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150" windowHeight="12090" tabRatio="885" firstSheet="15" activeTab="39"/>
  </bookViews>
  <sheets>
    <sheet name="4（1）" sheetId="18" state="hidden" r:id="rId1"/>
    <sheet name="1-1" sheetId="71" r:id="rId2"/>
    <sheet name="1-2" sheetId="72" r:id="rId3"/>
    <sheet name="1-3" sheetId="73" r:id="rId4"/>
    <sheet name="1-4" sheetId="74" r:id="rId5"/>
    <sheet name="1-5" sheetId="75" r:id="rId6"/>
    <sheet name="1-6" sheetId="76" r:id="rId7"/>
    <sheet name="2" sheetId="51" r:id="rId8"/>
    <sheet name="3" sheetId="52" r:id="rId9"/>
    <sheet name="4" sheetId="53" r:id="rId10"/>
    <sheet name="5" sheetId="54" r:id="rId11"/>
    <sheet name="6" sheetId="55" r:id="rId12"/>
    <sheet name="7" sheetId="21" r:id="rId13"/>
    <sheet name="8" sheetId="22" r:id="rId14"/>
    <sheet name="9" sheetId="23" r:id="rId15"/>
    <sheet name="10" sheetId="24" r:id="rId16"/>
    <sheet name="11" sheetId="25" r:id="rId17"/>
    <sheet name="12" sheetId="26" r:id="rId18"/>
    <sheet name="13" sheetId="27" r:id="rId19"/>
    <sheet name="14" sheetId="28" r:id="rId20"/>
    <sheet name="15" sheetId="29" r:id="rId21"/>
    <sheet name="16" sheetId="30" r:id="rId22"/>
    <sheet name="17" sheetId="31" r:id="rId23"/>
    <sheet name="18" sheetId="32" r:id="rId24"/>
    <sheet name="19" sheetId="49" r:id="rId25"/>
    <sheet name="20" sheetId="47" r:id="rId26"/>
    <sheet name="21" sheetId="57" r:id="rId27"/>
    <sheet name="22" sheetId="58" r:id="rId28"/>
    <sheet name="23" sheetId="59" r:id="rId29"/>
    <sheet name="24" sheetId="60" r:id="rId30"/>
    <sheet name="25" sheetId="62" r:id="rId31"/>
    <sheet name="26" sheetId="61" r:id="rId32"/>
    <sheet name="27" sheetId="63" r:id="rId33"/>
    <sheet name="28" sheetId="64" r:id="rId34"/>
    <sheet name="29" sheetId="65" r:id="rId35"/>
    <sheet name="30" sheetId="67" r:id="rId36"/>
    <sheet name="31" sheetId="68" r:id="rId37"/>
    <sheet name="32" sheetId="69" r:id="rId38"/>
    <sheet name="33" sheetId="70" r:id="rId39"/>
    <sheet name="34" sheetId="56"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17" hidden="1">'12'!$A$5:$D$526</definedName>
    <definedName name="_xlnm._FilterDatabase" localSheetId="18" hidden="1">'13'!$A$5:$C$69</definedName>
    <definedName name="_xlnm._FilterDatabase" localSheetId="29" hidden="1">'24'!$A$6:$D$502</definedName>
    <definedName name="_xlnm._FilterDatabase" localSheetId="31" hidden="1">'26'!$A$6:$C$55</definedName>
    <definedName name="_xlnm._FilterDatabase" localSheetId="32" hidden="1">'27'!$A$6:$C$58</definedName>
    <definedName name="_xlnm._FilterDatabase" localSheetId="36" hidden="1">'31'!$A$4:$H$90</definedName>
    <definedName name="_xlnm._FilterDatabase" localSheetId="38" hidden="1">'33'!$A$6:$F$464</definedName>
    <definedName name="_xlnm._FilterDatabase" localSheetId="39" hidden="1">'34'!$A$4:$AI$8433</definedName>
    <definedName name="_xlnm._FilterDatabase" localSheetId="37" hidden="1">'32'!$A$4:$G$13720</definedName>
    <definedName name="_Fill" localSheetId="0" hidden="1">#REF!</definedName>
    <definedName name="_Fill" hidden="1">#REF!</definedName>
    <definedName name="aaa" localSheetId="0">#REF!</definedName>
    <definedName name="aaa">#REF!</definedName>
    <definedName name="bbb" localSheetId="0">#REF!</definedName>
    <definedName name="bbb">#REF!</definedName>
    <definedName name="Database" localSheetId="0" hidden="1">#REF!</definedName>
    <definedName name="Database" hidden="1">#REF!</definedName>
    <definedName name="EQUIPMENT" localSheetId="0">#REF!</definedName>
    <definedName name="EQUIPMENT">#REF!</definedName>
    <definedName name="HWSheet">1</definedName>
    <definedName name="Module.Prix_SMC" localSheetId="0">#N/A</definedName>
    <definedName name="Module.Prix_SMC">#N/A</definedName>
    <definedName name="_xlnm.Print_Area" localSheetId="0">'4（1）'!$A$1:$V$34</definedName>
    <definedName name="_xlnm.Print_Titles" localSheetId="0">'4（1）'!$1:$5</definedName>
    <definedName name="_xlnm.Print_Titles" hidden="1">#N/A</definedName>
    <definedName name="Prix_SMC" localSheetId="0">#N/A</definedName>
    <definedName name="Prix_SMC">#N/A</definedName>
    <definedName name="TaxTV">10%</definedName>
    <definedName name="TaxXL">5%</definedName>
    <definedName name="w" localSheetId="0">#REF!</definedName>
    <definedName name="w">#REF!</definedName>
    <definedName name="标准1" localSheetId="0">#REF!</definedName>
    <definedName name="标准1">#REF!</definedName>
    <definedName name="财政" localSheetId="0">#REF!</definedName>
    <definedName name="财政">#REF!</definedName>
    <definedName name="财政局" localSheetId="0">#REF!</definedName>
    <definedName name="财政局">#REF!</definedName>
    <definedName name="地区名称" localSheetId="0">#REF!</definedName>
    <definedName name="地区名称">#REF!</definedName>
    <definedName name="挂账1" localSheetId="0">#REF!</definedName>
    <definedName name="挂账1">#REF!</definedName>
    <definedName name="基础" localSheetId="0">#REF!</definedName>
    <definedName name="基础">#REF!</definedName>
    <definedName name="街镇名称" localSheetId="0">#REF!</definedName>
    <definedName name="街镇名称">#REF!</definedName>
    <definedName name="进出口平衡比较" localSheetId="0">#REF!</definedName>
    <definedName name="进出口平衡比较">#REF!</definedName>
    <definedName name="平衡1" localSheetId="0">#REF!</definedName>
    <definedName name="平衡1">#REF!</definedName>
    <definedName name="平衡表" localSheetId="0">#REF!</definedName>
    <definedName name="平衡表">#REF!</definedName>
    <definedName name="收入明细1" localSheetId="0">#REF!</definedName>
    <definedName name="收入明细1">#REF!</definedName>
    <definedName name="收入调整" localSheetId="0">#REF!</definedName>
    <definedName name="收入调整">#REF!</definedName>
    <definedName name="数量" localSheetId="0">#REF!</definedName>
    <definedName name="数量">#REF!</definedName>
    <definedName name="_1">[1]价格!#REF!</definedName>
    <definedName name="_PA7">'[2]SW-TEO'!#REF!</definedName>
    <definedName name="_PA8">'[2]SW-TEO'!#REF!</definedName>
    <definedName name="_PD1">'[2]SW-TEO'!#REF!</definedName>
    <definedName name="_PE12">'[2]SW-TEO'!#REF!</definedName>
    <definedName name="_PE13">'[2]SW-TEO'!#REF!</definedName>
    <definedName name="_PE6">'[2]SW-TEO'!#REF!</definedName>
    <definedName name="_PE7">'[2]SW-TEO'!#REF!</definedName>
    <definedName name="_PE8">'[2]SW-TEO'!#REF!</definedName>
    <definedName name="_PE9">'[2]SW-TEO'!#REF!</definedName>
    <definedName name="_PH1">'[2]SW-TEO'!#REF!</definedName>
    <definedName name="_PI1">'[2]SW-TEO'!#REF!</definedName>
    <definedName name="_PK1">'[2]SW-TEO'!#REF!</definedName>
    <definedName name="_PK3">'[2]SW-TEO'!#REF!</definedName>
    <definedName name="aiu_bottom">'[3]Financ. Overview'!#REF!</definedName>
    <definedName name="FRC">[4]Main!$C$9</definedName>
    <definedName name="hostfee">'[3]Financ. Overview'!$H$12</definedName>
    <definedName name="hraiu_bottom">'[3]Financ. Overview'!#REF!</definedName>
    <definedName name="hvac">'[3]Financ. Overview'!#REF!</definedName>
    <definedName name="OS">[5]Open!#REF!</definedName>
    <definedName name="pr_toolbox">[3]Toolbox!$A$3:$I$80</definedName>
    <definedName name="_xlnm.Print_Area" hidden="1">[6]_x0015_!$A$1:$W$7</definedName>
    <definedName name="s_c_list">[7]Toolbox!$A$7:$H$969</definedName>
    <definedName name="SCG">'[8]G.1R-Shou COP Gf'!#REF!</definedName>
    <definedName name="sdlfee">'[3]Financ. Overview'!$H$13</definedName>
    <definedName name="solar_ratio">'[9]POWER ASSUMPTIONS'!$H$7</definedName>
    <definedName name="ss7fee">'[3]Financ. Overview'!$H$18</definedName>
    <definedName name="subsfee">'[3]Financ. Overview'!$H$14</definedName>
    <definedName name="toolbox">[10]Toolbox!$C$5:$T$1578</definedName>
    <definedName name="V5.1Fee">'[3]Financ. Overview'!$H$15</definedName>
    <definedName name="Z32_Cost_red">'[3]Financ. Overview'!#REF!</definedName>
    <definedName name="编码和核算单位">[11]单位!$Y$3:$Y$157</definedName>
    <definedName name="单位">[12]单位!$I$75:$I$237</definedName>
    <definedName name="单位0">[13]Sheet4!$B$5:$B$81</definedName>
    <definedName name="科目编码及名称">[14]功能科目!$D$3:$D$1539</definedName>
    <definedName name="乡镇">[15]结构!$A$4:$A$20</definedName>
    <definedName name="摘要">[16]摘要!$B$4:$B$128</definedName>
    <definedName name="fa">#REF!</definedName>
    <definedName name="_xlnm.Print_Area" localSheetId="12">'7'!$A$1:$B$25</definedName>
    <definedName name="地区名称" localSheetId="12">#REF!</definedName>
    <definedName name="fa" localSheetId="13">#REF!</definedName>
    <definedName name="地区名称" localSheetId="13">#REF!</definedName>
    <definedName name="Database" localSheetId="14" hidden="1">#REF!</definedName>
    <definedName name="_xlnm.Print_Area" localSheetId="14">'9'!$A$1:$F$46</definedName>
    <definedName name="_xlnm.Print_Titles" localSheetId="14">'9'!$2:$5</definedName>
    <definedName name="财政" localSheetId="14">#REF!</definedName>
    <definedName name="财政局" localSheetId="14">#REF!</definedName>
    <definedName name="挂账1" localSheetId="14">#REF!</definedName>
    <definedName name="平衡1" localSheetId="14">#REF!</definedName>
    <definedName name="收入明细1" localSheetId="14">#REF!</definedName>
    <definedName name="Database" localSheetId="15" hidden="1">#REF!</definedName>
    <definedName name="_xlnm.Print_Area" localSheetId="15">'10'!$A$1:$F$24</definedName>
    <definedName name="_xlnm.Print_Titles" localSheetId="15">'10'!$2:$5</definedName>
    <definedName name="财政" localSheetId="15">#REF!</definedName>
    <definedName name="财政局" localSheetId="15">#REF!</definedName>
    <definedName name="挂账1" localSheetId="15">#REF!</definedName>
    <definedName name="平衡1" localSheetId="15">#REF!</definedName>
    <definedName name="收入明细1" localSheetId="15">#REF!</definedName>
    <definedName name="Database" localSheetId="16" hidden="1">#REF!</definedName>
    <definedName name="财政" localSheetId="16">#REF!</definedName>
    <definedName name="财政局" localSheetId="16">#REF!</definedName>
    <definedName name="挂账1" localSheetId="16">#REF!</definedName>
    <definedName name="平衡1" localSheetId="16">#REF!</definedName>
    <definedName name="收入明细1" localSheetId="16">#REF!</definedName>
    <definedName name="_xlnm.Print_Titles" localSheetId="17">'12'!$2:$5</definedName>
    <definedName name="_xlnm.Print_Titles" localSheetId="18">'13'!$2:$5</definedName>
    <definedName name="_xlnm.Print_Titles" localSheetId="19">'14'!$2:$4</definedName>
    <definedName name="地区名称" localSheetId="19">#REF!</definedName>
    <definedName name="fa" localSheetId="20">#REF!</definedName>
    <definedName name="_xlnm.Print_Titles" localSheetId="20">'15'!$2:$6</definedName>
    <definedName name="地区名称" localSheetId="20">#REF!</definedName>
    <definedName name="fa" localSheetId="21">#REF!</definedName>
    <definedName name="_xlnm.Print_Titles" localSheetId="21">'16'!$2:$4</definedName>
    <definedName name="地区名称" localSheetId="21">#REF!</definedName>
    <definedName name="fa" localSheetId="22">#REF!</definedName>
    <definedName name="地区名称" localSheetId="22">#REF!</definedName>
    <definedName name="fa" localSheetId="23">#REF!</definedName>
    <definedName name="地区名称" localSheetId="23">#REF!</definedName>
    <definedName name="Database" localSheetId="25" hidden="1">#REF!</definedName>
    <definedName name="_xlnm.Print_Titles" localSheetId="25">'20'!$4:$4</definedName>
    <definedName name="财政" localSheetId="25">#REF!</definedName>
    <definedName name="财政局" localSheetId="25">#REF!</definedName>
    <definedName name="挂账1" localSheetId="25">#REF!</definedName>
    <definedName name="平衡1" localSheetId="25">#REF!</definedName>
    <definedName name="收入明细1" localSheetId="25">#REF!</definedName>
    <definedName name="_Fill" localSheetId="25" hidden="1">#REF!</definedName>
    <definedName name="aaa" localSheetId="25">#REF!</definedName>
    <definedName name="bbb" localSheetId="25">#REF!</definedName>
    <definedName name="EQUIPMENT" localSheetId="25">#REF!</definedName>
    <definedName name="w" localSheetId="25">#REF!</definedName>
    <definedName name="标准1" localSheetId="25">#REF!</definedName>
    <definedName name="地区名称" localSheetId="25">#REF!</definedName>
    <definedName name="基础" localSheetId="25">#REF!</definedName>
    <definedName name="街镇名称" localSheetId="25">#REF!</definedName>
    <definedName name="进出口平衡比较" localSheetId="25">#REF!</definedName>
    <definedName name="平衡表" localSheetId="25">#REF!</definedName>
    <definedName name="收入调整" localSheetId="25">#REF!</definedName>
    <definedName name="数量" localSheetId="25">#REF!</definedName>
    <definedName name="_xlnm.Print_Titles" localSheetId="24">'19'!$4:$5</definedName>
    <definedName name="_Fill" localSheetId="7" hidden="1">#REF!</definedName>
    <definedName name="aaa" localSheetId="7">#REF!</definedName>
    <definedName name="bbb" localSheetId="7">#REF!</definedName>
    <definedName name="Database" localSheetId="7" hidden="1">#REF!</definedName>
    <definedName name="EQUIPMENT" localSheetId="7">#REF!</definedName>
    <definedName name="_xlnm.Print_Area" localSheetId="7">'2'!$A$1:$L$39</definedName>
    <definedName name="_xlnm.Print_Titles" localSheetId="7" hidden="1">'2'!$2:$5</definedName>
    <definedName name="w" localSheetId="7">#REF!</definedName>
    <definedName name="标准1" localSheetId="7">#REF!</definedName>
    <definedName name="财政" localSheetId="7">#REF!</definedName>
    <definedName name="财政局" localSheetId="7">#REF!</definedName>
    <definedName name="地区名称" localSheetId="7">#REF!</definedName>
    <definedName name="挂账1" localSheetId="7">#REF!</definedName>
    <definedName name="基础" localSheetId="7">#REF!</definedName>
    <definedName name="街镇名称" localSheetId="7">#REF!</definedName>
    <definedName name="进出口平衡比较" localSheetId="7">#REF!</definedName>
    <definedName name="平衡1" localSheetId="7">#REF!</definedName>
    <definedName name="平衡表" localSheetId="7">#REF!</definedName>
    <definedName name="收入明细1" localSheetId="7">#REF!</definedName>
    <definedName name="收入调整" localSheetId="7">#REF!</definedName>
    <definedName name="数量" localSheetId="7">#REF!</definedName>
    <definedName name="_Fill" localSheetId="8" hidden="1">#REF!</definedName>
    <definedName name="aaa" localSheetId="8">#REF!</definedName>
    <definedName name="bbb" localSheetId="8">#REF!</definedName>
    <definedName name="Database" localSheetId="8" hidden="1">#REF!</definedName>
    <definedName name="EQUIPMENT" localSheetId="8">#REF!</definedName>
    <definedName name="_xlnm.Print_Area" localSheetId="8">'3'!$A$1:$I$49</definedName>
    <definedName name="_xlnm.Print_Titles" localSheetId="8" hidden="1">'3'!$2:$5</definedName>
    <definedName name="w" localSheetId="8">#REF!</definedName>
    <definedName name="标准1" localSheetId="8">#REF!</definedName>
    <definedName name="财政" localSheetId="8">#REF!</definedName>
    <definedName name="财政局" localSheetId="8">#REF!</definedName>
    <definedName name="地区名称" localSheetId="8">#REF!</definedName>
    <definedName name="挂账1" localSheetId="8">#REF!</definedName>
    <definedName name="基础" localSheetId="8">#REF!</definedName>
    <definedName name="街镇名称" localSheetId="8">#REF!</definedName>
    <definedName name="进出口平衡比较" localSheetId="8">#REF!</definedName>
    <definedName name="平衡1" localSheetId="8">#REF!</definedName>
    <definedName name="平衡表" localSheetId="8">#REF!</definedName>
    <definedName name="收入明细1" localSheetId="8">#REF!</definedName>
    <definedName name="收入调整" localSheetId="8">#REF!</definedName>
    <definedName name="数量" localSheetId="8">#REF!</definedName>
    <definedName name="_Fill" localSheetId="9" hidden="1">#REF!</definedName>
    <definedName name="aaa" localSheetId="9">#REF!</definedName>
    <definedName name="bbb" localSheetId="9">#REF!</definedName>
    <definedName name="Database" localSheetId="9" hidden="1">#REF!</definedName>
    <definedName name="EQUIPMENT" localSheetId="9">#REF!</definedName>
    <definedName name="_xlnm.Print_Area" localSheetId="9">'4'!$A$1:$T$99</definedName>
    <definedName name="_xlnm.Print_Titles" localSheetId="9" hidden="1">'4'!$2:$5</definedName>
    <definedName name="w" localSheetId="9">#REF!</definedName>
    <definedName name="标准1" localSheetId="9">#REF!</definedName>
    <definedName name="财政" localSheetId="9">#REF!</definedName>
    <definedName name="财政局" localSheetId="9">#REF!</definedName>
    <definedName name="地区名称" localSheetId="9">#REF!</definedName>
    <definedName name="挂账1" localSheetId="9">#REF!</definedName>
    <definedName name="基础" localSheetId="9">#REF!</definedName>
    <definedName name="街镇名称" localSheetId="9">#REF!</definedName>
    <definedName name="进出口平衡比较" localSheetId="9">#REF!</definedName>
    <definedName name="平衡1" localSheetId="9">#REF!</definedName>
    <definedName name="平衡表" localSheetId="9">#REF!</definedName>
    <definedName name="收入明细1" localSheetId="9">#REF!</definedName>
    <definedName name="收入调整" localSheetId="9">#REF!</definedName>
    <definedName name="数量" localSheetId="9">#REF!</definedName>
    <definedName name="_Fill" localSheetId="10" hidden="1">#REF!</definedName>
    <definedName name="aaa" localSheetId="10">#REF!</definedName>
    <definedName name="bbb" localSheetId="10">#REF!</definedName>
    <definedName name="Database" localSheetId="10" hidden="1">#REF!</definedName>
    <definedName name="EQUIPMENT" localSheetId="10">#REF!</definedName>
    <definedName name="_xlnm.Print_Titles" localSheetId="10" hidden="1">'5'!$2:$6</definedName>
    <definedName name="w" localSheetId="10">#REF!</definedName>
    <definedName name="标准1" localSheetId="10">#REF!</definedName>
    <definedName name="财政" localSheetId="10">#REF!</definedName>
    <definedName name="财政局" localSheetId="10">#REF!</definedName>
    <definedName name="地区名称" localSheetId="10">#REF!</definedName>
    <definedName name="挂账1" localSheetId="10">#REF!</definedName>
    <definedName name="基础" localSheetId="10">#REF!</definedName>
    <definedName name="街镇名称" localSheetId="10">#REF!</definedName>
    <definedName name="进出口平衡比较" localSheetId="10">#REF!</definedName>
    <definedName name="平衡1" localSheetId="10">#REF!</definedName>
    <definedName name="平衡表" localSheetId="10">#REF!</definedName>
    <definedName name="收入明细1" localSheetId="10">#REF!</definedName>
    <definedName name="收入调整" localSheetId="10">#REF!</definedName>
    <definedName name="数量" localSheetId="10">#REF!</definedName>
    <definedName name="Module.Prix_SMC" localSheetId="10">#N/A</definedName>
    <definedName name="_xlnm.Print_Area" localSheetId="10">'5'!$A$1:$Z$25</definedName>
    <definedName name="Prix_SMC" localSheetId="10">#N/A</definedName>
    <definedName name="_Fill" localSheetId="11" hidden="1">#REF!</definedName>
    <definedName name="aaa" localSheetId="11">#REF!</definedName>
    <definedName name="bbb" localSheetId="11">#REF!</definedName>
    <definedName name="Database" localSheetId="11" hidden="1">#REF!</definedName>
    <definedName name="EQUIPMENT" localSheetId="11">#REF!</definedName>
    <definedName name="_xlnm.Print_Area" localSheetId="11">'6'!$A$1:$V$22</definedName>
    <definedName name="w" localSheetId="11">#REF!</definedName>
    <definedName name="标准1" localSheetId="11">#REF!</definedName>
    <definedName name="财政" localSheetId="11">#REF!</definedName>
    <definedName name="财政局" localSheetId="11">#REF!</definedName>
    <definedName name="地区名称" localSheetId="11">#REF!</definedName>
    <definedName name="挂账1" localSheetId="11">#REF!</definedName>
    <definedName name="基础" localSheetId="11">#REF!</definedName>
    <definedName name="街镇名称" localSheetId="11">#REF!</definedName>
    <definedName name="进出口平衡比较" localSheetId="11">#REF!</definedName>
    <definedName name="平衡1" localSheetId="11">#REF!</definedName>
    <definedName name="平衡表" localSheetId="11">#REF!</definedName>
    <definedName name="收入明细1" localSheetId="11">#REF!</definedName>
    <definedName name="收入调整" localSheetId="11">#REF!</definedName>
    <definedName name="数量" localSheetId="11">#REF!</definedName>
    <definedName name="_xlnm.Print_Titles" localSheetId="39">'34'!$4:$4</definedName>
    <definedName name="_Fill" localSheetId="26" hidden="1">#REF!</definedName>
    <definedName name="aaa" localSheetId="26">#REF!</definedName>
    <definedName name="bbb" localSheetId="26">#REF!</definedName>
    <definedName name="Database" localSheetId="26" hidden="1">#REF!</definedName>
    <definedName name="EQUIPMENT" localSheetId="26">#REF!</definedName>
    <definedName name="_xlnm.Print_Titles" localSheetId="26">'21'!$4:$5</definedName>
    <definedName name="w" localSheetId="26">#REF!</definedName>
    <definedName name="标准1" localSheetId="26">#REF!</definedName>
    <definedName name="财政" localSheetId="26">#REF!</definedName>
    <definedName name="财政局" localSheetId="26">#REF!</definedName>
    <definedName name="地区名称" localSheetId="26">#REF!</definedName>
    <definedName name="挂账1" localSheetId="26">#REF!</definedName>
    <definedName name="基础" localSheetId="26">#REF!</definedName>
    <definedName name="街镇名称" localSheetId="26">#REF!</definedName>
    <definedName name="进出口平衡比较" localSheetId="26">#REF!</definedName>
    <definedName name="平衡1" localSheetId="26">#REF!</definedName>
    <definedName name="平衡表" localSheetId="26">#REF!</definedName>
    <definedName name="收入明细1" localSheetId="26">#REF!</definedName>
    <definedName name="收入调整" localSheetId="26">#REF!</definedName>
    <definedName name="数量" localSheetId="26">#REF!</definedName>
    <definedName name="_1" localSheetId="26">[17]价格!#REF!</definedName>
    <definedName name="solar_ratio" localSheetId="26">'[18]POWER ASSUMPTIONS'!$H$7</definedName>
    <definedName name="编码和核算单位" localSheetId="26">[19]单位!$Y$3:$Y$157</definedName>
    <definedName name="单位" localSheetId="26">[20]单位!$I$75:$I$237</definedName>
    <definedName name="科目编码及名称" localSheetId="26">[21]功能科目!$D$3:$D$1539</definedName>
    <definedName name="乡镇" localSheetId="26">[22]结构!$A$4:$A$20</definedName>
    <definedName name="摘要" localSheetId="26">[23]摘要!$B$4:$B$128</definedName>
    <definedName name="fa" localSheetId="26">#REF!</definedName>
    <definedName name="_Fill" localSheetId="27" hidden="1">#REF!</definedName>
    <definedName name="aaa" localSheetId="27">#REF!</definedName>
    <definedName name="bbb" localSheetId="27">#REF!</definedName>
    <definedName name="Database" localSheetId="27" hidden="1">#REF!</definedName>
    <definedName name="EQUIPMENT" localSheetId="27">#REF!</definedName>
    <definedName name="w" localSheetId="27">#REF!</definedName>
    <definedName name="标准1" localSheetId="27">#REF!</definedName>
    <definedName name="财政" localSheetId="27">#REF!</definedName>
    <definedName name="财政局" localSheetId="27">#REF!</definedName>
    <definedName name="地区名称" localSheetId="27">#REF!</definedName>
    <definedName name="挂账1" localSheetId="27">#REF!</definedName>
    <definedName name="基础" localSheetId="27">#REF!</definedName>
    <definedName name="街镇名称" localSheetId="27">#REF!</definedName>
    <definedName name="进出口平衡比较" localSheetId="27">#REF!</definedName>
    <definedName name="平衡1" localSheetId="27">#REF!</definedName>
    <definedName name="平衡表" localSheetId="27">#REF!</definedName>
    <definedName name="收入明细1" localSheetId="27">#REF!</definedName>
    <definedName name="收入调整" localSheetId="27">#REF!</definedName>
    <definedName name="数量" localSheetId="27">#REF!</definedName>
    <definedName name="_1" localSheetId="27">[17]价格!#REF!</definedName>
    <definedName name="solar_ratio" localSheetId="27">'[18]POWER ASSUMPTIONS'!$H$7</definedName>
    <definedName name="编码和核算单位" localSheetId="27">[19]单位!$Y$3:$Y$157</definedName>
    <definedName name="单位" localSheetId="27">[20]单位!$I$75:$I$237</definedName>
    <definedName name="科目编码及名称" localSheetId="27">[21]功能科目!$D$3:$D$1539</definedName>
    <definedName name="乡镇" localSheetId="27">[22]结构!$A$4:$A$20</definedName>
    <definedName name="摘要" localSheetId="27">[23]摘要!$B$4:$B$128</definedName>
    <definedName name="fa" localSheetId="27">#REF!</definedName>
    <definedName name="_Fill" localSheetId="28" hidden="1">#REF!</definedName>
    <definedName name="aaa" localSheetId="28">#REF!</definedName>
    <definedName name="bbb" localSheetId="28">#REF!</definedName>
    <definedName name="Database" localSheetId="28" hidden="1">#REF!</definedName>
    <definedName name="EQUIPMENT" localSheetId="28">#REF!</definedName>
    <definedName name="w" localSheetId="28">#REF!</definedName>
    <definedName name="标准1" localSheetId="28">#REF!</definedName>
    <definedName name="财政" localSheetId="28">#REF!</definedName>
    <definedName name="财政局" localSheetId="28">#REF!</definedName>
    <definedName name="地区名称" localSheetId="28">#REF!</definedName>
    <definedName name="挂账1" localSheetId="28">#REF!</definedName>
    <definedName name="基础" localSheetId="28">#REF!</definedName>
    <definedName name="街镇名称" localSheetId="28">#REF!</definedName>
    <definedName name="进出口平衡比较" localSheetId="28">#REF!</definedName>
    <definedName name="平衡1" localSheetId="28">#REF!</definedName>
    <definedName name="平衡表" localSheetId="28">#REF!</definedName>
    <definedName name="收入明细1" localSheetId="28">#REF!</definedName>
    <definedName name="收入调整" localSheetId="28">#REF!</definedName>
    <definedName name="数量" localSheetId="28">#REF!</definedName>
    <definedName name="_1" localSheetId="28">[17]价格!#REF!</definedName>
    <definedName name="solar_ratio" localSheetId="28">'[18]POWER ASSUMPTIONS'!$H$7</definedName>
    <definedName name="编码和核算单位" localSheetId="28">[19]单位!$Y$3:$Y$157</definedName>
    <definedName name="单位" localSheetId="28">[20]单位!$I$75:$I$237</definedName>
    <definedName name="科目编码及名称" localSheetId="28">[21]功能科目!$D$3:$D$1539</definedName>
    <definedName name="乡镇" localSheetId="28">[22]结构!$A$4:$A$20</definedName>
    <definedName name="摘要" localSheetId="28">[23]摘要!$B$4:$B$128</definedName>
    <definedName name="fa" localSheetId="28">#REF!</definedName>
    <definedName name="_Fill" localSheetId="29" hidden="1">#REF!</definedName>
    <definedName name="aaa" localSheetId="29">#REF!</definedName>
    <definedName name="bbb" localSheetId="29">#REF!</definedName>
    <definedName name="Database" localSheetId="29" hidden="1">#REF!</definedName>
    <definedName name="EQUIPMENT" localSheetId="29">#REF!</definedName>
    <definedName name="_xlnm.Print_Titles" localSheetId="29">'24'!$5:$5</definedName>
    <definedName name="w" localSheetId="29">#REF!</definedName>
    <definedName name="标准1" localSheetId="29">#REF!</definedName>
    <definedName name="财政" localSheetId="29">#REF!</definedName>
    <definedName name="财政局" localSheetId="29">#REF!</definedName>
    <definedName name="地区名称" localSheetId="29">#REF!</definedName>
    <definedName name="挂账1" localSheetId="29">#REF!</definedName>
    <definedName name="基础" localSheetId="29">#REF!</definedName>
    <definedName name="街镇名称" localSheetId="29">#REF!</definedName>
    <definedName name="进出口平衡比较" localSheetId="29">#REF!</definedName>
    <definedName name="平衡1" localSheetId="29">#REF!</definedName>
    <definedName name="平衡表" localSheetId="29">#REF!</definedName>
    <definedName name="收入明细1" localSheetId="29">#REF!</definedName>
    <definedName name="收入调整" localSheetId="29">#REF!</definedName>
    <definedName name="数量" localSheetId="29">#REF!</definedName>
    <definedName name="_1" localSheetId="29">[17]价格!#REF!</definedName>
    <definedName name="solar_ratio" localSheetId="29">'[18]POWER ASSUMPTIONS'!$H$7</definedName>
    <definedName name="编码和核算单位" localSheetId="29">[19]单位!$Y$3:$Y$157</definedName>
    <definedName name="单位" localSheetId="29">[20]单位!$I$75:$I$237</definedName>
    <definedName name="科目编码及名称" localSheetId="29">[21]功能科目!$D$3:$D$1539</definedName>
    <definedName name="乡镇" localSheetId="29">[22]结构!$A$4:$A$20</definedName>
    <definedName name="摘要" localSheetId="29">[23]摘要!$B$4:$B$128</definedName>
    <definedName name="fa" localSheetId="29">#REF!</definedName>
    <definedName name="_Fill" localSheetId="31" hidden="1">#REF!</definedName>
    <definedName name="aaa" localSheetId="31">#REF!</definedName>
    <definedName name="bbb" localSheetId="31">#REF!</definedName>
    <definedName name="Database" localSheetId="31" hidden="1">#REF!</definedName>
    <definedName name="EQUIPMENT" localSheetId="31">#REF!</definedName>
    <definedName name="_xlnm.Print_Titles" localSheetId="31">'26'!$2:$5</definedName>
    <definedName name="w" localSheetId="31">#REF!</definedName>
    <definedName name="标准1" localSheetId="31">#REF!</definedName>
    <definedName name="财政" localSheetId="31">#REF!</definedName>
    <definedName name="财政局" localSheetId="31">#REF!</definedName>
    <definedName name="地区名称" localSheetId="31">#REF!</definedName>
    <definedName name="挂账1" localSheetId="31">#REF!</definedName>
    <definedName name="基础" localSheetId="31">#REF!</definedName>
    <definedName name="街镇名称" localSheetId="31">#REF!</definedName>
    <definedName name="进出口平衡比较" localSheetId="31">#REF!</definedName>
    <definedName name="平衡1" localSheetId="31">#REF!</definedName>
    <definedName name="平衡表" localSheetId="31">#REF!</definedName>
    <definedName name="收入明细1" localSheetId="31">#REF!</definedName>
    <definedName name="收入调整" localSheetId="31">#REF!</definedName>
    <definedName name="数量" localSheetId="31">#REF!</definedName>
    <definedName name="_1" localSheetId="31">[17]价格!#REF!</definedName>
    <definedName name="solar_ratio" localSheetId="31">'[18]POWER ASSUMPTIONS'!$H$7</definedName>
    <definedName name="编码和核算单位" localSheetId="31">[19]单位!$Y$3:$Y$157</definedName>
    <definedName name="单位" localSheetId="31">[20]单位!$I$75:$I$237</definedName>
    <definedName name="科目编码及名称" localSheetId="31">[21]功能科目!$D$3:$D$1539</definedName>
    <definedName name="乡镇" localSheetId="31">[22]结构!$A$4:$A$20</definedName>
    <definedName name="摘要" localSheetId="31">[23]摘要!$B$4:$B$128</definedName>
    <definedName name="fa" localSheetId="31">#REF!</definedName>
    <definedName name="_Fill" localSheetId="30" hidden="1">#REF!</definedName>
    <definedName name="aaa" localSheetId="30">#REF!</definedName>
    <definedName name="bbb" localSheetId="30">#REF!</definedName>
    <definedName name="Database" localSheetId="30" hidden="1">#REF!</definedName>
    <definedName name="EQUIPMENT" localSheetId="30">#REF!</definedName>
    <definedName name="w" localSheetId="30">#REF!</definedName>
    <definedName name="标准1" localSheetId="30">#REF!</definedName>
    <definedName name="财政" localSheetId="30">#REF!</definedName>
    <definedName name="财政局" localSheetId="30">#REF!</definedName>
    <definedName name="地区名称" localSheetId="30">#REF!</definedName>
    <definedName name="挂账1" localSheetId="30">#REF!</definedName>
    <definedName name="基础" localSheetId="30">#REF!</definedName>
    <definedName name="街镇名称" localSheetId="30">#REF!</definedName>
    <definedName name="进出口平衡比较" localSheetId="30">#REF!</definedName>
    <definedName name="平衡1" localSheetId="30">#REF!</definedName>
    <definedName name="平衡表" localSheetId="30">#REF!</definedName>
    <definedName name="收入明细1" localSheetId="30">#REF!</definedName>
    <definedName name="收入调整" localSheetId="30">#REF!</definedName>
    <definedName name="数量" localSheetId="30">#REF!</definedName>
    <definedName name="_1" localSheetId="30">[17]价格!#REF!</definedName>
    <definedName name="solar_ratio" localSheetId="30">'[18]POWER ASSUMPTIONS'!$H$7</definedName>
    <definedName name="编码和核算单位" localSheetId="30">[19]单位!$Y$3:$Y$157</definedName>
    <definedName name="单位" localSheetId="30">[20]单位!$I$75:$I$237</definedName>
    <definedName name="科目编码及名称" localSheetId="30">[21]功能科目!$D$3:$D$1539</definedName>
    <definedName name="乡镇" localSheetId="30">[22]结构!$A$4:$A$20</definedName>
    <definedName name="摘要" localSheetId="30">[23]摘要!$B$4:$B$128</definedName>
    <definedName name="fa" localSheetId="30">#REF!</definedName>
    <definedName name="_Fill" localSheetId="32" hidden="1">#REF!</definedName>
    <definedName name="aaa" localSheetId="32">#REF!</definedName>
    <definedName name="bbb" localSheetId="32">#REF!</definedName>
    <definedName name="Database" localSheetId="32" hidden="1">#REF!</definedName>
    <definedName name="EQUIPMENT" localSheetId="32">#REF!</definedName>
    <definedName name="w" localSheetId="32">#REF!</definedName>
    <definedName name="标准1" localSheetId="32">#REF!</definedName>
    <definedName name="财政" localSheetId="32">#REF!</definedName>
    <definedName name="财政局" localSheetId="32">#REF!</definedName>
    <definedName name="地区名称" localSheetId="32">#REF!</definedName>
    <definedName name="挂账1" localSheetId="32">#REF!</definedName>
    <definedName name="基础" localSheetId="32">#REF!</definedName>
    <definedName name="街镇名称" localSheetId="32">#REF!</definedName>
    <definedName name="进出口平衡比较" localSheetId="32">#REF!</definedName>
    <definedName name="平衡1" localSheetId="32">#REF!</definedName>
    <definedName name="平衡表" localSheetId="32">#REF!</definedName>
    <definedName name="收入明细1" localSheetId="32">#REF!</definedName>
    <definedName name="收入调整" localSheetId="32">#REF!</definedName>
    <definedName name="数量" localSheetId="32">#REF!</definedName>
    <definedName name="_1" localSheetId="32">[17]价格!#REF!</definedName>
    <definedName name="solar_ratio" localSheetId="32">'[18]POWER ASSUMPTIONS'!$H$7</definedName>
    <definedName name="编码和核算单位" localSheetId="32">[19]单位!$Y$3:$Y$157</definedName>
    <definedName name="单位" localSheetId="32">[20]单位!$I$75:$I$237</definedName>
    <definedName name="科目编码及名称" localSheetId="32">[21]功能科目!$D$3:$D$1539</definedName>
    <definedName name="乡镇" localSheetId="32">[22]结构!$A$4:$A$20</definedName>
    <definedName name="摘要" localSheetId="32">[23]摘要!$B$4:$B$128</definedName>
    <definedName name="fa" localSheetId="32">#REF!</definedName>
    <definedName name="_Fill" localSheetId="33" hidden="1">#REF!</definedName>
    <definedName name="aaa" localSheetId="33">#REF!</definedName>
    <definedName name="bbb" localSheetId="33">#REF!</definedName>
    <definedName name="Database" localSheetId="33" hidden="1">#REF!</definedName>
    <definedName name="EQUIPMENT" localSheetId="33">#REF!</definedName>
    <definedName name="_xlnm.Print_Titles" localSheetId="33">'28'!$4:$5</definedName>
    <definedName name="w" localSheetId="33">#REF!</definedName>
    <definedName name="标准1" localSheetId="33">#REF!</definedName>
    <definedName name="财政" localSheetId="33">#REF!</definedName>
    <definedName name="财政局" localSheetId="33">#REF!</definedName>
    <definedName name="地区名称" localSheetId="33">#REF!</definedName>
    <definedName name="挂账1" localSheetId="33">#REF!</definedName>
    <definedName name="基础" localSheetId="33">#REF!</definedName>
    <definedName name="街镇名称" localSheetId="33">#REF!</definedName>
    <definedName name="进出口平衡比较" localSheetId="33">#REF!</definedName>
    <definedName name="平衡1" localSheetId="33">#REF!</definedName>
    <definedName name="平衡表" localSheetId="33">#REF!</definedName>
    <definedName name="收入明细1" localSheetId="33">#REF!</definedName>
    <definedName name="收入调整" localSheetId="33">#REF!</definedName>
    <definedName name="数量" localSheetId="33">#REF!</definedName>
    <definedName name="_1" localSheetId="33">[17]价格!#REF!</definedName>
    <definedName name="solar_ratio" localSheetId="33">'[18]POWER ASSUMPTIONS'!$H$7</definedName>
    <definedName name="编码和核算单位" localSheetId="33">[19]单位!$Y$3:$Y$157</definedName>
    <definedName name="单位" localSheetId="33">[20]单位!$I$75:$I$237</definedName>
    <definedName name="科目编码及名称" localSheetId="33">[21]功能科目!$D$3:$D$1539</definedName>
    <definedName name="乡镇" localSheetId="33">[22]结构!$A$4:$A$20</definedName>
    <definedName name="摘要" localSheetId="33">[23]摘要!$B$4:$B$128</definedName>
    <definedName name="fa" localSheetId="33">#REF!</definedName>
    <definedName name="_Fill" localSheetId="34" hidden="1">#REF!</definedName>
    <definedName name="aaa" localSheetId="34">#REF!</definedName>
    <definedName name="bbb" localSheetId="34">#REF!</definedName>
    <definedName name="Database" localSheetId="34" hidden="1">#REF!</definedName>
    <definedName name="EQUIPMENT" localSheetId="34">#REF!</definedName>
    <definedName name="_xlnm.Print_Titles" localSheetId="34">'29'!$2:$5</definedName>
    <definedName name="w" localSheetId="34">#REF!</definedName>
    <definedName name="标准1" localSheetId="34">#REF!</definedName>
    <definedName name="财政" localSheetId="34">#REF!</definedName>
    <definedName name="财政局" localSheetId="34">#REF!</definedName>
    <definedName name="地区名称" localSheetId="34">#REF!</definedName>
    <definedName name="挂账1" localSheetId="34">#REF!</definedName>
    <definedName name="基础" localSheetId="34">#REF!</definedName>
    <definedName name="街镇名称" localSheetId="34">#REF!</definedName>
    <definedName name="进出口平衡比较" localSheetId="34">#REF!</definedName>
    <definedName name="平衡1" localSheetId="34">#REF!</definedName>
    <definedName name="平衡表" localSheetId="34">#REF!</definedName>
    <definedName name="收入明细1" localSheetId="34">#REF!</definedName>
    <definedName name="收入调整" localSheetId="34">#REF!</definedName>
    <definedName name="数量" localSheetId="34">#REF!</definedName>
    <definedName name="_1" localSheetId="34">[17]价格!#REF!</definedName>
    <definedName name="solar_ratio" localSheetId="34">'[18]POWER ASSUMPTIONS'!$H$7</definedName>
    <definedName name="编码和核算单位" localSheetId="34">[19]单位!$Y$3:$Y$157</definedName>
    <definedName name="单位" localSheetId="34">[20]单位!$I$75:$I$237</definedName>
    <definedName name="科目编码及名称" localSheetId="34">[21]功能科目!$D$3:$D$1539</definedName>
    <definedName name="乡镇" localSheetId="34">[22]结构!$A$4:$A$20</definedName>
    <definedName name="摘要" localSheetId="34">[23]摘要!$B$4:$B$128</definedName>
    <definedName name="fa" localSheetId="34">#REF!</definedName>
    <definedName name="_Fill" localSheetId="35" hidden="1">#REF!</definedName>
    <definedName name="aaa" localSheetId="35">#REF!</definedName>
    <definedName name="bbb" localSheetId="35">#REF!</definedName>
    <definedName name="Database" localSheetId="35" hidden="1">#REF!</definedName>
    <definedName name="EQUIPMENT" localSheetId="35">#REF!</definedName>
    <definedName name="w" localSheetId="35">#REF!</definedName>
    <definedName name="标准1" localSheetId="35">#REF!</definedName>
    <definedName name="财政" localSheetId="35">#REF!</definedName>
    <definedName name="财政局" localSheetId="35">#REF!</definedName>
    <definedName name="地区名称" localSheetId="35">#REF!</definedName>
    <definedName name="挂账1" localSheetId="35">#REF!</definedName>
    <definedName name="基础" localSheetId="35">#REF!</definedName>
    <definedName name="街镇名称" localSheetId="35">#REF!</definedName>
    <definedName name="进出口平衡比较" localSheetId="35">#REF!</definedName>
    <definedName name="平衡1" localSheetId="35">#REF!</definedName>
    <definedName name="平衡表" localSheetId="35">#REF!</definedName>
    <definedName name="收入明细1" localSheetId="35">#REF!</definedName>
    <definedName name="收入调整" localSheetId="35">#REF!</definedName>
    <definedName name="数量" localSheetId="35">#REF!</definedName>
    <definedName name="_1" localSheetId="35">[17]价格!#REF!</definedName>
    <definedName name="solar_ratio" localSheetId="35">'[18]POWER ASSUMPTIONS'!$H$7</definedName>
    <definedName name="编码和核算单位" localSheetId="35">[19]单位!$Y$3:$Y$157</definedName>
    <definedName name="单位" localSheetId="35">[20]单位!$I$75:$I$237</definedName>
    <definedName name="科目编码及名称" localSheetId="35">[21]功能科目!$D$3:$D$1539</definedName>
    <definedName name="乡镇" localSheetId="35">[22]结构!$A$4:$A$20</definedName>
    <definedName name="摘要" localSheetId="35">[23]摘要!$B$4:$B$128</definedName>
    <definedName name="fa" localSheetId="35">#REF!</definedName>
    <definedName name="_Fill" localSheetId="36" hidden="1">#REF!</definedName>
    <definedName name="aaa" localSheetId="36">#REF!</definedName>
    <definedName name="bbb" localSheetId="36">#REF!</definedName>
    <definedName name="Database" localSheetId="36" hidden="1">#REF!</definedName>
    <definedName name="EQUIPMENT" localSheetId="36">#REF!</definedName>
    <definedName name="w" localSheetId="36">#REF!</definedName>
    <definedName name="标准1" localSheetId="36">#REF!</definedName>
    <definedName name="财政" localSheetId="36">#REF!</definedName>
    <definedName name="财政局" localSheetId="36">#REF!</definedName>
    <definedName name="地区名称" localSheetId="36">#REF!</definedName>
    <definedName name="挂账1" localSheetId="36">#REF!</definedName>
    <definedName name="基础" localSheetId="36">#REF!</definedName>
    <definedName name="街镇名称" localSheetId="36">#REF!</definedName>
    <definedName name="进出口平衡比较" localSheetId="36">#REF!</definedName>
    <definedName name="平衡1" localSheetId="36">#REF!</definedName>
    <definedName name="平衡表" localSheetId="36">#REF!</definedName>
    <definedName name="收入明细1" localSheetId="36">#REF!</definedName>
    <definedName name="收入调整" localSheetId="36">#REF!</definedName>
    <definedName name="数量" localSheetId="36">#REF!</definedName>
    <definedName name="_1" localSheetId="36">[17]价格!#REF!</definedName>
    <definedName name="solar_ratio" localSheetId="36">'[18]POWER ASSUMPTIONS'!$H$7</definedName>
    <definedName name="编码和核算单位" localSheetId="36">[19]单位!$Y$3:$Y$157</definedName>
    <definedName name="单位" localSheetId="36">[20]单位!$I$75:$I$237</definedName>
    <definedName name="科目编码及名称" localSheetId="36">[21]功能科目!$D$3:$D$1539</definedName>
    <definedName name="乡镇" localSheetId="36">[22]结构!$A$4:$A$20</definedName>
    <definedName name="摘要" localSheetId="36">[23]摘要!$B$4:$B$128</definedName>
    <definedName name="fa" localSheetId="36">#REF!</definedName>
    <definedName name="_Fill" localSheetId="37" hidden="1">#REF!</definedName>
    <definedName name="aaa" localSheetId="37">#REF!</definedName>
    <definedName name="bbb" localSheetId="37">#REF!</definedName>
    <definedName name="Database" localSheetId="37" hidden="1">#REF!</definedName>
    <definedName name="EQUIPMENT" localSheetId="37">#REF!</definedName>
    <definedName name="_xlnm.Print_Titles" localSheetId="37">'32'!$4:$4</definedName>
    <definedName name="w" localSheetId="37">#REF!</definedName>
    <definedName name="标准1" localSheetId="37">#REF!</definedName>
    <definedName name="财政" localSheetId="37">#REF!</definedName>
    <definedName name="财政局" localSheetId="37">#REF!</definedName>
    <definedName name="地区名称" localSheetId="37">#REF!</definedName>
    <definedName name="挂账1" localSheetId="37">#REF!</definedName>
    <definedName name="基础" localSheetId="37">#REF!</definedName>
    <definedName name="街镇名称" localSheetId="37">#REF!</definedName>
    <definedName name="进出口平衡比较" localSheetId="37">#REF!</definedName>
    <definedName name="平衡1" localSheetId="37">#REF!</definedName>
    <definedName name="平衡表" localSheetId="37">#REF!</definedName>
    <definedName name="收入明细1" localSheetId="37">#REF!</definedName>
    <definedName name="收入调整" localSheetId="37">#REF!</definedName>
    <definedName name="数量" localSheetId="37">#REF!</definedName>
    <definedName name="_1" localSheetId="37">[17]价格!#REF!</definedName>
    <definedName name="solar_ratio" localSheetId="37">'[18]POWER ASSUMPTIONS'!$H$7</definedName>
    <definedName name="编码和核算单位" localSheetId="37">[19]单位!$Y$3:$Y$157</definedName>
    <definedName name="单位" localSheetId="37">[20]单位!$I$75:$I$237</definedName>
    <definedName name="科目编码及名称" localSheetId="37">[21]功能科目!$D$3:$D$1539</definedName>
    <definedName name="乡镇" localSheetId="37">[22]结构!$A$4:$A$20</definedName>
    <definedName name="摘要" localSheetId="37">[23]摘要!$B$4:$B$128</definedName>
    <definedName name="fa" localSheetId="37">#REF!</definedName>
    <definedName name="_Fill" localSheetId="38" hidden="1">#REF!</definedName>
    <definedName name="aaa" localSheetId="38">#REF!</definedName>
    <definedName name="bbb" localSheetId="38">#REF!</definedName>
    <definedName name="Database" localSheetId="38" hidden="1">#REF!</definedName>
    <definedName name="EQUIPMENT" localSheetId="38">#REF!</definedName>
    <definedName name="_xlnm.Print_Titles" localSheetId="38">'33'!$5:$5</definedName>
    <definedName name="w" localSheetId="38">#REF!</definedName>
    <definedName name="标准1" localSheetId="38">#REF!</definedName>
    <definedName name="财政" localSheetId="38">#REF!</definedName>
    <definedName name="财政局" localSheetId="38">#REF!</definedName>
    <definedName name="地区名称" localSheetId="38">#REF!</definedName>
    <definedName name="挂账1" localSheetId="38">#REF!</definedName>
    <definedName name="基础" localSheetId="38">#REF!</definedName>
    <definedName name="街镇名称" localSheetId="38">#REF!</definedName>
    <definedName name="进出口平衡比较" localSheetId="38">#REF!</definedName>
    <definedName name="平衡1" localSheetId="38">#REF!</definedName>
    <definedName name="平衡表" localSheetId="38">#REF!</definedName>
    <definedName name="收入明细1" localSheetId="38">#REF!</definedName>
    <definedName name="收入调整" localSheetId="38">#REF!</definedName>
    <definedName name="数量" localSheetId="38">#REF!</definedName>
    <definedName name="_1" localSheetId="38">[17]价格!#REF!</definedName>
    <definedName name="solar_ratio" localSheetId="38">'[18]POWER ASSUMPTIONS'!$H$7</definedName>
    <definedName name="编码和核算单位" localSheetId="38">[19]单位!$Y$3:$Y$157</definedName>
    <definedName name="单位" localSheetId="38">[20]单位!$I$75:$I$237</definedName>
    <definedName name="科目编码及名称" localSheetId="38">[21]功能科目!$D$3:$D$1539</definedName>
    <definedName name="乡镇" localSheetId="38">[22]结构!$A$4:$A$20</definedName>
    <definedName name="摘要" localSheetId="38">[23]摘要!$B$4:$B$128</definedName>
    <definedName name="fa" localSheetId="38">#REF!</definedName>
    <definedName name="_xlnm.Print_Titles" localSheetId="36">'31'!$4:$4</definedName>
    <definedName name="Database" localSheetId="1" hidden="1">#REF!</definedName>
    <definedName name="_xlnm.Print_Titles" localSheetId="1">'1-1'!$A$4:$HL$6</definedName>
    <definedName name="财政" localSheetId="1">#REF!</definedName>
    <definedName name="财政局" localSheetId="1">#REF!</definedName>
    <definedName name="挂账1" localSheetId="1">#REF!</definedName>
    <definedName name="平衡1" localSheetId="1">#REF!</definedName>
    <definedName name="收入明细1" localSheetId="1">#REF!</definedName>
    <definedName name="Database" localSheetId="2" hidden="1">#REF!</definedName>
    <definedName name="财政" localSheetId="2">#REF!</definedName>
    <definedName name="财政局" localSheetId="2">#REF!</definedName>
    <definedName name="挂账1" localSheetId="2">#REF!</definedName>
    <definedName name="平衡1" localSheetId="2">#REF!</definedName>
    <definedName name="收入明细1" localSheetId="2">#REF!</definedName>
    <definedName name="Database" localSheetId="3" hidden="1">#REF!</definedName>
    <definedName name="财政" localSheetId="3">#REF!</definedName>
    <definedName name="财政局" localSheetId="3">#REF!</definedName>
    <definedName name="挂账1" localSheetId="3">#REF!</definedName>
    <definedName name="平衡1" localSheetId="3">#REF!</definedName>
    <definedName name="收入明细1" localSheetId="3">#REF!</definedName>
    <definedName name="Database" localSheetId="4" hidden="1">#REF!</definedName>
    <definedName name="_xlnm.Print_Titles" localSheetId="4" hidden="1">'1-4'!$4:$5</definedName>
    <definedName name="财政" localSheetId="4">#REF!</definedName>
    <definedName name="财政局" localSheetId="4">#REF!</definedName>
    <definedName name="挂账1" localSheetId="4">#REF!</definedName>
    <definedName name="平衡1" localSheetId="4">#REF!</definedName>
    <definedName name="收入明细1" localSheetId="4">#REF!</definedName>
    <definedName name="Database" localSheetId="5" hidden="1">#REF!</definedName>
    <definedName name="财政" localSheetId="5">#REF!</definedName>
    <definedName name="财政局" localSheetId="5">#REF!</definedName>
    <definedName name="挂账1" localSheetId="5">#REF!</definedName>
    <definedName name="平衡1" localSheetId="5">#REF!</definedName>
    <definedName name="收入明细1" localSheetId="5">#REF!</definedName>
    <definedName name="Database" localSheetId="6" hidden="1">#REF!</definedName>
    <definedName name="财政" localSheetId="6">#REF!</definedName>
    <definedName name="财政局" localSheetId="6">#REF!</definedName>
    <definedName name="挂账1" localSheetId="6">#REF!</definedName>
    <definedName name="平衡1" localSheetId="6">#REF!</definedName>
    <definedName name="收入明细1" localSheetId="6">#REF!</definedName>
  </definedNames>
  <calcPr calcId="144525" concurrentCalc="0"/>
</workbook>
</file>

<file path=xl/comments1.xml><?xml version="1.0" encoding="utf-8"?>
<comments xmlns="http://schemas.openxmlformats.org/spreadsheetml/2006/main">
  <authors>
    <author>杜远睿</author>
  </authors>
  <commentList>
    <comment ref="S14" authorId="0">
      <text>
        <r>
          <rPr>
            <b/>
            <sz val="9"/>
            <rFont val="宋体"/>
            <charset val="134"/>
          </rPr>
          <t>杜远睿:</t>
        </r>
        <r>
          <rPr>
            <sz val="9"/>
            <rFont val="宋体"/>
            <charset val="134"/>
          </rPr>
          <t xml:space="preserve">
居民医保400</t>
        </r>
      </text>
    </comment>
    <comment ref="S26" authorId="0">
      <text>
        <r>
          <rPr>
            <b/>
            <sz val="9"/>
            <rFont val="宋体"/>
            <charset val="134"/>
          </rPr>
          <t>杜远睿:</t>
        </r>
        <r>
          <rPr>
            <sz val="9"/>
            <rFont val="宋体"/>
            <charset val="134"/>
          </rPr>
          <t xml:space="preserve">
待分配预备费10000
</t>
        </r>
      </text>
    </comment>
  </commentList>
</comments>
</file>

<file path=xl/comments2.xml><?xml version="1.0" encoding="utf-8"?>
<comments xmlns="http://schemas.openxmlformats.org/spreadsheetml/2006/main">
  <authors>
    <author>Administrator</author>
  </authors>
  <commentList>
    <comment ref="W8" authorId="0">
      <text>
        <r>
          <rPr>
            <b/>
            <sz val="9"/>
            <rFont val="宋体"/>
            <charset val="134"/>
          </rPr>
          <t>Administrator:</t>
        </r>
        <r>
          <rPr>
            <sz val="9"/>
            <rFont val="宋体"/>
            <charset val="134"/>
          </rPr>
          <t xml:space="preserve">
直编</t>
        </r>
      </text>
    </comment>
  </commentList>
</comments>
</file>

<file path=xl/comments3.xml><?xml version="1.0" encoding="utf-8"?>
<comments xmlns="http://schemas.openxmlformats.org/spreadsheetml/2006/main">
  <authors>
    <author>Administrator</author>
  </authors>
  <commentList>
    <comment ref="G8" authorId="0">
      <text>
        <r>
          <rPr>
            <sz val="9"/>
            <rFont val="宋体"/>
            <charset val="134"/>
          </rPr>
          <t xml:space="preserve">本数据为截至11月底入库金额，2024年尚有28444万元未收缴入库。
</t>
        </r>
      </text>
    </comment>
    <comment ref="H8" authorId="0">
      <text>
        <r>
          <rPr>
            <sz val="9"/>
            <rFont val="宋体"/>
            <charset val="134"/>
          </rPr>
          <t xml:space="preserve">根据2024年应收国资收益编制。
</t>
        </r>
      </text>
    </comment>
    <comment ref="G11" authorId="0">
      <text>
        <r>
          <rPr>
            <sz val="9"/>
            <rFont val="宋体"/>
            <charset val="134"/>
          </rPr>
          <t xml:space="preserve">含2023年尾款76万元
</t>
        </r>
      </text>
    </comment>
  </commentList>
</comments>
</file>

<file path=xl/sharedStrings.xml><?xml version="1.0" encoding="utf-8"?>
<sst xmlns="http://schemas.openxmlformats.org/spreadsheetml/2006/main" count="135874" uniqueCount="12230">
  <si>
    <t>綦江区政府性基金预算2024年收支预算草案表（表四）</t>
  </si>
  <si>
    <t>制表：綦江区财政局</t>
  </si>
  <si>
    <t>单位：万元</t>
  </si>
  <si>
    <r>
      <rPr>
        <b/>
        <sz val="14"/>
        <rFont val="宋体"/>
        <charset val="134"/>
      </rPr>
      <t>收入及财力</t>
    </r>
  </si>
  <si>
    <r>
      <rPr>
        <b/>
        <sz val="14"/>
        <rFont val="宋体"/>
        <charset val="134"/>
      </rPr>
      <t>支出</t>
    </r>
  </si>
  <si>
    <t>备注</t>
  </si>
  <si>
    <r>
      <rPr>
        <sz val="12"/>
        <rFont val="宋体"/>
        <charset val="134"/>
      </rPr>
      <t>项目名称</t>
    </r>
  </si>
  <si>
    <r>
      <rPr>
        <sz val="12"/>
        <rFont val="Arial"/>
        <charset val="134"/>
      </rPr>
      <t>2023</t>
    </r>
    <r>
      <rPr>
        <sz val="12"/>
        <rFont val="宋体"/>
        <charset val="134"/>
      </rPr>
      <t>年决算数</t>
    </r>
  </si>
  <si>
    <t>2023年预算数</t>
  </si>
  <si>
    <r>
      <rPr>
        <sz val="12"/>
        <rFont val="Arial"/>
        <charset val="134"/>
      </rPr>
      <t>2023</t>
    </r>
    <r>
      <rPr>
        <sz val="12"/>
        <rFont val="宋体"/>
        <charset val="134"/>
      </rPr>
      <t>年预算调整</t>
    </r>
  </si>
  <si>
    <r>
      <rPr>
        <sz val="12"/>
        <rFont val="Arial"/>
        <charset val="134"/>
      </rPr>
      <t>2024</t>
    </r>
    <r>
      <rPr>
        <sz val="12"/>
        <rFont val="宋体"/>
        <charset val="134"/>
      </rPr>
      <t>年全口径</t>
    </r>
  </si>
  <si>
    <r>
      <rPr>
        <sz val="12"/>
        <rFont val="Arial"/>
        <charset val="134"/>
      </rPr>
      <t>2024</t>
    </r>
    <r>
      <rPr>
        <sz val="12"/>
        <rFont val="宋体"/>
        <charset val="134"/>
      </rPr>
      <t>年编入年初预算</t>
    </r>
  </si>
  <si>
    <r>
      <rPr>
        <sz val="12"/>
        <rFont val="Arial"/>
        <charset val="134"/>
      </rPr>
      <t>2022</t>
    </r>
    <r>
      <rPr>
        <sz val="12"/>
        <rFont val="宋体"/>
        <charset val="134"/>
      </rPr>
      <t>年决算数</t>
    </r>
  </si>
  <si>
    <r>
      <rPr>
        <sz val="12"/>
        <rFont val="Arial"/>
        <charset val="134"/>
      </rPr>
      <t>2023</t>
    </r>
    <r>
      <rPr>
        <sz val="12"/>
        <rFont val="宋体"/>
        <charset val="134"/>
      </rPr>
      <t>年预算数</t>
    </r>
  </si>
  <si>
    <r>
      <rPr>
        <sz val="12"/>
        <rFont val="Arial"/>
        <charset val="134"/>
      </rPr>
      <t>2022</t>
    </r>
    <r>
      <rPr>
        <sz val="12"/>
        <rFont val="宋体"/>
        <charset val="134"/>
      </rPr>
      <t>年预算调整草案</t>
    </r>
  </si>
  <si>
    <r>
      <rPr>
        <sz val="12"/>
        <rFont val="Arial"/>
        <charset val="134"/>
      </rPr>
      <t>2024</t>
    </r>
    <r>
      <rPr>
        <sz val="12"/>
        <rFont val="宋体"/>
        <charset val="134"/>
      </rPr>
      <t>年编入预算</t>
    </r>
  </si>
  <si>
    <t>全口径</t>
  </si>
  <si>
    <t>编入年初</t>
  </si>
  <si>
    <t>编入部门</t>
  </si>
  <si>
    <t>财政直编</t>
  </si>
  <si>
    <t>比预算±额</t>
  </si>
  <si>
    <t>小计</t>
  </si>
  <si>
    <t>本级资金</t>
  </si>
  <si>
    <t>上级资金</t>
  </si>
  <si>
    <t>比上年±</t>
  </si>
  <si>
    <t>一、基金预算收入</t>
  </si>
  <si>
    <r>
      <rPr>
        <sz val="12"/>
        <color indexed="8"/>
        <rFont val="方正黑体_GBK"/>
        <charset val="134"/>
      </rPr>
      <t>支出合计</t>
    </r>
  </si>
  <si>
    <r>
      <rPr>
        <sz val="12"/>
        <color indexed="8"/>
        <rFont val="方正楷体_GBK"/>
        <charset val="134"/>
      </rPr>
      <t>（一）土地出让收入</t>
    </r>
  </si>
  <si>
    <r>
      <rPr>
        <sz val="12"/>
        <color indexed="8"/>
        <rFont val="方正黑体_GBK"/>
        <charset val="134"/>
      </rPr>
      <t>一、街镇级体制结算</t>
    </r>
  </si>
  <si>
    <t xml:space="preserve">       其中划拨用地</t>
  </si>
  <si>
    <t>二、区级预算支出</t>
  </si>
  <si>
    <t xml:space="preserve">   渝南系</t>
  </si>
  <si>
    <t>（一）以收定支项目支出</t>
  </si>
  <si>
    <r>
      <rPr>
        <sz val="12"/>
        <color indexed="8"/>
        <rFont val="Arial"/>
        <charset val="134"/>
      </rPr>
      <t xml:space="preserve">     1.</t>
    </r>
    <r>
      <rPr>
        <sz val="12"/>
        <color indexed="8"/>
        <rFont val="宋体"/>
        <charset val="134"/>
      </rPr>
      <t>建设项目</t>
    </r>
  </si>
  <si>
    <t xml:space="preserve">   城投系</t>
  </si>
  <si>
    <r>
      <rPr>
        <sz val="12"/>
        <color indexed="8"/>
        <rFont val="Arial"/>
        <charset val="134"/>
      </rPr>
      <t xml:space="preserve">       </t>
    </r>
    <r>
      <rPr>
        <sz val="12"/>
        <color indexed="8"/>
        <rFont val="宋体"/>
        <charset val="134"/>
      </rPr>
      <t>文体、社保</t>
    </r>
  </si>
  <si>
    <t xml:space="preserve">    交通、市政、城建等</t>
  </si>
  <si>
    <t xml:space="preserve">   旅投系</t>
  </si>
  <si>
    <r>
      <rPr>
        <sz val="12"/>
        <color indexed="8"/>
        <rFont val="Arial"/>
        <charset val="134"/>
      </rPr>
      <t xml:space="preserve">     2.</t>
    </r>
    <r>
      <rPr>
        <sz val="12"/>
        <color indexed="8"/>
        <rFont val="宋体"/>
        <charset val="134"/>
      </rPr>
      <t>专项业务</t>
    </r>
  </si>
  <si>
    <t xml:space="preserve">  交通系</t>
  </si>
  <si>
    <r>
      <rPr>
        <sz val="12"/>
        <color indexed="8"/>
        <rFont val="Arial"/>
        <charset val="134"/>
      </rPr>
      <t xml:space="preserve">     3.</t>
    </r>
    <r>
      <rPr>
        <sz val="12"/>
        <color indexed="8"/>
        <rFont val="宋体"/>
        <charset val="134"/>
      </rPr>
      <t>事务活动</t>
    </r>
  </si>
  <si>
    <r>
      <rPr>
        <sz val="12"/>
        <color rgb="FF000000"/>
        <rFont val="Arial"/>
        <charset val="134"/>
      </rPr>
      <t xml:space="preserve">     </t>
    </r>
    <r>
      <rPr>
        <sz val="12"/>
        <color rgb="FF000000"/>
        <rFont val="宋体"/>
        <charset val="134"/>
      </rPr>
      <t>街镇</t>
    </r>
  </si>
  <si>
    <r>
      <rPr>
        <sz val="12"/>
        <color rgb="FF000000"/>
        <rFont val="Arial"/>
        <charset val="134"/>
      </rPr>
      <t xml:space="preserve">     </t>
    </r>
    <r>
      <rPr>
        <sz val="12"/>
        <color rgb="FF000000"/>
        <rFont val="宋体"/>
        <charset val="134"/>
      </rPr>
      <t>其他</t>
    </r>
  </si>
  <si>
    <t>（二）执行中分配预算</t>
  </si>
  <si>
    <r>
      <rPr>
        <sz val="12"/>
        <color indexed="8"/>
        <rFont val="Arial"/>
        <charset val="134"/>
      </rPr>
      <t xml:space="preserve">      1.</t>
    </r>
    <r>
      <rPr>
        <sz val="12"/>
        <color indexed="8"/>
        <rFont val="宋体"/>
        <charset val="134"/>
      </rPr>
      <t>政府债券利息</t>
    </r>
  </si>
  <si>
    <r>
      <rPr>
        <sz val="12"/>
        <color indexed="8"/>
        <rFont val="方正楷体_GBK"/>
        <charset val="134"/>
      </rPr>
      <t>（三）污水处理费收入</t>
    </r>
  </si>
  <si>
    <r>
      <rPr>
        <sz val="12"/>
        <color rgb="FF000000"/>
        <rFont val="Arial"/>
        <charset val="134"/>
      </rPr>
      <t xml:space="preserve">      2.</t>
    </r>
    <r>
      <rPr>
        <sz val="12"/>
        <color rgb="FF000000"/>
        <rFont val="宋体"/>
        <charset val="134"/>
      </rPr>
      <t>专项债券</t>
    </r>
  </si>
  <si>
    <r>
      <rPr>
        <sz val="12"/>
        <color indexed="8"/>
        <rFont val="方正楷体_GBK"/>
        <charset val="134"/>
      </rPr>
      <t>（四）城市建设配套费</t>
    </r>
  </si>
  <si>
    <r>
      <rPr>
        <sz val="12"/>
        <color rgb="FF000000"/>
        <rFont val="Arial"/>
        <charset val="134"/>
      </rPr>
      <t xml:space="preserve">            </t>
    </r>
    <r>
      <rPr>
        <sz val="12"/>
        <color rgb="FF000000"/>
        <rFont val="宋体"/>
        <charset val="134"/>
      </rPr>
      <t>其中：新增</t>
    </r>
  </si>
  <si>
    <t xml:space="preserve">   园城范围内配套费</t>
  </si>
  <si>
    <r>
      <rPr>
        <sz val="12"/>
        <color rgb="FF000000"/>
        <rFont val="Arial"/>
        <charset val="134"/>
      </rPr>
      <t xml:space="preserve">      3.</t>
    </r>
    <r>
      <rPr>
        <sz val="12"/>
        <color rgb="FF000000"/>
        <rFont val="宋体"/>
        <charset val="134"/>
      </rPr>
      <t>园城公司结算</t>
    </r>
  </si>
  <si>
    <r>
      <rPr>
        <sz val="12"/>
        <color indexed="8"/>
        <rFont val="Arial"/>
        <charset val="134"/>
      </rPr>
      <t xml:space="preserve">     </t>
    </r>
    <r>
      <rPr>
        <sz val="12"/>
        <color indexed="8"/>
        <rFont val="宋体"/>
        <charset val="134"/>
      </rPr>
      <t>区本级其他</t>
    </r>
  </si>
  <si>
    <r>
      <rPr>
        <sz val="12"/>
        <color indexed="8"/>
        <rFont val="Arial"/>
        <charset val="134"/>
      </rPr>
      <t xml:space="preserve">      </t>
    </r>
    <r>
      <rPr>
        <sz val="12"/>
        <color indexed="8"/>
        <rFont val="宋体"/>
        <charset val="134"/>
      </rPr>
      <t>工业园区管委会出让金</t>
    </r>
  </si>
  <si>
    <t>二、专项债收益</t>
  </si>
  <si>
    <r>
      <rPr>
        <sz val="12"/>
        <color indexed="8"/>
        <rFont val="Arial"/>
        <charset val="134"/>
      </rPr>
      <t xml:space="preserve">      </t>
    </r>
    <r>
      <rPr>
        <sz val="12"/>
        <color indexed="8"/>
        <rFont val="宋体"/>
        <charset val="134"/>
      </rPr>
      <t>东部新城管委会出让金</t>
    </r>
  </si>
  <si>
    <t>三、上级补助</t>
  </si>
  <si>
    <r>
      <rPr>
        <sz val="12"/>
        <color indexed="8"/>
        <rFont val="Arial"/>
        <charset val="134"/>
      </rPr>
      <t xml:space="preserve">      </t>
    </r>
    <r>
      <rPr>
        <sz val="12"/>
        <color indexed="8"/>
        <rFont val="宋体"/>
        <charset val="134"/>
      </rPr>
      <t>旅游开发管委会出让金</t>
    </r>
  </si>
  <si>
    <r>
      <rPr>
        <sz val="12"/>
        <color rgb="FF000000"/>
        <rFont val="宋体"/>
        <charset val="134"/>
      </rPr>
      <t>四</t>
    </r>
    <r>
      <rPr>
        <sz val="12"/>
        <color rgb="FF000000"/>
        <rFont val="方正黑体_GBK"/>
        <charset val="134"/>
      </rPr>
      <t>、债券转贷收入</t>
    </r>
  </si>
  <si>
    <r>
      <rPr>
        <sz val="12"/>
        <rFont val="Arial"/>
        <charset val="134"/>
      </rPr>
      <t xml:space="preserve">      </t>
    </r>
    <r>
      <rPr>
        <sz val="12"/>
        <rFont val="宋体"/>
        <charset val="134"/>
      </rPr>
      <t>国有公司配套费（总）</t>
    </r>
  </si>
  <si>
    <r>
      <rPr>
        <sz val="12"/>
        <color rgb="FF000000"/>
        <rFont val="宋体"/>
        <charset val="134"/>
      </rPr>
      <t>五</t>
    </r>
    <r>
      <rPr>
        <sz val="12"/>
        <color rgb="FF000000"/>
        <rFont val="方正黑体_GBK"/>
        <charset val="134"/>
      </rPr>
      <t>、债务还本</t>
    </r>
  </si>
  <si>
    <r>
      <rPr>
        <sz val="12"/>
        <rFont val="Arial"/>
        <charset val="134"/>
      </rPr>
      <t xml:space="preserve">      </t>
    </r>
    <r>
      <rPr>
        <sz val="12"/>
        <rFont val="宋体"/>
        <charset val="134"/>
      </rPr>
      <t>交通实业出让金</t>
    </r>
  </si>
  <si>
    <r>
      <rPr>
        <sz val="12"/>
        <color rgb="FF000000"/>
        <rFont val="宋体"/>
        <charset val="134"/>
      </rPr>
      <t>六</t>
    </r>
    <r>
      <rPr>
        <sz val="12"/>
        <color rgb="FF000000"/>
        <rFont val="方正黑体_GBK"/>
        <charset val="134"/>
      </rPr>
      <t>、上年结余</t>
    </r>
  </si>
  <si>
    <r>
      <rPr>
        <sz val="12"/>
        <rFont val="Arial"/>
        <charset val="134"/>
      </rPr>
      <t xml:space="preserve">      </t>
    </r>
    <r>
      <rPr>
        <sz val="12"/>
        <rFont val="宋体"/>
        <charset val="134"/>
      </rPr>
      <t>其他结算</t>
    </r>
  </si>
  <si>
    <r>
      <rPr>
        <sz val="12"/>
        <color rgb="FF000000"/>
        <rFont val="宋体"/>
        <charset val="134"/>
      </rPr>
      <t>七</t>
    </r>
    <r>
      <rPr>
        <sz val="12"/>
        <color rgb="FF000000"/>
        <rFont val="方正黑体_GBK"/>
        <charset val="134"/>
      </rPr>
      <t>、上解支出</t>
    </r>
  </si>
  <si>
    <r>
      <rPr>
        <sz val="12"/>
        <rFont val="Arial"/>
        <charset val="134"/>
      </rPr>
      <t xml:space="preserve">      4.</t>
    </r>
    <r>
      <rPr>
        <sz val="12"/>
        <rFont val="宋体"/>
        <charset val="134"/>
      </rPr>
      <t>街镇结算</t>
    </r>
  </si>
  <si>
    <r>
      <rPr>
        <sz val="12"/>
        <color rgb="FF000000"/>
        <rFont val="宋体"/>
        <charset val="134"/>
      </rPr>
      <t>八</t>
    </r>
    <r>
      <rPr>
        <sz val="12"/>
        <color rgb="FF000000"/>
        <rFont val="方正黑体_GBK"/>
        <charset val="134"/>
      </rPr>
      <t>、调出资金</t>
    </r>
  </si>
  <si>
    <r>
      <rPr>
        <sz val="12"/>
        <color rgb="FF000000"/>
        <rFont val="Arial"/>
        <charset val="134"/>
      </rPr>
      <t xml:space="preserve">      5.</t>
    </r>
    <r>
      <rPr>
        <sz val="12"/>
        <color rgb="FF000000"/>
        <rFont val="宋体"/>
        <charset val="134"/>
      </rPr>
      <t>债务风险化解</t>
    </r>
  </si>
  <si>
    <t>九、政府性基金财力</t>
  </si>
  <si>
    <r>
      <rPr>
        <sz val="12"/>
        <color rgb="FF000000"/>
        <rFont val="Arial"/>
        <charset val="134"/>
      </rPr>
      <t xml:space="preserve">      6.</t>
    </r>
    <r>
      <rPr>
        <sz val="12"/>
        <color rgb="FF000000"/>
        <rFont val="宋体"/>
        <charset val="134"/>
      </rPr>
      <t>应急等风险防控支出</t>
    </r>
  </si>
  <si>
    <t>（一）区本级财力</t>
  </si>
  <si>
    <t>（三）上年结转定向支出</t>
  </si>
  <si>
    <r>
      <rPr>
        <sz val="12"/>
        <color indexed="8"/>
        <rFont val="方正楷体_GBK"/>
        <charset val="134"/>
      </rPr>
      <t>（二）街镇级财力</t>
    </r>
  </si>
  <si>
    <r>
      <rPr>
        <sz val="12"/>
        <color indexed="8"/>
        <rFont val="方正黑体_GBK"/>
        <charset val="134"/>
      </rPr>
      <t>三、本级预算平衡</t>
    </r>
  </si>
  <si>
    <t>表1-1</t>
  </si>
  <si>
    <t>重庆市綦江区2026年一般公共预算收支草案表（表一）</t>
  </si>
  <si>
    <t>预算收入</t>
  </si>
  <si>
    <t>预算支出</t>
  </si>
  <si>
    <t>项目</t>
  </si>
  <si>
    <t>2023年　　　        　预算草案</t>
  </si>
  <si>
    <t>2022年预算草案</t>
  </si>
  <si>
    <t>2023年           执行数</t>
  </si>
  <si>
    <t>2023年执行数</t>
  </si>
  <si>
    <t>2024年　　　        　预算草案</t>
  </si>
  <si>
    <t>2024年预算草案</t>
  </si>
  <si>
    <t>2024执行数</t>
  </si>
  <si>
    <t>2025年　　　        　预算草案</t>
  </si>
  <si>
    <t>2025年　　　        　调整预算</t>
  </si>
  <si>
    <t>2025执行数</t>
  </si>
  <si>
    <t>2026年　　　        　预算草案</t>
  </si>
  <si>
    <t>比上年±%</t>
  </si>
  <si>
    <t>2023年            预算草案</t>
  </si>
  <si>
    <t>2023年预算草案</t>
  </si>
  <si>
    <t>区本级</t>
  </si>
  <si>
    <t>街镇级</t>
  </si>
  <si>
    <t>区本级当年</t>
  </si>
  <si>
    <t>区本级结转</t>
  </si>
  <si>
    <t>街镇级当年</t>
  </si>
  <si>
    <t>街镇级结转</t>
  </si>
  <si>
    <t>区本级专项</t>
  </si>
  <si>
    <t>区级调节基金</t>
  </si>
  <si>
    <t>街镇级专项</t>
  </si>
  <si>
    <t>调整</t>
  </si>
  <si>
    <t>当年部门</t>
  </si>
  <si>
    <t>当年街镇</t>
  </si>
  <si>
    <t>结转部门</t>
  </si>
  <si>
    <t>结转街镇</t>
  </si>
  <si>
    <t>直编</t>
  </si>
  <si>
    <t>直编部门</t>
  </si>
  <si>
    <t>直编街镇</t>
  </si>
  <si>
    <t>101 税收收入</t>
  </si>
  <si>
    <t>201 一般公共服务</t>
  </si>
  <si>
    <t xml:space="preserve">   10101 增值税</t>
  </si>
  <si>
    <t>203 国防</t>
  </si>
  <si>
    <t xml:space="preserve">   10104 企业所得税</t>
  </si>
  <si>
    <t>204 公共安全</t>
  </si>
  <si>
    <t xml:space="preserve">   10106 个人所得税</t>
  </si>
  <si>
    <t>205 教育</t>
  </si>
  <si>
    <t xml:space="preserve">   10107 资源税</t>
  </si>
  <si>
    <t>206 科学技术</t>
  </si>
  <si>
    <t xml:space="preserve">   10109 城市维护建设税</t>
  </si>
  <si>
    <t>207 文化体育与传媒</t>
  </si>
  <si>
    <t xml:space="preserve">   10110 房产税</t>
  </si>
  <si>
    <t>208 社会保障和就业</t>
  </si>
  <si>
    <t xml:space="preserve">   10111 印花税</t>
  </si>
  <si>
    <t>210 卫生健康支出</t>
  </si>
  <si>
    <t xml:space="preserve">   10112 城镇土地使用税</t>
  </si>
  <si>
    <t>211 节能环保</t>
  </si>
  <si>
    <t xml:space="preserve">   10113 土地增值税</t>
  </si>
  <si>
    <t>212 城乡社区</t>
  </si>
  <si>
    <t xml:space="preserve">   10118 耕地占用税</t>
  </si>
  <si>
    <t>213 农林水</t>
  </si>
  <si>
    <t xml:space="preserve">   10119 契税</t>
  </si>
  <si>
    <t>214 交通运输</t>
  </si>
  <si>
    <t xml:space="preserve">   10121 环保税</t>
  </si>
  <si>
    <t>215 资源勘探信息等</t>
  </si>
  <si>
    <t xml:space="preserve">   10199 其他税收收入</t>
  </si>
  <si>
    <t>216 商业服务业等</t>
  </si>
  <si>
    <t>103 非税收入</t>
  </si>
  <si>
    <t>217 金融支出</t>
  </si>
  <si>
    <t xml:space="preserve">   10302 专项收入</t>
  </si>
  <si>
    <t>220 自然资源海洋气象等</t>
  </si>
  <si>
    <t xml:space="preserve">   10304 行政事业性收费</t>
  </si>
  <si>
    <t>221 住房保障</t>
  </si>
  <si>
    <t xml:space="preserve">   10305 罚没收入</t>
  </si>
  <si>
    <t>222 粮油物资储备</t>
  </si>
  <si>
    <t xml:space="preserve">   10307 国有资产有偿使用收入</t>
  </si>
  <si>
    <t>224 灾害防治及应急管理支出</t>
  </si>
  <si>
    <t xml:space="preserve">   10308 捐赠收入</t>
  </si>
  <si>
    <r>
      <rPr>
        <sz val="10"/>
        <rFont val="宋体"/>
        <charset val="134"/>
      </rPr>
      <t>227</t>
    </r>
    <r>
      <rPr>
        <sz val="10"/>
        <rFont val="宋体"/>
        <charset val="134"/>
      </rPr>
      <t xml:space="preserve"> </t>
    </r>
    <r>
      <rPr>
        <sz val="10"/>
        <rFont val="宋体"/>
        <charset val="134"/>
      </rPr>
      <t>预备费</t>
    </r>
  </si>
  <si>
    <t xml:space="preserve">   10399 其他收入</t>
  </si>
  <si>
    <r>
      <rPr>
        <sz val="10"/>
        <rFont val="宋体"/>
        <charset val="134"/>
      </rPr>
      <t>2</t>
    </r>
    <r>
      <rPr>
        <sz val="10"/>
        <rFont val="宋体"/>
        <charset val="134"/>
      </rPr>
      <t>29 其他支出</t>
    </r>
  </si>
  <si>
    <t>231 债务还本支出</t>
  </si>
  <si>
    <t>其中：区本级收入</t>
  </si>
  <si>
    <t>232 债务付息</t>
  </si>
  <si>
    <t xml:space="preserve">      街镇级收入</t>
  </si>
  <si>
    <t>233 债务发行费用</t>
  </si>
  <si>
    <t>其中：区本级支出</t>
  </si>
  <si>
    <t xml:space="preserve">      街镇级支出</t>
  </si>
  <si>
    <t>收  入  合  计</t>
  </si>
  <si>
    <t>支  出  合  计</t>
  </si>
  <si>
    <t>一、上级补助收入</t>
  </si>
  <si>
    <t>一、上解上级支出</t>
  </si>
  <si>
    <t>　　  返还性收入</t>
  </si>
  <si>
    <t xml:space="preserve">      体制上解</t>
  </si>
  <si>
    <t>　　  一般性转移支付收入</t>
  </si>
  <si>
    <t xml:space="preserve">      专项上解</t>
  </si>
  <si>
    <t>　　  专项转移支付收入</t>
  </si>
  <si>
    <t>二、债务还本支出</t>
  </si>
  <si>
    <t>二、债券转贷收入</t>
  </si>
  <si>
    <t>三、调出资金</t>
  </si>
  <si>
    <t xml:space="preserve">     一般债券转贷收入</t>
  </si>
  <si>
    <t>四、补充预算稳定调节基金</t>
  </si>
  <si>
    <t xml:space="preserve">     新增债券收入</t>
  </si>
  <si>
    <t>五、当年结转结余</t>
  </si>
  <si>
    <t>三、上年结转结余</t>
  </si>
  <si>
    <t xml:space="preserve">    其中：区本级</t>
  </si>
  <si>
    <t xml:space="preserve">          街镇级</t>
  </si>
  <si>
    <t>六、区域间转移性支出</t>
  </si>
  <si>
    <t>四、预算稳定调节基金</t>
  </si>
  <si>
    <t>五、调入资金</t>
  </si>
  <si>
    <r>
      <rPr>
        <sz val="10"/>
        <rFont val="宋体"/>
        <charset val="134"/>
      </rPr>
      <t xml:space="preserve"> </t>
    </r>
    <r>
      <rPr>
        <sz val="10"/>
        <rFont val="宋体"/>
        <charset val="134"/>
      </rPr>
      <t xml:space="preserve">   政府性基金预算调入</t>
    </r>
  </si>
  <si>
    <t xml:space="preserve">    国有资本经营预算调入</t>
  </si>
  <si>
    <t>六、区域间转移性收入</t>
  </si>
  <si>
    <t>收  入  总  计</t>
  </si>
  <si>
    <t>支  出  总  计</t>
  </si>
  <si>
    <t>表1-2</t>
  </si>
  <si>
    <t>重庆市綦江区2026年政府性基金预算收支草案表（表二）</t>
  </si>
  <si>
    <t>区级定向支出</t>
  </si>
  <si>
    <t>隐债化解</t>
  </si>
  <si>
    <t>街镇定向支出</t>
  </si>
  <si>
    <t>街镇结算</t>
  </si>
  <si>
    <t xml:space="preserve">   1030146 国有土地收益基金</t>
  </si>
  <si>
    <t xml:space="preserve">   1030147 农业土开发资金</t>
  </si>
  <si>
    <t>210 卫生健康</t>
  </si>
  <si>
    <t xml:space="preserve">   1030148 国有土地使用权出让</t>
  </si>
  <si>
    <t xml:space="preserve">   1030156 城市基础设施配套费收入</t>
  </si>
  <si>
    <t xml:space="preserve">   1030178 污水处理费收入</t>
  </si>
  <si>
    <t xml:space="preserve">   10310 专项债务收益</t>
  </si>
  <si>
    <t>215 资源勘探</t>
  </si>
  <si>
    <t>221 住房保障支出</t>
  </si>
  <si>
    <t>229 其他支出</t>
  </si>
  <si>
    <t>二、债券还本支出</t>
  </si>
  <si>
    <t>四、当年结转结余</t>
  </si>
  <si>
    <t>四、调入资金</t>
  </si>
  <si>
    <t>表1-3</t>
  </si>
  <si>
    <t>重庆市綦江区2026年国有资本经营预算收支草案表（表三）</t>
  </si>
  <si>
    <t>2023年        预算草案</t>
  </si>
  <si>
    <t>2023年
执行数</t>
  </si>
  <si>
    <t>2024年        预算草案</t>
  </si>
  <si>
    <t>2025年        预算草案</t>
  </si>
  <si>
    <t>2025年       调整预算</t>
  </si>
  <si>
    <t>2026年        预算草案</t>
  </si>
  <si>
    <t>2025年        调整预算</t>
  </si>
  <si>
    <t>1030601 利润收入</t>
  </si>
  <si>
    <t>1030602 股利、股息收入</t>
  </si>
  <si>
    <t>22301 解决历史遗留问题及改革成本</t>
  </si>
  <si>
    <t>1030603 产权转让收入</t>
  </si>
  <si>
    <t>22302 国有企业资本金注入</t>
  </si>
  <si>
    <t>1030604 清算收入</t>
  </si>
  <si>
    <t>22303 国有企业政策性补贴</t>
  </si>
  <si>
    <t>1030698 其他国有资本经营预算收入</t>
  </si>
  <si>
    <t>22304 金融国有资本经营预算支出</t>
  </si>
  <si>
    <r>
      <rPr>
        <sz val="10"/>
        <rFont val="宋体"/>
        <charset val="134"/>
      </rPr>
      <t>22</t>
    </r>
    <r>
      <rPr>
        <sz val="10"/>
        <rFont val="宋体"/>
        <charset val="134"/>
      </rPr>
      <t>3</t>
    </r>
    <r>
      <rPr>
        <sz val="10"/>
        <rFont val="宋体"/>
        <charset val="134"/>
      </rPr>
      <t>99 其他国有资本经营预算支出</t>
    </r>
  </si>
  <si>
    <t xml:space="preserve">    其中：本级</t>
  </si>
  <si>
    <t xml:space="preserve">          街镇</t>
  </si>
  <si>
    <t>收 入 合 计</t>
  </si>
  <si>
    <t>支 出 合 计</t>
  </si>
  <si>
    <t>一、调出资金</t>
  </si>
  <si>
    <t>二、上年结转结余</t>
  </si>
  <si>
    <t>二、当年结转结余</t>
  </si>
  <si>
    <t>收 入 总 计</t>
  </si>
  <si>
    <t>支 出 总 计</t>
  </si>
  <si>
    <t>说明：全区国有资本经营预算收支皆为区本级收支。</t>
  </si>
  <si>
    <t>表1-4</t>
  </si>
  <si>
    <t>重庆市綦江区2026年区本级一般公共预算收支草案表（表四）</t>
  </si>
  <si>
    <t>2024年
执行数</t>
  </si>
  <si>
    <t>2025年
执行数</t>
  </si>
  <si>
    <t>227 预备费</t>
  </si>
  <si>
    <t>二、补助街镇支出</t>
  </si>
  <si>
    <t>二、街镇上解收入</t>
  </si>
  <si>
    <t>三、债务还本支出</t>
  </si>
  <si>
    <t>三、债券转贷收入</t>
  </si>
  <si>
    <t>四、上年结转结余</t>
  </si>
  <si>
    <t>五、预算稳定调节基金</t>
  </si>
  <si>
    <t>六、调入资金</t>
  </si>
  <si>
    <r>
      <rPr>
        <sz val="10"/>
        <rFont val="宋体"/>
        <charset val="134"/>
      </rPr>
      <t xml:space="preserve"> </t>
    </r>
    <r>
      <rPr>
        <sz val="10"/>
        <rFont val="宋体"/>
        <charset val="134"/>
      </rPr>
      <t xml:space="preserve">    政府性基金预算调入</t>
    </r>
  </si>
  <si>
    <r>
      <rPr>
        <sz val="10"/>
        <rFont val="宋体"/>
        <charset val="134"/>
      </rPr>
      <t xml:space="preserve"> </t>
    </r>
    <r>
      <rPr>
        <sz val="10"/>
        <rFont val="宋体"/>
        <charset val="134"/>
      </rPr>
      <t xml:space="preserve">    国有资本经营预算调入</t>
    </r>
  </si>
  <si>
    <t>七、区域间转移性收入</t>
  </si>
  <si>
    <t>表1-5</t>
  </si>
  <si>
    <t>重庆市綦江区2026年区本级政府性基金预算收支草案表（表五）</t>
  </si>
  <si>
    <t xml:space="preserve">   1050402 专项债务收益</t>
  </si>
  <si>
    <t>四、调出资金</t>
  </si>
  <si>
    <t>表1-6</t>
  </si>
  <si>
    <t>表2</t>
  </si>
  <si>
    <t>重庆市綦江区2026年一般公共预算收入草案表</t>
  </si>
  <si>
    <t>项  目</t>
  </si>
  <si>
    <t>2024年
决算数</t>
  </si>
  <si>
    <t>2025年预算数</t>
  </si>
  <si>
    <t>2025年调整预算数</t>
  </si>
  <si>
    <t>2025年决算数</t>
  </si>
  <si>
    <t>2026年预算草案</t>
  </si>
  <si>
    <t>金额</t>
  </si>
  <si>
    <t>增幅</t>
  </si>
  <si>
    <t>分成</t>
  </si>
  <si>
    <t>比上年±额</t>
  </si>
  <si>
    <t>一般公共预算收入合计</t>
  </si>
  <si>
    <t xml:space="preserve">     税收收入</t>
  </si>
  <si>
    <t xml:space="preserve">     非税收入</t>
  </si>
  <si>
    <t>税收收入</t>
  </si>
  <si>
    <t>　增值税</t>
  </si>
  <si>
    <t>　企业所得税</t>
  </si>
  <si>
    <t>　个人所得税</t>
  </si>
  <si>
    <t>　资源税</t>
  </si>
  <si>
    <t xml:space="preserve">  城建税</t>
  </si>
  <si>
    <t xml:space="preserve">    房产税</t>
  </si>
  <si>
    <r>
      <rPr>
        <sz val="12"/>
        <rFont val="Times New Roman"/>
        <charset val="134"/>
      </rPr>
      <t xml:space="preserve">    </t>
    </r>
    <r>
      <rPr>
        <sz val="12"/>
        <rFont val="宋体"/>
        <charset val="134"/>
      </rPr>
      <t>印花税</t>
    </r>
  </si>
  <si>
    <t xml:space="preserve">  土地使用税</t>
  </si>
  <si>
    <t>　土地增值税</t>
  </si>
  <si>
    <t>　耕地占用税</t>
  </si>
  <si>
    <t xml:space="preserve">  契税</t>
  </si>
  <si>
    <t xml:space="preserve">  环保税</t>
  </si>
  <si>
    <t>　其他税收（营改增）</t>
  </si>
  <si>
    <t>非税收入</t>
  </si>
  <si>
    <t xml:space="preserve">  行政事业性收费</t>
  </si>
  <si>
    <t xml:space="preserve">     人防</t>
  </si>
  <si>
    <t xml:space="preserve">     其他</t>
  </si>
  <si>
    <t xml:space="preserve">  专项收入</t>
  </si>
  <si>
    <t>　  教育费附加</t>
  </si>
  <si>
    <t xml:space="preserve">    残疾人保障金</t>
  </si>
  <si>
    <t xml:space="preserve">    教育发展资金</t>
  </si>
  <si>
    <t xml:space="preserve">    农田水利建设资金</t>
  </si>
  <si>
    <t xml:space="preserve">    森林植被恢复费</t>
  </si>
  <si>
    <t>　国有资产有偿使用收入</t>
  </si>
  <si>
    <t xml:space="preserve">    矿产资源专项收入</t>
  </si>
  <si>
    <t xml:space="preserve">    国有资产收入</t>
  </si>
  <si>
    <t xml:space="preserve">    其他各单位</t>
  </si>
  <si>
    <t xml:space="preserve">  罚没收入</t>
  </si>
  <si>
    <t xml:space="preserve">  捐赠收入</t>
  </si>
  <si>
    <t>　其他收入</t>
  </si>
  <si>
    <t>表3</t>
  </si>
  <si>
    <t>重庆市綦江区2026年一般公共预算财力草案表</t>
  </si>
  <si>
    <t>预算科目</t>
  </si>
  <si>
    <t>2025年
决算数</t>
  </si>
  <si>
    <t>2026年全口径</t>
  </si>
  <si>
    <t>纳入预算</t>
  </si>
  <si>
    <t>其中纳入预算</t>
  </si>
  <si>
    <t>一、一般公共预算总财力（分性质）</t>
  </si>
  <si>
    <t>（一）一般公共预算收入</t>
  </si>
  <si>
    <t>　1、税收收入</t>
  </si>
  <si>
    <t>　2、非税收入</t>
  </si>
  <si>
    <t xml:space="preserve">（二）上级补助收入                         </t>
  </si>
  <si>
    <t>　1、一般性转移支付收入</t>
  </si>
  <si>
    <t xml:space="preserve"> （1）返还性收入</t>
  </si>
  <si>
    <t xml:space="preserve"> （2）均衡性转移支付收入</t>
  </si>
  <si>
    <t xml:space="preserve"> （3）县级基本财力保障机制</t>
  </si>
  <si>
    <t xml:space="preserve"> （4）结算补助收入</t>
  </si>
  <si>
    <t xml:space="preserve"> （5）巩固脱贫攻坚成果衔接乡村振兴转移支付收入</t>
  </si>
  <si>
    <t xml:space="preserve"> （6）资源枯竭型城市转移支付收入</t>
  </si>
  <si>
    <t xml:space="preserve"> （7）体制补助收入</t>
  </si>
  <si>
    <t xml:space="preserve"> （8）产粮（油）大县转移资金收入</t>
  </si>
  <si>
    <t xml:space="preserve"> （9）固定数额补助收入</t>
  </si>
  <si>
    <t xml:space="preserve"> （10）革、民、边、贫地区转移支付收入</t>
  </si>
  <si>
    <t xml:space="preserve"> （11）共同事权转移支付收入</t>
  </si>
  <si>
    <t xml:space="preserve">      教育共同事权</t>
  </si>
  <si>
    <t xml:space="preserve">      文化旅游共同事权</t>
  </si>
  <si>
    <t xml:space="preserve">      社保就业共同事权</t>
  </si>
  <si>
    <t xml:space="preserve">      医疗卫生健康共同事权</t>
  </si>
  <si>
    <t xml:space="preserve">      节能环保共同事权</t>
  </si>
  <si>
    <t xml:space="preserve">      农林水共同事权</t>
  </si>
  <si>
    <t xml:space="preserve">      住房保障共同事权</t>
  </si>
  <si>
    <t xml:space="preserve">      公共安全共同事权</t>
  </si>
  <si>
    <t xml:space="preserve">      交通共同事权</t>
  </si>
  <si>
    <t xml:space="preserve">      其他共同事权</t>
  </si>
  <si>
    <t xml:space="preserve"> （12）其他一般性转移支付收入</t>
  </si>
  <si>
    <t xml:space="preserve">  2、专项转移支付收入</t>
  </si>
  <si>
    <t>(三)债券转贷收入</t>
  </si>
  <si>
    <t>(四)债务还本支出</t>
  </si>
  <si>
    <t>(五)上年结转</t>
  </si>
  <si>
    <t>(六)调入资金</t>
  </si>
  <si>
    <t xml:space="preserve">  1、政府性基金预算调入</t>
  </si>
  <si>
    <t xml:space="preserve">  2、国有资本经营预算调入</t>
  </si>
  <si>
    <t>(七)上解支出</t>
  </si>
  <si>
    <t xml:space="preserve">  1、 体制上解</t>
  </si>
  <si>
    <t xml:space="preserve">  2、 专项上解</t>
  </si>
  <si>
    <t>（八）预算稳定调节基金</t>
  </si>
  <si>
    <t xml:space="preserve">  1、动用预算稳定调节基金（调出使用）</t>
  </si>
  <si>
    <t xml:space="preserve">  2、安排预算稳定调节基金（补充进入）</t>
  </si>
  <si>
    <t>二、一般公共预算总财力（分级别）</t>
  </si>
  <si>
    <t>（一）区本级</t>
  </si>
  <si>
    <t>（二）街镇级</t>
  </si>
  <si>
    <t>表4</t>
  </si>
  <si>
    <t>重庆市綦江区2026年区本级一般公共预算支出草案表</t>
  </si>
  <si>
    <t>一般公共预算支出概览</t>
  </si>
  <si>
    <t>2023年决算</t>
  </si>
  <si>
    <t>2024年预算数</t>
  </si>
  <si>
    <t>2024年
预算调整</t>
  </si>
  <si>
    <t>2023年支出预算调整草案</t>
  </si>
  <si>
    <t>2025年全口径支出</t>
  </si>
  <si>
    <t>2026年纳入预算草案</t>
  </si>
  <si>
    <t>下沉街镇</t>
  </si>
  <si>
    <t>结转专项</t>
  </si>
  <si>
    <t>合计</t>
  </si>
  <si>
    <t>区本级合计</t>
  </si>
  <si>
    <t>一、保工资</t>
  </si>
  <si>
    <t>（一）个人待遇</t>
  </si>
  <si>
    <t>1.基本工资、基础绩效</t>
  </si>
  <si>
    <t>2.津补贴、奖励绩效</t>
  </si>
  <si>
    <t>3.年终一次性奖金</t>
  </si>
  <si>
    <t>4.地方补丁政策</t>
  </si>
  <si>
    <t>5.离休费、离休特需、离退休活动费</t>
  </si>
  <si>
    <t>6.其他（独子费等）</t>
  </si>
  <si>
    <t>（二）单位缴费</t>
  </si>
  <si>
    <t>1.养老保险</t>
  </si>
  <si>
    <t>2.生育保险</t>
  </si>
  <si>
    <t>3.医疗保险</t>
  </si>
  <si>
    <t>4.工伤保险</t>
  </si>
  <si>
    <t>5.失业保险</t>
  </si>
  <si>
    <t>6.医疗补助</t>
  </si>
  <si>
    <t>7.职业年金</t>
  </si>
  <si>
    <t>8.住房公积金</t>
  </si>
  <si>
    <t>9.残疾人保障金</t>
  </si>
  <si>
    <t>二、保运转</t>
  </si>
  <si>
    <t>1.包干公用经费</t>
  </si>
  <si>
    <t>2.福利费</t>
  </si>
  <si>
    <t>3.工会经费</t>
  </si>
  <si>
    <t>4.公务交通补贴</t>
  </si>
  <si>
    <t>5.公务用车运行维护费</t>
  </si>
  <si>
    <t>6.培训费</t>
  </si>
  <si>
    <t>7.生均公用经费</t>
  </si>
  <si>
    <t>8.通讯费</t>
  </si>
  <si>
    <t>9.人数较少单位补丁</t>
  </si>
  <si>
    <t>10.非在编人员</t>
  </si>
  <si>
    <t>三、保民生支出</t>
  </si>
  <si>
    <t>1.低保、困难群众补助等</t>
  </si>
  <si>
    <t>2.优抚、抚恤等支出</t>
  </si>
  <si>
    <t>3.就业再就业资金</t>
  </si>
  <si>
    <t>4.基本公卫</t>
  </si>
  <si>
    <t>5.基本药物零差率</t>
  </si>
  <si>
    <t>6.计划生育奖扶</t>
  </si>
  <si>
    <t>7.学生、教师补助等</t>
  </si>
  <si>
    <t>8.城乡医疗</t>
  </si>
  <si>
    <t>9.职工医保</t>
  </si>
  <si>
    <t>10.代发建初、民办教师、军转干等</t>
  </si>
  <si>
    <t>11.保障性住房补贴</t>
  </si>
  <si>
    <t>12.粮食安全</t>
  </si>
  <si>
    <t>13.其他到人到户底线民生</t>
  </si>
  <si>
    <t>四、部门支出</t>
  </si>
  <si>
    <t>1.一般公共服务</t>
  </si>
  <si>
    <t>2.公共安全</t>
  </si>
  <si>
    <t>3.教育</t>
  </si>
  <si>
    <t>4.科技</t>
  </si>
  <si>
    <t>5.文化体育与传媒</t>
  </si>
  <si>
    <t>6.社保就业</t>
  </si>
  <si>
    <t>7.卫生健康</t>
  </si>
  <si>
    <t>8.节能环保</t>
  </si>
  <si>
    <t>9.城乡社区事务</t>
  </si>
  <si>
    <t>10.农林水</t>
  </si>
  <si>
    <t>11.交通运输</t>
  </si>
  <si>
    <t>12.资源勘探信息</t>
  </si>
  <si>
    <t>13.商贸服务</t>
  </si>
  <si>
    <t>14.金融支出</t>
  </si>
  <si>
    <t>15.自然资源海洋气象</t>
  </si>
  <si>
    <t>16.住房保障</t>
  </si>
  <si>
    <t>17.粮油物资储备</t>
  </si>
  <si>
    <t>18.灾害防治及应急管理</t>
  </si>
  <si>
    <t>19.其他</t>
  </si>
  <si>
    <t>八、执行中分配预算</t>
  </si>
  <si>
    <t>（一）增人增资、调资调待</t>
  </si>
  <si>
    <t>（二）民生政策调整预留</t>
  </si>
  <si>
    <t>1.城乡居民医保和企业职工养老保险</t>
  </si>
  <si>
    <t>2.“保民生”增支预留</t>
  </si>
  <si>
    <t>（三）总预备费</t>
  </si>
  <si>
    <t>（四）税费征管业务费</t>
  </si>
  <si>
    <t>（五）争上考核奖励经费</t>
  </si>
  <si>
    <t>（七）债务风险化解</t>
  </si>
  <si>
    <t>1.偿还债务本金</t>
  </si>
  <si>
    <t>2.政府债券付息</t>
  </si>
  <si>
    <t>（八）政府债券付息</t>
  </si>
  <si>
    <t>（九）街镇结算</t>
  </si>
  <si>
    <t>（十）园城管委会体制结算</t>
  </si>
  <si>
    <t>1.税收结算</t>
  </si>
  <si>
    <t>2.非税结算</t>
  </si>
  <si>
    <t>3.土地出让金及配套费结算</t>
  </si>
  <si>
    <t>4.国资预算结算</t>
  </si>
  <si>
    <t>5.其他特殊结算</t>
  </si>
  <si>
    <t>6.优惠政策兑现</t>
  </si>
  <si>
    <t>（十）换届支出</t>
  </si>
  <si>
    <t>（十一）盘活存量定向支出</t>
  </si>
  <si>
    <t>八、平衡预算情况</t>
  </si>
  <si>
    <t>九、实际缺口情况</t>
  </si>
  <si>
    <t xml:space="preserve">    （一）公司税费结算挂账</t>
  </si>
  <si>
    <t xml:space="preserve">    （二）政府性基金预算调入挂账</t>
  </si>
  <si>
    <t xml:space="preserve">    （三）国有资本经营预算挂账</t>
  </si>
  <si>
    <t xml:space="preserve">    （四）其他挂账</t>
  </si>
  <si>
    <t xml:space="preserve">    （五）用收回的存量消化当年支出</t>
  </si>
  <si>
    <t xml:space="preserve">    （六）其他</t>
  </si>
  <si>
    <t>表5</t>
  </si>
  <si>
    <t>重庆市綦江区2026年政府性基金预算收支草案表</t>
  </si>
  <si>
    <t>收入及财力</t>
  </si>
  <si>
    <t>支出</t>
  </si>
  <si>
    <t>项目名称</t>
  </si>
  <si>
    <r>
      <rPr>
        <b/>
        <sz val="12"/>
        <rFont val="Arial"/>
        <charset val="134"/>
      </rPr>
      <t>2022</t>
    </r>
    <r>
      <rPr>
        <b/>
        <sz val="12"/>
        <rFont val="宋体"/>
        <charset val="134"/>
      </rPr>
      <t>年决算数</t>
    </r>
  </si>
  <si>
    <r>
      <rPr>
        <b/>
        <sz val="12"/>
        <rFont val="Arial"/>
        <charset val="134"/>
      </rPr>
      <t>2023</t>
    </r>
    <r>
      <rPr>
        <b/>
        <sz val="12"/>
        <rFont val="宋体"/>
        <charset val="134"/>
      </rPr>
      <t>年预算数</t>
    </r>
  </si>
  <si>
    <r>
      <rPr>
        <b/>
        <sz val="12"/>
        <rFont val="Arial"/>
        <charset val="134"/>
      </rPr>
      <t>2023</t>
    </r>
    <r>
      <rPr>
        <b/>
        <sz val="12"/>
        <rFont val="宋体"/>
        <charset val="134"/>
      </rPr>
      <t>年预算调整</t>
    </r>
  </si>
  <si>
    <r>
      <rPr>
        <b/>
        <sz val="12"/>
        <rFont val="Arial"/>
        <charset val="134"/>
      </rPr>
      <t>2023</t>
    </r>
    <r>
      <rPr>
        <b/>
        <sz val="12"/>
        <rFont val="宋体"/>
        <charset val="134"/>
      </rPr>
      <t>年决算数</t>
    </r>
  </si>
  <si>
    <r>
      <rPr>
        <b/>
        <sz val="12"/>
        <rFont val="Arial"/>
        <charset val="134"/>
      </rPr>
      <t>2024</t>
    </r>
    <r>
      <rPr>
        <b/>
        <sz val="12"/>
        <rFont val="宋体"/>
        <charset val="134"/>
      </rPr>
      <t>年预算数</t>
    </r>
  </si>
  <si>
    <r>
      <rPr>
        <b/>
        <sz val="12"/>
        <rFont val="Arial"/>
        <charset val="134"/>
      </rPr>
      <t>2024</t>
    </r>
    <r>
      <rPr>
        <b/>
        <sz val="12"/>
        <rFont val="宋体"/>
        <charset val="134"/>
      </rPr>
      <t>年调整预算数</t>
    </r>
  </si>
  <si>
    <r>
      <rPr>
        <b/>
        <sz val="12"/>
        <rFont val="Arial"/>
        <charset val="134"/>
      </rPr>
      <t>2025</t>
    </r>
    <r>
      <rPr>
        <b/>
        <sz val="12"/>
        <rFont val="宋体"/>
        <charset val="134"/>
      </rPr>
      <t>年预算数</t>
    </r>
  </si>
  <si>
    <r>
      <rPr>
        <b/>
        <sz val="12"/>
        <rFont val="Arial"/>
        <charset val="134"/>
      </rPr>
      <t>2025</t>
    </r>
    <r>
      <rPr>
        <b/>
        <sz val="12"/>
        <rFont val="宋体"/>
        <charset val="134"/>
      </rPr>
      <t>年决算数</t>
    </r>
  </si>
  <si>
    <r>
      <rPr>
        <b/>
        <sz val="12"/>
        <rFont val="Arial"/>
        <charset val="134"/>
      </rPr>
      <t>2026</t>
    </r>
    <r>
      <rPr>
        <b/>
        <sz val="12"/>
        <rFont val="宋体"/>
        <charset val="134"/>
      </rPr>
      <t>年预算数</t>
    </r>
  </si>
  <si>
    <t>2026年预算数</t>
  </si>
  <si>
    <t xml:space="preserve">   高新区管委会</t>
  </si>
  <si>
    <t xml:space="preserve">   新城管委会</t>
  </si>
  <si>
    <t>（一）年初部门预算项目</t>
  </si>
  <si>
    <t xml:space="preserve">   农文旅</t>
  </si>
  <si>
    <t xml:space="preserve">   街镇</t>
  </si>
  <si>
    <t xml:space="preserve">     2.专项业务</t>
  </si>
  <si>
    <r>
      <rPr>
        <sz val="12"/>
        <color rgb="FF000000"/>
        <rFont val="Arial"/>
        <charset val="134"/>
      </rPr>
      <t xml:space="preserve">     </t>
    </r>
    <r>
      <rPr>
        <sz val="12"/>
        <color rgb="FF000000"/>
        <rFont val="宋体"/>
        <charset val="134"/>
      </rPr>
      <t>其他（批而未供）</t>
    </r>
  </si>
  <si>
    <t xml:space="preserve">     3.事务活动</t>
  </si>
  <si>
    <r>
      <rPr>
        <sz val="12"/>
        <color rgb="FF000000"/>
        <rFont val="Arial"/>
        <charset val="134"/>
      </rPr>
      <t xml:space="preserve">     4.</t>
    </r>
    <r>
      <rPr>
        <sz val="11"/>
        <color rgb="FF000000"/>
        <rFont val="宋体"/>
        <charset val="134"/>
      </rPr>
      <t>其他</t>
    </r>
  </si>
  <si>
    <t>（二）上年结转定向支出</t>
  </si>
  <si>
    <t>（五）专项债收益</t>
  </si>
  <si>
    <t>三、执行中分配预算</t>
  </si>
  <si>
    <t>二、上级补助</t>
  </si>
  <si>
    <t>（一）债务还本付息支出</t>
  </si>
  <si>
    <r>
      <rPr>
        <sz val="12"/>
        <color rgb="FF000000"/>
        <rFont val="宋体"/>
        <charset val="134"/>
      </rPr>
      <t>三</t>
    </r>
    <r>
      <rPr>
        <sz val="12"/>
        <color rgb="FF000000"/>
        <rFont val="方正黑体_GBK"/>
        <charset val="134"/>
      </rPr>
      <t>、债券转贷收入</t>
    </r>
  </si>
  <si>
    <r>
      <rPr>
        <sz val="12"/>
        <color rgb="FF000000"/>
        <rFont val="Arial"/>
        <charset val="134"/>
      </rPr>
      <t>1.</t>
    </r>
    <r>
      <rPr>
        <sz val="12"/>
        <color rgb="FF000000"/>
        <rFont val="宋体"/>
        <charset val="134"/>
      </rPr>
      <t>还本支出</t>
    </r>
  </si>
  <si>
    <r>
      <rPr>
        <sz val="12"/>
        <color rgb="FF000000"/>
        <rFont val="宋体"/>
        <charset val="134"/>
      </rPr>
      <t>四</t>
    </r>
    <r>
      <rPr>
        <sz val="12"/>
        <color rgb="FF000000"/>
        <rFont val="方正黑体_GBK"/>
        <charset val="134"/>
      </rPr>
      <t>、债务还本</t>
    </r>
  </si>
  <si>
    <r>
      <rPr>
        <sz val="12"/>
        <color rgb="FF000000"/>
        <rFont val="Arial"/>
        <charset val="134"/>
      </rPr>
      <t>2.</t>
    </r>
    <r>
      <rPr>
        <sz val="12"/>
        <color rgb="FF000000"/>
        <rFont val="宋体"/>
        <charset val="134"/>
      </rPr>
      <t>付息支出</t>
    </r>
  </si>
  <si>
    <r>
      <rPr>
        <sz val="12"/>
        <color rgb="FF000000"/>
        <rFont val="宋体"/>
        <charset val="134"/>
      </rPr>
      <t>五</t>
    </r>
    <r>
      <rPr>
        <sz val="12"/>
        <color rgb="FF000000"/>
        <rFont val="方正黑体_GBK"/>
        <charset val="134"/>
      </rPr>
      <t>、上年结余</t>
    </r>
  </si>
  <si>
    <t>（二）化解隐性债务支出</t>
  </si>
  <si>
    <r>
      <rPr>
        <sz val="12"/>
        <color rgb="FF000000"/>
        <rFont val="宋体"/>
        <charset val="134"/>
      </rPr>
      <t>六</t>
    </r>
    <r>
      <rPr>
        <sz val="12"/>
        <color rgb="FF000000"/>
        <rFont val="方正黑体_GBK"/>
        <charset val="134"/>
      </rPr>
      <t>、上解支出</t>
    </r>
  </si>
  <si>
    <t>（三）审计整改支出</t>
  </si>
  <si>
    <r>
      <rPr>
        <sz val="12"/>
        <color rgb="FF000000"/>
        <rFont val="宋体"/>
        <charset val="134"/>
      </rPr>
      <t>七</t>
    </r>
    <r>
      <rPr>
        <sz val="12"/>
        <color rgb="FF000000"/>
        <rFont val="方正黑体_GBK"/>
        <charset val="134"/>
      </rPr>
      <t>、调出资金</t>
    </r>
  </si>
  <si>
    <r>
      <rPr>
        <sz val="12"/>
        <color rgb="FF000000"/>
        <rFont val="Arial"/>
        <charset val="134"/>
      </rPr>
      <t>1.</t>
    </r>
    <r>
      <rPr>
        <sz val="12"/>
        <color rgb="FF000000"/>
        <rFont val="宋体"/>
        <charset val="134"/>
      </rPr>
      <t>清偿拖欠账款支出</t>
    </r>
  </si>
  <si>
    <t>八、政府性基金财力</t>
  </si>
  <si>
    <r>
      <rPr>
        <sz val="12"/>
        <color rgb="FF000000"/>
        <rFont val="Arial"/>
        <charset val="134"/>
      </rPr>
      <t>2.</t>
    </r>
    <r>
      <rPr>
        <sz val="12"/>
        <color rgb="FF000000"/>
        <rFont val="宋体"/>
        <charset val="134"/>
      </rPr>
      <t>其他</t>
    </r>
  </si>
  <si>
    <t>（四）结算土地成本支出</t>
  </si>
  <si>
    <t>表6</t>
  </si>
  <si>
    <t>重庆市綦江区2026年国有资本经营预算收支草案表</t>
  </si>
  <si>
    <r>
      <rPr>
        <sz val="11"/>
        <color indexed="8"/>
        <rFont val="宋体"/>
        <charset val="134"/>
      </rPr>
      <t>制表：綦江区财政局</t>
    </r>
  </si>
  <si>
    <r>
      <rPr>
        <sz val="11"/>
        <color indexed="8"/>
        <rFont val="宋体"/>
        <charset val="134"/>
      </rPr>
      <t>单位：万元</t>
    </r>
  </si>
  <si>
    <r>
      <rPr>
        <b/>
        <sz val="12"/>
        <rFont val="宋体"/>
        <charset val="134"/>
      </rPr>
      <t>项目名称</t>
    </r>
  </si>
  <si>
    <r>
      <rPr>
        <b/>
        <sz val="12"/>
        <rFont val="Arial"/>
        <charset val="134"/>
      </rPr>
      <t>2023</t>
    </r>
    <r>
      <rPr>
        <b/>
        <sz val="12"/>
        <rFont val="宋体"/>
        <charset val="134"/>
      </rPr>
      <t>年预算调整数</t>
    </r>
  </si>
  <si>
    <r>
      <rPr>
        <b/>
        <sz val="12"/>
        <rFont val="Arial"/>
        <charset val="134"/>
      </rPr>
      <t>2023</t>
    </r>
    <r>
      <rPr>
        <b/>
        <sz val="12"/>
        <rFont val="宋体"/>
        <charset val="134"/>
      </rPr>
      <t>年执行数</t>
    </r>
  </si>
  <si>
    <r>
      <rPr>
        <b/>
        <sz val="12"/>
        <rFont val="Arial"/>
        <charset val="134"/>
      </rPr>
      <t>2024</t>
    </r>
    <r>
      <rPr>
        <b/>
        <sz val="12"/>
        <rFont val="宋体"/>
        <charset val="134"/>
      </rPr>
      <t>年预算调整数</t>
    </r>
  </si>
  <si>
    <r>
      <rPr>
        <b/>
        <sz val="12"/>
        <rFont val="Arial"/>
        <charset val="134"/>
      </rPr>
      <t>2025</t>
    </r>
    <r>
      <rPr>
        <b/>
        <sz val="12"/>
        <rFont val="宋体"/>
        <charset val="134"/>
      </rPr>
      <t>年预算草案</t>
    </r>
  </si>
  <si>
    <r>
      <rPr>
        <b/>
        <sz val="12"/>
        <rFont val="Arial"/>
        <charset val="134"/>
      </rPr>
      <t>2025</t>
    </r>
    <r>
      <rPr>
        <b/>
        <sz val="12"/>
        <rFont val="宋体"/>
        <charset val="134"/>
      </rPr>
      <t>年</t>
    </r>
    <r>
      <rPr>
        <b/>
        <sz val="12"/>
        <rFont val="Arial"/>
        <charset val="134"/>
      </rPr>
      <t xml:space="preserve">
</t>
    </r>
    <r>
      <rPr>
        <b/>
        <sz val="12"/>
        <rFont val="宋体"/>
        <charset val="134"/>
      </rPr>
      <t>决算数</t>
    </r>
  </si>
  <si>
    <r>
      <rPr>
        <b/>
        <sz val="12"/>
        <rFont val="Arial"/>
        <charset val="134"/>
      </rPr>
      <t>2026</t>
    </r>
    <r>
      <rPr>
        <b/>
        <sz val="12"/>
        <rFont val="宋体"/>
        <charset val="134"/>
      </rPr>
      <t>年预算草案</t>
    </r>
  </si>
  <si>
    <r>
      <rPr>
        <b/>
        <sz val="12"/>
        <rFont val="Arial"/>
        <charset val="134"/>
      </rPr>
      <t>2024</t>
    </r>
    <r>
      <rPr>
        <b/>
        <sz val="12"/>
        <rFont val="宋体"/>
        <charset val="134"/>
      </rPr>
      <t>年预算草案</t>
    </r>
  </si>
  <si>
    <t>一、国有资本经营预算收入</t>
  </si>
  <si>
    <r>
      <rPr>
        <sz val="12"/>
        <color indexed="8"/>
        <rFont val="方正黑体_GBK"/>
        <charset val="134"/>
      </rPr>
      <t>一、国有资本经营预算支出</t>
    </r>
  </si>
  <si>
    <r>
      <rPr>
        <sz val="12"/>
        <color indexed="8"/>
        <rFont val="方正楷体_GBK"/>
        <charset val="134"/>
      </rPr>
      <t>（一）国有独资企业利润</t>
    </r>
  </si>
  <si>
    <r>
      <rPr>
        <sz val="12"/>
        <rFont val="方正仿宋_GBK"/>
        <charset val="134"/>
      </rPr>
      <t>（一）公益性投资支出</t>
    </r>
  </si>
  <si>
    <r>
      <rPr>
        <sz val="12"/>
        <rFont val="Arial"/>
        <charset val="134"/>
      </rPr>
      <t xml:space="preserve">  1</t>
    </r>
    <r>
      <rPr>
        <sz val="12"/>
        <rFont val="宋体"/>
        <charset val="134"/>
      </rPr>
      <t>、园区运营集团</t>
    </r>
  </si>
  <si>
    <r>
      <rPr>
        <sz val="12"/>
        <rFont val="方正仿宋_GBK"/>
        <charset val="134"/>
      </rPr>
      <t>（二）国有企业资本金注入</t>
    </r>
  </si>
  <si>
    <r>
      <rPr>
        <sz val="12"/>
        <rFont val="Arial"/>
        <charset val="134"/>
      </rPr>
      <t xml:space="preserve">  2</t>
    </r>
    <r>
      <rPr>
        <sz val="12"/>
        <rFont val="宋体"/>
        <charset val="134"/>
      </rPr>
      <t>、城市发展集团</t>
    </r>
  </si>
  <si>
    <r>
      <rPr>
        <sz val="12"/>
        <rFont val="方正仿宋_GBK"/>
        <charset val="134"/>
      </rPr>
      <t>（三）其他国有资本经营预算支出</t>
    </r>
  </si>
  <si>
    <r>
      <rPr>
        <sz val="12"/>
        <rFont val="Arial"/>
        <charset val="134"/>
      </rPr>
      <t xml:space="preserve">  3</t>
    </r>
    <r>
      <rPr>
        <sz val="12"/>
        <rFont val="宋体"/>
        <charset val="134"/>
      </rPr>
      <t>、南州文旅集团</t>
    </r>
  </si>
  <si>
    <r>
      <rPr>
        <sz val="12"/>
        <rFont val="方正仿宋_GBK"/>
        <charset val="134"/>
      </rPr>
      <t>（四）解决历史遗留问题及改革成本支出</t>
    </r>
  </si>
  <si>
    <r>
      <rPr>
        <sz val="12"/>
        <rFont val="Arial"/>
        <charset val="134"/>
      </rPr>
      <t xml:space="preserve">  4</t>
    </r>
    <r>
      <rPr>
        <sz val="12"/>
        <rFont val="宋体"/>
        <charset val="134"/>
      </rPr>
      <t>、建工公司</t>
    </r>
  </si>
  <si>
    <r>
      <rPr>
        <sz val="12"/>
        <rFont val="Arial"/>
        <charset val="134"/>
      </rPr>
      <t xml:space="preserve">         </t>
    </r>
    <r>
      <rPr>
        <sz val="12"/>
        <rFont val="宋体"/>
        <charset val="134"/>
      </rPr>
      <t>其中：区本级</t>
    </r>
  </si>
  <si>
    <r>
      <rPr>
        <sz val="12"/>
        <rFont val="Arial"/>
        <charset val="134"/>
      </rPr>
      <t xml:space="preserve">  5</t>
    </r>
    <r>
      <rPr>
        <sz val="12"/>
        <rFont val="宋体"/>
        <charset val="134"/>
      </rPr>
      <t>、乐隐养老</t>
    </r>
  </si>
  <si>
    <r>
      <rPr>
        <sz val="12"/>
        <rFont val="Arial"/>
        <charset val="134"/>
      </rPr>
      <t xml:space="preserve">                    </t>
    </r>
    <r>
      <rPr>
        <sz val="12"/>
        <rFont val="宋体"/>
        <charset val="134"/>
      </rPr>
      <t>街镇级</t>
    </r>
  </si>
  <si>
    <r>
      <rPr>
        <sz val="12"/>
        <rFont val="Arial"/>
        <charset val="134"/>
      </rPr>
      <t xml:space="preserve">  6</t>
    </r>
    <r>
      <rPr>
        <sz val="12"/>
        <rFont val="宋体"/>
        <charset val="134"/>
      </rPr>
      <t>、广大农业</t>
    </r>
  </si>
  <si>
    <t>二、结转下年使用</t>
  </si>
  <si>
    <r>
      <rPr>
        <sz val="12"/>
        <rFont val="Arial"/>
        <charset val="134"/>
      </rPr>
      <t xml:space="preserve">  7</t>
    </r>
    <r>
      <rPr>
        <sz val="12"/>
        <rFont val="宋体"/>
        <charset val="134"/>
      </rPr>
      <t>、南向物流</t>
    </r>
  </si>
  <si>
    <r>
      <rPr>
        <sz val="12"/>
        <rFont val="Arial"/>
        <charset val="134"/>
      </rPr>
      <t xml:space="preserve">  8</t>
    </r>
    <r>
      <rPr>
        <sz val="12"/>
        <rFont val="宋体"/>
        <charset val="134"/>
      </rPr>
      <t>、其他国有企业</t>
    </r>
  </si>
  <si>
    <t>（二）资产及股权处置</t>
  </si>
  <si>
    <r>
      <rPr>
        <sz val="12"/>
        <rFont val="Arial"/>
        <charset val="134"/>
      </rPr>
      <t>1</t>
    </r>
    <r>
      <rPr>
        <sz val="12"/>
        <rFont val="宋体"/>
        <charset val="134"/>
      </rPr>
      <t>、国有资产处置及股权处置</t>
    </r>
  </si>
  <si>
    <t>二、上年结转</t>
  </si>
  <si>
    <t>三、上级补助收入</t>
  </si>
  <si>
    <t>五、国有资本经营预算财力</t>
  </si>
  <si>
    <t>表7</t>
  </si>
  <si>
    <t>重庆市綦江区2025年全区财政预算收入执行表</t>
  </si>
  <si>
    <t>制表：重庆市綦江区财政局</t>
  </si>
  <si>
    <t>收      入</t>
  </si>
  <si>
    <t>执行数</t>
  </si>
  <si>
    <r>
      <rPr>
        <sz val="12"/>
        <rFont val="黑体"/>
        <charset val="134"/>
      </rPr>
      <t>一、一般公共预算收入</t>
    </r>
  </si>
  <si>
    <r>
      <rPr>
        <sz val="12"/>
        <rFont val="Times New Roman"/>
        <charset val="134"/>
      </rPr>
      <t xml:space="preserve">101 </t>
    </r>
    <r>
      <rPr>
        <sz val="12"/>
        <rFont val="黑体"/>
        <charset val="134"/>
      </rPr>
      <t>税收收入</t>
    </r>
  </si>
  <si>
    <r>
      <rPr>
        <sz val="11"/>
        <rFont val="Times New Roman"/>
        <charset val="134"/>
      </rPr>
      <t xml:space="preserve">   10101 </t>
    </r>
    <r>
      <rPr>
        <sz val="11"/>
        <rFont val="宋体"/>
        <charset val="134"/>
      </rPr>
      <t>增值税</t>
    </r>
  </si>
  <si>
    <r>
      <rPr>
        <sz val="11"/>
        <rFont val="Times New Roman"/>
        <charset val="134"/>
      </rPr>
      <t xml:space="preserve">   10104 </t>
    </r>
    <r>
      <rPr>
        <sz val="11"/>
        <rFont val="宋体"/>
        <charset val="134"/>
      </rPr>
      <t>企业所得税</t>
    </r>
  </si>
  <si>
    <r>
      <rPr>
        <sz val="11"/>
        <rFont val="Times New Roman"/>
        <charset val="134"/>
      </rPr>
      <t xml:space="preserve">   10106 </t>
    </r>
    <r>
      <rPr>
        <sz val="11"/>
        <rFont val="宋体"/>
        <charset val="134"/>
      </rPr>
      <t>个人所得税</t>
    </r>
  </si>
  <si>
    <r>
      <rPr>
        <sz val="11"/>
        <rFont val="Times New Roman"/>
        <charset val="134"/>
      </rPr>
      <t xml:space="preserve">   10107 </t>
    </r>
    <r>
      <rPr>
        <sz val="11"/>
        <rFont val="宋体"/>
        <charset val="134"/>
      </rPr>
      <t>资源税</t>
    </r>
  </si>
  <si>
    <r>
      <rPr>
        <sz val="11"/>
        <rFont val="Times New Roman"/>
        <charset val="134"/>
      </rPr>
      <t xml:space="preserve">   10109 </t>
    </r>
    <r>
      <rPr>
        <sz val="11"/>
        <rFont val="宋体"/>
        <charset val="134"/>
      </rPr>
      <t>城市维护建设税</t>
    </r>
  </si>
  <si>
    <r>
      <rPr>
        <sz val="11"/>
        <rFont val="Times New Roman"/>
        <charset val="134"/>
      </rPr>
      <t xml:space="preserve">   10110 </t>
    </r>
    <r>
      <rPr>
        <sz val="11"/>
        <rFont val="宋体"/>
        <charset val="134"/>
      </rPr>
      <t>房产税</t>
    </r>
  </si>
  <si>
    <r>
      <rPr>
        <sz val="11"/>
        <rFont val="Times New Roman"/>
        <charset val="134"/>
      </rPr>
      <t xml:space="preserve">   10111 </t>
    </r>
    <r>
      <rPr>
        <sz val="11"/>
        <rFont val="宋体"/>
        <charset val="134"/>
      </rPr>
      <t>印花税</t>
    </r>
  </si>
  <si>
    <r>
      <rPr>
        <sz val="11"/>
        <rFont val="Times New Roman"/>
        <charset val="134"/>
      </rPr>
      <t xml:space="preserve">   10112 </t>
    </r>
    <r>
      <rPr>
        <sz val="11"/>
        <rFont val="宋体"/>
        <charset val="134"/>
      </rPr>
      <t>城镇土地使用税</t>
    </r>
  </si>
  <si>
    <r>
      <rPr>
        <sz val="11"/>
        <rFont val="Times New Roman"/>
        <charset val="134"/>
      </rPr>
      <t xml:space="preserve">   10113 </t>
    </r>
    <r>
      <rPr>
        <sz val="11"/>
        <rFont val="宋体"/>
        <charset val="134"/>
      </rPr>
      <t>土地增值税</t>
    </r>
  </si>
  <si>
    <r>
      <rPr>
        <sz val="11"/>
        <rFont val="Times New Roman"/>
        <charset val="134"/>
      </rPr>
      <t xml:space="preserve">   10118 </t>
    </r>
    <r>
      <rPr>
        <sz val="11"/>
        <rFont val="宋体"/>
        <charset val="134"/>
      </rPr>
      <t>耕地占用税</t>
    </r>
  </si>
  <si>
    <r>
      <rPr>
        <sz val="11"/>
        <rFont val="Times New Roman"/>
        <charset val="134"/>
      </rPr>
      <t xml:space="preserve">   10119 </t>
    </r>
    <r>
      <rPr>
        <sz val="11"/>
        <rFont val="宋体"/>
        <charset val="134"/>
      </rPr>
      <t>契税</t>
    </r>
  </si>
  <si>
    <r>
      <rPr>
        <sz val="11"/>
        <rFont val="Times New Roman"/>
        <charset val="134"/>
      </rPr>
      <t xml:space="preserve">   10121 </t>
    </r>
    <r>
      <rPr>
        <sz val="11"/>
        <rFont val="宋体"/>
        <charset val="134"/>
      </rPr>
      <t>环保税</t>
    </r>
  </si>
  <si>
    <r>
      <rPr>
        <sz val="11"/>
        <rFont val="Times New Roman"/>
        <charset val="134"/>
      </rPr>
      <t xml:space="preserve">   10199 </t>
    </r>
    <r>
      <rPr>
        <sz val="11"/>
        <rFont val="宋体"/>
        <charset val="134"/>
      </rPr>
      <t>其他税收收入</t>
    </r>
  </si>
  <si>
    <r>
      <rPr>
        <sz val="12"/>
        <rFont val="Times New Roman"/>
        <charset val="134"/>
      </rPr>
      <t xml:space="preserve">  </t>
    </r>
    <r>
      <rPr>
        <sz val="12"/>
        <rFont val="黑体"/>
        <charset val="134"/>
      </rPr>
      <t>非税收入</t>
    </r>
  </si>
  <si>
    <r>
      <rPr>
        <sz val="12"/>
        <rFont val="黑体"/>
        <charset val="134"/>
      </rPr>
      <t>二、政府性基金预算收入</t>
    </r>
  </si>
  <si>
    <r>
      <rPr>
        <sz val="11"/>
        <rFont val="Times New Roman"/>
        <charset val="134"/>
      </rPr>
      <t xml:space="preserve">   </t>
    </r>
    <r>
      <rPr>
        <sz val="11"/>
        <rFont val="宋体"/>
        <charset val="134"/>
      </rPr>
      <t>其中：国有土地使用权出让收入</t>
    </r>
  </si>
  <si>
    <r>
      <rPr>
        <sz val="12"/>
        <rFont val="黑体"/>
        <charset val="134"/>
      </rPr>
      <t>三、国有资本经营预算收入</t>
    </r>
  </si>
  <si>
    <t>四、社会保险基金预算收入</t>
  </si>
  <si>
    <t>注：由于四舍五入因素，部分分项加和与总数可能略有差异，下同。</t>
  </si>
  <si>
    <t>表8</t>
  </si>
  <si>
    <t>重庆市綦江区2025年全区财政预算支出执行表</t>
  </si>
  <si>
    <r>
      <rPr>
        <sz val="14"/>
        <rFont val="黑体"/>
        <charset val="134"/>
      </rPr>
      <t>一、一般公共预算支出</t>
    </r>
  </si>
  <si>
    <r>
      <rPr>
        <sz val="12"/>
        <rFont val="Times New Roman"/>
        <charset val="134"/>
      </rPr>
      <t xml:space="preserve">201 </t>
    </r>
    <r>
      <rPr>
        <sz val="12"/>
        <rFont val="宋体"/>
        <charset val="134"/>
      </rPr>
      <t>一般公共服务</t>
    </r>
  </si>
  <si>
    <r>
      <rPr>
        <sz val="12"/>
        <rFont val="Times New Roman"/>
        <charset val="134"/>
      </rPr>
      <t xml:space="preserve">203 </t>
    </r>
    <r>
      <rPr>
        <sz val="12"/>
        <rFont val="宋体"/>
        <charset val="134"/>
      </rPr>
      <t>国防</t>
    </r>
  </si>
  <si>
    <r>
      <rPr>
        <sz val="12"/>
        <rFont val="Times New Roman"/>
        <charset val="134"/>
      </rPr>
      <t xml:space="preserve">204 </t>
    </r>
    <r>
      <rPr>
        <sz val="12"/>
        <rFont val="宋体"/>
        <charset val="134"/>
      </rPr>
      <t>公共安全</t>
    </r>
  </si>
  <si>
    <r>
      <rPr>
        <sz val="12"/>
        <rFont val="Times New Roman"/>
        <charset val="134"/>
      </rPr>
      <t xml:space="preserve">205 </t>
    </r>
    <r>
      <rPr>
        <sz val="12"/>
        <rFont val="宋体"/>
        <charset val="134"/>
      </rPr>
      <t>教育</t>
    </r>
  </si>
  <si>
    <r>
      <rPr>
        <sz val="12"/>
        <rFont val="Times New Roman"/>
        <charset val="134"/>
      </rPr>
      <t xml:space="preserve">206 </t>
    </r>
    <r>
      <rPr>
        <sz val="12"/>
        <rFont val="宋体"/>
        <charset val="134"/>
      </rPr>
      <t>科学技术</t>
    </r>
  </si>
  <si>
    <r>
      <rPr>
        <sz val="12"/>
        <rFont val="Times New Roman"/>
        <charset val="134"/>
      </rPr>
      <t xml:space="preserve">207 </t>
    </r>
    <r>
      <rPr>
        <sz val="12"/>
        <rFont val="宋体"/>
        <charset val="134"/>
      </rPr>
      <t>文化体育与传媒</t>
    </r>
  </si>
  <si>
    <r>
      <rPr>
        <sz val="12"/>
        <rFont val="Times New Roman"/>
        <charset val="134"/>
      </rPr>
      <t xml:space="preserve">208 </t>
    </r>
    <r>
      <rPr>
        <sz val="12"/>
        <rFont val="宋体"/>
        <charset val="134"/>
      </rPr>
      <t>社会保障和就业</t>
    </r>
  </si>
  <si>
    <r>
      <rPr>
        <sz val="12"/>
        <rFont val="Times New Roman"/>
        <charset val="134"/>
      </rPr>
      <t xml:space="preserve">210 </t>
    </r>
    <r>
      <rPr>
        <sz val="12"/>
        <rFont val="宋体"/>
        <charset val="134"/>
      </rPr>
      <t>卫生健康支出</t>
    </r>
  </si>
  <si>
    <r>
      <rPr>
        <sz val="12"/>
        <rFont val="Times New Roman"/>
        <charset val="134"/>
      </rPr>
      <t xml:space="preserve">211 </t>
    </r>
    <r>
      <rPr>
        <sz val="12"/>
        <rFont val="宋体"/>
        <charset val="134"/>
      </rPr>
      <t>节能环保</t>
    </r>
  </si>
  <si>
    <r>
      <rPr>
        <sz val="12"/>
        <rFont val="Times New Roman"/>
        <charset val="134"/>
      </rPr>
      <t xml:space="preserve">212 </t>
    </r>
    <r>
      <rPr>
        <sz val="12"/>
        <rFont val="宋体"/>
        <charset val="134"/>
      </rPr>
      <t>城乡社区</t>
    </r>
  </si>
  <si>
    <r>
      <rPr>
        <sz val="12"/>
        <rFont val="Times New Roman"/>
        <charset val="134"/>
      </rPr>
      <t xml:space="preserve">213 </t>
    </r>
    <r>
      <rPr>
        <sz val="12"/>
        <rFont val="宋体"/>
        <charset val="134"/>
      </rPr>
      <t>农林水</t>
    </r>
  </si>
  <si>
    <r>
      <rPr>
        <sz val="12"/>
        <rFont val="Times New Roman"/>
        <charset val="134"/>
      </rPr>
      <t xml:space="preserve">214 </t>
    </r>
    <r>
      <rPr>
        <sz val="12"/>
        <rFont val="宋体"/>
        <charset val="134"/>
      </rPr>
      <t>交通运输</t>
    </r>
  </si>
  <si>
    <r>
      <rPr>
        <sz val="12"/>
        <rFont val="Times New Roman"/>
        <charset val="134"/>
      </rPr>
      <t xml:space="preserve">215 </t>
    </r>
    <r>
      <rPr>
        <sz val="12"/>
        <rFont val="宋体"/>
        <charset val="134"/>
      </rPr>
      <t>资源勘探信息等</t>
    </r>
  </si>
  <si>
    <r>
      <rPr>
        <sz val="12"/>
        <rFont val="Times New Roman"/>
        <charset val="134"/>
      </rPr>
      <t xml:space="preserve">216 </t>
    </r>
    <r>
      <rPr>
        <sz val="12"/>
        <rFont val="宋体"/>
        <charset val="134"/>
      </rPr>
      <t>商业服务业等</t>
    </r>
  </si>
  <si>
    <r>
      <rPr>
        <sz val="12"/>
        <rFont val="Times New Roman"/>
        <charset val="134"/>
      </rPr>
      <t xml:space="preserve">217 </t>
    </r>
    <r>
      <rPr>
        <sz val="12"/>
        <rFont val="宋体"/>
        <charset val="134"/>
      </rPr>
      <t>金融支出</t>
    </r>
  </si>
  <si>
    <r>
      <rPr>
        <sz val="12"/>
        <rFont val="Times New Roman"/>
        <charset val="134"/>
      </rPr>
      <t xml:space="preserve">220 </t>
    </r>
    <r>
      <rPr>
        <sz val="12"/>
        <rFont val="宋体"/>
        <charset val="134"/>
      </rPr>
      <t>自然资源海洋气象等</t>
    </r>
  </si>
  <si>
    <r>
      <rPr>
        <sz val="12"/>
        <rFont val="Times New Roman"/>
        <charset val="134"/>
      </rPr>
      <t xml:space="preserve">221 </t>
    </r>
    <r>
      <rPr>
        <sz val="12"/>
        <rFont val="宋体"/>
        <charset val="134"/>
      </rPr>
      <t>住房保障</t>
    </r>
  </si>
  <si>
    <r>
      <rPr>
        <sz val="12"/>
        <rFont val="Times New Roman"/>
        <charset val="134"/>
      </rPr>
      <t xml:space="preserve">222 </t>
    </r>
    <r>
      <rPr>
        <sz val="12"/>
        <rFont val="宋体"/>
        <charset val="134"/>
      </rPr>
      <t>粮油物资储备</t>
    </r>
  </si>
  <si>
    <r>
      <rPr>
        <sz val="12"/>
        <rFont val="Times New Roman"/>
        <charset val="134"/>
      </rPr>
      <t xml:space="preserve">224 </t>
    </r>
    <r>
      <rPr>
        <sz val="12"/>
        <rFont val="宋体"/>
        <charset val="134"/>
      </rPr>
      <t>灾害防治及应急管理支出</t>
    </r>
  </si>
  <si>
    <r>
      <rPr>
        <sz val="12"/>
        <rFont val="Times New Roman"/>
        <charset val="134"/>
      </rPr>
      <t xml:space="preserve">227 </t>
    </r>
    <r>
      <rPr>
        <sz val="12"/>
        <rFont val="宋体"/>
        <charset val="134"/>
      </rPr>
      <t>预备费</t>
    </r>
  </si>
  <si>
    <r>
      <rPr>
        <sz val="12"/>
        <rFont val="Times New Roman"/>
        <charset val="134"/>
      </rPr>
      <t xml:space="preserve">229 </t>
    </r>
    <r>
      <rPr>
        <sz val="12"/>
        <rFont val="宋体"/>
        <charset val="134"/>
      </rPr>
      <t>其他支出</t>
    </r>
  </si>
  <si>
    <r>
      <rPr>
        <sz val="12"/>
        <rFont val="Times New Roman"/>
        <charset val="134"/>
      </rPr>
      <t xml:space="preserve">231 </t>
    </r>
    <r>
      <rPr>
        <sz val="12"/>
        <rFont val="宋体"/>
        <charset val="134"/>
      </rPr>
      <t>债务还本支出</t>
    </r>
  </si>
  <si>
    <r>
      <rPr>
        <sz val="12"/>
        <rFont val="Times New Roman"/>
        <charset val="134"/>
      </rPr>
      <t xml:space="preserve">232 </t>
    </r>
    <r>
      <rPr>
        <sz val="12"/>
        <rFont val="宋体"/>
        <charset val="134"/>
      </rPr>
      <t>债务付息</t>
    </r>
  </si>
  <si>
    <r>
      <rPr>
        <sz val="12"/>
        <rFont val="Times New Roman"/>
        <charset val="134"/>
      </rPr>
      <t xml:space="preserve">233 </t>
    </r>
    <r>
      <rPr>
        <sz val="12"/>
        <rFont val="宋体"/>
        <charset val="134"/>
      </rPr>
      <t>债务发行费用</t>
    </r>
  </si>
  <si>
    <r>
      <rPr>
        <sz val="14"/>
        <rFont val="黑体"/>
        <charset val="134"/>
      </rPr>
      <t>二、政府性基金预算支出</t>
    </r>
  </si>
  <si>
    <r>
      <rPr>
        <sz val="14"/>
        <rFont val="黑体"/>
        <charset val="134"/>
      </rPr>
      <t>三、国有资本经营预算支出</t>
    </r>
  </si>
  <si>
    <r>
      <rPr>
        <sz val="14"/>
        <rFont val="黑体"/>
        <charset val="134"/>
      </rPr>
      <t>四、社会保险基金预算支出</t>
    </r>
  </si>
  <si>
    <t>表9</t>
  </si>
  <si>
    <t>重庆市綦江区2025年区本级一般公共预算收支执行表</t>
  </si>
  <si>
    <t>2025年执行数</t>
  </si>
  <si>
    <t xml:space="preserve">   10121 环境保护税</t>
  </si>
  <si>
    <t>表10</t>
  </si>
  <si>
    <t>重庆市綦江区2025年区本级政府性基金预算收支执行表</t>
  </si>
  <si>
    <r>
      <rPr>
        <sz val="10"/>
        <rFont val="宋体"/>
        <charset val="134"/>
      </rPr>
      <t>233</t>
    </r>
    <r>
      <rPr>
        <sz val="10"/>
        <rFont val="宋体"/>
        <charset val="134"/>
      </rPr>
      <t xml:space="preserve"> 债务发行费用</t>
    </r>
  </si>
  <si>
    <t>备注：收支总计较上年下降40.3%主要原因是上年置换隐债债务到位的置换债券垫高基数</t>
  </si>
  <si>
    <t>表11</t>
  </si>
  <si>
    <t>重庆市綦江区2025年区本级国有资本经营预算收支执行表</t>
  </si>
  <si>
    <t>三、补助街镇支出</t>
  </si>
  <si>
    <t>表12</t>
  </si>
  <si>
    <t>重庆市綦江区2025年区本级一般公共预算支出功能科目执行表</t>
  </si>
  <si>
    <t>（按功能分类科目到项级）</t>
  </si>
  <si>
    <t>科目编码</t>
  </si>
  <si>
    <t>科目名称</t>
  </si>
  <si>
    <t>全区合计</t>
  </si>
  <si>
    <t>行政运行</t>
  </si>
  <si>
    <t>一般行政管理事务</t>
  </si>
  <si>
    <t>人大会议</t>
  </si>
  <si>
    <t>人大监督</t>
  </si>
  <si>
    <t>代表工作</t>
  </si>
  <si>
    <t>事业运行</t>
  </si>
  <si>
    <t>政协会议</t>
  </si>
  <si>
    <t>委员视察</t>
  </si>
  <si>
    <t>参政议政</t>
  </si>
  <si>
    <t>机关服务</t>
  </si>
  <si>
    <t>其他政府办公厅（室）及相关机构事务支出</t>
  </si>
  <si>
    <t>社会事业发展规划</t>
  </si>
  <si>
    <t>物价管理</t>
  </si>
  <si>
    <t>其他发展与改革事务支出</t>
  </si>
  <si>
    <t>专项统计业务</t>
  </si>
  <si>
    <t>统计管理</t>
  </si>
  <si>
    <t>专项普查活动</t>
  </si>
  <si>
    <t>统计抽样调查</t>
  </si>
  <si>
    <t>财政国库业务</t>
  </si>
  <si>
    <t>其他财政事务支出</t>
  </si>
  <si>
    <t>审计业务</t>
  </si>
  <si>
    <t>国内贸易管理</t>
  </si>
  <si>
    <t>招商引资</t>
  </si>
  <si>
    <t>民族工作专项</t>
  </si>
  <si>
    <t>档案馆</t>
  </si>
  <si>
    <t>其他民主党派及工商联事务支出</t>
  </si>
  <si>
    <t>其他群众团体事务支出</t>
  </si>
  <si>
    <t>专项业务</t>
  </si>
  <si>
    <t>其他党委办公厅（室）及相关机构事务支出</t>
  </si>
  <si>
    <t>其他组织事务支出</t>
  </si>
  <si>
    <t>宗教事务</t>
  </si>
  <si>
    <t>华侨事务</t>
  </si>
  <si>
    <t>其他统战事务支出</t>
  </si>
  <si>
    <t>经营主体管理</t>
  </si>
  <si>
    <t>食品安全监管</t>
  </si>
  <si>
    <t>其他市场监督管理事务</t>
  </si>
  <si>
    <t>信访业务</t>
  </si>
  <si>
    <t>兵役征集</t>
  </si>
  <si>
    <t>民兵</t>
  </si>
  <si>
    <t>其他国防动员支出</t>
  </si>
  <si>
    <t>其他武装警察部队支出</t>
  </si>
  <si>
    <t>执法办案</t>
  </si>
  <si>
    <t>基层司法业务</t>
  </si>
  <si>
    <t>普法宣传</t>
  </si>
  <si>
    <t>公共法律服务</t>
  </si>
  <si>
    <t>社区矫正</t>
  </si>
  <si>
    <t>法治建设</t>
  </si>
  <si>
    <t>其他司法支出</t>
  </si>
  <si>
    <t>保密管理</t>
  </si>
  <si>
    <t>其他公共安全支出</t>
  </si>
  <si>
    <t>其他教育管理事务支出</t>
  </si>
  <si>
    <t>学前教育</t>
  </si>
  <si>
    <t>小学教育</t>
  </si>
  <si>
    <t>初中教育</t>
  </si>
  <si>
    <t>高中教育</t>
  </si>
  <si>
    <t>其他普通教育支出</t>
  </si>
  <si>
    <t>中等职业教育</t>
  </si>
  <si>
    <t>特殊学校教育</t>
  </si>
  <si>
    <t>其他特殊教育支出</t>
  </si>
  <si>
    <t>教师进修</t>
  </si>
  <si>
    <t>干部教育</t>
  </si>
  <si>
    <t>培训支出</t>
  </si>
  <si>
    <t>其他教育费附加安排的支出</t>
  </si>
  <si>
    <t>其他科学技术管理事务支出</t>
  </si>
  <si>
    <t>科技成果转化与扩散</t>
  </si>
  <si>
    <t>其他技术研究与开发支出</t>
  </si>
  <si>
    <t>技术创新服务体系</t>
  </si>
  <si>
    <t>科普活动</t>
  </si>
  <si>
    <t>青少年科技活动</t>
  </si>
  <si>
    <t>其他科学技术普及支出</t>
  </si>
  <si>
    <t>图书馆</t>
  </si>
  <si>
    <t>文化活动</t>
  </si>
  <si>
    <t>群众文化</t>
  </si>
  <si>
    <t>文化创作与保护</t>
  </si>
  <si>
    <t>文化和旅游市场管理</t>
  </si>
  <si>
    <t>旅游宣传</t>
  </si>
  <si>
    <t>其他文化和旅游支出</t>
  </si>
  <si>
    <t>文物保护</t>
  </si>
  <si>
    <t>博物馆</t>
  </si>
  <si>
    <t>体育训练</t>
  </si>
  <si>
    <t>体育场馆</t>
  </si>
  <si>
    <t>群众体育</t>
  </si>
  <si>
    <t>其他体育支出</t>
  </si>
  <si>
    <t>新闻通讯</t>
  </si>
  <si>
    <t>出版发行</t>
  </si>
  <si>
    <t>电影</t>
  </si>
  <si>
    <t>监测监管</t>
  </si>
  <si>
    <t>传输发射</t>
  </si>
  <si>
    <t>文化产业发展专项支出</t>
  </si>
  <si>
    <t>劳动保障监察</t>
  </si>
  <si>
    <t>就业管理事务</t>
  </si>
  <si>
    <t>信息化建设</t>
  </si>
  <si>
    <t>社会保险经办机构</t>
  </si>
  <si>
    <t>劳动关系和维权</t>
  </si>
  <si>
    <t>公共就业服务和职业技能鉴定机构</t>
  </si>
  <si>
    <t>劳动人事争议调解仲裁</t>
  </si>
  <si>
    <t>引进人才费用</t>
  </si>
  <si>
    <t>其他人力资源和社会保障管理事务支出</t>
  </si>
  <si>
    <t>社会组织管理</t>
  </si>
  <si>
    <t>行政区划和地名管理</t>
  </si>
  <si>
    <t>其他民政管理事务支出</t>
  </si>
  <si>
    <t>行政单位离退休</t>
  </si>
  <si>
    <t>事业单位离退休</t>
  </si>
  <si>
    <t>机关事业单位基本养老保险缴费支出</t>
  </si>
  <si>
    <t>机关事业单位职业年金缴费支出</t>
  </si>
  <si>
    <t>其他行政事业单位养老支出</t>
  </si>
  <si>
    <t>就业创业服务补助</t>
  </si>
  <si>
    <t>社会保险补贴</t>
  </si>
  <si>
    <t>其他就业补助支出</t>
  </si>
  <si>
    <t>死亡抚恤</t>
  </si>
  <si>
    <t>伤残抚恤</t>
  </si>
  <si>
    <t>在乡复员、退伍军人生活补助</t>
  </si>
  <si>
    <t>义务兵优待</t>
  </si>
  <si>
    <t>光荣院</t>
  </si>
  <si>
    <t>褒扬纪念</t>
  </si>
  <si>
    <t>其他优抚支出</t>
  </si>
  <si>
    <t>退役士兵安置</t>
  </si>
  <si>
    <t>军队移交政府的离退休人员安置</t>
  </si>
  <si>
    <t>军队移交政府离退休干部管理机构</t>
  </si>
  <si>
    <t>退役士兵管理教育</t>
  </si>
  <si>
    <t>军队转业干部安置</t>
  </si>
  <si>
    <t>其他退役安置支出</t>
  </si>
  <si>
    <t>儿童福利</t>
  </si>
  <si>
    <t>老年福利</t>
  </si>
  <si>
    <t>殡葬</t>
  </si>
  <si>
    <t>社会福利事业单位</t>
  </si>
  <si>
    <t>养老服务</t>
  </si>
  <si>
    <t>其他社会福利支出</t>
  </si>
  <si>
    <t>残疾人康复</t>
  </si>
  <si>
    <t>残疾人就业</t>
  </si>
  <si>
    <t>残疾人生活和护理补贴</t>
  </si>
  <si>
    <t>其他残疾人事业支出</t>
  </si>
  <si>
    <t>其他红十字事业支出</t>
  </si>
  <si>
    <t>城市最低生活保障金支出</t>
  </si>
  <si>
    <t>农村最低生活保障金支出</t>
  </si>
  <si>
    <t>临时救助支出</t>
  </si>
  <si>
    <t>流浪乞讨人员救助支出</t>
  </si>
  <si>
    <t>农村特困人员救助供养支出</t>
  </si>
  <si>
    <t>其他农村生活救助</t>
  </si>
  <si>
    <t>财政对工伤保险基金的补助</t>
  </si>
  <si>
    <t>拥军优属</t>
  </si>
  <si>
    <t>军供保障</t>
  </si>
  <si>
    <t>其他退役军人事务管理支出</t>
  </si>
  <si>
    <t>财政代缴其他社会保险费支出</t>
  </si>
  <si>
    <t>其他卫生健康管理事务支出</t>
  </si>
  <si>
    <t>综合医院</t>
  </si>
  <si>
    <t>中医（民族）医院</t>
  </si>
  <si>
    <t>精神病医院</t>
  </si>
  <si>
    <t>妇幼保健医院</t>
  </si>
  <si>
    <t>其他公立医院支出</t>
  </si>
  <si>
    <t>乡镇卫生院</t>
  </si>
  <si>
    <t>其他基层医疗卫生机构支出</t>
  </si>
  <si>
    <t>疾病预防控制机构</t>
  </si>
  <si>
    <t>妇幼保健机构</t>
  </si>
  <si>
    <t>采供血机构</t>
  </si>
  <si>
    <t>基本公共卫生服务</t>
  </si>
  <si>
    <t>重大公共卫生服务</t>
  </si>
  <si>
    <t>突发公共卫生事件应急处置</t>
  </si>
  <si>
    <t>其他公共卫生支出</t>
  </si>
  <si>
    <t>计划生育服务</t>
  </si>
  <si>
    <t>行政单位医疗</t>
  </si>
  <si>
    <t>事业单位医疗</t>
  </si>
  <si>
    <t>公务员医疗补助</t>
  </si>
  <si>
    <t>其他行政事业单位医疗支出</t>
  </si>
  <si>
    <t>财政对城乡居民基本医疗保险基金的补助</t>
  </si>
  <si>
    <t>城乡医疗救助</t>
  </si>
  <si>
    <t>其他医疗救助支出</t>
  </si>
  <si>
    <t>优抚对象医疗补助</t>
  </si>
  <si>
    <t>其他优抚对象医疗支出</t>
  </si>
  <si>
    <t>医疗保障政策管理</t>
  </si>
  <si>
    <t>医疗保障经办事务</t>
  </si>
  <si>
    <t>中医（民族医）药专项</t>
  </si>
  <si>
    <t>其他托育服务支出</t>
  </si>
  <si>
    <t>生态环境保护宣传</t>
  </si>
  <si>
    <t>生态环境保护行政许可</t>
  </si>
  <si>
    <t>其他环境保护管理事务支出</t>
  </si>
  <si>
    <t>建设项目环评审查与监督</t>
  </si>
  <si>
    <t>其他环境监测与监察支出</t>
  </si>
  <si>
    <t>大气</t>
  </si>
  <si>
    <t>水体</t>
  </si>
  <si>
    <t>固体废弃物与化学品</t>
  </si>
  <si>
    <t>土壤</t>
  </si>
  <si>
    <t>其他污染防治支出</t>
  </si>
  <si>
    <t>农村环境保护</t>
  </si>
  <si>
    <t>生物及物种资源保护</t>
  </si>
  <si>
    <t>森林管护</t>
  </si>
  <si>
    <t>社会保险补助</t>
  </si>
  <si>
    <t>天然林保护工程建设</t>
  </si>
  <si>
    <t>能源节约利用</t>
  </si>
  <si>
    <t>其他污染减排支出</t>
  </si>
  <si>
    <t>城管执法</t>
  </si>
  <si>
    <t>工程建设管理</t>
  </si>
  <si>
    <t>其他城乡社区管理事务支出</t>
  </si>
  <si>
    <t>其他城乡社区公共设施支出</t>
  </si>
  <si>
    <t>城乡社区环境卫生</t>
  </si>
  <si>
    <t>建设市场管理与监督</t>
  </si>
  <si>
    <t>科技转化与推广服务</t>
  </si>
  <si>
    <t>病虫害控制</t>
  </si>
  <si>
    <t>农产品质量安全</t>
  </si>
  <si>
    <t>执法监管</t>
  </si>
  <si>
    <t>统计监测与信息服务</t>
  </si>
  <si>
    <t>行业业务管理</t>
  </si>
  <si>
    <t>防灾救灾</t>
  </si>
  <si>
    <t>稳定农民收入补贴</t>
  </si>
  <si>
    <t>农业生产发展</t>
  </si>
  <si>
    <t>农村合作经济</t>
  </si>
  <si>
    <t>农产品加工与促销</t>
  </si>
  <si>
    <t>农村社会事业</t>
  </si>
  <si>
    <t>农业生态资源保护</t>
  </si>
  <si>
    <t>渔业发展</t>
  </si>
  <si>
    <t>耕地建设与利用</t>
  </si>
  <si>
    <t>事业机构</t>
  </si>
  <si>
    <t>森林资源培育</t>
  </si>
  <si>
    <t>森林资源管理</t>
  </si>
  <si>
    <t>森林生态效益补偿</t>
  </si>
  <si>
    <t>动植物保护</t>
  </si>
  <si>
    <t>执法与监督</t>
  </si>
  <si>
    <t>林区公共支出</t>
  </si>
  <si>
    <t>林业草原防灾减灾</t>
  </si>
  <si>
    <t>退耕还林还草</t>
  </si>
  <si>
    <t>其他林业和草原支出</t>
  </si>
  <si>
    <t>水利行业业务管理</t>
  </si>
  <si>
    <t>水利工程建设</t>
  </si>
  <si>
    <t>水利工程运行与维护</t>
  </si>
  <si>
    <t>水利前期工作</t>
  </si>
  <si>
    <t>水土保持</t>
  </si>
  <si>
    <t>水资源节约管理与保护</t>
  </si>
  <si>
    <t>水质监测</t>
  </si>
  <si>
    <t>水文测报</t>
  </si>
  <si>
    <t>防汛</t>
  </si>
  <si>
    <t>抗旱</t>
  </si>
  <si>
    <t>农村水利</t>
  </si>
  <si>
    <t>江河湖库水系综合整治</t>
  </si>
  <si>
    <t>大中型水库移民后期扶持专项支出</t>
  </si>
  <si>
    <t>农村供水</t>
  </si>
  <si>
    <t>农村基础设施建设</t>
  </si>
  <si>
    <t>生产发展</t>
  </si>
  <si>
    <t>社会发展</t>
  </si>
  <si>
    <t>其他巩固脱贫攻坚成果衔接乡村振兴支出</t>
  </si>
  <si>
    <t>对村级公益事业建设的补助</t>
  </si>
  <si>
    <t>对村民委员会和村党支部的补助</t>
  </si>
  <si>
    <t>其他农村综合改革支出</t>
  </si>
  <si>
    <t>农业保险保费补贴</t>
  </si>
  <si>
    <t>创业担保贷款贴息及奖补</t>
  </si>
  <si>
    <t>公路建设</t>
  </si>
  <si>
    <t>公路养护</t>
  </si>
  <si>
    <t>公路运输管理</t>
  </si>
  <si>
    <t>航道维护</t>
  </si>
  <si>
    <t>救助打捞</t>
  </si>
  <si>
    <t>海事管理</t>
  </si>
  <si>
    <t>水路运输管理支出</t>
  </si>
  <si>
    <t>其他公路水路运输支出</t>
  </si>
  <si>
    <t>其他邮政业支出</t>
  </si>
  <si>
    <t>其他交通运输支出</t>
  </si>
  <si>
    <t>产业发展</t>
  </si>
  <si>
    <t>其他商业流通事务支出</t>
  </si>
  <si>
    <t>其他涉外发展服务支出</t>
  </si>
  <si>
    <t>自然资源利用与保护</t>
  </si>
  <si>
    <t>其他自然资源事务支出</t>
  </si>
  <si>
    <t>气象事业机构</t>
  </si>
  <si>
    <t>气象预报预测</t>
  </si>
  <si>
    <t>气象服务</t>
  </si>
  <si>
    <t>气象装备保障维护</t>
  </si>
  <si>
    <t>其他气象事务支出</t>
  </si>
  <si>
    <t>棚户区改造</t>
  </si>
  <si>
    <t>农村危房改造</t>
  </si>
  <si>
    <t>老旧小区改造</t>
  </si>
  <si>
    <t>配租型住房保障</t>
  </si>
  <si>
    <t>配售型保障性住房</t>
  </si>
  <si>
    <t>城中村改造</t>
  </si>
  <si>
    <t>其他保障性安居工程支出</t>
  </si>
  <si>
    <t>住房公积金</t>
  </si>
  <si>
    <t>其他粮油储备支出</t>
  </si>
  <si>
    <t>安全监管</t>
  </si>
  <si>
    <t>应急救援</t>
  </si>
  <si>
    <t>其他应急管理支出</t>
  </si>
  <si>
    <t>消防应急救援</t>
  </si>
  <si>
    <t>地质灾害防治</t>
  </si>
  <si>
    <t>森林草原防灾减灾</t>
  </si>
  <si>
    <t>其他自然灾害防治支出</t>
  </si>
  <si>
    <t>自然灾害救灾补助</t>
  </si>
  <si>
    <t>地方政府一般债券付息支出</t>
  </si>
  <si>
    <t>地方政府向国际组织借款付息支出</t>
  </si>
  <si>
    <t>地方政府其他一般债务付息支出</t>
  </si>
  <si>
    <t>地方政府一般债务发行费用支出</t>
  </si>
  <si>
    <t>表13</t>
  </si>
  <si>
    <t>重庆市綦江区2025年区本级政府性基金预算支出功能科目执行表</t>
  </si>
  <si>
    <t>区本级支出合计</t>
  </si>
  <si>
    <t>公立医院</t>
  </si>
  <si>
    <t>水污染综合治理</t>
  </si>
  <si>
    <t>应对气候变化</t>
  </si>
  <si>
    <t>其他节能环保支出</t>
  </si>
  <si>
    <t>城市建设支出</t>
  </si>
  <si>
    <t>农村基础设施建设支出</t>
  </si>
  <si>
    <t>其他国有土地使用权出让收入安排的支出</t>
  </si>
  <si>
    <t>业土地开发资金安排的支出</t>
  </si>
  <si>
    <t>城市公共设施</t>
  </si>
  <si>
    <t>其他城市基础设施配套费安排的支出</t>
  </si>
  <si>
    <t>污水处理设施建设和运营</t>
  </si>
  <si>
    <t>其他土地储备专项债券收入安排的支出</t>
  </si>
  <si>
    <t>城乡社区公共设施</t>
  </si>
  <si>
    <t>其他三峡水库库区基金支出</t>
  </si>
  <si>
    <t>移民补助</t>
  </si>
  <si>
    <t>基础设施建设和经济发展</t>
  </si>
  <si>
    <t>农业农村支出</t>
  </si>
  <si>
    <t>制造业</t>
  </si>
  <si>
    <t>其他住房保障支出</t>
  </si>
  <si>
    <t>其他地方自行试点项目收益专项债券收入安排的支出</t>
  </si>
  <si>
    <t>其他政府性基金债务收入安排的支出</t>
  </si>
  <si>
    <t>用于社会福利的彩票公益金支出</t>
  </si>
  <si>
    <t>用于体育事业的彩票公益金支出</t>
  </si>
  <si>
    <t>用于教育事业的彩票公益金支出</t>
  </si>
  <si>
    <t>用于残疾人事业的彩票公益金支出</t>
  </si>
  <si>
    <t>用于其他社会公益事业的彩票公益金支出</t>
  </si>
  <si>
    <t>其他支出</t>
  </si>
  <si>
    <t>国有土地使用权出让金债务付息支出</t>
  </si>
  <si>
    <t>棚户区改造专项债券付息支出</t>
  </si>
  <si>
    <t>其他地方自行试点项目收益专项债券付息支出</t>
  </si>
  <si>
    <t>其他政府性基金债务付息支出</t>
  </si>
  <si>
    <t>国有土地使用权出让金债务发行费用支出</t>
  </si>
  <si>
    <t>棚户区改造专项债券发行费用支出</t>
  </si>
  <si>
    <t>其他地方自行试点项目收益专项债券发行费用支出</t>
  </si>
  <si>
    <t>其他政府性基金债务发行费用支出</t>
  </si>
  <si>
    <t>表14</t>
  </si>
  <si>
    <t>重庆市綦江区2025年区级一般公共预算转移性收支执行表</t>
  </si>
  <si>
    <t>收入</t>
  </si>
  <si>
    <t>转移性收入合计</t>
  </si>
  <si>
    <t>转移性支出合计</t>
  </si>
  <si>
    <t>一、上解支出</t>
  </si>
  <si>
    <t>（一）返还性收入</t>
  </si>
  <si>
    <t xml:space="preserve">    体制上解支出</t>
  </si>
  <si>
    <t xml:space="preserve">        所得税基数返还收入 </t>
  </si>
  <si>
    <t xml:space="preserve">    专项上解支出</t>
  </si>
  <si>
    <t xml:space="preserve">        成品油税费改革税收返还收入</t>
  </si>
  <si>
    <t xml:space="preserve">        增值税税收返还收入</t>
  </si>
  <si>
    <t>（一）一般性转移支付收入</t>
  </si>
  <si>
    <t xml:space="preserve">        消费税税收返还收入</t>
  </si>
  <si>
    <t xml:space="preserve">        体制补助收入</t>
  </si>
  <si>
    <t xml:space="preserve">        增值税五五分享税收返还收入</t>
  </si>
  <si>
    <t xml:space="preserve">        均衡性转移支付收入</t>
  </si>
  <si>
    <t>（二）一般性转移支付收入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</si>
  <si>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</si>
  <si>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</si>
  <si>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</si>
  <si>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</si>
  <si>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成品油税费改革转移支付补助收入</t>
  </si>
  <si>
    <t xml:space="preserve">        基层公检法司转移支付收入</t>
  </si>
  <si>
    <t xml:space="preserve">        产粮（油）大县奖励资金收入</t>
  </si>
  <si>
    <t xml:space="preserve">        城乡义务教育转移支付收入</t>
  </si>
  <si>
    <t xml:space="preserve">        固定数额补助收入</t>
  </si>
  <si>
    <t xml:space="preserve">        基本养老金转移支付收入</t>
  </si>
  <si>
    <t xml:space="preserve">        巩固脱贫攻坚成果衔接乡村振兴转移支付收入</t>
  </si>
  <si>
    <t xml:space="preserve">        城乡居民医疗保险转移支付收入</t>
  </si>
  <si>
    <t xml:space="preserve">        公共安全共同财政事权转移支付收入</t>
  </si>
  <si>
    <t xml:space="preserve">        农村综合改革转移支付收入</t>
  </si>
  <si>
    <t xml:space="preserve">        教育共同财政事权转移支付收入</t>
  </si>
  <si>
    <t xml:space="preserve">        科学技术共同财政事权转移支付收入</t>
  </si>
  <si>
    <t xml:space="preserve">        重点生态功能区转移支付收入</t>
  </si>
  <si>
    <t xml:space="preserve">        文化旅游体育与传媒共同财政事权转移支付收入</t>
  </si>
  <si>
    <t xml:space="preserve">        社会保障和就业共同财政事权转移支付收入</t>
  </si>
  <si>
    <t xml:space="preserve">        革命老区转移支付收入</t>
  </si>
  <si>
    <t xml:space="preserve">        医疗卫生共同财政事权转移支付收入</t>
  </si>
  <si>
    <t xml:space="preserve">        民族地区转移支付收入</t>
  </si>
  <si>
    <t xml:space="preserve">        节能环保共同财政事权转移支付收入</t>
  </si>
  <si>
    <t xml:space="preserve">        边疆地区转移支付收入</t>
  </si>
  <si>
    <t xml:space="preserve">        城乡社区共同财政事权转移支付收入</t>
  </si>
  <si>
    <t xml:space="preserve">        贫困地区转移支付收入</t>
  </si>
  <si>
    <t xml:space="preserve">        农林水共同财政事权转移支付收入</t>
  </si>
  <si>
    <t xml:space="preserve">        其他一般性转移支付收入</t>
  </si>
  <si>
    <t xml:space="preserve">        交通运输共同财政事权转移支付收入</t>
  </si>
  <si>
    <t>（二）专项转移支付收入</t>
  </si>
  <si>
    <t xml:space="preserve">        住房保障共同财政事权转移支付收入</t>
  </si>
  <si>
    <t xml:space="preserve">        一般公共服务</t>
  </si>
  <si>
    <t xml:space="preserve">        灾害防治及应急管理共同财政事权转移支付支出</t>
  </si>
  <si>
    <t xml:space="preserve">        外交</t>
  </si>
  <si>
    <t xml:space="preserve">        省拨付补助支出</t>
  </si>
  <si>
    <t xml:space="preserve">        国防</t>
  </si>
  <si>
    <t xml:space="preserve">        公共安全</t>
  </si>
  <si>
    <t>（三）专项转移支付收入</t>
  </si>
  <si>
    <t xml:space="preserve">        教育</t>
  </si>
  <si>
    <t xml:space="preserve">        科学技术</t>
  </si>
  <si>
    <t xml:space="preserve">        文化体育与传媒</t>
  </si>
  <si>
    <t xml:space="preserve">        社会保障和就业</t>
  </si>
  <si>
    <t xml:space="preserve">        文化旅游体育与传媒</t>
  </si>
  <si>
    <t xml:space="preserve">        卫生健康支出</t>
  </si>
  <si>
    <t xml:space="preserve">        节能环保</t>
  </si>
  <si>
    <t xml:space="preserve">        卫生健康</t>
  </si>
  <si>
    <t xml:space="preserve">        城乡社区</t>
  </si>
  <si>
    <t xml:space="preserve">        农林水</t>
  </si>
  <si>
    <t xml:space="preserve">        交通运输</t>
  </si>
  <si>
    <t xml:space="preserve">        资源勘探信息等</t>
  </si>
  <si>
    <t xml:space="preserve">        商业服务业等</t>
  </si>
  <si>
    <t xml:space="preserve">        资源勘探工业信息等</t>
  </si>
  <si>
    <t xml:space="preserve">        金融</t>
  </si>
  <si>
    <t xml:space="preserve">        自然资源海洋气象等</t>
  </si>
  <si>
    <t xml:space="preserve">        住房保障</t>
  </si>
  <si>
    <t xml:space="preserve">        粮油物资储备</t>
  </si>
  <si>
    <t xml:space="preserve">        灾害防治及应急管理</t>
  </si>
  <si>
    <t xml:space="preserve">        其他收入</t>
  </si>
  <si>
    <t>三、调入资金</t>
  </si>
  <si>
    <t>三、区域间转移性支出</t>
  </si>
  <si>
    <t xml:space="preserve">    调入预算稳定调节基金</t>
  </si>
  <si>
    <t xml:space="preserve">    生态保护补偿转移性支出</t>
  </si>
  <si>
    <t xml:space="preserve">    从政府性基金预算调入</t>
  </si>
  <si>
    <t xml:space="preserve">    从国有资本经营预算调入</t>
  </si>
  <si>
    <t>四、债券还本支出</t>
  </si>
  <si>
    <t xml:space="preserve">    从其他资金调入</t>
  </si>
  <si>
    <t xml:space="preserve">    地方政府一般债务还本支出</t>
  </si>
  <si>
    <t>四、区域间转移性收入</t>
  </si>
  <si>
    <t xml:space="preserve">    地方政府向国际组织借款还本支出</t>
  </si>
  <si>
    <t xml:space="preserve">    生态保护补偿转移性收入</t>
  </si>
  <si>
    <t>五、地方政府债券收入</t>
  </si>
  <si>
    <t xml:space="preserve">    地方政府一般债务收入</t>
  </si>
  <si>
    <t xml:space="preserve">    地方政府一般债务转贷收入</t>
  </si>
  <si>
    <t>注：1.本表详细反映2025年一般公共预算转移性收入和转移性支出情况，其中中央补助和补助区县细化到项级科目。补助街镇支出主要为对街镇城乡低保、农村公共服务、基础设施建设等补助支出。
2.按转移支付资金管理办法规定，部分街镇使用的转移支付资金需在区级部门列支。</t>
  </si>
  <si>
    <t>表15</t>
  </si>
  <si>
    <t>重庆市綦江区2025年区级一般公共预算转移支付对镇街支出执行表</t>
  </si>
  <si>
    <t>（分地区）</t>
  </si>
  <si>
    <t>支      出</t>
  </si>
  <si>
    <t xml:space="preserve">小计 </t>
  </si>
  <si>
    <t>一般性转移支付</t>
  </si>
  <si>
    <t>专项转移支付</t>
  </si>
  <si>
    <t>古南街道</t>
  </si>
  <si>
    <t>文龙街道</t>
  </si>
  <si>
    <t>三江街道</t>
  </si>
  <si>
    <t>新盛街道</t>
  </si>
  <si>
    <t>通惠街道</t>
  </si>
  <si>
    <t>石角镇</t>
  </si>
  <si>
    <t>东溪镇</t>
  </si>
  <si>
    <t>赶水镇</t>
  </si>
  <si>
    <t>打通镇</t>
  </si>
  <si>
    <t>石壕镇</t>
  </si>
  <si>
    <t>永新镇</t>
  </si>
  <si>
    <t>三角镇</t>
  </si>
  <si>
    <t>隆盛镇</t>
  </si>
  <si>
    <t>郭扶镇</t>
  </si>
  <si>
    <t>篆塘镇</t>
  </si>
  <si>
    <t>丁山镇</t>
  </si>
  <si>
    <t>安稳镇</t>
  </si>
  <si>
    <t>扶欢镇</t>
  </si>
  <si>
    <t>永城镇</t>
  </si>
  <si>
    <t>中峰镇</t>
  </si>
  <si>
    <t>横山镇</t>
  </si>
  <si>
    <t>表16</t>
  </si>
  <si>
    <t>重庆市綦江区2025年区级政府性基金预算转移性收支执行表</t>
  </si>
  <si>
    <t xml:space="preserve">   单位：万元</t>
  </si>
  <si>
    <t xml:space="preserve">收        入 </t>
  </si>
  <si>
    <t>支        出</t>
  </si>
  <si>
    <t>上级补助收入</t>
  </si>
  <si>
    <t>补助街镇支出</t>
  </si>
  <si>
    <t xml:space="preserve">  节能环保</t>
  </si>
  <si>
    <t xml:space="preserve">    城乡社区支出</t>
  </si>
  <si>
    <t xml:space="preserve">    超长期特别国债安排的支出</t>
  </si>
  <si>
    <t xml:space="preserve">      国有土地使用权出让收入安排的支出</t>
  </si>
  <si>
    <t xml:space="preserve">  城乡社区</t>
  </si>
  <si>
    <t xml:space="preserve">        征地和拆迁补偿支出</t>
  </si>
  <si>
    <t xml:space="preserve">    国有土地使用权收入</t>
  </si>
  <si>
    <t xml:space="preserve">        土地开发支出</t>
  </si>
  <si>
    <t xml:space="preserve">      农村基础设施建设</t>
  </si>
  <si>
    <t xml:space="preserve">        城市建设支出</t>
  </si>
  <si>
    <t xml:space="preserve">      农业生产发展</t>
  </si>
  <si>
    <t xml:space="preserve">        农村基础设施建设支出</t>
  </si>
  <si>
    <t xml:space="preserve">      其他国有土地使用权出让收入</t>
  </si>
  <si>
    <t xml:space="preserve">        农业生产发展支出</t>
  </si>
  <si>
    <t xml:space="preserve">    城市基础设施配套费安排的支出</t>
  </si>
  <si>
    <t xml:space="preserve">        农业农村生态环境支出</t>
  </si>
  <si>
    <t xml:space="preserve">      其他城市基础设施配套费安排的支出</t>
  </si>
  <si>
    <t xml:space="preserve">        其他国有土地使用权出让收入安排的支出</t>
  </si>
  <si>
    <t xml:space="preserve">      农业土地开发资金安排的支出</t>
  </si>
  <si>
    <t xml:space="preserve">  农林水</t>
  </si>
  <si>
    <t xml:space="preserve">      城市基础设施配套费安排的支出</t>
  </si>
  <si>
    <t xml:space="preserve">    三峡水库库区基金支出</t>
  </si>
  <si>
    <t xml:space="preserve">        城市公共设施</t>
  </si>
  <si>
    <t xml:space="preserve">      基础设施建设和经济发展</t>
  </si>
  <si>
    <t xml:space="preserve">        城市环境卫生</t>
  </si>
  <si>
    <t xml:space="preserve">    大中型水库移民后期扶持基金支出</t>
  </si>
  <si>
    <t xml:space="preserve">        其他城市基础设施配套费安排的支出</t>
  </si>
  <si>
    <t xml:space="preserve">      移民补助</t>
  </si>
  <si>
    <t xml:space="preserve">    小型水库移民扶助基金安排的支出</t>
  </si>
  <si>
    <t xml:space="preserve">    农林水支出</t>
  </si>
  <si>
    <t xml:space="preserve">     大中型水库库区基金安排的支出</t>
  </si>
  <si>
    <t xml:space="preserve">        基础设施建设和经济发展</t>
  </si>
  <si>
    <t xml:space="preserve">  资源勘探工业信息</t>
  </si>
  <si>
    <t xml:space="preserve">     大中型水库移民后期扶持安排的支出</t>
  </si>
  <si>
    <t xml:space="preserve">        移民补助</t>
  </si>
  <si>
    <t xml:space="preserve">  住房保障</t>
  </si>
  <si>
    <t xml:space="preserve">     小型水库移民后期扶持安排的支出</t>
  </si>
  <si>
    <t xml:space="preserve"> 其他收入</t>
  </si>
  <si>
    <t xml:space="preserve">    彩票公益金</t>
  </si>
  <si>
    <t xml:space="preserve">      彩票公益金</t>
  </si>
  <si>
    <t xml:space="preserve">    其他支出</t>
  </si>
  <si>
    <t xml:space="preserve">      用于社会福利的彩票公益金</t>
  </si>
  <si>
    <t xml:space="preserve">      债务收入安排的支出</t>
  </si>
  <si>
    <t xml:space="preserve">      用于体育事业的彩票公益金</t>
  </si>
  <si>
    <t xml:space="preserve">        其他政府性基金债务收入安排的支出</t>
  </si>
  <si>
    <t>   用于教育事业的彩票公益金</t>
  </si>
  <si>
    <t xml:space="preserve">      彩票公益金安排的支出</t>
  </si>
  <si>
    <t>   用于残疾人事业的彩票公益金</t>
  </si>
  <si>
    <t xml:space="preserve">        用于社会福利的彩票公益金支出</t>
  </si>
  <si>
    <t>   用于城乡医疗救助的彩票公益金</t>
  </si>
  <si>
    <t xml:space="preserve">        用于体育事业的彩票公益金支出</t>
  </si>
  <si>
    <t>   用于其他社会公益事业的彩票公益金</t>
  </si>
  <si>
    <t xml:space="preserve">        用于扶贫的彩票公益金支出</t>
  </si>
  <si>
    <t xml:space="preserve">        用于其他社会公益事业的彩票公益金支出</t>
  </si>
  <si>
    <t>表17</t>
  </si>
  <si>
    <t>重庆市綦江区2025年政府债务限额及余额情况表</t>
  </si>
  <si>
    <t>单位：亿元</t>
  </si>
  <si>
    <t>单位</t>
  </si>
  <si>
    <t>2025年政府债务限额</t>
  </si>
  <si>
    <t>2025年政府债务余额</t>
  </si>
  <si>
    <t>一般债务</t>
  </si>
  <si>
    <t>专项债务</t>
  </si>
  <si>
    <t>主权外债</t>
  </si>
  <si>
    <t>其中：2025年到期债券</t>
  </si>
  <si>
    <t>注：经市政府批准，市财政局核定我区2025年政府债务限额为294.45亿元，其中：一般债务限额107.24亿元，专项债务限额187.21亿元。截至2025年末，我区政府债务余额为294.45亿元，符合市财政局核定的限额。</t>
  </si>
  <si>
    <t>表18</t>
  </si>
  <si>
    <t>重庆市綦江区2025年政府债券额度分配情况表</t>
  </si>
  <si>
    <t>合  计</t>
  </si>
  <si>
    <t>2025年置换债券额度</t>
  </si>
  <si>
    <t>2025年新增债券额度</t>
  </si>
  <si>
    <t>一般债券</t>
  </si>
  <si>
    <t>专项债券</t>
  </si>
  <si>
    <t>注：2025年，由市代我区发行的政府债券40.93亿元，其中：置换债券18.65亿元，用于置换存量政府债务；新增债券22.28亿元，用于我区2025年政府投资计划中的项目等。</t>
  </si>
  <si>
    <t>表19</t>
  </si>
  <si>
    <t>重庆市綦江区2025年新增一般债券用途项目表</t>
  </si>
  <si>
    <t>序号</t>
  </si>
  <si>
    <t>债券类型</t>
  </si>
  <si>
    <t>债券发行年度</t>
  </si>
  <si>
    <t>额度分配明细</t>
  </si>
  <si>
    <t>预算单位</t>
  </si>
  <si>
    <t>债券金额</t>
  </si>
  <si>
    <t>232001-重庆市綦江区新城建设管理委员会（本级）</t>
  </si>
  <si>
    <t>綦江区北部新城气田村片区城中村改造项目安置房配套道路一期</t>
  </si>
  <si>
    <t>綦江区永城镇老旧小区改造基础设施改造提升项目</t>
  </si>
  <si>
    <t>204011-重庆市綦江区中小学基本建设管理服务中心</t>
  </si>
  <si>
    <t>綦江区中小学控温系统安全排危改造工程</t>
  </si>
  <si>
    <t>215004-重庆市綦江区市政管理所</t>
  </si>
  <si>
    <t>綦江区龙脊山片区老旧小区人行通道改造工程</t>
  </si>
  <si>
    <t>207001-重庆市綦江区民政局（本级）</t>
  </si>
  <si>
    <t>重庆市綦江区老年养护中心</t>
  </si>
  <si>
    <t>227001-重庆市綦江区林业局（本级）</t>
  </si>
  <si>
    <t>綦江区重点区域森林草原防火道路建设项目</t>
  </si>
  <si>
    <t>綦江区重点区域森林草原生物防火隔离带建设项目</t>
  </si>
  <si>
    <t>217005-重庆市綦江区水利水电工程运行服务站</t>
  </si>
  <si>
    <t>綦江2025年供水及配套基础设施改造项目</t>
  </si>
  <si>
    <t>綦江区老船厂片区老旧小区人行通道高空防坠排危工程</t>
  </si>
  <si>
    <t>606001-重庆市綦江区规划和自然资源局（本级）</t>
  </si>
  <si>
    <t>2025年綦江区地灾综合整治项目</t>
  </si>
  <si>
    <t>223001-重庆市綦江区应急管理局（本级）</t>
  </si>
  <si>
    <t>綦江区应急救援能力提升工程</t>
  </si>
  <si>
    <t>綦江区森林防火救灾能力提升工程</t>
  </si>
  <si>
    <t>217003-重庆市綦江区水利水电工程建设服务站</t>
  </si>
  <si>
    <t>綦江区应急抗旱能力提升工程（一期）</t>
  </si>
  <si>
    <t>208001-重庆市綦江区公安局（本级）</t>
  </si>
  <si>
    <t>綦江区公安局永城派出所迁建工程</t>
  </si>
  <si>
    <t>綦江区公安局三角派出所迁建工程</t>
  </si>
  <si>
    <t>217014-重庆市綦江区水务建设运营管理中心</t>
  </si>
  <si>
    <t>东溪镇福林河、丁山河、綦河（东溪-赶水段）河道
综合治理工程</t>
  </si>
  <si>
    <t>420001-重庆市綦江区横山镇人民政府（本级）</t>
  </si>
  <si>
    <t>綦江区横山场镇周边村社环境治理及生态修复项目</t>
  </si>
  <si>
    <t>綦江区共同片区城中村配套连接道路改造工程项目</t>
  </si>
  <si>
    <t>表20</t>
  </si>
  <si>
    <t>2025年预备费动支情况表</t>
  </si>
  <si>
    <t>制表：区财政局</t>
  </si>
  <si>
    <t>　　　　　单位：万元</t>
  </si>
  <si>
    <t>安排金额</t>
  </si>
  <si>
    <t>追加文号</t>
  </si>
  <si>
    <t>预备费</t>
  </si>
  <si>
    <t>区卫健委、区农委</t>
  </si>
  <si>
    <t>基孔肯亚热和登革热疫情防控</t>
  </si>
  <si>
    <r>
      <rPr>
        <sz val="11"/>
        <rFont val="方正仿宋_GBK"/>
        <charset val="134"/>
      </rPr>
      <t>綦江财发〔</t>
    </r>
    <r>
      <rPr>
        <sz val="11"/>
        <rFont val="Times New Roman"/>
        <charset val="134"/>
      </rPr>
      <t>2025</t>
    </r>
    <r>
      <rPr>
        <sz val="11"/>
        <rFont val="方正仿宋_GBK"/>
        <charset val="134"/>
      </rPr>
      <t>〕</t>
    </r>
    <r>
      <rPr>
        <sz val="11"/>
        <rFont val="Times New Roman"/>
        <charset val="134"/>
      </rPr>
      <t>2</t>
    </r>
    <r>
      <rPr>
        <sz val="11"/>
        <rFont val="方正仿宋_GBK"/>
        <charset val="134"/>
      </rPr>
      <t>号</t>
    </r>
  </si>
  <si>
    <t>疫情防控，动支预备费列支</t>
  </si>
  <si>
    <t>表21</t>
  </si>
  <si>
    <t>重庆市綦江区2026年区本级一般公共预算收支草案表</t>
  </si>
  <si>
    <t>比上年
同口径±%</t>
  </si>
  <si>
    <t>五、调入预算稳定调节基金</t>
  </si>
  <si>
    <t xml:space="preserve">     政府性基金预算调入</t>
  </si>
  <si>
    <t xml:space="preserve">     国有资本经营预算调入</t>
  </si>
  <si>
    <t>注：本表直观反映2026年区级一般公共预算收入与支出的平衡关系。收入总计（本级收入合计+转移性收入合计）=支出总计（本级支出合计+转移性支出合计）。</t>
  </si>
  <si>
    <t>表22</t>
  </si>
  <si>
    <t>重庆市綦江区2026年区本级政府性基金预算收支草案表</t>
  </si>
  <si>
    <t>注：本表直观反映2026年区级政府性基金预算收入与支出的平衡关系。收入总计（本级收入合计+转移性收入合计）=支出总计（本级支出合计+转移性支出合计）。</t>
  </si>
  <si>
    <t>表23</t>
  </si>
  <si>
    <t>重庆市綦江区2026年区本级国有资本经营预算收支草案表</t>
  </si>
  <si>
    <t>22399 其他国有资本经营预算支出</t>
  </si>
  <si>
    <t>表24</t>
  </si>
  <si>
    <t>重庆市綦江区2026年区本级一般公共预算支出功能科目预算表</t>
  </si>
  <si>
    <t>预算数</t>
  </si>
  <si>
    <t xml:space="preserve">  20101</t>
  </si>
  <si>
    <t xml:space="preserve">    2010101</t>
  </si>
  <si>
    <t xml:space="preserve">    2010102</t>
  </si>
  <si>
    <t xml:space="preserve">    2010104</t>
  </si>
  <si>
    <t xml:space="preserve">    2010106</t>
  </si>
  <si>
    <t xml:space="preserve">    2010107</t>
  </si>
  <si>
    <t>人大代表履职能力提升</t>
  </si>
  <si>
    <t xml:space="preserve">    2010108</t>
  </si>
  <si>
    <t xml:space="preserve">    2010150</t>
  </si>
  <si>
    <t xml:space="preserve">  20102</t>
  </si>
  <si>
    <t xml:space="preserve">    2010201</t>
  </si>
  <si>
    <t xml:space="preserve">    2010202</t>
  </si>
  <si>
    <t xml:space="preserve">    2010203</t>
  </si>
  <si>
    <t xml:space="preserve">    2010204</t>
  </si>
  <si>
    <t xml:space="preserve">    2010205</t>
  </si>
  <si>
    <t xml:space="preserve">    2010206</t>
  </si>
  <si>
    <t xml:space="preserve">    2010250</t>
  </si>
  <si>
    <t xml:space="preserve">  20103</t>
  </si>
  <si>
    <t xml:space="preserve">    2010301</t>
  </si>
  <si>
    <t xml:space="preserve">    2010302</t>
  </si>
  <si>
    <t xml:space="preserve">    2010350</t>
  </si>
  <si>
    <t xml:space="preserve">    2010399</t>
  </si>
  <si>
    <t xml:space="preserve">  20104</t>
  </si>
  <si>
    <t xml:space="preserve">    2010401</t>
  </si>
  <si>
    <t xml:space="preserve">    2010402</t>
  </si>
  <si>
    <t xml:space="preserve">    2010406</t>
  </si>
  <si>
    <t xml:space="preserve">    2010408</t>
  </si>
  <si>
    <t xml:space="preserve">    2010450</t>
  </si>
  <si>
    <t xml:space="preserve">    2010499</t>
  </si>
  <si>
    <t xml:space="preserve">  20105</t>
  </si>
  <si>
    <t xml:space="preserve">    2010501</t>
  </si>
  <si>
    <t xml:space="preserve">    2010506</t>
  </si>
  <si>
    <t xml:space="preserve">    2010507</t>
  </si>
  <si>
    <t xml:space="preserve">    2010508</t>
  </si>
  <si>
    <t xml:space="preserve">  20106</t>
  </si>
  <si>
    <t xml:space="preserve">    2010601</t>
  </si>
  <si>
    <t xml:space="preserve">    2010602</t>
  </si>
  <si>
    <t xml:space="preserve">    2010650</t>
  </si>
  <si>
    <t xml:space="preserve">    2010699</t>
  </si>
  <si>
    <t xml:space="preserve">  20107</t>
  </si>
  <si>
    <t xml:space="preserve">    2010702</t>
  </si>
  <si>
    <t xml:space="preserve">  20108</t>
  </si>
  <si>
    <t xml:space="preserve">    2010804</t>
  </si>
  <si>
    <t xml:space="preserve">  20111</t>
  </si>
  <si>
    <t xml:space="preserve">    2011101</t>
  </si>
  <si>
    <t xml:space="preserve">    2011102</t>
  </si>
  <si>
    <t xml:space="preserve">    2011150</t>
  </si>
  <si>
    <t xml:space="preserve">  20113</t>
  </si>
  <si>
    <t xml:space="preserve">    2011301</t>
  </si>
  <si>
    <t xml:space="preserve">    2011302</t>
  </si>
  <si>
    <t xml:space="preserve">    2011307</t>
  </si>
  <si>
    <t xml:space="preserve">    2011350</t>
  </si>
  <si>
    <t xml:space="preserve">  20123</t>
  </si>
  <si>
    <t xml:space="preserve">    2012304</t>
  </si>
  <si>
    <t xml:space="preserve">  20125</t>
  </si>
  <si>
    <t xml:space="preserve">    2012501</t>
  </si>
  <si>
    <t xml:space="preserve">    2012502</t>
  </si>
  <si>
    <t xml:space="preserve">  20126</t>
  </si>
  <si>
    <t xml:space="preserve">    2012601</t>
  </si>
  <si>
    <t xml:space="preserve">    2012604</t>
  </si>
  <si>
    <t xml:space="preserve">  20128</t>
  </si>
  <si>
    <t xml:space="preserve">    2012801</t>
  </si>
  <si>
    <t xml:space="preserve">    2012802</t>
  </si>
  <si>
    <t xml:space="preserve">  20129</t>
  </si>
  <si>
    <t xml:space="preserve">    2012901</t>
  </si>
  <si>
    <t xml:space="preserve">    2012902</t>
  </si>
  <si>
    <t xml:space="preserve">    2012950</t>
  </si>
  <si>
    <t xml:space="preserve">    2012999</t>
  </si>
  <si>
    <t xml:space="preserve">  20131</t>
  </si>
  <si>
    <t xml:space="preserve">    2013101</t>
  </si>
  <si>
    <t xml:space="preserve">    2013102</t>
  </si>
  <si>
    <t xml:space="preserve">    2013105</t>
  </si>
  <si>
    <t xml:space="preserve">    2013150</t>
  </si>
  <si>
    <t xml:space="preserve">    2013199</t>
  </si>
  <si>
    <t xml:space="preserve">  20132</t>
  </si>
  <si>
    <t xml:space="preserve">    2013201</t>
  </si>
  <si>
    <t xml:space="preserve">    2013202</t>
  </si>
  <si>
    <t xml:space="preserve">    2013250</t>
  </si>
  <si>
    <t xml:space="preserve">    2013299</t>
  </si>
  <si>
    <t xml:space="preserve">  20133</t>
  </si>
  <si>
    <t xml:space="preserve">    2013301</t>
  </si>
  <si>
    <t xml:space="preserve">    2013302</t>
  </si>
  <si>
    <t xml:space="preserve">    2013350</t>
  </si>
  <si>
    <t xml:space="preserve">  20134</t>
  </si>
  <si>
    <t xml:space="preserve">    2013401</t>
  </si>
  <si>
    <t xml:space="preserve">    2013402</t>
  </si>
  <si>
    <t xml:space="preserve">    2013404</t>
  </si>
  <si>
    <t xml:space="preserve">    2013405</t>
  </si>
  <si>
    <t xml:space="preserve">    2013450</t>
  </si>
  <si>
    <t xml:space="preserve">  20137</t>
  </si>
  <si>
    <t xml:space="preserve">    2013701</t>
  </si>
  <si>
    <t xml:space="preserve">    2013702</t>
  </si>
  <si>
    <t xml:space="preserve">    2013750</t>
  </si>
  <si>
    <t xml:space="preserve">  20138</t>
  </si>
  <si>
    <t xml:space="preserve">    2013804</t>
  </si>
  <si>
    <t xml:space="preserve">    2013805</t>
  </si>
  <si>
    <t>市场秩序执法</t>
  </si>
  <si>
    <t xml:space="preserve">    2013810</t>
  </si>
  <si>
    <t>质量基础</t>
  </si>
  <si>
    <t xml:space="preserve">    2013899</t>
  </si>
  <si>
    <t xml:space="preserve">  20139</t>
  </si>
  <si>
    <t xml:space="preserve">    2013901</t>
  </si>
  <si>
    <t xml:space="preserve">    2013902</t>
  </si>
  <si>
    <t xml:space="preserve">    2013904</t>
  </si>
  <si>
    <t xml:space="preserve">    2013950</t>
  </si>
  <si>
    <t xml:space="preserve">  20140</t>
  </si>
  <si>
    <t xml:space="preserve">    2014001</t>
  </si>
  <si>
    <t xml:space="preserve">    2014004</t>
  </si>
  <si>
    <t xml:space="preserve">    2014050</t>
  </si>
  <si>
    <t xml:space="preserve">  20306</t>
  </si>
  <si>
    <t xml:space="preserve">    2030601</t>
  </si>
  <si>
    <t xml:space="preserve">    2030607</t>
  </si>
  <si>
    <t xml:space="preserve">  20401</t>
  </si>
  <si>
    <t xml:space="preserve">    2040199</t>
  </si>
  <si>
    <t xml:space="preserve">  20402</t>
  </si>
  <si>
    <t xml:space="preserve">    2040201</t>
  </si>
  <si>
    <t xml:space="preserve">    2040202</t>
  </si>
  <si>
    <t xml:space="preserve">    2040220</t>
  </si>
  <si>
    <t xml:space="preserve">  20406</t>
  </si>
  <si>
    <t xml:space="preserve">    2040601</t>
  </si>
  <si>
    <t xml:space="preserve">    2040602</t>
  </si>
  <si>
    <t xml:space="preserve">    2040604</t>
  </si>
  <si>
    <t xml:space="preserve">    2040605</t>
  </si>
  <si>
    <t xml:space="preserve">    2040607</t>
  </si>
  <si>
    <t xml:space="preserve">    2040610</t>
  </si>
  <si>
    <t xml:space="preserve">    2040612</t>
  </si>
  <si>
    <t xml:space="preserve">    2040650</t>
  </si>
  <si>
    <t xml:space="preserve">    2040699</t>
  </si>
  <si>
    <t xml:space="preserve">  20409</t>
  </si>
  <si>
    <t xml:space="preserve">    2040905</t>
  </si>
  <si>
    <t xml:space="preserve">  20499</t>
  </si>
  <si>
    <t xml:space="preserve">    2049999</t>
  </si>
  <si>
    <t xml:space="preserve">  20501</t>
  </si>
  <si>
    <t xml:space="preserve">    2050101</t>
  </si>
  <si>
    <t xml:space="preserve">    2050102</t>
  </si>
  <si>
    <t xml:space="preserve">    2050199</t>
  </si>
  <si>
    <t xml:space="preserve">  20502</t>
  </si>
  <si>
    <t xml:space="preserve">    2050201</t>
  </si>
  <si>
    <t xml:space="preserve">    2050202</t>
  </si>
  <si>
    <t xml:space="preserve">    2050203</t>
  </si>
  <si>
    <t xml:space="preserve">    2050204</t>
  </si>
  <si>
    <t xml:space="preserve">    2050299</t>
  </si>
  <si>
    <t xml:space="preserve">  20503</t>
  </si>
  <si>
    <t xml:space="preserve">    2050302</t>
  </si>
  <si>
    <t xml:space="preserve">  20507</t>
  </si>
  <si>
    <t xml:space="preserve">    2050701</t>
  </si>
  <si>
    <t xml:space="preserve">    2050799</t>
  </si>
  <si>
    <t xml:space="preserve">  20508</t>
  </si>
  <si>
    <t xml:space="preserve">    2050801</t>
  </si>
  <si>
    <t xml:space="preserve">    2050802</t>
  </si>
  <si>
    <t xml:space="preserve">  20601</t>
  </si>
  <si>
    <t xml:space="preserve">    2060101</t>
  </si>
  <si>
    <t xml:space="preserve">    2060199</t>
  </si>
  <si>
    <t xml:space="preserve">  20604</t>
  </si>
  <si>
    <t xml:space="preserve">    2060404</t>
  </si>
  <si>
    <t xml:space="preserve">  20605</t>
  </si>
  <si>
    <t xml:space="preserve">    2060502</t>
  </si>
  <si>
    <t xml:space="preserve">  20607</t>
  </si>
  <si>
    <t xml:space="preserve">    2060702</t>
  </si>
  <si>
    <t xml:space="preserve">    2060799</t>
  </si>
  <si>
    <t xml:space="preserve">  20701</t>
  </si>
  <si>
    <t xml:space="preserve">    2070101</t>
  </si>
  <si>
    <t xml:space="preserve">    2070102</t>
  </si>
  <si>
    <t xml:space="preserve">    2070104</t>
  </si>
  <si>
    <t xml:space="preserve">    2070108</t>
  </si>
  <si>
    <t xml:space="preserve">    2070109</t>
  </si>
  <si>
    <t xml:space="preserve">    2070111</t>
  </si>
  <si>
    <t xml:space="preserve">    2070112</t>
  </si>
  <si>
    <t xml:space="preserve">    2070199</t>
  </si>
  <si>
    <t xml:space="preserve">  20702</t>
  </si>
  <si>
    <t xml:space="preserve">    2070204</t>
  </si>
  <si>
    <t xml:space="preserve">    2070205</t>
  </si>
  <si>
    <t xml:space="preserve">  20703</t>
  </si>
  <si>
    <t xml:space="preserve">    2070305</t>
  </si>
  <si>
    <t>体育竞赛</t>
  </si>
  <si>
    <t xml:space="preserve">    2070307</t>
  </si>
  <si>
    <t xml:space="preserve">    2070308</t>
  </si>
  <si>
    <t xml:space="preserve">    2070399</t>
  </si>
  <si>
    <t xml:space="preserve">  20706</t>
  </si>
  <si>
    <t xml:space="preserve">    2070604</t>
  </si>
  <si>
    <t xml:space="preserve">  20708</t>
  </si>
  <si>
    <t xml:space="preserve">    2070806</t>
  </si>
  <si>
    <t xml:space="preserve">    2070807</t>
  </si>
  <si>
    <t xml:space="preserve">  20799</t>
  </si>
  <si>
    <t xml:space="preserve">    2079903</t>
  </si>
  <si>
    <t xml:space="preserve">  20801</t>
  </si>
  <si>
    <t xml:space="preserve">    2080101</t>
  </si>
  <si>
    <t xml:space="preserve">    2080102</t>
  </si>
  <si>
    <t xml:space="preserve">    2080105</t>
  </si>
  <si>
    <t xml:space="preserve">    2080106</t>
  </si>
  <si>
    <t xml:space="preserve">    2080108</t>
  </si>
  <si>
    <t xml:space="preserve">    2080109</t>
  </si>
  <si>
    <t xml:space="preserve">    2080110</t>
  </si>
  <si>
    <t xml:space="preserve">    2080111</t>
  </si>
  <si>
    <t xml:space="preserve">    2080112</t>
  </si>
  <si>
    <t xml:space="preserve">    2080116</t>
  </si>
  <si>
    <t xml:space="preserve">    2080150</t>
  </si>
  <si>
    <t xml:space="preserve">    2080199</t>
  </si>
  <si>
    <t xml:space="preserve">  20802</t>
  </si>
  <si>
    <t xml:space="preserve">    2080201</t>
  </si>
  <si>
    <t xml:space="preserve">    2080202</t>
  </si>
  <si>
    <t xml:space="preserve">    2080206</t>
  </si>
  <si>
    <t xml:space="preserve">    2080207</t>
  </si>
  <si>
    <t xml:space="preserve">    2080299</t>
  </si>
  <si>
    <t xml:space="preserve">  20805</t>
  </si>
  <si>
    <t xml:space="preserve">    2080501</t>
  </si>
  <si>
    <t xml:space="preserve">    2080502</t>
  </si>
  <si>
    <t xml:space="preserve">    2080505</t>
  </si>
  <si>
    <t xml:space="preserve">    2080506</t>
  </si>
  <si>
    <t xml:space="preserve">    2080599</t>
  </si>
  <si>
    <t xml:space="preserve">  20806</t>
  </si>
  <si>
    <t xml:space="preserve">    2080699</t>
  </si>
  <si>
    <t>其他企业改革发展补助</t>
  </si>
  <si>
    <t xml:space="preserve">  20807</t>
  </si>
  <si>
    <t xml:space="preserve">    2080701</t>
  </si>
  <si>
    <t xml:space="preserve">    2080704</t>
  </si>
  <si>
    <t xml:space="preserve">    2080799</t>
  </si>
  <si>
    <t xml:space="preserve">  20808</t>
  </si>
  <si>
    <t xml:space="preserve">    2080801</t>
  </si>
  <si>
    <t xml:space="preserve">    2080802</t>
  </si>
  <si>
    <t xml:space="preserve">    2080803</t>
  </si>
  <si>
    <t xml:space="preserve">    2080805</t>
  </si>
  <si>
    <t xml:space="preserve">    2080807</t>
  </si>
  <si>
    <t xml:space="preserve">    2080808</t>
  </si>
  <si>
    <t xml:space="preserve">    2080899</t>
  </si>
  <si>
    <t xml:space="preserve">  20809</t>
  </si>
  <si>
    <t xml:space="preserve">    2080901</t>
  </si>
  <si>
    <t xml:space="preserve">    2080902</t>
  </si>
  <si>
    <t xml:space="preserve">    2080903</t>
  </si>
  <si>
    <t xml:space="preserve">    2080904</t>
  </si>
  <si>
    <t xml:space="preserve">    2080905</t>
  </si>
  <si>
    <t xml:space="preserve">    2080999</t>
  </si>
  <si>
    <t xml:space="preserve">  20810</t>
  </si>
  <si>
    <t xml:space="preserve">    2081001</t>
  </si>
  <si>
    <t xml:space="preserve">    2081002</t>
  </si>
  <si>
    <t xml:space="preserve">    2081004</t>
  </si>
  <si>
    <t xml:space="preserve">    2081005</t>
  </si>
  <si>
    <t xml:space="preserve">    2081006</t>
  </si>
  <si>
    <t xml:space="preserve">    2081099</t>
  </si>
  <si>
    <t xml:space="preserve">  20811</t>
  </si>
  <si>
    <t xml:space="preserve">    2081101</t>
  </si>
  <si>
    <t xml:space="preserve">    2081104</t>
  </si>
  <si>
    <t xml:space="preserve">    2081105</t>
  </si>
  <si>
    <t xml:space="preserve">    2081107</t>
  </si>
  <si>
    <t xml:space="preserve">    2081199</t>
  </si>
  <si>
    <t xml:space="preserve">  20816</t>
  </si>
  <si>
    <t xml:space="preserve">    2081601</t>
  </si>
  <si>
    <t>红十字事业</t>
  </si>
  <si>
    <t xml:space="preserve">  20819</t>
  </si>
  <si>
    <t xml:space="preserve">    2081901</t>
  </si>
  <si>
    <t xml:space="preserve">    2081902</t>
  </si>
  <si>
    <t xml:space="preserve">  20820</t>
  </si>
  <si>
    <t xml:space="preserve">    2082001</t>
  </si>
  <si>
    <t xml:space="preserve">    2082002</t>
  </si>
  <si>
    <t xml:space="preserve">  20821</t>
  </si>
  <si>
    <t xml:space="preserve">    2082102</t>
  </si>
  <si>
    <t xml:space="preserve">  20825</t>
  </si>
  <si>
    <t xml:space="preserve">    2082502</t>
  </si>
  <si>
    <t xml:space="preserve">  20828</t>
  </si>
  <si>
    <t xml:space="preserve">    2082801</t>
  </si>
  <si>
    <t xml:space="preserve">    2082802</t>
  </si>
  <si>
    <t xml:space="preserve">    2082804</t>
  </si>
  <si>
    <t xml:space="preserve">    2082805</t>
  </si>
  <si>
    <t xml:space="preserve">    2082850</t>
  </si>
  <si>
    <t xml:space="preserve">  20830</t>
  </si>
  <si>
    <t xml:space="preserve">    2083099</t>
  </si>
  <si>
    <t xml:space="preserve">  20899</t>
  </si>
  <si>
    <t xml:space="preserve">    2089999</t>
  </si>
  <si>
    <t>其他社会保障和就业支出</t>
  </si>
  <si>
    <t xml:space="preserve">  21001</t>
  </si>
  <si>
    <t xml:space="preserve">    2100101</t>
  </si>
  <si>
    <t xml:space="preserve">    2100102</t>
  </si>
  <si>
    <t xml:space="preserve">    2100199</t>
  </si>
  <si>
    <t xml:space="preserve">  21002</t>
  </si>
  <si>
    <t xml:space="preserve">    2100201</t>
  </si>
  <si>
    <t xml:space="preserve">    2100202</t>
  </si>
  <si>
    <t xml:space="preserve">  21003</t>
  </si>
  <si>
    <t xml:space="preserve">    2100302</t>
  </si>
  <si>
    <t xml:space="preserve">    2100399</t>
  </si>
  <si>
    <t xml:space="preserve">  21004</t>
  </si>
  <si>
    <t xml:space="preserve">    2100401</t>
  </si>
  <si>
    <t xml:space="preserve">    2100403</t>
  </si>
  <si>
    <t xml:space="preserve">    2100406</t>
  </si>
  <si>
    <t xml:space="preserve">    2100408</t>
  </si>
  <si>
    <t xml:space="preserve">    2100409</t>
  </si>
  <si>
    <t xml:space="preserve">    2100410</t>
  </si>
  <si>
    <t xml:space="preserve">    2100499</t>
  </si>
  <si>
    <t xml:space="preserve">  21007</t>
  </si>
  <si>
    <t xml:space="preserve">    2100717</t>
  </si>
  <si>
    <t xml:space="preserve">  21011</t>
  </si>
  <si>
    <t xml:space="preserve">    2101101</t>
  </si>
  <si>
    <t xml:space="preserve">    2101102</t>
  </si>
  <si>
    <t xml:space="preserve">    2101103</t>
  </si>
  <si>
    <t xml:space="preserve">    2101199</t>
  </si>
  <si>
    <t xml:space="preserve">  21012</t>
  </si>
  <si>
    <t xml:space="preserve">    2101202</t>
  </si>
  <si>
    <t xml:space="preserve">  21013</t>
  </si>
  <si>
    <t xml:space="preserve">    2101301</t>
  </si>
  <si>
    <t xml:space="preserve">    2101399</t>
  </si>
  <si>
    <t xml:space="preserve">  21014</t>
  </si>
  <si>
    <t xml:space="preserve">    2101401</t>
  </si>
  <si>
    <t xml:space="preserve">    2101499</t>
  </si>
  <si>
    <t xml:space="preserve">  21015</t>
  </si>
  <si>
    <t xml:space="preserve">    2101501</t>
  </si>
  <si>
    <t xml:space="preserve">    2101502</t>
  </si>
  <si>
    <t xml:space="preserve">    2101504</t>
  </si>
  <si>
    <t xml:space="preserve">    2101505</t>
  </si>
  <si>
    <t xml:space="preserve">    2101506</t>
  </si>
  <si>
    <t xml:space="preserve">    2101550</t>
  </si>
  <si>
    <t xml:space="preserve">  21017</t>
  </si>
  <si>
    <t xml:space="preserve">    2101704</t>
  </si>
  <si>
    <t xml:space="preserve">  21019</t>
  </si>
  <si>
    <t xml:space="preserve">    2101901</t>
  </si>
  <si>
    <t>托育机构</t>
  </si>
  <si>
    <t xml:space="preserve">    2101902</t>
  </si>
  <si>
    <t>育儿补贴</t>
  </si>
  <si>
    <t xml:space="preserve">    2101999</t>
  </si>
  <si>
    <t>其他育幼服务支出</t>
  </si>
  <si>
    <t xml:space="preserve">  21101</t>
  </si>
  <si>
    <t xml:space="preserve">    2110101</t>
  </si>
  <si>
    <t xml:space="preserve">    2110104</t>
  </si>
  <si>
    <t xml:space="preserve">    2110105</t>
  </si>
  <si>
    <t>环境保护法规、规划及标准</t>
  </si>
  <si>
    <t xml:space="preserve">    2110107</t>
  </si>
  <si>
    <t xml:space="preserve">    2110199</t>
  </si>
  <si>
    <t xml:space="preserve">  21102</t>
  </si>
  <si>
    <t xml:space="preserve">    2110299</t>
  </si>
  <si>
    <t xml:space="preserve">  21103</t>
  </si>
  <si>
    <t xml:space="preserve">    2110301</t>
  </si>
  <si>
    <t xml:space="preserve">    2110302</t>
  </si>
  <si>
    <t xml:space="preserve">    2110304</t>
  </si>
  <si>
    <t xml:space="preserve">    2110307</t>
  </si>
  <si>
    <t xml:space="preserve">    2110399</t>
  </si>
  <si>
    <t xml:space="preserve">  21104</t>
  </si>
  <si>
    <t xml:space="preserve">    2110402</t>
  </si>
  <si>
    <t xml:space="preserve">    2110404</t>
  </si>
  <si>
    <t xml:space="preserve">    2110406</t>
  </si>
  <si>
    <t>自然保护地</t>
  </si>
  <si>
    <t xml:space="preserve">  21105</t>
  </si>
  <si>
    <t xml:space="preserve">    2110501</t>
  </si>
  <si>
    <t xml:space="preserve">    2110506</t>
  </si>
  <si>
    <t xml:space="preserve">  21111</t>
  </si>
  <si>
    <t xml:space="preserve">    2111101</t>
  </si>
  <si>
    <t>生态环境监测与信息</t>
  </si>
  <si>
    <t xml:space="preserve">    2111102</t>
  </si>
  <si>
    <t>生态环境执法监察</t>
  </si>
  <si>
    <t xml:space="preserve">    2111199</t>
  </si>
  <si>
    <t xml:space="preserve">  21113</t>
  </si>
  <si>
    <t xml:space="preserve">    2111301</t>
  </si>
  <si>
    <t>循环经济</t>
  </si>
  <si>
    <t xml:space="preserve">  21201</t>
  </si>
  <si>
    <t xml:space="preserve">    2120101</t>
  </si>
  <si>
    <t xml:space="preserve">    2120102</t>
  </si>
  <si>
    <t xml:space="preserve">    2120104</t>
  </si>
  <si>
    <t xml:space="preserve">    2120106</t>
  </si>
  <si>
    <t xml:space="preserve">    2120199</t>
  </si>
  <si>
    <t xml:space="preserve">  21203</t>
  </si>
  <si>
    <t xml:space="preserve">    2120399</t>
  </si>
  <si>
    <t xml:space="preserve">  21205</t>
  </si>
  <si>
    <t xml:space="preserve">    2120501</t>
  </si>
  <si>
    <t xml:space="preserve">  21206</t>
  </si>
  <si>
    <t xml:space="preserve">    2120601</t>
  </si>
  <si>
    <t xml:space="preserve">  21301</t>
  </si>
  <si>
    <t xml:space="preserve">    2130101</t>
  </si>
  <si>
    <t xml:space="preserve">    2130102</t>
  </si>
  <si>
    <t xml:space="preserve">    2130104</t>
  </si>
  <si>
    <t xml:space="preserve">    2130106</t>
  </si>
  <si>
    <t xml:space="preserve">    2130108</t>
  </si>
  <si>
    <t xml:space="preserve">    2130109</t>
  </si>
  <si>
    <t xml:space="preserve">    2130110</t>
  </si>
  <si>
    <t xml:space="preserve">    2130111</t>
  </si>
  <si>
    <t xml:space="preserve">    2130112</t>
  </si>
  <si>
    <t xml:space="preserve">    2130119</t>
  </si>
  <si>
    <t xml:space="preserve">    2130120</t>
  </si>
  <si>
    <t xml:space="preserve">    2130122</t>
  </si>
  <si>
    <t xml:space="preserve">    2130124</t>
  </si>
  <si>
    <t xml:space="preserve">    2130125</t>
  </si>
  <si>
    <t xml:space="preserve">    2130126</t>
  </si>
  <si>
    <t xml:space="preserve">    2130135</t>
  </si>
  <si>
    <t xml:space="preserve">    2130148</t>
  </si>
  <si>
    <t xml:space="preserve">    2130153</t>
  </si>
  <si>
    <t xml:space="preserve">    2130199</t>
  </si>
  <si>
    <t>其他农业农村支出</t>
  </si>
  <si>
    <t xml:space="preserve">  21302</t>
  </si>
  <si>
    <t xml:space="preserve">    2130201</t>
  </si>
  <si>
    <t xml:space="preserve">    2130202</t>
  </si>
  <si>
    <t xml:space="preserve">    2130204</t>
  </si>
  <si>
    <t xml:space="preserve">    2130205</t>
  </si>
  <si>
    <t xml:space="preserve">    2130207</t>
  </si>
  <si>
    <t xml:space="preserve">    2130209</t>
  </si>
  <si>
    <t xml:space="preserve">    2130211</t>
  </si>
  <si>
    <t xml:space="preserve">    2130213</t>
  </si>
  <si>
    <t xml:space="preserve">    2130226</t>
  </si>
  <si>
    <t xml:space="preserve">    2130234</t>
  </si>
  <si>
    <t xml:space="preserve">    2130237</t>
  </si>
  <si>
    <t xml:space="preserve">    2130238</t>
  </si>
  <si>
    <t xml:space="preserve">    2130299</t>
  </si>
  <si>
    <t xml:space="preserve">  21303</t>
  </si>
  <si>
    <t xml:space="preserve">    2130301</t>
  </si>
  <si>
    <t xml:space="preserve">    2130302</t>
  </si>
  <si>
    <t xml:space="preserve">    2130304</t>
  </si>
  <si>
    <t xml:space="preserve">    2130305</t>
  </si>
  <si>
    <t xml:space="preserve">    2130306</t>
  </si>
  <si>
    <t xml:space="preserve">    2130309</t>
  </si>
  <si>
    <t>水利执法监督</t>
  </si>
  <si>
    <t xml:space="preserve">    2130310</t>
  </si>
  <si>
    <t xml:space="preserve">    2130311</t>
  </si>
  <si>
    <t xml:space="preserve">    2130312</t>
  </si>
  <si>
    <t xml:space="preserve">    2130314</t>
  </si>
  <si>
    <t xml:space="preserve">    2130315</t>
  </si>
  <si>
    <t xml:space="preserve">    2130316</t>
  </si>
  <si>
    <t xml:space="preserve">    2130319</t>
  </si>
  <si>
    <t xml:space="preserve">    2130322</t>
  </si>
  <si>
    <t>水利安全监督</t>
  </si>
  <si>
    <t xml:space="preserve">    2130335</t>
  </si>
  <si>
    <t xml:space="preserve">  21305</t>
  </si>
  <si>
    <t xml:space="preserve">    2130504</t>
  </si>
  <si>
    <t xml:space="preserve">    2130505</t>
  </si>
  <si>
    <t xml:space="preserve">    2130506</t>
  </si>
  <si>
    <t xml:space="preserve">    2130599</t>
  </si>
  <si>
    <t xml:space="preserve">  21307</t>
  </si>
  <si>
    <t xml:space="preserve">    2130701</t>
  </si>
  <si>
    <t xml:space="preserve">    2130707</t>
  </si>
  <si>
    <t xml:space="preserve">  21308</t>
  </si>
  <si>
    <t xml:space="preserve">    2130803</t>
  </si>
  <si>
    <t xml:space="preserve">    2130804</t>
  </si>
  <si>
    <t xml:space="preserve">  21401</t>
  </si>
  <si>
    <t xml:space="preserve">    2140101</t>
  </si>
  <si>
    <t xml:space="preserve">    2140102</t>
  </si>
  <si>
    <t xml:space="preserve">    2140104</t>
  </si>
  <si>
    <t xml:space="preserve">    2140106</t>
  </si>
  <si>
    <t xml:space="preserve">    2140112</t>
  </si>
  <si>
    <t xml:space="preserve">    2140123</t>
  </si>
  <si>
    <t xml:space="preserve">    2140131</t>
  </si>
  <si>
    <t xml:space="preserve">    2140136</t>
  </si>
  <si>
    <t xml:space="preserve">    2140199</t>
  </si>
  <si>
    <t xml:space="preserve">  21499</t>
  </si>
  <si>
    <t xml:space="preserve">    2149999</t>
  </si>
  <si>
    <t xml:space="preserve">  21505</t>
  </si>
  <si>
    <t xml:space="preserve">    2150501</t>
  </si>
  <si>
    <t xml:space="preserve">    2150502</t>
  </si>
  <si>
    <t xml:space="preserve">    2150517</t>
  </si>
  <si>
    <t xml:space="preserve">    2150550</t>
  </si>
  <si>
    <t xml:space="preserve">    2150599</t>
  </si>
  <si>
    <t>其他工业和信息产业支出</t>
  </si>
  <si>
    <t xml:space="preserve">  21508</t>
  </si>
  <si>
    <t xml:space="preserve">    2150805</t>
  </si>
  <si>
    <t>中小企业发展专项</t>
  </si>
  <si>
    <t xml:space="preserve">  21602</t>
  </si>
  <si>
    <t xml:space="preserve">    2160201</t>
  </si>
  <si>
    <t xml:space="preserve">    2160202</t>
  </si>
  <si>
    <t xml:space="preserve">    2160299</t>
  </si>
  <si>
    <t xml:space="preserve">  21606</t>
  </si>
  <si>
    <t xml:space="preserve">    2160699</t>
  </si>
  <si>
    <t xml:space="preserve">  21703</t>
  </si>
  <si>
    <t xml:space="preserve">    2170399</t>
  </si>
  <si>
    <t>其他金融发展支出</t>
  </si>
  <si>
    <t xml:space="preserve">  22001</t>
  </si>
  <si>
    <t xml:space="preserve">    2200102</t>
  </si>
  <si>
    <t xml:space="preserve">    2200106</t>
  </si>
  <si>
    <t xml:space="preserve">    2200150</t>
  </si>
  <si>
    <t xml:space="preserve">    2200199</t>
  </si>
  <si>
    <t xml:space="preserve">  22005</t>
  </si>
  <si>
    <t xml:space="preserve">    2200504</t>
  </si>
  <si>
    <t xml:space="preserve">  22101</t>
  </si>
  <si>
    <t xml:space="preserve">    2210103</t>
  </si>
  <si>
    <t xml:space="preserve">    2210105</t>
  </si>
  <si>
    <t xml:space="preserve">    2210108</t>
  </si>
  <si>
    <t xml:space="preserve">    2210111</t>
  </si>
  <si>
    <t xml:space="preserve">    2210112</t>
  </si>
  <si>
    <t xml:space="preserve">    2210113</t>
  </si>
  <si>
    <t xml:space="preserve">    2210199</t>
  </si>
  <si>
    <t xml:space="preserve">  22102</t>
  </si>
  <si>
    <t xml:space="preserve">    2210201</t>
  </si>
  <si>
    <t xml:space="preserve">  22204</t>
  </si>
  <si>
    <t xml:space="preserve">    2220499</t>
  </si>
  <si>
    <t xml:space="preserve">  22205</t>
  </si>
  <si>
    <t xml:space="preserve">    2220511</t>
  </si>
  <si>
    <t>应急物资储备</t>
  </si>
  <si>
    <t xml:space="preserve">  22401</t>
  </si>
  <si>
    <t xml:space="preserve">    2240101</t>
  </si>
  <si>
    <t xml:space="preserve">    2240104</t>
  </si>
  <si>
    <t>灾害风险防治</t>
  </si>
  <si>
    <t xml:space="preserve">    2240106</t>
  </si>
  <si>
    <t xml:space="preserve">    2240108</t>
  </si>
  <si>
    <t xml:space="preserve">    2240109</t>
  </si>
  <si>
    <t>应急管理</t>
  </si>
  <si>
    <t xml:space="preserve">    2240150</t>
  </si>
  <si>
    <t xml:space="preserve">    2240199</t>
  </si>
  <si>
    <t xml:space="preserve">  22402</t>
  </si>
  <si>
    <t xml:space="preserve">    2240204</t>
  </si>
  <si>
    <t xml:space="preserve">  22406</t>
  </si>
  <si>
    <t xml:space="preserve">    2240601</t>
  </si>
  <si>
    <t xml:space="preserve">  22407</t>
  </si>
  <si>
    <t xml:space="preserve">    2240703</t>
  </si>
  <si>
    <t xml:space="preserve">  23203</t>
  </si>
  <si>
    <t xml:space="preserve">    2320301</t>
  </si>
  <si>
    <t>表25</t>
  </si>
  <si>
    <t>重庆市綦江区2026年区本级一般公共预算基本支出和项目支出功能科目预算表</t>
  </si>
  <si>
    <t>（按功能分类科目分基本支出和项目支出）</t>
  </si>
  <si>
    <t>基本支出</t>
  </si>
  <si>
    <t>项目支出</t>
  </si>
  <si>
    <t>201</t>
  </si>
  <si>
    <t>一般公共服务支出</t>
  </si>
  <si>
    <t>203</t>
  </si>
  <si>
    <t>国防支出</t>
  </si>
  <si>
    <t>204</t>
  </si>
  <si>
    <t>公共安全支出</t>
  </si>
  <si>
    <t>205</t>
  </si>
  <si>
    <t>教育支出</t>
  </si>
  <si>
    <t>206</t>
  </si>
  <si>
    <t>科学技术支出</t>
  </si>
  <si>
    <t>207</t>
  </si>
  <si>
    <t>文化旅游体育与传媒支出</t>
  </si>
  <si>
    <t>208</t>
  </si>
  <si>
    <t>社会保障和就业支出</t>
  </si>
  <si>
    <t>210</t>
  </si>
  <si>
    <t>卫生健康支出</t>
  </si>
  <si>
    <t>211</t>
  </si>
  <si>
    <t>节能环保支出</t>
  </si>
  <si>
    <t>212</t>
  </si>
  <si>
    <t>城乡社区支出</t>
  </si>
  <si>
    <t>213</t>
  </si>
  <si>
    <t>农林水支出</t>
  </si>
  <si>
    <t>214</t>
  </si>
  <si>
    <t>交通运输支出</t>
  </si>
  <si>
    <t>215</t>
  </si>
  <si>
    <t>资源勘探工业信息等支出</t>
  </si>
  <si>
    <t>216</t>
  </si>
  <si>
    <t>商业服务业等支出</t>
  </si>
  <si>
    <t>217</t>
  </si>
  <si>
    <t>金融支出</t>
  </si>
  <si>
    <t>220</t>
  </si>
  <si>
    <t>自然资源海洋气象等支出</t>
  </si>
  <si>
    <t>221</t>
  </si>
  <si>
    <t>住房保障支出</t>
  </si>
  <si>
    <t>222</t>
  </si>
  <si>
    <t>粮油物资储备支出</t>
  </si>
  <si>
    <t>224</t>
  </si>
  <si>
    <t>灾害防治及应急管理支出</t>
  </si>
  <si>
    <t>232</t>
  </si>
  <si>
    <t>债务付息</t>
  </si>
  <si>
    <t>注：在功能分类的基础上，将每类支出分为基本支出和项目支出。基本支出，是指部门、单位为保障其机构正常运转、完成日常工作任务所发生的支出，包括人员经费和公用经费；项目支出，是指部门、单位为完成特定的工作任务和事业发展目标，在基本支出之外所发生的支出。</t>
  </si>
  <si>
    <t>表26</t>
  </si>
  <si>
    <t>重庆市綦江区2026年区本级一般公共预算政府经济分类科目预算表</t>
  </si>
  <si>
    <t>（按经济分类科目到款）</t>
  </si>
  <si>
    <t>501</t>
  </si>
  <si>
    <t xml:space="preserve">  50101</t>
  </si>
  <si>
    <t>工资奖金津补贴</t>
  </si>
  <si>
    <t xml:space="preserve">  50102</t>
  </si>
  <si>
    <t>社会保障缴费</t>
  </si>
  <si>
    <t xml:space="preserve">  50103</t>
  </si>
  <si>
    <t xml:space="preserve">  50199</t>
  </si>
  <si>
    <t>其他工资福利支出</t>
  </si>
  <si>
    <t>502</t>
  </si>
  <si>
    <t xml:space="preserve">  50201</t>
  </si>
  <si>
    <t>办公经费</t>
  </si>
  <si>
    <t xml:space="preserve">  50202</t>
  </si>
  <si>
    <t>会议费</t>
  </si>
  <si>
    <t xml:space="preserve">  50203</t>
  </si>
  <si>
    <t>培训费</t>
  </si>
  <si>
    <t xml:space="preserve">  50204</t>
  </si>
  <si>
    <t>专用材料购置费</t>
  </si>
  <si>
    <t xml:space="preserve">  50205</t>
  </si>
  <si>
    <t>委托业务费</t>
  </si>
  <si>
    <t xml:space="preserve">  50206</t>
  </si>
  <si>
    <t>公务接待费</t>
  </si>
  <si>
    <t xml:space="preserve">  50207</t>
  </si>
  <si>
    <t>因公出国（境）费用</t>
  </si>
  <si>
    <t xml:space="preserve">  50208</t>
  </si>
  <si>
    <t>公务用车运行维护费</t>
  </si>
  <si>
    <t xml:space="preserve">  50209</t>
  </si>
  <si>
    <t>维修（护）费</t>
  </si>
  <si>
    <t xml:space="preserve">  50299</t>
  </si>
  <si>
    <t>其他商品和服务支出</t>
  </si>
  <si>
    <t>503</t>
  </si>
  <si>
    <t xml:space="preserve">  50301</t>
  </si>
  <si>
    <t>房屋建筑物购建</t>
  </si>
  <si>
    <t xml:space="preserve">  50302</t>
  </si>
  <si>
    <t>基础设施建设</t>
  </si>
  <si>
    <t xml:space="preserve">  50303</t>
  </si>
  <si>
    <t>公务用车购置</t>
  </si>
  <si>
    <t xml:space="preserve">  50306</t>
  </si>
  <si>
    <t>设备购置</t>
  </si>
  <si>
    <t xml:space="preserve">  50307</t>
  </si>
  <si>
    <t>大型修缮</t>
  </si>
  <si>
    <t xml:space="preserve">  50399</t>
  </si>
  <si>
    <t>其他资本性支出</t>
  </si>
  <si>
    <t>504</t>
  </si>
  <si>
    <t xml:space="preserve">  50401</t>
  </si>
  <si>
    <t xml:space="preserve">  50402</t>
  </si>
  <si>
    <t xml:space="preserve">  50404</t>
  </si>
  <si>
    <t>505</t>
  </si>
  <si>
    <t xml:space="preserve">  50501</t>
  </si>
  <si>
    <t>工资福利支出</t>
  </si>
  <si>
    <t xml:space="preserve">  50502</t>
  </si>
  <si>
    <t>商品和服务支出</t>
  </si>
  <si>
    <t>506</t>
  </si>
  <si>
    <t xml:space="preserve">  50601</t>
  </si>
  <si>
    <t>资本性支出</t>
  </si>
  <si>
    <t xml:space="preserve">  50602</t>
  </si>
  <si>
    <t>资本性支出（基本建设）</t>
  </si>
  <si>
    <t>507</t>
  </si>
  <si>
    <t xml:space="preserve">  50701</t>
  </si>
  <si>
    <t>费用补贴</t>
  </si>
  <si>
    <t xml:space="preserve">  50799</t>
  </si>
  <si>
    <t>其他对企业补助</t>
  </si>
  <si>
    <t>508</t>
  </si>
  <si>
    <t xml:space="preserve">  50804</t>
  </si>
  <si>
    <t>资本金注入(基本建设）</t>
  </si>
  <si>
    <t>509</t>
  </si>
  <si>
    <t xml:space="preserve">  50901</t>
  </si>
  <si>
    <t>社会福利和救助</t>
  </si>
  <si>
    <t xml:space="preserve">  50902</t>
  </si>
  <si>
    <t>助学金</t>
  </si>
  <si>
    <t xml:space="preserve">  50903</t>
  </si>
  <si>
    <t>个人农业生产补贴</t>
  </si>
  <si>
    <t xml:space="preserve">  50905</t>
  </si>
  <si>
    <t>离退休费</t>
  </si>
  <si>
    <t xml:space="preserve">  50999</t>
  </si>
  <si>
    <t>其他对个人和家庭的补助</t>
  </si>
  <si>
    <t>510</t>
  </si>
  <si>
    <t xml:space="preserve">  51002</t>
  </si>
  <si>
    <t>对社会保险基金补助</t>
  </si>
  <si>
    <t>511</t>
  </si>
  <si>
    <t xml:space="preserve">  51101</t>
  </si>
  <si>
    <t>国内债务付息</t>
  </si>
  <si>
    <t>表27</t>
  </si>
  <si>
    <t>重庆市綦江区2026年区本级政府性基金预算支出功能科目预算表</t>
  </si>
  <si>
    <r>
      <rPr>
        <sz val="11"/>
        <color theme="1"/>
        <rFont val="宋体"/>
        <charset val="134"/>
      </rPr>
      <t>制表：綦江区财政局</t>
    </r>
  </si>
  <si>
    <r>
      <rPr>
        <sz val="11"/>
        <color theme="1"/>
        <rFont val="宋体"/>
        <charset val="134"/>
      </rPr>
      <t>单位：万元</t>
    </r>
  </si>
  <si>
    <t>功能科目</t>
  </si>
  <si>
    <t xml:space="preserve">  21098</t>
  </si>
  <si>
    <t>超长期特别国债安排的支出</t>
  </si>
  <si>
    <t xml:space="preserve">    2109801</t>
  </si>
  <si>
    <t xml:space="preserve">  21198</t>
  </si>
  <si>
    <t xml:space="preserve">    2119801</t>
  </si>
  <si>
    <t xml:space="preserve">    2119802</t>
  </si>
  <si>
    <t xml:space="preserve">    2119899</t>
  </si>
  <si>
    <t xml:space="preserve">  21208</t>
  </si>
  <si>
    <t>国有土地使用权出让收入安排的支出</t>
  </si>
  <si>
    <t xml:space="preserve">    2120802</t>
  </si>
  <si>
    <t>土地开发支出</t>
  </si>
  <si>
    <t xml:space="preserve">    2120803</t>
  </si>
  <si>
    <t xml:space="preserve">    2120804</t>
  </si>
  <si>
    <t xml:space="preserve">    2120814</t>
  </si>
  <si>
    <t>农业生产发展支出</t>
  </si>
  <si>
    <t xml:space="preserve">    2120899</t>
  </si>
  <si>
    <t xml:space="preserve">  21211</t>
  </si>
  <si>
    <t>农业土地开发资金安排的支出</t>
  </si>
  <si>
    <t xml:space="preserve">  21213</t>
  </si>
  <si>
    <t>城市基础设施配套费安排的支出</t>
  </si>
  <si>
    <t xml:space="preserve">    2121301</t>
  </si>
  <si>
    <t xml:space="preserve">    2121399</t>
  </si>
  <si>
    <t xml:space="preserve">  21214</t>
  </si>
  <si>
    <t>污水处理费安排的支出</t>
  </si>
  <si>
    <t xml:space="preserve">    2121401</t>
  </si>
  <si>
    <t xml:space="preserve">  21298</t>
  </si>
  <si>
    <t xml:space="preserve">    2129801</t>
  </si>
  <si>
    <t xml:space="preserve">    2129899</t>
  </si>
  <si>
    <t>其他城乡社区支出</t>
  </si>
  <si>
    <t xml:space="preserve">  21367</t>
  </si>
  <si>
    <t>三峡水库库区基金支出</t>
  </si>
  <si>
    <t xml:space="preserve">    2136701</t>
  </si>
  <si>
    <t xml:space="preserve">  21372</t>
  </si>
  <si>
    <t>大中型水库移民后期扶持基金支出</t>
  </si>
  <si>
    <t xml:space="preserve">    2137201</t>
  </si>
  <si>
    <t xml:space="preserve">    2137202</t>
  </si>
  <si>
    <t xml:space="preserve">  21373</t>
  </si>
  <si>
    <t>小型水库移民扶助基金安排的支出</t>
  </si>
  <si>
    <t xml:space="preserve">    2137302</t>
  </si>
  <si>
    <t xml:space="preserve">  21398</t>
  </si>
  <si>
    <t xml:space="preserve">    2139801</t>
  </si>
  <si>
    <t xml:space="preserve">  21598</t>
  </si>
  <si>
    <t xml:space="preserve">    2159802</t>
  </si>
  <si>
    <t xml:space="preserve">  22198</t>
  </si>
  <si>
    <t xml:space="preserve">    2219899</t>
  </si>
  <si>
    <t xml:space="preserve">  22960</t>
  </si>
  <si>
    <t>彩票公益金安排的支出</t>
  </si>
  <si>
    <t xml:space="preserve">    2296002</t>
  </si>
  <si>
    <t xml:space="preserve">    2296003</t>
  </si>
  <si>
    <t xml:space="preserve">    2296004</t>
  </si>
  <si>
    <t xml:space="preserve">    2296006</t>
  </si>
  <si>
    <t xml:space="preserve">    2296099</t>
  </si>
  <si>
    <t xml:space="preserve">  22998</t>
  </si>
  <si>
    <t xml:space="preserve">    2299899</t>
  </si>
  <si>
    <t>债务付息支出</t>
  </si>
  <si>
    <t xml:space="preserve">  23204</t>
  </si>
  <si>
    <t>地方政府专项债务付息支出</t>
  </si>
  <si>
    <t xml:space="preserve">    2320498</t>
  </si>
  <si>
    <t>表28</t>
  </si>
  <si>
    <t>重庆市綦江区2026年一般公共预算转移性收支预算表</t>
  </si>
  <si>
    <t>转移性收入</t>
  </si>
  <si>
    <t>转移性支出</t>
  </si>
  <si>
    <t xml:space="preserve">      所得税基数返还收入 </t>
  </si>
  <si>
    <t xml:space="preserve">      成品油税费改革税收返还收入</t>
  </si>
  <si>
    <t xml:space="preserve">      增值税税收返还收入</t>
  </si>
  <si>
    <t>（一）一般性转移支付支出</t>
  </si>
  <si>
    <t xml:space="preserve">      消费税税收返还收入</t>
  </si>
  <si>
    <t xml:space="preserve">       增值税和消费税税收返还 </t>
  </si>
  <si>
    <t xml:space="preserve">      增值税“五五分享”税收返还收入</t>
  </si>
  <si>
    <t xml:space="preserve">       所得税基数返还</t>
  </si>
  <si>
    <t xml:space="preserve">      其他返还性收入</t>
  </si>
  <si>
    <t xml:space="preserve">       体制补助</t>
  </si>
  <si>
    <t xml:space="preserve">       均衡性转移支付 </t>
  </si>
  <si>
    <t>均衡性转移支付收入</t>
  </si>
  <si>
    <t xml:space="preserve">       民族地区转移支付</t>
  </si>
  <si>
    <t>县级基本财力保障机制</t>
  </si>
  <si>
    <t xml:space="preserve">       革命老区转移支付</t>
  </si>
  <si>
    <t>结算补助收入</t>
  </si>
  <si>
    <t xml:space="preserve">       财政扶贫资金</t>
  </si>
  <si>
    <t>基层公检法司转移支付收入</t>
  </si>
  <si>
    <t xml:space="preserve">       街镇基本财力保障机制奖补资金 </t>
  </si>
  <si>
    <t>城乡义务教育等转移支付收入</t>
  </si>
  <si>
    <t xml:space="preserve">       结算补助 </t>
  </si>
  <si>
    <t>资源枯竭型城市转移支付收入</t>
  </si>
  <si>
    <t xml:space="preserve">       资源枯竭型城市转移支付补助 </t>
  </si>
  <si>
    <t>城乡居民医疗保险转移支付收入</t>
  </si>
  <si>
    <t xml:space="preserve">       农村综合改革转移支付 </t>
  </si>
  <si>
    <t>体制补助收入</t>
  </si>
  <si>
    <t xml:space="preserve">       产粮（油）大县奖励资金 </t>
  </si>
  <si>
    <t>大县转移资金收入</t>
  </si>
  <si>
    <t xml:space="preserve">       重点生态功能区转移支付</t>
  </si>
  <si>
    <t>固定数额补助收入</t>
  </si>
  <si>
    <t xml:space="preserve">       固定数额补助 </t>
  </si>
  <si>
    <t>巩固脱贫攻坚成果衔接乡村振兴转移支付</t>
  </si>
  <si>
    <t xml:space="preserve">       公共安全</t>
  </si>
  <si>
    <t>公共安全共同财政事权转移支付</t>
  </si>
  <si>
    <t xml:space="preserve">       医疗卫生与计划生育</t>
  </si>
  <si>
    <t>教育共同财政事权转移支付</t>
  </si>
  <si>
    <t xml:space="preserve">       其他一般性转移支付</t>
  </si>
  <si>
    <t>文化旅游体育与传媒共同财政事权转移支付</t>
  </si>
  <si>
    <t>（二）专项转移支付支出</t>
  </si>
  <si>
    <t>社会保障和就业共同财政事权转移支付</t>
  </si>
  <si>
    <t xml:space="preserve">       一般公共服务</t>
  </si>
  <si>
    <t xml:space="preserve">  3、专项转移支付收入</t>
  </si>
  <si>
    <t>医疗卫生共同财政事权转移支付</t>
  </si>
  <si>
    <t xml:space="preserve">       国防</t>
  </si>
  <si>
    <t>节能环保共同财政事权转移支付</t>
  </si>
  <si>
    <t>农林水共同财政事权转移支付</t>
  </si>
  <si>
    <t xml:space="preserve">       科技</t>
  </si>
  <si>
    <t>交通运输共同财政事权转移支付</t>
  </si>
  <si>
    <t xml:space="preserve">       文化体育与传媒</t>
  </si>
  <si>
    <t>住房保障共同财政事权转移支付</t>
  </si>
  <si>
    <t xml:space="preserve">       社会保障和就业</t>
  </si>
  <si>
    <t>灾害防治及应急管理共同财政事权转移支付</t>
  </si>
  <si>
    <t>其他一般性转移支付收入</t>
  </si>
  <si>
    <t xml:space="preserve">       节能环保</t>
  </si>
  <si>
    <t xml:space="preserve">       城乡社区</t>
  </si>
  <si>
    <t>公共安全</t>
  </si>
  <si>
    <t xml:space="preserve">       农林水</t>
  </si>
  <si>
    <t>教育</t>
  </si>
  <si>
    <t xml:space="preserve">       交通运输</t>
  </si>
  <si>
    <t>社会保障和就业</t>
  </si>
  <si>
    <t xml:space="preserve">       自然资源利用</t>
  </si>
  <si>
    <t>节能环保</t>
  </si>
  <si>
    <t xml:space="preserve">       住房保障</t>
  </si>
  <si>
    <t>农林水</t>
  </si>
  <si>
    <t xml:space="preserve">       灾害防治及应急管理支出</t>
  </si>
  <si>
    <t>住房保障</t>
  </si>
  <si>
    <t xml:space="preserve">       其他支出</t>
  </si>
  <si>
    <t>资源勘探信息等</t>
  </si>
  <si>
    <t>商业服务业等</t>
  </si>
  <si>
    <t>灾害防治及应急管理</t>
  </si>
  <si>
    <t>总计</t>
  </si>
  <si>
    <t>卫生健康</t>
  </si>
  <si>
    <t>二、上年结余收入</t>
  </si>
  <si>
    <t>四、地方政府一般债务收入</t>
  </si>
  <si>
    <t>五、地方政府一般债务转贷收入</t>
  </si>
  <si>
    <t>六、接受其他地区援助收入</t>
  </si>
  <si>
    <t>七、动用预算稳定调节基金</t>
  </si>
  <si>
    <t>表29</t>
  </si>
  <si>
    <t>重庆市綦江区2026年区级一般公共预算转移支付对镇街支出预算表</t>
  </si>
  <si>
    <t>表30</t>
  </si>
  <si>
    <t>重庆市綦江区2026年区级政府性基金预算转移性收支预算表</t>
  </si>
  <si>
    <t>收       入</t>
  </si>
  <si>
    <t>一、文化体育与传媒</t>
  </si>
  <si>
    <t>一、社会保障和就业</t>
  </si>
  <si>
    <t>三、社会保障</t>
  </si>
  <si>
    <t>二、城乡社区</t>
  </si>
  <si>
    <t>三、农林水</t>
  </si>
  <si>
    <t>四、交通运输</t>
  </si>
  <si>
    <t>四、超长期特别国债转移支付</t>
  </si>
  <si>
    <t>五、资源勘探信息等</t>
  </si>
  <si>
    <t>四、其他（彩票公益金）</t>
  </si>
  <si>
    <t>六、其他（彩票公益金）</t>
  </si>
  <si>
    <t>表31</t>
  </si>
  <si>
    <t>重庆市綦江区2026年全区“三公”经费预算表</t>
  </si>
  <si>
    <t>主管部门</t>
  </si>
  <si>
    <t>因公出国
费用</t>
  </si>
  <si>
    <t>101-中共重庆市綦江区委办公室</t>
  </si>
  <si>
    <t>102-重庆市綦江区人民代表大会常务委员会办公室</t>
  </si>
  <si>
    <t>103-重庆市綦江区人民政府办公室</t>
  </si>
  <si>
    <t>104-中国人民政治协商会议重庆市綦江区委员会办公室</t>
  </si>
  <si>
    <t>110-中国共产党重庆市綦江区纪律检查委员会（重庆市綦江区监察委员会）</t>
  </si>
  <si>
    <t>111-中共重庆市綦江区委组织部</t>
  </si>
  <si>
    <t>112-中共重庆市綦江区委宣传部</t>
  </si>
  <si>
    <t>113-中共重庆市綦江区委统一战线工作部</t>
  </si>
  <si>
    <t>114-中共重庆市綦江区委政法委员会</t>
  </si>
  <si>
    <t>115-中共重庆市綦江区委网络安全和信息化委员会办公室</t>
  </si>
  <si>
    <t>116-中共重庆市綦江区委机构编制委员会办公室</t>
  </si>
  <si>
    <t>117-中共重庆市綦江区委直属机关工作委员会</t>
  </si>
  <si>
    <t>118-中共重庆市綦江区委老干部局</t>
  </si>
  <si>
    <t>120-中共重庆市綦江区委机要保密局</t>
  </si>
  <si>
    <t>121-中国共产党重庆市綦江区委党校</t>
  </si>
  <si>
    <t>122-重庆市綦江区融媒体中心</t>
  </si>
  <si>
    <t>123-重庆市綦江区档案馆</t>
  </si>
  <si>
    <t>124-中国人民解放军重庆市綦江区人民武装部</t>
  </si>
  <si>
    <t>125-中共重庆市綦江区委社会工作部</t>
  </si>
  <si>
    <t>200-重庆市綦江区信访办公室</t>
  </si>
  <si>
    <t>201-重庆市綦江区政务服务管理办公室</t>
  </si>
  <si>
    <t>202-重庆市綦江区机关事务管理中心</t>
  </si>
  <si>
    <t>203-重庆市綦江区发展和改革委员会</t>
  </si>
  <si>
    <t>204-重庆市綦江区教育委员会</t>
  </si>
  <si>
    <t>205-重庆市綦江区科学技术局</t>
  </si>
  <si>
    <t>206-重庆市綦江区经济和信息化委员会</t>
  </si>
  <si>
    <t>207-重庆市綦江区民政局</t>
  </si>
  <si>
    <t>208-重庆市綦江区公安局</t>
  </si>
  <si>
    <t>209-重庆市綦江区司法局</t>
  </si>
  <si>
    <t>210-重庆市綦江区财政局</t>
  </si>
  <si>
    <t>211-重庆市医科学校</t>
  </si>
  <si>
    <t>212-重庆市綦江区人力资源和社会保障局</t>
  </si>
  <si>
    <t>213-重庆市綦江区生态环境局</t>
  </si>
  <si>
    <t>214-重庆市綦江区住房和城乡建设委员会</t>
  </si>
  <si>
    <t>215-重庆市綦江区城市管理局</t>
  </si>
  <si>
    <t>216-重庆市綦江区交通运输委员会</t>
  </si>
  <si>
    <t>217-重庆市綦江区水利局</t>
  </si>
  <si>
    <t>218-重庆市綦江区农业农村委员会</t>
  </si>
  <si>
    <t>219-重庆市綦江区商务委员会</t>
  </si>
  <si>
    <t>220-重庆市綦江区文化和旅游发展委员会</t>
  </si>
  <si>
    <t>221-重庆市綦江区卫生健康委员会</t>
  </si>
  <si>
    <t>222-重庆市綦江区退役军人事务局</t>
  </si>
  <si>
    <t>223-重庆市綦江区应急管理局</t>
  </si>
  <si>
    <t>224-重庆市綦江区统计局</t>
  </si>
  <si>
    <t>225-重庆市綦江区医疗保障局</t>
  </si>
  <si>
    <t>226-重庆市綦江区国有资产监督管理委员会</t>
  </si>
  <si>
    <t>227-重庆市綦江区林业局</t>
  </si>
  <si>
    <t>228-重庆市綦江区大数据应用发展管理局</t>
  </si>
  <si>
    <t>230-重庆綦江高新技术产业开发区管理委员会</t>
  </si>
  <si>
    <t>232-重庆市綦江区新城建设管理委员会</t>
  </si>
  <si>
    <t>234-重庆市綦江区供销合作社联合社</t>
  </si>
  <si>
    <t>235-重庆市綦江区自然灾害预警预防办公室</t>
  </si>
  <si>
    <t>236-重庆市綦江区土地房屋拆迁征收中心</t>
  </si>
  <si>
    <t>400-重庆市綦江区人民政府古南街道办事处</t>
  </si>
  <si>
    <t>401-重庆市綦江区人民政府文龙街道办事处</t>
  </si>
  <si>
    <t>402-重庆市綦江区人民政府三江街道办事处</t>
  </si>
  <si>
    <t>403-重庆市綦江区人民政府新盛街道办事处</t>
  </si>
  <si>
    <t>404-重庆市綦江区人民政府通惠街道办事处</t>
  </si>
  <si>
    <t>405-重庆市綦江区石角镇人民政府</t>
  </si>
  <si>
    <t>406-重庆市綦江区东溪镇人民政府</t>
  </si>
  <si>
    <t>407-重庆市綦江区赶水镇人民政府</t>
  </si>
  <si>
    <t>408-重庆市綦江区打通镇人民政府</t>
  </si>
  <si>
    <t>409-重庆市綦江区石壕镇人民政府</t>
  </si>
  <si>
    <t>410-重庆市綦江区永新镇人民政府</t>
  </si>
  <si>
    <t>411-重庆市綦江区三角镇人民政府</t>
  </si>
  <si>
    <t>412-重庆市綦江区隆盛镇人民政府</t>
  </si>
  <si>
    <t>413-重庆市綦江区郭扶镇人民政府</t>
  </si>
  <si>
    <t>414-重庆市綦江区篆塘镇人民政府</t>
  </si>
  <si>
    <t>415-重庆市綦江区丁山镇人民政府</t>
  </si>
  <si>
    <t>416-重庆市綦江区安稳镇人民政府</t>
  </si>
  <si>
    <t>417-重庆市綦江区扶欢镇人民政府</t>
  </si>
  <si>
    <t>418-重庆市綦江区永城镇人民政府</t>
  </si>
  <si>
    <t>419-重庆市綦江区中峰镇人民政府</t>
  </si>
  <si>
    <t>420-重庆市綦江区横山镇人民政府</t>
  </si>
  <si>
    <t>500-中国国民党革命委员会重庆市綦江区委员会</t>
  </si>
  <si>
    <t>504-重庆市綦江区总工会</t>
  </si>
  <si>
    <t>505-中国共产主义青年团重庆市綦江区委员会</t>
  </si>
  <si>
    <t>506-重庆市綦江区妇女联合会</t>
  </si>
  <si>
    <t>507-重庆市綦江区科学技术协会</t>
  </si>
  <si>
    <t>508-重庆市綦江区工商业联合会</t>
  </si>
  <si>
    <t>509-重庆市綦江区归侨侨眷联合会</t>
  </si>
  <si>
    <t>510-重庆市綦江区残疾人联合会</t>
  </si>
  <si>
    <t>511-重庆市綦江区文学艺术界联合会</t>
  </si>
  <si>
    <t>512-重庆市綦江区社会科学界联合会</t>
  </si>
  <si>
    <t>财政直编预算</t>
  </si>
  <si>
    <t>表32</t>
  </si>
  <si>
    <t>重庆市綦江区2026年区级部门预算支出明细表</t>
  </si>
  <si>
    <t>一级预算单位名称</t>
  </si>
  <si>
    <t>二级预算单位名称</t>
  </si>
  <si>
    <t>项目类别</t>
  </si>
  <si>
    <t>预算项目名称</t>
  </si>
  <si>
    <t>公共预算</t>
  </si>
  <si>
    <t>基金预算</t>
  </si>
  <si>
    <t>101-中共重庆市綦江区委办公室合计</t>
  </si>
  <si>
    <t>101001-中共重庆市綦江区委办公室（本级）小计</t>
  </si>
  <si>
    <t>101001-中共重庆市綦江区委办公室（本级）</t>
  </si>
  <si>
    <t>部门项目小计</t>
  </si>
  <si>
    <t>部门项目</t>
  </si>
  <si>
    <t>50011025T000004605489-新綦江办刊费</t>
  </si>
  <si>
    <t>50011025T000004948014-国安委指挥中心建设</t>
  </si>
  <si>
    <t>*涉密项目*</t>
  </si>
  <si>
    <t>50011026T000005573730-督查工作专项</t>
  </si>
  <si>
    <t>50011026T000005573734-区级重大会议专项</t>
  </si>
  <si>
    <t>50011026T000005574295-区调研信息专项经费</t>
  </si>
  <si>
    <t>50011026T000005574301-规范性文件备案审查工作专项</t>
  </si>
  <si>
    <t>50011026T000005574304-全业务通信运维</t>
  </si>
  <si>
    <t>50011026T000005574307-退休干部活动专项</t>
  </si>
  <si>
    <t>公用经费小计</t>
  </si>
  <si>
    <t>公用经费</t>
  </si>
  <si>
    <t>50011021Y000000027925-公用经费综合定额(行政)</t>
  </si>
  <si>
    <t>50011021Y000000027930-工会经费(行政非统发)</t>
  </si>
  <si>
    <t>50011021Y000000027931-工会经费(行政统发)</t>
  </si>
  <si>
    <t>50011021Y000000027933-福利费(行政离退休)</t>
  </si>
  <si>
    <t>50011021Y000000027934-福利费(行政在职)</t>
  </si>
  <si>
    <t>50011021Y000000027940-培训费（行政）</t>
  </si>
  <si>
    <t>50011021Y000000027944-公务交通补贴</t>
  </si>
  <si>
    <t>50011021Y000000027946-通讯费补贴(行政)</t>
  </si>
  <si>
    <t>50011021Y000000027947-通讯费补贴(工勤)</t>
  </si>
  <si>
    <t>50011021Y000000027948-公务用车运行维护费</t>
  </si>
  <si>
    <t>50011024Y000003988179-非在编人员</t>
  </si>
  <si>
    <t>50011024Y000004239411-离退休人员活动费</t>
  </si>
  <si>
    <t>50011026Y000005531980-残疾人保障金</t>
  </si>
  <si>
    <t>人员类小计</t>
  </si>
  <si>
    <t>人员类</t>
  </si>
  <si>
    <t>50011021R000000027843-基本工资(行政统发)</t>
  </si>
  <si>
    <t>50011021R000000027846-津补贴(行政统发)</t>
  </si>
  <si>
    <t>50011021R000000027848-乡镇工作补贴</t>
  </si>
  <si>
    <t>50011021R000000027851-年终一次性奖金(行政统发)</t>
  </si>
  <si>
    <t>50011021R000000027853-基本医疗保险（行政）</t>
  </si>
  <si>
    <t>50011021R000000027859-职业年金（行政）</t>
  </si>
  <si>
    <t>50011021R000000027863-工伤保险(行政)</t>
  </si>
  <si>
    <t>50011021R000000027866-生育保险(行政)</t>
  </si>
  <si>
    <t>50011021R000000027873-医疗补助（行政离退休）</t>
  </si>
  <si>
    <t>50011021R000000027880-基本养老保险（行政）</t>
  </si>
  <si>
    <t>50011021R000000027888-住房公积金(行政)</t>
  </si>
  <si>
    <t>50011021R000000027899-遗属、长赡人员生活补助</t>
  </si>
  <si>
    <t>50011021R000000031995-综合目标考核奖励（行政离退休）</t>
  </si>
  <si>
    <t>50011021R000000032052-医疗补助（行政）</t>
  </si>
  <si>
    <t>50011022R000002249364-基础绩效奖（统发）</t>
  </si>
  <si>
    <t>50011022R000002250100-年度考核奖（在职）（统发）</t>
  </si>
  <si>
    <t>101002-重庆市綦江区专用通信服务中心小计</t>
  </si>
  <si>
    <t>101002-重庆市綦江区专用通信服务中心</t>
  </si>
  <si>
    <t>50011021Y000000027926-公用经费综合定额(事业)</t>
  </si>
  <si>
    <t>50011021Y000000027927-工会经费(事业非统发)</t>
  </si>
  <si>
    <t>50011021Y000000027932-工会经费(事业统发)</t>
  </si>
  <si>
    <t>50011021Y000000027935-福利费(事业在职)</t>
  </si>
  <si>
    <t>50011021Y000000027941-培训费（事业）</t>
  </si>
  <si>
    <t>50011021R000000027845-基本工资(事业统发)</t>
  </si>
  <si>
    <t>50011021R000000027847-津补贴(事业统发)</t>
  </si>
  <si>
    <t>50011021R000000027850-独生子女费</t>
  </si>
  <si>
    <t>50011021R000000027854-基础绩效（统发）</t>
  </si>
  <si>
    <t>50011021R000000027855-超额绩效（事业）</t>
  </si>
  <si>
    <t>50011021R000000027856-奖励性绩效（非统发）</t>
  </si>
  <si>
    <t>50011021R000000027858-基本养老保险（事业）</t>
  </si>
  <si>
    <t>50011021R000000027860-基本医疗保险（事业）</t>
  </si>
  <si>
    <t>50011021R000000027864-工伤保险(事业)</t>
  </si>
  <si>
    <t>50011021R000000027867-生育保险(事业)</t>
  </si>
  <si>
    <t>50011021R000000027870-住房公积金（事业）</t>
  </si>
  <si>
    <t>50011021R000000027879-职业年金（事业）</t>
  </si>
  <si>
    <t>50011021R000000031998-综合目标考核奖励（事业在职）</t>
  </si>
  <si>
    <t>50011021R000000032053-医疗补助（事业）</t>
  </si>
  <si>
    <t>50011026R000005565139-失业保险（事业）</t>
  </si>
  <si>
    <t>102-重庆市綦江区人民代表大会常务委员会办公室合计</t>
  </si>
  <si>
    <t>102001-重庆市綦江区人民代表大会常务委员会办公室（本级）小计</t>
  </si>
  <si>
    <t>102001-重庆市綦江区人民代表大会常务委员会办公室（本级）</t>
  </si>
  <si>
    <t>50011022T000000138758-人代会会议费（预安排）</t>
  </si>
  <si>
    <t>50011022T000002012997-人大监督专项经费</t>
  </si>
  <si>
    <t>50011024T000004133567-常委会、主任会、镇街人大联席会会议专项经费</t>
  </si>
  <si>
    <t>50011026T000005586928-代表履职联络组专项</t>
  </si>
  <si>
    <t>50011026T000005587812-人大代表建议办理专项</t>
  </si>
  <si>
    <t>50011026T000005587867-依法行政专项</t>
  </si>
  <si>
    <t>50011026T000005587890-市人大代表履职经费</t>
  </si>
  <si>
    <t>50011026T000005587909-换届工作专项经费</t>
  </si>
  <si>
    <t>50011026T000005590679-人大调研及网络信息运维</t>
  </si>
  <si>
    <t>102003-重庆市綦江区人大常委会办公室预算审查中心小计</t>
  </si>
  <si>
    <t>102003-重庆市綦江区人大常委会办公室预算审查中心</t>
  </si>
  <si>
    <t>103-重庆市綦江区人民政府办公室合计</t>
  </si>
  <si>
    <t>103001-重庆市綦江区人民政府办公室（本级）小计</t>
  </si>
  <si>
    <t>103001-重庆市綦江区人民政府办公室（本级）</t>
  </si>
  <si>
    <t>50011022T000000155466-会务服务</t>
  </si>
  <si>
    <t>50011022T000000155484-政务督查</t>
  </si>
  <si>
    <t>50011022T000000155489-信息调研</t>
  </si>
  <si>
    <t>50011022T000000155495-区政府后勤保障</t>
  </si>
  <si>
    <t>50011024T000004126864-全区政务公开标准化管理</t>
  </si>
  <si>
    <t>50011025T000004589278-招商成效考核经费</t>
  </si>
  <si>
    <t>50011025T000004589290-招商引资工作经费</t>
  </si>
  <si>
    <t>50011025T000005106811-西部国际投资贸易洽谈会布展</t>
  </si>
  <si>
    <t>50011026T000005580072-真抓实干激励</t>
  </si>
  <si>
    <t>50011026T000005587846-西部陆海新通道专题招商</t>
  </si>
  <si>
    <t>103002-重庆市綦江区电子政务中心小计</t>
  </si>
  <si>
    <t>103002-重庆市綦江区电子政务中心</t>
  </si>
  <si>
    <t>103003-重庆市綦江区数字化城市运行和治理中心小计</t>
  </si>
  <si>
    <t>103003-重庆市綦江区数字化城市运行和治理中心</t>
  </si>
  <si>
    <t>104-中国人民政治协商会议重庆市綦江区委员会办公室合计</t>
  </si>
  <si>
    <t>104001-中国人民政治协商会议重庆市綦江区委员会办公室（本级）小计</t>
  </si>
  <si>
    <t>104001-中国人民政治协商会议重庆市綦江区委员会办公室（本级）</t>
  </si>
  <si>
    <t>50011025T000004955885-政协委员履职活动</t>
  </si>
  <si>
    <t>50011025T000004955905-政协信息及网络平台运维</t>
  </si>
  <si>
    <t>50011026T000005583766-常委会及主席会会务费</t>
  </si>
  <si>
    <t>50011026T000005584788-渝事好商量专项</t>
  </si>
  <si>
    <t>50011026T000005584859-政治协商专项</t>
  </si>
  <si>
    <t>50011026T000005584939-政协委员议案办理专项</t>
  </si>
  <si>
    <t>50011026T000005585008-市政协委员履职经费</t>
  </si>
  <si>
    <t>50011026T000005585065-区政协文史馆（书画院）运行维护费</t>
  </si>
  <si>
    <t>50011026T000005585110-换届工作专项经费</t>
  </si>
  <si>
    <t>50011026T000005585147-凝聚共识共画同心圆专项活动</t>
  </si>
  <si>
    <t>50011026T000005634489-全会会务费</t>
  </si>
  <si>
    <t>104002-重庆市綦江区政协信息联络中心小计</t>
  </si>
  <si>
    <t>104002-重庆市綦江区政协信息联络中心</t>
  </si>
  <si>
    <t>110-中国共产党重庆市綦江区纪律检查委员会（重庆市綦江区监察委员会）合计</t>
  </si>
  <si>
    <t>110001-中国共产党重庆市綦江区纪律检查委员会（重庆市綦江区监察委员会）（本级）小计</t>
  </si>
  <si>
    <t>110001-中国共产党重庆市綦江区纪律检查委员会（重庆市綦江区监察委员会）（本级）</t>
  </si>
  <si>
    <t>50011021T000000046910-巡察专项经费</t>
  </si>
  <si>
    <t>50011021T000000046984-纪检监察干部培训费</t>
  </si>
  <si>
    <t>50011022T000002012965-审查调查（留置）业务经费</t>
  </si>
  <si>
    <t>50011022T000002012991-党风廉政宣传教育</t>
  </si>
  <si>
    <t>50011025T000005002410-监督检查经费（2025年起）</t>
  </si>
  <si>
    <t>50011026T000005587250-留置中心业务专项</t>
  </si>
  <si>
    <t>110004-重庆市綦江区廉政教育事务中心小计</t>
  </si>
  <si>
    <t>110004-重庆市綦江区廉政教育事务中心</t>
  </si>
  <si>
    <t>111-中共重庆市綦江区委组织部合计</t>
  </si>
  <si>
    <t>111001-中共重庆市綦江区委组织部（本级）小计</t>
  </si>
  <si>
    <t>111001-中共重庆市綦江区委组织部（本级）</t>
  </si>
  <si>
    <t>50011021T000000046702-党代表活动费</t>
  </si>
  <si>
    <t>50011021T000000046712-星级村（社区）党组织及党组织书记工作补贴</t>
  </si>
  <si>
    <t>50011021T000000046723-干部教育培训专项经费</t>
  </si>
  <si>
    <t>50011022T000000152905-党员教育管理工作经费</t>
  </si>
  <si>
    <t>50011022T000002012553-群团服务专项资金</t>
  </si>
  <si>
    <t>50011022T000002012565-驻镇驻村工作队工作经费</t>
  </si>
  <si>
    <t>50011022T000002012601-基层干部考察工作专项经费</t>
  </si>
  <si>
    <t>50011022T000002012938-干部考核工作专项经费</t>
  </si>
  <si>
    <t>50011022T000002012941-公务员招录专项经费</t>
  </si>
  <si>
    <t>50011024T000004296494-下派选调生到村工作补助资金（上级）</t>
  </si>
  <si>
    <t>50011026T000005580813-基层党组织建设随机督导工作和基层党建工作现场会专项经费</t>
  </si>
  <si>
    <t>50011026T000005581189-人才引育专项经费</t>
  </si>
  <si>
    <t>50011026T000005581247-挂职干部等管理服务经费（含援藏干部等）</t>
  </si>
  <si>
    <t>111002-中共重庆市綦江区委组织部党员教育中心小计</t>
  </si>
  <si>
    <t>111002-中共重庆市綦江区委组织部党员教育中心</t>
  </si>
  <si>
    <t>111003-重庆市綦江区干部人事档案管理中心小计</t>
  </si>
  <si>
    <t>111003-重庆市綦江区干部人事档案管理中心</t>
  </si>
  <si>
    <t>50011021T000000046734-干部人事档案数字化工作专项经费</t>
  </si>
  <si>
    <t>112-中共重庆市綦江区委宣传部合计</t>
  </si>
  <si>
    <t>112001-中共重庆市綦江区委宣传部（本级）小计</t>
  </si>
  <si>
    <t>112001-中共重庆市綦江区委宣传部（本级）</t>
  </si>
  <si>
    <t>50011021T000000046406-意识形态责任制落实专项经费</t>
  </si>
  <si>
    <t>50011021T000000046421-对内对外宣传经费</t>
  </si>
  <si>
    <t>50011021T000000046424-全民阅读活动经费</t>
  </si>
  <si>
    <t>50011021T000000046434-全区文化艺术工作的宏观指导协调和文艺队伍建设扶持经费</t>
  </si>
  <si>
    <t>50011022T000000084246-新华网专项经费</t>
  </si>
  <si>
    <t>50011022T000000086022-社会宣传教育经费</t>
  </si>
  <si>
    <t>50011022T000000151587-国际传播能力建设经费</t>
  </si>
  <si>
    <t>50011022T000000162883-理论武装经费</t>
  </si>
  <si>
    <t>50011022T000000162887-红色文化高地建设经费</t>
  </si>
  <si>
    <t>50011022T000000162903-网络舆情经费</t>
  </si>
  <si>
    <t>50011022T000002233445-惠民电影公益放映经费</t>
  </si>
  <si>
    <t>50011022T000002233768-农家书屋出版物配备经费</t>
  </si>
  <si>
    <t>50011024T000004132593-精神文明建设专项经费</t>
  </si>
  <si>
    <t>50011025T000005002342-“扫黄打非”经费</t>
  </si>
  <si>
    <t>50011025T000005002367-软件正版化工作推进经费</t>
  </si>
  <si>
    <t>50011025T000005002397-创建全国文明城区经费</t>
  </si>
  <si>
    <t>50011026T000005577521-先进典型慰问帮扶资金</t>
  </si>
  <si>
    <t>112002-重庆市綦江区新时代文明实践指导中心小计</t>
  </si>
  <si>
    <t>112002-重庆市綦江区新时代文明实践指导中心</t>
  </si>
  <si>
    <t>113-中共重庆市綦江区委统一战线工作部合计</t>
  </si>
  <si>
    <t>113001-中共重庆市綦江区委统一战线工作部（本级）小计</t>
  </si>
  <si>
    <t>113001-中共重庆市綦江区委统一战线工作部（本级）</t>
  </si>
  <si>
    <t>50011023T000003393577-宗教界代表人士生活补助费</t>
  </si>
  <si>
    <t>50011023T000003393670-政党协商事务工作</t>
  </si>
  <si>
    <t>50011023T000003393682-党外干部人才队伍建设工作</t>
  </si>
  <si>
    <t>50011023T000003393688-宗教事务管理工作</t>
  </si>
  <si>
    <t>50011023T000003393697-民族事务管理工作</t>
  </si>
  <si>
    <t>50011023T000003393721-宗教场所排危工作</t>
  </si>
  <si>
    <t>50011023T000003393775-统战对象管理工作</t>
  </si>
  <si>
    <t>50011023T000003393832-侨台事务管理工作</t>
  </si>
  <si>
    <t>50011024T000004131390-统战文化和统战文史资料编印经费</t>
  </si>
  <si>
    <t>50011024T000004295993-市级少数民族发展资金转移支付区县部分</t>
  </si>
  <si>
    <t>50011025T000004947955-党外知识分子之家运行费用</t>
  </si>
  <si>
    <t>50011026T000005586925-2026年相关换届专项经费</t>
  </si>
  <si>
    <t>50011026T000005586933-非公经济统战专项经费</t>
  </si>
  <si>
    <t>50011026T000005586936-民族宗教团体专项经费</t>
  </si>
  <si>
    <t>50011026T000005586944-统战组织专项经费</t>
  </si>
  <si>
    <t>50011026T000005586956-统战对象服务经费</t>
  </si>
  <si>
    <t>50011026T000005586961-统战宣传教育经费</t>
  </si>
  <si>
    <t>113002-重庆市綦江区统战服务中心小计</t>
  </si>
  <si>
    <t>113002-重庆市綦江区统战服务中心</t>
  </si>
  <si>
    <t>114-中共重庆市綦江区委政法委员会合计</t>
  </si>
  <si>
    <t>114001-中共重庆市綦江区委政法委员会（本级）小计</t>
  </si>
  <si>
    <t>114001-中共重庆市綦江区委政法委员会（本级）</t>
  </si>
  <si>
    <t>50011021T000000053038-全区司法救助资金</t>
  </si>
  <si>
    <t>50011021T000000053040-扫黑除恶专项斗争专项经费</t>
  </si>
  <si>
    <t>50011021T000000053041-深化平安建设工作专项经费</t>
  </si>
  <si>
    <t>50011021T000000053042-邪教组织人员转化巩固教育经费</t>
  </si>
  <si>
    <t>50011022T000000154903-执法督查案卷评审专项经费</t>
  </si>
  <si>
    <t>50011022T000002015083-铁路护路联防监控系统租赁费</t>
  </si>
  <si>
    <t>50011025T000004954971-桥河办公楼运行</t>
  </si>
  <si>
    <t>50011025T000005006685-隐蔽战线经费</t>
  </si>
  <si>
    <t>50011025T000005006691-铁路护路护线经费</t>
  </si>
  <si>
    <t>50011026T000005587935-铁路护路护线劳务费</t>
  </si>
  <si>
    <t>50011026T000005588000-严重精神障碍患者监护以奖代补生活补贴</t>
  </si>
  <si>
    <t>50011026T000005588037-见义勇为表彰奖金</t>
  </si>
  <si>
    <t>50011026T000005588075-政治安全工作</t>
  </si>
  <si>
    <t>114002-重庆市綦江区社会治安综合治理中心小计</t>
  </si>
  <si>
    <t>114002-重庆市綦江区社会治安综合治理中心</t>
  </si>
  <si>
    <t>114003-重庆市綦江区法学会小计</t>
  </si>
  <si>
    <t>114003-重庆市綦江区法学会</t>
  </si>
  <si>
    <t>115-中共重庆市綦江区委网络安全和信息化委员会办公室合计</t>
  </si>
  <si>
    <t>115001-中共重庆市綦江区委网络安全和信息化委员会办公室（本级）小计</t>
  </si>
  <si>
    <t>115001-中共重庆市綦江区委网络安全和信息化委员会办公室（本级）</t>
  </si>
  <si>
    <t>50011024T000004133125-01-网络信息安全经费</t>
  </si>
  <si>
    <t>50011024T000004133131-01-网络舆情经费</t>
  </si>
  <si>
    <t>50011024T000004133142-02-网络空间治理经费</t>
  </si>
  <si>
    <t>115002-重庆市綦江区网络信息中心小计</t>
  </si>
  <si>
    <t>115002-重庆市綦江区网络信息中心</t>
  </si>
  <si>
    <t>50011021Y000000027936-福利费(事业离退休)</t>
  </si>
  <si>
    <t>50011021R000000027874-医疗补助（事业离退休）</t>
  </si>
  <si>
    <t>50011021R000000031996-综合目标考核奖励（事业离退休）</t>
  </si>
  <si>
    <t>116-中共重庆市綦江区委机构编制委员会办公室合计</t>
  </si>
  <si>
    <t>116001-中共重庆市綦江区委机构编制委员会办公室（本级）小计</t>
  </si>
  <si>
    <t>116001-中共重庆市綦江区委机构编制委员会办公室（本级）</t>
  </si>
  <si>
    <t>50011026T000005575728-全面深化事业单位改革</t>
  </si>
  <si>
    <t>50011026T000005578524-镇街履行职责事项清单运行评估、动态调整、履职考核</t>
  </si>
  <si>
    <t>117-中共重庆市綦江区委直属机关工作委员会合计</t>
  </si>
  <si>
    <t>117001-中共重庆市綦江区委直属机关工作委员会（本级）小计</t>
  </si>
  <si>
    <t>117001-中共重庆市綦江区委直属机关工作委员会（本级）</t>
  </si>
  <si>
    <t>50011022T000000093422-区直属机关党建专项经费</t>
  </si>
  <si>
    <t>50011022T000000093426-张钢铁生活费</t>
  </si>
  <si>
    <t>50011025T000004953693-基层党组织工作、活动费</t>
  </si>
  <si>
    <t>50011024Y000003987397-运转性项目-人员补丁</t>
  </si>
  <si>
    <t>118-中共重庆市綦江区委老干部局合计</t>
  </si>
  <si>
    <t>118001-中共重庆市綦江区委老干部局（本级）小计</t>
  </si>
  <si>
    <t>118001-中共重庆市綦江区委老干部局（本级）</t>
  </si>
  <si>
    <t>50011021T000000047023-老年大学办学经费</t>
  </si>
  <si>
    <t>50011022T000000083621-老干部政治待遇经费</t>
  </si>
  <si>
    <t>50011022T000000083622-企业离休干部待遇（预安排）</t>
  </si>
  <si>
    <t>50011022T000002012075-老干部生活待遇</t>
  </si>
  <si>
    <t>50011022T000002012086-离退休党工委专项经费</t>
  </si>
  <si>
    <t>50011022T000002012098-老干部管理活动费</t>
  </si>
  <si>
    <t>50011023T000003671936-企业离休干部待遇（非统发）</t>
  </si>
  <si>
    <t>118002-重庆市綦江区老干部活动中心小计</t>
  </si>
  <si>
    <t>118002-重庆市綦江区老干部活动中心</t>
  </si>
  <si>
    <t>118003-中共重庆市綦江区委老干部局社区服务中心(重庆市綦江区老年大学)小计</t>
  </si>
  <si>
    <t>118003-中共重庆市綦江区委老干部局社区服务中心(重庆市綦江区老年大学)</t>
  </si>
  <si>
    <t>50011021T000000047627-“关爱明天普法先行”活动经费</t>
  </si>
  <si>
    <t>50011021T000000047628-春苗营养计划（校园开心农场）经费</t>
  </si>
  <si>
    <t>50011021T000000047629-关工委工作团专项经费</t>
  </si>
  <si>
    <t>50011021T000000047630-关工委关爱儿童基金</t>
  </si>
  <si>
    <t>50011021T000000047633-关工委青少年社会实践教育和科普活动经费</t>
  </si>
  <si>
    <t>50011021T000000047635-中华魂读书刊物经费</t>
  </si>
  <si>
    <t>50011021T000000047636-关工委基层干部业务培训、基层关工委规范化建设、社区暑期活动开展等专项经费</t>
  </si>
  <si>
    <t>50011024T000004124859-关工委留守儿童关爱活动经费</t>
  </si>
  <si>
    <t>119-中共重庆市綦江区委全面深化改革委员会办公室合计</t>
  </si>
  <si>
    <t>119-中共重庆市綦江区委全面深化改革委员会办公室</t>
  </si>
  <si>
    <t>119001-中共重庆市綦江区委全面深化改革委员会办公室（本级）小计</t>
  </si>
  <si>
    <t>119001-中共重庆市綦江区委全面深化改革委员会办公室（本级）</t>
  </si>
  <si>
    <t>50011025T000004947934-区委改革办专项经费</t>
  </si>
  <si>
    <t>120-中共重庆市綦江区委机要保密局合计</t>
  </si>
  <si>
    <t>120001-中共重庆市綦江区委机要保密局（本级）小计</t>
  </si>
  <si>
    <t>120001-中共重庆市綦江区委机要保密局（本级）</t>
  </si>
  <si>
    <t>50011021T000000046648-机要工作专项经费</t>
  </si>
  <si>
    <t>50011021T000000046650-保密工作专项经费</t>
  </si>
  <si>
    <t>120002-重庆市綦江区保密技术保障中心小计</t>
  </si>
  <si>
    <t>120002-重庆市綦江区保密技术保障中心</t>
  </si>
  <si>
    <t>50011025T000004947931-保密技术检查装备维护更新费</t>
  </si>
  <si>
    <t>121-中国共产党重庆市綦江区委党校合计</t>
  </si>
  <si>
    <t>121001-中国共产党重庆市綦江区委党校（本级）小计</t>
  </si>
  <si>
    <t>121001-中国共产党重庆市綦江区委党校（本级）</t>
  </si>
  <si>
    <t>50011021T000000049281-科研资政经费</t>
  </si>
  <si>
    <t>50011022T000000153723-新党校租赁费</t>
  </si>
  <si>
    <t>50011026T000005581608-承接区外培训成本性支出</t>
  </si>
  <si>
    <t>122-重庆市綦江区融媒体中心合计</t>
  </si>
  <si>
    <t>122001-重庆市綦江区融媒体中心（本级）小计</t>
  </si>
  <si>
    <t>122001-重庆市綦江区融媒体中心（本级）</t>
  </si>
  <si>
    <t>50011022T000000091082-新媒体运行经费</t>
  </si>
  <si>
    <t>50011022T000000091090-《綦江日报》专项经费</t>
  </si>
  <si>
    <t>50011022T000000091095-重庆綦江网专项经费</t>
  </si>
  <si>
    <t>50011022T000000091100-中央厨房系统运行维护费</t>
  </si>
  <si>
    <t>50011022T000000091141-新闻对外宣传专项经费</t>
  </si>
  <si>
    <t>50011022T000000091190-办公用房租赁费</t>
  </si>
  <si>
    <t>50011022T000000105742-广播电视影视节目购买经费</t>
  </si>
  <si>
    <t>50011026T000005576719-全域重庆綦江平台经费</t>
  </si>
  <si>
    <t>50011026T000005576749-信息化维护及版权购置费</t>
  </si>
  <si>
    <t>123-重庆市綦江区档案馆合计</t>
  </si>
  <si>
    <t>123001-重庆市綦江区档案馆（本级）小计</t>
  </si>
  <si>
    <t>123001-重庆市綦江区档案馆（本级）</t>
  </si>
  <si>
    <t>50011022T000000096702-档案装具款安排支出(非税收入安排）</t>
  </si>
  <si>
    <t>50011022T000000096714-档案保管保护费</t>
  </si>
  <si>
    <t>50011025T000004953857-新馆运营经费</t>
  </si>
  <si>
    <t>50011026T000005575377-地方志工作</t>
  </si>
  <si>
    <t>50011026T000005575424-党史研究工作</t>
  </si>
  <si>
    <t>124-中国人民解放军重庆市綦江区人民武装部合计</t>
  </si>
  <si>
    <t>124001-中国人民解放军重庆市綦江区人民武装部（本级）小计</t>
  </si>
  <si>
    <t>124001-中国人民解放军重庆市綦江区人民武装部（本级）</t>
  </si>
  <si>
    <t>50011023T000003395282-民兵整组经费(用于编制民兵兵员）</t>
  </si>
  <si>
    <t>50011023T000003395300-新兵役前训练经费（用于新兵役前训练）</t>
  </si>
  <si>
    <t>50011023T000003395306-民兵政治教育（用于民兵政治教育）</t>
  </si>
  <si>
    <t>50011023T000003395315-兵役征集经费（用于前期征兵宣传体检等）</t>
  </si>
  <si>
    <t>50011023T000003395321-抢险救灾维稳专项经费（用于抢险救灾等）</t>
  </si>
  <si>
    <t>50011023T000003395324-网络会议租赁经费（用于军队网络租赁）</t>
  </si>
  <si>
    <t>50011023T000003395333-民兵武器仓库经费（用于武器保养维护）</t>
  </si>
  <si>
    <t>50011023T000003395336-国防潜力调查经费（用于战争前期实力调查）</t>
  </si>
  <si>
    <t>50011023T000003395351-城市民兵训练经费（用于民兵训练）</t>
  </si>
  <si>
    <t>50011023T000003395354-双拥工作经费（用于创建和军人家庭慰问等）</t>
  </si>
  <si>
    <t>50011023T000003403650-民兵工作经费（FZF）</t>
  </si>
  <si>
    <t>50011024T000004296800-民兵补助</t>
  </si>
  <si>
    <t>124002-重庆市綦江区民兵训练基地小计</t>
  </si>
  <si>
    <t>124002-重庆市綦江区民兵训练基地</t>
  </si>
  <si>
    <t>125-中共重庆市綦江区委社会工作部合计</t>
  </si>
  <si>
    <t>125001-中共重庆市綦江区委社会工作部（本级）小计</t>
  </si>
  <si>
    <t>125001-中共重庆市綦江区委社会工作部（本级）</t>
  </si>
  <si>
    <t>50011026T000005579934-新兴领域基层党组织书记补贴</t>
  </si>
  <si>
    <t>50011026T000005579951-社会工作领域培训经费</t>
  </si>
  <si>
    <t>50011026T000005579965-新兴领域基层党组织活动经费</t>
  </si>
  <si>
    <t>50011026T000005579984-新兴领域党建和新就业群体友好场景建设经费</t>
  </si>
  <si>
    <t>50011026T000005579996-社会工作助力城乡现代化治理经费</t>
  </si>
  <si>
    <t>50011026T000005580006-原桥河办公楼物业费</t>
  </si>
  <si>
    <t>50011026T000005600027-社会工作高质量发展专项资金-新兴领域党建工作经费</t>
  </si>
  <si>
    <t>50011026T000005600055-社会工作高质量发展专项资金-党建引领基层治理建设资金</t>
  </si>
  <si>
    <t>50011026T000005600081-社会工作高质量发展专项资金-加强新时代社会工作者队伍建设资金</t>
  </si>
  <si>
    <t>50011026T000005655024-村社区干部基本报酬</t>
  </si>
  <si>
    <t>125002-重庆市綦江区社会工作事务中心小计</t>
  </si>
  <si>
    <t>125002-重庆市綦江区社会工作事务中心</t>
  </si>
  <si>
    <t>200-重庆市綦江区信访办公室合计</t>
  </si>
  <si>
    <t>200001-重庆市綦江区信访办公室（本级）小计</t>
  </si>
  <si>
    <t>200001-重庆市綦江区信访办公室（本级）</t>
  </si>
  <si>
    <t>50011021T000000046269-租用办公业务用房费用</t>
  </si>
  <si>
    <t>50011022T000000162653-区联合调度中心运行经费</t>
  </si>
  <si>
    <t>50011026T000005581909-解决疑难信访问题</t>
  </si>
  <si>
    <t>50011026T000005582593-维稳工作专项</t>
  </si>
  <si>
    <t>200002-重庆市綦江区信访投诉受理中心小计</t>
  </si>
  <si>
    <t>200002-重庆市綦江区信访投诉受理中心</t>
  </si>
  <si>
    <t>200003-重庆市綦江区群众工作信息管理中心小计</t>
  </si>
  <si>
    <t>200003-重庆市綦江区群众工作信息管理中心</t>
  </si>
  <si>
    <t>201-重庆市綦江区政务服务管理办公室合计</t>
  </si>
  <si>
    <t>201001-重庆市綦江区政务服务管理办公室（本级）小计</t>
  </si>
  <si>
    <t>201001-重庆市綦江区政务服务管理办公室（本级）</t>
  </si>
  <si>
    <t>50011021T000000047837-窗口工作人员专项经费</t>
  </si>
  <si>
    <t>50011021T000000047842-政务服务中心房屋租金</t>
  </si>
  <si>
    <t>50011021T000000047845-政务服务中心维修（护）保障经费</t>
  </si>
  <si>
    <t>50011022T000000095703-政务服务事项办事指南及信息更新</t>
  </si>
  <si>
    <t>50011024T000004129365-政务大厅管理保障服务经费</t>
  </si>
  <si>
    <t>50011024T000004129461-工作人员行业着装费</t>
  </si>
  <si>
    <t>50011024T000004131378-“渝快办+邮政”服务，上门揽件、办件结果寄达等服务经费</t>
  </si>
  <si>
    <t>50011026T000005581392-大厅非在编人员服务人员</t>
  </si>
  <si>
    <t>50011026T000005582590-政务服务中心信创替代工作</t>
  </si>
  <si>
    <t>202-重庆市綦江区机关事务管理中心合计</t>
  </si>
  <si>
    <t>202001-重庆市綦江区机关事务管理中心（本级）小计</t>
  </si>
  <si>
    <t>202001-重庆市綦江区机关事务管理中心（本级）</t>
  </si>
  <si>
    <t>50011021T000000047638-会议会务综合经费</t>
  </si>
  <si>
    <t>50011021T000000047644-周转房管理经费</t>
  </si>
  <si>
    <t>50011022T000000094502-公务接待费用</t>
  </si>
  <si>
    <t>50011022T000000094506-公共机构节能改造资金</t>
  </si>
  <si>
    <t>50011022T000000094509-区跨部门公务用车平台车辆运行维护费</t>
  </si>
  <si>
    <t>50011022T000000094516-公共服务专项经费</t>
  </si>
  <si>
    <t>50011022T000000094522-政府购买服务―驾驶服务</t>
  </si>
  <si>
    <t>50011026T000005575699-全区清扫保洁和保安人员统筹管理专项</t>
  </si>
  <si>
    <t>50011026T000005575864-政府购买服务-集中办公区物业管理</t>
  </si>
  <si>
    <t>50011026T000005586842-政府购买服务—后勤保障服务费</t>
  </si>
  <si>
    <t>50011026T000005586847-集中办公区管理费</t>
  </si>
  <si>
    <t>50011026T000005586892-后勤保障管理经费</t>
  </si>
  <si>
    <t>202002-重庆市綦江区机关运行保障中心小计</t>
  </si>
  <si>
    <t>202002-重庆市綦江区机关运行保障中心</t>
  </si>
  <si>
    <t>203-重庆市綦江区发展和改革委员会合计</t>
  </si>
  <si>
    <t>203001-重庆市綦江区发展和改革委员会（本级）小计</t>
  </si>
  <si>
    <t>203001-重庆市綦江区发展和改革委员会（本级）</t>
  </si>
  <si>
    <t>50011026T000005574975-办公楼租金-2026</t>
  </si>
  <si>
    <t>50011026T000005574978-办公楼运行专项-2026</t>
  </si>
  <si>
    <t>50011026T000005574981-粮食安全工作专项-2026</t>
  </si>
  <si>
    <t>50011026T000005574987-綦江区区级成品粮补助-2026</t>
  </si>
  <si>
    <t>50011026T000005574993-优化营商环境专项-2026</t>
  </si>
  <si>
    <t>50011026T000005574999-节能监察和节能评价专项-2026</t>
  </si>
  <si>
    <t>50011026T000005575002-社会信用体系建设专项-2026</t>
  </si>
  <si>
    <t>50011026T000005575005-规划编制专项-2026</t>
  </si>
  <si>
    <t>50011026T000005575009-价格管理和认证专项-2026</t>
  </si>
  <si>
    <t>50011026T000005575012-价格监测点补助-2026</t>
  </si>
  <si>
    <t>50011026T000005575019-投资项目评审专项-2026</t>
  </si>
  <si>
    <t>50011026T000005575023-公共资源交易监管专项-2026</t>
  </si>
  <si>
    <t>50011026T000005575032-政府采购专家评审费-2026</t>
  </si>
  <si>
    <t>50011026T000005575041-区域合作专项-2026</t>
  </si>
  <si>
    <t>50011026T000005575044-碳达峰、碳中和实施方案编制-2026</t>
  </si>
  <si>
    <t>50011026T000005575050-区级救灾物资储备管理和场所租赁-2026</t>
  </si>
  <si>
    <t>50011026T000005575053-原綦江县粮食局计划内临时工1993年前工龄补助-2026</t>
  </si>
  <si>
    <t>50011026T000005575059-綦江流域综合利用规划-2026</t>
  </si>
  <si>
    <t>50011021R000000027862-行政离休支出（统发）</t>
  </si>
  <si>
    <t>203002-重庆市綦江区公共资源综合交易中心小计</t>
  </si>
  <si>
    <t>203002-重庆市綦江区公共资源综合交易中心</t>
  </si>
  <si>
    <t>203003-重庆市綦江区产业发展中心小计</t>
  </si>
  <si>
    <t>203003-重庆市綦江区产业发展中心</t>
  </si>
  <si>
    <t>203004-重庆市綦江区价格认证中心小计</t>
  </si>
  <si>
    <t>203004-重庆市綦江区价格认证中心</t>
  </si>
  <si>
    <t>203005-重庆市綦江区政府投资项目评审中心小计</t>
  </si>
  <si>
    <t>203005-重庆市綦江区政府投资项目评审中心</t>
  </si>
  <si>
    <t>203006-重庆市綦江区粮油质量检测站小计</t>
  </si>
  <si>
    <t>203006-重庆市綦江区粮油质量检测站</t>
  </si>
  <si>
    <t>203007-重庆市綦江区人防指挥通信中心小计</t>
  </si>
  <si>
    <t>203007-重庆市綦江区人防指挥通信中心</t>
  </si>
  <si>
    <t>50011026T000005574990-国防动员能力建设-2026</t>
  </si>
  <si>
    <t>204-重庆市綦江区教育委员会合计</t>
  </si>
  <si>
    <t>204001-重庆市綦江区教育委员会（本级）小计</t>
  </si>
  <si>
    <t>204001-重庆市綦江区教育委员会（本级）</t>
  </si>
  <si>
    <t>50011021T000000048153-财政贴息和风险补偿金</t>
  </si>
  <si>
    <t>50011021T000000051512-乡村教师岗位补助</t>
  </si>
  <si>
    <t>50011022T000000153006-教师招聘、遴选、教学实绩考评等费用</t>
  </si>
  <si>
    <t>50011022T000000153231-中职理工类学生生均标准弥补公用经费不足</t>
  </si>
  <si>
    <t>50011022T000000153291-教育督导专项经费</t>
  </si>
  <si>
    <t>50011022T000000153369-校园足球、中小学科技、文化艺术节专项经费</t>
  </si>
  <si>
    <t>50011022T000000153380-安全监管应急维稳经费</t>
  </si>
  <si>
    <t>50011022T000000153382-全区教师培训专项经费</t>
  </si>
  <si>
    <t>50011022T000000153386-全区财务、统计培训检查经费</t>
  </si>
  <si>
    <t>50011022T000000153762-校园保安工资保险服装培训等</t>
  </si>
  <si>
    <t>50011022T000000153777-教育学区办公经费</t>
  </si>
  <si>
    <t>50011022T000002053841-校园安保市级资金</t>
  </si>
  <si>
    <t>50011022T000002053884-特殊教育补助资金</t>
  </si>
  <si>
    <t>50011022T000002053892-扩大学前教育资源补助资金</t>
  </si>
  <si>
    <t>50011022T000002053906-“义务教育薄弱环节改善与能力提升”工程</t>
  </si>
  <si>
    <t>50011022T000002053932-普通高中学校改善办学条件</t>
  </si>
  <si>
    <t>50011022T000002053944-中职教育质量提升资金</t>
  </si>
  <si>
    <t>50011022T000002695092-中小学生艺术素质测评和学校美育质量监测及评估</t>
  </si>
  <si>
    <t>50011023T000003399590-改善师生就餐条件及边远小规模学校、村小食堂运转补助</t>
  </si>
  <si>
    <t>50011023T000003400927-学生军训经费</t>
  </si>
  <si>
    <t>50011023T000003401000-偿还国有公司债务</t>
  </si>
  <si>
    <t>50011024T000004061158-学前教育普惠性幼儿园生均公用经费</t>
  </si>
  <si>
    <t>50011024T000004125238-边远小规模幼儿园和实验幼儿园“一园多区”运转补助</t>
  </si>
  <si>
    <t>50011024T000004125415-社区教育专项经费</t>
  </si>
  <si>
    <t>50011024T000004128055-教职工体检费专项经费</t>
  </si>
  <si>
    <t>50011024T000004130597-中小学科技、校园体育节及教师节庆祝专项经费</t>
  </si>
  <si>
    <t>50011024T000004132514-校区校舍租赁经费</t>
  </si>
  <si>
    <t>50011024T000004133162-伤残抚恤金项目经费</t>
  </si>
  <si>
    <t>50011024T000004133234-义务教育阶段贫困生免费作业本专项经费</t>
  </si>
  <si>
    <t>50011024T000004293952-城乡义务教育校舍维修</t>
  </si>
  <si>
    <t>50011024T000004295334-普通高中学生资助</t>
  </si>
  <si>
    <t>50011024T000004295375-中职教育学生资助</t>
  </si>
  <si>
    <t>50011025T000004953630-义务教育阶段困难学生生活补助</t>
  </si>
  <si>
    <t>50011025T000004953743-国家考试专项经费、中考经费缺口及教学质量监测经费</t>
  </si>
  <si>
    <t>50011025T000005081910-乡村少年宫补助经费</t>
  </si>
  <si>
    <t>50011026T000005316340-学前教育免保育教育费补助资金</t>
  </si>
  <si>
    <t>50011026T000005578934-綦江区“三名”工作室经费</t>
  </si>
  <si>
    <t>50011026T000005578937-“三球运动会”、“足球运动会”“田径运动会”专项经费</t>
  </si>
  <si>
    <t>50011026T000005579921-区教委机关及直属事业单位办公场所搬迁</t>
  </si>
  <si>
    <t>50011026T000005581290-边远小规模义务教育阶段学校运转补助</t>
  </si>
  <si>
    <t>50011026T000005581302-高中学校延时课后服务费补助</t>
  </si>
  <si>
    <t>50011026T000005581441-教育综合改革及教研科研活动经费</t>
  </si>
  <si>
    <t>50011026T000005581488-游泳项目的专项经费</t>
  </si>
  <si>
    <t>50011026T000005581884-中职生均公用经费</t>
  </si>
  <si>
    <t>50011026T000005591819-南开中学合作经费</t>
  </si>
  <si>
    <t>204002-重庆市綦江区教育科学研究所小计</t>
  </si>
  <si>
    <t>204002-重庆市綦江区教育科学研究所</t>
  </si>
  <si>
    <t>204003-重庆市綦江区教师进修学校小计</t>
  </si>
  <si>
    <t>204003-重庆市綦江区教师进修学校</t>
  </si>
  <si>
    <t>204004-重庆市綦江区学生资助管理中心小计</t>
  </si>
  <si>
    <t>204004-重庆市綦江区学生资助管理中心</t>
  </si>
  <si>
    <t>204005-重庆市綦江区教育人才管理服务中心小计</t>
  </si>
  <si>
    <t>204005-重庆市綦江区教育人才管理服务中心</t>
  </si>
  <si>
    <t>204006-重庆市綦江区中小学卫生保健所小计</t>
  </si>
  <si>
    <t>204006-重庆市綦江区中小学卫生保健所</t>
  </si>
  <si>
    <t>204007-重庆市綦江区教育信息技术与装备中心小计</t>
  </si>
  <si>
    <t>204007-重庆市綦江区教育信息技术与装备中心</t>
  </si>
  <si>
    <t>204008-重庆市綦江区教育管理服务中心小计</t>
  </si>
  <si>
    <t>204008-重庆市綦江区教育管理服务中心</t>
  </si>
  <si>
    <t>204009-重庆市綦江区教育考试中心小计</t>
  </si>
  <si>
    <t>204009-重庆市綦江区教育考试中心</t>
  </si>
  <si>
    <t>204010-重庆市綦江区教育督导评估中心小计</t>
  </si>
  <si>
    <t>204010-重庆市綦江区教育督导评估中心</t>
  </si>
  <si>
    <t>204011-重庆市綦江区中小学基本建设管理服务中心小计</t>
  </si>
  <si>
    <t>204101-重庆市綦江中学小计</t>
  </si>
  <si>
    <t>204101-重庆市綦江中学</t>
  </si>
  <si>
    <t>50011021Y000000038534-培训费（事业）-初中</t>
  </si>
  <si>
    <t>50011021Y000000038535-事业工会经费40%（统发）-初中</t>
  </si>
  <si>
    <t>50011021Y000000038536-事业工会经费60%（非统发）-初中</t>
  </si>
  <si>
    <t>50011021Y000000038537-事业福利费（在职）-初中</t>
  </si>
  <si>
    <t>50011021Y000000038539-教育生均公用经费-初中</t>
  </si>
  <si>
    <t>50011021Y000000038540-培训费（事业）-高中</t>
  </si>
  <si>
    <t>50011021Y000000038541-事业工会经费40%（统发）-高中</t>
  </si>
  <si>
    <t>50011021Y000000038542-事业工会经费60%（非统发）-高中</t>
  </si>
  <si>
    <t>50011021Y000000038543-事业福利费（在职）-高中</t>
  </si>
  <si>
    <t>50011021Y000000038544-事业福利费（离退休）-高中</t>
  </si>
  <si>
    <t>50011021Y000000038545-教育生均公用经费-高中</t>
  </si>
  <si>
    <t>50011021Y000000039943-教育生均公用经费-随班就读残疾人（初中）</t>
  </si>
  <si>
    <t>50011021Y000000039965-教育生均公用经费-寄宿生（初中）</t>
  </si>
  <si>
    <t>50011021R000000027898-医疗补助（离退休）-学校</t>
  </si>
  <si>
    <t>50011021R000000038468-基本工资（统发）-初中</t>
  </si>
  <si>
    <t>50011021R000000038469-津补贴（统发）-初中</t>
  </si>
  <si>
    <t>50011021R000000038470-基础性绩效工资-初中</t>
  </si>
  <si>
    <t>50011021R000000038471-超额绩效工资-初中</t>
  </si>
  <si>
    <t>50011021R000000038473-综合目标考核奖励-在职事业-初中</t>
  </si>
  <si>
    <t>50011021R000000038474-养老保险（事业）-初中</t>
  </si>
  <si>
    <t>50011021R000000038475-职业年金（事业）-初中</t>
  </si>
  <si>
    <t>50011021R000000038476-医疗保险（事业）-初中</t>
  </si>
  <si>
    <t>50011021R000000038477-医疗补助（事业）-初中</t>
  </si>
  <si>
    <t>50011021R000000038478-工伤保险（事业）-初中</t>
  </si>
  <si>
    <t>50011021R000000038479-生育保险（事业）-初中</t>
  </si>
  <si>
    <t>50011021R000000038480-基本工资（统发）-高中</t>
  </si>
  <si>
    <t>50011021R000000038481-津补贴（统发）-高中</t>
  </si>
  <si>
    <t>50011021R000000038482-基础性绩效工资-高中</t>
  </si>
  <si>
    <t>50011021R000000038483-超额绩效工资-高中</t>
  </si>
  <si>
    <t>50011021R000000038484-综合目标考核奖励-（离退休）-高中</t>
  </si>
  <si>
    <t>50011021R000000038485-综合目标考核奖励-在职-高中</t>
  </si>
  <si>
    <t>50011021R000000038486-养老保险（事业）-高中</t>
  </si>
  <si>
    <t>50011021R000000038487-职业年金（事业）-高中</t>
  </si>
  <si>
    <t>50011021R000000038488-医疗保险（事业）-高中</t>
  </si>
  <si>
    <t>50011021R000000038489-医疗补助（事业）-高中</t>
  </si>
  <si>
    <t>50011021R000000038490-工伤保险（事业）-高中</t>
  </si>
  <si>
    <t>50011021R000000038491-生育保险（事业）-高中</t>
  </si>
  <si>
    <t>50011021R000000039831-奖励性绩效（非统发）-初中</t>
  </si>
  <si>
    <t>50011021R000000039835-奖励性绩效（非统发）-高中</t>
  </si>
  <si>
    <t>204102-重庆市綦江实验中学校小计</t>
  </si>
  <si>
    <t>204102-重庆市綦江实验中学校</t>
  </si>
  <si>
    <t>204103-重庆市綦江南州中学校小计</t>
  </si>
  <si>
    <t>204103-重庆市綦江南州中学校</t>
  </si>
  <si>
    <t>204104-重庆市綦江区三江中学小计</t>
  </si>
  <si>
    <t>204104-重庆市綦江区三江中学</t>
  </si>
  <si>
    <t>50011021R000000038472-综合目标考核奖励-（离退休）-初中</t>
  </si>
  <si>
    <t>204105-重庆市綦江区东溪中学小计</t>
  </si>
  <si>
    <t>204105-重庆市綦江区东溪中学</t>
  </si>
  <si>
    <t>50011026T000005274887-心理健康工作基地建设</t>
  </si>
  <si>
    <t>204106-重庆市綦江区打通中学小计</t>
  </si>
  <si>
    <t>204106-重庆市綦江区打通中学</t>
  </si>
  <si>
    <t>50011021Y000000038538-事业福利费（离退休）-初中</t>
  </si>
  <si>
    <t>204107-重庆市綦江职业教育中心小计</t>
  </si>
  <si>
    <t>204107-重庆市綦江职业教育中心</t>
  </si>
  <si>
    <t>50011021Y000000039919-教育生均公用经费-中职</t>
  </si>
  <si>
    <t>204108-重庆市綦江区古南中学小计</t>
  </si>
  <si>
    <t>204108-重庆市綦江区古南中学</t>
  </si>
  <si>
    <t>204109-重庆市綦江区永新中学小计</t>
  </si>
  <si>
    <t>204109-重庆市綦江区永新中学</t>
  </si>
  <si>
    <t>204110-重庆市綦江区安稳学校小计</t>
  </si>
  <si>
    <t>204110-重庆市綦江区安稳学校</t>
  </si>
  <si>
    <t>50011021Y000000027949-培训费（事业）-小学</t>
  </si>
  <si>
    <t>50011021Y000000038529-事业工会经费40%（统发）-小学</t>
  </si>
  <si>
    <t>50011021Y000000038530-事业工会经费60%（非统发）-小学</t>
  </si>
  <si>
    <t>50011021Y000000038531-事业福利费（在职）-小学</t>
  </si>
  <si>
    <t>50011021Y000000038532-事业福利费（离退休）-小学</t>
  </si>
  <si>
    <t>50011021Y000000038533-教育生均公用经费-小学</t>
  </si>
  <si>
    <t>50011021Y000000039939-教育生均公用经费-随班就读残疾人（小学）</t>
  </si>
  <si>
    <t>50011021R000000038455-基本工资（统发）-小学</t>
  </si>
  <si>
    <t>50011021R000000038456-津补贴（统发）-小学</t>
  </si>
  <si>
    <t>50011021R000000038457-基础性绩效工资-小学</t>
  </si>
  <si>
    <t>50011021R000000038458-超额绩效工资-小学</t>
  </si>
  <si>
    <t>50011021R000000038459-综合目标考核奖励-（离退休）-小学</t>
  </si>
  <si>
    <t>50011021R000000038460-综合目标考核奖励-在职-小学</t>
  </si>
  <si>
    <t>50011021R000000038461-养老保险（事业）-小学</t>
  </si>
  <si>
    <t>50011021R000000038462-职业年金（事业）-小学</t>
  </si>
  <si>
    <t>50011021R000000038463-医疗保险（事业）-小学</t>
  </si>
  <si>
    <t>50011021R000000038464-医疗补助（事业）-小学</t>
  </si>
  <si>
    <t>50011021R000000038465-工伤保险（事业）-小学</t>
  </si>
  <si>
    <t>50011021R000000038466-生育保险（事业）-小学</t>
  </si>
  <si>
    <t>50011021R000000039827-奖励性绩效（非统发）-小学</t>
  </si>
  <si>
    <t>204111-重庆市綦江区实验幼儿园小计</t>
  </si>
  <si>
    <t>204111-重庆市綦江区实验幼儿园</t>
  </si>
  <si>
    <t>204112-重庆市綦江区特殊教育学校小计</t>
  </si>
  <si>
    <t>204112-重庆市綦江区特殊教育学校</t>
  </si>
  <si>
    <t>50011021Y000000039930-教育生均公用经费-特教</t>
  </si>
  <si>
    <t>50011021Y000000039984-教育生均公用经费-寄宿生（小学）</t>
  </si>
  <si>
    <t>204113-重庆市綦江区陵园小学小计</t>
  </si>
  <si>
    <t>204113-重庆市綦江区陵园小学</t>
  </si>
  <si>
    <t>204114-重庆市綦江区三江第二小学小计</t>
  </si>
  <si>
    <t>204114-重庆市綦江区三江第二小学</t>
  </si>
  <si>
    <t>204115-重庆市綦江区三江第一小学小计</t>
  </si>
  <si>
    <t>204115-重庆市綦江区三江第一小学</t>
  </si>
  <si>
    <t>204116-重庆市綦江区横山学校小计</t>
  </si>
  <si>
    <t>204116-重庆市綦江区横山学校</t>
  </si>
  <si>
    <t>204117-重庆市綦江区东源小学小计</t>
  </si>
  <si>
    <t>204117-重庆市綦江区东源小学</t>
  </si>
  <si>
    <t>204118-重庆市綦江区石壕中学小计</t>
  </si>
  <si>
    <t>204118-重庆市綦江区石壕中学</t>
  </si>
  <si>
    <t>204119-重庆市綦江区篆塘中学小计</t>
  </si>
  <si>
    <t>204119-重庆市綦江区篆塘中学</t>
  </si>
  <si>
    <t>204120-重庆市綦江区新盛中学小计</t>
  </si>
  <si>
    <t>204120-重庆市綦江区新盛中学</t>
  </si>
  <si>
    <t>204121-重庆市綦江区隆盛中学小计</t>
  </si>
  <si>
    <t>204121-重庆市綦江区隆盛中学</t>
  </si>
  <si>
    <t>50011024Y000004240449-离休人员特需费用</t>
  </si>
  <si>
    <t>204124-重庆市綦江区三角中学小计</t>
  </si>
  <si>
    <t>204124-重庆市綦江区三角中学</t>
  </si>
  <si>
    <t>204125-重庆市綦江区东溪书院街小学小计</t>
  </si>
  <si>
    <t>204125-重庆市綦江区东溪书院街小学</t>
  </si>
  <si>
    <t>204127-重庆市綦江区石壕小学小计</t>
  </si>
  <si>
    <t>204127-重庆市綦江区石壕小学</t>
  </si>
  <si>
    <t>204130-重庆市綦江区石角中学小计</t>
  </si>
  <si>
    <t>204130-重庆市綦江区石角中学</t>
  </si>
  <si>
    <t>204131-重庆市綦江区隆盛小学小计</t>
  </si>
  <si>
    <t>204131-重庆市綦江区隆盛小学</t>
  </si>
  <si>
    <t>204132-重庆市綦江区新盛小学小计</t>
  </si>
  <si>
    <t>204132-重庆市綦江区新盛小学</t>
  </si>
  <si>
    <t>204134-重庆市綦江区打通第二小学小计</t>
  </si>
  <si>
    <t>204134-重庆市綦江区打通第二小学</t>
  </si>
  <si>
    <t>204136-重庆市綦江区羊叉学校小计</t>
  </si>
  <si>
    <t>204136-重庆市綦江区羊叉学校</t>
  </si>
  <si>
    <t>204137-重庆市綦江区石角小学小计</t>
  </si>
  <si>
    <t>204137-重庆市綦江区石角小学</t>
  </si>
  <si>
    <t>204139-重庆市綦江区打通第一小学小计</t>
  </si>
  <si>
    <t>204139-重庆市綦江区打通第一小学</t>
  </si>
  <si>
    <t>204140-重庆市綦江区三角小学小计</t>
  </si>
  <si>
    <t>204140-重庆市綦江区三角小学</t>
  </si>
  <si>
    <t>204143-重庆市綦江区永新小学小计</t>
  </si>
  <si>
    <t>204143-重庆市綦江区永新小学</t>
  </si>
  <si>
    <t>204144-重庆市綦江区扶欢中学小计</t>
  </si>
  <si>
    <t>204144-重庆市綦江区扶欢中学</t>
  </si>
  <si>
    <t>204146-重庆市綦江区扶欢小学小计</t>
  </si>
  <si>
    <t>204146-重庆市綦江区扶欢小学</t>
  </si>
  <si>
    <t>204147-重庆市綦江区新民小学小计</t>
  </si>
  <si>
    <t>204147-重庆市綦江区新民小学</t>
  </si>
  <si>
    <t>204150-重庆市綦江区蒲河学校小计</t>
  </si>
  <si>
    <t>204150-重庆市綦江区蒲河学校</t>
  </si>
  <si>
    <t>204152-重庆市綦江区天池学校小计</t>
  </si>
  <si>
    <t>204152-重庆市綦江区天池学校</t>
  </si>
  <si>
    <t>204154-重庆市綦江区羊角学校小计</t>
  </si>
  <si>
    <t>204154-重庆市綦江区羊角学校</t>
  </si>
  <si>
    <t>204155-重庆市綦江区万隆学校小计</t>
  </si>
  <si>
    <t>204155-重庆市綦江区万隆学校</t>
  </si>
  <si>
    <t>204156-重庆市綦江区大罗学校小计</t>
  </si>
  <si>
    <t>204156-重庆市綦江区大罗学校</t>
  </si>
  <si>
    <t>204157-重庆市綦江区永城中学小计</t>
  </si>
  <si>
    <t>204157-重庆市綦江区永城中学</t>
  </si>
  <si>
    <t>204158-重庆市綦江区松藻学校小计</t>
  </si>
  <si>
    <t>204158-重庆市綦江区松藻学校</t>
  </si>
  <si>
    <t>204163-重庆市綦江区永城小学小计</t>
  </si>
  <si>
    <t>204163-重庆市綦江区永城小学</t>
  </si>
  <si>
    <t>204164-重庆市綦江区丁山学校小计</t>
  </si>
  <si>
    <t>204164-重庆市綦江区丁山学校</t>
  </si>
  <si>
    <t>204166-重庆市綦江区中峰中学小计</t>
  </si>
  <si>
    <t>204166-重庆市綦江区中峰中学</t>
  </si>
  <si>
    <t>204167-重庆市綦江区城南中学小计</t>
  </si>
  <si>
    <t>204167-重庆市綦江区城南中学</t>
  </si>
  <si>
    <t>204168-重庆市綦江区中峰小学小计</t>
  </si>
  <si>
    <t>204168-重庆市綦江区中峰小学</t>
  </si>
  <si>
    <t>204169-重庆市綦江区郭扶中学小计</t>
  </si>
  <si>
    <t>204169-重庆市綦江区郭扶中学</t>
  </si>
  <si>
    <t>204170-重庆市綦江区郭扶小学小计</t>
  </si>
  <si>
    <t>204170-重庆市綦江区郭扶小学</t>
  </si>
  <si>
    <t>204171-重庆市綦江区城南小学小计</t>
  </si>
  <si>
    <t>204171-重庆市綦江区城南小学</t>
  </si>
  <si>
    <t>204173-重庆市綦江区高庙学校小计</t>
  </si>
  <si>
    <t>204173-重庆市綦江区高庙学校</t>
  </si>
  <si>
    <t>204174-重庆市綦江区高青学校小计</t>
  </si>
  <si>
    <t>204174-重庆市綦江区高青学校</t>
  </si>
  <si>
    <t>204175-重庆市綦江区赶水中学小计</t>
  </si>
  <si>
    <t>204175-重庆市綦江区赶水中学</t>
  </si>
  <si>
    <t>204177-重庆市綦江区赶水小学小计</t>
  </si>
  <si>
    <t>204177-重庆市綦江区赶水小学</t>
  </si>
  <si>
    <t>204178-重庆市綦江区民族小学小计</t>
  </si>
  <si>
    <t>204178-重庆市綦江区民族小学</t>
  </si>
  <si>
    <t>204179-重庆市綦江区适中学校小计</t>
  </si>
  <si>
    <t>204179-重庆市綦江区适中学校</t>
  </si>
  <si>
    <t>204182-重庆市綦江区福林学校小计</t>
  </si>
  <si>
    <t>204182-重庆市綦江区福林学校</t>
  </si>
  <si>
    <t>204183-重庆市綦江区中山路小学小计</t>
  </si>
  <si>
    <t>204183-重庆市綦江区中山路小学</t>
  </si>
  <si>
    <t>204185-重庆市綦江区北渡学校小计</t>
  </si>
  <si>
    <t>204185-重庆市綦江区北渡学校</t>
  </si>
  <si>
    <t>204186-重庆市綦江区柴坝学校小计</t>
  </si>
  <si>
    <t>204186-重庆市綦江区柴坝学校</t>
  </si>
  <si>
    <t>204187-重庆市綦江区永久小学小计</t>
  </si>
  <si>
    <t>204187-重庆市綦江区永久小学</t>
  </si>
  <si>
    <t>204188-重庆市綦江区永乐小学小计</t>
  </si>
  <si>
    <t>204188-重庆市綦江区永乐小学</t>
  </si>
  <si>
    <t>204189-重庆市綦江区登瀛学校小计</t>
  </si>
  <si>
    <t>204189-重庆市綦江区登瀛学校</t>
  </si>
  <si>
    <t>204190-重庆市綦江区万兴小学小计</t>
  </si>
  <si>
    <t>204190-重庆市綦江区万兴小学</t>
  </si>
  <si>
    <t>204191-重庆市綦江区文龙小学小计</t>
  </si>
  <si>
    <t>204191-重庆市綦江区文龙小学</t>
  </si>
  <si>
    <t>204192-重庆市綦江区镇紫学校小计</t>
  </si>
  <si>
    <t>204192-重庆市綦江区镇紫学校</t>
  </si>
  <si>
    <t>204193-重庆市綦江区营盘山小学小计</t>
  </si>
  <si>
    <t>204193-重庆市綦江区营盘山小学</t>
  </si>
  <si>
    <t>204195-重庆市綦江区通惠中学小计</t>
  </si>
  <si>
    <t>204195-重庆市綦江区通惠中学</t>
  </si>
  <si>
    <t>204196-重庆市綦江区通惠小学小计</t>
  </si>
  <si>
    <t>204196-重庆市綦江区通惠小学</t>
  </si>
  <si>
    <t>204197-重庆市綦江区南州小学小计</t>
  </si>
  <si>
    <t>204197-重庆市綦江区南州小学</t>
  </si>
  <si>
    <t>204198-重庆市綦江区篆塘小学小计</t>
  </si>
  <si>
    <t>204198-重庆市綦江区篆塘小学</t>
  </si>
  <si>
    <t>204199-重庆市綦江区九龙小学小计</t>
  </si>
  <si>
    <t>204199-重庆市綦江区九龙小学</t>
  </si>
  <si>
    <t>204200-重庆市綦江区沙溪小学小计</t>
  </si>
  <si>
    <t>204200-重庆市綦江区沙溪小学</t>
  </si>
  <si>
    <t>204201-重庆市綦江区长乐小学小计</t>
  </si>
  <si>
    <t>204201-重庆市綦江区长乐小学</t>
  </si>
  <si>
    <t>204202-重庆市綦江区康德城第一小学小计</t>
  </si>
  <si>
    <t>204202-重庆市綦江区康德城第一小学</t>
  </si>
  <si>
    <t>204203-重庆市綦江区康德城中学小计</t>
  </si>
  <si>
    <t>204203-重庆市綦江区康德城中学</t>
  </si>
  <si>
    <t>204204-重庆市綦江区实验小学小计</t>
  </si>
  <si>
    <t>204204-重庆市綦江区实验小学</t>
  </si>
  <si>
    <t>204205-重庆市綦江区惠登陵园小学小计</t>
  </si>
  <si>
    <t>204205-重庆市綦江区惠登陵园小学</t>
  </si>
  <si>
    <t>204206-重庆市綦江区瀛山书院小学小计</t>
  </si>
  <si>
    <t>204206-重庆市綦江区瀛山书院小学</t>
  </si>
  <si>
    <t>205-重庆市綦江区科学技术局合计</t>
  </si>
  <si>
    <t>205001-重庆市綦江区科学技术局（本级）小计</t>
  </si>
  <si>
    <t>205001-重庆市綦江区科学技术局（本级）</t>
  </si>
  <si>
    <t>50011021T000000051322-国家高新区创建工作经费</t>
  </si>
  <si>
    <t>50011021T000000051323-科技创新扶持专项经费</t>
  </si>
  <si>
    <t>50011023T000003398254-创新主体培育及科技成果转化</t>
  </si>
  <si>
    <t>50011025T000004973915-产学研合作专项经费</t>
  </si>
  <si>
    <t>50011025T000004973935-科技创新生态打造</t>
  </si>
  <si>
    <t>205002-重庆市綦江区科技信息中心小计</t>
  </si>
  <si>
    <t>205002-重庆市綦江区科技信息中心</t>
  </si>
  <si>
    <t>206-重庆市綦江区经济和信息化委员会合计</t>
  </si>
  <si>
    <t>206001-重庆市綦江区经济和信息化委员会（本级）小计</t>
  </si>
  <si>
    <t>206001-重庆市綦江区经济和信息化委员会（本级）</t>
  </si>
  <si>
    <t>50011021T000000052342-参战参核军人生活补助</t>
  </si>
  <si>
    <t>50011021T000000052350-困难企业、骨干企业慰问费</t>
  </si>
  <si>
    <t>50011021T000000052362-农药厂退休、退职人员生活补助</t>
  </si>
  <si>
    <t>50011022T000002011662-破产关停企业遗留问题处置</t>
  </si>
  <si>
    <t>50011022T000002014046-中小企业服务体系建设及小微企业培育专项经费</t>
  </si>
  <si>
    <t>50011022T000002358624-二轻行业离退休职工生活补助及相关经费（非统发）</t>
  </si>
  <si>
    <t>50011023T000003526103-市中小微企业发展专项资金</t>
  </si>
  <si>
    <t>50011023T000003526225-市级工业和信息化专项资金</t>
  </si>
  <si>
    <t>50011024T000004070551-办公场所房屋租赁及物业费</t>
  </si>
  <si>
    <t>50011026T000005582473-“885”涉工业核心指标支撑专项</t>
  </si>
  <si>
    <t>50011026T000005582514-绿色循环发展专项</t>
  </si>
  <si>
    <t>50011026T000005582555-电气讯等行业安全监管专项</t>
  </si>
  <si>
    <t>50011026T000005582578-电气讯等行业行政执法经费</t>
  </si>
  <si>
    <t>50011026T000005582596-电气讯等行业规划、评估管理专项</t>
  </si>
  <si>
    <t>50011026T000005582625-关闭煤矿隐患排查治理</t>
  </si>
  <si>
    <t>50011026T000005588117-产业转型升级专项</t>
  </si>
  <si>
    <t>50011026T000005588127-十五五工业发展规划编制</t>
  </si>
  <si>
    <t>206002-重庆市綦江区中小企业发展指导中心小计</t>
  </si>
  <si>
    <t>206002-重庆市綦江区中小企业发展指导中心</t>
  </si>
  <si>
    <t>206004-重庆市綦江区军民融合发展服务中心小计</t>
  </si>
  <si>
    <t>206004-重庆市綦江区军民融合发展服务中心</t>
  </si>
  <si>
    <t>207-重庆市綦江区民政局合计</t>
  </si>
  <si>
    <t>207001-重庆市綦江区民政局（本级）小计</t>
  </si>
  <si>
    <t>50011023T000003385145-城市低保经费（街镇）</t>
  </si>
  <si>
    <t>50011023T000003385163-农村低保经费（街镇）</t>
  </si>
  <si>
    <t>50011023T000003385175-特困人员救助供养经费（街镇）</t>
  </si>
  <si>
    <t>50011023T000003385349-困难群众商业保险费补助</t>
  </si>
  <si>
    <t>50011023T000003385596-经济困难的高龄和失能老年人养老服务补贴补助（街镇）</t>
  </si>
  <si>
    <t>50011023T000003385627-孤儿生活补助经费</t>
  </si>
  <si>
    <t>50011023T000003385665-麻风病艾滋病及老工商业者救济补助费</t>
  </si>
  <si>
    <t>50011023T000003385712-机关办公楼租赁经费</t>
  </si>
  <si>
    <t>50011023T000003385774-行政区划地名界线管理相关经费</t>
  </si>
  <si>
    <t>50011023T000003385858-社区居家养老服务设施运营经费补助</t>
  </si>
  <si>
    <t>50011023T000003386240-民政服务机构安全监管标准化市级示范创建经费</t>
  </si>
  <si>
    <t>50011023T000003394176-临时救助补助经费</t>
  </si>
  <si>
    <t>50011023T000003520940-孤儿助学金补助</t>
  </si>
  <si>
    <t>50011023T000003520949-事实无人抚养儿童助学金补助</t>
  </si>
  <si>
    <t>50011023T000003521306-养老服务业发展补助资金（区县分成）</t>
  </si>
  <si>
    <t>50011023T000003521356-民政体系社工项目</t>
  </si>
  <si>
    <t>50011023T000003521378-残疾人事业发展补助资金</t>
  </si>
  <si>
    <t>50011023T000003526025-原襄渝铁路建设伤残民兵民工救济补助资金</t>
  </si>
  <si>
    <t>50011024T000003862571-殡葬事业改革补助经费</t>
  </si>
  <si>
    <t>50011024T000004040020-精神障碍社区康复服务发展补助</t>
  </si>
  <si>
    <t>50011024T000004049949-政府购买社会救助服务</t>
  </si>
  <si>
    <t>50011024T000004115654-社会组织登记管理费专项</t>
  </si>
  <si>
    <t>50011024T000004115693-婚姻登记群众服务费专项</t>
  </si>
  <si>
    <t>50011024T000004115851-儿童福利领域专项经费</t>
  </si>
  <si>
    <t>50011024T000004116425-百岁老人发放生日慰问金专项</t>
  </si>
  <si>
    <t>50011024T000004518590-80周岁及以上老年人高龄津贴补助</t>
  </si>
  <si>
    <t>50011025T000004598112-居家和社区基本养老服务提升行动项目</t>
  </si>
  <si>
    <t>50011025T000004600240-“敬老月”活动经费及老年事业费</t>
  </si>
  <si>
    <t>50011025T000004600243-老年协会活动费</t>
  </si>
  <si>
    <t>50011025T000004897753-特殊困难老年人家庭适老化改造项目奖补</t>
  </si>
  <si>
    <t>50011025T000004945910-民政对象及资金监管项目服务费</t>
  </si>
  <si>
    <t>50011025T000004945927-困难群众慰问费用</t>
  </si>
  <si>
    <t>50011025T000005084126-贫困残疾人生活补贴</t>
  </si>
  <si>
    <t>50011025T000005084245-重度残疾人生活补贴</t>
  </si>
  <si>
    <t>50011026T000005167643-民政购买服务经费</t>
  </si>
  <si>
    <t>50011026T000005239630-养老服务消费补贴补助</t>
  </si>
  <si>
    <t>50011026T000005565627-殡葬惠民政策费用</t>
  </si>
  <si>
    <t>50011026T000005566787-民政承接市级考核专项资金</t>
  </si>
  <si>
    <t>50011026T000005587390-流浪乞讨人员救助专项经费</t>
  </si>
  <si>
    <t>50011026T000005627394-明天计划专项</t>
  </si>
  <si>
    <t>50011026T000005627409-儿童关爱服务项目</t>
  </si>
  <si>
    <t>207002-重庆市綦江区最低生活保障事务中心小计</t>
  </si>
  <si>
    <t>207002-重庆市綦江区最低生活保障事务中心</t>
  </si>
  <si>
    <t>207003-重庆市綦江区救助管理站小计</t>
  </si>
  <si>
    <t>207003-重庆市綦江区救助管理站</t>
  </si>
  <si>
    <t>207004-重庆市綦江区殡葬管理所小计</t>
  </si>
  <si>
    <t>207004-重庆市綦江区殡葬管理所</t>
  </si>
  <si>
    <t>207005-重庆市綦江区民政局婚姻登记处小计</t>
  </si>
  <si>
    <t>207005-重庆市綦江区民政局婚姻登记处</t>
  </si>
  <si>
    <t>207006-重庆市綦江区社会福利院小计</t>
  </si>
  <si>
    <t>207006-重庆市綦江区社会福利院</t>
  </si>
  <si>
    <t>208-重庆市綦江区公安局合计</t>
  </si>
  <si>
    <t>208001-重庆市綦江区公安局（本级）小计</t>
  </si>
  <si>
    <t>50011021T000000051334-武警中队专项经费</t>
  </si>
  <si>
    <t>50011021T000000051335-人民警察法定工作日之外加班补贴</t>
  </si>
  <si>
    <t>50011022T000002022954-看守所、戒毒所和拘留所经费</t>
  </si>
  <si>
    <t>50011024T000004125136-公安房屋租赁费</t>
  </si>
  <si>
    <t>50011024T000004125191-房屋维修维护费</t>
  </si>
  <si>
    <t>50011024T000004125339-公安特情耳目费</t>
  </si>
  <si>
    <t>50011024T000004306177-中央政法纪检监察转移支付资金-业务装备更新</t>
  </si>
  <si>
    <t>50011024T000004306309-中央政法纪检监察转移支付资金-禁毒管理专项经费</t>
  </si>
  <si>
    <t>50011024T000004306328-中央政法纪检监察转移支付资金-刑事侦查专项经费</t>
  </si>
  <si>
    <t>50011024T000004306353-中央政法纪检监察转移支付资金-交通安全业务费</t>
  </si>
  <si>
    <t>50011024T000004306422-中央政法纪检监察转移支付资金-社会治安大防控经费业务费</t>
  </si>
  <si>
    <t>50011026T000005582333-车辆管理所建设项目尾款</t>
  </si>
  <si>
    <t>50011026T000005583738-公安业务专项经费</t>
  </si>
  <si>
    <t>50011026T000005587687-留置看护专项经费</t>
  </si>
  <si>
    <t>50011026T000005588062-公安辅警专项经费</t>
  </si>
  <si>
    <t>50011026T000005588384-三所及办案中心体检服务费</t>
  </si>
  <si>
    <t>50011026T000005601287-中央政法转移支付资金-留置看护专项经费</t>
  </si>
  <si>
    <t>209-重庆市綦江区司法局合计</t>
  </si>
  <si>
    <t>209001-重庆市綦江区司法局（本级）小计</t>
  </si>
  <si>
    <t>209001-重庆市綦江区司法局（本级）</t>
  </si>
  <si>
    <t>50011022T000000097834-司法协管员经费</t>
  </si>
  <si>
    <t>50011022T000002036197-政法转移资金-法律援助经费</t>
  </si>
  <si>
    <t>50011022T000002036314-政法转移资金-普法经费</t>
  </si>
  <si>
    <t>50011022T000002036346-政法转移资金-人民调解经费</t>
  </si>
  <si>
    <t>50011022T000002036518-政法转移资金-业务装备费及阵地建设</t>
  </si>
  <si>
    <t>50011022T000002038829-政法转移资金-矫正和刑释经费</t>
  </si>
  <si>
    <t>50011023T000003718385-政法转移资金-法治建设</t>
  </si>
  <si>
    <t>50011024T000004168188-普法依法治理费</t>
  </si>
  <si>
    <t>50011025T000004858795-政法转移资金-其他司法业务</t>
  </si>
  <si>
    <t>50011026T000005575071-法律援助经费</t>
  </si>
  <si>
    <t>50011026T000005575074-政府法律顾问</t>
  </si>
  <si>
    <t>209002-重庆市綦江区人民调解中心小计</t>
  </si>
  <si>
    <t>209002-重庆市綦江区人民调解中心</t>
  </si>
  <si>
    <t>209003-重庆市綦江区法律援助中心小计</t>
  </si>
  <si>
    <t>209003-重庆市綦江区法律援助中心</t>
  </si>
  <si>
    <t>209004-重庆市綦江区矫正帮教管理服务中心小计</t>
  </si>
  <si>
    <t>209004-重庆市綦江区矫正帮教管理服务中心</t>
  </si>
  <si>
    <t>210-重庆市綦江区财政局合计</t>
  </si>
  <si>
    <t>210001-重庆市綦江区财政局（本级）小计</t>
  </si>
  <si>
    <t>210001-重庆市綦江区财政局（本级）</t>
  </si>
  <si>
    <t>50011022T000000120082-办公楼租赁费及运转</t>
  </si>
  <si>
    <t>50011024T000004346440-基层行政单位工作补助经费</t>
  </si>
  <si>
    <t>50011024T000004406404-政府预决算编审专项经费</t>
  </si>
  <si>
    <t>50011026T000005577363-政府债券管控及财经秩序整治专项</t>
  </si>
  <si>
    <t>50011026T000005579927-财政财务软件运维服务费及预算数字化改革专项</t>
  </si>
  <si>
    <t>210002-重庆市綦江区财政国库集中支付中心小计</t>
  </si>
  <si>
    <t>210002-重庆市綦江区财政国库集中支付中心</t>
  </si>
  <si>
    <t>210003-重庆市綦江区税费征收管理中心小计</t>
  </si>
  <si>
    <t>210003-重庆市綦江区税费征收管理中心</t>
  </si>
  <si>
    <t>50011026T000005586341-税费征收管理及财政票据业务专项经费</t>
  </si>
  <si>
    <t>210004-重庆市綦江区财政预算评审中心小计</t>
  </si>
  <si>
    <t>210004-重庆市綦江区财政预算评审中心</t>
  </si>
  <si>
    <t>50011026T000005577342-政府投资预算评审专项</t>
  </si>
  <si>
    <t>210005-重庆市綦江区财政预算绩效管理中心小计</t>
  </si>
  <si>
    <t>210005-重庆市綦江区财政预算绩效管理中心</t>
  </si>
  <si>
    <t>50011024T000004146506-预算绩效管理评价费</t>
  </si>
  <si>
    <t>210006-中华会计函授学校綦江分校小计</t>
  </si>
  <si>
    <t>210006-中华会计函授学校綦江分校</t>
  </si>
  <si>
    <t>50011023T000003521515-基层财政干部财会培训</t>
  </si>
  <si>
    <t>210007-重庆市綦江区财政内部审计中心小计</t>
  </si>
  <si>
    <t>210007-重庆市綦江区财政内部审计中心</t>
  </si>
  <si>
    <t>50011026T000005576165-政府投资项目决算审计专项</t>
  </si>
  <si>
    <t>211-重庆市医科学校合计</t>
  </si>
  <si>
    <t>211001-重庆市医科学校（本级）小计</t>
  </si>
  <si>
    <t>211001-重庆市医科学校（本级）</t>
  </si>
  <si>
    <t>50011022T000000087985-教育教学成本经费</t>
  </si>
  <si>
    <t>50011022T000002186767-中职教育质量提升（生均公用经费）</t>
  </si>
  <si>
    <t>212-重庆市綦江区人力资源和社会保障局合计</t>
  </si>
  <si>
    <t>212001-重庆市綦江区人力资源和社会保障局（本级）小计</t>
  </si>
  <si>
    <t>212001-重庆市綦江区人力资源和社会保障局（本级）</t>
  </si>
  <si>
    <t>50011022T000002011712-劳动人事争议仲裁专项经费</t>
  </si>
  <si>
    <t>50011022T000002011721-人力社保综合执法专项经费</t>
  </si>
  <si>
    <t>50011022T000002062489-企业退休人员社会化管理服务工作专项补助(上级资金）</t>
  </si>
  <si>
    <t>50011022T000002062695-高校毕业生“三支一扶”中央补助资金（上级资金）</t>
  </si>
  <si>
    <t>50011023T000003384729-乡镇人才队伍工资津贴-统发</t>
  </si>
  <si>
    <t>50011023T000003384780-乡镇人才队伍-社会保障缴费</t>
  </si>
  <si>
    <t>50011023T000003384801-乡村振兴人才队伍建设专项</t>
  </si>
  <si>
    <t>50011023T000003384819-公招专项</t>
  </si>
  <si>
    <t>50011023T000003384852-职称评审专项</t>
  </si>
  <si>
    <t>50011023T000003384870-公务员和事业单位工作人员奖励（年度考核）专项</t>
  </si>
  <si>
    <t>50011023T000003384913-高技能人才培训补贴及专家工作专项</t>
  </si>
  <si>
    <t>50011023T000003384925-淘汰煤炭落后产能职工安置专项补助</t>
  </si>
  <si>
    <t>50011023T000003384961-工伤认定及劳动能力鉴定专项</t>
  </si>
  <si>
    <t>50011023T000003385018-办公网络租赁及软件运维费用</t>
  </si>
  <si>
    <t>50011023T000003385030-人力资源和社会保障档案管理专项</t>
  </si>
  <si>
    <t>50011023T000003385042-人力社保窗口工作人员工作服购置</t>
  </si>
  <si>
    <t>50011023T000003385078-机关事业单位退休干部管理及活动专项</t>
  </si>
  <si>
    <t>50011023T000003385812-就业创业补助专项资金（就业补助资金区级配套）</t>
  </si>
  <si>
    <t>50011023T000003538194-职工养老保险专项补助经费预算</t>
  </si>
  <si>
    <t>50011024T000003880366-事业单位工作人员年度培训专项</t>
  </si>
  <si>
    <t>50011024T000004187339-企业退休人员社会化管理补助资金</t>
  </si>
  <si>
    <t>50011024T000004187354-社会保险经办服务及基金监管专项经费</t>
  </si>
  <si>
    <t>50011024T000004351787-就业见习补贴</t>
  </si>
  <si>
    <t>50011025T000004945323-职业能力建设专项</t>
  </si>
  <si>
    <t>50011026T000005575658-“渝创渝新创享綦江”创业创新大赛专项</t>
  </si>
  <si>
    <t>50011026T000005575781-机关办公楼年租费</t>
  </si>
  <si>
    <t>50011026T000005579760-工伤保险基金先行支付区级补偿归垫专项经费</t>
  </si>
  <si>
    <t>50011026T000005587328-普惠金融发展专项资金（含区级配套）</t>
  </si>
  <si>
    <t>212002-重庆市綦江区社会保险事务中心小计</t>
  </si>
  <si>
    <t>212002-重庆市綦江区社会保险事务中心</t>
  </si>
  <si>
    <t>50011022T000002086637-企业军转干生活与医疗补助（上级资金）</t>
  </si>
  <si>
    <t>50011023T000003385181-代发建国初期参加革命工作退休干部生活补助资金</t>
  </si>
  <si>
    <t>50011023T000003385332-代发国有企业职教幼教退休教师生活补助资金</t>
  </si>
  <si>
    <t>50011023T000003385364-代发民办教师养老和医疗补助资金</t>
  </si>
  <si>
    <t>50011023T000003385373-代发企业退休军转干解困补助资金</t>
  </si>
  <si>
    <t>50011023T000003385401-代发乡村医生享受养老和医疗补助资金</t>
  </si>
  <si>
    <t>50011023T000003385404-代发放映员享受养老和医疗补助资金</t>
  </si>
  <si>
    <t>50011023T000003385418-代发企业复员军人生活补助资金</t>
  </si>
  <si>
    <t>50011023T000003385571-代发农技农机享受养老和医疗补助资金</t>
  </si>
  <si>
    <t>50011023T000003385590-代发广播员养老和医疗补助资金</t>
  </si>
  <si>
    <t>50011023T000003385601-代发林业员养老和医疗补助资金</t>
  </si>
  <si>
    <t>50011023T000003385621-代发企办员机养老和医疗补助资金</t>
  </si>
  <si>
    <t>50011023T000003385637-代发村社区干部养老待遇资金</t>
  </si>
  <si>
    <t>50011023T000003385659-代发协税员养老和医疗补助资金</t>
  </si>
  <si>
    <t>50011023T000003385685-代发未参保集体企业“50.60”人员享受生活补助资金</t>
  </si>
  <si>
    <t>50011023T000003385700-代发原公社邮递员、乡办邮政员养老和医疗补助资金</t>
  </si>
  <si>
    <t>212003-重庆市綦江区就业和人才中心小计</t>
  </si>
  <si>
    <t>212003-重庆市綦江区就业和人才中心</t>
  </si>
  <si>
    <t>50011022T000002060085-就业补助资金（上级资金）</t>
  </si>
  <si>
    <t>50011022T000002062366-普惠金融发展专项资金（市级资金）</t>
  </si>
  <si>
    <t>212005-重庆市綦江区劳动人事争议仲裁院小计</t>
  </si>
  <si>
    <t>212005-重庆市綦江区劳动人事争议仲裁院</t>
  </si>
  <si>
    <t>212006-重庆市綦江区人力资源和社会保障信息中心小计</t>
  </si>
  <si>
    <t>212006-重庆市綦江区人力资源和社会保障信息中心</t>
  </si>
  <si>
    <t>212007-重庆市綦江区培训考试中心小计</t>
  </si>
  <si>
    <t>212007-重庆市綦江区培训考试中心</t>
  </si>
  <si>
    <t>212008-重庆市綦江区机关事业单位工资统发中心小计</t>
  </si>
  <si>
    <t>212008-重庆市綦江区机关事业单位工资统发中心</t>
  </si>
  <si>
    <t>212009-重庆市綦江区机关事业单位退休人员管理服务中心小计</t>
  </si>
  <si>
    <t>212009-重庆市綦江区机关事业单位退休人员管理服务中心</t>
  </si>
  <si>
    <t>212010-重庆市綦江区人力资源和社会保障档案管理中心小计</t>
  </si>
  <si>
    <t>212010-重庆市綦江区人力资源和社会保障档案管理中心</t>
  </si>
  <si>
    <t>213-重庆市綦江区生态环境局合计</t>
  </si>
  <si>
    <t>213001-重庆市綦江区生态环境局（本级）小计</t>
  </si>
  <si>
    <t>213001-重庆市綦江区生态环境局（本级）</t>
  </si>
  <si>
    <t>50011021T000000049156-工业企业污染物排放达标评估</t>
  </si>
  <si>
    <t>50011022T000000086248-生态环保规划编制</t>
  </si>
  <si>
    <t>50011022T000000086259-污染防治专项治理</t>
  </si>
  <si>
    <t>50011026T000005574936-农村环境连片整治项目运行</t>
  </si>
  <si>
    <t>50011026T000005574939-环境保护宣传教育</t>
  </si>
  <si>
    <t>50011026T000005574942-国控大气污染防治专项治理</t>
  </si>
  <si>
    <t>50011026T000005574945-新冠疫情历史医废收运处置费用</t>
  </si>
  <si>
    <t>50011026T000005581221-环境评估及排污许可证专项</t>
  </si>
  <si>
    <t>50011026T000005584009-实验室运行专项</t>
  </si>
  <si>
    <t>50011026T000005584051-环境应急能力建设专项</t>
  </si>
  <si>
    <t>50011026T000005584782-自动站运行维护费用.</t>
  </si>
  <si>
    <t>50011026T000005584833-环境监管执法能力建设.</t>
  </si>
  <si>
    <t>50011026T000005584892-国控站点调整专项工作</t>
  </si>
  <si>
    <t>50011026T000005593665-提前下达2026年生态环境“以奖促治”资金预算-农村黑臭水体清零奖补</t>
  </si>
  <si>
    <t>50011026T000005593784-提前下达2026年生态环境“以奖促治”资金预算-农业废弃物露天焚烧管控</t>
  </si>
  <si>
    <t>50011026T000005644579-提前下达2026年中央水污染防治资金-重庆市綦江区入河排污口规范化建设</t>
  </si>
  <si>
    <t>50011026T000005644585-提前下达2026年中央水污染防治资金-綦江区集中式饮用水水源地规范化建设</t>
  </si>
  <si>
    <t>50011026T000005644976-提前下达2026年中央大气污染防治资金-重庆哈斯特铝板带有限公司熔炼废气颗粒物深度治理</t>
  </si>
  <si>
    <t>50011026T000005644988-提前下达2026年中央大气污染防治资金-重庆华塑科技有限公司挤塑线VOC废气深度治理及颗粒物无组织排放改造</t>
  </si>
  <si>
    <t>50011026T000005645003-提前下达2026年中央大气污染防治资金-重庆渝创新材料有限公司熔炼废气深度治理</t>
  </si>
  <si>
    <t>50011026T000005645009-提前下达2026年中央大气污染防治资金-重庆市綦江区三峰环保发电有限公司烟气氮氧化物提标改造</t>
  </si>
  <si>
    <t>50011026T000005645021-提前下达2026年中央大气污染防治资金-重庆金兰铝制品有限公司废气颗粒物深度治理</t>
  </si>
  <si>
    <t>213002-重庆市綦江区生态环境保护综合行政执法支队小计</t>
  </si>
  <si>
    <t>213002-重庆市綦江区生态环境保护综合行政执法支队</t>
  </si>
  <si>
    <t>213003-重庆市綦江区生态环境监测站小计</t>
  </si>
  <si>
    <t>213003-重庆市綦江区生态环境监测站</t>
  </si>
  <si>
    <t>213004-重庆市綦江区环境应急管理中心小计</t>
  </si>
  <si>
    <t>213004-重庆市綦江区环境应急管理中心</t>
  </si>
  <si>
    <t>214-重庆市綦江区住房和城乡建设委员会合计</t>
  </si>
  <si>
    <t>214001-重庆市綦江区住房和城乡建设委员会（本级）小计</t>
  </si>
  <si>
    <t>214001-重庆市綦江区住房和城乡建设委员会（本级）</t>
  </si>
  <si>
    <t>50011021T000000050943-原材料及实体质量抽查抽测费</t>
  </si>
  <si>
    <t>50011021T000000050948-建设行业安全生产专项经费</t>
  </si>
  <si>
    <t>50011021T000000051087-办公楼租赁及物管费</t>
  </si>
  <si>
    <t>50011021T000000051095-城市建设配套费征收专项经费（预安排）</t>
  </si>
  <si>
    <t>50011021T000000051205-建设行业维稳工作经费</t>
  </si>
  <si>
    <t>50011021T000000051209-建设行业执法专项经费</t>
  </si>
  <si>
    <t>50011021T000000051229-司法追租案件诉讼费</t>
  </si>
  <si>
    <t>50011025T000004948088-农房安全隐患排查整治和农房安全动态监测工作</t>
  </si>
  <si>
    <t>50011025T000004952906-海绵城市建设项目费用</t>
  </si>
  <si>
    <t>50011026T000005506936-提前下达2026年中央财政城镇保障性安居工程补助资金-老旧小区改造</t>
  </si>
  <si>
    <t>50011026T000005506948-提前下达2026年中央财政城镇保障性安居工程补助资金-城中村改造</t>
  </si>
  <si>
    <t>50011026T000005506964-提前下达2026年中央财政城镇保障性安居工程补助资金-棚户区（城市危旧房）改造</t>
  </si>
  <si>
    <t>50011026T000005574996-特定群体租房补助</t>
  </si>
  <si>
    <t>50011026T000005575077-污水处理专项经费</t>
  </si>
  <si>
    <t>50011026T000005575287-城镇危房动态监测建设项目及CD级危房安全管理</t>
  </si>
  <si>
    <t>50011026T000005575421-保障房物业管理和维修费</t>
  </si>
  <si>
    <t>50011026T000005575709-行业专家咨询服务费</t>
  </si>
  <si>
    <t>50011026T000005575893-特种设备委托检查费</t>
  </si>
  <si>
    <t>50011026T000005576082-绿色建筑与节能工作项目</t>
  </si>
  <si>
    <t>50011026T000005576867-排水设施维护及城区排水户水质监测</t>
  </si>
  <si>
    <t>50011026T000005577079-房地产发展“十五五规划”费</t>
  </si>
  <si>
    <t>50011026T000005577185-房地产交易财政补贴</t>
  </si>
  <si>
    <t>50011026T000005578538-重庆市綦江区綦河流域水环境综合治理（一期）PPP项目</t>
  </si>
  <si>
    <t>50011026T000005583142-提前下达2026年农村危房改造补助资金</t>
  </si>
  <si>
    <t>50011026T000005659054-綦江区古南街道高家湾等片区城市危旧房基础设施改造项目</t>
  </si>
  <si>
    <t>50011026T000005659059-綦江区文龙街道杨家湾片区老旧小区改造工程配套基础设施项目</t>
  </si>
  <si>
    <t>50011026T000005659074-綦江区古南街道龙脊山片区老旧小区改造工程配套基础设施项目（一期）</t>
  </si>
  <si>
    <t>50011026T000005659092-綦江区三江街道雷园路片区老旧小区改造工程配套基础设施项目</t>
  </si>
  <si>
    <t>50011026T000005659102-綦江区新盛街道新正社区老旧小区改造工程配套基础设施项目</t>
  </si>
  <si>
    <t>50011026T000005659111-綦江区通惠街道登瀛社区（聚福家苑片区）老旧小区改造工程配套基础设施</t>
  </si>
  <si>
    <t>214002-重庆市綦江区住房保障中心小计</t>
  </si>
  <si>
    <t>214002-重庆市綦江区住房保障中心</t>
  </si>
  <si>
    <t>50011026T000005582776-提前下达2026年市级住房保障资金预算</t>
  </si>
  <si>
    <t>50011026T000005582852-提前下达2026年中央财政保障性安居工程补助资金</t>
  </si>
  <si>
    <t>214004-重庆市綦江区建筑工程质量和安全服务中心小计</t>
  </si>
  <si>
    <t>214004-重庆市綦江区建筑工程质量和安全服务中心</t>
  </si>
  <si>
    <t>214006-重庆市綦江区城市建设档案中心小计</t>
  </si>
  <si>
    <t>214006-重庆市綦江区城市建设档案中心</t>
  </si>
  <si>
    <t>214007-重庆市綦江区排水与污水处理管理中心小计</t>
  </si>
  <si>
    <t>214007-重庆市綦江区排水与污水处理管理中心</t>
  </si>
  <si>
    <t>50011026T000005624046-提前下达2026年远郊区县城市生活污水处理结算补助资金</t>
  </si>
  <si>
    <t>214008-重庆市綦江区建设工程造价服务中心小计</t>
  </si>
  <si>
    <t>214008-重庆市綦江区建设工程造价服务中心</t>
  </si>
  <si>
    <t>214009-重庆市綦江区园区建设管理所小计</t>
  </si>
  <si>
    <t>214009-重庆市綦江区园区建设管理所</t>
  </si>
  <si>
    <t>214010-重庆市綦江区房屋安全管理所小计</t>
  </si>
  <si>
    <t>214010-重庆市綦江区房屋安全管理所</t>
  </si>
  <si>
    <t>214011-重庆市綦江区物业管理所小计</t>
  </si>
  <si>
    <t>214011-重庆市綦江区物业管理所</t>
  </si>
  <si>
    <t>402001-重庆市綦江区人民政府三江街道办事处（本级）小计</t>
  </si>
  <si>
    <t>402001-重庆市綦江区人民政府三江街道办事处（本级）</t>
  </si>
  <si>
    <t>50011026T000005659141-三江老旧城区市政管网改造更新项目</t>
  </si>
  <si>
    <t>215-重庆市綦江区城市管理局合计</t>
  </si>
  <si>
    <t>215001-重庆市綦江区城市管理局（本级）小计</t>
  </si>
  <si>
    <t>215001-重庆市綦江区城市管理局（本级）</t>
  </si>
  <si>
    <t>50011022T000000094904-城市供节水专项资金</t>
  </si>
  <si>
    <t>50011022T000000094945-城市运行安全专项资金</t>
  </si>
  <si>
    <t>50011024T000004131242-垃圾场周边搬迁居民土地流转费及污染补助费</t>
  </si>
  <si>
    <t>50011026T000005616657-城市管理维护及全国文明城区创建重点整治专项</t>
  </si>
  <si>
    <t>50011026T000005616871-市街绿化公共保险</t>
  </si>
  <si>
    <t>50011026T000005617089-城市道路挖掘修复及市政设施赔偿资金.</t>
  </si>
  <si>
    <t>50011026T000005617161-市政环卫设施水电费</t>
  </si>
  <si>
    <t>50011026T000005617330-高新区移交区域日常维护费</t>
  </si>
  <si>
    <t>50011026T000005617336-垃圾分类治理和推广专项</t>
  </si>
  <si>
    <t>50011026T000005617517-环卫一体化项目</t>
  </si>
  <si>
    <t>50011026T000005617562-渗滤液处置费</t>
  </si>
  <si>
    <t>50011026T000005617599-生活垃圾收运服务费</t>
  </si>
  <si>
    <t>50011026T000005617701-生活垃圾焚烧发电处置费</t>
  </si>
  <si>
    <t>50011026T000005617765-餐厨垃圾收运及处置费</t>
  </si>
  <si>
    <t>50011026T000005617828-单梯楼栋、无主化粪池清掏费</t>
  </si>
  <si>
    <t>50011026T000005617918-垃圾处理厂运维及收费费核价专项</t>
  </si>
  <si>
    <t>50011026T000005617957-执法装备购置费</t>
  </si>
  <si>
    <t>50011026T000005618006-城市管理执法专项</t>
  </si>
  <si>
    <t>50011026T000005620136-2026年高速公路景观工程土地租用费用</t>
  </si>
  <si>
    <t>50011026T000005623649-国控点周边降尘专项经费</t>
  </si>
  <si>
    <t>215002-重庆市綦江区城市管理综合行政执法支队小计</t>
  </si>
  <si>
    <t>215002-重庆市綦江区城市管理综合行政执法支队</t>
  </si>
  <si>
    <t>215003-重庆市綦江区数字化城市管理指挥中心小计</t>
  </si>
  <si>
    <t>215003-重庆市綦江区数字化城市管理指挥中心</t>
  </si>
  <si>
    <t>215004-重庆市綦江区市政管理所小计</t>
  </si>
  <si>
    <t>50011025T000005130805-綦江区城市供水管网漏损治理和老化更新改造工程（二期）</t>
  </si>
  <si>
    <t>215005-重庆市綦江区园林绿化管理所小计</t>
  </si>
  <si>
    <t>215005-重庆市綦江区园林绿化管理所</t>
  </si>
  <si>
    <t>215006-重庆市綦江区环境卫生管理所小计</t>
  </si>
  <si>
    <t>215006-重庆市綦江区环境卫生管理所</t>
  </si>
  <si>
    <t>50011026T000005599934-提前下达2026年三峡库区次级河流清漂作业经费</t>
  </si>
  <si>
    <t>216-重庆市綦江区交通运输委员会合计</t>
  </si>
  <si>
    <t>216001-重庆市綦江区交通运输委员会（本级）小计</t>
  </si>
  <si>
    <t>216001-重庆市綦江区交通运输委员会（本级）</t>
  </si>
  <si>
    <t>50011022T000000108817-客运营运补贴</t>
  </si>
  <si>
    <t>50011022T000002009666-办公用房及保管场地租赁</t>
  </si>
  <si>
    <t>50011026T000005227334-2026年农村公路损毁修复专项</t>
  </si>
  <si>
    <t>50011026T000005576224-道路运输监管和应急专项</t>
  </si>
  <si>
    <t>50011026T000005577050-执法规范化建设及装备购置专项</t>
  </si>
  <si>
    <t>50011026T000005577060-2026年国省县道养护</t>
  </si>
  <si>
    <t>50011026T000005577132-2026年信访遗留退休工人补助</t>
  </si>
  <si>
    <t>50011026T000005577168-交通执法专项</t>
  </si>
  <si>
    <t>50011026T000005577338-超限超载治理专项</t>
  </si>
  <si>
    <t>50011026T000005577356-渡船渡口运行经费</t>
  </si>
  <si>
    <t>50011026T000005577525-提前下达2026年成品油税费改革转移支付预算-非法营运及网约车综合治理专项</t>
  </si>
  <si>
    <t>50011026T000005578674-2026年农村公路养护专项</t>
  </si>
  <si>
    <t>50011026T000005578680-提前下达2026年交通项目补助资金预算-公路水路数字化转型升级项目（公路水路数字化非现场治超站点建设）</t>
  </si>
  <si>
    <t>50011026T000005578725-2026年公路水运工程质量管理工作专项</t>
  </si>
  <si>
    <t>50011026T000005578877-政府投资项目二类费用专项</t>
  </si>
  <si>
    <t>50011026T000005578932-綦江区水上交通应急救援基地（船舶污染物集中上岸处置码头）专项</t>
  </si>
  <si>
    <t>50011026T000005578995-2026年公路桥梁维修（护）</t>
  </si>
  <si>
    <t>50011026T000005579106-艇趸维修维护</t>
  </si>
  <si>
    <t>50011026T000005579416-提前下达2026年交通运输领域重点项目资金预算（第一批）-G210柏林桥（G210500110L0120）危旧桥改造</t>
  </si>
  <si>
    <t>50011026T000005579429-提前下达2026年交通运输领域重点项目资金预算（第一批）-G210东溪二中跨高速公路桥（G210500110L2160）危旧桥改造</t>
  </si>
  <si>
    <t>50011026T000005579446-提前下达2026年交通运输领域重点项目资金预算（第一批）-G210三岔河桥（G210500110L2240）危旧桥改造</t>
  </si>
  <si>
    <t>50011026T000005579458-提前下达2026年交通运输领域重点项目资金预算（第一批）-G210北渡大桥（G210500110L2000）危旧桥改造</t>
  </si>
  <si>
    <t>50011026T000005579574-提前下达2026年交通运输领域重点项目资金预算（第一批）-G210雷神殿跨高速公路桥（G210500110K2270）危旧桥改造</t>
  </si>
  <si>
    <t>50011026T000005579597-提前下达2026年交通运输领域重点项目资金预算（第一批）-G353两河大桥（G353500110L0010）危旧桥改造</t>
  </si>
  <si>
    <t>50011026T000005579608-提前下达2026年交通运输领域重点项目资金预算（第一批）-G353方家傍大桥（G353500110L0130）危旧桥改造</t>
  </si>
  <si>
    <t>50011026T000005579742-安全工作专项</t>
  </si>
  <si>
    <t>50011026T000005579758-提前下达2026年交通运输领域重点项目资金预算（第一批）-G210（K2350.000-K2362.000）安全提升</t>
  </si>
  <si>
    <t>50011026T000005579772-提前下达2026年交通运输领域重点项目资金预算（第一批）-G210（K2322.026-K2325.319）安全提升</t>
  </si>
  <si>
    <t>50011026T000005579786-提前下达2026年交通运输领域重点项目资金预算（第一批）-G353（K2134.835-K2141.652）安全提升</t>
  </si>
  <si>
    <t>50011026T000005579800-提前下达2026年交通运输领域重点项目资金预算（第一批）-G353（K2179.953-K2193.000）安全提升</t>
  </si>
  <si>
    <t>50011026T000005579809-2026年行业应急管理</t>
  </si>
  <si>
    <t>50011026T000005579824-提前下达2026年交通项目补助资金预算-公路水路数字化转型升级项目(G210/G319基础设施数字化转型项目)</t>
  </si>
  <si>
    <t>50011026T000005579828-渝贵铁路建设征地拆迁遗留问题处置专项</t>
  </si>
  <si>
    <t>50011026T000005579841-提前下达2026年交通项目补助资金预算-公路水路数字化转型升级项目(普通国省道交通调查能力提升项目)</t>
  </si>
  <si>
    <t>50011026T000005579896-信访遗留退休人员补助</t>
  </si>
  <si>
    <t>50011026T000005582372-提前下达2026年成品油税费改革转移支付预算-区县航道维护</t>
  </si>
  <si>
    <t>50011026T000005582623-提前下达2026年成品油税费改革转移支付预算-水上交通安全环保设施设备服务保障专项</t>
  </si>
  <si>
    <t>50011026T000005582735-提前下达2026年成品油税费改革转移支付预算-应急设施设备服务保障专项</t>
  </si>
  <si>
    <t>50011026T000005583151-提前下达2026年成品油税费改革转移支付预算-水上交通安全环保专项整治</t>
  </si>
  <si>
    <t>50011026T000005583440-提前下达2026年交通运输领域专项资金预算（第一批）-26年普通省道和农村公路预拨</t>
  </si>
  <si>
    <t>50011026T000005583465-提前下达2026年交通运输领域专项资金预算（第一批）-24年普通省道和农村公路考核清算</t>
  </si>
  <si>
    <t>50011026T000005583524-提前下达2026年成品油税费改革转移支付预算-农村公路养护工程政策性补助</t>
  </si>
  <si>
    <t>50011026T000005583544-提前下达2026年成品油税费改革转移支付预算-普通国省道养护政策性补助</t>
  </si>
  <si>
    <t>50011026T000005583566-提前下达2026年成品油税费改革转移支付预算-普通国省道桥隧检测维护</t>
  </si>
  <si>
    <t>50011026T000005583614-提前下达2026年交通项目补助资金预算-农村公路日常养护政策性补助</t>
  </si>
  <si>
    <t>50011026T000005583629-提前下达2026年交通项目补助资金预算-铁路沿线安全环境治理</t>
  </si>
  <si>
    <t>50011026T000005585872-提前下达2026年交通项目补助资金-农村客运车辆保险补助</t>
  </si>
  <si>
    <t>50011026T000005586432-提前下达2026年成品油税费改革转移支付资金（区县部分）-“司机之家”建设</t>
  </si>
  <si>
    <t>50011026T000005586596-提前下达2026年成品油税费改革转移支付资金（区县部分）-区县从业人员考试经费</t>
  </si>
  <si>
    <t>50011026T000005586605-提前下达2026年成品油税费改革转移支付资金（区县部分）-农村客运营运补贴资金</t>
  </si>
  <si>
    <t>50011026T000005586633-提前下达2026年成品油税费改革转移支付资金（区县部分）-区县道路运输重点车辆安全监测评估专项经费</t>
  </si>
  <si>
    <t>216002-重庆市綦江区道路运输事务中心小计</t>
  </si>
  <si>
    <t>216002-重庆市綦江区道路运输事务中心</t>
  </si>
  <si>
    <t>216003-重庆市綦江区公路事务中心小计</t>
  </si>
  <si>
    <t>216003-重庆市綦江区公路事务中心</t>
  </si>
  <si>
    <t>216004-重庆市綦江区港航海事事务中心小计</t>
  </si>
  <si>
    <t>216004-重庆市綦江区港航海事事务中心</t>
  </si>
  <si>
    <t>216005-重庆市綦江区交通运输综合行政执法支队小计</t>
  </si>
  <si>
    <t>216005-重庆市綦江区交通运输综合行政执法支队</t>
  </si>
  <si>
    <t>216006-重庆市綦江区交通运输工程建设管理中心小计</t>
  </si>
  <si>
    <t>216006-重庆市綦江区交通运输工程建设管理中心</t>
  </si>
  <si>
    <t>217-重庆市綦江区水利局合计</t>
  </si>
  <si>
    <t>217001-重庆市綦江区水利局（本级）小计</t>
  </si>
  <si>
    <t>217001-重庆市綦江区水利局（本级）</t>
  </si>
  <si>
    <t>50011021T000000050918-重庆市綦江区水利项目专家评审费用</t>
  </si>
  <si>
    <t>50011021T000000050921-区级河长制专项资金</t>
  </si>
  <si>
    <t>50011021T000000050958-水质监测专项经费</t>
  </si>
  <si>
    <t>50011022T000002014182-水利行业农业水价综合改革精准补贴和节水奖励经费</t>
  </si>
  <si>
    <t>50011024T000003817685-中央水利发展资金-山洪灾害防治</t>
  </si>
  <si>
    <t>50011024T000004129642-新时代强化全域水土保持工作能力建设-构建水土流失监测网络体系</t>
  </si>
  <si>
    <t>50011024T000004292190-中央水库移民扶持基金-大中型水库移民后期扶持项目</t>
  </si>
  <si>
    <t>50011024T000004292859-水利发展资金-农村供水工程维修养护</t>
  </si>
  <si>
    <t>50011025T000004951677-水文测报经费</t>
  </si>
  <si>
    <t>50011025T000004951731-綦江区山洪灾害群测群防体系建设</t>
  </si>
  <si>
    <t>50011025T000004953973-马颈子中型水库(灌区)运行维护经费</t>
  </si>
  <si>
    <t>50011025T000004957673-办公用房租金</t>
  </si>
  <si>
    <t>50011026T000005581479-直管水库及灌区伤残及遗属生活补助</t>
  </si>
  <si>
    <t>50011026T000005581632-鱼栏咀水库保护区范围内搬迁户和东溪鲤鱼池农户土地租赁补偿费</t>
  </si>
  <si>
    <t>50011026T000005581649-鱼栏咀水库水源涵养林租地费用</t>
  </si>
  <si>
    <t>50011026T000005581671-綦江区水资源节约与保护经费</t>
  </si>
  <si>
    <t>50011026T000005581760-水利工程质量行政抽检</t>
  </si>
  <si>
    <t>50011026T000005581818-綦江区生态清洁小流域水土保持生态产品价值核算评估</t>
  </si>
  <si>
    <t>50011026T000005581864-小型水利工程自然灾害防治</t>
  </si>
  <si>
    <t>50011026T000005581906-水利行业安全监管费用</t>
  </si>
  <si>
    <t>50011026T000005581924-执法办案费用</t>
  </si>
  <si>
    <t>50011026T000005582292-全国水利工作大会</t>
  </si>
  <si>
    <t>50011026T000005582307-2026年綦江区21座水库物业化管理</t>
  </si>
  <si>
    <t>50011026T000005582313-十五五水安全保障规划编制</t>
  </si>
  <si>
    <t>50011026T000005582346-綦江区生态清洁小流域县域一体化建设实施方案编制</t>
  </si>
  <si>
    <t>50011026T000005592140-小型水库移民扶助基金支出项目</t>
  </si>
  <si>
    <t>50011026T000005592188-水利发展资金-小型水库工程</t>
  </si>
  <si>
    <t>50011026T000005598463-水利发展资金-山洪灾害设施防治</t>
  </si>
  <si>
    <t>50011026T000005598526-水利发展资金-新建小型水库</t>
  </si>
  <si>
    <t>50011026T000005598566-水利发展资金-水土流失综合治理</t>
  </si>
  <si>
    <t>217002-重庆市綦江区水利工程建设质量与安全服务中心小计</t>
  </si>
  <si>
    <t>217002-重庆市綦江区水利工程建设质量与安全服务中心</t>
  </si>
  <si>
    <t>217003-重庆市綦江区水利水电工程建设服务站小计</t>
  </si>
  <si>
    <t>217004-重庆市綦江区水文与水旱灾害防御中心小计</t>
  </si>
  <si>
    <t>217004-重庆市綦江区水文与水旱灾害防御中心</t>
  </si>
  <si>
    <t>217005-重庆市綦江区水利水电工程运行服务站小计</t>
  </si>
  <si>
    <t>217006-重庆市綦江区村镇供水中心（重庆市綦江区水质监测中心）小计</t>
  </si>
  <si>
    <t>217006-重庆市綦江区村镇供水中心（重庆市綦江区水质监测中心）</t>
  </si>
  <si>
    <t>217009-重庆市綦江区水土保持站小计</t>
  </si>
  <si>
    <t>217009-重庆市綦江区水土保持站</t>
  </si>
  <si>
    <t>217010-重庆市綦江区河道事务中心小计</t>
  </si>
  <si>
    <t>217010-重庆市綦江区河道事务中心</t>
  </si>
  <si>
    <t>217014-重庆市綦江区水务建设运营管理中心小计</t>
  </si>
  <si>
    <t>218-重庆市綦江区农业农村委员会合计</t>
  </si>
  <si>
    <t>218001-重庆市綦江区农业农村委员会（本级）小计</t>
  </si>
  <si>
    <t>218001-重庆市綦江区农业农村委员会（本级）</t>
  </si>
  <si>
    <t>50011021T000000047903-畜禽养殖场粪污治理专项经费</t>
  </si>
  <si>
    <t>50011021T000000048245-农村住户调查</t>
  </si>
  <si>
    <t>50011021T000000048247-农村土地纠纷仲裁工作经费</t>
  </si>
  <si>
    <t>50011021T000000048264-农村宅基地改革和管理专项经费</t>
  </si>
  <si>
    <t>50011022T000000137801-种植业野生资源保护和农业外来入侵生物普查防治</t>
  </si>
  <si>
    <t>50011022T000002012562-农村土地确权档案数字化存档</t>
  </si>
  <si>
    <t>50011022T000002051796-农业保险保费补贴</t>
  </si>
  <si>
    <t>50011022T000002084746-农业综合执法能力提升项目</t>
  </si>
  <si>
    <t>50011024T000003834645-中央财政衔接推进乡村振兴补助资金</t>
  </si>
  <si>
    <t>50011024T000004129652-农村宅基地基础数据调查及项目监理专项经费</t>
  </si>
  <si>
    <t>50011024T000004129877-退捕渔民养老保险补贴</t>
  </si>
  <si>
    <t>50011024T000004131676-綦江区第三次全国土壤普查工作经费</t>
  </si>
  <si>
    <t>50011024T000004133249-防返贫工作监测经费</t>
  </si>
  <si>
    <t>50011024T000004291739-市级农业相关转移支付资金-农村社会事业激励奖补</t>
  </si>
  <si>
    <t>50011025T000004693046-区级衔接资金</t>
  </si>
  <si>
    <t>50011025T000004954509-阳光商务写字楼农委办公业务用房租赁费用</t>
  </si>
  <si>
    <t>50011025T000004965625-农村”厕所革命”奖补</t>
  </si>
  <si>
    <t>50011026T000005175550-市财政衔接推进乡村振兴补助资金</t>
  </si>
  <si>
    <t>50011026T000005583806-农产品抽检专项</t>
  </si>
  <si>
    <t>50011026T000005585544-种植业送检专项</t>
  </si>
  <si>
    <t>50011026T000005588766-农业综合执法经费及十年禁渔</t>
  </si>
  <si>
    <t>50011026T000005589388-高标准农田建设工程设施管护和保险项目</t>
  </si>
  <si>
    <t>50011026T000005590322-国有资产盘活成本支出</t>
  </si>
  <si>
    <t>50011026T000005590506-农业行业综合培训</t>
  </si>
  <si>
    <t>50011026T000005591756-病虫疫情及动物疫情无害化处置专项</t>
  </si>
  <si>
    <t>50011026T000005591794-防疫监管、兽医实验室运转、医疗废弃物回收和畜间布病净化</t>
  </si>
  <si>
    <t>50011026T000005591797-綦江区农业农村“十五五”规划编制</t>
  </si>
  <si>
    <t>50011026T000005591811-流浪犬只收容留检场运营</t>
  </si>
  <si>
    <t>50011026T000005591834-兽医实验室及防控物资库房搬迁建设</t>
  </si>
  <si>
    <t>50011026T000005591929-创建国家现代农业产业园</t>
  </si>
  <si>
    <t>50011026T000005592088-乡村振兴工作经费</t>
  </si>
  <si>
    <t>50011026T000005592248-农业行业安全综合监管</t>
  </si>
  <si>
    <t>50011026T000005601292-国家现代农业产业园</t>
  </si>
  <si>
    <t>50011026T000005627978-市级农业综合执法能力提升</t>
  </si>
  <si>
    <t>218002-重庆市綦江区农业综合行政执法支队小计</t>
  </si>
  <si>
    <t>218002-重庆市綦江区农业综合行政执法支队</t>
  </si>
  <si>
    <t>50011024T000004291730-指定道口动物卫生监督检查站建设与运行</t>
  </si>
  <si>
    <t>218003-重庆市綦江区农业服务中心小计</t>
  </si>
  <si>
    <t>218003-重庆市綦江区农业服务中心</t>
  </si>
  <si>
    <t>50011024T000003806346-中央耕地建设与利用-耕地地力保护补贴</t>
  </si>
  <si>
    <t>50011024T000004295311-市级农业相关转移支付资金-农机购置与应用补贴市级资金</t>
  </si>
  <si>
    <t>50011024T000004295348-市级农业相关转移支付资金-大豆和油料产能提升工程</t>
  </si>
  <si>
    <t>50011024T000004297851-中央农业相关转移支付资金-扩种油菜</t>
  </si>
  <si>
    <t>50011024T000004297860-中央农业相关转移支付资金-大豆玉米带状复合种植</t>
  </si>
  <si>
    <t>50011024T000004297863-中央农业相关转移支付资金-粮油等重点作物绿色高产高效</t>
  </si>
  <si>
    <t>50011025T000004575849-市级农业防灾减灾资金（农业防灾减灾）</t>
  </si>
  <si>
    <t>50011025T000004975940-筑牢粮食安全质量底线</t>
  </si>
  <si>
    <t>50011025T000004975946-耕地质量保护与提升</t>
  </si>
  <si>
    <t>50011025T000004975949-粮油稳产促增收补贴激励</t>
  </si>
  <si>
    <t>218004-重庆市綦江区农田建设中心小计</t>
  </si>
  <si>
    <t>218004-重庆市綦江区农田建设中心</t>
  </si>
  <si>
    <t>50011024T000004293012-市级农业相关转移支付资金-高标准农田管护</t>
  </si>
  <si>
    <t>50011025T000004965680-高标准农田建设（中央）</t>
  </si>
  <si>
    <t>218005-重庆市綦江区农产品质量和环境监测站小计</t>
  </si>
  <si>
    <t>218005-重庆市綦江区农产品质量和环境监测站</t>
  </si>
  <si>
    <t>50011022T000000137812-农作物秸秆资源化利用</t>
  </si>
  <si>
    <t>50011022T000002055300-土壤污染综合治理</t>
  </si>
  <si>
    <t>50011022T000002060229-智慧农业“四大行动”推广应用项目</t>
  </si>
  <si>
    <t>50011025T000004967514-农产品质量安全监管</t>
  </si>
  <si>
    <t>50011026T000005630726-巴渝和美乡村建设项目奖补</t>
  </si>
  <si>
    <t>218006-重庆市綦江区畜牧站小计</t>
  </si>
  <si>
    <t>218006-重庆市綦江区畜牧站</t>
  </si>
  <si>
    <t>50011022T000002012002-生猪（牛羊）调出大县奖励资金</t>
  </si>
  <si>
    <t>50011024T000004291567-市级农业相关转移支付资金-农业全产业链及农产品加工贴息</t>
  </si>
  <si>
    <t>218007-重庆市綦江区水产站小计</t>
  </si>
  <si>
    <t>218007-重庆市綦江区水产站</t>
  </si>
  <si>
    <t>218008-重庆市綦江区动物疫病预防控制中心小计</t>
  </si>
  <si>
    <t>218008-重庆市綦江区动物疫病预防控制中心</t>
  </si>
  <si>
    <t>50011022T000000151184-防疫、消毒、病死畜禽无害化监管及兽医实验室运转经费</t>
  </si>
  <si>
    <t>50011022T000000151187-动物疫情防控及应急处置</t>
  </si>
  <si>
    <t>50011022T000002044212-动物防疫等补助经费</t>
  </si>
  <si>
    <t>50011024T000004127005-防疫、消毒、屠宰、兽药监管、病死畜禽无害化监管及兽医实验室运转经费</t>
  </si>
  <si>
    <t>50011025T000004965640-动物疫病监测净化</t>
  </si>
  <si>
    <t>218009-重庆市綦江区农村经营管理站小计</t>
  </si>
  <si>
    <t>218009-重庆市綦江区农村经营管理站</t>
  </si>
  <si>
    <t>50011024T000003816797-中央农业经营主体能力提升资金-新型农业经营主体培育</t>
  </si>
  <si>
    <t>50011026T000005628059-第二轮土地承包到期后再延长30年试点（区县）</t>
  </si>
  <si>
    <t>218010-重庆市农业广播电视学校綦江区分校小计</t>
  </si>
  <si>
    <t>218010-重庆市农业广播电视学校綦江区分校</t>
  </si>
  <si>
    <t>219-重庆市綦江区商务委员会合计</t>
  </si>
  <si>
    <t>219001-重庆市綦江区商务委员会（本级）小计</t>
  </si>
  <si>
    <t>219001-重庆市綦江区商务委员会（本级）</t>
  </si>
  <si>
    <t>50011022T000000128970-参战参核人员生活补助</t>
  </si>
  <si>
    <t>50011022T000000128985-离退休干部慰问费</t>
  </si>
  <si>
    <t>50011022T000000128991-綦江区应急保供基本生活物资保障专项经费项目</t>
  </si>
  <si>
    <t>50011022T000000129006-水电房租物业等机关运行费</t>
  </si>
  <si>
    <t>50011022T000000129014-信访维稳特需经费</t>
  </si>
  <si>
    <t>50011022T000000129031-限上商贸企业培育发展奖励资金</t>
  </si>
  <si>
    <t>50011022T000000129035-商贸发展资金</t>
  </si>
  <si>
    <t>50011022T000002065852-商务发展专项（区县）</t>
  </si>
  <si>
    <t>50011026T000005579913-扩消费活动经费、电子商务发展专项</t>
  </si>
  <si>
    <t>50011026T000005579974-商务物流领域安全专项整治及成品油打非专项</t>
  </si>
  <si>
    <t>50011026T000005581476-西部陆海新通道和中新区域合作及会展工作专项</t>
  </si>
  <si>
    <t>50011026T000005581688-綦江-防城港货运专列专项</t>
  </si>
  <si>
    <t>50011026T000005581734-商贸物流产业“十五五规划”</t>
  </si>
  <si>
    <t>219002-重庆市綦江区通道经济发展中心小计</t>
  </si>
  <si>
    <t>219002-重庆市綦江区通道经济发展中心</t>
  </si>
  <si>
    <t>219003-重庆市綦江区电子商务公共服务中心小计</t>
  </si>
  <si>
    <t>219003-重庆市綦江区电子商务公共服务中心</t>
  </si>
  <si>
    <t>220-重庆市綦江区文化和旅游发展委员会合计</t>
  </si>
  <si>
    <t>220001-重庆市綦江区文化和旅游发展委员会（本级）小计</t>
  </si>
  <si>
    <t>220001-重庆市綦江区文化和旅游发展委员会（本级）</t>
  </si>
  <si>
    <t>50011021T000000047179-办公业务用房租赁费</t>
  </si>
  <si>
    <t>50011021T000000047185-文体产业发展专项资金</t>
  </si>
  <si>
    <t>50011021T000000048388-购买公共文化演出服务经费</t>
  </si>
  <si>
    <t>50011021T000000048394-旅游发展专项资金</t>
  </si>
  <si>
    <t>50011021T000000048403-三馆一站免费开放经费区级配套</t>
  </si>
  <si>
    <t>50011022T000002008293-广播电视监管监测运行维护费</t>
  </si>
  <si>
    <t>50011022T000002708141-重庆市綦江区红军长征纪念馆免费开放经费</t>
  </si>
  <si>
    <t>50011023T000003397049-老年体育活动经费-2023</t>
  </si>
  <si>
    <t>50011023T000003746488-三馆一站免费开放经费上级补助</t>
  </si>
  <si>
    <t>50011024T000003908791-中央补助地方公共文化服务体系建设专项资金(一般项目）</t>
  </si>
  <si>
    <t>50011024T000004125424-博物馆免费开放补助资金</t>
  </si>
  <si>
    <t>50011024T000004128579-公共体育场馆向社会免费低收费开放补助资金</t>
  </si>
  <si>
    <t>50011024T000004128582-体育馆免开资金区级配套</t>
  </si>
  <si>
    <t>50011024T000004128595-中央公共文化服务体系建设资金-无线覆盖运行维护费（白云观差转台）</t>
  </si>
  <si>
    <t>50011024T000004129359-彩票公益金（体育彩票）区县分成资金</t>
  </si>
  <si>
    <t>50011024T000004137004-市级体彩公益金转移支付预算</t>
  </si>
  <si>
    <t>50011024T000004299655-中央体彩公益金专项（转移支付）</t>
  </si>
  <si>
    <t>50011025T000004667806-文物普查专项经费</t>
  </si>
  <si>
    <t>50011025T000004945014-文化培训、活动、社团经费</t>
  </si>
  <si>
    <t>50011025T000004982662-中央补助地方公共文化服务体系建设专项资金（重点项目）</t>
  </si>
  <si>
    <t>50011026T000005571514-綦江农民版画申报国家级非遗项目经费</t>
  </si>
  <si>
    <t>50011026T000005571915-体育赛事活动</t>
  </si>
  <si>
    <t>50011026T000005571956-区第三届运动会</t>
  </si>
  <si>
    <t>50011026T000005572001-承接八运会前期筹备专项经费</t>
  </si>
  <si>
    <t>50011026T000005572028-文化旅游、体育、广播电视和网络视听发展“十五五”规划编制</t>
  </si>
  <si>
    <t>50011026T000005586619-非遗传承人扶助资金</t>
  </si>
  <si>
    <t>50011026T000005586651-文物保护经费</t>
  </si>
  <si>
    <t>50011026T000005586659-图书馆图书购置费</t>
  </si>
  <si>
    <t>50011026T000005586663-文旅体市场执法经费</t>
  </si>
  <si>
    <t>50011026T000005586673-僚学研究及考古经费</t>
  </si>
  <si>
    <t>50011026T000005629331-非物质文化遗产保护资金(转移支付)</t>
  </si>
  <si>
    <t>220002-重庆市綦江区文化市场综合行政执法支队小计</t>
  </si>
  <si>
    <t>220002-重庆市綦江区文化市场综合行政执法支队</t>
  </si>
  <si>
    <t>220003-重庆市綦江区文化馆小计</t>
  </si>
  <si>
    <t>220003-重庆市綦江区文化馆</t>
  </si>
  <si>
    <t>220004-重庆市綦江区图书馆小计</t>
  </si>
  <si>
    <t>220004-重庆市綦江区图书馆</t>
  </si>
  <si>
    <t>220005-重庆市綦江区文物管理所小计</t>
  </si>
  <si>
    <t>220005-重庆市綦江区文物管理所</t>
  </si>
  <si>
    <t>220006-重庆市綦江农民版画院小计</t>
  </si>
  <si>
    <t>220006-重庆市綦江农民版画院</t>
  </si>
  <si>
    <t>220007-重庆市綦江区青少年体育运动学校小计</t>
  </si>
  <si>
    <t>220007-重庆市綦江区青少年体育运动学校</t>
  </si>
  <si>
    <t>220008-重庆市綦江区体育中心小计</t>
  </si>
  <si>
    <t>220008-重庆市綦江区体育中心</t>
  </si>
  <si>
    <t>220009-重庆市綦江区文化旅游服务中心小计</t>
  </si>
  <si>
    <t>220009-重庆市綦江区文化旅游服务中心</t>
  </si>
  <si>
    <t>220010-重庆市綦江区广播电视监测中心小计</t>
  </si>
  <si>
    <t>220010-重庆市綦江区广播电视监测中心</t>
  </si>
  <si>
    <t>221-重庆市綦江区卫生健康委员会合计</t>
  </si>
  <si>
    <t>221001-重庆市綦江区卫生健康委员会（本级）小计</t>
  </si>
  <si>
    <t>221001-重庆市綦江区卫生健康委员会（本级）</t>
  </si>
  <si>
    <t>50011021T000000047958-乡村医生实施公共卫生服务补助经费</t>
  </si>
  <si>
    <t>50011021T000000048038-村卫生室药品零差率补助经费</t>
  </si>
  <si>
    <t>50011021T000000048039-街镇卫生院药品零差率补助经费</t>
  </si>
  <si>
    <t>50011021T000000049206-监督执法培训及宣传经费</t>
  </si>
  <si>
    <t>50011021T000000049235-干部保健健康体检经费</t>
  </si>
  <si>
    <t>50011021T000000049367-街镇创国家卫生城镇以奖代补专项经费</t>
  </si>
  <si>
    <t>50011021T000000049404-基本公共卫生区级配套经费</t>
  </si>
  <si>
    <t>50011021T000000049692-计划生育特殊家庭购买住院特殊保险补助</t>
  </si>
  <si>
    <t>50011021T000000049775-街镇人口计生事业费</t>
  </si>
  <si>
    <t>50011021T000000049785-结核病防治专项经费</t>
  </si>
  <si>
    <t>50011021T000000050382-独生子女死亡家庭父母一次性养老保险补助</t>
  </si>
  <si>
    <t>50011022T000000088679-执法制服购置费</t>
  </si>
  <si>
    <t>50011022T000000098643-现业务楼使用租金</t>
  </si>
  <si>
    <t>50011022T000002085277-基本药物制度补助经费（上级补助）</t>
  </si>
  <si>
    <t>50011022T000002085674-计划生育奖励扶助特别扶助（上级补助）</t>
  </si>
  <si>
    <t>50011023T000003393937-计划生育对象走访慰问经费</t>
  </si>
  <si>
    <t>50011023T000003393952-肇事肇祸精神病人排查</t>
  </si>
  <si>
    <t>50011023T000003396155-计划生育奖特扶资金</t>
  </si>
  <si>
    <t>50011023T000003525658-基本公共卫生服务中央资金</t>
  </si>
  <si>
    <t>50011023T000003526056-基本公共卫生服务市级资金</t>
  </si>
  <si>
    <t>50011023T000003526907-医疗服务与保障能力提升（中医药事业传承与发展）中央资金</t>
  </si>
  <si>
    <t>50011024T000003985656-人才引育专项经费</t>
  </si>
  <si>
    <t>50011024T000004125757-慢病示范区建设成果巩固</t>
  </si>
  <si>
    <t>50011024T000004133551-全科医生津贴</t>
  </si>
  <si>
    <t>50011024T000004133564-开展健康中国綦江行动经费</t>
  </si>
  <si>
    <t>50011024T000004298171-医学人才培养项目补助资金</t>
  </si>
  <si>
    <t>50011024T000004298584-重大传染病防控中央补助</t>
  </si>
  <si>
    <t>50011025T000004546343-全区现役军人医疗费补助</t>
  </si>
  <si>
    <t>50011025T000004922281-普惠性托育机构运营补贴</t>
  </si>
  <si>
    <t>50011025T000004949462-国家区域医疗中心江苏专家1.2倍工资</t>
  </si>
  <si>
    <t>50011026T000005333460-育儿补贴补助资金</t>
  </si>
  <si>
    <t>50011026T000005588059-征兵体检费</t>
  </si>
  <si>
    <t>50011026T000005588238-优生优育免费检查及危急救治经费</t>
  </si>
  <si>
    <t>50011026T000005588867-社会心理服务体系化建设</t>
  </si>
  <si>
    <t>50011026T000005590273-突发公共卫生事件应急专项经费</t>
  </si>
  <si>
    <t>50011026T000005590319-适龄女学生HPV疫苗接种区级财政补助</t>
  </si>
  <si>
    <t>50011026T000005590325-全区健康促进经费</t>
  </si>
  <si>
    <t>50011026T000005590366-卫健系统分片区核算经费</t>
  </si>
  <si>
    <t>50011026T000005590415-消除母婴传播工作专项</t>
  </si>
  <si>
    <t>50011026T000005590453-疾病防控专项经费</t>
  </si>
  <si>
    <t>50011026T000005590465-卫生系统专用网络</t>
  </si>
  <si>
    <t>50011026T000005590509-医共体“三通”建设资金池补助</t>
  </si>
  <si>
    <t>50011026T000005590516-从业人员预防性体检费</t>
  </si>
  <si>
    <t>50011026T000005590623-生活饮用水监测及食品安全事故应急处置经费</t>
  </si>
  <si>
    <t>50011026T000005590626-艾滋病主动筛查经费</t>
  </si>
  <si>
    <t>50011026T000005590638-血库履职专项经费</t>
  </si>
  <si>
    <t>50011026T000005590850-重庆市綦江区“十五五”区域卫生规划（2026-2030年））</t>
  </si>
  <si>
    <t>50011026T000005590865-艾滋病防治美沙酮门诊经费</t>
  </si>
  <si>
    <t>50011026T000005592131-育儿补贴中央和市级补助资金</t>
  </si>
  <si>
    <t>50011026T000005592190-中医专项经费（中医院）</t>
  </si>
  <si>
    <t>221004-重庆市綦江区卫生健康系统信息统计和档案管理中心小计</t>
  </si>
  <si>
    <t>221004-重庆市綦江区卫生健康系统信息统计和档案管理中心</t>
  </si>
  <si>
    <t>221005-重庆市綦江区健康教育所小计</t>
  </si>
  <si>
    <t>221005-重庆市綦江区健康教育所</t>
  </si>
  <si>
    <t>221008-重庆市綦江区疾病预防控制中心（重庆市綦江区卫生监督所）小计</t>
  </si>
  <si>
    <t>221008-重庆市綦江区疾病预防控制中心（重庆市綦江区卫生监督所）</t>
  </si>
  <si>
    <t>50011023T000003516633-非免疫规划疫苗储存运输费</t>
  </si>
  <si>
    <t>50011024T000004130504-医疗服务与保障能力提升（医疗卫生机构能力建设）</t>
  </si>
  <si>
    <t>50011024T000004297404-疾病预防控制类项目市级补助资金</t>
  </si>
  <si>
    <t>221009-重庆市綦江区结核病防治所小计</t>
  </si>
  <si>
    <t>221009-重庆市綦江区结核病防治所</t>
  </si>
  <si>
    <t>221010-重庆市綦江区中心血库小计</t>
  </si>
  <si>
    <t>221010-重庆市綦江区中心血库</t>
  </si>
  <si>
    <t>221011-重庆市綦江区计划生育协会小计</t>
  </si>
  <si>
    <t>221011-重庆市綦江区计划生育协会</t>
  </si>
  <si>
    <t>221012-重庆市綦江区红十字会小计</t>
  </si>
  <si>
    <t>221012-重庆市綦江区红十字会</t>
  </si>
  <si>
    <t>221101-重庆市綦江区妇幼保健院小计</t>
  </si>
  <si>
    <t>221101-重庆市綦江区妇幼保健院</t>
  </si>
  <si>
    <t>221102-江苏省人民医院重庆医院小计</t>
  </si>
  <si>
    <t>221102-江苏省人民医院重庆医院</t>
  </si>
  <si>
    <t>50011022T000002084721-卫生人员培养培训类项目市级补助资金（上级补助）</t>
  </si>
  <si>
    <t>50011022T000002084774-医学科研（含适宜技术推广）项目（上级补助）</t>
  </si>
  <si>
    <t>50011022T000002086379-医疗服务与保障能力提升（卫生健康人才培养）中央补助资金（上级补助）</t>
  </si>
  <si>
    <t>50011024T000004221502-住院医师规范化培训项目</t>
  </si>
  <si>
    <t>50011021R000000027844-基本工资(非统发)</t>
  </si>
  <si>
    <t>50011022R000002326019-津补贴(非统发)</t>
  </si>
  <si>
    <t>221103-重庆市綦江区中医院小计</t>
  </si>
  <si>
    <t>221103-重庆市綦江区中医院</t>
  </si>
  <si>
    <t>50011023T000003531420-医疗服务与保障能力提升（卫生健康人才培养）中央补助</t>
  </si>
  <si>
    <t>50011024T000004299314-住院医师规范化培训项目市级补助资金</t>
  </si>
  <si>
    <t>50011026T000005593430-中医药事业发展市级资金（中医专科赋能强基“十百千”行动计划化））</t>
  </si>
  <si>
    <t>221104-重庆市綦江区精神卫生中心小计</t>
  </si>
  <si>
    <t>221104-重庆市綦江区精神卫生中心</t>
  </si>
  <si>
    <t>50011026T000005628572-卫生健康服务能力提升</t>
  </si>
  <si>
    <t>50011022R000002326068-基础绩效(非统发)</t>
  </si>
  <si>
    <t>50011022R000002326097-乡镇工作补贴(非统发)</t>
  </si>
  <si>
    <t>221105-重庆市綦江区古南街道社区卫生服务中心小计</t>
  </si>
  <si>
    <t>221105-重庆市綦江区古南街道社区卫生服务中心</t>
  </si>
  <si>
    <t>221106-重庆市綦江区文龙街道社区卫生服务中心小计</t>
  </si>
  <si>
    <t>221106-重庆市綦江区文龙街道社区卫生服务中心</t>
  </si>
  <si>
    <t>221107-重庆市綦江区三江街道社区卫生服务中心小计</t>
  </si>
  <si>
    <t>221107-重庆市綦江区三江街道社区卫生服务中心</t>
  </si>
  <si>
    <t>221108-重庆市綦江区新盛街道社区卫生服务中心小计</t>
  </si>
  <si>
    <t>221108-重庆市綦江区新盛街道社区卫生服务中心</t>
  </si>
  <si>
    <t>221109-重庆市綦江区通惠街道社区卫生服务中心小计</t>
  </si>
  <si>
    <t>221109-重庆市綦江区通惠街道社区卫生服务中心</t>
  </si>
  <si>
    <t>221110-重庆市綦江区石角镇中心卫生院小计</t>
  </si>
  <si>
    <t>221110-重庆市綦江区石角镇中心卫生院</t>
  </si>
  <si>
    <t>50011021Y000000027943-在职人员经费(医疗)</t>
  </si>
  <si>
    <t>221111-重庆市綦江区东溪镇中心卫生院小计</t>
  </si>
  <si>
    <t>221111-重庆市綦江区东溪镇中心卫生院</t>
  </si>
  <si>
    <t>221112-重庆市綦江区赶水镇中心卫生院小计</t>
  </si>
  <si>
    <t>221112-重庆市綦江区赶水镇中心卫生院</t>
  </si>
  <si>
    <t>221113-重庆市綦江区永新镇中心卫生院小计</t>
  </si>
  <si>
    <t>221113-重庆市綦江区永新镇中心卫生院</t>
  </si>
  <si>
    <t>221114-重庆市綦江区三角镇中心卫生院小计</t>
  </si>
  <si>
    <t>221114-重庆市綦江区三角镇中心卫生院</t>
  </si>
  <si>
    <t>221115-重庆市綦江区郭扶镇中心卫生院小计</t>
  </si>
  <si>
    <t>221115-重庆市綦江区郭扶镇中心卫生院</t>
  </si>
  <si>
    <t>221116-重庆市綦江区隆盛镇中心卫生院小计</t>
  </si>
  <si>
    <t>221116-重庆市綦江区隆盛镇中心卫生院</t>
  </si>
  <si>
    <t>221117-重庆市綦江区石壕镇中心卫生院小计</t>
  </si>
  <si>
    <t>221117-重庆市綦江区石壕镇中心卫生院</t>
  </si>
  <si>
    <t>221118-重庆市綦江区打通镇卫生院小计</t>
  </si>
  <si>
    <t>221118-重庆市綦江区打通镇卫生院</t>
  </si>
  <si>
    <t>221119-重庆市綦江区扶欢镇卫生院小计</t>
  </si>
  <si>
    <t>221119-重庆市綦江区扶欢镇卫生院</t>
  </si>
  <si>
    <t>221120-重庆市綦江区安稳镇卫生院小计</t>
  </si>
  <si>
    <t>221120-重庆市綦江区安稳镇卫生院</t>
  </si>
  <si>
    <t>221121-重庆市綦江区丁山镇卫生院小计</t>
  </si>
  <si>
    <t>221121-重庆市綦江区丁山镇卫生院</t>
  </si>
  <si>
    <t>221122-重庆市綦江区横山镇卫生院小计</t>
  </si>
  <si>
    <t>221122-重庆市綦江区横山镇卫生院</t>
  </si>
  <si>
    <t>221123-重庆市綦江区永城镇卫生院小计</t>
  </si>
  <si>
    <t>221123-重庆市綦江区永城镇卫生院</t>
  </si>
  <si>
    <t>221124-重庆市綦江区中峰镇卫生院小计</t>
  </si>
  <si>
    <t>221124-重庆市綦江区中峰镇卫生院</t>
  </si>
  <si>
    <t>221125-重庆市綦江区三角镇乐兴卫生院小计</t>
  </si>
  <si>
    <t>221125-重庆市綦江区三角镇乐兴卫生院</t>
  </si>
  <si>
    <t>221126-重庆市綦江区石角镇蒲河卫生院小计</t>
  </si>
  <si>
    <t>221126-重庆市綦江区石角镇蒲河卫生院</t>
  </si>
  <si>
    <t>221127-重庆市綦江区永新镇三会卫生院小计</t>
  </si>
  <si>
    <t>221127-重庆市綦江区永新镇三会卫生院</t>
  </si>
  <si>
    <t>222-重庆市綦江区退役军人事务局合计</t>
  </si>
  <si>
    <t>222001-重庆市綦江区退役军人事务局（本级）小计</t>
  </si>
  <si>
    <t>222001-重庆市綦江区退役军人事务局（本级）</t>
  </si>
  <si>
    <t>50011021T000000051074-退役士兵安置费（预安排）</t>
  </si>
  <si>
    <t>50011021T000000051148-部分退役士兵社会保险接续补助区级资金</t>
  </si>
  <si>
    <t>50011021T000000051157-自主择业军转干医疗保险费</t>
  </si>
  <si>
    <t>50011021T000000051162-退役士兵职业教育和技能培训经费</t>
  </si>
  <si>
    <t>50011021T000000051166-企业军转干生活困难补贴、军转干养老保险补贴经费</t>
  </si>
  <si>
    <t>50011021T000000051190-优抚抚恤（“解三难”）（市级补助）</t>
  </si>
  <si>
    <t>50011021T000000051194-春节优抚对象年画印制费</t>
  </si>
  <si>
    <t>50011021T000000051200-现役军人立功奖励经费（预安排）</t>
  </si>
  <si>
    <t>50011021T000000051207-退役军人信访专项经费</t>
  </si>
  <si>
    <t>50011021T000000051237-社会保障专项转移支付-退役军人管理事务（市级补助）</t>
  </si>
  <si>
    <t>50011022T000000082680-优抚抚恤生活补助区级资金</t>
  </si>
  <si>
    <t>50011022T000000082720-双拥模范城创建经费</t>
  </si>
  <si>
    <t>50011022T000000083227-褒扬纪念异地祭扫专项经费</t>
  </si>
  <si>
    <t>50011022T000000083290-义务兵家庭优待金</t>
  </si>
  <si>
    <t>50011022T000000083301-优抚对象慰问费</t>
  </si>
  <si>
    <t>50011022T000000083312-优抚医疗费区级资金</t>
  </si>
  <si>
    <t>50011022T000002063750-义务兵家庭优待金（市级补助）</t>
  </si>
  <si>
    <t>50011022T000002064554-退役士兵职业教育和技能培训经费（市级补助）</t>
  </si>
  <si>
    <t>50011022T000002066456-退役士兵安置费（自主就业退役士兵一次性经济补助）（市级补助）</t>
  </si>
  <si>
    <t>50011022T000002066584-优抚抚恤生活补助资金（市级补助）</t>
  </si>
  <si>
    <t>50011022T000002066587-优抚抚恤生活补助资金（中央补助）</t>
  </si>
  <si>
    <t>50011022T000002066590-优抚医疗费资金（市级补助）</t>
  </si>
  <si>
    <t>50011022T000002066593-优抚医疗费资金（中央补助）</t>
  </si>
  <si>
    <t>50011023T000002822062-义务兵家庭优待金（中央补助）</t>
  </si>
  <si>
    <t>50011023T000003571989-退役军人春节座谈会专项资金</t>
  </si>
  <si>
    <t>50011025T000004701189-过往部队保障区级经费（区军供站）</t>
  </si>
  <si>
    <t>50011025T000004960842-自主择业军转干部管理服务经费（中央资金）</t>
  </si>
  <si>
    <t>50011025T000004960881-自主择业军转干部管理服务经费（市级资金）</t>
  </si>
  <si>
    <t>50011026T000005589306-收养老人定期定量补助（区光荣院）</t>
  </si>
  <si>
    <t>50011026T000005589340-收养老人专项经费（区光荣院）</t>
  </si>
  <si>
    <t>50011026T000005589402-军休干部医疗保险参保缴费（区军休中心）</t>
  </si>
  <si>
    <t>50011026T000005589419-军休干部活动费（区军休中心）</t>
  </si>
  <si>
    <t>50011026T000005589431-军休干部健康疗养费（区军休中心）</t>
  </si>
  <si>
    <t>50011026T000005589449-军休干部节日生活补助费（区军休中心）</t>
  </si>
  <si>
    <t>50011026T000005589462-军休干部定期遗属补助费（区军休中心）</t>
  </si>
  <si>
    <t>50011026T000005589500-退役安置（军队离退休人员）区级补助（区军休中心）</t>
  </si>
  <si>
    <t>50011026T000005589538-纪念馆逐步免费开放补助专项-石壕红军烈士墓管护经费（区烈保中心）</t>
  </si>
  <si>
    <t>50011026T000005589830-烈士纪念设施保护购买服务经费专项（区烈保中心）</t>
  </si>
  <si>
    <t>50011026T000005590021-烈士纪念设施管护经费（区烈保中心）</t>
  </si>
  <si>
    <t>222002-重庆市綦江区军队离休退休干部服务管理中心小计</t>
  </si>
  <si>
    <t>222002-重庆市綦江区军队离休退休干部服务管理中心</t>
  </si>
  <si>
    <t>50011021T000000051258-退役安置（军队离退休人员）补助（中央补助）</t>
  </si>
  <si>
    <t>50011022T000002066553-退役安置（军休服务管理机构）补助（中央补助）</t>
  </si>
  <si>
    <t>222003-重庆市綦江区光荣院小计</t>
  </si>
  <si>
    <t>222003-重庆市綦江区光荣院</t>
  </si>
  <si>
    <t>50011022T000002066649-优抚事业单位补助资金（光荣院）（中央补助）</t>
  </si>
  <si>
    <t>222004-重庆市綦江区退役军人服务中心小计</t>
  </si>
  <si>
    <t>222004-重庆市綦江区退役军人服务中心</t>
  </si>
  <si>
    <t>222006-重庆市綦江区烈士纪念设施保护中心小计</t>
  </si>
  <si>
    <t>222006-重庆市綦江区烈士纪念设施保护中心</t>
  </si>
  <si>
    <t>223-重庆市綦江区应急管理局合计</t>
  </si>
  <si>
    <t>223001-重庆市綦江区应急管理局（本级）小计</t>
  </si>
  <si>
    <t>50011021T000000049854-办公用房租金</t>
  </si>
  <si>
    <t>50011021T000000049868-事故调查结案和举报奖励</t>
  </si>
  <si>
    <t>50011022T000002024858-应急救援救灾物资仓库资金</t>
  </si>
  <si>
    <t>50011022T000002024889-救灾意外伤害和应急工作人员意外伤害保险</t>
  </si>
  <si>
    <t>50011026T000005576052-自然灾害救助</t>
  </si>
  <si>
    <t>50011026T000005576476-应急救援支队队员保障</t>
  </si>
  <si>
    <t>50011026T000005576870-企业安全监督检查及重点专项整治</t>
  </si>
  <si>
    <t>50011026T000005577137-应急预案和应急演练</t>
  </si>
  <si>
    <t>50011026T000005577304-企业标准化建设</t>
  </si>
  <si>
    <t>50011026T000005577476-安全宣传教育系列活动</t>
  </si>
  <si>
    <t>50011026T000005577497-“打非”专项</t>
  </si>
  <si>
    <t>50011026T000005577862-应急指挥中心运行和应急救援工作运转</t>
  </si>
  <si>
    <t>50011026T000005579585-“十五五规划”编制</t>
  </si>
  <si>
    <t>50011026T000005598292-2026年全市危险化学品烟花爆竹“打非治违”省界检查站专项补助资金渝财环（2025）94号</t>
  </si>
  <si>
    <t>50011026T000005613175-2026年市级自然灾害救灾补助资金(渝财环〔2025〕101号)</t>
  </si>
  <si>
    <t>223002-重庆市綦江区应急管理综合行政执法支队小计</t>
  </si>
  <si>
    <t>223002-重庆市綦江区应急管理综合行政执法支队</t>
  </si>
  <si>
    <t>223003-重庆市綦江区应急救援中心小计</t>
  </si>
  <si>
    <t>223003-重庆市綦江区应急救援中心</t>
  </si>
  <si>
    <t>50011026R000005580015-事业单位单列绩效</t>
  </si>
  <si>
    <t>223004-重庆市綦江区应急管理宣传教育中心小计</t>
  </si>
  <si>
    <t>223004-重庆市綦江区应急管理宣传教育中心</t>
  </si>
  <si>
    <t>223005-重庆市綦江区应急调度中心小计</t>
  </si>
  <si>
    <t>223005-重庆市綦江区应急调度中心</t>
  </si>
  <si>
    <t>224-重庆市綦江区统计局合计</t>
  </si>
  <si>
    <t>224001-重庆市綦江区统计局（本级）小计</t>
  </si>
  <si>
    <t>224001-重庆市綦江区统计局（本级）</t>
  </si>
  <si>
    <t>50011024T000004291448-市级抽样调查网络经费</t>
  </si>
  <si>
    <t>50011026T000005579766-统计服务专项经费</t>
  </si>
  <si>
    <t>50011026T000005579805-统计调查专项经费</t>
  </si>
  <si>
    <t>50011026T000005579815-全国第四次农业普查专项经费</t>
  </si>
  <si>
    <t>224002-重庆市綦江区社会经济调查队小计</t>
  </si>
  <si>
    <t>224002-重庆市綦江区社会经济调查队</t>
  </si>
  <si>
    <t>225-重庆市綦江区医疗保障局合计</t>
  </si>
  <si>
    <t>225001-重庆市綦江区医疗保障局（本级）小计</t>
  </si>
  <si>
    <t>225001-重庆市綦江区医疗保障局（本级）</t>
  </si>
  <si>
    <t>50011021T000000048979-城乡居民医疗保险基金区级补助（预安排）</t>
  </si>
  <si>
    <t>50011021T000000048985-城乡医疗救助区级配套经费（预安排）</t>
  </si>
  <si>
    <t>50011021T000000048990-城乡医疗资助参保区级配套经费（预安排）</t>
  </si>
  <si>
    <t>50011021T000000048996-打击欺诈骗取医疗保险基金与开展医保绩效评价专项经费（预安排）</t>
  </si>
  <si>
    <t>50011021T000000049000-公务员医疗补助-住院及特病门诊补助(预安排）</t>
  </si>
  <si>
    <t>50011021T000000049007-离休干部医疗费用(预安排）</t>
  </si>
  <si>
    <t>50011021T000000049012-欺诈骗取医疗保险基金举报奖励（预安排）</t>
  </si>
  <si>
    <t>50011021T000000049016-全区社会保险征管以奖代补专项经费（预安排）</t>
  </si>
  <si>
    <t>50011021T000000049023-伤残军人医疗费用(预安排）</t>
  </si>
  <si>
    <t>50011021T000000049031-以个人身份参加城镇职工医疗保险参保补助(预安排）</t>
  </si>
  <si>
    <t>50011022T000000072249-居民医保市级转移支付补助资金</t>
  </si>
  <si>
    <t>50011022T000002024119-城乡医疗救助中央市级转移支付</t>
  </si>
  <si>
    <t>50011022T000002024182-医疗服务与保障能力提升转移</t>
  </si>
  <si>
    <t>50011024T000004296142-城乡居民基本医疗保险工作经费</t>
  </si>
  <si>
    <t>50011025T000004940206-办公大厅租用费</t>
  </si>
  <si>
    <t>225002-重庆市綦江区医疗保障事务中心小计</t>
  </si>
  <si>
    <t>225002-重庆市綦江区医疗保障事务中心</t>
  </si>
  <si>
    <t>225003-重庆市綦江区医药价格和招标采购服务中心小计</t>
  </si>
  <si>
    <t>225003-重庆市綦江区医药价格和招标采购服务中心</t>
  </si>
  <si>
    <t>226-重庆市綦江区国有资产监督管理委员会合计</t>
  </si>
  <si>
    <t>226001-重庆市綦江区国有资产监督管理委员会（本级）小计</t>
  </si>
  <si>
    <t>226001-重庆市綦江区国有资产监督管理委员会（本级）</t>
  </si>
  <si>
    <t>50011022T000000076120-国有企业人才建设经费</t>
  </si>
  <si>
    <t>50011025T000004953199-办公用房租赁和物管费</t>
  </si>
  <si>
    <t>50011025T000004953226-国有企业风险防范专项经费2025</t>
  </si>
  <si>
    <t>50011025T000004953248-国有企业党建专项经费2025</t>
  </si>
  <si>
    <t>50011025T000004953261-国有企业改革监管专项经费2025</t>
  </si>
  <si>
    <t>50011025T000004953265-国有企业安全监管经费2025</t>
  </si>
  <si>
    <t>50011025T000004953309-区政府考核专项经费2025</t>
  </si>
  <si>
    <t>50011025T000004959566-企业国有资产盘活工作经费</t>
  </si>
  <si>
    <t>50011026T000005391594-巨大自然灾害保险费25</t>
  </si>
  <si>
    <t>50011026T000005391617-央地金融协作綦江工作站经费25</t>
  </si>
  <si>
    <t>50011026T000005585287-普惠金融服务补贴</t>
  </si>
  <si>
    <t>50011026T000005586825-防范和打击非法金融活动</t>
  </si>
  <si>
    <t>50011026T000005586921-金融监管部门协同专项经费</t>
  </si>
  <si>
    <t>50011026T000005587036-办公楼搬迁及场地布置经费</t>
  </si>
  <si>
    <t>226003-重庆市綦江区国有资产事务中心小计</t>
  </si>
  <si>
    <t>226003-重庆市綦江区国有资产事务中心</t>
  </si>
  <si>
    <t>226004-重庆市綦江区金融发展事务中心小计</t>
  </si>
  <si>
    <t>226004-重庆市綦江区金融发展事务中心</t>
  </si>
  <si>
    <t>227-重庆市綦江区林业局合计</t>
  </si>
  <si>
    <t>227001-重庆市綦江区林业局（本级）小计</t>
  </si>
  <si>
    <t>50011021T000000048135-林长制经费</t>
  </si>
  <si>
    <t>50011021T000000048138-森林保险配套</t>
  </si>
  <si>
    <t>50011021T000000048140-森林防火专项经费</t>
  </si>
  <si>
    <t>50011021T000000048141-生态保护发展经费</t>
  </si>
  <si>
    <t>50011021T000000048285-执法办案经费</t>
  </si>
  <si>
    <t>50011022T000002011912-森林生态效益补偿区级配套</t>
  </si>
  <si>
    <t>50011022T000002065425-林业有害生物防治补助</t>
  </si>
  <si>
    <t>50011022T000002066007-森林草原湿地资源监测</t>
  </si>
  <si>
    <t>50011023T000003393377-林火智能监控购买服务</t>
  </si>
  <si>
    <t>50011023T000003393389-松材线虫病防治与林业有害生物监测及预防</t>
  </si>
  <si>
    <t>50011024T000003819353-中央林业草原改革发展资金—林业草原支撑保障体系支出</t>
  </si>
  <si>
    <t>50011024T000003819415-中央林业草原改革资金—退耕还林资金</t>
  </si>
  <si>
    <t>50011024T000004129542-森林管护费</t>
  </si>
  <si>
    <t>50011024T000004293827-非国有林生态保护补偿</t>
  </si>
  <si>
    <t>50011024T000004293845-森林植被恢复费返还</t>
  </si>
  <si>
    <t>50011024T000004294004-古树名木保护</t>
  </si>
  <si>
    <t>50011024T000004294028-野生动植物保护</t>
  </si>
  <si>
    <t>50011024T000004294034-林业草原生态保护资金（中央）</t>
  </si>
  <si>
    <t>50011025T000004952203-集体林权制度改革</t>
  </si>
  <si>
    <t>50011025T000004953220-阳光写字楼租金及物管费</t>
  </si>
  <si>
    <t>50011026T000005583075-2026森林管护购买社会化服务</t>
  </si>
  <si>
    <t>50011026T000005583324-原綦江县林业局清退人员1993年前工龄补助金</t>
  </si>
  <si>
    <t>50011026T000005583370-第二轮退耕还林小班核实调查</t>
  </si>
  <si>
    <t>50011026T000005590937-自然保护区管理</t>
  </si>
  <si>
    <t>50011026T000005590995-自然保护地综合管理</t>
  </si>
  <si>
    <t>50011026T000005591608-其他自然保护地和野生动植物保护支出（中央）</t>
  </si>
  <si>
    <t>50011026T000005591714-森林草原火灾预防</t>
  </si>
  <si>
    <t>227003-重庆市綦江区国有林场小计</t>
  </si>
  <si>
    <t>227003-重庆市綦江区国有林场</t>
  </si>
  <si>
    <t>50011024T000003807732-中央林业改革发展资金</t>
  </si>
  <si>
    <t>50011024T000004294399-市级林业草原改革发展资金-森林草原火灾预防</t>
  </si>
  <si>
    <t>50011024T000004296867-中央林业草原生态保护恢复资金-国有林保护修护资金</t>
  </si>
  <si>
    <t>50011026T000005590240-国有林场基础设施建设</t>
  </si>
  <si>
    <t>227004-重庆市綦江区森林病虫防治检疫站小计</t>
  </si>
  <si>
    <t>227004-重庆市綦江区森林病虫防治检疫站</t>
  </si>
  <si>
    <t>227005-重庆市綦江区自然保护地管理中心小计</t>
  </si>
  <si>
    <t>227005-重庆市綦江区自然保护地管理中心</t>
  </si>
  <si>
    <t>227006-重庆市綦江区森林防火预警中心小计</t>
  </si>
  <si>
    <t>227006-重庆市綦江区森林防火预警中心</t>
  </si>
  <si>
    <t>228-重庆市綦江区大数据应用发展管理局合计</t>
  </si>
  <si>
    <t>228001-重庆市綦江区大数据应用发展管理局（本级）小计</t>
  </si>
  <si>
    <t>228001-重庆市綦江区大数据应用发展管理局（本级）</t>
  </si>
  <si>
    <t>50011026T000005580012-信息化项目统管专项</t>
  </si>
  <si>
    <t>50011026T000005580053-信息化项目</t>
  </si>
  <si>
    <t>50011026T000005581275-办公楼运行专项</t>
  </si>
  <si>
    <t>50011026T000005581293-“重点实验室”建设项目</t>
  </si>
  <si>
    <t>228002-重庆市綦江区数据资源管理和应用推广中心小计</t>
  </si>
  <si>
    <t>228002-重庆市綦江区数据资源管理和应用推广中心</t>
  </si>
  <si>
    <t>230-重庆綦江高新技术产业开发区管理委员会合计</t>
  </si>
  <si>
    <t>230001-重庆綦江高新技术产业开发区管理委员会（本级）小计</t>
  </si>
  <si>
    <t>230001-重庆綦江高新技术产业开发区管理委员会（本级）</t>
  </si>
  <si>
    <t>50011026T000005261712-电解槽全石墨化阴节能降碳改造项目</t>
  </si>
  <si>
    <t>50011026T000005576495-安全监管经费</t>
  </si>
  <si>
    <t>50011026T000005576512-应急救援演练经费</t>
  </si>
  <si>
    <t>50011026T000005576556-企业服务专项经费</t>
  </si>
  <si>
    <t>50011026T000005676027-员额制人员专项经费</t>
  </si>
  <si>
    <t>232-重庆市綦江区新城建设管理委员会合计</t>
  </si>
  <si>
    <t>232001-重庆市綦江区新城建设管理委员会（本级）小计</t>
  </si>
  <si>
    <t>50011022T000002026331-安全生产工作经费</t>
  </si>
  <si>
    <t>50011026T000005588065-应急救援演练专项经费</t>
  </si>
  <si>
    <t>234-重庆市綦江区供销合作社联合社合计</t>
  </si>
  <si>
    <t>234001-重庆市綦江区供销合作社联合社（本级）小计</t>
  </si>
  <si>
    <t>234001-重庆市綦江区供销合作社联合社（本级）</t>
  </si>
  <si>
    <t>50011023T000003393284-“三类人员”生活补助</t>
  </si>
  <si>
    <t>50011023T000003393323-支南州投资有限责任公司房屋租金及物管费</t>
  </si>
  <si>
    <t>50011023T000003393440-“废弃农膜”回收加工</t>
  </si>
  <si>
    <t>50011024T000004295800-供销行业综合服务资金-废弃农膜回收利用项目</t>
  </si>
  <si>
    <t>50011025T000004955175-“三位一体”综合改革</t>
  </si>
  <si>
    <t>50011026T000005586755-供销行业综合服务资金-“三位一体”改革专项资金-为农服务中心建设补助资金</t>
  </si>
  <si>
    <t>50011026T000005586768-供销行业综合服务资金-“三位一体”改革专项资金-农民合作社服务中心补助资金</t>
  </si>
  <si>
    <t>235-重庆市綦江区自然灾害预警预防办公室合计</t>
  </si>
  <si>
    <t>235001-重庆市綦江区自然灾害预警预防办公室（本级）小计</t>
  </si>
  <si>
    <t>235001-重庆市綦江区自然灾害预警预防办公室（本级）</t>
  </si>
  <si>
    <t>50011022T000000104114-人工影响天气</t>
  </si>
  <si>
    <t>50011023T000003394546-防雷减灾气象业务经费项目</t>
  </si>
  <si>
    <t>50011023T000003394561-地方政策保障项目</t>
  </si>
  <si>
    <t>50011025T000004949510-阳光写字楼气象局办公用房租金</t>
  </si>
  <si>
    <t>50011026T000005589481-无人机扬尘抑制运转专项</t>
  </si>
  <si>
    <t>50011026T000005590232-郭扶X波段雷达运行保障</t>
  </si>
  <si>
    <t>50011026T000005590235-气象数据监测和气象信息传播项目</t>
  </si>
  <si>
    <t>50011026T000005590253-宣传綦江形象冠名重庆卫视播报《天气预报》</t>
  </si>
  <si>
    <t>50011026T000005592225-自动气象站运行保障项目</t>
  </si>
  <si>
    <t>236-重庆市綦江区土地房屋拆迁征收中心合计</t>
  </si>
  <si>
    <t>236001-重庆市綦江区土地房屋拆迁征收中心（本级）小计</t>
  </si>
  <si>
    <t>236001-重庆市綦江区土地房屋拆迁征收中心（本级）</t>
  </si>
  <si>
    <t>50011021T000000051118-原征地农转非人员储蓄式养老保险利差补贴</t>
  </si>
  <si>
    <t>50011021T000000051176-征收项目专项及维稳费</t>
  </si>
  <si>
    <t>400-重庆市綦江区人民政府古南街道办事处合计</t>
  </si>
  <si>
    <t>400001-重庆市綦江区人民政府古南街道办事处（本级）小计</t>
  </si>
  <si>
    <t>400001-重庆市綦江区人民政府古南街道办事处（本级）</t>
  </si>
  <si>
    <t>50011023T000003412360-基层党建-机关党员活动费</t>
  </si>
  <si>
    <t>50011023T000003412370-基层党建-基层党组织经费</t>
  </si>
  <si>
    <t>50011026T000005572705-保工资-村（社区）干部五险一金</t>
  </si>
  <si>
    <t>50011026T000005572711-保工资-本土人才</t>
  </si>
  <si>
    <t>50011026T000005572726-保工资-“两委”外社区工作者工资、五险一金补助</t>
  </si>
  <si>
    <t>50011026T000005572744-保工资-网格员工资及保险</t>
  </si>
  <si>
    <t>50011026T000005572769-保民生-离任村居干部补贴</t>
  </si>
  <si>
    <t>50011026T000005572787-保民生-老党员生活补贴</t>
  </si>
  <si>
    <t>50011026T000005572796-保民生-村干部意外保险</t>
  </si>
  <si>
    <t>50011026T000005572871-保民生-村居小组长补贴</t>
  </si>
  <si>
    <t>50011026T000005572880-保民生-村闲委员补贴</t>
  </si>
  <si>
    <t>50011026T000005572891-保民生-监察监督纪检三员合一</t>
  </si>
  <si>
    <t>50011026T000005572912-基层党建-村级党组织经费</t>
  </si>
  <si>
    <t>50011026T000005572918-基层党建-工青妇兵党建经费</t>
  </si>
  <si>
    <t>50011026T000005572932-平安法治-安全及维稳经费</t>
  </si>
  <si>
    <t>50011026T000005572948-平安法治-应急排危</t>
  </si>
  <si>
    <t>50011026T000005572960-平安法治-应急救援大队</t>
  </si>
  <si>
    <t>50011026T000005575105-民生服务-敬老院管理运行经费</t>
  </si>
  <si>
    <t>50011026T000005575114-民生服务-服务群众专项经费</t>
  </si>
  <si>
    <t>50011026T000005575122-民生服务-精神病人经费</t>
  </si>
  <si>
    <t>50011026T000005575131-民生服务-街道议事代表及镇人大代表活动费</t>
  </si>
  <si>
    <t>50011026T000005575143-民生服务-渝事好商量</t>
  </si>
  <si>
    <t>50011026T000005575155-经济发展-服务企业</t>
  </si>
  <si>
    <t>50011026T000005575306-保工资-非在编人员经费</t>
  </si>
  <si>
    <t>400003-重庆市綦江区古南街道产业发展服务中心小计</t>
  </si>
  <si>
    <t>400003-重庆市綦江区古南街道产业发展服务中心</t>
  </si>
  <si>
    <t>400004-重庆市綦江区古南街道新时代文明实践服务中心小计</t>
  </si>
  <si>
    <t>400004-重庆市綦江区古南街道新时代文明实践服务中心</t>
  </si>
  <si>
    <t>400005-重庆市綦江区古南街道便民服务中心（退役军人服务站）小计</t>
  </si>
  <si>
    <t>400005-重庆市綦江区古南街道便民服务中心（退役军人服务站）</t>
  </si>
  <si>
    <t>400007-重庆市綦江区古南街道综合行政执法大队小计</t>
  </si>
  <si>
    <t>400007-重庆市綦江区古南街道综合行政执法大队</t>
  </si>
  <si>
    <t>400008-重庆市綦江区古南街道城镇建设服务中心小计</t>
  </si>
  <si>
    <t>400008-重庆市綦江区古南街道城镇建设服务中心</t>
  </si>
  <si>
    <t>401-重庆市綦江区人民政府文龙街道办事处合计</t>
  </si>
  <si>
    <t>401001-重庆市綦江区人民政府文龙街道办事处（本级）小计</t>
  </si>
  <si>
    <t>401001-重庆市綦江区人民政府文龙街道办事处（本级）</t>
  </si>
  <si>
    <t>50011023T000003393470-基层党建-机关党员活动费</t>
  </si>
  <si>
    <t>50011023T000003393476-基层党建-基层党组织经费</t>
  </si>
  <si>
    <t>50011026T000005575947-保工资-非在编人员经费</t>
  </si>
  <si>
    <t>50011026T000005575962-保工资-本土人才</t>
  </si>
  <si>
    <t>50011026T000005576008-保工资-“两委”外社区工作者工资、五险一金补助</t>
  </si>
  <si>
    <t>50011026T000005576079-保工资-网格员工资及保险</t>
  </si>
  <si>
    <t>50011026T000005576217-保民生-离任村居干部补贴</t>
  </si>
  <si>
    <t>50011026T000005576259-保民生-老党员生活补贴</t>
  </si>
  <si>
    <t>50011026T000005576286-保民生-村干部意外保险</t>
  </si>
  <si>
    <t>50011026T000005576302-保民生-村居小组长补贴</t>
  </si>
  <si>
    <t>50011026T000005576340-保民生-村闲委员补贴</t>
  </si>
  <si>
    <t>50011026T000005576375-保民生-监察监督纪检三员合一</t>
  </si>
  <si>
    <t>50011026T000005576573-保工资-村（社区）干部五险一金</t>
  </si>
  <si>
    <t>50011026T000005576610-基层党建-村级党组织经费</t>
  </si>
  <si>
    <t>50011026T000005576627-基层党建-工青妇兵党建经费</t>
  </si>
  <si>
    <t>50011026T000005576678-平安法治-安全及维稳经费</t>
  </si>
  <si>
    <t>50011026T000005576692-平安法治-应急排危</t>
  </si>
  <si>
    <t>50011026T000005576703-平安法治-应急救援大队</t>
  </si>
  <si>
    <t>50011026T000005576735-民生服务-敬老院管理运行经费</t>
  </si>
  <si>
    <t>50011026T000005576761-民生服务-服务群众专项经费</t>
  </si>
  <si>
    <t>50011026T000005576857-民生服务-精神病人经费</t>
  </si>
  <si>
    <t>50011026T000005576873-民生服务-街道议事代表及镇人大代表活动费</t>
  </si>
  <si>
    <t>50011026T000005576897-民生服务-渝事好商量</t>
  </si>
  <si>
    <t>50011026T000005576921-经济发展-服务企业</t>
  </si>
  <si>
    <t>401003-重庆市綦江区文龙街道产业发展服务中心小计</t>
  </si>
  <si>
    <t>401003-重庆市綦江区文龙街道产业发展服务中心</t>
  </si>
  <si>
    <t>401004-重庆市綦江区文龙街道新时代文明实践服务中心小计</t>
  </si>
  <si>
    <t>401004-重庆市綦江区文龙街道新时代文明实践服务中心</t>
  </si>
  <si>
    <t>401005-重庆市綦江区文龙街道便民服务中心（退役军人服务站）小计</t>
  </si>
  <si>
    <t>401005-重庆市綦江区文龙街道便民服务中心（退役军人服务站）</t>
  </si>
  <si>
    <t>401007-重庆市綦江区文龙街道综合行政执法大队小计</t>
  </si>
  <si>
    <t>401007-重庆市綦江区文龙街道综合行政执法大队</t>
  </si>
  <si>
    <t>401008-重庆市綦江区文龙街道商圈服务中心小计</t>
  </si>
  <si>
    <t>401008-重庆市綦江区文龙街道商圈服务中心</t>
  </si>
  <si>
    <t>402-重庆市綦江区人民政府三江街道办事处合计</t>
  </si>
  <si>
    <t>50011023T000003385133-基层党建-机关党员活动费</t>
  </si>
  <si>
    <t>50011023T000003385142-基层党建-基层党组织经费</t>
  </si>
  <si>
    <t>50011026T000005566229-基层党建-村级党组织经费</t>
  </si>
  <si>
    <t>50011026T000005566273-基层党建-工青妇兵党建经费</t>
  </si>
  <si>
    <t>50011026T000005566337-保工资-非在编人员经费</t>
  </si>
  <si>
    <t>50011026T000005566353-保工资-村（社区）干部五险一金</t>
  </si>
  <si>
    <t>50011026T000005566367-保工资-本土人才</t>
  </si>
  <si>
    <t>50011026T000005566378-保工资-“两委”外社区工作者工资、五险一金补助</t>
  </si>
  <si>
    <t>50011026T000005566393-保工资-网格员工资及保险</t>
  </si>
  <si>
    <t>50011026T000005566416-保民生-离任村居干部补贴</t>
  </si>
  <si>
    <t>50011026T000005566430-保民生-老党员生活补贴</t>
  </si>
  <si>
    <t>50011026T000005566448-保民生-村干部意外保险</t>
  </si>
  <si>
    <t>50011026T000005566468-保民生-村居小组长补贴</t>
  </si>
  <si>
    <t>50011026T000005566498-保民生-村闲委员补贴</t>
  </si>
  <si>
    <t>50011026T000005566704-保民生-监察监督纪检三员合一</t>
  </si>
  <si>
    <t>50011026T000005566748-平安法治-安全及维稳经费</t>
  </si>
  <si>
    <t>50011026T000005566765-平安法治-应急排危</t>
  </si>
  <si>
    <t>50011026T000005566785-平安法治-应急救援大队</t>
  </si>
  <si>
    <t>50011026T000005566848-民生服务-敬老院管理运行经费</t>
  </si>
  <si>
    <t>50011026T000005566887-民生服务-清扫保洁</t>
  </si>
  <si>
    <t>50011026T000005567071-民生服务-服务群众专项经费</t>
  </si>
  <si>
    <t>50011026T000005568283-民生服务-精神病人经费</t>
  </si>
  <si>
    <t>50011026T000005568305-民生服务-街道议事代表及镇人大代表活动费</t>
  </si>
  <si>
    <t>50011026T000005568330-民生服务-渝事好商量</t>
  </si>
  <si>
    <t>50011026T000005568385-经济发展-服务企业</t>
  </si>
  <si>
    <t>402002-重庆市綦江区三江街道城镇建设服务中心小计</t>
  </si>
  <si>
    <t>402002-重庆市綦江区三江街道城镇建设服务中心</t>
  </si>
  <si>
    <t>402003-重庆市綦江区三江街道产业发展服务中心小计</t>
  </si>
  <si>
    <t>402003-重庆市綦江区三江街道产业发展服务中心</t>
  </si>
  <si>
    <t>402004-重庆市綦江区三江街道新时代文明实践服务中心小计</t>
  </si>
  <si>
    <t>402004-重庆市綦江区三江街道新时代文明实践服务中心</t>
  </si>
  <si>
    <t>402005-重庆市綦江区三江街道便民服务中心（退役军人服务站）小计</t>
  </si>
  <si>
    <t>402005-重庆市綦江区三江街道便民服务中心（退役军人服务站）</t>
  </si>
  <si>
    <t>402007-重庆市綦江区三江街道综合行政执法大队小计</t>
  </si>
  <si>
    <t>402007-重庆市綦江区三江街道综合行政执法大队</t>
  </si>
  <si>
    <t>403-重庆市綦江区人民政府新盛街道办事处合计</t>
  </si>
  <si>
    <t>403001-重庆市綦江区人民政府新盛街道办事处（本级）小计</t>
  </si>
  <si>
    <t>403001-重庆市綦江区人民政府新盛街道办事处（本级）</t>
  </si>
  <si>
    <t>50011023T000003384946-基层党建-机关党员活动费</t>
  </si>
  <si>
    <t>50011025T000004982061-基层党建-基层党组织经费</t>
  </si>
  <si>
    <t>50011026T000005573162-基层党建-村级党组织经费</t>
  </si>
  <si>
    <t>50011026T000005581850-基层党建-工青妇兵党建经费</t>
  </si>
  <si>
    <t>50011026T000005581912-保工资-非在编人员经费</t>
  </si>
  <si>
    <t>50011026T000005581927-保工资-村（社区）干部五险一金</t>
  </si>
  <si>
    <t>50011026T000005582301-保工资-本土人才</t>
  </si>
  <si>
    <t>50011026T000005582343-保工资-“两委”外社区工作者工资、五险一金</t>
  </si>
  <si>
    <t>50011026T000005582358-保工资-网格员工资及保险</t>
  </si>
  <si>
    <t>50011026T000005582385-保民生-离任村居干部补贴</t>
  </si>
  <si>
    <t>50011026T000005582432-保民生-老党员生活补贴</t>
  </si>
  <si>
    <t>50011026T000005582466-保民生-村干部意外保险</t>
  </si>
  <si>
    <t>50011026T000005582492-保民生-村居小组长补贴</t>
  </si>
  <si>
    <t>50011026T000005582531-保民生-村闲委员补贴</t>
  </si>
  <si>
    <t>50011026T000005582584-保民生-监察监督纪检三员合一</t>
  </si>
  <si>
    <t>50011026T000005582634-平安法治-安全及维稳经费</t>
  </si>
  <si>
    <t>50011026T000005582655-平安法治-应急排危</t>
  </si>
  <si>
    <t>50011026T000005582662-平安法治-应急救援大队</t>
  </si>
  <si>
    <t>50011026T000005582681-民生服务-敬老院管理运行经费</t>
  </si>
  <si>
    <t>50011026T000005582713-民生服务-服务群众专项经费</t>
  </si>
  <si>
    <t>50011026T000005582725-民生服务-精神病人经费</t>
  </si>
  <si>
    <t>50011026T000005582766-民生服务-街道议事代表及镇人大代表活动费</t>
  </si>
  <si>
    <t>50011026T000005582790-民生服务-渝事好商量</t>
  </si>
  <si>
    <t>50011026T000005582820-经济发展-服务企业</t>
  </si>
  <si>
    <t>50011026T000005585062-民生服务--清扫保洁</t>
  </si>
  <si>
    <t>403002-重庆市綦江区新盛街道城镇建设服务中心小计</t>
  </si>
  <si>
    <t>403002-重庆市綦江区新盛街道城镇建设服务中心</t>
  </si>
  <si>
    <t>403003-重庆市綦江区新盛街道产业发展服务中心小计</t>
  </si>
  <si>
    <t>403003-重庆市綦江区新盛街道产业发展服务中心</t>
  </si>
  <si>
    <t>403004-重庆市綦江区新盛街道新时代文明实践服务中心小计</t>
  </si>
  <si>
    <t>403004-重庆市綦江区新盛街道新时代文明实践服务中心</t>
  </si>
  <si>
    <t>403005-重庆市綦江区新盛街道便民服务中心（退役军人服务站）小计</t>
  </si>
  <si>
    <t>403005-重庆市綦江区新盛街道便民服务中心（退役军人服务站）</t>
  </si>
  <si>
    <t>403007-重庆市綦江区新盛街道综合行政执法大队小计</t>
  </si>
  <si>
    <t>403007-重庆市綦江区新盛街道综合行政执法大队</t>
  </si>
  <si>
    <t>404-重庆市綦江区人民政府通惠街道办事处合计</t>
  </si>
  <si>
    <t>404001-重庆市綦江区人民政府通惠街道办事处（本级）小计</t>
  </si>
  <si>
    <t>404001-重庆市綦江区人民政府通惠街道办事处（本级）</t>
  </si>
  <si>
    <t>50011023T000003395545-基层党建-机关党员活动费</t>
  </si>
  <si>
    <t>50011023T000003395548-基层党建-基层党组织经费</t>
  </si>
  <si>
    <t>50011026T000005570956-保工资-非在编人员经费</t>
  </si>
  <si>
    <t>50011026T000005571176-保工资-村（社区）干部五险一金</t>
  </si>
  <si>
    <t>50011026T000005571326-保工资-本土人才</t>
  </si>
  <si>
    <t>50011026T000005571526-保工资-“两委”外社区工作者工资、五险一金补助</t>
  </si>
  <si>
    <t>50011026T000005571583-保工资-网格员工资及保险</t>
  </si>
  <si>
    <t>50011026T000005571718-保民生-离任村居干部补贴</t>
  </si>
  <si>
    <t>50011026T000005571880-保民生-老党员生活补贴</t>
  </si>
  <si>
    <t>50011026T000005571924-保民生-村干部意外保险</t>
  </si>
  <si>
    <t>50011026T000005571953-保民生-村居小组长补贴</t>
  </si>
  <si>
    <t>50011026T000005571977-保民生-村闲委员补贴</t>
  </si>
  <si>
    <t>50011026T000005572019-保民生-监察监督纪检三员合一</t>
  </si>
  <si>
    <t>50011026T000005572271-基层党建-村级党组织经费</t>
  </si>
  <si>
    <t>50011026T000005572301-基层党建-工青妇兵党建经费</t>
  </si>
  <si>
    <t>50011026T000005572337-平安法治-安全及维稳经费</t>
  </si>
  <si>
    <t>50011026T000005572372-平安法治-应急排危</t>
  </si>
  <si>
    <t>50011026T000005572393-平安法治-应急救援大队</t>
  </si>
  <si>
    <t>50011026T000005572464-民生服务-敬老院管理运行经费</t>
  </si>
  <si>
    <t>50011026T000005572485-民生服务-服务群众专项经费</t>
  </si>
  <si>
    <t>50011026T000005572503-民生服务-精神病人经费</t>
  </si>
  <si>
    <t>50011026T000005572552-民生服务-街道议事代表及镇人大代表活动费</t>
  </si>
  <si>
    <t>50011026T000005572576-民生服务-渝事好商量</t>
  </si>
  <si>
    <t>50011026T000005572603-经济发展-服务企业</t>
  </si>
  <si>
    <t>404003-重庆市綦江区通惠街道产业发展服务中心小计</t>
  </si>
  <si>
    <t>404003-重庆市綦江区通惠街道产业发展服务中心</t>
  </si>
  <si>
    <t>404004-重庆市綦江区通惠街道新时代文明实践服务中心小计</t>
  </si>
  <si>
    <t>404004-重庆市綦江区通惠街道新时代文明实践服务中心</t>
  </si>
  <si>
    <t>404005-重庆市綦江区通惠街道便民服务中心（退役军人服务站）小计</t>
  </si>
  <si>
    <t>404005-重庆市綦江区通惠街道便民服务中心（退役军人服务站）</t>
  </si>
  <si>
    <t>404007-重庆市綦江区通惠街道综合行政执法大队小计</t>
  </si>
  <si>
    <t>404007-重庆市綦江区通惠街道综合行政执法大队</t>
  </si>
  <si>
    <t>404008-重庆市綦江区通惠街道商圈服务中心小计</t>
  </si>
  <si>
    <t>404008-重庆市綦江区通惠街道商圈服务中心</t>
  </si>
  <si>
    <t>405-重庆市綦江区石角镇人民政府合计</t>
  </si>
  <si>
    <t>405001-重庆市綦江区石角镇人民政府（本级）小计</t>
  </si>
  <si>
    <t>405001-重庆市綦江区石角镇人民政府（本级）</t>
  </si>
  <si>
    <t>50011023T000003387172-基层党建-机关党员活动费</t>
  </si>
  <si>
    <t>50011023T000003387175-基层党建-基层党组织经费</t>
  </si>
  <si>
    <t>50011026T000005575314-保工资-非在编人员经费</t>
  </si>
  <si>
    <t>50011026T000005575822-保工资-村（社区）干部五险一金</t>
  </si>
  <si>
    <t>50011026T000005575935-保工资-本土人才</t>
  </si>
  <si>
    <t>50011026T000005576085-保工资-“两委”外社区工作者工资、五险一金补助</t>
  </si>
  <si>
    <t>50011026T000005576107-保工资-网格员工资及保险</t>
  </si>
  <si>
    <t>50011026T000005576156-保民生-离任村居干部补贴</t>
  </si>
  <si>
    <t>50011026T000005576174-保民生-老党员生活补贴</t>
  </si>
  <si>
    <t>50011026T000005576200-保民生-村干部意外保险</t>
  </si>
  <si>
    <t>50011026T000005576274-保民生-村居小组长补贴</t>
  </si>
  <si>
    <t>50011026T000005576289-保民生-村闲委员补贴</t>
  </si>
  <si>
    <t>50011026T000005576331-保民生-监察监督纪检三员合一</t>
  </si>
  <si>
    <t>50011026T000005576425-基层党建-村级党组织经费</t>
  </si>
  <si>
    <t>50011026T000005576449-基层党建-工青妇兵党建经费</t>
  </si>
  <si>
    <t>50011026T000005576483-平安法治-安全及维稳经费</t>
  </si>
  <si>
    <t>50011026T000005576536-平安法治-应急排危</t>
  </si>
  <si>
    <t>50011026T000005576579-平安法治-应急救援大队</t>
  </si>
  <si>
    <t>50011026T000005576617-民生服务-敬老院管理运行经费</t>
  </si>
  <si>
    <t>50011026T000005576633-民生服务-清扫保洁</t>
  </si>
  <si>
    <t>50011026T000005576700-民生服务-服务群众专项经费</t>
  </si>
  <si>
    <t>50011026T000005576732-民生服务-精神病人经费</t>
  </si>
  <si>
    <t>50011026T000005576746-民生服务-街道议事代表及镇人大代表活动费</t>
  </si>
  <si>
    <t>50011026T000005576758-民生服务-渝事好商量</t>
  </si>
  <si>
    <t>50011026T000005576842-经济发展-服务企业</t>
  </si>
  <si>
    <t>405002-重庆市綦江区石角镇产业发展服务中心小计</t>
  </si>
  <si>
    <t>405002-重庆市綦江区石角镇产业发展服务中心</t>
  </si>
  <si>
    <t>405003-重庆市綦江区石角镇新时代文明实践服务中心小计</t>
  </si>
  <si>
    <t>405003-重庆市綦江区石角镇新时代文明实践服务中心</t>
  </si>
  <si>
    <t>405004-重庆市綦江区石角镇便民服务中心（退役军人服务站）小计</t>
  </si>
  <si>
    <t>405004-重庆市綦江区石角镇便民服务中心（退役军人服务站）</t>
  </si>
  <si>
    <t>405006-重庆市綦江区石角镇综合行政执法大队小计</t>
  </si>
  <si>
    <t>405006-重庆市綦江区石角镇综合行政执法大队</t>
  </si>
  <si>
    <t>405007-重庆市綦江区石角镇村镇建设服务中心小计</t>
  </si>
  <si>
    <t>405007-重庆市綦江区石角镇村镇建设服务中心</t>
  </si>
  <si>
    <t>406-重庆市綦江区东溪镇人民政府合计</t>
  </si>
  <si>
    <t>406001-重庆市綦江区东溪镇人民政府（本级）小计</t>
  </si>
  <si>
    <t>406001-重庆市綦江区东溪镇人民政府（本级）</t>
  </si>
  <si>
    <t>50011023T000003386349-基层党建-机关党员活动费</t>
  </si>
  <si>
    <t>50011023T000003386358-基层党建-基层党组织经费</t>
  </si>
  <si>
    <t>50011026T000005566623-保工资-非在编人员经费</t>
  </si>
  <si>
    <t>50011026T000005567103-保工资-村（社区）干部五险一金</t>
  </si>
  <si>
    <t>50011026T000005568376-保工资-本土人才</t>
  </si>
  <si>
    <t>50011026T000005575180-保工资-“两委”外社区工作者工资、五险一金补助</t>
  </si>
  <si>
    <t>50011026T000005575401-保工资-网格员工资及保险</t>
  </si>
  <si>
    <t>50011026T000005575758-保民生-离任村居干部补贴</t>
  </si>
  <si>
    <t>50011026T000005576092-保民生-老党员生活补贴</t>
  </si>
  <si>
    <t>50011026T000005576415-保民生-村干部意外保险</t>
  </si>
  <si>
    <t>50011026T000005576671-保民生-村居小组长补贴</t>
  </si>
  <si>
    <t>50011026T000005576903-保民生-村闲委员补贴</t>
  </si>
  <si>
    <t>50011026T000005577345-保民生-监察监督纪检三员合一</t>
  </si>
  <si>
    <t>50011026T000005578888-基层党建-村级党组织经费</t>
  </si>
  <si>
    <t>50011026T000005584029-基层党建-工青妇兵党建经费</t>
  </si>
  <si>
    <t>50011026T000005584925-平安法治-安全及维稳经费</t>
  </si>
  <si>
    <t>50011026T000005585508-平安法治-应急排危</t>
  </si>
  <si>
    <t>50011026T000005585576-平安法治-应急救援大队</t>
  </si>
  <si>
    <t>50011026T000005585731-民生服务-敬老院管理运行经费</t>
  </si>
  <si>
    <t>50011026T000005586356-民生服务-清扫保洁</t>
  </si>
  <si>
    <t>50011026T000005586729-民生服务-服务群众专项经费</t>
  </si>
  <si>
    <t>50011026T000005586765-民生服务-精神病人经费</t>
  </si>
  <si>
    <t>50011026T000005586777-民生服务-街道议事代表及镇人大代表活动费</t>
  </si>
  <si>
    <t>50011026T000005586780-民生服务-渝事好商量</t>
  </si>
  <si>
    <t>50011026T000005586783-经济发展-服务企业</t>
  </si>
  <si>
    <t>406002-重庆市綦江区东溪镇产业发展服务中心小计</t>
  </si>
  <si>
    <t>406002-重庆市綦江区东溪镇产业发展服务中心</t>
  </si>
  <si>
    <t>406003-重庆市綦江区东溪镇新时代文明实践服务中心小计</t>
  </si>
  <si>
    <t>406003-重庆市綦江区东溪镇新时代文明实践服务中心</t>
  </si>
  <si>
    <t>406004-重庆市綦江区东溪镇便民服务中心（退役军人服务站）小计</t>
  </si>
  <si>
    <t>406004-重庆市綦江区东溪镇便民服务中心（退役军人服务站）</t>
  </si>
  <si>
    <t>406006-重庆市綦江区东溪镇综合行政执法大队小计</t>
  </si>
  <si>
    <t>406006-重庆市綦江区东溪镇综合行政执法大队</t>
  </si>
  <si>
    <t>406007-重庆市綦江区东溪镇村镇建设服务中心小计</t>
  </si>
  <si>
    <t>406007-重庆市綦江区东溪镇村镇建设服务中心</t>
  </si>
  <si>
    <t>407-重庆市綦江区赶水镇人民政府合计</t>
  </si>
  <si>
    <t>407001-重庆市綦江区赶水镇人民政府（本级）小计</t>
  </si>
  <si>
    <t>407001-重庆市綦江区赶水镇人民政府（本级）</t>
  </si>
  <si>
    <t>50011023T000003395408-基层党建-机关党员活动费</t>
  </si>
  <si>
    <t>50011023T000003395411-基层党建-基层党组织经费</t>
  </si>
  <si>
    <t>50011026T000005566780-保工资-非在编人员经费</t>
  </si>
  <si>
    <t>50011026T000005566926-保工资-村（社区）干部五险一金</t>
  </si>
  <si>
    <t>50011026T000005566973-保工资-本土人才</t>
  </si>
  <si>
    <t>50011026T000005567002-保工资-“两委”外社区工作者工资、五险一金补助</t>
  </si>
  <si>
    <t>50011026T000005567030-保工资-网格员工资及保险</t>
  </si>
  <si>
    <t>50011026T000005567459-保民生-离任村居干部补贴</t>
  </si>
  <si>
    <t>50011026T000005568173-保民生-老党员生活补贴</t>
  </si>
  <si>
    <t>50011026T000005568202-保民生-村干部意外保险</t>
  </si>
  <si>
    <t>50011026T000005568243-保民生-村居小组长补贴</t>
  </si>
  <si>
    <t>50011026T000005568293-保民生-村闲委员补贴</t>
  </si>
  <si>
    <t>50011026T000005568314-保民生-监察监督纪检三员合一</t>
  </si>
  <si>
    <t>50011026T000005568399-平安法治-安全及维稳经费</t>
  </si>
  <si>
    <t>50011026T000005569077-平安法治-应急排危</t>
  </si>
  <si>
    <t>50011026T000005569094-平安法治-应急救援大队</t>
  </si>
  <si>
    <t>50011026T000005569449-民生服务-敬老院管理运行经费</t>
  </si>
  <si>
    <t>50011026T000005569790-民生服务-清扫保洁</t>
  </si>
  <si>
    <t>50011026T000005569807-民生服务-服务群众专项经费</t>
  </si>
  <si>
    <t>50011026T000005570140-民生服务-精神病人经费</t>
  </si>
  <si>
    <t>50011026T000005570153-民生服务-街道议事代表及镇人大代表活动费</t>
  </si>
  <si>
    <t>50011026T000005570177-民生服务-渝事好商量</t>
  </si>
  <si>
    <t>50011026T000005570192-经济发展-服务企业</t>
  </si>
  <si>
    <t>50011026T000005570232-基层党建-村级党组织经费</t>
  </si>
  <si>
    <t>50011026T000005570913-基层党建-工青妇兵党建经费</t>
  </si>
  <si>
    <t>407002-重庆市綦江区赶水镇产业发展服务中心小计</t>
  </si>
  <si>
    <t>407002-重庆市綦江区赶水镇产业发展服务中心</t>
  </si>
  <si>
    <t>407003-重庆市綦江区赶水镇新时代文明实践服务中心小计</t>
  </si>
  <si>
    <t>407003-重庆市綦江区赶水镇新时代文明实践服务中心</t>
  </si>
  <si>
    <t>407004-重庆市綦江区赶水镇便民服务中心（退役军人服务站）小计</t>
  </si>
  <si>
    <t>407004-重庆市綦江区赶水镇便民服务中心（退役军人服务站）</t>
  </si>
  <si>
    <t>407006-重庆市綦江区赶水镇综合行政执法大队小计</t>
  </si>
  <si>
    <t>407006-重庆市綦江区赶水镇综合行政执法大队</t>
  </si>
  <si>
    <t>407007-重庆市綦江区赶水镇村镇建设服务中心小计</t>
  </si>
  <si>
    <t>407007-重庆市綦江区赶水镇村镇建设服务中心</t>
  </si>
  <si>
    <t>408-重庆市綦江区打通镇人民政府合计</t>
  </si>
  <si>
    <t>408001-重庆市綦江区打通镇人民政府（本级）小计</t>
  </si>
  <si>
    <t>408001-重庆市綦江区打通镇人民政府（本级）</t>
  </si>
  <si>
    <t>50011023T000003397175-基层党建-机关党员活动费</t>
  </si>
  <si>
    <t>50011023T000003397193-基层党建-基层党组织经费</t>
  </si>
  <si>
    <t>50011026T000005565117-保工资-非在编人员经费</t>
  </si>
  <si>
    <t>50011026T000005565539-保工资-村（社区）干部五险一金</t>
  </si>
  <si>
    <t>50011026T000005565545-保工资-本土人才</t>
  </si>
  <si>
    <t>50011026T000005565565-保工资-“两委”外社区工作者工资、五险一金补助</t>
  </si>
  <si>
    <t>50011026T000005565577-保工资-网格员工资及保险</t>
  </si>
  <si>
    <t>50011026T000005565621-保民生-离任村居干部补贴</t>
  </si>
  <si>
    <t>50011026T000005565635-保民生-老党员生活补贴</t>
  </si>
  <si>
    <t>50011026T000005565659-保民生-村干部意外保险</t>
  </si>
  <si>
    <t>50011026T000005565667-保民生-村居小组长补贴</t>
  </si>
  <si>
    <t>50011026T000005565682-保民生-村闲委员补贴</t>
  </si>
  <si>
    <t>50011026T000005565691-保民生-监察监督纪检三员合一</t>
  </si>
  <si>
    <t>50011026T000005565765-基层党建-村级党组织经费</t>
  </si>
  <si>
    <t>50011026T000005565808-基层党建-工青妇兵党建经费</t>
  </si>
  <si>
    <t>50011026T000005565829-平安法治-安全及维稳经费</t>
  </si>
  <si>
    <t>50011026T000005565849-平安法治-应急排危</t>
  </si>
  <si>
    <t>50011026T000005565859-平安法治-应急救援大队</t>
  </si>
  <si>
    <t>50011026T000005565880-民生服务-敬老院管理运行经费</t>
  </si>
  <si>
    <t>50011026T000005565896-民生服务-清扫保洁</t>
  </si>
  <si>
    <t>50011026T000005565914-民生服务-服务群众专项经费</t>
  </si>
  <si>
    <t>50011026T000005565923-民生服务-精神病人经费</t>
  </si>
  <si>
    <t>50011026T000005565934-民生服务-街道议事代表及镇人大代表活动费</t>
  </si>
  <si>
    <t>50011026T000005565962-民生服务-渝事好商量</t>
  </si>
  <si>
    <t>50011026T000005565977-经济发展-服务企业</t>
  </si>
  <si>
    <t>408002-重庆市綦江区打通镇产业发展服务中心小计</t>
  </si>
  <si>
    <t>408002-重庆市綦江区打通镇产业发展服务中心</t>
  </si>
  <si>
    <t>408003-重庆市綦江区打通镇新时代文明实践服务中心小计</t>
  </si>
  <si>
    <t>408003-重庆市綦江区打通镇新时代文明实践服务中心</t>
  </si>
  <si>
    <t>408004-重庆市綦江区打通镇便民服务中心（退役军人服务站）小计</t>
  </si>
  <si>
    <t>408004-重庆市綦江区打通镇便民服务中心（退役军人服务站）</t>
  </si>
  <si>
    <t>408006-重庆市綦江区打通镇综合行政执法大队小计</t>
  </si>
  <si>
    <t>408006-重庆市綦江区打通镇综合行政执法大队</t>
  </si>
  <si>
    <t>408007-重庆市綦江区打通镇村镇建设服务中心小计</t>
  </si>
  <si>
    <t>408007-重庆市綦江区打通镇村镇建设服务中心</t>
  </si>
  <si>
    <t>409-重庆市綦江区石壕镇人民政府合计</t>
  </si>
  <si>
    <t>409001-重庆市綦江区石壕镇人民政府（本级）小计</t>
  </si>
  <si>
    <t>409001-重庆市綦江区石壕镇人民政府（本级）</t>
  </si>
  <si>
    <t>50011023T000003394430-基层党建-机关党员活动费</t>
  </si>
  <si>
    <t>50011023T000003394433-基层党建-基层党组织经费</t>
  </si>
  <si>
    <t>50011026T000005575977-保工资-非在编人员经费</t>
  </si>
  <si>
    <t>50011026T000005576011-保工资-村（社区）干部五险一金</t>
  </si>
  <si>
    <t>50011026T000005576077-保工资-本土人才</t>
  </si>
  <si>
    <t>50011026T000005576192-保工资-“两委”外社区工作者工资、五险一金补助</t>
  </si>
  <si>
    <t>50011026T000005576346-保工资-网格员工资及保险</t>
  </si>
  <si>
    <t>50011026T000005576545-保民生-离任村居干部补贴</t>
  </si>
  <si>
    <t>50011026T000005576571-保民生-老党员生活补贴</t>
  </si>
  <si>
    <t>50011026T000005576592-保民生-村干部意外保险</t>
  </si>
  <si>
    <t>50011026T000005576615-保民生-村居小组长补贴</t>
  </si>
  <si>
    <t>50011026T000005576637-保民生-村闲委员补贴</t>
  </si>
  <si>
    <t>50011026T000005576690-保民生-监察监督纪检三员合一</t>
  </si>
  <si>
    <t>50011026T000005576909-基层党建-工青妇兵党建经费</t>
  </si>
  <si>
    <t>50011026T000005576924-基层党建-村级党组织经费</t>
  </si>
  <si>
    <t>50011026T000005577048-平安法治-安全及维稳经费</t>
  </si>
  <si>
    <t>50011026T000005577062-平安法治-应急排危</t>
  </si>
  <si>
    <t>50011026T000005577086-平安法治-应急救援大队</t>
  </si>
  <si>
    <t>50011026T000005577102-民生服务-敬老院管理运行经费</t>
  </si>
  <si>
    <t>50011026T000005577117-民生服务-清扫保洁</t>
  </si>
  <si>
    <t>50011026T000005577130-民生服务-服务群众专项经费</t>
  </si>
  <si>
    <t>50011026T000005577147-民生服务-精神病人经费</t>
  </si>
  <si>
    <t>50011026T000005577157-民生服务-街道议事代表及镇人大代表活动费</t>
  </si>
  <si>
    <t>50011026T000005577178-民生服务-渝事好商量</t>
  </si>
  <si>
    <t>50011026T000005577319-经济发展-服务企业</t>
  </si>
  <si>
    <t>409002-重庆市綦江区石壕镇产业发展服务中心小计</t>
  </si>
  <si>
    <t>409002-重庆市綦江区石壕镇产业发展服务中心</t>
  </si>
  <si>
    <t>409003-重庆市綦江区石壕镇新时代文明实践服务中心小计</t>
  </si>
  <si>
    <t>409003-重庆市綦江区石壕镇新时代文明实践服务中心</t>
  </si>
  <si>
    <t>409004-重庆市綦江区石壕镇便民服务中心（退役军人服务站）小计</t>
  </si>
  <si>
    <t>409004-重庆市綦江区石壕镇便民服务中心（退役军人服务站）</t>
  </si>
  <si>
    <t>409006-重庆市綦江区石壕镇综合行政执法大队小计</t>
  </si>
  <si>
    <t>409006-重庆市綦江区石壕镇综合行政执法大队</t>
  </si>
  <si>
    <t>409007-重庆市綦江区石壕镇村镇建设服务中心小计</t>
  </si>
  <si>
    <t>409007-重庆市綦江区石壕镇村镇建设服务中心</t>
  </si>
  <si>
    <t>410-重庆市綦江区永新镇人民政府合计</t>
  </si>
  <si>
    <t>410001-重庆市綦江区永新镇人民政府（本级）小计</t>
  </si>
  <si>
    <t>410001-重庆市綦江区永新镇人民政府（本级）</t>
  </si>
  <si>
    <t>50011023T000003401326-基层党建-机关党员活动费</t>
  </si>
  <si>
    <t>50011023T000003401491-基层党建-基层党组织经费</t>
  </si>
  <si>
    <t>50011026T000005566432-基层党建-村级党组织经费</t>
  </si>
  <si>
    <t>50011026T000005566462-基层党建-工青妇兵党建经费</t>
  </si>
  <si>
    <t>50011026T000005566516-保工资-非在编人员经费</t>
  </si>
  <si>
    <t>50011026T000005566644-保工资-村（社区）干部五险一金</t>
  </si>
  <si>
    <t>50011026T000005566670-保工资-本土人才</t>
  </si>
  <si>
    <t>50011026T000005566711-保工资-“两委”外社区工作者工资、五险一金补助</t>
  </si>
  <si>
    <t>50011026T000005566756-保工资-网格员工资及保险</t>
  </si>
  <si>
    <t>50011026T000005566796-保民生-离任村居干部补贴</t>
  </si>
  <si>
    <t>50011026T000005566824-保民生-老党员生活补贴</t>
  </si>
  <si>
    <t>50011026T000005566879-保民生-村干部意外保险</t>
  </si>
  <si>
    <t>50011026T000005566947-保民生-村居小组长补贴</t>
  </si>
  <si>
    <t>50011026T000005566964-保民生-村闲委员补贴</t>
  </si>
  <si>
    <t>50011026T000005566991-保民生-监察监督纪检三员合一</t>
  </si>
  <si>
    <t>50011026T000005567042-平安法治-安全及维稳经费</t>
  </si>
  <si>
    <t>50011026T000005567079-平安法治-应急排危</t>
  </si>
  <si>
    <t>50011026T000005567088-平安法治-应急救援大队</t>
  </si>
  <si>
    <t>50011026T000005567115-民生服务-敬老院管理运行经费</t>
  </si>
  <si>
    <t>50011026T000005567465-民生服务-清扫保洁</t>
  </si>
  <si>
    <t>50011026T000005568152-民生服务-服务群众专项经费</t>
  </si>
  <si>
    <t>50011026T000005568190-民生服务-精神病人经费</t>
  </si>
  <si>
    <t>50011026T000005568209-民生服务-街道议事代表及镇人大代表活动费</t>
  </si>
  <si>
    <t>50011026T000005569456-民生服务-渝事好商量</t>
  </si>
  <si>
    <t>50011026T000005569787-经济发展-服务企业</t>
  </si>
  <si>
    <t>410002-重庆市綦江区永新镇产业发展服务中心小计</t>
  </si>
  <si>
    <t>410002-重庆市綦江区永新镇产业发展服务中心</t>
  </si>
  <si>
    <t>410003-重庆市綦江区永新镇新时代文明实践服务中心小计</t>
  </si>
  <si>
    <t>410003-重庆市綦江区永新镇新时代文明实践服务中心</t>
  </si>
  <si>
    <t>410004-重庆市綦江区永新镇便民服务中心（退役军人服务站）小计</t>
  </si>
  <si>
    <t>410004-重庆市綦江区永新镇便民服务中心（退役军人服务站）</t>
  </si>
  <si>
    <t>410006-重庆市綦江区永新镇综合行政执法大队小计</t>
  </si>
  <si>
    <t>410006-重庆市綦江区永新镇综合行政执法大队</t>
  </si>
  <si>
    <t>410007-重庆市綦江区永新镇村镇建设服务中心小计</t>
  </si>
  <si>
    <t>410007-重庆市綦江区永新镇村镇建设服务中心</t>
  </si>
  <si>
    <t>411-重庆市綦江区三角镇人民政府合计</t>
  </si>
  <si>
    <t>411001-重庆市綦江区三角镇人民政府（本级）小计</t>
  </si>
  <si>
    <t>411001-重庆市綦江区三角镇人民政府（本级）</t>
  </si>
  <si>
    <t>50011023T000003394540-基层党建-机关党员活动费</t>
  </si>
  <si>
    <t>50011023T000003394549-基层党建-基层党组织经费</t>
  </si>
  <si>
    <t>50011026T000005566513-保民生-离任村居干部补贴</t>
  </si>
  <si>
    <t>50011026T000005566530-保民生-老党员生活补贴</t>
  </si>
  <si>
    <t>50011026T000005566626-保民生-村干部意外保险</t>
  </si>
  <si>
    <t>50011026T000005566638-保民生-村居小组长补贴</t>
  </si>
  <si>
    <t>50011026T000005566652-保民生-村闲委员补贴</t>
  </si>
  <si>
    <t>50011026T000005566701-保民生-监察监督纪检三员合一</t>
  </si>
  <si>
    <t>50011026T000005566714-基层党建-村级党组织经费</t>
  </si>
  <si>
    <t>50011026T000005566750-基层党建-工青妇兵党建经费</t>
  </si>
  <si>
    <t>50011026T000005566802-平安法治-安全及维稳经费</t>
  </si>
  <si>
    <t>50011026T000005566827-平安法治-应急排危</t>
  </si>
  <si>
    <t>50011026T000005566856-平安法治-应急救援大队</t>
  </si>
  <si>
    <t>50011026T000005566873-民生服务-敬老院管理运行经费</t>
  </si>
  <si>
    <t>50011026T000005566906-民生服务-清扫保洁</t>
  </si>
  <si>
    <t>50011026T000005566941-民生服务-服务群众专项经费</t>
  </si>
  <si>
    <t>50011026T000005566984-民生服务-精神病人经费</t>
  </si>
  <si>
    <t>50011026T000005566999-民生服务-街道议事代表及镇人大代表活动费</t>
  </si>
  <si>
    <t>50011026T000005567019-民生服务-渝事好商量</t>
  </si>
  <si>
    <t>50011026T000005567036-经济发展-服务企业</t>
  </si>
  <si>
    <t>50011026T000005567065-保工资-非在编人员经费</t>
  </si>
  <si>
    <t>50011026T000005567085-保工资-村（社区）干部五险一金</t>
  </si>
  <si>
    <t>50011026T000005567100-保工资-本土人才</t>
  </si>
  <si>
    <t>50011026T000005567106-保工资-网格员工资及保险</t>
  </si>
  <si>
    <t>411002-重庆市綦江区三角镇产业发展服务中心小计</t>
  </si>
  <si>
    <t>411002-重庆市綦江区三角镇产业发展服务中心</t>
  </si>
  <si>
    <t>411003-重庆市綦江区三角镇新时代文明实践服务中心小计</t>
  </si>
  <si>
    <t>411003-重庆市綦江区三角镇新时代文明实践服务中心</t>
  </si>
  <si>
    <t>411004-重庆市綦江区三角镇便民服务中心（退役军人服务站）小计</t>
  </si>
  <si>
    <t>411004-重庆市綦江区三角镇便民服务中心（退役军人服务站）</t>
  </si>
  <si>
    <t>411006-重庆市綦江区三角镇综合行政执法大队小计</t>
  </si>
  <si>
    <t>411006-重庆市綦江区三角镇综合行政执法大队</t>
  </si>
  <si>
    <t>411007-重庆市綦江区三角镇村镇建设服务中心小计</t>
  </si>
  <si>
    <t>411007-重庆市綦江区三角镇村镇建设服务中心</t>
  </si>
  <si>
    <t>412-重庆市綦江区隆盛镇人民政府合计</t>
  </si>
  <si>
    <t>412001-重庆市綦江区隆盛镇人民政府（本级）小计</t>
  </si>
  <si>
    <t>412001-重庆市綦江区隆盛镇人民政府（本级）</t>
  </si>
  <si>
    <t>50011023T000003395692-基层党建-机关党员活动费</t>
  </si>
  <si>
    <t>50011023T000003395695-基层党建-基层党组织经费</t>
  </si>
  <si>
    <t>50011026T000005568325-保工资-非在编人员经费</t>
  </si>
  <si>
    <t>50011026T000005568387-保工资-村（社区）干部五险一金</t>
  </si>
  <si>
    <t>50011026T000005569433-保工资-本土人才</t>
  </si>
  <si>
    <t>50011026T000005569796-保工资-“两委”外社区工作者工资、五险一金补助</t>
  </si>
  <si>
    <t>50011026T000005571119-保工资-网格员工资及保险</t>
  </si>
  <si>
    <t>50011026T000005571159-保民生-离任村居干部补贴</t>
  </si>
  <si>
    <t>50011026T000005571843-保民生-老党员生活补贴</t>
  </si>
  <si>
    <t>50011026T000005571864-保民生-村干部意外保险</t>
  </si>
  <si>
    <t>50011026T000005571895-保民生-村居小组长补贴</t>
  </si>
  <si>
    <t>50011026T000005571948-保民生-村闲委员补贴</t>
  </si>
  <si>
    <t>50011026T000005572063-保民生-监察监督纪检三员合一</t>
  </si>
  <si>
    <t>50011026T000005572116-基层党建-村级党组织经费</t>
  </si>
  <si>
    <t>50011026T000005572143-基层党建-工青妇兵党建经费</t>
  </si>
  <si>
    <t>50011026T000005572154-平安法治-安全及维稳经费</t>
  </si>
  <si>
    <t>50011026T000005572180-平安法治-应急排危</t>
  </si>
  <si>
    <t>50011026T000005572210-平安法治-应急救援大队</t>
  </si>
  <si>
    <t>50011026T000005572241-民生服务-清扫保洁</t>
  </si>
  <si>
    <t>50011026T000005572255-民生服务-服务群众专项经费</t>
  </si>
  <si>
    <t>50011026T000005572286-民生服务-精神病人经费</t>
  </si>
  <si>
    <t>50011026T000005572316-民生服务-街道议事代表及镇人大代表活动费</t>
  </si>
  <si>
    <t>50011026T000005572378-民生服务-渝事好商量</t>
  </si>
  <si>
    <t>50011026T000005572420-经济发展-服务企业</t>
  </si>
  <si>
    <t>50011026T000005572446-民生服务-敬老院管理运行经费</t>
  </si>
  <si>
    <t>412002-重庆市綦江区隆盛镇产业发展服务中心小计</t>
  </si>
  <si>
    <t>412002-重庆市綦江区隆盛镇产业发展服务中心</t>
  </si>
  <si>
    <t>412003-重庆市綦江区隆盛镇新时代文明实践服务中心小计</t>
  </si>
  <si>
    <t>412003-重庆市綦江区隆盛镇新时代文明实践服务中心</t>
  </si>
  <si>
    <t>412004-重庆市綦江区隆盛镇便民服务中心（退役军人服务站）小计</t>
  </si>
  <si>
    <t>412004-重庆市綦江区隆盛镇便民服务中心（退役军人服务站）</t>
  </si>
  <si>
    <t>412006-重庆市綦江区隆盛镇综合行政执法大队小计</t>
  </si>
  <si>
    <t>412006-重庆市綦江区隆盛镇综合行政执法大队</t>
  </si>
  <si>
    <t>412007-重庆市綦江区隆盛镇村镇建设服务中心小计</t>
  </si>
  <si>
    <t>412007-重庆市綦江区隆盛镇村镇建设服务中心</t>
  </si>
  <si>
    <t>413-重庆市綦江区郭扶镇人民政府合计</t>
  </si>
  <si>
    <t>413001-重庆市綦江区郭扶镇人民政府（本级）小计</t>
  </si>
  <si>
    <t>413001-重庆市綦江区郭扶镇人民政府（本级）</t>
  </si>
  <si>
    <t>50011023T000003394223-基层党建-机关党员活动费</t>
  </si>
  <si>
    <t>50011023T000003394229-基层党建-基层党组织经费</t>
  </si>
  <si>
    <t>50011026T000005572567-保工资-村（社区）干部五险一金</t>
  </si>
  <si>
    <t>50011026T000005572753-保工资-本土人才</t>
  </si>
  <si>
    <t>50011026T000005572772-保工资-“两委”外社区工作者工资、五险一金补助</t>
  </si>
  <si>
    <t>50011026T000005572781-保工资-网格员工资及保险</t>
  </si>
  <si>
    <t>50011026T000005572790-保民生-离任村居干部补贴</t>
  </si>
  <si>
    <t>50011026T000005572802-保民生-老党员生活补贴</t>
  </si>
  <si>
    <t>50011026T000005572818-保民生-村干部意外保险</t>
  </si>
  <si>
    <t>50011026T000005572826-保民生-村居小组长补贴</t>
  </si>
  <si>
    <t>50011026T000005572829-保民生-村闲委员补贴</t>
  </si>
  <si>
    <t>50011026T000005572838-保民生-监察监督纪检三员合一</t>
  </si>
  <si>
    <t>50011026T000005572848-基层党建-村级党组织经费</t>
  </si>
  <si>
    <t>50011026T000005572853-基层党建-工青妇兵党建经费</t>
  </si>
  <si>
    <t>50011026T000005572856-平安法治-安全及维稳经费</t>
  </si>
  <si>
    <t>50011026T000005572861-平安法治-应急排危</t>
  </si>
  <si>
    <t>50011026T000005572868-平安法治-应急救援大队</t>
  </si>
  <si>
    <t>50011026T000005572874-民生服务-敬老院管理运行经费</t>
  </si>
  <si>
    <t>50011026T000005572877-民生服务-清扫保洁</t>
  </si>
  <si>
    <t>50011026T000005572882-民生服务-服务群众专项经费</t>
  </si>
  <si>
    <t>50011026T000005572888-民生服务-精神病人经费</t>
  </si>
  <si>
    <t>50011026T000005572894-民生服务-街道议事代表及镇人大代表活动费</t>
  </si>
  <si>
    <t>50011026T000005572900-民生服务-渝事好商量</t>
  </si>
  <si>
    <t>50011026T000005572903-经济发展-服务企业</t>
  </si>
  <si>
    <t>50011026T000005577472-保工资-非在编人员经费</t>
  </si>
  <si>
    <t>413002-重庆市綦江区郭扶镇产业发展服务中心小计</t>
  </si>
  <si>
    <t>413002-重庆市綦江区郭扶镇产业发展服务中心</t>
  </si>
  <si>
    <t>413003-重庆市綦江区郭扶镇新时代文明实践服务中心小计</t>
  </si>
  <si>
    <t>413003-重庆市綦江区郭扶镇新时代文明实践服务中心</t>
  </si>
  <si>
    <t>413004-重庆市綦江区郭扶镇便民服务中心（退役军人服务站）小计</t>
  </si>
  <si>
    <t>413004-重庆市綦江区郭扶镇便民服务中心（退役军人服务站）</t>
  </si>
  <si>
    <t>413006-重庆市綦江区郭扶镇综合行政执法大队小计</t>
  </si>
  <si>
    <t>413006-重庆市綦江区郭扶镇综合行政执法大队</t>
  </si>
  <si>
    <t>413007-重庆市綦江区郭扶镇村镇建设服务中心小计</t>
  </si>
  <si>
    <t>413007-重庆市綦江区郭扶镇村镇建设服务中心</t>
  </si>
  <si>
    <t>414-重庆市綦江区篆塘镇人民政府合计</t>
  </si>
  <si>
    <t>414001-重庆市綦江区篆塘镇人民政府（本级）小计</t>
  </si>
  <si>
    <t>414001-重庆市綦江区篆塘镇人民政府（本级）</t>
  </si>
  <si>
    <t>50011023T000003399240-基层党建-机关党员活动费</t>
  </si>
  <si>
    <t>50011023T000003399246-基层党建-基层党组织经费</t>
  </si>
  <si>
    <t>50011026T000005572963-基层党建-村级党组织经费</t>
  </si>
  <si>
    <t>50011026T000005572971-基层党建-工青妇兵党建经费</t>
  </si>
  <si>
    <t>50011026T000005575567-保工资-非在编人员经费</t>
  </si>
  <si>
    <t>50011026T000005575586-保工资-村（社区）干部五险一金</t>
  </si>
  <si>
    <t>50011026T000005581804-保工资-本土人才</t>
  </si>
  <si>
    <t>50011026T000005581845-保工资-“两委”外社区工作者工资、五险一金补助</t>
  </si>
  <si>
    <t>50011026T000005581882-保工资-网格员工资及保险</t>
  </si>
  <si>
    <t>50011026T000005582310-保民生-离任村居干部补贴</t>
  </si>
  <si>
    <t>50011026T000005582388-保民生-老党员生活补贴</t>
  </si>
  <si>
    <t>50011026T000005582424-保民生-村干部意外保险</t>
  </si>
  <si>
    <t>50011026T000005582517-保民生-村居小组长补贴</t>
  </si>
  <si>
    <t>50011026T000005582569-保民生-村闲委员补贴</t>
  </si>
  <si>
    <t>50011026T000005582620-保民生-监察监督纪检三员合一</t>
  </si>
  <si>
    <t>50011026T000005582647-平安法治-安全及维稳经费</t>
  </si>
  <si>
    <t>50011026T000005582705-平安法治-应急排危</t>
  </si>
  <si>
    <t>50011026T000005582717-平安法治-应急救援大队</t>
  </si>
  <si>
    <t>50011026T000005582746-民生服务-敬老院管理运行经费</t>
  </si>
  <si>
    <t>50011026T000005582763-民生服务-清扫保洁</t>
  </si>
  <si>
    <t>50011026T000005582811-民生服务-服务群众专项经费</t>
  </si>
  <si>
    <t>50011026T000005582829-民生服务-精神病人经费</t>
  </si>
  <si>
    <t>50011026T000005582878-民生服务-街道议事代表及镇人大代表活动费</t>
  </si>
  <si>
    <t>50011026T000005582975-民生服务-渝事好商量</t>
  </si>
  <si>
    <t>50011026T000005582991-经济发展-服务企业</t>
  </si>
  <si>
    <t>414002-重庆市綦江区篆塘镇产业发展服务中心小计</t>
  </si>
  <si>
    <t>414002-重庆市綦江区篆塘镇产业发展服务中心</t>
  </si>
  <si>
    <t>414003-重庆市綦江区篆塘镇新时代文明实践服务中心小计</t>
  </si>
  <si>
    <t>414003-重庆市綦江区篆塘镇新时代文明实践服务中心</t>
  </si>
  <si>
    <t>414004-重庆市綦江区篆塘镇便民服务中心（退役军人服务站）小计</t>
  </si>
  <si>
    <t>414004-重庆市綦江区篆塘镇便民服务中心（退役军人服务站）</t>
  </si>
  <si>
    <t>414006-重庆市綦江区篆塘镇综合行政执法大队小计</t>
  </si>
  <si>
    <t>414006-重庆市綦江区篆塘镇综合行政执法大队</t>
  </si>
  <si>
    <t>414007-重庆市綦江区篆塘镇村镇建设服务中心小计</t>
  </si>
  <si>
    <t>414007-重庆市綦江区篆塘镇村镇建设服务中心</t>
  </si>
  <si>
    <t>415-重庆市綦江区丁山镇人民政府合计</t>
  </si>
  <si>
    <t>415001-重庆市綦江区丁山镇人民政府（本级）小计</t>
  </si>
  <si>
    <t>415001-重庆市綦江区丁山镇人民政府（本级）</t>
  </si>
  <si>
    <t>50011023T000003394101-基层党建-机关党员活动费</t>
  </si>
  <si>
    <t>50011023T000003394110-基层党建-基层党组织经费</t>
  </si>
  <si>
    <t>50011026T000005566620-保工资-非在编人员经费</t>
  </si>
  <si>
    <t>50011026T000005569098-保工资-村（社区）干部五险一金</t>
  </si>
  <si>
    <t>50011026T000005571930-保工资-本土人才</t>
  </si>
  <si>
    <t>50011026T000005572930-保工资-“两委”外社区工作者工资、五险一金补助</t>
  </si>
  <si>
    <t>50011026T000005577552-保工资-网格员工资及保险</t>
  </si>
  <si>
    <t>50011026T000005578891-保民生-离任村居干部补贴</t>
  </si>
  <si>
    <t>50011026T000005582382-保民生-老党员生活补贴</t>
  </si>
  <si>
    <t>50011026T000005582693-保民生-村干部意外保险</t>
  </si>
  <si>
    <t>50011026T000005582997-保民生-村居小组长补贴</t>
  </si>
  <si>
    <t>50011026T000005583403-保民生-村闲委员补贴</t>
  </si>
  <si>
    <t>50011026T000005583626-保民生-监察监督纪检三员合一</t>
  </si>
  <si>
    <t>50011026T000005584766-平安法治-安全及维稳经费</t>
  </si>
  <si>
    <t>50011026T000005584994-平安法治-应急排危</t>
  </si>
  <si>
    <t>50011026T000005585206-平安法治-应急救援大队</t>
  </si>
  <si>
    <t>50011026T000005586805-民生服务-敬老院管理运行经费</t>
  </si>
  <si>
    <t>50011026T000005586832-民生服务-清扫保洁</t>
  </si>
  <si>
    <t>50011026T000005586868-民生服务-服务群众专项经费</t>
  </si>
  <si>
    <t>50011026T000005586915-民生服务-精神病人经费</t>
  </si>
  <si>
    <t>50011026T000005586976-民生服务-街道议事代表及镇人大代表活动费</t>
  </si>
  <si>
    <t>50011026T000005586993-民生服务-渝事好商量</t>
  </si>
  <si>
    <t>50011026T000005587028-经济发展-服务企业</t>
  </si>
  <si>
    <t>50011026T000005587048-基层党建-村级党组织经费</t>
  </si>
  <si>
    <t>50011026T000005587054-基层党建-工青妇兵党建经费</t>
  </si>
  <si>
    <t>415002-重庆市綦江区丁山镇产业发展服务中心小计</t>
  </si>
  <si>
    <t>415002-重庆市綦江区丁山镇产业发展服务中心</t>
  </si>
  <si>
    <t>415003-重庆市綦江区丁山镇新时代文明实践服务中心小计</t>
  </si>
  <si>
    <t>415003-重庆市綦江区丁山镇新时代文明实践服务中心</t>
  </si>
  <si>
    <t>415004-重庆市綦江区丁山镇便民服务中心（退役军人服务站）小计</t>
  </si>
  <si>
    <t>415004-重庆市綦江区丁山镇便民服务中心（退役军人服务站）</t>
  </si>
  <si>
    <t>415006-重庆市綦江区丁山镇综合行政执法大队小计</t>
  </si>
  <si>
    <t>415006-重庆市綦江区丁山镇综合行政执法大队</t>
  </si>
  <si>
    <t>415007-重庆市綦江区丁山镇村镇建设服务中心小计</t>
  </si>
  <si>
    <t>415007-重庆市綦江区丁山镇村镇建设服务中心</t>
  </si>
  <si>
    <t>416-重庆市綦江区安稳镇人民政府合计</t>
  </si>
  <si>
    <t>416001-重庆市綦江区安稳镇人民政府（本级）小计</t>
  </si>
  <si>
    <t>416001-重庆市綦江区安稳镇人民政府（本级）</t>
  </si>
  <si>
    <t>50011023T000003396725-基层党建-机关党员活动费</t>
  </si>
  <si>
    <t>50011023T000003396728-基层党建-基层党组织经费</t>
  </si>
  <si>
    <t>50011026T000005566361-保工资-非在编人员经费</t>
  </si>
  <si>
    <t>50011026T000005566551-保工资-村（社区）干部五险一金</t>
  </si>
  <si>
    <t>50011026T000005566604-保工资-本土人才</t>
  </si>
  <si>
    <t>50011026T000005566649-保工资-“两委”外社区工作者工资、五险一金补助</t>
  </si>
  <si>
    <t>50011026T000005566753-保工资-网格员工资及保险</t>
  </si>
  <si>
    <t>50011026T000005566790-保民生-离任村居干部补贴</t>
  </si>
  <si>
    <t>50011026T000005566815-保民生-老党员生活补贴</t>
  </si>
  <si>
    <t>50011026T000005566841-保民生-村干部意外保险</t>
  </si>
  <si>
    <t>50011026T000005566868-保民生-村居小组长补贴</t>
  </si>
  <si>
    <t>50011026T000005566897-保民生-村闲委员补贴</t>
  </si>
  <si>
    <t>50011026T000005566944-保民生-监察监督纪检三员合一</t>
  </si>
  <si>
    <t>50011026T000005567013-基层党建-村级党组织经费</t>
  </si>
  <si>
    <t>50011026T000005567025-基层党建-工青妇兵党建经费</t>
  </si>
  <si>
    <t>50011026T000005567045-平安法治-安全及维稳经费</t>
  </si>
  <si>
    <t>50011026T000005567062-平安法治-应急排危</t>
  </si>
  <si>
    <t>50011026T000005567082-平安法治-应急救援大队</t>
  </si>
  <si>
    <t>50011026T000005567118-民生服务-敬老院管理运行经费</t>
  </si>
  <si>
    <t>50011026T000005568149-民生服务-清扫保洁</t>
  </si>
  <si>
    <t>50011026T000005568176-民生服务-服务群众专项经费</t>
  </si>
  <si>
    <t>50011026T000005568187-民生服务-精神病人经费</t>
  </si>
  <si>
    <t>50011026T000005568196-民生服务-街道议事代表及镇人大代表活动费</t>
  </si>
  <si>
    <t>50011026T000005568218-民生服务-渝事好商量</t>
  </si>
  <si>
    <t>50011026T000005568240-经济发展-服务企业</t>
  </si>
  <si>
    <t>416002-重庆市綦江区安稳镇产业发展服务中心小计</t>
  </si>
  <si>
    <t>416002-重庆市綦江区安稳镇产业发展服务中心</t>
  </si>
  <si>
    <t>416003-重庆市綦江区安稳镇新时代文明实践服务中心小计</t>
  </si>
  <si>
    <t>416003-重庆市綦江区安稳镇新时代文明实践服务中心</t>
  </si>
  <si>
    <t>416004-重庆市綦江区安稳镇便民服务中心（退役军人服务站）小计</t>
  </si>
  <si>
    <t>416004-重庆市綦江区安稳镇便民服务中心（退役军人服务站）</t>
  </si>
  <si>
    <t>416006-重庆市綦江区安稳镇综合行政执法大队小计</t>
  </si>
  <si>
    <t>416006-重庆市綦江区安稳镇综合行政执法大队</t>
  </si>
  <si>
    <t>416007-重庆市綦江区安稳镇村镇建设服务中心小计</t>
  </si>
  <si>
    <t>416007-重庆市綦江区安稳镇村镇建设服务中心</t>
  </si>
  <si>
    <t>417-重庆市綦江区扶欢镇人民政府合计</t>
  </si>
  <si>
    <t>417001-重庆市綦江区扶欢镇人民政府（本级）小计</t>
  </si>
  <si>
    <t>417001-重庆市綦江区扶欢镇人民政府（本级）</t>
  </si>
  <si>
    <t>50011023T000003395054-基层党建-机关党员活动费</t>
  </si>
  <si>
    <t>50011023T000003395060-基层党建-基层党组织经费</t>
  </si>
  <si>
    <t>50011026T000005566745-保工资-非在编人员经费</t>
  </si>
  <si>
    <t>50011026T000005566777-保工资-村（社区）干部五险一金</t>
  </si>
  <si>
    <t>50011026T000005566911-保工资-本土人才</t>
  </si>
  <si>
    <t>50011026T000005569801-保工资-网格员工资及保险</t>
  </si>
  <si>
    <t>50011026T000005570144-保民生-离任村居干部补贴</t>
  </si>
  <si>
    <t>50011026T000005570171-保民生-老党员生活补贴</t>
  </si>
  <si>
    <t>50011026T000005570186-保民生-村干部意外保险</t>
  </si>
  <si>
    <t>50011026T000005570205-保民生-村居小组长补贴</t>
  </si>
  <si>
    <t>50011026T000005570226-保民生-村闲委员补贴</t>
  </si>
  <si>
    <t>50011026T000005570572-保民生-监察监督纪检三员合一</t>
  </si>
  <si>
    <t>50011026T000005571165-基层党建-村级党组织经费</t>
  </si>
  <si>
    <t>50011026T000005571573-基层党建-工青妇兵党建经费</t>
  </si>
  <si>
    <t>50011026T000005571638-平安法治-安全及维稳经费</t>
  </si>
  <si>
    <t>50011026T000005571652-平安法治-应急排危</t>
  </si>
  <si>
    <t>50011026T000005571670-平安法治-应急救援大队</t>
  </si>
  <si>
    <t>50011026T000005571730-民生服务-敬老院管理运行经费</t>
  </si>
  <si>
    <t>50011026T000005571785-民生服务-清扫保洁</t>
  </si>
  <si>
    <t>50011026T000005571790-民生服务-服务群众专项经费</t>
  </si>
  <si>
    <t>50011026T000005571847-民生服务-精神病人经费</t>
  </si>
  <si>
    <t>50011026T000005571877-民生服务-街道议事代表及镇人大代表活动费</t>
  </si>
  <si>
    <t>50011026T000005571995-民生服务-渝事好商量</t>
  </si>
  <si>
    <t>50011026T000005572054-经济发展-服务企业</t>
  </si>
  <si>
    <t>417002-重庆市綦江区扶欢镇产业发展服务中心小计</t>
  </si>
  <si>
    <t>417002-重庆市綦江区扶欢镇产业发展服务中心</t>
  </si>
  <si>
    <t>417003-重庆市綦江区扶欢镇新时代文明实践服务中心小计</t>
  </si>
  <si>
    <t>417003-重庆市綦江区扶欢镇新时代文明实践服务中心</t>
  </si>
  <si>
    <t>417004-重庆市綦江区扶欢镇便民服务中心（退役军人服务站）小计</t>
  </si>
  <si>
    <t>417004-重庆市綦江区扶欢镇便民服务中心（退役军人服务站）</t>
  </si>
  <si>
    <t>417006-重庆市綦江区扶欢镇综合行政执法大队小计</t>
  </si>
  <si>
    <t>417006-重庆市綦江区扶欢镇综合行政执法大队</t>
  </si>
  <si>
    <t>417007-重庆市綦江区扶欢镇村镇建设服务中心小计</t>
  </si>
  <si>
    <t>417007-重庆市綦江区扶欢镇村镇建设服务中心</t>
  </si>
  <si>
    <t>418-重庆市綦江区永城镇人民政府合计</t>
  </si>
  <si>
    <t>418001-重庆市綦江区永城镇人民政府（本级）小计</t>
  </si>
  <si>
    <t>418001-重庆市綦江区永城镇人民政府（本级）</t>
  </si>
  <si>
    <t>50011023T000003394096-基层党建-机关党员活动费</t>
  </si>
  <si>
    <t>50011023T000003394107-基层党建-基层党组织经费</t>
  </si>
  <si>
    <t>50011026T000005571912-保工资-非在编人员经费</t>
  </si>
  <si>
    <t>50011026T000005572097-保工资-村（社区）干部五险一金</t>
  </si>
  <si>
    <t>50011026T000005572213-保工资-本土人才</t>
  </si>
  <si>
    <t>50011026T000005572237-保工资-“两委”外社区工作者工资、五险一金补助</t>
  </si>
  <si>
    <t>50011026T000005572249-保工资-网格员工资及保险</t>
  </si>
  <si>
    <t>50011026T000005572274-保民生-离任村居干部补贴</t>
  </si>
  <si>
    <t>50011026T000005572289-保民生-老党员生活补贴</t>
  </si>
  <si>
    <t>50011026T000005572322-保民生-村干部意外保险</t>
  </si>
  <si>
    <t>50011026T000005572334-保民生-村居小组长补贴</t>
  </si>
  <si>
    <t>50011026T000005572375-保民生-村闲委员补贴</t>
  </si>
  <si>
    <t>50011026T000005572396-保民生-监察监督纪检三员合一</t>
  </si>
  <si>
    <t>50011026T000005572443-基层党建-村级党组织经费</t>
  </si>
  <si>
    <t>50011026T000005572452-基层党建-工青妇兵党建经费</t>
  </si>
  <si>
    <t>50011026T000005572467-平安法治-安全及维稳经费</t>
  </si>
  <si>
    <t>50011026T000005572482-平安法治-应急排危</t>
  </si>
  <si>
    <t>50011026T000005572497-平安法治-应急救援大队</t>
  </si>
  <si>
    <t>50011026T000005572516-民生服务-敬老院管理运行经费</t>
  </si>
  <si>
    <t>50011026T000005572522-民生服务-清扫保洁</t>
  </si>
  <si>
    <t>50011026T000005572534-民生服务-服务群众专项经费</t>
  </si>
  <si>
    <t>50011026T000005572546-民生服务-精神病人经费</t>
  </si>
  <si>
    <t>50011026T000005572555-民生服务-街道议事代表及镇人大代表活动费</t>
  </si>
  <si>
    <t>50011026T000005572564-民生服务-渝事好商量</t>
  </si>
  <si>
    <t>50011026T000005572582-经济发展-服务企业</t>
  </si>
  <si>
    <t>418002-重庆市綦江区永城镇产业发展服务中心小计</t>
  </si>
  <si>
    <t>418002-重庆市綦江区永城镇产业发展服务中心</t>
  </si>
  <si>
    <t>418003-重庆市綦江区永城镇新时代文明实践服务中心小计</t>
  </si>
  <si>
    <t>418003-重庆市綦江区永城镇新时代文明实践服务中心</t>
  </si>
  <si>
    <t>418004-重庆市綦江区永城镇便民服务中心（退役军人服务站）小计</t>
  </si>
  <si>
    <t>418004-重庆市綦江区永城镇便民服务中心（退役军人服务站）</t>
  </si>
  <si>
    <t>418006-重庆市綦江区永城镇综合行政执法大队小计</t>
  </si>
  <si>
    <t>418006-重庆市綦江区永城镇综合行政执法大队</t>
  </si>
  <si>
    <t>418007-重庆市綦江区永城镇村镇建设服务中心小计</t>
  </si>
  <si>
    <t>418007-重庆市綦江区永城镇村镇建设服务中心</t>
  </si>
  <si>
    <t>419-重庆市綦江区中峰镇人民政府合计</t>
  </si>
  <si>
    <t>419001-重庆市綦江区中峰镇人民政府（本级）小计</t>
  </si>
  <si>
    <t>419001-重庆市綦江区中峰镇人民政府（本级）</t>
  </si>
  <si>
    <t>50011023T000003387350-基层党建-机关党员活动费</t>
  </si>
  <si>
    <t>50011023T000003387353-基层党建-基层党组织经费</t>
  </si>
  <si>
    <t>50011026T000005578530-保工资-村（社区）干部五险一金</t>
  </si>
  <si>
    <t>50011026T000005578691-保工资-本土人才</t>
  </si>
  <si>
    <t>50011026T000005578837-保工资-“两委”外社区工作者工资、五险一金补助</t>
  </si>
  <si>
    <t>50011026T000005578975-保工资-网格员工资及保险</t>
  </si>
  <si>
    <t>50011026T000005578997-保民生-离任村居干部补贴</t>
  </si>
  <si>
    <t>50011026T000005579411-保民生-老党员生活补贴</t>
  </si>
  <si>
    <t>50011026T000005579420-保民生-村干部意外保险</t>
  </si>
  <si>
    <t>50011026T000005579443-保民生-村居小组长补贴</t>
  </si>
  <si>
    <t>50011026T000005579567-保民生-村闲委员补贴</t>
  </si>
  <si>
    <t>50011026T000005579576-保民生-监察监督纪检三员合一</t>
  </si>
  <si>
    <t>50011026T000005581801-平安法治-安全及维稳经费</t>
  </si>
  <si>
    <t>50011026T000005581815-平安法治-应急排危</t>
  </si>
  <si>
    <t>50011026T000005581839-平安法治-应急救援大队</t>
  </si>
  <si>
    <t>50011026T000005581847-民生服务-敬老院管理运行经费</t>
  </si>
  <si>
    <t>50011026T000005582408-民生服务-清扫保洁</t>
  </si>
  <si>
    <t>50011026T000005582421-民生服务-服务群众专项经费</t>
  </si>
  <si>
    <t>50011026T000005582438-民生服务-精神病人经费</t>
  </si>
  <si>
    <t>50011026T000005582463-民生服务-街道议事代表及镇人大代表活动费</t>
  </si>
  <si>
    <t>50011026T000005582522-民生服务-渝事好商量</t>
  </si>
  <si>
    <t>50011026T000005582540-经济发展-服务企业</t>
  </si>
  <si>
    <t>50011026T000005582891-基层党建-村级党组织经费</t>
  </si>
  <si>
    <t>50011026T000005582907-基层党建-工青妇兵党建经费</t>
  </si>
  <si>
    <t>50011026T000005591200-保工资-非在编人员经费</t>
  </si>
  <si>
    <t>419002-重庆市綦江区中峰镇产业发展服务中心小计</t>
  </si>
  <si>
    <t>419002-重庆市綦江区中峰镇产业发展服务中心</t>
  </si>
  <si>
    <t>419003-重庆市綦江区中峰镇新时代文明实践服务中心小计</t>
  </si>
  <si>
    <t>419003-重庆市綦江区中峰镇新时代文明实践服务中心</t>
  </si>
  <si>
    <t>419004-重庆市綦江区中峰镇便民服务中心（退役军人服务站）小计</t>
  </si>
  <si>
    <t>419004-重庆市綦江区中峰镇便民服务中心（退役军人服务站）</t>
  </si>
  <si>
    <t>419006-重庆市綦江区中峰镇综合行政执法大队小计</t>
  </si>
  <si>
    <t>419006-重庆市綦江区中峰镇综合行政执法大队</t>
  </si>
  <si>
    <t>419007-重庆市綦江区中峰镇村镇建设服务中心小计</t>
  </si>
  <si>
    <t>419007-重庆市綦江区中峰镇村镇建设服务中心</t>
  </si>
  <si>
    <t>420-重庆市綦江区横山镇人民政府合计</t>
  </si>
  <si>
    <t>420001-重庆市綦江区横山镇人民政府（本级）小计</t>
  </si>
  <si>
    <t>50011023T000003385907-基层党建-机关党员活动费</t>
  </si>
  <si>
    <t>50011023T000003385960-基层党建-基层党组织经费</t>
  </si>
  <si>
    <t>50011026T000005566364-保工资-非在编人员经费</t>
  </si>
  <si>
    <t>50011026T000005566390-保工资-村（社区）干部五险一金</t>
  </si>
  <si>
    <t>50011026T000005566421-保工资-本土人才</t>
  </si>
  <si>
    <t>50011026T000005566439-保工资-“两委”外社区工作者工资、五险一金补助</t>
  </si>
  <si>
    <t>50011026T000005566459-保工资-网格员工资及保险</t>
  </si>
  <si>
    <t>50011026T000005566545-保民生-离任村居干部补贴</t>
  </si>
  <si>
    <t>50011026T000005566569-保民生-老党员生活补贴</t>
  </si>
  <si>
    <t>50011026T000005566601-保民生-村干部意外保险</t>
  </si>
  <si>
    <t>50011026T000005566655-保民生-村居小组长补贴</t>
  </si>
  <si>
    <t>50011026T000005566759-保民生-村闲委员补贴</t>
  </si>
  <si>
    <t>50011026T000005566859-基层党建-村级党组织经费</t>
  </si>
  <si>
    <t>50011026T000005566889-保民生-监察监督纪检三员合一</t>
  </si>
  <si>
    <t>50011026T000005566920-基层党建-工青妇兵党建经费</t>
  </si>
  <si>
    <t>50011026T000005566981-平安法治-安全及维稳经费</t>
  </si>
  <si>
    <t>50011026T000005568221-平安法治-应急排危</t>
  </si>
  <si>
    <t>50011026T000005568229-平安法治-应急救援大队</t>
  </si>
  <si>
    <t>50011026T000005568258-民生服务-敬老院管理运行经费</t>
  </si>
  <si>
    <t>50011026T000005568266-民生服务-清扫保洁</t>
  </si>
  <si>
    <t>50011026T000005568287-民生服务-服务群众专项经费</t>
  </si>
  <si>
    <t>50011026T000005568299-民生服务-精神病人经费</t>
  </si>
  <si>
    <t>50011026T000005568311-民生服务-街道议事代表及镇人大代表活动费</t>
  </si>
  <si>
    <t>50011026T000005568382-民生服务-渝事好商量</t>
  </si>
  <si>
    <t>50011026T000005568391-经济发展-服务企业</t>
  </si>
  <si>
    <t>420002-重庆市綦江区横山镇产业发展服务中心小计</t>
  </si>
  <si>
    <t>420002-重庆市綦江区横山镇产业发展服务中心</t>
  </si>
  <si>
    <t>420003-重庆市綦江区横山镇新时代文明实践服务中心小计</t>
  </si>
  <si>
    <t>420003-重庆市綦江区横山镇新时代文明实践服务中心</t>
  </si>
  <si>
    <t>420004-重庆市綦江区横山镇便民服务中心（退役军人服务站）小计</t>
  </si>
  <si>
    <t>420004-重庆市綦江区横山镇便民服务中心（退役军人服务站）</t>
  </si>
  <si>
    <t>420006-重庆市綦江区横山镇综合行政执法大队小计</t>
  </si>
  <si>
    <t>420006-重庆市綦江区横山镇综合行政执法大队</t>
  </si>
  <si>
    <t>420007-重庆市綦江区横山镇村镇建设服务中心小计</t>
  </si>
  <si>
    <t>420007-重庆市綦江区横山镇村镇建设服务中心</t>
  </si>
  <si>
    <t>500-中国国民党革命委员会重庆市綦江区委员会合计</t>
  </si>
  <si>
    <t>500001-中国国民党革命委员会重庆市綦江区委员会（本级）小计</t>
  </si>
  <si>
    <t>500001-中国国民党革命委员会重庆市綦江区委员会（本级）</t>
  </si>
  <si>
    <t>50011022T000000092386-党派基层活动经费</t>
  </si>
  <si>
    <t>501-中国民主同盟重庆市綦江区委员会合计</t>
  </si>
  <si>
    <t>501-中国民主同盟重庆市綦江区委员会</t>
  </si>
  <si>
    <t>501001-中国民主同盟重庆市綦江区委员会（本级）小计</t>
  </si>
  <si>
    <t>501001-中国民主同盟重庆市綦江区委员会（本级）</t>
  </si>
  <si>
    <t>50011024T000004129350-民盟党派基层活动经费</t>
  </si>
  <si>
    <t>502-中国民主促进会重庆市綦江区委员会合计</t>
  </si>
  <si>
    <t>502-中国民主促进会重庆市綦江区委员会</t>
  </si>
  <si>
    <t>502001-中国民主促进会重庆市綦江区委员会（本级）小计</t>
  </si>
  <si>
    <t>502001-中国民主促进会重庆市綦江区委员会（本级）</t>
  </si>
  <si>
    <t>50011023T000003387620-民进党派基层活动经费</t>
  </si>
  <si>
    <t>503-九三学社重庆市綦江区委员会合计</t>
  </si>
  <si>
    <t>503-九三学社重庆市綦江区委员会</t>
  </si>
  <si>
    <t>503001-九三学社重庆市綦江区委员会（本级）小计</t>
  </si>
  <si>
    <t>503001-九三学社重庆市綦江区委员会（本级）</t>
  </si>
  <si>
    <t>50011023T000003387562-九三学社党派基层活动经费</t>
  </si>
  <si>
    <t>504-重庆市綦江区总工会合计</t>
  </si>
  <si>
    <t>504001-重庆市綦江区总工会（本级）小计</t>
  </si>
  <si>
    <t>504001-重庆市綦江区总工会（本级）</t>
  </si>
  <si>
    <t>504002-重庆市綦江区职工服务（帮扶）中心小计</t>
  </si>
  <si>
    <t>504002-重庆市綦江区职工服务（帮扶）中心</t>
  </si>
  <si>
    <t>505-中国共产主义青年团重庆市綦江区委员会合计</t>
  </si>
  <si>
    <t>505001-中国共产主义青年团重庆市綦江区委员会（本级）小计</t>
  </si>
  <si>
    <t>505001-中国共产主义青年团重庆市綦江区委员会（本级）</t>
  </si>
  <si>
    <t>50011021T000000051443-青年联合会专项经费</t>
  </si>
  <si>
    <t>50011021T000000051444-全国计划志愿者保险费（预拨）</t>
  </si>
  <si>
    <t>50011023T000003520954-大学生志愿服务西部计划专项-区县</t>
  </si>
  <si>
    <t>50011024T000004128462-群团服务专项资金—青少年事业发展资金</t>
  </si>
  <si>
    <t>50011024T000004306306-群团事业发展资金—青少年事业发展资金</t>
  </si>
  <si>
    <t>50011026T000005587919-綦江西部计划志愿者招募考试经费</t>
  </si>
  <si>
    <t>50011026T000005588194-青少年心理健康疏导机制改革试点经费</t>
  </si>
  <si>
    <t>50011026T000005589148-青少年活动中心假期公益托管项目</t>
  </si>
  <si>
    <t>50011026T000005590673-青少年活动中心日常运营费</t>
  </si>
  <si>
    <t>50011026T000005590685-青少年活动中心租金管理</t>
  </si>
  <si>
    <t>505002-重庆市綦江区青少年活动中心小计</t>
  </si>
  <si>
    <t>505002-重庆市綦江区青少年活动中心</t>
  </si>
  <si>
    <t>506-重庆市綦江区妇女联合会合计</t>
  </si>
  <si>
    <t>506001-重庆市綦江区妇女联合会（本级）小计</t>
  </si>
  <si>
    <t>506001-重庆市綦江区妇女联合会（本级）</t>
  </si>
  <si>
    <t>50011022T000000104963-綦江区妇女儿童活动中心租金</t>
  </si>
  <si>
    <t>50011022T000002010320-权益保障工作</t>
  </si>
  <si>
    <t>50011024T000004130030-家庭儿童工作</t>
  </si>
  <si>
    <t>50011025T000004935174-群团事业发展资金-未成年人家庭监护教育关爱改革项目</t>
  </si>
  <si>
    <t>50011026T000005585528-思想政治引领</t>
  </si>
  <si>
    <t>50011026T000005585568-组织建设及妇女发展工作</t>
  </si>
  <si>
    <t>50011026T000005590259-群团事业发展资金-渝好空间-社区妇女儿童综合服务体项目</t>
  </si>
  <si>
    <t>506002-重庆市綦江区妇女儿童活动中心小计</t>
  </si>
  <si>
    <t>506002-重庆市綦江区妇女儿童活动中心</t>
  </si>
  <si>
    <t>507-重庆市綦江区科学技术协会合计</t>
  </si>
  <si>
    <t>507001-重庆市綦江区科学技术协会（本级）小计</t>
  </si>
  <si>
    <t>507001-重庆市綦江区科学技术协会（本级）</t>
  </si>
  <si>
    <t>50011022T000000148753-科普活动与科技交流</t>
  </si>
  <si>
    <t>50011022T000000148760-反邪教经费</t>
  </si>
  <si>
    <t>50011022T000000148777-青少年科技创新区长奖励</t>
  </si>
  <si>
    <t>50011022T000000148781-老科技工作者协会工作经费</t>
  </si>
  <si>
    <t>50011026T000005575065-联系服务科技工作者</t>
  </si>
  <si>
    <t>508-重庆市綦江区工商业联合会合计</t>
  </si>
  <si>
    <t>508001-重庆市綦江区工商业联合会（本级）小计</t>
  </si>
  <si>
    <t>508001-重庆市綦江区工商业联合会（本级）</t>
  </si>
  <si>
    <t>50011021T000000048784-经济服务专项经费</t>
  </si>
  <si>
    <t>50011021T000000048785-民营经济人士宣传思想教育专项经费</t>
  </si>
  <si>
    <t>50011021T000000048786-商会建设及会员发展专项经费</t>
  </si>
  <si>
    <t>50011021T000000048787-执常委、主席会长（扩大）会议专项经费</t>
  </si>
  <si>
    <t>50011026T000005576501-宠物产业发展专项经费</t>
  </si>
  <si>
    <t>509-重庆市綦江区归侨侨眷联合会合计</t>
  </si>
  <si>
    <t>509001-重庆市綦江区归侨侨眷联合会（本级）小计</t>
  </si>
  <si>
    <t>509001-重庆市綦江区归侨侨眷联合会（本级）</t>
  </si>
  <si>
    <t>50011022T000000088166-联系服务侨台群众专项经费</t>
  </si>
  <si>
    <t>50011022T000000088175-服务经济社会发展专项经费</t>
  </si>
  <si>
    <t>50011026T000005601967-第三次归侨侨眷、台胞台属代表大会经费</t>
  </si>
  <si>
    <t>510-重庆市綦江区残疾人联合会合计</t>
  </si>
  <si>
    <t>510001-重庆市綦江区残疾人联合会（本级）小计</t>
  </si>
  <si>
    <t>510001-重庆市綦江区残疾人联合会（本级）</t>
  </si>
  <si>
    <t>50011021T000000049388-残疾儿童康复治疗救助基金</t>
  </si>
  <si>
    <t>50011025T000004952176-市级残疾人事业发展补助（一般公共预算）</t>
  </si>
  <si>
    <t>50011025T000004952258-中央残疾人事业发展补助（一般公共预算）</t>
  </si>
  <si>
    <t>50011025T000004952285-中央残疾人事业发展补助（彩票公益金）</t>
  </si>
  <si>
    <t>50011026T000005332481-残疾人权益保障到人补助</t>
  </si>
  <si>
    <t>50011026T000005332523-残疾人服务目标任务</t>
  </si>
  <si>
    <t>50011026T000005332526-残疾人事业履职经费</t>
  </si>
  <si>
    <t>50011026T000005332537-残疾人组织机构建设经费</t>
  </si>
  <si>
    <t>50011026T000005332540-残疾人文化体育艺术宣传经费</t>
  </si>
  <si>
    <t>510002-重庆市綦江区残疾人劳动就业服务所小计</t>
  </si>
  <si>
    <t>510002-重庆市綦江区残疾人劳动就业服务所</t>
  </si>
  <si>
    <t>511-重庆市綦江区文学艺术界联合会合计</t>
  </si>
  <si>
    <t>511001-重庆市綦江区文学艺术界联合会（本级）小计</t>
  </si>
  <si>
    <t>511001-重庆市綦江区文学艺术界联合会（本级）</t>
  </si>
  <si>
    <t>50011021T000000048373-《綦江文艺》专刊费</t>
  </si>
  <si>
    <t>50011021T000000048376-文艺进基层经费</t>
  </si>
  <si>
    <t>50011021T000000048377-区文联各种活动专项经费</t>
  </si>
  <si>
    <t>50011022T000000141577-文艺精品创作扶持奖励经费</t>
  </si>
  <si>
    <t>512-重庆市綦江区社会科学界联合会合计</t>
  </si>
  <si>
    <t>512001-重庆市綦江区社会科学界联合会（本级）小计</t>
  </si>
  <si>
    <t>512001-重庆市綦江区社会科学界联合会（本级）</t>
  </si>
  <si>
    <t>50011025T000004961222-哲学社会科学研究业务经费</t>
  </si>
  <si>
    <t>50011026T000005588245-哲学社会科学普及专项经费</t>
  </si>
  <si>
    <t>601-重庆市綦江区市场监督管理局合计</t>
  </si>
  <si>
    <t>601-重庆市綦江区市场监督管理局</t>
  </si>
  <si>
    <t>601001-重庆市綦江区市场监督管理局（本级）小计</t>
  </si>
  <si>
    <t>601001-重庆市綦江区市场监督管理局（本级）</t>
  </si>
  <si>
    <t>50011022T000000104503-基层食品药品协管员专项经费</t>
  </si>
  <si>
    <t>50011022T000000104539-市场监管专项经费</t>
  </si>
  <si>
    <t>50011022T000002015856-公平竞争审查专项经费</t>
  </si>
  <si>
    <t>50011024T000004117892-产品质量发展专项经费</t>
  </si>
  <si>
    <t>50011026T000005575938-区级抽检专项</t>
  </si>
  <si>
    <t>50011026T000005575990-市场培育专项</t>
  </si>
  <si>
    <t>604-重庆市綦江区审计局合计</t>
  </si>
  <si>
    <t>604-重庆市綦江区审计局</t>
  </si>
  <si>
    <t>604001-重庆市綦江区审计局（本级）小计</t>
  </si>
  <si>
    <t>604001-重庆市綦江区审计局（本级）</t>
  </si>
  <si>
    <t>50011022T000000089569-经济责任、自然资源资产及其他审计经费</t>
  </si>
  <si>
    <t>50011022T000000089735-政府投资项目审计经费</t>
  </si>
  <si>
    <t>606-重庆市綦江区规划和自然资源局合计</t>
  </si>
  <si>
    <t>606-重庆市綦江区规划和自然资源局</t>
  </si>
  <si>
    <t>606001-重庆市綦江区规划和自然资源局（本级）小计</t>
  </si>
  <si>
    <t>50011026T000005575652-提前下达2026年自然灾害防治体系建设补助资金</t>
  </si>
  <si>
    <t>50011026T000005575703-提前下达2026年市级地质灾害防治专项资金</t>
  </si>
  <si>
    <t>50011026T000005575746-2026年国土和规划机构改革地方财力保障</t>
  </si>
  <si>
    <t>50011026T000005575858-2026年地质灾害防治专项补助资金</t>
  </si>
  <si>
    <t>50011026T000005575900-2026年自然资源调查及测绘管理专项</t>
  </si>
  <si>
    <t>50011026T000005575971-2026年历史遗留和关闭矿山环境恢复治理及复垦项目</t>
  </si>
  <si>
    <t>50011026T000005576055-2026年綦江区全域土地治理</t>
  </si>
  <si>
    <t>50011026T000005576153-2026年矿产资源管理专项资金</t>
  </si>
  <si>
    <t>50011026T000005576189-2026年农村村民住宅用地农用地转用耕地开垦费</t>
  </si>
  <si>
    <t>50011026T000005576267-2026年国土空间设计与编制专项</t>
  </si>
  <si>
    <t>50011026T000005576298-2026年国土空间与自然资源保护专项</t>
  </si>
  <si>
    <t>50011026T000005576337-2026年农村不动产地籍调查技术服务</t>
  </si>
  <si>
    <t>50011026T000005576369-2026年自然资源利用开发专项</t>
  </si>
  <si>
    <t>607-重庆市綦江区消防救援支队合计</t>
  </si>
  <si>
    <t>607-重庆市綦江区消防救援支队</t>
  </si>
  <si>
    <t>607001-重庆市綦江区消防救援支队（本级）小计</t>
  </si>
  <si>
    <t>607001-重庆市綦江区消防救援支队（本级）</t>
  </si>
  <si>
    <t>50011022T000000155260-消防器材装备更新购置经费</t>
  </si>
  <si>
    <t>50011022T000000155280-消防业务费</t>
  </si>
  <si>
    <t>608-国家税务总局重庆市綦江区税务局合计</t>
  </si>
  <si>
    <t>608-国家税务总局重庆市綦江区税务局</t>
  </si>
  <si>
    <t>608001-国家税务总局重庆市綦江区税务局（本级）小计</t>
  </si>
  <si>
    <t>608001-国家税务总局重庆市綦江区税务局（本级）</t>
  </si>
  <si>
    <t>50011025T000004948162-在职及退休人员经费</t>
  </si>
  <si>
    <t>50011025T000004948178-垃圾征收手续费</t>
  </si>
  <si>
    <t>50011025T000004948201-地方税费征收业务经费</t>
  </si>
  <si>
    <t>表33</t>
  </si>
  <si>
    <t>重庆市綦江区2026年上年结转支出明细表</t>
  </si>
  <si>
    <t>（分单位，分功能科目）</t>
  </si>
  <si>
    <t>单位信息</t>
  </si>
  <si>
    <t>支出功能科目</t>
  </si>
  <si>
    <t>国资预算</t>
  </si>
  <si>
    <t>全区总计</t>
  </si>
  <si>
    <t>111-中共重庆市綦江区委组织部小计</t>
  </si>
  <si>
    <t>2013202-一般行政管理事务</t>
  </si>
  <si>
    <t>112-中共重庆市綦江区委宣传部小计</t>
  </si>
  <si>
    <t>2070199-其他文化和旅游支出</t>
  </si>
  <si>
    <t>2079903-文化产业发展专项支出</t>
  </si>
  <si>
    <t>120-中共重庆市綦江区委机要保密局小计</t>
  </si>
  <si>
    <t>2150599-其他工业和信息产业支出</t>
  </si>
  <si>
    <t>203-重庆市綦江区发展和改革委员会小计</t>
  </si>
  <si>
    <t>2220499-其他粮油储备支出</t>
  </si>
  <si>
    <t>204-重庆市綦江区教育委员会小计</t>
  </si>
  <si>
    <t>2050199-其他教育管理事务支出</t>
  </si>
  <si>
    <t>2050201-学前教育</t>
  </si>
  <si>
    <t>2050202-小学教育</t>
  </si>
  <si>
    <t>2050203-初中教育</t>
  </si>
  <si>
    <t>2050204-高中教育</t>
  </si>
  <si>
    <t>2050299-其他普通教育支出</t>
  </si>
  <si>
    <t>2050302-中等职业教育</t>
  </si>
  <si>
    <t>2050701-特殊学校教育</t>
  </si>
  <si>
    <t>2050799-其他特殊教育支出</t>
  </si>
  <si>
    <t>2050801-教师进修</t>
  </si>
  <si>
    <t>2210111-配租型住房保障</t>
  </si>
  <si>
    <t>2210199-其他保障性安居工程支出</t>
  </si>
  <si>
    <t>2296004-用于教育事业的彩票公益金支出</t>
  </si>
  <si>
    <t>2299899-其他支出</t>
  </si>
  <si>
    <t>206-重庆市綦江区经济和信息化委员会小计</t>
  </si>
  <si>
    <t>2150517-产业发展</t>
  </si>
  <si>
    <t>2170399-其他金融发展支出</t>
  </si>
  <si>
    <t>207-重庆市綦江区民政局小计</t>
  </si>
  <si>
    <t>2080299-其他民政管理事务支出</t>
  </si>
  <si>
    <t>2081004-殡葬</t>
  </si>
  <si>
    <t>2081006-养老服务</t>
  </si>
  <si>
    <t>2081099-其他社会福利支出</t>
  </si>
  <si>
    <t>2296002-用于社会福利的彩票公益金支出</t>
  </si>
  <si>
    <t>2296006-用于残疾人事业的彩票公益金支出</t>
  </si>
  <si>
    <t>2296099-用于其他社会公益事业的彩票公益金支出</t>
  </si>
  <si>
    <t>208-重庆市綦江区公安局小计</t>
  </si>
  <si>
    <t>2040202-一般行政管理事务</t>
  </si>
  <si>
    <t>2040220-执法办案</t>
  </si>
  <si>
    <t>209-重庆市綦江区司法局小计</t>
  </si>
  <si>
    <t>2040602-一般行政管理事务</t>
  </si>
  <si>
    <t>2040605-普法宣传</t>
  </si>
  <si>
    <t>2040607-公共法律服务</t>
  </si>
  <si>
    <t>2040699-其他司法支出</t>
  </si>
  <si>
    <t>210-重庆市綦江区财政局小计</t>
  </si>
  <si>
    <t>2010602-一般行政管理事务</t>
  </si>
  <si>
    <t>2130701-对村级公益事业建设的补助</t>
  </si>
  <si>
    <t>211-重庆市医科学校小计</t>
  </si>
  <si>
    <t>212-重庆市綦江区人力资源和社会保障局小计</t>
  </si>
  <si>
    <t>2080102-一般行政管理事务</t>
  </si>
  <si>
    <t>2080109-社会保险经办机构</t>
  </si>
  <si>
    <t>2080116-引进人才费用</t>
  </si>
  <si>
    <t>2080199-其他人力资源和社会保障管理事务支出</t>
  </si>
  <si>
    <t>2080699-其他企业改革发展补助</t>
  </si>
  <si>
    <t>2080704-社会保险补贴</t>
  </si>
  <si>
    <t>2089999-其他社会保障和就业支出</t>
  </si>
  <si>
    <t>2130804-创业担保贷款贴息及奖补</t>
  </si>
  <si>
    <t>2230105-国有企业退休人员社会化管理补助支出</t>
  </si>
  <si>
    <t>213-重庆市綦江区生态环境局小计</t>
  </si>
  <si>
    <t>2110199-其他环境保护管理事务支出</t>
  </si>
  <si>
    <t>2110301-大气</t>
  </si>
  <si>
    <t>2110302-水体</t>
  </si>
  <si>
    <t>2110307-土壤</t>
  </si>
  <si>
    <t>2119899-其他节能环保支出</t>
  </si>
  <si>
    <t>214-重庆市綦江区住房和城乡建设委员会小计</t>
  </si>
  <si>
    <t>2110399-其他污染防治支出</t>
  </si>
  <si>
    <t>2119801-水污染综合治理</t>
  </si>
  <si>
    <t>2120399-其他城乡社区公共设施支出</t>
  </si>
  <si>
    <t>2120803-城市建设支出</t>
  </si>
  <si>
    <t>2120804-农村基础设施建设支出</t>
  </si>
  <si>
    <t>2121399-其他城市基础设施配套费安排的支出</t>
  </si>
  <si>
    <t>2121401-污水处理设施建设和运营</t>
  </si>
  <si>
    <t>2210103-棚户区改造</t>
  </si>
  <si>
    <t>2210108-老旧小区改造</t>
  </si>
  <si>
    <t>2210112-配售型保障性住房</t>
  </si>
  <si>
    <t>2210113-城中村改造</t>
  </si>
  <si>
    <t>2219899-其他住房保障支出</t>
  </si>
  <si>
    <t>215-重庆市綦江区城市管理局小计</t>
  </si>
  <si>
    <t>2070308-群众体育</t>
  </si>
  <si>
    <t>2110304-固体废弃物与化学品</t>
  </si>
  <si>
    <t>2129801-城乡社区公共设施</t>
  </si>
  <si>
    <t>2136701-基础设施建设和经济发展</t>
  </si>
  <si>
    <t>216-重庆市綦江区交通运输委员会小计</t>
  </si>
  <si>
    <t>2120899-其他国有土地使用权出让收入安排的支出</t>
  </si>
  <si>
    <t>2140104-公路建设</t>
  </si>
  <si>
    <t>2140106-公路养护</t>
  </si>
  <si>
    <t>2140112-公路运输管理</t>
  </si>
  <si>
    <t>2140136-水路运输管理支出</t>
  </si>
  <si>
    <t>2140199-其他公路水路运输支出</t>
  </si>
  <si>
    <t>2149999-其他交通运输支出</t>
  </si>
  <si>
    <t>217-重庆市綦江区水利局小计</t>
  </si>
  <si>
    <t>21211-农业土地开发资金安排的支出</t>
  </si>
  <si>
    <t>2130305-水利工程建设</t>
  </si>
  <si>
    <t>2130306-水利工程运行与维护</t>
  </si>
  <si>
    <t>2130310-水土保持</t>
  </si>
  <si>
    <t>2130314-防汛</t>
  </si>
  <si>
    <t>2130315-抗旱</t>
  </si>
  <si>
    <t>2130316-农村水利</t>
  </si>
  <si>
    <t>2130319-江河湖库水系综合整治</t>
  </si>
  <si>
    <t>2130335-农村供水</t>
  </si>
  <si>
    <t>2137201-移民补助</t>
  </si>
  <si>
    <t>2137202-基础设施建设和经济发展</t>
  </si>
  <si>
    <t>2137302-基础设施建设和经济发展</t>
  </si>
  <si>
    <t>218-重庆市綦江区农业农村委员会小计</t>
  </si>
  <si>
    <t>2130101-行政运行</t>
  </si>
  <si>
    <t>2130104-事业运行</t>
  </si>
  <si>
    <t>2130106-科技转化与推广服务</t>
  </si>
  <si>
    <t>2130108-病虫害控制</t>
  </si>
  <si>
    <t>2130109-农产品质量安全</t>
  </si>
  <si>
    <t>2130110-执法监管</t>
  </si>
  <si>
    <t>2130111-统计监测与信息服务</t>
  </si>
  <si>
    <t>2130120-稳定农民收入补贴</t>
  </si>
  <si>
    <t>2130122-农业生产发展</t>
  </si>
  <si>
    <t>2130124-农村合作经济</t>
  </si>
  <si>
    <t>2130125-农产品加工与促销</t>
  </si>
  <si>
    <t>2130126-农村社会事业</t>
  </si>
  <si>
    <t>2130135-农业生态资源保护</t>
  </si>
  <si>
    <t>2130148-渔业发展</t>
  </si>
  <si>
    <t>2130153-耕地建设与利用</t>
  </si>
  <si>
    <t>2130803-农业保险保费补贴</t>
  </si>
  <si>
    <t>2139801-农业农村支出</t>
  </si>
  <si>
    <t>219-重庆市綦江区商务委员会小计</t>
  </si>
  <si>
    <t>2160299-其他商业流通事务支出</t>
  </si>
  <si>
    <t>2160699-其他涉外发展服务支出</t>
  </si>
  <si>
    <t>220-重庆市綦江区文化和旅游发展委员会小计</t>
  </si>
  <si>
    <t>2070204-文物保护</t>
  </si>
  <si>
    <t>2070205-博物馆</t>
  </si>
  <si>
    <t>2070307-体育场馆</t>
  </si>
  <si>
    <t>2296003-用于体育事业的彩票公益金支出</t>
  </si>
  <si>
    <t>221-重庆市綦江区卫生健康委员会小计</t>
  </si>
  <si>
    <t>2100199-其他卫生健康管理事务支出</t>
  </si>
  <si>
    <t>2100202-中医（民族）医院</t>
  </si>
  <si>
    <t>2100302-乡镇卫生院</t>
  </si>
  <si>
    <t>2100401-疾病预防控制机构</t>
  </si>
  <si>
    <t>2100408-基本公共卫生服务</t>
  </si>
  <si>
    <t>2100409-重大公共卫生服务</t>
  </si>
  <si>
    <t>2100499-其他公共卫生支出</t>
  </si>
  <si>
    <t>2101704-中医（民族医）药专项</t>
  </si>
  <si>
    <t>2101901-托育机构</t>
  </si>
  <si>
    <t>2101999-其他育幼服务支出</t>
  </si>
  <si>
    <t>2109801-公立医院</t>
  </si>
  <si>
    <t>222-重庆市綦江区退役军人事务局小计</t>
  </si>
  <si>
    <t>2080803-在乡复员、退伍军人生活补助</t>
  </si>
  <si>
    <t>2080808-褒扬纪念</t>
  </si>
  <si>
    <t>2080899-其他优抚支出</t>
  </si>
  <si>
    <t>2080902-军队移交政府的离退休人员安置</t>
  </si>
  <si>
    <t>2080903-军队移交政府离退休干部管理机构</t>
  </si>
  <si>
    <t>2080904-退役士兵管理教育</t>
  </si>
  <si>
    <t>2080905-军队转业干部安置</t>
  </si>
  <si>
    <t>2082802-一般行政管理事务</t>
  </si>
  <si>
    <t>2101401-优抚对象医疗补助</t>
  </si>
  <si>
    <t>223-重庆市綦江区应急管理局小计</t>
  </si>
  <si>
    <t>2240108-应急救援</t>
  </si>
  <si>
    <t>2240199-其他应急管理支出</t>
  </si>
  <si>
    <t>224-重庆市綦江区统计局小计</t>
  </si>
  <si>
    <t>2010508-统计抽样调查</t>
  </si>
  <si>
    <t>225-重庆市綦江区医疗保障局小计</t>
  </si>
  <si>
    <t>2101504-信息化建设</t>
  </si>
  <si>
    <t>2101505-医疗保障政策管理</t>
  </si>
  <si>
    <t>227-重庆市綦江区林业局小计</t>
  </si>
  <si>
    <t>2110406-自然保护地</t>
  </si>
  <si>
    <t>2110501-森林管护</t>
  </si>
  <si>
    <t>2130204-事业机构</t>
  </si>
  <si>
    <t>2130205-森林资源培育</t>
  </si>
  <si>
    <t>2130207-森林资源管理</t>
  </si>
  <si>
    <t>2130234-林业草原防灾减灾</t>
  </si>
  <si>
    <t>2130237-行业业务管理</t>
  </si>
  <si>
    <t>2130238-退耕还林还草</t>
  </si>
  <si>
    <t>230-重庆綦江高新技术产业开发区管理委员会小计</t>
  </si>
  <si>
    <t>2111199-其他污染减排支出</t>
  </si>
  <si>
    <t>2119802-应对气候变化</t>
  </si>
  <si>
    <t>2159802-制造业</t>
  </si>
  <si>
    <t>232-重庆市綦江区新城建设管理委员会小计</t>
  </si>
  <si>
    <t>2129899-其他城乡社区支出</t>
  </si>
  <si>
    <t>234-重庆市綦江区供销合作社联合社小计</t>
  </si>
  <si>
    <t>2110402-农村环境保护</t>
  </si>
  <si>
    <t>400-重庆市綦江区人民政府古南街道办事处小计</t>
  </si>
  <si>
    <t>2010301-行政运行</t>
  </si>
  <si>
    <t>2010302-一般行政管理事务</t>
  </si>
  <si>
    <t>2111301-循环经济</t>
  </si>
  <si>
    <t>2130705-对村民委员会和村党支部的补助</t>
  </si>
  <si>
    <t>2240601-地质灾害防治</t>
  </si>
  <si>
    <t>401-重庆市綦江区人民政府文龙街道办事处小计</t>
  </si>
  <si>
    <t>2240699-其他自然灾害防治支出</t>
  </si>
  <si>
    <t>402-重庆市綦江区人民政府三江街道办事处小计</t>
  </si>
  <si>
    <t>2080599-其他行政事业单位养老支出</t>
  </si>
  <si>
    <t>2120199-其他城乡社区管理事务支出</t>
  </si>
  <si>
    <t>403-重庆市綦江区人民政府新盛街道办事处小计</t>
  </si>
  <si>
    <t>404-重庆市綦江区人民政府通惠街道办事处小计</t>
  </si>
  <si>
    <t>405-重庆市綦江区石角镇人民政府小计</t>
  </si>
  <si>
    <t>406-重庆市綦江区东溪镇人民政府小计</t>
  </si>
  <si>
    <t>407-重庆市綦江区赶水镇人民政府小计</t>
  </si>
  <si>
    <t>2299999-其他支出</t>
  </si>
  <si>
    <t>408-重庆市綦江区打通镇人民政府小计</t>
  </si>
  <si>
    <t>2240106-安全监管</t>
  </si>
  <si>
    <t>409-重庆市綦江区石壕镇人民政府小计</t>
  </si>
  <si>
    <t>2130707-农村综合改革示范试点补助</t>
  </si>
  <si>
    <t>410-重庆市綦江区永新镇人民政府小计</t>
  </si>
  <si>
    <t>411-重庆市綦江区三角镇人民政府小计</t>
  </si>
  <si>
    <t>2010108-代表工作</t>
  </si>
  <si>
    <t>2070109-群众文化</t>
  </si>
  <si>
    <t>412-重庆市綦江区隆盛镇人民政府小计</t>
  </si>
  <si>
    <t>413-重庆市綦江区郭扶镇人民政府小计</t>
  </si>
  <si>
    <t>2012304-民族工作专项</t>
  </si>
  <si>
    <t>2080104-综合业务管理</t>
  </si>
  <si>
    <t>2121301-城市公共设施</t>
  </si>
  <si>
    <t>414-重庆市綦江区篆塘镇人民政府小计</t>
  </si>
  <si>
    <t>415-重庆市綦江区丁山镇人民政府小计</t>
  </si>
  <si>
    <t>2011102-一般行政管理事务</t>
  </si>
  <si>
    <t>416-重庆市綦江区安稳镇人民政府小计</t>
  </si>
  <si>
    <t>2120501-城乡社区环境卫生</t>
  </si>
  <si>
    <t>417-重庆市綦江区扶欢镇人民政府小计</t>
  </si>
  <si>
    <t>2014004-信访业务</t>
  </si>
  <si>
    <t>2040612-法治建设</t>
  </si>
  <si>
    <t>2082804-拥军优属</t>
  </si>
  <si>
    <t>418-重庆市綦江区永城镇人民政府小计</t>
  </si>
  <si>
    <t>419-重庆市綦江区中峰镇人民政府小计</t>
  </si>
  <si>
    <t>420-重庆市綦江区横山镇人民政府小计</t>
  </si>
  <si>
    <t>505-中国共产主义青年团重庆市綦江区委员会小计</t>
  </si>
  <si>
    <t>2012999-其他群众团体事务支出</t>
  </si>
  <si>
    <t>506-重庆市綦江区妇女联合会小计</t>
  </si>
  <si>
    <t>2012902-一般行政管理事务</t>
  </si>
  <si>
    <t>510-重庆市綦江区残疾人联合会小计</t>
  </si>
  <si>
    <t>606-重庆市綦江区规划和自然资源局小计</t>
  </si>
  <si>
    <t>2120814-农业生产发展支出</t>
  </si>
  <si>
    <t>2200106-自然资源利用与保护</t>
  </si>
  <si>
    <t>2200199-其他自然资源事务支出</t>
  </si>
  <si>
    <t>003-预算科小计</t>
  </si>
  <si>
    <t>表34</t>
  </si>
  <si>
    <t>綦江区2026年项目绩效目标情况表</t>
  </si>
  <si>
    <t>科室编码名称</t>
  </si>
  <si>
    <t>单位编码名称</t>
  </si>
  <si>
    <t>一级指标名称</t>
  </si>
  <si>
    <t>二级指标名称</t>
  </si>
  <si>
    <t>三级指标</t>
  </si>
  <si>
    <t>绩效指标性质名称</t>
  </si>
  <si>
    <t>指标值</t>
  </si>
  <si>
    <t>绩效度量单位名称</t>
  </si>
  <si>
    <t>权重</t>
  </si>
  <si>
    <t>预算数
（万元）</t>
  </si>
  <si>
    <t>行政政法科</t>
  </si>
  <si>
    <t>中共重庆市綦江区委办公室（本级）</t>
  </si>
  <si>
    <t>新綦江办刊费</t>
  </si>
  <si>
    <t>产出指标</t>
  </si>
  <si>
    <t>数量指标</t>
  </si>
  <si>
    <t>全年新綦江办刊期数</t>
  </si>
  <si>
    <t>≥</t>
  </si>
  <si>
    <t>12</t>
  </si>
  <si>
    <t>期</t>
  </si>
  <si>
    <t>20</t>
  </si>
  <si>
    <t>新綦江办刊编制合格率</t>
  </si>
  <si>
    <t>90</t>
  </si>
  <si>
    <t>%</t>
  </si>
  <si>
    <t>新綦江办刊每期册数</t>
  </si>
  <si>
    <t>800</t>
  </si>
  <si>
    <t>册</t>
  </si>
  <si>
    <t>效益指标</t>
  </si>
  <si>
    <t>社会效益指标</t>
  </si>
  <si>
    <t>期刊阅读量</t>
  </si>
  <si>
    <t>满意度指标</t>
  </si>
  <si>
    <t>阅读满意度</t>
  </si>
  <si>
    <t>10</t>
  </si>
  <si>
    <t>涉密项目</t>
  </si>
  <si>
    <t>100</t>
  </si>
  <si>
    <t>质量指标</t>
  </si>
  <si>
    <t>成本指标</t>
  </si>
  <si>
    <t>经济成本指标</t>
  </si>
  <si>
    <t>＝</t>
  </si>
  <si>
    <t>时效指标</t>
  </si>
  <si>
    <t>督查工作专项</t>
  </si>
  <si>
    <t>督查次数</t>
  </si>
  <si>
    <t>3</t>
  </si>
  <si>
    <t>次</t>
  </si>
  <si>
    <t>督查单位</t>
  </si>
  <si>
    <t>个</t>
  </si>
  <si>
    <t>督查项目</t>
  </si>
  <si>
    <t>问题整改落实情况</t>
  </si>
  <si>
    <t>95</t>
  </si>
  <si>
    <t>督查人员满意度</t>
  </si>
  <si>
    <t>区级重大会议专项</t>
  </si>
  <si>
    <t>区委常委会（扩大）会会议次数</t>
  </si>
  <si>
    <t>30</t>
  </si>
  <si>
    <t>全会、党建、经济等重大会议活动次数</t>
  </si>
  <si>
    <t>40</t>
  </si>
  <si>
    <t>会议活动质量</t>
  </si>
  <si>
    <t>定性</t>
  </si>
  <si>
    <t>可持续发展指标</t>
  </si>
  <si>
    <t>保障会议服务有成效</t>
  </si>
  <si>
    <t>参会人员满意度</t>
  </si>
  <si>
    <t>区调研信息专项经费</t>
  </si>
  <si>
    <t>全年检查指导次数</t>
  </si>
  <si>
    <t>1</t>
  </si>
  <si>
    <t>全年完成重点课题</t>
  </si>
  <si>
    <t>安全指标</t>
  </si>
  <si>
    <t>在预算金额内执行</t>
  </si>
  <si>
    <t>研究结果参考</t>
  </si>
  <si>
    <t>工作满意度</t>
  </si>
  <si>
    <t>规范性文件备案审查工作专项</t>
  </si>
  <si>
    <t>全年前置审查件数</t>
  </si>
  <si>
    <t>5</t>
  </si>
  <si>
    <t>件</t>
  </si>
  <si>
    <t>全年上报件数</t>
  </si>
  <si>
    <t>全区党内法规执行质量</t>
  </si>
  <si>
    <t>促进各级规范文件制发，推动地区经济社会高质量发展</t>
  </si>
  <si>
    <t>审查人员满意度</t>
  </si>
  <si>
    <t>全业务通信运维</t>
  </si>
  <si>
    <t>网络使用质量</t>
  </si>
  <si>
    <t>维护及时性</t>
  </si>
  <si>
    <t>资金支付合规率</t>
  </si>
  <si>
    <t>保证信息畅通</t>
  </si>
  <si>
    <t>使用人员满意度</t>
  </si>
  <si>
    <t>退休干部活动专项</t>
  </si>
  <si>
    <t>慰问活动次数</t>
  </si>
  <si>
    <t>2</t>
  </si>
  <si>
    <t>学习次数</t>
  </si>
  <si>
    <t>维护退休干部身心健康</t>
  </si>
  <si>
    <t>退休干部满意度</t>
  </si>
  <si>
    <t>重庆市綦江区专用通信服务中心</t>
  </si>
  <si>
    <t>重庆市綦江区人民代表大会常务委员会办公室（本级）</t>
  </si>
  <si>
    <t>人代会会议费（预安排）</t>
  </si>
  <si>
    <t>召开次数</t>
  </si>
  <si>
    <t>建议办结率</t>
  </si>
  <si>
    <t>提出建议数</t>
  </si>
  <si>
    <t>服务对象满意度指标</t>
  </si>
  <si>
    <t>满意度</t>
  </si>
  <si>
    <t>人大监督专项经费</t>
  </si>
  <si>
    <t>会议次数</t>
  </si>
  <si>
    <t>交办信访件</t>
  </si>
  <si>
    <t>系统故障率</t>
  </si>
  <si>
    <t>≤</t>
  </si>
  <si>
    <t>常委会、主任会、镇街人大联席会会议专项经费</t>
  </si>
  <si>
    <t>常委会次数</t>
  </si>
  <si>
    <t>6</t>
  </si>
  <si>
    <t>督办重点项目</t>
  </si>
  <si>
    <t>代表履职联络组专项</t>
  </si>
  <si>
    <t>开展调研</t>
  </si>
  <si>
    <t>提出建议</t>
  </si>
  <si>
    <t>条</t>
  </si>
  <si>
    <t>能够获得公众对人大工作的认可</t>
  </si>
  <si>
    <t>预算指标内完成</t>
  </si>
  <si>
    <t>人大代表建议办理专项</t>
  </si>
  <si>
    <t>表建议办理成效评估</t>
  </si>
  <si>
    <t>代表建议落实情况</t>
  </si>
  <si>
    <t>社会成本指标</t>
  </si>
  <si>
    <t>提升代表建议办理成效</t>
  </si>
  <si>
    <t>依法行政专项</t>
  </si>
  <si>
    <t>提升代表履职活动能力</t>
  </si>
  <si>
    <t>人大代表履职活动能力得到提升</t>
  </si>
  <si>
    <t>在预算范围内完成</t>
  </si>
  <si>
    <t>市人大代表履职经费</t>
  </si>
  <si>
    <t>形成代表建议</t>
  </si>
  <si>
    <t>300</t>
  </si>
  <si>
    <t>提出代表建议</t>
  </si>
  <si>
    <t>人大代表履职能力普遍提高</t>
  </si>
  <si>
    <t>换届工作专项经费</t>
  </si>
  <si>
    <t>召开会议</t>
  </si>
  <si>
    <t>完成换届工作</t>
  </si>
  <si>
    <t>获得公众对人大工作的认可</t>
  </si>
  <si>
    <t>预算范围内完成</t>
  </si>
  <si>
    <t>人大调研及网络信息运维</t>
  </si>
  <si>
    <t>24</t>
  </si>
  <si>
    <t>提升人大代表办理建议成效</t>
  </si>
  <si>
    <t>80</t>
  </si>
  <si>
    <t>能够提升公众对人大工作的满意度</t>
  </si>
  <si>
    <t>重庆市綦江区人民政府办公室（本级）</t>
  </si>
  <si>
    <t>会务服务</t>
  </si>
  <si>
    <t>区政府党组会常务会</t>
  </si>
  <si>
    <t>22</t>
  </si>
  <si>
    <t>区政府全体会</t>
  </si>
  <si>
    <t>全区性会议</t>
  </si>
  <si>
    <t>专题会</t>
  </si>
  <si>
    <t>会议数量下降</t>
  </si>
  <si>
    <t>服务对象满意度</t>
  </si>
  <si>
    <t>政务督查</t>
  </si>
  <si>
    <t>“互联网+督查”平台交办问题</t>
  </si>
  <si>
    <t>区政府交办事项督查</t>
  </si>
  <si>
    <t>25</t>
  </si>
  <si>
    <t>市级重大项目核查</t>
  </si>
  <si>
    <t>督查完成率</t>
  </si>
  <si>
    <t>信息调研</t>
  </si>
  <si>
    <t>调研报告，专题调研</t>
  </si>
  <si>
    <t>8</t>
  </si>
  <si>
    <t>上报政务信息</t>
  </si>
  <si>
    <t>350</t>
  </si>
  <si>
    <t>篇</t>
  </si>
  <si>
    <t>撰写综合材料</t>
  </si>
  <si>
    <t>向区政府提供决策参考</t>
  </si>
  <si>
    <t>政府运转保障</t>
  </si>
  <si>
    <t>服务办公室职工人数</t>
  </si>
  <si>
    <t>35</t>
  </si>
  <si>
    <t>人</t>
  </si>
  <si>
    <t>服务区政府领导</t>
  </si>
  <si>
    <t>重大项目推进</t>
  </si>
  <si>
    <t>政府运转正常</t>
  </si>
  <si>
    <t>全区政务公开标准化管理</t>
  </si>
  <si>
    <t>政府信息公开全年总数</t>
  </si>
  <si>
    <t>10000</t>
  </si>
  <si>
    <t>政府网站访问量</t>
  </si>
  <si>
    <t>万次</t>
  </si>
  <si>
    <t>信息按期公开率</t>
  </si>
  <si>
    <t>98</t>
  </si>
  <si>
    <t>向公民企业推送政策</t>
  </si>
  <si>
    <t>全年政务公开诉讼量</t>
  </si>
  <si>
    <t>招商成效考核经费</t>
  </si>
  <si>
    <t>签约项目</t>
  </si>
  <si>
    <t>160</t>
  </si>
  <si>
    <t>完成市区目标任务</t>
  </si>
  <si>
    <t>提升区财政税收</t>
  </si>
  <si>
    <t>可持续影响指标</t>
  </si>
  <si>
    <t>进一步宣传綦江</t>
  </si>
  <si>
    <t>招商引资工作经费</t>
  </si>
  <si>
    <t>正式合同金额</t>
  </si>
  <si>
    <t>330</t>
  </si>
  <si>
    <t>亿元</t>
  </si>
  <si>
    <t>经济效益指标</t>
  </si>
  <si>
    <t>到位资金</t>
  </si>
  <si>
    <t>开工率</t>
  </si>
  <si>
    <t>55</t>
  </si>
  <si>
    <t>企业满意度</t>
  </si>
  <si>
    <t>西部国际投资贸易洽谈会布展</t>
  </si>
  <si>
    <t>参展商</t>
  </si>
  <si>
    <t>家</t>
  </si>
  <si>
    <t>举办或参加产业发展论坛</t>
  </si>
  <si>
    <t>场次</t>
  </si>
  <si>
    <t>参展展品</t>
  </si>
  <si>
    <t>种</t>
  </si>
  <si>
    <t>签约重大项目</t>
  </si>
  <si>
    <t>真抓实干激励</t>
  </si>
  <si>
    <t>工作任务完成率</t>
  </si>
  <si>
    <t>考核指标完成率</t>
  </si>
  <si>
    <t>99</t>
  </si>
  <si>
    <t>规定时间内完成</t>
  </si>
  <si>
    <t>营商环境好</t>
  </si>
  <si>
    <t>西部陆海新通道专题招商</t>
  </si>
  <si>
    <t>人数</t>
  </si>
  <si>
    <t>7</t>
  </si>
  <si>
    <t>组团</t>
  </si>
  <si>
    <t>效果指标</t>
  </si>
  <si>
    <t>洽谈会</t>
  </si>
  <si>
    <t>场</t>
  </si>
  <si>
    <t>签署合同</t>
  </si>
  <si>
    <t>中国人民政治协商会议重庆市綦江区委员会办公室（本级）</t>
  </si>
  <si>
    <t>政协委员履职活动</t>
  </si>
  <si>
    <t>调教调研报告、社情民意</t>
  </si>
  <si>
    <t>50</t>
  </si>
  <si>
    <t>篇（部）</t>
  </si>
  <si>
    <t>调研视察天数</t>
  </si>
  <si>
    <t>天</t>
  </si>
  <si>
    <t>成果转化个人</t>
  </si>
  <si>
    <t>总额控制</t>
  </si>
  <si>
    <t>73</t>
  </si>
  <si>
    <t>万元</t>
  </si>
  <si>
    <t>政协云及网络平台运维</t>
  </si>
  <si>
    <t>平台、网络正常运行天数</t>
  </si>
  <si>
    <t>宣传策划篇数</t>
  </si>
  <si>
    <t>门户网站等阅读量</t>
  </si>
  <si>
    <t>人次</t>
  </si>
  <si>
    <t>读者满意度指标</t>
  </si>
  <si>
    <t>58.6</t>
  </si>
  <si>
    <t>万</t>
  </si>
  <si>
    <t>常委会及主席会会务费</t>
  </si>
  <si>
    <t>常委会会议次数超过4次</t>
  </si>
  <si>
    <t>4</t>
  </si>
  <si>
    <t>全会召开次数超过1次</t>
  </si>
  <si>
    <t>社情民意转换率</t>
  </si>
  <si>
    <t>60</t>
  </si>
  <si>
    <t>委员满意度</t>
  </si>
  <si>
    <t>渝事好商量专项</t>
  </si>
  <si>
    <t>开展次数</t>
  </si>
  <si>
    <t>项目落地</t>
  </si>
  <si>
    <t>达到预期目标</t>
  </si>
  <si>
    <t>受益群众满意度</t>
  </si>
  <si>
    <t>政治协商专项</t>
  </si>
  <si>
    <t>成果转换率</t>
  </si>
  <si>
    <t>开展协商次数</t>
  </si>
  <si>
    <t>推动地域经济发展</t>
  </si>
  <si>
    <t>群众满意度</t>
  </si>
  <si>
    <t>政协委员议案办理专项</t>
  </si>
  <si>
    <t>办理结束结束数</t>
  </si>
  <si>
    <t>交办议案办理数</t>
  </si>
  <si>
    <t>370</t>
  </si>
  <si>
    <t>推动项目落地</t>
  </si>
  <si>
    <t>市政协委员履职经费</t>
  </si>
  <si>
    <t>开展集中视察活动</t>
  </si>
  <si>
    <t>市政协全会提交议案数</t>
  </si>
  <si>
    <t>议案成果转换率</t>
  </si>
  <si>
    <t>区政协文史馆（书画院）运行维护费</t>
  </si>
  <si>
    <t>接待人次</t>
  </si>
  <si>
    <t>人/次</t>
  </si>
  <si>
    <t>正常运行天数</t>
  </si>
  <si>
    <t>推动地方文化事业发展提升</t>
  </si>
  <si>
    <t>观众满意度</t>
  </si>
  <si>
    <t>完成政协常委71人的考察、协商、选举等</t>
  </si>
  <si>
    <t>完成政协委员365人的协商，预留10名</t>
  </si>
  <si>
    <t>365</t>
  </si>
  <si>
    <t>确定参加四届政协一次会议的人选</t>
  </si>
  <si>
    <t>代表具有可代表性比例</t>
  </si>
  <si>
    <t>凝聚共识共画同心圆专项活动</t>
  </si>
  <si>
    <t>全年召开茶话会一次</t>
  </si>
  <si>
    <t>全年召开智库专家座谈会4次</t>
  </si>
  <si>
    <t>70</t>
  </si>
  <si>
    <t>成果满意度</t>
  </si>
  <si>
    <t>全会会务费</t>
  </si>
  <si>
    <t>提交议案数量</t>
  </si>
  <si>
    <t>组织召开全会一次</t>
  </si>
  <si>
    <t>社会满意度提高</t>
  </si>
  <si>
    <t>中国共产党重庆市綦江区纪律检查委员会（重庆市綦江区监察委员会）（本级）</t>
  </si>
  <si>
    <t>巡察专项经费</t>
  </si>
  <si>
    <t>开展巡察工作（部门、街镇（延伸村社区）</t>
  </si>
  <si>
    <t>对被巡察对象整改成效进行综合评估</t>
  </si>
  <si>
    <t>批</t>
  </si>
  <si>
    <t>督促各级党组织强化管党治党政治责任</t>
  </si>
  <si>
    <t>其他</t>
  </si>
  <si>
    <t>开展巡察干部专题业务培训</t>
  </si>
  <si>
    <t>巡察工作群众满意率</t>
  </si>
  <si>
    <t>纪检监察干部培训费</t>
  </si>
  <si>
    <t>纪检监察业务实务培训</t>
  </si>
  <si>
    <t>200</t>
  </si>
  <si>
    <t>参训考试成绩</t>
  </si>
  <si>
    <t>分</t>
  </si>
  <si>
    <t>提升纪检监察干部的专业技能</t>
  </si>
  <si>
    <t>增加纪检检查干部业务知识</t>
  </si>
  <si>
    <t>学员满意率</t>
  </si>
  <si>
    <t>审查调查（留置）业务经费</t>
  </si>
  <si>
    <t>办理留置案件数量</t>
  </si>
  <si>
    <t>使用审查调查措施</t>
  </si>
  <si>
    <t>1000</t>
  </si>
  <si>
    <t>促进政治效果、纪法效果和社会效果的有机统一</t>
  </si>
  <si>
    <t>一体推进不敢腐、不能腐、不想腐，形成反腐持续震慑</t>
  </si>
  <si>
    <t>党风廉政宣传教育</t>
  </si>
  <si>
    <t>联合建设廉政教育阵地</t>
  </si>
  <si>
    <t>拍摄、制作警示教育片</t>
  </si>
  <si>
    <t>助廉倡廉活动</t>
  </si>
  <si>
    <t>一体推进不敢腐、不能腐、不想腐</t>
  </si>
  <si>
    <t>严肃教育，持续增强不想腐的自觉</t>
  </si>
  <si>
    <t>监督检查经费（2025年起）</t>
  </si>
  <si>
    <t>办理问题线索件数</t>
  </si>
  <si>
    <t>150</t>
  </si>
  <si>
    <t>开展日常监督检查</t>
  </si>
  <si>
    <t>48</t>
  </si>
  <si>
    <t>民生领域监督检查</t>
  </si>
  <si>
    <t>全面推进党的政治建设、思想建设、组织建设、作风建设和纪律建设</t>
  </si>
  <si>
    <t>留置中心业务专项</t>
  </si>
  <si>
    <t>留置场所日常运行保障天数</t>
  </si>
  <si>
    <t>留置对象</t>
  </si>
  <si>
    <t>人/月</t>
  </si>
  <si>
    <t>15</t>
  </si>
  <si>
    <t>安全事故发生率</t>
  </si>
  <si>
    <t>0</t>
  </si>
  <si>
    <t>风清气正的政治生态环境</t>
  </si>
  <si>
    <t>物业成本</t>
  </si>
  <si>
    <t>970</t>
  </si>
  <si>
    <t>纪检办案设备及软件系统购置专项</t>
  </si>
  <si>
    <t>电脑采购台数</t>
  </si>
  <si>
    <t>106</t>
  </si>
  <si>
    <t>台（套）</t>
  </si>
  <si>
    <t>数据库软件部署完成率</t>
  </si>
  <si>
    <t>采购设备合规合格率</t>
  </si>
  <si>
    <t>办案安全与保密保障能力</t>
  </si>
  <si>
    <t>项目总成本控制</t>
  </si>
  <si>
    <t>234.98</t>
  </si>
  <si>
    <t>中共重庆市綦江区委组织部（本级）</t>
  </si>
  <si>
    <t>党代表活动费</t>
  </si>
  <si>
    <t>街镇组织数量</t>
  </si>
  <si>
    <t>21</t>
  </si>
  <si>
    <t>全区党代表参与率</t>
  </si>
  <si>
    <t>服务人数数量</t>
  </si>
  <si>
    <t>党代表活动知晓率</t>
  </si>
  <si>
    <t>党代表满意度</t>
  </si>
  <si>
    <t>星级村（社区）党组织及党组织书记工作补贴</t>
  </si>
  <si>
    <t>评选20%左右比例星级党组织</t>
  </si>
  <si>
    <t>评选三星级党组织书记</t>
  </si>
  <si>
    <t>评选四星级党组织书记</t>
  </si>
  <si>
    <t>评选五星级党组织书记</t>
  </si>
  <si>
    <t>服务人数</t>
  </si>
  <si>
    <t>星级书记评选知晓率</t>
  </si>
  <si>
    <t>干部教育培训专项经费</t>
  </si>
  <si>
    <t>培训班次</t>
  </si>
  <si>
    <t>培训人数</t>
  </si>
  <si>
    <t>1500</t>
  </si>
  <si>
    <t>教育评估得分</t>
  </si>
  <si>
    <t>党性提高</t>
  </si>
  <si>
    <t>本领提升</t>
  </si>
  <si>
    <t>学员满意</t>
  </si>
  <si>
    <t>党员教育管理工作经费</t>
  </si>
  <si>
    <t>党员教育数</t>
  </si>
  <si>
    <t>培训效果</t>
  </si>
  <si>
    <t>党员管理有序</t>
  </si>
  <si>
    <t>党员素质提升</t>
  </si>
  <si>
    <t>群团服务专项资金</t>
  </si>
  <si>
    <t>群团服务项目申报数</t>
  </si>
  <si>
    <t>群团服务项目完成数</t>
  </si>
  <si>
    <t>群团工作群众知晓率</t>
  </si>
  <si>
    <t>驻镇驻村工作队工作经费</t>
  </si>
  <si>
    <t>乡村振兴重点村、软弱涣散党组织增派工作队员</t>
  </si>
  <si>
    <t>驻镇驻村干部数量</t>
  </si>
  <si>
    <t>101</t>
  </si>
  <si>
    <t>104</t>
  </si>
  <si>
    <t>驻村工作群众知晓率</t>
  </si>
  <si>
    <t>基层干部考察工作专项经费</t>
  </si>
  <si>
    <t>基层考察人次</t>
  </si>
  <si>
    <t>2801</t>
  </si>
  <si>
    <t>考察结果运用</t>
  </si>
  <si>
    <t>280</t>
  </si>
  <si>
    <t>选任工作干群知晓率</t>
  </si>
  <si>
    <t>干部考核工作专项经费</t>
  </si>
  <si>
    <t>市管领导班子述职测评</t>
  </si>
  <si>
    <t>市管领导干部述职测评</t>
  </si>
  <si>
    <t>34</t>
  </si>
  <si>
    <t>扩大考核工作知晓率</t>
  </si>
  <si>
    <t>公务员招录专项经费</t>
  </si>
  <si>
    <t>招录公务员</t>
  </si>
  <si>
    <t>82</t>
  </si>
  <si>
    <t>全日制本科招录数</t>
  </si>
  <si>
    <t>公招群众知晓率</t>
  </si>
  <si>
    <t>下派选调生到村工作补助资金（上级）</t>
  </si>
  <si>
    <t>完成村情调研报告</t>
  </si>
  <si>
    <t>完成专题调研报告</t>
  </si>
  <si>
    <t>下派选调生</t>
  </si>
  <si>
    <t>为群众办好事实事满意度</t>
  </si>
  <si>
    <t>下派选调生满意度</t>
  </si>
  <si>
    <t>基层党组织建设随机督导工作和基层党建工作现场会专项经费</t>
  </si>
  <si>
    <t>全区街镇数</t>
  </si>
  <si>
    <t>脱贫村、重点村、红色村庄美丽试点村、党组织软弱涣散村（社区）</t>
  </si>
  <si>
    <t>参与村（社区）占全区比重</t>
  </si>
  <si>
    <t>500</t>
  </si>
  <si>
    <t>人才引育专项经费</t>
  </si>
  <si>
    <t>认定人才量</t>
  </si>
  <si>
    <t>引进硕士研究生以上学历</t>
  </si>
  <si>
    <t>培育创新型企业</t>
  </si>
  <si>
    <t>增加就业机会</t>
  </si>
  <si>
    <t>人才满意度</t>
  </si>
  <si>
    <t>挂职干部等管理服务经费（含援藏干部等）</t>
  </si>
  <si>
    <t>交流次数</t>
  </si>
  <si>
    <t>慰问考察次数</t>
  </si>
  <si>
    <t>援藏工作知晓率</t>
  </si>
  <si>
    <t>重庆市綦江区干部人事档案管理中心</t>
  </si>
  <si>
    <t>干部人事档案数字化工作专项经费</t>
  </si>
  <si>
    <t>档案卷数</t>
  </si>
  <si>
    <t>700</t>
  </si>
  <si>
    <t>卷</t>
  </si>
  <si>
    <t>规范化档案</t>
  </si>
  <si>
    <t>群众知晓率</t>
  </si>
  <si>
    <t>中共重庆市綦江区委宣传部（本级）</t>
  </si>
  <si>
    <t>意识形态责任制落实专项经费</t>
  </si>
  <si>
    <t>每年专题研究和部署意识形态工作次数</t>
  </si>
  <si>
    <t>召开意识形态联席会次数</t>
  </si>
  <si>
    <t>意识形态专项督查</t>
  </si>
  <si>
    <t>全区不出现意识形态类重大事件</t>
  </si>
  <si>
    <t>85</t>
  </si>
  <si>
    <t>对内对外宣传经费</t>
  </si>
  <si>
    <t>举办主题宣传活动</t>
  </si>
  <si>
    <t>中央、市级主流媒体上稿数量</t>
  </si>
  <si>
    <t>新华社提供信息推广服务</t>
  </si>
  <si>
    <t>城市的知名度和美誉度</t>
  </si>
  <si>
    <t>宣传受众满意度</t>
  </si>
  <si>
    <t>全民阅读活动经费</t>
  </si>
  <si>
    <t>举办阅读活动次数</t>
  </si>
  <si>
    <t>评选阅读典型人数</t>
  </si>
  <si>
    <t>全民参与阅读活动率</t>
  </si>
  <si>
    <t>让全区人民群众养成爱读书、读好书的良好习惯，在全区上下形成浓厚的阅读氛围</t>
  </si>
  <si>
    <t>全区文化艺术工作的宏观指导协调和文艺队伍建设扶持经费</t>
  </si>
  <si>
    <t>开展群众文化示范宣传活动、优秀传统文化传承发展示范活动</t>
  </si>
  <si>
    <t>协助拍摄好以中国好人周朝喜为原型的电影和纪录片</t>
  </si>
  <si>
    <t>打造较高质量文艺作品1个以上</t>
  </si>
  <si>
    <t>着力满足人民精神文化生活新期待率</t>
  </si>
  <si>
    <t>新华网专项经费</t>
  </si>
  <si>
    <t>VLOG制作</t>
  </si>
  <si>
    <t>新闻报道次数</t>
  </si>
  <si>
    <t>专题制作、图文直播、高端访谈、H5等融媒体产品</t>
  </si>
  <si>
    <t>个（套）</t>
  </si>
  <si>
    <t>新闻报道率</t>
  </si>
  <si>
    <t>用户满意度</t>
  </si>
  <si>
    <t>社会宣传教育经费</t>
  </si>
  <si>
    <t>评选推荐宣传发布各级先进典型</t>
  </si>
  <si>
    <t>设计发布T型牌、灯杆道旗等户外公益广告</t>
  </si>
  <si>
    <t>平方米</t>
  </si>
  <si>
    <t>设计发布户外公益广告（LED）</t>
  </si>
  <si>
    <t>小时</t>
  </si>
  <si>
    <t>持续引导干部群众深入践行社会主义核心价值观、拥护党的领导、贯彻落实党的路线方针政策，凝心聚力推动各项工作开展。</t>
  </si>
  <si>
    <t>国际传播能力建设经费</t>
  </si>
  <si>
    <t>发布多语种报道信息</t>
  </si>
  <si>
    <t>项目操作覆盖群体人数</t>
  </si>
  <si>
    <t>81</t>
  </si>
  <si>
    <t>及时传播正面信息</t>
  </si>
  <si>
    <t>海外城市形象影响率</t>
  </si>
  <si>
    <t>理论武装经费</t>
  </si>
  <si>
    <t>举办区委中心组学习次数</t>
  </si>
  <si>
    <t>理论文章</t>
  </si>
  <si>
    <t>全区理论宣讲场次</t>
  </si>
  <si>
    <t>提高党员干部群众对党的创新理论相关知识的知晓率</t>
  </si>
  <si>
    <t>红色文化高地建设经费</t>
  </si>
  <si>
    <t>围绕綦江红色文史素材，创作话剧、小品、相声、评书、舞蹈、音乐等艺术形式的舞台文艺精品</t>
  </si>
  <si>
    <t>正式出版《王良军长》、《中央红军长征转战綦江》等红色书籍</t>
  </si>
  <si>
    <t>本</t>
  </si>
  <si>
    <t>组织红色文化活动（长征路上的思政课）</t>
  </si>
  <si>
    <t>綦江红色文化影响率</t>
  </si>
  <si>
    <t>来綦参观考察学习培训红色文化人数大幅增长率</t>
  </si>
  <si>
    <t>来綦参观人员满意度</t>
  </si>
  <si>
    <t>网络舆情经费</t>
  </si>
  <si>
    <t>被市委宣部采用舆情信息</t>
  </si>
  <si>
    <t>被市委宣传部重要约稿完成情况</t>
  </si>
  <si>
    <t>全年舆情信息考核总分</t>
  </si>
  <si>
    <t>对网络舆情进行分析研判，防止负面舆情产生。确保全区网络舆情平稳可控.</t>
  </si>
  <si>
    <t>惠民电影公益放映经费</t>
  </si>
  <si>
    <t>放映惠民电影场次</t>
  </si>
  <si>
    <t>4860</t>
  </si>
  <si>
    <t>全区涉及村的个数</t>
  </si>
  <si>
    <t>302</t>
  </si>
  <si>
    <t>放映时长达1小时/场</t>
  </si>
  <si>
    <t>提升基层群众文化生活水平率</t>
  </si>
  <si>
    <t>农家书屋出版物配备经费</t>
  </si>
  <si>
    <t>覆盖群体人数</t>
  </si>
  <si>
    <t>150000</t>
  </si>
  <si>
    <t>人/户</t>
  </si>
  <si>
    <t>全区涉及的农家书屋个数</t>
  </si>
  <si>
    <t>保证配送书籍正版授权率</t>
  </si>
  <si>
    <t>基层群众阅读率</t>
  </si>
  <si>
    <t>精神文明建设专项经费</t>
  </si>
  <si>
    <t>开展全年集中性文明实践示范活动</t>
  </si>
  <si>
    <t>培育道德先进典型</t>
  </si>
  <si>
    <t>培育文明单位、文明村镇、文明校园、文明家庭</t>
  </si>
  <si>
    <t>提高社会文明程度</t>
  </si>
  <si>
    <t>持续推动社会风气提升</t>
  </si>
  <si>
    <t>“扫黄打非”经费</t>
  </si>
  <si>
    <t>举办“扫黄打非”宣传培训活动次数</t>
  </si>
  <si>
    <t>专项行动检查次数</t>
  </si>
  <si>
    <t>宣传政策知晓率</t>
  </si>
  <si>
    <t>发动群众参与率</t>
  </si>
  <si>
    <t>软件正版化工作推进经费</t>
  </si>
  <si>
    <t>举办培训次数</t>
  </si>
  <si>
    <t>开展检查次数</t>
  </si>
  <si>
    <t>覆盖单位个数</t>
  </si>
  <si>
    <t>全区单位软件正版化有效推进率</t>
  </si>
  <si>
    <t>创建全国文明城区经费</t>
  </si>
  <si>
    <t>开展创建工作宣传</t>
  </si>
  <si>
    <t>开展创建专项工作</t>
  </si>
  <si>
    <t>开展指导、督查工作</t>
  </si>
  <si>
    <t>群众知晓、参与率</t>
  </si>
  <si>
    <t>市民整体素质</t>
  </si>
  <si>
    <t>先进典型慰问帮扶资金</t>
  </si>
  <si>
    <t>对当年及历年先进典型进行慰问和帮扶</t>
  </si>
  <si>
    <t>宣传选树5名感动綦江人物、5名感动綦江人物提名奖</t>
  </si>
  <si>
    <t>选树上报一批市级及以上先进典型</t>
  </si>
  <si>
    <t>发挥先进典型的示范带动作用，持续引领社会风气向上向善。</t>
  </si>
  <si>
    <t>帮扶对象满意度指标</t>
  </si>
  <si>
    <t>用先进典型事迹持续引导社会风气向上向善率</t>
  </si>
  <si>
    <t>中共重庆市綦江区委统一战线工作部（本级）</t>
  </si>
  <si>
    <t>宗教界代表人士生活补助费</t>
  </si>
  <si>
    <t>补助人数</t>
  </si>
  <si>
    <t>16</t>
  </si>
  <si>
    <t>补助月数</t>
  </si>
  <si>
    <t>月</t>
  </si>
  <si>
    <t>在预算金额内完成发放任务</t>
  </si>
  <si>
    <t>宗教群体性突发事件发生次数</t>
  </si>
  <si>
    <t>受益代表人士满意度</t>
  </si>
  <si>
    <t>政党协商事务工作</t>
  </si>
  <si>
    <t>调研课题数</t>
  </si>
  <si>
    <t>开展情况通报</t>
  </si>
  <si>
    <t>开展协商活动次数</t>
  </si>
  <si>
    <t>建言献策条数</t>
  </si>
  <si>
    <t>党外代表人士满意度</t>
  </si>
  <si>
    <t>党外干部人才队伍建设工作</t>
  </si>
  <si>
    <t>培训代表人士数量</t>
  </si>
  <si>
    <t>培训期数</t>
  </si>
  <si>
    <t>2025年培训计划完成率</t>
  </si>
  <si>
    <t>建言献策能力培养人次</t>
  </si>
  <si>
    <t>培训对象满意度</t>
  </si>
  <si>
    <t>宗教事务管理工作</t>
  </si>
  <si>
    <t>检查宗教活动场所次数</t>
  </si>
  <si>
    <t>开展讲经比赛活动次数</t>
  </si>
  <si>
    <t>组织宗教代表人士学习次数</t>
  </si>
  <si>
    <t>宗教重大群体事件发生次数</t>
  </si>
  <si>
    <t>信众满意度</t>
  </si>
  <si>
    <t>民族事务管理工作</t>
  </si>
  <si>
    <t>到街镇走访、调研少数民族工作</t>
  </si>
  <si>
    <t>开展民族团结进步宣传周活动</t>
  </si>
  <si>
    <t>组织开展少数民族代表人士学习、座谈活动</t>
  </si>
  <si>
    <t>创建民族团结进步示范单位</t>
  </si>
  <si>
    <t>宗教场所排危工作</t>
  </si>
  <si>
    <t>排危项目维修合格率</t>
  </si>
  <si>
    <t>排危资金到位时间</t>
  </si>
  <si>
    <t>排危项目个数</t>
  </si>
  <si>
    <t>处</t>
  </si>
  <si>
    <t>宗教场所和信徒满意度</t>
  </si>
  <si>
    <t>资金安全支付率</t>
  </si>
  <si>
    <t>统战对象管理工作</t>
  </si>
  <si>
    <t>会议、培训次数</t>
  </si>
  <si>
    <t>慰问人数</t>
  </si>
  <si>
    <t>走访党外代表人士次数</t>
  </si>
  <si>
    <t>会议、培训人数</t>
  </si>
  <si>
    <t>服务统战对象满意度</t>
  </si>
  <si>
    <t>侨台事务管理工作</t>
  </si>
  <si>
    <t>开展对台交流活动</t>
  </si>
  <si>
    <t>开展侨法宣传、联谊活动等</t>
  </si>
  <si>
    <t>慰问关心侨台资企业次数</t>
  </si>
  <si>
    <t>侨台慰问受益次数</t>
  </si>
  <si>
    <t>侨台胞、侨台属满意度</t>
  </si>
  <si>
    <t>统战文化和统战文史资料编印经费</t>
  </si>
  <si>
    <t>编印建言献策汇编</t>
  </si>
  <si>
    <t>编印统战工作动态</t>
  </si>
  <si>
    <t>报送理论调研文章</t>
  </si>
  <si>
    <t>指导建言献策数量</t>
  </si>
  <si>
    <t>统战对象满意度</t>
  </si>
  <si>
    <t>市级少数民族发展资金转移支付区县部分</t>
  </si>
  <si>
    <t>实施项目个数</t>
  </si>
  <si>
    <t>及时完工率</t>
  </si>
  <si>
    <t>合格率</t>
  </si>
  <si>
    <t>受益群众数量</t>
  </si>
  <si>
    <t>党外知识分子之家运行费用</t>
  </si>
  <si>
    <t>开展交流、联谊活动</t>
  </si>
  <si>
    <t>开展学习、宣讲活动</t>
  </si>
  <si>
    <t>资金拨付完成时间</t>
  </si>
  <si>
    <t>11</t>
  </si>
  <si>
    <t>受益党外知识分子数量</t>
  </si>
  <si>
    <t>党外知识分子满意度</t>
  </si>
  <si>
    <t>2026年相关换届专项经费</t>
  </si>
  <si>
    <t>党外人大代表的占比</t>
  </si>
  <si>
    <t>党外政协委员的占比</t>
  </si>
  <si>
    <t>完成换届的组织个数</t>
  </si>
  <si>
    <t>开展社会服务活动次数</t>
  </si>
  <si>
    <t>非公经济统战专项经费</t>
  </si>
  <si>
    <t>开展知名企业座谈会次数</t>
  </si>
  <si>
    <t>外出考察调研次数</t>
  </si>
  <si>
    <t>吸引来綦企业数量</t>
  </si>
  <si>
    <t>技能培训人次</t>
  </si>
  <si>
    <t>知名企业家满意度</t>
  </si>
  <si>
    <t>民族宗教团体专项经费</t>
  </si>
  <si>
    <t>拨付完成时间</t>
  </si>
  <si>
    <t>＜</t>
  </si>
  <si>
    <t>获得收益的民族宗教团体数量</t>
  </si>
  <si>
    <t>民族宗教团体活动数量</t>
  </si>
  <si>
    <t>民族宗教团体重大群体事件发生率</t>
  </si>
  <si>
    <t>宗教团体代表人士满意度</t>
  </si>
  <si>
    <t>统战组织专项经费</t>
  </si>
  <si>
    <t>开展调研活动</t>
  </si>
  <si>
    <t>统战组织谈心谈话活动次数</t>
  </si>
  <si>
    <t>召开统战组织培训会</t>
  </si>
  <si>
    <t>日常走访会员人数</t>
  </si>
  <si>
    <t>统战组织成员满意度</t>
  </si>
  <si>
    <t>统战对象服务经费</t>
  </si>
  <si>
    <t>筹备会议、活动次数</t>
  </si>
  <si>
    <t>联系服务人数</t>
  </si>
  <si>
    <t>提出建议意见条数</t>
  </si>
  <si>
    <t>走访代表人士次数</t>
  </si>
  <si>
    <t>统战服务对象满意度</t>
  </si>
  <si>
    <t>统战宣传教育经费</t>
  </si>
  <si>
    <t>实践创新文章</t>
  </si>
  <si>
    <t>市级及以上媒体宣传报道数</t>
  </si>
  <si>
    <t>专题/专版宣传次数</t>
  </si>
  <si>
    <t>统战文化、历史、知识宣传覆盖人数</t>
  </si>
  <si>
    <t>统战领域代表人士满意度</t>
  </si>
  <si>
    <t>中共重庆市綦江区委政法委员会（本级）</t>
  </si>
  <si>
    <t>全区司法救助资金</t>
  </si>
  <si>
    <t>开展司法救助</t>
  </si>
  <si>
    <t>次/年</t>
  </si>
  <si>
    <t>司法救助人数</t>
  </si>
  <si>
    <t>跟进司法救助后续情况报告</t>
  </si>
  <si>
    <t>司法宣传资料发放</t>
  </si>
  <si>
    <t>2000</t>
  </si>
  <si>
    <t>份</t>
  </si>
  <si>
    <t>司法宣传活动</t>
  </si>
  <si>
    <t>扫黑除恶专项斗争专项经费</t>
  </si>
  <si>
    <t>下乡镇调查案件</t>
  </si>
  <si>
    <t>120</t>
  </si>
  <si>
    <t>召开工作推进会</t>
  </si>
  <si>
    <t>发放宣传资料</t>
  </si>
  <si>
    <t>5000</t>
  </si>
  <si>
    <t>社会治安良好</t>
  </si>
  <si>
    <t>扫黑除恶专题会议</t>
  </si>
  <si>
    <t>深化平安建设工作专项经费</t>
  </si>
  <si>
    <t>创建平安示范单位</t>
  </si>
  <si>
    <t>下乡镇调查指导和检查</t>
  </si>
  <si>
    <t>群众法律知识认知度</t>
  </si>
  <si>
    <t>开展平安建设创建活动</t>
  </si>
  <si>
    <t>邪教组织人员转化巩固教育经费</t>
  </si>
  <si>
    <t>发放反邪宣传资料</t>
  </si>
  <si>
    <t>张</t>
  </si>
  <si>
    <t>完成顽固人员的教育转化</t>
  </si>
  <si>
    <t>开展反邪宣讲活动</t>
  </si>
  <si>
    <t>群众安全感</t>
  </si>
  <si>
    <t>执法督查案卷评审专项经费</t>
  </si>
  <si>
    <t>案件评查培训</t>
  </si>
  <si>
    <t>案卷评审抽查</t>
  </si>
  <si>
    <t>抽查合格率</t>
  </si>
  <si>
    <t>群众学法宣讲活动</t>
  </si>
  <si>
    <t>案卷评查人员满意度</t>
  </si>
  <si>
    <t>铁路护路联防监控系统租赁费</t>
  </si>
  <si>
    <t>监控系统覆盖率</t>
  </si>
  <si>
    <t>视频系统有序运转</t>
  </si>
  <si>
    <t>开展护路宣讲活动</t>
  </si>
  <si>
    <t>发放护路宣传资料</t>
  </si>
  <si>
    <t>铁路沿线群众满意度</t>
  </si>
  <si>
    <t>桥河办公楼运行</t>
  </si>
  <si>
    <t>办公楼租赁面积</t>
  </si>
  <si>
    <t>2712</t>
  </si>
  <si>
    <t>办公楼的正常运转</t>
  </si>
  <si>
    <t>租赁时间</t>
  </si>
  <si>
    <t>年</t>
  </si>
  <si>
    <t>满意度高</t>
  </si>
  <si>
    <t>经济成本较低</t>
  </si>
  <si>
    <t>隐蔽战线经费</t>
  </si>
  <si>
    <t>安全培训工作会议</t>
  </si>
  <si>
    <t>情报信息数量</t>
  </si>
  <si>
    <t>群众国家安全观念</t>
  </si>
  <si>
    <t>75</t>
  </si>
  <si>
    <t>执法公信力</t>
  </si>
  <si>
    <t>工作人员满意度</t>
  </si>
  <si>
    <t>铁路护路护线经费</t>
  </si>
  <si>
    <t>每月巡查天数</t>
  </si>
  <si>
    <t>天/月</t>
  </si>
  <si>
    <t>铁路伤亡案件</t>
  </si>
  <si>
    <t>案件数</t>
  </si>
  <si>
    <t>提升群众安全感</t>
  </si>
  <si>
    <t>沿线居民满意度</t>
  </si>
  <si>
    <t>铁路护路护线劳务费</t>
  </si>
  <si>
    <t>负面通报少</t>
  </si>
  <si>
    <t>9</t>
  </si>
  <si>
    <t>铁路护路整体安全可控</t>
  </si>
  <si>
    <t>42</t>
  </si>
  <si>
    <t>护路安全事故数量</t>
  </si>
  <si>
    <t>宣传成本</t>
  </si>
  <si>
    <t>严重精神障碍患者监护以奖代补生活补贴</t>
  </si>
  <si>
    <t>事故数量</t>
  </si>
  <si>
    <t>患者得到有效管控</t>
  </si>
  <si>
    <t>较低经济成本</t>
  </si>
  <si>
    <t>社会反响好</t>
  </si>
  <si>
    <t>见义勇为表彰奖金</t>
  </si>
  <si>
    <t>见义勇为数量</t>
  </si>
  <si>
    <t>见义勇为正面效应</t>
  </si>
  <si>
    <t>经济成本低</t>
  </si>
  <si>
    <t>社会成本低</t>
  </si>
  <si>
    <t>视频会商系统建设费</t>
  </si>
  <si>
    <t>建设质量达标</t>
  </si>
  <si>
    <t>持续正常使用</t>
  </si>
  <si>
    <t>较少投入</t>
  </si>
  <si>
    <t>政治安全工作</t>
  </si>
  <si>
    <t>落实好政治安全工作</t>
  </si>
  <si>
    <t>不发生政治安全事故</t>
  </si>
  <si>
    <t>中共重庆市綦江区委网络安全和信息化委员会办公室（本级）</t>
  </si>
  <si>
    <t>网络信息安全经费</t>
  </si>
  <si>
    <t>网络安全培训</t>
  </si>
  <si>
    <t>网络安全宣传周活动</t>
  </si>
  <si>
    <t>网络安全应急演练</t>
  </si>
  <si>
    <t>发生重大网络安全事件</t>
  </si>
  <si>
    <t>网络安全监测</t>
  </si>
  <si>
    <t>网络舆情风险研判</t>
  </si>
  <si>
    <t>网络舆情监测处置</t>
  </si>
  <si>
    <t>应急值班值守</t>
  </si>
  <si>
    <t>发生重大网络舆情事件</t>
  </si>
  <si>
    <t>网络舆情桌面推演</t>
  </si>
  <si>
    <t>网络空间治理经费</t>
  </si>
  <si>
    <t>处置和封堵网上有害信息</t>
  </si>
  <si>
    <t>网络名人活动</t>
  </si>
  <si>
    <t>网络主题教育</t>
  </si>
  <si>
    <t>网络舆论评论</t>
  </si>
  <si>
    <t>网络队伍建设</t>
  </si>
  <si>
    <t>中共重庆市綦江区委机构编制委员会办公室（本级）</t>
  </si>
  <si>
    <t>全面深化事业单位改革</t>
  </si>
  <si>
    <t>开展事业单位调研评估</t>
  </si>
  <si>
    <t>项</t>
  </si>
  <si>
    <t>优化事业单位结构布局</t>
  </si>
  <si>
    <t>对象满意度</t>
  </si>
  <si>
    <t>镇街履行职责事项清单运行评估、动态调整、履职考核</t>
  </si>
  <si>
    <t>21个镇街清单</t>
  </si>
  <si>
    <t>评估后的社会效益</t>
  </si>
  <si>
    <t>镇街满意度</t>
  </si>
  <si>
    <t>中共重庆市綦江区委直属机关工作委员会（本级）</t>
  </si>
  <si>
    <t>区直属机关党建专项经费</t>
  </si>
  <si>
    <t>发展、转正党员</t>
  </si>
  <si>
    <t>开展专题培训</t>
  </si>
  <si>
    <t>生活因难党员，老党员等慰问人数</t>
  </si>
  <si>
    <t>450</t>
  </si>
  <si>
    <t>发挥机关党员的先锋模范作用</t>
  </si>
  <si>
    <t>激励机关党员工作积极性</t>
  </si>
  <si>
    <t>机关各党组织、党员满意度</t>
  </si>
  <si>
    <t>张钢铁生活费</t>
  </si>
  <si>
    <t>城市居民最低生活保障</t>
  </si>
  <si>
    <t>9240</t>
  </si>
  <si>
    <t>元/年</t>
  </si>
  <si>
    <t>按时补助次数</t>
  </si>
  <si>
    <t>保证维持最低生活</t>
  </si>
  <si>
    <t>工作效率认可度</t>
  </si>
  <si>
    <t>基层党组织工作、活动费</t>
  </si>
  <si>
    <t>全区党组织数</t>
  </si>
  <si>
    <t>290</t>
  </si>
  <si>
    <t>年度内完成目标</t>
  </si>
  <si>
    <t>机关党建高质量发展</t>
  </si>
  <si>
    <t>机关党建更好服务中心工作服务大局</t>
  </si>
  <si>
    <t>中共重庆市綦江区委老干部局（本级）</t>
  </si>
  <si>
    <t>老年大学办学经费</t>
  </si>
  <si>
    <t>讲课老师</t>
  </si>
  <si>
    <t>培训班种类</t>
  </si>
  <si>
    <t>类</t>
  </si>
  <si>
    <t>培训课程</t>
  </si>
  <si>
    <t>92</t>
  </si>
  <si>
    <t>招收学员</t>
  </si>
  <si>
    <t>学员对师资满意度</t>
  </si>
  <si>
    <t>老干部政治待遇经费</t>
  </si>
  <si>
    <t>节日活动、表演</t>
  </si>
  <si>
    <t>老干部园地</t>
  </si>
  <si>
    <t>4000</t>
  </si>
  <si>
    <t>离退休干部参观考察</t>
  </si>
  <si>
    <t>政治理论学习</t>
  </si>
  <si>
    <t>走访慰问离退休老干部</t>
  </si>
  <si>
    <t>享受政策离退休老干部</t>
  </si>
  <si>
    <t>950</t>
  </si>
  <si>
    <t>志愿服务队活动</t>
  </si>
  <si>
    <t>老干部政策实施满意度</t>
  </si>
  <si>
    <t>企业离休干部待遇（预安排）</t>
  </si>
  <si>
    <t>离休干部人数</t>
  </si>
  <si>
    <t>发放范围标准符合政策</t>
  </si>
  <si>
    <t>每月按时发放到位</t>
  </si>
  <si>
    <t>按政策及时调标</t>
  </si>
  <si>
    <t>离休部政策实施满意度</t>
  </si>
  <si>
    <t>老干部生活待遇</t>
  </si>
  <si>
    <t>80岁以上老干部</t>
  </si>
  <si>
    <t>帮扶困难老干部</t>
  </si>
  <si>
    <t xml:space="preserve">分期分批组织健康体检	</t>
  </si>
  <si>
    <t>批次</t>
  </si>
  <si>
    <t xml:space="preserve">健康休养老干部	</t>
  </si>
  <si>
    <t>离休干部享受家政服务</t>
  </si>
  <si>
    <t>离退休党工委专项经费</t>
  </si>
  <si>
    <t>创建离退休示范党组织</t>
  </si>
  <si>
    <t>巩固离退休示范党组织</t>
  </si>
  <si>
    <t>离退休支部书记培训</t>
  </si>
  <si>
    <t>引导离退休党支部党员干部</t>
  </si>
  <si>
    <t>老干部管理活动费</t>
  </si>
  <si>
    <t xml:space="preserve">参加各类赛事		</t>
  </si>
  <si>
    <t>活动器材购置或维修维护</t>
  </si>
  <si>
    <t>灭四害消杀</t>
  </si>
  <si>
    <t>四就近受益老干部</t>
  </si>
  <si>
    <t>兴趣小组开展活动</t>
  </si>
  <si>
    <t>展演活动</t>
  </si>
  <si>
    <t>保障老干部学习活动场地</t>
  </si>
  <si>
    <t xml:space="preserve">老干部对服务满意度		</t>
  </si>
  <si>
    <t>企业离休干部待遇（非统发）</t>
  </si>
  <si>
    <t>保障离休干部生活</t>
  </si>
  <si>
    <t>是否符合政策标标准</t>
  </si>
  <si>
    <t>1100</t>
  </si>
  <si>
    <t>中共重庆市綦江区委老干部局社区服务中心(重庆市綦江区老年大学)</t>
  </si>
  <si>
    <t>“关爱明天普法先行”活动经费</t>
  </si>
  <si>
    <t>订购法治宣传读本</t>
  </si>
  <si>
    <t>法治宣传活动</t>
  </si>
  <si>
    <t>法治宣传教育活动会议</t>
  </si>
  <si>
    <t>受益中小学生</t>
  </si>
  <si>
    <t>80000</t>
  </si>
  <si>
    <t>受益对象施满意度</t>
  </si>
  <si>
    <t>春苗营养计划（校园开心农场）经费</t>
  </si>
  <si>
    <t>补助开心农场药香进校园示范校</t>
  </si>
  <si>
    <t>所</t>
  </si>
  <si>
    <t>调研活动</t>
  </si>
  <si>
    <t>现场推进会</t>
  </si>
  <si>
    <t>受益中、小学生</t>
  </si>
  <si>
    <t>20000</t>
  </si>
  <si>
    <t>各中、小学师生对政策实施满意度</t>
  </si>
  <si>
    <t>关工委工作团专项经费</t>
  </si>
  <si>
    <t>关工委老干部工作团调研</t>
  </si>
  <si>
    <t>关工委五老开展工作调研</t>
  </si>
  <si>
    <t>召开各类会议</t>
  </si>
  <si>
    <t>五老工作团受益人</t>
  </si>
  <si>
    <t>3000</t>
  </si>
  <si>
    <t>关工委关爱儿童基金</t>
  </si>
  <si>
    <t>关爱活动</t>
  </si>
  <si>
    <t>慰问困难学生</t>
  </si>
  <si>
    <t>资助困难大学生</t>
  </si>
  <si>
    <t>解决困难学生基本生活问题</t>
  </si>
  <si>
    <t>慰问对象满意度</t>
  </si>
  <si>
    <t>关工委青少年社会实践教育和科普活动经费</t>
  </si>
  <si>
    <t>打造青少年心理健康实践基地</t>
  </si>
  <si>
    <t>开展科普文艺汇演</t>
  </si>
  <si>
    <t>支持青少年活动中心“量子谷”青少年科普基地</t>
  </si>
  <si>
    <t>受益人数</t>
  </si>
  <si>
    <t>所到街镇群众满意度</t>
  </si>
  <si>
    <t>中华魂读书刊物经费</t>
  </si>
  <si>
    <t>订购中华魂读本</t>
  </si>
  <si>
    <t>中华魂演讲比赛活动</t>
  </si>
  <si>
    <t>中华魂征文比赛活动</t>
  </si>
  <si>
    <t>影响中、小学生</t>
  </si>
  <si>
    <t>50000</t>
  </si>
  <si>
    <t>参与活动者满意度</t>
  </si>
  <si>
    <t>关工委基层干部业务培训、基层关工委规范化建设、社区暑期活动开展等专项经费</t>
  </si>
  <si>
    <t>五老工作室阵地规范</t>
  </si>
  <si>
    <t>业务培训</t>
  </si>
  <si>
    <t>支援社区暑期实践活动</t>
  </si>
  <si>
    <t>提升业务水平</t>
  </si>
  <si>
    <t>各基层关工委对政策实施满意度</t>
  </si>
  <si>
    <t>关工委留守儿童关爱活动经费</t>
  </si>
  <si>
    <t>孤儿芬芳计划活动</t>
  </si>
  <si>
    <t>困境儿童关爱活动</t>
  </si>
  <si>
    <t>留守儿童关爱活动</t>
  </si>
  <si>
    <t>关爱对象意度</t>
  </si>
  <si>
    <t>中共重庆市綦江区委全面深化改革委员会办公室（本级）</t>
  </si>
  <si>
    <t>区委改革办专项经费</t>
  </si>
  <si>
    <t>开展数字重庆建设等业务培训</t>
  </si>
  <si>
    <t>全年改革经验复制推广项数</t>
  </si>
  <si>
    <t>召开深改委会议、深改委专项小组会议</t>
  </si>
  <si>
    <t>全区可持续发展</t>
  </si>
  <si>
    <t>中共重庆市綦江区委机要保密局（本级）</t>
  </si>
  <si>
    <t>保密工作专项经费</t>
  </si>
  <si>
    <t>开展保密安全宣传次数</t>
  </si>
  <si>
    <t>开展保密会议、培训次数</t>
  </si>
  <si>
    <t>开展全区街镇、部门普通密码、商业密码、保密专项业务检查</t>
  </si>
  <si>
    <t>全区保密安全</t>
  </si>
  <si>
    <t>安可替代专项资金</t>
  </si>
  <si>
    <t>重庆市綦江区保密技术保障中心</t>
  </si>
  <si>
    <t>教科文科</t>
  </si>
  <si>
    <t>中国共产党重庆市綦江区委党校（本级）</t>
  </si>
  <si>
    <t>科研资政经费</t>
  </si>
  <si>
    <t>《决策咨询》报告期数</t>
  </si>
  <si>
    <t>期/年</t>
  </si>
  <si>
    <t>公开发表论文篇数</t>
  </si>
  <si>
    <t>申报市级课题数量</t>
  </si>
  <si>
    <t>论文检查重复率</t>
  </si>
  <si>
    <t>科研成果获奖数量</t>
  </si>
  <si>
    <t>理论文章获奖数量</t>
  </si>
  <si>
    <t>学员满意度</t>
  </si>
  <si>
    <t>94</t>
  </si>
  <si>
    <t>新党校租赁费</t>
  </si>
  <si>
    <t>可同时容纳培训人员数量</t>
  </si>
  <si>
    <t>934</t>
  </si>
  <si>
    <t>租赁地点可提供办公场地面积</t>
  </si>
  <si>
    <t>6926.36</t>
  </si>
  <si>
    <t>因设施设备原因发生安全事故次数</t>
  </si>
  <si>
    <t>培训优秀学员产出率</t>
  </si>
  <si>
    <t>28</t>
  </si>
  <si>
    <t>年度内培训干部人次</t>
  </si>
  <si>
    <t>培训学员满意度</t>
  </si>
  <si>
    <t>承接区外培训成本性支出</t>
  </si>
  <si>
    <t>区外培训班次</t>
  </si>
  <si>
    <t>受训人数</t>
  </si>
  <si>
    <t>550</t>
  </si>
  <si>
    <t>服务对象发生安全事故次数</t>
  </si>
  <si>
    <t>高质量培训班次</t>
  </si>
  <si>
    <t>省部级培训班次</t>
  </si>
  <si>
    <t>培训班学员满意度调查</t>
  </si>
  <si>
    <t>重庆市綦江区融媒体中心（本级）</t>
  </si>
  <si>
    <t>新媒体运行经费</t>
  </si>
  <si>
    <t>粉丝活动</t>
  </si>
  <si>
    <t>用户总数</t>
  </si>
  <si>
    <t>130</t>
  </si>
  <si>
    <t>万户</t>
  </si>
  <si>
    <t>保证各新媒体的正常运行</t>
  </si>
  <si>
    <t>开展通讯员培训</t>
  </si>
  <si>
    <t>通讯员上稿量</t>
  </si>
  <si>
    <t>3500</t>
  </si>
  <si>
    <t>《綦江日报》专项经费</t>
  </si>
  <si>
    <t>出版期数</t>
  </si>
  <si>
    <t>245</t>
  </si>
  <si>
    <t>印刷质量达标率</t>
  </si>
  <si>
    <t>日发行量</t>
  </si>
  <si>
    <t>8500</t>
  </si>
  <si>
    <t>打造品牌专栏</t>
  </si>
  <si>
    <t>月刊发公益广告</t>
  </si>
  <si>
    <t>重庆綦江网专项经费</t>
  </si>
  <si>
    <t>全年发稿发帖量</t>
  </si>
  <si>
    <t>摄影器材更新</t>
  </si>
  <si>
    <t>稿件正确率</t>
  </si>
  <si>
    <t>覆盖人群</t>
  </si>
  <si>
    <t>万人</t>
  </si>
  <si>
    <t>区外媒体转载</t>
  </si>
  <si>
    <t>中央厨房系统运行维护费</t>
  </si>
  <si>
    <t>新媒体内容正确率</t>
  </si>
  <si>
    <t>2022全年融媒体中心软硬件安全运行</t>
  </si>
  <si>
    <t>364</t>
  </si>
  <si>
    <t>各媒体全年产品制作量</t>
  </si>
  <si>
    <t>15000</t>
  </si>
  <si>
    <t>支撑各媒体稳定运作</t>
  </si>
  <si>
    <t>97</t>
  </si>
  <si>
    <t>中央厨房系统安全运行率</t>
  </si>
  <si>
    <t>新闻对外宣传专项经费</t>
  </si>
  <si>
    <t>五家央媒上稿</t>
  </si>
  <si>
    <t>重庆日报上稿</t>
  </si>
  <si>
    <t>重庆新闻联播上稿</t>
  </si>
  <si>
    <t>学习强国上稿</t>
  </si>
  <si>
    <t>重庆广电上稿量（单月）</t>
  </si>
  <si>
    <t>名</t>
  </si>
  <si>
    <t>办公用房租赁费</t>
  </si>
  <si>
    <t>办公用房租赁面积</t>
  </si>
  <si>
    <t>1830</t>
  </si>
  <si>
    <t>租赁地点满足办公人员数量</t>
  </si>
  <si>
    <t>租用办公用房使用率</t>
  </si>
  <si>
    <t>全年维修次数</t>
  </si>
  <si>
    <t>租赁用房维修费/年</t>
  </si>
  <si>
    <t>广播电视影视节目购买经费</t>
  </si>
  <si>
    <t>提供电视剧、专题节目</t>
  </si>
  <si>
    <t>集</t>
  </si>
  <si>
    <t>提供广播（音频）节目</t>
  </si>
  <si>
    <t>保证提供的节目音视频内容安全率</t>
  </si>
  <si>
    <t>全区机顶盒用户节目收视覆盖率</t>
  </si>
  <si>
    <t>2024保证频率、频道节目的正常播出率</t>
  </si>
  <si>
    <t>媒体产品设计制作劳务费</t>
  </si>
  <si>
    <t>党性教育</t>
  </si>
  <si>
    <t>薪酬福利待遇发放</t>
  </si>
  <si>
    <t>47</t>
  </si>
  <si>
    <t>技能竞赛</t>
  </si>
  <si>
    <t>专业业务培训</t>
  </si>
  <si>
    <t>满意度调查</t>
  </si>
  <si>
    <t>全域重庆綦江平台经费</t>
  </si>
  <si>
    <t>全年视频文件和图片文件展示</t>
  </si>
  <si>
    <t>400</t>
  </si>
  <si>
    <t>对外宣传綦江形象自办节目量</t>
  </si>
  <si>
    <t>平台全年节目内容持续安全率</t>
  </si>
  <si>
    <t>全市重庆有线电视用户收视覆盖率</t>
  </si>
  <si>
    <t>节目上传的及时更新率</t>
  </si>
  <si>
    <t>信息化维护及版权购置费</t>
  </si>
  <si>
    <t>硬件配置完成率</t>
  </si>
  <si>
    <t>系统安全可靠率</t>
  </si>
  <si>
    <t>验收合格率</t>
  </si>
  <si>
    <t>正版软件购置费用</t>
  </si>
  <si>
    <t>12.55</t>
  </si>
  <si>
    <t>测评整改完成率</t>
  </si>
  <si>
    <t>重庆市綦江区档案馆（本级）</t>
  </si>
  <si>
    <t>档案装具款安排支出(非税收入安排）</t>
  </si>
  <si>
    <t>档案装具达到统一</t>
  </si>
  <si>
    <t>完成全区各部门档案装具统一</t>
  </si>
  <si>
    <t>96</t>
  </si>
  <si>
    <t>统一全区档案装具率</t>
  </si>
  <si>
    <t>确保档案安全率</t>
  </si>
  <si>
    <t>档案保管保护费</t>
  </si>
  <si>
    <t>档案接收数量</t>
  </si>
  <si>
    <t>服务面积</t>
  </si>
  <si>
    <t>馆藏档案的保管保护</t>
  </si>
  <si>
    <t>215000</t>
  </si>
  <si>
    <t>册卷</t>
  </si>
  <si>
    <t>档案查询利用</t>
  </si>
  <si>
    <t>开放审核档案数量</t>
  </si>
  <si>
    <t>8000</t>
  </si>
  <si>
    <t>新馆运营经费</t>
  </si>
  <si>
    <t>机关大楼面积</t>
  </si>
  <si>
    <t>对馆藏档案、资料的保护</t>
  </si>
  <si>
    <t>220000</t>
  </si>
  <si>
    <t>及时对设施设备的维护</t>
  </si>
  <si>
    <t>扩大綦江档案、党史地方志的知名度</t>
  </si>
  <si>
    <t>控制在成本范围内</t>
  </si>
  <si>
    <t>地方志工作</t>
  </si>
  <si>
    <t>错别字出错率</t>
  </si>
  <si>
    <t>0.3</t>
  </si>
  <si>
    <t>‰</t>
  </si>
  <si>
    <t>收集资料</t>
  </si>
  <si>
    <t>万字</t>
  </si>
  <si>
    <t>印刷册数</t>
  </si>
  <si>
    <t>0.05</t>
  </si>
  <si>
    <t>万册</t>
  </si>
  <si>
    <t>培训次数</t>
  </si>
  <si>
    <t>征集旧图片</t>
  </si>
  <si>
    <t>党史研究工作</t>
  </si>
  <si>
    <t>开展党史培训工作会</t>
  </si>
  <si>
    <t>审读党史资料</t>
  </si>
  <si>
    <t>召开党史工作座谈会</t>
  </si>
  <si>
    <t>指导街镇党史工作</t>
  </si>
  <si>
    <t>中国人民解放军重庆市綦江区人民武装部（本级）</t>
  </si>
  <si>
    <t>民兵整组经费(用于编制民兵兵员）</t>
  </si>
  <si>
    <t>编制人数</t>
  </si>
  <si>
    <t>编制年限</t>
  </si>
  <si>
    <t>编制次数</t>
  </si>
  <si>
    <t>兵员合格率</t>
  </si>
  <si>
    <t>新兵役前训练经费（用于新兵役前训练）</t>
  </si>
  <si>
    <t>参训人数</t>
  </si>
  <si>
    <t>200000</t>
  </si>
  <si>
    <t>100000</t>
  </si>
  <si>
    <t>输送兵员</t>
  </si>
  <si>
    <t>宣传次数</t>
  </si>
  <si>
    <t>16900</t>
  </si>
  <si>
    <t>民兵政治教育（用于民兵政治教育）</t>
  </si>
  <si>
    <t>学校数量</t>
  </si>
  <si>
    <t>学生人数</t>
  </si>
  <si>
    <t>教育合格率</t>
  </si>
  <si>
    <t>爱国教育次数</t>
  </si>
  <si>
    <t>兵役征集经费（用于前期征兵宣传体检等）</t>
  </si>
  <si>
    <t>征兵数量</t>
  </si>
  <si>
    <t>兵员质量合格率</t>
  </si>
  <si>
    <t>40000</t>
  </si>
  <si>
    <t>体检人数</t>
  </si>
  <si>
    <t>政审人数</t>
  </si>
  <si>
    <t>抢险救灾维稳专项经费（用于抢险救灾等）</t>
  </si>
  <si>
    <t>抢险救灾执勤人数</t>
  </si>
  <si>
    <t>30000</t>
  </si>
  <si>
    <t>执勤次数</t>
  </si>
  <si>
    <t>培养次数</t>
  </si>
  <si>
    <t>网络会议租赁经费（用于军队网络租赁）</t>
  </si>
  <si>
    <t>会议视频数量</t>
  </si>
  <si>
    <t>月份</t>
  </si>
  <si>
    <t>6000</t>
  </si>
  <si>
    <t>网络会议达到率</t>
  </si>
  <si>
    <t>民兵武器仓库经费（用于武器保养维护）</t>
  </si>
  <si>
    <t>枪支弹药数量保密</t>
  </si>
  <si>
    <t>维修维护数量</t>
  </si>
  <si>
    <t>只</t>
  </si>
  <si>
    <t>受训人员数量</t>
  </si>
  <si>
    <t>国防潜力调查经费（用于战争前期实力调查）</t>
  </si>
  <si>
    <t>调查单位</t>
  </si>
  <si>
    <t>个（台、套、件、辆）</t>
  </si>
  <si>
    <t>储备物资器材</t>
  </si>
  <si>
    <t>维护社会安定</t>
  </si>
  <si>
    <t>城市民兵训练经费（用于民兵训练）</t>
  </si>
  <si>
    <t>民兵参训人数</t>
  </si>
  <si>
    <t>800000</t>
  </si>
  <si>
    <t>训练次数</t>
  </si>
  <si>
    <t>400000</t>
  </si>
  <si>
    <t>培训人才</t>
  </si>
  <si>
    <t>140000</t>
  </si>
  <si>
    <t>培养技术</t>
  </si>
  <si>
    <t>120000</t>
  </si>
  <si>
    <t>双拥工作经费（用于创建和军人家庭慰问等）</t>
  </si>
  <si>
    <t>联系单位</t>
  </si>
  <si>
    <t>次数</t>
  </si>
  <si>
    <t>受益家庭</t>
  </si>
  <si>
    <t>民兵工作经费（FZF）</t>
  </si>
  <si>
    <t>采购数量</t>
  </si>
  <si>
    <t>套</t>
  </si>
  <si>
    <t>民兵统一服装人人数</t>
  </si>
  <si>
    <t>发放服装人数</t>
  </si>
  <si>
    <t>35000</t>
  </si>
  <si>
    <t>民兵补助</t>
  </si>
  <si>
    <t>3680人参加训练</t>
  </si>
  <si>
    <t>300000</t>
  </si>
  <si>
    <t>5个月</t>
  </si>
  <si>
    <t>培训3680人</t>
  </si>
  <si>
    <t>培养人才率</t>
  </si>
  <si>
    <t>70000</t>
  </si>
  <si>
    <t>75047</t>
  </si>
  <si>
    <t>中共重庆市綦江区委社会工作部（本级）</t>
  </si>
  <si>
    <t>新兴领域基层党组织书记补贴</t>
  </si>
  <si>
    <t>补贴人数</t>
  </si>
  <si>
    <t>＞</t>
  </si>
  <si>
    <t>兑付时限</t>
  </si>
  <si>
    <t>工作积极性</t>
  </si>
  <si>
    <t>党建工作效果</t>
  </si>
  <si>
    <t>书记满意度</t>
  </si>
  <si>
    <t>社会工作领域培训经费</t>
  </si>
  <si>
    <t>开展培训场次</t>
  </si>
  <si>
    <t>受训人次</t>
  </si>
  <si>
    <t>履职能力提升</t>
  </si>
  <si>
    <t>受训人员满意度</t>
  </si>
  <si>
    <t>培训费用</t>
  </si>
  <si>
    <t>元/人·次</t>
  </si>
  <si>
    <t>新兴领域基层党组织活动经费</t>
  </si>
  <si>
    <t>开展活动</t>
  </si>
  <si>
    <t>培训党员</t>
  </si>
  <si>
    <t>召开党员大会</t>
  </si>
  <si>
    <t>资金兑付</t>
  </si>
  <si>
    <t>党建工作质效</t>
  </si>
  <si>
    <t>新兴领域党建和新就业群体友好场景建设经费</t>
  </si>
  <si>
    <t>建设友场景</t>
  </si>
  <si>
    <t>新兴领域党建调研</t>
  </si>
  <si>
    <t>新兴领域党建示范点打造</t>
  </si>
  <si>
    <t>新兴领域党建质效</t>
  </si>
  <si>
    <t>新就业群体满意度</t>
  </si>
  <si>
    <t>社会工作助力城乡现代化治理经费</t>
  </si>
  <si>
    <t>购买志愿服务项目</t>
  </si>
  <si>
    <t>开展基层调研</t>
  </si>
  <si>
    <t>开展议事协商</t>
  </si>
  <si>
    <t>社会工作进一步提升</t>
  </si>
  <si>
    <t>基层干部满意度</t>
  </si>
  <si>
    <t>原桥河办公楼物业费</t>
  </si>
  <si>
    <t>安全天数</t>
  </si>
  <si>
    <t>整洁天数</t>
  </si>
  <si>
    <t>费用兑现</t>
  </si>
  <si>
    <t>干部职工满意度</t>
  </si>
  <si>
    <t>月费用</t>
  </si>
  <si>
    <t>16000</t>
  </si>
  <si>
    <t>元/月</t>
  </si>
  <si>
    <t>新兴领域党建工作经费</t>
  </si>
  <si>
    <t>建设友好场景</t>
  </si>
  <si>
    <t>召开座谈会</t>
  </si>
  <si>
    <t>新兴领域群体</t>
  </si>
  <si>
    <t>党建引领基层治理建设资金</t>
  </si>
  <si>
    <t>建设综合服务设施</t>
  </si>
  <si>
    <t>治理能力</t>
  </si>
  <si>
    <t>加强新时代社会工作者队伍建设资金</t>
  </si>
  <si>
    <t>服务项目开展</t>
  </si>
  <si>
    <t>社工服务试点建设</t>
  </si>
  <si>
    <t>解决个案</t>
  </si>
  <si>
    <t>受众满意度</t>
  </si>
  <si>
    <t>93</t>
  </si>
  <si>
    <t>村社区干部基本报酬</t>
  </si>
  <si>
    <t>发放人数</t>
  </si>
  <si>
    <t>1950</t>
  </si>
  <si>
    <t>支付准确率</t>
  </si>
  <si>
    <t>支付及时性</t>
  </si>
  <si>
    <t>工作积及性</t>
  </si>
  <si>
    <t>干部满意度</t>
  </si>
  <si>
    <t>重庆市綦江区信访办公室（本级）</t>
  </si>
  <si>
    <t>租用办公业务用房费用</t>
  </si>
  <si>
    <t>租用面积</t>
  </si>
  <si>
    <t>259</t>
  </si>
  <si>
    <t>信访工作完成率</t>
  </si>
  <si>
    <t>区联合调度中心运行经费</t>
  </si>
  <si>
    <t>信访事项按期办结率</t>
  </si>
  <si>
    <t>信访事项及时受理率</t>
  </si>
  <si>
    <t>本地信访稳控率</t>
  </si>
  <si>
    <t>解决疑难信访问题</t>
  </si>
  <si>
    <t>领导干部接访下访率</t>
  </si>
  <si>
    <t>疑难信访案件化解率</t>
  </si>
  <si>
    <t>本地信访控制率</t>
  </si>
  <si>
    <t>社会公众认可度</t>
  </si>
  <si>
    <t>维稳工作专项</t>
  </si>
  <si>
    <t>疑难信访问题化解率</t>
  </si>
  <si>
    <t>敏感期进京上访人员劝返率</t>
  </si>
  <si>
    <t>能够得到射虎公众认可</t>
  </si>
  <si>
    <t>重庆市綦江区政务服务管理办公室（本级）</t>
  </si>
  <si>
    <t>窗口工作人员专项经费</t>
  </si>
  <si>
    <t>审批件数</t>
  </si>
  <si>
    <t>投诉次数</t>
  </si>
  <si>
    <t>及时办结率</t>
  </si>
  <si>
    <t>请假天数、迟到旱退次数等</t>
  </si>
  <si>
    <t>审批周期</t>
  </si>
  <si>
    <t>业务熟练、办事效率</t>
  </si>
  <si>
    <t>政务服务中心房屋租金</t>
  </si>
  <si>
    <t>故障修复平均等待时长</t>
  </si>
  <si>
    <t>11538.59</t>
  </si>
  <si>
    <t>设施服务人口</t>
  </si>
  <si>
    <t>单位面积租用成本</t>
  </si>
  <si>
    <t>元/平方米</t>
  </si>
  <si>
    <t>政务服务中心维修（护）保障经费</t>
  </si>
  <si>
    <t>故障排除及时率</t>
  </si>
  <si>
    <t>故障响应时间</t>
  </si>
  <si>
    <t>设施完好率</t>
  </si>
  <si>
    <t>设施服务覆盖面积</t>
  </si>
  <si>
    <t>设施服务覆盖人口</t>
  </si>
  <si>
    <t>受益群体满意度</t>
  </si>
  <si>
    <t>政务服务事项办事指南及信息更新</t>
  </si>
  <si>
    <t>年办理业务量</t>
  </si>
  <si>
    <t>750000</t>
  </si>
  <si>
    <t>数据更新频率</t>
  </si>
  <si>
    <t>办事指南准确度</t>
  </si>
  <si>
    <t>政务服务事项覆盖率</t>
  </si>
  <si>
    <t>服务渠道覆盖率</t>
  </si>
  <si>
    <t>差评回访率</t>
  </si>
  <si>
    <t>政务大厅管理保障服务经费</t>
  </si>
  <si>
    <t>保安保洁人员</t>
  </si>
  <si>
    <t>服务覆盖人口</t>
  </si>
  <si>
    <t>设备正常使用率</t>
  </si>
  <si>
    <t>物管费用单价</t>
  </si>
  <si>
    <t>0.5</t>
  </si>
  <si>
    <t>工作人员行业着装费</t>
  </si>
  <si>
    <t>购置数量</t>
  </si>
  <si>
    <t>政府采购率</t>
  </si>
  <si>
    <t>利用率</t>
  </si>
  <si>
    <t>质量验收合格率</t>
  </si>
  <si>
    <t>使用者满意度</t>
  </si>
  <si>
    <t>购置成本</t>
  </si>
  <si>
    <t>元/人年</t>
  </si>
  <si>
    <t>“渝快办+邮政”服务，上门揽件、办件结果寄达等服务经费</t>
  </si>
  <si>
    <t>寄达件数</t>
  </si>
  <si>
    <t>500000</t>
  </si>
  <si>
    <t>及时寄达率</t>
  </si>
  <si>
    <t>大厅非在编人员服务人员</t>
  </si>
  <si>
    <t>频率（频道）次</t>
  </si>
  <si>
    <t>政务服务中心信创替代工作</t>
  </si>
  <si>
    <t>服务体验感</t>
  </si>
  <si>
    <t>预计使用率</t>
  </si>
  <si>
    <t>系统验收合格率</t>
  </si>
  <si>
    <t>设计功能实现率</t>
  </si>
  <si>
    <t>建设周期</t>
  </si>
  <si>
    <t>重庆市綦江区机关事务管理中心（本级）</t>
  </si>
  <si>
    <t>会议会务综合经费</t>
  </si>
  <si>
    <t>会议场次</t>
  </si>
  <si>
    <t>会议室设施设备保障率</t>
  </si>
  <si>
    <t>任务完成率</t>
  </si>
  <si>
    <t>提高行政运行效率</t>
  </si>
  <si>
    <t>服务单位满意度</t>
  </si>
  <si>
    <t>周转房管理经费</t>
  </si>
  <si>
    <t>周转房房间数量</t>
  </si>
  <si>
    <t>周转房安全、卫生、整洁保障率</t>
  </si>
  <si>
    <t>周转房后勤服务保障率</t>
  </si>
  <si>
    <t>周转房规范化管理执行率</t>
  </si>
  <si>
    <t>公务接待费用</t>
  </si>
  <si>
    <t>政务接待批次</t>
  </si>
  <si>
    <t>政务接待人次</t>
  </si>
  <si>
    <t>接待标准符合文件规定执行率</t>
  </si>
  <si>
    <t>生态效益指标</t>
  </si>
  <si>
    <t>接待食品倡导绿色、环保、经济</t>
  </si>
  <si>
    <t>来宾满意度</t>
  </si>
  <si>
    <t>公共机构节能改造资金</t>
  </si>
  <si>
    <t>节水型公共机构创建</t>
  </si>
  <si>
    <t>完成能源审计报告</t>
  </si>
  <si>
    <t>全年工作任务完成率</t>
  </si>
  <si>
    <t>节能减排降耗提质</t>
  </si>
  <si>
    <t>节能改造单位满意度</t>
  </si>
  <si>
    <t>区跨部门公务用车平台车辆运行维护费</t>
  </si>
  <si>
    <t>按照文件规定用车率</t>
  </si>
  <si>
    <t>公务车“五定”方案执行率</t>
  </si>
  <si>
    <t>按时完成出车率</t>
  </si>
  <si>
    <t>树立公务用车意识、严禁公车私用</t>
  </si>
  <si>
    <t>公共服务专项经费</t>
  </si>
  <si>
    <t>节能宣传资料印发</t>
  </si>
  <si>
    <t>全区公务标识车辆数</t>
  </si>
  <si>
    <t>辆</t>
  </si>
  <si>
    <t>办公用房信息化管理覆盖率</t>
  </si>
  <si>
    <t>整合资源、节约费用，为经济社会发展服务</t>
  </si>
  <si>
    <t>政府购买服务―驾驶服务</t>
  </si>
  <si>
    <t>购买驾驶服务人数</t>
  </si>
  <si>
    <t>驾驶员具有A1照驾驶技术</t>
  </si>
  <si>
    <t>按时保障公务出车率</t>
  </si>
  <si>
    <t>安全出行率</t>
  </si>
  <si>
    <t>全区清扫保洁和保安人员统筹管理专项</t>
  </si>
  <si>
    <t>统筹管理的保洁/保安岗位总数</t>
  </si>
  <si>
    <t>按合同约定执行率</t>
  </si>
  <si>
    <t>全区保洁、保安作业标准统一执行率</t>
  </si>
  <si>
    <t>全区公共区域环境卫生平均达标率</t>
  </si>
  <si>
    <t>集中办公区物业管理</t>
  </si>
  <si>
    <t>物业服务覆盖的建筑面积</t>
  </si>
  <si>
    <t>54127</t>
  </si>
  <si>
    <t>保安巡逻频次，公共区域保洁频次</t>
  </si>
  <si>
    <t>施设备运行 电梯、空调、消防等关键设备完好率</t>
  </si>
  <si>
    <t>物业资产完好率</t>
  </si>
  <si>
    <t>政府购买服务—后勤保障服务费</t>
  </si>
  <si>
    <t>购买后勤保障人数</t>
  </si>
  <si>
    <t>后勤保障工作按时完成率</t>
  </si>
  <si>
    <t>会务、周转房、水电、绿化、维修等后勤保障率</t>
  </si>
  <si>
    <t>服务专业化，提升办公形象</t>
  </si>
  <si>
    <t>集中管理办公区管理单位满意度</t>
  </si>
  <si>
    <t>集中办公区管理费</t>
  </si>
  <si>
    <t>办公用房安全率</t>
  </si>
  <si>
    <t>办公设施设备完善率</t>
  </si>
  <si>
    <t>集中管理办公区域数量</t>
  </si>
  <si>
    <t>集中管理办公区的正常运转率</t>
  </si>
  <si>
    <t>集中管理区办公单位满意度</t>
  </si>
  <si>
    <t>后勤保障管理经费</t>
  </si>
  <si>
    <t>公务接待量，工作餐用餐量</t>
  </si>
  <si>
    <t>570</t>
  </si>
  <si>
    <t>设立食堂个数</t>
  </si>
  <si>
    <t>食堂环境卫生安全合格率</t>
  </si>
  <si>
    <t>保障周边机关事业单位职工用餐率</t>
  </si>
  <si>
    <t>用餐人员满意度</t>
  </si>
  <si>
    <t>经济建设科</t>
  </si>
  <si>
    <t>重庆市綦江区发展和改革委员会（本级）</t>
  </si>
  <si>
    <t>3300</t>
  </si>
  <si>
    <t>平米</t>
  </si>
  <si>
    <t>按月支付率</t>
  </si>
  <si>
    <t>租用房屋建筑安全度</t>
  </si>
  <si>
    <t>办公楼正常使用保障度</t>
  </si>
  <si>
    <t>职工满意度</t>
  </si>
  <si>
    <t>实施、设备、用具安全检查</t>
  </si>
  <si>
    <t>水电气供给故障及时排除</t>
  </si>
  <si>
    <t>影响办公事件的发生率</t>
  </si>
  <si>
    <t>正常办公保障率</t>
  </si>
  <si>
    <t>粮食安全宣传场次</t>
  </si>
  <si>
    <t>全年安全检查次数</t>
  </si>
  <si>
    <t>粮存库点信息化建设率</t>
  </si>
  <si>
    <t>粮食质量抽检节点完成率</t>
  </si>
  <si>
    <t>承接市对区粮食工作考核</t>
  </si>
  <si>
    <t>按计划完成率</t>
  </si>
  <si>
    <t>储粮检测次数</t>
  </si>
  <si>
    <t>储备粮监测合格率</t>
  </si>
  <si>
    <t>储粮安全事故控制</t>
  </si>
  <si>
    <t>民众对储粮意义的认知度</t>
  </si>
  <si>
    <t>落实升级版綦江18条案例</t>
  </si>
  <si>
    <t>市级及以上媒体宣传场次</t>
  </si>
  <si>
    <t>綦江营商环境满意度调查报告</t>
  </si>
  <si>
    <t>承接市对区营商环境考核</t>
  </si>
  <si>
    <t>营商环境存在问题整改完成率</t>
  </si>
  <si>
    <t>能耗评估报告编制数量</t>
  </si>
  <si>
    <t>评估报告审核通过率</t>
  </si>
  <si>
    <t>评估报告按节点完成</t>
  </si>
  <si>
    <t>节能意识知晓度</t>
  </si>
  <si>
    <t>完成市对区能耗考核</t>
  </si>
  <si>
    <t>国家级示范区宣传场次</t>
  </si>
  <si>
    <t>分类监管报告编写及时性</t>
  </si>
  <si>
    <t>国家级信用示范区知晓度</t>
  </si>
  <si>
    <t>65</t>
  </si>
  <si>
    <t>信用一体化平台安全使用</t>
  </si>
  <si>
    <t>巩固国家级信用体系示范区</t>
  </si>
  <si>
    <t>专题规划完成数量</t>
  </si>
  <si>
    <t>按节点计划完成编制</t>
  </si>
  <si>
    <t>思路、建议区府一次性通过率</t>
  </si>
  <si>
    <t>涉密内容的安全性</t>
  </si>
  <si>
    <t>委托第三方程序合规性</t>
  </si>
  <si>
    <t>成本调查、监审项目数量</t>
  </si>
  <si>
    <t>成本监审结果可利用率</t>
  </si>
  <si>
    <t>成本监审节点完成率</t>
  </si>
  <si>
    <t>成本监审结果审核通过率</t>
  </si>
  <si>
    <t>价格政策制定实施风险控制率</t>
  </si>
  <si>
    <t>价格纠纷调解点设立个数</t>
  </si>
  <si>
    <t>物价监测点设立个数</t>
  </si>
  <si>
    <t>13</t>
  </si>
  <si>
    <t>价格监测数据按时报送率</t>
  </si>
  <si>
    <t>价格纠纷调解满意率</t>
  </si>
  <si>
    <t>物价波动监测准确率</t>
  </si>
  <si>
    <t>评审数量</t>
  </si>
  <si>
    <t>按节点完成评审</t>
  </si>
  <si>
    <t>评审结果当事方认可度</t>
  </si>
  <si>
    <t>审减比例</t>
  </si>
  <si>
    <t>可研评审通过率</t>
  </si>
  <si>
    <t>承包商库内企业培训场次</t>
  </si>
  <si>
    <t>应诉案件处理及时率</t>
  </si>
  <si>
    <t>应诉案件胜诉率</t>
  </si>
  <si>
    <t>工程招标节约投资</t>
  </si>
  <si>
    <t>评标专家违规事件发生率</t>
  </si>
  <si>
    <t>评审专家人次</t>
  </si>
  <si>
    <t>240</t>
  </si>
  <si>
    <t>标的评审按节点开展率</t>
  </si>
  <si>
    <t>开标评审前专家人员信息</t>
  </si>
  <si>
    <t>评审结果不良质疑率</t>
  </si>
  <si>
    <t>采购方对评审结果满意度</t>
  </si>
  <si>
    <t>合作交流评估报告</t>
  </si>
  <si>
    <t>与石柱、四川、贵州交流合作场次</t>
  </si>
  <si>
    <t>交流合作按节点完成率</t>
  </si>
  <si>
    <t>纳入国家级规划项目</t>
  </si>
  <si>
    <t>完成市对区考核指标</t>
  </si>
  <si>
    <t>进入市级项目库项目数量</t>
  </si>
  <si>
    <t>实施方案及行动计划编制数量</t>
  </si>
  <si>
    <t>社会投资方对能耗管理的认可度</t>
  </si>
  <si>
    <t>投资能源环境的好评率</t>
  </si>
  <si>
    <t>物资储备仓库租赁面积</t>
  </si>
  <si>
    <t>救灾物资按计划数量储备率</t>
  </si>
  <si>
    <t>救灾物资调度保障率</t>
  </si>
  <si>
    <t>救灾物资储备、发放零事故发生</t>
  </si>
  <si>
    <t>灾民满意度</t>
  </si>
  <si>
    <t>按标准足额发放</t>
  </si>
  <si>
    <t>按时发放</t>
  </si>
  <si>
    <t>涉及人员不良情绪事故零发生</t>
  </si>
  <si>
    <t>矛盾激化发生率</t>
  </si>
  <si>
    <t>涉及人员满意度</t>
  </si>
  <si>
    <t>完成规划编制定稿数量</t>
  </si>
  <si>
    <t>按计划节点完成</t>
  </si>
  <si>
    <t>市级初步审核通过</t>
  </si>
  <si>
    <t>项目带动投资</t>
  </si>
  <si>
    <t>綦江水运梯级渠化工程纳入国家规划</t>
  </si>
  <si>
    <t>重庆市綦江区人防指挥通信中心</t>
  </si>
  <si>
    <t>国防宣传教育场次</t>
  </si>
  <si>
    <t>疏散基地建设达标率</t>
  </si>
  <si>
    <t>人防工程实施定期维护及时率</t>
  </si>
  <si>
    <t>社会效益指标	承接市级对模拟战时综合演练考核</t>
  </si>
  <si>
    <t>应急应战平台安全使用</t>
  </si>
  <si>
    <t>重庆市綦江区教育委员会（本级）</t>
  </si>
  <si>
    <t>财政贴息和风险补偿金</t>
  </si>
  <si>
    <t>财政资金投入占比</t>
  </si>
  <si>
    <t>贷款发放及时率</t>
  </si>
  <si>
    <t>减轻学生家庭经济负担</t>
  </si>
  <si>
    <t>让学生接受大学生，实现大学梦</t>
  </si>
  <si>
    <t>受助学生满意度</t>
  </si>
  <si>
    <t>乡村教师岗位补助</t>
  </si>
  <si>
    <t>600</t>
  </si>
  <si>
    <t>资金按季度发放及时到位率</t>
  </si>
  <si>
    <t>补助政策教师知晓率</t>
  </si>
  <si>
    <t>乡村教师队伍稳定率</t>
  </si>
  <si>
    <t>享受待遇教师满意度</t>
  </si>
  <si>
    <t>教师招聘、遴选、教学实绩考评等费用</t>
  </si>
  <si>
    <t>每年招聘新教师和遴选教师人数</t>
  </si>
  <si>
    <t>制定招考、考评方案数量</t>
  </si>
  <si>
    <t>结果公示有效异议率</t>
  </si>
  <si>
    <t>当年资金拨付进度</t>
  </si>
  <si>
    <t>参加遴选及考评教师满意度</t>
  </si>
  <si>
    <t>958</t>
  </si>
  <si>
    <t>中职理工类学生生均标准弥补公用经费不足</t>
  </si>
  <si>
    <t>2500</t>
  </si>
  <si>
    <t>学校运转保障覆盖率</t>
  </si>
  <si>
    <t>运转资金按时到位率</t>
  </si>
  <si>
    <t>公众对职业教育知晓率</t>
  </si>
  <si>
    <t>可持续发挥作用年限</t>
  </si>
  <si>
    <t>家长、学生满意度</t>
  </si>
  <si>
    <t>教育督导专项经费</t>
  </si>
  <si>
    <t>开展重点专项督导次数</t>
  </si>
  <si>
    <t>年度考核合格率</t>
  </si>
  <si>
    <t>督导评估认定过程规范性</t>
  </si>
  <si>
    <t>教育质量达标覆盖率</t>
  </si>
  <si>
    <t>中小学师生满意度</t>
  </si>
  <si>
    <t>校园足球、中小学科技、文化艺术节专项经费</t>
  </si>
  <si>
    <t>按时按需支付各类费用</t>
  </si>
  <si>
    <t>活动事故率</t>
  </si>
  <si>
    <t>学生参与率</t>
  </si>
  <si>
    <t>活动持续发挥作用期限</t>
  </si>
  <si>
    <t>校园学生及家长满意度</t>
  </si>
  <si>
    <t>安全监管应急维稳经费</t>
  </si>
  <si>
    <t>校园“三防”配齐率</t>
  </si>
  <si>
    <t>安全保障政策宣传次数</t>
  </si>
  <si>
    <t>安全责任事故</t>
  </si>
  <si>
    <t>起</t>
  </si>
  <si>
    <t>校园师生安全意识提高占比率</t>
  </si>
  <si>
    <t>校园师生及家长满意度</t>
  </si>
  <si>
    <t>全区教师培训专项经费</t>
  </si>
  <si>
    <t>开设培训班次</t>
  </si>
  <si>
    <t>参培教师合格率</t>
  </si>
  <si>
    <t>受益教职工人数</t>
  </si>
  <si>
    <t>参培教师满意率</t>
  </si>
  <si>
    <t>预算偏差率</t>
  </si>
  <si>
    <t>全区财务、统计培训检查经费</t>
  </si>
  <si>
    <t>规划财务工作人员参加培训次数</t>
  </si>
  <si>
    <t>规划统计财务培训人数</t>
  </si>
  <si>
    <t>学校财务资金按预算执行情况</t>
  </si>
  <si>
    <t>学校财务意识提高的占比率</t>
  </si>
  <si>
    <t>受检查学校满意度</t>
  </si>
  <si>
    <t>校园保安工资保险服装培训等</t>
  </si>
  <si>
    <t>配备保安人员数量</t>
  </si>
  <si>
    <t>555</t>
  </si>
  <si>
    <t>保安工资、社保按时拨付率</t>
  </si>
  <si>
    <t>校园安全事故发生率</t>
  </si>
  <si>
    <t>校园安全稳定及正常运转率</t>
  </si>
  <si>
    <t>学校师生及家长满意度</t>
  </si>
  <si>
    <t>教育学区办公经费</t>
  </si>
  <si>
    <t>受益学区数量</t>
  </si>
  <si>
    <t>受益职工数量</t>
  </si>
  <si>
    <t>64</t>
  </si>
  <si>
    <t>全区学校各项工作正常开展率</t>
  </si>
  <si>
    <t>财政资金专款专用率</t>
  </si>
  <si>
    <t>教职工满意度</t>
  </si>
  <si>
    <t>校园安保市级资金</t>
  </si>
  <si>
    <t>受益师生</t>
  </si>
  <si>
    <t>校园安全项目验收合格率</t>
  </si>
  <si>
    <t>校园安全事故率</t>
  </si>
  <si>
    <t>特殊教育补助资金</t>
  </si>
  <si>
    <t>随班就读及送教上门人数</t>
  </si>
  <si>
    <t>135</t>
  </si>
  <si>
    <t>特教学校改造面积</t>
  </si>
  <si>
    <t>残疾学生就读率</t>
  </si>
  <si>
    <t>扩大学前教育资源补助资金</t>
  </si>
  <si>
    <t>公办幼儿园占比</t>
  </si>
  <si>
    <t>普惠性学前教育覆盖率</t>
  </si>
  <si>
    <t>设备购置及改扩建项目验收合格率</t>
  </si>
  <si>
    <t>“义务教育薄弱环节改善与能力提升”工程</t>
  </si>
  <si>
    <t>农村义务教育学校网络覆盖率</t>
  </si>
  <si>
    <t>实施期计划任务完成率</t>
  </si>
  <si>
    <t>新建改扩建工程验收合格率</t>
  </si>
  <si>
    <t>义务教育薄弱环节改善与能力提升项目持续影响力</t>
  </si>
  <si>
    <t>普通高中学校改善办学条件</t>
  </si>
  <si>
    <t>受益学校数</t>
  </si>
  <si>
    <t>新建改扩建项目验收合格率</t>
  </si>
  <si>
    <t>高中校舍安全</t>
  </si>
  <si>
    <t>普通高中学校毛入学率</t>
  </si>
  <si>
    <t>师生满意度</t>
  </si>
  <si>
    <t>中职教育质量提升资金</t>
  </si>
  <si>
    <t>教师国家级培训任务完成率</t>
  </si>
  <si>
    <t>受益学生数</t>
  </si>
  <si>
    <t>“双师型”教师占专业课教师比例</t>
  </si>
  <si>
    <t>完成改善中职学校办学条件规划任务</t>
  </si>
  <si>
    <t>中职学校师生及家长满意度</t>
  </si>
  <si>
    <t>中小学生艺术素质测评和学校美育质量监测及评估</t>
  </si>
  <si>
    <t>制度规范，专款专用</t>
  </si>
  <si>
    <t>成本偏差率</t>
  </si>
  <si>
    <t>改善师生就餐条件及边远小规模学校、村小食堂运转补助</t>
  </si>
  <si>
    <t>补助学校及校点数</t>
  </si>
  <si>
    <t>58</t>
  </si>
  <si>
    <t>小规模学校食堂覆盖率</t>
  </si>
  <si>
    <t>小规模学校食堂正常运转率</t>
  </si>
  <si>
    <t>受益师生人数</t>
  </si>
  <si>
    <t>师生及家长满意度</t>
  </si>
  <si>
    <t>学生军训经费</t>
  </si>
  <si>
    <t>军事训练教官人数</t>
  </si>
  <si>
    <t>180</t>
  </si>
  <si>
    <t>军训天数</t>
  </si>
  <si>
    <t>学生体能锻炼覆盖率</t>
  </si>
  <si>
    <t>偿还国有公司债务</t>
  </si>
  <si>
    <t>偿还金额</t>
  </si>
  <si>
    <t>按时按需支付偿还金额</t>
  </si>
  <si>
    <t>按时偿还，保障单位信誉</t>
  </si>
  <si>
    <t>保持良好信誉，有利于后期融资</t>
  </si>
  <si>
    <t>国有公司满意度</t>
  </si>
  <si>
    <t>学前教育普惠性幼儿园生均公用经费</t>
  </si>
  <si>
    <t>按幼儿补助人数</t>
  </si>
  <si>
    <t>13000</t>
  </si>
  <si>
    <t>生均补助标准</t>
  </si>
  <si>
    <t>元/人</t>
  </si>
  <si>
    <t>学前三年毛入园率</t>
  </si>
  <si>
    <t>91.5</t>
  </si>
  <si>
    <t>幼儿园正常运转率</t>
  </si>
  <si>
    <t>幼儿园师生满意度</t>
  </si>
  <si>
    <t>边远小规模幼儿园和实验幼儿园“一园多区”运转补助</t>
  </si>
  <si>
    <t>补助幼儿园所数</t>
  </si>
  <si>
    <t>及时划拨资金</t>
  </si>
  <si>
    <t>小规模幼儿园正常运转率</t>
  </si>
  <si>
    <t>受补助单位满意度</t>
  </si>
  <si>
    <t>成本差异率</t>
  </si>
  <si>
    <t>社区教育专项经费</t>
  </si>
  <si>
    <t>培训天数</t>
  </si>
  <si>
    <t>服务质量达标率</t>
  </si>
  <si>
    <t>培训人员按时到岗率</t>
  </si>
  <si>
    <t>社会对社区教育知晓率</t>
  </si>
  <si>
    <t>教职工体检费专项经费</t>
  </si>
  <si>
    <t>教师体检人数</t>
  </si>
  <si>
    <t>11000</t>
  </si>
  <si>
    <t>完成时间</t>
  </si>
  <si>
    <t>教师疾病检出率</t>
  </si>
  <si>
    <t>资金可持续性</t>
  </si>
  <si>
    <t>教师满意度</t>
  </si>
  <si>
    <t>中小学科技、校园体育节及教师节庆祝专项经费</t>
  </si>
  <si>
    <t>开展节日活动次数</t>
  </si>
  <si>
    <t>活动开展持续时间</t>
  </si>
  <si>
    <t>确保各活动正常开展</t>
  </si>
  <si>
    <t>教师参与率</t>
  </si>
  <si>
    <t>校区校舍租赁经费</t>
  </si>
  <si>
    <t>车位租赁个数</t>
  </si>
  <si>
    <t>108</t>
  </si>
  <si>
    <t>校舍租赁面积</t>
  </si>
  <si>
    <t>14400</t>
  </si>
  <si>
    <t>可持续使用年数</t>
  </si>
  <si>
    <t>受益师生满意度</t>
  </si>
  <si>
    <t>伤残抚恤金项目经费</t>
  </si>
  <si>
    <t>按时发放率</t>
  </si>
  <si>
    <t>保障老工伤人员生活稳定</t>
  </si>
  <si>
    <t>保障社会稳定率</t>
  </si>
  <si>
    <t>老工伤人员满意率</t>
  </si>
  <si>
    <t>伤残补助标准</t>
  </si>
  <si>
    <t>30840</t>
  </si>
  <si>
    <t>元</t>
  </si>
  <si>
    <t>义务教育阶段贫困生免费作业本专项经费</t>
  </si>
  <si>
    <t>保障全区内义务教育阶段学生的作业本使用</t>
  </si>
  <si>
    <t>确保防近视作业本质量，有效降低了我区学生的近视率</t>
  </si>
  <si>
    <t>防近视作业本，有效降低了我区学生的近视率</t>
  </si>
  <si>
    <t>保障义务教育阶段经济困难学生持续免费作业本使用率</t>
  </si>
  <si>
    <t xml:space="preserve">	 学生、家长满意度</t>
  </si>
  <si>
    <t>城乡义务教育校舍维修</t>
  </si>
  <si>
    <t>农村校舍日常维修改造质量合格率</t>
  </si>
  <si>
    <t>校舍安全事故率</t>
  </si>
  <si>
    <t>校舍维修后可持续使用年限</t>
  </si>
  <si>
    <t>普通高中学生资助</t>
  </si>
  <si>
    <t>服务高中学校数</t>
  </si>
  <si>
    <t>享受资助人数</t>
  </si>
  <si>
    <t>9000</t>
  </si>
  <si>
    <t>受助学生占在校生的比例</t>
  </si>
  <si>
    <t>按时完成申报及时率</t>
  </si>
  <si>
    <t>受助学生及家长满意度</t>
  </si>
  <si>
    <t>中职教育学生资助</t>
  </si>
  <si>
    <t>资助免学费人数</t>
  </si>
  <si>
    <t>享受助学金人数占学生比</t>
  </si>
  <si>
    <t>按时完成及时率</t>
  </si>
  <si>
    <t>减少困难家庭教育费用</t>
  </si>
  <si>
    <t>受助家长及学生满意度</t>
  </si>
  <si>
    <t>城乡义务教育生均公用经费</t>
  </si>
  <si>
    <t>义务教育阶段困难学生生活补助</t>
  </si>
  <si>
    <t>享受资助人次</t>
  </si>
  <si>
    <t>受助学生占在校生总数的比例</t>
  </si>
  <si>
    <t>学生资助政策知晓率</t>
  </si>
  <si>
    <t>完成资助审核及时率</t>
  </si>
  <si>
    <t>625</t>
  </si>
  <si>
    <t>国家考试专项经费、中考经费缺口及教学质量监测经费</t>
  </si>
  <si>
    <t>涉及各类考生和学业监测学生人数</t>
  </si>
  <si>
    <t>组织考试和学业监测次数</t>
  </si>
  <si>
    <t>重大舆情发生率</t>
  </si>
  <si>
    <t xml:space="preserve">	 学生参与率</t>
  </si>
  <si>
    <t xml:space="preserve">	 社会、学校、家庭满意度</t>
  </si>
  <si>
    <t>乡村少年宫补助经费</t>
  </si>
  <si>
    <t>开展活动场次</t>
  </si>
  <si>
    <t>受益学校数量</t>
  </si>
  <si>
    <t>专款专用率</t>
  </si>
  <si>
    <t>家长认可度</t>
  </si>
  <si>
    <t>学前教育免保育教育费补助资金</t>
  </si>
  <si>
    <t>符合条件幼儿减免率</t>
  </si>
  <si>
    <t>幼儿园覆盖范围</t>
  </si>
  <si>
    <t>受益家庭年均减免保育教育费</t>
  </si>
  <si>
    <t>学前教育毛入园率</t>
  </si>
  <si>
    <t>受益学生及家长满意度</t>
  </si>
  <si>
    <t>基础教育综合奖补资金</t>
  </si>
  <si>
    <t>綦江区“三名”工作室经费</t>
  </si>
  <si>
    <t>工作室考核合格</t>
  </si>
  <si>
    <t>按进度计划开展工作室活动</t>
  </si>
  <si>
    <t>辐射引领教师</t>
  </si>
  <si>
    <t>教师成长率</t>
  </si>
  <si>
    <t>教师满意率</t>
  </si>
  <si>
    <t>“三球运动会”、“足球运动会”“田径运动会”专项经费</t>
  </si>
  <si>
    <t>参与人次</t>
  </si>
  <si>
    <t>支付完成率</t>
  </si>
  <si>
    <t>提高运动积极性</t>
  </si>
  <si>
    <t>可持续影响年数</t>
  </si>
  <si>
    <t>参与人员满意度</t>
  </si>
  <si>
    <t>区教委机关及直属事业单位办公场所搬迁</t>
  </si>
  <si>
    <t>搬迁时限</t>
  </si>
  <si>
    <t>搬迁事故率</t>
  </si>
  <si>
    <t>搬迁时业务中断天数</t>
  </si>
  <si>
    <t>员工满意率</t>
  </si>
  <si>
    <t>成本节约率</t>
  </si>
  <si>
    <t>边远小规模义务教育阶段学校运转补助</t>
  </si>
  <si>
    <t>38</t>
  </si>
  <si>
    <t>教育教学任务完成情况</t>
  </si>
  <si>
    <t>财政资金按时支付情况</t>
  </si>
  <si>
    <t>校园环境及硬件设施改善</t>
  </si>
  <si>
    <t>高中学校延时课后服务费补助</t>
  </si>
  <si>
    <t>财政资金的可持续性</t>
  </si>
  <si>
    <t>学校正常运转情况</t>
  </si>
  <si>
    <t>学校满意度</t>
  </si>
  <si>
    <t>教育综合改革及教研科研活动经费</t>
  </si>
  <si>
    <t>培训人次</t>
  </si>
  <si>
    <t>培训计划按期完成率</t>
  </si>
  <si>
    <t>学生优生率提高</t>
  </si>
  <si>
    <t>项目影响年限</t>
  </si>
  <si>
    <t>参培人员满意度</t>
  </si>
  <si>
    <t>游泳项目的专项经费</t>
  </si>
  <si>
    <t>受益学生数量</t>
  </si>
  <si>
    <t>课程开设率</t>
  </si>
  <si>
    <t>赛事活动开展</t>
  </si>
  <si>
    <t>学生游泳项目参与度提升</t>
  </si>
  <si>
    <t>中职生均公用经费</t>
  </si>
  <si>
    <t>按标准足额拨付</t>
  </si>
  <si>
    <t>及时拨付</t>
  </si>
  <si>
    <t>保障师生正常开展教学活动</t>
  </si>
  <si>
    <t>保障教学环境质量逐年提高</t>
  </si>
  <si>
    <t>南开中学合作经费</t>
  </si>
  <si>
    <t>受惠学生数</t>
  </si>
  <si>
    <t>60000</t>
  </si>
  <si>
    <t>引入高端教学人才人数</t>
  </si>
  <si>
    <t>优质课、优质资源共享率</t>
  </si>
  <si>
    <t>社会满意度</t>
  </si>
  <si>
    <t>惠及全区学校数</t>
  </si>
  <si>
    <t>重庆市綦江区教师进修学校</t>
  </si>
  <si>
    <t>“国培计划”片区协同研修项目</t>
  </si>
  <si>
    <t>重庆市綦江区学生资助管理中心</t>
  </si>
  <si>
    <t>重庆市綦江区教育信息技术与装备中心</t>
  </si>
  <si>
    <t>“义务教育薄弱环节改善与能力提升”工程安排智慧黑板购置</t>
  </si>
  <si>
    <t>重庆市綦江区中小学基本建设管理服务中心</t>
  </si>
  <si>
    <t>重庆市綦江区育英高级中学建设工程</t>
  </si>
  <si>
    <t>綦江区中小学控温系统排危改造项目</t>
  </si>
  <si>
    <t>重庆市綦江中学</t>
  </si>
  <si>
    <t>篮球比赛赛事承办及培训经费</t>
  </si>
  <si>
    <t>普通高中学校改善办学条件安排功能室设备购置等</t>
  </si>
  <si>
    <t>普通高中课程创新基地共同体建设项目</t>
  </si>
  <si>
    <t>基础教育综合奖补资金安排高中男子甲组、女子组篮球比赛经费等</t>
  </si>
  <si>
    <t>基础教育综合奖补资金安排三球运动会经费等</t>
  </si>
  <si>
    <t>基础教育综合奖补资金安排校园足球联赛经费等</t>
  </si>
  <si>
    <t>重庆市綦江实验中学校</t>
  </si>
  <si>
    <t>改善高中办学条件(上级)安排普通高中化学课程创新基地等</t>
  </si>
  <si>
    <t>普通高中学校改善办学条件安排教育教学设备购置等</t>
  </si>
  <si>
    <t>普通高中学校改善办学条件安排校园排危等</t>
  </si>
  <si>
    <t>重庆市綦江南州中学校</t>
  </si>
  <si>
    <t>普通高中学校改善办学条件安排智慧黑板等采购等</t>
  </si>
  <si>
    <t>普通高中学校改善办学条件安排学生公寓楼顶及部分寝室墙面防水处理等</t>
  </si>
  <si>
    <t>校园足球特色学校奖补资金</t>
  </si>
  <si>
    <t>重庆市綦江区三江中学</t>
  </si>
  <si>
    <t>中职教育质量提升资金安排汇贤楼排危经费等</t>
  </si>
  <si>
    <t>重庆市綦江区东溪中学</t>
  </si>
  <si>
    <t>普通高中家庭经济困难学生助学金</t>
  </si>
  <si>
    <t>普通高中学校改善办学条件安排围墙高度增高等</t>
  </si>
  <si>
    <t>心理健康工作基地建设</t>
  </si>
  <si>
    <t>心理健康教育覆盖学生人数</t>
  </si>
  <si>
    <t>工作任务及时完成率</t>
  </si>
  <si>
    <t>学生抑郁、焦虑等消极心理与行为发生下降率</t>
  </si>
  <si>
    <t>师生心理健康意识提升率</t>
  </si>
  <si>
    <t>学生满意率</t>
  </si>
  <si>
    <t>重庆市綦江区打通中学</t>
  </si>
  <si>
    <t>城乡义务教育校舍维修安排运动场和逸夫楼活动空地排危翻新等</t>
  </si>
  <si>
    <t>校园安保市级资金安排“校中村”治理、校园路灯改造、逸夫楼排危等</t>
  </si>
  <si>
    <t>重庆市綦江职业教育中心</t>
  </si>
  <si>
    <t>中职教育质量提升资金安排老校区操场水景改造项目等</t>
  </si>
  <si>
    <t>中职教育质量提升资金安排校舍维修、设施设备购置等</t>
  </si>
  <si>
    <t>重庆市綦江区古南中学</t>
  </si>
  <si>
    <t>綦江区教师周转保障性租赁住房工程</t>
  </si>
  <si>
    <t>城乡义务教育校舍维修资金安排教育教学设备购置等</t>
  </si>
  <si>
    <t>城乡义务教育校舍维修安排校舍维修及设备购置等</t>
  </si>
  <si>
    <t>“初中耘数乡庠”教研工作坊</t>
  </si>
  <si>
    <t>重庆市綦江区永新中学</t>
  </si>
  <si>
    <t>高中</t>
  </si>
  <si>
    <t>城乡义务教育校舍维修安排安排对借用食堂、宿舍等进行维修改造等</t>
  </si>
  <si>
    <t>重庆市綦江区安稳学校</t>
  </si>
  <si>
    <t>小学</t>
  </si>
  <si>
    <t>扩大学前教育资源补助资金安排教育教学设备购置等</t>
  </si>
  <si>
    <t>重庆市綦江区实验幼儿园</t>
  </si>
  <si>
    <t>学前教育幼儿资助</t>
  </si>
  <si>
    <t>扩大学前教育资源补助资金安排通惠园区围墙加高等</t>
  </si>
  <si>
    <t>扩大学前教育资源补助资金安排本园秋实楼厕所及电路改建项目等</t>
  </si>
  <si>
    <t>基本</t>
  </si>
  <si>
    <t>扩大学前教育资源补助资金安排教学楼维修改造等</t>
  </si>
  <si>
    <t>重庆市綦江区特殊教育学校</t>
  </si>
  <si>
    <t>特教</t>
  </si>
  <si>
    <t>特殊教育补助资金安排资源中心建设与运转等</t>
  </si>
  <si>
    <t>特殊教育专项资金（上级）安排资源中心建设与运转等</t>
  </si>
  <si>
    <t>特殊教育专项资金（上级）安排特殊学校建设与运转等</t>
  </si>
  <si>
    <t>特殊教育补助资金安排教育教学设备购置等</t>
  </si>
  <si>
    <t>重庆市綦江区陵园小学</t>
  </si>
  <si>
    <t>城乡义务教育校舍维修安排古南校区教学楼阳台样板、办公室维修工程等</t>
  </si>
  <si>
    <t>扩大学前教育资源补助资金安排幼儿玩具购置等</t>
  </si>
  <si>
    <t>重庆市綦江区三江第二小学</t>
  </si>
  <si>
    <t>校园安保市级资金安排食堂三防、消杀等</t>
  </si>
  <si>
    <t>重庆市綦江区三江第一小学</t>
  </si>
  <si>
    <t>重庆市綦江区横山学校</t>
  </si>
  <si>
    <t>城乡义务教育校舍维修安排食堂改造等</t>
  </si>
  <si>
    <t>扩大学前教育资源补助资金安排幼儿园空调购置等</t>
  </si>
  <si>
    <t>基础教育综合奖补资金安排低保学校兜底运转补助</t>
  </si>
  <si>
    <t>校园安保市级资金安排围墙排危等</t>
  </si>
  <si>
    <t>重庆市綦江区石壕中学</t>
  </si>
  <si>
    <t>校园安保市级资金安排花台面维修改造等</t>
  </si>
  <si>
    <t>城乡义务教育校舍维修安排教育教学设备购置等</t>
  </si>
  <si>
    <t>重庆市綦江区篆塘中学</t>
  </si>
  <si>
    <t>重庆市綦江区新盛中学</t>
  </si>
  <si>
    <t>重庆市綦江区三角中学</t>
  </si>
  <si>
    <t>“义务教育薄弱环节改善与能力提升”工程安排塑胶运动场改造等</t>
  </si>
  <si>
    <t>重庆市綦江区东溪书院街小学</t>
  </si>
  <si>
    <t>校园安保市级资金安排教学楼外墙维修等</t>
  </si>
  <si>
    <t>扩大学前教育资源补助资金安排幼儿园食堂天然气安装等</t>
  </si>
  <si>
    <t>重庆市綦江区石壕小学</t>
  </si>
  <si>
    <t>重庆市綦江区石角中学</t>
  </si>
  <si>
    <t>重庆市綦江区隆盛小学</t>
  </si>
  <si>
    <t>扩大学前教育资源补助资金安排幼儿园课桌椅及设施设备购置等</t>
  </si>
  <si>
    <t>重庆市綦江区新盛小学</t>
  </si>
  <si>
    <t>重庆市綦江区打通第二小学</t>
  </si>
  <si>
    <t>城乡义务教育校舍维修安排食堂内维修改造等</t>
  </si>
  <si>
    <t>重庆市綦江区羊叉学校</t>
  </si>
  <si>
    <t>随班就读残疾人（小学）</t>
  </si>
  <si>
    <t>重庆市綦江区石角小学</t>
  </si>
  <si>
    <t>重庆市綦江区打通第一小学</t>
  </si>
  <si>
    <t>重庆市綦江区三角小学</t>
  </si>
  <si>
    <t>扩大学前教育资源补助资金安排幼儿园屋面防漏等</t>
  </si>
  <si>
    <t>重庆市綦江区永新小学</t>
  </si>
  <si>
    <t>扩大学前教育资源补助资金安排附设幼儿园综合楼及食堂建设等</t>
  </si>
  <si>
    <t>重庆市綦江区扶欢中学</t>
  </si>
  <si>
    <t>城乡义务教育校舍维修安排教室门更换等</t>
  </si>
  <si>
    <t>城乡义务教育校舍维修安排教学楼内外墙漆维修等</t>
  </si>
  <si>
    <t>重庆市綦江区扶欢小学</t>
  </si>
  <si>
    <t>城乡义务教育校舍维修安排教学楼墙壁粉刷等</t>
  </si>
  <si>
    <t>重庆市綦江区新民小学</t>
  </si>
  <si>
    <t>重庆市綦江区天池学校</t>
  </si>
  <si>
    <t>扩大学前教育资源补助资金安排幼儿园维修及设施设备购置等</t>
  </si>
  <si>
    <t>重庆市綦江区万隆学校</t>
  </si>
  <si>
    <t>重庆市綦江区大罗学校</t>
  </si>
  <si>
    <t>义务教育薄弱环节改善与能力提升”工程安排电脑功能室建设等</t>
  </si>
  <si>
    <t>重庆市綦江区永城中学</t>
  </si>
  <si>
    <t>乡村学校少年宫阵地建设（上级基金）安排乡村少年宫运行经费等</t>
  </si>
  <si>
    <t>城乡义务教育校舍维修安排食堂操作间吊顶整改等</t>
  </si>
  <si>
    <t>重庆市綦江区松藻学校</t>
  </si>
  <si>
    <t>扩大学前教育资源补助资金安排幼儿园设施设备购置等</t>
  </si>
  <si>
    <t>重庆市綦江区永城小学</t>
  </si>
  <si>
    <t>扩大学前教育资源补助资金安排幼儿园栏杆排危等</t>
  </si>
  <si>
    <t>重庆市綦江区丁山学校</t>
  </si>
  <si>
    <t>初中</t>
  </si>
  <si>
    <t>重庆市綦江区城南中学</t>
  </si>
  <si>
    <t>随班就读残疾人（初中）</t>
  </si>
  <si>
    <t>重庆市綦江区中峰小学</t>
  </si>
  <si>
    <t>重庆市綦江区郭扶小学</t>
  </si>
  <si>
    <t>重庆市綦江区城南小学</t>
  </si>
  <si>
    <t>扩大学前教育资源补助资金安排桥河幼儿园改造等</t>
  </si>
  <si>
    <t>重庆市綦江区高庙学校</t>
  </si>
  <si>
    <t>重庆市綦江区高青学校</t>
  </si>
  <si>
    <t>重庆市綦江区赶水中学</t>
  </si>
  <si>
    <t>重庆市綦江区赶水小学</t>
  </si>
  <si>
    <t>重庆市綦江区民族小学</t>
  </si>
  <si>
    <t>城乡义务教育校舍维修（上级）安排学生教室、宿舍楼、厕所维修等</t>
  </si>
  <si>
    <t>重庆市綦江区适中学校</t>
  </si>
  <si>
    <t>重庆市綦江区福林学校</t>
  </si>
  <si>
    <t>重庆市綦江区中山路小学</t>
  </si>
  <si>
    <t>重庆市綦江区北渡学校</t>
  </si>
  <si>
    <t>重庆市綦江区柴坝学校</t>
  </si>
  <si>
    <t>重庆市綦江区永久小学</t>
  </si>
  <si>
    <t>重庆市綦江区永乐小学</t>
  </si>
  <si>
    <t>校园安保市级资金安排危房拆除等</t>
  </si>
  <si>
    <t>重庆市綦江区登瀛学校</t>
  </si>
  <si>
    <t>重庆市綦江区文龙小学</t>
  </si>
  <si>
    <t>城乡义务教育校舍维修安排厕所配建等</t>
  </si>
  <si>
    <t>重庆市綦江区营盘山小学</t>
  </si>
  <si>
    <t>城乡义务教育校舍维修安排东楼教室内墙和过道楼梯间刮白及功能室维修改造等</t>
  </si>
  <si>
    <t>城乡义务教育校舍维修安排东楼、西楼教室门换新等</t>
  </si>
  <si>
    <t>标准化心理辅导室建设个数</t>
  </si>
  <si>
    <t>2700</t>
  </si>
  <si>
    <t>项目执行率</t>
  </si>
  <si>
    <t>师生心理健康意识提升，学校积极心理环境氛围浓厚，家校社协同心理育人效果明显</t>
  </si>
  <si>
    <t>学生抑郁、焦虑等消极心理与行为发生率有所下降</t>
  </si>
  <si>
    <t>受益学生、教师满意度</t>
  </si>
  <si>
    <t>重庆市綦江区通惠中学</t>
  </si>
  <si>
    <t>城乡义务教育校舍维修安排厕所吊顶维修及更换广播系统等</t>
  </si>
  <si>
    <t>城乡义务教育校舍维修安排智慧黑板等采购等</t>
  </si>
  <si>
    <t>“国培计划”重庆市教师数字素养提升试点学校</t>
  </si>
  <si>
    <t>重庆市綦江区通惠小学</t>
  </si>
  <si>
    <t>城乡义务教育校舍维修安排食堂油烟污染治理项目等</t>
  </si>
  <si>
    <t>重庆市綦江区南州小学</t>
  </si>
  <si>
    <t>“义务教育薄弱环节改善与能力提升”工程安排功能室设备购置等</t>
  </si>
  <si>
    <t>重庆市綦江区篆塘小学</t>
  </si>
  <si>
    <t>重庆市綦江区九龙小学</t>
  </si>
  <si>
    <t>“义务教育薄弱环节改善与能力提升”工程安排综合楼建设等</t>
  </si>
  <si>
    <t>重庆市綦江区沙溪小学</t>
  </si>
  <si>
    <t>扩大学前教育资源补助资金安排綦江区城区幼儿园托育改扩建工程</t>
  </si>
  <si>
    <t>重庆市綦江区长乐小学</t>
  </si>
  <si>
    <t>扩大学前教育资源补助资金安排幼儿园设备购置等</t>
  </si>
  <si>
    <t>重庆市綦江区康德城第一小学</t>
  </si>
  <si>
    <t>城乡义务教育校舍维修安排功能室改扩建等</t>
  </si>
  <si>
    <t>重庆市綦江区实验小学</t>
  </si>
  <si>
    <t>扩大学前教育奖补资金（上级）安排红星紫郡小区配套幼儿园回购等</t>
  </si>
  <si>
    <t>扩大学前教育奖补资金（上级）安排附设园设备购置等</t>
  </si>
  <si>
    <t>重庆市綦江区惠登陵园小学</t>
  </si>
  <si>
    <t>重庆市綦江区瀛山书院小学</t>
  </si>
  <si>
    <t>扩大学前教育资源补助资金安排增设班级，添置设施设备等</t>
  </si>
  <si>
    <t>重庆市綦江区科学技术局（本级）</t>
  </si>
  <si>
    <t>国家高新区创建工作经费</t>
  </si>
  <si>
    <t>高新技术企业</t>
  </si>
  <si>
    <t>国家高新区创建</t>
  </si>
  <si>
    <t>项目完成时效</t>
  </si>
  <si>
    <t>辖区内高新技术企业数量</t>
  </si>
  <si>
    <t>满意率</t>
  </si>
  <si>
    <t>科技创新扶持专项经费</t>
  </si>
  <si>
    <t>扶持补助项目</t>
  </si>
  <si>
    <t>科技创新扶持</t>
  </si>
  <si>
    <t>企业技术、中小企业技术研发中心</t>
  </si>
  <si>
    <t>创新主体培育及科技成果转化</t>
  </si>
  <si>
    <t>382</t>
  </si>
  <si>
    <t>创新主体培育培训</t>
  </si>
  <si>
    <t>产学研合作专项经费</t>
  </si>
  <si>
    <t>产学研合作</t>
  </si>
  <si>
    <t>区级科研项目立项</t>
  </si>
  <si>
    <t>研发投入培训</t>
  </si>
  <si>
    <t>科技创新生态打造</t>
  </si>
  <si>
    <t>双创大赛</t>
  </si>
  <si>
    <t>创新创业培训</t>
  </si>
  <si>
    <t>产业发展科</t>
  </si>
  <si>
    <t>重庆市綦江区经济和信息化委员会（本级）</t>
  </si>
  <si>
    <t>参战参核军人生活补助</t>
  </si>
  <si>
    <t>39</t>
  </si>
  <si>
    <t>每季度按时发放率</t>
  </si>
  <si>
    <t>补助政策知晓率</t>
  </si>
  <si>
    <t>受益人群满意度</t>
  </si>
  <si>
    <t>人均补助标准</t>
  </si>
  <si>
    <t>556</t>
  </si>
  <si>
    <t>困难企业、骨干企业慰问费</t>
  </si>
  <si>
    <t>慰问金按时到位率</t>
  </si>
  <si>
    <t>工业行业社会稳定率</t>
  </si>
  <si>
    <t>慰问人群满意度</t>
  </si>
  <si>
    <t>每人慰问金额</t>
  </si>
  <si>
    <t>农药厂退休、退职人员生活补助</t>
  </si>
  <si>
    <t>落实政策后减少矛盾</t>
  </si>
  <si>
    <t>破产关停企业遗留问题处置</t>
  </si>
  <si>
    <t>养老金及留守人员补贴发放人数</t>
  </si>
  <si>
    <t>社会和谐稳定率</t>
  </si>
  <si>
    <t>中小企业服务体系建设及小微企业培育专项经费</t>
  </si>
  <si>
    <t>服务企业数量</t>
  </si>
  <si>
    <t>申报创新性中小企业家数</t>
  </si>
  <si>
    <t>申报专精特新企业数</t>
  </si>
  <si>
    <t>开展融资服务次数</t>
  </si>
  <si>
    <t>组织培训次数</t>
  </si>
  <si>
    <t>二轻行业离退休职工生活补助及相关经费（非统发）</t>
  </si>
  <si>
    <t xml:space="preserve">	 补助发放合格率</t>
  </si>
  <si>
    <t>每月按时发放率</t>
  </si>
  <si>
    <t>落实历史遗留问题减少社会矛盾率</t>
  </si>
  <si>
    <t>保证其基本生活满意度</t>
  </si>
  <si>
    <t>补助发放金额</t>
  </si>
  <si>
    <t>市中小微企业发展专项资金</t>
  </si>
  <si>
    <t>扶持企业</t>
  </si>
  <si>
    <t>缓解企业资金压力</t>
  </si>
  <si>
    <t>工业产值</t>
  </si>
  <si>
    <t>带动更多中小企业持续健康发展</t>
  </si>
  <si>
    <t>市级工业和信息化专项资金</t>
  </si>
  <si>
    <t>申报项目数</t>
  </si>
  <si>
    <t>引导企业实施智转数改项目</t>
  </si>
  <si>
    <t>企业新增产值</t>
  </si>
  <si>
    <t>规上工业企业政策知晓率</t>
  </si>
  <si>
    <t>办公场所房屋租赁及物业费</t>
  </si>
  <si>
    <t>保证机关工作正常运转</t>
  </si>
  <si>
    <t>办公场所正常使用率</t>
  </si>
  <si>
    <t>实现工业战线“主力部队”大集结</t>
  </si>
  <si>
    <t>员工满意度</t>
  </si>
  <si>
    <t>平均每月支付租金</t>
  </si>
  <si>
    <t>4.5</t>
  </si>
  <si>
    <t>地方金融发展专项资金（融资担保降费奖补）</t>
  </si>
  <si>
    <t>“885”涉工业核心指标支撑专项</t>
  </si>
  <si>
    <t>规上工业产值</t>
  </si>
  <si>
    <t>规上工业企业纳统数</t>
  </si>
  <si>
    <t>中小企业监测户数</t>
  </si>
  <si>
    <t>规上工业产值增速</t>
  </si>
  <si>
    <t>规上工业增加值增速</t>
  </si>
  <si>
    <t>绿色循环发展专项</t>
  </si>
  <si>
    <t>备案节能减排技术改造项目数量</t>
  </si>
  <si>
    <t>摸排梳理烧结砖企业产能数量</t>
  </si>
  <si>
    <t>申报绿色工厂数</t>
  </si>
  <si>
    <t>开展节能监察企业数</t>
  </si>
  <si>
    <t>应用“工业绿效码”企业数</t>
  </si>
  <si>
    <t>电气讯等行业安全监管专项</t>
  </si>
  <si>
    <t>安全教育培训</t>
  </si>
  <si>
    <t>开展企业安全检查</t>
  </si>
  <si>
    <t>安全隐患整治率</t>
  </si>
  <si>
    <t>企业安全制度知晓率</t>
  </si>
  <si>
    <t>电气讯等行业行政执法经费</t>
  </si>
  <si>
    <t>规范执法率</t>
  </si>
  <si>
    <t>执法人员法制培训率</t>
  </si>
  <si>
    <t>执法装备配备率</t>
  </si>
  <si>
    <t>案卷规范审查率</t>
  </si>
  <si>
    <t>全过程记录执法率</t>
  </si>
  <si>
    <t>电气讯等行业规划、评估管理专项</t>
  </si>
  <si>
    <t>食盐储备量</t>
  </si>
  <si>
    <t>万吨</t>
  </si>
  <si>
    <t>页岩气年产气量</t>
  </si>
  <si>
    <t>280000000</t>
  </si>
  <si>
    <t>立方米</t>
  </si>
  <si>
    <t>电力供应稳定性</t>
  </si>
  <si>
    <t>通讯基站在服率</t>
  </si>
  <si>
    <t>行业满意度</t>
  </si>
  <si>
    <t>关闭煤矿隐患排查治理</t>
  </si>
  <si>
    <t>关闭煤矿隐患排查覆盖率</t>
  </si>
  <si>
    <t>矿井涌水监测率</t>
  </si>
  <si>
    <t>重大安全与环境风险事件数</t>
  </si>
  <si>
    <t>重点矿井涌水治理设施稳定运行率</t>
  </si>
  <si>
    <t>中央环保督察整改任务完成进度</t>
  </si>
  <si>
    <t>产业转型升级专项</t>
  </si>
  <si>
    <t>开展现场核查次数</t>
  </si>
  <si>
    <t>申报项目个数</t>
  </si>
  <si>
    <t>专家评审次数</t>
  </si>
  <si>
    <t>开展质量管理能力复核评价企业数量</t>
  </si>
  <si>
    <t>十五五工业发展规划编制</t>
  </si>
  <si>
    <t>调研次数</t>
  </si>
  <si>
    <t>召开评审会</t>
  </si>
  <si>
    <t>章节完整率</t>
  </si>
  <si>
    <t>征求意见次数</t>
  </si>
  <si>
    <t>专项资金及时执行率</t>
  </si>
  <si>
    <t>社会保障科</t>
  </si>
  <si>
    <t>重庆市綦江区民政局（本级）</t>
  </si>
  <si>
    <t>经济困难的高龄和失能老年人养老服务补贴（街镇）（上级补助）</t>
  </si>
  <si>
    <t>城市低保经费（街镇）</t>
  </si>
  <si>
    <t>低保户数</t>
  </si>
  <si>
    <t>4200</t>
  </si>
  <si>
    <t>户</t>
  </si>
  <si>
    <t>低保人数</t>
  </si>
  <si>
    <t>低保标准</t>
  </si>
  <si>
    <t>770</t>
  </si>
  <si>
    <t>元/人*月</t>
  </si>
  <si>
    <t>人均补差</t>
  </si>
  <si>
    <t>680</t>
  </si>
  <si>
    <t>低保对象满意度</t>
  </si>
  <si>
    <t>农村低保经费（街镇）</t>
  </si>
  <si>
    <t>7400</t>
  </si>
  <si>
    <t>13700</t>
  </si>
  <si>
    <t>630</t>
  </si>
  <si>
    <t>494</t>
  </si>
  <si>
    <t>特困人员救助供养经费（街镇）</t>
  </si>
  <si>
    <t>城市特困供养人数</t>
  </si>
  <si>
    <t>4100</t>
  </si>
  <si>
    <t>农村特困供养人数</t>
  </si>
  <si>
    <t>3100</t>
  </si>
  <si>
    <t>基本生活标准</t>
  </si>
  <si>
    <t>1001</t>
  </si>
  <si>
    <t>7200</t>
  </si>
  <si>
    <t>特困对象满意度</t>
  </si>
  <si>
    <t>困难群众商业保险费补助</t>
  </si>
  <si>
    <t>城乡低保参保对象</t>
  </si>
  <si>
    <t>19700</t>
  </si>
  <si>
    <t>特困人员、孤儿等参保对象</t>
  </si>
  <si>
    <t>7500</t>
  </si>
  <si>
    <t>参保标准</t>
  </si>
  <si>
    <t>27200</t>
  </si>
  <si>
    <t>经济困难的高龄和失能老年人养老服务补贴补助（街镇）</t>
  </si>
  <si>
    <t>发放老人人数</t>
  </si>
  <si>
    <t>2750</t>
  </si>
  <si>
    <t>涉及街镇</t>
  </si>
  <si>
    <t>补贴标准</t>
  </si>
  <si>
    <t>孤儿生活补助经费</t>
  </si>
  <si>
    <t>孤儿（含艾滋病儿童）人数</t>
  </si>
  <si>
    <t>事实无人抚养儿童人数</t>
  </si>
  <si>
    <t>发放标准</t>
  </si>
  <si>
    <t>1651</t>
  </si>
  <si>
    <t>麻风病艾滋病及老工商业者救济补助费</t>
  </si>
  <si>
    <t>发放老工商业者生活补助次数</t>
  </si>
  <si>
    <t>老工商业者</t>
  </si>
  <si>
    <t>老工商业者补助金标准</t>
  </si>
  <si>
    <t>老工商业者满意度</t>
  </si>
  <si>
    <t>机关办公楼租赁经费</t>
  </si>
  <si>
    <t>3405</t>
  </si>
  <si>
    <t>租用期限</t>
  </si>
  <si>
    <t>每平方米租金</t>
  </si>
  <si>
    <t>受益职工人数</t>
  </si>
  <si>
    <t>行政区划地名界线管理相关经费</t>
  </si>
  <si>
    <t>开展街镇勘界</t>
  </si>
  <si>
    <t>458</t>
  </si>
  <si>
    <t>公里</t>
  </si>
  <si>
    <t>每公里价格</t>
  </si>
  <si>
    <t>3200</t>
  </si>
  <si>
    <t>勘定界线</t>
  </si>
  <si>
    <t>29</t>
  </si>
  <si>
    <t>社区居家养老服务设施运营经费补助</t>
  </si>
  <si>
    <t>考核老年食堂运营方面</t>
  </si>
  <si>
    <t>预计补贴社区养老食堂</t>
  </si>
  <si>
    <t>补贴社区老年食堂运营标准</t>
  </si>
  <si>
    <t>万元/个</t>
  </si>
  <si>
    <t>受益食堂</t>
  </si>
  <si>
    <t>民政服务机构安全监管标准化市级示范创建经费</t>
  </si>
  <si>
    <t>提供服务</t>
  </si>
  <si>
    <t>服务周期</t>
  </si>
  <si>
    <t>机构购买服务标准</t>
  </si>
  <si>
    <t>万元/家</t>
  </si>
  <si>
    <t>提供服务的养老机构</t>
  </si>
  <si>
    <t>19</t>
  </si>
  <si>
    <t>养老机构满意度</t>
  </si>
  <si>
    <t>临时救助补助经费</t>
  </si>
  <si>
    <t>街镇救助人次</t>
  </si>
  <si>
    <t>救助总人次</t>
  </si>
  <si>
    <t>4533</t>
  </si>
  <si>
    <t>区级救助人次</t>
  </si>
  <si>
    <t>1533</t>
  </si>
  <si>
    <t>临时救助涉及街镇</t>
  </si>
  <si>
    <t>救助对象满意度</t>
  </si>
  <si>
    <t>孤儿助学金补助</t>
  </si>
  <si>
    <t>孤儿助学金申请人数</t>
  </si>
  <si>
    <t>孤儿助学金享受人数</t>
  </si>
  <si>
    <t>万元/年</t>
  </si>
  <si>
    <t>受益孤儿人数</t>
  </si>
  <si>
    <t>孤儿满意度</t>
  </si>
  <si>
    <t>事实无人抚养儿童助学金补助</t>
  </si>
  <si>
    <t>事实无人抚养儿童申请人数</t>
  </si>
  <si>
    <t>事实无人抚养儿童助学金享受人数</t>
  </si>
  <si>
    <t>受益事实无人服务儿童人数</t>
  </si>
  <si>
    <t>养老服务业发展补助资金</t>
  </si>
  <si>
    <t>养老服务业发展补助资金（区县分成）</t>
  </si>
  <si>
    <t>消防隐患排查完成率</t>
  </si>
  <si>
    <t>消防隐患整改完成率</t>
  </si>
  <si>
    <t>消防设施定期维保覆盖率</t>
  </si>
  <si>
    <t>养老机构消防安全培训覆盖率</t>
  </si>
  <si>
    <t>入住老人满意度</t>
  </si>
  <si>
    <t>民政体系社工项目</t>
  </si>
  <si>
    <t>婚姻家庭辅导活动</t>
  </si>
  <si>
    <t>家风家教活动</t>
  </si>
  <si>
    <t>开展困境、留守儿童关爱活动</t>
  </si>
  <si>
    <t>宣传覆盖人次</t>
  </si>
  <si>
    <t>残疾人事业发展补助资金</t>
  </si>
  <si>
    <t>城市社区精康服务站点</t>
  </si>
  <si>
    <t>街道精康服务站点</t>
  </si>
  <si>
    <t>登记康复对象接受规范服务率</t>
  </si>
  <si>
    <t>媒体宣传报道</t>
  </si>
  <si>
    <t>原襄渝铁路建设伤残民兵民工救济补助资金</t>
  </si>
  <si>
    <t>23</t>
  </si>
  <si>
    <t>救济补助人数</t>
  </si>
  <si>
    <t>所有人全年发放标准</t>
  </si>
  <si>
    <t>21000</t>
  </si>
  <si>
    <t>殡葬事业改革补助经费</t>
  </si>
  <si>
    <t>节地生态安葬费用市级补助比例</t>
  </si>
  <si>
    <t>节地生态补助数量</t>
  </si>
  <si>
    <t>节地生态补助标准</t>
  </si>
  <si>
    <t>元/个</t>
  </si>
  <si>
    <t>家属满意度</t>
  </si>
  <si>
    <t>精神障碍社区康复服务发展补助</t>
  </si>
  <si>
    <t>政府购买社会救助服务</t>
  </si>
  <si>
    <t>单次服务项目数</t>
  </si>
  <si>
    <t>单次服务时长</t>
  </si>
  <si>
    <t>分钟</t>
  </si>
  <si>
    <t>服务及时性</t>
  </si>
  <si>
    <t>受益群众</t>
  </si>
  <si>
    <t>900</t>
  </si>
  <si>
    <t>社会组织登记管理费专项</t>
  </si>
  <si>
    <t>孵化中心</t>
  </si>
  <si>
    <t>审计社会组织</t>
  </si>
  <si>
    <t>审计费用</t>
  </si>
  <si>
    <t>受益社会组织</t>
  </si>
  <si>
    <t>社会组织满意度</t>
  </si>
  <si>
    <t>婚姻登记群众服务费专项</t>
  </si>
  <si>
    <t>办证量</t>
  </si>
  <si>
    <t>对</t>
  </si>
  <si>
    <t>开展婚姻辅导</t>
  </si>
  <si>
    <t>开展婚俗改革宣传</t>
  </si>
  <si>
    <t>开展集体颁证活动</t>
  </si>
  <si>
    <t>儿童福利领域专项经费</t>
  </si>
  <si>
    <t>开展收养评估</t>
  </si>
  <si>
    <t>培训儿童督导员</t>
  </si>
  <si>
    <t>培训儿童主任</t>
  </si>
  <si>
    <t>381</t>
  </si>
  <si>
    <t>走访慰问儿童</t>
  </si>
  <si>
    <t>儿童满意度</t>
  </si>
  <si>
    <t>百岁老人发放生日慰问金专项</t>
  </si>
  <si>
    <t>百岁老人慰问金发放覆盖率</t>
  </si>
  <si>
    <t>新增百岁老人</t>
  </si>
  <si>
    <t>生日慰问金标准</t>
  </si>
  <si>
    <t>老人满意度</t>
  </si>
  <si>
    <t>婚姻登记点补助费</t>
  </si>
  <si>
    <t>民政服务设施经费</t>
  </si>
  <si>
    <t>80周岁及以上老年人高龄津贴补助</t>
  </si>
  <si>
    <t>100岁以上老人发放标准</t>
  </si>
  <si>
    <t>80-89岁老人发放标准</t>
  </si>
  <si>
    <t>90-99岁老人发放标准</t>
  </si>
  <si>
    <t>45000</t>
  </si>
  <si>
    <t>居家和社区基本养老服务提升行动项目</t>
  </si>
  <si>
    <t>建设户数</t>
  </si>
  <si>
    <t>受益户数</t>
  </si>
  <si>
    <t>老年人满意度</t>
  </si>
  <si>
    <t>“敬老月”活动经费及老年事业费</t>
  </si>
  <si>
    <t>涉及慰问街镇数量</t>
  </si>
  <si>
    <t>慰问礼品标准</t>
  </si>
  <si>
    <t>开展敬老月活动</t>
  </si>
  <si>
    <t>“敬老月”活动涉及街镇</t>
  </si>
  <si>
    <t>老年协会活动费</t>
  </si>
  <si>
    <t>划拨活动资金</t>
  </si>
  <si>
    <t>18</t>
  </si>
  <si>
    <t>开展养老服务工作次数</t>
  </si>
  <si>
    <t>资金划拨次数</t>
  </si>
  <si>
    <t>开展老年人活动</t>
  </si>
  <si>
    <t>特殊困难老年人家庭适老化改造项目奖补</t>
  </si>
  <si>
    <t>改造户数</t>
  </si>
  <si>
    <t>480</t>
  </si>
  <si>
    <t>改造类别</t>
  </si>
  <si>
    <t>收益户数</t>
  </si>
  <si>
    <t>改造对象满意度</t>
  </si>
  <si>
    <t>民政对象及资金监管项目服务费</t>
  </si>
  <si>
    <t>购买社工人员服务</t>
  </si>
  <si>
    <t>资金类别范围</t>
  </si>
  <si>
    <t>费用标准</t>
  </si>
  <si>
    <t>84000</t>
  </si>
  <si>
    <t>业务科室满意度</t>
  </si>
  <si>
    <t>困难群众慰问费用</t>
  </si>
  <si>
    <t>慰问节日数量</t>
  </si>
  <si>
    <t>低保对象慰问标准</t>
  </si>
  <si>
    <t>特困人员、孤儿、事实无人抚养儿童慰问标准</t>
  </si>
  <si>
    <t>慰问困难群众</t>
  </si>
  <si>
    <t>31000</t>
  </si>
  <si>
    <t>困难群众满意度</t>
  </si>
  <si>
    <t>贫困残疾人生活补贴</t>
  </si>
  <si>
    <t>5350</t>
  </si>
  <si>
    <t>贫困残疾人满意度</t>
  </si>
  <si>
    <t>重度残疾人生活补贴</t>
  </si>
  <si>
    <t>8350</t>
  </si>
  <si>
    <t>二级重度残疾人发放标准</t>
  </si>
  <si>
    <t>一级重度残疾人发放标准</t>
  </si>
  <si>
    <t>重度残疾人满意度</t>
  </si>
  <si>
    <t>民政购买服务经费</t>
  </si>
  <si>
    <t>购买服务人员</t>
  </si>
  <si>
    <t>购买服务标准</t>
  </si>
  <si>
    <t>万元/人</t>
  </si>
  <si>
    <t>购买服务人员享受权益</t>
  </si>
  <si>
    <t>受益人员</t>
  </si>
  <si>
    <t>民政服务对象满意度</t>
  </si>
  <si>
    <t>老年养护中心项目</t>
  </si>
  <si>
    <t>养老服务消费补贴补助</t>
  </si>
  <si>
    <t>消费券补贴资金市和区级占比</t>
  </si>
  <si>
    <t>机构养老领取补贴标准</t>
  </si>
  <si>
    <t>居家社区养老领取补贴标准</t>
  </si>
  <si>
    <t>预计领取消费券老人</t>
  </si>
  <si>
    <t>享受对象满意度</t>
  </si>
  <si>
    <t>殡葬惠民政策费用</t>
  </si>
  <si>
    <t>基本丧葬服务减免标准</t>
  </si>
  <si>
    <t>首次遗体接运减免标准</t>
  </si>
  <si>
    <t>230</t>
  </si>
  <si>
    <t>节地生态葬补助标准</t>
  </si>
  <si>
    <t>享受殡葬惠民政策</t>
  </si>
  <si>
    <t>民政承接市级考核专项资金</t>
  </si>
  <si>
    <t>补贴养老服务站（中心）</t>
  </si>
  <si>
    <t>养老服务站补贴标准</t>
  </si>
  <si>
    <t>养老服务中心补贴标准</t>
  </si>
  <si>
    <t>评估老年人</t>
  </si>
  <si>
    <t>流浪乞讨人员救助专项经费</t>
  </si>
  <si>
    <t>在站救助人次</t>
  </si>
  <si>
    <t>救助标准</t>
  </si>
  <si>
    <t>26</t>
  </si>
  <si>
    <t>元/天</t>
  </si>
  <si>
    <t>受益人次</t>
  </si>
  <si>
    <t>受助人员满意度</t>
  </si>
  <si>
    <t>明天计划专项</t>
  </si>
  <si>
    <t>孤儿需资助康复费用完成率</t>
  </si>
  <si>
    <t>孤儿需资助诊疗费用完成率</t>
  </si>
  <si>
    <t>孤儿需体检完成率</t>
  </si>
  <si>
    <t>孤儿医疗康复覆盖率</t>
  </si>
  <si>
    <t>孤儿及监护人满意度</t>
  </si>
  <si>
    <t>儿童关爱服务项目</t>
  </si>
  <si>
    <t>家庭监护指导人数</t>
  </si>
  <si>
    <t>其他监护困境儿童识别人数</t>
  </si>
  <si>
    <t>孤儿、事实无人抚养儿童识别评估率</t>
  </si>
  <si>
    <t>重点个案帮扶人数</t>
  </si>
  <si>
    <t>困境儿童及监护人满意度</t>
  </si>
  <si>
    <t>重庆市綦江区公安局（本级）</t>
  </si>
  <si>
    <t>武警中队专项经费</t>
  </si>
  <si>
    <t>保障车辆</t>
  </si>
  <si>
    <t>武警人数</t>
  </si>
  <si>
    <t>确保营区安全</t>
  </si>
  <si>
    <t>武警官兵满意度</t>
  </si>
  <si>
    <t>人民警察法定工作日之外加班补贴</t>
  </si>
  <si>
    <t>民警人数</t>
  </si>
  <si>
    <t>627</t>
  </si>
  <si>
    <t>违规发放人员</t>
  </si>
  <si>
    <t>按时公示</t>
  </si>
  <si>
    <t>民警安心工作</t>
  </si>
  <si>
    <t>民警满意度</t>
  </si>
  <si>
    <t>智慧监所建设</t>
  </si>
  <si>
    <t>看守所、戒毒所和拘留所经费</t>
  </si>
  <si>
    <t>给养费</t>
  </si>
  <si>
    <t>保障三所安全</t>
  </si>
  <si>
    <t>人民群众安全感</t>
  </si>
  <si>
    <t>保障人权、保障在押人员健康权</t>
  </si>
  <si>
    <t>监管民警满意度</t>
  </si>
  <si>
    <t>公安房屋租赁费</t>
  </si>
  <si>
    <t>办理户籍业务件次</t>
  </si>
  <si>
    <t>1650</t>
  </si>
  <si>
    <t>租赁房屋数量</t>
  </si>
  <si>
    <t>涉案车辆安全</t>
  </si>
  <si>
    <t>房屋维修维护费</t>
  </si>
  <si>
    <t>维修面积</t>
  </si>
  <si>
    <t>25963</t>
  </si>
  <si>
    <t>发生安全事故</t>
  </si>
  <si>
    <t>维修时间</t>
  </si>
  <si>
    <t>民警辅警满意度</t>
  </si>
  <si>
    <t>公安特情耳目费</t>
  </si>
  <si>
    <t>提供线索</t>
  </si>
  <si>
    <t>提供线索破案</t>
  </si>
  <si>
    <t>耳目身份保密完好率</t>
  </si>
  <si>
    <t>业务装备更新</t>
  </si>
  <si>
    <t>台/套</t>
  </si>
  <si>
    <t>购置天数</t>
  </si>
  <si>
    <t>360</t>
  </si>
  <si>
    <t>禁毒管理专项经费</t>
  </si>
  <si>
    <t>办理禁毒案件</t>
  </si>
  <si>
    <t>禁种铲毒数量</t>
  </si>
  <si>
    <t>毒品案件破案率</t>
  </si>
  <si>
    <t>刑事侦查专项经费</t>
  </si>
  <si>
    <t>破获刑事案件数量</t>
  </si>
  <si>
    <t>命案破案率</t>
  </si>
  <si>
    <t>刑事案件破案率</t>
  </si>
  <si>
    <t>交通安全业务费</t>
  </si>
  <si>
    <t>纠正交通违章行为数量</t>
  </si>
  <si>
    <t>纠正违章准确率</t>
  </si>
  <si>
    <t>纠正违章时间</t>
  </si>
  <si>
    <t>社会治安大防控经费业务费</t>
  </si>
  <si>
    <t>办理治安案件数量</t>
  </si>
  <si>
    <t>排查安全隐患数量</t>
  </si>
  <si>
    <t>治安案件办结率</t>
  </si>
  <si>
    <t>应指雪亮工程和信息化设备维护费</t>
  </si>
  <si>
    <t>维护镜头</t>
  </si>
  <si>
    <t>保证网络畅通率</t>
  </si>
  <si>
    <t>镜头提取时间</t>
  </si>
  <si>
    <t>秒</t>
  </si>
  <si>
    <t>人民群众满意度</t>
  </si>
  <si>
    <t>基层派出所建设经费</t>
  </si>
  <si>
    <t>车辆管理所建设项目尾款</t>
  </si>
  <si>
    <t>付款资料完整性</t>
  </si>
  <si>
    <t>付款时间</t>
  </si>
  <si>
    <t>车管所安全运行天数</t>
  </si>
  <si>
    <t>公安业务专项经费</t>
  </si>
  <si>
    <t>办理禁毒案件数</t>
  </si>
  <si>
    <t>办理刑事案件数</t>
  </si>
  <si>
    <t>刑事案件破案数</t>
  </si>
  <si>
    <t>留置看护专项经费</t>
  </si>
  <si>
    <t>保障留置看护人数</t>
  </si>
  <si>
    <t>271</t>
  </si>
  <si>
    <t>发放准确率</t>
  </si>
  <si>
    <t>按时发放工资</t>
  </si>
  <si>
    <t>辅警满意度</t>
  </si>
  <si>
    <t>公安辅警专项经费</t>
  </si>
  <si>
    <t>保障辅警人数</t>
  </si>
  <si>
    <t>574</t>
  </si>
  <si>
    <t>发放工资时效</t>
  </si>
  <si>
    <t>个工作日</t>
  </si>
  <si>
    <t>三所及办案中心体检服务费</t>
  </si>
  <si>
    <t>派遣医护人员</t>
  </si>
  <si>
    <t>体检结果应用率</t>
  </si>
  <si>
    <t>体检完成时效</t>
  </si>
  <si>
    <t>留置看护队员</t>
  </si>
  <si>
    <t>留置看护安全天数</t>
  </si>
  <si>
    <t>支付时间</t>
  </si>
  <si>
    <t>重庆市綦江区司法局（本级）</t>
  </si>
  <si>
    <t>司法协管员经费</t>
  </si>
  <si>
    <t>社会调查案件数</t>
  </si>
  <si>
    <t>走访矫正刑释人员次数</t>
  </si>
  <si>
    <t>购买服务完成率</t>
  </si>
  <si>
    <t>社会矛盾化解率</t>
  </si>
  <si>
    <t>法律援助经费</t>
  </si>
  <si>
    <t>办理法律援助案件数量</t>
  </si>
  <si>
    <t>法律帮助件数</t>
  </si>
  <si>
    <t>法律援助案件办结率</t>
  </si>
  <si>
    <t>法律援助受益人数增加</t>
  </si>
  <si>
    <t>法律援助受援对象满意度</t>
  </si>
  <si>
    <t>普法经费</t>
  </si>
  <si>
    <t>法治讲座</t>
  </si>
  <si>
    <t>普法活动宣传场次</t>
  </si>
  <si>
    <t>普法培训人次</t>
  </si>
  <si>
    <t>法律明白人培训</t>
  </si>
  <si>
    <t>2200</t>
  </si>
  <si>
    <t>干群满意度</t>
  </si>
  <si>
    <t>人民调解经费</t>
  </si>
  <si>
    <t>人民调解成功率</t>
  </si>
  <si>
    <t>人民调解受理案件数</t>
  </si>
  <si>
    <t>22000</t>
  </si>
  <si>
    <t>案件办结率</t>
  </si>
  <si>
    <t>调解对象满意度</t>
  </si>
  <si>
    <t>业务装备费及阵地建设</t>
  </si>
  <si>
    <t>调解成功率</t>
  </si>
  <si>
    <t>重点项目完成率</t>
  </si>
  <si>
    <t>受益对象满意度</t>
  </si>
  <si>
    <t>矫正和刑释经费</t>
  </si>
  <si>
    <t>走访矫正和刑释人员次数</t>
  </si>
  <si>
    <t>安置帮教率</t>
  </si>
  <si>
    <t>社区矫正对象脱管率</t>
  </si>
  <si>
    <t>复议应诉案件数</t>
  </si>
  <si>
    <t>执法培训人数</t>
  </si>
  <si>
    <t>规范性文件备案审查率</t>
  </si>
  <si>
    <t>普法依法治理费</t>
  </si>
  <si>
    <t>法治讲座场数</t>
  </si>
  <si>
    <t>普法宣传活动场次</t>
  </si>
  <si>
    <t>法律明白人培养</t>
  </si>
  <si>
    <t>政法转移资金—业务装备及规范化建设</t>
  </si>
  <si>
    <t>其他司法业务</t>
  </si>
  <si>
    <t>安置帮教案件办结率</t>
  </si>
  <si>
    <t>人民调解调成功率</t>
  </si>
  <si>
    <t>线上法律咨询服务</t>
  </si>
  <si>
    <t>法律援助受理案件数</t>
  </si>
  <si>
    <t>认罪认罚件数</t>
  </si>
  <si>
    <t>法律援助受益人数</t>
  </si>
  <si>
    <t>政府法律顾问</t>
  </si>
  <si>
    <t>法律培训场次</t>
  </si>
  <si>
    <t>法治体检报告</t>
  </si>
  <si>
    <t>提供法律意见和建议</t>
  </si>
  <si>
    <t>行政诉讼败诉率</t>
  </si>
  <si>
    <t>重庆市綦江区财政局（本级）</t>
  </si>
  <si>
    <t>办公楼租赁费及运转</t>
  </si>
  <si>
    <t>办公楼租赁价格</t>
  </si>
  <si>
    <t>3130.26</t>
  </si>
  <si>
    <t>租赁地点可容纳工作人员数量</t>
  </si>
  <si>
    <t>农村综合改革转移支付资金</t>
  </si>
  <si>
    <t>基层行政单位工作补助经费</t>
  </si>
  <si>
    <t>服务干部职工人数</t>
  </si>
  <si>
    <t>安全事故</t>
  </si>
  <si>
    <t>应急预案及应急演练</t>
  </si>
  <si>
    <t>保障单位工作正常运转率</t>
  </si>
  <si>
    <t>投诉率</t>
  </si>
  <si>
    <t>政府预决算编审专项经费</t>
  </si>
  <si>
    <t>完成预决算编审工作的单位数量</t>
  </si>
  <si>
    <t>得到批复后，及时向社会公开预决算报告。</t>
  </si>
  <si>
    <t>完成预决算编审及预算调整草案编制及时率</t>
  </si>
  <si>
    <t>预算公开评审审减率</t>
  </si>
  <si>
    <t>民生支出占一般公共预算支出的比例</t>
  </si>
  <si>
    <t>政府债券管控及财经秩序整治专项</t>
  </si>
  <si>
    <t>获批专项债项目发行批次</t>
  </si>
  <si>
    <t>全年检查单位数（一级预算单位）</t>
  </si>
  <si>
    <t>按时还本付息，不发生政府债务违约事件</t>
  </si>
  <si>
    <t>检查结果公开率</t>
  </si>
  <si>
    <t>问题整改落实率</t>
  </si>
  <si>
    <t>财政财务软件运维服务费及预算数字化改革专项</t>
  </si>
  <si>
    <t>服务覆盖全区单位个数</t>
  </si>
  <si>
    <t>问题解决时间</t>
  </si>
  <si>
    <t>响应时间</t>
  </si>
  <si>
    <t>年维护成本增长率</t>
  </si>
  <si>
    <t>年稳定运行天数</t>
  </si>
  <si>
    <t>重庆市綦江区税费征收管理中心</t>
  </si>
  <si>
    <t>税费征收管理及财政票据业务专项经费</t>
  </si>
  <si>
    <t>财政票据供应率</t>
  </si>
  <si>
    <t>财政票据供应响应时间</t>
  </si>
  <si>
    <t>缴款期限</t>
  </si>
  <si>
    <t>非税收入入库率</t>
  </si>
  <si>
    <t>减税降费政策完成率</t>
  </si>
  <si>
    <t>财政票据使用单位满意率</t>
  </si>
  <si>
    <t>重庆市綦江区财政预算评审中心</t>
  </si>
  <si>
    <t>政府投资预算评审专项</t>
  </si>
  <si>
    <t>保障项目审核数量</t>
  </si>
  <si>
    <t>保障项目审核质量发起三级复核数量</t>
  </si>
  <si>
    <t>评审程序规范性</t>
  </si>
  <si>
    <t>项目审减率</t>
  </si>
  <si>
    <t>重庆市綦江区财政预算绩效管理中心</t>
  </si>
  <si>
    <t>预算绩效管理评价费</t>
  </si>
  <si>
    <t>开展部门整体绩效评价</t>
  </si>
  <si>
    <t>开展事前绩效评价</t>
  </si>
  <si>
    <t>开展重点绩效评价</t>
  </si>
  <si>
    <t>工作完成度</t>
  </si>
  <si>
    <t>召开进场会</t>
  </si>
  <si>
    <t>中华会计函授学校綦江分校</t>
  </si>
  <si>
    <t>基层财政干部财会培训</t>
  </si>
  <si>
    <t>培训工作正常开展率</t>
  </si>
  <si>
    <t>资金使用率</t>
  </si>
  <si>
    <t>基层财政干部综合素养提升率</t>
  </si>
  <si>
    <t>重庆市綦江区财政内部审计中心</t>
  </si>
  <si>
    <t>政府投资项目决算审计专项</t>
  </si>
  <si>
    <t>出具报告</t>
  </si>
  <si>
    <t>审计发现问题及审计建议</t>
  </si>
  <si>
    <t>审计项目计划</t>
  </si>
  <si>
    <t>收回资金及节减开支</t>
  </si>
  <si>
    <t>提高投资建设质量成效</t>
  </si>
  <si>
    <t>被审计单位满意度</t>
  </si>
  <si>
    <t>重庆市医科学校（本级）</t>
  </si>
  <si>
    <t>教育教学成本经费</t>
  </si>
  <si>
    <t>毕业生人数</t>
  </si>
  <si>
    <t>869</t>
  </si>
  <si>
    <t>购买劳务员工人数</t>
  </si>
  <si>
    <t>88</t>
  </si>
  <si>
    <t>实习学生人数</t>
  </si>
  <si>
    <t>1143</t>
  </si>
  <si>
    <t>学生满意度</t>
  </si>
  <si>
    <t>中职教育质量提升（生均公用经费）</t>
  </si>
  <si>
    <t>购买劳务员工数</t>
  </si>
  <si>
    <t>中等职业国家奖学金</t>
  </si>
  <si>
    <t>重庆市綦江区人力资源和社会保障局（本级）</t>
  </si>
  <si>
    <t>劳动人事争议仲裁专项经费</t>
  </si>
  <si>
    <t>劳动人事争议仲裁结案率</t>
  </si>
  <si>
    <t>仲裁处理案件数量</t>
  </si>
  <si>
    <t>仲裁当期审结案件数量</t>
  </si>
  <si>
    <t>劳动人事争议调解成功率</t>
  </si>
  <si>
    <t>72.5</t>
  </si>
  <si>
    <t>劳动人事争议仲裁终局裁决率</t>
  </si>
  <si>
    <t>人力社保综合执法专项经费</t>
  </si>
  <si>
    <t>书面审查家数</t>
  </si>
  <si>
    <t>250</t>
  </si>
  <si>
    <t>执法检查企业个数</t>
  </si>
  <si>
    <t>追发工资金额</t>
  </si>
  <si>
    <t>农民工工资办证金缴纳率</t>
  </si>
  <si>
    <t>欠薪线索办结率</t>
  </si>
  <si>
    <t>企业退休人员社会化管理服务工作专项补助(上级资金）</t>
  </si>
  <si>
    <t>国有企业新办理退休人员管理服务工作与原企业分离的比例</t>
  </si>
  <si>
    <t>社会化活动发放人数</t>
  </si>
  <si>
    <t>28549</t>
  </si>
  <si>
    <t>展开活动服务人数</t>
  </si>
  <si>
    <t>国有企业已退休人员管理服务工作与原企业分离的比例</t>
  </si>
  <si>
    <t>社会化服务惠及率</t>
  </si>
  <si>
    <t>高校毕业生“三支一扶”中央补助资金（上级资金）</t>
  </si>
  <si>
    <t>养老保险缴费人数</t>
  </si>
  <si>
    <t>57</t>
  </si>
  <si>
    <t>医疗保险缴费人数</t>
  </si>
  <si>
    <t>住房公积金缴费人数</t>
  </si>
  <si>
    <t>三支一扶人员社保参保覆盖率</t>
  </si>
  <si>
    <t>三支一扶人员住房公积金缴纳覆盖率</t>
  </si>
  <si>
    <t>社会保障专项转移资金</t>
  </si>
  <si>
    <t>统发</t>
  </si>
  <si>
    <t>带动大学生就业人数</t>
  </si>
  <si>
    <t>发放安家费人次</t>
  </si>
  <si>
    <t>发放新春慰问人数</t>
  </si>
  <si>
    <t>工资补贴标准金额</t>
  </si>
  <si>
    <t>5400</t>
  </si>
  <si>
    <t>工资津贴保障人数</t>
  </si>
  <si>
    <t>乡村振兴人才队伍建设专项</t>
  </si>
  <si>
    <t>高技能人才数量</t>
  </si>
  <si>
    <t>区级技能大师工作数量</t>
  </si>
  <si>
    <t>市级技能大师工作室数量</t>
  </si>
  <si>
    <t>高技能人才占技能人才总量</t>
  </si>
  <si>
    <t>引进、培育、培养人才队伍合格率</t>
  </si>
  <si>
    <t>公招专项</t>
  </si>
  <si>
    <t>赴高校笔试次数</t>
  </si>
  <si>
    <t>事业单位公招次数</t>
  </si>
  <si>
    <t>组织退役士兵安置次数</t>
  </si>
  <si>
    <t>公开招聘考试完成率</t>
  </si>
  <si>
    <t>招录人员合格率</t>
  </si>
  <si>
    <t>职称评审专项</t>
  </si>
  <si>
    <t>评审专业技术人才人数</t>
  </si>
  <si>
    <t>850</t>
  </si>
  <si>
    <t>职称评审申报人数</t>
  </si>
  <si>
    <t>组织评委会个数</t>
  </si>
  <si>
    <t>行业专家评审覆盖率</t>
  </si>
  <si>
    <t>组织评审差错率</t>
  </si>
  <si>
    <t>公务员和事业单位工作人员奖励（年度考核）专项</t>
  </si>
  <si>
    <t>发放奖金集体数</t>
  </si>
  <si>
    <t>制作奖章(牌）证书</t>
  </si>
  <si>
    <t>920</t>
  </si>
  <si>
    <t>制作证书（印刷）</t>
  </si>
  <si>
    <t>1800</t>
  </si>
  <si>
    <t>个人三等功慰问覆盖率</t>
  </si>
  <si>
    <t>集体三等功慰问覆盖率</t>
  </si>
  <si>
    <t>高技能人才培训补贴及专家工作专项</t>
  </si>
  <si>
    <t>高技能人才代表慰问人数</t>
  </si>
  <si>
    <t>正高级职称专业技术人员健康体检人数</t>
  </si>
  <si>
    <t>专家“三位一体”健康疗养人数</t>
  </si>
  <si>
    <t>惠及群众人数</t>
  </si>
  <si>
    <t>正高级职称专业技术人员健康体检覆盖率</t>
  </si>
  <si>
    <t>淘汰煤炭落后产能职工安置专项补助</t>
  </si>
  <si>
    <t>安置职工人数</t>
  </si>
  <si>
    <t>132</t>
  </si>
  <si>
    <t>解决就业人次</t>
  </si>
  <si>
    <t>人均补助金额</t>
  </si>
  <si>
    <t>1200</t>
  </si>
  <si>
    <t>人员安置率</t>
  </si>
  <si>
    <t>人员安置就业率</t>
  </si>
  <si>
    <t>工伤认定及劳动能力鉴定专项</t>
  </si>
  <si>
    <t>工伤认定办理结案数量</t>
  </si>
  <si>
    <t>750</t>
  </si>
  <si>
    <t>劳动能力鉴定受理数量</t>
  </si>
  <si>
    <t>组织劳动能力鉴定面检场次</t>
  </si>
  <si>
    <t>法定期限内结案率</t>
  </si>
  <si>
    <t>鉴定评审专家覆盖率</t>
  </si>
  <si>
    <t>办公网络租赁及软件运维费用</t>
  </si>
  <si>
    <t>公共WiFi点位个数</t>
  </si>
  <si>
    <t>社保自助查询一体机</t>
  </si>
  <si>
    <t>网络数量</t>
  </si>
  <si>
    <t>设备利用率</t>
  </si>
  <si>
    <t>设备年稳定率</t>
  </si>
  <si>
    <t>人力资源和社会保障档案管理专项</t>
  </si>
  <si>
    <t>干部人事档案数量</t>
  </si>
  <si>
    <t>6400</t>
  </si>
  <si>
    <t>流动人员档案数量</t>
  </si>
  <si>
    <t>万件</t>
  </si>
  <si>
    <t>社保业务档案数量</t>
  </si>
  <si>
    <t>78</t>
  </si>
  <si>
    <t>文书档案数量</t>
  </si>
  <si>
    <t>档案查询差错率</t>
  </si>
  <si>
    <t>企业退休人员档案数量</t>
  </si>
  <si>
    <t>提供档案规范率</t>
  </si>
  <si>
    <t>人力社保窗口工作人员工作服购置</t>
  </si>
  <si>
    <t>承诺时限办结率</t>
  </si>
  <si>
    <t>窗口工作人员着装率</t>
  </si>
  <si>
    <t>业务一次性办结个数</t>
  </si>
  <si>
    <t>“简”材料流程率</t>
  </si>
  <si>
    <t>提供公共服务差错率</t>
  </si>
  <si>
    <t>机关事业单位退休干部管理及活动专项</t>
  </si>
  <si>
    <t>慰问退干干部人次</t>
  </si>
  <si>
    <t>9200</t>
  </si>
  <si>
    <t>组织退干集中疗养次数</t>
  </si>
  <si>
    <t>组织退休老专家送科技下乡次数</t>
  </si>
  <si>
    <t>春节慰问率</t>
  </si>
  <si>
    <t>转移支付分配覆盖率</t>
  </si>
  <si>
    <t>就业创业补助专项资金（就业补助资金区级配套）</t>
  </si>
  <si>
    <t>享受公益性岗位补贴人员数量</t>
  </si>
  <si>
    <t>享受社会保险补贴人员数量</t>
  </si>
  <si>
    <t>1700</t>
  </si>
  <si>
    <t>职业培训补贴发放准确率</t>
  </si>
  <si>
    <t>城镇新增就业人数</t>
  </si>
  <si>
    <t>7000</t>
  </si>
  <si>
    <t>培训后就业率</t>
  </si>
  <si>
    <t>职工养老保险专项补助经费预算</t>
  </si>
  <si>
    <t>城乡居民基本养老保险参保人数</t>
  </si>
  <si>
    <t>城镇职工基本养老保险参保人数</t>
  </si>
  <si>
    <t>失业保险参保人数</t>
  </si>
  <si>
    <t>参保率</t>
  </si>
  <si>
    <t>事业单位工作人员年度培训专项</t>
  </si>
  <si>
    <t>工勤人员考工定级培训人数</t>
  </si>
  <si>
    <t>新晋职员培训人数</t>
  </si>
  <si>
    <t>新任事业单位负责人培训人数</t>
  </si>
  <si>
    <t>培训合格率</t>
  </si>
  <si>
    <t>培训计划完成率</t>
  </si>
  <si>
    <t>企业退休人员社会化管理补助资金</t>
  </si>
  <si>
    <t>社会保险经办服务及基金监管专项经费</t>
  </si>
  <si>
    <t>抽查工伤定点协议机构个数</t>
  </si>
  <si>
    <t>基金警示教育活动次数</t>
  </si>
  <si>
    <t>社会保险经办稽核风控自查</t>
  </si>
  <si>
    <t>社保欺诈骗保等宣传覆盖率</t>
  </si>
  <si>
    <t>养老保险参保率</t>
  </si>
  <si>
    <t>就业见习补贴</t>
  </si>
  <si>
    <t>见习补贴人均标准金额</t>
  </si>
  <si>
    <t>1300</t>
  </si>
  <si>
    <t>享受就业见习补贴人员数量</t>
  </si>
  <si>
    <t>1290</t>
  </si>
  <si>
    <t>规定时间内下达率</t>
  </si>
  <si>
    <t>就业见习补贴发放准确率</t>
  </si>
  <si>
    <t>资金支付准确率</t>
  </si>
  <si>
    <t>职业能力建设专项</t>
  </si>
  <si>
    <t>技能大赛参赛次数</t>
  </si>
  <si>
    <t>鉴定国家职业职业资格和专项职业资格人员人次</t>
  </si>
  <si>
    <t>培育技能人才人次</t>
  </si>
  <si>
    <t>技能提升群众覆盖率</t>
  </si>
  <si>
    <t>鉴定合格率</t>
  </si>
  <si>
    <t>“渝创渝新创享綦江”创业创新大赛专项</t>
  </si>
  <si>
    <t>创业导师服务人次</t>
  </si>
  <si>
    <t>大赛项目征集数量</t>
  </si>
  <si>
    <t>大赛宣传视频数量</t>
  </si>
  <si>
    <t>赛前培训计划完成率</t>
  </si>
  <si>
    <t>新闻宣传覆盖率</t>
  </si>
  <si>
    <t>机关办公楼年租费</t>
  </si>
  <si>
    <t>租用办公楼时间月数</t>
  </si>
  <si>
    <t>租用办公室及大厅面积数量</t>
  </si>
  <si>
    <t>12134.54</t>
  </si>
  <si>
    <t>租用公摊面积数量</t>
  </si>
  <si>
    <t>租用办公楼面积使用率</t>
  </si>
  <si>
    <t>租用办公楼提供服务率</t>
  </si>
  <si>
    <t>工伤保险基金先行支付区级补偿归垫专项经费</t>
  </si>
  <si>
    <t>先行支付金额</t>
  </si>
  <si>
    <t>支付后启动追偿人数</t>
  </si>
  <si>
    <t>保障工伤待遇执行率</t>
  </si>
  <si>
    <t>补偿归垫率</t>
  </si>
  <si>
    <t>普惠金融发展专项资金（含区级配套）</t>
  </si>
  <si>
    <t>发放创业担保贷款金额</t>
  </si>
  <si>
    <t>发放贴息资金金额</t>
  </si>
  <si>
    <t>110</t>
  </si>
  <si>
    <t>扶持创业资金金额</t>
  </si>
  <si>
    <t>贷款发放覆盖率</t>
  </si>
  <si>
    <t>贷款回收率</t>
  </si>
  <si>
    <t>重庆市綦江区社会保险事务中心</t>
  </si>
  <si>
    <t>未参保城镇集体所有制企业退休人员生活补贴费（市级补助）</t>
  </si>
  <si>
    <t>企业军转干生活与医疗补助（上级资金）</t>
  </si>
  <si>
    <t>发放生活补助及医疗费金额</t>
  </si>
  <si>
    <t>每年发放次数</t>
  </si>
  <si>
    <t>每月发放人数</t>
  </si>
  <si>
    <t>141</t>
  </si>
  <si>
    <t>服务人数覆盖率</t>
  </si>
  <si>
    <t>慰问人数覆盖率</t>
  </si>
  <si>
    <t>代发建国初期参加革命工作退休干部生活补助资金</t>
  </si>
  <si>
    <t>代发国有企业职教幼教退休教师生活补助资金</t>
  </si>
  <si>
    <t>76</t>
  </si>
  <si>
    <t>代发民办教师养老和医疗补助资金</t>
  </si>
  <si>
    <t>1857</t>
  </si>
  <si>
    <t>代发企业退休军转干解困补助资金</t>
  </si>
  <si>
    <t>代发乡村医生享受养老和医疗补助资金</t>
  </si>
  <si>
    <t>924</t>
  </si>
  <si>
    <t>代发放映员享受养老和医疗补助资金</t>
  </si>
  <si>
    <t>111</t>
  </si>
  <si>
    <t>代发企业复员军人生活补助资金</t>
  </si>
  <si>
    <t>17</t>
  </si>
  <si>
    <t>代发农技农机享受养老和医疗补助资金</t>
  </si>
  <si>
    <t>27</t>
  </si>
  <si>
    <t>188</t>
  </si>
  <si>
    <t>代发广播员养老和医疗补助资金</t>
  </si>
  <si>
    <t>代发林业员养老和医疗补助资金</t>
  </si>
  <si>
    <t>45</t>
  </si>
  <si>
    <t>代发企办员机养老和医疗补助资金</t>
  </si>
  <si>
    <t>33</t>
  </si>
  <si>
    <t>代发村社区干部养老待遇资金</t>
  </si>
  <si>
    <t>140</t>
  </si>
  <si>
    <t>157</t>
  </si>
  <si>
    <t>代发协税员养老和医疗补助资金</t>
  </si>
  <si>
    <t>代发未参保集体企业“50.60”人员享受生活补助资金</t>
  </si>
  <si>
    <t>代发原公社邮递员、乡办邮政员养老和医疗补助资金</t>
  </si>
  <si>
    <t>68</t>
  </si>
  <si>
    <t>重庆市綦江区就业和人才中心</t>
  </si>
  <si>
    <t>就业补助资金（上级资金）</t>
  </si>
  <si>
    <t>普惠金融发展专项资金（市级资金）</t>
  </si>
  <si>
    <t>普惠金融发展专项资金（上级资金）</t>
  </si>
  <si>
    <t>中央财政稳就业扩大社会保险补贴范围补助资金</t>
  </si>
  <si>
    <t>重庆市綦江区生态环境局（本级）</t>
  </si>
  <si>
    <t>工业企业污染物排放达标评估</t>
  </si>
  <si>
    <t>环境信用评价审核率</t>
  </si>
  <si>
    <t>聘请第三方机构家数</t>
  </si>
  <si>
    <t>守信联合激励和失信联合惩戒率</t>
  </si>
  <si>
    <t>开展环境信用评价企业家数</t>
  </si>
  <si>
    <t>生态环保规划编制</t>
  </si>
  <si>
    <t>2025年度实施情况评估</t>
  </si>
  <si>
    <t>《綦江区“十四五”生态环境保护规划》终期评估</t>
  </si>
  <si>
    <t>《綦江区十五五生态环境保护规划》编制</t>
  </si>
  <si>
    <t>污染物总量现状</t>
  </si>
  <si>
    <t>污染防治专项治理</t>
  </si>
  <si>
    <t>因灾受损污水管网及设施修复</t>
  </si>
  <si>
    <t>重点区域餐饮油烟深度治理</t>
  </si>
  <si>
    <t>重点区域噪声敏感区整治</t>
  </si>
  <si>
    <t>空气质量优良天数</t>
  </si>
  <si>
    <t>310</t>
  </si>
  <si>
    <t>綦江区羊渡河流域逢春煤矿670矸石山历史遗留污染源整治</t>
  </si>
  <si>
    <t>重庆市綦江区耕地土壤重金属污染成因排查项目</t>
  </si>
  <si>
    <t>重庆星旭铝业有限公司涂装生产线有机废气治理升级改造项目</t>
  </si>
  <si>
    <t>重庆华瑞铝业有限公司有机废气深度治理</t>
  </si>
  <si>
    <t>重庆锦旗碳素有限公司160kt/a碳素煅烧烟气颗粒物深度治理</t>
  </si>
  <si>
    <t>提前下达2025年生态环境“以奖促治”资金预算</t>
  </si>
  <si>
    <t>大气精细化管控监测能力建设项目</t>
  </si>
  <si>
    <t>清算2024年度流域横向生态保护补偿资金</t>
  </si>
  <si>
    <t>綦江区羊渡河流域逢春煤矿670矸石山历史遗留污染源整治项目</t>
  </si>
  <si>
    <t>160kt/a碳素煅烧烟气SO2深度治理</t>
  </si>
  <si>
    <t>綦江区历史遗留磷石膏渣场及周边环境综合整治项目</t>
  </si>
  <si>
    <t>环境监测能力建设</t>
  </si>
  <si>
    <t>农村环境连片整治项目运行</t>
  </si>
  <si>
    <t>出具水质监测报告数量</t>
  </si>
  <si>
    <t>设施运行达标率</t>
  </si>
  <si>
    <t>入网村民生活污水处理率</t>
  </si>
  <si>
    <t>运维农村生活污水处理设施数量</t>
  </si>
  <si>
    <t>座</t>
  </si>
  <si>
    <t>环境保护宣传教育</t>
  </si>
  <si>
    <t>区级宣传活动场次</t>
  </si>
  <si>
    <t>市级安静居住小区建设个数</t>
  </si>
  <si>
    <t>镇街宣传活动场次</t>
  </si>
  <si>
    <t>公众环保意识，周边居民环境生活质量水平提升</t>
  </si>
  <si>
    <t>宣传活动覆盖人数</t>
  </si>
  <si>
    <t>国控大气污染防治专项治理</t>
  </si>
  <si>
    <t>机动车尾气检测数</t>
  </si>
  <si>
    <t>加油站监测个数</t>
  </si>
  <si>
    <t>320</t>
  </si>
  <si>
    <t>污染源解析</t>
  </si>
  <si>
    <t>滩子口空气质量自动站维修维护保障率</t>
  </si>
  <si>
    <t>职高食堂油烟深度治理运维设施保障率</t>
  </si>
  <si>
    <t>新冠疫情历史医废收运处置费用</t>
  </si>
  <si>
    <t>疫情期间医废转运及时率</t>
  </si>
  <si>
    <t>疫情期间医废转运率</t>
  </si>
  <si>
    <t>防疫有效性</t>
  </si>
  <si>
    <t>转运医废有效处置率</t>
  </si>
  <si>
    <t>环境评估及排污许可证专项</t>
  </si>
  <si>
    <t>入河排污口专家评审人次</t>
  </si>
  <si>
    <t>土壤重点监管企业排查报告</t>
  </si>
  <si>
    <t>项目环评进行技术审核数量</t>
  </si>
  <si>
    <t>展危险废物规范化评估次数</t>
  </si>
  <si>
    <t>实验室运行专项</t>
  </si>
  <si>
    <t>药品、耗材、其他用品保障率</t>
  </si>
  <si>
    <t>仪器设备维护率</t>
  </si>
  <si>
    <t>运维设备数量</t>
  </si>
  <si>
    <t>270</t>
  </si>
  <si>
    <t>监测数据准确性</t>
  </si>
  <si>
    <t>环境应急能力建设专项</t>
  </si>
  <si>
    <t>区级突发环境事件应急演练</t>
  </si>
  <si>
    <t>投诉应急监测启动次数</t>
  </si>
  <si>
    <t>应急监测演练和应急监测大比武费</t>
  </si>
  <si>
    <t>应急物资设备等保障率</t>
  </si>
  <si>
    <t>自动站运行维护费用.</t>
  </si>
  <si>
    <t>环境噪声自动监测站运数量</t>
  </si>
  <si>
    <t>空气质量自动监测站运维数量</t>
  </si>
  <si>
    <t>水质自动监测站运维数量</t>
  </si>
  <si>
    <t>辐射环境自动监测站</t>
  </si>
  <si>
    <t>设施损坏修复率</t>
  </si>
  <si>
    <t>环境监管执法能力建设.</t>
  </si>
  <si>
    <t>新增配备移动执法终端人数</t>
  </si>
  <si>
    <t>执法人员着装更新</t>
  </si>
  <si>
    <t>56</t>
  </si>
  <si>
    <t>环境执法装备管维率</t>
  </si>
  <si>
    <t>有效投诉处置率</t>
  </si>
  <si>
    <t>服务企业满意度</t>
  </si>
  <si>
    <t>国控站点调整专项工作</t>
  </si>
  <si>
    <t>调整站点个数</t>
  </si>
  <si>
    <t>站点调整技术报告</t>
  </si>
  <si>
    <t>站点配套设施完善率</t>
  </si>
  <si>
    <t>站房周边环境整治率</t>
  </si>
  <si>
    <t>农村黑臭水体清零奖补</t>
  </si>
  <si>
    <t>黑臭水体清理保持率</t>
  </si>
  <si>
    <t>农村生活污水处理设施运维个数</t>
  </si>
  <si>
    <t>项目惠及群众人数</t>
  </si>
  <si>
    <t>农村污水处理设施监测报告</t>
  </si>
  <si>
    <t>服务群众满意度</t>
  </si>
  <si>
    <t>农业废弃物露天焚烧管控</t>
  </si>
  <si>
    <t>农业废弃物处置率（%）</t>
  </si>
  <si>
    <t>收集农业废弃物数量</t>
  </si>
  <si>
    <t>4360</t>
  </si>
  <si>
    <t>吨</t>
  </si>
  <si>
    <t>綦江区重污染天数（天）</t>
  </si>
  <si>
    <t>PM2.5下降</t>
  </si>
  <si>
    <t>重庆市綦江区入河排污口规范化建设</t>
  </si>
  <si>
    <t>入河排污口规范化建设数量</t>
  </si>
  <si>
    <t>61</t>
  </si>
  <si>
    <t>新建入河排污口标志牌</t>
  </si>
  <si>
    <t>新建智能视频监控设备</t>
  </si>
  <si>
    <t>入河排污口整治率</t>
  </si>
  <si>
    <t>綦江区集中式饮用水水源地规范化建设</t>
  </si>
  <si>
    <t>道路警示牌</t>
  </si>
  <si>
    <t>59</t>
  </si>
  <si>
    <t>块</t>
  </si>
  <si>
    <t>界标</t>
  </si>
  <si>
    <t>115</t>
  </si>
  <si>
    <t>宣传牌</t>
  </si>
  <si>
    <t>《地表水环境质量标准》Ⅲ类</t>
  </si>
  <si>
    <t>重庆哈斯特铝板带有限公司熔炼废气颗粒物深度治理</t>
  </si>
  <si>
    <t>颗粒物年减排量</t>
  </si>
  <si>
    <t>16.38</t>
  </si>
  <si>
    <t>颗粒物排放浓度(mg/m3)</t>
  </si>
  <si>
    <t>新增含尘废气收集与治理系统</t>
  </si>
  <si>
    <t>重庆华塑科技有限公司挤塑线VOC废气深度治理及颗粒物无组织排放改造</t>
  </si>
  <si>
    <t>非甲烷总烃排放浓度（mg/m3）</t>
  </si>
  <si>
    <t>8.75</t>
  </si>
  <si>
    <t>废气治理设施升级改造数量</t>
  </si>
  <si>
    <t>颗粒物排放浓度（mg/m3）</t>
  </si>
  <si>
    <t>5.68</t>
  </si>
  <si>
    <t>挥发性有机物、颗粒物年减排量</t>
  </si>
  <si>
    <t>重庆渝创新材料有限公司熔炼废气深度治理</t>
  </si>
  <si>
    <t>NOx年减排量</t>
  </si>
  <si>
    <t>22.14</t>
  </si>
  <si>
    <t>SO2年减排量</t>
  </si>
  <si>
    <t>0.36</t>
  </si>
  <si>
    <t>“高温换热器+布袋除尘器+碱喷淋塔”废气治理设施</t>
  </si>
  <si>
    <t>7078</t>
  </si>
  <si>
    <t>重庆市綦江区三峰环保发电有限公司烟气氮氧化物提标改造</t>
  </si>
  <si>
    <t>NOx排放浓度NOx排放浓度</t>
  </si>
  <si>
    <t>SO2排放浓度（mg/m3）</t>
  </si>
  <si>
    <t>新建中温SCR系统</t>
  </si>
  <si>
    <t>重庆金兰铝制品有限公司废气颗粒物深度治理</t>
  </si>
  <si>
    <t>升级含尘废气治理系统数量</t>
  </si>
  <si>
    <t>重庆市綦江区住房和城乡建设委员会（本级）</t>
  </si>
  <si>
    <t>原材料及实体质量抽查抽测费</t>
  </si>
  <si>
    <t>抽测项目</t>
  </si>
  <si>
    <t>抽测材料合格率</t>
  </si>
  <si>
    <t>工程质量合格率</t>
  </si>
  <si>
    <t>重大安全事故发生率</t>
  </si>
  <si>
    <t>建设行业安全生产专项经费</t>
  </si>
  <si>
    <t>培训宣传次数</t>
  </si>
  <si>
    <t>任务完成时间</t>
  </si>
  <si>
    <t>按计划进度完成率</t>
  </si>
  <si>
    <t>宣传普及人数</t>
  </si>
  <si>
    <t>办公楼租赁及物管费</t>
  </si>
  <si>
    <t>办公场地清扫面积</t>
  </si>
  <si>
    <t>2423</t>
  </si>
  <si>
    <t>办公楼租用面积</t>
  </si>
  <si>
    <t>2313</t>
  </si>
  <si>
    <t>服务对象办事方便程度</t>
  </si>
  <si>
    <t>服务清扫清洁度</t>
  </si>
  <si>
    <t>城市建设配套费征收专项经费（预安排）</t>
  </si>
  <si>
    <t>征收目标任务-追收欠费</t>
  </si>
  <si>
    <t>征收经费成本控制率</t>
  </si>
  <si>
    <t>征收准确率</t>
  </si>
  <si>
    <t>城市建设配套费非税收入</t>
  </si>
  <si>
    <t>城市基础设施建设贡献率</t>
  </si>
  <si>
    <t>建设行业维稳工作经费</t>
  </si>
  <si>
    <t>接待农民工上访</t>
  </si>
  <si>
    <t>追回工资比例</t>
  </si>
  <si>
    <t>不发生进京群访事件</t>
  </si>
  <si>
    <t>联系企业</t>
  </si>
  <si>
    <t>建设行业执法专项经费</t>
  </si>
  <si>
    <t>行政处罚罚没收入</t>
  </si>
  <si>
    <t>违法违规案件查处办结时限</t>
  </si>
  <si>
    <t>案件查处办理控制经费</t>
  </si>
  <si>
    <t>行政执法日常巡查次数</t>
  </si>
  <si>
    <t>司法追租案件诉讼费</t>
  </si>
  <si>
    <t>当年租金收取率</t>
  </si>
  <si>
    <t>房屋租金收入</t>
  </si>
  <si>
    <t>上门送达催收通知书</t>
  </si>
  <si>
    <t>上门送达行政处理决定事前告知书</t>
  </si>
  <si>
    <t>2020年第二批中央财政城镇保障性安居工程补助资金用于老旧小区改造资金（存量）</t>
  </si>
  <si>
    <t>棚户区（城市危旧房）改造</t>
  </si>
  <si>
    <t>农房安全隐患排查整治和农房安全动态监测工作</t>
  </si>
  <si>
    <t>安全鉴定户数</t>
  </si>
  <si>
    <t>服务群众</t>
  </si>
  <si>
    <t>农村危房监测</t>
  </si>
  <si>
    <t>确保农村居民用房安全</t>
  </si>
  <si>
    <t>海绵城市建设项目费用</t>
  </si>
  <si>
    <t>“十五五”海绵城市建设规划</t>
  </si>
  <si>
    <t>海绵城市建设计划</t>
  </si>
  <si>
    <t>评估海绵城市建设项目</t>
  </si>
  <si>
    <t>海绵城市建设效果评估</t>
  </si>
  <si>
    <t>棚户区（城市危旧房）改造奖励资金</t>
  </si>
  <si>
    <t>城市更新专项2025年中央预算内投资（城镇老旧小区）</t>
  </si>
  <si>
    <t>住宅老旧电梯更新）</t>
  </si>
  <si>
    <t>老旧小区改造数量</t>
  </si>
  <si>
    <t>1400000</t>
  </si>
  <si>
    <t>工程质量是否符合标准率</t>
  </si>
  <si>
    <t>各项保障性安居工程计划完成率</t>
  </si>
  <si>
    <t>群众居住条件是否改善</t>
  </si>
  <si>
    <t>改造小区长效管理机制建立覆盖率</t>
  </si>
  <si>
    <t>居民或承租人满意度</t>
  </si>
  <si>
    <t>城中村改造数量</t>
  </si>
  <si>
    <t>棚户区（城市危旧房）改造数量</t>
  </si>
  <si>
    <t>确定棚户区（城市危旧房）改造目标</t>
  </si>
  <si>
    <t>特定群体租房补助</t>
  </si>
  <si>
    <t>保障符合条件的优抚对象</t>
  </si>
  <si>
    <t>住房保障率</t>
  </si>
  <si>
    <t>租房补贴户数</t>
  </si>
  <si>
    <t>社会稳定</t>
  </si>
  <si>
    <t>污水处理专项经费</t>
  </si>
  <si>
    <t>完成全年征收目标任务</t>
  </si>
  <si>
    <t>按计划进度完成征收任务</t>
  </si>
  <si>
    <t>符合城镇污水排放指标率</t>
  </si>
  <si>
    <t>城镇危房动态监测建设项目及CD级危房安全管理</t>
  </si>
  <si>
    <t>出具监测报告数</t>
  </si>
  <si>
    <t>检测房屋楼栋</t>
  </si>
  <si>
    <t>960</t>
  </si>
  <si>
    <t>不发生危房伤人、亡人事故率</t>
  </si>
  <si>
    <t>经营性自建房居住安全</t>
  </si>
  <si>
    <t>保障房物业管理和维修费</t>
  </si>
  <si>
    <t>涉及保障性住房</t>
  </si>
  <si>
    <t>维修数量</t>
  </si>
  <si>
    <t>项目验收合格率</t>
  </si>
  <si>
    <t>不发生安全事故率</t>
  </si>
  <si>
    <t>行业专家咨询服务费</t>
  </si>
  <si>
    <t>市政消火栓测绘数量</t>
  </si>
  <si>
    <t>施工图消防设计质量</t>
  </si>
  <si>
    <t>按时按质完成第三方审查工作</t>
  </si>
  <si>
    <t>消防质量安全</t>
  </si>
  <si>
    <t>特种设备委托检查费</t>
  </si>
  <si>
    <t>检查设备数量</t>
  </si>
  <si>
    <t>台</t>
  </si>
  <si>
    <t>设备检测次数</t>
  </si>
  <si>
    <t>设备检测合格率</t>
  </si>
  <si>
    <t>消除安全隐患</t>
  </si>
  <si>
    <t>绿色建筑与节能工作项目</t>
  </si>
  <si>
    <t>超低能耗建筑试点示范项目</t>
  </si>
  <si>
    <t>既有建筑项目绿色化改造</t>
  </si>
  <si>
    <t>一星级绿色建筑认定</t>
  </si>
  <si>
    <t>排水设施维护及城区排水户水质监测</t>
  </si>
  <si>
    <t>排水设施维护次数</t>
  </si>
  <si>
    <t>排水设施正常运行率</t>
  </si>
  <si>
    <t>不发生内涝</t>
  </si>
  <si>
    <t>城市品质提升</t>
  </si>
  <si>
    <t>房地产发展“十五五”规划费</t>
  </si>
  <si>
    <t>完成房地产发展“十五五”规划报告</t>
  </si>
  <si>
    <t>完成专项课题研究报告（如市场分析、保障体系、绿色发展等）</t>
  </si>
  <si>
    <t>评审专家认可度（通过专家评审会）</t>
  </si>
  <si>
    <t>保障性住房覆盖各类重点人群范围</t>
  </si>
  <si>
    <t>规划中提出的住房供需总量与结构平衡方案的科学性与可行性</t>
  </si>
  <si>
    <t>房地产交易财政补贴</t>
  </si>
  <si>
    <t>惠及人数</t>
  </si>
  <si>
    <t>支付效率</t>
  </si>
  <si>
    <t>刺激购房数</t>
  </si>
  <si>
    <t>重庆市綦江区綦河流域水环境综合治理（一期）PPP项目</t>
  </si>
  <si>
    <t>完成全年投资目标任务</t>
  </si>
  <si>
    <t>17016</t>
  </si>
  <si>
    <t>新建污水管网长度</t>
  </si>
  <si>
    <t>转关口污水厂主体结构启动施工时间</t>
  </si>
  <si>
    <t>转关口污水厂主体结构完成施工时间</t>
  </si>
  <si>
    <t>提升防内涝能力</t>
  </si>
  <si>
    <t>提前下达2026年农村危房改造补助资金</t>
  </si>
  <si>
    <t>农村低收入群体等重点对象危房改造户数</t>
  </si>
  <si>
    <t>对象准确率</t>
  </si>
  <si>
    <t>改造后房屋验收合格率</t>
  </si>
  <si>
    <t>实施农村危房改造和抗震改造后房屋抗震能力</t>
  </si>
  <si>
    <t>实施改造后房屋后续使用年限</t>
  </si>
  <si>
    <t>实施改造农户满意度</t>
  </si>
  <si>
    <t>美丽宜居示范乡镇</t>
  </si>
  <si>
    <t>2025年农房质量安全提升项目</t>
  </si>
  <si>
    <t>2025年乡村建设工程技术人才项目</t>
  </si>
  <si>
    <t>綦江区古南街道高家湾等片区城市危旧房基础设施改造项目</t>
  </si>
  <si>
    <t>下达中央预算内投资（万元）</t>
  </si>
  <si>
    <t>1961</t>
  </si>
  <si>
    <t>支持城市更新项目数量</t>
  </si>
  <si>
    <t>项目开工率</t>
  </si>
  <si>
    <t>提高群众获得感、幸福感</t>
  </si>
  <si>
    <t>居民满意度</t>
  </si>
  <si>
    <t>綦江区文龙街道杨家湾片区老旧小区改造工程配套基础设施项目</t>
  </si>
  <si>
    <t>2256</t>
  </si>
  <si>
    <t>綦江区古南街道龙脊山片区老旧小区改造工程配套基础设施项目（一期）</t>
  </si>
  <si>
    <t>2092</t>
  </si>
  <si>
    <t>綦江区三江街道雷园路片区老旧小区改造工程配套基础设施项目</t>
  </si>
  <si>
    <t>1764</t>
  </si>
  <si>
    <t>綦江区新盛街道新正社区老旧小区改造工程配套基础设施项目</t>
  </si>
  <si>
    <t>1627</t>
  </si>
  <si>
    <t>綦江区通惠街道登瀛社区（聚福家苑片区）老旧小区改造工程配套基础设施</t>
  </si>
  <si>
    <t>1507</t>
  </si>
  <si>
    <t>重庆市綦江区住房保障中心</t>
  </si>
  <si>
    <t>2021年廉租住房预算资金（结转）</t>
  </si>
  <si>
    <t>2022年度城镇保障性安居工程市级补助资金</t>
  </si>
  <si>
    <t>城镇保障性安居工程（一般债券）</t>
  </si>
  <si>
    <t>提前下达2025年市级住房保障资金预算</t>
  </si>
  <si>
    <t>提前下达2025年保障性安居工程市级补助资金预算</t>
  </si>
  <si>
    <t>提前下达2026年市级住房保障资金预算</t>
  </si>
  <si>
    <t>维修维护保障性住房数量</t>
  </si>
  <si>
    <t>工程质量符合标准率</t>
  </si>
  <si>
    <t>计划完成率</t>
  </si>
  <si>
    <t>承租人满意度</t>
  </si>
  <si>
    <t>提前下达2026年中央财政保障性安居工程补助资金</t>
  </si>
  <si>
    <t>发放租赁补贴数量</t>
  </si>
  <si>
    <t>新开工配售型保障性住房数量</t>
  </si>
  <si>
    <t>1750</t>
  </si>
  <si>
    <t>确定配售型保障性住房发展目标</t>
  </si>
  <si>
    <t>重庆市綦江区排水与污水处理管理中心</t>
  </si>
  <si>
    <t>綦江区东部新城片区城市内涝治理工程</t>
  </si>
  <si>
    <t>綦江区古南片区城市内涝治理工程</t>
  </si>
  <si>
    <t>提前下达2026年远郊区县城市生活污水处理结算补助资金</t>
  </si>
  <si>
    <t>污水处理厂管理数</t>
  </si>
  <si>
    <t>污水处理排放质量</t>
  </si>
  <si>
    <t>环境污染发生率</t>
  </si>
  <si>
    <t>水污染防治</t>
  </si>
  <si>
    <t>重庆市綦江区城市管理局（本级）</t>
  </si>
  <si>
    <t>城市供节水专项资金</t>
  </si>
  <si>
    <t>11次42项水质监测完成率</t>
  </si>
  <si>
    <t>1次97项水质监测完成率</t>
  </si>
  <si>
    <t>水质监测合格率</t>
  </si>
  <si>
    <t>保障城区用水安全</t>
  </si>
  <si>
    <t>全区惠及人数</t>
  </si>
  <si>
    <t>城市运行安全专项资金</t>
  </si>
  <si>
    <t>安全标识标牌数</t>
  </si>
  <si>
    <t>宣传资料印制</t>
  </si>
  <si>
    <t>应急物资储备数</t>
  </si>
  <si>
    <t>培训宣传人次</t>
  </si>
  <si>
    <t>垃圾场周边搬迁居民土地流转费及污染补助费</t>
  </si>
  <si>
    <t>补偿流转土地面积</t>
  </si>
  <si>
    <t>亩</t>
  </si>
  <si>
    <t>补偿租房人数</t>
  </si>
  <si>
    <t>117</t>
  </si>
  <si>
    <t>污染补助户数</t>
  </si>
  <si>
    <t>143</t>
  </si>
  <si>
    <t>居民信访投诉率</t>
  </si>
  <si>
    <t>周边场地安全生产率</t>
  </si>
  <si>
    <t>城市管理维护及全国文明城区创建重点整治专项</t>
  </si>
  <si>
    <t>公厕管护数量</t>
  </si>
  <si>
    <t>路灯管护数量</t>
  </si>
  <si>
    <t>25000</t>
  </si>
  <si>
    <t>盏</t>
  </si>
  <si>
    <t>绿化管护面积</t>
  </si>
  <si>
    <t>250000</t>
  </si>
  <si>
    <t>桥梁维护数量</t>
  </si>
  <si>
    <t>人行道车行道管护面积</t>
  </si>
  <si>
    <t>2350000</t>
  </si>
  <si>
    <t>验收合格</t>
  </si>
  <si>
    <t>安全标识设置</t>
  </si>
  <si>
    <t>市街绿化公共保险</t>
  </si>
  <si>
    <t>公园个数</t>
  </si>
  <si>
    <t>行道树</t>
  </si>
  <si>
    <t>38000</t>
  </si>
  <si>
    <t>棵</t>
  </si>
  <si>
    <t>市街绿化参保率</t>
  </si>
  <si>
    <t>杜绝意外受伤上访率</t>
  </si>
  <si>
    <t>城市道路挖掘修复及市政设施赔偿资金.</t>
  </si>
  <si>
    <t>修复及时性</t>
  </si>
  <si>
    <t>安全文明施工</t>
  </si>
  <si>
    <t>市政环卫设施水电费</t>
  </si>
  <si>
    <t>绿植完好率</t>
  </si>
  <si>
    <t>亮灯率</t>
  </si>
  <si>
    <t>98.5</t>
  </si>
  <si>
    <t>高新区移交区域日常维护费</t>
  </si>
  <si>
    <t>安全文明施工标识</t>
  </si>
  <si>
    <t>垃圾分类治理和推广专项</t>
  </si>
  <si>
    <t>社区开展宣传数</t>
  </si>
  <si>
    <t>宣传、培训次数</t>
  </si>
  <si>
    <t>宣传小品、橱窗等投放</t>
  </si>
  <si>
    <t>市民垃圾分类参与率</t>
  </si>
  <si>
    <t>市民垃圾分类知晓率</t>
  </si>
  <si>
    <t>环卫一体化项目</t>
  </si>
  <si>
    <t>大型清扫设备</t>
  </si>
  <si>
    <t>清扫面积</t>
  </si>
  <si>
    <t>3700000</t>
  </si>
  <si>
    <t>清扫人数</t>
  </si>
  <si>
    <t>清扫检查合格率</t>
  </si>
  <si>
    <t>现场检查次数</t>
  </si>
  <si>
    <t>渗滤液处置费</t>
  </si>
  <si>
    <t>监督检查次数</t>
  </si>
  <si>
    <t>全量化处理覆盖率</t>
  </si>
  <si>
    <t>全量化处理量</t>
  </si>
  <si>
    <t>处置达标率</t>
  </si>
  <si>
    <t>符合国家环保要求</t>
  </si>
  <si>
    <t>生活垃圾收运服务费</t>
  </si>
  <si>
    <t>城区生活垃圾收运量</t>
  </si>
  <si>
    <t>乡镇生活垃圾收运量</t>
  </si>
  <si>
    <t>及时收运率</t>
  </si>
  <si>
    <t>垃圾收运达标率</t>
  </si>
  <si>
    <t>生活垃圾焚烧发电处置费</t>
  </si>
  <si>
    <t>城区生活垃圾焚烧发电量</t>
  </si>
  <si>
    <t>乡镇生活垃圾焚烧发电量</t>
  </si>
  <si>
    <t>焚烧处置达标率</t>
  </si>
  <si>
    <t>及时焚烧率</t>
  </si>
  <si>
    <t>餐厨垃圾收运及处置费</t>
  </si>
  <si>
    <t>餐厨垃圾处置量</t>
  </si>
  <si>
    <t>17000</t>
  </si>
  <si>
    <t>餐厨垃圾收运量</t>
  </si>
  <si>
    <t>餐厨垃圾处置覆盖率</t>
  </si>
  <si>
    <t>餐厨垃圾收运覆盖率</t>
  </si>
  <si>
    <t>单梯楼栋、无主化粪池清掏费</t>
  </si>
  <si>
    <t>化粪池清掏数量</t>
  </si>
  <si>
    <t>安全作业</t>
  </si>
  <si>
    <t>市民生活便利度</t>
  </si>
  <si>
    <t>垃圾处理厂运维及收费费核价专项</t>
  </si>
  <si>
    <t>垃圾处置费退费户数</t>
  </si>
  <si>
    <t>垃圾处置费征收户数</t>
  </si>
  <si>
    <t>设施设备维护次数</t>
  </si>
  <si>
    <t>垃圾场达标运转率</t>
  </si>
  <si>
    <t>执法装备购置费</t>
  </si>
  <si>
    <t>执法标志标识采购数</t>
  </si>
  <si>
    <t>执法服装新购、更换数</t>
  </si>
  <si>
    <t>执法装备购置数</t>
  </si>
  <si>
    <t>装备、设备正常运转率</t>
  </si>
  <si>
    <t>执法人员满意度</t>
  </si>
  <si>
    <t>城市管理执法专项</t>
  </si>
  <si>
    <t>户外广告、招牌专项整治数</t>
  </si>
  <si>
    <t>违建治理量</t>
  </si>
  <si>
    <t>园林绿地测绘项目数</t>
  </si>
  <si>
    <t>应急督查考核率</t>
  </si>
  <si>
    <t>执法培训覆盖率</t>
  </si>
  <si>
    <t>2026年高速公路景观工程土地租用费用</t>
  </si>
  <si>
    <t>兑付户数</t>
  </si>
  <si>
    <t>租用土地数量</t>
  </si>
  <si>
    <t>152</t>
  </si>
  <si>
    <t>及时兑付率</t>
  </si>
  <si>
    <t>亩产值</t>
  </si>
  <si>
    <t>斤</t>
  </si>
  <si>
    <t>年均租用土地费</t>
  </si>
  <si>
    <t>9.165</t>
  </si>
  <si>
    <t>国控点周边降尘专项经费</t>
  </si>
  <si>
    <t>冲洗点建设数</t>
  </si>
  <si>
    <t>抑尘设备数</t>
  </si>
  <si>
    <t>抓拍、监测点位建设数</t>
  </si>
  <si>
    <t>降尘合规率</t>
  </si>
  <si>
    <t>降尘有效性</t>
  </si>
  <si>
    <t>重庆市綦江区市政管理所</t>
  </si>
  <si>
    <t>綦江区城区排水防涝工程</t>
  </si>
  <si>
    <t>綦江区城市供水管网漏损治理和老化更新改造工程（二期）</t>
  </si>
  <si>
    <t>改造供水设备</t>
  </si>
  <si>
    <t>484</t>
  </si>
  <si>
    <t>管网改造长度</t>
  </si>
  <si>
    <t>2.19</t>
  </si>
  <si>
    <t>千米</t>
  </si>
  <si>
    <t>项目完工时间</t>
  </si>
  <si>
    <t>提升供水质量</t>
  </si>
  <si>
    <t>项目总投资</t>
  </si>
  <si>
    <t>重庆市綦江区园林绿化管理所</t>
  </si>
  <si>
    <t>綦江区营盘山健康体育公园建设工程</t>
  </si>
  <si>
    <t>重庆市綦江区环境卫生管理所</t>
  </si>
  <si>
    <t>河流清漂保洁作业经费</t>
  </si>
  <si>
    <t>提前下达2026年三峡库区次级河流清漂作业经费</t>
  </si>
  <si>
    <t>清漂作业频次</t>
  </si>
  <si>
    <t>720</t>
  </si>
  <si>
    <t>水域清漂保洁面积（万平方米）</t>
  </si>
  <si>
    <t>430000</t>
  </si>
  <si>
    <t>清漂作业验收合格率</t>
  </si>
  <si>
    <t>綦河及其支流水面漂浮物存量减少率</t>
  </si>
  <si>
    <t>綦河水域视觉感观及水环境质量</t>
  </si>
  <si>
    <t>重庆市綦江区交通运输委员会（本级）</t>
  </si>
  <si>
    <t>客运营运补贴</t>
  </si>
  <si>
    <t>补贴参营企业数</t>
  </si>
  <si>
    <t>补贴车辆数</t>
  </si>
  <si>
    <t>长期影响区域出行（街镇）</t>
  </si>
  <si>
    <t>营运车辆正常运行率</t>
  </si>
  <si>
    <t>行业部门服务企业满意度</t>
  </si>
  <si>
    <t>办公用房及保管场地租赁</t>
  </si>
  <si>
    <t>租赁执法保管场地</t>
  </si>
  <si>
    <t>租用雷神店办公用房面积</t>
  </si>
  <si>
    <t>事故结案率</t>
  </si>
  <si>
    <t>运行保障率</t>
  </si>
  <si>
    <t>服务对象投诉率</t>
  </si>
  <si>
    <t>2023年部分交通项目补助资金预算</t>
  </si>
  <si>
    <t>普通省道及农村公路</t>
  </si>
  <si>
    <t>铁路高质量发展专项</t>
  </si>
  <si>
    <t>普通国省道路面养护工程</t>
  </si>
  <si>
    <t>数字重庆交通领域转型升级专项</t>
  </si>
  <si>
    <t>农村公路安防工程</t>
  </si>
  <si>
    <t>公路灾害防治工程</t>
  </si>
  <si>
    <t>2026年农村公路损毁修复专项</t>
  </si>
  <si>
    <t>修复数量</t>
  </si>
  <si>
    <t>通行宽度</t>
  </si>
  <si>
    <t>米</t>
  </si>
  <si>
    <t>安全性能</t>
  </si>
  <si>
    <t>农产品运输成本降低</t>
  </si>
  <si>
    <t>元/吨</t>
  </si>
  <si>
    <t>2025年公路防灾抢险保通专项</t>
  </si>
  <si>
    <t>道路运输监管和应急专项</t>
  </si>
  <si>
    <t>服务行业企业数量</t>
  </si>
  <si>
    <t>召开安全会议</t>
  </si>
  <si>
    <t>组织两类人员培训、考试</t>
  </si>
  <si>
    <t>开展行业应急普法等宣传</t>
  </si>
  <si>
    <t>行业安全服务水平</t>
  </si>
  <si>
    <t>服务企业投诉率</t>
  </si>
  <si>
    <t>执法规范化建设及装备购置专项</t>
  </si>
  <si>
    <t>配置执法服装人数</t>
  </si>
  <si>
    <t>执法站所规范化程度</t>
  </si>
  <si>
    <t>群众出行安全率</t>
  </si>
  <si>
    <t>2026年国省县道养护</t>
  </si>
  <si>
    <t>年养护里程</t>
  </si>
  <si>
    <t>834.177</t>
  </si>
  <si>
    <t>公路通畅度</t>
  </si>
  <si>
    <t>抢险排危时效</t>
  </si>
  <si>
    <t>平均养护成本</t>
  </si>
  <si>
    <t>2.46</t>
  </si>
  <si>
    <t>万元/公里</t>
  </si>
  <si>
    <t>2026年信访遗留退休工人补助</t>
  </si>
  <si>
    <t>安抚人数</t>
  </si>
  <si>
    <t>113</t>
  </si>
  <si>
    <t>信访成本降低率</t>
  </si>
  <si>
    <t>信访问题减少率</t>
  </si>
  <si>
    <t>平均工资</t>
  </si>
  <si>
    <t>169.62</t>
  </si>
  <si>
    <t>交通执法专项</t>
  </si>
  <si>
    <t>非法营运检查车辆</t>
  </si>
  <si>
    <t>9600</t>
  </si>
  <si>
    <t>对非法车辆查处率</t>
  </si>
  <si>
    <t>超限超载治理专项</t>
  </si>
  <si>
    <t>超限超载检查车辆</t>
  </si>
  <si>
    <t>600000</t>
  </si>
  <si>
    <t>设置固定治超站数量</t>
  </si>
  <si>
    <t>超限超载率</t>
  </si>
  <si>
    <t>渡船渡口运行经费</t>
  </si>
  <si>
    <t>维护渡船数量</t>
  </si>
  <si>
    <t>维护渡口数量</t>
  </si>
  <si>
    <t>渡船运行保值率</t>
  </si>
  <si>
    <t>渡口运行保障率</t>
  </si>
  <si>
    <t>群众投诉率</t>
  </si>
  <si>
    <t>非法营运及网约车综合治理专项</t>
  </si>
  <si>
    <t>2026年农村公路养护专项</t>
  </si>
  <si>
    <t>养护里程</t>
  </si>
  <si>
    <t>4400</t>
  </si>
  <si>
    <t>道路通畅率</t>
  </si>
  <si>
    <t>公路安全水平</t>
  </si>
  <si>
    <t>级</t>
  </si>
  <si>
    <t>每月巡查次数</t>
  </si>
  <si>
    <t>公路水路数字化转型升级项目（公路水路数字化非现场治超站点建设）</t>
  </si>
  <si>
    <t>建设非现场治超点数量</t>
  </si>
  <si>
    <t>项目合格率</t>
  </si>
  <si>
    <t>项目持续发挥作用</t>
  </si>
  <si>
    <t>2026年公路水运工程质量管理工作专项</t>
  </si>
  <si>
    <t>项目交工意见书出具率</t>
  </si>
  <si>
    <t>项目交工验收合格率</t>
  </si>
  <si>
    <t>隐患整改率</t>
  </si>
  <si>
    <t>政府投资项目二类费用专项</t>
  </si>
  <si>
    <t>完成交通运输项目设计等工作</t>
  </si>
  <si>
    <t>交工验收合格率</t>
  </si>
  <si>
    <t>安全生产事故率</t>
  </si>
  <si>
    <t>基本公共服务水平</t>
  </si>
  <si>
    <t>綦江区水上交通应急救援基地（船舶污染物集中上岸处置码头）专项</t>
  </si>
  <si>
    <t>泊位满足停靠尺度</t>
  </si>
  <si>
    <t>正常运行率</t>
  </si>
  <si>
    <t>船舶水域污染率</t>
  </si>
  <si>
    <t>作业安全事故率</t>
  </si>
  <si>
    <t>2026年公路桥梁维修（护）</t>
  </si>
  <si>
    <t>年养护量</t>
  </si>
  <si>
    <t>出行安全畅通度</t>
  </si>
  <si>
    <t>2475.24</t>
  </si>
  <si>
    <t>艇趸维修维护</t>
  </si>
  <si>
    <t>保证公务船舶维护保养</t>
  </si>
  <si>
    <t>艘</t>
  </si>
  <si>
    <t>船舶适航率</t>
  </si>
  <si>
    <t>保障群众生命财产安全率</t>
  </si>
  <si>
    <t>职工生命安全率</t>
  </si>
  <si>
    <t>船舶业主及人民群众投诉率</t>
  </si>
  <si>
    <t>G210柏林桥（G210500110L0120）危旧桥改造</t>
  </si>
  <si>
    <t>危旧桥改造工程</t>
  </si>
  <si>
    <t>G210东溪二中跨高速公路桥（G210500110L2160）危旧桥改造</t>
  </si>
  <si>
    <t>G210三岔河桥（G210500110L2240）危旧桥改造</t>
  </si>
  <si>
    <t>桥梁改造工程</t>
  </si>
  <si>
    <t>G210北渡大桥（G210500110L2000）危旧桥改造</t>
  </si>
  <si>
    <t>G210雷神殿跨高速公路桥（G210500110K2270）危旧桥改造</t>
  </si>
  <si>
    <t>G353两河大桥（G353500110L0010）危旧桥改造</t>
  </si>
  <si>
    <t>G353方家傍大桥（G353500110L0130）危旧桥改造</t>
  </si>
  <si>
    <t>安全工作专项</t>
  </si>
  <si>
    <t>安全检查次数</t>
  </si>
  <si>
    <t>安全隐患整改数</t>
  </si>
  <si>
    <t>安全培训</t>
  </si>
  <si>
    <t>重大及以上事故发生率</t>
  </si>
  <si>
    <t>K2362.000）安全提升</t>
  </si>
  <si>
    <t>普通公路养护里程</t>
  </si>
  <si>
    <t>K2325.319）安全提升</t>
  </si>
  <si>
    <t>K2141.652）安全提升</t>
  </si>
  <si>
    <t>K2193.000）安全提升</t>
  </si>
  <si>
    <t>13.2</t>
  </si>
  <si>
    <t>2026年行业应急管理</t>
  </si>
  <si>
    <t>新冠疫情车辆转运次数</t>
  </si>
  <si>
    <t>疫情控制率</t>
  </si>
  <si>
    <t>生命保障率</t>
  </si>
  <si>
    <t>经济促进率</t>
  </si>
  <si>
    <t>公路水路数字化转型升级项目(G210/G319基础设施数字化转型项目)</t>
  </si>
  <si>
    <t>开展数字化转型升级公路</t>
  </si>
  <si>
    <t>14.2</t>
  </si>
  <si>
    <t>完工项目验收合格率</t>
  </si>
  <si>
    <t>渝贵铁路建设征地拆迁遗留问题处置专项</t>
  </si>
  <si>
    <t>化解资金矛盾</t>
  </si>
  <si>
    <t>达成协议</t>
  </si>
  <si>
    <t>资金安全保障率</t>
  </si>
  <si>
    <t>国有资金流失率</t>
  </si>
  <si>
    <t>公路水路数字化转型升级项目(普通国省道交通调查能力提升项目)</t>
  </si>
  <si>
    <t>交调站建设</t>
  </si>
  <si>
    <t>信访遗留退休人员补助</t>
  </si>
  <si>
    <t>按进度发放</t>
  </si>
  <si>
    <t>退休职工上访率</t>
  </si>
  <si>
    <t>区县航道维护</t>
  </si>
  <si>
    <t>航道维护里程</t>
  </si>
  <si>
    <t>214.4</t>
  </si>
  <si>
    <t>维护正常率：（三类维护标准）</t>
  </si>
  <si>
    <t>全年辖区航道突发事故发生率</t>
  </si>
  <si>
    <t>航道通畅率</t>
  </si>
  <si>
    <t>水上交通安全环保设施设备服务保障专项</t>
  </si>
  <si>
    <t>海巡艇数量</t>
  </si>
  <si>
    <t>监督船舶数量</t>
  </si>
  <si>
    <t>全区辖区水上交通事故率</t>
  </si>
  <si>
    <t>艇趸有效运行保障率</t>
  </si>
  <si>
    <t>应急设施设备服务保障专项</t>
  </si>
  <si>
    <t>应急救援艇维护数量</t>
  </si>
  <si>
    <t>应急救援演练</t>
  </si>
  <si>
    <t>遇险救助率</t>
  </si>
  <si>
    <t>应急救援艇正常运行率</t>
  </si>
  <si>
    <t>水上交通安全环保专项整治</t>
  </si>
  <si>
    <t>安全监管船舶数量</t>
  </si>
  <si>
    <t>全年辖区水上交通事故死亡控制人数</t>
  </si>
  <si>
    <t>26年普通省道和农村公路预拨</t>
  </si>
  <si>
    <t>工程建设里程</t>
  </si>
  <si>
    <t>完成项目验收合格率</t>
  </si>
  <si>
    <t>按期完成投资</t>
  </si>
  <si>
    <t>对经济发展的促进作用</t>
  </si>
  <si>
    <t>24年普通省道和农村公路考核清算</t>
  </si>
  <si>
    <t>公路建设投资额</t>
  </si>
  <si>
    <t>2528</t>
  </si>
  <si>
    <t>农村公路养护工程政策性补助</t>
  </si>
  <si>
    <t>资金使用合规性</t>
  </si>
  <si>
    <t>按时完成年度目标</t>
  </si>
  <si>
    <t>交通建设符合环评审批要求</t>
  </si>
  <si>
    <t>普通国省道养护政策性补助</t>
  </si>
  <si>
    <t>改善通行服务水平群众满意度</t>
  </si>
  <si>
    <t>普通国省道桥隧检测维护</t>
  </si>
  <si>
    <t>资金使用合规率</t>
  </si>
  <si>
    <t>农村公路日常养护政策性补助</t>
  </si>
  <si>
    <t>铁路沿线安全环境治理</t>
  </si>
  <si>
    <t>完工项目合格率</t>
  </si>
  <si>
    <t>农村客运车辆保险补助</t>
  </si>
  <si>
    <t>经营线路正常运行率</t>
  </si>
  <si>
    <t>“司机之家”建设</t>
  </si>
  <si>
    <t>建成服务阵地</t>
  </si>
  <si>
    <t>服务站面积</t>
  </si>
  <si>
    <t>服务站正常运行率</t>
  </si>
  <si>
    <t>年服务司机人次</t>
  </si>
  <si>
    <t>司机满意度</t>
  </si>
  <si>
    <t>区县从业人员考试经费</t>
  </si>
  <si>
    <t>开展培训期数</t>
  </si>
  <si>
    <t>全年参考人次</t>
  </si>
  <si>
    <t>租用教学点教学设备数量</t>
  </si>
  <si>
    <t>台套</t>
  </si>
  <si>
    <t>考试合格率</t>
  </si>
  <si>
    <t>农村客运营运补贴资金</t>
  </si>
  <si>
    <t>补贴企业</t>
  </si>
  <si>
    <t>区县道路运输重点车辆安全监测评估专项经费</t>
  </si>
  <si>
    <t>服务企业数</t>
  </si>
  <si>
    <t>开展安全生产深度评价等专项服务</t>
  </si>
  <si>
    <t>行业重点车辆数</t>
  </si>
  <si>
    <t>道路运输行业管理水平</t>
  </si>
  <si>
    <t>发现隐患整改率</t>
  </si>
  <si>
    <t>行业企业投诉率</t>
  </si>
  <si>
    <t>重庆市綦江区道路运输事务中心</t>
  </si>
  <si>
    <t>道路运输事务机构专项经费</t>
  </si>
  <si>
    <t>农村客运营运补贴</t>
  </si>
  <si>
    <t>农村客运车辆保险</t>
  </si>
  <si>
    <t>司机服务阵地示范创建补助</t>
  </si>
  <si>
    <t>重庆市綦江区公路事务中心</t>
  </si>
  <si>
    <t>2024年第一、第二批护栏安装</t>
  </si>
  <si>
    <t>綦江区农村公路日常养护资金补差</t>
  </si>
  <si>
    <t>2024年新增批、2025年提前批护栏安装</t>
  </si>
  <si>
    <t>重庆市綦江区港航海事事务中心</t>
  </si>
  <si>
    <t>港航安全环保专项整治经费</t>
  </si>
  <si>
    <t>重庆市綦江区交通运输综合行政执法支队</t>
  </si>
  <si>
    <t>交通综合执法质量提升专项（区县）</t>
  </si>
  <si>
    <t>货车超限超载治理及重点车辆预警监测应用</t>
  </si>
  <si>
    <t>重庆市綦江区交通运输工程建设管理中心</t>
  </si>
  <si>
    <t>提前下达2025年交通运输领域专项资金预算（第一批）</t>
  </si>
  <si>
    <t>G353公路地质灾害防治工程项目</t>
  </si>
  <si>
    <t>国道路面养护</t>
  </si>
  <si>
    <t>农业科</t>
  </si>
  <si>
    <t>重庆市綦江区水利局（本级）</t>
  </si>
  <si>
    <t>重庆市綦江区水利项目专家评审费用</t>
  </si>
  <si>
    <t>完成评审对象数量</t>
  </si>
  <si>
    <t>评审费用支付及时率</t>
  </si>
  <si>
    <t>保持成果利用率</t>
  </si>
  <si>
    <t>预算年度执行率</t>
  </si>
  <si>
    <t>区级河长制专项资金</t>
  </si>
  <si>
    <t>河道日常保洁</t>
  </si>
  <si>
    <t>工作完成按时率</t>
  </si>
  <si>
    <t>河流水质改善率</t>
  </si>
  <si>
    <t>河库水域及岸坡干净度</t>
  </si>
  <si>
    <t>水质监测专项经费</t>
  </si>
  <si>
    <t>检测报告提供率</t>
  </si>
  <si>
    <t>检测完成率</t>
  </si>
  <si>
    <t>检测报告合格率</t>
  </si>
  <si>
    <t>农村供水水质达标率</t>
  </si>
  <si>
    <t>检测服务对象满意度</t>
  </si>
  <si>
    <t>水利行业农业水价综合改革精准补贴和节水奖励经费</t>
  </si>
  <si>
    <t>支付进度率</t>
  </si>
  <si>
    <t>影响持续年限</t>
  </si>
  <si>
    <t>提前下达2023年水库移民扶持基金(中央)</t>
  </si>
  <si>
    <t>山洪灾害防治</t>
  </si>
  <si>
    <t>山洪灾害防治年限</t>
  </si>
  <si>
    <t>资金支付及时率</t>
  </si>
  <si>
    <t>年度执行率</t>
  </si>
  <si>
    <t>项目成本</t>
  </si>
  <si>
    <t>构建水土流失监测网络体系</t>
  </si>
  <si>
    <t>疑似问题图斑认定率</t>
  </si>
  <si>
    <t>疑似问题图斑限期现场核查率</t>
  </si>
  <si>
    <t>下发图斑水土保持措施调查复核率</t>
  </si>
  <si>
    <t>违规图斑整改通知率</t>
  </si>
  <si>
    <t>图斑核查调查复核所发生费用</t>
  </si>
  <si>
    <t>大中型水库移民后期扶持项目</t>
  </si>
  <si>
    <t>产业扶持项目（个）</t>
  </si>
  <si>
    <t>移民美丽家园建设项目（个）</t>
  </si>
  <si>
    <t>完工项目验收率（%）</t>
  </si>
  <si>
    <t>后期扶持受益移民人口（人）</t>
  </si>
  <si>
    <t>416</t>
  </si>
  <si>
    <t>农村供水工程维修养护</t>
  </si>
  <si>
    <t>农村饮水工程维修养护月数</t>
  </si>
  <si>
    <t>工程验收合格率</t>
  </si>
  <si>
    <t>农村饮水安全工程维修养护覆盖服务人口</t>
  </si>
  <si>
    <t>綦江区清溪河流域综合治理工程</t>
  </si>
  <si>
    <t>綦江区桥河山洪沟综合治理工程</t>
  </si>
  <si>
    <t>綦江区小湾水库工程</t>
  </si>
  <si>
    <t>綦江区金钗湖水库工程</t>
  </si>
  <si>
    <t>綦江区中岗水库工程</t>
  </si>
  <si>
    <t>綦江区朝阳中型灌区续建配套与节水改造工程</t>
  </si>
  <si>
    <t>福林水库工程</t>
  </si>
  <si>
    <t>金钗湖水库工程</t>
  </si>
  <si>
    <t>新盛湖水库工程</t>
  </si>
  <si>
    <t>水文测报经费</t>
  </si>
  <si>
    <t>水文标识修复率</t>
  </si>
  <si>
    <t>水文站设施修复率</t>
  </si>
  <si>
    <t>水文站水电费缴纳月数</t>
  </si>
  <si>
    <t>预算指标执行率</t>
  </si>
  <si>
    <t>綦江区山洪灾害群测群防体系建设</t>
  </si>
  <si>
    <t>监测预警费用发放人数</t>
  </si>
  <si>
    <t>监测设施运行正常率</t>
  </si>
  <si>
    <t>开展宣传培训</t>
  </si>
  <si>
    <t>山洪灾害监测设施维修</t>
  </si>
  <si>
    <t>马颈子中型水库(灌区)运行维护经费</t>
  </si>
  <si>
    <t>马颈子灌区渠道巡查管护范围</t>
  </si>
  <si>
    <t>30.5</t>
  </si>
  <si>
    <t>渠道及渠系建筑物完好率</t>
  </si>
  <si>
    <t>支付及时率</t>
  </si>
  <si>
    <t>办公用房租金</t>
  </si>
  <si>
    <t>租赁办公用房面积</t>
  </si>
  <si>
    <t>3371.82</t>
  </si>
  <si>
    <t>年度预算执行率</t>
  </si>
  <si>
    <t>保证机构正常运转率</t>
  </si>
  <si>
    <t>租赁持续年限</t>
  </si>
  <si>
    <t>水库移民后期扶持资金</t>
  </si>
  <si>
    <t>直管水库及灌区伤残及遗属生活补助</t>
  </si>
  <si>
    <t>涉及人数</t>
  </si>
  <si>
    <t>发放及时率</t>
  </si>
  <si>
    <t>在预算金额内完成，进一步提高遗属、长赡人员的生活质量</t>
  </si>
  <si>
    <t>项目持续年限</t>
  </si>
  <si>
    <t>鱼栏咀水库保护区范围内搬迁户和东溪鲤鱼池农户土地租赁补偿费</t>
  </si>
  <si>
    <t>租赁土地面积</t>
  </si>
  <si>
    <t>205.93</t>
  </si>
  <si>
    <t>水质目标类别</t>
  </si>
  <si>
    <t>水生态环境良好率</t>
  </si>
  <si>
    <t>农户满意度</t>
  </si>
  <si>
    <t>生态环境成本指标</t>
  </si>
  <si>
    <t>城区原水满意度</t>
  </si>
  <si>
    <t>鱼栏咀水库水源涵养林租地费用</t>
  </si>
  <si>
    <t>及时兑付265亩土地租赁资金</t>
  </si>
  <si>
    <t>265</t>
  </si>
  <si>
    <t>确保不发生信访事件</t>
  </si>
  <si>
    <t>满足鱼栏咀水库水源涵养林要求</t>
  </si>
  <si>
    <t>及时支付资金</t>
  </si>
  <si>
    <t>綦江区水资源节约与保护经费</t>
  </si>
  <si>
    <t>新建（维修）防护拦网</t>
  </si>
  <si>
    <t>安全发生率</t>
  </si>
  <si>
    <t>全面提升饮用水水源地安全保障能力和水平</t>
  </si>
  <si>
    <t>水利工程质量行政抽检</t>
  </si>
  <si>
    <t>确保质量抽检率到</t>
  </si>
  <si>
    <t>确保安全会议召开达到</t>
  </si>
  <si>
    <t>提高水利行业参建单位的建设管理水平</t>
  </si>
  <si>
    <t>及时支付率</t>
  </si>
  <si>
    <t>綦江区生态清洁小流域水土保持生态产品价值核算评估</t>
  </si>
  <si>
    <t>完成成两个生态产品价值核算报告</t>
  </si>
  <si>
    <t>资金及时支付率</t>
  </si>
  <si>
    <t>提升水土保持</t>
  </si>
  <si>
    <t>资金预算</t>
  </si>
  <si>
    <t>27000</t>
  </si>
  <si>
    <t>小型水利工程自然灾害防治</t>
  </si>
  <si>
    <t>开展宣传</t>
  </si>
  <si>
    <t>持续影响年度</t>
  </si>
  <si>
    <t>水利行业安全监管费用</t>
  </si>
  <si>
    <t>服务时间</t>
  </si>
  <si>
    <t>预算金额内年度目标任务完成率</t>
  </si>
  <si>
    <t>执法办案费用</t>
  </si>
  <si>
    <t>依法执法</t>
  </si>
  <si>
    <t>全国水利工作大会</t>
  </si>
  <si>
    <t>参会人数</t>
  </si>
  <si>
    <t>2026年綦江区21座水库物业化管理</t>
  </si>
  <si>
    <t>十五五水安全保障规划编制</t>
  </si>
  <si>
    <t>规划编制文件数量</t>
  </si>
  <si>
    <t>补助对象满意度</t>
  </si>
  <si>
    <t>綦江区生态清洁小流域县域一体化建设实施方案编制</t>
  </si>
  <si>
    <t>完成实施方案编制</t>
  </si>
  <si>
    <t>现场调查走访次数</t>
  </si>
  <si>
    <t>持续影响年限</t>
  </si>
  <si>
    <t>小型水库移民扶助基金支出项目</t>
  </si>
  <si>
    <t>小型水库移民扶助时长</t>
  </si>
  <si>
    <t>小型水库移民扶助影响年度</t>
  </si>
  <si>
    <t>小型水库工程</t>
  </si>
  <si>
    <t>小型水库工程修建数量</t>
  </si>
  <si>
    <t>资金支付及时度</t>
  </si>
  <si>
    <t>项目持续影响年度</t>
  </si>
  <si>
    <t>山洪灾害设施防治</t>
  </si>
  <si>
    <t>山洪灾害设施防治率</t>
  </si>
  <si>
    <t>项目持续影响率</t>
  </si>
  <si>
    <t>项目年度执行率</t>
  </si>
  <si>
    <t>新建小型水库</t>
  </si>
  <si>
    <t>水土流失综合治理</t>
  </si>
  <si>
    <t>水土流失综合治理月数</t>
  </si>
  <si>
    <t>水土流失综合治理影响时长</t>
  </si>
  <si>
    <t>重庆市綦江区水利水电工程建设服务站</t>
  </si>
  <si>
    <t>永新镇紫荆片区抗旱应急工程</t>
  </si>
  <si>
    <t>中小河流治理</t>
  </si>
  <si>
    <t>小型水库除险加固</t>
  </si>
  <si>
    <t>重庆市綦江区水利水电工程运行服务站</t>
  </si>
  <si>
    <t>水利工程维修养护</t>
  </si>
  <si>
    <t>重庆市增发国债小型水库安全监测设施项目</t>
  </si>
  <si>
    <t>农业水价综合改革</t>
  </si>
  <si>
    <t>重庆市綦江区村镇供水中心</t>
  </si>
  <si>
    <t>永新镇清溪村抗旱应急工程</t>
  </si>
  <si>
    <t>农村供水保障工程运行维护</t>
  </si>
  <si>
    <t>重庆市綦江区水土保持站</t>
  </si>
  <si>
    <t>重庆市綦江区农业农村委员会（本级）</t>
  </si>
  <si>
    <t>畜禽养殖场粪污治理专项经费</t>
  </si>
  <si>
    <t>全年不发生重大畜禽环保事件</t>
  </si>
  <si>
    <t>畜禽粪污综合利用率</t>
  </si>
  <si>
    <t>资金使用无重大违规违纪问题</t>
  </si>
  <si>
    <t>推广应用农业绿色高质高效技术模式</t>
  </si>
  <si>
    <t>农村住户调查</t>
  </si>
  <si>
    <t>农村住户调查单位</t>
  </si>
  <si>
    <t>调查农户的收入与支出</t>
  </si>
  <si>
    <t>项目效果</t>
  </si>
  <si>
    <t>掌握农民的收入情况</t>
  </si>
  <si>
    <t>区农调队</t>
  </si>
  <si>
    <t>农村土地纠纷仲裁工作经费</t>
  </si>
  <si>
    <t>培训时间</t>
  </si>
  <si>
    <t>案件结案率</t>
  </si>
  <si>
    <t>维护农村社会和谐稳定</t>
  </si>
  <si>
    <t>案件当事人</t>
  </si>
  <si>
    <t>工作经费</t>
  </si>
  <si>
    <t>农村宅基地改革和管理专项经费</t>
  </si>
  <si>
    <t>农村宅基地审批管理系统</t>
  </si>
  <si>
    <t>农村宅基地审批管理</t>
  </si>
  <si>
    <t>2026年</t>
  </si>
  <si>
    <t>农村宅基地审批办理群众满意度</t>
  </si>
  <si>
    <t>种植业野生资源保护和农业外来入侵生物普查防治</t>
  </si>
  <si>
    <t>开展培训</t>
  </si>
  <si>
    <t>科普宣传</t>
  </si>
  <si>
    <t>生活环境</t>
  </si>
  <si>
    <t>防控保护</t>
  </si>
  <si>
    <t>农村土地确权档案数字化存档</t>
  </si>
  <si>
    <t>档案归档</t>
  </si>
  <si>
    <t>20.27</t>
  </si>
  <si>
    <t>维护农户承包经营权益</t>
  </si>
  <si>
    <t>维护农村稳定</t>
  </si>
  <si>
    <t>确保承包地到期后再延长30年</t>
  </si>
  <si>
    <t>承包农户</t>
  </si>
  <si>
    <t>稻谷、玉米等粮食作物投保面积覆盖率</t>
  </si>
  <si>
    <t>公益林参保面积</t>
  </si>
  <si>
    <t>30.1</t>
  </si>
  <si>
    <t>万亩</t>
  </si>
  <si>
    <t>商品林参保面积</t>
  </si>
  <si>
    <t>育肥猪保险覆盖率</t>
  </si>
  <si>
    <t>保费补贴拖欠金额</t>
  </si>
  <si>
    <t>风险保障水平</t>
  </si>
  <si>
    <t>绝对免赔额</t>
  </si>
  <si>
    <t>风险保障总额</t>
  </si>
  <si>
    <t>农业保险综合费用率</t>
  </si>
  <si>
    <t>经办机构县级分支机构覆盖率</t>
  </si>
  <si>
    <t>参保农户满意度</t>
  </si>
  <si>
    <t>承保理赔公示率</t>
  </si>
  <si>
    <t>农业综合执法能力提升项目</t>
  </si>
  <si>
    <t>程序合法化</t>
  </si>
  <si>
    <t>行为规范化</t>
  </si>
  <si>
    <t>着装规范化</t>
  </si>
  <si>
    <t>行业规范发展</t>
  </si>
  <si>
    <t>基层农技推广体系改革与建设</t>
  </si>
  <si>
    <t>中央财政衔接推进乡村振兴补助资金</t>
  </si>
  <si>
    <t>发展产业项目</t>
  </si>
  <si>
    <t>项目实施年度</t>
  </si>
  <si>
    <t>带动增收</t>
  </si>
  <si>
    <t>元/户</t>
  </si>
  <si>
    <t>带动务工</t>
  </si>
  <si>
    <t>农村宅基地基础数据调查及项目监理专项经费</t>
  </si>
  <si>
    <t>宅基地宗数</t>
  </si>
  <si>
    <t>3600</t>
  </si>
  <si>
    <t>调查率</t>
  </si>
  <si>
    <t>全区调查覆盖率</t>
  </si>
  <si>
    <t>宅基地管理规范</t>
  </si>
  <si>
    <t>农户满意率</t>
  </si>
  <si>
    <t>退捕渔民养老保险补贴</t>
  </si>
  <si>
    <t>养老保险补贴发放工作</t>
  </si>
  <si>
    <t>准确及时发放渔民养老保险补贴发放工作</t>
  </si>
  <si>
    <t>准时发放养老保险补贴工作</t>
  </si>
  <si>
    <t>退捕渔民生活得到保障</t>
  </si>
  <si>
    <t>渔民对养老保险补贴发放工作满意度达98%以上</t>
  </si>
  <si>
    <t>綦江区第三次全国土壤普查工作经费</t>
  </si>
  <si>
    <t>成果编制一套，成果出版一本</t>
  </si>
  <si>
    <t>样品制备1744</t>
  </si>
  <si>
    <t>1744</t>
  </si>
  <si>
    <t>表层样品样品检测</t>
  </si>
  <si>
    <t>346</t>
  </si>
  <si>
    <t>了解土壤性状</t>
  </si>
  <si>
    <t>对象满意度指标</t>
  </si>
  <si>
    <t>防返贫工作监测经费</t>
  </si>
  <si>
    <t>返贫率</t>
  </si>
  <si>
    <t>0.1</t>
  </si>
  <si>
    <t>2026年底前完成</t>
  </si>
  <si>
    <t>严格控制预算支出</t>
  </si>
  <si>
    <t>农村社会事业激励奖补</t>
  </si>
  <si>
    <t>农村人居环境改善提升</t>
  </si>
  <si>
    <t>支出控制</t>
  </si>
  <si>
    <t>农村环境质量提升</t>
  </si>
  <si>
    <t>受益农户满意度</t>
  </si>
  <si>
    <t>区级衔接资金</t>
  </si>
  <si>
    <t>实施项目</t>
  </si>
  <si>
    <t>带动脱贫户务工收入</t>
  </si>
  <si>
    <t>项目可持续年限</t>
  </si>
  <si>
    <t>阳光商务写字楼农委办公业务用房租赁费用</t>
  </si>
  <si>
    <t>租赁面积</t>
  </si>
  <si>
    <t>6841</t>
  </si>
  <si>
    <t>2025年底完成支付</t>
  </si>
  <si>
    <t>完成工作目标</t>
  </si>
  <si>
    <t>控制成本在指标值</t>
  </si>
  <si>
    <t>2045781</t>
  </si>
  <si>
    <t>农村”厕所革命”奖补</t>
  </si>
  <si>
    <t>改造农村厕所</t>
  </si>
  <si>
    <t>2026年底完成</t>
  </si>
  <si>
    <t>提升农村环境</t>
  </si>
  <si>
    <t>市财政衔接推进乡村振兴补助资金</t>
  </si>
  <si>
    <t>改善农户生活环境</t>
  </si>
  <si>
    <t>实施片区人居环境</t>
  </si>
  <si>
    <t>带动周边农户务工</t>
  </si>
  <si>
    <t>项目可持续性</t>
  </si>
  <si>
    <t>农产品抽检专项</t>
  </si>
  <si>
    <t>当年完成</t>
  </si>
  <si>
    <t>优</t>
  </si>
  <si>
    <t>覆盖情况</t>
  </si>
  <si>
    <t>种植业送检专项</t>
  </si>
  <si>
    <t>肥料样品送检数量</t>
  </si>
  <si>
    <t>种子送检数量</t>
  </si>
  <si>
    <t>种子送检质量合格率</t>
  </si>
  <si>
    <t>增产贡献率</t>
  </si>
  <si>
    <t>业主满意度</t>
  </si>
  <si>
    <t>农业综合执法经费及十年禁渔</t>
  </si>
  <si>
    <t>长江十年禁捕工作</t>
  </si>
  <si>
    <t>农产品质量安全、宅基地违法行为举报查处率</t>
  </si>
  <si>
    <t>种子农药农机兽药等投入品举报查处率</t>
  </si>
  <si>
    <t>农业安全</t>
  </si>
  <si>
    <t>服务对象对我们的农业综合执法满意度</t>
  </si>
  <si>
    <t>高标准农田建设工程设施管护和保险项目</t>
  </si>
  <si>
    <t>覆盖面积</t>
  </si>
  <si>
    <t>管护项目</t>
  </si>
  <si>
    <t>按时完成任务</t>
  </si>
  <si>
    <t>国有资产盘活成本支出</t>
  </si>
  <si>
    <t>闲置国有资产盘活</t>
  </si>
  <si>
    <t>2026年完成</t>
  </si>
  <si>
    <t>财政增收</t>
  </si>
  <si>
    <t>161</t>
  </si>
  <si>
    <t>发挥资产的最大价值</t>
  </si>
  <si>
    <t>282</t>
  </si>
  <si>
    <t>农业行业综合培训</t>
  </si>
  <si>
    <t>2026年以内</t>
  </si>
  <si>
    <t>宣传农业行业知识</t>
  </si>
  <si>
    <t>严格控制预算执行</t>
  </si>
  <si>
    <t>病虫疫情及动物疫情无害化处置专项</t>
  </si>
  <si>
    <t>粮食作物病虫危害损失</t>
  </si>
  <si>
    <t>确保不发生区域性重大动物疫情</t>
  </si>
  <si>
    <t>不发生区域性重大动物疫情</t>
  </si>
  <si>
    <t>农业植物疫情不大面积扩散蔓延</t>
  </si>
  <si>
    <t>防疫监管、兽医实验室运转、医疗废弃物回收和畜间布病净化</t>
  </si>
  <si>
    <t>全区养殖户免疫</t>
  </si>
  <si>
    <t>防疫密度</t>
  </si>
  <si>
    <t>畜禽健康发展</t>
  </si>
  <si>
    <t>綦江区农业农村“十五五”规划编制</t>
  </si>
  <si>
    <t>规划文本</t>
  </si>
  <si>
    <t>重点项目清单</t>
  </si>
  <si>
    <t>推动农业产业现代化发展</t>
  </si>
  <si>
    <t>流浪犬只收容留检场运营</t>
  </si>
  <si>
    <t>流浪犬长期收留数量</t>
  </si>
  <si>
    <t>流浪犬的收容地</t>
  </si>
  <si>
    <t>减少流浪犬伤人</t>
  </si>
  <si>
    <t>避免狂犬病扩散</t>
  </si>
  <si>
    <t>兽医实验室及防控物资库房搬迁建设</t>
  </si>
  <si>
    <t>搬迁建设实验室</t>
  </si>
  <si>
    <t>确保畜禽安全</t>
  </si>
  <si>
    <t>确保畜禽发展</t>
  </si>
  <si>
    <t>创建国家现代农业产业园</t>
  </si>
  <si>
    <t>申报书</t>
  </si>
  <si>
    <t>赋能农业现代化升级</t>
  </si>
  <si>
    <t>乡村振兴工作经费</t>
  </si>
  <si>
    <t>脱贫户返贫率</t>
  </si>
  <si>
    <t>脱贫户满意度</t>
  </si>
  <si>
    <t>农业行业安全综合监管</t>
  </si>
  <si>
    <t>安全生产综合监管任务</t>
  </si>
  <si>
    <t>确保农业行业安全生产</t>
  </si>
  <si>
    <t>无安全事故发生</t>
  </si>
  <si>
    <t>收益群众满意度</t>
  </si>
  <si>
    <t>国家现代农业产业园</t>
  </si>
  <si>
    <t>规上农产品加工业产值</t>
  </si>
  <si>
    <t>培育区级龙头企业</t>
  </si>
  <si>
    <t>新增统计产值</t>
  </si>
  <si>
    <t>加大新品种市场推广力度</t>
  </si>
  <si>
    <t>市级农业综合执法能力提升</t>
  </si>
  <si>
    <t>重庆市綦江区农业综合行政执法支队</t>
  </si>
  <si>
    <t>指定道口动物卫生监督检查站建设与运行</t>
  </si>
  <si>
    <t>完成检查站目标任务</t>
  </si>
  <si>
    <t>保障检查站正常运行</t>
  </si>
  <si>
    <t>不让任何有问题的动物进入我区境内</t>
  </si>
  <si>
    <t>群众对检查站工作的满意度达98%以上</t>
  </si>
  <si>
    <t>检查站建设与运行费用控制在21万元以内</t>
  </si>
  <si>
    <t>重庆市綦江区农业服务中心</t>
  </si>
  <si>
    <t>耕地地力保护补贴</t>
  </si>
  <si>
    <t>种地农户户数</t>
  </si>
  <si>
    <t>发放户数</t>
  </si>
  <si>
    <t>耕地质量提升</t>
  </si>
  <si>
    <t>粮食安全</t>
  </si>
  <si>
    <t>粮油等重点作物绿色高产高效</t>
  </si>
  <si>
    <t>中央产油大县奖励资金</t>
  </si>
  <si>
    <t>农机购置与应用补贴市级资金</t>
  </si>
  <si>
    <t>补贴到位农机具</t>
  </si>
  <si>
    <t>核实数量</t>
  </si>
  <si>
    <t>推广应用农机具</t>
  </si>
  <si>
    <t>农机推广应用效果</t>
  </si>
  <si>
    <t>大豆和油料产能提升工程</t>
  </si>
  <si>
    <t>补助率</t>
  </si>
  <si>
    <t>大豆玉米带状复合种植</t>
  </si>
  <si>
    <t>12000</t>
  </si>
  <si>
    <t>大豆种植</t>
  </si>
  <si>
    <t>种植积极性</t>
  </si>
  <si>
    <t>扩种油菜</t>
  </si>
  <si>
    <t>补助金额</t>
  </si>
  <si>
    <t>元/亩</t>
  </si>
  <si>
    <t>119000</t>
  </si>
  <si>
    <t>油菜补助</t>
  </si>
  <si>
    <t>油料保供</t>
  </si>
  <si>
    <t>大豆产量提升</t>
  </si>
  <si>
    <t>粮油作物保供</t>
  </si>
  <si>
    <t>土壤肥力提升</t>
  </si>
  <si>
    <t>核心种植区</t>
  </si>
  <si>
    <t>绿色高效高产种植基地</t>
  </si>
  <si>
    <t>蔬菜单产提升</t>
  </si>
  <si>
    <t>公斤</t>
  </si>
  <si>
    <t>粮食保供</t>
  </si>
  <si>
    <t>市级农业防灾减灾资金（农业防灾减灾）</t>
  </si>
  <si>
    <t>防控面积</t>
  </si>
  <si>
    <t>监测点</t>
  </si>
  <si>
    <t>技术培训</t>
  </si>
  <si>
    <t>新型农业经营主体培育</t>
  </si>
  <si>
    <t>筑牢粮食安全质量底线</t>
  </si>
  <si>
    <t>稻水象甲防控示范、</t>
  </si>
  <si>
    <t>红火蚁防控示范</t>
  </si>
  <si>
    <t>耕地质量保护与提升</t>
  </si>
  <si>
    <t>耕地质量监测点</t>
  </si>
  <si>
    <t>14</t>
  </si>
  <si>
    <t>耕地质量监测点评价</t>
  </si>
  <si>
    <t>耕地质量提高指导</t>
  </si>
  <si>
    <t>粮油稳产促增收补贴激励</t>
  </si>
  <si>
    <t>大户补贴</t>
  </si>
  <si>
    <t>23000</t>
  </si>
  <si>
    <t>单产提升</t>
  </si>
  <si>
    <t>粮油增产</t>
  </si>
  <si>
    <t>重庆市綦江区农田建设中心</t>
  </si>
  <si>
    <t>綦江区高标准农田建设项目</t>
  </si>
  <si>
    <t>高标准农田建设市级投入</t>
  </si>
  <si>
    <t>高标准农田管护</t>
  </si>
  <si>
    <t>故障排除率</t>
  </si>
  <si>
    <t>耕地质量</t>
  </si>
  <si>
    <t>受益群众满意率</t>
  </si>
  <si>
    <t>重庆市綦江区高标准农田建设项目</t>
  </si>
  <si>
    <t>重庆市綦江区2024年高标准农田建设项目</t>
  </si>
  <si>
    <t>高标准农田建设（中央）</t>
  </si>
  <si>
    <t>任务完成及时性</t>
  </si>
  <si>
    <t>粮食综合生产力</t>
  </si>
  <si>
    <t>农业种植结构</t>
  </si>
  <si>
    <t>高标准农田</t>
  </si>
  <si>
    <t>重庆市綦江区农产品质量和环境监测站</t>
  </si>
  <si>
    <t>农作物秸秆资源化利用</t>
  </si>
  <si>
    <t>秸秆饲料化加工场</t>
  </si>
  <si>
    <t>秸秆综合利用率</t>
  </si>
  <si>
    <t>促进生态文明建设</t>
  </si>
  <si>
    <t>实现种养循环发展</t>
  </si>
  <si>
    <t>土壤污染综合治理</t>
  </si>
  <si>
    <t>日常监测</t>
  </si>
  <si>
    <t>推广低积累品种</t>
  </si>
  <si>
    <t xml:space="preserve">安全利用率		</t>
  </si>
  <si>
    <t>农产品安全</t>
  </si>
  <si>
    <t>促进土壤环境质量改善</t>
  </si>
  <si>
    <t xml:space="preserve">满意度		</t>
  </si>
  <si>
    <t>智慧农业“四大行动”推广应用项目</t>
  </si>
  <si>
    <t>标准化生产</t>
  </si>
  <si>
    <t>生产率</t>
  </si>
  <si>
    <t>有所增加</t>
  </si>
  <si>
    <t>减少人工成本</t>
  </si>
  <si>
    <t>节水灌溉</t>
  </si>
  <si>
    <t>农产品质量安全监管</t>
  </si>
  <si>
    <t>完成市级任务</t>
  </si>
  <si>
    <t>全年不发生重大农产品质量安全事故</t>
  </si>
  <si>
    <t>合理使用农药保护环境</t>
  </si>
  <si>
    <t>被抽查对象满意度</t>
  </si>
  <si>
    <t>巴渝和美乡村建设项目奖补</t>
  </si>
  <si>
    <t>建成区域监测体系一套</t>
  </si>
  <si>
    <t>建设网络强村5个</t>
  </si>
  <si>
    <t>直播带货</t>
  </si>
  <si>
    <t>气象、土壤、虫情等监测</t>
  </si>
  <si>
    <t>重庆市綦江区畜牧站</t>
  </si>
  <si>
    <t>生猪（牛羊）调出大县奖励资金</t>
  </si>
  <si>
    <t>猪肉产量稳定率</t>
  </si>
  <si>
    <t>年度资金执行率</t>
  </si>
  <si>
    <t>增加养殖业效率</t>
  </si>
  <si>
    <t>加强养殖业投入</t>
  </si>
  <si>
    <t>农业全产业链及农产品加工贴息</t>
  </si>
  <si>
    <t>存栏牛羊不低于20</t>
  </si>
  <si>
    <t>头/只</t>
  </si>
  <si>
    <t>增加收入</t>
  </si>
  <si>
    <t>元/户（套）</t>
  </si>
  <si>
    <t>降低养殖成本</t>
  </si>
  <si>
    <t>养殖户满意度</t>
  </si>
  <si>
    <t>养殖大户贷款贴息</t>
  </si>
  <si>
    <t>90000</t>
  </si>
  <si>
    <t>重庆市綦江区水产站</t>
  </si>
  <si>
    <t>中央成品油价格调整对渔业补助资金</t>
  </si>
  <si>
    <t>重庆市綦江区动物疫病预防控制中心</t>
  </si>
  <si>
    <t>防疫、消毒、病死畜禽无害化监管及兽医实验室运转经费</t>
  </si>
  <si>
    <t>集中收储点</t>
  </si>
  <si>
    <t>专用车</t>
  </si>
  <si>
    <t>保障畜禽产品质量安全</t>
  </si>
  <si>
    <t>好</t>
  </si>
  <si>
    <t>维护畜禽养殖生态安全</t>
  </si>
  <si>
    <t>动物疫情防控及应急处置</t>
  </si>
  <si>
    <t>采血监测</t>
  </si>
  <si>
    <t>储备防控应急物资</t>
  </si>
  <si>
    <t>储备消毒药</t>
  </si>
  <si>
    <t>牛羊布病个体阳性率</t>
  </si>
  <si>
    <t>病死动物无害化处理率</t>
  </si>
  <si>
    <t>病死畜禽不乱抛乱弃</t>
  </si>
  <si>
    <t>动物防疫等补助经费</t>
  </si>
  <si>
    <t>全面开展动物疫病监测与流行病学调查</t>
  </si>
  <si>
    <t>消毒面积全覆盖</t>
  </si>
  <si>
    <t>确保不发生重大动物疫情</t>
  </si>
  <si>
    <t>头次</t>
  </si>
  <si>
    <t>确保畜牧业健康发展</t>
  </si>
  <si>
    <t>防疫、消毒、屠宰、兽药监管、病死畜禽无害化监管及兽医实验室运转经费</t>
  </si>
  <si>
    <t>实验室提升</t>
  </si>
  <si>
    <t>实验室废弃物按标准处置率</t>
  </si>
  <si>
    <t>养殖户满意率</t>
  </si>
  <si>
    <t>动物疫病监测净化</t>
  </si>
  <si>
    <t>“两病”监测任务完成率</t>
  </si>
  <si>
    <t>“两病”阳性动物检出率</t>
  </si>
  <si>
    <t>实验室不发生“两病”安全事件</t>
  </si>
  <si>
    <t>不发生“两病”阳性动物尸体</t>
  </si>
  <si>
    <t>中央动物防疫补助资金</t>
  </si>
  <si>
    <t>重庆市綦江区农村经营管理站</t>
  </si>
  <si>
    <t>培育新型农业主体</t>
  </si>
  <si>
    <t>家/个/批次</t>
  </si>
  <si>
    <t>2026年12月31日前完成</t>
  </si>
  <si>
    <t>生产安全占比</t>
  </si>
  <si>
    <t>带动周边农户就业增收</t>
  </si>
  <si>
    <t>满意度90%以上</t>
  </si>
  <si>
    <t>第二轮土地承包到期后再延长30年试点（区县）</t>
  </si>
  <si>
    <t>覆盖街镇6个</t>
  </si>
  <si>
    <t>高效完成延保工作</t>
  </si>
  <si>
    <t>良</t>
  </si>
  <si>
    <t>保质保量完成工作</t>
  </si>
  <si>
    <t>全面推进乡村振兴</t>
  </si>
  <si>
    <t>重庆市綦江区商务委员会（本级）</t>
  </si>
  <si>
    <t>参战参核人员生活补助</t>
  </si>
  <si>
    <t>补助人数（户数）</t>
  </si>
  <si>
    <t>补助合格率</t>
  </si>
  <si>
    <t>补助到位时间</t>
  </si>
  <si>
    <t>离退休干部慰问费</t>
  </si>
  <si>
    <t>补助事项公示率</t>
  </si>
  <si>
    <t>綦江区应急保供基本生活物资保障专项经费项目</t>
  </si>
  <si>
    <t>冻猪肉</t>
  </si>
  <si>
    <t>生活必需品储备物资金额</t>
  </si>
  <si>
    <t>储备期</t>
  </si>
  <si>
    <t>应对应急保供突发时短时货源补充</t>
  </si>
  <si>
    <t>水电房租物业等机关运行费</t>
  </si>
  <si>
    <t>设备完好率</t>
  </si>
  <si>
    <t>信访维稳特需经费</t>
  </si>
  <si>
    <t>慰问信访人</t>
  </si>
  <si>
    <t>线下信访现场接待率</t>
  </si>
  <si>
    <t>信访回复率</t>
  </si>
  <si>
    <t>控制群访、越级上访完成率</t>
  </si>
  <si>
    <t>控制新增重访人员完成率</t>
  </si>
  <si>
    <t>信访稳定月份</t>
  </si>
  <si>
    <t>限上商贸企业培育发展奖励资金</t>
  </si>
  <si>
    <t>升限单位数量</t>
  </si>
  <si>
    <t>在统限上商贸企业奖补对象覆盖率</t>
  </si>
  <si>
    <t>资金发放准确率</t>
  </si>
  <si>
    <t>社零增速</t>
  </si>
  <si>
    <t>限上商贸单位的满意程度</t>
  </si>
  <si>
    <t>商贸发展资金</t>
  </si>
  <si>
    <t>补助企业单位（数量）</t>
  </si>
  <si>
    <t>电商培训陪跑活动</t>
  </si>
  <si>
    <t>培育电商达人</t>
  </si>
  <si>
    <t>培育电商市场主体数量</t>
  </si>
  <si>
    <t>特色消费节展活动</t>
  </si>
  <si>
    <t>夜间经济集聚区及特色美食街</t>
  </si>
  <si>
    <t>补助资金及时到位率</t>
  </si>
  <si>
    <t>惠及人口数量</t>
  </si>
  <si>
    <t>人/年</t>
  </si>
  <si>
    <t>补助政策满意度</t>
  </si>
  <si>
    <t>商务发展专项（区县）</t>
  </si>
  <si>
    <t>补助企业数量</t>
  </si>
  <si>
    <t>受补助企业知名度</t>
  </si>
  <si>
    <t>补助及时性</t>
  </si>
  <si>
    <t>受补助企业政策知晓率</t>
  </si>
  <si>
    <t>中央外经贸发展资金</t>
  </si>
  <si>
    <t>中央服务业发展资金</t>
  </si>
  <si>
    <t>扩消费活动经费、电子商务发展专项</t>
  </si>
  <si>
    <t>老字号评审数量</t>
  </si>
  <si>
    <t>米粉形象店数量</t>
  </si>
  <si>
    <t>区域消费活动数量</t>
  </si>
  <si>
    <t>消费品以旧换新宣传活动数量</t>
  </si>
  <si>
    <t>星级农家乐评审数量</t>
  </si>
  <si>
    <t>参与活动商户平均营收增长率</t>
  </si>
  <si>
    <t>五大主题活动按计划完成率</t>
  </si>
  <si>
    <t>以旧换新政策公众知晓率</t>
  </si>
  <si>
    <t>消费品以旧换新政策补贴资金撬动消费</t>
  </si>
  <si>
    <t>2.7</t>
  </si>
  <si>
    <t>参与活动的中小微企业占比</t>
  </si>
  <si>
    <t>活动直接带动的临时/新增就业岗位数</t>
  </si>
  <si>
    <t>服务对象对项目的满意度</t>
  </si>
  <si>
    <t>商务物流领域安全专项整治及成品油打非专项</t>
  </si>
  <si>
    <t>安全隐患整改率</t>
  </si>
  <si>
    <t>联合执法次数</t>
  </si>
  <si>
    <t>聘请专家协助检查率</t>
  </si>
  <si>
    <t>现场核查次数</t>
  </si>
  <si>
    <t>演练次数</t>
  </si>
  <si>
    <t>重大事故隐患上报率</t>
  </si>
  <si>
    <t>社会好评率</t>
  </si>
  <si>
    <t>西部陆海新通道和中新区域合作及会展工作专项</t>
  </si>
  <si>
    <t>组织参加论坛等活动</t>
  </si>
  <si>
    <t>组织企业参加重点展会</t>
  </si>
  <si>
    <t>国家级经贸活动</t>
  </si>
  <si>
    <t>参加国际博览会费用</t>
  </si>
  <si>
    <t>防城港货运专列专项</t>
  </si>
  <si>
    <t>班列开行月数</t>
  </si>
  <si>
    <t>每月班列开行数</t>
  </si>
  <si>
    <t>单列班列运输货值</t>
  </si>
  <si>
    <t>商贸物流产业“十五五”规划</t>
  </si>
  <si>
    <t>商贸企业新增数量</t>
  </si>
  <si>
    <t>农产品网络销售额增长</t>
  </si>
  <si>
    <t>社会消费品零售总额增长</t>
  </si>
  <si>
    <t>外贸进出口增长</t>
  </si>
  <si>
    <t>消费活动直接带动的临时/新增就业岗位数</t>
  </si>
  <si>
    <t>一刻钟便民生活圈覆盖率</t>
  </si>
  <si>
    <t>企业物流成本降低</t>
  </si>
  <si>
    <t>重庆市綦江区文化和旅游发展委员会（本级）</t>
  </si>
  <si>
    <t>办公业务用房租赁费</t>
  </si>
  <si>
    <t>满足办公人数</t>
  </si>
  <si>
    <t>保证单位正常办公需要</t>
  </si>
  <si>
    <t>按合同支付租赁费</t>
  </si>
  <si>
    <t>全面完成部门工作任务</t>
  </si>
  <si>
    <t>文体产业发展专项资金</t>
  </si>
  <si>
    <t>奖励企业个数</t>
  </si>
  <si>
    <t>按照《綦江区文化产业扶持办法》及时进行奖补</t>
  </si>
  <si>
    <t>扶持企业运转良好率</t>
  </si>
  <si>
    <t>文化产业带动经济发展</t>
  </si>
  <si>
    <t>购买公共文化演出服务经费</t>
  </si>
  <si>
    <t>演出场次</t>
  </si>
  <si>
    <t>84</t>
  </si>
  <si>
    <t>完成率</t>
  </si>
  <si>
    <t>区域居民和群众文化需求满足感</t>
  </si>
  <si>
    <t>文化演出影响度</t>
  </si>
  <si>
    <t>区域居民和群众满意度</t>
  </si>
  <si>
    <t>旅游发展专项资金</t>
  </si>
  <si>
    <t>组团参加市内大型文旅展会</t>
  </si>
  <si>
    <t>来綦游客人数、旅游综合收入同比增长</t>
  </si>
  <si>
    <t>旅游带动就业能力</t>
  </si>
  <si>
    <t>优化生态环境影响度</t>
  </si>
  <si>
    <t>游客满意度</t>
  </si>
  <si>
    <t>三馆一站免费开放经费区级配套</t>
  </si>
  <si>
    <t>三馆及文化服务中心个数</t>
  </si>
  <si>
    <t>免费开放达标率</t>
  </si>
  <si>
    <t>区域居民和群众文化需求满足率</t>
  </si>
  <si>
    <t>免费开放影响度</t>
  </si>
  <si>
    <t>广播电视监管监测运行维护费</t>
  </si>
  <si>
    <t>广播电视转播台</t>
  </si>
  <si>
    <t>应急广播体系</t>
  </si>
  <si>
    <t>广播电视收听收视率</t>
  </si>
  <si>
    <t>辖区居民安全感</t>
  </si>
  <si>
    <t>观众听众满意度</t>
  </si>
  <si>
    <t>重庆市綦江区红军长征纪念馆免费开放经费</t>
  </si>
  <si>
    <t>布展面积</t>
  </si>
  <si>
    <t>免费开放完成度</t>
  </si>
  <si>
    <t>长征纪念馆影响度</t>
  </si>
  <si>
    <t>纪念馆内外环境整洁度</t>
  </si>
  <si>
    <t>参观优客满意度</t>
  </si>
  <si>
    <t>体育活动次数</t>
  </si>
  <si>
    <t>活动完成率</t>
  </si>
  <si>
    <t>体育赛事活动促进经济发展影响度</t>
  </si>
  <si>
    <t>老年人体质健康合格率</t>
  </si>
  <si>
    <t>三馆一站免费开放经费上级补助</t>
  </si>
  <si>
    <t>三馆一站个数</t>
  </si>
  <si>
    <t>免费开放群众影响度</t>
  </si>
  <si>
    <t>群众文化生活幸福感</t>
  </si>
  <si>
    <t>读者满意度</t>
  </si>
  <si>
    <t>中央补助地方公共文化服务体系建设专项资金(一般项目）</t>
  </si>
  <si>
    <t>群众文化生活满足感</t>
  </si>
  <si>
    <t>文化活动群众影响度</t>
  </si>
  <si>
    <t>中央补助地方公共文化服务体系建设专项资金（绩效奖补）</t>
  </si>
  <si>
    <t>博物馆免费开放补助资金</t>
  </si>
  <si>
    <t>每年度陈列展览、文物巡展、宣传活动、学术会议等</t>
  </si>
  <si>
    <t>延伸展示博物馆内涵，为参观者提供更好的观展体验和文化熏陶</t>
  </si>
  <si>
    <t>公共体育场馆向社会免费低收费开放补助资金</t>
  </si>
  <si>
    <t>体育馆全年无不可抗力因素情况下对外开放天数</t>
  </si>
  <si>
    <t>保障体育馆全年正常运行</t>
  </si>
  <si>
    <t>全年经营性收入与经营性支出比</t>
  </si>
  <si>
    <t>体育馆免费低收费对外开放工作群众知晓度</t>
  </si>
  <si>
    <t>体育馆免开资金区级配套</t>
  </si>
  <si>
    <t>正常非不可抗力因素情况下体育馆全年对外开放天数</t>
  </si>
  <si>
    <t>保障体育馆红线范围内物业管理、维修维护等全年正常运行</t>
  </si>
  <si>
    <t>正常情况下体育馆全年开放率</t>
  </si>
  <si>
    <t>体育馆免费低收费对外开放群众知晓度</t>
  </si>
  <si>
    <t>无线覆盖运行维护费（白云观差转台）</t>
  </si>
  <si>
    <t>广播电视播出数</t>
  </si>
  <si>
    <t>播出安全事故率</t>
  </si>
  <si>
    <t>广播电视对群众文化生活影响度</t>
  </si>
  <si>
    <t>收听收视提高率</t>
  </si>
  <si>
    <t>彩票公益金（体育彩票）区县分成资金</t>
  </si>
  <si>
    <t>举办承办参加各级各类体育赛事活动场次</t>
  </si>
  <si>
    <t>赛事及活动完成率</t>
  </si>
  <si>
    <t>体育产业促进地方经济发展影响力</t>
  </si>
  <si>
    <t>竞技体育及全民健身影响度</t>
  </si>
  <si>
    <t>市级体彩公益金转移支付预算</t>
  </si>
  <si>
    <t>实施具体项目个数</t>
  </si>
  <si>
    <t>年度项目完成时间</t>
  </si>
  <si>
    <t>体育产业带动经济发展影响度</t>
  </si>
  <si>
    <t>全民健身影响度</t>
  </si>
  <si>
    <t>中央体彩公益金专项（转移支付）</t>
  </si>
  <si>
    <t>实施项目数</t>
  </si>
  <si>
    <t>彩票公益金与区县分成清算（举办、承办、参加各级各类赛事活动）</t>
  </si>
  <si>
    <t>彩票公益金（体育彩票）区县分成资金（乡村振兴——健身场地建设及健身器材更新维护）</t>
  </si>
  <si>
    <t>彩票公益金（体育彩票）区县分成资金（体育基础设施建设）</t>
  </si>
  <si>
    <t>文物普查专项经费</t>
  </si>
  <si>
    <t>完成文物普查数</t>
  </si>
  <si>
    <t>1611</t>
  </si>
  <si>
    <t>建立全区不可移动文物资源大数据库</t>
  </si>
  <si>
    <t>提升文物保护影响度</t>
  </si>
  <si>
    <t>普及文物保护知识</t>
  </si>
  <si>
    <t>文化培训、活动、社团经费</t>
  </si>
  <si>
    <t>培训完成率</t>
  </si>
  <si>
    <t>群众影响度</t>
  </si>
  <si>
    <t>文化专干业务能力提高率</t>
  </si>
  <si>
    <t>中央补助地方公共文化服务体系建设专项资金（重点项目）</t>
  </si>
  <si>
    <t>綦江农民版画申报国家级非遗项目经费</t>
  </si>
  <si>
    <t>申报片脚本撰写和拍摄、剪辑</t>
  </si>
  <si>
    <t>完成实地调研、文献搜集整理16项</t>
  </si>
  <si>
    <t>申报书撰写</t>
  </si>
  <si>
    <t>字</t>
  </si>
  <si>
    <t>策划、对接綦江版画文化交流活动</t>
  </si>
  <si>
    <t>其他印证材料</t>
  </si>
  <si>
    <t>体育赛事活动</t>
  </si>
  <si>
    <t>赛事活动次数</t>
  </si>
  <si>
    <t>赛事活动完成率</t>
  </si>
  <si>
    <t>活动带动周边消费增长率</t>
  </si>
  <si>
    <t>群众对活动知晓度</t>
  </si>
  <si>
    <t>区第三届运动会</t>
  </si>
  <si>
    <t>举办赛事项目数</t>
  </si>
  <si>
    <t>赛事完成率</t>
  </si>
  <si>
    <t>赛事带动周边消费增长率</t>
  </si>
  <si>
    <t>群众对赛事知晓度</t>
  </si>
  <si>
    <t>承接八运会前期筹备专项经费</t>
  </si>
  <si>
    <t>筹备工作当年完成事项</t>
  </si>
  <si>
    <t>场馆利用率</t>
  </si>
  <si>
    <t>体育活动带动周边消费增长</t>
  </si>
  <si>
    <t>群众知晓度</t>
  </si>
  <si>
    <t>文化旅游、体育、广播电视和网络视听发展“十五五”规划编制</t>
  </si>
  <si>
    <t>编制规划项目数</t>
  </si>
  <si>
    <t>编制规划完成率</t>
  </si>
  <si>
    <t>规划对群众影响度</t>
  </si>
  <si>
    <t>规划对指导工作影响度</t>
  </si>
  <si>
    <t>非遗传承人扶助资金</t>
  </si>
  <si>
    <t>全区105个非遗项目健康有效传承</t>
  </si>
  <si>
    <t>105</t>
  </si>
  <si>
    <t>全区116人非遗传承人</t>
  </si>
  <si>
    <t>116</t>
  </si>
  <si>
    <t>提高非遗传承人执行能力</t>
  </si>
  <si>
    <t>非遗传承社会知晓度</t>
  </si>
  <si>
    <t>非遗传承人非常满意</t>
  </si>
  <si>
    <t>文物保护经费</t>
  </si>
  <si>
    <t>文物数</t>
  </si>
  <si>
    <t>1600</t>
  </si>
  <si>
    <t>巡查次数</t>
  </si>
  <si>
    <t>文物安全有效保护</t>
  </si>
  <si>
    <t>文物安全保护宣传</t>
  </si>
  <si>
    <t>图书馆图书购置费</t>
  </si>
  <si>
    <t>购置图书册数</t>
  </si>
  <si>
    <t>全面完成购书任务</t>
  </si>
  <si>
    <t>免费开放藏书使用率</t>
  </si>
  <si>
    <t>提升市民阅读兴趣</t>
  </si>
  <si>
    <t>文旅体市场执法经费</t>
  </si>
  <si>
    <t>案件办理数</t>
  </si>
  <si>
    <t>开展文旅体市场专项检查</t>
  </si>
  <si>
    <t>文旅体市场主体持续发展率</t>
  </si>
  <si>
    <t>僚学研究及考古经费</t>
  </si>
  <si>
    <t>发掘文物价值</t>
  </si>
  <si>
    <t>文物有效保护</t>
  </si>
  <si>
    <t>深化对僚学文化的研究和利用</t>
  </si>
  <si>
    <t>完成僚学文化进一步挖掘</t>
  </si>
  <si>
    <t>非物质文化遗产保护资金(转移支付)</t>
  </si>
  <si>
    <t>活动场次</t>
  </si>
  <si>
    <t>非遗传承人培训合格率</t>
  </si>
  <si>
    <t>提升非遗传承人技能和艺能</t>
  </si>
  <si>
    <t>提升永城吹打知名度</t>
  </si>
  <si>
    <t>重庆市綦江区文化馆</t>
  </si>
  <si>
    <t>重庆市綦江区文物管理所</t>
  </si>
  <si>
    <t>博物馆纪念馆免费开放专项</t>
  </si>
  <si>
    <t>重庆市綦江农民版画院</t>
  </si>
  <si>
    <t>重庆市綦江区青少年体育运动学校</t>
  </si>
  <si>
    <t>重庆市綦江区卫生健康委员会（本级）</t>
  </si>
  <si>
    <t>乡村医生实施公共卫生服务补助经费</t>
  </si>
  <si>
    <t>村社覆盖率</t>
  </si>
  <si>
    <t>执业医师补助标准</t>
  </si>
  <si>
    <t>执业助理医生补助标准</t>
  </si>
  <si>
    <t>380</t>
  </si>
  <si>
    <t>乡村医生满意度</t>
  </si>
  <si>
    <t>村卫生室药品零差率补助经费</t>
  </si>
  <si>
    <t>村卫生室实施国家基本药物制度覆盖率</t>
  </si>
  <si>
    <t>基本药物配备使用品种占比</t>
  </si>
  <si>
    <t>政府办基层医疗卫生机构实施国家基本药物制度覆盖率</t>
  </si>
  <si>
    <t>基本药物配备金额占比</t>
  </si>
  <si>
    <t>街镇卫生院药品零差率补助经费</t>
  </si>
  <si>
    <t>药品补助比例</t>
  </si>
  <si>
    <t>平均补助金额</t>
  </si>
  <si>
    <t>对基本药物制度补助满意度</t>
  </si>
  <si>
    <t>监督执法培训及宣传经费</t>
  </si>
  <si>
    <t>法律法规培训</t>
  </si>
  <si>
    <t>3975</t>
  </si>
  <si>
    <t>监督检查覆盖率</t>
  </si>
  <si>
    <t>加强重点领域事中事后抽查、监管，查处违法行为</t>
  </si>
  <si>
    <t>干部保健健康体检经费</t>
  </si>
  <si>
    <t>区管领导体检人数</t>
  </si>
  <si>
    <t>市管领导体检标准</t>
  </si>
  <si>
    <t>市管领导体检人数</t>
  </si>
  <si>
    <t>平均节省体检费</t>
  </si>
  <si>
    <t>体检人员满意度</t>
  </si>
  <si>
    <t>街镇创国家卫生城镇以奖代补专项经费</t>
  </si>
  <si>
    <t>惠及村、镇个数</t>
  </si>
  <si>
    <t>区级卫生镇普及率</t>
  </si>
  <si>
    <t>基本公共卫生区级配套经费</t>
  </si>
  <si>
    <t>老年人健康管理率</t>
  </si>
  <si>
    <t>平均每个单位拨款金额</t>
  </si>
  <si>
    <t>适龄儿童国家免疫规划疫苗接种率</t>
  </si>
  <si>
    <t>惠及单位个数</t>
  </si>
  <si>
    <t>受益单位满意度</t>
  </si>
  <si>
    <t>计划生育特殊家庭购买住院特殊保险补助</t>
  </si>
  <si>
    <t>参保人数</t>
  </si>
  <si>
    <t>2400</t>
  </si>
  <si>
    <t>保费补助合规率</t>
  </si>
  <si>
    <t>保费标准</t>
  </si>
  <si>
    <t>523</t>
  </si>
  <si>
    <t>街镇人口计生事业费</t>
  </si>
  <si>
    <t>执行月数</t>
  </si>
  <si>
    <t>计生知识知晓率</t>
  </si>
  <si>
    <t>社会稳定水平</t>
  </si>
  <si>
    <t>单位满意度</t>
  </si>
  <si>
    <t>结核病防治专项经费</t>
  </si>
  <si>
    <t>肺结核患者密切接触者检查率</t>
  </si>
  <si>
    <t>可疑肺结核患者检查数</t>
  </si>
  <si>
    <t>病原体患者耐药筛查率</t>
  </si>
  <si>
    <t>肺结核患者成功治疗率</t>
  </si>
  <si>
    <t>结核病患者对治疗的满意率</t>
  </si>
  <si>
    <t>独生子女死亡家庭父母一次性养老保险补助</t>
  </si>
  <si>
    <t>补助标准</t>
  </si>
  <si>
    <t>符合条件申报对象覆盖率</t>
  </si>
  <si>
    <t>执法制服购置费</t>
  </si>
  <si>
    <t>冬秋制服 内穿长袖衬衫 领带 半袖衬衫2件 夏裤 冬裤 外穿长袖衬衫</t>
  </si>
  <si>
    <t>帽子肩章</t>
  </si>
  <si>
    <t>执法人员服装配发率</t>
  </si>
  <si>
    <t>卫生医疗秩序，群众安全感满意度</t>
  </si>
  <si>
    <t>采购成本</t>
  </si>
  <si>
    <t>现业务楼使用租金</t>
  </si>
  <si>
    <t>现业务楼一年使用租金及物管费</t>
  </si>
  <si>
    <t>保障采供血工作的正常运行</t>
  </si>
  <si>
    <t>保障采供血工作环境安全整洁，保障血液安全</t>
  </si>
  <si>
    <t>保障办公业务楼的正常租用，及采供血工作的正常运行</t>
  </si>
  <si>
    <t>提供血液供应，临床用血满意度</t>
  </si>
  <si>
    <t>基本药物制度补助经费（上级补助）</t>
  </si>
  <si>
    <t>基层医疗机构基本药物配备使用金额占比</t>
  </si>
  <si>
    <t>基本药物制度持续实施</t>
  </si>
  <si>
    <t>基层医疗机构满意度</t>
  </si>
  <si>
    <t>计划生育奖励扶助特别扶助（上级补助）</t>
  </si>
  <si>
    <t>补助人次</t>
  </si>
  <si>
    <t>惠及人次</t>
  </si>
  <si>
    <t>计划生育对象走访慰问经费</t>
  </si>
  <si>
    <t>补助户数</t>
  </si>
  <si>
    <t>户（套）</t>
  </si>
  <si>
    <t>补助对象合规率</t>
  </si>
  <si>
    <t>惠及户数</t>
  </si>
  <si>
    <t>标准</t>
  </si>
  <si>
    <t>肇事肇祸精神病人排查</t>
  </si>
  <si>
    <t>知识讲座</t>
  </si>
  <si>
    <t>重精排查</t>
  </si>
  <si>
    <t>重精宣传</t>
  </si>
  <si>
    <t>重精排查率</t>
  </si>
  <si>
    <t>患者服务满意率</t>
  </si>
  <si>
    <t>计划生育奖特扶资金</t>
  </si>
  <si>
    <t>规定时间内发放率</t>
  </si>
  <si>
    <t>基本公共卫生服务中央资金</t>
  </si>
  <si>
    <t>孕产妇系统管理率</t>
  </si>
  <si>
    <t>基本公共卫生服务市级资金</t>
  </si>
  <si>
    <t>举办健康教育知识讲座次数</t>
  </si>
  <si>
    <t>老年人健康管理人数</t>
  </si>
  <si>
    <t>居民健康档案建档率</t>
  </si>
  <si>
    <t>孕产妇管理率</t>
  </si>
  <si>
    <t>及时拨付辖区乡村医生基本公卫项目经费次数</t>
  </si>
  <si>
    <t>医疗服务与保障能力提升（中医药事业传承与发展）中央资金</t>
  </si>
  <si>
    <t>重点科室建设数量</t>
  </si>
  <si>
    <t>肺病科门诊中药饮片占比</t>
  </si>
  <si>
    <t>针灸科门诊中药饮片占比</t>
  </si>
  <si>
    <t>中医药健康文化素养水平</t>
  </si>
  <si>
    <t>患者满意度</t>
  </si>
  <si>
    <t>补助工作室</t>
  </si>
  <si>
    <t>工作室每周开诊天数</t>
  </si>
  <si>
    <t>工作室文化布置</t>
  </si>
  <si>
    <t>慢病示范区建设成果巩固</t>
  </si>
  <si>
    <t>“三减三健”活动服务人口</t>
  </si>
  <si>
    <t>成年人群随机抽样管理监测</t>
  </si>
  <si>
    <t>食盐与食用油的摄入量低于全市平均水平</t>
  </si>
  <si>
    <t>危险因素调查</t>
  </si>
  <si>
    <t>经费成本</t>
  </si>
  <si>
    <t>全科医生津贴</t>
  </si>
  <si>
    <t>全科医生发放覆盖率</t>
  </si>
  <si>
    <t>全科医生考核合格率</t>
  </si>
  <si>
    <t>全科医生满意度</t>
  </si>
  <si>
    <t>开展健康中国綦江行动经费</t>
  </si>
  <si>
    <t>举办比赛次数</t>
  </si>
  <si>
    <t>召开有关会议次数</t>
  </si>
  <si>
    <t>健康知识知晓率</t>
  </si>
  <si>
    <t>医学人才培养项目补助资金</t>
  </si>
  <si>
    <t>属地化医学生人数</t>
  </si>
  <si>
    <t>医学生资质率</t>
  </si>
  <si>
    <t>补助合规率</t>
  </si>
  <si>
    <t>政策实施期限</t>
  </si>
  <si>
    <t>招聘人员满意度</t>
  </si>
  <si>
    <t>重大传染病防控中央补助</t>
  </si>
  <si>
    <t>伤害监测漏报率</t>
  </si>
  <si>
    <t>在册严重精神障碍患者治疗率</t>
  </si>
  <si>
    <t>艾滋病规范化随访干预比例</t>
  </si>
  <si>
    <t>培训满意度</t>
  </si>
  <si>
    <t>全区现役军人医疗费补助</t>
  </si>
  <si>
    <t>享受先诊疗后结算人数</t>
  </si>
  <si>
    <t>医疗费用结算及时率</t>
  </si>
  <si>
    <t>救治及时率</t>
  </si>
  <si>
    <t>普惠性托育机构运营补贴</t>
  </si>
  <si>
    <t>资金到位率</t>
  </si>
  <si>
    <t>惠及托育机构数量</t>
  </si>
  <si>
    <t>国家区域医疗中心江苏专家1.2倍工资</t>
  </si>
  <si>
    <t>江苏专家1.2倍工资发放金额</t>
  </si>
  <si>
    <t>1008</t>
  </si>
  <si>
    <t>江苏专家平均每月1.2倍工资人均金额</t>
  </si>
  <si>
    <t>江苏专家1.2倍工资发放率</t>
  </si>
  <si>
    <t>平均每月驻綦江苏专家人数</t>
  </si>
  <si>
    <t>驻綦江苏专家满意度</t>
  </si>
  <si>
    <t>育儿补贴补助资金</t>
  </si>
  <si>
    <t>符合条件的申领人育儿补贴实际发放率</t>
  </si>
  <si>
    <t>育儿补贴发放频次</t>
  </si>
  <si>
    <t>政策知晓率</t>
  </si>
  <si>
    <t>促进降低家庭生育养育成本，构建生育友好型社会</t>
  </si>
  <si>
    <t>育儿补贴领取对象满意度</t>
  </si>
  <si>
    <t>育儿补贴国家基础标准</t>
  </si>
  <si>
    <t>征兵体检费</t>
  </si>
  <si>
    <t>兵检数量</t>
  </si>
  <si>
    <t>对征兵工作的促进</t>
  </si>
  <si>
    <t>按要求完成指令性任务</t>
  </si>
  <si>
    <t>优生优育免费检查及危急救治经费</t>
  </si>
  <si>
    <t>出院者平均住院天数</t>
  </si>
  <si>
    <t>免费生殖检查人次</t>
  </si>
  <si>
    <t>住院人次</t>
  </si>
  <si>
    <t>出院者平均住院费用</t>
  </si>
  <si>
    <t>服务对象满意率</t>
  </si>
  <si>
    <t>社会心理服务体系化建设</t>
  </si>
  <si>
    <t>心理健康讲座</t>
  </si>
  <si>
    <t>心理健康体检</t>
  </si>
  <si>
    <t>心理危机干预</t>
  </si>
  <si>
    <t>心理危机干预率</t>
  </si>
  <si>
    <t>突发公共卫生事件应急专项经费</t>
  </si>
  <si>
    <t>应急资金到位率</t>
  </si>
  <si>
    <t>应急队员合格率</t>
  </si>
  <si>
    <t>培训人员满意度</t>
  </si>
  <si>
    <t>适龄女学生HPV疫苗接种区级财政补助</t>
  </si>
  <si>
    <t>有接种意愿的初二年级在校女学生HPV疫苗接种完成率</t>
  </si>
  <si>
    <t>初二年级在校女学生宫颈癌防控知识知晓率</t>
  </si>
  <si>
    <t>HPV疫苗接种补助政策宣传到达率</t>
  </si>
  <si>
    <t>初中学校HPV疫苗接种覆盖率</t>
  </si>
  <si>
    <t>全区健康促进经费</t>
  </si>
  <si>
    <t>健康促进活动次数</t>
  </si>
  <si>
    <t>居民健康素养监测户数</t>
  </si>
  <si>
    <t>居民健康素养水平</t>
  </si>
  <si>
    <t>基层医疗卫生机构业务培训覆盖率</t>
  </si>
  <si>
    <t>卫健系统分片区核算经费</t>
  </si>
  <si>
    <t>采购凭证盒个数</t>
  </si>
  <si>
    <t>软件维护费用</t>
  </si>
  <si>
    <t>账务核算规范率</t>
  </si>
  <si>
    <t>惠及单位</t>
  </si>
  <si>
    <t>消除母婴传播工作专项</t>
  </si>
  <si>
    <t>检测率</t>
  </si>
  <si>
    <t>健康咨询人次</t>
  </si>
  <si>
    <t>三病阳性干预人数</t>
  </si>
  <si>
    <t>儿童全程接种率</t>
  </si>
  <si>
    <t>儿童随访率</t>
  </si>
  <si>
    <t>疾病防控专项经费</t>
  </si>
  <si>
    <t>监测管理1</t>
  </si>
  <si>
    <t>监测管理2</t>
  </si>
  <si>
    <t>当年完成率</t>
  </si>
  <si>
    <t>降低甲乙类传染病发病率</t>
  </si>
  <si>
    <t>万人次</t>
  </si>
  <si>
    <t>16.5</t>
  </si>
  <si>
    <t>卫生系统专用网络</t>
  </si>
  <si>
    <t>党政专网接入费用</t>
  </si>
  <si>
    <t>召开视频会</t>
  </si>
  <si>
    <t>网络运行故障率</t>
  </si>
  <si>
    <t>医共体“三通”建设资金池补助</t>
  </si>
  <si>
    <t>完成对口帮扶任务率</t>
  </si>
  <si>
    <t>医疗卫生机构能力提升单位数</t>
  </si>
  <si>
    <t>资金池筹集完成率</t>
  </si>
  <si>
    <t>牵头医院下转患者数量同比增长率</t>
  </si>
  <si>
    <t>相关单位满意度</t>
  </si>
  <si>
    <t>从业人员预防性体检费</t>
  </si>
  <si>
    <t>体检人次</t>
  </si>
  <si>
    <t>26000</t>
  </si>
  <si>
    <t>特定场所健康证持有率</t>
  </si>
  <si>
    <t>为群众节省费用</t>
  </si>
  <si>
    <t>生活饮用水监测及食品安全事故应急处置经费</t>
  </si>
  <si>
    <t>城市水龙头水监测</t>
  </si>
  <si>
    <t>生活饮用水检测</t>
  </si>
  <si>
    <t>食品抽样</t>
  </si>
  <si>
    <t>降低人民群众食品安全，减少食源性疾病发生</t>
  </si>
  <si>
    <t>提高水质监测工作质量</t>
  </si>
  <si>
    <t>艾滋病主动筛查经费</t>
  </si>
  <si>
    <t>全人群感染率大于等于0.5%，对18-64岁人群每年筛查1次</t>
  </si>
  <si>
    <t>全人群感染率在0.1%-0.24%，对50-64岁人群每年筛查1次</t>
  </si>
  <si>
    <t>全人群感染率在0.25%-0.49%，对35-64岁人群每年筛查1次</t>
  </si>
  <si>
    <t>覆盖率</t>
  </si>
  <si>
    <t>经济成本全区总成本</t>
  </si>
  <si>
    <t>血库履职专项经费</t>
  </si>
  <si>
    <t>保障供给临床安全血液</t>
  </si>
  <si>
    <t>当年完成采供血成本</t>
  </si>
  <si>
    <t>为临床提供安全血液</t>
  </si>
  <si>
    <t>保障采供血所需成本，保障临床血液供应</t>
  </si>
  <si>
    <t>临床用血满意度</t>
  </si>
  <si>
    <t>2030年））</t>
  </si>
  <si>
    <t>编制按时完成率</t>
  </si>
  <si>
    <t>规划编制个数</t>
  </si>
  <si>
    <t>编制质量合格率</t>
  </si>
  <si>
    <t>规划适用时间</t>
  </si>
  <si>
    <t>编制成本</t>
  </si>
  <si>
    <t>艾滋病防治美沙酮门诊经费</t>
  </si>
  <si>
    <t>美沙酮服药人次</t>
  </si>
  <si>
    <t>艾滋病防治</t>
  </si>
  <si>
    <t>防治效果</t>
  </si>
  <si>
    <t>惠及率</t>
  </si>
  <si>
    <t>育儿补贴中央和市级补助资金</t>
  </si>
  <si>
    <t>中医专项经费（中医院）</t>
  </si>
  <si>
    <t>出院患者使用中医非药物疗法比例增幅</t>
  </si>
  <si>
    <t>以中医为主治疗的出院患者比例增幅</t>
  </si>
  <si>
    <t>中药饮片占比增幅</t>
  </si>
  <si>
    <t>住院中医医疗服务项目收入占住院医疗收入比增幅</t>
  </si>
  <si>
    <t>重庆市綦江区疾病预防控制中心（重庆市綦江区卫生监督所）</t>
  </si>
  <si>
    <t>非免疫规划疫苗储存运输费</t>
  </si>
  <si>
    <t>接种点疫苗配送</t>
  </si>
  <si>
    <t>疫苗转运完成率</t>
  </si>
  <si>
    <t>保证疫苗全程温控管理</t>
  </si>
  <si>
    <t>储运质量合格率</t>
  </si>
  <si>
    <t>储运设备定期维护管理</t>
  </si>
  <si>
    <t>医疗服务与保障能力提升（医疗卫生机构能力建设）</t>
  </si>
  <si>
    <t>传染病症候群监测哨点监测任务完成率</t>
  </si>
  <si>
    <t>卫生监测执法装备购置完成率</t>
  </si>
  <si>
    <t>采购时间</t>
  </si>
  <si>
    <t>监测、监督成本</t>
  </si>
  <si>
    <t>疾病预防控制类项目市级补助资金</t>
  </si>
  <si>
    <t>专职人员</t>
  </si>
  <si>
    <t>项目完成时间</t>
  </si>
  <si>
    <t>项目可持续期限</t>
  </si>
  <si>
    <t>疾病监测成本</t>
  </si>
  <si>
    <t>32</t>
  </si>
  <si>
    <t>重庆市綦江区妇幼保健院</t>
  </si>
  <si>
    <t>綦江区妇幼保健院设备采购费</t>
  </si>
  <si>
    <t>每门急诊人次平均收费水平</t>
  </si>
  <si>
    <t>资产负债率</t>
  </si>
  <si>
    <t>百元固定资产医疗收入</t>
  </si>
  <si>
    <t>江苏省人民医院重庆医院</t>
  </si>
  <si>
    <t>卫生人员培养培训类项目市级补助资金（上级补助）</t>
  </si>
  <si>
    <t>护培招生人数</t>
  </si>
  <si>
    <t>护培招生率</t>
  </si>
  <si>
    <t>护培结业人员全部完成轮转要求</t>
  </si>
  <si>
    <t>护培培训考核次数</t>
  </si>
  <si>
    <t>结业考核通过率</t>
  </si>
  <si>
    <t>学员培训满意度</t>
  </si>
  <si>
    <t>医学科研（含适宜技术推广）项目（上级补助）</t>
  </si>
  <si>
    <t>2026年门急诊服务人次</t>
  </si>
  <si>
    <t>2026年住院服务人次</t>
  </si>
  <si>
    <t>5.3</t>
  </si>
  <si>
    <t>项目产出成果（论文等）</t>
  </si>
  <si>
    <t>2026年适宜技术培训次数</t>
  </si>
  <si>
    <t>2026年患者满意度</t>
  </si>
  <si>
    <t>医疗服务与保障能力提升（卫生健康人才培养）中央补助资金（上级补助）</t>
  </si>
  <si>
    <t>住院医师规范化培训紧缺专业招收率（麻醉科）</t>
  </si>
  <si>
    <t>住院医师规范化培训紧缺专业招收率（全科）</t>
  </si>
  <si>
    <t>住院医师规范化培训招生人数</t>
  </si>
  <si>
    <t>住培首次结业考核通过率</t>
  </si>
  <si>
    <t>住培首次执医考试通过率</t>
  </si>
  <si>
    <t>住院医师规范化培训招收率</t>
  </si>
  <si>
    <t>住院医师规范化培训项目</t>
  </si>
  <si>
    <t>江苏省人民医院重庆医院（重庆市綦江区人民医院）第一批医疗设备更新项目</t>
  </si>
  <si>
    <t>重庆市綦江区中医院</t>
  </si>
  <si>
    <t>肺病科中药饮片占比增幅</t>
  </si>
  <si>
    <t>下乡指导次数</t>
  </si>
  <si>
    <t>针灸科中药饮占比增幅</t>
  </si>
  <si>
    <t>针灸科病床使用率</t>
  </si>
  <si>
    <t>中医药事业发展市级补助</t>
  </si>
  <si>
    <t>医疗服务与保障能力提升（卫生健康人才培养）中央补助</t>
  </si>
  <si>
    <t>助理医师培训次数</t>
  </si>
  <si>
    <t>助理医师培训人数</t>
  </si>
  <si>
    <t>助理医师生活补助发放</t>
  </si>
  <si>
    <t>1250</t>
  </si>
  <si>
    <t>全科助理医师考核通过率</t>
  </si>
  <si>
    <t>住院医师规范化培训项目市级补助资金</t>
  </si>
  <si>
    <t>全科助理师培训次数</t>
  </si>
  <si>
    <t>全科助理医师培训人数</t>
  </si>
  <si>
    <t>全科助理医师生活补助</t>
  </si>
  <si>
    <t>833</t>
  </si>
  <si>
    <t>全科助理医师开合通过率</t>
  </si>
  <si>
    <t>中医药事业发展市级资金（中医专科赋能强基“十百千”行动计划化））</t>
  </si>
  <si>
    <t>参加学术会议</t>
  </si>
  <si>
    <t>人才培养人数</t>
  </si>
  <si>
    <t>中医特色项目</t>
  </si>
  <si>
    <t>科普、义诊</t>
  </si>
  <si>
    <t>下基层建设、指导</t>
  </si>
  <si>
    <t>重庆市綦江区精神卫生中心</t>
  </si>
  <si>
    <t>卫生健康服务能力提升</t>
  </si>
  <si>
    <t>285</t>
  </si>
  <si>
    <t>免费服药率</t>
  </si>
  <si>
    <t>规律服药率</t>
  </si>
  <si>
    <t>2026年12月31日完成</t>
  </si>
  <si>
    <t>易肇事肇祸贫困重精患者服务满意度</t>
  </si>
  <si>
    <t>重庆市綦江区古南街道社区卫生服务中心</t>
  </si>
  <si>
    <t>采购医疗设备一批（2023）</t>
  </si>
  <si>
    <t>设备采购数量</t>
  </si>
  <si>
    <t>设备维护保养督查次数</t>
  </si>
  <si>
    <t>2026年门诊人次增长率</t>
  </si>
  <si>
    <t>医疗服务项目检查收入增长率</t>
  </si>
  <si>
    <t>业务用房改造工程</t>
  </si>
  <si>
    <t>业务用房改造面积</t>
  </si>
  <si>
    <t>门诊人次增长率</t>
  </si>
  <si>
    <t>医疗收入增长率</t>
  </si>
  <si>
    <t>改造成本控制标准</t>
  </si>
  <si>
    <t>重庆市綦江区文龙街道社区卫生服务中心</t>
  </si>
  <si>
    <t>药品购置</t>
  </si>
  <si>
    <t>药品及材料采购费</t>
  </si>
  <si>
    <t>2026年指标完成率</t>
  </si>
  <si>
    <t>药品采购渠道合规率</t>
  </si>
  <si>
    <t>医疗设备购置费</t>
  </si>
  <si>
    <t>设备购置数</t>
  </si>
  <si>
    <t>购置设备年检查率</t>
  </si>
  <si>
    <t>2025年指标完成情况</t>
  </si>
  <si>
    <t>设备购置成本</t>
  </si>
  <si>
    <t>重庆市綦江区三江街道社区卫生服务中心</t>
  </si>
  <si>
    <t>购医疗设备一批</t>
  </si>
  <si>
    <t>设备质量合格率</t>
  </si>
  <si>
    <t>设备检查收入</t>
  </si>
  <si>
    <t>职工满意度指标</t>
  </si>
  <si>
    <t>排出污水合格率</t>
  </si>
  <si>
    <t>重庆市綦江区新盛街道社区卫生服务中心</t>
  </si>
  <si>
    <t>设备采购</t>
  </si>
  <si>
    <t>设备采购流程是否合规</t>
  </si>
  <si>
    <t>设备购置计划完成率</t>
  </si>
  <si>
    <t>设备验收合格率</t>
  </si>
  <si>
    <t>设备投入使用后一年故障率</t>
  </si>
  <si>
    <t>重庆市綦江区通惠街道社区卫生服务中心</t>
  </si>
  <si>
    <t>通惠街道社区卫生服务中心设备采购</t>
  </si>
  <si>
    <t>办公设备采购</t>
  </si>
  <si>
    <t>医用设备采购</t>
  </si>
  <si>
    <t>购置设备人均检查收入</t>
  </si>
  <si>
    <t>科目调整次数</t>
  </si>
  <si>
    <t>重庆市綦江区石角镇中心卫生院</t>
  </si>
  <si>
    <t>石角医院基础设施建设</t>
  </si>
  <si>
    <t>项目实施完成数</t>
  </si>
  <si>
    <t>项目完工验收合格率</t>
  </si>
  <si>
    <t>提升门诊医疗及公卫服务能力率</t>
  </si>
  <si>
    <t>患者对改造后环境满意度</t>
  </si>
  <si>
    <t>项目投资成本</t>
  </si>
  <si>
    <t>350000</t>
  </si>
  <si>
    <t>重庆市綦江区东溪镇中心卫生院</t>
  </si>
  <si>
    <t>2023年东溪医院设备采购</t>
  </si>
  <si>
    <t>设备在用率</t>
  </si>
  <si>
    <t>指标完成情况</t>
  </si>
  <si>
    <t>设备使用年限</t>
  </si>
  <si>
    <t>重庆市綦江区赶水镇中心卫生院</t>
  </si>
  <si>
    <t>赶水医院设备采购费</t>
  </si>
  <si>
    <t>设备故障率</t>
  </si>
  <si>
    <t>治疗检查质量</t>
  </si>
  <si>
    <t>重庆市綦江区永新镇中心卫生院</t>
  </si>
  <si>
    <t>永新医疗设备购置费</t>
  </si>
  <si>
    <t>设备购置台数</t>
  </si>
  <si>
    <t>2023年指标完成情况</t>
  </si>
  <si>
    <t>购买设备成本</t>
  </si>
  <si>
    <t>永新医院临聘人员支出</t>
  </si>
  <si>
    <t>临聘职工人数</t>
  </si>
  <si>
    <t>人员聘用指标</t>
  </si>
  <si>
    <t>2026年指标完成情况</t>
  </si>
  <si>
    <t>临聘职工人均工资</t>
  </si>
  <si>
    <t>临聘职工满意度</t>
  </si>
  <si>
    <t>永新医院药品及材料购置费</t>
  </si>
  <si>
    <t>药品及材料采购金额</t>
  </si>
  <si>
    <t>5000000</t>
  </si>
  <si>
    <t>重庆市綦江区三角镇中心卫生院</t>
  </si>
  <si>
    <t>三角医院医疗设备购置费</t>
  </si>
  <si>
    <t>购置设备数量</t>
  </si>
  <si>
    <t>购买设备完好率</t>
  </si>
  <si>
    <t>14000</t>
  </si>
  <si>
    <t>重庆市綦江区郭扶镇中心卫生院</t>
  </si>
  <si>
    <t>2023业务楼房顶、墙面漏水维修</t>
  </si>
  <si>
    <t>维修次数</t>
  </si>
  <si>
    <t>返修率</t>
  </si>
  <si>
    <t>群众满意率</t>
  </si>
  <si>
    <t>服务人次数</t>
  </si>
  <si>
    <t>房顶修葺总成本</t>
  </si>
  <si>
    <t>重庆市綦江区石壕镇中心卫生院</t>
  </si>
  <si>
    <t>23年石壕医院设备采购</t>
  </si>
  <si>
    <t>设备验收成功率</t>
  </si>
  <si>
    <t>购置设备使用年限</t>
  </si>
  <si>
    <t>业务收入合计</t>
  </si>
  <si>
    <t>重庆市綦江区扶欢镇卫生院</t>
  </si>
  <si>
    <t>扶欢医院设备购置</t>
  </si>
  <si>
    <t>2024年指标完成情况</t>
  </si>
  <si>
    <t>3548800</t>
  </si>
  <si>
    <t>重庆市綦江区安稳镇卫生院</t>
  </si>
  <si>
    <t>安稳镇卫生院设备采购</t>
  </si>
  <si>
    <t>设备检查人次</t>
  </si>
  <si>
    <t>设备使用率</t>
  </si>
  <si>
    <t>重庆市綦江区横山镇卫生院</t>
  </si>
  <si>
    <t>横山医院业务楼楼顶维修</t>
  </si>
  <si>
    <t>房屋利用率</t>
  </si>
  <si>
    <t>房屋使用率</t>
  </si>
  <si>
    <t>横山医院药品及材料</t>
  </si>
  <si>
    <t>1700000</t>
  </si>
  <si>
    <t>药品采购渠道及时率</t>
  </si>
  <si>
    <t>1400</t>
  </si>
  <si>
    <t>横山卫生院设备维修维护</t>
  </si>
  <si>
    <t>购置设备服务群众满意度</t>
  </si>
  <si>
    <t>重庆市綦江区永城镇卫生院</t>
  </si>
  <si>
    <t>永城医院医疗设备</t>
  </si>
  <si>
    <t>指标完成率</t>
  </si>
  <si>
    <t>元/人*天</t>
  </si>
  <si>
    <t>重庆市綦江区中峰镇卫生院</t>
  </si>
  <si>
    <t>中峰医院药品及材料购置费</t>
  </si>
  <si>
    <t>660000</t>
  </si>
  <si>
    <t>2022年指标完成情况</t>
  </si>
  <si>
    <t>10500</t>
  </si>
  <si>
    <t>中峰医院维修维护费</t>
  </si>
  <si>
    <t>中峰医院基础设施建设及设备采购费</t>
  </si>
  <si>
    <t>重庆市綦江区石角镇蒲河卫生院</t>
  </si>
  <si>
    <t>蒲河卫生院设备购置经费</t>
  </si>
  <si>
    <t>购置金额</t>
  </si>
  <si>
    <t>购置台数</t>
  </si>
  <si>
    <t>购置时限</t>
  </si>
  <si>
    <t>重庆市綦江区永新镇三会卫生院</t>
  </si>
  <si>
    <t>三会卫生院药品及材料购置费</t>
  </si>
  <si>
    <t>重庆市綦江区退役军人事务局（本级）</t>
  </si>
  <si>
    <t>退役士兵安置费（预安排）</t>
  </si>
  <si>
    <t>符合政府安置工作退役士兵待安置期间生活费、医疗保险、养老保险参保率</t>
  </si>
  <si>
    <t>自主就业退役士兵一次性经济补助规范标准保障率</t>
  </si>
  <si>
    <t>自主就业退役士兵一次性经济补助发放及时率</t>
  </si>
  <si>
    <t>自主就业退役士兵政策保障率</t>
  </si>
  <si>
    <t>部分退役士兵社会保险接续补助区级资金</t>
  </si>
  <si>
    <t>部分退役士兵社保参保率</t>
  </si>
  <si>
    <t>退役士兵保险接续补缴办理规范率</t>
  </si>
  <si>
    <t>部分退役士兵社保补缴及时率</t>
  </si>
  <si>
    <t>保障退役士兵合法权益</t>
  </si>
  <si>
    <t>自主择业军转干医疗保险费</t>
  </si>
  <si>
    <t>自主择业军转干人数</t>
  </si>
  <si>
    <t>36</t>
  </si>
  <si>
    <t>地方性补贴及时足额的发放率</t>
  </si>
  <si>
    <t>医疗保险及垫底资金及时缴纳率</t>
  </si>
  <si>
    <t>保障自主择业军转干部合法权益，维护地方稳定</t>
  </si>
  <si>
    <t>退役士兵职业教育和技能培训经费</t>
  </si>
  <si>
    <t>退役士兵教育培训参训率</t>
  </si>
  <si>
    <t>退役士兵培训人数</t>
  </si>
  <si>
    <t>325</t>
  </si>
  <si>
    <t>退役士兵教育培训合格率</t>
  </si>
  <si>
    <t>强化安排退役士兵教育管理、提升退役士兵就业创业能力</t>
  </si>
  <si>
    <t>保障军队建设的需要、促进社会和谐</t>
  </si>
  <si>
    <t>退役军人满意度</t>
  </si>
  <si>
    <t>企业军转干生活困难补贴、军转干养老保险补贴经费</t>
  </si>
  <si>
    <t>企业军转干补助按时足额发放率</t>
  </si>
  <si>
    <t>企业军转干大病救助及时率</t>
  </si>
  <si>
    <t>企业军转干按时按要求体检率</t>
  </si>
  <si>
    <t>企业军转干按政策救助率</t>
  </si>
  <si>
    <t>优抚抚恤（“解三难”）（市级补助）</t>
  </si>
  <si>
    <t>优抚对象“解三难”补助资金发放人数</t>
  </si>
  <si>
    <t>优抚对象“解三难”补助标准按规定执行率</t>
  </si>
  <si>
    <t>优抚对象“解三难”补助经费及时拨付率</t>
  </si>
  <si>
    <t>优抚对象生活、医疗、住房等方面问题有效改善</t>
  </si>
  <si>
    <t>优抚对象满意度</t>
  </si>
  <si>
    <t>春节优抚对象年画印制费</t>
  </si>
  <si>
    <t>年画、慰问信及相关宣传资料</t>
  </si>
  <si>
    <t>万份</t>
  </si>
  <si>
    <t>按规定范围及时宣传、慰问</t>
  </si>
  <si>
    <t>及时发放年画、慰问信</t>
  </si>
  <si>
    <t>通过年画发放，进一步密切军政军民关系</t>
  </si>
  <si>
    <t>服务对象满意度（%）</t>
  </si>
  <si>
    <t>现役军人立功奖励经费（预安排）</t>
  </si>
  <si>
    <t>现役军人立功奖励率</t>
  </si>
  <si>
    <t>现役军人立功奖励按标准发放率</t>
  </si>
  <si>
    <t>现役军人立功奖励及时足额发放率</t>
  </si>
  <si>
    <t>激励现役军人建功立业</t>
  </si>
  <si>
    <t>退役军人信访专项经费</t>
  </si>
  <si>
    <t>控制辖区涉军群体到市进京非访</t>
  </si>
  <si>
    <t>“一对一”联系，定期开展交流谈心、走访慰问，困难帮扶。化解群访、集访事件</t>
  </si>
  <si>
    <t>及时多部门联动，加强舆情研判</t>
  </si>
  <si>
    <t>做好辖区涉军群体信访工作，维护的社会稳定</t>
  </si>
  <si>
    <t>退役军人管理事务（市级补助）</t>
  </si>
  <si>
    <t>退役军人事务上级交办处理率</t>
  </si>
  <si>
    <t>退役军人事务来件及时办理率</t>
  </si>
  <si>
    <t>服务退役军人人数</t>
  </si>
  <si>
    <t>优抚抚恤生活补助区级资金</t>
  </si>
  <si>
    <t>优抚对象抚恤补助资金发放人数</t>
  </si>
  <si>
    <t>各类优抚对象抚恤补助标准按规定执行率</t>
  </si>
  <si>
    <t>优抚对象补助资金及时拨付率</t>
  </si>
  <si>
    <t>优抚对象生活情况有效改善</t>
  </si>
  <si>
    <t>双拥模范城创建经费</t>
  </si>
  <si>
    <t>举办宣传活动、召开双拥培训会议</t>
  </si>
  <si>
    <t>开展八一、春节、欢送新兵、迎接老兵等相关活动</t>
  </si>
  <si>
    <t>及时发放宣传资料</t>
  </si>
  <si>
    <t>创建市级双拥模范城，促进军民和谐</t>
  </si>
  <si>
    <t>服务对象的满意度</t>
  </si>
  <si>
    <t>褒扬纪念异地祭扫专项经费</t>
  </si>
  <si>
    <t>安葬在国内市外烈士数量</t>
  </si>
  <si>
    <t>51</t>
  </si>
  <si>
    <t>烈士遗属人数</t>
  </si>
  <si>
    <t>异地祭扫及时率</t>
  </si>
  <si>
    <t>组织异地祭扫，充分体现党和政府对英烈的尊重</t>
  </si>
  <si>
    <t>义务兵家庭优待金</t>
  </si>
  <si>
    <t>保障义务兵家庭数</t>
  </si>
  <si>
    <t>义务兵家庭优待金按标准发放</t>
  </si>
  <si>
    <t>义务兵家庭优待金及时拨付率</t>
  </si>
  <si>
    <t>保障义务兵家庭合法权益</t>
  </si>
  <si>
    <t>义务兵家庭满意度（%）</t>
  </si>
  <si>
    <t>优抚对象慰问费</t>
  </si>
  <si>
    <t>重点优抚对象人数</t>
  </si>
  <si>
    <t>按标准进行慰问</t>
  </si>
  <si>
    <t>重点优抚对象慰问及时性</t>
  </si>
  <si>
    <t>激励军人保卫祖国、密切军政军民关系</t>
  </si>
  <si>
    <t>优抚医疗费区级资金</t>
  </si>
  <si>
    <t>享受待遇优抚对象人数</t>
  </si>
  <si>
    <t>优抚对象医疗补助标准按规定执行率</t>
  </si>
  <si>
    <t>优抚对象医疗保障经费及时拨付率</t>
  </si>
  <si>
    <t>优抚对象医疗难问题有效改善</t>
  </si>
  <si>
    <t>义务兵家庭优待金（市级补助）</t>
  </si>
  <si>
    <t>退役士兵职业教育和技能培训经费（市级补助）</t>
  </si>
  <si>
    <t>退役士兵安置费（自主就业退役士兵一次性经济补助）（市级补助）</t>
  </si>
  <si>
    <t>自主就业退役士兵一次性经济补助及时发放率</t>
  </si>
  <si>
    <t>优抚抚恤生活补助资金（市级补助）</t>
  </si>
  <si>
    <t>优抚抚恤生活补助资金（中央补助）</t>
  </si>
  <si>
    <t>优抚医疗费资金（市级补助）</t>
  </si>
  <si>
    <t>优抚医疗费资金（中央补助）</t>
  </si>
  <si>
    <t>义务兵家庭优待金（中央补助）</t>
  </si>
  <si>
    <t>义务兵家庭优待金标准按规定执行率</t>
  </si>
  <si>
    <t>退役军人春节座谈会专项资金</t>
  </si>
  <si>
    <t>街镇</t>
  </si>
  <si>
    <t>退役军人人数</t>
  </si>
  <si>
    <t>座谈会参与率</t>
  </si>
  <si>
    <t>退役士兵职业教育和技能培训经费（中央补助）</t>
  </si>
  <si>
    <t>过往部队保障区级经费（区军供站）</t>
  </si>
  <si>
    <t>定点率（按部队要求定点供应）</t>
  </si>
  <si>
    <t>保障食品饮水安全率</t>
  </si>
  <si>
    <t>迟供率，漏供率</t>
  </si>
  <si>
    <t>过往部队接待任务完成率</t>
  </si>
  <si>
    <t>自主择业军转干部管理服务经费（中央资金）</t>
  </si>
  <si>
    <t>管理服务自主择业军转干覆盖率</t>
  </si>
  <si>
    <t>自主择业军转干来访处理率</t>
  </si>
  <si>
    <t>自主择业军转干及时办理率</t>
  </si>
  <si>
    <t>促进自主择业军转干事务处理</t>
  </si>
  <si>
    <t>自主择业军转干部管理服务经费（市级资金）</t>
  </si>
  <si>
    <t>主择业军转干及时办理率</t>
  </si>
  <si>
    <t>收养老人定期定量补助（区光荣院）</t>
  </si>
  <si>
    <t>集中供养抚恤优待对象</t>
  </si>
  <si>
    <t>按标准发放</t>
  </si>
  <si>
    <t>及时发放率</t>
  </si>
  <si>
    <t>落实集中供养老人各项待遇</t>
  </si>
  <si>
    <t>集中供养老人满意度</t>
  </si>
  <si>
    <t>收养老人专项经费（区光荣院）</t>
  </si>
  <si>
    <t>购买护理照料服务人数</t>
  </si>
  <si>
    <t>集中供养对象应收尽收率</t>
  </si>
  <si>
    <t>生活及其他待遇保障及时率</t>
  </si>
  <si>
    <t>收养老人待遇保障率</t>
  </si>
  <si>
    <t>军休干部医疗保险参保缴费（区军休中心）</t>
  </si>
  <si>
    <t>参加医保参保率</t>
  </si>
  <si>
    <t>参加医保按标准缴费率</t>
  </si>
  <si>
    <t>参加医保及时率</t>
  </si>
  <si>
    <t>军休干部医疗待遇落实率</t>
  </si>
  <si>
    <t>军休干部活动费（区军休中心）</t>
  </si>
  <si>
    <t>开展活动次数</t>
  </si>
  <si>
    <t>军队离退休干部参加率</t>
  </si>
  <si>
    <t>活动开展及时率</t>
  </si>
  <si>
    <t>保障军休干部活动开展</t>
  </si>
  <si>
    <t>军队离退休干部满意度</t>
  </si>
  <si>
    <t>军休干部健康疗养费（区军休中心）</t>
  </si>
  <si>
    <t>军休干部健康疗养参加率</t>
  </si>
  <si>
    <t>军休干部体检费标准执行率</t>
  </si>
  <si>
    <t>军休干部健康疗养组织及时率</t>
  </si>
  <si>
    <t>保障军休干部健康疗养开展</t>
  </si>
  <si>
    <t>军休干部节日生活补助费（区军休中心）</t>
  </si>
  <si>
    <t>军休干部节日慰问按标准执行率</t>
  </si>
  <si>
    <t>军休干部节日慰问发放率</t>
  </si>
  <si>
    <t>军休干部节日慰问及时率</t>
  </si>
  <si>
    <t>保障军休干部节日待遇</t>
  </si>
  <si>
    <t>军休干部定期遗属补助费（区军休中心）</t>
  </si>
  <si>
    <t>军休干部遗属待遇应发尽发率</t>
  </si>
  <si>
    <t>军休干部定期遗属补助按规定标准执行率</t>
  </si>
  <si>
    <t>军休干部遗属待遇发放及时率</t>
  </si>
  <si>
    <t>保障军休干部遗属待遇</t>
  </si>
  <si>
    <t>军队离退休干部遗属满意度</t>
  </si>
  <si>
    <t>退役安置（军队离退休人员）区级补助（区军休中心）</t>
  </si>
  <si>
    <t>军队离退休干部生活保障补助按规定标准执行率</t>
  </si>
  <si>
    <t>军队离退休干部生活保障补助发放及时率</t>
  </si>
  <si>
    <t>军队离退休干部应发尽发率</t>
  </si>
  <si>
    <t>军队离退休干部待遇保障率</t>
  </si>
  <si>
    <t>军休干部满意度</t>
  </si>
  <si>
    <t>石壕红军烈士墓管护经费（区烈保中心）</t>
  </si>
  <si>
    <t>接待参观祭扫，免费讲解</t>
  </si>
  <si>
    <t>周边环境庄严肃穆清扫</t>
  </si>
  <si>
    <t>260</t>
  </si>
  <si>
    <t>接待及时率</t>
  </si>
  <si>
    <t>红色教育功能发挥</t>
  </si>
  <si>
    <t>烈士纪念设施保护购买服务经费专项（区烈保中心）</t>
  </si>
  <si>
    <t>购买服务公司安排人员</t>
  </si>
  <si>
    <t>周边环境庄严肃穆整洁清扫</t>
  </si>
  <si>
    <t>烈士陵园安全巡逻</t>
  </si>
  <si>
    <t>356</t>
  </si>
  <si>
    <t>烈属及祭扫群众满意度</t>
  </si>
  <si>
    <t>烈士纪念设施管护经费（区烈保中心）</t>
  </si>
  <si>
    <t>烈士纪念设施清洗</t>
  </si>
  <si>
    <t>日常安全防火巡查</t>
  </si>
  <si>
    <t>整理烈士事迹史料</t>
  </si>
  <si>
    <t>318</t>
  </si>
  <si>
    <t>参观祭扫接待服务</t>
  </si>
  <si>
    <t>重庆市綦江区军队离休退休干部服务管理中心</t>
  </si>
  <si>
    <t>退役安置（军队离退休人员）补助（中央补助）</t>
  </si>
  <si>
    <t>军队离退休干部生活保障补助标准补助</t>
  </si>
  <si>
    <t>及时发放军队离退休干部生活保障补助</t>
  </si>
  <si>
    <t>军队离退休干部保障率</t>
  </si>
  <si>
    <t>退役安置（军休服务管理机构）补助（中央补助）</t>
  </si>
  <si>
    <t>军休管理机构人员编制数</t>
  </si>
  <si>
    <t>军休管理机构人员经费、车辆经费、活动经费保障</t>
  </si>
  <si>
    <t>军休管理机构保障经费及时支付</t>
  </si>
  <si>
    <t>保障服务军休干部两个待遇率</t>
  </si>
  <si>
    <t>军休机构用房保障经费</t>
  </si>
  <si>
    <t>重庆市綦江区光荣院</t>
  </si>
  <si>
    <t>优抚事业单位补助资金（光荣院）（中央补助）</t>
  </si>
  <si>
    <t>优抚事业单位环境整治美化</t>
  </si>
  <si>
    <t>优抚事业单位设备购置更新</t>
  </si>
  <si>
    <t>优抚事业单位及时维修维护</t>
  </si>
  <si>
    <t>提高集中供养保障能力</t>
  </si>
  <si>
    <t>提高供养老人幸福感</t>
  </si>
  <si>
    <t>重庆市綦江区应急管理局（本级）</t>
  </si>
  <si>
    <t>租用办公房面积</t>
  </si>
  <si>
    <t>确保机关工作场所稳定，顺利开展各项工作</t>
  </si>
  <si>
    <t>减少新建办公楼资金压力</t>
  </si>
  <si>
    <t>事故调查结案和举报奖励</t>
  </si>
  <si>
    <t>举报人进行奖励</t>
  </si>
  <si>
    <t>确保全区各类安全生产事故按时结案</t>
  </si>
  <si>
    <t>杜绝安全生产事故的发生</t>
  </si>
  <si>
    <t>组织开展生产安全事故调查处理，监督事故查处</t>
  </si>
  <si>
    <t>应急救援救灾物资仓库资金</t>
  </si>
  <si>
    <t>仓库租用面积</t>
  </si>
  <si>
    <t>2057</t>
  </si>
  <si>
    <t>确保救援救灾物资安全</t>
  </si>
  <si>
    <t>减少仓库建设资金</t>
  </si>
  <si>
    <t>提供救援设备救灾物资，保障受灾群众及时得到救助</t>
  </si>
  <si>
    <t>救灾意外伤害和应急工作人员意外伤害保险</t>
  </si>
  <si>
    <t>资金用于购买救援人员意外伤害险</t>
  </si>
  <si>
    <t>确保救灾人员发生意外伤害时得到有效救助</t>
  </si>
  <si>
    <t>减少意外伤害损失</t>
  </si>
  <si>
    <t>确保社会和谐稳定</t>
  </si>
  <si>
    <t>2025年市级自然灾害救灾补助资金渝财环（2024）75号</t>
  </si>
  <si>
    <t>2025年中央自然灾害救灾资金（地灾资金）（渝财环[2025]55号）</t>
  </si>
  <si>
    <t>自然灾害救助</t>
  </si>
  <si>
    <t>救助受灾群众人数</t>
  </si>
  <si>
    <t>受灾群众救助及时率</t>
  </si>
  <si>
    <t>减少受灾群众财产损失</t>
  </si>
  <si>
    <t>社会负面舆论控制数</t>
  </si>
  <si>
    <t>受助群众满意度</t>
  </si>
  <si>
    <t>应急救援支队队员保障</t>
  </si>
  <si>
    <t>应急救援队员保障人数</t>
  </si>
  <si>
    <t>应急救援处置率</t>
  </si>
  <si>
    <t>救援工作及时率</t>
  </si>
  <si>
    <t>维护社会稳定，预防次生灾害</t>
  </si>
  <si>
    <t>企业安全监督检查及重点专项整治</t>
  </si>
  <si>
    <t>聘请专家协助检查</t>
  </si>
  <si>
    <t>企业安全监督覆盖范围</t>
  </si>
  <si>
    <t>查处企业安全生产违规、违法行为，提升企业安全生产管理水平</t>
  </si>
  <si>
    <t>减少企业各类安全事故的发生，提高企业生产效益</t>
  </si>
  <si>
    <t>应急预案和应急演练</t>
  </si>
  <si>
    <t>开展综合应急演练次数</t>
  </si>
  <si>
    <t>应急预案编制完成率</t>
  </si>
  <si>
    <t>预算资金执行率</t>
  </si>
  <si>
    <t>保障人民生命财产安全</t>
  </si>
  <si>
    <t>企业标准化建设</t>
  </si>
  <si>
    <t>企业标准化创建创成率</t>
  </si>
  <si>
    <t>提升企业安全生产水平，及时整改企业安全隐患</t>
  </si>
  <si>
    <t>规范标准化工作，提升专项整治企业安全整治效果</t>
  </si>
  <si>
    <t>加强隐患排查，减少各类事故的发生</t>
  </si>
  <si>
    <t>安全宣传教育系列活动</t>
  </si>
  <si>
    <t>开展安全生产月活动</t>
  </si>
  <si>
    <t>安全生产月活动完成及时率</t>
  </si>
  <si>
    <t>安全生产知识宣传覆盖率</t>
  </si>
  <si>
    <t>提高群众安全意识</t>
  </si>
  <si>
    <t>群众对安全宣传的满意度</t>
  </si>
  <si>
    <t>“打非”专项</t>
  </si>
  <si>
    <t>危险化学品鉴定覆盖率</t>
  </si>
  <si>
    <t>烟花爆竹检查覆盖镇街范围</t>
  </si>
  <si>
    <t>烟花爆竹和危化安全事故发生次数</t>
  </si>
  <si>
    <t>群众对执法工作的投诉次数</t>
  </si>
  <si>
    <t>应急指挥中心运行和应急救援工作运转</t>
  </si>
  <si>
    <t>项目资金执行完成度</t>
  </si>
  <si>
    <t>突发事件响应及时率</t>
  </si>
  <si>
    <t>形成社会重大舆情事件次数</t>
  </si>
  <si>
    <t>“十五五”规划编制</t>
  </si>
  <si>
    <t>编制规划数量</t>
  </si>
  <si>
    <t>年度规划完成率</t>
  </si>
  <si>
    <t>专项资金执行率</t>
  </si>
  <si>
    <t>应急响应效率明显提升</t>
  </si>
  <si>
    <t>2026年全市危险化学品烟花爆竹“打非治违”省界检查站专项补助资金渝财环（2025）94号</t>
  </si>
  <si>
    <t>卡点检查频次</t>
  </si>
  <si>
    <t>2300</t>
  </si>
  <si>
    <t>设置打非治违省界检查站</t>
  </si>
  <si>
    <t>烟花爆竹事故发生起数</t>
  </si>
  <si>
    <t>辖区跨省省道覆盖率</t>
  </si>
  <si>
    <t>2026年市级自然灾害救灾补助资金(渝财环〔2025〕101号)</t>
  </si>
  <si>
    <t>冬春期间受灾困难群众救助标准</t>
  </si>
  <si>
    <t>受灾困难群众救助率</t>
  </si>
  <si>
    <t>因灾倒损房重建当年竣工率</t>
  </si>
  <si>
    <t>受灾群众满意度</t>
  </si>
  <si>
    <t>受灾群众投诉率</t>
  </si>
  <si>
    <t>重庆市綦江区统计局（本级）</t>
  </si>
  <si>
    <t>市级抽样调查网络经费</t>
  </si>
  <si>
    <t>国民经济核算产业</t>
  </si>
  <si>
    <t>一套表联网直报率</t>
  </si>
  <si>
    <t>统计调查网络正常运维</t>
  </si>
  <si>
    <t>统计数据产生不良影响</t>
  </si>
  <si>
    <t>统计月报发布</t>
  </si>
  <si>
    <t>统计服务专项经费</t>
  </si>
  <si>
    <t>数据采集指标完成率</t>
  </si>
  <si>
    <t>数据报送的及时率</t>
  </si>
  <si>
    <t>主要数据产生不良影响数</t>
  </si>
  <si>
    <t>主要数据受质疑数</t>
  </si>
  <si>
    <t>服务对象对统计调查的认可度</t>
  </si>
  <si>
    <t>使用部门对统计服务满意度</t>
  </si>
  <si>
    <t>统计调查专项经费</t>
  </si>
  <si>
    <t>主要数据产品产生不良影响数</t>
  </si>
  <si>
    <t>主要数据产品受质疑数</t>
  </si>
  <si>
    <t>全国第四次农业普查专项经费</t>
  </si>
  <si>
    <t>开展宣传种类</t>
  </si>
  <si>
    <t>普查单位数</t>
  </si>
  <si>
    <t>万个</t>
  </si>
  <si>
    <t>试点</t>
  </si>
  <si>
    <t>按照国家市级方案完成任务</t>
  </si>
  <si>
    <t>试点经费</t>
  </si>
  <si>
    <t>重庆市綦江区医疗保障局（本级）</t>
  </si>
  <si>
    <t>城乡居民医疗保险基金区级补助（预安排）</t>
  </si>
  <si>
    <t>资金及时划拔</t>
  </si>
  <si>
    <t>财政投入</t>
  </si>
  <si>
    <t>2920</t>
  </si>
  <si>
    <t>增收参保费</t>
  </si>
  <si>
    <t>城乡医疗救助区级配套经费（预安排）</t>
  </si>
  <si>
    <t>救助人员</t>
  </si>
  <si>
    <t>41000</t>
  </si>
  <si>
    <t>资金支付及时情况</t>
  </si>
  <si>
    <t>增加救助人员收入参保资助</t>
  </si>
  <si>
    <t>0.02</t>
  </si>
  <si>
    <t>救助人员参保率</t>
  </si>
  <si>
    <t>救助人员满意度</t>
  </si>
  <si>
    <t>城乡医疗资助参保区级配套经费（预安排）</t>
  </si>
  <si>
    <t>补助规模</t>
  </si>
  <si>
    <t>打击欺诈骗取医疗保险基金与开展医保绩效评价专项经费（预安排）</t>
  </si>
  <si>
    <t>定点医药机构</t>
  </si>
  <si>
    <t>839</t>
  </si>
  <si>
    <t>开展项目资金</t>
  </si>
  <si>
    <t>收回违约金</t>
  </si>
  <si>
    <t>住院及特病门诊补助(预安排）</t>
  </si>
  <si>
    <t>退休人员</t>
  </si>
  <si>
    <t>10100</t>
  </si>
  <si>
    <t>在职人员</t>
  </si>
  <si>
    <t>医疗费用审核及时率</t>
  </si>
  <si>
    <t>享受公务员医疗费补助人数</t>
  </si>
  <si>
    <t>"服务对象满意度（%）		"</t>
  </si>
  <si>
    <t>离休干部医疗费用(预安排）</t>
  </si>
  <si>
    <t>享受人员支付率</t>
  </si>
  <si>
    <t>支付及时情况</t>
  </si>
  <si>
    <t>增加参保人员收入</t>
  </si>
  <si>
    <t>欺诈骗取医疗保险基金举报奖励（预安排）</t>
  </si>
  <si>
    <t>奖励人数</t>
  </si>
  <si>
    <t>奖励率</t>
  </si>
  <si>
    <t>规范使用医保基金</t>
  </si>
  <si>
    <t>举报查处率</t>
  </si>
  <si>
    <t>举报人员满意</t>
  </si>
  <si>
    <t>全区社会保险征管以奖代补专项经费（预安排）</t>
  </si>
  <si>
    <t>奖励数单位</t>
  </si>
  <si>
    <t>乡镇数</t>
  </si>
  <si>
    <t>减轻医药费用负担</t>
  </si>
  <si>
    <t>伤残军人医疗费用(预安排）</t>
  </si>
  <si>
    <t>医疗费审核及时率</t>
  </si>
  <si>
    <t>资金到情况</t>
  </si>
  <si>
    <t>伤残军人</t>
  </si>
  <si>
    <t>129</t>
  </si>
  <si>
    <t>错审失误率</t>
  </si>
  <si>
    <t>以个人身份参加城镇职工医疗保险参保补助(预安排）</t>
  </si>
  <si>
    <t>享受人数</t>
  </si>
  <si>
    <t>1440</t>
  </si>
  <si>
    <t>年度支付</t>
  </si>
  <si>
    <t>当年支付率</t>
  </si>
  <si>
    <t>"""服务对象满意度（%）		"""</t>
  </si>
  <si>
    <t>居民医保市级转移支付补助资金</t>
  </si>
  <si>
    <t>享受人员</t>
  </si>
  <si>
    <t>59.4</t>
  </si>
  <si>
    <t>1175</t>
  </si>
  <si>
    <t>城乡医疗救助中央市级转移支付</t>
  </si>
  <si>
    <t>医疗救助人次数</t>
  </si>
  <si>
    <t>资助建档立卡贫困人口参加基本医疗保险人数</t>
  </si>
  <si>
    <t>医疗救助重点救助对象自负费用年度限额内住院救助比例</t>
  </si>
  <si>
    <t>医疗救助政策知晓率</t>
  </si>
  <si>
    <t>医疗服务与保障能力提升转移</t>
  </si>
  <si>
    <t>每个县(区)范围内开通门诊慢特病相关治疗费用跨省联网定点医疗机构数量</t>
  </si>
  <si>
    <t>预算执行率</t>
  </si>
  <si>
    <t>开展村(社区)级医保服务、有网店提供帮办、代办服务的村(社区)覆盖率</t>
  </si>
  <si>
    <t>开展药品和医用耗材价格监测并上报市医保局次数</t>
  </si>
  <si>
    <t>参保人员对医保服务的满意度</t>
  </si>
  <si>
    <t>城乡居民基本医疗保险工作经费</t>
  </si>
  <si>
    <t>参保任务数</t>
  </si>
  <si>
    <t>政策宣传知晓率</t>
  </si>
  <si>
    <t>参保率巩固率</t>
  </si>
  <si>
    <t>参保人员满意</t>
  </si>
  <si>
    <t>办公大厅租用费</t>
  </si>
  <si>
    <t>创新市领先</t>
  </si>
  <si>
    <t>全面完成市区下达任务</t>
  </si>
  <si>
    <t>全面完成基本医疗保险各项指标</t>
  </si>
  <si>
    <t>大厅功能全面提升</t>
  </si>
  <si>
    <t>金融债务管理科</t>
  </si>
  <si>
    <t>重庆市綦江区国有资产监督管理委员会（本级）</t>
  </si>
  <si>
    <t>国有企业人才建设经费</t>
  </si>
  <si>
    <t>管理人员培训</t>
  </si>
  <si>
    <t>参训人员及格率</t>
  </si>
  <si>
    <t>经费支出额</t>
  </si>
  <si>
    <t>企业职工满意度</t>
  </si>
  <si>
    <t>办公用房租赁和物管费</t>
  </si>
  <si>
    <t>严格控制租赁费预算指标</t>
  </si>
  <si>
    <t>23.23</t>
  </si>
  <si>
    <t>支付经费时限</t>
  </si>
  <si>
    <t>调整预算次数</t>
  </si>
  <si>
    <t>连续使用办公室年限</t>
  </si>
  <si>
    <t>本单位职工满意度</t>
  </si>
  <si>
    <t>国有企业风险防范专项经费2025</t>
  </si>
  <si>
    <t>持续债务风险防范</t>
  </si>
  <si>
    <t>指导所监管企业的财务管理工作</t>
  </si>
  <si>
    <t>国有企业持续稳定运转</t>
  </si>
  <si>
    <t>按期偿还债务，保障资金链接</t>
  </si>
  <si>
    <t>国有企业党建专项经费2025</t>
  </si>
  <si>
    <t>轮训党组织书记、党务干部、普通党员</t>
  </si>
  <si>
    <t>培训发展对象及入党积极分子</t>
  </si>
  <si>
    <t>参与培训人员合格率</t>
  </si>
  <si>
    <t>群团活动覆盖面不断扩大</t>
  </si>
  <si>
    <t>党建与企业生产经营融合度不断深化，廉洁文化滋养国企干部身心</t>
  </si>
  <si>
    <t>国企党组织民主测评满意度</t>
  </si>
  <si>
    <t>国有企业改革监管专项经费2025</t>
  </si>
  <si>
    <t>股权调整</t>
  </si>
  <si>
    <t>推动现代企业制度建设</t>
  </si>
  <si>
    <t>压缩企业法人单位数</t>
  </si>
  <si>
    <t>国有资产保值增值</t>
  </si>
  <si>
    <t>对国企未来可持续发展的影响</t>
  </si>
  <si>
    <t>国企满意度</t>
  </si>
  <si>
    <t>国有企业安全监管经费2025</t>
  </si>
  <si>
    <t>安全生产监督检查</t>
  </si>
  <si>
    <t>国有企业安全生产管理不断规范</t>
  </si>
  <si>
    <t>国有企业安全生产主体责任不断压实</t>
  </si>
  <si>
    <t>国企安全生产监管测评满意度不断提升</t>
  </si>
  <si>
    <t>区政府考核专项经费2025</t>
  </si>
  <si>
    <t>提升区域投融资能力</t>
  </si>
  <si>
    <t>完成全年融资计划任务</t>
  </si>
  <si>
    <t>国有企业整体保值增值</t>
  </si>
  <si>
    <t>企业国有资产盘活工作经费</t>
  </si>
  <si>
    <t>开展资产盘活调度</t>
  </si>
  <si>
    <t>资产盘活推介活动</t>
  </si>
  <si>
    <t>盘活资产价值</t>
  </si>
  <si>
    <t>巨大自然灾害保险费25</t>
  </si>
  <si>
    <t>受灾对象全面保障</t>
  </si>
  <si>
    <t>保险协议时效</t>
  </si>
  <si>
    <t>签订巨灾保险协议</t>
  </si>
  <si>
    <t>人均参保经费</t>
  </si>
  <si>
    <t>央地金融协作綦江工作站经费25</t>
  </si>
  <si>
    <t>宣传品印制</t>
  </si>
  <si>
    <t>人行视频专网稳定运行</t>
  </si>
  <si>
    <t>协作站稳定正常运行</t>
  </si>
  <si>
    <t>完成央地金融工作协调</t>
  </si>
  <si>
    <t>运行经费不突破年初预算</t>
  </si>
  <si>
    <t>普惠金融服务补贴</t>
  </si>
  <si>
    <t>网点服务</t>
  </si>
  <si>
    <t>定期检查，全覆盖</t>
  </si>
  <si>
    <t>312</t>
  </si>
  <si>
    <t>按时完成网点服务</t>
  </si>
  <si>
    <t>网点正常运营天数</t>
  </si>
  <si>
    <t>网点运营场所固定</t>
  </si>
  <si>
    <t>防范和打击非法金融活动</t>
  </si>
  <si>
    <t>印制打非、反诈、扫黑除恶、反假币等资料</t>
  </si>
  <si>
    <t>组织开展宣传活动</t>
  </si>
  <si>
    <t>非法金融活动案件的处置化解率</t>
  </si>
  <si>
    <t>新型金融机构健康发展</t>
  </si>
  <si>
    <t>金融监管部门协同专项经费</t>
  </si>
  <si>
    <t>个人征信查询终端</t>
  </si>
  <si>
    <t>全年征信系统正常天数</t>
  </si>
  <si>
    <t>个人征信安全率</t>
  </si>
  <si>
    <t>老百姓正常存取款天数</t>
  </si>
  <si>
    <t>全年个人查询正常年度</t>
  </si>
  <si>
    <t>办公楼搬迁及场地布置经费</t>
  </si>
  <si>
    <t>完成办公场所搬迁</t>
  </si>
  <si>
    <t>按时搬迁</t>
  </si>
  <si>
    <t>搬迁后办公楼正常运行</t>
  </si>
  <si>
    <t>搬迁成本</t>
  </si>
  <si>
    <t>重庆市綦江区林业局（本级）</t>
  </si>
  <si>
    <t>林长制经费</t>
  </si>
  <si>
    <t>大型宣传牌</t>
  </si>
  <si>
    <t>宣传资料</t>
  </si>
  <si>
    <t>林长制巡山次数</t>
  </si>
  <si>
    <t>林长制实行后社会效益的提高</t>
  </si>
  <si>
    <t>林长制实行后生态效益的提高</t>
  </si>
  <si>
    <t>林长制辖区群众满意度</t>
  </si>
  <si>
    <t>森林保险配套</t>
  </si>
  <si>
    <t>公益林（万亩）</t>
  </si>
  <si>
    <t>30.08</t>
  </si>
  <si>
    <t>商品林（万亩）</t>
  </si>
  <si>
    <t>4.41</t>
  </si>
  <si>
    <t>当期参保率</t>
  </si>
  <si>
    <t>参保林的生态效益</t>
  </si>
  <si>
    <t>森林防火专项经费</t>
  </si>
  <si>
    <t>宣传培训会议</t>
  </si>
  <si>
    <t>宣传资料标语</t>
  </si>
  <si>
    <t>火源管控率</t>
  </si>
  <si>
    <t>森林防火对经济效益的提高</t>
  </si>
  <si>
    <t>森林防火对社会效益的提高</t>
  </si>
  <si>
    <t>生态保护发展经费</t>
  </si>
  <si>
    <t>退耕还林验收面积</t>
  </si>
  <si>
    <t>4.8</t>
  </si>
  <si>
    <t>宣传会议</t>
  </si>
  <si>
    <t>对社会效益提升</t>
  </si>
  <si>
    <t>退耕还林对生态效益提高</t>
  </si>
  <si>
    <t>辖区内群众满意度</t>
  </si>
  <si>
    <t>执法办案经费</t>
  </si>
  <si>
    <t>办案件数</t>
  </si>
  <si>
    <t>案件处理及时</t>
  </si>
  <si>
    <t>对生态效益的影响</t>
  </si>
  <si>
    <t>办案经费每次</t>
  </si>
  <si>
    <t>森林生态效益补偿区级配套</t>
  </si>
  <si>
    <t>集体地方公益林管护面积</t>
  </si>
  <si>
    <t>14.62</t>
  </si>
  <si>
    <t>管护当期任务完成情况</t>
  </si>
  <si>
    <t>社会效益提升</t>
  </si>
  <si>
    <t>改善生态环境</t>
  </si>
  <si>
    <t>辖区群众满意度</t>
  </si>
  <si>
    <t>林业有害生物防治补助</t>
  </si>
  <si>
    <t>林业有害生物防治面积（万亩）</t>
  </si>
  <si>
    <t>6.6</t>
  </si>
  <si>
    <t>林业有害生物监测面积（万亩）</t>
  </si>
  <si>
    <t>林业有害生物无公害防治率(%)</t>
  </si>
  <si>
    <t>主要有害生物成灾率(%)</t>
  </si>
  <si>
    <t>0.4</t>
  </si>
  <si>
    <t>防治区域职工、周边群众满意度</t>
  </si>
  <si>
    <t>森林草原湿地资源监测</t>
  </si>
  <si>
    <t>测评及调查（次）</t>
  </si>
  <si>
    <t>林地、草地、湿地面积（公顷）</t>
  </si>
  <si>
    <t>公顷</t>
  </si>
  <si>
    <t>资源监测工作完成率（%）</t>
  </si>
  <si>
    <t>资源监测对社会效益提高(%)</t>
  </si>
  <si>
    <t>资源监测对生态可持续影响提高(%)</t>
  </si>
  <si>
    <t>林火智能监控购买服务</t>
  </si>
  <si>
    <t>建设林火视频系统</t>
  </si>
  <si>
    <t>109</t>
  </si>
  <si>
    <t>林火监控系统质量</t>
  </si>
  <si>
    <t>建设林火视频系统对社会效益的提高</t>
  </si>
  <si>
    <t>建设林火视频系统对生态效益的提高</t>
  </si>
  <si>
    <t>辖区群众对森林防火满意度</t>
  </si>
  <si>
    <t>松材线虫病防治与林业有害生物监测及预防</t>
  </si>
  <si>
    <t>林业有害生物防治面积</t>
  </si>
  <si>
    <t>40.62</t>
  </si>
  <si>
    <t>林业有害生物防治变化</t>
  </si>
  <si>
    <t>林业有害生物防治当期任务完成</t>
  </si>
  <si>
    <t>有害生物防治对生态效益</t>
  </si>
  <si>
    <t>有害生物辖区人民满意度</t>
  </si>
  <si>
    <t>中央林业草原改革发展资金—林业草原支撑保障体系支出</t>
  </si>
  <si>
    <t>森林草原监测面积</t>
  </si>
  <si>
    <t>170</t>
  </si>
  <si>
    <t>松材线虫病防治万亩)</t>
  </si>
  <si>
    <t>造林面积合格率（%）</t>
  </si>
  <si>
    <t>生态效益提高</t>
  </si>
  <si>
    <t>中央林业草原改革资金—退耕还林资金</t>
  </si>
  <si>
    <t>前一轮退耕还生态林抚育补助面积</t>
  </si>
  <si>
    <t>新一轮退耕还林延长期补助面积</t>
  </si>
  <si>
    <t>59000</t>
  </si>
  <si>
    <t>延长期每亩补偿金额</t>
  </si>
  <si>
    <t>森林管护费</t>
  </si>
  <si>
    <t>国有公益林管护面积</t>
  </si>
  <si>
    <t>92223.2</t>
  </si>
  <si>
    <t>集体个人公益林面积</t>
  </si>
  <si>
    <t>208375.9</t>
  </si>
  <si>
    <t>国有公益林管护费标准</t>
  </si>
  <si>
    <t>集体个人管护费标准</t>
  </si>
  <si>
    <t>非国有林生态保护补偿</t>
  </si>
  <si>
    <t>补助面积</t>
  </si>
  <si>
    <t>14.69</t>
  </si>
  <si>
    <t>承担标准</t>
  </si>
  <si>
    <t>每亩补助金额</t>
  </si>
  <si>
    <t>森林植被恢复费返还</t>
  </si>
  <si>
    <t>森林防火宣传</t>
  </si>
  <si>
    <t>有害生物防治面积</t>
  </si>
  <si>
    <t>生态保护经济效益提高</t>
  </si>
  <si>
    <t>生态保护生态效益提高</t>
  </si>
  <si>
    <t>古树名木保护</t>
  </si>
  <si>
    <t>古树个数</t>
  </si>
  <si>
    <t>每个古树补助</t>
  </si>
  <si>
    <t>1.5</t>
  </si>
  <si>
    <t>社会效益提高</t>
  </si>
  <si>
    <t>服务对象满意</t>
  </si>
  <si>
    <t>野生动植物保护</t>
  </si>
  <si>
    <t>农作物补偿</t>
  </si>
  <si>
    <t>野生动物致害补偿</t>
  </si>
  <si>
    <t>经济效益提高</t>
  </si>
  <si>
    <t>林业草原生态保护资金（中央）</t>
  </si>
  <si>
    <t>生态保护宣传</t>
  </si>
  <si>
    <t>造林质量合格率</t>
  </si>
  <si>
    <t>对社会效益的提高</t>
  </si>
  <si>
    <t>对生态效益的提高</t>
  </si>
  <si>
    <t>服务群众满意</t>
  </si>
  <si>
    <t>重庆市綦江区重点区域森林草原生物防火隔离带建设项目</t>
  </si>
  <si>
    <t>集体林权制度改革</t>
  </si>
  <si>
    <t>林业大户补助</t>
  </si>
  <si>
    <t>三兴村补助</t>
  </si>
  <si>
    <t>集体林权改革促进生态效益提高</t>
  </si>
  <si>
    <t>改革辖区内群众满意度</t>
  </si>
  <si>
    <t>阳光写字楼租金及物管费</t>
  </si>
  <si>
    <t>写字楼超面积租金</t>
  </si>
  <si>
    <t>写字楼物管费</t>
  </si>
  <si>
    <t>2.5</t>
  </si>
  <si>
    <t>保障机关正常运转</t>
  </si>
  <si>
    <t>14.4</t>
  </si>
  <si>
    <t>2026森林管护购买社会化服务</t>
  </si>
  <si>
    <t>管护国有林面积132900亩	管护国有林面积</t>
  </si>
  <si>
    <t>132900</t>
  </si>
  <si>
    <t>每月对划片区域巡护</t>
  </si>
  <si>
    <t>减少禁毒铲毒发生率</t>
  </si>
  <si>
    <t>减少森林火灾发生率</t>
  </si>
  <si>
    <t>林场及管护站群众满意度</t>
  </si>
  <si>
    <t>原綦江县林业局清退人员1993年前工龄补助金</t>
  </si>
  <si>
    <t>83</t>
  </si>
  <si>
    <t>维护社会安全稳定</t>
  </si>
  <si>
    <t>相关人员满意度</t>
  </si>
  <si>
    <t>第二轮退耕还林小班核实调查</t>
  </si>
  <si>
    <t>复核退耕还林面积</t>
  </si>
  <si>
    <t>23.5</t>
  </si>
  <si>
    <t>核实退耕还林小班数量</t>
  </si>
  <si>
    <t>小班核实对经济效益提升</t>
  </si>
  <si>
    <t>小班核实对生态效益提升</t>
  </si>
  <si>
    <t>自然保护区管理</t>
  </si>
  <si>
    <t>自然保护区保护宣传</t>
  </si>
  <si>
    <t>自然保护区日常巡护</t>
  </si>
  <si>
    <t>自然保护地综合管理</t>
  </si>
  <si>
    <t>建设生态养殖池塘</t>
  </si>
  <si>
    <t>建设小微湿地面积</t>
  </si>
  <si>
    <t>8.17</t>
  </si>
  <si>
    <t>提高社会效益</t>
  </si>
  <si>
    <t>提高生态效益</t>
  </si>
  <si>
    <t>其他自然保护地和野生动植物保护支出（中央）</t>
  </si>
  <si>
    <t>森林草原火灾预防</t>
  </si>
  <si>
    <t>重庆市綦江区国有林场</t>
  </si>
  <si>
    <t>中央林业改革发展资金</t>
  </si>
  <si>
    <t>收集柏木杜仲木菠萝无性系苗</t>
  </si>
  <si>
    <t>新建子代林</t>
  </si>
  <si>
    <t>管护柏木基地</t>
  </si>
  <si>
    <t>825</t>
  </si>
  <si>
    <t>专家指导次数</t>
  </si>
  <si>
    <t>提供柏木苗</t>
  </si>
  <si>
    <t>64500</t>
  </si>
  <si>
    <t>株</t>
  </si>
  <si>
    <t>熟练操作防火器械</t>
  </si>
  <si>
    <t>防火宣传次数</t>
  </si>
  <si>
    <t>开展防火演练</t>
  </si>
  <si>
    <t>减少森活火灾发生率</t>
  </si>
  <si>
    <t>国有林保护修护资金</t>
  </si>
  <si>
    <t>森林蓄积量增加</t>
  </si>
  <si>
    <t>实施火源管控</t>
  </si>
  <si>
    <t>火灾报告时间</t>
  </si>
  <si>
    <t>森林火灾人员伤亡</t>
  </si>
  <si>
    <t>森林火灾过火面积</t>
  </si>
  <si>
    <t>国有林场基础设施建设</t>
  </si>
  <si>
    <t>架设高压线</t>
  </si>
  <si>
    <t>铺设管网</t>
  </si>
  <si>
    <t>3400</t>
  </si>
  <si>
    <t>修建储水池（罐）</t>
  </si>
  <si>
    <t>引水项目效果</t>
  </si>
  <si>
    <t>项目完成及时率</t>
  </si>
  <si>
    <t>重庆市綦江区大数据应用发展管理局（本级）</t>
  </si>
  <si>
    <t>信息化项目统管专项</t>
  </si>
  <si>
    <t>信息化项目评估服务单位</t>
  </si>
  <si>
    <t>提升各部门信息化项目集中化、专业化率</t>
  </si>
  <si>
    <t>各部门信息化项目统筹率</t>
  </si>
  <si>
    <t>保障信息安全性</t>
  </si>
  <si>
    <t>信息化项目</t>
  </si>
  <si>
    <t>信息化项目评估单位数量</t>
  </si>
  <si>
    <t>评估信息化项目数量</t>
  </si>
  <si>
    <t>提升政务数字化水平</t>
  </si>
  <si>
    <t>提升各部门信息化项目集中化、专业化管理率</t>
  </si>
  <si>
    <t>办公楼运行专项</t>
  </si>
  <si>
    <t>办公楼使用面积</t>
  </si>
  <si>
    <t>590</t>
  </si>
  <si>
    <t>持续提供运转和办公条件完善率</t>
  </si>
  <si>
    <t>保障单位各项工作正常开展率</t>
  </si>
  <si>
    <t>维持单位正常运转率</t>
  </si>
  <si>
    <t>“重点实验室”建设项目</t>
  </si>
  <si>
    <t>召开学术委员会</t>
  </si>
  <si>
    <t>组织相关培训</t>
  </si>
  <si>
    <t>带动地方产业转型升级，提高地方经济发展率</t>
  </si>
  <si>
    <t>开展考察调研次数</t>
  </si>
  <si>
    <t>迎接各级部门检查次数</t>
  </si>
  <si>
    <t>重庆綦江高新技术产业开发区管理委员会（本级）</t>
  </si>
  <si>
    <t>綦江区扶欢片区污水处理配套管网工程</t>
  </si>
  <si>
    <t>綦江北渡片区配套管网工程</t>
  </si>
  <si>
    <t>LED显示屏COB生产数字化车间智能改造项目</t>
  </si>
  <si>
    <t>电解槽全石墨化阴节能降碳改造项目</t>
  </si>
  <si>
    <t>支持项目个数</t>
  </si>
  <si>
    <t>下达中央预算内投资</t>
  </si>
  <si>
    <t>超规模、超概算、超标准项目比例</t>
  </si>
  <si>
    <t>两个责任按项目落实到位</t>
  </si>
  <si>
    <t>安全监管经费</t>
  </si>
  <si>
    <t>安全巡查企业数量</t>
  </si>
  <si>
    <t>重点企业巡查覆盖率</t>
  </si>
  <si>
    <t>安全死亡人数</t>
  </si>
  <si>
    <t>增加企业人员安全意识</t>
  </si>
  <si>
    <t>不超预算使用资金</t>
  </si>
  <si>
    <t>应急救援演练经费</t>
  </si>
  <si>
    <t>实施安全应急演练次数</t>
  </si>
  <si>
    <t>安全应急预案完整性</t>
  </si>
  <si>
    <t>当年安全意外伤亡人数</t>
  </si>
  <si>
    <t>增强企业安全意识</t>
  </si>
  <si>
    <t>企业服务专项经费</t>
  </si>
  <si>
    <t>规上企业完成产值</t>
  </si>
  <si>
    <t>实现升规企业</t>
  </si>
  <si>
    <t>完成行政审批件数</t>
  </si>
  <si>
    <t>园区企业实现税收</t>
  </si>
  <si>
    <t>重庆市綦江区新城建设管理委员会（本级）</t>
  </si>
  <si>
    <t>安全生产工作经费</t>
  </si>
  <si>
    <t>安全宣传教育培训活动</t>
  </si>
  <si>
    <t>安全演练活动</t>
  </si>
  <si>
    <t>展示安全横幅</t>
  </si>
  <si>
    <t>幅</t>
  </si>
  <si>
    <t>减少安全事故，社会稳定</t>
  </si>
  <si>
    <t>群众参与数</t>
  </si>
  <si>
    <t>应急救援演练专项经费</t>
  </si>
  <si>
    <t>参与认次</t>
  </si>
  <si>
    <t>开展应急演练次数</t>
  </si>
  <si>
    <t>当年辖区内发生较大安全事故</t>
  </si>
  <si>
    <t>安全宣传横幅</t>
  </si>
  <si>
    <t>支出控制预算内</t>
  </si>
  <si>
    <t>重庆市綦江区供销合作社联合社（本级）</t>
  </si>
  <si>
    <t>“三类人员”生活补助</t>
  </si>
  <si>
    <t>发放参战参核人员生活补助</t>
  </si>
  <si>
    <t>足额发放生活费</t>
  </si>
  <si>
    <t>548</t>
  </si>
  <si>
    <t>补助发放及时率</t>
  </si>
  <si>
    <t>人员补助保障率</t>
  </si>
  <si>
    <t>支南州投资有限责任公司房屋租金及物管费</t>
  </si>
  <si>
    <t>资金发放及时率</t>
  </si>
  <si>
    <t>保证机关正常运转</t>
  </si>
  <si>
    <t>资金保障率</t>
  </si>
  <si>
    <t>“废弃农膜”回收加工</t>
  </si>
  <si>
    <t>肥料等包装物回收</t>
  </si>
  <si>
    <t>56.3</t>
  </si>
  <si>
    <t>废弃农膜回收</t>
  </si>
  <si>
    <t>274</t>
  </si>
  <si>
    <t>保证废弃农膜回收利用率</t>
  </si>
  <si>
    <t>保证废弃农膜回收率</t>
  </si>
  <si>
    <t>带动农户增收</t>
  </si>
  <si>
    <t>控制成本</t>
  </si>
  <si>
    <t>450000</t>
  </si>
  <si>
    <t>废弃农膜回收利用项目</t>
  </si>
  <si>
    <t>803561</t>
  </si>
  <si>
    <t>“三位一体”综合改革</t>
  </si>
  <si>
    <t>建设为农服务中心</t>
  </si>
  <si>
    <t>完成全年任务目标</t>
  </si>
  <si>
    <t>为农服务中心正常运转</t>
  </si>
  <si>
    <t>提高农户满意度</t>
  </si>
  <si>
    <t>成本控制</t>
  </si>
  <si>
    <t>为农服务中心建设补助资金</t>
  </si>
  <si>
    <t>购买或建设经营服务场所等</t>
  </si>
  <si>
    <t>完成全年目标任务</t>
  </si>
  <si>
    <t>为农服务中心政策运转</t>
  </si>
  <si>
    <t>提高服务对象满意度</t>
  </si>
  <si>
    <t>农民合作社服务中心补助资金</t>
  </si>
  <si>
    <t>服务街镇覆盖数量</t>
  </si>
  <si>
    <t>重庆市綦江区自然灾害预警预防办公室（本级）</t>
  </si>
  <si>
    <t>人工影响天气</t>
  </si>
  <si>
    <t>地面防雹增雨火箭弹用量</t>
  </si>
  <si>
    <t>地面防雹增雨作业有效次数</t>
  </si>
  <si>
    <t>作业信息上报及时率</t>
  </si>
  <si>
    <t>人工增雨量</t>
  </si>
  <si>
    <t>人工增雨面积</t>
  </si>
  <si>
    <t>平方千米</t>
  </si>
  <si>
    <t>防雷减灾气象业务经费项目</t>
  </si>
  <si>
    <t>防雷科普宣传活动</t>
  </si>
  <si>
    <t>科普宣传讲座</t>
  </si>
  <si>
    <t>提升防雷减灾气象业务运行能力和水平</t>
  </si>
  <si>
    <t>防雷减灾气象业务稳定运行</t>
  </si>
  <si>
    <t>地方政策保障项目</t>
  </si>
  <si>
    <t>保障单位正常运转</t>
  </si>
  <si>
    <t>保障人员经费</t>
  </si>
  <si>
    <t>资金支出进度</t>
  </si>
  <si>
    <t>防灾减灾效益</t>
  </si>
  <si>
    <t>保证单位正常运转</t>
  </si>
  <si>
    <t>阳光写字楼气象局办公用房租金</t>
  </si>
  <si>
    <t>气象防灾减灾能力进一步提升</t>
  </si>
  <si>
    <t>气象服务满意度</t>
  </si>
  <si>
    <t>租金支付进度</t>
  </si>
  <si>
    <t>无人机扬尘抑制运转专项</t>
  </si>
  <si>
    <t>根据最新要求进行人影作业次数</t>
  </si>
  <si>
    <t>针对扬尘人影作业精准度</t>
  </si>
  <si>
    <t>无人机作业上报及时率</t>
  </si>
  <si>
    <t>提高人民群众满意度</t>
  </si>
  <si>
    <t>改善空气质量</t>
  </si>
  <si>
    <t>郭扶X波段雷达运行保障</t>
  </si>
  <si>
    <t>X波段雷达站全年稳定运行</t>
  </si>
  <si>
    <t>X波段雷达站全年数据质量</t>
  </si>
  <si>
    <t>及时监测强对流天气</t>
  </si>
  <si>
    <t>助力气象防灾减灾工作</t>
  </si>
  <si>
    <t>维持经费控制在预算内</t>
  </si>
  <si>
    <t>17.34</t>
  </si>
  <si>
    <t>气象数据监测和气象信息传播项目</t>
  </si>
  <si>
    <t>及时做好,每次重大天气过程气象服务</t>
  </si>
  <si>
    <t>及时做好重要日期、重要活动气象科普</t>
  </si>
  <si>
    <t>全年做好重要天气宣传</t>
  </si>
  <si>
    <t>严格控制预算</t>
  </si>
  <si>
    <t>宣传綦江形象冠名重庆卫视播报《天气预报》</t>
  </si>
  <si>
    <t>根据要求及时更新最新宣传图片及时率</t>
  </si>
  <si>
    <t>冠名播报《天气预报》天数</t>
  </si>
  <si>
    <t>全年每天准时播报《天气预报》</t>
  </si>
  <si>
    <t>宣传好綦江形象</t>
  </si>
  <si>
    <t>持续做好天气预报服务及时率</t>
  </si>
  <si>
    <t>自动气象站运行保障项目</t>
  </si>
  <si>
    <t>区域自动气象站的稳定运行率</t>
  </si>
  <si>
    <t>区域自动站数据质量</t>
  </si>
  <si>
    <t>区域自动站维护及时率</t>
  </si>
  <si>
    <t>及时向公众提供气象数据</t>
  </si>
  <si>
    <t>气象数据连续稳定</t>
  </si>
  <si>
    <t>重庆市綦江区土地房屋拆迁征收中心（本级）</t>
  </si>
  <si>
    <t>原征地农转非人员储蓄式养老保险利差补贴</t>
  </si>
  <si>
    <t>兑付人数</t>
  </si>
  <si>
    <t>兑付时间</t>
  </si>
  <si>
    <t>根据测算标准兑付</t>
  </si>
  <si>
    <t>兑付人员满意度</t>
  </si>
  <si>
    <t>预算资金范围内兑付</t>
  </si>
  <si>
    <t>征收项目专项及维稳费</t>
  </si>
  <si>
    <t>征地面积</t>
  </si>
  <si>
    <t>档案归集整理卷宗数</t>
  </si>
  <si>
    <t>律师代理服务次数</t>
  </si>
  <si>
    <t>业务培训学习次数</t>
  </si>
  <si>
    <t>基层财政科</t>
  </si>
  <si>
    <t>重庆市綦江区人民政府古南街道办事处（本级）</t>
  </si>
  <si>
    <t>本土人才</t>
  </si>
  <si>
    <t>机关党员活动费</t>
  </si>
  <si>
    <t>机关党员活动次数</t>
  </si>
  <si>
    <t>机关党组织运行良好</t>
  </si>
  <si>
    <t>通过活动教育思想意识提高</t>
  </si>
  <si>
    <t>充分开展活动</t>
  </si>
  <si>
    <t>党员素质提高，强化学习提高服务水平。</t>
  </si>
  <si>
    <t>基层党组织经费</t>
  </si>
  <si>
    <t>基层党组织活动开展次数</t>
  </si>
  <si>
    <t>充分发挥基层党组织作用</t>
  </si>
  <si>
    <t>党员教育活动开展及时性</t>
  </si>
  <si>
    <t>基层党组织有序运转</t>
  </si>
  <si>
    <t>清水口水库调水管网安装工程</t>
  </si>
  <si>
    <t>綦江区古南街道文昌官社区基础配套设施改造工程</t>
  </si>
  <si>
    <t>2024年第二批保障性安居工程中央基建投资预算（綦江区古南街道枣园社区基础配套设施改造工程）</t>
  </si>
  <si>
    <t>2024年第二批保障性安居工程中央基建投资预算（綦江区古南街道遇仙桥基础配套设施改造工程）</t>
  </si>
  <si>
    <t>2024年第二批保障性安居工程中央基建投资预算（綦江区古南街道飞鹅社区基础配套设施改造工程）</t>
  </si>
  <si>
    <t>提前下达2021年节能减排（循环经济试点示范项目）补助资金（结转）</t>
  </si>
  <si>
    <t>2025年社区工作者统一购买住房公积金</t>
  </si>
  <si>
    <t>2025年中央自然灾害救灾资金（第三批）预算（地灾灾害）</t>
  </si>
  <si>
    <t>村（社区）干部五险一金</t>
  </si>
  <si>
    <t>村（社区）干部五险一金缴纳准确率</t>
  </si>
  <si>
    <t>村（社区）干部五险一金缴纳及时率</t>
  </si>
  <si>
    <t>保障村社区干部生活</t>
  </si>
  <si>
    <t>提高村社区干部工作积极性</t>
  </si>
  <si>
    <t>村干部满意度</t>
  </si>
  <si>
    <t>人员职能充分发挥</t>
  </si>
  <si>
    <t>按时按月发放工资</t>
  </si>
  <si>
    <t>充分发挥本土人才效益</t>
  </si>
  <si>
    <t>按年度考核</t>
  </si>
  <si>
    <t>本土人才考评满意度</t>
  </si>
  <si>
    <t>“两委”外社区工作者工资、五险一金补助</t>
  </si>
  <si>
    <t>涉及社区数量</t>
  </si>
  <si>
    <t>社区工作者工资、五险一金补助发放准确率</t>
  </si>
  <si>
    <t>社区工作者工资、五险一金补助发放及时率</t>
  </si>
  <si>
    <t>维护社区秩序与和谐，优化社会服务</t>
  </si>
  <si>
    <t>“两委”外社区工作者满意度</t>
  </si>
  <si>
    <t>网格员工资及保险</t>
  </si>
  <si>
    <t>网格员工资发放准确率</t>
  </si>
  <si>
    <t>网格员工资发放及时率</t>
  </si>
  <si>
    <t>每季度考核分等级发放</t>
  </si>
  <si>
    <t>网格员满意度</t>
  </si>
  <si>
    <t>离任村居干部补贴</t>
  </si>
  <si>
    <t>离任村居干部补贴发放准确率</t>
  </si>
  <si>
    <t>离任村居干部补贴发放及时率</t>
  </si>
  <si>
    <t>离任干部充分发挥作用</t>
  </si>
  <si>
    <t>维护社会秩序与和谐，优化社会服务</t>
  </si>
  <si>
    <t>离任村居干部满意度</t>
  </si>
  <si>
    <t>老党员生活补贴</t>
  </si>
  <si>
    <t>老党员生活补贴发放准确率</t>
  </si>
  <si>
    <t>老党员生活补贴发放及时率</t>
  </si>
  <si>
    <t>老党员充分发挥作用</t>
  </si>
  <si>
    <t>老党员生活补贴覆盖率</t>
  </si>
  <si>
    <t>老党员满意度</t>
  </si>
  <si>
    <t>村干部意外保险</t>
  </si>
  <si>
    <t>村干部意外保险按标准缴纳</t>
  </si>
  <si>
    <t>村干部意外保险缴纳及时率</t>
  </si>
  <si>
    <t>保障村干部生活</t>
  </si>
  <si>
    <t>提高村干部积极性</t>
  </si>
  <si>
    <t>村居小组长补贴</t>
  </si>
  <si>
    <t>村居小组长补贴发放及时率</t>
  </si>
  <si>
    <t>村居小组长补贴发放准确率</t>
  </si>
  <si>
    <t>村居小组长充分发挥作用</t>
  </si>
  <si>
    <t>保障村居运行</t>
  </si>
  <si>
    <t>村居满意度</t>
  </si>
  <si>
    <t>村闲委员补贴</t>
  </si>
  <si>
    <t>村闲委员补贴发放准确率</t>
  </si>
  <si>
    <t>村闲委员补贴发放及时率</t>
  </si>
  <si>
    <t>村闲委员充分发挥作用</t>
  </si>
  <si>
    <t>村民满意度</t>
  </si>
  <si>
    <t>监察监督纪检三员合一</t>
  </si>
  <si>
    <t>监察监督纪检三员合一发放准确率</t>
  </si>
  <si>
    <t>监察监督纪检三员合一发放及时率</t>
  </si>
  <si>
    <t>监察监督纪检三员合一充分发挥作用</t>
  </si>
  <si>
    <t>维护社会秩序与和谐</t>
  </si>
  <si>
    <t>村级党组织经费</t>
  </si>
  <si>
    <t>涉及村数量</t>
  </si>
  <si>
    <t>控制村级党组织支出</t>
  </si>
  <si>
    <t>工青妇兵党建经费</t>
  </si>
  <si>
    <t>工青妇兵党建经费发放准确率</t>
  </si>
  <si>
    <t>工青妇兵党建经费发放及时率</t>
  </si>
  <si>
    <t>工青妇兵党建充分发挥作用</t>
  </si>
  <si>
    <t>持续发展工青妇兵党建工作</t>
  </si>
  <si>
    <t>安全及维稳经费</t>
  </si>
  <si>
    <t>开展综合督查工作</t>
  </si>
  <si>
    <t>信访投诉办结率</t>
  </si>
  <si>
    <t>辖区信访稳控率</t>
  </si>
  <si>
    <t>组织安全工作会次数</t>
  </si>
  <si>
    <t>群众对安全维稳工作满意度</t>
  </si>
  <si>
    <t>应急排危</t>
  </si>
  <si>
    <t>解决问题</t>
  </si>
  <si>
    <t>完成应急排危工作任务</t>
  </si>
  <si>
    <t>应急排危费用</t>
  </si>
  <si>
    <t>应急救援大队</t>
  </si>
  <si>
    <t>解决救援工作问题</t>
  </si>
  <si>
    <t>应急救援工作人员数量</t>
  </si>
  <si>
    <t>提升应急救援工作水平</t>
  </si>
  <si>
    <t>敬老院管理运行经费</t>
  </si>
  <si>
    <t>敬老院平稳运行</t>
  </si>
  <si>
    <t>保障敬老院人员身心安全</t>
  </si>
  <si>
    <t>保障敬老院社会正面影响</t>
  </si>
  <si>
    <t>老有所养</t>
  </si>
  <si>
    <t>服务群众专项经费</t>
  </si>
  <si>
    <t>有效服务群众</t>
  </si>
  <si>
    <t>服务群众专项经费支付及时率</t>
  </si>
  <si>
    <t>受益困难群众覆盖率</t>
  </si>
  <si>
    <t>有效开展社会服务</t>
  </si>
  <si>
    <t>精神病人经费</t>
  </si>
  <si>
    <t>辖区内重精病人规范管理率</t>
  </si>
  <si>
    <t>及时支付精神病人经费</t>
  </si>
  <si>
    <t>重精病人受益覆盖率</t>
  </si>
  <si>
    <t>提高社会稳定</t>
  </si>
  <si>
    <t>重精病人满意度</t>
  </si>
  <si>
    <t>街道议事代表及镇人大代表活动费</t>
  </si>
  <si>
    <t>人大代表活动次数</t>
  </si>
  <si>
    <t>人大代表专题调研次数</t>
  </si>
  <si>
    <t>街道议事代表及镇人大代表充分发挥作用</t>
  </si>
  <si>
    <t>解决群众问题</t>
  </si>
  <si>
    <t>渝事好商量</t>
  </si>
  <si>
    <t>高效开展活动</t>
  </si>
  <si>
    <t>按期开展活动</t>
  </si>
  <si>
    <t>群众投诉下降</t>
  </si>
  <si>
    <t>服务企业</t>
  </si>
  <si>
    <t>惠及企业数量</t>
  </si>
  <si>
    <t>服务企业经费发放及时率</t>
  </si>
  <si>
    <t>创建良好的营商环境</t>
  </si>
  <si>
    <t>提升辖区企业水平</t>
  </si>
  <si>
    <t>非在编人员经费</t>
  </si>
  <si>
    <t>按时完成工作任务</t>
  </si>
  <si>
    <t>按月及时发放工资</t>
  </si>
  <si>
    <t>机关服务有序开展</t>
  </si>
  <si>
    <t>按年度考核非在编人员</t>
  </si>
  <si>
    <t>机关测评满意度</t>
  </si>
  <si>
    <t>重庆市綦江区人民政府文龙街道办事处（本级）</t>
  </si>
  <si>
    <t>党建活动开展次数</t>
  </si>
  <si>
    <t>项目及时支付率</t>
  </si>
  <si>
    <t>党员参与志愿活动</t>
  </si>
  <si>
    <t>丰富党建活动</t>
  </si>
  <si>
    <t>后期党建活动开展</t>
  </si>
  <si>
    <t>补助党组织数量</t>
  </si>
  <si>
    <t>整顿软弱涣散基层党组织个数</t>
  </si>
  <si>
    <t>基层党组织力凝聚力</t>
  </si>
  <si>
    <t>基层组织示范性</t>
  </si>
  <si>
    <t>群众对基层党建认可度</t>
  </si>
  <si>
    <t>地质灾害综合治理项目</t>
  </si>
  <si>
    <t>綦江区文龙街道双龙等7个社区老旧小区及基础配套设施改造工程</t>
  </si>
  <si>
    <t>文龙大石支路片区城市危旧房改造</t>
  </si>
  <si>
    <t>2024年地质灾害防治群测群防补助资金</t>
  </si>
  <si>
    <t>乡镇级综治中心规范化建设</t>
  </si>
  <si>
    <t>2025年中央自然灾害救灾资金（洪涝资金）</t>
  </si>
  <si>
    <t>2025年中央自然灾害救灾资金（地灾资金）</t>
  </si>
  <si>
    <t>非在编人员考核合格率</t>
  </si>
  <si>
    <t>保障非在编人员经费人数</t>
  </si>
  <si>
    <t>按时拨付款项</t>
  </si>
  <si>
    <t>解决办理事件合格率</t>
  </si>
  <si>
    <t>协助村工作完全率</t>
  </si>
  <si>
    <t>服务村个数</t>
  </si>
  <si>
    <t>服务社区个数</t>
  </si>
  <si>
    <t>按时完成率</t>
  </si>
  <si>
    <t>动态调整缴纳人数完成率</t>
  </si>
  <si>
    <t>解决问题率</t>
  </si>
  <si>
    <t>让社区工作者五险一金及时到账</t>
  </si>
  <si>
    <t>补助村居</t>
  </si>
  <si>
    <t>覆盖网格数</t>
  </si>
  <si>
    <t>226</t>
  </si>
  <si>
    <t>党建统领基层治理实效</t>
  </si>
  <si>
    <t>生活保障率</t>
  </si>
  <si>
    <t>村居个数</t>
  </si>
  <si>
    <t>国库集中支付资金拨付完成率</t>
  </si>
  <si>
    <t>社会稳定度</t>
  </si>
  <si>
    <t>村个数</t>
  </si>
  <si>
    <t>村（社区）个数</t>
  </si>
  <si>
    <t>按时缴纳五险一金</t>
  </si>
  <si>
    <t>社区个数</t>
  </si>
  <si>
    <t>村社区办公运转</t>
  </si>
  <si>
    <t>解决特殊信访问题及帮扶</t>
  </si>
  <si>
    <t>信访事项受理办结率</t>
  </si>
  <si>
    <t>地质灾害抢险救援</t>
  </si>
  <si>
    <t>洪涝灾害抢险救援</t>
  </si>
  <si>
    <t>及时处置率</t>
  </si>
  <si>
    <t>排险处数</t>
  </si>
  <si>
    <t>妥善安置人员率</t>
  </si>
  <si>
    <t>及时救助人员</t>
  </si>
  <si>
    <t>应急处置数量</t>
  </si>
  <si>
    <t>转移安置户数</t>
  </si>
  <si>
    <t>符合条件因灾困难群众及时得到安置</t>
  </si>
  <si>
    <t>排危除险数量</t>
  </si>
  <si>
    <t>保障敬老院个数</t>
  </si>
  <si>
    <t>保障人数</t>
  </si>
  <si>
    <t>工作完成率</t>
  </si>
  <si>
    <t>提高养老待遇村居个数</t>
  </si>
  <si>
    <t>服务群众工作完成率</t>
  </si>
  <si>
    <t>保障村居个数</t>
  </si>
  <si>
    <t>年服务人数</t>
  </si>
  <si>
    <t>防止肇事</t>
  </si>
  <si>
    <t>患者家属及其家属对政府工作满意度</t>
  </si>
  <si>
    <t>及时送医救治人数</t>
  </si>
  <si>
    <t>维护社会治安村居数</t>
  </si>
  <si>
    <t>群众对管控满意度</t>
  </si>
  <si>
    <t>及时按时发放</t>
  </si>
  <si>
    <t>项目按时完成率</t>
  </si>
  <si>
    <t>对各村居影响效益</t>
  </si>
  <si>
    <t>区人大代表履职人数</t>
  </si>
  <si>
    <t>按时拨付完成率</t>
  </si>
  <si>
    <t>摸排走访重点企业</t>
  </si>
  <si>
    <t>完成升限单位工作任务</t>
  </si>
  <si>
    <t>商贸行业统计数据质量</t>
  </si>
  <si>
    <t>社零总量增长</t>
  </si>
  <si>
    <t>重庆市綦江区人民政府三江街道办事处（本级）</t>
  </si>
  <si>
    <t>退休人员政策</t>
  </si>
  <si>
    <t>参与人数</t>
  </si>
  <si>
    <t>活动次数</t>
  </si>
  <si>
    <t>提高基层党组织的战斗堡垒作用</t>
  </si>
  <si>
    <t>党员素质的提高</t>
  </si>
  <si>
    <t>党员满意度</t>
  </si>
  <si>
    <t>提升思想意识水平</t>
  </si>
  <si>
    <t>安全监管和社会治理经费</t>
  </si>
  <si>
    <t>场镇清扫保洁</t>
  </si>
  <si>
    <t>复兴村红薯加工厂及配套工程</t>
  </si>
  <si>
    <t>网格运行经费</t>
  </si>
  <si>
    <t>提升思想水平</t>
  </si>
  <si>
    <t>巩固执政理念</t>
  </si>
  <si>
    <t>减少社会失业率</t>
  </si>
  <si>
    <t>维护社会稳定</t>
  </si>
  <si>
    <t>减少失业率</t>
  </si>
  <si>
    <t>促进社会稳定</t>
  </si>
  <si>
    <t>本土人才个数</t>
  </si>
  <si>
    <t>提升幸福指数</t>
  </si>
  <si>
    <t>人员数量</t>
  </si>
  <si>
    <t>提高生活质量</t>
  </si>
  <si>
    <t>提高监督质量</t>
  </si>
  <si>
    <t>检查次数</t>
  </si>
  <si>
    <t>死亡人数</t>
  </si>
  <si>
    <t>消除威胁</t>
  </si>
  <si>
    <t>快速处置</t>
  </si>
  <si>
    <t>火灾扑救率</t>
  </si>
  <si>
    <t>提升战斗力</t>
  </si>
  <si>
    <t>提高职工待遇</t>
  </si>
  <si>
    <t>清扫保洁</t>
  </si>
  <si>
    <t>打扫次数</t>
  </si>
  <si>
    <t>清洁整洁度</t>
  </si>
  <si>
    <t>提升城市品质</t>
  </si>
  <si>
    <t>基础设施合格率</t>
  </si>
  <si>
    <t>社会经济发展</t>
  </si>
  <si>
    <t>人居环境</t>
  </si>
  <si>
    <t>保持社会稳定</t>
  </si>
  <si>
    <t>完善服务管理</t>
  </si>
  <si>
    <t>提升履职能力</t>
  </si>
  <si>
    <t>保障顺利进行</t>
  </si>
  <si>
    <t>工作正常开展</t>
  </si>
  <si>
    <t>提高服务质量</t>
  </si>
  <si>
    <t>提升治理水平</t>
  </si>
  <si>
    <t>改善企业现金流</t>
  </si>
  <si>
    <t>提高招标效率</t>
  </si>
  <si>
    <t>三江老旧城区市政管网改造更新项目</t>
  </si>
  <si>
    <t>涉及社区</t>
  </si>
  <si>
    <t>管道维修</t>
  </si>
  <si>
    <t>人（户）</t>
  </si>
  <si>
    <t>管道维修率</t>
  </si>
  <si>
    <t>重庆市綦江区三江街道城镇建设服务中心</t>
  </si>
  <si>
    <t>公用经费综合定额(事业)</t>
  </si>
  <si>
    <t>重庆市綦江区人民政府新盛街道办事处（本级）</t>
  </si>
  <si>
    <t>77</t>
  </si>
  <si>
    <t>及时率</t>
  </si>
  <si>
    <t>宣传率</t>
  </si>
  <si>
    <t>稳定</t>
  </si>
  <si>
    <t>服务基层</t>
  </si>
  <si>
    <t>改善办公调减</t>
  </si>
  <si>
    <t>基层党组织的组织力</t>
  </si>
  <si>
    <t>提高工作效率</t>
  </si>
  <si>
    <t>应急救援队经费</t>
  </si>
  <si>
    <t>2025年中央自然灾害救灾资金（第三批）预算（洪涝灾害）</t>
  </si>
  <si>
    <t>组织开展活动</t>
  </si>
  <si>
    <t>8村的党组织经费</t>
  </si>
  <si>
    <t>党组织的稳定</t>
  </si>
  <si>
    <t>组织党组织活动</t>
  </si>
  <si>
    <t>按时足额发放</t>
  </si>
  <si>
    <t>按月发放</t>
  </si>
  <si>
    <t>失业率</t>
  </si>
  <si>
    <t>保障基层工作正常运转</t>
  </si>
  <si>
    <t>辖区村居民满意</t>
  </si>
  <si>
    <t>18750</t>
  </si>
  <si>
    <t>保障稳定</t>
  </si>
  <si>
    <t>发放金额</t>
  </si>
  <si>
    <t>按时收到工资</t>
  </si>
  <si>
    <t>56250</t>
  </si>
  <si>
    <t>发放54人次</t>
  </si>
  <si>
    <t>54</t>
  </si>
  <si>
    <t>缴纳社会保险</t>
  </si>
  <si>
    <t>3483</t>
  </si>
  <si>
    <t>村社区干部满意</t>
  </si>
  <si>
    <t>8人次</t>
  </si>
  <si>
    <t>按月</t>
  </si>
  <si>
    <t>事业率</t>
  </si>
  <si>
    <t>36258</t>
  </si>
  <si>
    <t>“两委”外社区工作者工资、五险一金</t>
  </si>
  <si>
    <t>社区稳定</t>
  </si>
  <si>
    <t>保障辖区重点管控人员安全</t>
  </si>
  <si>
    <t>按时发放待遇</t>
  </si>
  <si>
    <t>入户走访辖区重点管控人员</t>
  </si>
  <si>
    <t>辖区重点人员管控</t>
  </si>
  <si>
    <t>减少稳定因素</t>
  </si>
  <si>
    <t>提高幸福指数</t>
  </si>
  <si>
    <t>提高离任村居干部的幸福度</t>
  </si>
  <si>
    <t>老党员感受到温暖度</t>
  </si>
  <si>
    <t>提高老党员幸福指数</t>
  </si>
  <si>
    <t>老党员的满意度</t>
  </si>
  <si>
    <t>缴纳人数</t>
  </si>
  <si>
    <t>按时缴纳</t>
  </si>
  <si>
    <t>缴纳保险</t>
  </si>
  <si>
    <t>提高安全</t>
  </si>
  <si>
    <t>及时足额缴纳意外险</t>
  </si>
  <si>
    <t>发放人次</t>
  </si>
  <si>
    <t>按月发放小组长务工补助</t>
  </si>
  <si>
    <t>服务小组居民次数</t>
  </si>
  <si>
    <t>286</t>
  </si>
  <si>
    <t>做好小组居民的服务</t>
  </si>
  <si>
    <t>居民对工作者的满意度</t>
  </si>
  <si>
    <t>发放闲委员人数</t>
  </si>
  <si>
    <t>做好党建宣传引导次数</t>
  </si>
  <si>
    <t>减少侵害群众利益次数</t>
  </si>
  <si>
    <t>化解信访次数</t>
  </si>
  <si>
    <t>及时化解率</t>
  </si>
  <si>
    <t>维护安全稳定</t>
  </si>
  <si>
    <t>保障安全稳定</t>
  </si>
  <si>
    <t>减少信访次数</t>
  </si>
  <si>
    <t>排危次数</t>
  </si>
  <si>
    <t>及时排危</t>
  </si>
  <si>
    <t>保障辖区不发放危险</t>
  </si>
  <si>
    <t>保障辖区居民安全</t>
  </si>
  <si>
    <t>保障辖区人员安全</t>
  </si>
  <si>
    <t>及时救援辖区人员</t>
  </si>
  <si>
    <t>保障人员安全</t>
  </si>
  <si>
    <t>应急人员及时到达现场</t>
  </si>
  <si>
    <t>组织拥挤人员的培训</t>
  </si>
  <si>
    <t>走访敬老院次数</t>
  </si>
  <si>
    <t>按季度发放考核</t>
  </si>
  <si>
    <t>减少老年人无人照顾次数</t>
  </si>
  <si>
    <t>提高老年人幸福指数</t>
  </si>
  <si>
    <t>保障老年人晚年生活</t>
  </si>
  <si>
    <t>做好村居困难群众的慰问</t>
  </si>
  <si>
    <t>及时了解困难群众需求</t>
  </si>
  <si>
    <t>保障群众利益</t>
  </si>
  <si>
    <t>有效化解困难群众的困难</t>
  </si>
  <si>
    <t>走访困难群众</t>
  </si>
  <si>
    <t>走访次数</t>
  </si>
  <si>
    <t>及时将精神病人送医</t>
  </si>
  <si>
    <t>保持稳定</t>
  </si>
  <si>
    <t>减少暴力事件</t>
  </si>
  <si>
    <t>减少伤人事件发生</t>
  </si>
  <si>
    <t>解决辖区民生实事</t>
  </si>
  <si>
    <t>开会次数</t>
  </si>
  <si>
    <t>提高辖区居民幸福指数</t>
  </si>
  <si>
    <t>做好民生实事的反馈</t>
  </si>
  <si>
    <t>辖区居民满意度</t>
  </si>
  <si>
    <t>化解矛盾次数</t>
  </si>
  <si>
    <t>及时化解</t>
  </si>
  <si>
    <t>发生信访次数</t>
  </si>
  <si>
    <t>维护稳定</t>
  </si>
  <si>
    <t>不稳定次数</t>
  </si>
  <si>
    <t>走访企业次数</t>
  </si>
  <si>
    <t>保障辖区企业的企业安全</t>
  </si>
  <si>
    <t>做好企业服务次数</t>
  </si>
  <si>
    <t>做好企业需求</t>
  </si>
  <si>
    <t>化解企业矛盾</t>
  </si>
  <si>
    <t>清扫和垃圾清运次数</t>
  </si>
  <si>
    <t>及时清运垃圾</t>
  </si>
  <si>
    <t>保持辖区清洁度</t>
  </si>
  <si>
    <t>保持清洁度</t>
  </si>
  <si>
    <t>平方公里</t>
  </si>
  <si>
    <t>重庆市綦江区新盛街道产业发展服务中心</t>
  </si>
  <si>
    <t>重庆市綦江区人民政府通惠街道办事处（本级）</t>
  </si>
  <si>
    <t>公用经费综合定额(行政)</t>
  </si>
  <si>
    <t>党建活动开展人数</t>
  </si>
  <si>
    <t>党员参与志愿活动人数</t>
  </si>
  <si>
    <t>年开展活动次数</t>
  </si>
  <si>
    <t>基层党组织示范性个数</t>
  </si>
  <si>
    <t>年服务党员人次</t>
  </si>
  <si>
    <t>浸水社区4组和美乡村建设项目</t>
  </si>
  <si>
    <t>人力资源成本</t>
  </si>
  <si>
    <t>912500</t>
  </si>
  <si>
    <t>69</t>
  </si>
  <si>
    <t>专职干部考核合格率</t>
  </si>
  <si>
    <t>按时缴纳率</t>
  </si>
  <si>
    <t>经济发展村居个数</t>
  </si>
  <si>
    <t>对象满意率</t>
  </si>
  <si>
    <t>协助村工作完成率</t>
  </si>
  <si>
    <t>人工成本</t>
  </si>
  <si>
    <t>256232</t>
  </si>
  <si>
    <t>89</t>
  </si>
  <si>
    <t>经济发展村居数量</t>
  </si>
  <si>
    <t>网格化村居数量</t>
  </si>
  <si>
    <t>离任村居干部补助人数</t>
  </si>
  <si>
    <t>158</t>
  </si>
  <si>
    <t>涉及村居个数</t>
  </si>
  <si>
    <t>补助按时发放人数</t>
  </si>
  <si>
    <t>离任村居干部的生活保障人数</t>
  </si>
  <si>
    <t>补助老党员人数</t>
  </si>
  <si>
    <t>工作完成及时率</t>
  </si>
  <si>
    <t>老党员补贴发放准确率</t>
  </si>
  <si>
    <t>老党员对补贴政策知晓率</t>
  </si>
  <si>
    <t>参加购买意外保险人数</t>
  </si>
  <si>
    <t>购买保险及时率</t>
  </si>
  <si>
    <t>成本支出</t>
  </si>
  <si>
    <t>村居小组长补贴人数</t>
  </si>
  <si>
    <t>145</t>
  </si>
  <si>
    <t>基层治理村数量</t>
  </si>
  <si>
    <t>基层治理社区数量</t>
  </si>
  <si>
    <t>补贴发放及时率</t>
  </si>
  <si>
    <t>经济发展村数量</t>
  </si>
  <si>
    <t>经济发展社区数量</t>
  </si>
  <si>
    <t>基层治理村居数量</t>
  </si>
  <si>
    <t>受益党组织数量</t>
  </si>
  <si>
    <t>受益村数量</t>
  </si>
  <si>
    <t>受益社区数量</t>
  </si>
  <si>
    <t>信访事项受理率、办结率</t>
  </si>
  <si>
    <t>项目按时支付率</t>
  </si>
  <si>
    <t>每人补贴标准</t>
  </si>
  <si>
    <t>6.8</t>
  </si>
  <si>
    <t>运行成本</t>
  </si>
  <si>
    <t>9.9</t>
  </si>
  <si>
    <t>年服务人次</t>
  </si>
  <si>
    <t>44</t>
  </si>
  <si>
    <t>受益村居数量</t>
  </si>
  <si>
    <t>稳控率</t>
  </si>
  <si>
    <t>精神病人送医及时率</t>
  </si>
  <si>
    <t>项目完成率</t>
  </si>
  <si>
    <t>会议举办次数</t>
  </si>
  <si>
    <t>专题调研次数</t>
  </si>
  <si>
    <t>经济成本</t>
  </si>
  <si>
    <t>受益企业个数</t>
  </si>
  <si>
    <t>受益社区个数</t>
  </si>
  <si>
    <t>26.6</t>
  </si>
  <si>
    <t>重庆市綦江区石角镇人民政府（本级）</t>
  </si>
  <si>
    <t>离任村居干部补助</t>
  </si>
  <si>
    <t>党员数</t>
  </si>
  <si>
    <t>63</t>
  </si>
  <si>
    <t>支部个数</t>
  </si>
  <si>
    <t>党建质量</t>
  </si>
  <si>
    <t>党员个数</t>
  </si>
  <si>
    <t>1811</t>
  </si>
  <si>
    <t>党组织个数</t>
  </si>
  <si>
    <t>运转率</t>
  </si>
  <si>
    <t>綦江区2023年地质灾害防治群测群防员市级工作补贴</t>
  </si>
  <si>
    <t>2025年街镇经济发展激励奖补</t>
  </si>
  <si>
    <t>生活保障</t>
  </si>
  <si>
    <t>涉及村居数量</t>
  </si>
  <si>
    <t>171</t>
  </si>
  <si>
    <t>补助社区个数</t>
  </si>
  <si>
    <t>社区工作质量</t>
  </si>
  <si>
    <t>提高“两委”外社区工作者待遇</t>
  </si>
  <si>
    <t>补助村社区个数</t>
  </si>
  <si>
    <t>308</t>
  </si>
  <si>
    <t>301</t>
  </si>
  <si>
    <t>保障村干部人身安全</t>
  </si>
  <si>
    <t>促进村干部履职尽责</t>
  </si>
  <si>
    <t>村居小组长补贴标准</t>
  </si>
  <si>
    <t>村居小组长数量</t>
  </si>
  <si>
    <t>185</t>
  </si>
  <si>
    <t>村闲委员补助标准</t>
  </si>
  <si>
    <t>村闲委员人数</t>
  </si>
  <si>
    <t>涉及村居</t>
  </si>
  <si>
    <t>纪检员人数</t>
  </si>
  <si>
    <t>监察监督员人数</t>
  </si>
  <si>
    <t>监督委员会成员数量</t>
  </si>
  <si>
    <t>102</t>
  </si>
  <si>
    <t>村办公运转</t>
  </si>
  <si>
    <t>共青团工作质量</t>
  </si>
  <si>
    <t>群团作用发挥</t>
  </si>
  <si>
    <t>安全监管次数</t>
  </si>
  <si>
    <t>化解重大矛盾纠纷数</t>
  </si>
  <si>
    <t>维稳次数</t>
  </si>
  <si>
    <t>隐患排查次数</t>
  </si>
  <si>
    <t>应急排危处数</t>
  </si>
  <si>
    <t>应急排危时长</t>
  </si>
  <si>
    <t>消除群众身边的安全风险</t>
  </si>
  <si>
    <t>应急救援、应急处置等次数</t>
  </si>
  <si>
    <t>应急救援队队员招录人数</t>
  </si>
  <si>
    <t>应急救援队训练</t>
  </si>
  <si>
    <t>应急处突能力</t>
  </si>
  <si>
    <t>常住人数</t>
  </si>
  <si>
    <t>敬老院数量</t>
  </si>
  <si>
    <t>运营经费</t>
  </si>
  <si>
    <t>20.6</t>
  </si>
  <si>
    <t>保洁人数</t>
  </si>
  <si>
    <t>涉及场镇</t>
  </si>
  <si>
    <t>涉及老乡场</t>
  </si>
  <si>
    <t>受益人口</t>
  </si>
  <si>
    <t>55000</t>
  </si>
  <si>
    <t>免费服药人数</t>
  </si>
  <si>
    <t>重精患者在管人数</t>
  </si>
  <si>
    <t>住院人数</t>
  </si>
  <si>
    <t>代表参与人代会</t>
  </si>
  <si>
    <t>代表赶场接访</t>
  </si>
  <si>
    <t>代表帮扶辖区内重点企业</t>
  </si>
  <si>
    <t>代表助推文明城区创建工作</t>
  </si>
  <si>
    <t>开展“我为乡亲卖土货”主题活动</t>
  </si>
  <si>
    <t>单场协商群众代表参与数量</t>
  </si>
  <si>
    <t>协商活动年度举办数量</t>
  </si>
  <si>
    <t>已办结议题群众受益率</t>
  </si>
  <si>
    <t>政策宣传人次</t>
  </si>
  <si>
    <t>规上工业服务家数</t>
  </si>
  <si>
    <t>限上商贸企业服务家数</t>
  </si>
  <si>
    <t>政策推送次数</t>
  </si>
  <si>
    <t>重庆市綦江区东溪镇人民政府（本级）</t>
  </si>
  <si>
    <t>预算编制质量=∣（执行数-预算数）/预算数</t>
  </si>
  <si>
    <t>结余率=结余数/预算数</t>
  </si>
  <si>
    <t>人员配置岗位匹配度</t>
  </si>
  <si>
    <t>经费支出合规性</t>
  </si>
  <si>
    <t>单位核心业务办理效率提升</t>
  </si>
  <si>
    <t>非在编人员年度流失率</t>
  </si>
  <si>
    <t>非在编人员满意度</t>
  </si>
  <si>
    <t>保障村居干部覆盖率</t>
  </si>
  <si>
    <t>缴费基数合规性</t>
  </si>
  <si>
    <t>缴费及时率</t>
  </si>
  <si>
    <t>村居干部履职效能提升</t>
  </si>
  <si>
    <t>村居干部满意度</t>
  </si>
  <si>
    <t>开展技能培训次数</t>
  </si>
  <si>
    <t>培训内容匹配度</t>
  </si>
  <si>
    <t>培育任务完成时限</t>
  </si>
  <si>
    <t>人才队伍优化提升</t>
  </si>
  <si>
    <t>本土人才满意度</t>
  </si>
  <si>
    <t>社区工作者履职效能提升</t>
  </si>
  <si>
    <t>社区工作者年度流失率</t>
  </si>
  <si>
    <t>社区工作者满意度</t>
  </si>
  <si>
    <t>每日网格巡察时长</t>
  </si>
  <si>
    <t>事件上报办结率</t>
  </si>
  <si>
    <t>网格内重点人员走访覆盖率</t>
  </si>
  <si>
    <t>居民知晓率</t>
  </si>
  <si>
    <t>居民对网格员服务满意度</t>
  </si>
  <si>
    <t>补贴对象覆盖率</t>
  </si>
  <si>
    <t>资金发放合规性</t>
  </si>
  <si>
    <t>补贴兑现及时性</t>
  </si>
  <si>
    <t>离任干部生活保障水平明显提升</t>
  </si>
  <si>
    <t>离任干部满意度</t>
  </si>
  <si>
    <t>资格审核准确率</t>
  </si>
  <si>
    <t>有效减轻老党员生活负担</t>
  </si>
  <si>
    <t>老党员综合满意度</t>
  </si>
  <si>
    <t>保障对象覆盖率</t>
  </si>
  <si>
    <t>投保合规性</t>
  </si>
  <si>
    <t>投保及时率</t>
  </si>
  <si>
    <t>基层干部干事创业积极性显著提高</t>
  </si>
  <si>
    <t>村干部综合满意度</t>
  </si>
  <si>
    <t>队伍稳定率</t>
  </si>
  <si>
    <t>小组长综合满意度</t>
  </si>
  <si>
    <t>村务辅助成效</t>
  </si>
  <si>
    <t>村闲委员综合满意度</t>
  </si>
  <si>
    <t>监督力量覆盖率</t>
  </si>
  <si>
    <t>监督精准度</t>
  </si>
  <si>
    <t>问题处置时效</t>
  </si>
  <si>
    <t>村居党员干部违纪违法发生下降率</t>
  </si>
  <si>
    <t>经费保障覆盖率</t>
  </si>
  <si>
    <t>经费使用合规性</t>
  </si>
  <si>
    <t>经费拨付及时性</t>
  </si>
  <si>
    <t>政策落实率</t>
  </si>
  <si>
    <t>党员综合满意度</t>
  </si>
  <si>
    <t>开展党建主题活动场次</t>
  </si>
  <si>
    <t>培训考核通过率</t>
  </si>
  <si>
    <t>推动解决群众急难愁盼问题件数</t>
  </si>
  <si>
    <t>安全隐患排查次数</t>
  </si>
  <si>
    <t>矛盾纠纷排查化解数量</t>
  </si>
  <si>
    <t>矛盾纠纷化解成功率</t>
  </si>
  <si>
    <t>群众安全防范知晓率</t>
  </si>
  <si>
    <t>辖区群众安全感满意度</t>
  </si>
  <si>
    <t>应急排危培训演练次数</t>
  </si>
  <si>
    <t>险情处置成功率</t>
  </si>
  <si>
    <t>因险情造成的人员伤亡率</t>
  </si>
  <si>
    <t>受影响群众满意度</t>
  </si>
  <si>
    <t>日常训练开展次数</t>
  </si>
  <si>
    <t>训练考核合格率</t>
  </si>
  <si>
    <t>经费执行进度</t>
  </si>
  <si>
    <t>辖区灾害事故人员伤亡率</t>
  </si>
  <si>
    <t>经费使用合规率</t>
  </si>
  <si>
    <t>设施设备完好率</t>
  </si>
  <si>
    <t>老人身心健康改善率</t>
  </si>
  <si>
    <t>在院老人满意度</t>
  </si>
  <si>
    <t>场镇清扫覆盖率</t>
  </si>
  <si>
    <t>街道保洁合规率</t>
  </si>
  <si>
    <t>场镇人居环境改善率</t>
  </si>
  <si>
    <t>场镇居民满意度</t>
  </si>
  <si>
    <t>群众文化活动开展场次</t>
  </si>
  <si>
    <t>便民事项办结率</t>
  </si>
  <si>
    <t>基层党群干群关系改善度</t>
  </si>
  <si>
    <t>群众总体满意度</t>
  </si>
  <si>
    <t>精神病人摸排走访次数</t>
  </si>
  <si>
    <t>随访管理规范率</t>
  </si>
  <si>
    <t>患者及家属生活改善率</t>
  </si>
  <si>
    <t>患者及家属满意度</t>
  </si>
  <si>
    <t>代表学习培训场次</t>
  </si>
  <si>
    <t>调研视察活动次数</t>
  </si>
  <si>
    <t>代表参训率</t>
  </si>
  <si>
    <t>群众意见建议采纳率</t>
  </si>
  <si>
    <t>人大代表满意度</t>
  </si>
  <si>
    <t>成功解决协商事项数量</t>
  </si>
  <si>
    <t>协商议事活动开展次数</t>
  </si>
  <si>
    <t>基层矛盾纠纷化解率</t>
  </si>
  <si>
    <t>参与协商群众满意度</t>
  </si>
  <si>
    <t>企业走访调研次数</t>
  </si>
  <si>
    <t>政策宣传覆盖率</t>
  </si>
  <si>
    <t>营商环境评价提升幅度</t>
  </si>
  <si>
    <t>重庆市綦江区赶水镇人民政府（本级）</t>
  </si>
  <si>
    <t>完成年限</t>
  </si>
  <si>
    <t>保障金额</t>
  </si>
  <si>
    <t>22.1</t>
  </si>
  <si>
    <t>机关党员持续活动率</t>
  </si>
  <si>
    <t>党员活动开展率</t>
  </si>
  <si>
    <t>22.3</t>
  </si>
  <si>
    <t>党组织活动支持率</t>
  </si>
  <si>
    <t>党员支持率</t>
  </si>
  <si>
    <t>綦江区采煤沉陷区赶水镇救援基地建设和安置房改造工程</t>
  </si>
  <si>
    <t>赶水镇桥城体育公园</t>
  </si>
  <si>
    <t>2024年街镇经济发展激励奖补</t>
  </si>
  <si>
    <t>602500</t>
  </si>
  <si>
    <t>是否能保障全年非在编人员工资</t>
  </si>
  <si>
    <t>每月每人工资额</t>
  </si>
  <si>
    <t>782590</t>
  </si>
  <si>
    <t>是否能保障村（社区）干部五险一金</t>
  </si>
  <si>
    <t>保障村（社区）干部五险一金</t>
  </si>
  <si>
    <t>760536</t>
  </si>
  <si>
    <t>是否能保障本土人才工资</t>
  </si>
  <si>
    <t>105312</t>
  </si>
  <si>
    <t>是否能保障“两委”外社区工作者工资、五险一金补助</t>
  </si>
  <si>
    <t>211451</t>
  </si>
  <si>
    <t>是否能保障网格员工资及保险</t>
  </si>
  <si>
    <t>406600</t>
  </si>
  <si>
    <t>是否能保障离任村干部补贴</t>
  </si>
  <si>
    <t>472140</t>
  </si>
  <si>
    <t>是否能保障老党员生活补贴</t>
  </si>
  <si>
    <t>是否得到老党员支持</t>
  </si>
  <si>
    <t>是否能保障村干部意外保险</t>
  </si>
  <si>
    <t>每人受益金额</t>
  </si>
  <si>
    <t>590360</t>
  </si>
  <si>
    <t>是否能保障村居小组长补贴</t>
  </si>
  <si>
    <t>每月每人金额</t>
  </si>
  <si>
    <t>66800</t>
  </si>
  <si>
    <t>是否能保障村闲委员补贴</t>
  </si>
  <si>
    <t>301200</t>
  </si>
  <si>
    <t>是否能保障监察监督纪检三员合一</t>
  </si>
  <si>
    <t>484768</t>
  </si>
  <si>
    <t>是否能保障安全及维稳经费</t>
  </si>
  <si>
    <t>每月支持金额</t>
  </si>
  <si>
    <t>260000</t>
  </si>
  <si>
    <t>是否能保障应急排危</t>
  </si>
  <si>
    <t>审计报告金额</t>
  </si>
  <si>
    <t>816000</t>
  </si>
  <si>
    <t>是否能保障应急救援大队工作</t>
  </si>
  <si>
    <t>128000</t>
  </si>
  <si>
    <t>是否能保障敬老院管理运行经费</t>
  </si>
  <si>
    <t>每月保障金额</t>
  </si>
  <si>
    <t>2476320</t>
  </si>
  <si>
    <t>是否能保障清扫保洁</t>
  </si>
  <si>
    <t>每月金额</t>
  </si>
  <si>
    <t>670000</t>
  </si>
  <si>
    <t>能否保障服务群众专项经费</t>
  </si>
  <si>
    <t>每个村接受金额</t>
  </si>
  <si>
    <t>307000</t>
  </si>
  <si>
    <t>是否能持续保障精神病人经费</t>
  </si>
  <si>
    <t>139500</t>
  </si>
  <si>
    <t>能否保障街道议事代表及镇人大代表活动费</t>
  </si>
  <si>
    <t>每月支出金额</t>
  </si>
  <si>
    <t>能否保障渝事好商量</t>
  </si>
  <si>
    <t>76000</t>
  </si>
  <si>
    <t>能否保障服务企业</t>
  </si>
  <si>
    <t>607000</t>
  </si>
  <si>
    <t>是否能保障村级党组织经费</t>
  </si>
  <si>
    <t>217600</t>
  </si>
  <si>
    <t>是否能保障工青妇兵党建经费</t>
  </si>
  <si>
    <t>重庆市綦江区打通镇人民政府（本级）</t>
  </si>
  <si>
    <t>机关党员人数</t>
  </si>
  <si>
    <t>机关党支部数</t>
  </si>
  <si>
    <t>开展党员活动次数</t>
  </si>
  <si>
    <t>经费保障期限</t>
  </si>
  <si>
    <t>活动费保障范围</t>
  </si>
  <si>
    <t>旱灾抢险救援和旱灾生活救助资金</t>
  </si>
  <si>
    <t>綦江区打通镇吹角河龙泉山庄片区污水整治工程项目</t>
  </si>
  <si>
    <t>綦江区采煤沉陷区打通镇隐患安全排危改造工程</t>
  </si>
  <si>
    <t>非在编人数</t>
  </si>
  <si>
    <t>非在编人员待遇发放月份</t>
  </si>
  <si>
    <t>保障非在编人员经费</t>
  </si>
  <si>
    <t>造成大范围信访事件数量</t>
  </si>
  <si>
    <t>保障村社区数</t>
  </si>
  <si>
    <t>村（社区）干部五险一金保障月数</t>
  </si>
  <si>
    <t>按标准保障</t>
  </si>
  <si>
    <t>本土人才待遇发放月份</t>
  </si>
  <si>
    <t>本土人才人数</t>
  </si>
  <si>
    <t>保障本土人才工资</t>
  </si>
  <si>
    <t>“两委”外社区工作者工资、五险一金补助发放月份</t>
  </si>
  <si>
    <t>保障社区数</t>
  </si>
  <si>
    <t>保障“两委”外社区工作者工资、五险一金补助</t>
  </si>
  <si>
    <t>发放月数</t>
  </si>
  <si>
    <t>专职网格员补助标准</t>
  </si>
  <si>
    <t>专职网格员数量</t>
  </si>
  <si>
    <t>保障网格员工资待遇及考核补助</t>
  </si>
  <si>
    <t>村社区数</t>
  </si>
  <si>
    <t>离任村居干部补贴发放月份</t>
  </si>
  <si>
    <t>保障离任村居干部补贴</t>
  </si>
  <si>
    <t>老党员生活补贴发放月份</t>
  </si>
  <si>
    <t>老党员数</t>
  </si>
  <si>
    <t>保障老党员生活补贴</t>
  </si>
  <si>
    <t>保障村数量</t>
  </si>
  <si>
    <t>村干部意外保险缴纳月份</t>
  </si>
  <si>
    <t>保障村干部意外保险</t>
  </si>
  <si>
    <t>保障村数</t>
  </si>
  <si>
    <t>村居小组长补贴发放月份</t>
  </si>
  <si>
    <t>保障村居小组长补贴</t>
  </si>
  <si>
    <t>村闲委员补贴发放月数</t>
  </si>
  <si>
    <t>保障村闲委员补贴</t>
  </si>
  <si>
    <t>监察监督纪检三员数</t>
  </si>
  <si>
    <t>保障监察监督纪检三员合一经费</t>
  </si>
  <si>
    <t>党组织数</t>
  </si>
  <si>
    <t>村级党组织经费发放</t>
  </si>
  <si>
    <t>保障村级党组织经费</t>
  </si>
  <si>
    <t>工青妇兵党建经费发放</t>
  </si>
  <si>
    <t>工青妇兵党建人数</t>
  </si>
  <si>
    <t>保障工青妇兵党建经费</t>
  </si>
  <si>
    <t>开展安全工作</t>
  </si>
  <si>
    <t>开展维稳工作</t>
  </si>
  <si>
    <t>保障安全及维稳经费</t>
  </si>
  <si>
    <t>开展应急排危工作</t>
  </si>
  <si>
    <t>解决应急排危事件</t>
  </si>
  <si>
    <t>保障应急排危工作经费</t>
  </si>
  <si>
    <t>应急救援大队发放月数</t>
  </si>
  <si>
    <t>应急救援大队人数</t>
  </si>
  <si>
    <t>保障应急救援大队经费</t>
  </si>
  <si>
    <t>敬老院管理运行经费支付月数</t>
  </si>
  <si>
    <t>敬老院管理运行经费合理使用</t>
  </si>
  <si>
    <t>保障敬老院管理运行经费</t>
  </si>
  <si>
    <t>清扫保洁经费支付月数</t>
  </si>
  <si>
    <t>清扫保洁效果</t>
  </si>
  <si>
    <t>保障清扫保洁经费</t>
  </si>
  <si>
    <t>服务群众专项经费发放</t>
  </si>
  <si>
    <t>保障服务群众专项经费</t>
  </si>
  <si>
    <t>保障村社区</t>
  </si>
  <si>
    <t>保障精神病人数</t>
  </si>
  <si>
    <t>保障精神病人经费</t>
  </si>
  <si>
    <t>开展镇人大代表活动</t>
  </si>
  <si>
    <t>镇人大代表人数</t>
  </si>
  <si>
    <t>保障街道议事代表及镇人大代表活动费</t>
  </si>
  <si>
    <t>开展渝事好商量工作</t>
  </si>
  <si>
    <t>做好渝事好商量工作</t>
  </si>
  <si>
    <t>保障渝事好商量经费</t>
  </si>
  <si>
    <t>做好服务企业工作</t>
  </si>
  <si>
    <t>保障服务企业经费</t>
  </si>
  <si>
    <t>重庆市綦江区石壕镇人民政府（本级）</t>
  </si>
  <si>
    <t>重庆市綦江区石壕镇下河道河坝修复综合治理工程</t>
  </si>
  <si>
    <t>村居相关其他经费</t>
  </si>
  <si>
    <t>完成时限</t>
  </si>
  <si>
    <t>机关支部数量</t>
  </si>
  <si>
    <t>保障机关党员活动顺利开展</t>
  </si>
  <si>
    <t>总金额</t>
  </si>
  <si>
    <t>13.37</t>
  </si>
  <si>
    <t>党组织数量</t>
  </si>
  <si>
    <t>保障基层党组织活动顺利开展</t>
  </si>
  <si>
    <t>基层党组织满意度</t>
  </si>
  <si>
    <t>16.39</t>
  </si>
  <si>
    <t>美丽乡村奖补</t>
  </si>
  <si>
    <t>保障年限</t>
  </si>
  <si>
    <t>按时支付率</t>
  </si>
  <si>
    <t>村社干部人数</t>
  </si>
  <si>
    <t>按时缴纳支付率</t>
  </si>
  <si>
    <t>出勤率</t>
  </si>
  <si>
    <t>社区工作者人数</t>
  </si>
  <si>
    <t>网格员人数</t>
  </si>
  <si>
    <t>离任村居干部人数</t>
  </si>
  <si>
    <t>发放频次</t>
  </si>
  <si>
    <t>老党员人数</t>
  </si>
  <si>
    <t>保障时限</t>
  </si>
  <si>
    <t>村干部人数</t>
  </si>
  <si>
    <t>按时购买率</t>
  </si>
  <si>
    <t>村居数量</t>
  </si>
  <si>
    <t>小组长人数</t>
  </si>
  <si>
    <t>涉及村委会数量</t>
  </si>
  <si>
    <t>三员合一人数</t>
  </si>
  <si>
    <t>工青妇兵人数</t>
  </si>
  <si>
    <t>资金支付率</t>
  </si>
  <si>
    <t>开展党组织活动次数</t>
  </si>
  <si>
    <t>开展维稳工作次数</t>
  </si>
  <si>
    <t>每年进京上访人数</t>
  </si>
  <si>
    <t>实施排危工程项目</t>
  </si>
  <si>
    <t>应急救援队员人数</t>
  </si>
  <si>
    <t>应急救援演练次数</t>
  </si>
  <si>
    <t>考核合格率</t>
  </si>
  <si>
    <t>老乡场数量</t>
  </si>
  <si>
    <t>共开展民生服务活动</t>
  </si>
  <si>
    <t>在册精神病人数</t>
  </si>
  <si>
    <t>送医次数</t>
  </si>
  <si>
    <t>开展人大活动次数</t>
  </si>
  <si>
    <t>人大代表数量</t>
  </si>
  <si>
    <t>工作室数量</t>
  </si>
  <si>
    <t>活动开展频率</t>
  </si>
  <si>
    <t>辖区内规上企业数量</t>
  </si>
  <si>
    <t>税收增长率</t>
  </si>
  <si>
    <t>重庆市綦江区永新镇人民政府（本级）</t>
  </si>
  <si>
    <t>党员活动次数</t>
  </si>
  <si>
    <t>机关党组织数量</t>
  </si>
  <si>
    <t>预算结余率</t>
  </si>
  <si>
    <t>相关资料购买次数</t>
  </si>
  <si>
    <t>基层党组织数量</t>
  </si>
  <si>
    <t>受益村社数</t>
  </si>
  <si>
    <t>保障次数</t>
  </si>
  <si>
    <t>受益村社</t>
  </si>
  <si>
    <t>重庆市綦江区三角镇人民政府（本级）</t>
  </si>
  <si>
    <t>镇人大代表活动费</t>
  </si>
  <si>
    <t>机关党员开展活动</t>
  </si>
  <si>
    <t>足额保障率</t>
  </si>
  <si>
    <t>及时开展活动率</t>
  </si>
  <si>
    <t>提高党员党性</t>
  </si>
  <si>
    <t>17.4</t>
  </si>
  <si>
    <t>基层党组织开展活动</t>
  </si>
  <si>
    <t>涉及基层党组织个数</t>
  </si>
  <si>
    <t>增强基层党员意识</t>
  </si>
  <si>
    <t>13.8</t>
  </si>
  <si>
    <t>消防水池5口、防火宣传、应急演练等</t>
  </si>
  <si>
    <t>三角镇社会化服务（非税返还）</t>
  </si>
  <si>
    <t>全民健身专项（乡镇健身广场）</t>
  </si>
  <si>
    <t>离任村居干部</t>
  </si>
  <si>
    <t>任职年限满3年</t>
  </si>
  <si>
    <t>任职年限满9年</t>
  </si>
  <si>
    <t>任职年限满18年</t>
  </si>
  <si>
    <t>2100</t>
  </si>
  <si>
    <t>43</t>
  </si>
  <si>
    <t>190</t>
  </si>
  <si>
    <t>每年 补助</t>
  </si>
  <si>
    <t>保障老党员基本生活需求</t>
  </si>
  <si>
    <t>项目补助</t>
  </si>
  <si>
    <t>40.5</t>
  </si>
  <si>
    <t>涉及村社</t>
  </si>
  <si>
    <t>保险保障</t>
  </si>
  <si>
    <t>完成投保、缴纳及时率达</t>
  </si>
  <si>
    <t>项目金额</t>
  </si>
  <si>
    <t>1.9</t>
  </si>
  <si>
    <t>小组数量</t>
  </si>
  <si>
    <t>覆盖村居</t>
  </si>
  <si>
    <t>保障闲委员补贴</t>
  </si>
  <si>
    <t>1.8</t>
  </si>
  <si>
    <t>村务监督委员会主任</t>
  </si>
  <si>
    <t>居务监督委员会主任</t>
  </si>
  <si>
    <t>村（居）务监督委员会其他成员</t>
  </si>
  <si>
    <t>保障监察监督纪检三员待遇</t>
  </si>
  <si>
    <t>经费补助</t>
  </si>
  <si>
    <t>21.6</t>
  </si>
  <si>
    <t>3000人（含）以上的村办公经费</t>
  </si>
  <si>
    <t>户籍人口在3000人以下的村办公经费</t>
  </si>
  <si>
    <t>常住人口在5000人以下的 社区办公经费</t>
  </si>
  <si>
    <t>保障村级组织正常运转</t>
  </si>
  <si>
    <t>5000人（含）以上的社区办公经费</t>
  </si>
  <si>
    <t>妇女工作</t>
  </si>
  <si>
    <t>工会、青年、武装工作每项</t>
  </si>
  <si>
    <t>保障工青妇兵党建运行经费</t>
  </si>
  <si>
    <t>信访维稳</t>
  </si>
  <si>
    <t>安全监管率</t>
  </si>
  <si>
    <t>社会平安稳定</t>
  </si>
  <si>
    <t>维稳经费</t>
  </si>
  <si>
    <t>保护群众人数</t>
  </si>
  <si>
    <t>保障人民财政安全</t>
  </si>
  <si>
    <t>使用资金不超过预算额度</t>
  </si>
  <si>
    <t>应急救援参加次数</t>
  </si>
  <si>
    <t>应急队员</t>
  </si>
  <si>
    <t>保障应急救援大队待遇发放</t>
  </si>
  <si>
    <t>项目预算金额</t>
  </si>
  <si>
    <t>集中特困供养人数</t>
  </si>
  <si>
    <t>运营机构数</t>
  </si>
  <si>
    <t>生活垃圾污染情况</t>
  </si>
  <si>
    <t>运营状况是否正常</t>
  </si>
  <si>
    <t>拨付资金</t>
  </si>
  <si>
    <t>街道整洁率</t>
  </si>
  <si>
    <t>及时清扫路面率</t>
  </si>
  <si>
    <t>及时发放环卫工资</t>
  </si>
  <si>
    <t>维护场镇路面整洁以及市政维护</t>
  </si>
  <si>
    <t>清扫保洁费</t>
  </si>
  <si>
    <t>服务群众专项费每村标准</t>
  </si>
  <si>
    <t>生态影响程度</t>
  </si>
  <si>
    <t>改善群众居住环境</t>
  </si>
  <si>
    <t>专项执法成本</t>
  </si>
  <si>
    <t>救助病患人次</t>
  </si>
  <si>
    <t>减轻患者家庭经济负担</t>
  </si>
  <si>
    <t>减轻肇事肇祸发生率</t>
  </si>
  <si>
    <t>精神病人专项经费</t>
  </si>
  <si>
    <t>19.6</t>
  </si>
  <si>
    <t>开展人大会议</t>
  </si>
  <si>
    <t>人大代表履职及时率</t>
  </si>
  <si>
    <t>保障人大代表履职</t>
  </si>
  <si>
    <t>项目补助经费</t>
  </si>
  <si>
    <t>11.4</t>
  </si>
  <si>
    <t>协商次数</t>
  </si>
  <si>
    <t>保障基层民主协商工作有序进行</t>
  </si>
  <si>
    <t>补助经费</t>
  </si>
  <si>
    <t>保障服务企业</t>
  </si>
  <si>
    <t>推动本地经济发展</t>
  </si>
  <si>
    <t>稳定企业发展</t>
  </si>
  <si>
    <t>项目专项经费</t>
  </si>
  <si>
    <t>5.4</t>
  </si>
  <si>
    <t>非在编人员人数</t>
  </si>
  <si>
    <t>资金专款用款率</t>
  </si>
  <si>
    <t>保障非在编人员待遇</t>
  </si>
  <si>
    <t>33.5</t>
  </si>
  <si>
    <t>涉及村社区</t>
  </si>
  <si>
    <t>主要涉及社区</t>
  </si>
  <si>
    <t>保障村社干部社保待遇</t>
  </si>
  <si>
    <t>社保待遇发放</t>
  </si>
  <si>
    <t>43.55</t>
  </si>
  <si>
    <t>本土人才涉及人数</t>
  </si>
  <si>
    <t>为保障全镇各村本土人才补贴发放</t>
  </si>
  <si>
    <t>推动基层队伍建设率</t>
  </si>
  <si>
    <t>本土人才补贴</t>
  </si>
  <si>
    <t>68.57</t>
  </si>
  <si>
    <t>治安巡防和风险防控</t>
  </si>
  <si>
    <t>保障网格人员工资待遇发放</t>
  </si>
  <si>
    <t>网格人员经费</t>
  </si>
  <si>
    <t>17.86</t>
  </si>
  <si>
    <t>重庆市綦江区三角镇新时代文明实践服务中心</t>
  </si>
  <si>
    <t>重庆市綦江区隆盛镇人民政府（本级）</t>
  </si>
  <si>
    <t>项目运行周期</t>
  </si>
  <si>
    <t>活动开展次数</t>
  </si>
  <si>
    <t>机关党员满意度</t>
  </si>
  <si>
    <t>活动成本</t>
  </si>
  <si>
    <t>13.9</t>
  </si>
  <si>
    <t>基层党建工作运转保障率</t>
  </si>
  <si>
    <t>11.2</t>
  </si>
  <si>
    <t>2019年城镇污水处理提质增效资金</t>
  </si>
  <si>
    <t>涉及人员数量</t>
  </si>
  <si>
    <t>非在编人员经费保障率</t>
  </si>
  <si>
    <t>村居工作运转保障率</t>
  </si>
  <si>
    <t>服务群众数量</t>
  </si>
  <si>
    <t>保障人群满意度</t>
  </si>
  <si>
    <t>涉及村干部数量</t>
  </si>
  <si>
    <t>村居工作运转率</t>
  </si>
  <si>
    <t>保障人员数量</t>
  </si>
  <si>
    <t>社工人数</t>
  </si>
  <si>
    <t>社区工作运转保障率</t>
  </si>
  <si>
    <t>解决群众诉求数量</t>
  </si>
  <si>
    <t>网格员数量</t>
  </si>
  <si>
    <t>工作运转保障率</t>
  </si>
  <si>
    <t>网格事项办结率</t>
  </si>
  <si>
    <t>服务服务对象满意度</t>
  </si>
  <si>
    <t>209</t>
  </si>
  <si>
    <t>解决群众困难数量</t>
  </si>
  <si>
    <t>涉及村社区数量</t>
  </si>
  <si>
    <t>老党员生活保障率</t>
  </si>
  <si>
    <t>运行周期</t>
  </si>
  <si>
    <t>涉及老党员数量</t>
  </si>
  <si>
    <t>补贴成本</t>
  </si>
  <si>
    <t>392720</t>
  </si>
  <si>
    <t>114</t>
  </si>
  <si>
    <t>在岗村干部参保覆盖率</t>
  </si>
  <si>
    <t>保障周期</t>
  </si>
  <si>
    <t>保险保障作用有效发挥率</t>
  </si>
  <si>
    <t>村居小组长人数</t>
  </si>
  <si>
    <t>123</t>
  </si>
  <si>
    <t>小组长履职积极性提高</t>
  </si>
  <si>
    <t>村闲委员数量</t>
  </si>
  <si>
    <t>村级治理末梢覆盖率</t>
  </si>
  <si>
    <t>村闲委员对村级事务参与率</t>
  </si>
  <si>
    <t>监察监督纪检三员合一数量</t>
  </si>
  <si>
    <t>监督检查频次</t>
  </si>
  <si>
    <t>监督参与度</t>
  </si>
  <si>
    <t>监督效果</t>
  </si>
  <si>
    <t>184800</t>
  </si>
  <si>
    <t>组织培训参加率</t>
  </si>
  <si>
    <t>党组织覆盖率</t>
  </si>
  <si>
    <t>党组织凝聚力提升</t>
  </si>
  <si>
    <t>37.2</t>
  </si>
  <si>
    <t>开展活动参与度</t>
  </si>
  <si>
    <t>特定群体服务覆盖率</t>
  </si>
  <si>
    <t>阵地活跃度</t>
  </si>
  <si>
    <t>安防设施覆盖率</t>
  </si>
  <si>
    <t>风险排查率</t>
  </si>
  <si>
    <t>矛盾纠纷化解率</t>
  </si>
  <si>
    <t>舆情有效管控率</t>
  </si>
  <si>
    <t>运行维护成本</t>
  </si>
  <si>
    <t>268384</t>
  </si>
  <si>
    <t>应急演练活动场数</t>
  </si>
  <si>
    <t>应急物资储备完成度</t>
  </si>
  <si>
    <t>应急知识普及率</t>
  </si>
  <si>
    <t>应急演练覆盖范围村社区数量</t>
  </si>
  <si>
    <t>灾害应急排查除险及时</t>
  </si>
  <si>
    <t>消防安全检查次数</t>
  </si>
  <si>
    <t>消防员数量</t>
  </si>
  <si>
    <t>安全保障率</t>
  </si>
  <si>
    <t>保护群众数量</t>
  </si>
  <si>
    <t>保障成本</t>
  </si>
  <si>
    <t>保洁人员数量</t>
  </si>
  <si>
    <t>场镇建成区面积</t>
  </si>
  <si>
    <t>22.68</t>
  </si>
  <si>
    <t>镇清扫保洁工作完成率</t>
  </si>
  <si>
    <t>清洁效果</t>
  </si>
  <si>
    <t>清洁成本</t>
  </si>
  <si>
    <t>880503</t>
  </si>
  <si>
    <t>涉及社区，村数量</t>
  </si>
  <si>
    <t>群众诉求解决率</t>
  </si>
  <si>
    <t>人均以奖代补金额</t>
  </si>
  <si>
    <t>严重精神障碍患者数量</t>
  </si>
  <si>
    <t>精神障碍患者随访次数</t>
  </si>
  <si>
    <t>严重精神障碍患者管理率</t>
  </si>
  <si>
    <t>开展人大会议次数</t>
  </si>
  <si>
    <t>人大会议开展完成度</t>
  </si>
  <si>
    <t>利于群众数量</t>
  </si>
  <si>
    <t>形成人大建议或政协提案数量</t>
  </si>
  <si>
    <t>会议成本</t>
  </si>
  <si>
    <t>103500</t>
  </si>
  <si>
    <t>解决群众问题数量</t>
  </si>
  <si>
    <t>协商结果落实率</t>
  </si>
  <si>
    <t>企业诉求解决率</t>
  </si>
  <si>
    <t>企业发展情况</t>
  </si>
  <si>
    <t>政策享受情况</t>
  </si>
  <si>
    <t>老人数量</t>
  </si>
  <si>
    <t>37</t>
  </si>
  <si>
    <t>养老服务设施覆盖率</t>
  </si>
  <si>
    <t>敬老院工作运转保障率</t>
  </si>
  <si>
    <t>16.9</t>
  </si>
  <si>
    <t>重庆市綦江区郭扶镇人民政府（本级）</t>
  </si>
  <si>
    <t>专职干部误工补贴</t>
  </si>
  <si>
    <t>党员参与率</t>
  </si>
  <si>
    <t>党员活动安全率</t>
  </si>
  <si>
    <t>发挥党员作用率</t>
  </si>
  <si>
    <t>保障组织数</t>
  </si>
  <si>
    <t>党组织服务能力提率</t>
  </si>
  <si>
    <t>各支部党建工作保障率</t>
  </si>
  <si>
    <t>社会服务设施建设支持工程2024年第二批中央基建投资—高庙坝体育公园建设工程</t>
  </si>
  <si>
    <t>郭扶镇僚人文化艺术节活动经费（配套费）</t>
  </si>
  <si>
    <t>郭扶镇全民文化体育活动经费（配套费）</t>
  </si>
  <si>
    <t>郭扶镇办公设备购置补充（土地出让金）</t>
  </si>
  <si>
    <t>2024年村（社区）误工补贴调标补发</t>
  </si>
  <si>
    <t>垃圾处置费)</t>
  </si>
  <si>
    <t>保障村（社区）个数</t>
  </si>
  <si>
    <t>购买及时率</t>
  </si>
  <si>
    <t>参保保障率</t>
  </si>
  <si>
    <t>村社区干部满意度</t>
  </si>
  <si>
    <t>村本土人才保障率</t>
  </si>
  <si>
    <t>政务协助完成率</t>
  </si>
  <si>
    <t>网格员安全保障率</t>
  </si>
  <si>
    <t>网格员作用发挥率</t>
  </si>
  <si>
    <t>网格员满意率</t>
  </si>
  <si>
    <t>离任村居干部补贴保障率</t>
  </si>
  <si>
    <t>补贴合格率</t>
  </si>
  <si>
    <t>参保满意度</t>
  </si>
  <si>
    <t>181</t>
  </si>
  <si>
    <t>村居小组长发挥作用率</t>
  </si>
  <si>
    <t>村居小组长满意度</t>
  </si>
  <si>
    <t>发放保障率</t>
  </si>
  <si>
    <t>闲委员作用发挥率</t>
  </si>
  <si>
    <t>闲委员满意度</t>
  </si>
  <si>
    <t>发现问题数</t>
  </si>
  <si>
    <t>问题质量</t>
  </si>
  <si>
    <t>社会认可度</t>
  </si>
  <si>
    <t>保障村居数量</t>
  </si>
  <si>
    <t>办公经费使用效率</t>
  </si>
  <si>
    <t>村居办公正常运行率</t>
  </si>
  <si>
    <t>活动人数</t>
  </si>
  <si>
    <t>群团作用发挥率</t>
  </si>
  <si>
    <t>活动满意度</t>
  </si>
  <si>
    <t>重点人员稳控率</t>
  </si>
  <si>
    <t>提高群众反诈意识</t>
  </si>
  <si>
    <t>辖区内安全稳定保障率</t>
  </si>
  <si>
    <t>灾害排危除险项目验收合格率</t>
  </si>
  <si>
    <t>处置突发险情</t>
  </si>
  <si>
    <t>有效稳定灾区社会秩序</t>
  </si>
  <si>
    <t>灾区重大负面舆情和事件次数</t>
  </si>
  <si>
    <t>应急救援装配配备率</t>
  </si>
  <si>
    <t>应急救援重大负面舆情和事件次数</t>
  </si>
  <si>
    <t>有效稳定社会秩序</t>
  </si>
  <si>
    <t>敬老院管理人员数量</t>
  </si>
  <si>
    <t>敬老院管理运行老年人数量</t>
  </si>
  <si>
    <t>完成敬老院管理数</t>
  </si>
  <si>
    <t>敬老院入住老人关怀照顾及时率</t>
  </si>
  <si>
    <t>敬老院入住老人满意率</t>
  </si>
  <si>
    <t>保洁频次达标率</t>
  </si>
  <si>
    <t>路面洁净度</t>
  </si>
  <si>
    <t>垃圾清扫及时率</t>
  </si>
  <si>
    <t>场镇清洁覆盖率</t>
  </si>
  <si>
    <t>村居申请数量</t>
  </si>
  <si>
    <t>基础设施维护数量</t>
  </si>
  <si>
    <t>经费使用率</t>
  </si>
  <si>
    <t>管理精神病人数量</t>
  </si>
  <si>
    <t>精神病人服药率</t>
  </si>
  <si>
    <t>精神病人住院治疗率</t>
  </si>
  <si>
    <t>精神病人肇事肇祸次数</t>
  </si>
  <si>
    <t>精神病人家属满意率</t>
  </si>
  <si>
    <t>补选或选举产生区、镇人大代表</t>
  </si>
  <si>
    <t>开展代表活动</t>
  </si>
  <si>
    <t>召开人代会</t>
  </si>
  <si>
    <t>选举代表和领导班子认可度</t>
  </si>
  <si>
    <t>代表（活动）履职满意度</t>
  </si>
  <si>
    <t>完成任务数</t>
  </si>
  <si>
    <t>任务完成合格率</t>
  </si>
  <si>
    <t>任务完成及时率</t>
  </si>
  <si>
    <t>改善村民生活状况</t>
  </si>
  <si>
    <t>开展企业走访次数</t>
  </si>
  <si>
    <t>服务响应及时率</t>
  </si>
  <si>
    <t>问题解决平均周期</t>
  </si>
  <si>
    <t>工作日</t>
  </si>
  <si>
    <t>企业反馈问题解决率</t>
  </si>
  <si>
    <t>重庆市綦江区郭扶镇新时代文明实践服务中心</t>
  </si>
  <si>
    <t>重庆市綦江区郭扶镇便民服务中心（退役军人服务站）</t>
  </si>
  <si>
    <t>重庆市綦江区郭扶镇综合行政执法大队</t>
  </si>
  <si>
    <t>重庆市綦江区郭扶镇村镇建设服务中心</t>
  </si>
  <si>
    <t>重庆市綦江区篆塘镇人民政府（本级）</t>
  </si>
  <si>
    <t>收集建议</t>
  </si>
  <si>
    <t>进行调研</t>
  </si>
  <si>
    <t>2022年度中央水污染防治资金</t>
  </si>
  <si>
    <t>重庆市綦江县化工搪瓷厂原址地块污染土壤及地下水修复</t>
  </si>
  <si>
    <t>村级党组织经费合规使用率</t>
  </si>
  <si>
    <t>村级党组织经费按时拨付率</t>
  </si>
  <si>
    <t>村级党组织经费活动开展覆盖率</t>
  </si>
  <si>
    <t>村级对党组织经费的满意度</t>
  </si>
  <si>
    <t>村级党组织经费预算执行率</t>
  </si>
  <si>
    <t>工青妇兵党建经费合规使用率</t>
  </si>
  <si>
    <t>工青妇兵党建经费按时拨付率</t>
  </si>
  <si>
    <t>工青妇兵党建经费活动开展覆盖率</t>
  </si>
  <si>
    <t>工青妇兵组织对党建经费的满意度</t>
  </si>
  <si>
    <t>工青妇兵党建经费预算执行率</t>
  </si>
  <si>
    <t>确保非在编人员工资足额发放</t>
  </si>
  <si>
    <t>按约定时间完成工资发放</t>
  </si>
  <si>
    <t>维持非在编人员队伍稳定性</t>
  </si>
  <si>
    <t>非在编人员的满意度</t>
  </si>
  <si>
    <t>控制经费在年度预算范围内执行</t>
  </si>
  <si>
    <t>确保五险足额缴纳</t>
  </si>
  <si>
    <t>按规定周期完成缴费</t>
  </si>
  <si>
    <t>实现所有在岗干部五险一金全覆盖</t>
  </si>
  <si>
    <t>干部反馈满意度</t>
  </si>
  <si>
    <t>控制经费在范围内执行</t>
  </si>
  <si>
    <t>本土人才工资覆盖人数</t>
  </si>
  <si>
    <t>本土人才工资足额发放率</t>
  </si>
  <si>
    <t>本土人才队伍流失率</t>
  </si>
  <si>
    <t>本土人才工资经费预算执行率</t>
  </si>
  <si>
    <t>“两委”外社区工作者工资、五险一金补助覆盖率</t>
  </si>
  <si>
    <t>“两委”外社区工作者工资、五险一金补助足额缴纳</t>
  </si>
  <si>
    <t>“两委”外社区工作者队伍流失率</t>
  </si>
  <si>
    <t>“两委”外社区工作者对工资、五险一金补助满意度</t>
  </si>
  <si>
    <t>“两委”外社区工作者工资、五险一金补助预算执行率</t>
  </si>
  <si>
    <t>网格员工资及保险足额缴纳率</t>
  </si>
  <si>
    <t>网格员工资及保险按时发放率</t>
  </si>
  <si>
    <t>网格员队伍流失率</t>
  </si>
  <si>
    <t>网格员工资及保险落实满意度</t>
  </si>
  <si>
    <t>网格员工资及保险预算执行率</t>
  </si>
  <si>
    <t>离任村居干部补贴足额缴纳率</t>
  </si>
  <si>
    <t>离任村居干部补贴按时发放率</t>
  </si>
  <si>
    <t>离任村居干部应发尽发覆盖率</t>
  </si>
  <si>
    <t>离任村居干部补贴经费预算执行率</t>
  </si>
  <si>
    <t>老党员生活补贴足额发放率</t>
  </si>
  <si>
    <t>老党员生活补贴按时发放率</t>
  </si>
  <si>
    <t>老党员生活补贴应发尽发率</t>
  </si>
  <si>
    <t>老党员对生活补贴落实满意度</t>
  </si>
  <si>
    <t>老党员生活补贴经费预算执行率</t>
  </si>
  <si>
    <t>村干部意外保险足额发放率</t>
  </si>
  <si>
    <t>村干部意外保险按时发放率</t>
  </si>
  <si>
    <t>村干部意外保险应发尽发覆盖率</t>
  </si>
  <si>
    <t>村干部对意外保险落实满意度</t>
  </si>
  <si>
    <t>村干部意外保险经费预算执行率</t>
  </si>
  <si>
    <t>村居小组长补贴足额发放率</t>
  </si>
  <si>
    <t>村居小组长补贴按时发放率</t>
  </si>
  <si>
    <t>村居小组长补贴应发尽发率</t>
  </si>
  <si>
    <t>村居小组长对补贴落实的满意度</t>
  </si>
  <si>
    <t>村居小组长补贴经费预算执行率</t>
  </si>
  <si>
    <t>村闲委员补贴足额发放率</t>
  </si>
  <si>
    <t>村闲委员补贴按时发放率</t>
  </si>
  <si>
    <t>村闲委员补贴应发尽发率</t>
  </si>
  <si>
    <t>村闲委员对补贴满意度</t>
  </si>
  <si>
    <t>村闲委员补贴经费预算执行率</t>
  </si>
  <si>
    <t>监察监督纪检三员合一足额发放率</t>
  </si>
  <si>
    <t>监察监督纪检三员合一按时发放率</t>
  </si>
  <si>
    <t>监察监督纪检三员合一应发尽发率</t>
  </si>
  <si>
    <t>监察监督纪检三员合一落实满意度</t>
  </si>
  <si>
    <t>监察监督纪检三员合一经费预算执行率</t>
  </si>
  <si>
    <t>安全及维稳经费合规使用率</t>
  </si>
  <si>
    <t>安全及维稳经费按时拨付率</t>
  </si>
  <si>
    <t>安全及维稳展开覆盖率</t>
  </si>
  <si>
    <t>安全及维稳经费保障满意度</t>
  </si>
  <si>
    <t>安全及维稳经费预算执行率</t>
  </si>
  <si>
    <t>应急排危经费合规使用率</t>
  </si>
  <si>
    <t>应急排危按时拨付率</t>
  </si>
  <si>
    <t>应急排危群众受益率</t>
  </si>
  <si>
    <t>群众对应急排危满意度</t>
  </si>
  <si>
    <t>应急排危经费预算执行率</t>
  </si>
  <si>
    <t>应急救援大队经费合规使用率</t>
  </si>
  <si>
    <t>应急救援大队经费按时拨付率</t>
  </si>
  <si>
    <t>应急救援群众覆盖率</t>
  </si>
  <si>
    <t>群众受益满意度</t>
  </si>
  <si>
    <t>应急救援大队经费预算执行率</t>
  </si>
  <si>
    <t>敬老院管理运行经费合规使用率</t>
  </si>
  <si>
    <t>敬老院管理运行经费按时拨付率</t>
  </si>
  <si>
    <t>敬老院管理运行水平</t>
  </si>
  <si>
    <t>群众对敬老院管理运行满意度</t>
  </si>
  <si>
    <t>敬老院管理运行经费预算执行率</t>
  </si>
  <si>
    <t>清扫保洁经费合规使用率</t>
  </si>
  <si>
    <t>清扫保洁按时拨付率</t>
  </si>
  <si>
    <t>清扫保洁开展覆盖率</t>
  </si>
  <si>
    <t>清扫保洁经费保障满意度</t>
  </si>
  <si>
    <t>清扫保洁经费预算执行率</t>
  </si>
  <si>
    <t>服务群众专项经费合规使用率</t>
  </si>
  <si>
    <t>服务群众专项经费按时拨付率</t>
  </si>
  <si>
    <t>服务群众活动费开展覆盖率</t>
  </si>
  <si>
    <t>群众对服务满意度</t>
  </si>
  <si>
    <t>服务群众专项经费预算执行率</t>
  </si>
  <si>
    <t>精神病人经费合规使用率</t>
  </si>
  <si>
    <t>精神病人经费按时拨付率</t>
  </si>
  <si>
    <t>治安稳定覆盖率</t>
  </si>
  <si>
    <t>群众对精神病人管理满意度</t>
  </si>
  <si>
    <t>精神病人经费预算执行率</t>
  </si>
  <si>
    <t>街道议事代表及镇人大代表活动费合规使用率</t>
  </si>
  <si>
    <t>街道议事代表及镇人大代表活动费按时拨付率</t>
  </si>
  <si>
    <t>街道议事代表及镇人大代表活动开展覆盖率</t>
  </si>
  <si>
    <t>相关人士对街道议事代表及镇人大代表活动满意度</t>
  </si>
  <si>
    <t>街道议事代表及镇人大代表活动费预算执行率</t>
  </si>
  <si>
    <t>渝事好商量经费使用合规率</t>
  </si>
  <si>
    <t>渝事好商量经费按时拨款率</t>
  </si>
  <si>
    <t>渝事好商量活动开展覆盖率</t>
  </si>
  <si>
    <t>群众对渝事好商量活动开展满意度</t>
  </si>
  <si>
    <t>渝事好商量经费预算执行率</t>
  </si>
  <si>
    <t>服务企业经费合规使用率</t>
  </si>
  <si>
    <t>服务企业经费按时拨付率</t>
  </si>
  <si>
    <t>定期开展服务企业频率</t>
  </si>
  <si>
    <t>企业对服务满意度</t>
  </si>
  <si>
    <t>服务企业经费预算执行率</t>
  </si>
  <si>
    <t>重庆市綦江区丁山镇人民政府（本级）</t>
  </si>
  <si>
    <t>经费活动项目</t>
  </si>
  <si>
    <t>外出学习次数</t>
  </si>
  <si>
    <t>经费项目数量</t>
  </si>
  <si>
    <t>党组织成员满意度</t>
  </si>
  <si>
    <t>项目数量</t>
  </si>
  <si>
    <t>提供就业岗位</t>
  </si>
  <si>
    <t>就业率</t>
  </si>
  <si>
    <t>保障村（社区）干部数量</t>
  </si>
  <si>
    <t>村社区数量</t>
  </si>
  <si>
    <t>经费保障额</t>
  </si>
  <si>
    <t>村（社区）干部生活保障</t>
  </si>
  <si>
    <t>村（社区）干部满意度</t>
  </si>
  <si>
    <t>本土人才数量</t>
  </si>
  <si>
    <t>保障村社区数量</t>
  </si>
  <si>
    <t>“两委”外社区工作者数量</t>
  </si>
  <si>
    <t>上级补助金额</t>
  </si>
  <si>
    <t>网格数</t>
  </si>
  <si>
    <t>专职网格员数</t>
  </si>
  <si>
    <t>发放资金数</t>
  </si>
  <si>
    <t>补助项目数量</t>
  </si>
  <si>
    <t>离任村居干部数</t>
  </si>
  <si>
    <t>外出活动数量</t>
  </si>
  <si>
    <t>离任村居满意度</t>
  </si>
  <si>
    <t>补贴老党员次数</t>
  </si>
  <si>
    <t>村干部数</t>
  </si>
  <si>
    <t>外出活动数</t>
  </si>
  <si>
    <t>外出活动次数</t>
  </si>
  <si>
    <t>村闲委员补助人数</t>
  </si>
  <si>
    <t>村闲委员</t>
  </si>
  <si>
    <t>村闲委员满意度</t>
  </si>
  <si>
    <t>发放项目数量</t>
  </si>
  <si>
    <t>监察监督纪检三员合一满意度</t>
  </si>
  <si>
    <t>监管服务次数</t>
  </si>
  <si>
    <t>监管治理次数</t>
  </si>
  <si>
    <t>应急排危次数</t>
  </si>
  <si>
    <t>安全率</t>
  </si>
  <si>
    <t>保障队员人数</t>
  </si>
  <si>
    <t>辖区应急救援率</t>
  </si>
  <si>
    <t>辖区重大风险发生率</t>
  </si>
  <si>
    <t>实地走访次数</t>
  </si>
  <si>
    <t>清扫场镇数量</t>
  </si>
  <si>
    <t>清扫保洁次数</t>
  </si>
  <si>
    <t>人/天</t>
  </si>
  <si>
    <t>服务村居数量</t>
  </si>
  <si>
    <t>以奖代补人数</t>
  </si>
  <si>
    <t>监管率</t>
  </si>
  <si>
    <t>人大代表次数</t>
  </si>
  <si>
    <t>小组活动次数</t>
  </si>
  <si>
    <t>调解村居数量</t>
  </si>
  <si>
    <t>调解事件</t>
  </si>
  <si>
    <t>调解人员满意度</t>
  </si>
  <si>
    <t>企业数量</t>
  </si>
  <si>
    <t>党组织经费项目</t>
  </si>
  <si>
    <t>涉及村级党组织党员</t>
  </si>
  <si>
    <t>影响组织数</t>
  </si>
  <si>
    <t>村级党组织满意度</t>
  </si>
  <si>
    <t>党建影响</t>
  </si>
  <si>
    <t>重庆市綦江区安稳镇人民政府（本级）</t>
  </si>
  <si>
    <t>遗属补助</t>
  </si>
  <si>
    <t>2022年市政环卫工作经费</t>
  </si>
  <si>
    <t>綦江区安稳镇小溶洞综合治理工程</t>
  </si>
  <si>
    <t>2024年</t>
  </si>
  <si>
    <t>明显改善</t>
  </si>
  <si>
    <t>可持续</t>
  </si>
  <si>
    <t>降低成本</t>
  </si>
  <si>
    <t>明显增加</t>
  </si>
  <si>
    <t>持续影响</t>
  </si>
  <si>
    <t>綦江区采煤沉陷区安稳镇隐患安全排危改造工程</t>
  </si>
  <si>
    <t>完成时间2026年</t>
  </si>
  <si>
    <t>提高非在编人员工作能力</t>
  </si>
  <si>
    <t>可持续发展</t>
  </si>
  <si>
    <t>提高村（社区）干部工作能力</t>
  </si>
  <si>
    <t>可持续影响</t>
  </si>
  <si>
    <t>提高本土人才工作能力</t>
  </si>
  <si>
    <t>提升两委”外社区工作者工作能力</t>
  </si>
  <si>
    <t>两委”外社区工作者满意度</t>
  </si>
  <si>
    <t>提升网格员工作能力</t>
  </si>
  <si>
    <t>保障离任村居干部生活</t>
  </si>
  <si>
    <t>保障老党员生活</t>
  </si>
  <si>
    <t>提升村干部安全</t>
  </si>
  <si>
    <t>提升村居小组长工作能力</t>
  </si>
  <si>
    <t>提升村闲委员工作能力</t>
  </si>
  <si>
    <t>提升监察监督纪检三员工作能力</t>
  </si>
  <si>
    <t>监察监督纪检三员满意度</t>
  </si>
  <si>
    <t>提升村级党组织效能</t>
  </si>
  <si>
    <t>工青妇兵工作推进</t>
  </si>
  <si>
    <t>工青妇兵满意度</t>
  </si>
  <si>
    <t>提升社会安全水平</t>
  </si>
  <si>
    <t>提升社会安全</t>
  </si>
  <si>
    <t>提升应急救援能力</t>
  </si>
  <si>
    <t>提升敬老院效能</t>
  </si>
  <si>
    <t>提升场镇清扫保洁</t>
  </si>
  <si>
    <t>服务群众能力提升</t>
  </si>
  <si>
    <t>保障病人生活</t>
  </si>
  <si>
    <t>病人家属满意度</t>
  </si>
  <si>
    <t>提升人大代表工作能力</t>
  </si>
  <si>
    <t>提升社会经济发展</t>
  </si>
  <si>
    <t>重庆市綦江区安稳镇产业发展服务中心</t>
  </si>
  <si>
    <t>重庆市綦江区安稳镇便民服务中心（退役军人服务站）</t>
  </si>
  <si>
    <t>重庆市綦江区安稳镇综合行政执法大队</t>
  </si>
  <si>
    <t>重庆市綦江区安稳镇村镇建设服务中心</t>
  </si>
  <si>
    <t>重庆市綦江区扶欢镇人民政府（本级）</t>
  </si>
  <si>
    <t>扶欢镇优抚对象春节座谈会专项经费</t>
  </si>
  <si>
    <t>处理事件数</t>
  </si>
  <si>
    <t>审核通过率</t>
  </si>
  <si>
    <t>党员活动参与率</t>
  </si>
  <si>
    <t>涉及党员数</t>
  </si>
  <si>
    <t>790</t>
  </si>
  <si>
    <t>涉及支部数</t>
  </si>
  <si>
    <t>党员满意率</t>
  </si>
  <si>
    <t>解决特殊疑难信访问题</t>
  </si>
  <si>
    <t>敬老院管理运行经费（2025）</t>
  </si>
  <si>
    <t>服务群众专项经费（2025）</t>
  </si>
  <si>
    <t>安全监管和社会治理经费（2025）</t>
  </si>
  <si>
    <t>场镇基础设施维护（非税返还）</t>
  </si>
  <si>
    <t>用人办公室数</t>
  </si>
  <si>
    <t>涉及村社数</t>
  </si>
  <si>
    <t>社干部数</t>
  </si>
  <si>
    <t>涉及本土人才数</t>
  </si>
  <si>
    <t>兼职网格员数</t>
  </si>
  <si>
    <t>微网格员数</t>
  </si>
  <si>
    <t>149</t>
  </si>
  <si>
    <t>267</t>
  </si>
  <si>
    <t>112</t>
  </si>
  <si>
    <t>保障老党员数</t>
  </si>
  <si>
    <t>村小组长数</t>
  </si>
  <si>
    <t>148</t>
  </si>
  <si>
    <t>村闲委员数</t>
  </si>
  <si>
    <t>包含项目数</t>
  </si>
  <si>
    <t>涉及村居数</t>
  </si>
  <si>
    <t>对村居办公保障率</t>
  </si>
  <si>
    <t>保障村居数</t>
  </si>
  <si>
    <t>经费标准</t>
  </si>
  <si>
    <t>7600</t>
  </si>
  <si>
    <t>经费足额率</t>
  </si>
  <si>
    <t>处理安全事件数</t>
  </si>
  <si>
    <t>处理维稳事件数</t>
  </si>
  <si>
    <t>修缮基础设施数量</t>
  </si>
  <si>
    <t>18000</t>
  </si>
  <si>
    <t>人员待遇标准</t>
  </si>
  <si>
    <t>应急救援队员数</t>
  </si>
  <si>
    <t>应急救援队足额率</t>
  </si>
  <si>
    <t>保障敬老院数</t>
  </si>
  <si>
    <t>工作人员数</t>
  </si>
  <si>
    <t>相关事项数</t>
  </si>
  <si>
    <t>救助率</t>
  </si>
  <si>
    <t>镇人大代表数</t>
  </si>
  <si>
    <t>66</t>
  </si>
  <si>
    <t>镇人代会次数</t>
  </si>
  <si>
    <t>镇人大议题完成率</t>
  </si>
  <si>
    <t>政协议题数</t>
  </si>
  <si>
    <t>政协议题通过率</t>
  </si>
  <si>
    <t>规上企业和线上商贸企业数</t>
  </si>
  <si>
    <t>受益企业数</t>
  </si>
  <si>
    <t>重庆市綦江区永城镇人民政府（本级）</t>
  </si>
  <si>
    <t>遗属生活困难补助</t>
  </si>
  <si>
    <t>党员教育活动次数</t>
  </si>
  <si>
    <t>党支部集中学习次数</t>
  </si>
  <si>
    <t>主题活动次数</t>
  </si>
  <si>
    <t>105000</t>
  </si>
  <si>
    <t>农村党员人数</t>
  </si>
  <si>
    <t>654</t>
  </si>
  <si>
    <t>基层党建工作完成率</t>
  </si>
  <si>
    <t>党员群众满意度</t>
  </si>
  <si>
    <t>垃圾处置费）</t>
  </si>
  <si>
    <t>非税</t>
  </si>
  <si>
    <t>非在编人员在职人数</t>
  </si>
  <si>
    <t>工作任务完成合格率</t>
  </si>
  <si>
    <t>管理机制健全性</t>
  </si>
  <si>
    <t>内部员工满意度</t>
  </si>
  <si>
    <t>282500</t>
  </si>
  <si>
    <t>保障村居人数</t>
  </si>
  <si>
    <t>46</t>
  </si>
  <si>
    <t>村居工作开展率</t>
  </si>
  <si>
    <t>200817</t>
  </si>
  <si>
    <t>培训本土人才次数</t>
  </si>
  <si>
    <t>参训人员出勤率</t>
  </si>
  <si>
    <t>提高参训人员的工作效率</t>
  </si>
  <si>
    <t>参训人员满意度</t>
  </si>
  <si>
    <t>289048</t>
  </si>
  <si>
    <t>涉及的社区个数</t>
  </si>
  <si>
    <t>社区治理水平提升</t>
  </si>
  <si>
    <t>社区治理服务体系更加完善</t>
  </si>
  <si>
    <t>资金及时发放率</t>
  </si>
  <si>
    <t>补助按规定执行率</t>
  </si>
  <si>
    <t>77225</t>
  </si>
  <si>
    <t>补助发放覆盖率</t>
  </si>
  <si>
    <t>发放标准合规率</t>
  </si>
  <si>
    <t>离任干部生活保障满意度</t>
  </si>
  <si>
    <t>基层队伍稳定性</t>
  </si>
  <si>
    <t>老党员幸福指数提高</t>
  </si>
  <si>
    <t>老党员生活保障水平提高</t>
  </si>
  <si>
    <t>坚定老党员的信念</t>
  </si>
  <si>
    <t>128020</t>
  </si>
  <si>
    <t>保障村干部人数</t>
  </si>
  <si>
    <t>保险服务验收通过率</t>
  </si>
  <si>
    <t>提示基层组织稳定性</t>
  </si>
  <si>
    <t>补贴按时足额发放率</t>
  </si>
  <si>
    <t>村居小组长履职评估优良率</t>
  </si>
  <si>
    <t>提升村居小组长的工作积极性</t>
  </si>
  <si>
    <t>改善村民服务满意度</t>
  </si>
  <si>
    <t>190680</t>
  </si>
  <si>
    <t>补贴发放准确率</t>
  </si>
  <si>
    <t>村级工作保障水平</t>
  </si>
  <si>
    <t>补贴发放总额</t>
  </si>
  <si>
    <t>廉政教育开展次数</t>
  </si>
  <si>
    <t>案件办理合格率</t>
  </si>
  <si>
    <t>案件按期办结率</t>
  </si>
  <si>
    <t>权力运行规范</t>
  </si>
  <si>
    <t>长效机制建设</t>
  </si>
  <si>
    <t>年度党组织活动次数</t>
  </si>
  <si>
    <t>党员参学率</t>
  </si>
  <si>
    <t>党员素质提升、村级治理能力增强</t>
  </si>
  <si>
    <t>192000</t>
  </si>
  <si>
    <t>年度党组织活动开展次数</t>
  </si>
  <si>
    <t>党建工作完成率</t>
  </si>
  <si>
    <t>党员思想意识提升程度</t>
  </si>
  <si>
    <t>基层党员干部素质持续提升</t>
  </si>
  <si>
    <t>68400</t>
  </si>
  <si>
    <t>综治活动完成率</t>
  </si>
  <si>
    <t>提升乡村治理法治化水平</t>
  </si>
  <si>
    <t>保障法治建设持续推进</t>
  </si>
  <si>
    <t>综治群众满意度</t>
  </si>
  <si>
    <t>185816</t>
  </si>
  <si>
    <t>风险隐患点排查数量</t>
  </si>
  <si>
    <t>应急排危演练次数</t>
  </si>
  <si>
    <t>隐患整改合格率</t>
  </si>
  <si>
    <t>突发事件伤亡减少率</t>
  </si>
  <si>
    <t>应急演练次数</t>
  </si>
  <si>
    <t>救援任务完成率</t>
  </si>
  <si>
    <t>培训覆盖率</t>
  </si>
  <si>
    <t>经济损失降低率</t>
  </si>
  <si>
    <t>专项经费执行率</t>
  </si>
  <si>
    <t>工资发放准确率</t>
  </si>
  <si>
    <t>养老服务设施覆盖率提升</t>
  </si>
  <si>
    <t>入住特困人员满意度</t>
  </si>
  <si>
    <t>166000</t>
  </si>
  <si>
    <t>确保预算执行率达标</t>
  </si>
  <si>
    <t>提高道路洁净度</t>
  </si>
  <si>
    <t>日产日清，避免垃圾积压</t>
  </si>
  <si>
    <t>改善脏乱差现象，增强场镇环境美观度</t>
  </si>
  <si>
    <t>907881</t>
  </si>
  <si>
    <t>年度服务人次</t>
  </si>
  <si>
    <t>问题解决率</t>
  </si>
  <si>
    <t>210000</t>
  </si>
  <si>
    <t>按规定执行率</t>
  </si>
  <si>
    <t>患者监护责任落实率</t>
  </si>
  <si>
    <t>降低信访率</t>
  </si>
  <si>
    <t>124000</t>
  </si>
  <si>
    <t>代表培训次数</t>
  </si>
  <si>
    <t>活动计划完成率</t>
  </si>
  <si>
    <t>代表履职能力提升</t>
  </si>
  <si>
    <t>群众对代表工作的满意度</t>
  </si>
  <si>
    <t>活动经费总额</t>
  </si>
  <si>
    <t>91500</t>
  </si>
  <si>
    <t>协商成果采纳率</t>
  </si>
  <si>
    <t>建议办理反馈及时率</t>
  </si>
  <si>
    <t>基层矛盾纠纷化解率同比上升</t>
  </si>
  <si>
    <t>参与群众满意度</t>
  </si>
  <si>
    <t>服务合格率</t>
  </si>
  <si>
    <t>服务项目完成及时率</t>
  </si>
  <si>
    <t>带动就业增长率</t>
  </si>
  <si>
    <t>企业满意度提升</t>
  </si>
  <si>
    <t>重庆市綦江区永城镇便民服务中心（退役军人服务站）</t>
  </si>
  <si>
    <t>重庆市綦江区中峰镇人民政府（本级）</t>
  </si>
  <si>
    <t>机关党员数量</t>
  </si>
  <si>
    <t>开展主题党日活动数量</t>
  </si>
  <si>
    <t>项目受益人数</t>
  </si>
  <si>
    <t>持续开展活动保障率</t>
  </si>
  <si>
    <t>流动党支部数量</t>
  </si>
  <si>
    <t>农村党员数量</t>
  </si>
  <si>
    <t>486</t>
  </si>
  <si>
    <t>项目受益党支部</t>
  </si>
  <si>
    <t>党组织满意度</t>
  </si>
  <si>
    <t>2023年传统村落保护发展项目市级补助资金</t>
  </si>
  <si>
    <t>綦江区2023年第二批地质灾害避险搬迁补助资金</t>
  </si>
  <si>
    <t>村居干部人数</t>
  </si>
  <si>
    <t>31</t>
  </si>
  <si>
    <t>项目受益村居数</t>
  </si>
  <si>
    <t>提供就业岗位数量</t>
  </si>
  <si>
    <t>受益村数</t>
  </si>
  <si>
    <t>遴选本土人才数量</t>
  </si>
  <si>
    <t>本土人才流动率</t>
  </si>
  <si>
    <t>“两委”外社区工作者人数</t>
  </si>
  <si>
    <t>获益村居数</t>
  </si>
  <si>
    <t>区级匹配专职网格员</t>
  </si>
  <si>
    <t>受益村居数</t>
  </si>
  <si>
    <t>微网格长数量</t>
  </si>
  <si>
    <t>兼职网格员收入</t>
  </si>
  <si>
    <t>微网格长收入</t>
  </si>
  <si>
    <t>项目完成年限</t>
  </si>
  <si>
    <t>老党员数量</t>
  </si>
  <si>
    <t>67</t>
  </si>
  <si>
    <t>获益村数</t>
  </si>
  <si>
    <t>人均保障标准</t>
  </si>
  <si>
    <t>保障村居工作连续性</t>
  </si>
  <si>
    <t>获益人数</t>
  </si>
  <si>
    <t>1.6</t>
  </si>
  <si>
    <t>月均补贴标准</t>
  </si>
  <si>
    <t>村居监察监督员人数</t>
  </si>
  <si>
    <t>重点信访人员数量</t>
  </si>
  <si>
    <t>进京越级上访比率</t>
  </si>
  <si>
    <t>项目年限</t>
  </si>
  <si>
    <t>解决排除危险隐患数量</t>
  </si>
  <si>
    <t>提供就业岗位数</t>
  </si>
  <si>
    <t>应急救援队数量</t>
  </si>
  <si>
    <t>每人经费保障标准</t>
  </si>
  <si>
    <t>工作人员数量</t>
  </si>
  <si>
    <t>敬老院特困人员人数</t>
  </si>
  <si>
    <t>工作人员月工资额</t>
  </si>
  <si>
    <t>餐厨垃圾收运数量</t>
  </si>
  <si>
    <t>清扫保洁面积</t>
  </si>
  <si>
    <t>场镇绿化保持率</t>
  </si>
  <si>
    <t>基础设施维护及时率</t>
  </si>
  <si>
    <t>村补助标准</t>
  </si>
  <si>
    <t>精神病人监护人人数</t>
  </si>
  <si>
    <t>精神病人人数</t>
  </si>
  <si>
    <t>项目完成期限</t>
  </si>
  <si>
    <t>精神病人肇事肇祸发生率</t>
  </si>
  <si>
    <t>10.4</t>
  </si>
  <si>
    <t>每年召开会议次数</t>
  </si>
  <si>
    <t>镇人大代表保障标准</t>
  </si>
  <si>
    <t>开展协商活动</t>
  </si>
  <si>
    <t>完成民生实事数量</t>
  </si>
  <si>
    <t>协商议题</t>
  </si>
  <si>
    <t>矛盾化解率</t>
  </si>
  <si>
    <t>496</t>
  </si>
  <si>
    <t>项目受益党员人数</t>
  </si>
  <si>
    <t>驾驶员出车效率</t>
  </si>
  <si>
    <t>服务对象对非在编人员满意度</t>
  </si>
  <si>
    <t>成本总额</t>
  </si>
  <si>
    <t>28.3</t>
  </si>
  <si>
    <t>重庆市綦江区中峰镇便民服务中心（退役军人服务站）</t>
  </si>
  <si>
    <t>重庆市綦江区横山镇人民政府（本级）</t>
  </si>
  <si>
    <t>党员数量</t>
  </si>
  <si>
    <t>党组织活动数量</t>
  </si>
  <si>
    <t>发展党员人数</t>
  </si>
  <si>
    <t>横山场镇维修整治项目（非税）</t>
  </si>
  <si>
    <t>农村综合改革转移支付资金—美丽乡村</t>
  </si>
  <si>
    <t>横山场镇周边村社环境治理及生态修复项目</t>
  </si>
  <si>
    <t>考核次数</t>
  </si>
  <si>
    <t>涉及办公室数量</t>
  </si>
  <si>
    <t>补助次数</t>
  </si>
  <si>
    <t>村居干部数量</t>
  </si>
  <si>
    <t>发放次数</t>
  </si>
  <si>
    <t>两委外人数</t>
  </si>
  <si>
    <t>处理问题次数</t>
  </si>
  <si>
    <t>购买次数</t>
  </si>
  <si>
    <t>补贴月数</t>
  </si>
  <si>
    <t>村民小组长数量</t>
  </si>
  <si>
    <t>闲委员数量</t>
  </si>
  <si>
    <t>党员人数</t>
  </si>
  <si>
    <t>组织党组织活动次数</t>
  </si>
  <si>
    <t>监督次数</t>
  </si>
  <si>
    <t>监督员数量</t>
  </si>
  <si>
    <t>廉政纪律风气提升</t>
  </si>
  <si>
    <t>工青妇兵组织数量</t>
  </si>
  <si>
    <t>处理事件数量</t>
  </si>
  <si>
    <t>上访接待数量</t>
  </si>
  <si>
    <t>救援次数</t>
  </si>
  <si>
    <t>修缮次数</t>
  </si>
  <si>
    <t>应急处置险情次数</t>
  </si>
  <si>
    <t>应急队数量</t>
  </si>
  <si>
    <t>应急队员数量</t>
  </si>
  <si>
    <t>赡养人数</t>
  </si>
  <si>
    <t>五保人数</t>
  </si>
  <si>
    <t>道路长度</t>
  </si>
  <si>
    <t>服务次数</t>
  </si>
  <si>
    <t>解决问题数量</t>
  </si>
  <si>
    <t>救助次数</t>
  </si>
  <si>
    <t>重精病人人数</t>
  </si>
  <si>
    <t>人大代表人数</t>
  </si>
  <si>
    <t>人大会议次数</t>
  </si>
  <si>
    <t>人大活动次数</t>
  </si>
  <si>
    <t>涉及数量</t>
  </si>
  <si>
    <t>中国国民党革命委员会重庆市綦江区委员会（本级）</t>
  </si>
  <si>
    <t>党派基层活动经费</t>
  </si>
  <si>
    <t>基层小组会议</t>
  </si>
  <si>
    <t>课题调研报告</t>
  </si>
  <si>
    <t>社会公益实路活动</t>
  </si>
  <si>
    <t>中国民主同盟重庆市綦江区委员会（本级）</t>
  </si>
  <si>
    <t>民盟党派基层活动经费</t>
  </si>
  <si>
    <t>集中学习会议</t>
  </si>
  <si>
    <t>开展课题调研</t>
  </si>
  <si>
    <t>开展社会服务活动</t>
  </si>
  <si>
    <t>社会服务影响人数</t>
  </si>
  <si>
    <t>盟员对活动满意度</t>
  </si>
  <si>
    <t>中国民主促进会重庆市綦江区委员会（本级）</t>
  </si>
  <si>
    <t>民进党派基层活动经费</t>
  </si>
  <si>
    <t>调研课题</t>
  </si>
  <si>
    <t>开展会议活动</t>
  </si>
  <si>
    <t>资金使用范围、标准符合率</t>
  </si>
  <si>
    <t>各项工作完成率</t>
  </si>
  <si>
    <t>社会正能量</t>
  </si>
  <si>
    <t>工作认可</t>
  </si>
  <si>
    <t>九三学社重庆市綦江区委员会（本级）</t>
  </si>
  <si>
    <t>九三学社党派基层活动经费</t>
  </si>
  <si>
    <t>调研报告</t>
  </si>
  <si>
    <t>会议</t>
  </si>
  <si>
    <t>信息</t>
  </si>
  <si>
    <t>社会服务</t>
  </si>
  <si>
    <t>社员满意度人数</t>
  </si>
  <si>
    <t>中国共产主义青年团重庆市綦江区委员会（本级）</t>
  </si>
  <si>
    <t>青年联合会专项经费</t>
  </si>
  <si>
    <t>组织青联委员开展公益活动</t>
  </si>
  <si>
    <t>组织青年委员学习次数</t>
  </si>
  <si>
    <t>活动开展安全率</t>
  </si>
  <si>
    <t>青联委员参与社会服务人次</t>
  </si>
  <si>
    <t>青联委员满意度</t>
  </si>
  <si>
    <t>全国计划志愿者保险费（预拨）</t>
  </si>
  <si>
    <t>覆盖所有全国计划志愿者</t>
  </si>
  <si>
    <t>按时足额缴纳费用</t>
  </si>
  <si>
    <t>志愿者积极参与重点工作及活动</t>
  </si>
  <si>
    <t>志愿服务活动持续开展</t>
  </si>
  <si>
    <t>志愿者满意度</t>
  </si>
  <si>
    <t>区县</t>
  </si>
  <si>
    <t>按月足额发放</t>
  </si>
  <si>
    <t>志愿者参与基层工作</t>
  </si>
  <si>
    <t>招录西部计划志愿者</t>
  </si>
  <si>
    <t>志愿者及服务单位满意度</t>
  </si>
  <si>
    <t>群团服务专项资金—青少年事业发展资金</t>
  </si>
  <si>
    <t>开展青少年主题活动</t>
  </si>
  <si>
    <t>影响覆盖青少年群体</t>
  </si>
  <si>
    <t>形成品牌活动</t>
  </si>
  <si>
    <t>群团事业发展资金—青少年事业发展资金</t>
  </si>
  <si>
    <t>打造“渝青·小哥加油站”个数</t>
  </si>
  <si>
    <t>每月开展关爱服务新兴领域青年活动场次</t>
  </si>
  <si>
    <t>每场活动覆盖人数</t>
  </si>
  <si>
    <t>綦江西部计划志愿者招募考试经费</t>
  </si>
  <si>
    <t>报名人数</t>
  </si>
  <si>
    <t>招募志愿者人数</t>
  </si>
  <si>
    <t>新增就业人数</t>
  </si>
  <si>
    <t>用人单位满意度</t>
  </si>
  <si>
    <t>厉行节约，控制支出成本</t>
  </si>
  <si>
    <t>青少年心理健康疏导机制改革试点经费</t>
  </si>
  <si>
    <t>帮助困境儿童人次</t>
  </si>
  <si>
    <t>阵地建设个数</t>
  </si>
  <si>
    <t>立项节约，控制支出成本</t>
  </si>
  <si>
    <t>青少年活动中心假期公益托管项目</t>
  </si>
  <si>
    <t>覆盖学生数量</t>
  </si>
  <si>
    <t>托管点位覆盖个数</t>
  </si>
  <si>
    <t>招募志愿者数量</t>
  </si>
  <si>
    <t>厉行节约，控制成本</t>
  </si>
  <si>
    <t>青少年活动中心日常运营费</t>
  </si>
  <si>
    <t>厉行节约，控制支出</t>
  </si>
  <si>
    <t>163000</t>
  </si>
  <si>
    <t>按时缴纳水电费</t>
  </si>
  <si>
    <t>培训学员人次</t>
  </si>
  <si>
    <t>支付安全性合规合法性</t>
  </si>
  <si>
    <t>教职工、学员及家长满意度</t>
  </si>
  <si>
    <t>青少年活动中心租金管理</t>
  </si>
  <si>
    <t>场所正常运营</t>
  </si>
  <si>
    <t>场所安全有序，无安全事故发生</t>
  </si>
  <si>
    <t>校外教育收入</t>
  </si>
  <si>
    <t>场所安全合规率</t>
  </si>
  <si>
    <t>教职工、培训学员及家长满意度</t>
  </si>
  <si>
    <t>重庆市綦江区青少年活动中心</t>
  </si>
  <si>
    <t>青少年校外活动场所建设费</t>
  </si>
  <si>
    <t>重庆市綦江区妇女联合会（本级）</t>
  </si>
  <si>
    <t>綦江区妇女儿童活动中心租金</t>
  </si>
  <si>
    <t>免费开放天数</t>
  </si>
  <si>
    <t>活动计划完成及时率</t>
  </si>
  <si>
    <t>覆盖妇女儿童人数</t>
  </si>
  <si>
    <t>阵地作用发挥</t>
  </si>
  <si>
    <t>妇女儿童对活动的满意度</t>
  </si>
  <si>
    <t>权益保障工作</t>
  </si>
  <si>
    <t>开展普法宣传活动</t>
  </si>
  <si>
    <t>宣传活动计划完成及时率</t>
  </si>
  <si>
    <t>平安嫂队伍作用发挥</t>
  </si>
  <si>
    <t>群众对工作满意度</t>
  </si>
  <si>
    <t>家庭儿童工作</t>
  </si>
  <si>
    <t>开展家庭家教家风宣传宣讲场次</t>
  </si>
  <si>
    <t>宣传宣讲覆盖家庭户数</t>
  </si>
  <si>
    <t>注重家庭家教家风建设社会氛围</t>
  </si>
  <si>
    <t>妇女儿童维权站建设</t>
  </si>
  <si>
    <t>未成年人家庭监护教育关爱改革项目</t>
  </si>
  <si>
    <t>服务惠及监护缺失家庭户数</t>
  </si>
  <si>
    <t>监护人表示掌握至少1种家庭正向沟通技巧的比例</t>
  </si>
  <si>
    <t>服务对象对工作满意度</t>
  </si>
  <si>
    <t>思想政治引领</t>
  </si>
  <si>
    <t>宣讲活动场次</t>
  </si>
  <si>
    <t>活动覆盖妇女群众人数</t>
  </si>
  <si>
    <t>先进典型示范带动作用发挥</t>
  </si>
  <si>
    <t>群众对活动满意度</t>
  </si>
  <si>
    <t>组织建设及妇女发展工作</t>
  </si>
  <si>
    <t>开展乡村振兴系列活动、妇女创新创业服务等活动</t>
  </si>
  <si>
    <t>妇女微家、暖心角等阵地作用发挥</t>
  </si>
  <si>
    <t>群众对工作的满意度</t>
  </si>
  <si>
    <t>社区妇女儿童综合服务体项目</t>
  </si>
  <si>
    <t>开展公益活动场次</t>
  </si>
  <si>
    <t>活动计划按时完成率</t>
  </si>
  <si>
    <t>妇女儿童对活动满意度</t>
  </si>
  <si>
    <t>重庆市綦江区科学技术协会（本级）</t>
  </si>
  <si>
    <t>科普活动与科技交流</t>
  </si>
  <si>
    <t>社区科普大学教学点</t>
  </si>
  <si>
    <t>公民科学素质知识竞赛活动</t>
  </si>
  <si>
    <t>大型科普活动</t>
  </si>
  <si>
    <t xml:space="preserve">通过开展系列科普活动，增长	提升了公民科学素质	</t>
  </si>
  <si>
    <t>反邪教经费</t>
  </si>
  <si>
    <t>下基层反邪教宣讲</t>
  </si>
  <si>
    <t>征集反邪教征文</t>
  </si>
  <si>
    <t>教育警醒干部群众，预防邪教滋生与反弹，维护社会稳定</t>
  </si>
  <si>
    <t>完善防范邪教宣传教育机制</t>
  </si>
  <si>
    <t>广大群众满意度</t>
  </si>
  <si>
    <t>青少年科技创新区长奖励</t>
  </si>
  <si>
    <t>组织区内青少年学生参加科技创新大赛</t>
  </si>
  <si>
    <t>开展青少年科技创新表彰活动</t>
  </si>
  <si>
    <t>全区青少年参加科学创新增长率</t>
  </si>
  <si>
    <t>青少年科技创新活动持续年限</t>
  </si>
  <si>
    <t>中小学生与社会满意</t>
  </si>
  <si>
    <t>老科技工作者协会工作经费</t>
  </si>
  <si>
    <t>组织开展“三进”活动</t>
  </si>
  <si>
    <t>建立完善綦江人才信息库</t>
  </si>
  <si>
    <t>组织老医疗工作者开展“健康进社区.义诊为百姓”科普赶场活动</t>
  </si>
  <si>
    <t>组织开展进农村、进企业和进校园，等“三进”的活动受益人数</t>
  </si>
  <si>
    <t>干部群众满意度</t>
  </si>
  <si>
    <t>联系服务科技工作者</t>
  </si>
  <si>
    <t>“科技专家进企业·精准对接解难题”活动</t>
  </si>
  <si>
    <t>组织科技工作者参加创新方法培训</t>
  </si>
  <si>
    <t>巩固和发展科技社团</t>
  </si>
  <si>
    <t>制作宣传教育资料</t>
  </si>
  <si>
    <t>科技工作者满意度</t>
  </si>
  <si>
    <t>重庆市綦江区工商业联合会（本级）</t>
  </si>
  <si>
    <t>经济服务专项经费</t>
  </si>
  <si>
    <t>编印“千人进千企”行动助企工作相关资料及政策</t>
  </si>
  <si>
    <t>开展调研及走访</t>
  </si>
  <si>
    <t>开展融资、法律、人才、科技创新等服务</t>
  </si>
  <si>
    <t>开展政企沟通</t>
  </si>
  <si>
    <t>促进两个健康发展</t>
  </si>
  <si>
    <t>民营经济人士满意度</t>
  </si>
  <si>
    <t>民营经济人士宣传思想教育专项经费</t>
  </si>
  <si>
    <t>开展党的理论知识、政策法规、普法宣传培训、融资服务培训等宣传活动</t>
  </si>
  <si>
    <t>开展理想教育活动</t>
  </si>
  <si>
    <t>宣传选树典型</t>
  </si>
  <si>
    <t>控制经费支出</t>
  </si>
  <si>
    <t>商会建设及会员发展专项经费</t>
  </si>
  <si>
    <t>开展民营经济代表人士考察</t>
  </si>
  <si>
    <t>指导基层商会开展成立和换届工作</t>
  </si>
  <si>
    <t>组织基层商会开展交流活动4</t>
  </si>
  <si>
    <t>商会健康发展</t>
  </si>
  <si>
    <t>商会满意度</t>
  </si>
  <si>
    <t>执常委、主席会长（扩大）会议专项经费</t>
  </si>
  <si>
    <t>召开常委会</t>
  </si>
  <si>
    <t>召开执委会</t>
  </si>
  <si>
    <t>召开主席会</t>
  </si>
  <si>
    <t>确保执委会顺利运行</t>
  </si>
  <si>
    <t>执委满意度</t>
  </si>
  <si>
    <t>宠物产业发展专项经费</t>
  </si>
  <si>
    <t>组织开展招商对接</t>
  </si>
  <si>
    <t>开展专题研讨、宠物产业宣传</t>
  </si>
  <si>
    <t>带动綦江宠物产业发展</t>
  </si>
  <si>
    <t>重庆市綦江区归侨侨眷联合会（本级）</t>
  </si>
  <si>
    <t>联系服务侨台群众专项经费</t>
  </si>
  <si>
    <t>开展联谊活动</t>
  </si>
  <si>
    <t>慰问侨台群众</t>
  </si>
  <si>
    <t>走访联系侨台群众</t>
  </si>
  <si>
    <t>走访联系慰问覆盖率（针对当年目标）</t>
  </si>
  <si>
    <t>侨台群众满意率</t>
  </si>
  <si>
    <t>服务经济社会发展专项经费</t>
  </si>
  <si>
    <t>开展经济文化等活动</t>
  </si>
  <si>
    <t>开展社区服务活动</t>
  </si>
  <si>
    <t>撰写提案和社情民意</t>
  </si>
  <si>
    <t>侨台政协委员撰写提案立案率</t>
  </si>
  <si>
    <t>第三次归侨侨眷、台胞台属代表大会经费</t>
  </si>
  <si>
    <t>选举产生新一届侨台联委员理事</t>
  </si>
  <si>
    <t>召开代表大会及委员理事会</t>
  </si>
  <si>
    <t>代表大会顺利举行，选举新一届侨台联班子，为开展侨台工作奠定组织保障。</t>
  </si>
  <si>
    <t>能够获得侨台群众认可</t>
  </si>
  <si>
    <t>重庆市綦江区残疾人联合会（本级）</t>
  </si>
  <si>
    <t>残疾儿童康复治疗救助基金</t>
  </si>
  <si>
    <t>残疾儿童康复人次</t>
  </si>
  <si>
    <t>残疾儿童应救尽救</t>
  </si>
  <si>
    <t>资金按时序进度拨付率</t>
  </si>
  <si>
    <t>残疾儿童救助标准</t>
  </si>
  <si>
    <t>彩票公益金（体育彩票）区县分成资金（残疾人体育经费）</t>
  </si>
  <si>
    <t>市级残疾人事业发展补助（一般公共预算）</t>
  </si>
  <si>
    <t>保障长训运动员数量</t>
  </si>
  <si>
    <t>残疾人家庭无障碍改造户数</t>
  </si>
  <si>
    <t>提供托养服务人次</t>
  </si>
  <si>
    <t>乡镇街道配备专兼职委员人数</t>
  </si>
  <si>
    <t>残疾人辅具适配率</t>
  </si>
  <si>
    <t>农村残疾人技能培训人次</t>
  </si>
  <si>
    <t>中央残疾人事业发展补助（一般公共预算）</t>
  </si>
  <si>
    <t>残疾儿童应救尽救率</t>
  </si>
  <si>
    <t>中央残疾人事业发展补助（彩票公益金）</t>
  </si>
  <si>
    <t>残疾人权益保障到人补助</t>
  </si>
  <si>
    <t>C5驾照培训补贴率</t>
  </si>
  <si>
    <t>残疾人节日慰问</t>
  </si>
  <si>
    <t>重度残疾人得到商业保险保障</t>
  </si>
  <si>
    <t>困难残疾大学生得到救助率</t>
  </si>
  <si>
    <t>盲人按摩就业并缴纳社保人数</t>
  </si>
  <si>
    <t>特殊教育学生生活补助</t>
  </si>
  <si>
    <t>家庭医生签约服务人均补助</t>
  </si>
  <si>
    <t>精神残疾住院病人补助</t>
  </si>
  <si>
    <t>残疾人服务目标任务</t>
  </si>
  <si>
    <t>德法相伴开展</t>
  </si>
  <si>
    <t>精准康复系统中辅具适配率</t>
  </si>
  <si>
    <t>重度残疾人托养人数</t>
  </si>
  <si>
    <t>农村残疾人就业帮扶基地</t>
  </si>
  <si>
    <t>农村残疾人得到实用技术培训</t>
  </si>
  <si>
    <t>残疾人事业履职经费</t>
  </si>
  <si>
    <t>残疾人持三代证人数</t>
  </si>
  <si>
    <t>2.4</t>
  </si>
  <si>
    <t>无障碍改造户数</t>
  </si>
  <si>
    <t>基本状况调查员培训覆盖率</t>
  </si>
  <si>
    <t>残疾人基本状况系统动态更新</t>
  </si>
  <si>
    <t>无障碍改造户均成本</t>
  </si>
  <si>
    <t>残疾人组织机构建设经费</t>
  </si>
  <si>
    <t>渝馨家园运行</t>
  </si>
  <si>
    <t>专门协会运行</t>
  </si>
  <si>
    <t>残疾人综合服务中心正常运营</t>
  </si>
  <si>
    <t>基金会正常运营募捐</t>
  </si>
  <si>
    <t>专门协会运行经费</t>
  </si>
  <si>
    <t>残疾人文化体育艺术宣传经费</t>
  </si>
  <si>
    <t>残疾人节日宣传</t>
  </si>
  <si>
    <t>文体示范点</t>
  </si>
  <si>
    <t>五个一活动受惠户数</t>
  </si>
  <si>
    <t>保障市级长训运动员数</t>
  </si>
  <si>
    <t>保障残疾人参加体育赛事</t>
  </si>
  <si>
    <t>重庆市綦江区文学艺术界联合会（本级）</t>
  </si>
  <si>
    <t>《綦江文艺》专刊费</t>
  </si>
  <si>
    <t>新刊印发行数量</t>
  </si>
  <si>
    <t>册/期</t>
  </si>
  <si>
    <t>机关形象不满意度</t>
  </si>
  <si>
    <t>刊物页码</t>
  </si>
  <si>
    <t>读者不满意度</t>
  </si>
  <si>
    <t>文艺进基层经费</t>
  </si>
  <si>
    <t>活动知晓率</t>
  </si>
  <si>
    <t>区文联各种活动专项经费</t>
  </si>
  <si>
    <t>活动安全事故发生率</t>
  </si>
  <si>
    <t>文艺精品创作扶持奖励经费</t>
  </si>
  <si>
    <t>奖励扶持数量</t>
  </si>
  <si>
    <t>奖励扶持经费到位率</t>
  </si>
  <si>
    <t>文艺工作者活动再参与率</t>
  </si>
  <si>
    <t>重庆市綦江区社会科学界联合会（本级）</t>
  </si>
  <si>
    <t>哲学社会科学研究业务经费</t>
  </si>
  <si>
    <t>按时结项率</t>
  </si>
  <si>
    <t>区级成果获市级立项数量</t>
  </si>
  <si>
    <t>成果合格率</t>
  </si>
  <si>
    <t>专家评审</t>
  </si>
  <si>
    <t>哲学社会科学普及专项经费</t>
  </si>
  <si>
    <t>社科普及活动次数</t>
  </si>
  <si>
    <t>社科普及项目立项数量</t>
  </si>
  <si>
    <t>参与社科咨询人次</t>
  </si>
  <si>
    <t>发布社科普及短视频</t>
  </si>
  <si>
    <t>重庆市綦江区市场监督管理局（本级）</t>
  </si>
  <si>
    <t>基层食品药品协管员专项经费</t>
  </si>
  <si>
    <t>收集信息</t>
  </si>
  <si>
    <t>收集意见和建议</t>
  </si>
  <si>
    <t>协助开展检查次数</t>
  </si>
  <si>
    <t>协助宣传次数</t>
  </si>
  <si>
    <t>市场监管专项经费</t>
  </si>
  <si>
    <t>定向抽查</t>
  </si>
  <si>
    <t>年报公示率</t>
  </si>
  <si>
    <t>综合抽查</t>
  </si>
  <si>
    <t>315宣传</t>
  </si>
  <si>
    <t>综合演练</t>
  </si>
  <si>
    <t>公平竞争审查专项经费</t>
  </si>
  <si>
    <t>抽取每家单位文件</t>
  </si>
  <si>
    <t>公平竞争审查</t>
  </si>
  <si>
    <t>促进公平竞争</t>
  </si>
  <si>
    <t>有效改善</t>
  </si>
  <si>
    <t>优化营商环境</t>
  </si>
  <si>
    <t>产品质量发展专项经费</t>
  </si>
  <si>
    <t>农产品质量安全例行监测合格率</t>
  </si>
  <si>
    <t>98.3</t>
  </si>
  <si>
    <t>消费品质量合格率</t>
  </si>
  <si>
    <t>制造业产品质量合格率</t>
  </si>
  <si>
    <t>流通领域药品抽检合格率</t>
  </si>
  <si>
    <t>99.5</t>
  </si>
  <si>
    <t>主导或参与制定（修订）国家标准或行业标准</t>
  </si>
  <si>
    <t>区级抽检专项</t>
  </si>
  <si>
    <t>产品质量抽检数量</t>
  </si>
  <si>
    <t>食品抽检数量</t>
  </si>
  <si>
    <t>1842</t>
  </si>
  <si>
    <t>提高食品安全</t>
  </si>
  <si>
    <t>食品抽检批次价格</t>
  </si>
  <si>
    <t>市场培育专项</t>
  </si>
  <si>
    <t>免费查询和复印企业档案</t>
  </si>
  <si>
    <t>市场主体发展</t>
  </si>
  <si>
    <t>走访企业</t>
  </si>
  <si>
    <t>实现最多跑一次</t>
  </si>
  <si>
    <t>重庆市綦江区审计局（本级）</t>
  </si>
  <si>
    <t>经济责任、自然资源资产及其他审计经费</t>
  </si>
  <si>
    <t>提出审计建议（条）</t>
  </si>
  <si>
    <t>提交各类审计报告和信息简报数量（篇）</t>
  </si>
  <si>
    <t>未按时完成的审计项目</t>
  </si>
  <si>
    <t>被审计单位根据审计建议制定整改措施（项）</t>
  </si>
  <si>
    <t>审计人员被投诉率</t>
  </si>
  <si>
    <t>政府投资项目审计经费</t>
  </si>
  <si>
    <t>提交各类审计报告和信息数量（篇）</t>
  </si>
  <si>
    <t>未按时完成的审计项目（个）</t>
  </si>
  <si>
    <t>促进增收节支和挽回损失（万元）</t>
  </si>
  <si>
    <t>重庆市綦江区规划和自然资源局（本级）</t>
  </si>
  <si>
    <t>农村集体建设用地复垦项目</t>
  </si>
  <si>
    <t>綦江区土地整治项目</t>
  </si>
  <si>
    <t>綦江区东溪镇唐家岩危岩工程治理项目</t>
  </si>
  <si>
    <t>2025年农村集体建设用地复垦项目</t>
  </si>
  <si>
    <t>2024年基本农田有偿调剂费</t>
  </si>
  <si>
    <t>提前下达2026年自然灾害防治体系建设补助资金</t>
  </si>
  <si>
    <t>地质灾害群专结合监测预警</t>
  </si>
  <si>
    <t>地质灾害综合治理</t>
  </si>
  <si>
    <t>监测台站在线率</t>
  </si>
  <si>
    <t>治理工程验收合格率</t>
  </si>
  <si>
    <t>实施区域受益人群满意度</t>
  </si>
  <si>
    <t>提前下达2026年市级地质灾害防治专项资金</t>
  </si>
  <si>
    <t>搬迁人数</t>
  </si>
  <si>
    <t>群测群防员补助人数</t>
  </si>
  <si>
    <t>255</t>
  </si>
  <si>
    <t>驻守地质队个数</t>
  </si>
  <si>
    <t>群测群防监测信息上报率</t>
  </si>
  <si>
    <t>2026年国土和规划机构改革地方财力保障</t>
  </si>
  <si>
    <t>网络安全巡检次数</t>
  </si>
  <si>
    <t>执法自主监测监管</t>
  </si>
  <si>
    <t>档案数字化管理</t>
  </si>
  <si>
    <t>5900</t>
  </si>
  <si>
    <t>法律宣传</t>
  </si>
  <si>
    <t>举办活动次数</t>
  </si>
  <si>
    <t>2026年地质灾害防治专项补助资金</t>
  </si>
  <si>
    <t>完成销号隐患点</t>
  </si>
  <si>
    <t>完成治理项目</t>
  </si>
  <si>
    <t>监测设备在线率</t>
  </si>
  <si>
    <t>群测群防员信息上报率</t>
  </si>
  <si>
    <t>地质灾害受益群众</t>
  </si>
  <si>
    <t>2026年自然资源调查及测绘管理专项</t>
  </si>
  <si>
    <t>变更调查分析报告</t>
  </si>
  <si>
    <t>监测覆盖面积</t>
  </si>
  <si>
    <t>2185</t>
  </si>
  <si>
    <t>重大项目底图使用次数</t>
  </si>
  <si>
    <t>8.29测绘法宣传日暨国家版图意识宣传周活动</t>
  </si>
  <si>
    <t>基础测绘成果运用次数</t>
  </si>
  <si>
    <t>2026年历史遗留和关闭矿山环境恢复治理及复垦项目</t>
  </si>
  <si>
    <t>完成年度任务</t>
  </si>
  <si>
    <t>销号矿山数量</t>
  </si>
  <si>
    <t>验收矿山数量</t>
  </si>
  <si>
    <t>验收矿山面积</t>
  </si>
  <si>
    <t>销号矿山面积</t>
  </si>
  <si>
    <t>2026年綦江区全域土地治理</t>
  </si>
  <si>
    <t>编制农村土地综合整治项目方案</t>
  </si>
  <si>
    <t>完成土地平整工程</t>
  </si>
  <si>
    <t>完成低效园林地整治</t>
  </si>
  <si>
    <t>基础设施新增（灌溉管网）</t>
  </si>
  <si>
    <t>2026年矿产资源管理专项资金</t>
  </si>
  <si>
    <t>采矿权实地核查及储量动态检测报告</t>
  </si>
  <si>
    <t>采矿权信息公示实地核查报告</t>
  </si>
  <si>
    <t>矿业权前期技术报告</t>
  </si>
  <si>
    <t>新增就业岗位人数</t>
  </si>
  <si>
    <t>綦江区矿山企业覆盖率</t>
  </si>
  <si>
    <t>2026年农村村民住宅用地农用地转用耕地开垦费</t>
  </si>
  <si>
    <t>落实耕地占补平衡次数</t>
  </si>
  <si>
    <t>区级耕地占补平衡落实率</t>
  </si>
  <si>
    <t>取得区政府批复率</t>
  </si>
  <si>
    <t>涉及范围</t>
  </si>
  <si>
    <t>2026年国土空间设计与编制专项</t>
  </si>
  <si>
    <t>规划编制成果数量</t>
  </si>
  <si>
    <t>国土空间规划技术审查次数</t>
  </si>
  <si>
    <t>完成及时率</t>
  </si>
  <si>
    <t>基础设施等项目调规持续年限</t>
  </si>
  <si>
    <t>2026年国土空间与自然资源保护专项</t>
  </si>
  <si>
    <t>编制成果数量</t>
  </si>
  <si>
    <t>耕地资源质量分类年度更新点</t>
  </si>
  <si>
    <t>耕地恢复举证入库率</t>
  </si>
  <si>
    <t>永久基本农田优化调整</t>
  </si>
  <si>
    <t>耕地恢复补足</t>
  </si>
  <si>
    <t>2026年农村不动产地籍调查技术服务</t>
  </si>
  <si>
    <t>地籍调查业务量</t>
  </si>
  <si>
    <t>地籍调查成果验收报告</t>
  </si>
  <si>
    <t>地籍测绘业务办结时限</t>
  </si>
  <si>
    <t>2026年自然资源利用开发专项</t>
  </si>
  <si>
    <t>完成计划编制及评估报告</t>
  </si>
  <si>
    <t>计划编制及评估要求达标率</t>
  </si>
  <si>
    <t>审批完成及时率</t>
  </si>
  <si>
    <t>提高土地市场宏观调控能力</t>
  </si>
  <si>
    <t>预算科</t>
  </si>
  <si>
    <t>重庆市綦江区消防救援支队（本级）</t>
  </si>
  <si>
    <t>消防器材装备更新购置经费</t>
  </si>
  <si>
    <t>预算执行数</t>
  </si>
  <si>
    <t>支队战斗力有效提升</t>
  </si>
  <si>
    <t>指战员满意度</t>
  </si>
  <si>
    <t>消防业务费</t>
  </si>
  <si>
    <t>支队运行更加规范</t>
  </si>
  <si>
    <t>国家税务总局重庆市綦江区税务局（本级）</t>
  </si>
  <si>
    <t>在职及退休人员经费</t>
  </si>
  <si>
    <t>税法宣传活动实施率</t>
  </si>
  <si>
    <t>调查数据审核准确率</t>
  </si>
  <si>
    <t>12366热线接通率</t>
  </si>
  <si>
    <t>服务对象对象满意度率</t>
  </si>
  <si>
    <t>垃圾征收手续费</t>
  </si>
  <si>
    <t>税费协同共治</t>
  </si>
  <si>
    <t>数据审核准确率</t>
  </si>
</sst>
</file>

<file path=xl/styles.xml><?xml version="1.0" encoding="utf-8"?>
<styleSheet xmlns="http://schemas.openxmlformats.org/spreadsheetml/2006/main">
  <numFmts count="47">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yy\.mm\.dd"/>
    <numFmt numFmtId="177" formatCode="#,##0.0_ ;[Red]\-#,##0.0\ "/>
    <numFmt numFmtId="178" formatCode="0_ ;[Red]\-0\ "/>
    <numFmt numFmtId="179" formatCode="#,##0_ ;[Red]\-#,##0\ "/>
    <numFmt numFmtId="180" formatCode="0.00_ "/>
    <numFmt numFmtId="181" formatCode="_-&quot;$&quot;* #,##0_-;\-&quot;$&quot;* #,##0_-;_-&quot;$&quot;* &quot;-&quot;_-;_-@_-"/>
    <numFmt numFmtId="182" formatCode="&quot;$&quot;#,##0_);[Red]\(&quot;$&quot;#,##0\)"/>
    <numFmt numFmtId="183" formatCode="&quot;$&quot;\ #,##0.00_-;[Red]&quot;$&quot;\ #,##0.00\-"/>
    <numFmt numFmtId="184" formatCode="General;General;&quot;-&quot;"/>
    <numFmt numFmtId="185" formatCode="0.0_ "/>
    <numFmt numFmtId="186" formatCode="_(&quot;$&quot;* #,##0_);_(&quot;$&quot;* \(#,##0\);_(&quot;$&quot;* &quot;-&quot;??_);_(@_)"/>
    <numFmt numFmtId="187" formatCode="&quot;$&quot;#,##0.00_);[Red]\(&quot;$&quot;#,##0.00\)"/>
    <numFmt numFmtId="188" formatCode="_-* #,##0\ _F_-;\-* #,##0\ _F_-;_-* &quot;-&quot;\ _F_-;_-@_-"/>
    <numFmt numFmtId="189" formatCode="_-* #,##0_-;\-* #,##0_-;_-* &quot;-&quot;_-;_-@_-"/>
    <numFmt numFmtId="190" formatCode="\$#,##0;\(\$#,##0\)"/>
    <numFmt numFmtId="191" formatCode="_-* #,##0.00_-;\-* #,##0.00_-;_-* &quot;-&quot;??_-;_-@_-"/>
    <numFmt numFmtId="192" formatCode="#,##0.0_);\(#,##0.0\)"/>
    <numFmt numFmtId="193" formatCode="0.0_ ;[Red]\-0.0\ "/>
    <numFmt numFmtId="194" formatCode="0_ "/>
    <numFmt numFmtId="195" formatCode="#,##0_ "/>
    <numFmt numFmtId="196" formatCode="\$#,##0.00;\(\$#,##0.00\)"/>
    <numFmt numFmtId="197" formatCode="&quot;\&quot;#,##0;[Red]&quot;\&quot;\-#,##0"/>
    <numFmt numFmtId="198" formatCode="0.00_);[Red]\(0.00\)"/>
    <numFmt numFmtId="199" formatCode="#,##0.00_ "/>
    <numFmt numFmtId="200" formatCode="mmm\ dd\,\ yy"/>
    <numFmt numFmtId="201" formatCode="_-&quot;$&quot;* #,##0.00_-;\-&quot;$&quot;* #,##0.00_-;_-&quot;$&quot;* &quot;-&quot;??_-;_-@_-"/>
    <numFmt numFmtId="202" formatCode="_(&quot;$&quot;* #,##0.00_);_(&quot;$&quot;* \(#,##0.00\);_(&quot;$&quot;* &quot;-&quot;??_);_(@_)"/>
    <numFmt numFmtId="203" formatCode="_-&quot;$&quot;\ * #,##0_-;_-&quot;$&quot;\ * #,##0\-;_-&quot;$&quot;\ * &quot;-&quot;_-;_-@_-"/>
    <numFmt numFmtId="204" formatCode="0.0%"/>
    <numFmt numFmtId="205" formatCode="#,##0_);[Red]\(#,##0\)"/>
    <numFmt numFmtId="206" formatCode="mm/dd/yy_)"/>
    <numFmt numFmtId="207" formatCode="0.00_)"/>
    <numFmt numFmtId="208" formatCode="_-&quot;$&quot;\ * #,##0.00_-;_-&quot;$&quot;\ * #,##0.00\-;_-&quot;$&quot;\ * &quot;-&quot;??_-;_-@_-"/>
    <numFmt numFmtId="209" formatCode="0_);[Red]\(0\)"/>
    <numFmt numFmtId="210" formatCode="&quot;\&quot;#,##0.00;[Red]&quot;\&quot;\-#,##0.00"/>
    <numFmt numFmtId="211" formatCode="&quot;\&quot;&quot;\&quot;&quot;\&quot;&quot;\&quot;&quot;\&quot;&quot;\&quot;&quot;\&quot;&quot;\&quot;\$#,##0_);[Red]&quot;\&quot;&quot;\&quot;&quot;\&quot;&quot;\&quot;&quot;\&quot;&quot;\&quot;&quot;\&quot;&quot;\&quot;\(&quot;\&quot;&quot;\&quot;&quot;\&quot;&quot;\&quot;&quot;\&quot;&quot;\&quot;&quot;\&quot;&quot;\&quot;\$#,##0&quot;\&quot;&quot;\&quot;&quot;\&quot;&quot;\&quot;&quot;\&quot;&quot;\&quot;&quot;\&quot;&quot;\&quot;\)"/>
    <numFmt numFmtId="212" formatCode="_-* #,##0.00\ &quot;F&quot;_-;\-* #,##0.00\ &quot;F&quot;_-;_-* &quot;-&quot;??\ &quot;F&quot;_-;_-@_-"/>
    <numFmt numFmtId="213" formatCode="_(&quot;$&quot;* #,##0_);_(&quot;$&quot;* \(#,##0\);_(&quot;$&quot;* &quot;-&quot;_);_(@_)"/>
    <numFmt numFmtId="214" formatCode="#,##0;\(#,##0\)"/>
    <numFmt numFmtId="215" formatCode="_-* #,##0.00\ _F_-;\-* #,##0.00\ _F_-;_-* &quot;-&quot;??\ _F_-;_-@_-"/>
    <numFmt numFmtId="216" formatCode="_(&quot;$&quot;* #,##0.0_);_(&quot;$&quot;* \(#,##0.0\);_(&quot;$&quot;* &quot;-&quot;??_);_(@_)"/>
    <numFmt numFmtId="217" formatCode="#\ ??/??"/>
    <numFmt numFmtId="218" formatCode="#,##0.0_ "/>
  </numFmts>
  <fonts count="218">
    <font>
      <sz val="11"/>
      <color theme="1"/>
      <name val="宋体"/>
      <charset val="134"/>
      <scheme val="minor"/>
    </font>
    <font>
      <sz val="9"/>
      <color theme="1"/>
      <name val="宋体"/>
      <charset val="1"/>
    </font>
    <font>
      <b/>
      <sz val="9"/>
      <color theme="1"/>
      <name val="宋体"/>
      <charset val="1"/>
    </font>
    <font>
      <b/>
      <sz val="12"/>
      <color theme="1"/>
      <name val="宋体"/>
      <charset val="1"/>
    </font>
    <font>
      <sz val="22"/>
      <color theme="1"/>
      <name val="方正小标宋_GBK"/>
      <charset val="1"/>
    </font>
    <font>
      <b/>
      <sz val="11"/>
      <color theme="1"/>
      <name val="宋体"/>
      <charset val="1"/>
    </font>
    <font>
      <sz val="11"/>
      <color theme="1"/>
      <name val="方正楷体_GBK"/>
      <charset val="1"/>
    </font>
    <font>
      <sz val="12"/>
      <name val="Arial"/>
      <charset val="0"/>
    </font>
    <font>
      <b/>
      <sz val="10"/>
      <name val="Arial"/>
      <charset val="0"/>
    </font>
    <font>
      <sz val="10"/>
      <name val="Arial"/>
      <charset val="0"/>
    </font>
    <font>
      <sz val="14"/>
      <name val="方正黑体_GBK"/>
      <charset val="134"/>
    </font>
    <font>
      <sz val="16"/>
      <name val="方正小标宋_GBK"/>
      <charset val="134"/>
    </font>
    <font>
      <sz val="12"/>
      <name val="方正楷体_GBK"/>
      <charset val="134"/>
    </font>
    <font>
      <sz val="10"/>
      <name val="宋体"/>
      <charset val="134"/>
    </font>
    <font>
      <b/>
      <sz val="10"/>
      <name val="宋体"/>
      <charset val="134"/>
      <scheme val="minor"/>
    </font>
    <font>
      <b/>
      <sz val="10"/>
      <name val="宋体"/>
      <charset val="0"/>
      <scheme val="minor"/>
    </font>
    <font>
      <sz val="10"/>
      <name val="宋体"/>
      <charset val="134"/>
      <scheme val="minor"/>
    </font>
    <font>
      <sz val="10"/>
      <name val="宋体"/>
      <charset val="0"/>
      <scheme val="minor"/>
    </font>
    <font>
      <b/>
      <sz val="10"/>
      <color indexed="8"/>
      <name val="宋体"/>
      <charset val="134"/>
      <scheme val="minor"/>
    </font>
    <font>
      <sz val="10"/>
      <color indexed="8"/>
      <name val="宋体"/>
      <charset val="134"/>
      <scheme val="minor"/>
    </font>
    <font>
      <sz val="14"/>
      <color rgb="FF000000"/>
      <name val="方正黑体_GBK"/>
      <charset val="134"/>
    </font>
    <font>
      <sz val="16"/>
      <color indexed="8"/>
      <name val="方正小标宋_GBK"/>
      <charset val="134"/>
    </font>
    <font>
      <b/>
      <sz val="10"/>
      <color theme="1"/>
      <name val="宋体"/>
      <charset val="134"/>
      <scheme val="minor"/>
    </font>
    <font>
      <sz val="18"/>
      <color theme="1"/>
      <name val="Arial"/>
      <charset val="0"/>
    </font>
    <font>
      <sz val="11"/>
      <color theme="1"/>
      <name val="Arial"/>
      <charset val="0"/>
    </font>
    <font>
      <sz val="10"/>
      <color theme="1"/>
      <name val="宋体"/>
      <charset val="134"/>
      <scheme val="minor"/>
    </font>
    <font>
      <sz val="14"/>
      <color theme="1"/>
      <name val="方正黑体_GBK"/>
      <charset val="134"/>
    </font>
    <font>
      <sz val="18"/>
      <color theme="1"/>
      <name val="方正小标宋_GBK"/>
      <charset val="134"/>
    </font>
    <font>
      <sz val="10"/>
      <color theme="1"/>
      <name val="宋体"/>
      <charset val="134"/>
    </font>
    <font>
      <b/>
      <sz val="11"/>
      <color theme="1"/>
      <name val="宋体"/>
      <charset val="134"/>
      <scheme val="minor"/>
    </font>
    <font>
      <sz val="12"/>
      <name val="仿宋_GB2312"/>
      <charset val="134"/>
    </font>
    <font>
      <sz val="10"/>
      <name val="仿宋_GB2312"/>
      <charset val="134"/>
    </font>
    <font>
      <sz val="11"/>
      <name val="方正黑体_GBK"/>
      <charset val="134"/>
    </font>
    <font>
      <b/>
      <sz val="11"/>
      <name val="宋体"/>
      <charset val="134"/>
      <scheme val="minor"/>
    </font>
    <font>
      <sz val="11"/>
      <name val="宋体"/>
      <charset val="134"/>
      <scheme val="minor"/>
    </font>
    <font>
      <sz val="11"/>
      <name val="方正楷体_GBK"/>
      <charset val="134"/>
    </font>
    <font>
      <sz val="11"/>
      <color theme="1"/>
      <name val="方正黑体_GBK"/>
      <charset val="134"/>
    </font>
    <font>
      <b/>
      <sz val="11"/>
      <name val="方正黑体_GBK"/>
      <charset val="134"/>
    </font>
    <font>
      <b/>
      <sz val="12"/>
      <name val="宋体"/>
      <charset val="134"/>
      <scheme val="minor"/>
    </font>
    <font>
      <sz val="11"/>
      <name val="仿宋_GB2312"/>
      <charset val="134"/>
    </font>
    <font>
      <b/>
      <sz val="12"/>
      <name val="仿宋_GB2312"/>
      <charset val="134"/>
    </font>
    <font>
      <sz val="18"/>
      <name val="方正小标宋_GBK"/>
      <charset val="134"/>
    </font>
    <font>
      <b/>
      <sz val="10"/>
      <name val="仿宋_GB2312"/>
      <charset val="134"/>
    </font>
    <font>
      <sz val="12"/>
      <color theme="1"/>
      <name val="宋体"/>
      <charset val="134"/>
      <scheme val="minor"/>
    </font>
    <font>
      <sz val="11"/>
      <color theme="1"/>
      <name val="方正楷体_GBK"/>
      <charset val="134"/>
    </font>
    <font>
      <sz val="12"/>
      <color theme="1"/>
      <name val="方正黑体_GBK"/>
      <charset val="134"/>
    </font>
    <font>
      <sz val="11"/>
      <color theme="1"/>
      <name val="Arial"/>
      <charset val="134"/>
    </font>
    <font>
      <b/>
      <sz val="10"/>
      <color indexed="8"/>
      <name val="宋体"/>
      <charset val="1"/>
      <scheme val="minor"/>
    </font>
    <font>
      <sz val="10"/>
      <color indexed="8"/>
      <name val="宋体"/>
      <charset val="1"/>
      <scheme val="minor"/>
    </font>
    <font>
      <sz val="18"/>
      <color theme="1"/>
      <name val="方正楷体_GBK"/>
      <charset val="134"/>
    </font>
    <font>
      <b/>
      <sz val="11"/>
      <color indexed="8"/>
      <name val="宋体"/>
      <charset val="1"/>
      <scheme val="minor"/>
    </font>
    <font>
      <sz val="11"/>
      <color indexed="8"/>
      <name val="宋体"/>
      <charset val="1"/>
      <scheme val="minor"/>
    </font>
    <font>
      <b/>
      <sz val="11"/>
      <name val="宋体"/>
      <charset val="1"/>
      <scheme val="minor"/>
    </font>
    <font>
      <sz val="10"/>
      <color theme="1"/>
      <name val="Arial"/>
      <charset val="134"/>
    </font>
    <font>
      <b/>
      <sz val="11"/>
      <color theme="1"/>
      <name val="宋体"/>
      <charset val="134"/>
    </font>
    <font>
      <sz val="11"/>
      <name val="宋体"/>
      <charset val="134"/>
    </font>
    <font>
      <sz val="12"/>
      <color theme="1"/>
      <name val="宋体"/>
      <charset val="134"/>
    </font>
    <font>
      <b/>
      <sz val="14"/>
      <color theme="1"/>
      <name val="宋体"/>
      <charset val="134"/>
      <scheme val="minor"/>
    </font>
    <font>
      <b/>
      <sz val="14"/>
      <color theme="1"/>
      <name val="宋体"/>
      <charset val="134"/>
    </font>
    <font>
      <sz val="14"/>
      <color theme="1"/>
      <name val="宋体"/>
      <charset val="134"/>
    </font>
    <font>
      <sz val="12"/>
      <color theme="1"/>
      <name val="方正楷体_GBK"/>
      <charset val="134"/>
    </font>
    <font>
      <sz val="11"/>
      <color theme="1"/>
      <name val="宋体"/>
      <charset val="134"/>
    </font>
    <font>
      <b/>
      <sz val="14"/>
      <color theme="1"/>
      <name val="方正黑体_GBK"/>
      <charset val="134"/>
    </font>
    <font>
      <b/>
      <sz val="12"/>
      <color theme="1"/>
      <name val="宋体"/>
      <charset val="134"/>
    </font>
    <font>
      <b/>
      <sz val="12"/>
      <color theme="1"/>
      <name val="方正黑体_GBK"/>
      <charset val="134"/>
    </font>
    <font>
      <b/>
      <sz val="12"/>
      <name val="宋体"/>
      <charset val="134"/>
    </font>
    <font>
      <b/>
      <sz val="12"/>
      <color indexed="8"/>
      <name val="宋体"/>
      <charset val="1"/>
    </font>
    <font>
      <sz val="12"/>
      <name val="宋体"/>
      <charset val="134"/>
    </font>
    <font>
      <sz val="12"/>
      <color indexed="8"/>
      <name val="宋体"/>
      <charset val="1"/>
    </font>
    <font>
      <sz val="12"/>
      <name val="方正黑体_GBK"/>
      <charset val="134"/>
    </font>
    <font>
      <b/>
      <sz val="10"/>
      <name val="方正黑体_GBK"/>
      <charset val="134"/>
    </font>
    <font>
      <b/>
      <sz val="10"/>
      <name val="宋体"/>
      <charset val="134"/>
    </font>
    <font>
      <sz val="10"/>
      <color indexed="8"/>
      <name val="宋体"/>
      <charset val="134"/>
    </font>
    <font>
      <sz val="10"/>
      <name val="方正楷体_GBK"/>
      <charset val="134"/>
    </font>
    <font>
      <sz val="18"/>
      <name val="Times New Roman"/>
      <charset val="134"/>
    </font>
    <font>
      <b/>
      <sz val="11"/>
      <name val="Times New Roman"/>
      <charset val="134"/>
    </font>
    <font>
      <b/>
      <sz val="11"/>
      <name val="方正仿宋_GBK"/>
      <charset val="134"/>
    </font>
    <font>
      <sz val="11"/>
      <name val="Times New Roman"/>
      <charset val="134"/>
    </font>
    <font>
      <sz val="11"/>
      <name val="Times New Roman"/>
      <charset val="0"/>
    </font>
    <font>
      <sz val="11"/>
      <name val="方正仿宋_GBK"/>
      <charset val="134"/>
    </font>
    <font>
      <sz val="11"/>
      <color indexed="8"/>
      <name val="宋体"/>
      <charset val="134"/>
    </font>
    <font>
      <sz val="20"/>
      <color indexed="8"/>
      <name val="方正小标宋_GBK"/>
      <charset val="134"/>
    </font>
    <font>
      <sz val="12"/>
      <color indexed="8"/>
      <name val="方正仿宋_GBK"/>
      <charset val="134"/>
    </font>
    <font>
      <sz val="12"/>
      <color indexed="8"/>
      <name val="方正黑体_GBK"/>
      <charset val="134"/>
    </font>
    <font>
      <sz val="10"/>
      <color indexed="8"/>
      <name val="Times New Roman"/>
      <charset val="134"/>
    </font>
    <font>
      <sz val="10"/>
      <color indexed="8"/>
      <name val="Times New Roman"/>
      <charset val="0"/>
    </font>
    <font>
      <sz val="10"/>
      <name val="Times New Roman"/>
      <charset val="0"/>
    </font>
    <font>
      <sz val="10"/>
      <name val="Times New Roman"/>
      <charset val="134"/>
    </font>
    <font>
      <sz val="9"/>
      <name val="宋体"/>
      <charset val="134"/>
    </font>
    <font>
      <sz val="10"/>
      <name val="方正仿宋_GBK"/>
      <charset val="134"/>
    </font>
    <font>
      <sz val="14"/>
      <color indexed="8"/>
      <name val="方正黑体_GBK"/>
      <charset val="134"/>
    </font>
    <font>
      <sz val="9"/>
      <name val="方正楷体_GBK"/>
      <charset val="134"/>
    </font>
    <font>
      <sz val="12"/>
      <name val="黑体"/>
      <charset val="134"/>
    </font>
    <font>
      <sz val="11"/>
      <name val="黑体"/>
      <charset val="134"/>
    </font>
    <font>
      <sz val="10"/>
      <name val="黑体"/>
      <charset val="134"/>
    </font>
    <font>
      <sz val="8"/>
      <name val="方正黑体_GBK"/>
      <charset val="134"/>
    </font>
    <font>
      <sz val="8"/>
      <name val="黑体"/>
      <charset val="134"/>
    </font>
    <font>
      <sz val="10"/>
      <color indexed="8"/>
      <name val="黑体"/>
      <charset val="134"/>
    </font>
    <font>
      <b/>
      <sz val="12"/>
      <name val="方正黑体_GBK"/>
      <charset val="134"/>
    </font>
    <font>
      <b/>
      <sz val="11"/>
      <color theme="1"/>
      <name val="Times New Roman"/>
      <charset val="0"/>
    </font>
    <font>
      <sz val="20"/>
      <name val="Times New Roman"/>
      <charset val="0"/>
    </font>
    <font>
      <sz val="12"/>
      <name val="方正仿宋_GBK"/>
      <charset val="134"/>
    </font>
    <font>
      <sz val="12"/>
      <name val="方正细黑一简体"/>
      <charset val="134"/>
    </font>
    <font>
      <sz val="19"/>
      <name val="方正小标宋_GBK"/>
      <charset val="134"/>
    </font>
    <font>
      <b/>
      <sz val="14"/>
      <name val="黑体"/>
      <charset val="134"/>
    </font>
    <font>
      <sz val="14"/>
      <name val="Times New Roman"/>
      <charset val="134"/>
    </font>
    <font>
      <b/>
      <sz val="14"/>
      <name val="Times New Roman"/>
      <charset val="134"/>
    </font>
    <font>
      <sz val="12"/>
      <name val="Times New Roman"/>
      <charset val="134"/>
    </font>
    <font>
      <sz val="14"/>
      <color theme="1"/>
      <name val="宋体"/>
      <charset val="134"/>
      <scheme val="minor"/>
    </font>
    <font>
      <b/>
      <sz val="12"/>
      <name val="Times New Roman"/>
      <charset val="134"/>
    </font>
    <font>
      <sz val="18"/>
      <color indexed="8"/>
      <name val="方正小标宋_GBK"/>
      <charset val="134"/>
    </font>
    <font>
      <sz val="11"/>
      <color indexed="8"/>
      <name val="Arial"/>
      <charset val="134"/>
    </font>
    <font>
      <sz val="11"/>
      <name val="Arial"/>
      <charset val="134"/>
    </font>
    <font>
      <b/>
      <sz val="12"/>
      <name val="Arial"/>
      <charset val="134"/>
    </font>
    <font>
      <sz val="12"/>
      <color indexed="8"/>
      <name val="Arial"/>
      <charset val="134"/>
    </font>
    <font>
      <sz val="12"/>
      <name val="Arial"/>
      <charset val="134"/>
    </font>
    <font>
      <sz val="12"/>
      <color indexed="8"/>
      <name val="方正楷体_GBK"/>
      <charset val="134"/>
    </font>
    <font>
      <b/>
      <sz val="11"/>
      <name val="Arial"/>
      <charset val="134"/>
    </font>
    <font>
      <sz val="14"/>
      <color indexed="8"/>
      <name val="Times New Roman"/>
      <charset val="134"/>
    </font>
    <font>
      <b/>
      <sz val="14"/>
      <name val="Arial"/>
      <charset val="134"/>
    </font>
    <font>
      <sz val="11"/>
      <color indexed="8"/>
      <name val="方正黑体_GBK"/>
      <charset val="134"/>
    </font>
    <font>
      <b/>
      <sz val="14"/>
      <color indexed="8"/>
      <name val="Times New Roman"/>
      <charset val="134"/>
    </font>
    <font>
      <sz val="12"/>
      <color indexed="8"/>
      <name val="宋体"/>
      <charset val="134"/>
      <scheme val="minor"/>
    </font>
    <font>
      <sz val="12"/>
      <color rgb="FF000000"/>
      <name val="Arial"/>
      <charset val="134"/>
    </font>
    <font>
      <sz val="12"/>
      <color rgb="FF000000"/>
      <name val="方正黑体_GBK"/>
      <charset val="134"/>
    </font>
    <font>
      <sz val="12"/>
      <color rgb="FF000000"/>
      <name val="宋体"/>
      <charset val="134"/>
    </font>
    <font>
      <sz val="12"/>
      <color indexed="8"/>
      <name val="宋体"/>
      <charset val="134"/>
    </font>
    <font>
      <sz val="11"/>
      <color rgb="FF000000"/>
      <name val="宋体"/>
      <charset val="134"/>
    </font>
    <font>
      <b/>
      <sz val="11"/>
      <color indexed="8"/>
      <name val="宋体"/>
      <charset val="134"/>
    </font>
    <font>
      <b/>
      <sz val="14"/>
      <color indexed="8"/>
      <name val="宋体"/>
      <charset val="134"/>
    </font>
    <font>
      <b/>
      <sz val="14"/>
      <name val="宋体"/>
      <charset val="134"/>
    </font>
    <font>
      <b/>
      <sz val="12"/>
      <color indexed="8"/>
      <name val="方正楷体_GBK"/>
      <charset val="134"/>
    </font>
    <font>
      <b/>
      <sz val="10"/>
      <name val="Times New Roman"/>
      <charset val="134"/>
    </font>
    <font>
      <b/>
      <sz val="12"/>
      <color theme="1"/>
      <name val="方正楷体_GBK"/>
      <charset val="134"/>
    </font>
    <font>
      <sz val="14"/>
      <name val="宋体"/>
      <charset val="134"/>
    </font>
    <font>
      <sz val="12"/>
      <name val="宋体"/>
      <charset val="134"/>
      <scheme val="minor"/>
    </font>
    <font>
      <b/>
      <sz val="14"/>
      <name val="宋体"/>
      <charset val="134"/>
      <scheme val="minor"/>
    </font>
    <font>
      <b/>
      <sz val="12"/>
      <name val="方正楷体_GBK"/>
      <charset val="134"/>
    </font>
    <font>
      <sz val="10"/>
      <color theme="0"/>
      <name val="宋体"/>
      <charset val="134"/>
    </font>
    <font>
      <b/>
      <sz val="12"/>
      <color indexed="8"/>
      <name val="宋体"/>
      <charset val="134"/>
    </font>
    <font>
      <b/>
      <sz val="14"/>
      <color rgb="FFFF0000"/>
      <name val="Times New Roman"/>
      <charset val="134"/>
    </font>
    <font>
      <sz val="14"/>
      <color rgb="FFFF0000"/>
      <name val="Times New Roman"/>
      <charset val="134"/>
    </font>
    <font>
      <sz val="12"/>
      <color indexed="9"/>
      <name val="宋体"/>
      <charset val="134"/>
    </font>
    <font>
      <sz val="11"/>
      <color theme="1"/>
      <name val="宋体"/>
      <charset val="0"/>
      <scheme val="minor"/>
    </font>
    <font>
      <sz val="11"/>
      <color theme="0"/>
      <name val="宋体"/>
      <charset val="0"/>
      <scheme val="minor"/>
    </font>
    <font>
      <sz val="11"/>
      <color indexed="9"/>
      <name val="宋体"/>
      <charset val="134"/>
    </font>
    <font>
      <sz val="11"/>
      <color rgb="FF3F3F76"/>
      <name val="宋体"/>
      <charset val="0"/>
      <scheme val="minor"/>
    </font>
    <font>
      <b/>
      <sz val="11"/>
      <color rgb="FFFA7D00"/>
      <name val="宋体"/>
      <charset val="0"/>
      <scheme val="minor"/>
    </font>
    <font>
      <sz val="11"/>
      <color rgb="FF006100"/>
      <name val="宋体"/>
      <charset val="0"/>
      <scheme val="minor"/>
    </font>
    <font>
      <b/>
      <sz val="11"/>
      <color rgb="FF3F3F3F"/>
      <name val="宋体"/>
      <charset val="0"/>
      <scheme val="minor"/>
    </font>
    <font>
      <u/>
      <sz val="11"/>
      <color rgb="FF800080"/>
      <name val="宋体"/>
      <charset val="0"/>
      <scheme val="minor"/>
    </font>
    <font>
      <sz val="10"/>
      <name val="Arial"/>
      <charset val="134"/>
    </font>
    <font>
      <sz val="8"/>
      <name val="Times New Roman"/>
      <charset val="134"/>
    </font>
    <font>
      <sz val="11"/>
      <color indexed="62"/>
      <name val="宋体"/>
      <charset val="134"/>
    </font>
    <font>
      <u/>
      <sz val="7.5"/>
      <color indexed="12"/>
      <name val="Arial"/>
      <charset val="134"/>
    </font>
    <font>
      <sz val="11"/>
      <color rgb="FFFA7D00"/>
      <name val="宋体"/>
      <charset val="0"/>
      <scheme val="minor"/>
    </font>
    <font>
      <sz val="11"/>
      <color rgb="FF9C0006"/>
      <name val="宋体"/>
      <charset val="0"/>
      <scheme val="minor"/>
    </font>
    <font>
      <b/>
      <sz val="11"/>
      <color theme="1"/>
      <name val="宋体"/>
      <charset val="0"/>
      <scheme val="minor"/>
    </font>
    <font>
      <sz val="12"/>
      <color indexed="18"/>
      <name val="宋体"/>
      <charset val="134"/>
    </font>
    <font>
      <u/>
      <sz val="11"/>
      <color rgb="FF0000FF"/>
      <name val="宋体"/>
      <charset val="0"/>
      <scheme val="minor"/>
    </font>
    <font>
      <b/>
      <sz val="10"/>
      <name val="Tms Rmn"/>
      <charset val="134"/>
    </font>
    <font>
      <b/>
      <sz val="11"/>
      <color theme="3"/>
      <name val="宋体"/>
      <charset val="134"/>
      <scheme val="minor"/>
    </font>
    <font>
      <sz val="11"/>
      <color indexed="20"/>
      <name val="宋体"/>
      <charset val="134"/>
    </font>
    <font>
      <i/>
      <sz val="11"/>
      <color rgb="FF7F7F7F"/>
      <name val="宋体"/>
      <charset val="0"/>
      <scheme val="minor"/>
    </font>
    <font>
      <b/>
      <sz val="8"/>
      <name val="MS Sans Serif"/>
      <charset val="134"/>
    </font>
    <font>
      <sz val="12"/>
      <color indexed="20"/>
      <name val="宋体"/>
      <charset val="134"/>
    </font>
    <font>
      <sz val="10"/>
      <color indexed="16"/>
      <name val="MS Serif"/>
      <charset val="134"/>
    </font>
    <font>
      <sz val="10"/>
      <name val="Geneva"/>
      <charset val="134"/>
    </font>
    <font>
      <b/>
      <sz val="11"/>
      <color rgb="FFFFFFFF"/>
      <name val="宋体"/>
      <charset val="0"/>
      <scheme val="minor"/>
    </font>
    <font>
      <b/>
      <sz val="15"/>
      <color theme="3"/>
      <name val="宋体"/>
      <charset val="134"/>
      <scheme val="minor"/>
    </font>
    <font>
      <sz val="11"/>
      <color rgb="FFFF0000"/>
      <name val="宋体"/>
      <charset val="0"/>
      <scheme val="minor"/>
    </font>
    <font>
      <sz val="11"/>
      <color indexed="17"/>
      <name val="宋体"/>
      <charset val="134"/>
    </font>
    <font>
      <b/>
      <sz val="18"/>
      <color theme="3"/>
      <name val="宋体"/>
      <charset val="134"/>
      <scheme val="minor"/>
    </font>
    <font>
      <b/>
      <sz val="13"/>
      <color theme="3"/>
      <name val="宋体"/>
      <charset val="134"/>
      <scheme val="minor"/>
    </font>
    <font>
      <sz val="12"/>
      <color indexed="19"/>
      <name val="宋体"/>
      <charset val="134"/>
    </font>
    <font>
      <sz val="11"/>
      <color rgb="FF9C6500"/>
      <name val="宋体"/>
      <charset val="0"/>
      <scheme val="minor"/>
    </font>
    <font>
      <sz val="11"/>
      <color indexed="52"/>
      <name val="宋体"/>
      <charset val="134"/>
    </font>
    <font>
      <b/>
      <sz val="12"/>
      <color indexed="9"/>
      <name val="宋体"/>
      <charset val="134"/>
    </font>
    <font>
      <sz val="12"/>
      <name val="뼻뮝"/>
      <charset val="134"/>
    </font>
    <font>
      <sz val="12"/>
      <name val="Helv"/>
      <charset val="134"/>
    </font>
    <font>
      <sz val="10"/>
      <name val="楷体"/>
      <charset val="134"/>
    </font>
    <font>
      <b/>
      <sz val="18"/>
      <name val="Arial"/>
      <charset val="134"/>
    </font>
    <font>
      <b/>
      <sz val="18"/>
      <color indexed="56"/>
      <name val="宋体"/>
      <charset val="134"/>
    </font>
    <font>
      <sz val="10"/>
      <name val="Helv"/>
      <charset val="134"/>
    </font>
    <font>
      <b/>
      <sz val="8"/>
      <color indexed="8"/>
      <name val="Helv"/>
      <charset val="134"/>
    </font>
    <font>
      <b/>
      <sz val="18"/>
      <color indexed="8"/>
      <name val="宋体"/>
      <charset val="134"/>
    </font>
    <font>
      <sz val="12"/>
      <color indexed="17"/>
      <name val="宋体"/>
      <charset val="134"/>
    </font>
    <font>
      <sz val="7"/>
      <name val="Small Fonts"/>
      <charset val="134"/>
    </font>
    <font>
      <sz val="11"/>
      <color indexed="60"/>
      <name val="宋体"/>
      <charset val="134"/>
    </font>
    <font>
      <sz val="12"/>
      <color indexed="10"/>
      <name val="宋体"/>
      <charset val="134"/>
    </font>
    <font>
      <b/>
      <sz val="10"/>
      <name val="MS Sans Serif"/>
      <charset val="134"/>
    </font>
    <font>
      <sz val="8"/>
      <name val="Arial"/>
      <charset val="134"/>
    </font>
    <font>
      <b/>
      <sz val="11"/>
      <color indexed="9"/>
      <name val="宋体"/>
      <charset val="134"/>
    </font>
    <font>
      <b/>
      <sz val="9"/>
      <name val="Arial"/>
      <charset val="134"/>
    </font>
    <font>
      <sz val="12"/>
      <color indexed="9"/>
      <name val="Helv"/>
      <charset val="134"/>
    </font>
    <font>
      <b/>
      <sz val="11"/>
      <color indexed="56"/>
      <name val="宋体"/>
      <charset val="134"/>
    </font>
    <font>
      <sz val="10"/>
      <name val="MS Serif"/>
      <charset val="134"/>
    </font>
    <font>
      <sz val="11"/>
      <color indexed="10"/>
      <name val="宋体"/>
      <charset val="134"/>
    </font>
    <font>
      <sz val="10"/>
      <name val="MS Sans Serif"/>
      <charset val="134"/>
    </font>
    <font>
      <sz val="12"/>
      <name val="¹UAAA¼"/>
      <charset val="134"/>
    </font>
    <font>
      <u/>
      <sz val="7.5"/>
      <color indexed="36"/>
      <name val="Arial"/>
      <charset val="134"/>
    </font>
    <font>
      <b/>
      <sz val="12"/>
      <color indexed="10"/>
      <name val="宋体"/>
      <charset val="134"/>
    </font>
    <font>
      <b/>
      <sz val="13"/>
      <color indexed="56"/>
      <name val="宋体"/>
      <charset val="134"/>
    </font>
    <font>
      <sz val="8"/>
      <name val="MS Sans Serif"/>
      <charset val="134"/>
    </font>
    <font>
      <b/>
      <i/>
      <sz val="16"/>
      <name val="Helv"/>
      <charset val="134"/>
    </font>
    <font>
      <sz val="11"/>
      <name val="蹈框"/>
      <charset val="134"/>
    </font>
    <font>
      <b/>
      <sz val="10"/>
      <name val="Arial"/>
      <charset val="134"/>
    </font>
    <font>
      <sz val="10"/>
      <color indexed="8"/>
      <name val="MS Sans Serif"/>
      <charset val="134"/>
    </font>
    <font>
      <sz val="12"/>
      <name val="Courier"/>
      <charset val="134"/>
    </font>
    <font>
      <b/>
      <sz val="15"/>
      <color indexed="56"/>
      <name val="宋体"/>
      <charset val="134"/>
    </font>
    <font>
      <b/>
      <sz val="14"/>
      <name val="楷体"/>
      <charset val="134"/>
    </font>
    <font>
      <b/>
      <sz val="11"/>
      <color indexed="52"/>
      <name val="宋体"/>
      <charset val="134"/>
    </font>
    <font>
      <i/>
      <sz val="11"/>
      <color indexed="23"/>
      <name val="宋体"/>
      <charset val="134"/>
    </font>
    <font>
      <b/>
      <sz val="11"/>
      <color indexed="63"/>
      <name val="宋体"/>
      <charset val="134"/>
    </font>
    <font>
      <sz val="10"/>
      <name val="굴림체"/>
      <charset val="134"/>
    </font>
    <font>
      <sz val="14"/>
      <name val="黑体"/>
      <charset val="134"/>
    </font>
    <font>
      <sz val="9"/>
      <name val="宋体"/>
      <charset val="134"/>
    </font>
    <font>
      <b/>
      <sz val="9"/>
      <name val="宋体"/>
      <charset val="134"/>
    </font>
  </fonts>
  <fills count="71">
    <fill>
      <patternFill patternType="none"/>
    </fill>
    <fill>
      <patternFill patternType="gray125"/>
    </fill>
    <fill>
      <patternFill patternType="solid">
        <fgColor theme="4" tint="0.799981688894314"/>
        <bgColor theme="4" tint="0.799981688894314"/>
      </patternFill>
    </fill>
    <fill>
      <patternFill patternType="solid">
        <fgColor theme="6" tint="0.799981688894314"/>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theme="9" tint="0.799981688894314"/>
        <bgColor indexed="64"/>
      </patternFill>
    </fill>
    <fill>
      <patternFill patternType="solid">
        <fgColor indexed="10"/>
        <bgColor indexed="64"/>
      </patternFill>
    </fill>
    <fill>
      <patternFill patternType="solid">
        <fgColor theme="4" tint="0.399975585192419"/>
        <bgColor indexed="64"/>
      </patternFill>
    </fill>
    <fill>
      <patternFill patternType="solid">
        <fgColor indexed="49"/>
        <bgColor indexed="64"/>
      </patternFill>
    </fill>
    <fill>
      <patternFill patternType="solid">
        <fgColor rgb="FFFFCC99"/>
        <bgColor indexed="64"/>
      </patternFill>
    </fill>
    <fill>
      <patternFill patternType="solid">
        <fgColor rgb="FFF2F2F2"/>
        <bgColor indexed="64"/>
      </patternFill>
    </fill>
    <fill>
      <patternFill patternType="solid">
        <fgColor theme="6" tint="0.399975585192419"/>
        <bgColor indexed="64"/>
      </patternFill>
    </fill>
    <fill>
      <patternFill patternType="solid">
        <fgColor rgb="FFC6EFCE"/>
        <bgColor indexed="64"/>
      </patternFill>
    </fill>
    <fill>
      <patternFill patternType="solid">
        <fgColor indexed="30"/>
        <bgColor indexed="64"/>
      </patternFill>
    </fill>
    <fill>
      <patternFill patternType="solid">
        <fgColor theme="4" tint="0.799981688894314"/>
        <bgColor indexed="64"/>
      </patternFill>
    </fill>
    <fill>
      <patternFill patternType="solid">
        <fgColor indexed="29"/>
        <bgColor indexed="64"/>
      </patternFill>
    </fill>
    <fill>
      <patternFill patternType="lightUp">
        <fgColor indexed="9"/>
        <bgColor indexed="57"/>
      </patternFill>
    </fill>
    <fill>
      <patternFill patternType="solid">
        <fgColor theme="7" tint="0.399975585192419"/>
        <bgColor indexed="64"/>
      </patternFill>
    </fill>
    <fill>
      <patternFill patternType="mediumGray">
        <fgColor indexed="22"/>
      </patternFill>
    </fill>
    <fill>
      <patternFill patternType="lightUp">
        <fgColor indexed="9"/>
        <bgColor indexed="27"/>
      </patternFill>
    </fill>
    <fill>
      <patternFill patternType="gray125"/>
    </fill>
    <fill>
      <patternFill patternType="solid">
        <fgColor indexed="57"/>
        <bgColor indexed="64"/>
      </patternFill>
    </fill>
    <fill>
      <patternFill patternType="solid">
        <fgColor theme="5"/>
        <bgColor indexed="64"/>
      </patternFill>
    </fill>
    <fill>
      <patternFill patternType="solid">
        <fgColor indexed="52"/>
        <bgColor indexed="64"/>
      </patternFill>
    </fill>
    <fill>
      <patternFill patternType="solid">
        <fgColor rgb="FFFFC7CE"/>
        <bgColor indexed="64"/>
      </patternFill>
    </fill>
    <fill>
      <patternFill patternType="solid">
        <fgColor theme="7"/>
        <bgColor indexed="64"/>
      </patternFill>
    </fill>
    <fill>
      <patternFill patternType="darkVertical"/>
    </fill>
    <fill>
      <patternFill patternType="solid">
        <fgColor indexed="44"/>
        <bgColor indexed="64"/>
      </patternFill>
    </fill>
    <fill>
      <patternFill patternType="solid">
        <fgColor theme="6" tint="0.599993896298105"/>
        <bgColor indexed="64"/>
      </patternFill>
    </fill>
    <fill>
      <patternFill patternType="solid">
        <fgColor indexed="27"/>
        <bgColor indexed="64"/>
      </patternFill>
    </fill>
    <fill>
      <patternFill patternType="gray0625"/>
    </fill>
    <fill>
      <patternFill patternType="solid">
        <fgColor indexed="45"/>
        <bgColor indexed="64"/>
      </patternFill>
    </fill>
    <fill>
      <patternFill patternType="solid">
        <fgColor rgb="FFFFFFCC"/>
        <bgColor indexed="64"/>
      </patternFill>
    </fill>
    <fill>
      <patternFill patternType="solid">
        <fgColor indexed="36"/>
        <bgColor indexed="64"/>
      </patternFill>
    </fill>
    <fill>
      <patternFill patternType="solid">
        <fgColor theme="5" tint="0.399975585192419"/>
        <bgColor indexed="64"/>
      </patternFill>
    </fill>
    <fill>
      <patternFill patternType="solid">
        <fgColor rgb="FFA5A5A5"/>
        <bgColor indexed="64"/>
      </patternFill>
    </fill>
    <fill>
      <patternFill patternType="solid">
        <fgColor indexed="42"/>
        <bgColor indexed="64"/>
      </patternFill>
    </fill>
    <fill>
      <patternFill patternType="solid">
        <fgColor indexed="53"/>
        <bgColor indexed="64"/>
      </patternFill>
    </fill>
    <fill>
      <patternFill patternType="solid">
        <fgColor indexed="46"/>
        <bgColor indexed="64"/>
      </patternFill>
    </fill>
    <fill>
      <patternFill patternType="solid">
        <fgColor indexed="26"/>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indexed="8"/>
        <bgColor indexed="64"/>
      </patternFill>
    </fill>
    <fill>
      <patternFill patternType="solid">
        <fgColor indexed="15"/>
        <bgColor indexed="64"/>
      </patternFill>
    </fill>
    <fill>
      <patternFill patternType="solid">
        <fgColor theme="4" tint="0.599993896298105"/>
        <bgColor indexed="64"/>
      </patternFill>
    </fill>
    <fill>
      <patternFill patternType="solid">
        <fgColor indexed="55"/>
        <bgColor indexed="64"/>
      </patternFill>
    </fill>
    <fill>
      <patternFill patternType="solid">
        <fgColor theme="5" tint="0.799981688894314"/>
        <bgColor indexed="64"/>
      </patternFill>
    </fill>
    <fill>
      <patternFill patternType="solid">
        <fgColor indexed="5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5"/>
        <bgColor indexed="64"/>
      </patternFill>
    </fill>
    <fill>
      <patternFill patternType="solid">
        <fgColor indexed="31"/>
        <bgColor indexed="64"/>
      </patternFill>
    </fill>
    <fill>
      <patternFill patternType="solid">
        <fgColor indexed="62"/>
        <bgColor indexed="64"/>
      </patternFill>
    </fill>
    <fill>
      <patternFill patternType="solid">
        <fgColor indexed="43"/>
        <bgColor indexed="64"/>
      </patternFill>
    </fill>
    <fill>
      <patternFill patternType="solid">
        <fgColor indexed="12"/>
        <bgColor indexed="64"/>
      </patternFill>
    </fill>
    <fill>
      <patternFill patternType="solid">
        <fgColor indexed="22"/>
        <bgColor indexed="64"/>
      </patternFill>
    </fill>
    <fill>
      <patternFill patternType="lightUp">
        <fgColor indexed="9"/>
        <bgColor indexed="10"/>
      </patternFill>
    </fill>
    <fill>
      <patternFill patternType="solid">
        <fgColor indexed="9"/>
        <bgColor indexed="64"/>
      </patternFill>
    </fill>
    <fill>
      <patternFill patternType="lightUp">
        <fgColor indexed="9"/>
        <bgColor indexed="26"/>
      </patternFill>
    </fill>
    <fill>
      <patternFill patternType="lightUp">
        <fgColor indexed="9"/>
        <bgColor indexed="49"/>
      </patternFill>
    </fill>
  </fills>
  <borders count="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medium">
        <color auto="1"/>
      </top>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double">
        <color rgb="FFFF8001"/>
      </bottom>
      <diagonal/>
    </border>
    <border>
      <left/>
      <right/>
      <top style="thin">
        <color theme="4"/>
      </top>
      <bottom style="double">
        <color theme="4"/>
      </bottom>
      <diagonal/>
    </border>
    <border>
      <left style="thin">
        <color indexed="31"/>
      </left>
      <right style="thin">
        <color indexed="62"/>
      </right>
      <top style="thin">
        <color indexed="31"/>
      </top>
      <bottom style="thin">
        <color indexed="62"/>
      </bottom>
      <diagonal/>
    </border>
    <border>
      <left/>
      <right/>
      <top/>
      <bottom style="medium">
        <color theme="4" tint="0.499984740745262"/>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top/>
      <bottom style="medium">
        <color indexed="31"/>
      </bottom>
      <diagonal/>
    </border>
    <border>
      <left/>
      <right/>
      <top style="double">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indexed="52"/>
      </bottom>
      <diagonal/>
    </border>
    <border>
      <left style="thin">
        <color indexed="30"/>
      </left>
      <right style="thin">
        <color indexed="30"/>
      </right>
      <top style="thin">
        <color indexed="30"/>
      </top>
      <bottom style="thin">
        <color indexed="30"/>
      </bottom>
      <diagonal/>
    </border>
    <border>
      <left style="double">
        <color indexed="11"/>
      </left>
      <right style="double">
        <color indexed="11"/>
      </right>
      <top style="double">
        <color indexed="11"/>
      </top>
      <bottom style="double">
        <color indexed="1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indexed="62"/>
      </left>
      <right style="thin">
        <color indexed="62"/>
      </right>
      <top style="thin">
        <color indexed="62"/>
      </top>
      <bottom style="thin">
        <color indexed="62"/>
      </bottom>
      <diagonal/>
    </border>
    <border>
      <left/>
      <right/>
      <top/>
      <bottom style="thick">
        <color indexed="22"/>
      </bottom>
      <diagonal/>
    </border>
    <border>
      <left/>
      <right/>
      <top/>
      <bottom style="thick">
        <color indexed="62"/>
      </bottom>
      <diagonal/>
    </border>
    <border>
      <left/>
      <right style="medium">
        <color auto="1"/>
      </right>
      <top/>
      <bottom/>
      <diagonal/>
    </border>
    <border>
      <left style="thin">
        <color indexed="63"/>
      </left>
      <right style="thin">
        <color indexed="63"/>
      </right>
      <top style="thin">
        <color indexed="63"/>
      </top>
      <bottom style="thin">
        <color indexed="63"/>
      </bottom>
      <diagonal/>
    </border>
  </borders>
  <cellStyleXfs count="627">
    <xf numFmtId="0" fontId="0" fillId="0" borderId="0">
      <alignment vertical="center"/>
    </xf>
    <xf numFmtId="42" fontId="0" fillId="0" borderId="0" applyFont="0" applyFill="0" applyBorder="0" applyAlignment="0" applyProtection="0">
      <alignment vertical="center"/>
    </xf>
    <xf numFmtId="0" fontId="67" fillId="0" borderId="0">
      <alignment vertical="center"/>
    </xf>
    <xf numFmtId="44" fontId="0" fillId="0" borderId="0" applyFont="0" applyFill="0" applyBorder="0" applyAlignment="0" applyProtection="0">
      <alignment vertical="center"/>
    </xf>
    <xf numFmtId="0" fontId="80" fillId="0" borderId="0">
      <alignment vertical="center"/>
    </xf>
    <xf numFmtId="0" fontId="143" fillId="3" borderId="0" applyNumberFormat="0" applyBorder="0" applyAlignment="0" applyProtection="0">
      <alignment vertical="center"/>
    </xf>
    <xf numFmtId="0" fontId="146" fillId="11" borderId="49" applyNumberFormat="0" applyAlignment="0" applyProtection="0">
      <alignment vertical="center"/>
    </xf>
    <xf numFmtId="0" fontId="152" fillId="0" borderId="0">
      <alignment horizontal="center" wrapText="1"/>
      <protection locked="0"/>
    </xf>
    <xf numFmtId="0" fontId="126" fillId="17" borderId="0" applyNumberFormat="0" applyBorder="0" applyAlignment="0" applyProtection="0"/>
    <xf numFmtId="41" fontId="0" fillId="0" borderId="0" applyFont="0" applyFill="0" applyBorder="0" applyAlignment="0" applyProtection="0">
      <alignment vertical="center"/>
    </xf>
    <xf numFmtId="0" fontId="154" fillId="0" borderId="0" applyNumberFormat="0" applyFill="0" applyBorder="0" applyAlignment="0" applyProtection="0">
      <alignment vertical="top"/>
      <protection locked="0"/>
    </xf>
    <xf numFmtId="43" fontId="0" fillId="0" borderId="0" applyFont="0" applyFill="0" applyBorder="0" applyAlignment="0" applyProtection="0">
      <alignment vertical="center"/>
    </xf>
    <xf numFmtId="0" fontId="67" fillId="0" borderId="0">
      <alignment vertical="center"/>
    </xf>
    <xf numFmtId="0" fontId="143" fillId="30" borderId="0" applyNumberFormat="0" applyBorder="0" applyAlignment="0" applyProtection="0">
      <alignment vertical="center"/>
    </xf>
    <xf numFmtId="0" fontId="158" fillId="31" borderId="55" applyNumberFormat="0" applyAlignment="0" applyProtection="0">
      <alignment vertical="center"/>
    </xf>
    <xf numFmtId="0" fontId="156" fillId="26" borderId="0" applyNumberFormat="0" applyBorder="0" applyAlignment="0" applyProtection="0">
      <alignment vertical="center"/>
    </xf>
    <xf numFmtId="0" fontId="159" fillId="0" borderId="0" applyNumberFormat="0" applyFill="0" applyBorder="0" applyAlignment="0" applyProtection="0">
      <alignment vertical="center"/>
    </xf>
    <xf numFmtId="0" fontId="142" fillId="17" borderId="0" applyNumberFormat="0" applyBorder="0" applyAlignment="0" applyProtection="0"/>
    <xf numFmtId="176" fontId="151" fillId="0" borderId="47" applyFill="0" applyProtection="0">
      <alignment horizontal="right"/>
    </xf>
    <xf numFmtId="0" fontId="113" fillId="0" borderId="0" applyNumberFormat="0" applyFill="0" applyBorder="0" applyAlignment="0" applyProtection="0"/>
    <xf numFmtId="49" fontId="67" fillId="0" borderId="0" applyFont="0" applyFill="0" applyBorder="0" applyAlignment="0" applyProtection="0"/>
    <xf numFmtId="0" fontId="144" fillId="13" borderId="0" applyNumberFormat="0" applyBorder="0" applyAlignment="0" applyProtection="0">
      <alignment vertical="center"/>
    </xf>
    <xf numFmtId="9" fontId="0" fillId="0" borderId="0" applyFont="0" applyFill="0" applyBorder="0" applyAlignment="0" applyProtection="0">
      <alignment vertical="center"/>
    </xf>
    <xf numFmtId="0" fontId="139" fillId="21" borderId="0" applyNumberFormat="0" applyBorder="0" applyAlignment="0" applyProtection="0">
      <alignment vertical="center"/>
    </xf>
    <xf numFmtId="0" fontId="150" fillId="0" borderId="0" applyNumberFormat="0" applyFill="0" applyBorder="0" applyAlignment="0" applyProtection="0">
      <alignment vertical="center"/>
    </xf>
    <xf numFmtId="0" fontId="162" fillId="33" borderId="0" applyNumberFormat="0" applyBorder="0" applyAlignment="0" applyProtection="0">
      <alignment vertical="center"/>
    </xf>
    <xf numFmtId="0" fontId="145" fillId="17" borderId="0" applyNumberFormat="0" applyBorder="0" applyAlignment="0" applyProtection="0">
      <alignment vertical="center"/>
    </xf>
    <xf numFmtId="0" fontId="0" fillId="34" borderId="58" applyNumberFormat="0" applyFont="0" applyAlignment="0" applyProtection="0">
      <alignment vertical="center"/>
    </xf>
    <xf numFmtId="0" fontId="67" fillId="0" borderId="0"/>
    <xf numFmtId="0" fontId="107" fillId="0" borderId="0"/>
    <xf numFmtId="0" fontId="166" fillId="0" borderId="0" applyNumberFormat="0" applyAlignment="0">
      <alignment horizontal="left"/>
    </xf>
    <xf numFmtId="0" fontId="144" fillId="36" borderId="0" applyNumberFormat="0" applyBorder="0" applyAlignment="0" applyProtection="0">
      <alignment vertical="center"/>
    </xf>
    <xf numFmtId="0" fontId="161"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80" fillId="0" borderId="0">
      <alignment vertical="center"/>
    </xf>
    <xf numFmtId="0" fontId="67" fillId="0" borderId="0" applyFont="0" applyFill="0" applyBorder="0" applyAlignment="0" applyProtection="0"/>
    <xf numFmtId="0" fontId="67" fillId="0" borderId="0">
      <alignment vertical="center"/>
    </xf>
    <xf numFmtId="0" fontId="17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9" fillId="0" borderId="62" applyNumberFormat="0" applyFill="0" applyAlignment="0" applyProtection="0">
      <alignment vertical="center"/>
    </xf>
    <xf numFmtId="0" fontId="107" fillId="0" borderId="0"/>
    <xf numFmtId="0" fontId="67" fillId="0" borderId="0">
      <alignment vertical="center"/>
    </xf>
    <xf numFmtId="0" fontId="173" fillId="0" borderId="62" applyNumberFormat="0" applyFill="0" applyAlignment="0" applyProtection="0">
      <alignment vertical="center"/>
    </xf>
    <xf numFmtId="0" fontId="142" fillId="39" borderId="0" applyNumberFormat="0" applyBorder="0" applyAlignment="0" applyProtection="0"/>
    <xf numFmtId="0" fontId="144" fillId="9" borderId="0" applyNumberFormat="0" applyBorder="0" applyAlignment="0" applyProtection="0">
      <alignment vertical="center"/>
    </xf>
    <xf numFmtId="0" fontId="161" fillId="0" borderId="56" applyNumberFormat="0" applyFill="0" applyAlignment="0" applyProtection="0">
      <alignment vertical="center"/>
    </xf>
    <xf numFmtId="0" fontId="144" fillId="19" borderId="0" applyNumberFormat="0" applyBorder="0" applyAlignment="0" applyProtection="0">
      <alignment vertical="center"/>
    </xf>
    <xf numFmtId="0" fontId="149" fillId="12" borderId="50" applyNumberFormat="0" applyAlignment="0" applyProtection="0">
      <alignment vertical="center"/>
    </xf>
    <xf numFmtId="0" fontId="158" fillId="31" borderId="55" applyNumberFormat="0" applyAlignment="0" applyProtection="0">
      <alignment vertical="center"/>
    </xf>
    <xf numFmtId="0" fontId="151" fillId="0" borderId="0"/>
    <xf numFmtId="0" fontId="151" fillId="0" borderId="0"/>
    <xf numFmtId="0" fontId="147" fillId="12" borderId="49" applyNumberFormat="0" applyAlignment="0" applyProtection="0">
      <alignment vertical="center"/>
    </xf>
    <xf numFmtId="0" fontId="80" fillId="40" borderId="0" applyNumberFormat="0" applyBorder="0" applyAlignment="0" applyProtection="0">
      <alignment vertical="center"/>
    </xf>
    <xf numFmtId="0" fontId="168" fillId="37" borderId="61" applyNumberFormat="0" applyAlignment="0" applyProtection="0">
      <alignment vertical="center"/>
    </xf>
    <xf numFmtId="0" fontId="80" fillId="0" borderId="0">
      <alignment vertical="center"/>
    </xf>
    <xf numFmtId="0" fontId="143" fillId="7" borderId="0" applyNumberFormat="0" applyBorder="0" applyAlignment="0" applyProtection="0">
      <alignment vertical="center"/>
    </xf>
    <xf numFmtId="0" fontId="144" fillId="24" borderId="0" applyNumberFormat="0" applyBorder="0" applyAlignment="0" applyProtection="0">
      <alignment vertical="center"/>
    </xf>
    <xf numFmtId="0" fontId="164" fillId="0" borderId="36">
      <alignment horizontal="center"/>
    </xf>
    <xf numFmtId="0" fontId="80" fillId="0" borderId="0">
      <alignment vertical="center"/>
    </xf>
    <xf numFmtId="0" fontId="155" fillId="0" borderId="53" applyNumberFormat="0" applyFill="0" applyAlignment="0" applyProtection="0">
      <alignment vertical="center"/>
    </xf>
    <xf numFmtId="0" fontId="157" fillId="0" borderId="54" applyNumberFormat="0" applyFill="0" applyAlignment="0" applyProtection="0">
      <alignment vertical="center"/>
    </xf>
    <xf numFmtId="189" fontId="67" fillId="0" borderId="0" applyFont="0" applyFill="0" applyBorder="0" applyAlignment="0" applyProtection="0"/>
    <xf numFmtId="0" fontId="148" fillId="14" borderId="0" applyNumberFormat="0" applyBorder="0" applyAlignment="0" applyProtection="0">
      <alignment vertical="center"/>
    </xf>
    <xf numFmtId="0" fontId="80" fillId="38" borderId="0" applyNumberFormat="0" applyBorder="0" applyAlignment="0" applyProtection="0">
      <alignment vertical="center"/>
    </xf>
    <xf numFmtId="0" fontId="128" fillId="0" borderId="59" applyNumberFormat="0" applyFill="0" applyAlignment="0" applyProtection="0">
      <alignment vertical="center"/>
    </xf>
    <xf numFmtId="0" fontId="175" fillId="42" borderId="0" applyNumberFormat="0" applyBorder="0" applyAlignment="0" applyProtection="0">
      <alignment vertical="center"/>
    </xf>
    <xf numFmtId="0" fontId="67" fillId="0" borderId="0">
      <alignment vertical="center"/>
    </xf>
    <xf numFmtId="0" fontId="143" fillId="43" borderId="0" applyNumberFormat="0" applyBorder="0" applyAlignment="0" applyProtection="0">
      <alignment vertical="center"/>
    </xf>
    <xf numFmtId="0" fontId="80" fillId="0" borderId="0"/>
    <xf numFmtId="0" fontId="162" fillId="33" borderId="0" applyNumberFormat="0" applyBorder="0" applyAlignment="0" applyProtection="0">
      <alignment vertical="center"/>
    </xf>
    <xf numFmtId="0" fontId="144" fillId="44" borderId="0" applyNumberFormat="0" applyBorder="0" applyAlignment="0" applyProtection="0">
      <alignment vertical="center"/>
    </xf>
    <xf numFmtId="0" fontId="176" fillId="0" borderId="63" applyNumberFormat="0" applyFill="0" applyAlignment="0" applyProtection="0">
      <alignment vertical="center"/>
    </xf>
    <xf numFmtId="0" fontId="178" fillId="0" borderId="0"/>
    <xf numFmtId="0" fontId="143" fillId="16" borderId="0" applyNumberFormat="0" applyBorder="0" applyAlignment="0" applyProtection="0">
      <alignment vertical="center"/>
    </xf>
    <xf numFmtId="0" fontId="143" fillId="47" borderId="0" applyNumberFormat="0" applyBorder="0" applyAlignment="0" applyProtection="0">
      <alignment vertical="center"/>
    </xf>
    <xf numFmtId="0" fontId="143" fillId="49" borderId="0" applyNumberFormat="0" applyBorder="0" applyAlignment="0" applyProtection="0">
      <alignment vertical="center"/>
    </xf>
    <xf numFmtId="0" fontId="143" fillId="51" borderId="0" applyNumberFormat="0" applyBorder="0" applyAlignment="0" applyProtection="0">
      <alignment vertical="center"/>
    </xf>
    <xf numFmtId="0" fontId="144" fillId="52" borderId="0" applyNumberFormat="0" applyBorder="0" applyAlignment="0" applyProtection="0">
      <alignment vertical="center"/>
    </xf>
    <xf numFmtId="0" fontId="165" fillId="33" borderId="0" applyNumberFormat="0" applyBorder="0" applyAlignment="0" applyProtection="0">
      <alignment vertical="center"/>
    </xf>
    <xf numFmtId="0" fontId="67" fillId="0" borderId="0" applyNumberFormat="0" applyFont="0" applyFill="0" applyBorder="0" applyAlignment="0" applyProtection="0">
      <alignment horizontal="left"/>
    </xf>
    <xf numFmtId="0" fontId="144" fillId="27" borderId="0" applyNumberFormat="0" applyBorder="0" applyAlignment="0" applyProtection="0">
      <alignment vertical="center"/>
    </xf>
    <xf numFmtId="0" fontId="143" fillId="53" borderId="0" applyNumberFormat="0" applyBorder="0" applyAlignment="0" applyProtection="0">
      <alignment vertical="center"/>
    </xf>
    <xf numFmtId="0" fontId="143" fillId="54" borderId="0" applyNumberFormat="0" applyBorder="0" applyAlignment="0" applyProtection="0">
      <alignment vertical="center"/>
    </xf>
    <xf numFmtId="0" fontId="144" fillId="55" borderId="0" applyNumberFormat="0" applyBorder="0" applyAlignment="0" applyProtection="0">
      <alignment vertical="center"/>
    </xf>
    <xf numFmtId="0" fontId="143" fillId="56" borderId="0" applyNumberFormat="0" applyBorder="0" applyAlignment="0" applyProtection="0">
      <alignment vertical="center"/>
    </xf>
    <xf numFmtId="0" fontId="144" fillId="57" borderId="0" applyNumberFormat="0" applyBorder="0" applyAlignment="0" applyProtection="0">
      <alignment vertical="center"/>
    </xf>
    <xf numFmtId="0" fontId="144" fillId="58" borderId="0" applyNumberFormat="0" applyBorder="0" applyAlignment="0" applyProtection="0">
      <alignment vertical="center"/>
    </xf>
    <xf numFmtId="0" fontId="171" fillId="38" borderId="0" applyNumberFormat="0" applyBorder="0" applyAlignment="0" applyProtection="0">
      <alignment vertical="center"/>
    </xf>
    <xf numFmtId="0" fontId="143" fillId="59" borderId="0" applyNumberFormat="0" applyBorder="0" applyAlignment="0" applyProtection="0">
      <alignment vertical="center"/>
    </xf>
    <xf numFmtId="0" fontId="144" fillId="60" borderId="0" applyNumberFormat="0" applyBorder="0" applyAlignment="0" applyProtection="0">
      <alignment vertical="center"/>
    </xf>
    <xf numFmtId="192" fontId="179" fillId="46" borderId="0"/>
    <xf numFmtId="0" fontId="145" fillId="23" borderId="0" applyNumberFormat="0" applyBorder="0" applyAlignment="0" applyProtection="0">
      <alignment vertical="center"/>
    </xf>
    <xf numFmtId="0" fontId="177" fillId="45" borderId="64" applyNumberFormat="0" applyAlignment="0" applyProtection="0">
      <alignment vertical="center"/>
    </xf>
    <xf numFmtId="41" fontId="67" fillId="0" borderId="0" applyFont="0" applyFill="0" applyBorder="0" applyAlignment="0" applyProtection="0"/>
    <xf numFmtId="0" fontId="67" fillId="0" borderId="0" applyFont="0" applyFill="0" applyBorder="0" applyAlignment="0" applyProtection="0"/>
    <xf numFmtId="0" fontId="167" fillId="0" borderId="0"/>
    <xf numFmtId="0" fontId="182" fillId="0" borderId="0" applyNumberFormat="0" applyFill="0" applyBorder="0" applyAlignment="0" applyProtection="0">
      <alignment vertical="center"/>
    </xf>
    <xf numFmtId="0" fontId="151" fillId="0" borderId="0"/>
    <xf numFmtId="0" fontId="107" fillId="0" borderId="0"/>
    <xf numFmtId="0" fontId="107" fillId="0" borderId="0"/>
    <xf numFmtId="0" fontId="67" fillId="0" borderId="0"/>
    <xf numFmtId="0" fontId="151" fillId="0" borderId="0"/>
    <xf numFmtId="0" fontId="107" fillId="0" borderId="0"/>
    <xf numFmtId="0" fontId="151" fillId="0" borderId="0"/>
    <xf numFmtId="0" fontId="67" fillId="0" borderId="0"/>
    <xf numFmtId="0" fontId="162" fillId="33" borderId="0" applyNumberFormat="0" applyBorder="0" applyAlignment="0" applyProtection="0">
      <alignment vertical="center"/>
    </xf>
    <xf numFmtId="0" fontId="167" fillId="0" borderId="0"/>
    <xf numFmtId="0" fontId="80" fillId="0" borderId="0">
      <alignment vertical="center"/>
    </xf>
    <xf numFmtId="0" fontId="67" fillId="0" borderId="0">
      <alignment vertical="center"/>
    </xf>
    <xf numFmtId="0" fontId="167" fillId="0" borderId="0"/>
    <xf numFmtId="0" fontId="151" fillId="0" borderId="0" applyNumberFormat="0" applyFill="0" applyBorder="0" applyAlignment="0" applyProtection="0"/>
    <xf numFmtId="0" fontId="126" fillId="33" borderId="0" applyNumberFormat="0" applyBorder="0" applyAlignment="0" applyProtection="0"/>
    <xf numFmtId="0" fontId="67" fillId="0" borderId="0"/>
    <xf numFmtId="0" fontId="151" fillId="0" borderId="0" applyBorder="0"/>
    <xf numFmtId="0" fontId="181" fillId="0" borderId="0" applyNumberFormat="0" applyFill="0" applyBorder="0" applyAlignment="0" applyProtection="0"/>
    <xf numFmtId="0" fontId="67" fillId="0" borderId="0"/>
    <xf numFmtId="0" fontId="151" fillId="0" borderId="0"/>
    <xf numFmtId="43" fontId="67" fillId="0" borderId="0" applyFont="0" applyFill="0" applyBorder="0" applyAlignment="0" applyProtection="0"/>
    <xf numFmtId="49" fontId="67" fillId="0" borderId="0" applyFont="0" applyFill="0" applyBorder="0" applyAlignment="0" applyProtection="0"/>
    <xf numFmtId="0" fontId="80" fillId="38" borderId="0" applyNumberFormat="0" applyBorder="0" applyAlignment="0" applyProtection="0">
      <alignment vertical="center"/>
    </xf>
    <xf numFmtId="0" fontId="113" fillId="0" borderId="0" applyNumberFormat="0" applyFill="0" applyBorder="0" applyAlignment="0" applyProtection="0"/>
    <xf numFmtId="0" fontId="107" fillId="0" borderId="0"/>
    <xf numFmtId="0" fontId="167" fillId="0" borderId="0"/>
    <xf numFmtId="0" fontId="126" fillId="31" borderId="0" applyNumberFormat="0" applyBorder="0" applyAlignment="0" applyProtection="0"/>
    <xf numFmtId="0" fontId="151" fillId="0" borderId="0"/>
    <xf numFmtId="0" fontId="162" fillId="33" borderId="0" applyNumberFormat="0" applyBorder="0" applyAlignment="0" applyProtection="0">
      <alignment vertical="center"/>
    </xf>
    <xf numFmtId="0" fontId="107" fillId="0" borderId="0"/>
    <xf numFmtId="0" fontId="151" fillId="0" borderId="0"/>
    <xf numFmtId="0" fontId="67" fillId="0" borderId="60" applyNumberFormat="0" applyFont="0" applyFill="0" applyAlignment="0" applyProtection="0"/>
    <xf numFmtId="0" fontId="67" fillId="0" borderId="0">
      <alignment vertical="center"/>
    </xf>
    <xf numFmtId="0" fontId="107" fillId="0" borderId="0"/>
    <xf numFmtId="41" fontId="67" fillId="0" borderId="0" applyFont="0" applyFill="0" applyBorder="0" applyAlignment="0" applyProtection="0">
      <alignment vertical="center"/>
    </xf>
    <xf numFmtId="0" fontId="107" fillId="0" borderId="0"/>
    <xf numFmtId="0" fontId="67" fillId="0" borderId="0">
      <alignment vertical="center"/>
    </xf>
    <xf numFmtId="0" fontId="67" fillId="0" borderId="0" applyNumberFormat="0" applyFont="0" applyFill="0" applyBorder="0" applyAlignment="0" applyProtection="0">
      <alignment horizontal="left"/>
    </xf>
    <xf numFmtId="0" fontId="145" fillId="35" borderId="0" applyNumberFormat="0" applyBorder="0" applyAlignment="0" applyProtection="0">
      <alignment vertical="center"/>
    </xf>
    <xf numFmtId="0" fontId="107" fillId="0" borderId="0"/>
    <xf numFmtId="0" fontId="177" fillId="45" borderId="64" applyNumberFormat="0" applyAlignment="0" applyProtection="0">
      <alignment vertical="center"/>
    </xf>
    <xf numFmtId="0" fontId="80" fillId="0" borderId="0">
      <alignment vertical="center"/>
    </xf>
    <xf numFmtId="0" fontId="183" fillId="0" borderId="0"/>
    <xf numFmtId="0" fontId="80" fillId="0" borderId="0">
      <alignment vertical="center"/>
    </xf>
    <xf numFmtId="0" fontId="0" fillId="0" borderId="0"/>
    <xf numFmtId="0" fontId="80" fillId="62" borderId="0" applyNumberFormat="0" applyBorder="0" applyAlignment="0" applyProtection="0">
      <alignment vertical="center"/>
    </xf>
    <xf numFmtId="0" fontId="80" fillId="62" borderId="0" applyNumberFormat="0" applyBorder="0" applyAlignment="0" applyProtection="0">
      <alignment vertical="center"/>
    </xf>
    <xf numFmtId="0" fontId="80" fillId="33" borderId="0" applyNumberFormat="0" applyBorder="0" applyAlignment="0" applyProtection="0">
      <alignment vertical="center"/>
    </xf>
    <xf numFmtId="0" fontId="80" fillId="33" borderId="0" applyNumberFormat="0" applyBorder="0" applyAlignment="0" applyProtection="0">
      <alignment vertical="center"/>
    </xf>
    <xf numFmtId="0" fontId="80" fillId="40" borderId="0" applyNumberFormat="0" applyBorder="0" applyAlignment="0" applyProtection="0">
      <alignment vertical="center"/>
    </xf>
    <xf numFmtId="0" fontId="9" fillId="0" borderId="0"/>
    <xf numFmtId="203" fontId="67" fillId="0" borderId="0" applyFont="0" applyFill="0" applyBorder="0" applyAlignment="0" applyProtection="0"/>
    <xf numFmtId="0" fontId="151" fillId="0" borderId="0"/>
    <xf numFmtId="0" fontId="80" fillId="40" borderId="0" applyNumberFormat="0" applyBorder="0" applyAlignment="0" applyProtection="0">
      <alignment vertical="center"/>
    </xf>
    <xf numFmtId="0" fontId="67" fillId="0" borderId="0">
      <alignment vertical="center"/>
    </xf>
    <xf numFmtId="0" fontId="80" fillId="31" borderId="0" applyNumberFormat="0" applyBorder="0" applyAlignment="0" applyProtection="0">
      <alignment vertical="center"/>
    </xf>
    <xf numFmtId="0" fontId="67" fillId="0" borderId="0">
      <alignment vertical="center"/>
    </xf>
    <xf numFmtId="0" fontId="80" fillId="31" borderId="0" applyNumberFormat="0" applyBorder="0" applyAlignment="0" applyProtection="0">
      <alignment vertical="center"/>
    </xf>
    <xf numFmtId="0" fontId="80" fillId="4" borderId="0" applyNumberFormat="0" applyBorder="0" applyAlignment="0" applyProtection="0">
      <alignment vertical="center"/>
    </xf>
    <xf numFmtId="0" fontId="67" fillId="0" borderId="0" applyFont="0" applyFill="0" applyBorder="0" applyAlignment="0" applyProtection="0"/>
    <xf numFmtId="0" fontId="80" fillId="4" borderId="0" applyNumberFormat="0" applyBorder="0" applyAlignment="0" applyProtection="0">
      <alignment vertical="center"/>
    </xf>
    <xf numFmtId="0" fontId="80" fillId="29" borderId="0" applyNumberFormat="0" applyBorder="0" applyAlignment="0" applyProtection="0">
      <alignment vertical="center"/>
    </xf>
    <xf numFmtId="0" fontId="142" fillId="63" borderId="0" applyNumberFormat="0" applyBorder="0" applyAlignment="0" applyProtection="0"/>
    <xf numFmtId="0" fontId="80" fillId="29" borderId="0" applyNumberFormat="0" applyBorder="0" applyAlignment="0" applyProtection="0">
      <alignment vertical="center"/>
    </xf>
    <xf numFmtId="0" fontId="67" fillId="0" borderId="0">
      <alignment vertical="center"/>
    </xf>
    <xf numFmtId="0" fontId="80" fillId="17" borderId="0" applyNumberFormat="0" applyBorder="0" applyAlignment="0" applyProtection="0">
      <alignment vertical="center"/>
    </xf>
    <xf numFmtId="0" fontId="67" fillId="0" borderId="0">
      <alignment vertical="center"/>
    </xf>
    <xf numFmtId="0" fontId="80" fillId="17"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40" borderId="0" applyNumberFormat="0" applyBorder="0" applyAlignment="0" applyProtection="0">
      <alignment vertical="center"/>
    </xf>
    <xf numFmtId="0" fontId="80" fillId="29" borderId="0" applyNumberFormat="0" applyBorder="0" applyAlignment="0" applyProtection="0">
      <alignment vertical="center"/>
    </xf>
    <xf numFmtId="0" fontId="80" fillId="29" borderId="0" applyNumberFormat="0" applyBorder="0" applyAlignment="0" applyProtection="0">
      <alignment vertical="center"/>
    </xf>
    <xf numFmtId="0" fontId="80" fillId="5" borderId="0" applyNumberFormat="0" applyBorder="0" applyAlignment="0" applyProtection="0">
      <alignment vertical="center"/>
    </xf>
    <xf numFmtId="0" fontId="80" fillId="5" borderId="0" applyNumberFormat="0" applyBorder="0" applyAlignment="0" applyProtection="0">
      <alignment vertical="center"/>
    </xf>
    <xf numFmtId="41" fontId="67" fillId="0" borderId="0" applyFont="0" applyFill="0" applyBorder="0" applyAlignment="0" applyProtection="0"/>
    <xf numFmtId="0" fontId="145" fillId="15" borderId="0" applyNumberFormat="0" applyBorder="0" applyAlignment="0" applyProtection="0">
      <alignment vertical="center"/>
    </xf>
    <xf numFmtId="0" fontId="128" fillId="0" borderId="0" applyNumberFormat="0" applyFill="0" applyBorder="0" applyAlignment="0" applyProtection="0">
      <alignment vertical="center"/>
    </xf>
    <xf numFmtId="0" fontId="162" fillId="33" borderId="0" applyNumberFormat="0" applyBorder="0" applyAlignment="0" applyProtection="0">
      <alignment vertical="center"/>
    </xf>
    <xf numFmtId="0" fontId="151" fillId="0" borderId="0"/>
    <xf numFmtId="0" fontId="151" fillId="0" borderId="34" applyNumberFormat="0" applyFill="0" applyProtection="0">
      <alignment horizontal="left"/>
    </xf>
    <xf numFmtId="0" fontId="145" fillId="15" borderId="0" applyNumberFormat="0" applyBorder="0" applyAlignment="0" applyProtection="0">
      <alignment vertical="center"/>
    </xf>
    <xf numFmtId="0" fontId="145" fillId="17" borderId="0" applyNumberFormat="0" applyBorder="0" applyAlignment="0" applyProtection="0">
      <alignment vertical="center"/>
    </xf>
    <xf numFmtId="0" fontId="67" fillId="0" borderId="0">
      <alignment vertical="center"/>
    </xf>
    <xf numFmtId="0" fontId="145" fillId="6" borderId="0" applyNumberFormat="0" applyBorder="0" applyAlignment="0" applyProtection="0">
      <alignment vertical="center"/>
    </xf>
    <xf numFmtId="0" fontId="145" fillId="6" borderId="0" applyNumberFormat="0" applyBorder="0" applyAlignment="0" applyProtection="0">
      <alignment vertical="center"/>
    </xf>
    <xf numFmtId="0" fontId="185" fillId="0" borderId="0" applyNumberFormat="0" applyFill="0" applyBorder="0" applyAlignment="0" applyProtection="0">
      <alignment vertical="center"/>
    </xf>
    <xf numFmtId="0" fontId="145" fillId="35" borderId="0" applyNumberFormat="0" applyBorder="0" applyAlignment="0" applyProtection="0">
      <alignment vertical="center"/>
    </xf>
    <xf numFmtId="0" fontId="174" fillId="41" borderId="0" applyNumberFormat="0" applyBorder="0" applyAlignment="0" applyProtection="0">
      <alignment vertical="center"/>
    </xf>
    <xf numFmtId="0" fontId="145" fillId="35" borderId="0" applyNumberFormat="0" applyBorder="0" applyAlignment="0" applyProtection="0">
      <alignment vertical="center"/>
    </xf>
    <xf numFmtId="0" fontId="145" fillId="10" borderId="0" applyNumberFormat="0" applyBorder="0" applyAlignment="0" applyProtection="0">
      <alignment vertical="center"/>
    </xf>
    <xf numFmtId="0" fontId="162" fillId="33" borderId="0" applyNumberFormat="0" applyBorder="0" applyAlignment="0" applyProtection="0">
      <alignment vertical="center"/>
    </xf>
    <xf numFmtId="0" fontId="145" fillId="10" borderId="0" applyNumberFormat="0" applyBorder="0" applyAlignment="0" applyProtection="0">
      <alignment vertical="center"/>
    </xf>
    <xf numFmtId="0" fontId="145" fillId="25" borderId="0" applyNumberFormat="0" applyBorder="0" applyAlignment="0" applyProtection="0">
      <alignment vertical="center"/>
    </xf>
    <xf numFmtId="0" fontId="145" fillId="25" borderId="0" applyNumberFormat="0" applyBorder="0" applyAlignment="0" applyProtection="0">
      <alignment vertical="center"/>
    </xf>
    <xf numFmtId="0" fontId="183" fillId="0" borderId="0">
      <protection locked="0"/>
    </xf>
    <xf numFmtId="0" fontId="126" fillId="62" borderId="0" applyNumberFormat="0" applyBorder="0" applyAlignment="0" applyProtection="0"/>
    <xf numFmtId="0" fontId="126" fillId="29" borderId="0" applyNumberFormat="0" applyBorder="0" applyAlignment="0" applyProtection="0"/>
    <xf numFmtId="0" fontId="142" fillId="15" borderId="0" applyNumberFormat="0" applyBorder="0" applyAlignment="0" applyProtection="0"/>
    <xf numFmtId="0" fontId="142" fillId="15" borderId="0" applyNumberFormat="0" applyBorder="0" applyAlignment="0" applyProtection="0"/>
    <xf numFmtId="0" fontId="67" fillId="0" borderId="0"/>
    <xf numFmtId="0" fontId="142" fillId="63" borderId="0" applyNumberFormat="0" applyBorder="0" applyAlignment="0" applyProtection="0"/>
    <xf numFmtId="0" fontId="80" fillId="0" borderId="0">
      <alignment vertical="center"/>
    </xf>
    <xf numFmtId="0" fontId="67" fillId="0" borderId="0">
      <alignment vertical="center"/>
    </xf>
    <xf numFmtId="0" fontId="142" fillId="50" borderId="0" applyNumberFormat="0" applyBorder="0" applyAlignment="0" applyProtection="0"/>
    <xf numFmtId="0" fontId="142" fillId="8" borderId="0" applyNumberFormat="0" applyBorder="0" applyAlignment="0" applyProtection="0"/>
    <xf numFmtId="0" fontId="113" fillId="0" borderId="51" applyNumberFormat="0" applyAlignment="0" applyProtection="0">
      <alignment horizontal="left" vertical="center"/>
    </xf>
    <xf numFmtId="0" fontId="80" fillId="0" borderId="0">
      <alignment vertical="center"/>
    </xf>
    <xf numFmtId="0" fontId="142" fillId="17" borderId="0" applyNumberFormat="0" applyBorder="0" applyAlignment="0" applyProtection="0"/>
    <xf numFmtId="40" fontId="184" fillId="0" borderId="0" applyBorder="0">
      <alignment horizontal="right"/>
    </xf>
    <xf numFmtId="0" fontId="142" fillId="8" borderId="0" applyNumberFormat="0" applyBorder="0" applyAlignment="0" applyProtection="0"/>
    <xf numFmtId="0" fontId="80" fillId="0" borderId="0">
      <alignment vertical="center"/>
    </xf>
    <xf numFmtId="0" fontId="142" fillId="61" borderId="0" applyNumberFormat="0" applyBorder="0" applyAlignment="0" applyProtection="0"/>
    <xf numFmtId="0" fontId="80" fillId="0" borderId="0">
      <alignment vertical="center"/>
    </xf>
    <xf numFmtId="0" fontId="142" fillId="23" borderId="0" applyNumberFormat="0" applyBorder="0" applyAlignment="0" applyProtection="0"/>
    <xf numFmtId="0" fontId="142" fillId="23" borderId="0" applyNumberFormat="0" applyBorder="0" applyAlignment="0" applyProtection="0"/>
    <xf numFmtId="0" fontId="80" fillId="0" borderId="0">
      <alignment vertical="center"/>
    </xf>
    <xf numFmtId="0" fontId="126" fillId="38" borderId="0" applyNumberFormat="0" applyBorder="0" applyAlignment="0" applyProtection="0"/>
    <xf numFmtId="0" fontId="142" fillId="10" borderId="0" applyNumberFormat="0" applyBorder="0" applyAlignment="0" applyProtection="0"/>
    <xf numFmtId="0" fontId="67" fillId="0" borderId="0" applyFont="0" applyFill="0" applyBorder="0" applyAlignment="0" applyProtection="0"/>
    <xf numFmtId="0" fontId="126" fillId="6" borderId="0" applyNumberFormat="0" applyBorder="0" applyAlignment="0" applyProtection="0"/>
    <xf numFmtId="183" fontId="67" fillId="0" borderId="0" applyFont="0" applyFill="0" applyBorder="0" applyAlignment="0" applyProtection="0"/>
    <xf numFmtId="0" fontId="142" fillId="6" borderId="0" applyNumberFormat="0" applyBorder="0" applyAlignment="0" applyProtection="0"/>
    <xf numFmtId="197" fontId="67" fillId="0" borderId="0" applyFont="0" applyFill="0" applyBorder="0" applyAlignment="0" applyProtection="0"/>
    <xf numFmtId="0" fontId="142" fillId="6" borderId="0" applyNumberFormat="0" applyBorder="0" applyAlignment="0" applyProtection="0"/>
    <xf numFmtId="0" fontId="80" fillId="0" borderId="0">
      <alignment vertical="center"/>
    </xf>
    <xf numFmtId="0" fontId="142" fillId="48" borderId="0" applyNumberFormat="0" applyBorder="0" applyAlignment="0" applyProtection="0"/>
    <xf numFmtId="0" fontId="139" fillId="18" borderId="0" applyNumberFormat="0" applyBorder="0" applyAlignment="0" applyProtection="0"/>
    <xf numFmtId="0" fontId="180" fillId="0" borderId="47" applyNumberFormat="0" applyFill="0" applyProtection="0">
      <alignment horizontal="center"/>
    </xf>
    <xf numFmtId="0" fontId="67" fillId="0" borderId="0"/>
    <xf numFmtId="0" fontId="142" fillId="35" borderId="0" applyNumberFormat="0" applyBorder="0" applyAlignment="0" applyProtection="0"/>
    <xf numFmtId="0" fontId="80" fillId="0" borderId="0">
      <alignment vertical="center"/>
    </xf>
    <xf numFmtId="0" fontId="126" fillId="40" borderId="0" applyNumberFormat="0" applyBorder="0" applyAlignment="0" applyProtection="0"/>
    <xf numFmtId="9" fontId="67" fillId="0" borderId="0" applyFont="0" applyFill="0" applyBorder="0" applyAlignment="0" applyProtection="0"/>
    <xf numFmtId="0" fontId="162" fillId="33" borderId="0" applyNumberFormat="0" applyBorder="0" applyAlignment="0" applyProtection="0">
      <alignment vertical="center"/>
    </xf>
    <xf numFmtId="0" fontId="126" fillId="40" borderId="0" applyNumberFormat="0" applyBorder="0" applyAlignment="0" applyProtection="0"/>
    <xf numFmtId="0" fontId="142" fillId="35" borderId="0" applyNumberFormat="0" applyBorder="0" applyAlignment="0" applyProtection="0"/>
    <xf numFmtId="202" fontId="67" fillId="0" borderId="0" applyFont="0" applyFill="0" applyBorder="0" applyAlignment="0" applyProtection="0"/>
    <xf numFmtId="0" fontId="142" fillId="35" borderId="0" applyNumberFormat="0" applyBorder="0" applyAlignment="0" applyProtection="0"/>
    <xf numFmtId="0" fontId="142" fillId="35" borderId="0" applyNumberFormat="0" applyBorder="0" applyAlignment="0" applyProtection="0"/>
    <xf numFmtId="0" fontId="142" fillId="39" borderId="0" applyNumberFormat="0" applyBorder="0" applyAlignment="0" applyProtection="0"/>
    <xf numFmtId="0" fontId="80" fillId="0" borderId="0">
      <alignment vertical="center"/>
    </xf>
    <xf numFmtId="0" fontId="142" fillId="50" borderId="0" applyNumberFormat="0" applyBorder="0" applyAlignment="0" applyProtection="0"/>
    <xf numFmtId="0" fontId="67" fillId="0" borderId="0"/>
    <xf numFmtId="0" fontId="142" fillId="10" borderId="0" applyNumberFormat="0" applyBorder="0" applyAlignment="0" applyProtection="0"/>
    <xf numFmtId="0" fontId="80" fillId="0" borderId="0">
      <alignment vertical="center"/>
    </xf>
    <xf numFmtId="0" fontId="126" fillId="29" borderId="0" applyNumberFormat="0" applyBorder="0" applyAlignment="0" applyProtection="0"/>
    <xf numFmtId="41" fontId="67" fillId="0" borderId="0" applyFont="0" applyFill="0" applyBorder="0" applyAlignment="0" applyProtection="0"/>
    <xf numFmtId="0" fontId="142" fillId="10" borderId="0" applyNumberFormat="0" applyBorder="0" applyAlignment="0" applyProtection="0"/>
    <xf numFmtId="0" fontId="80" fillId="0" borderId="0">
      <alignment vertical="center"/>
    </xf>
    <xf numFmtId="188" fontId="67" fillId="0" borderId="0" applyFont="0" applyFill="0" applyBorder="0" applyAlignment="0" applyProtection="0"/>
    <xf numFmtId="0" fontId="142" fillId="10" borderId="0" applyNumberFormat="0" applyBorder="0" applyAlignment="0" applyProtection="0"/>
    <xf numFmtId="188" fontId="67" fillId="0" borderId="0" applyFont="0" applyFill="0" applyBorder="0" applyAlignment="0" applyProtection="0"/>
    <xf numFmtId="0" fontId="142" fillId="10" borderId="0" applyNumberFormat="0" applyBorder="0" applyAlignment="0" applyProtection="0"/>
    <xf numFmtId="0" fontId="126" fillId="4" borderId="0" applyNumberFormat="0" applyBorder="0" applyAlignment="0" applyProtection="0"/>
    <xf numFmtId="0" fontId="67" fillId="0" borderId="0"/>
    <xf numFmtId="0" fontId="126" fillId="5" borderId="0" applyNumberFormat="0" applyBorder="0" applyAlignment="0" applyProtection="0"/>
    <xf numFmtId="0" fontId="67" fillId="0" borderId="0"/>
    <xf numFmtId="0" fontId="67" fillId="0" borderId="0">
      <alignment vertical="center"/>
    </xf>
    <xf numFmtId="0" fontId="142" fillId="25" borderId="0" applyNumberFormat="0" applyBorder="0" applyAlignment="0" applyProtection="0"/>
    <xf numFmtId="0" fontId="186" fillId="38" borderId="0" applyNumberFormat="0" applyBorder="0" applyAlignment="0" applyProtection="0"/>
    <xf numFmtId="0" fontId="142" fillId="25" borderId="0" applyNumberFormat="0" applyBorder="0" applyAlignment="0" applyProtection="0"/>
    <xf numFmtId="0" fontId="142" fillId="25" borderId="0" applyNumberFormat="0" applyBorder="0" applyAlignment="0" applyProtection="0"/>
    <xf numFmtId="0" fontId="67" fillId="0" borderId="0"/>
    <xf numFmtId="0" fontId="67" fillId="0" borderId="0"/>
    <xf numFmtId="0" fontId="80" fillId="0" borderId="0">
      <alignment vertical="center"/>
    </xf>
    <xf numFmtId="0" fontId="67" fillId="0" borderId="0" applyFont="0" applyFill="0" applyBorder="0" applyAlignment="0" applyProtection="0"/>
    <xf numFmtId="0" fontId="67" fillId="0" borderId="0"/>
    <xf numFmtId="0" fontId="197" fillId="0" borderId="0" applyNumberFormat="0" applyFill="0" applyBorder="0" applyAlignment="0" applyProtection="0">
      <alignment vertical="center"/>
    </xf>
    <xf numFmtId="0" fontId="152" fillId="0" borderId="0">
      <alignment horizontal="center" wrapText="1"/>
      <protection locked="0"/>
    </xf>
    <xf numFmtId="0" fontId="67" fillId="0" borderId="0"/>
    <xf numFmtId="0" fontId="189" fillId="68" borderId="0" applyNumberFormat="0" applyBorder="0" applyAlignment="0" applyProtection="0">
      <alignment vertical="center"/>
    </xf>
    <xf numFmtId="0" fontId="67" fillId="0" borderId="0"/>
    <xf numFmtId="0" fontId="67" fillId="0" borderId="0">
      <alignment vertical="center"/>
    </xf>
    <xf numFmtId="0" fontId="198" fillId="0" borderId="0"/>
    <xf numFmtId="0" fontId="199" fillId="0" borderId="0"/>
    <xf numFmtId="0" fontId="67" fillId="0" borderId="60" applyNumberFormat="0" applyFont="0" applyFill="0" applyAlignment="0" applyProtection="0"/>
    <xf numFmtId="0" fontId="199" fillId="0" borderId="0"/>
    <xf numFmtId="0" fontId="142" fillId="29" borderId="70" applyNumberFormat="0" applyAlignment="0" applyProtection="0">
      <alignment vertical="center"/>
    </xf>
    <xf numFmtId="37" fontId="187" fillId="0" borderId="0"/>
    <xf numFmtId="203" fontId="67" fillId="0" borderId="0" applyFont="0" applyFill="0" applyBorder="0" applyAlignment="0" applyProtection="0"/>
    <xf numFmtId="211" fontId="151" fillId="0" borderId="0" applyFill="0" applyBorder="0" applyAlignment="0"/>
    <xf numFmtId="0" fontId="171" fillId="38" borderId="0" applyNumberFormat="0" applyBorder="0" applyAlignment="0" applyProtection="0">
      <alignment vertical="center"/>
    </xf>
    <xf numFmtId="0" fontId="142" fillId="29" borderId="70" applyNumberFormat="0" applyAlignment="0" applyProtection="0">
      <alignment vertical="center"/>
    </xf>
    <xf numFmtId="0" fontId="190" fillId="0" borderId="36">
      <alignment horizontal="center"/>
    </xf>
    <xf numFmtId="0" fontId="201" fillId="0" borderId="0" applyNumberFormat="0" applyFill="0" applyBorder="0" applyAlignment="0" applyProtection="0">
      <alignment vertical="center"/>
    </xf>
    <xf numFmtId="0" fontId="80" fillId="0" borderId="0">
      <alignment vertical="center"/>
    </xf>
    <xf numFmtId="0" fontId="0" fillId="0" borderId="0">
      <alignment vertical="center"/>
    </xf>
    <xf numFmtId="0" fontId="65" fillId="0" borderId="0" applyNumberFormat="0" applyFill="0" applyBorder="0" applyAlignment="0" applyProtection="0"/>
    <xf numFmtId="216" fontId="67" fillId="0" borderId="0" applyFont="0" applyFill="0" applyBorder="0" applyAlignment="0" applyProtection="0"/>
    <xf numFmtId="0" fontId="162" fillId="33" borderId="0" applyNumberFormat="0" applyBorder="0" applyAlignment="0" applyProtection="0">
      <alignment vertical="center"/>
    </xf>
    <xf numFmtId="0" fontId="128" fillId="0" borderId="57" applyNumberFormat="0" applyFill="0" applyAlignment="0" applyProtection="0">
      <alignment vertical="center"/>
    </xf>
    <xf numFmtId="189" fontId="67" fillId="0" borderId="0" applyFont="0" applyFill="0" applyBorder="0" applyAlignment="0" applyProtection="0"/>
    <xf numFmtId="189" fontId="67" fillId="0" borderId="0" applyFont="0" applyFill="0" applyBorder="0" applyAlignment="0" applyProtection="0"/>
    <xf numFmtId="0" fontId="195" fillId="0" borderId="69" applyNumberFormat="0" applyFill="0" applyAlignment="0" applyProtection="0">
      <alignment vertical="center"/>
    </xf>
    <xf numFmtId="214" fontId="87" fillId="0" borderId="0"/>
    <xf numFmtId="191" fontId="67" fillId="0" borderId="0" applyFont="0" applyFill="0" applyBorder="0" applyAlignment="0" applyProtection="0"/>
    <xf numFmtId="0" fontId="0" fillId="0" borderId="0">
      <alignment vertical="center"/>
    </xf>
    <xf numFmtId="3" fontId="67" fillId="0" borderId="0" applyFont="0" applyFill="0" applyBorder="0" applyAlignment="0" applyProtection="0"/>
    <xf numFmtId="3" fontId="67" fillId="0" borderId="0" applyFont="0" applyFill="0" applyBorder="0" applyAlignment="0" applyProtection="0"/>
    <xf numFmtId="0" fontId="67" fillId="0" borderId="0"/>
    <xf numFmtId="215" fontId="67" fillId="0" borderId="0" applyFont="0" applyFill="0" applyBorder="0" applyAlignment="0" applyProtection="0"/>
    <xf numFmtId="0" fontId="196" fillId="0" borderId="0" applyNumberFormat="0" applyAlignment="0">
      <alignment horizontal="left"/>
    </xf>
    <xf numFmtId="189" fontId="80" fillId="0" borderId="0" applyFont="0" applyFill="0" applyBorder="0" applyAlignment="0" applyProtection="0">
      <alignment vertical="center"/>
    </xf>
    <xf numFmtId="203" fontId="67" fillId="0" borderId="0" applyFont="0" applyFill="0" applyBorder="0" applyAlignment="0" applyProtection="0"/>
    <xf numFmtId="208" fontId="67" fillId="0" borderId="0" applyFont="0" applyFill="0" applyBorder="0" applyAlignment="0" applyProtection="0"/>
    <xf numFmtId="0" fontId="193" fillId="0" borderId="0" applyNumberFormat="0" applyFill="0" applyBorder="0" applyAlignment="0" applyProtection="0"/>
    <xf numFmtId="196" fontId="87" fillId="0" borderId="0"/>
    <xf numFmtId="0" fontId="80" fillId="0" borderId="0">
      <alignment vertical="center"/>
    </xf>
    <xf numFmtId="191" fontId="67" fillId="0" borderId="0" applyFont="0" applyFill="0" applyBorder="0" applyAlignment="0" applyProtection="0"/>
    <xf numFmtId="0" fontId="80" fillId="0" borderId="0">
      <alignment vertical="center"/>
    </xf>
    <xf numFmtId="191" fontId="67" fillId="0" borderId="0" applyFont="0" applyFill="0" applyBorder="0" applyAlignment="0" applyProtection="0"/>
    <xf numFmtId="187"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80" fillId="0" borderId="0">
      <alignment vertical="center"/>
    </xf>
    <xf numFmtId="190" fontId="87" fillId="0" borderId="0"/>
    <xf numFmtId="0" fontId="139" fillId="69" borderId="0" applyNumberFormat="0" applyBorder="0" applyAlignment="0" applyProtection="0">
      <alignment vertical="center"/>
    </xf>
    <xf numFmtId="0" fontId="67" fillId="0" borderId="0"/>
    <xf numFmtId="0" fontId="139" fillId="69" borderId="0" applyNumberFormat="0" applyBorder="0" applyAlignment="0" applyProtection="0">
      <alignment vertical="center"/>
    </xf>
    <xf numFmtId="2" fontId="67" fillId="0" borderId="0" applyFont="0" applyFill="0" applyBorder="0" applyAlignment="0" applyProtection="0"/>
    <xf numFmtId="0" fontId="188" fillId="64" borderId="0" applyNumberFormat="0" applyBorder="0" applyAlignment="0" applyProtection="0">
      <alignment vertical="center"/>
    </xf>
    <xf numFmtId="2" fontId="67" fillId="0" borderId="0" applyFont="0" applyFill="0" applyBorder="0" applyAlignment="0" applyProtection="0"/>
    <xf numFmtId="0" fontId="200" fillId="0" borderId="0" applyNumberFormat="0" applyFill="0" applyBorder="0" applyAlignment="0" applyProtection="0">
      <alignment vertical="top"/>
      <protection locked="0"/>
    </xf>
    <xf numFmtId="0" fontId="80" fillId="0" borderId="0">
      <alignment vertical="center"/>
    </xf>
    <xf numFmtId="0" fontId="67" fillId="0" borderId="0"/>
    <xf numFmtId="43" fontId="67" fillId="0" borderId="0" applyFont="0" applyFill="0" applyBorder="0" applyAlignment="0" applyProtection="0">
      <alignment vertical="center"/>
    </xf>
    <xf numFmtId="0" fontId="186" fillId="38" borderId="0" applyNumberFormat="0" applyBorder="0" applyAlignment="0" applyProtection="0">
      <alignment vertical="center"/>
    </xf>
    <xf numFmtId="4" fontId="67" fillId="0" borderId="0" applyFont="0" applyFill="0" applyBorder="0" applyAlignment="0" applyProtection="0"/>
    <xf numFmtId="0" fontId="67" fillId="0" borderId="0">
      <alignment vertical="center"/>
    </xf>
    <xf numFmtId="0" fontId="191" fillId="66" borderId="0" applyNumberFormat="0" applyBorder="0" applyAlignment="0" applyProtection="0"/>
    <xf numFmtId="0" fontId="202" fillId="0" borderId="71" applyNumberFormat="0" applyFill="0" applyAlignment="0" applyProtection="0">
      <alignment vertical="center"/>
    </xf>
    <xf numFmtId="0" fontId="191" fillId="66" borderId="0" applyNumberFormat="0" applyBorder="0" applyAlignment="0" applyProtection="0"/>
    <xf numFmtId="0" fontId="113" fillId="0" borderId="51" applyNumberFormat="0" applyAlignment="0" applyProtection="0">
      <alignment horizontal="left" vertical="center"/>
    </xf>
    <xf numFmtId="0" fontId="171" fillId="38" borderId="0" applyNumberFormat="0" applyBorder="0" applyAlignment="0" applyProtection="0">
      <alignment vertical="center"/>
    </xf>
    <xf numFmtId="0" fontId="67" fillId="0" borderId="0">
      <alignment vertical="center"/>
    </xf>
    <xf numFmtId="0" fontId="113" fillId="0" borderId="31">
      <alignment horizontal="left" vertical="center"/>
    </xf>
    <xf numFmtId="0" fontId="113" fillId="0" borderId="31">
      <alignment horizontal="left" vertical="center"/>
    </xf>
    <xf numFmtId="0" fontId="181" fillId="0" borderId="0" applyNumberFormat="0" applyFill="0" applyBorder="0" applyAlignment="0" applyProtection="0"/>
    <xf numFmtId="0" fontId="164" fillId="0" borderId="0">
      <alignment horizontal="center"/>
    </xf>
    <xf numFmtId="0" fontId="80" fillId="0" borderId="0">
      <alignment vertical="center"/>
    </xf>
    <xf numFmtId="0" fontId="191" fillId="41" borderId="1" applyNumberFormat="0" applyBorder="0" applyAlignment="0" applyProtection="0"/>
    <xf numFmtId="0" fontId="191" fillId="41" borderId="1" applyNumberFormat="0" applyBorder="0" applyAlignment="0" applyProtection="0"/>
    <xf numFmtId="0" fontId="167" fillId="0" borderId="0"/>
    <xf numFmtId="0" fontId="162" fillId="33" borderId="0" applyNumberFormat="0" applyBorder="0" applyAlignment="0" applyProtection="0">
      <alignment vertical="center"/>
    </xf>
    <xf numFmtId="0" fontId="67" fillId="0" borderId="66" applyNumberFormat="0" applyFont="0" applyAlignment="0"/>
    <xf numFmtId="0" fontId="180" fillId="0" borderId="47" applyNumberFormat="0" applyFill="0" applyProtection="0">
      <alignment horizontal="left"/>
    </xf>
    <xf numFmtId="0" fontId="80" fillId="0" borderId="0">
      <alignment vertical="center"/>
    </xf>
    <xf numFmtId="0" fontId="67" fillId="0" borderId="66" applyNumberFormat="0" applyFont="0" applyAlignment="0"/>
    <xf numFmtId="0" fontId="67" fillId="64" borderId="65" applyNumberFormat="0" applyFont="0" applyAlignment="0" applyProtection="0">
      <alignment vertical="center"/>
    </xf>
    <xf numFmtId="0" fontId="192" fillId="48" borderId="68" applyNumberFormat="0" applyAlignment="0" applyProtection="0">
      <alignment vertical="center"/>
    </xf>
    <xf numFmtId="0" fontId="67" fillId="64" borderId="65" applyNumberFormat="0" applyFont="0" applyAlignment="0" applyProtection="0">
      <alignment vertical="center"/>
    </xf>
    <xf numFmtId="192" fontId="194" fillId="65" borderId="0"/>
    <xf numFmtId="38" fontId="67" fillId="0" borderId="0" applyFont="0" applyFill="0" applyBorder="0" applyAlignment="0" applyProtection="0"/>
    <xf numFmtId="40" fontId="67" fillId="0" borderId="0" applyFont="0" applyFill="0" applyBorder="0" applyAlignment="0" applyProtection="0"/>
    <xf numFmtId="0" fontId="67" fillId="0" borderId="0"/>
    <xf numFmtId="182" fontId="67" fillId="0" borderId="0" applyFont="0" applyFill="0" applyBorder="0" applyAlignment="0" applyProtection="0"/>
    <xf numFmtId="0" fontId="174" fillId="41" borderId="0" applyNumberFormat="0" applyBorder="0" applyAlignment="0" applyProtection="0">
      <alignment vertical="center"/>
    </xf>
    <xf numFmtId="0" fontId="162" fillId="33" borderId="0" applyNumberFormat="0" applyBorder="0" applyAlignment="0" applyProtection="0">
      <alignment vertical="center"/>
    </xf>
    <xf numFmtId="0" fontId="87" fillId="0" borderId="0"/>
    <xf numFmtId="37" fontId="187" fillId="0" borderId="0"/>
    <xf numFmtId="0" fontId="203" fillId="0" borderId="0" applyNumberFormat="0" applyFill="0" applyBorder="0" applyAlignment="0">
      <alignment horizontal="center"/>
    </xf>
    <xf numFmtId="189" fontId="80" fillId="0" borderId="0" applyFont="0" applyFill="0" applyBorder="0" applyAlignment="0" applyProtection="0">
      <alignment vertical="center"/>
    </xf>
    <xf numFmtId="0" fontId="189" fillId="0" borderId="0" applyNumberFormat="0" applyFill="0" applyBorder="0" applyAlignment="0" applyProtection="0">
      <alignment vertical="center"/>
    </xf>
    <xf numFmtId="207" fontId="204" fillId="0" borderId="0"/>
    <xf numFmtId="0" fontId="183" fillId="0" borderId="0"/>
    <xf numFmtId="0" fontId="67" fillId="41" borderId="67" applyNumberFormat="0" applyFont="0" applyAlignment="0" applyProtection="0">
      <alignment vertical="center"/>
    </xf>
    <xf numFmtId="0" fontId="67" fillId="0" borderId="0">
      <alignment vertical="center"/>
    </xf>
    <xf numFmtId="0" fontId="67" fillId="41" borderId="67" applyNumberFormat="0" applyFont="0" applyAlignment="0" applyProtection="0">
      <alignment vertical="center"/>
    </xf>
    <xf numFmtId="217" fontId="67" fillId="0" borderId="0" applyFont="0" applyFill="0" applyProtection="0"/>
    <xf numFmtId="0" fontId="67" fillId="0" borderId="0">
      <alignment vertical="center"/>
    </xf>
    <xf numFmtId="0" fontId="182" fillId="0" borderId="0" applyNumberFormat="0" applyFill="0" applyBorder="0" applyAlignment="0" applyProtection="0">
      <alignment vertical="center"/>
    </xf>
    <xf numFmtId="191" fontId="67" fillId="0" borderId="0" applyFont="0" applyFill="0" applyBorder="0" applyAlignment="0" applyProtection="0"/>
    <xf numFmtId="0" fontId="67" fillId="0" borderId="0"/>
    <xf numFmtId="0" fontId="80" fillId="0" borderId="0">
      <alignment vertical="center"/>
    </xf>
    <xf numFmtId="14" fontId="152" fillId="0" borderId="0">
      <alignment horizontal="center" wrapText="1"/>
      <protection locked="0"/>
    </xf>
    <xf numFmtId="0" fontId="67" fillId="0" borderId="0">
      <alignment vertical="center"/>
    </xf>
    <xf numFmtId="3" fontId="67" fillId="0" borderId="0" applyFont="0" applyFill="0" applyBorder="0" applyAlignment="0" applyProtection="0"/>
    <xf numFmtId="0" fontId="67" fillId="0" borderId="0">
      <alignment vertical="center"/>
    </xf>
    <xf numFmtId="0" fontId="205" fillId="0" borderId="0"/>
    <xf numFmtId="14" fontId="152" fillId="0" borderId="0">
      <alignment horizontal="center" wrapText="1"/>
      <protection locked="0"/>
    </xf>
    <xf numFmtId="0" fontId="67" fillId="0" borderId="0">
      <alignment vertical="center"/>
    </xf>
    <xf numFmtId="3" fontId="67" fillId="0" borderId="0" applyFont="0" applyFill="0" applyBorder="0" applyAlignment="0" applyProtection="0"/>
    <xf numFmtId="0" fontId="80" fillId="0" borderId="0">
      <alignment vertical="center"/>
    </xf>
    <xf numFmtId="10" fontId="67" fillId="0" borderId="0" applyFont="0" applyFill="0" applyBorder="0" applyAlignment="0" applyProtection="0"/>
    <xf numFmtId="10" fontId="67" fillId="0" borderId="0" applyFont="0" applyFill="0" applyBorder="0" applyAlignment="0" applyProtection="0"/>
    <xf numFmtId="0" fontId="67" fillId="0" borderId="0"/>
    <xf numFmtId="0" fontId="160" fillId="32" borderId="35">
      <protection locked="0"/>
    </xf>
    <xf numFmtId="9"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0" fontId="162" fillId="33" borderId="0" applyNumberFormat="0" applyBorder="0" applyAlignment="0" applyProtection="0">
      <alignment vertical="center"/>
    </xf>
    <xf numFmtId="4" fontId="67" fillId="0" borderId="0" applyFont="0" applyFill="0" applyBorder="0" applyAlignment="0" applyProtection="0"/>
    <xf numFmtId="0" fontId="88" fillId="0" borderId="0"/>
    <xf numFmtId="0" fontId="0" fillId="0" borderId="0">
      <alignment vertical="center"/>
    </xf>
    <xf numFmtId="0" fontId="67" fillId="20" borderId="0" applyNumberFormat="0" applyFont="0" applyBorder="0" applyAlignment="0" applyProtection="0"/>
    <xf numFmtId="0" fontId="67" fillId="20" borderId="0" applyNumberFormat="0" applyFont="0" applyBorder="0" applyAlignment="0" applyProtection="0"/>
    <xf numFmtId="0" fontId="153" fillId="4" borderId="52" applyNumberFormat="0" applyAlignment="0" applyProtection="0">
      <alignment vertical="center"/>
    </xf>
    <xf numFmtId="0" fontId="67" fillId="0" borderId="0"/>
    <xf numFmtId="0" fontId="67" fillId="28" borderId="0" applyNumberFormat="0" applyFont="0" applyBorder="0" applyAlignment="0">
      <alignment horizontal="center"/>
    </xf>
    <xf numFmtId="0" fontId="67" fillId="28" borderId="0" applyNumberFormat="0" applyFont="0" applyBorder="0" applyAlignment="0">
      <alignment horizontal="center"/>
    </xf>
    <xf numFmtId="0" fontId="151" fillId="0" borderId="0" applyNumberFormat="0" applyFill="0" applyBorder="0" applyAlignment="0" applyProtection="0">
      <alignment horizontal="left"/>
    </xf>
    <xf numFmtId="0" fontId="206" fillId="0" borderId="0" applyNumberFormat="0" applyFill="0" applyBorder="0" applyAlignment="0" applyProtection="0"/>
    <xf numFmtId="0" fontId="67" fillId="22" borderId="31" applyNumberFormat="0" applyFont="0" applyAlignment="0">
      <alignment horizontal="center"/>
    </xf>
    <xf numFmtId="0" fontId="67" fillId="22" borderId="31" applyNumberFormat="0" applyFont="0" applyAlignment="0">
      <alignment horizontal="center"/>
    </xf>
    <xf numFmtId="0" fontId="67" fillId="0" borderId="0"/>
    <xf numFmtId="0" fontId="185" fillId="0" borderId="0" applyNumberFormat="0" applyFill="0" applyBorder="0" applyAlignment="0" applyProtection="0">
      <alignment vertical="center"/>
    </xf>
    <xf numFmtId="0" fontId="160" fillId="32" borderId="35">
      <protection locked="0"/>
    </xf>
    <xf numFmtId="0" fontId="80" fillId="0" borderId="0">
      <alignment vertical="center"/>
    </xf>
    <xf numFmtId="0" fontId="171" fillId="38" borderId="0" applyNumberFormat="0" applyBorder="0" applyAlignment="0" applyProtection="0">
      <alignment vertical="center"/>
    </xf>
    <xf numFmtId="0" fontId="207" fillId="0" borderId="0"/>
    <xf numFmtId="0" fontId="151" fillId="0" borderId="0"/>
    <xf numFmtId="0" fontId="160" fillId="32" borderId="35">
      <protection locked="0"/>
    </xf>
    <xf numFmtId="0" fontId="145" fillId="35" borderId="0" applyNumberFormat="0" applyBorder="0" applyAlignment="0" applyProtection="0">
      <alignment vertical="center"/>
    </xf>
    <xf numFmtId="0" fontId="67" fillId="0" borderId="0">
      <alignment vertical="center"/>
    </xf>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213" fontId="67" fillId="0" borderId="0" applyFont="0" applyFill="0" applyBorder="0" applyAlignment="0" applyProtection="0"/>
    <xf numFmtId="0" fontId="151" fillId="0" borderId="34" applyNumberFormat="0" applyFill="0" applyProtection="0">
      <alignment horizontal="right"/>
    </xf>
    <xf numFmtId="0" fontId="208" fillId="0" borderId="0"/>
    <xf numFmtId="0" fontId="209" fillId="0" borderId="72" applyNumberFormat="0" applyFill="0" applyAlignment="0" applyProtection="0">
      <alignment vertical="center"/>
    </xf>
    <xf numFmtId="0" fontId="67" fillId="0" borderId="0"/>
    <xf numFmtId="0" fontId="209" fillId="0" borderId="72" applyNumberFormat="0" applyFill="0" applyAlignment="0" applyProtection="0">
      <alignment vertical="center"/>
    </xf>
    <xf numFmtId="0" fontId="67" fillId="0" borderId="0"/>
    <xf numFmtId="0" fontId="202" fillId="0" borderId="71" applyNumberFormat="0" applyFill="0" applyAlignment="0" applyProtection="0">
      <alignment vertical="center"/>
    </xf>
    <xf numFmtId="0" fontId="195" fillId="0" borderId="69" applyNumberFormat="0" applyFill="0" applyAlignment="0" applyProtection="0">
      <alignment vertical="center"/>
    </xf>
    <xf numFmtId="191" fontId="67" fillId="0" borderId="0" applyFont="0" applyFill="0" applyBorder="0" applyAlignment="0" applyProtection="0">
      <alignment vertical="center"/>
    </xf>
    <xf numFmtId="0" fontId="195" fillId="0" borderId="0" applyNumberFormat="0" applyFill="0" applyBorder="0" applyAlignment="0" applyProtection="0">
      <alignment vertical="center"/>
    </xf>
    <xf numFmtId="0" fontId="80" fillId="0" borderId="0">
      <alignment vertical="center"/>
    </xf>
    <xf numFmtId="43" fontId="67" fillId="0" borderId="0" applyFont="0" applyFill="0" applyBorder="0" applyAlignment="0" applyProtection="0"/>
    <xf numFmtId="0" fontId="195" fillId="0" borderId="0" applyNumberFormat="0" applyFill="0" applyBorder="0" applyAlignment="0" applyProtection="0">
      <alignment vertical="center"/>
    </xf>
    <xf numFmtId="0" fontId="210" fillId="0" borderId="34" applyNumberFormat="0" applyFill="0" applyProtection="0">
      <alignment horizontal="center"/>
    </xf>
    <xf numFmtId="0" fontId="182" fillId="0" borderId="0" applyNumberFormat="0" applyFill="0" applyBorder="0" applyAlignment="0" applyProtection="0"/>
    <xf numFmtId="0" fontId="182" fillId="0" borderId="0" applyNumberFormat="0" applyFill="0" applyBorder="0" applyAlignment="0" applyProtection="0"/>
    <xf numFmtId="206" fontId="67" fillId="0" borderId="0" applyFont="0" applyFill="0" applyBorder="0" applyAlignment="0" applyProtection="0"/>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67" fillId="0" borderId="0"/>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45" fillId="23" borderId="0" applyNumberFormat="0" applyBorder="0" applyAlignment="0" applyProtection="0">
      <alignment vertical="center"/>
    </xf>
    <xf numFmtId="0" fontId="165" fillId="33" borderId="0" applyNumberFormat="0" applyBorder="0" applyAlignment="0" applyProtection="0">
      <alignment vertical="center"/>
    </xf>
    <xf numFmtId="0" fontId="165" fillId="33" borderId="0" applyNumberFormat="0" applyBorder="0" applyAlignment="0" applyProtection="0">
      <alignment vertical="center"/>
    </xf>
    <xf numFmtId="0" fontId="165" fillId="33" borderId="0" applyNumberFormat="0" applyBorder="0" applyAlignment="0" applyProtection="0">
      <alignment vertical="center"/>
    </xf>
    <xf numFmtId="0" fontId="162" fillId="33" borderId="0" applyNumberFormat="0" applyBorder="0" applyAlignment="0" applyProtection="0">
      <alignment vertical="center"/>
    </xf>
    <xf numFmtId="0" fontId="67" fillId="0" borderId="0"/>
    <xf numFmtId="0" fontId="162" fillId="33" borderId="0" applyNumberFormat="0" applyBorder="0" applyAlignment="0" applyProtection="0">
      <alignment vertical="center"/>
    </xf>
    <xf numFmtId="0" fontId="0" fillId="0" borderId="0"/>
    <xf numFmtId="0" fontId="80" fillId="0" borderId="0">
      <alignment vertical="center"/>
    </xf>
    <xf numFmtId="0" fontId="162" fillId="33" borderId="0" applyNumberFormat="0" applyBorder="0" applyAlignment="0" applyProtection="0">
      <alignment vertical="center"/>
    </xf>
    <xf numFmtId="0" fontId="67" fillId="41" borderId="67" applyNumberFormat="0" applyFont="0" applyAlignment="0" applyProtection="0">
      <alignment vertical="center"/>
    </xf>
    <xf numFmtId="0" fontId="80" fillId="0" borderId="0">
      <alignment vertical="center"/>
    </xf>
    <xf numFmtId="0" fontId="67" fillId="0" borderId="0">
      <alignment vertical="center"/>
    </xf>
    <xf numFmtId="0" fontId="67" fillId="0" borderId="0">
      <alignment vertical="center"/>
    </xf>
    <xf numFmtId="0" fontId="67" fillId="0" borderId="0">
      <alignment vertical="center"/>
    </xf>
    <xf numFmtId="0" fontId="151" fillId="0" borderId="0"/>
    <xf numFmtId="0" fontId="67" fillId="0" borderId="0">
      <alignment vertical="center"/>
    </xf>
    <xf numFmtId="0" fontId="80" fillId="0" borderId="0"/>
    <xf numFmtId="0" fontId="80" fillId="0" borderId="0">
      <alignment vertical="center"/>
    </xf>
    <xf numFmtId="0" fontId="80" fillId="0" borderId="0">
      <alignment vertical="center"/>
    </xf>
    <xf numFmtId="0" fontId="67" fillId="0" borderId="0">
      <alignment vertical="center"/>
    </xf>
    <xf numFmtId="0" fontId="67" fillId="0" borderId="0">
      <alignment vertical="center"/>
    </xf>
    <xf numFmtId="41" fontId="67" fillId="0" borderId="0" applyFont="0" applyFill="0" applyBorder="0" applyAlignment="0" applyProtection="0"/>
    <xf numFmtId="0" fontId="80" fillId="0" borderId="0">
      <alignment vertical="center"/>
    </xf>
    <xf numFmtId="0" fontId="80" fillId="0" borderId="0">
      <alignment vertical="center"/>
    </xf>
    <xf numFmtId="0" fontId="67" fillId="0" borderId="0"/>
    <xf numFmtId="0" fontId="206" fillId="0" borderId="0" applyNumberFormat="0" applyFill="0" applyBorder="0" applyAlignment="0" applyProtection="0"/>
    <xf numFmtId="0" fontId="67" fillId="0" borderId="0"/>
    <xf numFmtId="0" fontId="0" fillId="0" borderId="0"/>
    <xf numFmtId="0" fontId="67" fillId="0" borderId="0"/>
    <xf numFmtId="0" fontId="67" fillId="0" borderId="0"/>
    <xf numFmtId="0" fontId="151" fillId="0" borderId="0"/>
    <xf numFmtId="0" fontId="80" fillId="0" borderId="0">
      <alignment vertical="center"/>
    </xf>
    <xf numFmtId="0" fontId="80" fillId="0" borderId="0">
      <alignment vertical="center"/>
    </xf>
    <xf numFmtId="0" fontId="0" fillId="0" borderId="0">
      <alignment vertical="center"/>
    </xf>
    <xf numFmtId="0" fontId="67" fillId="0" borderId="0"/>
    <xf numFmtId="0" fontId="80" fillId="0" borderId="0">
      <alignment vertical="center"/>
    </xf>
    <xf numFmtId="0" fontId="80" fillId="0" borderId="0">
      <alignment vertical="center"/>
    </xf>
    <xf numFmtId="0" fontId="128" fillId="0" borderId="57" applyNumberFormat="0" applyFill="0" applyAlignment="0" applyProtection="0">
      <alignment vertical="center"/>
    </xf>
    <xf numFmtId="0" fontId="67" fillId="0" borderId="0"/>
    <xf numFmtId="0" fontId="67" fillId="0" borderId="0">
      <alignment vertical="center"/>
    </xf>
    <xf numFmtId="0" fontId="67" fillId="0" borderId="0"/>
    <xf numFmtId="0" fontId="67" fillId="0" borderId="0">
      <alignment vertical="center"/>
    </xf>
    <xf numFmtId="1" fontId="151" fillId="0" borderId="47" applyFill="0" applyProtection="0">
      <alignment horizontal="center"/>
    </xf>
    <xf numFmtId="0" fontId="67" fillId="0" borderId="0">
      <alignment vertical="center"/>
    </xf>
    <xf numFmtId="0" fontId="67" fillId="0" borderId="0">
      <alignment vertical="center"/>
    </xf>
    <xf numFmtId="0" fontId="67" fillId="0" borderId="0">
      <alignment vertical="center"/>
    </xf>
    <xf numFmtId="0" fontId="151" fillId="0" borderId="0"/>
    <xf numFmtId="0" fontId="67" fillId="0" borderId="0">
      <alignment vertical="center"/>
    </xf>
    <xf numFmtId="0" fontId="153" fillId="4" borderId="52" applyNumberFormat="0" applyAlignment="0" applyProtection="0">
      <alignment vertical="center"/>
    </xf>
    <xf numFmtId="0" fontId="67" fillId="0" borderId="0"/>
    <xf numFmtId="0" fontId="67" fillId="0" borderId="0"/>
    <xf numFmtId="0" fontId="67"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67" fillId="0" borderId="0"/>
    <xf numFmtId="0" fontId="151" fillId="0" borderId="0"/>
    <xf numFmtId="0" fontId="0" fillId="0" borderId="0">
      <alignment vertical="center"/>
    </xf>
    <xf numFmtId="0" fontId="67" fillId="0" borderId="0"/>
    <xf numFmtId="0" fontId="67" fillId="0" borderId="0"/>
    <xf numFmtId="0" fontId="151" fillId="0" borderId="0"/>
    <xf numFmtId="0" fontId="67" fillId="0" borderId="0"/>
    <xf numFmtId="0" fontId="67" fillId="0" borderId="0"/>
    <xf numFmtId="0" fontId="67" fillId="0" borderId="0"/>
    <xf numFmtId="41" fontId="67" fillId="0" borderId="0" applyFont="0" applyFill="0" applyBorder="0" applyAlignment="0" applyProtection="0"/>
    <xf numFmtId="0" fontId="67" fillId="0" borderId="0">
      <alignment vertical="center"/>
    </xf>
    <xf numFmtId="0" fontId="67" fillId="0" borderId="0"/>
    <xf numFmtId="0" fontId="67" fillId="0" borderId="0"/>
    <xf numFmtId="0" fontId="67" fillId="0" borderId="0"/>
    <xf numFmtId="0" fontId="0" fillId="0" borderId="0">
      <alignment vertical="center"/>
    </xf>
    <xf numFmtId="0" fontId="67" fillId="0" borderId="0"/>
    <xf numFmtId="0" fontId="0" fillId="0" borderId="0">
      <alignment vertical="center"/>
    </xf>
    <xf numFmtId="0" fontId="67" fillId="0" borderId="0"/>
    <xf numFmtId="0" fontId="88" fillId="0" borderId="0"/>
    <xf numFmtId="0" fontId="67" fillId="0" borderId="0">
      <alignment vertical="center"/>
    </xf>
    <xf numFmtId="0" fontId="151" fillId="0" borderId="0"/>
    <xf numFmtId="0" fontId="67" fillId="0" borderId="0"/>
    <xf numFmtId="0" fontId="67" fillId="0" borderId="0">
      <alignment vertical="center"/>
    </xf>
    <xf numFmtId="0" fontId="67" fillId="0" borderId="0"/>
    <xf numFmtId="0" fontId="80" fillId="0" borderId="0">
      <alignment vertical="center"/>
    </xf>
    <xf numFmtId="0" fontId="67" fillId="0" borderId="0">
      <alignment vertical="center"/>
    </xf>
    <xf numFmtId="0" fontId="67" fillId="41" borderId="67" applyNumberFormat="0" applyFont="0" applyAlignment="0" applyProtection="0">
      <alignment vertical="center"/>
    </xf>
    <xf numFmtId="0" fontId="80" fillId="0" borderId="0">
      <alignment vertical="center"/>
    </xf>
    <xf numFmtId="0" fontId="80" fillId="0" borderId="0">
      <alignment vertical="center"/>
    </xf>
    <xf numFmtId="0" fontId="80" fillId="0" borderId="0">
      <alignment vertical="center"/>
    </xf>
    <xf numFmtId="0" fontId="67" fillId="0" borderId="0">
      <alignment vertical="center"/>
    </xf>
    <xf numFmtId="0" fontId="80" fillId="0" borderId="0">
      <alignment vertical="center"/>
    </xf>
    <xf numFmtId="0" fontId="67" fillId="0" borderId="0"/>
    <xf numFmtId="0" fontId="67" fillId="0" borderId="0"/>
    <xf numFmtId="0" fontId="67" fillId="0" borderId="0"/>
    <xf numFmtId="0" fontId="67" fillId="0" borderId="0"/>
    <xf numFmtId="0" fontId="67" fillId="0" borderId="0">
      <alignment vertical="center"/>
    </xf>
    <xf numFmtId="0" fontId="67" fillId="0" borderId="0">
      <alignment vertical="center"/>
    </xf>
    <xf numFmtId="0" fontId="67" fillId="0" borderId="0">
      <alignment vertical="center"/>
    </xf>
    <xf numFmtId="0" fontId="171" fillId="38" borderId="0" applyNumberFormat="0" applyBorder="0" applyAlignment="0" applyProtection="0">
      <alignment vertical="center"/>
    </xf>
    <xf numFmtId="43" fontId="67" fillId="0" borderId="0" applyFont="0" applyFill="0" applyBorder="0" applyAlignment="0" applyProtection="0"/>
    <xf numFmtId="0" fontId="80" fillId="0" borderId="0">
      <alignment vertical="center"/>
    </xf>
    <xf numFmtId="0" fontId="80" fillId="0" borderId="0">
      <alignment vertical="center"/>
    </xf>
    <xf numFmtId="0" fontId="67" fillId="0" borderId="0"/>
    <xf numFmtId="0" fontId="0" fillId="0" borderId="0">
      <alignment vertical="center"/>
    </xf>
    <xf numFmtId="0" fontId="67" fillId="0" borderId="0">
      <alignment vertical="center"/>
    </xf>
    <xf numFmtId="0" fontId="80" fillId="0" borderId="0">
      <alignment vertical="center"/>
    </xf>
    <xf numFmtId="0" fontId="80" fillId="0" borderId="0">
      <alignment vertical="center"/>
    </xf>
    <xf numFmtId="0" fontId="80" fillId="0" borderId="0">
      <alignment vertical="center"/>
    </xf>
    <xf numFmtId="0" fontId="67" fillId="0" borderId="0"/>
    <xf numFmtId="0" fontId="67" fillId="0" borderId="0"/>
    <xf numFmtId="0" fontId="151" fillId="0" borderId="0"/>
    <xf numFmtId="0" fontId="67" fillId="0" borderId="0"/>
    <xf numFmtId="0" fontId="151" fillId="0" borderId="0"/>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0" fontId="186" fillId="38" borderId="0" applyNumberFormat="0" applyBorder="0" applyAlignment="0" applyProtection="0"/>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0" fontId="186" fillId="38" borderId="0" applyNumberFormat="0" applyBorder="0" applyAlignment="0" applyProtection="0">
      <alignment vertical="center"/>
    </xf>
    <xf numFmtId="0" fontId="186" fillId="38" borderId="0" applyNumberFormat="0" applyBorder="0" applyAlignment="0" applyProtection="0">
      <alignment vertical="center"/>
    </xf>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189" fontId="80" fillId="0" borderId="0" applyFont="0" applyFill="0" applyBorder="0" applyAlignment="0" applyProtection="0">
      <alignment vertical="center"/>
    </xf>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0" fontId="151" fillId="0" borderId="73"/>
    <xf numFmtId="181" fontId="67" fillId="0" borderId="0" applyFont="0" applyFill="0" applyBorder="0" applyAlignment="0" applyProtection="0"/>
    <xf numFmtId="201" fontId="67" fillId="0" borderId="0" applyFont="0" applyFill="0" applyBorder="0" applyAlignment="0" applyProtection="0"/>
    <xf numFmtId="0" fontId="211" fillId="66" borderId="52" applyNumberFormat="0" applyAlignment="0" applyProtection="0">
      <alignment vertical="center"/>
    </xf>
    <xf numFmtId="0" fontId="211" fillId="66" borderId="52" applyNumberFormat="0" applyAlignment="0" applyProtection="0">
      <alignment vertical="center"/>
    </xf>
    <xf numFmtId="0" fontId="192" fillId="48" borderId="68" applyNumberFormat="0" applyAlignment="0" applyProtection="0">
      <alignment vertical="center"/>
    </xf>
    <xf numFmtId="0" fontId="212"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176" fillId="0" borderId="63" applyNumberFormat="0" applyFill="0" applyAlignment="0" applyProtection="0">
      <alignment vertical="center"/>
    </xf>
    <xf numFmtId="186" fontId="67" fillId="0" borderId="0" applyFont="0" applyFill="0" applyBorder="0" applyAlignment="0" applyProtection="0"/>
    <xf numFmtId="200" fontId="67" fillId="0" borderId="0" applyFont="0" applyFill="0" applyBorder="0" applyAlignment="0" applyProtection="0"/>
    <xf numFmtId="40" fontId="67" fillId="0" borderId="0" applyFont="0" applyFill="0" applyBorder="0" applyAlignment="0" applyProtection="0"/>
    <xf numFmtId="0" fontId="139" fillId="70" borderId="0" applyNumberFormat="0" applyBorder="0" applyAlignment="0" applyProtection="0"/>
    <xf numFmtId="38" fontId="67" fillId="0" borderId="0" applyFont="0" applyFill="0" applyBorder="0" applyAlignment="0" applyProtection="0"/>
    <xf numFmtId="0" fontId="87" fillId="0" borderId="0"/>
    <xf numFmtId="43" fontId="67" fillId="0" borderId="0" applyFont="0" applyFill="0" applyBorder="0" applyAlignment="0" applyProtection="0"/>
    <xf numFmtId="41"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alignment vertical="center"/>
    </xf>
    <xf numFmtId="191" fontId="67" fillId="0" borderId="0" applyFont="0" applyFill="0" applyBorder="0" applyAlignment="0" applyProtection="0">
      <alignment vertical="center"/>
    </xf>
    <xf numFmtId="43" fontId="67" fillId="0" borderId="0" applyFont="0" applyFill="0" applyBorder="0" applyAlignment="0" applyProtection="0"/>
    <xf numFmtId="43" fontId="67" fillId="0" borderId="0" applyFont="0" applyFill="0" applyBorder="0" applyAlignment="0" applyProtection="0"/>
    <xf numFmtId="41" fontId="67" fillId="0" borderId="0" applyFont="0" applyFill="0" applyBorder="0" applyAlignment="0" applyProtection="0"/>
    <xf numFmtId="41" fontId="67" fillId="0" borderId="0" applyFont="0" applyFill="0" applyBorder="0" applyAlignment="0" applyProtection="0"/>
    <xf numFmtId="41" fontId="67" fillId="0" borderId="0" applyFont="0" applyFill="0" applyBorder="0" applyAlignment="0" applyProtection="0"/>
    <xf numFmtId="41" fontId="67" fillId="0" borderId="0" applyFont="0" applyFill="0" applyBorder="0" applyAlignment="0" applyProtection="0">
      <alignment vertical="center"/>
    </xf>
    <xf numFmtId="41" fontId="67" fillId="0" borderId="0" applyFont="0" applyFill="0" applyBorder="0" applyAlignment="0" applyProtection="0"/>
    <xf numFmtId="41" fontId="67" fillId="0" borderId="0" applyFont="0" applyFill="0" applyBorder="0" applyAlignment="0" applyProtection="0">
      <alignment vertical="center"/>
    </xf>
    <xf numFmtId="41" fontId="67" fillId="0" borderId="0" applyFont="0" applyFill="0" applyBorder="0" applyAlignment="0" applyProtection="0">
      <alignment vertical="center"/>
    </xf>
    <xf numFmtId="189" fontId="80" fillId="0" borderId="0" applyFont="0" applyFill="0" applyBorder="0" applyAlignment="0" applyProtection="0">
      <alignment vertical="center"/>
    </xf>
    <xf numFmtId="41" fontId="80" fillId="0" borderId="0" applyFont="0" applyFill="0" applyBorder="0" applyAlignment="0" applyProtection="0">
      <alignment vertical="center"/>
    </xf>
    <xf numFmtId="0" fontId="139" fillId="67" borderId="0" applyNumberFormat="0" applyBorder="0" applyAlignment="0" applyProtection="0"/>
    <xf numFmtId="0" fontId="145" fillId="63" borderId="0" applyNumberFormat="0" applyBorder="0" applyAlignment="0" applyProtection="0">
      <alignment vertical="center"/>
    </xf>
    <xf numFmtId="0" fontId="145" fillId="63" borderId="0" applyNumberFormat="0" applyBorder="0" applyAlignment="0" applyProtection="0">
      <alignment vertical="center"/>
    </xf>
    <xf numFmtId="0" fontId="145" fillId="8" borderId="0" applyNumberFormat="0" applyBorder="0" applyAlignment="0" applyProtection="0">
      <alignment vertical="center"/>
    </xf>
    <xf numFmtId="0" fontId="145" fillId="8" borderId="0" applyNumberFormat="0" applyBorder="0" applyAlignment="0" applyProtection="0">
      <alignment vertical="center"/>
    </xf>
    <xf numFmtId="0" fontId="145" fillId="10" borderId="0" applyNumberFormat="0" applyBorder="0" applyAlignment="0" applyProtection="0">
      <alignment vertical="center"/>
    </xf>
    <xf numFmtId="0" fontId="145" fillId="10" borderId="0" applyNumberFormat="0" applyBorder="0" applyAlignment="0" applyProtection="0">
      <alignment vertical="center"/>
    </xf>
    <xf numFmtId="0" fontId="145" fillId="39" borderId="0" applyNumberFormat="0" applyBorder="0" applyAlignment="0" applyProtection="0">
      <alignment vertical="center"/>
    </xf>
    <xf numFmtId="0" fontId="145" fillId="39" borderId="0" applyNumberFormat="0" applyBorder="0" applyAlignment="0" applyProtection="0">
      <alignment vertical="center"/>
    </xf>
    <xf numFmtId="0" fontId="188" fillId="64" borderId="0" applyNumberFormat="0" applyBorder="0" applyAlignment="0" applyProtection="0">
      <alignment vertical="center"/>
    </xf>
    <xf numFmtId="0" fontId="213" fillId="66" borderId="74" applyNumberFormat="0" applyAlignment="0" applyProtection="0">
      <alignment vertical="center"/>
    </xf>
    <xf numFmtId="0" fontId="213" fillId="66" borderId="74" applyNumberFormat="0" applyAlignment="0" applyProtection="0">
      <alignment vertical="center"/>
    </xf>
    <xf numFmtId="0" fontId="151" fillId="0" borderId="0"/>
    <xf numFmtId="0" fontId="67" fillId="0" borderId="0" applyFont="0" applyFill="0" applyBorder="0" applyAlignment="0" applyProtection="0"/>
    <xf numFmtId="0" fontId="67" fillId="0" borderId="0" applyFont="0" applyFill="0" applyBorder="0" applyAlignment="0" applyProtection="0"/>
    <xf numFmtId="10" fontId="67" fillId="0" borderId="0" applyFont="0" applyFill="0" applyBorder="0" applyAlignment="0" applyProtection="0"/>
    <xf numFmtId="41" fontId="67" fillId="0" borderId="0" applyFont="0" applyFill="0" applyBorder="0" applyAlignment="0" applyProtection="0"/>
    <xf numFmtId="212" fontId="67" fillId="0" borderId="0" applyFont="0" applyFill="0" applyBorder="0" applyAlignment="0" applyProtection="0"/>
    <xf numFmtId="210" fontId="67" fillId="0" borderId="0" applyFont="0" applyFill="0" applyBorder="0" applyAlignment="0" applyProtection="0"/>
    <xf numFmtId="0" fontId="214" fillId="0" borderId="0"/>
    <xf numFmtId="0" fontId="67" fillId="0" borderId="0">
      <alignment vertical="center"/>
    </xf>
    <xf numFmtId="0" fontId="67" fillId="0" borderId="0"/>
    <xf numFmtId="0" fontId="67" fillId="0" borderId="0"/>
  </cellStyleXfs>
  <cellXfs count="1099">
    <xf numFmtId="0" fontId="0" fillId="0" borderId="0" xfId="0">
      <alignment vertical="center"/>
    </xf>
    <xf numFmtId="0" fontId="1" fillId="0" borderId="0" xfId="0" applyFont="1" applyFill="1" applyAlignment="1"/>
    <xf numFmtId="0" fontId="2" fillId="0" borderId="0" xfId="0" applyFont="1" applyFill="1" applyAlignment="1"/>
    <xf numFmtId="0" fontId="1" fillId="0" borderId="0" xfId="0" applyFont="1" applyFill="1" applyAlignment="1">
      <alignment horizontal="left"/>
    </xf>
    <xf numFmtId="0" fontId="1" fillId="0" borderId="0" xfId="0" applyFont="1" applyFill="1" applyAlignment="1">
      <alignment horizontal="center"/>
    </xf>
    <xf numFmtId="2" fontId="1" fillId="0" borderId="0" xfId="0" applyNumberFormat="1" applyFont="1" applyFill="1" applyAlignment="1">
      <alignment horizontal="right"/>
    </xf>
    <xf numFmtId="0" fontId="3" fillId="0" borderId="0" xfId="0" applyFont="1" applyFill="1" applyAlignment="1"/>
    <xf numFmtId="0" fontId="1" fillId="0" borderId="0" xfId="0" applyFont="1" applyFill="1" applyAlignment="1">
      <alignment wrapText="1"/>
    </xf>
    <xf numFmtId="0" fontId="1" fillId="0" borderId="0" xfId="0" applyFont="1" applyFill="1" applyAlignment="1">
      <alignment horizontal="left"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0" fontId="1" fillId="0" borderId="1" xfId="0"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center"/>
    </xf>
    <xf numFmtId="0" fontId="6" fillId="0" borderId="0" xfId="0" applyFont="1" applyFill="1" applyAlignment="1">
      <alignment horizontal="right" vertical="center" wrapText="1"/>
    </xf>
    <xf numFmtId="2" fontId="1" fillId="0" borderId="1" xfId="0" applyNumberFormat="1" applyFont="1" applyFill="1" applyBorder="1" applyAlignment="1">
      <alignment horizontal="right"/>
    </xf>
    <xf numFmtId="0" fontId="7" fillId="0" borderId="0" xfId="0" applyFont="1" applyFill="1" applyBorder="1" applyAlignment="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xf numFmtId="0" fontId="10" fillId="0" borderId="0" xfId="0" applyFont="1" applyFill="1" applyBorder="1" applyAlignment="1"/>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xf>
    <xf numFmtId="199" fontId="13" fillId="0" borderId="0" xfId="0" applyNumberFormat="1" applyFont="1" applyFill="1" applyBorder="1" applyAlignment="1">
      <alignment horizontal="right"/>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218" fontId="15" fillId="0" borderId="1" xfId="0" applyNumberFormat="1" applyFont="1" applyFill="1" applyBorder="1" applyAlignment="1">
      <alignment horizontal="right" vertical="center"/>
    </xf>
    <xf numFmtId="0" fontId="16" fillId="0" borderId="1" xfId="0" applyFont="1" applyFill="1" applyBorder="1" applyAlignment="1">
      <alignment vertical="center"/>
    </xf>
    <xf numFmtId="0" fontId="17" fillId="0" borderId="1" xfId="0" applyFont="1" applyFill="1" applyBorder="1" applyAlignment="1">
      <alignment vertical="center"/>
    </xf>
    <xf numFmtId="218" fontId="17" fillId="0" borderId="1" xfId="0" applyNumberFormat="1" applyFont="1" applyFill="1" applyBorder="1" applyAlignment="1">
      <alignment vertical="center"/>
    </xf>
    <xf numFmtId="0" fontId="18" fillId="0" borderId="0" xfId="0" applyFont="1" applyFill="1" applyAlignment="1">
      <alignment horizontal="center" vertical="center" wrapText="1"/>
    </xf>
    <xf numFmtId="0" fontId="19" fillId="0" borderId="0" xfId="0" applyFont="1" applyFill="1" applyAlignment="1">
      <alignment vertical="center" wrapText="1"/>
    </xf>
    <xf numFmtId="0" fontId="14" fillId="0" borderId="0" xfId="0" applyFont="1" applyFill="1" applyAlignment="1">
      <alignment horizontal="center" vertical="center" wrapText="1"/>
    </xf>
    <xf numFmtId="0" fontId="14" fillId="0" borderId="0" xfId="0" applyFont="1" applyFill="1" applyAlignment="1">
      <alignment vertical="center" wrapText="1"/>
    </xf>
    <xf numFmtId="0" fontId="16" fillId="0" borderId="0" xfId="0" applyFont="1" applyFill="1" applyAlignment="1">
      <alignment vertical="center" wrapText="1"/>
    </xf>
    <xf numFmtId="195" fontId="19" fillId="0" borderId="0" xfId="0" applyNumberFormat="1" applyFont="1" applyFill="1" applyAlignment="1">
      <alignment vertical="center" wrapText="1"/>
    </xf>
    <xf numFmtId="0" fontId="20" fillId="0" borderId="0" xfId="0" applyFont="1" applyFill="1" applyAlignment="1">
      <alignment vertical="center" wrapText="1"/>
    </xf>
    <xf numFmtId="0" fontId="21" fillId="0" borderId="0" xfId="0" applyFont="1" applyFill="1" applyAlignment="1">
      <alignment horizontal="center" vertical="center" wrapText="1"/>
    </xf>
    <xf numFmtId="195" fontId="21" fillId="0" borderId="0" xfId="0" applyNumberFormat="1" applyFont="1" applyFill="1" applyAlignment="1">
      <alignment horizontal="center" vertical="center" wrapText="1"/>
    </xf>
    <xf numFmtId="195" fontId="19" fillId="0" borderId="0" xfId="0" applyNumberFormat="1" applyFont="1" applyFill="1" applyAlignment="1">
      <alignment horizontal="right" vertical="center" wrapText="1"/>
    </xf>
    <xf numFmtId="0" fontId="22" fillId="0" borderId="1" xfId="0" applyFont="1" applyFill="1" applyBorder="1" applyAlignment="1">
      <alignment horizontal="center" vertical="center" wrapText="1"/>
    </xf>
    <xf numFmtId="195" fontId="18" fillId="0" borderId="1" xfId="0" applyNumberFormat="1" applyFont="1" applyFill="1" applyBorder="1" applyAlignment="1">
      <alignment horizontal="center" vertical="center" wrapText="1"/>
    </xf>
    <xf numFmtId="195" fontId="22" fillId="0" borderId="1" xfId="0" applyNumberFormat="1"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199" fontId="22" fillId="2" borderId="1" xfId="0" applyNumberFormat="1" applyFont="1" applyFill="1" applyBorder="1" applyAlignment="1">
      <alignment vertical="center"/>
    </xf>
    <xf numFmtId="0" fontId="14" fillId="0" borderId="1" xfId="0" applyFont="1" applyFill="1" applyBorder="1" applyAlignment="1">
      <alignment vertical="center" wrapText="1"/>
    </xf>
    <xf numFmtId="0" fontId="14" fillId="0" borderId="1" xfId="0" applyFont="1" applyFill="1" applyBorder="1" applyAlignment="1">
      <alignment vertical="center"/>
    </xf>
    <xf numFmtId="199" fontId="14" fillId="0" borderId="1" xfId="0" applyNumberFormat="1" applyFont="1" applyFill="1" applyBorder="1" applyAlignment="1">
      <alignment vertical="center"/>
    </xf>
    <xf numFmtId="0" fontId="16" fillId="0" borderId="1" xfId="0" applyFont="1" applyFill="1" applyBorder="1" applyAlignment="1">
      <alignment vertical="center" wrapText="1"/>
    </xf>
    <xf numFmtId="199" fontId="16" fillId="0" borderId="1" xfId="0" applyNumberFormat="1" applyFont="1" applyFill="1" applyBorder="1" applyAlignment="1">
      <alignment vertical="center"/>
    </xf>
    <xf numFmtId="195" fontId="16" fillId="0" borderId="1" xfId="0" applyNumberFormat="1" applyFont="1" applyFill="1" applyBorder="1" applyAlignment="1">
      <alignment vertical="center" wrapText="1"/>
    </xf>
    <xf numFmtId="195" fontId="14" fillId="0" borderId="1" xfId="0" applyNumberFormat="1" applyFont="1" applyFill="1" applyBorder="1" applyAlignment="1">
      <alignment vertical="center" wrapText="1"/>
    </xf>
    <xf numFmtId="0" fontId="0" fillId="0" borderId="0" xfId="0" applyFill="1" applyBorder="1" applyAlignment="1">
      <alignment vertical="center"/>
    </xf>
    <xf numFmtId="0" fontId="23" fillId="0" borderId="0" xfId="0" applyFont="1" applyFill="1" applyBorder="1" applyAlignment="1">
      <alignment vertical="center"/>
    </xf>
    <xf numFmtId="0" fontId="24"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Alignment="1">
      <alignment vertical="center"/>
    </xf>
    <xf numFmtId="0" fontId="0" fillId="0" borderId="0" xfId="0" applyFill="1" applyAlignment="1">
      <alignment vertical="center"/>
    </xf>
    <xf numFmtId="199" fontId="0" fillId="0" borderId="0" xfId="0" applyNumberFormat="1" applyFill="1" applyAlignment="1">
      <alignment vertical="center"/>
    </xf>
    <xf numFmtId="0" fontId="26" fillId="0" borderId="0" xfId="0" applyFont="1" applyFill="1" applyBorder="1" applyAlignment="1">
      <alignment vertical="center"/>
    </xf>
    <xf numFmtId="0" fontId="27" fillId="0" borderId="0" xfId="0" applyFont="1" applyFill="1" applyBorder="1" applyAlignment="1">
      <alignment horizontal="center" vertical="center"/>
    </xf>
    <xf numFmtId="0" fontId="28" fillId="0" borderId="0" xfId="0" applyFont="1" applyFill="1" applyBorder="1" applyAlignment="1">
      <alignment vertical="center"/>
    </xf>
    <xf numFmtId="218" fontId="28" fillId="0" borderId="0" xfId="0" applyNumberFormat="1" applyFont="1" applyFill="1" applyBorder="1" applyAlignment="1">
      <alignment horizontal="right" vertical="center"/>
    </xf>
    <xf numFmtId="0" fontId="29" fillId="0" borderId="1" xfId="0" applyFont="1" applyFill="1" applyBorder="1" applyAlignment="1">
      <alignment horizontal="center" vertical="center" wrapText="1"/>
    </xf>
    <xf numFmtId="218" fontId="29" fillId="0" borderId="1" xfId="0" applyNumberFormat="1" applyFont="1" applyFill="1" applyBorder="1" applyAlignment="1">
      <alignment horizontal="center" vertical="center" wrapText="1"/>
    </xf>
    <xf numFmtId="199" fontId="22" fillId="0" borderId="1" xfId="0" applyNumberFormat="1" applyFont="1" applyFill="1" applyBorder="1" applyAlignment="1">
      <alignment vertical="center"/>
    </xf>
    <xf numFmtId="0" fontId="25" fillId="0" borderId="1" xfId="0" applyFont="1" applyFill="1" applyBorder="1" applyAlignment="1">
      <alignment horizontal="left" vertical="center"/>
    </xf>
    <xf numFmtId="199" fontId="25" fillId="0" borderId="1" xfId="0" applyNumberFormat="1" applyFont="1" applyFill="1" applyBorder="1" applyAlignment="1">
      <alignment vertical="center"/>
    </xf>
    <xf numFmtId="0" fontId="30" fillId="0" borderId="0" xfId="494" applyFont="1" applyFill="1" applyBorder="1" applyAlignment="1">
      <alignment vertical="top"/>
    </xf>
    <xf numFmtId="0" fontId="31" fillId="0" borderId="0" xfId="494" applyFont="1" applyFill="1" applyBorder="1" applyAlignment="1"/>
    <xf numFmtId="0" fontId="30" fillId="0" borderId="0" xfId="494" applyFont="1" applyFill="1" applyBorder="1" applyAlignment="1">
      <alignment vertical="center"/>
    </xf>
    <xf numFmtId="209" fontId="30" fillId="0" borderId="0" xfId="494" applyNumberFormat="1" applyFont="1" applyFill="1" applyBorder="1" applyAlignment="1"/>
    <xf numFmtId="205" fontId="30" fillId="0" borderId="0" xfId="494" applyNumberFormat="1" applyFont="1" applyFill="1" applyBorder="1" applyAlignment="1">
      <alignment vertical="center"/>
    </xf>
    <xf numFmtId="209" fontId="16" fillId="0" borderId="0" xfId="494" applyNumberFormat="1" applyFont="1" applyFill="1" applyBorder="1" applyAlignment="1">
      <alignment horizontal="right"/>
    </xf>
    <xf numFmtId="0" fontId="30" fillId="0" borderId="0" xfId="494" applyFont="1" applyFill="1" applyBorder="1" applyAlignment="1"/>
    <xf numFmtId="0" fontId="10" fillId="0" borderId="0" xfId="494" applyFont="1" applyFill="1" applyBorder="1" applyAlignment="1">
      <alignment vertical="top"/>
    </xf>
    <xf numFmtId="209" fontId="30" fillId="0" borderId="0" xfId="494" applyNumberFormat="1" applyFont="1" applyFill="1" applyBorder="1" applyAlignment="1">
      <alignment vertical="top"/>
    </xf>
    <xf numFmtId="205" fontId="30" fillId="0" borderId="0" xfId="494" applyNumberFormat="1" applyFont="1" applyFill="1" applyBorder="1" applyAlignment="1">
      <alignment vertical="top"/>
    </xf>
    <xf numFmtId="209" fontId="16" fillId="0" borderId="0" xfId="494" applyNumberFormat="1" applyFont="1" applyFill="1" applyBorder="1" applyAlignment="1">
      <alignment horizontal="right" vertical="top"/>
    </xf>
    <xf numFmtId="0" fontId="27" fillId="0" borderId="0" xfId="494" applyFont="1" applyFill="1" applyBorder="1" applyAlignment="1">
      <alignment horizontal="center" vertical="center"/>
    </xf>
    <xf numFmtId="0" fontId="25" fillId="0" borderId="4" xfId="494" applyFont="1" applyFill="1" applyBorder="1" applyAlignment="1">
      <alignment horizontal="left" vertical="center"/>
    </xf>
    <xf numFmtId="194" fontId="16" fillId="0" borderId="0" xfId="494" applyNumberFormat="1" applyFont="1" applyFill="1" applyBorder="1" applyAlignment="1" applyProtection="1">
      <alignment horizontal="right" vertical="center"/>
      <protection locked="0"/>
    </xf>
    <xf numFmtId="0" fontId="32" fillId="0" borderId="1" xfId="494" applyFont="1" applyFill="1" applyBorder="1" applyAlignment="1">
      <alignment horizontal="center" vertical="center"/>
    </xf>
    <xf numFmtId="209" fontId="32" fillId="0" borderId="1" xfId="494" applyNumberFormat="1" applyFont="1" applyFill="1" applyBorder="1" applyAlignment="1">
      <alignment horizontal="center" vertical="center"/>
    </xf>
    <xf numFmtId="0" fontId="32" fillId="0" borderId="1" xfId="494" applyFont="1" applyFill="1" applyBorder="1" applyAlignment="1">
      <alignment horizontal="left" vertical="center"/>
    </xf>
    <xf numFmtId="195" fontId="33" fillId="0" borderId="1" xfId="494" applyNumberFormat="1" applyFont="1" applyFill="1" applyBorder="1" applyAlignment="1">
      <alignment horizontal="right" vertical="center"/>
    </xf>
    <xf numFmtId="3" fontId="13" fillId="0" borderId="1" xfId="494" applyNumberFormat="1" applyFont="1" applyFill="1" applyBorder="1" applyAlignment="1" applyProtection="1">
      <alignment vertical="center"/>
    </xf>
    <xf numFmtId="195" fontId="13" fillId="0" borderId="1" xfId="494" applyNumberFormat="1" applyFont="1" applyFill="1" applyBorder="1" applyAlignment="1" applyProtection="1">
      <alignment vertical="center"/>
    </xf>
    <xf numFmtId="195" fontId="16" fillId="0" borderId="1" xfId="494" applyNumberFormat="1" applyFont="1" applyFill="1" applyBorder="1" applyAlignment="1">
      <alignment horizontal="right" vertical="center"/>
    </xf>
    <xf numFmtId="0" fontId="34" fillId="0" borderId="0" xfId="0" applyFont="1" applyFill="1" applyBorder="1" applyAlignment="1">
      <alignment vertical="top"/>
    </xf>
    <xf numFmtId="0" fontId="35" fillId="0" borderId="0" xfId="0" applyFont="1" applyFill="1" applyBorder="1" applyAlignment="1">
      <alignment vertical="center"/>
    </xf>
    <xf numFmtId="0" fontId="32" fillId="0" borderId="0" xfId="0" applyFont="1" applyFill="1" applyBorder="1" applyAlignment="1">
      <alignment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10" fillId="0" borderId="0" xfId="0" applyFont="1" applyFill="1" applyBorder="1" applyAlignment="1">
      <alignment vertical="top"/>
    </xf>
    <xf numFmtId="0" fontId="27" fillId="0" borderId="0" xfId="267" applyFont="1" applyFill="1" applyBorder="1" applyAlignment="1">
      <alignment horizontal="center" vertical="center" wrapText="1"/>
    </xf>
    <xf numFmtId="0" fontId="27" fillId="0" borderId="0" xfId="267" applyFont="1" applyFill="1" applyBorder="1" applyAlignment="1">
      <alignment horizontal="center" vertical="center"/>
    </xf>
    <xf numFmtId="0" fontId="35" fillId="0" borderId="0" xfId="267" applyFont="1" applyFill="1" applyBorder="1" applyAlignment="1">
      <alignment horizontal="center" vertical="center"/>
    </xf>
    <xf numFmtId="0" fontId="16" fillId="0" borderId="0" xfId="267" applyFont="1" applyFill="1" applyBorder="1" applyAlignment="1">
      <alignment horizontal="left" vertical="center"/>
    </xf>
    <xf numFmtId="0" fontId="16" fillId="0" borderId="0" xfId="0" applyFont="1" applyFill="1" applyBorder="1" applyAlignment="1">
      <alignment horizontal="right" vertical="center"/>
    </xf>
    <xf numFmtId="14" fontId="32" fillId="0" borderId="5" xfId="147" applyNumberFormat="1" applyFont="1" applyFill="1" applyBorder="1" applyAlignment="1" applyProtection="1">
      <alignment horizontal="center" vertical="center"/>
      <protection locked="0"/>
    </xf>
    <xf numFmtId="209" fontId="36" fillId="0" borderId="6" xfId="147" applyNumberFormat="1" applyFont="1" applyFill="1" applyBorder="1" applyAlignment="1" applyProtection="1">
      <alignment horizontal="center" vertical="center" wrapText="1"/>
      <protection locked="0"/>
    </xf>
    <xf numFmtId="0" fontId="37" fillId="0" borderId="7" xfId="151" applyFont="1" applyFill="1" applyBorder="1" applyAlignment="1">
      <alignment horizontal="center" vertical="center"/>
    </xf>
    <xf numFmtId="205" fontId="38" fillId="0" borderId="8" xfId="267" applyNumberFormat="1" applyFont="1" applyFill="1" applyBorder="1" applyAlignment="1">
      <alignment vertical="center"/>
    </xf>
    <xf numFmtId="0" fontId="22" fillId="0" borderId="7" xfId="452" applyFont="1" applyFill="1" applyBorder="1" applyAlignment="1">
      <alignment horizontal="center" vertical="center"/>
    </xf>
    <xf numFmtId="205" fontId="34" fillId="0" borderId="8" xfId="267" applyNumberFormat="1" applyFont="1" applyFill="1" applyBorder="1" applyAlignment="1">
      <alignment vertical="center"/>
    </xf>
    <xf numFmtId="180" fontId="14" fillId="0" borderId="7" xfId="0" applyNumberFormat="1" applyFont="1" applyFill="1" applyBorder="1" applyAlignment="1">
      <alignment horizontal="center" vertical="center"/>
    </xf>
    <xf numFmtId="0" fontId="22" fillId="0" borderId="9" xfId="452" applyFont="1" applyFill="1" applyBorder="1" applyAlignment="1">
      <alignment horizontal="center" vertical="center"/>
    </xf>
    <xf numFmtId="205" fontId="34" fillId="0" borderId="10" xfId="267" applyNumberFormat="1" applyFont="1" applyFill="1" applyBorder="1" applyAlignment="1">
      <alignment vertical="center"/>
    </xf>
    <xf numFmtId="0" fontId="30" fillId="0" borderId="0" xfId="151" applyFont="1" applyFill="1" applyBorder="1" applyAlignment="1"/>
    <xf numFmtId="0" fontId="31" fillId="0" borderId="0" xfId="151" applyFont="1" applyFill="1" applyBorder="1" applyAlignment="1">
      <alignment vertical="center"/>
    </xf>
    <xf numFmtId="0" fontId="39" fillId="0" borderId="0" xfId="151" applyFont="1" applyFill="1" applyBorder="1" applyAlignment="1"/>
    <xf numFmtId="0" fontId="40" fillId="0" borderId="0" xfId="151" applyFont="1" applyFill="1" applyBorder="1" applyAlignment="1"/>
    <xf numFmtId="195" fontId="30" fillId="0" borderId="0" xfId="151" applyNumberFormat="1" applyFont="1" applyFill="1" applyBorder="1" applyAlignment="1"/>
    <xf numFmtId="0" fontId="10" fillId="0" borderId="0" xfId="151" applyFont="1" applyFill="1" applyBorder="1" applyAlignment="1"/>
    <xf numFmtId="0" fontId="41" fillId="0" borderId="0" xfId="0" applyFont="1" applyFill="1" applyBorder="1" applyAlignment="1" applyProtection="1">
      <alignment horizontal="center" vertical="center"/>
      <protection locked="0"/>
    </xf>
    <xf numFmtId="195" fontId="41"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vertical="center"/>
      <protection locked="0"/>
    </xf>
    <xf numFmtId="195" fontId="16" fillId="0" borderId="0" xfId="0" applyNumberFormat="1" applyFont="1" applyFill="1" applyBorder="1" applyAlignment="1" applyProtection="1">
      <alignment vertical="center"/>
      <protection locked="0"/>
    </xf>
    <xf numFmtId="195" fontId="16" fillId="0" borderId="0" xfId="0" applyNumberFormat="1" applyFont="1" applyFill="1" applyBorder="1" applyAlignment="1" applyProtection="1">
      <alignment horizontal="right" vertical="center"/>
      <protection locked="0"/>
    </xf>
    <xf numFmtId="0" fontId="31" fillId="0" borderId="0" xfId="151" applyFont="1" applyFill="1" applyBorder="1" applyAlignment="1"/>
    <xf numFmtId="0" fontId="33" fillId="0" borderId="2" xfId="0" applyFont="1" applyFill="1" applyBorder="1" applyAlignment="1" applyProtection="1">
      <alignment horizontal="center" vertical="center"/>
      <protection locked="0"/>
    </xf>
    <xf numFmtId="195" fontId="33" fillId="0" borderId="3" xfId="0" applyNumberFormat="1" applyFont="1" applyFill="1" applyBorder="1" applyAlignment="1" applyProtection="1">
      <alignment horizontal="center" vertical="center"/>
      <protection locked="0"/>
    </xf>
    <xf numFmtId="0" fontId="33" fillId="0" borderId="1" xfId="0" applyFont="1" applyFill="1" applyBorder="1" applyAlignment="1" applyProtection="1">
      <alignment horizontal="center" vertical="center"/>
      <protection locked="0"/>
    </xf>
    <xf numFmtId="195" fontId="33" fillId="0" borderId="1" xfId="0" applyNumberFormat="1" applyFont="1" applyFill="1" applyBorder="1" applyAlignment="1" applyProtection="1">
      <alignment horizontal="center" vertical="center"/>
      <protection locked="0"/>
    </xf>
    <xf numFmtId="1" fontId="14" fillId="0" borderId="1" xfId="0" applyNumberFormat="1" applyFont="1" applyFill="1" applyBorder="1" applyAlignment="1" applyProtection="1">
      <alignment vertical="center"/>
      <protection locked="0"/>
    </xf>
    <xf numFmtId="195" fontId="14" fillId="0" borderId="1" xfId="0" applyNumberFormat="1" applyFont="1" applyFill="1" applyBorder="1" applyAlignment="1" applyProtection="1">
      <alignment horizontal="right" vertical="center"/>
      <protection locked="0"/>
    </xf>
    <xf numFmtId="0" fontId="42" fillId="0" borderId="0" xfId="151" applyFont="1" applyFill="1" applyBorder="1" applyAlignment="1"/>
    <xf numFmtId="0" fontId="42" fillId="3" borderId="0" xfId="151" applyFont="1" applyFill="1" applyBorder="1" applyAlignment="1"/>
    <xf numFmtId="1" fontId="14" fillId="0" borderId="1" xfId="0" applyNumberFormat="1" applyFont="1" applyFill="1" applyBorder="1" applyAlignment="1" applyProtection="1">
      <alignment horizontal="left" vertical="center"/>
      <protection locked="0"/>
    </xf>
    <xf numFmtId="195" fontId="16" fillId="0" borderId="1" xfId="0" applyNumberFormat="1" applyFont="1" applyFill="1" applyBorder="1" applyAlignment="1" applyProtection="1">
      <alignment horizontal="right" vertical="center"/>
      <protection locked="0"/>
    </xf>
    <xf numFmtId="0" fontId="40" fillId="3" borderId="0" xfId="151" applyFont="1" applyFill="1" applyBorder="1" applyAlignment="1"/>
    <xf numFmtId="1" fontId="16" fillId="0" borderId="1" xfId="0" applyNumberFormat="1" applyFont="1" applyFill="1" applyBorder="1" applyAlignment="1" applyProtection="1">
      <alignment horizontal="left" vertical="center"/>
      <protection locked="0"/>
    </xf>
    <xf numFmtId="195" fontId="16" fillId="0" borderId="1" xfId="0" applyNumberFormat="1" applyFont="1" applyFill="1" applyBorder="1" applyAlignment="1" applyProtection="1">
      <alignment vertical="center"/>
      <protection locked="0"/>
    </xf>
    <xf numFmtId="1" fontId="16" fillId="0" borderId="1" xfId="0" applyNumberFormat="1" applyFont="1" applyFill="1" applyBorder="1" applyAlignment="1" applyProtection="1">
      <alignment vertical="center"/>
      <protection locked="0"/>
    </xf>
    <xf numFmtId="0" fontId="14" fillId="0" borderId="1" xfId="267" applyFont="1" applyFill="1" applyBorder="1" applyAlignment="1">
      <alignment vertical="center"/>
    </xf>
    <xf numFmtId="195" fontId="14" fillId="0" borderId="1" xfId="267" applyNumberFormat="1" applyFont="1" applyFill="1" applyBorder="1" applyAlignment="1">
      <alignment horizontal="right" vertical="center"/>
    </xf>
    <xf numFmtId="0" fontId="16" fillId="0" borderId="1" xfId="267" applyFont="1" applyFill="1" applyBorder="1" applyAlignment="1">
      <alignment vertical="center"/>
    </xf>
    <xf numFmtId="195" fontId="16" fillId="0" borderId="1" xfId="267" applyNumberFormat="1" applyFont="1" applyFill="1" applyBorder="1" applyAlignment="1">
      <alignment horizontal="right" vertical="center"/>
    </xf>
    <xf numFmtId="195" fontId="16" fillId="0" borderId="1" xfId="0" applyNumberFormat="1" applyFont="1" applyFill="1" applyBorder="1" applyAlignment="1">
      <alignment horizontal="right" vertical="center"/>
    </xf>
    <xf numFmtId="0" fontId="31" fillId="3" borderId="0" xfId="151" applyFont="1" applyFill="1" applyBorder="1" applyAlignment="1"/>
    <xf numFmtId="1" fontId="16" fillId="0" borderId="1" xfId="0" applyNumberFormat="1" applyFont="1" applyFill="1" applyBorder="1" applyAlignment="1" applyProtection="1">
      <alignment horizontal="left" vertical="center" indent="1"/>
      <protection locked="0"/>
    </xf>
    <xf numFmtId="0" fontId="16" fillId="0" borderId="1" xfId="0" applyNumberFormat="1" applyFont="1" applyFill="1" applyBorder="1" applyAlignment="1" applyProtection="1">
      <alignment horizontal="left" vertical="center" indent="1"/>
      <protection locked="0"/>
    </xf>
    <xf numFmtId="3" fontId="16" fillId="0" borderId="1" xfId="0" applyNumberFormat="1" applyFont="1" applyFill="1" applyBorder="1" applyAlignment="1" applyProtection="1">
      <alignment horizontal="left" vertical="center" indent="1"/>
      <protection locked="0"/>
    </xf>
    <xf numFmtId="0" fontId="16" fillId="0" borderId="1" xfId="0" applyFont="1" applyFill="1" applyBorder="1" applyAlignment="1" applyProtection="1">
      <alignment horizontal="left" vertical="center" wrapText="1" indent="1"/>
      <protection locked="0"/>
    </xf>
    <xf numFmtId="3" fontId="14" fillId="0" borderId="1" xfId="0" applyNumberFormat="1" applyFont="1" applyFill="1" applyBorder="1" applyAlignment="1" applyProtection="1">
      <alignment vertical="center"/>
      <protection locked="0"/>
    </xf>
    <xf numFmtId="195" fontId="31" fillId="0" borderId="1" xfId="151" applyNumberFormat="1" applyFont="1" applyFill="1" applyBorder="1" applyAlignment="1">
      <alignment vertical="center"/>
    </xf>
    <xf numFmtId="0" fontId="31" fillId="0" borderId="1" xfId="151" applyFont="1" applyFill="1" applyBorder="1" applyAlignment="1"/>
    <xf numFmtId="195" fontId="31" fillId="0" borderId="1" xfId="151" applyNumberFormat="1" applyFont="1" applyFill="1" applyBorder="1" applyAlignment="1"/>
    <xf numFmtId="3" fontId="16" fillId="0" borderId="1" xfId="0" applyNumberFormat="1" applyFont="1" applyFill="1" applyBorder="1" applyAlignment="1" applyProtection="1">
      <alignment vertical="center"/>
      <protection locked="0"/>
    </xf>
    <xf numFmtId="0" fontId="30" fillId="0" borderId="1" xfId="151" applyFont="1" applyFill="1" applyBorder="1" applyAlignment="1"/>
    <xf numFmtId="195" fontId="30" fillId="0" borderId="1" xfId="151" applyNumberFormat="1" applyFont="1" applyFill="1" applyBorder="1" applyAlignment="1"/>
    <xf numFmtId="0" fontId="30" fillId="3" borderId="0" xfId="151" applyFont="1" applyFill="1" applyBorder="1" applyAlignment="1"/>
    <xf numFmtId="0" fontId="43" fillId="0" borderId="0" xfId="0" applyFont="1">
      <alignment vertical="center"/>
    </xf>
    <xf numFmtId="0" fontId="44" fillId="0" borderId="0" xfId="0" applyFont="1" applyFill="1" applyAlignment="1">
      <alignment vertical="center"/>
    </xf>
    <xf numFmtId="0" fontId="29" fillId="0" borderId="0" xfId="0" applyFont="1" applyAlignment="1">
      <alignment horizontal="center" vertical="center"/>
    </xf>
    <xf numFmtId="0" fontId="25" fillId="0" borderId="0" xfId="0" applyFont="1">
      <alignment vertical="center"/>
    </xf>
    <xf numFmtId="0" fontId="22" fillId="0" borderId="0" xfId="0" applyFont="1">
      <alignment vertical="center"/>
    </xf>
    <xf numFmtId="195" fontId="0" fillId="0" borderId="0" xfId="0" applyNumberFormat="1">
      <alignment vertical="center"/>
    </xf>
    <xf numFmtId="0" fontId="45" fillId="0" borderId="0" xfId="0" applyFont="1" applyAlignment="1">
      <alignment vertical="top"/>
    </xf>
    <xf numFmtId="195" fontId="43" fillId="0" borderId="0" xfId="0" applyNumberFormat="1" applyFont="1">
      <alignment vertical="center"/>
    </xf>
    <xf numFmtId="0" fontId="27" fillId="0" borderId="0" xfId="0" applyFont="1" applyFill="1" applyAlignment="1">
      <alignment horizontal="center" vertical="center"/>
    </xf>
    <xf numFmtId="195" fontId="27" fillId="0" borderId="0" xfId="0" applyNumberFormat="1" applyFont="1" applyFill="1" applyAlignment="1">
      <alignment horizontal="center" vertical="center"/>
    </xf>
    <xf numFmtId="0" fontId="44" fillId="0" borderId="0" xfId="0" applyFont="1" applyFill="1" applyAlignment="1">
      <alignment horizontal="center" vertical="center"/>
    </xf>
    <xf numFmtId="195" fontId="44" fillId="0" borderId="0" xfId="0" applyNumberFormat="1" applyFont="1" applyFill="1" applyAlignment="1">
      <alignment horizontal="center" vertical="center"/>
    </xf>
    <xf numFmtId="0" fontId="46" fillId="0" borderId="0" xfId="0" applyFont="1" applyFill="1" applyBorder="1" applyAlignment="1">
      <alignment horizontal="left" vertical="center"/>
    </xf>
    <xf numFmtId="0" fontId="46" fillId="0" borderId="0" xfId="0" applyFont="1" applyFill="1" applyBorder="1" applyAlignment="1">
      <alignment horizontal="right" vertical="center"/>
    </xf>
    <xf numFmtId="0" fontId="29" fillId="0" borderId="5" xfId="0" applyFont="1" applyBorder="1" applyAlignment="1">
      <alignment horizontal="center" vertical="center"/>
    </xf>
    <xf numFmtId="0" fontId="29" fillId="0" borderId="11" xfId="0" applyFont="1" applyBorder="1" applyAlignment="1">
      <alignment horizontal="center" vertical="center"/>
    </xf>
    <xf numFmtId="195" fontId="29" fillId="0" borderId="11" xfId="0" applyNumberFormat="1" applyFont="1" applyBorder="1" applyAlignment="1">
      <alignment horizontal="center" vertical="center"/>
    </xf>
    <xf numFmtId="0" fontId="22" fillId="0" borderId="7" xfId="0" applyFont="1" applyBorder="1" applyAlignment="1">
      <alignment horizontal="center" vertical="center"/>
    </xf>
    <xf numFmtId="0" fontId="22" fillId="0" borderId="12" xfId="0" applyFont="1" applyBorder="1" applyAlignment="1">
      <alignment horizontal="center" vertical="center"/>
    </xf>
    <xf numFmtId="195" fontId="22" fillId="0" borderId="12" xfId="0" applyNumberFormat="1" applyFont="1" applyBorder="1">
      <alignment vertical="center"/>
    </xf>
    <xf numFmtId="0" fontId="47" fillId="0" borderId="7" xfId="0" applyNumberFormat="1" applyFont="1" applyFill="1" applyBorder="1" applyAlignment="1">
      <alignment horizontal="left" vertical="center"/>
    </xf>
    <xf numFmtId="0" fontId="22" fillId="0" borderId="12" xfId="0" applyFont="1" applyBorder="1">
      <alignment vertical="center"/>
    </xf>
    <xf numFmtId="194" fontId="22" fillId="0" borderId="12" xfId="0" applyNumberFormat="1" applyFont="1" applyBorder="1">
      <alignment vertical="center"/>
    </xf>
    <xf numFmtId="0" fontId="48" fillId="0" borderId="7" xfId="0" applyNumberFormat="1" applyFont="1" applyFill="1" applyBorder="1" applyAlignment="1">
      <alignment horizontal="left" vertical="center"/>
    </xf>
    <xf numFmtId="0" fontId="25" fillId="0" borderId="12" xfId="0" applyFont="1" applyBorder="1" applyAlignment="1">
      <alignment horizontal="left" vertical="center" indent="1"/>
    </xf>
    <xf numFmtId="194" fontId="25" fillId="0" borderId="12" xfId="0" applyNumberFormat="1" applyFont="1" applyBorder="1">
      <alignment vertical="center"/>
    </xf>
    <xf numFmtId="0" fontId="25" fillId="0" borderId="12" xfId="0" applyFont="1" applyBorder="1" applyAlignment="1">
      <alignment horizontal="left" vertical="center" indent="2"/>
    </xf>
    <xf numFmtId="0" fontId="25" fillId="0" borderId="12" xfId="0" applyFont="1" applyBorder="1">
      <alignment vertical="center"/>
    </xf>
    <xf numFmtId="0" fontId="22" fillId="0" borderId="12" xfId="0" applyFont="1" applyBorder="1" applyAlignment="1">
      <alignment horizontal="left" vertical="center" indent="1"/>
    </xf>
    <xf numFmtId="0" fontId="22" fillId="0" borderId="12" xfId="0" applyFont="1" applyBorder="1" applyAlignment="1">
      <alignment horizontal="left" vertical="center" indent="2"/>
    </xf>
    <xf numFmtId="195" fontId="25" fillId="0" borderId="12" xfId="0" applyNumberFormat="1" applyFont="1" applyBorder="1">
      <alignment vertical="center"/>
    </xf>
    <xf numFmtId="0" fontId="48" fillId="0" borderId="9" xfId="0" applyNumberFormat="1" applyFont="1" applyFill="1" applyBorder="1" applyAlignment="1">
      <alignment horizontal="left" vertical="center"/>
    </xf>
    <xf numFmtId="0" fontId="25" fillId="0" borderId="13" xfId="0" applyFont="1" applyBorder="1">
      <alignment vertical="center"/>
    </xf>
    <xf numFmtId="195" fontId="25" fillId="0" borderId="13" xfId="0" applyNumberFormat="1" applyFont="1" applyBorder="1">
      <alignment vertical="center"/>
    </xf>
    <xf numFmtId="0" fontId="27" fillId="0" borderId="0" xfId="0" applyFont="1" applyFill="1" applyAlignment="1">
      <alignment vertical="center"/>
    </xf>
    <xf numFmtId="0" fontId="49" fillId="0" borderId="0" xfId="0" applyFont="1" applyFill="1" applyAlignment="1">
      <alignment vertical="center"/>
    </xf>
    <xf numFmtId="0" fontId="45" fillId="0" borderId="0" xfId="0" applyFont="1" applyFill="1" applyAlignment="1">
      <alignment horizontal="center" vertical="center"/>
    </xf>
    <xf numFmtId="0" fontId="45" fillId="0" borderId="0" xfId="0" applyFont="1" applyFill="1" applyAlignment="1">
      <alignment vertical="center"/>
    </xf>
    <xf numFmtId="0" fontId="29" fillId="0" borderId="0" xfId="0" applyFont="1" applyFill="1" applyAlignment="1">
      <alignment vertical="center"/>
    </xf>
    <xf numFmtId="0" fontId="26" fillId="0" borderId="0" xfId="0" applyFont="1" applyFill="1" applyAlignment="1">
      <alignment vertical="center"/>
    </xf>
    <xf numFmtId="0" fontId="28" fillId="0" borderId="0" xfId="0" applyFont="1" applyFill="1" applyAlignment="1">
      <alignment horizontal="left" vertical="center"/>
    </xf>
    <xf numFmtId="195" fontId="28" fillId="0" borderId="0" xfId="0" applyNumberFormat="1" applyFont="1" applyFill="1" applyAlignment="1">
      <alignment horizontal="right" vertical="center"/>
    </xf>
    <xf numFmtId="0" fontId="45" fillId="0" borderId="14" xfId="0" applyFont="1" applyFill="1" applyBorder="1" applyAlignment="1">
      <alignment horizontal="center" vertical="center"/>
    </xf>
    <xf numFmtId="0" fontId="45" fillId="0" borderId="15" xfId="0" applyFont="1" applyFill="1" applyBorder="1" applyAlignment="1">
      <alignment horizontal="center" vertical="center"/>
    </xf>
    <xf numFmtId="195" fontId="45" fillId="0" borderId="16" xfId="0" applyNumberFormat="1" applyFont="1" applyFill="1" applyBorder="1" applyAlignment="1">
      <alignment horizontal="center" vertical="center"/>
    </xf>
    <xf numFmtId="0" fontId="45" fillId="0" borderId="7" xfId="0" applyFont="1" applyFill="1" applyBorder="1" applyAlignment="1">
      <alignment horizontal="center" vertical="center"/>
    </xf>
    <xf numFmtId="0" fontId="45" fillId="0" borderId="12" xfId="0" applyFont="1" applyFill="1" applyBorder="1" applyAlignment="1">
      <alignment horizontal="center" vertical="center"/>
    </xf>
    <xf numFmtId="195" fontId="29" fillId="0" borderId="8" xfId="0" applyNumberFormat="1" applyFont="1" applyFill="1" applyBorder="1" applyAlignment="1">
      <alignment vertical="center"/>
    </xf>
    <xf numFmtId="0" fontId="50" fillId="0" borderId="7" xfId="0" applyFont="1" applyFill="1" applyBorder="1" applyAlignment="1">
      <alignment vertical="center"/>
    </xf>
    <xf numFmtId="0" fontId="29" fillId="0" borderId="12" xfId="0" applyFont="1" applyFill="1" applyBorder="1" applyAlignment="1">
      <alignment vertical="center"/>
    </xf>
    <xf numFmtId="0" fontId="51" fillId="0" borderId="7" xfId="0" applyFont="1" applyFill="1" applyBorder="1" applyAlignment="1">
      <alignment vertical="center"/>
    </xf>
    <xf numFmtId="0" fontId="0" fillId="0" borderId="12" xfId="0" applyFont="1" applyFill="1" applyBorder="1" applyAlignment="1">
      <alignment horizontal="left" vertical="center"/>
    </xf>
    <xf numFmtId="195" fontId="0" fillId="0" borderId="8" xfId="0" applyNumberFormat="1" applyFont="1" applyFill="1" applyBorder="1" applyAlignment="1">
      <alignment vertical="center"/>
    </xf>
    <xf numFmtId="0" fontId="0" fillId="0" borderId="12" xfId="0" applyFont="1" applyFill="1" applyBorder="1" applyAlignment="1">
      <alignment vertical="center"/>
    </xf>
    <xf numFmtId="0" fontId="29" fillId="0" borderId="12" xfId="0" applyFont="1" applyFill="1" applyBorder="1" applyAlignment="1">
      <alignment horizontal="left" vertical="center"/>
    </xf>
    <xf numFmtId="0" fontId="52" fillId="0" borderId="9" xfId="0" applyFont="1" applyFill="1" applyBorder="1" applyAlignment="1">
      <alignment horizontal="left" vertical="center"/>
    </xf>
    <xf numFmtId="0" fontId="0" fillId="0" borderId="13" xfId="0" applyFont="1" applyFill="1" applyBorder="1" applyAlignment="1">
      <alignment vertical="center"/>
    </xf>
    <xf numFmtId="195" fontId="29" fillId="0" borderId="10" xfId="0" applyNumberFormat="1" applyFont="1" applyFill="1" applyBorder="1" applyAlignment="1">
      <alignment vertical="center"/>
    </xf>
    <xf numFmtId="0" fontId="27" fillId="0" borderId="0" xfId="0" applyFont="1" applyFill="1" applyAlignment="1"/>
    <xf numFmtId="0" fontId="44" fillId="0" borderId="0" xfId="0" applyFont="1" applyFill="1" applyAlignment="1"/>
    <xf numFmtId="0" fontId="0" fillId="0" borderId="0" xfId="0" applyFill="1" applyAlignment="1">
      <alignment wrapText="1"/>
    </xf>
    <xf numFmtId="0" fontId="46" fillId="0" borderId="0" xfId="0" applyFont="1" applyFill="1" applyAlignment="1">
      <alignment horizontal="center"/>
    </xf>
    <xf numFmtId="0" fontId="0" fillId="0" borderId="0" xfId="0" applyFill="1" applyAlignment="1"/>
    <xf numFmtId="218" fontId="0" fillId="0" borderId="0" xfId="0" applyNumberFormat="1" applyFill="1" applyAlignment="1"/>
    <xf numFmtId="218" fontId="46" fillId="0" borderId="0" xfId="0" applyNumberFormat="1" applyFont="1" applyFill="1" applyAlignment="1"/>
    <xf numFmtId="0" fontId="26" fillId="0" borderId="0" xfId="0" applyFont="1" applyFill="1" applyAlignment="1">
      <alignment horizontal="left"/>
    </xf>
    <xf numFmtId="0" fontId="27" fillId="0" borderId="0" xfId="0" applyFont="1" applyFill="1" applyAlignment="1">
      <alignment horizontal="center" vertical="center" wrapText="1"/>
    </xf>
    <xf numFmtId="218" fontId="27" fillId="0" borderId="0" xfId="0" applyNumberFormat="1" applyFont="1" applyFill="1" applyAlignment="1">
      <alignment horizontal="center" vertical="center"/>
    </xf>
    <xf numFmtId="218" fontId="44" fillId="0" borderId="0" xfId="0" applyNumberFormat="1" applyFont="1" applyFill="1" applyAlignment="1">
      <alignment horizontal="center" vertical="center"/>
    </xf>
    <xf numFmtId="0" fontId="25" fillId="0" borderId="0" xfId="0" applyFont="1" applyFill="1" applyBorder="1" applyAlignment="1">
      <alignment horizontal="left" vertical="center"/>
    </xf>
    <xf numFmtId="218" fontId="25" fillId="0" borderId="0" xfId="0" applyNumberFormat="1" applyFont="1" applyFill="1" applyAlignment="1">
      <alignment horizontal="left" vertical="center"/>
    </xf>
    <xf numFmtId="218" fontId="53" fillId="0" borderId="0" xfId="0" applyNumberFormat="1" applyFont="1" applyFill="1" applyAlignment="1">
      <alignment vertical="center"/>
    </xf>
    <xf numFmtId="218" fontId="28" fillId="0" borderId="0" xfId="0" applyNumberFormat="1" applyFont="1" applyFill="1" applyAlignment="1">
      <alignment horizontal="right" vertical="center"/>
    </xf>
    <xf numFmtId="0" fontId="54" fillId="0" borderId="5" xfId="0" applyFont="1" applyFill="1" applyBorder="1" applyAlignment="1">
      <alignment horizontal="center" vertical="center"/>
    </xf>
    <xf numFmtId="0" fontId="54" fillId="0" borderId="11" xfId="0" applyFont="1" applyFill="1" applyBorder="1" applyAlignment="1">
      <alignment horizontal="center" vertical="center"/>
    </xf>
    <xf numFmtId="218" fontId="54" fillId="0" borderId="11" xfId="0" applyNumberFormat="1" applyFont="1" applyFill="1" applyBorder="1" applyAlignment="1">
      <alignment horizontal="center" vertical="center"/>
    </xf>
    <xf numFmtId="218" fontId="54" fillId="0" borderId="6" xfId="0" applyNumberFormat="1" applyFont="1" applyFill="1" applyBorder="1" applyAlignment="1">
      <alignment horizontal="center" vertical="center"/>
    </xf>
    <xf numFmtId="0" fontId="54" fillId="0" borderId="7" xfId="0" applyFont="1" applyFill="1" applyBorder="1" applyAlignment="1">
      <alignment horizontal="center" vertical="center"/>
    </xf>
    <xf numFmtId="0" fontId="54" fillId="0" borderId="12" xfId="0" applyFont="1" applyFill="1" applyBorder="1" applyAlignment="1">
      <alignment horizontal="center" vertical="center"/>
    </xf>
    <xf numFmtId="218" fontId="54" fillId="0" borderId="12" xfId="0" applyNumberFormat="1" applyFont="1" applyFill="1" applyBorder="1" applyAlignment="1">
      <alignment horizontal="center" vertical="center"/>
    </xf>
    <xf numFmtId="218" fontId="54" fillId="0" borderId="8" xfId="0" applyNumberFormat="1" applyFont="1" applyFill="1" applyBorder="1" applyAlignment="1">
      <alignment horizontal="center" vertical="center"/>
    </xf>
    <xf numFmtId="195" fontId="54" fillId="0" borderId="12" xfId="0" applyNumberFormat="1" applyFont="1" applyFill="1" applyBorder="1" applyAlignment="1">
      <alignment horizontal="right" vertical="center"/>
    </xf>
    <xf numFmtId="195" fontId="54" fillId="0" borderId="8" xfId="0" applyNumberFormat="1" applyFont="1" applyFill="1" applyBorder="1" applyAlignment="1">
      <alignment horizontal="right" vertical="center"/>
    </xf>
    <xf numFmtId="0" fontId="55" fillId="0" borderId="7" xfId="0" applyFont="1" applyFill="1" applyBorder="1" applyAlignment="1">
      <alignment horizontal="center" vertical="center"/>
    </xf>
    <xf numFmtId="0" fontId="55" fillId="0" borderId="12" xfId="0" applyFont="1" applyFill="1" applyBorder="1" applyAlignment="1">
      <alignment vertical="center"/>
    </xf>
    <xf numFmtId="195" fontId="0" fillId="0" borderId="12" xfId="0" applyNumberFormat="1" applyFont="1" applyFill="1" applyBorder="1" applyAlignment="1">
      <alignment vertical="center"/>
    </xf>
    <xf numFmtId="195" fontId="55" fillId="0" borderId="12" xfId="0" applyNumberFormat="1" applyFont="1" applyFill="1" applyBorder="1" applyAlignment="1">
      <alignment vertical="center"/>
    </xf>
    <xf numFmtId="195" fontId="55" fillId="0" borderId="8" xfId="0" applyNumberFormat="1" applyFont="1" applyFill="1" applyBorder="1" applyAlignment="1">
      <alignment vertical="center"/>
    </xf>
    <xf numFmtId="0" fontId="55" fillId="0" borderId="9" xfId="0" applyFont="1" applyFill="1" applyBorder="1" applyAlignment="1">
      <alignment horizontal="center" vertical="center"/>
    </xf>
    <xf numFmtId="0" fontId="55" fillId="0" borderId="13" xfId="0" applyFont="1" applyFill="1" applyBorder="1" applyAlignment="1">
      <alignment vertical="center"/>
    </xf>
    <xf numFmtId="195" fontId="0" fillId="0" borderId="13" xfId="0" applyNumberFormat="1" applyFont="1" applyFill="1" applyBorder="1" applyAlignment="1">
      <alignment vertical="center"/>
    </xf>
    <xf numFmtId="195" fontId="55" fillId="0" borderId="13" xfId="0" applyNumberFormat="1" applyFont="1" applyFill="1" applyBorder="1" applyAlignment="1">
      <alignment vertical="center"/>
    </xf>
    <xf numFmtId="195" fontId="55" fillId="0" borderId="10" xfId="0" applyNumberFormat="1" applyFont="1" applyFill="1" applyBorder="1" applyAlignment="1">
      <alignment vertical="center"/>
    </xf>
    <xf numFmtId="0" fontId="25" fillId="0" borderId="0" xfId="0" applyFont="1" applyFill="1" applyBorder="1" applyAlignment="1">
      <alignment horizontal="justify" vertical="center" wrapText="1"/>
    </xf>
    <xf numFmtId="218" fontId="25" fillId="0" borderId="0" xfId="0" applyNumberFormat="1" applyFont="1" applyFill="1" applyBorder="1" applyAlignment="1">
      <alignment horizontal="justify" vertical="center" wrapText="1"/>
    </xf>
    <xf numFmtId="0" fontId="27" fillId="0" borderId="0" xfId="0" applyFont="1" applyFill="1" applyBorder="1" applyAlignment="1">
      <alignment vertical="center"/>
    </xf>
    <xf numFmtId="0" fontId="56" fillId="0" borderId="0" xfId="0" applyFont="1" applyFill="1" applyBorder="1" applyAlignment="1">
      <alignment vertical="center"/>
    </xf>
    <xf numFmtId="0" fontId="0" fillId="0" borderId="0" xfId="0" applyFont="1" applyFill="1" applyBorder="1" applyAlignment="1">
      <alignment vertical="center"/>
    </xf>
    <xf numFmtId="0" fontId="57" fillId="0" borderId="0" xfId="0" applyFont="1" applyFill="1" applyBorder="1" applyAlignment="1">
      <alignment horizontal="center" vertical="center"/>
    </xf>
    <xf numFmtId="0" fontId="58" fillId="0" borderId="0" xfId="0" applyFont="1" applyFill="1" applyBorder="1" applyAlignment="1">
      <alignment vertical="center"/>
    </xf>
    <xf numFmtId="0" fontId="59" fillId="0" borderId="0" xfId="0" applyFont="1" applyFill="1" applyBorder="1" applyAlignment="1">
      <alignment vertical="center"/>
    </xf>
    <xf numFmtId="195" fontId="59" fillId="0" borderId="0" xfId="0" applyNumberFormat="1" applyFont="1" applyFill="1" applyBorder="1" applyAlignment="1">
      <alignment vertical="center"/>
    </xf>
    <xf numFmtId="0" fontId="26" fillId="0" borderId="0" xfId="0" applyFont="1" applyFill="1" applyBorder="1" applyAlignment="1">
      <alignment vertical="top"/>
    </xf>
    <xf numFmtId="195" fontId="27" fillId="0" borderId="0" xfId="0" applyNumberFormat="1" applyFont="1" applyFill="1" applyBorder="1" applyAlignment="1">
      <alignment horizontal="center" vertical="center"/>
    </xf>
    <xf numFmtId="0" fontId="60" fillId="0" borderId="0" xfId="0" applyFont="1" applyFill="1" applyBorder="1" applyAlignment="1">
      <alignment horizontal="center" vertical="center"/>
    </xf>
    <xf numFmtId="195" fontId="60" fillId="0" borderId="0" xfId="0" applyNumberFormat="1" applyFont="1" applyFill="1" applyBorder="1" applyAlignment="1">
      <alignment horizontal="center" vertical="center"/>
    </xf>
    <xf numFmtId="0" fontId="61" fillId="0" borderId="0" xfId="0" applyFont="1" applyFill="1" applyBorder="1" applyAlignment="1">
      <alignment horizontal="left" vertical="center"/>
    </xf>
    <xf numFmtId="195" fontId="61" fillId="0" borderId="0" xfId="0" applyNumberFormat="1" applyFont="1" applyFill="1" applyBorder="1" applyAlignment="1">
      <alignment horizontal="right" vertical="center"/>
    </xf>
    <xf numFmtId="0" fontId="62" fillId="0" borderId="5" xfId="0" applyFont="1" applyFill="1" applyBorder="1" applyAlignment="1">
      <alignment horizontal="center" vertical="center"/>
    </xf>
    <xf numFmtId="0" fontId="62" fillId="0" borderId="11" xfId="0" applyFont="1" applyFill="1" applyBorder="1" applyAlignment="1">
      <alignment horizontal="center" vertical="center"/>
    </xf>
    <xf numFmtId="195" fontId="62" fillId="0" borderId="6" xfId="0" applyNumberFormat="1" applyFont="1" applyFill="1" applyBorder="1" applyAlignment="1">
      <alignment horizontal="center" vertical="center"/>
    </xf>
    <xf numFmtId="0" fontId="63" fillId="0" borderId="7" xfId="0" applyFont="1" applyFill="1" applyBorder="1" applyAlignment="1">
      <alignment horizontal="center" vertical="center"/>
    </xf>
    <xf numFmtId="0" fontId="64" fillId="0" borderId="12" xfId="0" applyFont="1" applyFill="1" applyBorder="1" applyAlignment="1">
      <alignment horizontal="center" vertical="center"/>
    </xf>
    <xf numFmtId="195" fontId="65" fillId="0" borderId="8" xfId="0" applyNumberFormat="1" applyFont="1" applyFill="1" applyBorder="1" applyAlignment="1">
      <alignment vertical="center"/>
    </xf>
    <xf numFmtId="0" fontId="66" fillId="0" borderId="17" xfId="0" applyFont="1" applyFill="1" applyBorder="1" applyAlignment="1">
      <alignment horizontal="left" vertical="center"/>
    </xf>
    <xf numFmtId="0" fontId="66" fillId="0" borderId="18" xfId="0" applyFont="1" applyFill="1" applyBorder="1" applyAlignment="1">
      <alignment horizontal="left" vertical="center"/>
    </xf>
    <xf numFmtId="195" fontId="65" fillId="0" borderId="19" xfId="0" applyNumberFormat="1" applyFont="1" applyFill="1" applyBorder="1" applyAlignment="1">
      <alignment vertical="center"/>
    </xf>
    <xf numFmtId="0" fontId="66" fillId="0" borderId="7" xfId="0" applyFont="1" applyFill="1" applyBorder="1" applyAlignment="1">
      <alignment vertical="center"/>
    </xf>
    <xf numFmtId="0" fontId="66" fillId="0" borderId="12" xfId="0" applyFont="1" applyFill="1" applyBorder="1" applyAlignment="1">
      <alignment horizontal="left" vertical="center"/>
    </xf>
    <xf numFmtId="195" fontId="67" fillId="0" borderId="8" xfId="0" applyNumberFormat="1" applyFont="1" applyFill="1" applyBorder="1" applyAlignment="1">
      <alignment vertical="center"/>
    </xf>
    <xf numFmtId="0" fontId="68" fillId="0" borderId="7" xfId="0" applyFont="1" applyFill="1" applyBorder="1" applyAlignment="1">
      <alignment vertical="center"/>
    </xf>
    <xf numFmtId="0" fontId="68" fillId="0" borderId="12" xfId="0" applyFont="1" applyFill="1" applyBorder="1" applyAlignment="1">
      <alignment horizontal="left" vertical="center"/>
    </xf>
    <xf numFmtId="0" fontId="66" fillId="0" borderId="7" xfId="0" applyFont="1" applyFill="1" applyBorder="1" applyAlignment="1">
      <alignment horizontal="left" vertical="center"/>
    </xf>
    <xf numFmtId="0" fontId="68" fillId="0" borderId="9" xfId="0" applyFont="1" applyFill="1" applyBorder="1" applyAlignment="1">
      <alignment vertical="center"/>
    </xf>
    <xf numFmtId="0" fontId="68" fillId="0" borderId="13" xfId="0" applyFont="1" applyFill="1" applyBorder="1" applyAlignment="1">
      <alignment horizontal="left" vertical="center"/>
    </xf>
    <xf numFmtId="195" fontId="67" fillId="0" borderId="10" xfId="0" applyNumberFormat="1" applyFont="1" applyFill="1" applyBorder="1" applyAlignment="1">
      <alignment vertical="center"/>
    </xf>
    <xf numFmtId="0" fontId="67" fillId="0" borderId="0" xfId="0" applyFont="1" applyFill="1" applyBorder="1" applyAlignment="1">
      <alignment horizontal="left" vertical="center"/>
    </xf>
    <xf numFmtId="0" fontId="67" fillId="0" borderId="0" xfId="0" applyFont="1" applyFill="1" applyBorder="1" applyAlignment="1"/>
    <xf numFmtId="0" fontId="69" fillId="0" borderId="0" xfId="0" applyFont="1" applyFill="1" applyBorder="1" applyAlignment="1"/>
    <xf numFmtId="0" fontId="55" fillId="0" borderId="0" xfId="226" applyFont="1" applyFill="1" applyBorder="1" applyAlignment="1"/>
    <xf numFmtId="0" fontId="41" fillId="0" borderId="0" xfId="226" applyFont="1" applyFill="1" applyBorder="1" applyAlignment="1">
      <alignment horizontal="center" vertical="center"/>
    </xf>
    <xf numFmtId="0" fontId="13" fillId="0" borderId="0" xfId="226" applyFont="1" applyFill="1" applyBorder="1" applyAlignment="1">
      <alignment horizontal="left" vertical="center"/>
    </xf>
    <xf numFmtId="0" fontId="13" fillId="0" borderId="20" xfId="226" applyFont="1" applyFill="1" applyBorder="1" applyAlignment="1">
      <alignment horizontal="center" vertical="center"/>
    </xf>
    <xf numFmtId="0" fontId="13" fillId="0" borderId="21" xfId="226" applyFont="1" applyFill="1" applyBorder="1" applyAlignment="1">
      <alignment horizontal="center" vertical="center"/>
    </xf>
    <xf numFmtId="0" fontId="13" fillId="0" borderId="22" xfId="226" applyFont="1" applyFill="1" applyBorder="1" applyAlignment="1">
      <alignment horizontal="center" vertical="center"/>
    </xf>
    <xf numFmtId="0" fontId="13" fillId="0" borderId="23" xfId="226" applyNumberFormat="1" applyFont="1" applyFill="1" applyBorder="1" applyAlignment="1" applyProtection="1">
      <alignment horizontal="center" vertical="center"/>
    </xf>
    <xf numFmtId="0" fontId="13" fillId="0" borderId="1" xfId="226" applyNumberFormat="1" applyFont="1" applyFill="1" applyBorder="1" applyAlignment="1" applyProtection="1">
      <alignment horizontal="center" vertical="center" wrapText="1"/>
    </xf>
    <xf numFmtId="0" fontId="13" fillId="0" borderId="1" xfId="226" applyNumberFormat="1" applyFont="1" applyFill="1" applyBorder="1" applyAlignment="1" applyProtection="1">
      <alignment horizontal="center" vertical="center"/>
    </xf>
    <xf numFmtId="0" fontId="13" fillId="0" borderId="24" xfId="226" applyNumberFormat="1" applyFont="1" applyFill="1" applyBorder="1" applyAlignment="1" applyProtection="1">
      <alignment horizontal="center" vertical="center" wrapText="1"/>
    </xf>
    <xf numFmtId="0" fontId="13" fillId="0" borderId="23" xfId="226" applyNumberFormat="1" applyFont="1" applyFill="1" applyBorder="1" applyAlignment="1" applyProtection="1">
      <alignment vertical="center"/>
    </xf>
    <xf numFmtId="195" fontId="13" fillId="0" borderId="1" xfId="226" applyNumberFormat="1" applyFont="1" applyFill="1" applyBorder="1" applyAlignment="1">
      <alignment vertical="center"/>
    </xf>
    <xf numFmtId="218" fontId="13" fillId="0" borderId="1" xfId="226" applyNumberFormat="1" applyFont="1" applyFill="1" applyBorder="1" applyAlignment="1">
      <alignment vertical="center"/>
    </xf>
    <xf numFmtId="0" fontId="13" fillId="0" borderId="1" xfId="226" applyNumberFormat="1" applyFont="1" applyFill="1" applyBorder="1" applyAlignment="1" applyProtection="1">
      <alignment horizontal="left" vertical="center"/>
    </xf>
    <xf numFmtId="195" fontId="13" fillId="0" borderId="24" xfId="226" applyNumberFormat="1" applyFont="1" applyFill="1" applyBorder="1" applyAlignment="1">
      <alignment vertical="center"/>
    </xf>
    <xf numFmtId="218" fontId="13" fillId="0" borderId="24" xfId="226" applyNumberFormat="1" applyFont="1" applyFill="1" applyBorder="1" applyAlignment="1">
      <alignment vertical="center"/>
    </xf>
    <xf numFmtId="3" fontId="13" fillId="0" borderId="1" xfId="226" applyNumberFormat="1" applyFont="1" applyFill="1" applyBorder="1" applyAlignment="1" applyProtection="1">
      <alignment horizontal="left" vertical="center"/>
    </xf>
    <xf numFmtId="0" fontId="13" fillId="0" borderId="1" xfId="226" applyNumberFormat="1" applyFont="1" applyFill="1" applyBorder="1" applyAlignment="1" applyProtection="1">
      <alignment vertical="center"/>
    </xf>
    <xf numFmtId="3" fontId="70" fillId="0" borderId="23" xfId="226" applyNumberFormat="1" applyFont="1" applyFill="1" applyBorder="1" applyAlignment="1" applyProtection="1">
      <alignment horizontal="center" vertical="center"/>
    </xf>
    <xf numFmtId="195" fontId="71" fillId="0" borderId="1" xfId="226" applyNumberFormat="1" applyFont="1" applyFill="1" applyBorder="1" applyAlignment="1">
      <alignment vertical="center"/>
    </xf>
    <xf numFmtId="218" fontId="71" fillId="0" borderId="1" xfId="226" applyNumberFormat="1" applyFont="1" applyFill="1" applyBorder="1" applyAlignment="1">
      <alignment vertical="center"/>
    </xf>
    <xf numFmtId="0" fontId="70" fillId="0" borderId="1" xfId="226" applyNumberFormat="1" applyFont="1" applyFill="1" applyBorder="1" applyAlignment="1" applyProtection="1">
      <alignment horizontal="center" vertical="center"/>
    </xf>
    <xf numFmtId="218" fontId="71" fillId="0" borderId="24" xfId="226" applyNumberFormat="1" applyFont="1" applyFill="1" applyBorder="1" applyAlignment="1">
      <alignment vertical="center"/>
    </xf>
    <xf numFmtId="0" fontId="13" fillId="0" borderId="23" xfId="149" applyFont="1" applyFill="1" applyBorder="1" applyAlignment="1">
      <alignment vertical="center"/>
    </xf>
    <xf numFmtId="3" fontId="13" fillId="0" borderId="1" xfId="226" applyNumberFormat="1" applyFont="1" applyFill="1" applyBorder="1" applyAlignment="1" applyProtection="1">
      <alignment vertical="center"/>
    </xf>
    <xf numFmtId="195" fontId="67" fillId="0" borderId="0" xfId="0" applyNumberFormat="1" applyFont="1" applyFill="1" applyBorder="1" applyAlignment="1"/>
    <xf numFmtId="0" fontId="13" fillId="0" borderId="23" xfId="149" applyFont="1" applyFill="1" applyBorder="1" applyAlignment="1">
      <alignment horizontal="left" vertical="center"/>
    </xf>
    <xf numFmtId="0" fontId="13" fillId="0" borderId="1" xfId="149" applyFont="1" applyFill="1" applyBorder="1" applyAlignment="1">
      <alignment horizontal="left" vertical="center"/>
    </xf>
    <xf numFmtId="3" fontId="70" fillId="0" borderId="25" xfId="226" applyNumberFormat="1" applyFont="1" applyFill="1" applyBorder="1" applyAlignment="1" applyProtection="1">
      <alignment horizontal="center" vertical="center"/>
    </xf>
    <xf numFmtId="195" fontId="71" fillId="0" borderId="26" xfId="226" applyNumberFormat="1" applyFont="1" applyFill="1" applyBorder="1" applyAlignment="1">
      <alignment vertical="center"/>
    </xf>
    <xf numFmtId="218" fontId="71" fillId="0" borderId="26" xfId="226" applyNumberFormat="1" applyFont="1" applyFill="1" applyBorder="1" applyAlignment="1">
      <alignment vertical="center"/>
    </xf>
    <xf numFmtId="0" fontId="70" fillId="0" borderId="26" xfId="226" applyNumberFormat="1" applyFont="1" applyFill="1" applyBorder="1" applyAlignment="1" applyProtection="1">
      <alignment horizontal="center" vertical="center"/>
    </xf>
    <xf numFmtId="218" fontId="71" fillId="0" borderId="27" xfId="226" applyNumberFormat="1" applyFont="1" applyFill="1" applyBorder="1" applyAlignment="1">
      <alignment vertical="center"/>
    </xf>
    <xf numFmtId="0" fontId="13" fillId="0" borderId="0" xfId="0" applyFont="1" applyFill="1" applyBorder="1" applyAlignment="1">
      <alignment vertical="center"/>
    </xf>
    <xf numFmtId="0" fontId="67" fillId="0" borderId="0" xfId="0" applyFont="1" applyFill="1" applyBorder="1" applyAlignment="1">
      <alignment vertical="center"/>
    </xf>
    <xf numFmtId="0" fontId="65" fillId="0" borderId="0" xfId="0" applyFont="1" applyFill="1" applyBorder="1" applyAlignment="1"/>
    <xf numFmtId="49" fontId="13" fillId="0" borderId="0" xfId="226" applyNumberFormat="1" applyFont="1" applyFill="1" applyBorder="1" applyAlignment="1">
      <alignment horizontal="left" vertical="center"/>
    </xf>
    <xf numFmtId="0" fontId="71" fillId="0" borderId="20" xfId="226" applyFont="1" applyFill="1" applyBorder="1" applyAlignment="1">
      <alignment horizontal="center" vertical="center"/>
    </xf>
    <xf numFmtId="0" fontId="71" fillId="0" borderId="21" xfId="226" applyFont="1" applyFill="1" applyBorder="1" applyAlignment="1">
      <alignment horizontal="center" vertical="center"/>
    </xf>
    <xf numFmtId="0" fontId="71" fillId="0" borderId="28" xfId="226" applyFont="1" applyFill="1" applyBorder="1" applyAlignment="1">
      <alignment horizontal="center" vertical="center"/>
    </xf>
    <xf numFmtId="0" fontId="71" fillId="0" borderId="22" xfId="226" applyFont="1" applyFill="1" applyBorder="1" applyAlignment="1">
      <alignment horizontal="center" vertical="center"/>
    </xf>
    <xf numFmtId="0" fontId="71" fillId="0" borderId="23" xfId="226" applyFont="1" applyFill="1" applyBorder="1" applyAlignment="1">
      <alignment horizontal="center" vertical="center" wrapText="1"/>
    </xf>
    <xf numFmtId="0" fontId="71" fillId="0" borderId="1" xfId="226" applyNumberFormat="1" applyFont="1" applyFill="1" applyBorder="1" applyAlignment="1" applyProtection="1">
      <alignment horizontal="center" vertical="center" wrapText="1"/>
    </xf>
    <xf numFmtId="0" fontId="71" fillId="0" borderId="1" xfId="149" applyFont="1" applyFill="1" applyBorder="1" applyAlignment="1">
      <alignment horizontal="center" vertical="center" wrapText="1"/>
    </xf>
    <xf numFmtId="0" fontId="71" fillId="0" borderId="1" xfId="226" applyFont="1" applyFill="1" applyBorder="1" applyAlignment="1">
      <alignment horizontal="center" vertical="center" wrapText="1"/>
    </xf>
    <xf numFmtId="0" fontId="71" fillId="0" borderId="24" xfId="149" applyFont="1" applyFill="1" applyBorder="1" applyAlignment="1">
      <alignment horizontal="center" vertical="center" wrapText="1"/>
    </xf>
    <xf numFmtId="0" fontId="13" fillId="0" borderId="1" xfId="626" applyFont="1" applyFill="1" applyBorder="1" applyAlignment="1">
      <alignment vertical="center"/>
    </xf>
    <xf numFmtId="195" fontId="13" fillId="0" borderId="2" xfId="226" applyNumberFormat="1" applyFont="1" applyFill="1" applyBorder="1" applyAlignment="1">
      <alignment vertical="center"/>
    </xf>
    <xf numFmtId="0" fontId="13" fillId="0" borderId="1" xfId="626" applyFont="1" applyFill="1" applyBorder="1" applyAlignment="1" applyProtection="1">
      <alignment vertical="center"/>
      <protection hidden="1"/>
    </xf>
    <xf numFmtId="218" fontId="13" fillId="0" borderId="2" xfId="226" applyNumberFormat="1" applyFont="1" applyFill="1" applyBorder="1" applyAlignment="1">
      <alignment vertical="center"/>
    </xf>
    <xf numFmtId="0" fontId="70" fillId="0" borderId="23" xfId="149" applyFont="1" applyFill="1" applyBorder="1" applyAlignment="1">
      <alignment horizontal="center" vertical="center"/>
    </xf>
    <xf numFmtId="218" fontId="71" fillId="0" borderId="2" xfId="226" applyNumberFormat="1" applyFont="1" applyFill="1" applyBorder="1" applyAlignment="1">
      <alignment vertical="center"/>
    </xf>
    <xf numFmtId="0" fontId="70" fillId="0" borderId="1" xfId="149" applyFont="1" applyFill="1" applyBorder="1" applyAlignment="1">
      <alignment horizontal="center" vertical="center"/>
    </xf>
    <xf numFmtId="195" fontId="71" fillId="0" borderId="1" xfId="226" applyNumberFormat="1" applyFont="1" applyFill="1" applyBorder="1" applyAlignment="1" applyProtection="1">
      <alignment vertical="center"/>
      <protection locked="0"/>
    </xf>
    <xf numFmtId="0" fontId="13" fillId="0" borderId="1" xfId="149" applyFont="1" applyFill="1" applyBorder="1" applyAlignment="1">
      <alignment vertical="center"/>
    </xf>
    <xf numFmtId="0" fontId="67" fillId="0" borderId="23" xfId="0" applyFont="1" applyFill="1" applyBorder="1" applyAlignment="1"/>
    <xf numFmtId="195" fontId="13" fillId="0" borderId="1" xfId="149" applyNumberFormat="1" applyFont="1" applyFill="1" applyBorder="1" applyAlignment="1">
      <alignment vertical="center"/>
    </xf>
    <xf numFmtId="0" fontId="70" fillId="0" borderId="25" xfId="149" applyFont="1" applyFill="1" applyBorder="1" applyAlignment="1">
      <alignment horizontal="center" vertical="center"/>
    </xf>
    <xf numFmtId="195" fontId="14" fillId="0" borderId="26" xfId="226" applyNumberFormat="1" applyFont="1" applyFill="1" applyBorder="1" applyAlignment="1">
      <alignment vertical="center"/>
    </xf>
    <xf numFmtId="218" fontId="14" fillId="0" borderId="26" xfId="226" applyNumberFormat="1" applyFont="1" applyFill="1" applyBorder="1" applyAlignment="1">
      <alignment vertical="center"/>
    </xf>
    <xf numFmtId="0" fontId="70" fillId="0" borderId="26" xfId="149" applyFont="1" applyFill="1" applyBorder="1" applyAlignment="1">
      <alignment horizontal="center" vertical="center"/>
    </xf>
    <xf numFmtId="218" fontId="14" fillId="0" borderId="27" xfId="226" applyNumberFormat="1" applyFont="1" applyFill="1" applyBorder="1" applyAlignment="1">
      <alignment vertical="center"/>
    </xf>
    <xf numFmtId="0" fontId="55" fillId="0" borderId="0" xfId="0" applyFont="1" applyFill="1" applyBorder="1" applyAlignment="1">
      <alignment horizontal="justify" vertical="center" wrapText="1"/>
    </xf>
    <xf numFmtId="0" fontId="13" fillId="0" borderId="0" xfId="0" applyFont="1" applyFill="1" applyBorder="1" applyAlignment="1">
      <alignment horizontal="left" vertical="center"/>
    </xf>
    <xf numFmtId="218" fontId="71" fillId="0" borderId="24" xfId="226" applyNumberFormat="1" applyFont="1" applyFill="1" applyBorder="1" applyAlignment="1">
      <alignment horizontal="center" vertical="center" wrapText="1"/>
    </xf>
    <xf numFmtId="0" fontId="13" fillId="0" borderId="23" xfId="226" applyFont="1" applyFill="1" applyBorder="1" applyAlignment="1">
      <alignment vertical="center"/>
    </xf>
    <xf numFmtId="0" fontId="13" fillId="0" borderId="1" xfId="626" applyFont="1" applyFill="1" applyBorder="1" applyAlignment="1">
      <alignment horizontal="left" vertical="center"/>
    </xf>
    <xf numFmtId="0" fontId="67" fillId="0" borderId="1" xfId="0" applyFont="1" applyFill="1" applyBorder="1" applyAlignment="1"/>
    <xf numFmtId="0" fontId="13" fillId="0" borderId="1" xfId="626" applyFont="1" applyFill="1" applyBorder="1" applyAlignment="1" applyProtection="1">
      <alignment horizontal="left" vertical="center"/>
      <protection hidden="1"/>
    </xf>
    <xf numFmtId="195" fontId="72" fillId="0" borderId="1" xfId="226" applyNumberFormat="1" applyFont="1" applyFill="1" applyBorder="1" applyAlignment="1">
      <alignment vertical="center"/>
    </xf>
    <xf numFmtId="195" fontId="71" fillId="0" borderId="29" xfId="149" applyNumberFormat="1" applyFont="1" applyFill="1" applyBorder="1" applyAlignment="1">
      <alignment horizontal="right" vertical="center"/>
    </xf>
    <xf numFmtId="0" fontId="55" fillId="0" borderId="30" xfId="0" applyFont="1" applyFill="1" applyBorder="1" applyAlignment="1">
      <alignment horizontal="justify" vertical="center"/>
    </xf>
    <xf numFmtId="0" fontId="73" fillId="0" borderId="0" xfId="326" applyFont="1" applyFill="1" applyBorder="1" applyAlignment="1"/>
    <xf numFmtId="0" fontId="69" fillId="0" borderId="0" xfId="326" applyFont="1" applyFill="1" applyBorder="1" applyAlignment="1">
      <alignment horizontal="center"/>
    </xf>
    <xf numFmtId="0" fontId="33" fillId="0" borderId="0" xfId="326" applyFont="1" applyFill="1" applyBorder="1" applyAlignment="1"/>
    <xf numFmtId="0" fontId="34" fillId="0" borderId="0" xfId="326" applyFont="1" applyFill="1" applyBorder="1" applyAlignment="1"/>
    <xf numFmtId="0" fontId="16" fillId="0" borderId="0" xfId="326" applyFont="1" applyFill="1" applyBorder="1" applyAlignment="1"/>
    <xf numFmtId="0" fontId="16" fillId="0" borderId="0" xfId="326" applyFont="1" applyFill="1" applyBorder="1" applyAlignment="1">
      <alignment horizontal="center" wrapText="1"/>
    </xf>
    <xf numFmtId="218" fontId="16" fillId="0" borderId="0" xfId="326" applyNumberFormat="1" applyFont="1" applyFill="1" applyBorder="1" applyAlignment="1">
      <alignment horizontal="center" vertical="center"/>
    </xf>
    <xf numFmtId="0" fontId="16" fillId="0" borderId="0" xfId="326" applyFont="1" applyFill="1" applyBorder="1" applyAlignment="1">
      <alignment horizontal="justify"/>
    </xf>
    <xf numFmtId="0" fontId="41" fillId="0" borderId="0" xfId="326" applyFont="1" applyFill="1" applyBorder="1" applyAlignment="1">
      <alignment horizontal="center" vertical="center"/>
    </xf>
    <xf numFmtId="0" fontId="74" fillId="0" borderId="0" xfId="326" applyFont="1" applyFill="1" applyBorder="1" applyAlignment="1">
      <alignment horizontal="center" vertical="center"/>
    </xf>
    <xf numFmtId="0" fontId="74" fillId="0" borderId="0" xfId="326" applyFont="1" applyFill="1" applyBorder="1" applyAlignment="1">
      <alignment horizontal="center" vertical="center" wrapText="1"/>
    </xf>
    <xf numFmtId="0" fontId="74" fillId="0" borderId="0" xfId="326" applyFont="1" applyFill="1" applyBorder="1" applyAlignment="1">
      <alignment horizontal="justify" vertical="center"/>
    </xf>
    <xf numFmtId="0" fontId="73" fillId="0" borderId="0" xfId="326" applyFont="1" applyFill="1" applyBorder="1" applyAlignment="1">
      <alignment horizontal="left" vertical="center"/>
    </xf>
    <xf numFmtId="0" fontId="73" fillId="0" borderId="0" xfId="326" applyFont="1" applyFill="1" applyBorder="1" applyAlignment="1">
      <alignment horizontal="center" vertical="center" wrapText="1"/>
    </xf>
    <xf numFmtId="218" fontId="73" fillId="0" borderId="0" xfId="326" applyNumberFormat="1" applyFont="1" applyFill="1" applyBorder="1" applyAlignment="1">
      <alignment horizontal="center" vertical="center"/>
    </xf>
    <xf numFmtId="0" fontId="73" fillId="0" borderId="0" xfId="326" applyFont="1" applyFill="1" applyBorder="1" applyAlignment="1">
      <alignment horizontal="right" vertical="center"/>
    </xf>
    <xf numFmtId="0" fontId="69" fillId="0" borderId="1" xfId="326" applyFont="1" applyFill="1" applyBorder="1" applyAlignment="1">
      <alignment horizontal="center" vertical="center"/>
    </xf>
    <xf numFmtId="0" fontId="69" fillId="0" borderId="1" xfId="326" applyFont="1" applyFill="1" applyBorder="1" applyAlignment="1">
      <alignment horizontal="center" vertical="center" wrapText="1"/>
    </xf>
    <xf numFmtId="218" fontId="69" fillId="0" borderId="1" xfId="326" applyNumberFormat="1" applyFont="1" applyFill="1" applyBorder="1" applyAlignment="1">
      <alignment horizontal="center" vertical="center"/>
    </xf>
    <xf numFmtId="0" fontId="75" fillId="0" borderId="2" xfId="326" applyFont="1" applyFill="1" applyBorder="1" applyAlignment="1">
      <alignment horizontal="center" vertical="center"/>
    </xf>
    <xf numFmtId="0" fontId="76" fillId="0" borderId="31" xfId="326" applyFont="1" applyFill="1" applyBorder="1" applyAlignment="1">
      <alignment horizontal="center" vertical="center"/>
    </xf>
    <xf numFmtId="0" fontId="75" fillId="0" borderId="3" xfId="326" applyFont="1" applyFill="1" applyBorder="1" applyAlignment="1">
      <alignment horizontal="center" vertical="center"/>
    </xf>
    <xf numFmtId="195" fontId="75" fillId="0" borderId="1" xfId="326" applyNumberFormat="1" applyFont="1" applyFill="1" applyBorder="1" applyAlignment="1">
      <alignment horizontal="right" vertical="center"/>
    </xf>
    <xf numFmtId="218" fontId="75" fillId="0" borderId="1" xfId="326" applyNumberFormat="1" applyFont="1" applyFill="1" applyBorder="1" applyAlignment="1">
      <alignment horizontal="center" vertical="center" wrapText="1"/>
    </xf>
    <xf numFmtId="218" fontId="77" fillId="0" borderId="1" xfId="326" applyNumberFormat="1" applyFont="1" applyFill="1" applyBorder="1" applyAlignment="1">
      <alignment horizontal="justify" vertical="center"/>
    </xf>
    <xf numFmtId="195" fontId="78" fillId="0" borderId="1" xfId="326" applyNumberFormat="1" applyFont="1" applyFill="1" applyBorder="1" applyAlignment="1">
      <alignment horizontal="center" vertical="center"/>
    </xf>
    <xf numFmtId="0" fontId="79" fillId="0" borderId="1" xfId="326" applyFont="1" applyFill="1" applyBorder="1" applyAlignment="1">
      <alignment horizontal="left" vertical="center" wrapText="1"/>
    </xf>
    <xf numFmtId="195" fontId="78" fillId="0" borderId="1" xfId="326" applyNumberFormat="1" applyFont="1" applyFill="1" applyBorder="1" applyAlignment="1">
      <alignment horizontal="right" vertical="center"/>
    </xf>
    <xf numFmtId="0" fontId="77" fillId="0" borderId="1" xfId="326" applyFont="1" applyFill="1" applyBorder="1" applyAlignment="1">
      <alignment horizontal="center" vertical="center" wrapText="1"/>
    </xf>
    <xf numFmtId="0" fontId="79" fillId="0" borderId="1" xfId="326" applyFont="1" applyFill="1" applyBorder="1" applyAlignment="1">
      <alignment horizontal="justify" vertical="center" wrapText="1"/>
    </xf>
    <xf numFmtId="0" fontId="80" fillId="0" borderId="0" xfId="0" applyFont="1" applyFill="1" applyBorder="1" applyAlignment="1">
      <alignment vertical="center"/>
    </xf>
    <xf numFmtId="0" fontId="55" fillId="0" borderId="0" xfId="0" applyFont="1" applyFill="1" applyBorder="1" applyAlignment="1">
      <alignment vertical="center"/>
    </xf>
    <xf numFmtId="0" fontId="80" fillId="0" borderId="0" xfId="0" applyFont="1" applyFill="1" applyBorder="1" applyAlignment="1">
      <alignment vertical="center" wrapText="1"/>
    </xf>
    <xf numFmtId="0" fontId="20" fillId="0" borderId="0" xfId="0" applyFont="1" applyFill="1" applyBorder="1" applyAlignment="1">
      <alignment vertical="center"/>
    </xf>
    <xf numFmtId="0" fontId="72" fillId="0" borderId="0" xfId="0" applyFont="1" applyFill="1" applyBorder="1" applyAlignment="1">
      <alignment horizontal="center" vertical="center"/>
    </xf>
    <xf numFmtId="0" fontId="72" fillId="0" borderId="0" xfId="0" applyFont="1" applyFill="1" applyBorder="1" applyAlignment="1">
      <alignment horizontal="left" vertical="center"/>
    </xf>
    <xf numFmtId="199" fontId="72" fillId="0" borderId="0" xfId="0" applyNumberFormat="1" applyFont="1" applyFill="1" applyBorder="1" applyAlignment="1">
      <alignment horizontal="center" vertical="center" wrapText="1"/>
    </xf>
    <xf numFmtId="0" fontId="81" fillId="0" borderId="0" xfId="0" applyFont="1" applyFill="1" applyBorder="1" applyAlignment="1">
      <alignment horizontal="center" vertical="center"/>
    </xf>
    <xf numFmtId="0" fontId="81" fillId="0" borderId="0" xfId="0" applyFont="1" applyFill="1" applyBorder="1" applyAlignment="1">
      <alignment horizontal="left" vertical="center"/>
    </xf>
    <xf numFmtId="0" fontId="81" fillId="0" borderId="0" xfId="0" applyFont="1" applyFill="1" applyBorder="1" applyAlignment="1">
      <alignment horizontal="center" vertical="center" wrapText="1"/>
    </xf>
    <xf numFmtId="0" fontId="82" fillId="0" borderId="0" xfId="0" applyFont="1" applyFill="1" applyBorder="1" applyAlignment="1">
      <alignment horizontal="right" vertical="center"/>
    </xf>
    <xf numFmtId="0" fontId="83" fillId="0" borderId="5" xfId="0" applyFont="1" applyFill="1" applyBorder="1" applyAlignment="1">
      <alignment horizontal="center" vertical="center" wrapText="1"/>
    </xf>
    <xf numFmtId="0" fontId="83" fillId="0" borderId="11" xfId="0" applyFont="1" applyFill="1" applyBorder="1" applyAlignment="1">
      <alignment horizontal="center" vertical="center" wrapText="1"/>
    </xf>
    <xf numFmtId="0" fontId="83" fillId="0" borderId="6"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3" fillId="0" borderId="12" xfId="0" applyFont="1" applyFill="1" applyBorder="1" applyAlignment="1">
      <alignment horizontal="center" vertical="center" wrapText="1"/>
    </xf>
    <xf numFmtId="0" fontId="83" fillId="0" borderId="8"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84" fillId="0" borderId="12" xfId="0" applyFont="1" applyFill="1" applyBorder="1" applyAlignment="1">
      <alignment horizontal="center" vertical="center" wrapText="1"/>
    </xf>
    <xf numFmtId="0" fontId="85" fillId="0" borderId="12" xfId="0" applyFont="1" applyFill="1" applyBorder="1" applyAlignment="1">
      <alignment horizontal="center" vertical="center" wrapText="1"/>
    </xf>
    <xf numFmtId="0" fontId="86" fillId="0" borderId="12" xfId="0" applyFont="1" applyFill="1" applyBorder="1" applyAlignment="1">
      <alignment vertical="center" wrapText="1"/>
    </xf>
    <xf numFmtId="0" fontId="87" fillId="0" borderId="12" xfId="0" applyFont="1" applyFill="1" applyBorder="1" applyAlignment="1">
      <alignment horizontal="left" vertical="center" wrapText="1"/>
    </xf>
    <xf numFmtId="3" fontId="85" fillId="0" borderId="12" xfId="0" applyNumberFormat="1" applyFont="1" applyFill="1" applyBorder="1" applyAlignment="1">
      <alignment horizontal="right" vertical="center" wrapText="1"/>
    </xf>
    <xf numFmtId="0" fontId="84" fillId="0" borderId="8" xfId="0" applyFont="1" applyFill="1" applyBorder="1" applyAlignment="1">
      <alignment horizontal="center" vertical="center" wrapText="1"/>
    </xf>
    <xf numFmtId="0" fontId="84" fillId="0" borderId="9" xfId="0" applyFont="1" applyFill="1" applyBorder="1" applyAlignment="1">
      <alignment horizontal="center" vertical="center" wrapText="1"/>
    </xf>
    <xf numFmtId="0" fontId="84" fillId="0" borderId="13" xfId="0" applyFont="1" applyFill="1" applyBorder="1" applyAlignment="1">
      <alignment horizontal="center" vertical="center" wrapText="1"/>
    </xf>
    <xf numFmtId="0" fontId="85" fillId="0" borderId="13" xfId="0" applyFont="1" applyFill="1" applyBorder="1" applyAlignment="1">
      <alignment horizontal="center" vertical="center" wrapText="1"/>
    </xf>
    <xf numFmtId="0" fontId="86" fillId="0" borderId="13" xfId="0" applyFont="1" applyFill="1" applyBorder="1" applyAlignment="1">
      <alignment vertical="center" wrapText="1"/>
    </xf>
    <xf numFmtId="0" fontId="87" fillId="0" borderId="13" xfId="0" applyFont="1" applyFill="1" applyBorder="1" applyAlignment="1">
      <alignment horizontal="left" vertical="center" wrapText="1"/>
    </xf>
    <xf numFmtId="3" fontId="85" fillId="0" borderId="13" xfId="0" applyNumberFormat="1" applyFont="1" applyFill="1" applyBorder="1" applyAlignment="1">
      <alignment horizontal="right" vertical="center" wrapText="1"/>
    </xf>
    <xf numFmtId="0" fontId="84" fillId="0" borderId="10" xfId="0" applyFont="1" applyFill="1" applyBorder="1" applyAlignment="1">
      <alignment horizontal="center" vertical="center" wrapText="1"/>
    </xf>
    <xf numFmtId="0" fontId="88" fillId="0" borderId="0" xfId="477" applyFont="1" applyFill="1" applyBorder="1" applyAlignment="1">
      <alignment vertical="center"/>
    </xf>
    <xf numFmtId="0" fontId="69" fillId="0" borderId="0" xfId="477" applyFont="1" applyFill="1" applyBorder="1" applyAlignment="1">
      <alignment vertical="center"/>
    </xf>
    <xf numFmtId="0" fontId="89" fillId="0" borderId="0" xfId="477" applyFont="1" applyFill="1" applyBorder="1" applyAlignment="1">
      <alignment vertical="center"/>
    </xf>
    <xf numFmtId="0" fontId="67" fillId="0" borderId="0" xfId="477" applyFont="1" applyFill="1" applyBorder="1" applyAlignment="1">
      <alignment vertical="center"/>
    </xf>
    <xf numFmtId="0" fontId="90" fillId="0" borderId="0" xfId="267" applyFont="1" applyFill="1" applyBorder="1" applyAlignment="1">
      <alignment horizontal="left" vertical="center"/>
    </xf>
    <xf numFmtId="0" fontId="41" fillId="0" borderId="0" xfId="477" applyFont="1" applyFill="1" applyBorder="1" applyAlignment="1">
      <alignment horizontal="center" vertical="center"/>
    </xf>
    <xf numFmtId="0" fontId="91" fillId="0" borderId="0" xfId="477" applyFont="1" applyFill="1" applyBorder="1" applyAlignment="1">
      <alignment horizontal="right" vertical="center"/>
    </xf>
    <xf numFmtId="0" fontId="69" fillId="0" borderId="1" xfId="477" applyFont="1" applyFill="1" applyBorder="1" applyAlignment="1">
      <alignment horizontal="center" vertical="center" wrapText="1"/>
    </xf>
    <xf numFmtId="0" fontId="69" fillId="0" borderId="32" xfId="477" applyFont="1" applyFill="1" applyBorder="1" applyAlignment="1">
      <alignment horizontal="center" vertical="center" wrapText="1"/>
    </xf>
    <xf numFmtId="0" fontId="69" fillId="0" borderId="31" xfId="477" applyFont="1" applyFill="1" applyBorder="1" applyAlignment="1">
      <alignment horizontal="center" vertical="center" wrapText="1"/>
    </xf>
    <xf numFmtId="0" fontId="69" fillId="0" borderId="3" xfId="477" applyFont="1" applyFill="1" applyBorder="1" applyAlignment="1">
      <alignment horizontal="center" vertical="center" wrapText="1"/>
    </xf>
    <xf numFmtId="0" fontId="67" fillId="0" borderId="0" xfId="477" applyFont="1" applyFill="1" applyBorder="1" applyAlignment="1">
      <alignment horizontal="center" vertical="center" wrapText="1"/>
    </xf>
    <xf numFmtId="0" fontId="88" fillId="0" borderId="1" xfId="477" applyFont="1" applyFill="1" applyBorder="1" applyAlignment="1">
      <alignment horizontal="center" vertical="center" wrapText="1"/>
    </xf>
    <xf numFmtId="0" fontId="72" fillId="0" borderId="1" xfId="452" applyFont="1" applyFill="1" applyBorder="1" applyAlignment="1">
      <alignment horizontal="center" vertical="center"/>
    </xf>
    <xf numFmtId="198" fontId="72" fillId="0" borderId="1" xfId="452" applyNumberFormat="1" applyFont="1" applyFill="1" applyBorder="1" applyAlignment="1">
      <alignment horizontal="right" vertical="center"/>
    </xf>
    <xf numFmtId="198" fontId="13" fillId="0" borderId="1" xfId="477" applyNumberFormat="1" applyFont="1" applyFill="1" applyBorder="1" applyAlignment="1">
      <alignment horizontal="right" vertical="center"/>
    </xf>
    <xf numFmtId="0" fontId="13" fillId="0" borderId="32" xfId="452" applyFont="1" applyFill="1" applyBorder="1" applyAlignment="1">
      <alignment horizontal="left" vertical="center" wrapText="1"/>
    </xf>
    <xf numFmtId="0" fontId="88" fillId="0" borderId="0" xfId="477" applyFont="1" applyFill="1" applyBorder="1" applyAlignment="1">
      <alignment horizontal="right" vertical="center"/>
    </xf>
    <xf numFmtId="0" fontId="91" fillId="0" borderId="0" xfId="477" applyFont="1" applyFill="1" applyBorder="1" applyAlignment="1">
      <alignment horizontal="center" vertical="center"/>
    </xf>
    <xf numFmtId="0" fontId="11" fillId="0" borderId="0" xfId="477" applyFont="1" applyFill="1" applyBorder="1" applyAlignment="1">
      <alignment horizontal="center" vertical="center"/>
    </xf>
    <xf numFmtId="0" fontId="92" fillId="0" borderId="1" xfId="477" applyFont="1" applyFill="1" applyBorder="1" applyAlignment="1">
      <alignment horizontal="center" vertical="center"/>
    </xf>
    <xf numFmtId="0" fontId="92" fillId="0" borderId="1" xfId="477" applyFont="1" applyFill="1" applyBorder="1" applyAlignment="1">
      <alignment horizontal="center" vertical="center" wrapText="1"/>
    </xf>
    <xf numFmtId="0" fontId="93" fillId="0" borderId="1" xfId="477" applyFont="1" applyFill="1" applyBorder="1" applyAlignment="1">
      <alignment horizontal="center" vertical="center" wrapText="1"/>
    </xf>
    <xf numFmtId="0" fontId="94" fillId="0" borderId="1" xfId="477" applyFont="1" applyFill="1" applyBorder="1" applyAlignment="1">
      <alignment horizontal="center" vertical="center" wrapText="1"/>
    </xf>
    <xf numFmtId="0" fontId="92" fillId="0" borderId="33" xfId="477" applyFont="1" applyFill="1" applyBorder="1" applyAlignment="1">
      <alignment horizontal="center" vertical="center" wrapText="1"/>
    </xf>
    <xf numFmtId="0" fontId="92" fillId="0" borderId="34" xfId="477" applyFont="1" applyFill="1" applyBorder="1" applyAlignment="1">
      <alignment horizontal="center" vertical="center" wrapText="1"/>
    </xf>
    <xf numFmtId="0" fontId="92" fillId="0" borderId="35" xfId="477" applyFont="1" applyFill="1" applyBorder="1" applyAlignment="1">
      <alignment horizontal="center" vertical="center" wrapText="1"/>
    </xf>
    <xf numFmtId="0" fontId="95" fillId="0" borderId="0" xfId="477" applyFont="1" applyFill="1" applyBorder="1" applyAlignment="1">
      <alignment horizontal="center" vertical="center" wrapText="1"/>
    </xf>
    <xf numFmtId="0" fontId="96" fillId="0" borderId="1" xfId="477" applyFont="1" applyFill="1" applyBorder="1" applyAlignment="1">
      <alignment horizontal="center" vertical="center" wrapText="1"/>
    </xf>
    <xf numFmtId="0" fontId="97" fillId="0" borderId="1" xfId="452" applyFont="1" applyFill="1" applyBorder="1" applyAlignment="1">
      <alignment horizontal="center" vertical="center"/>
    </xf>
    <xf numFmtId="198" fontId="13" fillId="0" borderId="1" xfId="477" applyNumberFormat="1" applyFont="1" applyFill="1" applyBorder="1" applyAlignment="1">
      <alignment vertical="center" wrapText="1"/>
    </xf>
    <xf numFmtId="198" fontId="72" fillId="0" borderId="1" xfId="477" applyNumberFormat="1" applyFont="1" applyFill="1" applyBorder="1" applyAlignment="1">
      <alignment vertical="center" wrapText="1"/>
    </xf>
    <xf numFmtId="0" fontId="13" fillId="0" borderId="0" xfId="452" applyFont="1" applyFill="1" applyBorder="1" applyAlignment="1">
      <alignment horizontal="left" vertical="center" wrapText="1"/>
    </xf>
    <xf numFmtId="0" fontId="67" fillId="0" borderId="0" xfId="267" applyFont="1" applyFill="1" applyAlignment="1" applyProtection="1">
      <protection hidden="1"/>
    </xf>
    <xf numFmtId="0" fontId="45" fillId="0" borderId="0" xfId="267" applyFont="1" applyFill="1" applyAlignment="1">
      <alignment vertical="center"/>
    </xf>
    <xf numFmtId="0" fontId="29" fillId="0" borderId="0" xfId="267" applyFont="1" applyFill="1" applyAlignment="1">
      <alignment horizontal="center" vertical="center"/>
    </xf>
    <xf numFmtId="0" fontId="0" fillId="0" borderId="0" xfId="267" applyFont="1" applyFill="1" applyAlignment="1">
      <alignment horizontal="center" vertical="center"/>
    </xf>
    <xf numFmtId="0" fontId="0" fillId="0" borderId="0" xfId="267" applyFont="1" applyFill="1" applyAlignment="1">
      <alignment vertical="center"/>
    </xf>
    <xf numFmtId="0" fontId="29" fillId="0" borderId="0" xfId="267" applyFont="1" applyFill="1" applyAlignment="1">
      <alignment horizontal="center" vertical="center" wrapText="1"/>
    </xf>
    <xf numFmtId="0" fontId="0" fillId="0" borderId="0" xfId="267" applyFont="1" applyFill="1" applyAlignment="1">
      <alignment horizontal="center" vertical="center" wrapText="1"/>
    </xf>
    <xf numFmtId="179" fontId="0" fillId="0" borderId="0" xfId="267" applyNumberFormat="1" applyFont="1" applyFill="1" applyAlignment="1">
      <alignment vertical="center" wrapText="1"/>
    </xf>
    <xf numFmtId="0" fontId="69" fillId="0" borderId="0" xfId="267" applyFont="1" applyFill="1" applyAlignment="1" applyProtection="1">
      <alignment horizontal="left"/>
      <protection hidden="1"/>
    </xf>
    <xf numFmtId="0" fontId="27" fillId="0" borderId="0" xfId="267" applyFont="1" applyFill="1" applyAlignment="1">
      <alignment horizontal="center" vertical="center" wrapText="1"/>
    </xf>
    <xf numFmtId="0" fontId="25" fillId="0" borderId="0" xfId="267" applyFont="1" applyFill="1" applyAlignment="1">
      <alignment horizontal="left" vertical="center" wrapText="1"/>
    </xf>
    <xf numFmtId="179" fontId="25" fillId="0" borderId="4" xfId="267" applyNumberFormat="1" applyFont="1" applyFill="1" applyBorder="1" applyAlignment="1">
      <alignment horizontal="right" vertical="center" wrapText="1"/>
    </xf>
    <xf numFmtId="0" fontId="45" fillId="0" borderId="5" xfId="267" applyFont="1" applyFill="1" applyBorder="1" applyAlignment="1">
      <alignment horizontal="center" vertical="center" wrapText="1"/>
    </xf>
    <xf numFmtId="0" fontId="45" fillId="0" borderId="11" xfId="267" applyFont="1" applyFill="1" applyBorder="1" applyAlignment="1">
      <alignment horizontal="center" vertical="center" wrapText="1"/>
    </xf>
    <xf numFmtId="179" fontId="45" fillId="0" borderId="6" xfId="267" applyNumberFormat="1" applyFont="1" applyFill="1" applyBorder="1" applyAlignment="1">
      <alignment horizontal="center" vertical="center" wrapText="1"/>
    </xf>
    <xf numFmtId="0" fontId="29" fillId="0" borderId="7" xfId="267" applyFont="1" applyFill="1" applyBorder="1" applyAlignment="1">
      <alignment vertical="center" wrapText="1"/>
    </xf>
    <xf numFmtId="179" fontId="29" fillId="0" borderId="12" xfId="267" applyNumberFormat="1" applyFont="1" applyFill="1" applyBorder="1" applyAlignment="1">
      <alignment vertical="center"/>
    </xf>
    <xf numFmtId="0" fontId="29" fillId="0" borderId="12" xfId="267" applyFont="1" applyFill="1" applyBorder="1" applyAlignment="1">
      <alignment horizontal="left" vertical="center" wrapText="1"/>
    </xf>
    <xf numFmtId="195" fontId="29" fillId="0" borderId="8" xfId="267" applyNumberFormat="1" applyFont="1" applyFill="1" applyBorder="1" applyAlignment="1">
      <alignment vertical="center"/>
    </xf>
    <xf numFmtId="0" fontId="14" fillId="0" borderId="7" xfId="0" applyFont="1" applyFill="1" applyBorder="1" applyAlignment="1">
      <alignment vertical="center" wrapText="1"/>
    </xf>
    <xf numFmtId="179" fontId="22" fillId="0" borderId="12" xfId="267" applyNumberFormat="1" applyFont="1" applyFill="1" applyBorder="1" applyAlignment="1">
      <alignment vertical="center"/>
    </xf>
    <xf numFmtId="0" fontId="22" fillId="0" borderId="12" xfId="267" applyNumberFormat="1" applyFont="1" applyFill="1" applyBorder="1" applyAlignment="1">
      <alignment horizontal="left" vertical="center" wrapText="1"/>
    </xf>
    <xf numFmtId="195" fontId="22" fillId="0" borderId="8" xfId="267" applyNumberFormat="1" applyFont="1" applyFill="1" applyBorder="1" applyAlignment="1">
      <alignment vertical="center"/>
    </xf>
    <xf numFmtId="0" fontId="16" fillId="0" borderId="7" xfId="0" applyFont="1" applyFill="1" applyBorder="1" applyAlignment="1">
      <alignment vertical="center" wrapText="1"/>
    </xf>
    <xf numFmtId="179" fontId="25" fillId="0" borderId="12" xfId="267" applyNumberFormat="1" applyFont="1" applyFill="1" applyBorder="1" applyAlignment="1">
      <alignment vertical="center"/>
    </xf>
    <xf numFmtId="0" fontId="25" fillId="0" borderId="12" xfId="267" applyNumberFormat="1" applyFont="1" applyFill="1" applyBorder="1" applyAlignment="1">
      <alignment horizontal="left" vertical="center" wrapText="1"/>
    </xf>
    <xf numFmtId="195" fontId="25" fillId="0" borderId="8" xfId="267" applyNumberFormat="1" applyFont="1" applyFill="1" applyBorder="1" applyAlignment="1">
      <alignment vertical="center"/>
    </xf>
    <xf numFmtId="0" fontId="0" fillId="0" borderId="12" xfId="267" applyFont="1" applyFill="1" applyBorder="1" applyAlignment="1">
      <alignment horizontal="center" vertical="center"/>
    </xf>
    <xf numFmtId="0" fontId="0" fillId="0" borderId="8" xfId="267" applyFont="1" applyFill="1" applyBorder="1" applyAlignment="1">
      <alignment horizontal="center" vertical="center"/>
    </xf>
    <xf numFmtId="0" fontId="25" fillId="0" borderId="12" xfId="0" applyNumberFormat="1" applyFont="1" applyFill="1" applyBorder="1" applyAlignment="1">
      <alignment vertical="center" wrapText="1"/>
    </xf>
    <xf numFmtId="0" fontId="0" fillId="0" borderId="12" xfId="267" applyFont="1" applyFill="1" applyBorder="1" applyAlignment="1">
      <alignment vertical="center"/>
    </xf>
    <xf numFmtId="0" fontId="0" fillId="0" borderId="8" xfId="267" applyFont="1" applyFill="1" applyBorder="1" applyAlignment="1">
      <alignment vertical="center"/>
    </xf>
    <xf numFmtId="0" fontId="22" fillId="0" borderId="12" xfId="0" applyNumberFormat="1" applyFont="1" applyFill="1" applyBorder="1" applyAlignment="1">
      <alignment vertical="center" wrapText="1"/>
    </xf>
    <xf numFmtId="0" fontId="0" fillId="0" borderId="12" xfId="267" applyFont="1" applyFill="1" applyBorder="1" applyAlignment="1">
      <alignment horizontal="center" vertical="center" wrapText="1"/>
    </xf>
    <xf numFmtId="0" fontId="16" fillId="0" borderId="9" xfId="0" applyFont="1" applyFill="1" applyBorder="1" applyAlignment="1">
      <alignment vertical="center" wrapText="1"/>
    </xf>
    <xf numFmtId="0" fontId="0" fillId="0" borderId="13" xfId="267" applyFont="1" applyFill="1" applyBorder="1" applyAlignment="1">
      <alignment horizontal="center" vertical="center" wrapText="1"/>
    </xf>
    <xf numFmtId="0" fontId="25" fillId="0" borderId="13" xfId="267" applyNumberFormat="1" applyFont="1" applyFill="1" applyBorder="1" applyAlignment="1">
      <alignment horizontal="left" vertical="center" wrapText="1"/>
    </xf>
    <xf numFmtId="195" fontId="25" fillId="0" borderId="10" xfId="267" applyNumberFormat="1" applyFont="1" applyFill="1" applyBorder="1" applyAlignment="1">
      <alignment vertical="center"/>
    </xf>
    <xf numFmtId="0" fontId="67" fillId="0" borderId="0" xfId="267" applyFont="1" applyFill="1" applyBorder="1" applyAlignment="1" applyProtection="1">
      <alignment vertical="center"/>
      <protection hidden="1"/>
    </xf>
    <xf numFmtId="0" fontId="16" fillId="0" borderId="0" xfId="0" applyFont="1" applyFill="1" applyBorder="1" applyAlignment="1">
      <alignment vertical="center"/>
    </xf>
    <xf numFmtId="0" fontId="69" fillId="0" borderId="0" xfId="0" applyFont="1" applyFill="1" applyBorder="1" applyAlignment="1">
      <alignment vertical="center"/>
    </xf>
    <xf numFmtId="0" fontId="69" fillId="0" borderId="0" xfId="267" applyFont="1" applyFill="1" applyBorder="1" applyAlignment="1" applyProtection="1">
      <alignment horizontal="left" vertical="center"/>
      <protection hidden="1"/>
    </xf>
    <xf numFmtId="0" fontId="16" fillId="0" borderId="4" xfId="267" applyFont="1" applyFill="1" applyBorder="1" applyAlignment="1">
      <alignment horizontal="left" vertical="center"/>
    </xf>
    <xf numFmtId="0" fontId="16" fillId="0" borderId="4" xfId="267" applyFont="1" applyFill="1" applyBorder="1" applyAlignment="1">
      <alignment horizontal="right" vertical="center"/>
    </xf>
    <xf numFmtId="0" fontId="16" fillId="0" borderId="4" xfId="0" applyFont="1" applyFill="1" applyBorder="1" applyAlignment="1">
      <alignment vertical="center"/>
    </xf>
    <xf numFmtId="0" fontId="16" fillId="0" borderId="4" xfId="0" applyFont="1" applyFill="1" applyBorder="1" applyAlignment="1">
      <alignment horizontal="right" vertical="center"/>
    </xf>
    <xf numFmtId="14" fontId="69" fillId="0" borderId="5" xfId="147" applyNumberFormat="1" applyFont="1" applyFill="1" applyBorder="1" applyAlignment="1" applyProtection="1">
      <alignment horizontal="center" vertical="center"/>
      <protection locked="0"/>
    </xf>
    <xf numFmtId="209" fontId="45" fillId="0" borderId="11" xfId="147" applyNumberFormat="1" applyFont="1" applyFill="1" applyBorder="1" applyAlignment="1" applyProtection="1">
      <alignment horizontal="center" vertical="center" wrapText="1"/>
      <protection locked="0"/>
    </xf>
    <xf numFmtId="209" fontId="45" fillId="0" borderId="6" xfId="147" applyNumberFormat="1" applyFont="1" applyFill="1" applyBorder="1" applyAlignment="1" applyProtection="1">
      <alignment horizontal="center" vertical="center" wrapText="1"/>
      <protection locked="0"/>
    </xf>
    <xf numFmtId="14" fontId="69" fillId="0" borderId="7" xfId="147" applyNumberFormat="1" applyFont="1" applyFill="1" applyBorder="1" applyAlignment="1" applyProtection="1">
      <alignment horizontal="center" vertical="center"/>
      <protection locked="0"/>
    </xf>
    <xf numFmtId="14" fontId="69" fillId="0" borderId="12" xfId="147" applyNumberFormat="1" applyFont="1" applyFill="1" applyBorder="1" applyAlignment="1" applyProtection="1">
      <alignment horizontal="center" vertical="center"/>
      <protection locked="0"/>
    </xf>
    <xf numFmtId="209" fontId="45" fillId="0" borderId="12" xfId="147" applyNumberFormat="1" applyFont="1" applyFill="1" applyBorder="1" applyAlignment="1" applyProtection="1">
      <alignment horizontal="center" vertical="center" wrapText="1"/>
      <protection locked="0"/>
    </xf>
    <xf numFmtId="209" fontId="45" fillId="0" borderId="8" xfId="147" applyNumberFormat="1" applyFont="1" applyFill="1" applyBorder="1" applyAlignment="1" applyProtection="1">
      <alignment horizontal="center" vertical="center" wrapText="1"/>
      <protection locked="0"/>
    </xf>
    <xf numFmtId="0" fontId="14" fillId="0" borderId="7" xfId="151" applyFont="1" applyFill="1" applyBorder="1" applyAlignment="1">
      <alignment horizontal="center" vertical="center"/>
    </xf>
    <xf numFmtId="179" fontId="14" fillId="0" borderId="12" xfId="267" applyNumberFormat="1" applyFont="1" applyFill="1" applyBorder="1" applyAlignment="1">
      <alignment vertical="center"/>
    </xf>
    <xf numFmtId="179" fontId="14" fillId="0" borderId="8" xfId="267" applyNumberFormat="1" applyFont="1" applyFill="1" applyBorder="1" applyAlignment="1">
      <alignment vertical="center"/>
    </xf>
    <xf numFmtId="0" fontId="14" fillId="0" borderId="9" xfId="151" applyFont="1" applyFill="1" applyBorder="1" applyAlignment="1">
      <alignment horizontal="center" vertical="center"/>
    </xf>
    <xf numFmtId="179" fontId="14" fillId="0" borderId="13" xfId="267" applyNumberFormat="1" applyFont="1" applyFill="1" applyBorder="1" applyAlignment="1">
      <alignment vertical="center"/>
    </xf>
    <xf numFmtId="179" fontId="14" fillId="0" borderId="10" xfId="267" applyNumberFormat="1" applyFont="1" applyFill="1" applyBorder="1" applyAlignment="1">
      <alignment vertical="center"/>
    </xf>
    <xf numFmtId="0" fontId="67" fillId="0" borderId="0" xfId="267" applyFill="1" applyBorder="1" applyAlignment="1" applyProtection="1">
      <alignment vertical="center" wrapText="1"/>
      <protection hidden="1"/>
    </xf>
    <xf numFmtId="0" fontId="41" fillId="0" borderId="0" xfId="0" applyFont="1" applyFill="1" applyAlignment="1">
      <alignment vertical="center" wrapText="1"/>
    </xf>
    <xf numFmtId="0" fontId="34" fillId="0" borderId="0" xfId="0" applyFont="1" applyFill="1" applyAlignment="1">
      <alignment vertical="center" wrapText="1"/>
    </xf>
    <xf numFmtId="0" fontId="69" fillId="0" borderId="0" xfId="0" applyFont="1" applyFill="1" applyAlignment="1">
      <alignment vertical="center" wrapText="1"/>
    </xf>
    <xf numFmtId="0" fontId="98" fillId="0" borderId="0" xfId="0" applyFont="1" applyFill="1" applyAlignment="1">
      <alignment horizontal="center" vertical="center" wrapText="1"/>
    </xf>
    <xf numFmtId="0" fontId="71" fillId="0" borderId="0" xfId="0" applyFont="1" applyFill="1" applyAlignment="1">
      <alignment vertical="center" wrapText="1"/>
    </xf>
    <xf numFmtId="0" fontId="13" fillId="0" borderId="0" xfId="0" applyFont="1" applyFill="1" applyAlignment="1">
      <alignment vertical="center" wrapText="1"/>
    </xf>
    <xf numFmtId="0" fontId="67" fillId="0" borderId="0" xfId="0" applyFont="1" applyFill="1" applyAlignment="1">
      <alignment vertical="center" wrapText="1"/>
    </xf>
    <xf numFmtId="195" fontId="67" fillId="0" borderId="0" xfId="0" applyNumberFormat="1" applyFont="1" applyFill="1" applyAlignment="1">
      <alignment horizontal="right" vertical="center" wrapText="1"/>
    </xf>
    <xf numFmtId="195" fontId="67" fillId="0" borderId="0" xfId="0" applyNumberFormat="1" applyFont="1" applyFill="1" applyAlignment="1">
      <alignment vertical="center" wrapText="1"/>
    </xf>
    <xf numFmtId="0" fontId="69" fillId="0" borderId="0" xfId="267" applyFont="1" applyFill="1" applyBorder="1" applyAlignment="1" applyProtection="1">
      <alignment horizontal="left" vertical="center" wrapText="1"/>
      <protection hidden="1"/>
    </xf>
    <xf numFmtId="0" fontId="41" fillId="0" borderId="0" xfId="0" applyFont="1" applyFill="1" applyAlignment="1">
      <alignment horizontal="center" vertical="center" wrapText="1"/>
    </xf>
    <xf numFmtId="195" fontId="41" fillId="0" borderId="0" xfId="0" applyNumberFormat="1" applyFont="1" applyFill="1" applyAlignment="1">
      <alignment horizontal="center" vertical="center" wrapText="1"/>
    </xf>
    <xf numFmtId="195" fontId="34" fillId="0" borderId="0" xfId="0" applyNumberFormat="1" applyFont="1" applyFill="1" applyAlignment="1">
      <alignment horizontal="right" vertical="center" wrapText="1"/>
    </xf>
    <xf numFmtId="195" fontId="34" fillId="0" borderId="0" xfId="0" applyNumberFormat="1" applyFont="1" applyFill="1" applyBorder="1" applyAlignment="1">
      <alignment horizontal="right" vertical="center" wrapText="1"/>
    </xf>
    <xf numFmtId="0" fontId="69" fillId="0" borderId="5" xfId="0" applyFont="1" applyFill="1" applyBorder="1" applyAlignment="1">
      <alignment horizontal="center" vertical="center" wrapText="1"/>
    </xf>
    <xf numFmtId="0" fontId="69" fillId="0" borderId="11" xfId="0" applyFont="1" applyFill="1" applyBorder="1" applyAlignment="1">
      <alignment horizontal="center" vertical="center" wrapText="1"/>
    </xf>
    <xf numFmtId="195" fontId="69" fillId="0" borderId="6" xfId="0" applyNumberFormat="1" applyFont="1" applyFill="1" applyBorder="1" applyAlignment="1">
      <alignment horizontal="center" vertical="center" wrapText="1"/>
    </xf>
    <xf numFmtId="0" fontId="98" fillId="0" borderId="7" xfId="0" applyFont="1" applyFill="1" applyBorder="1" applyAlignment="1">
      <alignment horizontal="center" vertical="center" wrapText="1"/>
    </xf>
    <xf numFmtId="195" fontId="71" fillId="0" borderId="12" xfId="0" applyNumberFormat="1" applyFont="1" applyFill="1" applyBorder="1" applyAlignment="1" applyProtection="1">
      <alignment horizontal="right" vertical="center" wrapText="1"/>
      <protection locked="0"/>
    </xf>
    <xf numFmtId="0" fontId="98" fillId="0" borderId="12" xfId="0" applyFont="1" applyFill="1" applyBorder="1" applyAlignment="1">
      <alignment horizontal="center" vertical="center" wrapText="1"/>
    </xf>
    <xf numFmtId="195" fontId="71" fillId="0" borderId="8" xfId="0" applyNumberFormat="1" applyFont="1" applyFill="1" applyBorder="1" applyAlignment="1" applyProtection="1">
      <alignment horizontal="right" vertical="center" wrapText="1"/>
      <protection locked="0"/>
    </xf>
    <xf numFmtId="1" fontId="71" fillId="0" borderId="7" xfId="0" applyNumberFormat="1" applyFont="1" applyFill="1" applyBorder="1" applyAlignment="1" applyProtection="1">
      <alignment horizontal="left" vertical="center" wrapText="1"/>
      <protection locked="0"/>
    </xf>
    <xf numFmtId="1" fontId="71" fillId="0" borderId="12" xfId="0" applyNumberFormat="1" applyFont="1" applyFill="1" applyBorder="1" applyAlignment="1" applyProtection="1">
      <alignment horizontal="left" vertical="center" wrapText="1"/>
      <protection locked="0"/>
    </xf>
    <xf numFmtId="1" fontId="13" fillId="0" borderId="7" xfId="0" applyNumberFormat="1" applyFont="1" applyFill="1" applyBorder="1" applyAlignment="1" applyProtection="1">
      <alignment horizontal="left" vertical="center" wrapText="1"/>
      <protection locked="0"/>
    </xf>
    <xf numFmtId="195" fontId="13" fillId="0" borderId="12" xfId="0" applyNumberFormat="1" applyFont="1" applyFill="1" applyBorder="1" applyAlignment="1" applyProtection="1">
      <alignment horizontal="right" vertical="center" wrapText="1"/>
      <protection locked="0"/>
    </xf>
    <xf numFmtId="1" fontId="13" fillId="0" borderId="12" xfId="0" applyNumberFormat="1" applyFont="1" applyFill="1" applyBorder="1" applyAlignment="1" applyProtection="1">
      <alignment horizontal="left" vertical="center" wrapText="1"/>
      <protection locked="0"/>
    </xf>
    <xf numFmtId="195" fontId="13" fillId="0" borderId="8" xfId="0" applyNumberFormat="1" applyFont="1" applyFill="1" applyBorder="1" applyAlignment="1" applyProtection="1">
      <alignment horizontal="right" vertical="center" wrapText="1"/>
      <protection locked="0"/>
    </xf>
    <xf numFmtId="1" fontId="13" fillId="0" borderId="7" xfId="0" applyNumberFormat="1" applyFont="1" applyFill="1" applyBorder="1" applyAlignment="1" applyProtection="1">
      <alignment vertical="center" wrapText="1"/>
      <protection locked="0"/>
    </xf>
    <xf numFmtId="195" fontId="13" fillId="0" borderId="12" xfId="0" applyNumberFormat="1" applyFont="1" applyFill="1" applyBorder="1" applyAlignment="1" applyProtection="1">
      <alignment horizontal="right" vertical="center" wrapText="1"/>
    </xf>
    <xf numFmtId="1" fontId="13" fillId="0" borderId="12" xfId="0" applyNumberFormat="1" applyFont="1" applyFill="1" applyBorder="1" applyAlignment="1" applyProtection="1">
      <alignment vertical="center" wrapText="1"/>
      <protection locked="0"/>
    </xf>
    <xf numFmtId="0" fontId="13" fillId="0" borderId="12" xfId="0" applyNumberFormat="1" applyFont="1" applyFill="1" applyBorder="1" applyAlignment="1" applyProtection="1">
      <alignment vertical="center" wrapText="1"/>
      <protection locked="0"/>
    </xf>
    <xf numFmtId="195" fontId="13" fillId="0" borderId="8" xfId="0" applyNumberFormat="1" applyFont="1" applyFill="1" applyBorder="1" applyAlignment="1" applyProtection="1">
      <alignment vertical="center" wrapText="1"/>
      <protection locked="0"/>
    </xf>
    <xf numFmtId="3" fontId="13" fillId="0" borderId="12" xfId="0" applyNumberFormat="1" applyFont="1" applyFill="1" applyBorder="1" applyAlignment="1" applyProtection="1">
      <alignment vertical="center" wrapText="1"/>
    </xf>
    <xf numFmtId="195" fontId="13" fillId="0" borderId="8" xfId="0" applyNumberFormat="1" applyFont="1" applyFill="1" applyBorder="1" applyAlignment="1" applyProtection="1">
      <alignment vertical="center" wrapText="1"/>
    </xf>
    <xf numFmtId="0" fontId="13" fillId="0" borderId="7" xfId="0" applyNumberFormat="1" applyFont="1" applyFill="1" applyBorder="1" applyAlignment="1" applyProtection="1">
      <alignment vertical="center" wrapText="1"/>
      <protection locked="0"/>
    </xf>
    <xf numFmtId="3" fontId="13" fillId="0" borderId="7" xfId="0" applyNumberFormat="1" applyFont="1" applyFill="1" applyBorder="1" applyAlignment="1" applyProtection="1">
      <alignment vertical="center" wrapText="1"/>
    </xf>
    <xf numFmtId="0" fontId="13" fillId="0" borderId="7" xfId="0" applyNumberFormat="1" applyFont="1" applyFill="1" applyBorder="1" applyAlignment="1" applyProtection="1">
      <alignment vertical="center" wrapText="1"/>
    </xf>
    <xf numFmtId="3" fontId="13" fillId="0" borderId="7" xfId="0" applyNumberFormat="1" applyFont="1" applyFill="1" applyBorder="1" applyAlignment="1">
      <alignment vertical="center" wrapText="1"/>
    </xf>
    <xf numFmtId="3" fontId="13" fillId="0" borderId="12" xfId="0" applyNumberFormat="1" applyFont="1" applyFill="1" applyBorder="1" applyAlignment="1">
      <alignment vertical="center" wrapText="1"/>
    </xf>
    <xf numFmtId="195" fontId="13" fillId="0" borderId="8" xfId="0" applyNumberFormat="1" applyFont="1" applyFill="1" applyBorder="1" applyAlignment="1">
      <alignment vertical="center" wrapText="1"/>
    </xf>
    <xf numFmtId="0" fontId="13" fillId="0" borderId="7" xfId="0" applyNumberFormat="1" applyFont="1" applyFill="1" applyBorder="1" applyAlignment="1">
      <alignment vertical="center" wrapText="1"/>
    </xf>
    <xf numFmtId="0" fontId="13" fillId="0" borderId="12" xfId="0" applyFont="1" applyFill="1" applyBorder="1" applyAlignment="1">
      <alignment vertical="center" wrapText="1"/>
    </xf>
    <xf numFmtId="0" fontId="71" fillId="0" borderId="7" xfId="0" applyFont="1" applyFill="1" applyBorder="1" applyAlignment="1">
      <alignment vertical="center" wrapText="1"/>
    </xf>
    <xf numFmtId="195" fontId="71" fillId="0" borderId="12" xfId="0" applyNumberFormat="1" applyFont="1" applyFill="1" applyBorder="1" applyAlignment="1">
      <alignment horizontal="right" vertical="center" wrapText="1"/>
    </xf>
    <xf numFmtId="0" fontId="13" fillId="0" borderId="8" xfId="0" applyFont="1" applyFill="1" applyBorder="1" applyAlignment="1">
      <alignment vertical="center" wrapText="1"/>
    </xf>
    <xf numFmtId="1" fontId="71" fillId="0" borderId="7" xfId="0" applyNumberFormat="1" applyFont="1" applyFill="1" applyBorder="1" applyAlignment="1" applyProtection="1">
      <alignment vertical="center" wrapText="1"/>
      <protection locked="0"/>
    </xf>
    <xf numFmtId="1" fontId="71" fillId="0" borderId="12" xfId="0" applyNumberFormat="1" applyFont="1" applyFill="1" applyBorder="1" applyAlignment="1" applyProtection="1">
      <alignment vertical="center" wrapText="1"/>
      <protection locked="0"/>
    </xf>
    <xf numFmtId="1" fontId="28" fillId="0" borderId="12" xfId="0" applyNumberFormat="1" applyFont="1" applyFill="1" applyBorder="1" applyAlignment="1" applyProtection="1">
      <alignment vertical="center" wrapText="1"/>
      <protection locked="0"/>
    </xf>
    <xf numFmtId="195" fontId="28" fillId="0" borderId="8" xfId="0" applyNumberFormat="1" applyFont="1" applyFill="1" applyBorder="1" applyAlignment="1" applyProtection="1">
      <alignment vertical="center" wrapText="1"/>
      <protection locked="0"/>
    </xf>
    <xf numFmtId="1" fontId="28" fillId="0" borderId="7" xfId="0" applyNumberFormat="1" applyFont="1" applyFill="1" applyBorder="1" applyAlignment="1" applyProtection="1">
      <alignment vertical="center" wrapText="1"/>
      <protection locked="0"/>
    </xf>
    <xf numFmtId="195" fontId="28" fillId="0" borderId="12" xfId="0" applyNumberFormat="1" applyFont="1" applyFill="1" applyBorder="1" applyAlignment="1" applyProtection="1">
      <alignment horizontal="right" vertical="center" wrapText="1"/>
      <protection locked="0"/>
    </xf>
    <xf numFmtId="1" fontId="13" fillId="0" borderId="9" xfId="0" applyNumberFormat="1" applyFont="1" applyFill="1" applyBorder="1" applyAlignment="1" applyProtection="1">
      <alignment vertical="center" wrapText="1"/>
      <protection locked="0"/>
    </xf>
    <xf numFmtId="195" fontId="13" fillId="0" borderId="13" xfId="0" applyNumberFormat="1" applyFont="1" applyFill="1" applyBorder="1" applyAlignment="1" applyProtection="1">
      <alignment horizontal="right" vertical="center" wrapText="1"/>
      <protection locked="0"/>
    </xf>
    <xf numFmtId="0" fontId="13" fillId="0" borderId="13" xfId="0" applyFont="1" applyFill="1" applyBorder="1" applyAlignment="1">
      <alignment vertical="center" wrapText="1"/>
    </xf>
    <xf numFmtId="0" fontId="13" fillId="0" borderId="10" xfId="0" applyFont="1" applyFill="1" applyBorder="1" applyAlignment="1">
      <alignment vertical="center" wrapText="1"/>
    </xf>
    <xf numFmtId="0" fontId="55" fillId="0" borderId="0" xfId="0" applyFont="1" applyFill="1" applyAlignment="1">
      <alignment horizontal="left" vertical="center" wrapText="1"/>
    </xf>
    <xf numFmtId="0" fontId="67" fillId="0" borderId="0" xfId="0" applyFont="1" applyFill="1" applyBorder="1" applyAlignment="1">
      <alignment horizontal="justify" vertical="center" wrapText="1"/>
    </xf>
    <xf numFmtId="0" fontId="67" fillId="0" borderId="0" xfId="267" applyFill="1" applyProtection="1">
      <protection hidden="1"/>
    </xf>
    <xf numFmtId="0" fontId="0" fillId="0" borderId="0" xfId="0" applyFont="1" applyFill="1" applyAlignment="1">
      <alignment vertical="center"/>
    </xf>
    <xf numFmtId="0" fontId="0" fillId="0" borderId="0" xfId="0" applyFont="1" applyFill="1" applyAlignment="1">
      <alignment horizontal="center" vertical="center" wrapText="1"/>
    </xf>
    <xf numFmtId="0" fontId="43" fillId="0" borderId="0" xfId="0" applyFont="1" applyFill="1" applyAlignment="1">
      <alignment vertical="center"/>
    </xf>
    <xf numFmtId="0" fontId="29" fillId="0" borderId="0" xfId="0" applyFont="1" applyFill="1" applyAlignment="1"/>
    <xf numFmtId="0" fontId="0" fillId="0" borderId="0" xfId="0" applyFill="1" applyAlignment="1">
      <alignment horizontal="left"/>
    </xf>
    <xf numFmtId="195" fontId="0" fillId="0" borderId="0" xfId="0" applyNumberFormat="1" applyFill="1" applyAlignment="1">
      <alignment horizontal="right"/>
    </xf>
    <xf numFmtId="195" fontId="67" fillId="0" borderId="0" xfId="267" applyNumberFormat="1" applyFill="1" applyProtection="1">
      <protection hidden="1"/>
    </xf>
    <xf numFmtId="195" fontId="27" fillId="0" borderId="0" xfId="0" applyNumberFormat="1" applyFont="1" applyFill="1" applyAlignment="1">
      <alignment horizontal="right" vertical="center"/>
    </xf>
    <xf numFmtId="195" fontId="44" fillId="0" borderId="0" xfId="0" applyNumberFormat="1" applyFont="1" applyFill="1" applyAlignment="1">
      <alignment horizontal="right" vertical="center"/>
    </xf>
    <xf numFmtId="0" fontId="0" fillId="0" borderId="4" xfId="0" applyFont="1" applyFill="1" applyBorder="1" applyAlignment="1">
      <alignment horizontal="left" vertical="center"/>
    </xf>
    <xf numFmtId="195" fontId="0" fillId="0" borderId="4" xfId="0" applyNumberFormat="1" applyFont="1" applyFill="1" applyBorder="1" applyAlignment="1">
      <alignment horizontal="right" vertical="center"/>
    </xf>
    <xf numFmtId="0" fontId="45" fillId="0" borderId="5" xfId="0" applyFont="1" applyFill="1" applyBorder="1" applyAlignment="1">
      <alignment horizontal="center" vertical="center" wrapText="1"/>
    </xf>
    <xf numFmtId="0" fontId="45" fillId="0" borderId="11" xfId="0" applyFont="1" applyFill="1" applyBorder="1" applyAlignment="1">
      <alignment horizontal="center" vertical="center" wrapText="1"/>
    </xf>
    <xf numFmtId="195" fontId="45" fillId="0" borderId="6" xfId="0" applyNumberFormat="1" applyFont="1" applyFill="1" applyBorder="1" applyAlignment="1">
      <alignment horizontal="center" vertical="center" wrapText="1"/>
    </xf>
    <xf numFmtId="0" fontId="29" fillId="0" borderId="7" xfId="0" applyFont="1" applyFill="1" applyBorder="1" applyAlignment="1">
      <alignment horizontal="center" vertical="center"/>
    </xf>
    <xf numFmtId="0" fontId="29" fillId="0" borderId="12" xfId="0" applyFont="1" applyFill="1" applyBorder="1" applyAlignment="1">
      <alignment horizontal="center" vertical="center"/>
    </xf>
    <xf numFmtId="195" fontId="29" fillId="0" borderId="8" xfId="0" applyNumberFormat="1" applyFont="1" applyBorder="1">
      <alignment vertical="center"/>
    </xf>
    <xf numFmtId="0" fontId="29" fillId="0" borderId="7" xfId="0" applyNumberFormat="1" applyFont="1" applyBorder="1" applyAlignment="1">
      <alignment horizontal="left" vertical="center"/>
    </xf>
    <xf numFmtId="0" fontId="29" fillId="0" borderId="12" xfId="0" applyFont="1" applyBorder="1">
      <alignment vertical="center"/>
    </xf>
    <xf numFmtId="0" fontId="29" fillId="0" borderId="7" xfId="0" applyFont="1" applyBorder="1" applyAlignment="1">
      <alignment horizontal="left" vertical="center"/>
    </xf>
    <xf numFmtId="0" fontId="0" fillId="0" borderId="7" xfId="0" applyBorder="1" applyAlignment="1">
      <alignment horizontal="left" vertical="center"/>
    </xf>
    <xf numFmtId="0" fontId="0" fillId="0" borderId="12" xfId="0" applyBorder="1">
      <alignment vertical="center"/>
    </xf>
    <xf numFmtId="195" fontId="0" fillId="0" borderId="8" xfId="0" applyNumberFormat="1" applyBorder="1">
      <alignment vertical="center"/>
    </xf>
    <xf numFmtId="0" fontId="0" fillId="0" borderId="9" xfId="0" applyBorder="1" applyAlignment="1">
      <alignment horizontal="left" vertical="center"/>
    </xf>
    <xf numFmtId="0" fontId="0" fillId="0" borderId="13" xfId="0" applyBorder="1">
      <alignment vertical="center"/>
    </xf>
    <xf numFmtId="195" fontId="0" fillId="0" borderId="10" xfId="0" applyNumberFormat="1" applyBorder="1">
      <alignment vertical="center"/>
    </xf>
    <xf numFmtId="0" fontId="67" fillId="0" borderId="0" xfId="267" applyFill="1" applyAlignment="1" applyProtection="1">
      <alignment vertical="top"/>
      <protection hidden="1"/>
    </xf>
    <xf numFmtId="0" fontId="9" fillId="0" borderId="0" xfId="0" applyFont="1" applyFill="1" applyAlignment="1">
      <alignment horizontal="center"/>
    </xf>
    <xf numFmtId="0" fontId="8" fillId="0" borderId="0" xfId="0" applyFont="1" applyFill="1" applyAlignment="1"/>
    <xf numFmtId="0" fontId="9" fillId="0" borderId="0" xfId="0" applyFont="1" applyFill="1" applyAlignment="1">
      <alignment horizontal="left"/>
    </xf>
    <xf numFmtId="0" fontId="9" fillId="0" borderId="0" xfId="0" applyFont="1" applyFill="1" applyAlignment="1"/>
    <xf numFmtId="195" fontId="9" fillId="0" borderId="0" xfId="0" applyNumberFormat="1" applyFont="1" applyFill="1" applyAlignment="1"/>
    <xf numFmtId="0" fontId="69" fillId="0" borderId="0" xfId="267" applyFont="1" applyFill="1" applyAlignment="1" applyProtection="1">
      <alignment horizontal="left" vertical="top"/>
      <protection hidden="1"/>
    </xf>
    <xf numFmtId="195" fontId="67" fillId="0" borderId="0" xfId="267" applyNumberFormat="1" applyFill="1" applyAlignment="1" applyProtection="1">
      <alignment vertical="top"/>
      <protection hidden="1"/>
    </xf>
    <xf numFmtId="0" fontId="9" fillId="0" borderId="4" xfId="0" applyFont="1" applyFill="1" applyBorder="1" applyAlignment="1">
      <alignment horizontal="left" vertical="center"/>
    </xf>
    <xf numFmtId="0" fontId="9" fillId="0" borderId="0" xfId="0" applyFont="1" applyFill="1" applyAlignment="1">
      <alignment vertical="center"/>
    </xf>
    <xf numFmtId="195" fontId="9" fillId="0" borderId="4" xfId="0" applyNumberFormat="1" applyFont="1" applyFill="1" applyBorder="1" applyAlignment="1">
      <alignment horizontal="right" vertical="center"/>
    </xf>
    <xf numFmtId="0" fontId="45" fillId="0" borderId="5" xfId="0" applyFont="1" applyFill="1" applyBorder="1" applyAlignment="1">
      <alignment horizontal="center" vertical="center"/>
    </xf>
    <xf numFmtId="0" fontId="45" fillId="0" borderId="11" xfId="0" applyFont="1" applyFill="1" applyBorder="1" applyAlignment="1">
      <alignment horizontal="center" vertical="center"/>
    </xf>
    <xf numFmtId="195" fontId="45" fillId="0" borderId="6" xfId="0" applyNumberFormat="1" applyFont="1" applyFill="1" applyBorder="1" applyAlignment="1">
      <alignment horizontal="center" vertical="center"/>
    </xf>
    <xf numFmtId="0" fontId="99" fillId="0" borderId="12" xfId="0" applyFont="1" applyFill="1" applyBorder="1" applyAlignment="1">
      <alignment horizontal="center" vertical="center"/>
    </xf>
    <xf numFmtId="0" fontId="29" fillId="0" borderId="12" xfId="0" applyFont="1" applyBorder="1" applyAlignment="1">
      <alignment horizontal="left" vertical="center"/>
    </xf>
    <xf numFmtId="0" fontId="29" fillId="0" borderId="7" xfId="0" applyFont="1" applyBorder="1" applyAlignment="1">
      <alignment horizontal="left" vertical="center" indent="1"/>
    </xf>
    <xf numFmtId="0" fontId="0" fillId="0" borderId="7" xfId="0" applyBorder="1" applyAlignment="1">
      <alignment horizontal="left" vertical="center" indent="2"/>
    </xf>
    <xf numFmtId="0" fontId="0" fillId="0" borderId="12" xfId="0" applyBorder="1" applyAlignment="1">
      <alignment horizontal="left" vertical="center"/>
    </xf>
    <xf numFmtId="0" fontId="0" fillId="0" borderId="9" xfId="0" applyBorder="1" applyAlignment="1">
      <alignment horizontal="left" vertical="center" indent="2"/>
    </xf>
    <xf numFmtId="0" fontId="0" fillId="0" borderId="13" xfId="0" applyBorder="1" applyAlignment="1">
      <alignment horizontal="left" vertical="center"/>
    </xf>
    <xf numFmtId="0" fontId="13" fillId="0" borderId="0" xfId="0" applyFont="1" applyFill="1" applyAlignment="1" applyProtection="1">
      <alignment vertical="center"/>
      <protection hidden="1"/>
    </xf>
    <xf numFmtId="0" fontId="67" fillId="0" borderId="0" xfId="0" applyFont="1" applyFill="1" applyAlignment="1" applyProtection="1">
      <protection hidden="1"/>
    </xf>
    <xf numFmtId="0" fontId="41" fillId="0" borderId="0" xfId="267" applyFont="1" applyFill="1" applyAlignment="1" applyProtection="1">
      <alignment horizontal="center" vertical="center"/>
      <protection hidden="1"/>
    </xf>
    <xf numFmtId="0" fontId="13" fillId="0" borderId="0" xfId="267" applyFont="1" applyFill="1" applyAlignment="1" applyProtection="1">
      <alignment horizontal="left" vertical="center"/>
      <protection hidden="1"/>
    </xf>
    <xf numFmtId="0" fontId="13" fillId="0" borderId="36" xfId="267" applyFont="1" applyFill="1" applyBorder="1" applyAlignment="1" applyProtection="1">
      <alignment horizontal="center" vertical="center"/>
      <protection hidden="1"/>
    </xf>
    <xf numFmtId="0" fontId="13" fillId="0" borderId="37" xfId="267" applyFont="1" applyFill="1" applyBorder="1" applyAlignment="1" applyProtection="1">
      <alignment horizontal="center" vertical="center"/>
      <protection hidden="1"/>
    </xf>
    <xf numFmtId="0" fontId="13" fillId="0" borderId="38" xfId="267" applyFont="1" applyFill="1" applyBorder="1" applyAlignment="1" applyProtection="1">
      <alignment horizontal="center" vertical="center"/>
      <protection hidden="1"/>
    </xf>
    <xf numFmtId="0" fontId="13" fillId="0" borderId="39" xfId="267" applyFont="1" applyFill="1" applyBorder="1" applyAlignment="1" applyProtection="1">
      <alignment horizontal="center" vertical="center"/>
      <protection hidden="1"/>
    </xf>
    <xf numFmtId="0" fontId="13" fillId="0" borderId="40" xfId="267" applyFont="1" applyFill="1" applyBorder="1" applyAlignment="1" applyProtection="1">
      <alignment horizontal="center" vertical="center"/>
      <protection hidden="1"/>
    </xf>
    <xf numFmtId="0" fontId="13" fillId="0" borderId="20" xfId="267" applyNumberFormat="1" applyFont="1" applyFill="1" applyBorder="1" applyAlignment="1" applyProtection="1">
      <alignment horizontal="center" vertical="center"/>
      <protection hidden="1"/>
    </xf>
    <xf numFmtId="0" fontId="13" fillId="0" borderId="21" xfId="267" applyNumberFormat="1" applyFont="1" applyFill="1" applyBorder="1" applyAlignment="1" applyProtection="1">
      <alignment horizontal="center" vertical="center" wrapText="1"/>
      <protection hidden="1"/>
    </xf>
    <xf numFmtId="195" fontId="13" fillId="0" borderId="21" xfId="149" applyNumberFormat="1" applyFont="1" applyFill="1" applyBorder="1" applyAlignment="1" applyProtection="1">
      <alignment horizontal="center" vertical="center" wrapText="1"/>
      <protection hidden="1"/>
    </xf>
    <xf numFmtId="0" fontId="13" fillId="0" borderId="21" xfId="267" applyNumberFormat="1" applyFont="1" applyFill="1" applyBorder="1" applyAlignment="1" applyProtection="1">
      <alignment horizontal="center" vertical="center"/>
      <protection hidden="1"/>
    </xf>
    <xf numFmtId="195" fontId="13" fillId="0" borderId="22" xfId="149" applyNumberFormat="1" applyFont="1" applyFill="1" applyBorder="1" applyAlignment="1" applyProtection="1">
      <alignment horizontal="center" vertical="center" wrapText="1"/>
      <protection hidden="1"/>
    </xf>
    <xf numFmtId="0" fontId="13" fillId="0" borderId="23" xfId="267" applyNumberFormat="1" applyFont="1" applyFill="1" applyBorder="1" applyAlignment="1" applyProtection="1">
      <alignment vertical="center"/>
      <protection hidden="1"/>
    </xf>
    <xf numFmtId="195" fontId="13" fillId="0" borderId="1" xfId="267" applyNumberFormat="1" applyFont="1" applyFill="1" applyBorder="1" applyAlignment="1" applyProtection="1">
      <alignment vertical="center"/>
      <protection hidden="1"/>
    </xf>
    <xf numFmtId="218" fontId="13" fillId="0" borderId="1" xfId="267" applyNumberFormat="1" applyFont="1" applyFill="1" applyBorder="1" applyAlignment="1" applyProtection="1">
      <alignment vertical="center"/>
      <protection hidden="1"/>
    </xf>
    <xf numFmtId="0" fontId="13" fillId="0" borderId="1" xfId="267" applyNumberFormat="1" applyFont="1" applyFill="1" applyBorder="1" applyAlignment="1" applyProtection="1">
      <alignment horizontal="left" vertical="center"/>
      <protection hidden="1"/>
    </xf>
    <xf numFmtId="0" fontId="13" fillId="0" borderId="2" xfId="267" applyNumberFormat="1" applyFont="1" applyFill="1" applyBorder="1" applyAlignment="1" applyProtection="1">
      <alignment horizontal="right" vertical="center"/>
      <protection hidden="1"/>
    </xf>
    <xf numFmtId="218" fontId="13" fillId="0" borderId="24" xfId="267" applyNumberFormat="1" applyFont="1" applyFill="1" applyBorder="1" applyAlignment="1" applyProtection="1">
      <alignment vertical="center"/>
      <protection hidden="1"/>
    </xf>
    <xf numFmtId="3" fontId="13" fillId="0" borderId="2" xfId="267" applyNumberFormat="1" applyFont="1" applyFill="1" applyBorder="1" applyAlignment="1" applyProtection="1">
      <alignment vertical="center"/>
      <protection hidden="1"/>
    </xf>
    <xf numFmtId="3" fontId="13" fillId="0" borderId="1" xfId="267" applyNumberFormat="1" applyFont="1" applyFill="1" applyBorder="1" applyAlignment="1" applyProtection="1">
      <alignment horizontal="left" vertical="center"/>
      <protection hidden="1"/>
    </xf>
    <xf numFmtId="3" fontId="13" fillId="0" borderId="1" xfId="267" applyNumberFormat="1" applyFont="1" applyFill="1" applyBorder="1" applyAlignment="1" applyProtection="1">
      <alignment vertical="center"/>
      <protection hidden="1"/>
    </xf>
    <xf numFmtId="3" fontId="70" fillId="0" borderId="23" xfId="267" applyNumberFormat="1" applyFont="1" applyFill="1" applyBorder="1" applyAlignment="1" applyProtection="1">
      <alignment horizontal="center" vertical="center"/>
      <protection hidden="1"/>
    </xf>
    <xf numFmtId="218" fontId="71" fillId="0" borderId="1" xfId="267" applyNumberFormat="1" applyFont="1" applyFill="1" applyBorder="1" applyAlignment="1" applyProtection="1">
      <alignment vertical="center"/>
      <protection hidden="1"/>
    </xf>
    <xf numFmtId="0" fontId="70" fillId="0" borderId="1" xfId="267" applyNumberFormat="1" applyFont="1" applyFill="1" applyBorder="1" applyAlignment="1" applyProtection="1">
      <alignment horizontal="center" vertical="center"/>
      <protection hidden="1"/>
    </xf>
    <xf numFmtId="3" fontId="71" fillId="0" borderId="2" xfId="267" applyNumberFormat="1" applyFont="1" applyFill="1" applyBorder="1" applyAlignment="1" applyProtection="1">
      <alignment vertical="center"/>
      <protection hidden="1"/>
    </xf>
    <xf numFmtId="218" fontId="71" fillId="0" borderId="24" xfId="267" applyNumberFormat="1" applyFont="1" applyFill="1" applyBorder="1" applyAlignment="1" applyProtection="1">
      <alignment vertical="center"/>
      <protection hidden="1"/>
    </xf>
    <xf numFmtId="0" fontId="13" fillId="0" borderId="23" xfId="149" applyFont="1" applyFill="1" applyBorder="1" applyAlignment="1" applyProtection="1">
      <alignment vertical="center"/>
      <protection hidden="1"/>
    </xf>
    <xf numFmtId="0" fontId="13" fillId="0" borderId="23" xfId="149" applyFont="1" applyFill="1" applyBorder="1" applyAlignment="1" applyProtection="1">
      <alignment horizontal="left" vertical="center"/>
      <protection hidden="1"/>
    </xf>
    <xf numFmtId="0" fontId="13" fillId="0" borderId="1" xfId="149" applyFont="1" applyFill="1" applyBorder="1" applyAlignment="1" applyProtection="1">
      <alignment horizontal="left" vertical="center"/>
      <protection hidden="1"/>
    </xf>
    <xf numFmtId="0" fontId="13" fillId="0" borderId="41" xfId="267" applyNumberFormat="1" applyFont="1" applyFill="1" applyBorder="1" applyAlignment="1" applyProtection="1">
      <alignment vertical="center"/>
      <protection hidden="1"/>
    </xf>
    <xf numFmtId="195" fontId="13" fillId="0" borderId="42" xfId="267" applyNumberFormat="1" applyFont="1" applyFill="1" applyBorder="1" applyAlignment="1" applyProtection="1">
      <alignment vertical="center"/>
      <protection hidden="1"/>
    </xf>
    <xf numFmtId="218" fontId="13" fillId="0" borderId="42" xfId="267" applyNumberFormat="1" applyFont="1" applyFill="1" applyBorder="1" applyAlignment="1" applyProtection="1">
      <alignment vertical="center"/>
      <protection hidden="1"/>
    </xf>
    <xf numFmtId="3" fontId="13" fillId="0" borderId="42" xfId="267" applyNumberFormat="1" applyFont="1" applyFill="1" applyBorder="1" applyAlignment="1" applyProtection="1">
      <alignment vertical="center"/>
      <protection hidden="1"/>
    </xf>
    <xf numFmtId="3" fontId="13" fillId="0" borderId="43" xfId="267" applyNumberFormat="1" applyFont="1" applyFill="1" applyBorder="1" applyAlignment="1" applyProtection="1">
      <alignment vertical="center"/>
      <protection hidden="1"/>
    </xf>
    <xf numFmtId="218" fontId="13" fillId="0" borderId="44" xfId="267" applyNumberFormat="1" applyFont="1" applyFill="1" applyBorder="1" applyAlignment="1" applyProtection="1">
      <alignment vertical="center"/>
      <protection hidden="1"/>
    </xf>
    <xf numFmtId="3" fontId="70" fillId="0" borderId="25" xfId="267" applyNumberFormat="1" applyFont="1" applyFill="1" applyBorder="1" applyAlignment="1" applyProtection="1">
      <alignment horizontal="center" vertical="center"/>
      <protection hidden="1"/>
    </xf>
    <xf numFmtId="218" fontId="71" fillId="0" borderId="42" xfId="267" applyNumberFormat="1" applyFont="1" applyFill="1" applyBorder="1" applyAlignment="1" applyProtection="1">
      <alignment vertical="center"/>
      <protection hidden="1"/>
    </xf>
    <xf numFmtId="0" fontId="70" fillId="0" borderId="26" xfId="267" applyNumberFormat="1" applyFont="1" applyFill="1" applyBorder="1" applyAlignment="1" applyProtection="1">
      <alignment horizontal="center" vertical="center"/>
      <protection hidden="1"/>
    </xf>
    <xf numFmtId="195" fontId="71" fillId="0" borderId="29" xfId="267" applyNumberFormat="1" applyFont="1" applyFill="1" applyBorder="1" applyAlignment="1" applyProtection="1">
      <alignment vertical="center"/>
      <protection hidden="1"/>
    </xf>
    <xf numFmtId="218" fontId="71" fillId="0" borderId="44" xfId="267" applyNumberFormat="1" applyFont="1" applyFill="1" applyBorder="1" applyAlignment="1" applyProtection="1">
      <alignment vertical="center"/>
      <protection hidden="1"/>
    </xf>
    <xf numFmtId="0" fontId="67" fillId="0" borderId="0" xfId="0" applyFont="1" applyFill="1" applyAlignment="1" applyProtection="1">
      <alignment vertical="center"/>
      <protection hidden="1"/>
    </xf>
    <xf numFmtId="0" fontId="67" fillId="0" borderId="30" xfId="0" applyFont="1" applyFill="1" applyBorder="1" applyAlignment="1" applyProtection="1">
      <alignment vertical="center"/>
      <protection hidden="1"/>
    </xf>
    <xf numFmtId="195" fontId="67" fillId="0" borderId="0" xfId="0" applyNumberFormat="1" applyFont="1" applyFill="1" applyAlignment="1" applyProtection="1">
      <protection hidden="1"/>
    </xf>
    <xf numFmtId="0" fontId="100" fillId="0" borderId="0" xfId="267" applyFont="1" applyFill="1" applyProtection="1">
      <protection hidden="1"/>
    </xf>
    <xf numFmtId="0" fontId="67" fillId="0" borderId="0" xfId="267" applyFill="1" applyAlignment="1" applyProtection="1">
      <alignment vertical="center"/>
      <protection hidden="1"/>
    </xf>
    <xf numFmtId="0" fontId="65" fillId="0" borderId="0" xfId="267" applyFont="1" applyFill="1" applyProtection="1">
      <protection hidden="1"/>
    </xf>
    <xf numFmtId="0" fontId="41" fillId="0" borderId="0" xfId="267" applyFont="1" applyFill="1" applyAlignment="1" applyProtection="1">
      <alignment horizontal="center"/>
      <protection hidden="1"/>
    </xf>
    <xf numFmtId="49" fontId="13" fillId="0" borderId="0" xfId="267" applyNumberFormat="1" applyFont="1" applyFill="1" applyAlignment="1" applyProtection="1">
      <alignment vertical="center"/>
      <protection hidden="1"/>
    </xf>
    <xf numFmtId="0" fontId="13" fillId="0" borderId="0" xfId="267" applyFont="1" applyFill="1" applyAlignment="1" applyProtection="1">
      <alignment vertical="center"/>
      <protection hidden="1"/>
    </xf>
    <xf numFmtId="0" fontId="13" fillId="0" borderId="20" xfId="267" applyFont="1" applyFill="1" applyBorder="1" applyAlignment="1" applyProtection="1">
      <alignment horizontal="center" vertical="center"/>
      <protection hidden="1"/>
    </xf>
    <xf numFmtId="0" fontId="13" fillId="0" borderId="21" xfId="267" applyFont="1" applyFill="1" applyBorder="1" applyAlignment="1" applyProtection="1">
      <alignment horizontal="center" vertical="center"/>
      <protection hidden="1"/>
    </xf>
    <xf numFmtId="0" fontId="13" fillId="0" borderId="28" xfId="267" applyFont="1" applyFill="1" applyBorder="1" applyAlignment="1" applyProtection="1">
      <alignment horizontal="center" vertical="center"/>
      <protection hidden="1"/>
    </xf>
    <xf numFmtId="0" fontId="13" fillId="0" borderId="22" xfId="267" applyFont="1" applyFill="1" applyBorder="1" applyAlignment="1" applyProtection="1">
      <alignment horizontal="center" vertical="center"/>
      <protection hidden="1"/>
    </xf>
    <xf numFmtId="0" fontId="13" fillId="0" borderId="23" xfId="267" applyFont="1" applyFill="1" applyBorder="1" applyAlignment="1" applyProtection="1">
      <alignment horizontal="center" vertical="center" wrapText="1"/>
      <protection hidden="1"/>
    </xf>
    <xf numFmtId="0" fontId="13" fillId="0" borderId="1" xfId="267" applyFont="1" applyFill="1" applyBorder="1" applyAlignment="1" applyProtection="1">
      <alignment horizontal="center" vertical="center" wrapText="1"/>
      <protection hidden="1"/>
    </xf>
    <xf numFmtId="195" fontId="13" fillId="0" borderId="1" xfId="149" applyNumberFormat="1" applyFont="1" applyFill="1" applyBorder="1" applyAlignment="1" applyProtection="1">
      <alignment horizontal="center" vertical="center" wrapText="1"/>
      <protection hidden="1"/>
    </xf>
    <xf numFmtId="195" fontId="13" fillId="0" borderId="24" xfId="149" applyNumberFormat="1" applyFont="1" applyFill="1" applyBorder="1" applyAlignment="1" applyProtection="1">
      <alignment horizontal="center" vertical="center" wrapText="1"/>
      <protection hidden="1"/>
    </xf>
    <xf numFmtId="205" fontId="13" fillId="0" borderId="2" xfId="267" applyNumberFormat="1" applyFont="1" applyFill="1" applyBorder="1" applyAlignment="1" applyProtection="1">
      <alignment vertical="center"/>
      <protection hidden="1"/>
    </xf>
    <xf numFmtId="205" fontId="13" fillId="0" borderId="1" xfId="267" applyNumberFormat="1" applyFont="1" applyFill="1" applyBorder="1" applyAlignment="1" applyProtection="1">
      <alignment vertical="center"/>
      <protection hidden="1"/>
    </xf>
    <xf numFmtId="0" fontId="70" fillId="0" borderId="23" xfId="149" applyFont="1" applyFill="1" applyBorder="1" applyAlignment="1" applyProtection="1">
      <alignment horizontal="center" vertical="center"/>
      <protection hidden="1"/>
    </xf>
    <xf numFmtId="195" fontId="71" fillId="0" borderId="1" xfId="267" applyNumberFormat="1" applyFont="1" applyFill="1" applyBorder="1" applyAlignment="1" applyProtection="1">
      <alignment vertical="center"/>
      <protection hidden="1"/>
    </xf>
    <xf numFmtId="0" fontId="70" fillId="0" borderId="1" xfId="149" applyFont="1" applyFill="1" applyBorder="1" applyAlignment="1" applyProtection="1">
      <alignment horizontal="center" vertical="center"/>
      <protection hidden="1"/>
    </xf>
    <xf numFmtId="205" fontId="71" fillId="0" borderId="1" xfId="267" applyNumberFormat="1" applyFont="1" applyFill="1" applyBorder="1" applyAlignment="1" applyProtection="1">
      <alignment vertical="center"/>
      <protection hidden="1"/>
    </xf>
    <xf numFmtId="0" fontId="13" fillId="0" borderId="1" xfId="149" applyFont="1" applyFill="1" applyBorder="1" applyAlignment="1" applyProtection="1">
      <alignment vertical="center"/>
      <protection hidden="1"/>
    </xf>
    <xf numFmtId="0" fontId="13" fillId="0" borderId="41" xfId="149" applyFont="1" applyFill="1" applyBorder="1" applyAlignment="1" applyProtection="1">
      <alignment vertical="center"/>
      <protection hidden="1"/>
    </xf>
    <xf numFmtId="0" fontId="70" fillId="0" borderId="25" xfId="149" applyFont="1" applyFill="1" applyBorder="1" applyAlignment="1" applyProtection="1">
      <alignment horizontal="center" vertical="center"/>
      <protection hidden="1"/>
    </xf>
    <xf numFmtId="195" fontId="71" fillId="0" borderId="26" xfId="267" applyNumberFormat="1" applyFont="1" applyFill="1" applyBorder="1" applyAlignment="1" applyProtection="1">
      <alignment vertical="center"/>
      <protection hidden="1"/>
    </xf>
    <xf numFmtId="218" fontId="71" fillId="0" borderId="26" xfId="267" applyNumberFormat="1" applyFont="1" applyFill="1" applyBorder="1" applyAlignment="1" applyProtection="1">
      <alignment vertical="center"/>
      <protection hidden="1"/>
    </xf>
    <xf numFmtId="0" fontId="70" fillId="0" borderId="26" xfId="149" applyFont="1" applyFill="1" applyBorder="1" applyAlignment="1" applyProtection="1">
      <alignment horizontal="center" vertical="center"/>
      <protection hidden="1"/>
    </xf>
    <xf numFmtId="218" fontId="71" fillId="0" borderId="27" xfId="267" applyNumberFormat="1" applyFont="1" applyFill="1" applyBorder="1" applyAlignment="1" applyProtection="1">
      <alignment vertical="center"/>
      <protection hidden="1"/>
    </xf>
    <xf numFmtId="0" fontId="16" fillId="0" borderId="0" xfId="267" applyFont="1" applyFill="1" applyAlignment="1" applyProtection="1">
      <alignment vertical="center"/>
      <protection hidden="1"/>
    </xf>
    <xf numFmtId="184" fontId="10" fillId="0" borderId="0" xfId="411" applyNumberFormat="1" applyFont="1" applyFill="1" applyAlignment="1">
      <alignment vertical="top"/>
    </xf>
    <xf numFmtId="0" fontId="13" fillId="0" borderId="1" xfId="149" applyFont="1" applyFill="1" applyBorder="1" applyAlignment="1" applyProtection="1">
      <alignment horizontal="center" vertical="center" wrapText="1"/>
      <protection hidden="1"/>
    </xf>
    <xf numFmtId="0" fontId="13" fillId="0" borderId="23" xfId="267" applyFont="1" applyFill="1" applyBorder="1" applyAlignment="1" applyProtection="1">
      <alignment vertical="center"/>
      <protection hidden="1"/>
    </xf>
    <xf numFmtId="195" fontId="13" fillId="0" borderId="1" xfId="267" applyNumberFormat="1" applyFont="1" applyFill="1" applyBorder="1" applyAlignment="1" applyProtection="1">
      <alignment horizontal="right" vertical="center"/>
      <protection hidden="1"/>
    </xf>
    <xf numFmtId="195" fontId="71" fillId="0" borderId="1" xfId="267" applyNumberFormat="1" applyFont="1" applyFill="1" applyBorder="1" applyAlignment="1" applyProtection="1">
      <alignment horizontal="right" vertical="center"/>
      <protection hidden="1"/>
    </xf>
    <xf numFmtId="0" fontId="13" fillId="0" borderId="1" xfId="0" applyFont="1" applyFill="1" applyBorder="1" applyAlignment="1">
      <alignment vertical="center"/>
    </xf>
    <xf numFmtId="0" fontId="67" fillId="0" borderId="1" xfId="267" applyFill="1" applyBorder="1" applyProtection="1">
      <protection hidden="1"/>
    </xf>
    <xf numFmtId="195" fontId="67" fillId="0" borderId="1" xfId="267" applyNumberFormat="1" applyFill="1" applyBorder="1" applyProtection="1">
      <protection hidden="1"/>
    </xf>
    <xf numFmtId="0" fontId="13" fillId="0" borderId="41" xfId="149" applyFont="1" applyFill="1" applyBorder="1" applyAlignment="1">
      <alignment vertical="center"/>
    </xf>
    <xf numFmtId="195" fontId="13" fillId="0" borderId="42" xfId="226" applyNumberFormat="1" applyFont="1" applyFill="1" applyBorder="1" applyAlignment="1">
      <alignment vertical="center"/>
    </xf>
    <xf numFmtId="0" fontId="13" fillId="0" borderId="42" xfId="149" applyFont="1" applyFill="1" applyBorder="1" applyAlignment="1" applyProtection="1">
      <alignment vertical="center"/>
      <protection hidden="1"/>
    </xf>
    <xf numFmtId="195" fontId="71" fillId="0" borderId="26" xfId="267" applyNumberFormat="1" applyFont="1" applyFill="1" applyBorder="1" applyAlignment="1" applyProtection="1">
      <alignment horizontal="right" vertical="center"/>
      <protection hidden="1"/>
    </xf>
    <xf numFmtId="218" fontId="71" fillId="0" borderId="26" xfId="267" applyNumberFormat="1" applyFont="1" applyFill="1" applyBorder="1" applyAlignment="1" applyProtection="1">
      <alignment horizontal="right" vertical="center"/>
      <protection hidden="1"/>
    </xf>
    <xf numFmtId="218" fontId="71" fillId="0" borderId="27" xfId="267" applyNumberFormat="1" applyFont="1" applyFill="1" applyBorder="1" applyAlignment="1" applyProtection="1">
      <alignment horizontal="right" vertical="center"/>
      <protection hidden="1"/>
    </xf>
    <xf numFmtId="184" fontId="101" fillId="0" borderId="0" xfId="411" applyNumberFormat="1" applyFont="1" applyFill="1" applyAlignment="1">
      <alignment vertical="top"/>
    </xf>
    <xf numFmtId="184" fontId="101" fillId="0" borderId="0" xfId="411" applyNumberFormat="1" applyFont="1" applyFill="1" applyBorder="1" applyAlignment="1">
      <alignment vertical="center"/>
    </xf>
    <xf numFmtId="41" fontId="102" fillId="0" borderId="0" xfId="595" applyFont="1" applyFill="1" applyBorder="1" applyAlignment="1">
      <alignment vertical="center"/>
    </xf>
    <xf numFmtId="184" fontId="101" fillId="0" borderId="0" xfId="411" applyNumberFormat="1" applyFont="1" applyFill="1" applyAlignment="1">
      <alignment vertical="center"/>
    </xf>
    <xf numFmtId="41" fontId="101" fillId="0" borderId="0" xfId="595" applyFont="1" applyFill="1" applyAlignment="1">
      <alignment vertical="center"/>
    </xf>
    <xf numFmtId="41" fontId="101" fillId="0" borderId="0" xfId="595" applyFont="1" applyFill="1" applyAlignment="1">
      <alignment vertical="top"/>
    </xf>
    <xf numFmtId="184" fontId="101" fillId="0" borderId="0" xfId="411" applyNumberFormat="1" applyFont="1" applyFill="1" applyBorder="1" applyAlignment="1">
      <alignment vertical="top"/>
    </xf>
    <xf numFmtId="184" fontId="103" fillId="0" borderId="0" xfId="411" applyNumberFormat="1" applyFont="1" applyFill="1" applyAlignment="1" applyProtection="1">
      <alignment horizontal="center" vertical="center"/>
    </xf>
    <xf numFmtId="184" fontId="101" fillId="0" borderId="0" xfId="411" applyNumberFormat="1" applyFont="1" applyFill="1" applyAlignment="1">
      <alignment horizontal="right" vertical="center"/>
    </xf>
    <xf numFmtId="184" fontId="104" fillId="0" borderId="5" xfId="151" applyNumberFormat="1" applyFont="1" applyFill="1" applyBorder="1" applyAlignment="1" applyProtection="1">
      <alignment horizontal="center" vertical="center"/>
    </xf>
    <xf numFmtId="41" fontId="104" fillId="0" borderId="6" xfId="595" applyFont="1" applyFill="1" applyBorder="1" applyAlignment="1" applyProtection="1">
      <alignment horizontal="center" vertical="center"/>
    </xf>
    <xf numFmtId="184" fontId="105" fillId="0" borderId="7" xfId="151" applyNumberFormat="1" applyFont="1" applyFill="1" applyBorder="1" applyAlignment="1" applyProtection="1">
      <alignment horizontal="left" vertical="center" wrapText="1"/>
    </xf>
    <xf numFmtId="195" fontId="106" fillId="0" borderId="8" xfId="595" applyNumberFormat="1" applyFont="1" applyFill="1" applyBorder="1" applyAlignment="1" applyProtection="1">
      <alignment horizontal="right" vertical="center"/>
    </xf>
    <xf numFmtId="0" fontId="107" fillId="0" borderId="7" xfId="626" applyFont="1" applyFill="1" applyBorder="1" applyAlignment="1" applyProtection="1">
      <alignment horizontal="left" vertical="center" indent="2"/>
      <protection hidden="1"/>
    </xf>
    <xf numFmtId="195" fontId="107" fillId="0" borderId="8" xfId="411" applyNumberFormat="1" applyFont="1" applyFill="1" applyBorder="1" applyAlignment="1">
      <alignment horizontal="right" vertical="center"/>
    </xf>
    <xf numFmtId="0" fontId="101" fillId="0" borderId="0" xfId="411" applyNumberFormat="1" applyFont="1" applyFill="1" applyBorder="1" applyAlignment="1">
      <alignment vertical="center"/>
    </xf>
    <xf numFmtId="195" fontId="107" fillId="0" borderId="7" xfId="267" applyNumberFormat="1" applyFont="1" applyFill="1" applyBorder="1" applyAlignment="1" applyProtection="1">
      <alignment horizontal="left" vertical="center" indent="2"/>
      <protection hidden="1"/>
    </xf>
    <xf numFmtId="195" fontId="107" fillId="0" borderId="8" xfId="595" applyNumberFormat="1" applyFont="1" applyFill="1" applyBorder="1" applyAlignment="1">
      <alignment horizontal="right" vertical="center"/>
    </xf>
    <xf numFmtId="0" fontId="102" fillId="0" borderId="0" xfId="595" applyNumberFormat="1" applyFont="1" applyFill="1" applyBorder="1" applyAlignment="1">
      <alignment vertical="center"/>
    </xf>
    <xf numFmtId="43" fontId="102" fillId="0" borderId="0" xfId="595" applyNumberFormat="1" applyFont="1" applyFill="1" applyBorder="1" applyAlignment="1">
      <alignment vertical="center"/>
    </xf>
    <xf numFmtId="184" fontId="105" fillId="0" borderId="9" xfId="151" applyNumberFormat="1" applyFont="1" applyFill="1" applyBorder="1" applyAlignment="1" applyProtection="1">
      <alignment horizontal="left" vertical="center" wrapText="1"/>
    </xf>
    <xf numFmtId="195" fontId="106" fillId="0" borderId="10" xfId="595" applyNumberFormat="1" applyFont="1" applyFill="1" applyBorder="1" applyAlignment="1" applyProtection="1">
      <alignment horizontal="right" vertical="center"/>
    </xf>
    <xf numFmtId="184" fontId="79" fillId="0" borderId="0" xfId="411" applyNumberFormat="1" applyFont="1" applyFill="1" applyBorder="1" applyAlignment="1">
      <alignment vertical="center"/>
    </xf>
    <xf numFmtId="0" fontId="26" fillId="0" borderId="0" xfId="267" applyFont="1" applyFill="1" applyAlignment="1">
      <alignment vertical="center"/>
    </xf>
    <xf numFmtId="0" fontId="108" fillId="0" borderId="0" xfId="267" applyFont="1" applyFill="1" applyAlignment="1">
      <alignment vertical="center"/>
    </xf>
    <xf numFmtId="184" fontId="107" fillId="0" borderId="7" xfId="151" applyNumberFormat="1" applyFont="1" applyFill="1" applyBorder="1" applyAlignment="1" applyProtection="1">
      <alignment horizontal="left" vertical="center" wrapText="1"/>
    </xf>
    <xf numFmtId="195" fontId="109" fillId="0" borderId="8" xfId="595" applyNumberFormat="1" applyFont="1" applyFill="1" applyBorder="1" applyAlignment="1" applyProtection="1">
      <alignment horizontal="right" vertical="center"/>
    </xf>
    <xf numFmtId="185" fontId="101" fillId="0" borderId="0" xfId="411" applyNumberFormat="1" applyFont="1" applyFill="1" applyBorder="1" applyAlignment="1">
      <alignment vertical="center"/>
    </xf>
    <xf numFmtId="0" fontId="77" fillId="0" borderId="7" xfId="149" applyFont="1" applyFill="1" applyBorder="1" applyAlignment="1">
      <alignment vertical="center"/>
    </xf>
    <xf numFmtId="195" fontId="77" fillId="0" borderId="8" xfId="595" applyNumberFormat="1" applyFont="1" applyFill="1" applyBorder="1" applyAlignment="1" applyProtection="1">
      <alignment horizontal="right" vertical="center"/>
    </xf>
    <xf numFmtId="185" fontId="79" fillId="0" borderId="0" xfId="411" applyNumberFormat="1" applyFont="1" applyFill="1" applyBorder="1" applyAlignment="1">
      <alignment vertical="center"/>
    </xf>
    <xf numFmtId="198" fontId="79" fillId="0" borderId="0" xfId="411" applyNumberFormat="1" applyFont="1" applyFill="1" applyBorder="1" applyAlignment="1">
      <alignment vertical="center"/>
    </xf>
    <xf numFmtId="195" fontId="77" fillId="0" borderId="8" xfId="267" applyNumberFormat="1" applyFont="1" applyFill="1" applyBorder="1" applyAlignment="1" applyProtection="1">
      <alignment vertical="center"/>
      <protection hidden="1"/>
    </xf>
    <xf numFmtId="194" fontId="77" fillId="0" borderId="8" xfId="595" applyNumberFormat="1" applyFont="1" applyFill="1" applyBorder="1" applyAlignment="1" applyProtection="1">
      <alignment horizontal="right" vertical="center"/>
    </xf>
    <xf numFmtId="184" fontId="77" fillId="0" borderId="7" xfId="151" applyNumberFormat="1" applyFont="1" applyFill="1" applyBorder="1" applyAlignment="1" applyProtection="1">
      <alignment horizontal="left" vertical="center" wrapText="1"/>
    </xf>
    <xf numFmtId="184" fontId="79" fillId="0" borderId="0" xfId="411" applyNumberFormat="1" applyFont="1" applyFill="1" applyAlignment="1">
      <alignment vertical="center"/>
    </xf>
    <xf numFmtId="184" fontId="92" fillId="0" borderId="9" xfId="151" applyNumberFormat="1" applyFont="1" applyFill="1" applyBorder="1" applyAlignment="1" applyProtection="1">
      <alignment horizontal="left" vertical="center" wrapText="1"/>
    </xf>
    <xf numFmtId="194" fontId="109" fillId="0" borderId="10" xfId="595" applyNumberFormat="1" applyFont="1" applyFill="1" applyBorder="1" applyAlignment="1" applyProtection="1">
      <alignment horizontal="right" vertical="center"/>
    </xf>
    <xf numFmtId="184" fontId="34" fillId="0" borderId="32" xfId="411" applyNumberFormat="1" applyFont="1" applyFill="1" applyBorder="1" applyAlignment="1">
      <alignment horizontal="left" vertical="center" wrapText="1"/>
    </xf>
    <xf numFmtId="184" fontId="34" fillId="0" borderId="32" xfId="411" applyNumberFormat="1" applyFont="1" applyFill="1" applyBorder="1" applyAlignment="1">
      <alignment horizontal="left" vertical="center"/>
    </xf>
    <xf numFmtId="0" fontId="0" fillId="0" borderId="0" xfId="0" applyFill="1" applyAlignment="1" applyProtection="1">
      <alignment vertical="center"/>
      <protection locked="0"/>
    </xf>
    <xf numFmtId="0" fontId="34" fillId="0" borderId="0" xfId="0" applyFont="1" applyFill="1" applyAlignment="1" applyProtection="1">
      <alignment vertical="center"/>
      <protection locked="0"/>
    </xf>
    <xf numFmtId="0" fontId="110" fillId="0" borderId="0" xfId="476" applyFont="1" applyFill="1" applyAlignment="1" applyProtection="1">
      <alignment horizontal="center" vertical="center"/>
      <protection locked="0"/>
    </xf>
    <xf numFmtId="0" fontId="111" fillId="0" borderId="0" xfId="486" applyFont="1" applyFill="1" applyBorder="1" applyAlignment="1" applyProtection="1">
      <alignment vertical="center"/>
      <protection locked="0"/>
    </xf>
    <xf numFmtId="0" fontId="112" fillId="0" borderId="0" xfId="486" applyFont="1" applyFill="1" applyAlignment="1" applyProtection="1">
      <alignment vertical="center"/>
      <protection locked="0"/>
    </xf>
    <xf numFmtId="179" fontId="112" fillId="0" borderId="0" xfId="486" applyNumberFormat="1" applyFont="1" applyFill="1" applyAlignment="1" applyProtection="1">
      <alignment vertical="center"/>
      <protection locked="0"/>
    </xf>
    <xf numFmtId="0" fontId="65" fillId="0" borderId="1" xfId="486" applyFont="1" applyFill="1" applyBorder="1" applyAlignment="1" applyProtection="1">
      <alignment horizontal="center" vertical="center"/>
      <protection locked="0"/>
    </xf>
    <xf numFmtId="0" fontId="113" fillId="0" borderId="1" xfId="486" applyFont="1" applyFill="1" applyBorder="1" applyAlignment="1" applyProtection="1">
      <alignment horizontal="center" vertical="center"/>
      <protection locked="0"/>
    </xf>
    <xf numFmtId="0" fontId="113" fillId="0" borderId="1" xfId="486" applyFont="1" applyFill="1" applyBorder="1" applyAlignment="1" applyProtection="1">
      <alignment horizontal="center" vertical="center" wrapText="1"/>
      <protection hidden="1"/>
    </xf>
    <xf numFmtId="0" fontId="83" fillId="0" borderId="1" xfId="0" applyFont="1" applyFill="1" applyBorder="1" applyAlignment="1" applyProtection="1">
      <alignment vertical="center" wrapText="1"/>
      <protection locked="0"/>
    </xf>
    <xf numFmtId="179" fontId="105" fillId="0" borderId="1" xfId="0" applyNumberFormat="1" applyFont="1" applyFill="1" applyBorder="1" applyAlignment="1" applyProtection="1">
      <alignment vertical="center"/>
      <protection locked="0"/>
    </xf>
    <xf numFmtId="0" fontId="114" fillId="0" borderId="1" xfId="0" applyFont="1" applyFill="1" applyBorder="1" applyAlignment="1" applyProtection="1">
      <alignment horizontal="left" vertical="center" wrapText="1"/>
      <protection locked="0"/>
    </xf>
    <xf numFmtId="0" fontId="115" fillId="0" borderId="1" xfId="476" applyNumberFormat="1" applyFont="1" applyFill="1" applyBorder="1" applyAlignment="1" applyProtection="1">
      <alignment horizontal="left" vertical="center" wrapText="1"/>
      <protection locked="0"/>
    </xf>
    <xf numFmtId="0" fontId="116" fillId="0" borderId="1" xfId="0" applyFont="1" applyFill="1" applyBorder="1" applyAlignment="1" applyProtection="1">
      <alignment horizontal="left" vertical="center" wrapText="1"/>
      <protection locked="0"/>
    </xf>
    <xf numFmtId="0" fontId="83" fillId="0" borderId="1" xfId="0" applyFont="1" applyFill="1" applyBorder="1" applyAlignment="1" applyProtection="1">
      <alignment horizontal="left" vertical="center" wrapText="1"/>
      <protection locked="0"/>
    </xf>
    <xf numFmtId="179" fontId="34" fillId="0" borderId="0" xfId="0" applyNumberFormat="1" applyFont="1" applyFill="1" applyAlignment="1" applyProtection="1">
      <alignment vertical="center"/>
      <protection locked="0"/>
    </xf>
    <xf numFmtId="0" fontId="111" fillId="0" borderId="0" xfId="476" applyFont="1" applyFill="1" applyAlignment="1" applyProtection="1">
      <alignment vertical="center"/>
      <protection locked="0"/>
    </xf>
    <xf numFmtId="0" fontId="113" fillId="0" borderId="42" xfId="486" applyFont="1" applyFill="1" applyBorder="1" applyAlignment="1" applyProtection="1">
      <alignment vertical="center"/>
      <protection locked="0"/>
    </xf>
    <xf numFmtId="0" fontId="113" fillId="0" borderId="2" xfId="486" applyFont="1" applyFill="1" applyBorder="1" applyAlignment="1" applyProtection="1">
      <alignment horizontal="center" vertical="center" wrapText="1"/>
      <protection locked="0"/>
    </xf>
    <xf numFmtId="0" fontId="113" fillId="0" borderId="31" xfId="486" applyFont="1" applyFill="1" applyBorder="1" applyAlignment="1" applyProtection="1">
      <alignment horizontal="center" vertical="center" wrapText="1"/>
      <protection locked="0"/>
    </xf>
    <xf numFmtId="0" fontId="113" fillId="0" borderId="35" xfId="486" applyFont="1" applyFill="1" applyBorder="1" applyAlignment="1" applyProtection="1">
      <alignment vertical="center"/>
      <protection locked="0"/>
    </xf>
    <xf numFmtId="0" fontId="113" fillId="0" borderId="1" xfId="486" applyFont="1" applyFill="1" applyBorder="1" applyAlignment="1" applyProtection="1">
      <alignment horizontal="center" vertical="center" wrapText="1"/>
      <protection locked="0"/>
    </xf>
    <xf numFmtId="0" fontId="117" fillId="0" borderId="35" xfId="486" applyFont="1" applyFill="1" applyBorder="1" applyAlignment="1" applyProtection="1">
      <alignment vertical="center"/>
      <protection locked="0"/>
    </xf>
    <xf numFmtId="0" fontId="114" fillId="0" borderId="1" xfId="0" applyFont="1" applyFill="1" applyBorder="1" applyAlignment="1" applyProtection="1">
      <alignment vertical="center" wrapText="1"/>
      <protection locked="0"/>
    </xf>
    <xf numFmtId="195" fontId="118" fillId="0" borderId="1" xfId="476" applyNumberFormat="1" applyFont="1" applyFill="1" applyBorder="1" applyProtection="1">
      <alignment vertical="center"/>
      <protection locked="0"/>
    </xf>
    <xf numFmtId="0" fontId="112" fillId="0" borderId="1" xfId="476" applyNumberFormat="1" applyFont="1" applyFill="1" applyBorder="1" applyAlignment="1" applyProtection="1">
      <alignment horizontal="left" vertical="center" wrapText="1"/>
      <protection locked="0"/>
    </xf>
    <xf numFmtId="0" fontId="105" fillId="0" borderId="1" xfId="476" applyNumberFormat="1" applyFont="1" applyFill="1" applyBorder="1" applyAlignment="1" applyProtection="1">
      <alignment horizontal="left" vertical="center" wrapText="1"/>
      <protection locked="0"/>
    </xf>
    <xf numFmtId="0" fontId="117" fillId="0" borderId="34" xfId="486" applyFont="1" applyFill="1" applyBorder="1" applyAlignment="1" applyProtection="1">
      <alignment vertical="center"/>
      <protection locked="0"/>
    </xf>
    <xf numFmtId="179" fontId="118" fillId="0" borderId="1" xfId="476" applyNumberFormat="1" applyFont="1" applyFill="1" applyBorder="1" applyProtection="1">
      <alignment vertical="center"/>
      <protection locked="0"/>
    </xf>
    <xf numFmtId="0" fontId="111" fillId="0" borderId="0" xfId="476" applyFont="1" applyFill="1" applyAlignment="1" applyProtection="1">
      <alignment horizontal="right" vertical="center"/>
      <protection locked="0"/>
    </xf>
    <xf numFmtId="0" fontId="113" fillId="0" borderId="3" xfId="486" applyFont="1" applyFill="1" applyBorder="1" applyAlignment="1" applyProtection="1">
      <alignment horizontal="center" vertical="center" wrapText="1"/>
      <protection locked="0"/>
    </xf>
    <xf numFmtId="0" fontId="113" fillId="0" borderId="42" xfId="486" applyFont="1" applyFill="1" applyBorder="1" applyAlignment="1" applyProtection="1">
      <alignment horizontal="center" vertical="center" wrapText="1"/>
      <protection hidden="1"/>
    </xf>
    <xf numFmtId="0" fontId="113" fillId="0" borderId="34" xfId="486" applyFont="1" applyFill="1" applyBorder="1" applyAlignment="1" applyProtection="1">
      <alignment horizontal="center" vertical="center" wrapText="1"/>
      <protection hidden="1"/>
    </xf>
    <xf numFmtId="0" fontId="111" fillId="0" borderId="1" xfId="476" applyFont="1" applyFill="1" applyBorder="1" applyAlignment="1" applyProtection="1">
      <alignment vertical="top" wrapText="1"/>
      <protection locked="0"/>
    </xf>
    <xf numFmtId="195" fontId="111" fillId="0" borderId="1" xfId="476" applyNumberFormat="1" applyFont="1" applyFill="1" applyBorder="1" applyProtection="1">
      <alignment vertical="center"/>
      <protection locked="0"/>
    </xf>
    <xf numFmtId="0" fontId="80" fillId="0" borderId="1" xfId="476" applyFont="1" applyFill="1" applyBorder="1" applyAlignment="1" applyProtection="1">
      <alignment vertical="center" wrapText="1"/>
      <protection locked="0"/>
    </xf>
    <xf numFmtId="179" fontId="111" fillId="0" borderId="1" xfId="476" applyNumberFormat="1" applyFont="1" applyFill="1" applyBorder="1" applyProtection="1">
      <alignment vertical="center"/>
      <protection locked="0"/>
    </xf>
    <xf numFmtId="0" fontId="43" fillId="0" borderId="0" xfId="267" applyFont="1" applyFill="1" applyAlignment="1">
      <alignment vertical="center"/>
    </xf>
    <xf numFmtId="0" fontId="111" fillId="0" borderId="0" xfId="284" applyFont="1" applyFill="1" applyAlignment="1" applyProtection="1">
      <alignment vertical="center"/>
      <protection locked="0"/>
    </xf>
    <xf numFmtId="0" fontId="111" fillId="0" borderId="0" xfId="284" applyFont="1" applyFill="1" applyProtection="1">
      <alignment vertical="center"/>
      <protection locked="0"/>
    </xf>
    <xf numFmtId="0" fontId="0" fillId="0" borderId="0" xfId="0" applyFill="1">
      <alignment vertical="center"/>
    </xf>
    <xf numFmtId="0" fontId="114" fillId="0" borderId="0" xfId="284" applyFont="1" applyFill="1" applyProtection="1">
      <alignment vertical="center"/>
      <protection locked="0"/>
    </xf>
    <xf numFmtId="0" fontId="110" fillId="0" borderId="0" xfId="284" applyFont="1" applyFill="1" applyAlignment="1" applyProtection="1">
      <alignment horizontal="center" vertical="center"/>
      <protection locked="0"/>
    </xf>
    <xf numFmtId="0" fontId="80" fillId="0" borderId="0" xfId="267" applyFont="1" applyFill="1" applyBorder="1" applyAlignment="1" applyProtection="1">
      <alignment vertical="center"/>
      <protection locked="0"/>
    </xf>
    <xf numFmtId="0" fontId="112" fillId="0" borderId="0" xfId="267" applyFont="1" applyFill="1" applyAlignment="1" applyProtection="1">
      <alignment vertical="center"/>
      <protection locked="0"/>
    </xf>
    <xf numFmtId="179" fontId="112" fillId="0" borderId="0" xfId="267" applyNumberFormat="1" applyFont="1" applyFill="1" applyAlignment="1" applyProtection="1">
      <alignment vertical="center"/>
      <protection locked="0"/>
    </xf>
    <xf numFmtId="0" fontId="119" fillId="0" borderId="43" xfId="267" applyFont="1" applyFill="1" applyBorder="1" applyAlignment="1" applyProtection="1">
      <alignment horizontal="center" vertical="center"/>
      <protection locked="0"/>
    </xf>
    <xf numFmtId="0" fontId="119" fillId="0" borderId="32" xfId="267" applyFont="1" applyFill="1" applyBorder="1" applyAlignment="1" applyProtection="1">
      <alignment horizontal="center" vertical="center"/>
      <protection locked="0"/>
    </xf>
    <xf numFmtId="0" fontId="65" fillId="0" borderId="1" xfId="267" applyFont="1" applyFill="1" applyBorder="1" applyAlignment="1" applyProtection="1">
      <alignment horizontal="center" vertical="center"/>
      <protection locked="0"/>
    </xf>
    <xf numFmtId="0" fontId="113" fillId="0" borderId="1" xfId="378" applyFont="1" applyFill="1" applyBorder="1" applyAlignment="1" applyProtection="1">
      <alignment horizontal="center" vertical="center" wrapText="1"/>
      <protection locked="0"/>
    </xf>
    <xf numFmtId="0" fontId="113" fillId="0" borderId="2" xfId="378" applyFont="1" applyFill="1" applyBorder="1" applyAlignment="1" applyProtection="1">
      <alignment horizontal="center" vertical="center" wrapText="1"/>
      <protection locked="0"/>
    </xf>
    <xf numFmtId="0" fontId="113" fillId="0" borderId="3" xfId="378" applyFont="1" applyFill="1" applyBorder="1" applyAlignment="1" applyProtection="1">
      <alignment horizontal="center" vertical="center" wrapText="1"/>
      <protection locked="0"/>
    </xf>
    <xf numFmtId="0" fontId="113" fillId="0" borderId="31" xfId="378" applyFont="1" applyFill="1" applyBorder="1" applyAlignment="1" applyProtection="1">
      <alignment horizontal="center" vertical="center" wrapText="1"/>
      <protection locked="0"/>
    </xf>
    <xf numFmtId="0" fontId="113" fillId="0" borderId="1" xfId="267" applyFont="1" applyFill="1" applyBorder="1" applyAlignment="1" applyProtection="1">
      <alignment horizontal="center" vertical="center"/>
      <protection locked="0"/>
    </xf>
    <xf numFmtId="0" fontId="65" fillId="0" borderId="1" xfId="378" applyFont="1" applyFill="1" applyBorder="1" applyAlignment="1" applyProtection="1">
      <alignment horizontal="center" vertical="center" wrapText="1"/>
      <protection locked="0"/>
    </xf>
    <xf numFmtId="0" fontId="65" fillId="0" borderId="2" xfId="378" applyFont="1" applyFill="1" applyBorder="1" applyAlignment="1" applyProtection="1">
      <alignment horizontal="center" vertical="center" wrapText="1"/>
      <protection locked="0"/>
    </xf>
    <xf numFmtId="0" fontId="120" fillId="0" borderId="1" xfId="284" applyFont="1" applyFill="1" applyBorder="1" applyAlignment="1" applyProtection="1">
      <alignment vertical="center" wrapText="1"/>
      <protection locked="0"/>
    </xf>
    <xf numFmtId="179" fontId="121" fillId="0" borderId="1" xfId="284" applyNumberFormat="1" applyFont="1" applyFill="1" applyBorder="1" applyProtection="1">
      <alignment vertical="center"/>
      <protection hidden="1"/>
    </xf>
    <xf numFmtId="0" fontId="114" fillId="0" borderId="1" xfId="284" applyFont="1" applyFill="1" applyBorder="1" applyAlignment="1" applyProtection="1">
      <alignment horizontal="left" vertical="center" wrapText="1"/>
      <protection locked="0"/>
    </xf>
    <xf numFmtId="0" fontId="122" fillId="0" borderId="1" xfId="284" applyFont="1" applyFill="1" applyBorder="1" applyAlignment="1" applyProtection="1">
      <alignment horizontal="left" vertical="center" wrapText="1"/>
      <protection locked="0"/>
    </xf>
    <xf numFmtId="179" fontId="118" fillId="0" borderId="1" xfId="284" applyNumberFormat="1" applyFont="1" applyFill="1" applyBorder="1" applyProtection="1">
      <alignment vertical="center"/>
      <protection locked="0"/>
    </xf>
    <xf numFmtId="179" fontId="105" fillId="0" borderId="1" xfId="284" applyNumberFormat="1" applyFont="1" applyFill="1" applyBorder="1" applyProtection="1">
      <alignment vertical="center"/>
      <protection locked="0"/>
    </xf>
    <xf numFmtId="0" fontId="111" fillId="0" borderId="1" xfId="284" applyFont="1" applyFill="1" applyBorder="1" applyProtection="1">
      <alignment vertical="center"/>
      <protection locked="0"/>
    </xf>
    <xf numFmtId="0" fontId="123" fillId="0" borderId="1" xfId="284" applyFont="1" applyFill="1" applyBorder="1" applyAlignment="1" applyProtection="1">
      <alignment horizontal="left" vertical="center" wrapText="1"/>
      <protection locked="0"/>
    </xf>
    <xf numFmtId="179" fontId="121" fillId="0" borderId="1" xfId="284" applyNumberFormat="1" applyFont="1" applyFill="1" applyBorder="1" applyProtection="1">
      <alignment vertical="center"/>
      <protection locked="0"/>
    </xf>
    <xf numFmtId="0" fontId="116" fillId="0" borderId="1" xfId="284" applyFont="1" applyFill="1" applyBorder="1" applyAlignment="1" applyProtection="1">
      <alignment horizontal="left" vertical="center" wrapText="1"/>
      <protection locked="0"/>
    </xf>
    <xf numFmtId="0" fontId="124" fillId="0" borderId="1" xfId="284" applyFont="1" applyFill="1" applyBorder="1" applyAlignment="1" applyProtection="1">
      <alignment horizontal="left" vertical="center" wrapText="1"/>
      <protection locked="0"/>
    </xf>
    <xf numFmtId="0" fontId="125" fillId="0" borderId="1" xfId="284" applyFont="1" applyFill="1" applyBorder="1" applyAlignment="1" applyProtection="1">
      <alignment horizontal="left" vertical="center" wrapText="1"/>
      <protection locked="0"/>
    </xf>
    <xf numFmtId="0" fontId="116" fillId="0" borderId="1" xfId="284" applyFont="1" applyFill="1" applyBorder="1" applyAlignment="1" applyProtection="1">
      <alignment vertical="center" wrapText="1"/>
      <protection locked="0"/>
    </xf>
    <xf numFmtId="179" fontId="118" fillId="0" borderId="1" xfId="284" applyNumberFormat="1" applyFont="1" applyFill="1" applyBorder="1" applyProtection="1">
      <alignment vertical="center"/>
      <protection hidden="1"/>
    </xf>
    <xf numFmtId="0" fontId="114" fillId="0" borderId="1" xfId="284" applyFont="1" applyFill="1" applyBorder="1" applyAlignment="1" applyProtection="1">
      <alignment vertical="center" wrapText="1"/>
      <protection locked="0"/>
    </xf>
    <xf numFmtId="195" fontId="111" fillId="0" borderId="0" xfId="284" applyNumberFormat="1" applyFont="1" applyFill="1" applyAlignment="1" applyProtection="1">
      <alignment vertical="center"/>
      <protection locked="0"/>
    </xf>
    <xf numFmtId="0" fontId="119" fillId="0" borderId="45" xfId="267" applyFont="1" applyFill="1" applyBorder="1" applyAlignment="1" applyProtection="1">
      <alignment horizontal="center" vertical="center"/>
      <protection locked="0"/>
    </xf>
    <xf numFmtId="0" fontId="112" fillId="0" borderId="42" xfId="267" applyFont="1" applyFill="1" applyBorder="1" applyAlignment="1" applyProtection="1">
      <alignment horizontal="center" vertical="center"/>
      <protection locked="0"/>
    </xf>
    <xf numFmtId="0" fontId="119" fillId="0" borderId="2" xfId="267" applyFont="1" applyFill="1" applyBorder="1" applyAlignment="1" applyProtection="1">
      <alignment horizontal="center" vertical="center" wrapText="1"/>
      <protection locked="0"/>
    </xf>
    <xf numFmtId="0" fontId="112" fillId="0" borderId="35" xfId="267" applyFont="1" applyFill="1" applyBorder="1" applyAlignment="1" applyProtection="1">
      <alignment horizontal="center" vertical="center"/>
      <protection locked="0"/>
    </xf>
    <xf numFmtId="0" fontId="65" fillId="0" borderId="1" xfId="267" applyFont="1" applyFill="1" applyBorder="1" applyAlignment="1" applyProtection="1">
      <alignment horizontal="center" vertical="center" wrapText="1"/>
      <protection locked="0"/>
    </xf>
    <xf numFmtId="0" fontId="65" fillId="0" borderId="3" xfId="378" applyFont="1" applyFill="1" applyBorder="1" applyAlignment="1" applyProtection="1">
      <alignment horizontal="center" vertical="center" wrapText="1"/>
      <protection locked="0"/>
    </xf>
    <xf numFmtId="0" fontId="113" fillId="0" borderId="1" xfId="267" applyFont="1" applyFill="1" applyBorder="1" applyAlignment="1" applyProtection="1">
      <alignment horizontal="center" vertical="center" wrapText="1"/>
      <protection locked="0"/>
    </xf>
    <xf numFmtId="0" fontId="114" fillId="0" borderId="1" xfId="284" applyFont="1" applyFill="1" applyBorder="1" applyAlignment="1" applyProtection="1">
      <alignment horizontal="center" vertical="center" wrapText="1"/>
      <protection locked="0"/>
    </xf>
    <xf numFmtId="0" fontId="83" fillId="0" borderId="1" xfId="284" applyFont="1" applyFill="1" applyBorder="1" applyAlignment="1" applyProtection="1">
      <alignment vertical="center" wrapText="1"/>
      <protection locked="0"/>
    </xf>
    <xf numFmtId="0" fontId="123" fillId="0" borderId="1" xfId="284" applyFont="1" applyFill="1" applyBorder="1" applyAlignment="1" applyProtection="1">
      <alignment vertical="center" wrapText="1"/>
      <protection locked="0"/>
    </xf>
    <xf numFmtId="0" fontId="116" fillId="0" borderId="34" xfId="284" applyFont="1" applyFill="1" applyBorder="1" applyAlignment="1" applyProtection="1">
      <alignment vertical="center" wrapText="1"/>
      <protection locked="0"/>
    </xf>
    <xf numFmtId="0" fontId="12" fillId="0" borderId="1" xfId="284" applyFont="1" applyFill="1" applyBorder="1" applyAlignment="1" applyProtection="1">
      <alignment horizontal="left" vertical="center" wrapText="1"/>
      <protection locked="0"/>
    </xf>
    <xf numFmtId="0" fontId="126" fillId="0" borderId="0" xfId="284" applyFont="1" applyFill="1" applyAlignment="1" applyProtection="1">
      <alignment horizontal="right"/>
      <protection locked="0"/>
    </xf>
    <xf numFmtId="0" fontId="119" fillId="0" borderId="31" xfId="267" applyFont="1" applyFill="1" applyBorder="1" applyAlignment="1" applyProtection="1">
      <alignment horizontal="center" vertical="center" wrapText="1"/>
      <protection locked="0"/>
    </xf>
    <xf numFmtId="0" fontId="113" fillId="0" borderId="32" xfId="378" applyFont="1" applyFill="1" applyBorder="1" applyAlignment="1" applyProtection="1">
      <alignment horizontal="center" vertical="center" wrapText="1"/>
      <protection locked="0"/>
    </xf>
    <xf numFmtId="0" fontId="113" fillId="0" borderId="4" xfId="378" applyFont="1" applyFill="1" applyBorder="1" applyAlignment="1" applyProtection="1">
      <alignment horizontal="center" vertical="center" wrapText="1"/>
      <protection locked="0"/>
    </xf>
    <xf numFmtId="195" fontId="121" fillId="0" borderId="1" xfId="284" applyNumberFormat="1" applyFont="1" applyFill="1" applyBorder="1" applyProtection="1">
      <alignment vertical="center"/>
      <protection locked="0"/>
    </xf>
    <xf numFmtId="195" fontId="118" fillId="0" borderId="1" xfId="284" applyNumberFormat="1" applyFont="1" applyFill="1" applyBorder="1" applyProtection="1">
      <alignment vertical="center"/>
      <protection locked="0"/>
    </xf>
    <xf numFmtId="195" fontId="118" fillId="0" borderId="34" xfId="284" applyNumberFormat="1" applyFont="1" applyFill="1" applyBorder="1" applyProtection="1">
      <alignment vertical="center"/>
      <protection locked="0"/>
    </xf>
    <xf numFmtId="0" fontId="80" fillId="0" borderId="0" xfId="284" applyFont="1" applyFill="1" applyAlignment="1" applyProtection="1">
      <alignment vertical="center"/>
      <protection locked="0"/>
    </xf>
    <xf numFmtId="0" fontId="119" fillId="0" borderId="3" xfId="267" applyFont="1" applyFill="1" applyBorder="1" applyAlignment="1" applyProtection="1">
      <alignment horizontal="center" vertical="center" wrapText="1"/>
      <protection locked="0"/>
    </xf>
    <xf numFmtId="0" fontId="127" fillId="0" borderId="1" xfId="284" applyFont="1" applyFill="1" applyBorder="1" applyAlignment="1" applyProtection="1">
      <alignment horizontal="center" vertical="center"/>
      <protection locked="0"/>
    </xf>
    <xf numFmtId="0" fontId="111" fillId="0" borderId="1" xfId="284" applyFont="1" applyFill="1" applyBorder="1" applyAlignment="1" applyProtection="1">
      <alignment horizontal="center" vertical="center"/>
      <protection locked="0"/>
    </xf>
    <xf numFmtId="0" fontId="80" fillId="0" borderId="1" xfId="284" applyFont="1" applyFill="1" applyBorder="1" applyAlignment="1" applyProtection="1">
      <alignment horizontal="left" vertical="center" wrapText="1"/>
      <protection locked="0"/>
    </xf>
    <xf numFmtId="0" fontId="80" fillId="0" borderId="1" xfId="284" applyFont="1" applyFill="1" applyBorder="1" applyAlignment="1" applyProtection="1">
      <alignment vertical="center" wrapText="1"/>
      <protection locked="0"/>
    </xf>
    <xf numFmtId="0" fontId="80" fillId="0" borderId="3" xfId="284" applyFont="1" applyFill="1" applyBorder="1" applyAlignment="1" applyProtection="1">
      <alignment vertical="center" wrapText="1"/>
      <protection locked="0"/>
    </xf>
    <xf numFmtId="0" fontId="127" fillId="0" borderId="3" xfId="284" applyFont="1" applyFill="1" applyBorder="1" applyAlignment="1" applyProtection="1">
      <alignment vertical="top" wrapText="1"/>
      <protection locked="0"/>
    </xf>
    <xf numFmtId="0" fontId="127" fillId="0" borderId="1" xfId="284" applyFont="1" applyFill="1" applyBorder="1" applyAlignment="1" applyProtection="1">
      <alignment vertical="top" wrapText="1"/>
      <protection locked="0"/>
    </xf>
    <xf numFmtId="0" fontId="80" fillId="0" borderId="1" xfId="284" applyFont="1" applyFill="1" applyBorder="1" applyProtection="1">
      <alignment vertical="center"/>
      <protection locked="0"/>
    </xf>
    <xf numFmtId="0" fontId="43" fillId="0" borderId="0" xfId="0" applyFont="1" applyFill="1">
      <alignment vertical="center"/>
    </xf>
    <xf numFmtId="0" fontId="0" fillId="0" borderId="0" xfId="284" applyFill="1" applyAlignment="1" applyProtection="1">
      <protection locked="0"/>
    </xf>
    <xf numFmtId="0" fontId="108" fillId="0" borderId="0" xfId="0" applyFont="1">
      <alignment vertical="center"/>
    </xf>
    <xf numFmtId="0" fontId="0" fillId="0" borderId="0" xfId="284" applyFont="1" applyFill="1" applyProtection="1">
      <alignment vertical="center"/>
      <protection locked="0"/>
    </xf>
    <xf numFmtId="0" fontId="0" fillId="0" borderId="0" xfId="284" applyFill="1" applyProtection="1">
      <alignment vertical="center"/>
      <protection locked="0"/>
    </xf>
    <xf numFmtId="0" fontId="128" fillId="0" borderId="0" xfId="284" applyFont="1" applyFill="1" applyProtection="1">
      <alignment vertical="center"/>
      <protection locked="0"/>
    </xf>
    <xf numFmtId="193" fontId="0" fillId="0" borderId="0" xfId="284" applyNumberFormat="1" applyFill="1" applyProtection="1">
      <alignment vertical="center"/>
      <protection locked="0"/>
    </xf>
    <xf numFmtId="193" fontId="34" fillId="0" borderId="0" xfId="284" applyNumberFormat="1" applyFont="1" applyFill="1" applyProtection="1">
      <alignment vertical="center"/>
      <protection locked="0"/>
    </xf>
    <xf numFmtId="0" fontId="43" fillId="0" borderId="0" xfId="284" applyFont="1" applyFill="1" applyProtection="1">
      <alignment vertical="center"/>
      <protection locked="0"/>
    </xf>
    <xf numFmtId="0" fontId="0" fillId="0" borderId="0" xfId="284" applyFont="1" applyFill="1" applyAlignment="1" applyProtection="1">
      <protection locked="0"/>
    </xf>
    <xf numFmtId="178" fontId="43" fillId="0" borderId="0" xfId="284" applyNumberFormat="1" applyFont="1" applyFill="1" applyAlignment="1" applyProtection="1">
      <protection locked="0"/>
    </xf>
    <xf numFmtId="178" fontId="108" fillId="0" borderId="0" xfId="284" applyNumberFormat="1" applyFont="1" applyFill="1" applyAlignment="1" applyProtection="1">
      <protection locked="0"/>
    </xf>
    <xf numFmtId="0" fontId="129" fillId="0" borderId="1" xfId="284" applyFont="1" applyFill="1" applyBorder="1" applyAlignment="1" applyProtection="1">
      <alignment horizontal="center" vertical="center"/>
      <protection locked="0"/>
    </xf>
    <xf numFmtId="0" fontId="130" fillId="0" borderId="1" xfId="226" applyFont="1" applyFill="1" applyBorder="1" applyAlignment="1" applyProtection="1">
      <alignment horizontal="center" vertical="center" wrapText="1"/>
      <protection locked="0"/>
    </xf>
    <xf numFmtId="0" fontId="129" fillId="0" borderId="42" xfId="284" applyFont="1" applyFill="1" applyBorder="1" applyAlignment="1" applyProtection="1">
      <alignment horizontal="center" vertical="center" wrapText="1"/>
      <protection locked="0"/>
    </xf>
    <xf numFmtId="0" fontId="129" fillId="0" borderId="2" xfId="284" applyFont="1" applyFill="1" applyBorder="1" applyAlignment="1" applyProtection="1">
      <alignment horizontal="center" vertical="center" wrapText="1"/>
      <protection locked="0"/>
    </xf>
    <xf numFmtId="0" fontId="129" fillId="0" borderId="31" xfId="284" applyFont="1" applyFill="1" applyBorder="1" applyAlignment="1" applyProtection="1">
      <alignment horizontal="center" vertical="center" wrapText="1"/>
      <protection locked="0"/>
    </xf>
    <xf numFmtId="0" fontId="129" fillId="0" borderId="43" xfId="284" applyFont="1" applyFill="1" applyBorder="1" applyAlignment="1" applyProtection="1">
      <alignment horizontal="center" vertical="center" wrapText="1"/>
      <protection locked="0"/>
    </xf>
    <xf numFmtId="0" fontId="129" fillId="0" borderId="34" xfId="284" applyFont="1" applyFill="1" applyBorder="1" applyAlignment="1" applyProtection="1">
      <alignment horizontal="center" vertical="center" wrapText="1"/>
      <protection locked="0"/>
    </xf>
    <xf numFmtId="0" fontId="129" fillId="0" borderId="1" xfId="284" applyFont="1" applyFill="1" applyBorder="1" applyAlignment="1" applyProtection="1">
      <alignment horizontal="center" vertical="center" wrapText="1"/>
      <protection locked="0"/>
    </xf>
    <xf numFmtId="0" fontId="83" fillId="0" borderId="1" xfId="284" applyFont="1" applyFill="1" applyBorder="1" applyAlignment="1" applyProtection="1">
      <alignment horizontal="center" vertical="center"/>
      <protection locked="0"/>
    </xf>
    <xf numFmtId="205" fontId="109" fillId="0" borderId="1" xfId="0" applyNumberFormat="1" applyFont="1" applyFill="1" applyBorder="1" applyAlignment="1" applyProtection="1">
      <alignment horizontal="right" vertical="center"/>
      <protection locked="0"/>
    </xf>
    <xf numFmtId="0" fontId="83" fillId="0" borderId="1" xfId="284" applyFont="1" applyFill="1" applyBorder="1" applyAlignment="1" applyProtection="1">
      <alignment horizontal="left" vertical="center"/>
      <protection locked="0"/>
    </xf>
    <xf numFmtId="179" fontId="109" fillId="0" borderId="1" xfId="0" applyNumberFormat="1" applyFont="1" applyFill="1" applyBorder="1" applyAlignment="1" applyProtection="1">
      <alignment horizontal="right" vertical="center"/>
      <protection locked="0"/>
    </xf>
    <xf numFmtId="0" fontId="131" fillId="0" borderId="1" xfId="284" applyFont="1" applyFill="1" applyBorder="1" applyAlignment="1" applyProtection="1">
      <alignment horizontal="left" vertical="center"/>
      <protection locked="0"/>
    </xf>
    <xf numFmtId="205" fontId="107" fillId="0" borderId="1" xfId="0" applyNumberFormat="1" applyFont="1" applyFill="1" applyBorder="1" applyAlignment="1" applyProtection="1">
      <alignment horizontal="right" vertical="center"/>
      <protection locked="0"/>
    </xf>
    <xf numFmtId="179" fontId="107" fillId="0" borderId="1" xfId="0" applyNumberFormat="1" applyFont="1" applyFill="1" applyBorder="1" applyAlignment="1" applyProtection="1">
      <alignment horizontal="right" vertical="center"/>
      <protection locked="0"/>
    </xf>
    <xf numFmtId="0" fontId="43" fillId="0" borderId="1" xfId="284" applyFont="1" applyFill="1" applyBorder="1" applyAlignment="1" applyProtection="1">
      <alignment horizontal="left" vertical="center" wrapText="1" indent="1"/>
      <protection locked="0"/>
    </xf>
    <xf numFmtId="179" fontId="107" fillId="0" borderId="1" xfId="284" applyNumberFormat="1" applyFont="1" applyFill="1" applyBorder="1" applyAlignment="1" applyProtection="1">
      <alignment horizontal="right" vertical="center"/>
      <protection locked="0"/>
    </xf>
    <xf numFmtId="0" fontId="122" fillId="0" borderId="1" xfId="284" applyFont="1" applyFill="1" applyBorder="1" applyAlignment="1" applyProtection="1">
      <alignment horizontal="left" vertical="center" wrapText="1" indent="1"/>
      <protection locked="0"/>
    </xf>
    <xf numFmtId="0" fontId="83" fillId="0" borderId="1" xfId="284" applyFont="1" applyFill="1" applyBorder="1" applyAlignment="1" applyProtection="1">
      <alignment horizontal="left" vertical="center" wrapText="1"/>
      <protection locked="0"/>
    </xf>
    <xf numFmtId="193" fontId="0" fillId="0" borderId="0" xfId="284" applyNumberFormat="1" applyFill="1" applyAlignment="1" applyProtection="1">
      <protection locked="0"/>
    </xf>
    <xf numFmtId="193" fontId="34" fillId="0" borderId="0" xfId="284" applyNumberFormat="1" applyFont="1" applyFill="1" applyAlignment="1" applyProtection="1">
      <protection locked="0"/>
    </xf>
    <xf numFmtId="0" fontId="43" fillId="0" borderId="0" xfId="284" applyFont="1" applyFill="1" applyAlignment="1" applyProtection="1">
      <alignment horizontal="right"/>
      <protection locked="0"/>
    </xf>
    <xf numFmtId="0" fontId="129" fillId="0" borderId="32" xfId="284" applyFont="1" applyFill="1" applyBorder="1" applyAlignment="1" applyProtection="1">
      <alignment horizontal="center" vertical="center" wrapText="1"/>
      <protection locked="0"/>
    </xf>
    <xf numFmtId="0" fontId="129" fillId="0" borderId="31" xfId="284" applyFont="1" applyFill="1" applyBorder="1" applyAlignment="1" applyProtection="1">
      <alignment vertical="center" wrapText="1"/>
      <protection locked="0"/>
    </xf>
    <xf numFmtId="0" fontId="129" fillId="0" borderId="3" xfId="284" applyFont="1" applyFill="1" applyBorder="1" applyAlignment="1" applyProtection="1">
      <alignment vertical="center" wrapText="1"/>
      <protection locked="0"/>
    </xf>
    <xf numFmtId="0" fontId="129" fillId="0" borderId="3" xfId="284" applyFont="1" applyFill="1" applyBorder="1" applyAlignment="1" applyProtection="1">
      <alignment horizontal="center" vertical="center" wrapText="1"/>
      <protection locked="0"/>
    </xf>
    <xf numFmtId="0" fontId="130" fillId="0" borderId="1" xfId="284" applyFont="1" applyFill="1" applyBorder="1" applyAlignment="1" applyProtection="1">
      <alignment horizontal="center" vertical="center" wrapText="1"/>
      <protection locked="0"/>
    </xf>
    <xf numFmtId="0" fontId="57" fillId="0" borderId="1" xfId="284" applyFont="1" applyFill="1" applyBorder="1" applyAlignment="1" applyProtection="1">
      <alignment horizontal="center" vertical="center"/>
      <protection locked="0"/>
    </xf>
    <xf numFmtId="0" fontId="108" fillId="0" borderId="0" xfId="284" applyFont="1" applyFill="1" applyProtection="1">
      <alignment vertical="center"/>
      <protection locked="0"/>
    </xf>
    <xf numFmtId="0" fontId="132" fillId="0" borderId="1" xfId="284" applyFont="1" applyFill="1" applyBorder="1" applyAlignment="1" applyProtection="1">
      <alignment horizontal="left" vertical="center"/>
      <protection locked="0"/>
    </xf>
    <xf numFmtId="0" fontId="87" fillId="0" borderId="1" xfId="284" applyFont="1" applyFill="1" applyBorder="1" applyProtection="1">
      <alignment vertical="center"/>
      <protection locked="0"/>
    </xf>
    <xf numFmtId="0" fontId="87" fillId="0" borderId="1" xfId="0" applyFont="1" applyFill="1" applyBorder="1" applyAlignment="1">
      <alignment vertical="center" wrapText="1"/>
    </xf>
    <xf numFmtId="0" fontId="13" fillId="0" borderId="1" xfId="0" applyFont="1" applyFill="1" applyBorder="1" applyAlignment="1">
      <alignment vertical="center" wrapText="1"/>
    </xf>
    <xf numFmtId="0" fontId="87" fillId="0" borderId="1" xfId="0" applyFont="1" applyFill="1" applyBorder="1" applyAlignment="1">
      <alignment vertical="center"/>
    </xf>
    <xf numFmtId="0" fontId="87" fillId="0" borderId="1" xfId="284" applyFont="1" applyFill="1" applyBorder="1" applyAlignment="1" applyProtection="1">
      <alignment vertical="center" wrapText="1"/>
      <protection locked="0"/>
    </xf>
    <xf numFmtId="0" fontId="13" fillId="0" borderId="1" xfId="284" applyFont="1" applyFill="1" applyBorder="1" applyAlignment="1" applyProtection="1">
      <alignment vertical="center" wrapText="1"/>
      <protection locked="0"/>
    </xf>
    <xf numFmtId="0" fontId="133" fillId="0" borderId="1" xfId="284" applyFont="1" applyFill="1" applyBorder="1" applyAlignment="1" applyProtection="1">
      <alignment horizontal="left" vertical="center" wrapText="1"/>
      <protection locked="0"/>
    </xf>
    <xf numFmtId="179" fontId="107" fillId="0" borderId="0" xfId="284" applyNumberFormat="1" applyFont="1" applyFill="1" applyProtection="1">
      <alignment vertical="center"/>
      <protection locked="0"/>
    </xf>
    <xf numFmtId="205" fontId="106" fillId="0" borderId="1" xfId="0" applyNumberFormat="1" applyFont="1" applyFill="1" applyBorder="1" applyAlignment="1" applyProtection="1">
      <alignment horizontal="right" vertical="center"/>
      <protection locked="0"/>
    </xf>
    <xf numFmtId="205" fontId="105" fillId="0" borderId="1" xfId="0" applyNumberFormat="1" applyFont="1" applyFill="1" applyBorder="1" applyAlignment="1" applyProtection="1">
      <alignment horizontal="right" vertical="center"/>
      <protection locked="0"/>
    </xf>
    <xf numFmtId="178" fontId="34" fillId="0" borderId="0" xfId="284" applyNumberFormat="1" applyFont="1" applyFill="1" applyProtection="1">
      <alignment vertical="center"/>
      <protection locked="0"/>
    </xf>
    <xf numFmtId="0" fontId="107" fillId="0" borderId="1" xfId="284" applyFont="1" applyFill="1" applyBorder="1" applyAlignment="1" applyProtection="1">
      <alignment vertical="center" wrapText="1"/>
      <protection locked="0"/>
    </xf>
    <xf numFmtId="0" fontId="107" fillId="0" borderId="1" xfId="284" applyFont="1" applyFill="1" applyBorder="1" applyProtection="1">
      <alignment vertical="center"/>
      <protection locked="0"/>
    </xf>
    <xf numFmtId="49" fontId="107" fillId="0" borderId="1" xfId="284" applyNumberFormat="1" applyFont="1" applyFill="1" applyBorder="1" applyAlignment="1" applyProtection="1">
      <alignment vertical="center" wrapText="1"/>
      <protection locked="0"/>
    </xf>
    <xf numFmtId="49" fontId="67" fillId="0" borderId="1" xfId="284" applyNumberFormat="1" applyFont="1" applyFill="1" applyBorder="1" applyAlignment="1" applyProtection="1">
      <alignment vertical="center" wrapText="1"/>
      <protection locked="0"/>
    </xf>
    <xf numFmtId="0" fontId="55" fillId="0" borderId="1" xfId="284" applyFont="1" applyFill="1" applyBorder="1" applyAlignment="1" applyProtection="1">
      <alignment vertical="top" wrapText="1"/>
      <protection locked="0"/>
    </xf>
    <xf numFmtId="0" fontId="67" fillId="0" borderId="0" xfId="226" applyFill="1" applyProtection="1">
      <protection locked="0"/>
    </xf>
    <xf numFmtId="0" fontId="67" fillId="0" borderId="0" xfId="226" applyFill="1" applyAlignment="1" applyProtection="1">
      <alignment vertical="center"/>
      <protection locked="0"/>
    </xf>
    <xf numFmtId="0" fontId="134" fillId="0" borderId="0" xfId="226" applyFont="1" applyFill="1" applyProtection="1">
      <protection locked="0"/>
    </xf>
    <xf numFmtId="0" fontId="67" fillId="0" borderId="0" xfId="226" applyFont="1" applyFill="1" applyProtection="1">
      <protection locked="0"/>
    </xf>
    <xf numFmtId="0" fontId="67" fillId="0" borderId="0" xfId="226" applyFill="1" applyBorder="1" applyAlignment="1" applyProtection="1">
      <alignment horizontal="left"/>
      <protection locked="0"/>
    </xf>
    <xf numFmtId="0" fontId="135" fillId="0" borderId="0" xfId="226" applyFont="1" applyFill="1" applyProtection="1">
      <protection locked="0"/>
    </xf>
    <xf numFmtId="0" fontId="41" fillId="0" borderId="0" xfId="226" applyFont="1" applyFill="1" applyBorder="1" applyAlignment="1" applyProtection="1">
      <alignment horizontal="center" vertical="center"/>
      <protection locked="0"/>
    </xf>
    <xf numFmtId="0" fontId="80" fillId="0" borderId="0" xfId="373" applyFont="1" applyFill="1" applyAlignment="1" applyProtection="1">
      <alignment vertical="center"/>
      <protection locked="0"/>
    </xf>
    <xf numFmtId="179" fontId="67" fillId="0" borderId="0" xfId="226" applyNumberFormat="1" applyFill="1" applyAlignment="1" applyProtection="1">
      <alignment vertical="center"/>
      <protection locked="0"/>
    </xf>
    <xf numFmtId="0" fontId="67" fillId="0" borderId="0" xfId="226" applyFont="1" applyFill="1" applyAlignment="1" applyProtection="1">
      <alignment horizontal="right" vertical="center"/>
      <protection locked="0"/>
    </xf>
    <xf numFmtId="179" fontId="129" fillId="0" borderId="1" xfId="226" applyNumberFormat="1" applyFont="1" applyFill="1" applyBorder="1" applyAlignment="1" applyProtection="1">
      <alignment horizontal="center" vertical="center" wrapText="1" shrinkToFit="1"/>
      <protection locked="0"/>
    </xf>
    <xf numFmtId="0" fontId="136" fillId="0" borderId="1" xfId="226" applyFont="1" applyFill="1" applyBorder="1" applyAlignment="1" applyProtection="1">
      <alignment horizontal="center" vertical="center" wrapText="1"/>
      <protection hidden="1"/>
    </xf>
    <xf numFmtId="0" fontId="130" fillId="0" borderId="43" xfId="226" applyFont="1" applyFill="1" applyBorder="1" applyAlignment="1" applyProtection="1">
      <alignment horizontal="center" vertical="center" wrapText="1"/>
      <protection locked="0"/>
    </xf>
    <xf numFmtId="0" fontId="130" fillId="0" borderId="32" xfId="226" applyFont="1" applyFill="1" applyBorder="1" applyAlignment="1" applyProtection="1">
      <alignment horizontal="center" vertical="center" wrapText="1"/>
      <protection locked="0"/>
    </xf>
    <xf numFmtId="0" fontId="130" fillId="0" borderId="46" xfId="226" applyFont="1" applyFill="1" applyBorder="1" applyAlignment="1" applyProtection="1">
      <alignment horizontal="center" vertical="center" wrapText="1"/>
      <protection locked="0"/>
    </xf>
    <xf numFmtId="0" fontId="65" fillId="0" borderId="1" xfId="226" applyFont="1" applyFill="1" applyBorder="1" applyAlignment="1" applyProtection="1">
      <alignment horizontal="left" vertical="center" wrapText="1"/>
      <protection locked="0"/>
    </xf>
    <xf numFmtId="179" fontId="121" fillId="0" borderId="1" xfId="0" applyNumberFormat="1" applyFont="1" applyFill="1" applyBorder="1" applyProtection="1">
      <alignment vertical="center"/>
      <protection locked="0"/>
    </xf>
    <xf numFmtId="179" fontId="118" fillId="0" borderId="1" xfId="0" applyNumberFormat="1" applyFont="1" applyFill="1" applyBorder="1" applyProtection="1">
      <alignment vertical="center"/>
      <protection locked="0"/>
    </xf>
    <xf numFmtId="0" fontId="67" fillId="0" borderId="1" xfId="226" applyFont="1" applyFill="1" applyBorder="1" applyAlignment="1" applyProtection="1">
      <alignment horizontal="left" vertical="center" wrapText="1"/>
      <protection locked="0"/>
    </xf>
    <xf numFmtId="179" fontId="106" fillId="0" borderId="1" xfId="0" applyNumberFormat="1" applyFont="1" applyFill="1" applyBorder="1" applyProtection="1">
      <alignment vertical="center"/>
      <protection locked="0"/>
    </xf>
    <xf numFmtId="0" fontId="65" fillId="0" borderId="1" xfId="226" applyFont="1" applyFill="1" applyBorder="1" applyAlignment="1" applyProtection="1">
      <alignment horizontal="left" vertical="center" wrapText="1" shrinkToFit="1"/>
      <protection locked="0"/>
    </xf>
    <xf numFmtId="0" fontId="65" fillId="0" borderId="1" xfId="197" applyFont="1" applyFill="1" applyBorder="1" applyAlignment="1" applyProtection="1">
      <alignment horizontal="left" vertical="center" wrapText="1"/>
      <protection locked="0"/>
    </xf>
    <xf numFmtId="0" fontId="67" fillId="0" borderId="1" xfId="197" applyFont="1" applyFill="1" applyBorder="1" applyAlignment="1" applyProtection="1">
      <alignment horizontal="left" vertical="center" wrapText="1"/>
      <protection locked="0"/>
    </xf>
    <xf numFmtId="0" fontId="67" fillId="0" borderId="1" xfId="226" applyFont="1" applyFill="1" applyBorder="1" applyAlignment="1" applyProtection="1">
      <alignment horizontal="left" vertical="center" wrapText="1" shrinkToFit="1"/>
      <protection locked="0"/>
    </xf>
    <xf numFmtId="179" fontId="55" fillId="0" borderId="1" xfId="0" applyNumberFormat="1" applyFont="1" applyFill="1" applyBorder="1" applyAlignment="1" applyProtection="1">
      <alignment horizontal="left" vertical="top" wrapText="1"/>
      <protection locked="0"/>
    </xf>
    <xf numFmtId="179" fontId="67" fillId="0" borderId="0" xfId="226" applyNumberFormat="1" applyFill="1" applyProtection="1">
      <protection locked="0"/>
    </xf>
    <xf numFmtId="179" fontId="55" fillId="0" borderId="1" xfId="226" applyNumberFormat="1" applyFont="1" applyFill="1" applyBorder="1" applyAlignment="1" applyProtection="1">
      <alignment vertical="center" wrapText="1"/>
      <protection locked="0"/>
    </xf>
    <xf numFmtId="179" fontId="55" fillId="0" borderId="1" xfId="315" applyNumberFormat="1" applyFont="1" applyFill="1" applyBorder="1" applyAlignment="1" applyProtection="1">
      <alignment horizontal="left" vertical="center" wrapText="1"/>
      <protection locked="0"/>
    </xf>
    <xf numFmtId="179" fontId="55" fillId="0" borderId="1" xfId="315" applyNumberFormat="1" applyFont="1" applyFill="1" applyBorder="1" applyAlignment="1" applyProtection="1">
      <alignment vertical="center" wrapText="1"/>
      <protection locked="0"/>
    </xf>
    <xf numFmtId="179" fontId="55" fillId="0" borderId="1" xfId="226" applyNumberFormat="1" applyFont="1" applyFill="1" applyBorder="1" applyAlignment="1" applyProtection="1">
      <alignment horizontal="left" vertical="center" wrapText="1"/>
      <protection locked="0"/>
    </xf>
    <xf numFmtId="179" fontId="67" fillId="0" borderId="0" xfId="226" applyNumberFormat="1" applyFont="1" applyFill="1" applyProtection="1">
      <protection locked="0"/>
    </xf>
    <xf numFmtId="179" fontId="55" fillId="0" borderId="1" xfId="226" applyNumberFormat="1" applyFont="1" applyFill="1" applyBorder="1" applyAlignment="1" applyProtection="1">
      <alignment horizontal="center" vertical="center" wrapText="1"/>
      <protection locked="0"/>
    </xf>
    <xf numFmtId="179" fontId="13" fillId="0" borderId="1" xfId="226" applyNumberFormat="1" applyFont="1" applyFill="1" applyBorder="1" applyAlignment="1" applyProtection="1">
      <alignment horizontal="left" vertical="center" wrapText="1"/>
      <protection locked="0"/>
    </xf>
    <xf numFmtId="179" fontId="55" fillId="0" borderId="1" xfId="0" applyNumberFormat="1" applyFont="1" applyFill="1" applyBorder="1" applyAlignment="1" applyProtection="1">
      <alignment vertical="center" wrapText="1"/>
      <protection locked="0"/>
    </xf>
    <xf numFmtId="0" fontId="67" fillId="0" borderId="0" xfId="373" applyFont="1" applyFill="1" applyProtection="1">
      <alignment vertical="center"/>
      <protection locked="0"/>
    </xf>
    <xf numFmtId="0" fontId="55" fillId="0" borderId="0" xfId="373" applyFont="1" applyFill="1" applyAlignment="1" applyProtection="1">
      <alignment vertical="center"/>
      <protection locked="0"/>
    </xf>
    <xf numFmtId="0" fontId="10" fillId="0" borderId="0" xfId="373" applyFont="1" applyFill="1" applyProtection="1">
      <alignment vertical="center"/>
      <protection locked="0"/>
    </xf>
    <xf numFmtId="0" fontId="65" fillId="0" borderId="0" xfId="373" applyFont="1" applyFill="1" applyProtection="1">
      <alignment vertical="center"/>
      <protection locked="0"/>
    </xf>
    <xf numFmtId="177" fontId="67" fillId="0" borderId="0" xfId="373" applyNumberFormat="1" applyFont="1" applyFill="1" applyProtection="1">
      <alignment vertical="center"/>
      <protection locked="0"/>
    </xf>
    <xf numFmtId="0" fontId="41" fillId="0" borderId="0" xfId="373" applyFont="1" applyFill="1" applyAlignment="1" applyProtection="1">
      <alignment horizontal="center" vertical="center"/>
      <protection locked="0"/>
    </xf>
    <xf numFmtId="205" fontId="55" fillId="0" borderId="0" xfId="373" applyNumberFormat="1" applyFont="1" applyFill="1" applyAlignment="1" applyProtection="1">
      <alignment vertical="center"/>
      <protection locked="0"/>
    </xf>
    <xf numFmtId="0" fontId="10" fillId="0" borderId="1" xfId="373" applyFont="1" applyFill="1" applyBorder="1" applyAlignment="1" applyProtection="1">
      <alignment horizontal="center" vertical="center"/>
      <protection locked="0"/>
    </xf>
    <xf numFmtId="205" fontId="10" fillId="0" borderId="1" xfId="373" applyNumberFormat="1" applyFont="1" applyFill="1" applyBorder="1" applyAlignment="1" applyProtection="1">
      <alignment horizontal="center" vertical="center" wrapText="1"/>
      <protection hidden="1"/>
    </xf>
    <xf numFmtId="205" fontId="10" fillId="0" borderId="1" xfId="373" applyNumberFormat="1" applyFont="1" applyFill="1" applyBorder="1" applyAlignment="1" applyProtection="1">
      <alignment horizontal="center" vertical="center" wrapText="1"/>
      <protection locked="0"/>
    </xf>
    <xf numFmtId="0" fontId="10" fillId="0" borderId="45" xfId="373" applyFont="1" applyFill="1" applyBorder="1" applyAlignment="1" applyProtection="1">
      <alignment horizontal="center" vertical="center" wrapText="1" shrinkToFit="1"/>
      <protection locked="0"/>
    </xf>
    <xf numFmtId="0" fontId="10" fillId="0" borderId="1" xfId="373" applyFont="1" applyFill="1" applyBorder="1" applyAlignment="1" applyProtection="1">
      <alignment horizontal="center" vertical="center" wrapText="1" shrinkToFit="1"/>
      <protection locked="0"/>
    </xf>
    <xf numFmtId="205" fontId="10" fillId="0" borderId="1" xfId="373" applyNumberFormat="1" applyFont="1" applyFill="1" applyBorder="1" applyAlignment="1" applyProtection="1">
      <alignment horizontal="center" vertical="center"/>
      <protection locked="0"/>
    </xf>
    <xf numFmtId="0" fontId="10" fillId="0" borderId="33" xfId="373" applyFont="1" applyFill="1" applyBorder="1" applyAlignment="1" applyProtection="1">
      <alignment horizontal="center" vertical="center" wrapText="1" shrinkToFit="1"/>
      <protection locked="0"/>
    </xf>
    <xf numFmtId="0" fontId="137" fillId="0" borderId="1" xfId="373" applyFont="1" applyFill="1" applyBorder="1" applyAlignment="1" applyProtection="1">
      <alignment vertical="center" wrapText="1"/>
      <protection locked="0"/>
    </xf>
    <xf numFmtId="179" fontId="106" fillId="0" borderId="1" xfId="413" applyNumberFormat="1" applyFont="1" applyFill="1" applyBorder="1" applyAlignment="1" applyProtection="1">
      <alignment vertical="center" shrinkToFit="1"/>
      <protection hidden="1"/>
    </xf>
    <xf numFmtId="205" fontId="106" fillId="0" borderId="1" xfId="413" applyNumberFormat="1" applyFont="1" applyFill="1" applyBorder="1" applyAlignment="1" applyProtection="1">
      <alignment vertical="center" shrinkToFit="1"/>
      <protection hidden="1"/>
    </xf>
    <xf numFmtId="177" fontId="106" fillId="0" borderId="1" xfId="413" applyNumberFormat="1" applyFont="1" applyFill="1" applyBorder="1" applyAlignment="1" applyProtection="1">
      <alignment vertical="center" shrinkToFit="1"/>
      <protection hidden="1"/>
    </xf>
    <xf numFmtId="0" fontId="106" fillId="0" borderId="33" xfId="373" applyFont="1" applyFill="1" applyBorder="1" applyAlignment="1" applyProtection="1">
      <alignment vertical="center" wrapText="1" shrinkToFit="1"/>
      <protection locked="0"/>
    </xf>
    <xf numFmtId="205" fontId="106" fillId="0" borderId="33" xfId="413" applyNumberFormat="1" applyFont="1" applyFill="1" applyBorder="1" applyAlignment="1" applyProtection="1">
      <alignment vertical="center" shrinkToFit="1"/>
      <protection hidden="1"/>
    </xf>
    <xf numFmtId="0" fontId="137" fillId="0" borderId="1" xfId="373" applyFont="1" applyFill="1" applyBorder="1" applyAlignment="1" applyProtection="1">
      <alignment vertical="center"/>
      <protection locked="0"/>
    </xf>
    <xf numFmtId="179" fontId="106" fillId="0" borderId="33" xfId="413" applyNumberFormat="1" applyFont="1" applyFill="1" applyBorder="1" applyAlignment="1" applyProtection="1">
      <alignment vertical="center" shrinkToFit="1"/>
      <protection hidden="1"/>
    </xf>
    <xf numFmtId="0" fontId="65" fillId="0" borderId="1" xfId="373" applyFont="1" applyFill="1" applyBorder="1" applyAlignment="1" applyProtection="1">
      <alignment vertical="center"/>
      <protection locked="0"/>
    </xf>
    <xf numFmtId="0" fontId="67" fillId="0" borderId="1" xfId="373" applyFont="1" applyFill="1" applyBorder="1" applyAlignment="1" applyProtection="1">
      <alignment vertical="center"/>
      <protection locked="0"/>
    </xf>
    <xf numFmtId="179" fontId="105" fillId="0" borderId="1" xfId="413" applyNumberFormat="1" applyFont="1" applyFill="1" applyBorder="1" applyAlignment="1" applyProtection="1">
      <alignment vertical="center" shrinkToFit="1"/>
      <protection hidden="1"/>
    </xf>
    <xf numFmtId="195" fontId="118" fillId="0" borderId="1" xfId="0" applyNumberFormat="1" applyFont="1" applyFill="1" applyBorder="1" applyAlignment="1">
      <alignment horizontal="right" vertical="center"/>
    </xf>
    <xf numFmtId="177" fontId="105" fillId="0" borderId="1" xfId="413" applyNumberFormat="1" applyFont="1" applyFill="1" applyBorder="1" applyAlignment="1" applyProtection="1">
      <alignment vertical="center" shrinkToFit="1"/>
      <protection hidden="1"/>
    </xf>
    <xf numFmtId="0" fontId="105" fillId="0" borderId="33" xfId="373" applyFont="1" applyFill="1" applyBorder="1" applyAlignment="1" applyProtection="1">
      <alignment vertical="center" wrapText="1" shrinkToFit="1"/>
      <protection locked="0"/>
    </xf>
    <xf numFmtId="179" fontId="118" fillId="0" borderId="1" xfId="413" applyNumberFormat="1" applyFont="1" applyFill="1" applyBorder="1" applyAlignment="1" applyProtection="1">
      <alignment vertical="center" shrinkToFit="1"/>
      <protection locked="0"/>
    </xf>
    <xf numFmtId="179" fontId="118" fillId="0" borderId="33" xfId="413" applyNumberFormat="1" applyFont="1" applyFill="1" applyBorder="1" applyAlignment="1" applyProtection="1">
      <alignment vertical="center" shrinkToFit="1"/>
      <protection locked="0"/>
    </xf>
    <xf numFmtId="179" fontId="105" fillId="0" borderId="1" xfId="413" applyNumberFormat="1" applyFont="1" applyFill="1" applyBorder="1" applyAlignment="1" applyProtection="1">
      <alignment vertical="center" shrinkToFit="1"/>
      <protection locked="0"/>
    </xf>
    <xf numFmtId="0" fontId="107" fillId="0" borderId="1" xfId="555" applyFont="1" applyFill="1" applyBorder="1" applyAlignment="1" applyProtection="1">
      <alignment horizontal="left" vertical="center" shrinkToFit="1"/>
      <protection locked="0"/>
    </xf>
    <xf numFmtId="0" fontId="67" fillId="0" borderId="1" xfId="555" applyFont="1" applyFill="1" applyBorder="1" applyAlignment="1" applyProtection="1">
      <alignment horizontal="left" vertical="center" shrinkToFit="1"/>
      <protection locked="0"/>
    </xf>
    <xf numFmtId="0" fontId="67" fillId="0" borderId="1" xfId="378" applyFont="1" applyFill="1" applyBorder="1" applyAlignment="1" applyProtection="1">
      <alignment vertical="center"/>
      <protection locked="0"/>
    </xf>
    <xf numFmtId="0" fontId="67" fillId="0" borderId="1" xfId="556" applyFont="1" applyFill="1" applyBorder="1" applyAlignment="1" applyProtection="1">
      <alignment vertical="center"/>
      <protection locked="0"/>
    </xf>
    <xf numFmtId="179" fontId="105" fillId="0" borderId="33" xfId="413" applyNumberFormat="1" applyFont="1" applyFill="1" applyBorder="1" applyAlignment="1" applyProtection="1">
      <alignment vertical="center" shrinkToFit="1"/>
      <protection locked="0"/>
    </xf>
    <xf numFmtId="205" fontId="105" fillId="0" borderId="1" xfId="413" applyNumberFormat="1" applyFont="1" applyFill="1" applyBorder="1" applyAlignment="1" applyProtection="1">
      <alignment vertical="center" shrinkToFit="1"/>
      <protection hidden="1"/>
    </xf>
    <xf numFmtId="205" fontId="118" fillId="0" borderId="33" xfId="413" applyNumberFormat="1" applyFont="1" applyFill="1" applyBorder="1" applyAlignment="1" applyProtection="1">
      <alignment vertical="center" shrinkToFit="1"/>
      <protection hidden="1"/>
    </xf>
    <xf numFmtId="205" fontId="118" fillId="0" borderId="1" xfId="413" applyNumberFormat="1" applyFont="1" applyFill="1" applyBorder="1" applyAlignment="1" applyProtection="1">
      <alignment vertical="center" shrinkToFit="1"/>
      <protection hidden="1"/>
    </xf>
    <xf numFmtId="0" fontId="105" fillId="0" borderId="47" xfId="373" applyFont="1" applyFill="1" applyBorder="1" applyAlignment="1" applyProtection="1">
      <alignment vertical="center" wrapText="1" shrinkToFit="1"/>
      <protection locked="0"/>
    </xf>
    <xf numFmtId="179" fontId="118" fillId="0" borderId="47" xfId="413" applyNumberFormat="1" applyFont="1" applyFill="1" applyBorder="1" applyAlignment="1" applyProtection="1">
      <alignment vertical="center" shrinkToFit="1"/>
      <protection locked="0"/>
    </xf>
    <xf numFmtId="0" fontId="55" fillId="0" borderId="0" xfId="373" applyFont="1" applyFill="1" applyAlignment="1" applyProtection="1">
      <alignment horizontal="right" vertical="center"/>
      <protection locked="0"/>
    </xf>
    <xf numFmtId="0" fontId="69" fillId="0" borderId="0" xfId="373" applyFont="1" applyFill="1" applyProtection="1">
      <alignment vertical="center"/>
      <protection locked="0"/>
    </xf>
    <xf numFmtId="177" fontId="10" fillId="0" borderId="1" xfId="373" applyNumberFormat="1" applyFont="1" applyFill="1" applyBorder="1" applyAlignment="1" applyProtection="1">
      <alignment horizontal="center" vertical="center" wrapText="1"/>
      <protection locked="0"/>
    </xf>
    <xf numFmtId="0" fontId="10" fillId="0" borderId="1" xfId="373" applyFont="1" applyFill="1" applyBorder="1" applyAlignment="1" applyProtection="1">
      <alignment horizontal="center" vertical="center" wrapText="1"/>
      <protection locked="0"/>
    </xf>
    <xf numFmtId="179" fontId="106" fillId="0" borderId="1" xfId="413" applyNumberFormat="1" applyFont="1" applyFill="1" applyBorder="1" applyAlignment="1" applyProtection="1">
      <alignment horizontal="right" vertical="center" shrinkToFit="1"/>
      <protection locked="0"/>
    </xf>
    <xf numFmtId="185" fontId="106" fillId="0" borderId="1" xfId="413" applyNumberFormat="1" applyFont="1" applyFill="1" applyBorder="1" applyAlignment="1" applyProtection="1">
      <alignment vertical="center" shrinkToFit="1"/>
      <protection locked="0"/>
    </xf>
    <xf numFmtId="0" fontId="71" fillId="0" borderId="1" xfId="373" applyFont="1" applyFill="1" applyBorder="1" applyAlignment="1" applyProtection="1">
      <alignment vertical="center" wrapText="1"/>
      <protection locked="0"/>
    </xf>
    <xf numFmtId="185" fontId="105" fillId="0" borderId="1" xfId="413" applyNumberFormat="1" applyFont="1" applyFill="1" applyBorder="1" applyAlignment="1" applyProtection="1">
      <alignment vertical="center" shrinkToFit="1"/>
      <protection locked="0"/>
    </xf>
    <xf numFmtId="0" fontId="13" fillId="0" borderId="1" xfId="373" applyFont="1" applyFill="1" applyBorder="1" applyAlignment="1" applyProtection="1">
      <alignment vertical="center" wrapText="1"/>
      <protection locked="0"/>
    </xf>
    <xf numFmtId="0" fontId="13" fillId="0" borderId="1" xfId="373" applyFont="1" applyFill="1" applyBorder="1" applyProtection="1">
      <alignment vertical="center"/>
      <protection locked="0"/>
    </xf>
    <xf numFmtId="179" fontId="105" fillId="0" borderId="1" xfId="413" applyNumberFormat="1" applyFont="1" applyFill="1" applyBorder="1" applyAlignment="1" applyProtection="1">
      <alignment horizontal="right" vertical="center" shrinkToFit="1"/>
      <protection locked="0"/>
    </xf>
    <xf numFmtId="179" fontId="13" fillId="0" borderId="1" xfId="373" applyNumberFormat="1" applyFont="1" applyFill="1" applyBorder="1" applyAlignment="1" applyProtection="1">
      <alignment vertical="center" wrapText="1"/>
      <protection locked="0"/>
    </xf>
    <xf numFmtId="0" fontId="69" fillId="0" borderId="0" xfId="226" applyFont="1" applyFill="1" applyBorder="1" applyAlignment="1">
      <alignment horizontal="left"/>
    </xf>
    <xf numFmtId="0" fontId="13" fillId="0" borderId="48" xfId="226" applyFont="1" applyFill="1" applyBorder="1" applyAlignment="1">
      <alignment horizontal="center" vertical="center"/>
    </xf>
    <xf numFmtId="0" fontId="72" fillId="0" borderId="1" xfId="226" applyFont="1" applyFill="1" applyBorder="1" applyAlignment="1">
      <alignment horizontal="center" vertical="center" wrapText="1"/>
    </xf>
    <xf numFmtId="0" fontId="13" fillId="0" borderId="3" xfId="226" applyNumberFormat="1" applyFont="1" applyFill="1" applyBorder="1" applyAlignment="1" applyProtection="1">
      <alignment vertical="center"/>
    </xf>
    <xf numFmtId="0" fontId="13" fillId="0" borderId="3" xfId="149" applyFont="1" applyFill="1" applyBorder="1" applyAlignment="1">
      <alignment vertical="center"/>
    </xf>
    <xf numFmtId="0" fontId="13" fillId="0" borderId="28" xfId="226" applyFont="1" applyFill="1" applyBorder="1" applyAlignment="1">
      <alignment horizontal="center" vertical="center"/>
    </xf>
    <xf numFmtId="195" fontId="71" fillId="0" borderId="2" xfId="226" applyNumberFormat="1" applyFont="1" applyFill="1" applyBorder="1" applyAlignment="1">
      <alignment vertical="center"/>
    </xf>
    <xf numFmtId="195" fontId="71" fillId="0" borderId="29" xfId="226" applyNumberFormat="1" applyFont="1" applyFill="1" applyBorder="1" applyAlignment="1">
      <alignment vertical="center"/>
    </xf>
    <xf numFmtId="0" fontId="13" fillId="0" borderId="0" xfId="226" applyFont="1" applyFill="1" applyBorder="1" applyAlignment="1">
      <alignment horizontal="right" vertical="center"/>
    </xf>
    <xf numFmtId="0" fontId="67" fillId="0" borderId="0" xfId="226" applyFill="1" applyBorder="1" applyAlignment="1"/>
    <xf numFmtId="0" fontId="13" fillId="0" borderId="23" xfId="226" applyFont="1" applyFill="1" applyBorder="1" applyAlignment="1">
      <alignment horizontal="center" vertical="center" wrapText="1"/>
    </xf>
    <xf numFmtId="0" fontId="13" fillId="0" borderId="1" xfId="149" applyFont="1" applyFill="1" applyBorder="1" applyAlignment="1">
      <alignment horizontal="center" vertical="center" wrapText="1"/>
    </xf>
    <xf numFmtId="195" fontId="71" fillId="0" borderId="1" xfId="149" applyNumberFormat="1" applyFont="1" applyFill="1" applyBorder="1" applyAlignment="1">
      <alignment vertical="center"/>
    </xf>
    <xf numFmtId="218" fontId="71" fillId="0" borderId="42" xfId="226" applyNumberFormat="1" applyFont="1" applyFill="1" applyBorder="1" applyAlignment="1">
      <alignment vertical="center"/>
    </xf>
    <xf numFmtId="0" fontId="67" fillId="0" borderId="30" xfId="0" applyFont="1" applyFill="1" applyBorder="1" applyAlignment="1"/>
    <xf numFmtId="204" fontId="67" fillId="0" borderId="0" xfId="0" applyNumberFormat="1" applyFont="1" applyFill="1" applyBorder="1" applyAlignment="1"/>
    <xf numFmtId="0" fontId="13" fillId="0" borderId="1" xfId="226" applyFont="1" applyFill="1" applyBorder="1" applyAlignment="1">
      <alignment horizontal="center" vertical="center" wrapText="1"/>
    </xf>
    <xf numFmtId="0" fontId="13" fillId="0" borderId="24" xfId="149" applyFont="1" applyFill="1" applyBorder="1" applyAlignment="1">
      <alignment horizontal="center" vertical="center" wrapText="1"/>
    </xf>
    <xf numFmtId="199" fontId="13" fillId="0" borderId="24" xfId="226" applyNumberFormat="1" applyFont="1" applyFill="1" applyBorder="1" applyAlignment="1">
      <alignment vertical="center"/>
    </xf>
    <xf numFmtId="194" fontId="67" fillId="0" borderId="0" xfId="0" applyNumberFormat="1" applyFont="1" applyFill="1" applyBorder="1" applyAlignment="1"/>
    <xf numFmtId="0" fontId="71" fillId="0" borderId="23" xfId="149" applyFont="1" applyFill="1" applyBorder="1" applyAlignment="1">
      <alignment vertical="center"/>
    </xf>
    <xf numFmtId="0" fontId="67" fillId="0" borderId="3" xfId="0" applyFont="1" applyFill="1" applyBorder="1" applyAlignment="1"/>
    <xf numFmtId="218" fontId="13" fillId="0" borderId="42" xfId="226" applyNumberFormat="1" applyFont="1" applyFill="1" applyBorder="1" applyAlignment="1">
      <alignment vertical="center"/>
    </xf>
    <xf numFmtId="0" fontId="13" fillId="0" borderId="42" xfId="149" applyFont="1" applyFill="1" applyBorder="1" applyAlignment="1">
      <alignment vertical="center"/>
    </xf>
    <xf numFmtId="195" fontId="13" fillId="0" borderId="43" xfId="226" applyNumberFormat="1" applyFont="1" applyFill="1" applyBorder="1" applyAlignment="1">
      <alignment vertical="center"/>
    </xf>
    <xf numFmtId="195" fontId="71" fillId="0" borderId="26" xfId="149" applyNumberFormat="1" applyFont="1" applyFill="1" applyBorder="1" applyAlignment="1">
      <alignment horizontal="right" vertical="center"/>
    </xf>
    <xf numFmtId="218" fontId="13" fillId="0" borderId="24" xfId="226" applyNumberFormat="1" applyFont="1" applyFill="1" applyBorder="1" applyAlignment="1">
      <alignment horizontal="center" vertical="center" wrapText="1"/>
    </xf>
    <xf numFmtId="0" fontId="67" fillId="0" borderId="2" xfId="0" applyFont="1" applyFill="1" applyBorder="1" applyAlignment="1"/>
    <xf numFmtId="218" fontId="138" fillId="0" borderId="24" xfId="226" applyNumberFormat="1" applyFont="1" applyFill="1" applyBorder="1" applyAlignment="1">
      <alignment vertical="center"/>
    </xf>
    <xf numFmtId="218" fontId="138" fillId="0" borderId="44" xfId="226" applyNumberFormat="1" applyFont="1" applyFill="1" applyBorder="1" applyAlignment="1">
      <alignment vertical="center"/>
    </xf>
    <xf numFmtId="0" fontId="41" fillId="0" borderId="0" xfId="267" applyFont="1" applyFill="1" applyBorder="1" applyAlignment="1" applyProtection="1">
      <alignment horizontal="center"/>
      <protection locked="0"/>
    </xf>
    <xf numFmtId="0" fontId="72" fillId="0" borderId="23" xfId="226" applyFont="1" applyFill="1" applyBorder="1" applyAlignment="1">
      <alignment horizontal="center" vertical="center" wrapText="1"/>
    </xf>
    <xf numFmtId="0" fontId="72" fillId="0" borderId="42" xfId="226" applyFont="1" applyFill="1" applyBorder="1" applyAlignment="1">
      <alignment horizontal="center" vertical="center" wrapText="1"/>
    </xf>
    <xf numFmtId="0" fontId="72" fillId="0" borderId="34" xfId="226" applyFont="1" applyFill="1" applyBorder="1" applyAlignment="1">
      <alignment horizontal="center" vertical="center" wrapText="1"/>
    </xf>
    <xf numFmtId="0" fontId="67" fillId="0" borderId="1" xfId="226" applyFill="1" applyBorder="1" applyAlignment="1"/>
    <xf numFmtId="0" fontId="67" fillId="0" borderId="1" xfId="226" applyFont="1" applyFill="1" applyBorder="1" applyAlignment="1"/>
    <xf numFmtId="185" fontId="13" fillId="0" borderId="0" xfId="226" applyNumberFormat="1" applyFont="1" applyFill="1" applyBorder="1" applyAlignment="1">
      <alignment horizontal="left" vertical="center"/>
    </xf>
    <xf numFmtId="195" fontId="13" fillId="0" borderId="0" xfId="226" applyNumberFormat="1" applyFont="1" applyFill="1" applyBorder="1" applyAlignment="1">
      <alignment horizontal="left" vertical="center"/>
    </xf>
    <xf numFmtId="0" fontId="72" fillId="0" borderId="1" xfId="149" applyFont="1" applyFill="1" applyBorder="1" applyAlignment="1">
      <alignment horizontal="center" vertical="center" wrapText="1"/>
    </xf>
    <xf numFmtId="0" fontId="72" fillId="4" borderId="2" xfId="226" applyFont="1" applyFill="1" applyBorder="1" applyAlignment="1">
      <alignment horizontal="center" vertical="center" wrapText="1"/>
    </xf>
    <xf numFmtId="0" fontId="72" fillId="4" borderId="31" xfId="226" applyFont="1" applyFill="1" applyBorder="1" applyAlignment="1">
      <alignment horizontal="center" vertical="center" wrapText="1"/>
    </xf>
    <xf numFmtId="0" fontId="72" fillId="4" borderId="1" xfId="226" applyFont="1" applyFill="1" applyBorder="1" applyAlignment="1">
      <alignment horizontal="center" vertical="center" wrapText="1"/>
    </xf>
    <xf numFmtId="218" fontId="13" fillId="0" borderId="1" xfId="226" applyNumberFormat="1" applyFont="1" applyFill="1" applyBorder="1" applyAlignment="1">
      <alignment horizontal="right" vertical="center"/>
    </xf>
    <xf numFmtId="195" fontId="13" fillId="4" borderId="2" xfId="226" applyNumberFormat="1" applyFont="1" applyFill="1" applyBorder="1" applyAlignment="1">
      <alignment vertical="center"/>
    </xf>
    <xf numFmtId="195" fontId="13" fillId="4" borderId="1" xfId="226" applyNumberFormat="1" applyFont="1" applyFill="1" applyBorder="1" applyAlignment="1">
      <alignment vertical="center"/>
    </xf>
    <xf numFmtId="218" fontId="71" fillId="0" borderId="1" xfId="226" applyNumberFormat="1" applyFont="1" applyFill="1" applyBorder="1" applyAlignment="1">
      <alignment horizontal="right" vertical="center"/>
    </xf>
    <xf numFmtId="195" fontId="71" fillId="4" borderId="2" xfId="226" applyNumberFormat="1" applyFont="1" applyFill="1" applyBorder="1" applyAlignment="1">
      <alignment vertical="center"/>
    </xf>
    <xf numFmtId="218" fontId="71" fillId="0" borderId="26" xfId="226" applyNumberFormat="1" applyFont="1" applyFill="1" applyBorder="1" applyAlignment="1">
      <alignment horizontal="right" vertical="center"/>
    </xf>
    <xf numFmtId="195" fontId="71" fillId="0" borderId="29" xfId="226" applyNumberFormat="1" applyFont="1" applyFill="1" applyBorder="1" applyAlignment="1">
      <alignment horizontal="right" vertical="center"/>
    </xf>
    <xf numFmtId="195" fontId="71" fillId="4" borderId="29" xfId="226" applyNumberFormat="1" applyFont="1" applyFill="1" applyBorder="1" applyAlignment="1">
      <alignment horizontal="right" vertical="center"/>
    </xf>
    <xf numFmtId="0" fontId="72" fillId="0" borderId="2" xfId="226" applyFont="1" applyFill="1" applyBorder="1" applyAlignment="1">
      <alignment horizontal="center" vertical="center" wrapText="1"/>
    </xf>
    <xf numFmtId="218" fontId="72" fillId="0" borderId="24" xfId="226" applyNumberFormat="1" applyFont="1" applyFill="1" applyBorder="1" applyAlignment="1">
      <alignment horizontal="center" vertical="center" wrapText="1"/>
    </xf>
    <xf numFmtId="218" fontId="13" fillId="0" borderId="24" xfId="226" applyNumberFormat="1" applyFont="1" applyFill="1" applyBorder="1" applyAlignment="1">
      <alignment horizontal="right" vertical="center"/>
    </xf>
    <xf numFmtId="218" fontId="71" fillId="0" borderId="24" xfId="226" applyNumberFormat="1" applyFont="1" applyFill="1" applyBorder="1" applyAlignment="1">
      <alignment horizontal="right" vertical="center"/>
    </xf>
    <xf numFmtId="218" fontId="71" fillId="0" borderId="44" xfId="226" applyNumberFormat="1" applyFont="1" applyFill="1" applyBorder="1" applyAlignment="1">
      <alignment horizontal="right" vertical="center"/>
    </xf>
    <xf numFmtId="180" fontId="67" fillId="0" borderId="0" xfId="0" applyNumberFormat="1" applyFont="1" applyFill="1" applyBorder="1" applyAlignment="1"/>
    <xf numFmtId="180" fontId="13" fillId="0" borderId="0" xfId="226" applyNumberFormat="1" applyFont="1" applyFill="1" applyBorder="1" applyAlignment="1">
      <alignment horizontal="left" vertical="center"/>
    </xf>
    <xf numFmtId="179" fontId="72" fillId="0" borderId="1" xfId="0" applyNumberFormat="1" applyFont="1" applyFill="1" applyBorder="1" applyAlignment="1" applyProtection="1">
      <alignment vertical="center" shrinkToFit="1"/>
      <protection locked="0"/>
    </xf>
    <xf numFmtId="0" fontId="67" fillId="0" borderId="23" xfId="226" applyFill="1" applyBorder="1" applyAlignment="1"/>
    <xf numFmtId="180" fontId="67" fillId="0" borderId="0" xfId="226" applyNumberFormat="1" applyFill="1" applyBorder="1" applyAlignment="1"/>
    <xf numFmtId="180" fontId="41" fillId="0" borderId="0" xfId="267" applyNumberFormat="1" applyFont="1" applyFill="1" applyBorder="1" applyAlignment="1" applyProtection="1">
      <alignment horizontal="center"/>
      <protection locked="0"/>
    </xf>
    <xf numFmtId="204" fontId="13" fillId="0" borderId="0" xfId="226" applyNumberFormat="1" applyFont="1" applyFill="1" applyBorder="1" applyAlignment="1">
      <alignment horizontal="left" vertical="center"/>
    </xf>
    <xf numFmtId="180" fontId="13" fillId="0" borderId="21" xfId="226" applyNumberFormat="1" applyFont="1" applyFill="1" applyBorder="1" applyAlignment="1">
      <alignment horizontal="center" vertical="center"/>
    </xf>
    <xf numFmtId="180" fontId="67" fillId="0" borderId="1" xfId="226" applyNumberFormat="1" applyFill="1" applyBorder="1" applyAlignment="1"/>
    <xf numFmtId="0" fontId="13" fillId="0" borderId="1" xfId="626" applyFont="1" applyFill="1" applyBorder="1" applyAlignment="1">
      <alignment vertical="center" wrapText="1"/>
    </xf>
    <xf numFmtId="0" fontId="13" fillId="0" borderId="1" xfId="226" applyFont="1" applyFill="1" applyBorder="1" applyAlignment="1">
      <alignment vertical="center"/>
    </xf>
    <xf numFmtId="0" fontId="13" fillId="0" borderId="42" xfId="626" applyFont="1" applyFill="1" applyBorder="1" applyAlignment="1">
      <alignment vertical="center"/>
    </xf>
    <xf numFmtId="195" fontId="13" fillId="0" borderId="42" xfId="149" applyNumberFormat="1" applyFont="1" applyFill="1" applyBorder="1" applyAlignment="1">
      <alignment vertical="center"/>
    </xf>
    <xf numFmtId="195" fontId="71" fillId="0" borderId="26" xfId="149" applyNumberFormat="1" applyFont="1" applyFill="1" applyBorder="1" applyAlignment="1">
      <alignment vertical="center"/>
    </xf>
    <xf numFmtId="199" fontId="67" fillId="0" borderId="0" xfId="0" applyNumberFormat="1" applyFont="1" applyFill="1" applyBorder="1" applyAlignment="1"/>
    <xf numFmtId="0" fontId="72" fillId="0" borderId="31" xfId="226" applyFont="1" applyFill="1" applyBorder="1" applyAlignment="1">
      <alignment horizontal="center" vertical="center" wrapText="1"/>
    </xf>
    <xf numFmtId="195" fontId="13" fillId="0" borderId="2" xfId="149" applyNumberFormat="1" applyFont="1" applyFill="1" applyBorder="1" applyAlignment="1">
      <alignment vertical="center"/>
    </xf>
    <xf numFmtId="195" fontId="71" fillId="5" borderId="2" xfId="226" applyNumberFormat="1" applyFont="1" applyFill="1" applyBorder="1" applyAlignment="1">
      <alignment vertical="center"/>
    </xf>
    <xf numFmtId="195" fontId="13" fillId="0" borderId="43" xfId="149" applyNumberFormat="1" applyFont="1" applyFill="1" applyBorder="1" applyAlignment="1">
      <alignment vertical="center"/>
    </xf>
    <xf numFmtId="195" fontId="71" fillId="0" borderId="29" xfId="149" applyNumberFormat="1" applyFont="1" applyFill="1" applyBorder="1" applyAlignment="1">
      <alignment vertical="center"/>
    </xf>
    <xf numFmtId="0" fontId="67" fillId="0" borderId="2" xfId="226" applyFill="1" applyBorder="1" applyAlignment="1"/>
    <xf numFmtId="204" fontId="67" fillId="0" borderId="0" xfId="226" applyNumberFormat="1" applyFill="1" applyBorder="1" applyAlignment="1"/>
    <xf numFmtId="218" fontId="13" fillId="0" borderId="44" xfId="226" applyNumberFormat="1" applyFont="1" applyFill="1" applyBorder="1" applyAlignment="1">
      <alignment vertical="center"/>
    </xf>
    <xf numFmtId="0" fontId="115" fillId="0" borderId="1" xfId="267" applyFont="1" applyFill="1" applyBorder="1" applyAlignment="1" applyProtection="1">
      <alignment horizontal="center" vertical="center"/>
      <protection locked="0"/>
    </xf>
    <xf numFmtId="0" fontId="115" fillId="0" borderId="1" xfId="378" applyFont="1" applyFill="1" applyBorder="1" applyAlignment="1" applyProtection="1">
      <alignment horizontal="center" vertical="center" wrapText="1"/>
      <protection locked="0"/>
    </xf>
    <xf numFmtId="0" fontId="115" fillId="0" borderId="2" xfId="378" applyFont="1" applyFill="1" applyBorder="1" applyAlignment="1" applyProtection="1">
      <alignment horizontal="center" vertical="center" wrapText="1"/>
      <protection locked="0"/>
    </xf>
    <xf numFmtId="0" fontId="115" fillId="0" borderId="3" xfId="378" applyFont="1" applyFill="1" applyBorder="1" applyAlignment="1" applyProtection="1">
      <alignment horizontal="center" vertical="center" wrapText="1"/>
      <protection locked="0"/>
    </xf>
    <xf numFmtId="0" fontId="67" fillId="0" borderId="1" xfId="378" applyFont="1" applyFill="1" applyBorder="1" applyAlignment="1" applyProtection="1">
      <alignment horizontal="center" vertical="center" wrapText="1"/>
      <protection locked="0"/>
    </xf>
    <xf numFmtId="0" fontId="139" fillId="0" borderId="1" xfId="284" applyFont="1" applyFill="1" applyBorder="1" applyAlignment="1" applyProtection="1">
      <alignment horizontal="left" vertical="center" wrapText="1"/>
      <protection locked="0"/>
    </xf>
    <xf numFmtId="179" fontId="111" fillId="0" borderId="0" xfId="284" applyNumberFormat="1" applyFont="1" applyFill="1" applyAlignment="1" applyProtection="1">
      <alignment vertical="center"/>
      <protection locked="0"/>
    </xf>
    <xf numFmtId="0" fontId="115" fillId="0" borderId="1" xfId="267" applyFont="1" applyFill="1" applyBorder="1" applyAlignment="1" applyProtection="1">
      <alignment horizontal="center" vertical="center" wrapText="1"/>
      <protection locked="0"/>
    </xf>
    <xf numFmtId="0" fontId="115" fillId="0" borderId="43" xfId="378" applyFont="1" applyFill="1" applyBorder="1" applyAlignment="1" applyProtection="1">
      <alignment horizontal="center" vertical="center" wrapText="1"/>
      <protection locked="0"/>
    </xf>
    <xf numFmtId="0" fontId="115" fillId="0" borderId="45" xfId="378" applyFont="1" applyFill="1" applyBorder="1" applyAlignment="1" applyProtection="1">
      <alignment horizontal="center" vertical="center" wrapText="1"/>
      <protection locked="0"/>
    </xf>
    <xf numFmtId="0" fontId="115" fillId="0" borderId="42" xfId="267" applyFont="1" applyFill="1" applyBorder="1" applyAlignment="1" applyProtection="1">
      <alignment horizontal="center" vertical="center" wrapText="1"/>
      <protection locked="0"/>
    </xf>
    <xf numFmtId="0" fontId="115" fillId="0" borderId="2" xfId="267" applyFont="1" applyFill="1" applyBorder="1" applyAlignment="1" applyProtection="1">
      <alignment horizontal="center" vertical="center" wrapText="1"/>
      <protection locked="0"/>
    </xf>
    <xf numFmtId="0" fontId="115" fillId="0" borderId="31" xfId="267" applyFont="1" applyFill="1" applyBorder="1" applyAlignment="1" applyProtection="1">
      <alignment horizontal="center" vertical="center" wrapText="1"/>
      <protection locked="0"/>
    </xf>
    <xf numFmtId="0" fontId="115" fillId="0" borderId="3" xfId="267" applyFont="1" applyFill="1" applyBorder="1" applyAlignment="1" applyProtection="1">
      <alignment horizontal="center" vertical="center" wrapText="1"/>
      <protection locked="0"/>
    </xf>
    <xf numFmtId="0" fontId="115" fillId="0" borderId="34" xfId="267" applyFont="1" applyFill="1" applyBorder="1" applyAlignment="1" applyProtection="1">
      <alignment horizontal="center" vertical="center" wrapText="1"/>
      <protection locked="0"/>
    </xf>
    <xf numFmtId="0" fontId="67" fillId="0" borderId="1" xfId="267" applyFont="1" applyFill="1" applyBorder="1" applyAlignment="1" applyProtection="1">
      <alignment horizontal="center" vertical="center" wrapText="1"/>
      <protection locked="0"/>
    </xf>
    <xf numFmtId="195" fontId="118" fillId="0" borderId="1" xfId="284" applyNumberFormat="1" applyFont="1" applyFill="1" applyBorder="1" applyAlignment="1" applyProtection="1">
      <alignment vertical="center"/>
      <protection locked="0"/>
    </xf>
    <xf numFmtId="0" fontId="126" fillId="0" borderId="1" xfId="284" applyFont="1" applyFill="1" applyBorder="1" applyAlignment="1" applyProtection="1">
      <alignment vertical="center" wrapText="1"/>
      <protection locked="0"/>
    </xf>
    <xf numFmtId="195" fontId="140" fillId="0" borderId="1" xfId="284" applyNumberFormat="1" applyFont="1" applyFill="1" applyBorder="1" applyProtection="1">
      <alignment vertical="center"/>
      <protection locked="0"/>
    </xf>
    <xf numFmtId="0" fontId="115" fillId="0" borderId="1" xfId="284" applyFont="1" applyFill="1" applyBorder="1" applyAlignment="1" applyProtection="1">
      <alignment horizontal="left" vertical="center" wrapText="1"/>
      <protection locked="0"/>
    </xf>
    <xf numFmtId="0" fontId="125" fillId="0" borderId="1" xfId="284" applyFont="1" applyFill="1" applyBorder="1" applyAlignment="1" applyProtection="1">
      <alignment vertical="center" wrapText="1"/>
      <protection locked="0"/>
    </xf>
    <xf numFmtId="179" fontId="111" fillId="0" borderId="0" xfId="284" applyNumberFormat="1" applyFont="1" applyFill="1" applyProtection="1">
      <alignment vertical="center"/>
      <protection locked="0"/>
    </xf>
    <xf numFmtId="0" fontId="80" fillId="0" borderId="42" xfId="284" applyFont="1" applyFill="1" applyBorder="1" applyAlignment="1" applyProtection="1">
      <alignment horizontal="left" vertical="center" wrapText="1"/>
      <protection locked="0"/>
    </xf>
    <xf numFmtId="0" fontId="80" fillId="0" borderId="35" xfId="284" applyFont="1" applyFill="1" applyBorder="1" applyAlignment="1" applyProtection="1">
      <alignment horizontal="left" vertical="center" wrapText="1"/>
      <protection locked="0"/>
    </xf>
    <xf numFmtId="0" fontId="80" fillId="0" borderId="35" xfId="284" applyFont="1" applyFill="1" applyBorder="1" applyAlignment="1" applyProtection="1">
      <alignment horizontal="center" vertical="center" wrapText="1"/>
      <protection locked="0"/>
    </xf>
    <xf numFmtId="195" fontId="141" fillId="0" borderId="1" xfId="284" applyNumberFormat="1" applyFont="1" applyFill="1" applyBorder="1" applyProtection="1">
      <alignment vertical="center"/>
      <protection locked="0"/>
    </xf>
    <xf numFmtId="195" fontId="105" fillId="0" borderId="1" xfId="284" applyNumberFormat="1" applyFont="1" applyFill="1" applyBorder="1" applyProtection="1">
      <alignment vertical="center"/>
      <protection locked="0"/>
    </xf>
    <xf numFmtId="0" fontId="80" fillId="0" borderId="34" xfId="284" applyFont="1" applyFill="1" applyBorder="1" applyAlignment="1" applyProtection="1">
      <alignment horizontal="center" vertical="center" wrapText="1"/>
      <protection locked="0"/>
    </xf>
    <xf numFmtId="0" fontId="118" fillId="0" borderId="1" xfId="284" applyFont="1" applyFill="1" applyBorder="1" applyProtection="1">
      <alignment vertical="center"/>
      <protection locked="0"/>
    </xf>
    <xf numFmtId="195" fontId="111" fillId="0" borderId="0" xfId="284" applyNumberFormat="1" applyFont="1" applyFill="1" applyProtection="1">
      <alignment vertical="center"/>
      <protection locked="0"/>
    </xf>
    <xf numFmtId="0" fontId="127" fillId="0" borderId="0" xfId="284" applyFont="1" applyFill="1" applyProtection="1">
      <alignment vertical="center"/>
      <protection locked="0"/>
    </xf>
    <xf numFmtId="0" fontId="110" fillId="0" borderId="0" xfId="284" applyFont="1" applyFill="1" applyAlignment="1" applyProtection="1" quotePrefix="1">
      <alignment horizontal="center" vertical="center"/>
      <protection locked="0"/>
    </xf>
    <xf numFmtId="0" fontId="67" fillId="0" borderId="1" xfId="267" applyFont="1" applyFill="1" applyBorder="1" applyAlignment="1" applyProtection="1" quotePrefix="1">
      <alignment horizontal="center" vertical="center" wrapText="1"/>
      <protection locked="0"/>
    </xf>
    <xf numFmtId="0" fontId="114" fillId="0" borderId="1" xfId="284" applyFont="1" applyFill="1" applyBorder="1" applyAlignment="1" applyProtection="1" quotePrefix="1">
      <alignment horizontal="center" vertical="center" wrapText="1"/>
      <protection locked="0"/>
    </xf>
    <xf numFmtId="0" fontId="114" fillId="0" borderId="1" xfId="284" applyFont="1" applyFill="1" applyBorder="1" applyAlignment="1" applyProtection="1" quotePrefix="1">
      <alignment horizontal="left" vertical="center" wrapText="1"/>
      <protection locked="0"/>
    </xf>
    <xf numFmtId="0" fontId="122" fillId="0" borderId="1" xfId="284" applyFont="1" applyFill="1" applyBorder="1" applyAlignment="1" applyProtection="1" quotePrefix="1">
      <alignment horizontal="left" vertical="center" wrapText="1"/>
      <protection locked="0"/>
    </xf>
    <xf numFmtId="0" fontId="123" fillId="0" borderId="1" xfId="284" applyFont="1" applyFill="1" applyBorder="1" applyAlignment="1" applyProtection="1" quotePrefix="1">
      <alignment horizontal="left" vertical="center" wrapText="1"/>
      <protection locked="0"/>
    </xf>
    <xf numFmtId="0" fontId="125" fillId="0" borderId="1" xfId="284" applyFont="1" applyFill="1" applyBorder="1" applyAlignment="1" applyProtection="1" quotePrefix="1">
      <alignment horizontal="left" vertical="center" wrapText="1"/>
      <protection locked="0"/>
    </xf>
    <xf numFmtId="0" fontId="12" fillId="0" borderId="1" xfId="284" applyFont="1" applyFill="1" applyBorder="1" applyAlignment="1" applyProtection="1" quotePrefix="1">
      <alignment horizontal="left" vertical="center" wrapText="1"/>
      <protection locked="0"/>
    </xf>
    <xf numFmtId="0" fontId="41" fillId="0" borderId="0" xfId="267" applyFont="1" applyFill="1" applyBorder="1" applyAlignment="1" applyProtection="1" quotePrefix="1">
      <alignment horizontal="center"/>
      <protection locked="0"/>
    </xf>
    <xf numFmtId="0" fontId="13" fillId="0" borderId="23" xfId="149" applyFont="1" applyFill="1" applyBorder="1" applyAlignment="1" quotePrefix="1">
      <alignment horizontal="left" vertical="center"/>
    </xf>
    <xf numFmtId="0" fontId="13" fillId="0" borderId="1" xfId="149" applyFont="1" applyFill="1" applyBorder="1" applyAlignment="1" quotePrefix="1">
      <alignment horizontal="left" vertical="center"/>
    </xf>
    <xf numFmtId="0" fontId="41" fillId="0" borderId="0" xfId="226" applyFont="1" applyFill="1" applyBorder="1" applyAlignment="1" quotePrefix="1">
      <alignment horizontal="center" vertical="center"/>
    </xf>
    <xf numFmtId="0" fontId="13" fillId="0" borderId="1" xfId="226" applyNumberFormat="1" applyFont="1" applyFill="1" applyBorder="1" applyAlignment="1" applyProtection="1" quotePrefix="1">
      <alignment horizontal="center" vertical="center" wrapText="1"/>
    </xf>
    <xf numFmtId="0" fontId="13" fillId="0" borderId="24" xfId="226" applyNumberFormat="1" applyFont="1" applyFill="1" applyBorder="1" applyAlignment="1" applyProtection="1" quotePrefix="1">
      <alignment horizontal="center" vertical="center" wrapText="1"/>
    </xf>
    <xf numFmtId="0" fontId="13" fillId="0" borderId="1" xfId="226" applyNumberFormat="1" applyFont="1" applyFill="1" applyBorder="1" applyAlignment="1" applyProtection="1" quotePrefix="1">
      <alignment horizontal="left" vertical="center"/>
    </xf>
    <xf numFmtId="3" fontId="13" fillId="0" borderId="1" xfId="226" applyNumberFormat="1" applyFont="1" applyFill="1" applyBorder="1" applyAlignment="1" applyProtection="1" quotePrefix="1">
      <alignment horizontal="left" vertical="center"/>
    </xf>
    <xf numFmtId="3" fontId="70" fillId="0" borderId="23" xfId="226" applyNumberFormat="1" applyFont="1" applyFill="1" applyBorder="1" applyAlignment="1" applyProtection="1" quotePrefix="1">
      <alignment horizontal="center" vertical="center"/>
    </xf>
    <xf numFmtId="0" fontId="70" fillId="0" borderId="1" xfId="226" applyNumberFormat="1" applyFont="1" applyFill="1" applyBorder="1" applyAlignment="1" applyProtection="1" quotePrefix="1">
      <alignment horizontal="center" vertical="center"/>
    </xf>
    <xf numFmtId="3" fontId="70" fillId="0" borderId="25" xfId="226" applyNumberFormat="1" applyFont="1" applyFill="1" applyBorder="1" applyAlignment="1" applyProtection="1" quotePrefix="1">
      <alignment horizontal="center" vertical="center"/>
    </xf>
    <xf numFmtId="0" fontId="70" fillId="0" borderId="26" xfId="226" applyNumberFormat="1" applyFont="1" applyFill="1" applyBorder="1" applyAlignment="1" applyProtection="1" quotePrefix="1">
      <alignment horizontal="center" vertical="center"/>
    </xf>
    <xf numFmtId="0" fontId="83" fillId="0" borderId="1" xfId="284" applyFont="1" applyFill="1" applyBorder="1" applyAlignment="1" applyProtection="1" quotePrefix="1">
      <alignment horizontal="center" vertical="center"/>
      <protection locked="0"/>
    </xf>
    <xf numFmtId="0" fontId="83" fillId="0" borderId="1" xfId="284" applyFont="1" applyFill="1" applyBorder="1" applyAlignment="1" applyProtection="1" quotePrefix="1">
      <alignment horizontal="left" vertical="center"/>
      <protection locked="0"/>
    </xf>
    <xf numFmtId="0" fontId="131" fillId="0" borderId="1" xfId="284" applyFont="1" applyFill="1" applyBorder="1" applyAlignment="1" applyProtection="1" quotePrefix="1">
      <alignment horizontal="left" vertical="center"/>
      <protection locked="0"/>
    </xf>
    <xf numFmtId="0" fontId="122" fillId="0" borderId="1" xfId="284" applyFont="1" applyFill="1" applyBorder="1" applyAlignment="1" applyProtection="1" quotePrefix="1">
      <alignment horizontal="left" vertical="center" wrapText="1" indent="1"/>
      <protection locked="0"/>
    </xf>
    <xf numFmtId="0" fontId="43" fillId="0" borderId="1" xfId="284" applyFont="1" applyFill="1" applyBorder="1" applyAlignment="1" applyProtection="1" quotePrefix="1">
      <alignment horizontal="left" vertical="center" wrapText="1" indent="1"/>
      <protection locked="0"/>
    </xf>
    <xf numFmtId="0" fontId="83" fillId="0" borderId="1" xfId="284" applyFont="1" applyFill="1" applyBorder="1" applyAlignment="1" applyProtection="1" quotePrefix="1">
      <alignment horizontal="left" vertical="center" wrapText="1"/>
      <protection locked="0"/>
    </xf>
    <xf numFmtId="0" fontId="133" fillId="0" borderId="1" xfId="284" applyFont="1" applyFill="1" applyBorder="1" applyAlignment="1" applyProtection="1" quotePrefix="1">
      <alignment horizontal="left" vertical="center" wrapText="1"/>
      <protection locked="0"/>
    </xf>
    <xf numFmtId="0" fontId="116" fillId="0" borderId="1" xfId="284" applyFont="1" applyFill="1" applyBorder="1" applyAlignment="1" applyProtection="1" quotePrefix="1">
      <alignment horizontal="left" vertical="center" wrapText="1"/>
      <protection locked="0"/>
    </xf>
    <xf numFmtId="0" fontId="65" fillId="0" borderId="1" xfId="267" applyFont="1" applyFill="1" applyBorder="1" applyAlignment="1" applyProtection="1" quotePrefix="1">
      <alignment horizontal="center" vertical="center" wrapText="1"/>
      <protection locked="0"/>
    </xf>
    <xf numFmtId="0" fontId="114" fillId="0" borderId="1" xfId="0" applyFont="1" applyFill="1" applyBorder="1" applyAlignment="1" applyProtection="1" quotePrefix="1">
      <alignment horizontal="left" vertical="center" wrapText="1"/>
      <protection locked="0"/>
    </xf>
    <xf numFmtId="0" fontId="115" fillId="0" borderId="1" xfId="476" applyNumberFormat="1" applyFont="1" applyFill="1" applyBorder="1" applyAlignment="1" applyProtection="1" quotePrefix="1">
      <alignment horizontal="left" vertical="center" wrapText="1"/>
      <protection locked="0"/>
    </xf>
    <xf numFmtId="0" fontId="116" fillId="0" borderId="1" xfId="0" applyFont="1" applyFill="1" applyBorder="1" applyAlignment="1" applyProtection="1" quotePrefix="1">
      <alignment horizontal="left" vertical="center" wrapText="1"/>
      <protection locked="0"/>
    </xf>
    <xf numFmtId="0" fontId="83" fillId="0" borderId="1" xfId="0" applyFont="1" applyFill="1" applyBorder="1" applyAlignment="1" applyProtection="1" quotePrefix="1">
      <alignment horizontal="left" vertical="center" wrapText="1"/>
      <protection locked="0"/>
    </xf>
    <xf numFmtId="0" fontId="13" fillId="0" borderId="23" xfId="149" applyFont="1" applyFill="1" applyBorder="1" applyAlignment="1" applyProtection="1" quotePrefix="1">
      <alignment vertical="center"/>
      <protection hidden="1"/>
    </xf>
    <xf numFmtId="0" fontId="13" fillId="0" borderId="1" xfId="149" applyFont="1" applyFill="1" applyBorder="1" applyAlignment="1" applyProtection="1" quotePrefix="1">
      <alignment horizontal="left" vertical="center"/>
      <protection hidden="1"/>
    </xf>
    <xf numFmtId="0" fontId="13" fillId="0" borderId="41" xfId="149" applyFont="1" applyFill="1" applyBorder="1" applyAlignment="1" applyProtection="1" quotePrefix="1">
      <alignment vertical="center"/>
      <protection hidden="1"/>
    </xf>
    <xf numFmtId="0" fontId="13" fillId="0" borderId="21" xfId="267" applyNumberFormat="1" applyFont="1" applyFill="1" applyBorder="1" applyAlignment="1" applyProtection="1" quotePrefix="1">
      <alignment horizontal="center" vertical="center" wrapText="1"/>
      <protection hidden="1"/>
    </xf>
    <xf numFmtId="0" fontId="13" fillId="0" borderId="1" xfId="267" applyNumberFormat="1" applyFont="1" applyFill="1" applyBorder="1" applyAlignment="1" applyProtection="1" quotePrefix="1">
      <alignment horizontal="left" vertical="center"/>
      <protection hidden="1"/>
    </xf>
    <xf numFmtId="3" fontId="13" fillId="0" borderId="1" xfId="267" applyNumberFormat="1" applyFont="1" applyFill="1" applyBorder="1" applyAlignment="1" applyProtection="1" quotePrefix="1">
      <alignment horizontal="left" vertical="center"/>
      <protection hidden="1"/>
    </xf>
    <xf numFmtId="3" fontId="70" fillId="0" borderId="23" xfId="267" applyNumberFormat="1" applyFont="1" applyFill="1" applyBorder="1" applyAlignment="1" applyProtection="1" quotePrefix="1">
      <alignment horizontal="center" vertical="center"/>
      <protection hidden="1"/>
    </xf>
    <xf numFmtId="0" fontId="70" fillId="0" borderId="1" xfId="267" applyNumberFormat="1" applyFont="1" applyFill="1" applyBorder="1" applyAlignment="1" applyProtection="1" quotePrefix="1">
      <alignment horizontal="center" vertical="center"/>
      <protection hidden="1"/>
    </xf>
    <xf numFmtId="0" fontId="13" fillId="0" borderId="23" xfId="149" applyFont="1" applyFill="1" applyBorder="1" applyAlignment="1" applyProtection="1" quotePrefix="1">
      <alignment horizontal="left" vertical="center"/>
      <protection hidden="1"/>
    </xf>
    <xf numFmtId="3" fontId="70" fillId="0" borderId="25" xfId="267" applyNumberFormat="1" applyFont="1" applyFill="1" applyBorder="1" applyAlignment="1" applyProtection="1" quotePrefix="1">
      <alignment horizontal="center" vertical="center"/>
      <protection hidden="1"/>
    </xf>
    <xf numFmtId="0" fontId="70" fillId="0" borderId="26" xfId="267" applyNumberFormat="1" applyFont="1" applyFill="1" applyBorder="1" applyAlignment="1" applyProtection="1" quotePrefix="1">
      <alignment horizontal="center" vertical="center"/>
      <protection hidden="1"/>
    </xf>
    <xf numFmtId="0" fontId="71" fillId="0" borderId="1" xfId="226" applyNumberFormat="1" applyFont="1" applyFill="1" applyBorder="1" applyAlignment="1" applyProtection="1" quotePrefix="1">
      <alignment horizontal="center" vertical="center" wrapText="1"/>
    </xf>
  </cellXfs>
  <cellStyles count="627">
    <cellStyle name="常规" xfId="0" builtinId="0"/>
    <cellStyle name="货币[0]" xfId="1" builtinId="7"/>
    <cellStyle name="常规 39" xfId="2"/>
    <cellStyle name="货币" xfId="3" builtinId="4"/>
    <cellStyle name="常规 2 2 4" xfId="4"/>
    <cellStyle name="20% - 强调文字颜色 3" xfId="5" builtinId="38"/>
    <cellStyle name="输入" xfId="6" builtinId="20"/>
    <cellStyle name="args.style" xfId="7"/>
    <cellStyle name="Accent2 - 40%" xfId="8"/>
    <cellStyle name="千位分隔[0]" xfId="9" builtinId="6"/>
    <cellStyle name="Hyperlink" xfId="10"/>
    <cellStyle name="千位分隔" xfId="11" builtinId="3"/>
    <cellStyle name="常规 7 3" xfId="12"/>
    <cellStyle name="40% - 强调文字颜色 3" xfId="13" builtinId="39"/>
    <cellStyle name="Input 2" xfId="14"/>
    <cellStyle name="差" xfId="15" builtinId="27"/>
    <cellStyle name="超链接" xfId="16" builtinId="8"/>
    <cellStyle name="Accent2 - 60%" xfId="17"/>
    <cellStyle name="日期" xfId="18"/>
    <cellStyle name="Heading 2 2" xfId="19"/>
    <cellStyle name="_Book1_4 2" xfId="20"/>
    <cellStyle name="60% - 强调文字颜色 3" xfId="21" builtinId="40"/>
    <cellStyle name="百分比" xfId="22" builtinId="5"/>
    <cellStyle name="Emphasis 1" xfId="23"/>
    <cellStyle name="已访问的超链接" xfId="24" builtinId="9"/>
    <cellStyle name="差_Book1 2" xfId="25"/>
    <cellStyle name="60% - 强调文字颜色 2 3" xfId="26"/>
    <cellStyle name="注释" xfId="27" builtinId="10"/>
    <cellStyle name="常规 6" xfId="28"/>
    <cellStyle name="_ET_STYLE_NoName_00__Sheet3" xfId="29"/>
    <cellStyle name="Entered" xfId="30"/>
    <cellStyle name="60% - 强调文字颜色 2" xfId="31" builtinId="36"/>
    <cellStyle name="标题 4" xfId="32" builtinId="19"/>
    <cellStyle name="警告文本" xfId="33" builtinId="11"/>
    <cellStyle name="常规 6 5" xfId="34"/>
    <cellStyle name="AÞ¸¶_INQUIRY ¿?¾÷AßAø " xfId="35"/>
    <cellStyle name="常规 5 2" xfId="36"/>
    <cellStyle name="标题" xfId="37" builtinId="15"/>
    <cellStyle name="解释性文本" xfId="38" builtinId="53"/>
    <cellStyle name="标题 1" xfId="39" builtinId="16"/>
    <cellStyle name="0,0_x000d__x000a_NA_x000d__x000a_" xfId="40"/>
    <cellStyle name="常规 5 2 2" xfId="41"/>
    <cellStyle name="标题 2" xfId="42" builtinId="17"/>
    <cellStyle name="Accent6 2" xfId="43"/>
    <cellStyle name="60% - 强调文字颜色 1" xfId="44" builtinId="32"/>
    <cellStyle name="标题 3" xfId="45" builtinId="18"/>
    <cellStyle name="60% - 强调文字颜色 4" xfId="46" builtinId="44"/>
    <cellStyle name="输出" xfId="47" builtinId="21"/>
    <cellStyle name="Input" xfId="48"/>
    <cellStyle name="常规 26" xfId="49"/>
    <cellStyle name="常规 31" xfId="50"/>
    <cellStyle name="计算" xfId="51" builtinId="22"/>
    <cellStyle name="40% - 强调文字颜色 4 2" xfId="52"/>
    <cellStyle name="检查单元格" xfId="53" builtinId="23"/>
    <cellStyle name="常规 8 3" xfId="54"/>
    <cellStyle name="20% - 强调文字颜色 6" xfId="55" builtinId="50"/>
    <cellStyle name="强调文字颜色 2" xfId="56" builtinId="33"/>
    <cellStyle name="HEADINGS" xfId="57"/>
    <cellStyle name="常规 6 2 3" xfId="58"/>
    <cellStyle name="链接单元格" xfId="59" builtinId="24"/>
    <cellStyle name="汇总" xfId="60" builtinId="25"/>
    <cellStyle name="Com_x000e_" xfId="61"/>
    <cellStyle name="好" xfId="62" builtinId="26"/>
    <cellStyle name="20% - 强调文字颜色 3 3" xfId="63"/>
    <cellStyle name="Heading 3" xfId="64"/>
    <cellStyle name="适中" xfId="65" builtinId="28"/>
    <cellStyle name="常规 8 2" xfId="66"/>
    <cellStyle name="20% - 强调文字颜色 5" xfId="67" builtinId="46"/>
    <cellStyle name=" 3]_x000d__x000a_Zoomed=1_x000d__x000a_Row=128_x000d__x000a_Column=101_x000d__x000a_Height=300_x000d__x000a_Width=301_x000d__x000a_FontName=System_x000d__x000a_FontStyle=1_x000d__x000a_FontSize=12_x000d__x000a_PrtFontNa" xfId="68"/>
    <cellStyle name="差_分年偿债情况统计表" xfId="69"/>
    <cellStyle name="强调文字颜色 1" xfId="70" builtinId="29"/>
    <cellStyle name="链接单元格 3" xfId="71"/>
    <cellStyle name="뷭?_BOOKSHIP" xfId="72"/>
    <cellStyle name="20% - 强调文字颜色 1" xfId="73" builtinId="30"/>
    <cellStyle name="40% - 强调文字颜色 1" xfId="74" builtinId="31"/>
    <cellStyle name="20% - 强调文字颜色 2" xfId="75" builtinId="34"/>
    <cellStyle name="40% - 强调文字颜色 2" xfId="76" builtinId="35"/>
    <cellStyle name="强调文字颜色 3" xfId="77" builtinId="37"/>
    <cellStyle name="差_YB200901" xfId="78"/>
    <cellStyle name="PSChar" xfId="79"/>
    <cellStyle name="强调文字颜色 4" xfId="80" builtinId="41"/>
    <cellStyle name="20% - 强调文字颜色 4" xfId="81" builtinId="42"/>
    <cellStyle name="40% - 强调文字颜色 4" xfId="82" builtinId="43"/>
    <cellStyle name="强调文字颜色 5" xfId="83" builtinId="45"/>
    <cellStyle name="40% - 强调文字颜色 5" xfId="84" builtinId="47"/>
    <cellStyle name="60% - 强调文字颜色 5" xfId="85" builtinId="48"/>
    <cellStyle name="强调文字颜色 6" xfId="86" builtinId="49"/>
    <cellStyle name="好_偿债压力表20111130-2012（20111130实际余额）" xfId="87"/>
    <cellStyle name="40% - 强调文字颜色 6" xfId="88" builtinId="51"/>
    <cellStyle name="60% - 强调文字颜色 6" xfId="89" builtinId="52"/>
    <cellStyle name="Input Cells" xfId="90"/>
    <cellStyle name="强调文字颜色 3 3" xfId="91"/>
    <cellStyle name="Output 2" xfId="92"/>
    <cellStyle name="千位分隔[0] 2 3" xfId="93"/>
    <cellStyle name="AÞ¸¶ [0]_INQUIRY ¿?¾÷AßAø " xfId="94"/>
    <cellStyle name="_ET_STYLE_NoName_00__Book1" xfId="95"/>
    <cellStyle name="标题 6" xfId="96"/>
    <cellStyle name="_ET_STYLE_NoName_00_" xfId="97"/>
    <cellStyle name="_Book1_1" xfId="98"/>
    <cellStyle name="_ET_STYLE_NoName_00__财政基础数据划转表(李小刚汇总)" xfId="99"/>
    <cellStyle name="常规 3 2 2" xfId="100"/>
    <cellStyle name="??_kc-elec system check list" xfId="101"/>
    <cellStyle name="_ET_STYLE_NoName_00__2.15经建科2012年城建资金收支平衡表（最新）" xfId="102"/>
    <cellStyle name=" 1" xfId="103"/>
    <cellStyle name="常规 83 2" xfId="104"/>
    <cellStyle name="差_2016年(基础)" xfId="105"/>
    <cellStyle name="_ET_STYLE_NoName_00__Book1_1_通讯录(全县)" xfId="106"/>
    <cellStyle name="常规 4_2011年预算台帐 (20111231确定报国库)" xfId="107"/>
    <cellStyle name="常规 14 2" xfId="108"/>
    <cellStyle name="_Book1" xfId="109"/>
    <cellStyle name="_Book1_2" xfId="110"/>
    <cellStyle name="Accent2 - 20%" xfId="111"/>
    <cellStyle name="常规 3 2 3" xfId="112"/>
    <cellStyle name="_Book1_3" xfId="113"/>
    <cellStyle name="Heading 1" xfId="114"/>
    <cellStyle name="常规 3 2 4" xfId="115"/>
    <cellStyle name="_Book1_Book1" xfId="116"/>
    <cellStyle name="寘嬫愗傝 [0.00]_Region Orders (2)" xfId="117"/>
    <cellStyle name="_Book1_4" xfId="118"/>
    <cellStyle name="20% - 强调文字颜色 3 2" xfId="119"/>
    <cellStyle name="Heading 2" xfId="120"/>
    <cellStyle name="_ET_STYLE_NoName_00__Book1_1" xfId="121"/>
    <cellStyle name="_ET_STYLE_NoName_00__Book1_2" xfId="122"/>
    <cellStyle name="Accent5 - 20%" xfId="123"/>
    <cellStyle name="_ET_STYLE_NoName_00__Book1_Book1" xfId="124"/>
    <cellStyle name="差_Book1_1" xfId="125"/>
    <cellStyle name="_ET_STYLE_NoName_00__Book1_通讯录(全县)" xfId="126"/>
    <cellStyle name="_ET_STYLE_NoName_00__通讯录(全县)" xfId="127"/>
    <cellStyle name="Total" xfId="128"/>
    <cellStyle name="常规 8 8" xfId="129"/>
    <cellStyle name="_报价1" xfId="130"/>
    <cellStyle name="千位分隔[0] 3 2" xfId="131"/>
    <cellStyle name="_报价清单2" xfId="132"/>
    <cellStyle name="常规 2 5" xfId="133"/>
    <cellStyle name="PSChar 2" xfId="134"/>
    <cellStyle name="强调文字颜色 4 2" xfId="135"/>
    <cellStyle name="_刘文宁全部客户记录-新9-18 (刘文宁 v1)" xfId="136"/>
    <cellStyle name="Output" xfId="137"/>
    <cellStyle name="常规 7 6" xfId="138"/>
    <cellStyle name="_设备清单一卡通-02.2.25" xfId="139"/>
    <cellStyle name="常规 36" xfId="140"/>
    <cellStyle name="常规 41" xfId="141"/>
    <cellStyle name="20% - 强调文字颜色 1 2" xfId="142"/>
    <cellStyle name="20% - 强调文字颜色 1 3" xfId="143"/>
    <cellStyle name="20% - 强调文字颜色 2 2" xfId="144"/>
    <cellStyle name="20% - 强调文字颜色 2 3" xfId="145"/>
    <cellStyle name="20% - 强调文字颜色 4 2" xfId="146"/>
    <cellStyle name="常规_2007人代会数据 2" xfId="147"/>
    <cellStyle name="Mon閠aire_!!!GO" xfId="148"/>
    <cellStyle name="常规 3" xfId="149"/>
    <cellStyle name="20% - 强调文字颜色 4 3" xfId="150"/>
    <cellStyle name="常规 4" xfId="151"/>
    <cellStyle name="20% - 强调文字颜色 5 2" xfId="152"/>
    <cellStyle name="常规 8 2 2" xfId="153"/>
    <cellStyle name="20% - 强调文字颜色 5 3" xfId="154"/>
    <cellStyle name="20% - 强调文字颜色 6 2" xfId="155"/>
    <cellStyle name="AeE­_INQUIRY ¿μ¾÷AßAø " xfId="156"/>
    <cellStyle name="20% - 强调文字颜色 6 3" xfId="157"/>
    <cellStyle name="40% - 强调文字颜色 1 2" xfId="158"/>
    <cellStyle name="Accent1" xfId="159"/>
    <cellStyle name="40% - 强调文字颜色 1 3" xfId="160"/>
    <cellStyle name="常规 9 2" xfId="161"/>
    <cellStyle name="40% - 强调文字颜色 2 2" xfId="162"/>
    <cellStyle name="常规 2 3 2 4" xfId="163"/>
    <cellStyle name="40% - 强调文字颜色 2 3" xfId="164"/>
    <cellStyle name="40% - 强调文字颜色 3 2" xfId="165"/>
    <cellStyle name="40% - 强调文字颜色 3 3" xfId="166"/>
    <cellStyle name="40% - 强调文字颜色 4 3" xfId="167"/>
    <cellStyle name="40% - 强调文字颜色 5 2" xfId="168"/>
    <cellStyle name="40% - 强调文字颜色 5 3" xfId="169"/>
    <cellStyle name="40% - 强调文字颜色 6 2" xfId="170"/>
    <cellStyle name="40% - 强调文字颜色 6 3" xfId="171"/>
    <cellStyle name="千位分隔[0] 2 2 2" xfId="172"/>
    <cellStyle name="60% - 强调文字颜色 1 2" xfId="173"/>
    <cellStyle name="Heading 4" xfId="174"/>
    <cellStyle name="差_MERALCO" xfId="175"/>
    <cellStyle name="常规 5_2011年预算台帐 (20111231确定报国库)" xfId="176"/>
    <cellStyle name="商品名称" xfId="177"/>
    <cellStyle name="60% - 强调文字颜色 1 3" xfId="178"/>
    <cellStyle name="60% - 强调文字颜色 2 2" xfId="179"/>
    <cellStyle name="常规 5" xfId="180"/>
    <cellStyle name="60% - 强调文字颜色 3 2" xfId="181"/>
    <cellStyle name="60% - 强调文字颜色 3 3" xfId="182"/>
    <cellStyle name="Sheet Title" xfId="183"/>
    <cellStyle name="60% - 强调文字颜色 4 2" xfId="184"/>
    <cellStyle name="Neutral" xfId="185"/>
    <cellStyle name="60% - 强调文字颜色 4 3" xfId="186"/>
    <cellStyle name="60% - 强调文字颜色 5 2" xfId="187"/>
    <cellStyle name="差_2015年(基础)" xfId="188"/>
    <cellStyle name="60% - 强调文字颜色 5 3" xfId="189"/>
    <cellStyle name="60% - 强调文字颜色 6 2" xfId="190"/>
    <cellStyle name="60% - 强调文字颜色 6 3" xfId="191"/>
    <cellStyle name="6mal" xfId="192"/>
    <cellStyle name="Accent1 - 20%" xfId="193"/>
    <cellStyle name="Accent1 - 40%" xfId="194"/>
    <cellStyle name="Accent1 - 60%" xfId="195"/>
    <cellStyle name="Accent1 - 60% 2" xfId="196"/>
    <cellStyle name="常规 2 2 9" xfId="197"/>
    <cellStyle name="Accent1 2" xfId="198"/>
    <cellStyle name="常规 6 7" xfId="199"/>
    <cellStyle name="常规 9 2 2" xfId="200"/>
    <cellStyle name="Accent1_2007工资拨款" xfId="201"/>
    <cellStyle name="Accent2" xfId="202"/>
    <cellStyle name="Header1 2" xfId="203"/>
    <cellStyle name="常规 9 3" xfId="204"/>
    <cellStyle name="Accent2 - 60% 2" xfId="205"/>
    <cellStyle name="Subtotal" xfId="206"/>
    <cellStyle name="Accent2 2" xfId="207"/>
    <cellStyle name="常规 7 7" xfId="208"/>
    <cellStyle name="Accent2_2007工资拨款" xfId="209"/>
    <cellStyle name="常规 8 7" xfId="210"/>
    <cellStyle name="Accent3 2" xfId="211"/>
    <cellStyle name="Accent3" xfId="212"/>
    <cellStyle name="常规 9 4" xfId="213"/>
    <cellStyle name="Accent3 - 20%" xfId="214"/>
    <cellStyle name="Accent5 2" xfId="215"/>
    <cellStyle name="Milliers_!!!GO" xfId="216"/>
    <cellStyle name="Accent3 - 40%" xfId="217"/>
    <cellStyle name="Mon閠aire [0]_!!!GO" xfId="218"/>
    <cellStyle name="Accent3 - 60%" xfId="219"/>
    <cellStyle name="통화_1202" xfId="220"/>
    <cellStyle name="Accent3 - 60% 2" xfId="221"/>
    <cellStyle name="常规 6 2 7" xfId="222"/>
    <cellStyle name="Accent3_2007工资拨款" xfId="223"/>
    <cellStyle name="强调 3" xfId="224"/>
    <cellStyle name="部门" xfId="225"/>
    <cellStyle name="常规 2 2" xfId="226"/>
    <cellStyle name="Accent4" xfId="227"/>
    <cellStyle name="常规 9 5" xfId="228"/>
    <cellStyle name="Accent4 - 20%" xfId="229"/>
    <cellStyle name="百分比 2 2 2" xfId="230"/>
    <cellStyle name="差_分年偿债情况统计表H" xfId="231"/>
    <cellStyle name="Accent4 - 40%" xfId="232"/>
    <cellStyle name="Accent4 - 60%" xfId="233"/>
    <cellStyle name="捠壿 [0.00]_Region Orders (2)" xfId="234"/>
    <cellStyle name="Accent4 - 60% 2" xfId="235"/>
    <cellStyle name="Accent4 2" xfId="236"/>
    <cellStyle name="Accent6" xfId="237"/>
    <cellStyle name="常规 9 7" xfId="238"/>
    <cellStyle name="Accent4_2007工资拨款" xfId="239"/>
    <cellStyle name="常规 81" xfId="240"/>
    <cellStyle name="Accent5" xfId="241"/>
    <cellStyle name="常规 9 6" xfId="242"/>
    <cellStyle name="Accent5 - 40%" xfId="243"/>
    <cellStyle name="千分位[0]_ 白土" xfId="244"/>
    <cellStyle name="Accent5 - 60%" xfId="245"/>
    <cellStyle name="常规 12" xfId="246"/>
    <cellStyle name="Currency0" xfId="247"/>
    <cellStyle name="Accent5 - 60% 2" xfId="248"/>
    <cellStyle name="Currency0 2" xfId="249"/>
    <cellStyle name="Accent5_2007工资拨款" xfId="250"/>
    <cellStyle name="Accent6 - 20%" xfId="251"/>
    <cellStyle name="常规 2 8 2" xfId="252"/>
    <cellStyle name="Accent6 - 40%" xfId="253"/>
    <cellStyle name="常规 3 3" xfId="254"/>
    <cellStyle name="常规 5 3" xfId="255"/>
    <cellStyle name="Accent6 - 60%" xfId="256"/>
    <cellStyle name="好_2007工资拨款" xfId="257"/>
    <cellStyle name="Accent6 - 60% 2" xfId="258"/>
    <cellStyle name="Accent6_2007工资拨款" xfId="259"/>
    <cellStyle name="常规 3_5.11财政财务划转表(协议附表)" xfId="260"/>
    <cellStyle name="常规 81 2" xfId="261"/>
    <cellStyle name="常规 2 2_2011年预算台帐 (20111231确定报国库)" xfId="262"/>
    <cellStyle name="AeE­ [0]_INQUIRY ¿μ¾÷AßAø " xfId="263"/>
    <cellStyle name="常规 67" xfId="264"/>
    <cellStyle name="警告文本 2" xfId="265"/>
    <cellStyle name="args.style 2" xfId="266"/>
    <cellStyle name="常规 2" xfId="267"/>
    <cellStyle name="Bad" xfId="268"/>
    <cellStyle name="常规 87" xfId="269"/>
    <cellStyle name="常规 2 3 2" xfId="270"/>
    <cellStyle name="昗弨_Pacific Region P&amp;L" xfId="271"/>
    <cellStyle name="C?AØ_¿?¾÷CoE² " xfId="272"/>
    <cellStyle name="Total 2" xfId="273"/>
    <cellStyle name="C￥AØ_¿μ¾÷CoE² " xfId="274"/>
    <cellStyle name="Calculation 2" xfId="275"/>
    <cellStyle name="no dec" xfId="276"/>
    <cellStyle name="Milliers [0]_!!!GO" xfId="277"/>
    <cellStyle name="Calc Currency (0)" xfId="278"/>
    <cellStyle name="好_2015年(基础)" xfId="279"/>
    <cellStyle name="Calculation" xfId="280"/>
    <cellStyle name="PSHeading" xfId="281"/>
    <cellStyle name="Check Cell" xfId="282"/>
    <cellStyle name="常规 15" xfId="283"/>
    <cellStyle name="常规 20" xfId="284"/>
    <cellStyle name="ColLevel_0" xfId="285"/>
    <cellStyle name="烹拳 [0]_97MBO" xfId="286"/>
    <cellStyle name="差_4" xfId="287"/>
    <cellStyle name="汇总 2" xfId="288"/>
    <cellStyle name="Com_x000e_ 2" xfId="289"/>
    <cellStyle name="Comma [0]_!!!GO" xfId="290"/>
    <cellStyle name="标题 3 3" xfId="291"/>
    <cellStyle name="comma zerodec" xfId="292"/>
    <cellStyle name="Comma_!!!GO" xfId="293"/>
    <cellStyle name="常规 34 2" xfId="294"/>
    <cellStyle name="Comma0" xfId="295"/>
    <cellStyle name="Comma0 2" xfId="296"/>
    <cellStyle name="常规 6 9" xfId="297"/>
    <cellStyle name="콤마_1202" xfId="298"/>
    <cellStyle name="Copied" xfId="299"/>
    <cellStyle name="千位分隔[0] 6" xfId="300"/>
    <cellStyle name="Currency [0]_!!!GO" xfId="301"/>
    <cellStyle name="Currency_!!!GO" xfId="302"/>
    <cellStyle name="分级显示列_1_Book1" xfId="303"/>
    <cellStyle name="Currency1" xfId="304"/>
    <cellStyle name="常规 13" xfId="305"/>
    <cellStyle name="C轜䃞䄓_x0001_" xfId="306"/>
    <cellStyle name="常规 2 2 5" xfId="307"/>
    <cellStyle name="C轜䃞䄓_x0001_ 2" xfId="308"/>
    <cellStyle name="Moneda_96 Risk" xfId="309"/>
    <cellStyle name="Date" xfId="310"/>
    <cellStyle name="Date 2" xfId="311"/>
    <cellStyle name="常规 6 6" xfId="312"/>
    <cellStyle name="Dollar (zero dec)" xfId="313"/>
    <cellStyle name="Emphasis 2" xfId="314"/>
    <cellStyle name="常规 2 2 6 2" xfId="315"/>
    <cellStyle name="Emphasis 3" xfId="316"/>
    <cellStyle name="Fixed" xfId="317"/>
    <cellStyle name="适中 3" xfId="318"/>
    <cellStyle name="Fixed 2" xfId="319"/>
    <cellStyle name="Followed Hyperlink" xfId="320"/>
    <cellStyle name="常规 11" xfId="321"/>
    <cellStyle name="gcd" xfId="322"/>
    <cellStyle name="千位分隔 2 2" xfId="323"/>
    <cellStyle name="Good" xfId="324"/>
    <cellStyle name="PSDec 2" xfId="325"/>
    <cellStyle name="常规 10" xfId="326"/>
    <cellStyle name="Grey" xfId="327"/>
    <cellStyle name="标题 2 2" xfId="328"/>
    <cellStyle name="Grey 2" xfId="329"/>
    <cellStyle name="Header1" xfId="330"/>
    <cellStyle name="好_2014年(基础)" xfId="331"/>
    <cellStyle name="常规 3 5 2" xfId="332"/>
    <cellStyle name="Header2" xfId="333"/>
    <cellStyle name="Header2 2" xfId="334"/>
    <cellStyle name="Heading 1 2" xfId="335"/>
    <cellStyle name="HEADINGSTOP" xfId="336"/>
    <cellStyle name="常规 6 8" xfId="337"/>
    <cellStyle name="Input [yellow]" xfId="338"/>
    <cellStyle name="Input [yellow] 2" xfId="339"/>
    <cellStyle name="Jun" xfId="340"/>
    <cellStyle name="差 3" xfId="341"/>
    <cellStyle name="line" xfId="342"/>
    <cellStyle name="借出原因" xfId="343"/>
    <cellStyle name="常规 6 2 4" xfId="344"/>
    <cellStyle name="line 2" xfId="345"/>
    <cellStyle name="Linked Cell" xfId="346"/>
    <cellStyle name="检查单元格 2" xfId="347"/>
    <cellStyle name="Linked Cell 2" xfId="348"/>
    <cellStyle name="Linked Cells" xfId="349"/>
    <cellStyle name="Millares [0]_96 Risk" xfId="350"/>
    <cellStyle name="Millares_96 Risk" xfId="351"/>
    <cellStyle name="常规 42 2" xfId="352"/>
    <cellStyle name="Moneda [0]_96 Risk" xfId="353"/>
    <cellStyle name="Neutral 2" xfId="354"/>
    <cellStyle name="差_Book1" xfId="355"/>
    <cellStyle name="New Times Roman" xfId="356"/>
    <cellStyle name="no dec 2" xfId="357"/>
    <cellStyle name="specstores" xfId="358"/>
    <cellStyle name="千位分隔[0] 9" xfId="359"/>
    <cellStyle name="Warning Text" xfId="360"/>
    <cellStyle name="Normal - Style1" xfId="361"/>
    <cellStyle name="Normal_!!!GO" xfId="362"/>
    <cellStyle name="Note" xfId="363"/>
    <cellStyle name="常规 2 3 2 3" xfId="364"/>
    <cellStyle name="Note 2" xfId="365"/>
    <cellStyle name="Pourcentage_pldt" xfId="366"/>
    <cellStyle name="常规 2 3 2 3 2" xfId="367"/>
    <cellStyle name="标题 5" xfId="368"/>
    <cellStyle name="_x0011_omma_ᅢ" xfId="369"/>
    <cellStyle name="常规 7" xfId="370"/>
    <cellStyle name="常规 7_1-1国有公司支持全区面上产业发展资金建议表_1-1国有公司支持全区面上产业发展资金建议表(农业科）_1" xfId="371"/>
    <cellStyle name="per.style" xfId="372"/>
    <cellStyle name="常规_07年收支预算草案建议表1。4" xfId="373"/>
    <cellStyle name="PSInt" xfId="374"/>
    <cellStyle name="常规 2 4" xfId="375"/>
    <cellStyle name="钎霖_laroux" xfId="376"/>
    <cellStyle name="per.style 2" xfId="377"/>
    <cellStyle name="常规_07年收支预算草案建议表1。4 2" xfId="378"/>
    <cellStyle name="PSInt 2" xfId="379"/>
    <cellStyle name="常规 2 4 2" xfId="380"/>
    <cellStyle name="Percent [2]" xfId="381"/>
    <cellStyle name="Percent [2] 2" xfId="382"/>
    <cellStyle name="常规 89" xfId="383"/>
    <cellStyle name="t_HVAC Equipment (3)" xfId="384"/>
    <cellStyle name="Percent_!!!GO" xfId="385"/>
    <cellStyle name="PSDate" xfId="386"/>
    <cellStyle name="PSDate 2" xfId="387"/>
    <cellStyle name="差_还本付息表(分年)" xfId="388"/>
    <cellStyle name="PSDec" xfId="389"/>
    <cellStyle name="常规 16" xfId="390"/>
    <cellStyle name="常规 21" xfId="391"/>
    <cellStyle name="PSSpacer" xfId="392"/>
    <cellStyle name="PSSpacer 2" xfId="393"/>
    <cellStyle name="输入 3" xfId="394"/>
    <cellStyle name="常规 2 9" xfId="395"/>
    <cellStyle name="regstoresfromspecstores" xfId="396"/>
    <cellStyle name="regstoresfromspecstores 2" xfId="397"/>
    <cellStyle name="RevList" xfId="398"/>
    <cellStyle name="RowLevel_0" xfId="399"/>
    <cellStyle name="SHADEDSTORES" xfId="400"/>
    <cellStyle name="SHADEDSTORES 2" xfId="401"/>
    <cellStyle name="常规 3 4" xfId="402"/>
    <cellStyle name="Sheet Title 2" xfId="403"/>
    <cellStyle name="sstot" xfId="404"/>
    <cellStyle name="常规 2 2 3 2" xfId="405"/>
    <cellStyle name="好_分年偿债情况统计表" xfId="406"/>
    <cellStyle name="Standard_AREAS" xfId="407"/>
    <cellStyle name="Style 1" xfId="408"/>
    <cellStyle name="t" xfId="409"/>
    <cellStyle name="强调文字颜色 4 3" xfId="410"/>
    <cellStyle name="常规 2 6" xfId="411"/>
    <cellStyle name="百分比 2" xfId="412"/>
    <cellStyle name="百分比 2 2" xfId="413"/>
    <cellStyle name="百分比 2 3" xfId="414"/>
    <cellStyle name="捠壿_Region Orders (2)" xfId="415"/>
    <cellStyle name="编号" xfId="416"/>
    <cellStyle name="未定义" xfId="417"/>
    <cellStyle name="标题 1 2" xfId="418"/>
    <cellStyle name="常规 2 2 6" xfId="419"/>
    <cellStyle name="标题 1 3" xfId="420"/>
    <cellStyle name="常规 2 2 7" xfId="421"/>
    <cellStyle name="标题 2 3" xfId="422"/>
    <cellStyle name="标题 3 2" xfId="423"/>
    <cellStyle name="千位分隔 3" xfId="424"/>
    <cellStyle name="标题 4 2" xfId="425"/>
    <cellStyle name="常规 2 4_2011年预算台帐 (20111231确定报国库)" xfId="426"/>
    <cellStyle name="千位分隔 4" xfId="427"/>
    <cellStyle name="标题 4 3" xfId="428"/>
    <cellStyle name="标题1" xfId="429"/>
    <cellStyle name="表标题" xfId="430"/>
    <cellStyle name="表标题 2" xfId="431"/>
    <cellStyle name="烹拳_97MBO" xfId="432"/>
    <cellStyle name="差 2" xfId="433"/>
    <cellStyle name="差 2 2" xfId="434"/>
    <cellStyle name="差 2 3" xfId="435"/>
    <cellStyle name="差_2013年偿债情况表20121207" xfId="436"/>
    <cellStyle name="差_2014年(基础)" xfId="437"/>
    <cellStyle name="差_4 2" xfId="438"/>
    <cellStyle name="差_5.11财政财务划转表(协议附表)" xfId="439"/>
    <cellStyle name="差_5.11财政财务划转表(协议附表) 2" xfId="440"/>
    <cellStyle name="常规 2 2 8" xfId="441"/>
    <cellStyle name="差_Book1_1 2" xfId="442"/>
    <cellStyle name="差_MERALCO 2" xfId="443"/>
    <cellStyle name="强调文字颜色 3 2" xfId="444"/>
    <cellStyle name="差_YB200901 2" xfId="445"/>
    <cellStyle name="差_YB200901_Book1" xfId="446"/>
    <cellStyle name="差_YB200901_Book1 2" xfId="447"/>
    <cellStyle name="差_偿债压力表20111130-2012（20111130实际余额）" xfId="448"/>
    <cellStyle name="常规 3 2 3 2" xfId="449"/>
    <cellStyle name="差_公司and金融办20110920" xfId="450"/>
    <cellStyle name="常规 38" xfId="451"/>
    <cellStyle name="常规 2 2 3" xfId="452"/>
    <cellStyle name="差_融资贷款合同清单" xfId="453"/>
    <cellStyle name="注释 3" xfId="454"/>
    <cellStyle name="常规 15_4" xfId="455"/>
    <cellStyle name="常规 6 3" xfId="456"/>
    <cellStyle name="常规 10 2" xfId="457"/>
    <cellStyle name="常规 10 2 2" xfId="458"/>
    <cellStyle name="常规 2 7" xfId="459"/>
    <cellStyle name="常规 10 3" xfId="460"/>
    <cellStyle name="常规 9_2011年预算台帐 (20111231确定报国库)" xfId="461"/>
    <cellStyle name="常规 11 2" xfId="462"/>
    <cellStyle name="常规 11_4" xfId="463"/>
    <cellStyle name="常规 2 3" xfId="464"/>
    <cellStyle name="常规 14" xfId="465"/>
    <cellStyle name="千位分隔[0] 2 3 2" xfId="466"/>
    <cellStyle name="常规 15 2" xfId="467"/>
    <cellStyle name="常规 17" xfId="468"/>
    <cellStyle name="常规 22" xfId="469"/>
    <cellStyle name="分级显示行_1_Book1" xfId="470"/>
    <cellStyle name="常规 18" xfId="471"/>
    <cellStyle name="常规 23" xfId="472"/>
    <cellStyle name="常规 18 2" xfId="473"/>
    <cellStyle name="常规 19" xfId="474"/>
    <cellStyle name="常规 24" xfId="475"/>
    <cellStyle name="常规 19 2" xfId="476"/>
    <cellStyle name="常规 2 2 2" xfId="477"/>
    <cellStyle name="常规 37" xfId="478"/>
    <cellStyle name="常规 42" xfId="479"/>
    <cellStyle name="常规 2 2 3 3" xfId="480"/>
    <cellStyle name="常规 2 2 3_4" xfId="481"/>
    <cellStyle name="汇总 3" xfId="482"/>
    <cellStyle name="常规 2 2 7 2" xfId="483"/>
    <cellStyle name="常规 2 3 2 2" xfId="484"/>
    <cellStyle name="常规 87 2" xfId="485"/>
    <cellStyle name="常规 2 3 2 2 2" xfId="486"/>
    <cellStyle name="数量" xfId="487"/>
    <cellStyle name="常规 2 3 3" xfId="488"/>
    <cellStyle name="常规 2 4 3" xfId="489"/>
    <cellStyle name="常规 2 5 2" xfId="490"/>
    <cellStyle name="常规 2_2011年预算台帐 (20111231确定报国库)" xfId="491"/>
    <cellStyle name="常规 2 6 2" xfId="492"/>
    <cellStyle name="输入 2" xfId="493"/>
    <cellStyle name="常规 2 8" xfId="494"/>
    <cellStyle name="常规 22 2" xfId="495"/>
    <cellStyle name="常规 55" xfId="496"/>
    <cellStyle name="常规 25" xfId="497"/>
    <cellStyle name="常规 30" xfId="498"/>
    <cellStyle name="常规 27" xfId="499"/>
    <cellStyle name="常规 32" xfId="500"/>
    <cellStyle name="常规 28" xfId="501"/>
    <cellStyle name="常规 33" xfId="502"/>
    <cellStyle name="常规 57 2" xfId="503"/>
    <cellStyle name="常规 29" xfId="504"/>
    <cellStyle name="常规 34" xfId="505"/>
    <cellStyle name="常规 3 2" xfId="506"/>
    <cellStyle name="常规 3 2 2 2" xfId="507"/>
    <cellStyle name="常规 3 2_2011年预算台帐 (20111231确定报国库)" xfId="508"/>
    <cellStyle name="常规 3 7 2" xfId="509"/>
    <cellStyle name="常规 3 3 2" xfId="510"/>
    <cellStyle name="常规 3 4 2" xfId="511"/>
    <cellStyle name="千位分隔[0] 4 2" xfId="512"/>
    <cellStyle name="常规 3 5" xfId="513"/>
    <cellStyle name="常规 3 6" xfId="514"/>
    <cellStyle name="常规 3 6 2" xfId="515"/>
    <cellStyle name="常规 3 7" xfId="516"/>
    <cellStyle name="常规 35" xfId="517"/>
    <cellStyle name="常规 40" xfId="518"/>
    <cellStyle name="常规 35 2" xfId="519"/>
    <cellStyle name="常规 40 2" xfId="520"/>
    <cellStyle name="常规 4 2" xfId="521"/>
    <cellStyle name="常规 4 3" xfId="522"/>
    <cellStyle name="常规 5 4" xfId="523"/>
    <cellStyle name="常规 55 2" xfId="524"/>
    <cellStyle name="常规 6 2 8" xfId="525"/>
    <cellStyle name="常规 57" xfId="526"/>
    <cellStyle name="常规 62" xfId="527"/>
    <cellStyle name="常规 6 2" xfId="528"/>
    <cellStyle name="注释 2" xfId="529"/>
    <cellStyle name="常规 6 2 2" xfId="530"/>
    <cellStyle name="常规 6 2 5" xfId="531"/>
    <cellStyle name="常规 6 2 6" xfId="532"/>
    <cellStyle name="常规 6 3 2" xfId="533"/>
    <cellStyle name="常规 6 4" xfId="534"/>
    <cellStyle name="常规 6_5.11财政财务划转表(协议附表)" xfId="535"/>
    <cellStyle name="常规 65" xfId="536"/>
    <cellStyle name="常规 65 2" xfId="537"/>
    <cellStyle name="常规 67 2" xfId="538"/>
    <cellStyle name="常规 7 2" xfId="539"/>
    <cellStyle name="常规 7 2 2" xfId="540"/>
    <cellStyle name="常规 7 3 2" xfId="541"/>
    <cellStyle name="好_Book1_1" xfId="542"/>
    <cellStyle name="千位分隔 2" xfId="543"/>
    <cellStyle name="常规 7 4" xfId="544"/>
    <cellStyle name="常规 7 5" xfId="545"/>
    <cellStyle name="常规 7 8" xfId="546"/>
    <cellStyle name="常规 7 9" xfId="547"/>
    <cellStyle name="常规 8" xfId="548"/>
    <cellStyle name="常规 8 4" xfId="549"/>
    <cellStyle name="常规 8 5" xfId="550"/>
    <cellStyle name="常规 8 6" xfId="551"/>
    <cellStyle name="常规 83" xfId="552"/>
    <cellStyle name="常规 89 2" xfId="553"/>
    <cellStyle name="常规 9" xfId="554"/>
    <cellStyle name="常规_06年快报及07年草案（常委会报告明细表决算后改）" xfId="555"/>
    <cellStyle name="常规_老口径收入执行" xfId="556"/>
    <cellStyle name="好 2" xfId="557"/>
    <cellStyle name="好 3" xfId="558"/>
    <cellStyle name="好_2007工资拨款_收支测算表11.19" xfId="559"/>
    <cellStyle name="好_2013年偿债情况表20121207" xfId="560"/>
    <cellStyle name="好_2016年(基础)" xfId="561"/>
    <cellStyle name="好_5.11财政财务划转表(协议附表)" xfId="562"/>
    <cellStyle name="好_Book1" xfId="563"/>
    <cellStyle name="好_MERALCO" xfId="564"/>
    <cellStyle name="好_YB200901" xfId="565"/>
    <cellStyle name="好_YB200901_Book1" xfId="566"/>
    <cellStyle name="好_分年偿债情况统计表H" xfId="567"/>
    <cellStyle name="好_公司and金融办20110920" xfId="568"/>
    <cellStyle name="千位分隔[0] 8" xfId="569"/>
    <cellStyle name="好_还本付息表(分年)" xfId="570"/>
    <cellStyle name="好_融资贷款合同清单" xfId="571"/>
    <cellStyle name="一般_EUitemdb-imp2c-add" xfId="572"/>
    <cellStyle name="貨幣 [0]_DDC Panel Order form" xfId="573"/>
    <cellStyle name="貨幣_DDC Panel Order form" xfId="574"/>
    <cellStyle name="计算 2" xfId="575"/>
    <cellStyle name="计算 3" xfId="576"/>
    <cellStyle name="检查单元格 3" xfId="577"/>
    <cellStyle name="解释性文本 2" xfId="578"/>
    <cellStyle name="解释性文本 3" xfId="579"/>
    <cellStyle name="警告文本 3" xfId="580"/>
    <cellStyle name="链接单元格 2" xfId="581"/>
    <cellStyle name="霓付 [0]_97MBO" xfId="582"/>
    <cellStyle name="霓付_97MBO" xfId="583"/>
    <cellStyle name="똿뗦먛귟 [0.00]_PRODUCT DETAIL Q1" xfId="584"/>
    <cellStyle name="强调 1" xfId="585"/>
    <cellStyle name="똿뗦먛귟_PRODUCT DETAIL Q1" xfId="586"/>
    <cellStyle name="普通_ 白土" xfId="587"/>
    <cellStyle name="千分位_ 白土" xfId="588"/>
    <cellStyle name="千位[0]_ 方正PC" xfId="589"/>
    <cellStyle name="千位_ 方正PC" xfId="590"/>
    <cellStyle name="千位分隔 2 3" xfId="591"/>
    <cellStyle name="千位分隔 3 2" xfId="592"/>
    <cellStyle name="千位分隔 4 2" xfId="593"/>
    <cellStyle name="千位分隔 5" xfId="594"/>
    <cellStyle name="千位分隔[0] 2" xfId="595"/>
    <cellStyle name="千位分隔[0] 2 2" xfId="596"/>
    <cellStyle name="千位分隔[0] 2 4" xfId="597"/>
    <cellStyle name="千位分隔[0] 3" xfId="598"/>
    <cellStyle name="千位分隔[0] 4" xfId="599"/>
    <cellStyle name="千位分隔[0] 5" xfId="600"/>
    <cellStyle name="千位分隔[0] 5 2" xfId="601"/>
    <cellStyle name="千位分隔[0] 6 2" xfId="602"/>
    <cellStyle name="千位分隔[0] 7" xfId="603"/>
    <cellStyle name="强调 2" xfId="604"/>
    <cellStyle name="强调文字颜色 1 2" xfId="605"/>
    <cellStyle name="强调文字颜色 1 3" xfId="606"/>
    <cellStyle name="强调文字颜色 2 2" xfId="607"/>
    <cellStyle name="强调文字颜色 2 3" xfId="608"/>
    <cellStyle name="强调文字颜色 5 2" xfId="609"/>
    <cellStyle name="强调文字颜色 5 3" xfId="610"/>
    <cellStyle name="强调文字颜色 6 2" xfId="611"/>
    <cellStyle name="强调文字颜色 6 3" xfId="612"/>
    <cellStyle name="适中 2" xfId="613"/>
    <cellStyle name="输出 2" xfId="614"/>
    <cellStyle name="输出 3" xfId="615"/>
    <cellStyle name="样式 1" xfId="616"/>
    <cellStyle name="믅됞 [0.00]_PRODUCT DETAIL Q1" xfId="617"/>
    <cellStyle name="믅됞_PRODUCT DETAIL Q1" xfId="618"/>
    <cellStyle name="백분율_HOBONG" xfId="619"/>
    <cellStyle name="寘嬫愗傝_Region Orders (2)" xfId="620"/>
    <cellStyle name="콤마 [0]_1202" xfId="621"/>
    <cellStyle name="통화 [0]_1202" xfId="622"/>
    <cellStyle name="표준_(정보부문)월별인원계획" xfId="623"/>
    <cellStyle name="常规_2011年部门预算定额标准" xfId="624"/>
    <cellStyle name="常规_2009年部门预算一上汇报表" xfId="625"/>
    <cellStyle name="常规_2007年年初预算表" xfId="626"/>
  </cellStyles>
  <dxfs count="1">
    <dxf>
      <numFmt numFmtId="219" formatCode=";;;"/>
    </dxf>
  </dxfs>
  <tableStyles count="0" defaultTableStyle="TableStyleMedium9" defaultPivotStyle="PivotStyleLight16"/>
  <colors>
    <mruColors>
      <color rgb="0092D05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24.xml"/><Relationship Id="rId63" Type="http://schemas.openxmlformats.org/officeDocument/2006/relationships/externalLink" Target="externalLinks/externalLink23.xml"/><Relationship Id="rId62" Type="http://schemas.openxmlformats.org/officeDocument/2006/relationships/externalLink" Target="externalLinks/externalLink22.xml"/><Relationship Id="rId61" Type="http://schemas.openxmlformats.org/officeDocument/2006/relationships/externalLink" Target="externalLinks/externalLink21.xml"/><Relationship Id="rId60" Type="http://schemas.openxmlformats.org/officeDocument/2006/relationships/externalLink" Target="externalLinks/externalLink20.xml"/><Relationship Id="rId6" Type="http://schemas.openxmlformats.org/officeDocument/2006/relationships/worksheet" Target="worksheets/sheet6.xml"/><Relationship Id="rId59" Type="http://schemas.openxmlformats.org/officeDocument/2006/relationships/externalLink" Target="externalLinks/externalLink19.xml"/><Relationship Id="rId58" Type="http://schemas.openxmlformats.org/officeDocument/2006/relationships/externalLink" Target="externalLinks/externalLink18.xml"/><Relationship Id="rId57" Type="http://schemas.openxmlformats.org/officeDocument/2006/relationships/externalLink" Target="externalLinks/externalLink17.xml"/><Relationship Id="rId56" Type="http://schemas.openxmlformats.org/officeDocument/2006/relationships/externalLink" Target="externalLinks/externalLink16.xml"/><Relationship Id="rId55" Type="http://schemas.openxmlformats.org/officeDocument/2006/relationships/externalLink" Target="externalLinks/externalLink15.xml"/><Relationship Id="rId54" Type="http://schemas.openxmlformats.org/officeDocument/2006/relationships/externalLink" Target="externalLinks/externalLink14.xml"/><Relationship Id="rId53" Type="http://schemas.openxmlformats.org/officeDocument/2006/relationships/externalLink" Target="externalLinks/externalLink13.xml"/><Relationship Id="rId52" Type="http://schemas.openxmlformats.org/officeDocument/2006/relationships/externalLink" Target="externalLinks/externalLink12.xml"/><Relationship Id="rId51" Type="http://schemas.openxmlformats.org/officeDocument/2006/relationships/externalLink" Target="externalLinks/externalLink11.xml"/><Relationship Id="rId50" Type="http://schemas.openxmlformats.org/officeDocument/2006/relationships/externalLink" Target="externalLinks/externalLink10.xml"/><Relationship Id="rId5" Type="http://schemas.openxmlformats.org/officeDocument/2006/relationships/worksheet" Target="worksheets/sheet5.xml"/><Relationship Id="rId49" Type="http://schemas.openxmlformats.org/officeDocument/2006/relationships/externalLink" Target="externalLinks/externalLink9.xml"/><Relationship Id="rId48" Type="http://schemas.openxmlformats.org/officeDocument/2006/relationships/externalLink" Target="externalLinks/externalLink8.xml"/><Relationship Id="rId47" Type="http://schemas.openxmlformats.org/officeDocument/2006/relationships/externalLink" Target="externalLinks/externalLink7.xml"/><Relationship Id="rId46" Type="http://schemas.openxmlformats.org/officeDocument/2006/relationships/externalLink" Target="externalLinks/externalLink6.xml"/><Relationship Id="rId45" Type="http://schemas.openxmlformats.org/officeDocument/2006/relationships/externalLink" Target="externalLinks/externalLink5.xml"/><Relationship Id="rId44" Type="http://schemas.openxmlformats.org/officeDocument/2006/relationships/externalLink" Target="externalLinks/externalLink4.xml"/><Relationship Id="rId43" Type="http://schemas.openxmlformats.org/officeDocument/2006/relationships/externalLink" Target="externalLinks/externalLink3.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8165;&#29702;\Documents%20and%20Settings\Administrator\Local%20Settings\Temporary%20Internet%20Files\&#36842;&#36187;&#20896;&#21326;_&#21326;&#26862;&#21046;&#33647;_2010031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zeyouli\&#39134;&#31179;&#25991;&#20214;\&#20911;&#32946;&#21018;(10.84.75.74)\3.28&#25968;&#25454;\2009&#24180;&#24180;&#21021;&#39044;&#31639;&#25903;&#20986;&#39033;&#30446;&#24405;&#20837;&#34920;(&#20911;&#65289;.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zeyouli\&#39134;&#31179;&#25991;&#20214;\&#20911;&#32946;&#21018;(10.84.75.74)\2009&#24180;&#19975;&#30427;&#21306;&#36130;&#25919;&#23616;&#39044;&#31639;&#25351;&#26631;&#25511;&#21046;&#21488;&#24080;&#65288;1106&#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6446;&#24422;&#26480;\1.&#37096;&#38376;&#39044;&#31639;\2025&#24180;&#39044;&#31639;\7.&#39044;&#31639;&#33609;&#26696;\http:\10.84.1.117\ju\czlt\2007&#25919;&#24220;&#25910;&#25903;&#31185;&#30446;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zeyouli\&#39134;&#31179;&#25991;&#20214;\&#20911;&#32946;&#21018;(10.84.75.74)\3.28&#25968;&#25454;\2009&#24180;&#19975;&#30427;&#21306;&#39044;&#31639;&#31649;&#29702;&#21488;&#24080;&#65288;&#39044;&#31639;&#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Backup\&#25105;&#30340;&#25991;&#26723;\&#30707;&#31168;&#31456;\&#39044;&#31639;&#31185;\&#36130;&#25919;&#20307;&#21046;\&#32463;&#24320;&#21306;&#36130;&#25919;&#20307;&#21046;02\&#36130;&#21153;&#20998;&#21106;\&#24037;&#20316;&#26041;&#26696;&#38468;&#34920;&#65288;&#27719;&#24635;-4.25&#6528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08&#25968;&#25454;\2008&#24180;&#19975;&#30427;&#21306;&#36130;&#25919;&#23616;&#34892;&#36130;&#31185;&#25320;&#27454;&#21488;&#24080;(12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8165;&#29702;\Documents%20and%20Settings\Administrator\Local%20Settings\Temporary%20Internet%20Files\&#36842;&#36187;&#20896;&#21326;_&#21326;&#26862;&#21046;&#33647;_201003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cl\&#26700;&#38754;\POWER%20ASSUMPTION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zeyouli\&#39134;&#31179;&#25991;&#20214;\&#20911;&#32946;&#21018;(10.84.75.74)\3.28&#25968;&#25454;\2009&#24180;&#24180;&#21021;&#39044;&#31639;&#25903;&#20986;&#39033;&#30446;&#24405;&#20837;&#34920;(&#20911;&#6528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zeyouli\&#39134;&#31179;&#25991;&#20214;\&#20911;&#32946;&#21018;(10.84.75.74)\2009&#24180;&#19975;&#30427;&#21306;&#36130;&#25919;&#23616;&#39044;&#31639;&#25351;&#26631;&#25511;&#21046;&#21488;&#24080;&#65288;1106&#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zeyouli\&#39134;&#31179;&#25991;&#20214;\&#20911;&#32946;&#21018;(10.84.75.74)\3.28&#25968;&#25454;\2009&#24180;&#19975;&#30427;&#21306;&#39044;&#31639;&#31649;&#29702;&#21488;&#24080;&#65288;&#39044;&#31639;&#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up\&#25105;&#30340;&#25991;&#26723;\&#30707;&#31168;&#31456;\&#39044;&#31639;&#31185;\&#36130;&#25919;&#20307;&#21046;\&#32463;&#24320;&#21306;&#36130;&#25919;&#20307;&#21046;02\&#36130;&#21153;&#20998;&#21106;\&#24037;&#20316;&#26041;&#26696;&#38468;&#34920;&#65288;&#27719;&#24635;-4.25&#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8&#25968;&#25454;\2008&#24180;&#19975;&#30427;&#21306;&#36130;&#25919;&#23616;&#34892;&#36130;&#31185;&#25320;&#27454;&#21488;&#24080;(12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AA&#25991;&#20214;\&#39044;&#31639;&#31185;\1.&#37096;&#38376;&#39044;&#31639;\2026&#24180;&#39044;&#31639;\5.&#25919;&#24220;&#39044;&#31639;\&#33609;&#26696;\&#33609;&#26696;&#22823;&#34920;\2026&#24180;&#39044;&#31639;&#33609;&#26696;&#22823;&#34920;%2012.31-&#21608;&#22958;1.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imary\&#33258;&#30001;&#20132;&#25442;&#21306;\&#30707;\&#37096;&#38376;&#25253;&#349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cl\&#26700;&#38754;\POWER%20ASSUMPTION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价格"/>
      <sheetName val="总价"/>
      <sheetName val="XL4Poppy"/>
      <sheetName val=""/>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基础资料"/>
      <sheetName val="单位"/>
      <sheetName val="功能科目"/>
      <sheetName val="表"/>
      <sheetName val="年初预算"/>
      <sheetName val="支出项目录入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导出指标透视"/>
      <sheetName val="单位"/>
      <sheetName val="YB01"/>
      <sheetName val="基金财力登记"/>
      <sheetName val="一般财力登记"/>
      <sheetName val="预算追加单"/>
      <sheetName val="预算追加单透视"/>
      <sheetName val="预算下达透视"/>
      <sheetName val="Sheet4"/>
      <sheetName val="缺口＿定4"/>
      <sheetName val="年初预算"/>
      <sheetName val="预备费 (2)"/>
      <sheetName val="专项"/>
      <sheetName val="区级专项第一次"/>
      <sheetName val="专项封面 (2)"/>
      <sheetName val="专项封面"/>
      <sheetName val="缺口封面"/>
      <sheetName val="年初缺口第一次"/>
      <sheetName val="1000万"/>
      <sheetName val="缺口封面（报人大）"/>
      <sheetName val="市级专款1"/>
      <sheetName val="市级专款 (不上指标1)"/>
      <sheetName val="市级专款封面"/>
      <sheetName val="市级专款 (不上指标1) (2)"/>
      <sheetName val="市级专款1 (2)"/>
      <sheetName val="行财"/>
      <sheetName val="预算追加单（不上系统）"/>
      <sheetName val="不上系统下预算"/>
      <sheetName val="Sheet14"/>
      <sheetName val="预算下达台帐查询"/>
      <sheetName val="预算下达台帐"/>
      <sheetName val="农业科"/>
      <sheetName val="行财科"/>
      <sheetName val="社保科"/>
      <sheetName val="资企科"/>
      <sheetName val="预算科"/>
      <sheetName val="Sheet1"/>
      <sheetName val="Sheet6"/>
      <sheetName val="专项支出1"/>
      <sheetName val="区级专项第一次 (2)"/>
      <sheetName val="Sheet8"/>
      <sheetName val="Sheet9"/>
      <sheetName val="年初缺口第一次（报人大）"/>
      <sheetName val="年初预算 (2)"/>
      <sheetName val="二次专项 "/>
      <sheetName val="指标控制"/>
      <sheetName val="当年指标导出"/>
      <sheetName val="Sheet13"/>
      <sheetName val="往年指标导出 "/>
      <sheetName val="预备费和年初预留"/>
      <sheetName val="Sheet10"/>
      <sheetName val="Sheet3"/>
      <sheetName val="Sheet2"/>
      <sheetName val="地方债券"/>
      <sheetName val="转移支付5300万"/>
      <sheetName val="功能科目"/>
      <sheetName val="单位追加对账"/>
      <sheetName val="上级专项"/>
      <sheetName val="Sheet7"/>
      <sheetName val="基金"/>
      <sheetName val="预备费"/>
      <sheetName val="财力登记"/>
      <sheetName val="预算下达审批表"/>
      <sheetName val="市级专款2次"/>
      <sheetName val="转移支付"/>
      <sheetName val="市级专款封面 (2)"/>
      <sheetName val="市级专款封面 (3)"/>
      <sheetName val="市级专款封面 (4)"/>
      <sheetName val="市级专款追减"/>
      <sheetName val="市级专款追减封面"/>
      <sheetName val="10.28市下专款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预备费"/>
      <sheetName val="基础资料"/>
      <sheetName val="功能科目"/>
      <sheetName val="专项"/>
      <sheetName val="单位"/>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工作方案附表（汇总）.xls)封面"/>
      <sheetName val="表1"/>
      <sheetName val="表2"/>
      <sheetName val="表3"/>
      <sheetName val="表4"/>
      <sheetName val="表4附1"/>
      <sheetName val="表4附2"/>
      <sheetName val="表5"/>
      <sheetName val="表5附1"/>
      <sheetName val="表6"/>
      <sheetName val="表6附1"/>
      <sheetName val="表7"/>
      <sheetName val="结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主界面"/>
      <sheetName val="年追加津贴补贴 (3)"/>
      <sheetName val="年追加津贴补贴 (2)"/>
      <sheetName val="年追加津贴补贴"/>
      <sheetName val="月追加津贴补贴"/>
      <sheetName val="行财科(教科文)"/>
      <sheetName val="行财科(行政政法)"/>
      <sheetName val="工资录入"/>
      <sheetName val="工资透视"/>
      <sheetName val="教委工资透视"/>
      <sheetName val="文广工资透视"/>
      <sheetName val="拨款录入"/>
      <sheetName val="直拨录入"/>
      <sheetName val="预算下达"/>
      <sheetName val="预算调整上报 (2)"/>
      <sheetName val="暂存款记帐"/>
      <sheetName val="拨款进度"/>
      <sheetName val="拨款记帐"/>
      <sheetName val="暂付款记帐"/>
      <sheetName val="预算外记帐"/>
      <sheetName val="待拨经费"/>
      <sheetName val="工资打印"/>
      <sheetName val="教委工资打印"/>
      <sheetName val="文广工资打印"/>
      <sheetName val="拨款打印"/>
      <sheetName val="直拨打印"/>
      <sheetName val="直拨表打印 "/>
      <sheetName val="经费安排"/>
      <sheetName val="拨款进度 (正常)"/>
      <sheetName val="待下预算"/>
      <sheetName val="待报预算"/>
      <sheetName val="预算查询"/>
      <sheetName val="拨款查询"/>
      <sheetName val="预算单位"/>
      <sheetName val="收款单位"/>
      <sheetName val="摘要"/>
      <sheetName val="功能科目"/>
      <sheetName val="经济科目"/>
      <sheetName val="一般商品"/>
      <sheetName val="临时表"/>
      <sheetName val="Sheet2"/>
      <sheetName val="Sheet1"/>
      <sheetName val="垃圾处置费"/>
      <sheetName val="工会经费"/>
      <sheetName val="工会经费 (2)"/>
      <sheetName val="工会经费 (3)"/>
      <sheetName val="Sheet3"/>
      <sheetName val="行财科预算"/>
      <sheetName val="Sheet4"/>
      <sheetName val="7.21"/>
      <sheetName val="(2)"/>
      <sheetName val="预算下达 (2)"/>
      <sheetName val="Sheet5"/>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封面"/>
      <sheetName val="价格"/>
      <sheetName val="总价"/>
      <sheetName val="XL4Poppy"/>
      <sheetName val=""/>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OWER ASSUMPTIONS"/>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基础资料"/>
      <sheetName val="单位"/>
      <sheetName val="功能科目"/>
      <sheetName val="表"/>
      <sheetName val="年初预算"/>
      <sheetName val="支出项目录入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W-TEO"/>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导出指标透视"/>
      <sheetName val="单位"/>
      <sheetName val="YB01"/>
      <sheetName val="基金财力登记"/>
      <sheetName val="一般财力登记"/>
      <sheetName val="预算追加单"/>
      <sheetName val="预算追加单透视"/>
      <sheetName val="预算下达透视"/>
      <sheetName val="Sheet4"/>
      <sheetName val="缺口＿定4"/>
      <sheetName val="年初预算"/>
      <sheetName val="预备费 (2)"/>
      <sheetName val="专项"/>
      <sheetName val="区级专项第一次"/>
      <sheetName val="专项封面 (2)"/>
      <sheetName val="专项封面"/>
      <sheetName val="缺口封面"/>
      <sheetName val="年初缺口第一次"/>
      <sheetName val="1000万"/>
      <sheetName val="缺口封面（报人大）"/>
      <sheetName val="市级专款1"/>
      <sheetName val="市级专款 (不上指标1)"/>
      <sheetName val="市级专款封面"/>
      <sheetName val="市级专款 (不上指标1) (2)"/>
      <sheetName val="市级专款1 (2)"/>
      <sheetName val="行财"/>
      <sheetName val="预算追加单（不上系统）"/>
      <sheetName val="不上系统下预算"/>
      <sheetName val="Sheet14"/>
      <sheetName val="预算下达台帐查询"/>
      <sheetName val="预算下达台帐"/>
      <sheetName val="农业科"/>
      <sheetName val="行财科"/>
      <sheetName val="社保科"/>
      <sheetName val="资企科"/>
      <sheetName val="预算科"/>
      <sheetName val="Sheet1"/>
      <sheetName val="Sheet6"/>
      <sheetName val="专项支出1"/>
      <sheetName val="区级专项第一次 (2)"/>
      <sheetName val="Sheet8"/>
      <sheetName val="Sheet9"/>
      <sheetName val="年初缺口第一次（报人大）"/>
      <sheetName val="年初预算 (2)"/>
      <sheetName val="二次专项 "/>
      <sheetName val="指标控制"/>
      <sheetName val="当年指标导出"/>
      <sheetName val="Sheet13"/>
      <sheetName val="往年指标导出 "/>
      <sheetName val="预备费和年初预留"/>
      <sheetName val="Sheet10"/>
      <sheetName val="Sheet3"/>
      <sheetName val="Sheet2"/>
      <sheetName val="地方债券"/>
      <sheetName val="转移支付5300万"/>
      <sheetName val="功能科目"/>
      <sheetName val="单位追加对账"/>
      <sheetName val="上级专项"/>
      <sheetName val="Sheet7"/>
      <sheetName val="基金"/>
      <sheetName val="预备费"/>
      <sheetName val="财力登记"/>
      <sheetName val="预算下达审批表"/>
      <sheetName val="市级专款2次"/>
      <sheetName val="转移支付"/>
      <sheetName val="市级专款封面 (2)"/>
      <sheetName val="市级专款封面 (3)"/>
      <sheetName val="市级专款封面 (4)"/>
      <sheetName val="市级专款追减"/>
      <sheetName val="市级专款追减封面"/>
      <sheetName val="10.28市下专款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预备费"/>
      <sheetName val="基础资料"/>
      <sheetName val="功能科目"/>
      <sheetName val="专项"/>
      <sheetName val="单位"/>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工作方案附表（汇总）.xls)封面"/>
      <sheetName val="表1"/>
      <sheetName val="表2"/>
      <sheetName val="表3"/>
      <sheetName val="表4"/>
      <sheetName val="表4附1"/>
      <sheetName val="表4附2"/>
      <sheetName val="表5"/>
      <sheetName val="表5附1"/>
      <sheetName val="表6"/>
      <sheetName val="表6附1"/>
      <sheetName val="表7"/>
      <sheetName val="结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主界面"/>
      <sheetName val="年追加津贴补贴 (3)"/>
      <sheetName val="年追加津贴补贴 (2)"/>
      <sheetName val="年追加津贴补贴"/>
      <sheetName val="月追加津贴补贴"/>
      <sheetName val="行财科(教科文)"/>
      <sheetName val="行财科(行政政法)"/>
      <sheetName val="工资录入"/>
      <sheetName val="工资透视"/>
      <sheetName val="教委工资透视"/>
      <sheetName val="文广工资透视"/>
      <sheetName val="拨款录入"/>
      <sheetName val="直拨录入"/>
      <sheetName val="预算下达"/>
      <sheetName val="预算调整上报 (2)"/>
      <sheetName val="暂存款记帐"/>
      <sheetName val="拨款进度"/>
      <sheetName val="拨款记帐"/>
      <sheetName val="暂付款记帐"/>
      <sheetName val="预算外记帐"/>
      <sheetName val="待拨经费"/>
      <sheetName val="工资打印"/>
      <sheetName val="教委工资打印"/>
      <sheetName val="文广工资打印"/>
      <sheetName val="拨款打印"/>
      <sheetName val="直拨打印"/>
      <sheetName val="直拨表打印 "/>
      <sheetName val="经费安排"/>
      <sheetName val="拨款进度 (正常)"/>
      <sheetName val="待下预算"/>
      <sheetName val="待报预算"/>
      <sheetName val="预算查询"/>
      <sheetName val="拨款查询"/>
      <sheetName val="预算单位"/>
      <sheetName val="收款单位"/>
      <sheetName val="摘要"/>
      <sheetName val="功能科目"/>
      <sheetName val="经济科目"/>
      <sheetName val="一般商品"/>
      <sheetName val="临时表"/>
      <sheetName val="Sheet2"/>
      <sheetName val="Sheet1"/>
      <sheetName val="垃圾处置费"/>
      <sheetName val="工会经费"/>
      <sheetName val="工会经费 (2)"/>
      <sheetName val="工会经费 (3)"/>
      <sheetName val="Sheet3"/>
      <sheetName val="行财科预算"/>
      <sheetName val="Sheet4"/>
      <sheetName val="7.21"/>
      <sheetName val="(2)"/>
      <sheetName val="预算下达 (2)"/>
      <sheetName val="Sheet5"/>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
      <sheetName val="2"/>
      <sheetName val="3"/>
      <sheetName val="4"/>
      <sheetName val="4（1）"/>
      <sheetName val="5"/>
      <sheetName val="Sheet6"/>
      <sheetName val="Sheet8"/>
      <sheetName val="Sheet7"/>
    </sheetNames>
    <sheetDataSet>
      <sheetData sheetId="0">
        <row r="7">
          <cell r="C7">
            <v>113873</v>
          </cell>
        </row>
        <row r="7">
          <cell r="I7">
            <v>168693</v>
          </cell>
        </row>
        <row r="8">
          <cell r="C8">
            <v>128525</v>
          </cell>
        </row>
        <row r="8">
          <cell r="I8">
            <v>141623</v>
          </cell>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in"/>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pen"/>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_x0015_"/>
      <sheetName val="支出总表(单位)3"/>
      <sheetName val="支出总表(科目)4"/>
      <sheetName val="支出分类汇总6"/>
      <sheetName val="支出分类汇总7"/>
      <sheetName val="Sheet1"/>
      <sheetName val="Sheet2"/>
      <sheetName val="Sheet3"/>
      <sheetName val="_x0015_"/>
      <sheetName val="_x005f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 val="_x0015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G.1R-Shou COP Gf"/>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OWER ASSUMPTIONS"/>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38"/>
  <sheetViews>
    <sheetView showZeros="0" zoomScale="85" zoomScaleNormal="85" workbookViewId="0">
      <pane ySplit="6" topLeftCell="A7" activePane="bottomLeft" state="frozen"/>
      <selection/>
      <selection pane="bottomLeft" activeCell="C30" sqref="C30"/>
    </sheetView>
  </sheetViews>
  <sheetFormatPr defaultColWidth="9" defaultRowHeight="14.25"/>
  <cols>
    <col min="1" max="1" width="22.6333333333333" style="783" customWidth="1"/>
    <col min="2" max="7" width="10.6333333333333" style="783" customWidth="1"/>
    <col min="8" max="8" width="1.63333333333333" style="783" customWidth="1"/>
    <col min="9" max="9" width="27.1333333333333" style="783" customWidth="1"/>
    <col min="10" max="13" width="10.6333333333333" style="783" customWidth="1"/>
    <col min="14" max="16" width="10.6333333333333" style="783" hidden="1" customWidth="1"/>
    <col min="17" max="21" width="10.6333333333333" style="783" customWidth="1"/>
    <col min="22" max="22" width="25.1333333333333" style="783" customWidth="1"/>
    <col min="23" max="23" width="12.6333333333333" style="783"/>
    <col min="24" max="24" width="10.3833333333333" style="783"/>
    <col min="25" max="16384" width="9" style="783"/>
  </cols>
  <sheetData>
    <row r="1" ht="24" spans="1:22">
      <c r="A1" s="1099" t="s">
        <v>0</v>
      </c>
      <c r="B1" s="786"/>
      <c r="C1" s="786"/>
      <c r="D1" s="786"/>
      <c r="E1" s="786"/>
      <c r="F1" s="786"/>
      <c r="G1" s="786"/>
      <c r="H1" s="786"/>
      <c r="I1" s="786"/>
      <c r="J1" s="786"/>
      <c r="K1" s="786"/>
      <c r="L1" s="786"/>
      <c r="M1" s="786"/>
      <c r="N1" s="786"/>
      <c r="O1" s="786"/>
      <c r="P1" s="786"/>
      <c r="Q1" s="786"/>
      <c r="R1" s="786"/>
      <c r="S1" s="786"/>
      <c r="T1" s="786"/>
      <c r="U1" s="786"/>
      <c r="V1" s="786"/>
    </row>
    <row r="2" s="782" customFormat="1" ht="20.25" customHeight="1" spans="1:22">
      <c r="A2" s="787" t="s">
        <v>1</v>
      </c>
      <c r="B2" s="788"/>
      <c r="C2" s="789"/>
      <c r="D2" s="789"/>
      <c r="E2" s="789"/>
      <c r="F2" s="789"/>
      <c r="G2" s="789"/>
      <c r="H2" s="788"/>
      <c r="I2" s="815"/>
      <c r="J2" s="1074"/>
      <c r="K2" s="1074"/>
      <c r="L2" s="1074"/>
      <c r="U2" s="828" t="s">
        <v>2</v>
      </c>
      <c r="V2" s="835"/>
    </row>
    <row r="3" ht="23" customHeight="1" spans="1:22">
      <c r="A3" s="790" t="s">
        <v>3</v>
      </c>
      <c r="B3" s="791"/>
      <c r="C3" s="791"/>
      <c r="D3" s="791"/>
      <c r="E3" s="791"/>
      <c r="F3" s="791"/>
      <c r="G3" s="816"/>
      <c r="H3" s="817"/>
      <c r="I3" s="818" t="s">
        <v>4</v>
      </c>
      <c r="J3" s="829"/>
      <c r="K3" s="829"/>
      <c r="L3" s="829"/>
      <c r="M3" s="829"/>
      <c r="N3" s="829"/>
      <c r="O3" s="829"/>
      <c r="P3" s="829"/>
      <c r="Q3" s="829"/>
      <c r="R3" s="829"/>
      <c r="S3" s="829"/>
      <c r="T3" s="829"/>
      <c r="U3" s="836"/>
      <c r="V3" s="837" t="s">
        <v>5</v>
      </c>
    </row>
    <row r="4" ht="19" customHeight="1" spans="1:22">
      <c r="A4" s="1068" t="s">
        <v>6</v>
      </c>
      <c r="B4" s="1069" t="s">
        <v>7</v>
      </c>
      <c r="C4" s="1070" t="s">
        <v>8</v>
      </c>
      <c r="D4" s="1071"/>
      <c r="E4" s="1069" t="s">
        <v>9</v>
      </c>
      <c r="F4" s="1069" t="s">
        <v>10</v>
      </c>
      <c r="G4" s="1069" t="s">
        <v>11</v>
      </c>
      <c r="H4" s="819"/>
      <c r="I4" s="1075" t="s">
        <v>6</v>
      </c>
      <c r="J4" s="1069" t="s">
        <v>12</v>
      </c>
      <c r="K4" s="1076" t="s">
        <v>13</v>
      </c>
      <c r="L4" s="1077"/>
      <c r="M4" s="1078" t="s">
        <v>9</v>
      </c>
      <c r="N4" s="1079" t="s">
        <v>14</v>
      </c>
      <c r="O4" s="1080"/>
      <c r="P4" s="1081"/>
      <c r="Q4" s="1075" t="s">
        <v>10</v>
      </c>
      <c r="R4" s="1075"/>
      <c r="S4" s="1075"/>
      <c r="T4" s="1075"/>
      <c r="U4" s="1078" t="s">
        <v>15</v>
      </c>
      <c r="V4" s="838"/>
    </row>
    <row r="5" ht="19" customHeight="1" spans="1:22">
      <c r="A5" s="1068"/>
      <c r="B5" s="1069"/>
      <c r="C5" s="1072" t="s">
        <v>16</v>
      </c>
      <c r="D5" s="1072" t="s">
        <v>17</v>
      </c>
      <c r="E5" s="1069"/>
      <c r="F5" s="1069"/>
      <c r="G5" s="1069"/>
      <c r="H5" s="819"/>
      <c r="I5" s="1075"/>
      <c r="J5" s="1069"/>
      <c r="K5" s="1072" t="s">
        <v>16</v>
      </c>
      <c r="L5" s="1072" t="s">
        <v>17</v>
      </c>
      <c r="M5" s="1082"/>
      <c r="N5" s="1100" t="s">
        <v>18</v>
      </c>
      <c r="O5" s="1100" t="s">
        <v>19</v>
      </c>
      <c r="P5" s="1100" t="s">
        <v>20</v>
      </c>
      <c r="Q5" s="1100" t="s">
        <v>21</v>
      </c>
      <c r="R5" s="1100" t="s">
        <v>22</v>
      </c>
      <c r="S5" s="1100" t="s">
        <v>23</v>
      </c>
      <c r="T5" s="1100" t="s">
        <v>24</v>
      </c>
      <c r="U5" s="1082"/>
      <c r="V5" s="838"/>
    </row>
    <row r="6" ht="24" customHeight="1" spans="1:22">
      <c r="A6" s="800" t="s">
        <v>25</v>
      </c>
      <c r="B6" s="801">
        <f t="shared" ref="B6:G6" si="0">B7+B21+B22+B25</f>
        <v>249279</v>
      </c>
      <c r="C6" s="801">
        <f t="shared" si="0"/>
        <v>259061</v>
      </c>
      <c r="D6" s="801">
        <f t="shared" si="0"/>
        <v>259061</v>
      </c>
      <c r="E6" s="801">
        <f t="shared" si="0"/>
        <v>259061</v>
      </c>
      <c r="F6" s="801">
        <f t="shared" si="0"/>
        <v>0</v>
      </c>
      <c r="G6" s="801">
        <f t="shared" si="0"/>
        <v>0</v>
      </c>
      <c r="H6" s="819"/>
      <c r="I6" s="1101" t="s">
        <v>26</v>
      </c>
      <c r="J6" s="832">
        <f t="shared" ref="J6:M6" si="1">J7+J8</f>
        <v>0</v>
      </c>
      <c r="K6" s="832">
        <f t="shared" si="1"/>
        <v>247794.89</v>
      </c>
      <c r="L6" s="832">
        <f t="shared" si="1"/>
        <v>247794.89</v>
      </c>
      <c r="M6" s="832">
        <f t="shared" si="1"/>
        <v>247794.89</v>
      </c>
      <c r="N6" s="832">
        <f t="shared" ref="M6:S6" si="2">N7+N8</f>
        <v>0</v>
      </c>
      <c r="O6" s="832">
        <f t="shared" si="2"/>
        <v>0</v>
      </c>
      <c r="P6" s="832">
        <f t="shared" si="2"/>
        <v>0</v>
      </c>
      <c r="Q6" s="832">
        <f t="shared" si="2"/>
        <v>0</v>
      </c>
      <c r="R6" s="832">
        <f t="shared" si="2"/>
        <v>0</v>
      </c>
      <c r="S6" s="832">
        <f t="shared" si="2"/>
        <v>0</v>
      </c>
      <c r="T6" s="832">
        <f t="shared" ref="T6:T34" si="3">Q6-M6</f>
        <v>-247794.89</v>
      </c>
      <c r="U6" s="832">
        <f>U7+U8</f>
        <v>0</v>
      </c>
      <c r="V6" s="1090"/>
    </row>
    <row r="7" ht="24" customHeight="1" spans="1:22">
      <c r="A7" s="1102" t="s">
        <v>27</v>
      </c>
      <c r="B7" s="801">
        <v>229854</v>
      </c>
      <c r="C7" s="801">
        <v>231625</v>
      </c>
      <c r="D7" s="801">
        <v>231625</v>
      </c>
      <c r="E7" s="801">
        <v>231625</v>
      </c>
      <c r="F7" s="801">
        <f>F9+F11+F13+F15+F17+F19</f>
        <v>0</v>
      </c>
      <c r="G7" s="801">
        <f>G9+G11+G13+G15+G17+G19</f>
        <v>0</v>
      </c>
      <c r="H7" s="819"/>
      <c r="I7" s="814" t="s">
        <v>28</v>
      </c>
      <c r="J7" s="833"/>
      <c r="K7" s="833">
        <v>6406</v>
      </c>
      <c r="L7" s="833">
        <v>6406</v>
      </c>
      <c r="M7" s="833">
        <v>6406</v>
      </c>
      <c r="N7" s="1084"/>
      <c r="O7" s="833"/>
      <c r="P7" s="833"/>
      <c r="Q7" s="833">
        <f>R7+S7</f>
        <v>0</v>
      </c>
      <c r="R7" s="833"/>
      <c r="S7" s="833"/>
      <c r="T7" s="833">
        <f t="shared" si="3"/>
        <v>-6406</v>
      </c>
      <c r="U7" s="833"/>
      <c r="V7" s="1091"/>
    </row>
    <row r="8" ht="24" customHeight="1" spans="1:22">
      <c r="A8" s="1103" t="s">
        <v>29</v>
      </c>
      <c r="B8" s="808">
        <f>B10+B12+B14+B16+B18+B20</f>
        <v>0</v>
      </c>
      <c r="C8" s="808">
        <v>46537</v>
      </c>
      <c r="D8" s="808">
        <v>46537</v>
      </c>
      <c r="E8" s="808">
        <v>46537</v>
      </c>
      <c r="F8" s="808">
        <f>F10+F12+F14+F16+F18+F20</f>
        <v>0</v>
      </c>
      <c r="G8" s="808">
        <f>G10+G12+G14+G16+G18+G20</f>
        <v>0</v>
      </c>
      <c r="H8" s="819"/>
      <c r="I8" s="824" t="s">
        <v>30</v>
      </c>
      <c r="J8" s="832">
        <f>J9+J19</f>
        <v>0</v>
      </c>
      <c r="K8" s="832">
        <f>K9+K19+K33</f>
        <v>241388.89</v>
      </c>
      <c r="L8" s="832">
        <f>L9+L19+L33</f>
        <v>241388.89</v>
      </c>
      <c r="M8" s="832">
        <f>M9+M19+M33</f>
        <v>241388.89</v>
      </c>
      <c r="N8" s="832">
        <f t="shared" ref="M8:S8" si="4">N9+N19</f>
        <v>0</v>
      </c>
      <c r="O8" s="832">
        <f t="shared" si="4"/>
        <v>0</v>
      </c>
      <c r="P8" s="832">
        <f t="shared" si="4"/>
        <v>0</v>
      </c>
      <c r="Q8" s="832">
        <f>Q9+Q19+Q33</f>
        <v>0</v>
      </c>
      <c r="R8" s="832">
        <f t="shared" si="4"/>
        <v>0</v>
      </c>
      <c r="S8" s="832">
        <f t="shared" si="4"/>
        <v>0</v>
      </c>
      <c r="T8" s="832">
        <f t="shared" si="3"/>
        <v>-241388.89</v>
      </c>
      <c r="U8" s="832">
        <f>U9+U19</f>
        <v>0</v>
      </c>
      <c r="V8" s="1092"/>
    </row>
    <row r="9" ht="24" customHeight="1" spans="1:22">
      <c r="A9" s="1103" t="s">
        <v>31</v>
      </c>
      <c r="B9" s="804"/>
      <c r="C9" s="804">
        <v>25657</v>
      </c>
      <c r="D9" s="804">
        <v>25657</v>
      </c>
      <c r="E9" s="804">
        <v>25657</v>
      </c>
      <c r="F9" s="804"/>
      <c r="G9" s="804"/>
      <c r="H9" s="819"/>
      <c r="I9" s="812" t="s">
        <v>32</v>
      </c>
      <c r="J9" s="833">
        <f>J10+J13+J16</f>
        <v>0</v>
      </c>
      <c r="K9" s="833">
        <v>19376</v>
      </c>
      <c r="L9" s="833">
        <v>19376</v>
      </c>
      <c r="M9" s="833">
        <f>M10+M13+M16</f>
        <v>19376</v>
      </c>
      <c r="N9" s="833">
        <f t="shared" ref="M9:S9" si="5">N10+N13+N16</f>
        <v>0</v>
      </c>
      <c r="O9" s="833">
        <f t="shared" si="5"/>
        <v>0</v>
      </c>
      <c r="P9" s="833">
        <f t="shared" si="5"/>
        <v>0</v>
      </c>
      <c r="Q9" s="833">
        <f t="shared" si="5"/>
        <v>0</v>
      </c>
      <c r="R9" s="833">
        <f t="shared" si="5"/>
        <v>0</v>
      </c>
      <c r="S9" s="833">
        <f t="shared" si="5"/>
        <v>0</v>
      </c>
      <c r="T9" s="833">
        <f t="shared" si="3"/>
        <v>-19376</v>
      </c>
      <c r="U9" s="833">
        <f>U10+U13+U16</f>
        <v>0</v>
      </c>
      <c r="V9" s="1092"/>
    </row>
    <row r="10" ht="24" customHeight="1" spans="1:22">
      <c r="A10" s="1103" t="s">
        <v>29</v>
      </c>
      <c r="B10" s="804"/>
      <c r="C10" s="804">
        <v>6749</v>
      </c>
      <c r="D10" s="804">
        <v>6749</v>
      </c>
      <c r="E10" s="804">
        <v>6749</v>
      </c>
      <c r="F10" s="804"/>
      <c r="G10" s="804"/>
      <c r="H10" s="819"/>
      <c r="I10" s="814" t="s">
        <v>33</v>
      </c>
      <c r="J10" s="833">
        <f>SUM(J11:J12)</f>
        <v>0</v>
      </c>
      <c r="K10" s="833">
        <v>5211.575</v>
      </c>
      <c r="L10" s="833">
        <v>2512.315</v>
      </c>
      <c r="M10" s="833">
        <f>SUM(M11:M12)</f>
        <v>4612</v>
      </c>
      <c r="N10" s="833">
        <f>SUM(N11:N12)</f>
        <v>0</v>
      </c>
      <c r="O10" s="833">
        <f>SUM(O11:O12)</f>
        <v>0</v>
      </c>
      <c r="P10" s="833">
        <f>SUM(P11:P12)</f>
        <v>0</v>
      </c>
      <c r="Q10" s="1093">
        <f>R10+S10</f>
        <v>0</v>
      </c>
      <c r="R10" s="833">
        <f>R11+R12</f>
        <v>0</v>
      </c>
      <c r="S10" s="833">
        <f t="shared" ref="R10:U10" si="6">S11+S12</f>
        <v>0</v>
      </c>
      <c r="T10" s="833">
        <f t="shared" si="3"/>
        <v>-4612</v>
      </c>
      <c r="U10" s="833">
        <f t="shared" si="6"/>
        <v>0</v>
      </c>
      <c r="V10" s="1092"/>
    </row>
    <row r="11" ht="24" customHeight="1" spans="1:22">
      <c r="A11" s="1103" t="s">
        <v>34</v>
      </c>
      <c r="B11" s="805"/>
      <c r="C11" s="805">
        <v>84160</v>
      </c>
      <c r="D11" s="805">
        <v>84160</v>
      </c>
      <c r="E11" s="805">
        <v>84160</v>
      </c>
      <c r="F11" s="805"/>
      <c r="G11" s="805"/>
      <c r="H11" s="819"/>
      <c r="I11" s="814" t="s">
        <v>35</v>
      </c>
      <c r="J11" s="833"/>
      <c r="K11" s="833">
        <v>1260</v>
      </c>
      <c r="L11" s="833">
        <v>1260</v>
      </c>
      <c r="M11" s="833">
        <v>1260</v>
      </c>
      <c r="N11" s="833"/>
      <c r="O11" s="833"/>
      <c r="P11" s="833"/>
      <c r="Q11" s="833">
        <f t="shared" ref="Q10:Q33" si="7">R11+S11</f>
        <v>0</v>
      </c>
      <c r="R11" s="833"/>
      <c r="S11" s="1094"/>
      <c r="T11" s="833">
        <f t="shared" si="3"/>
        <v>-1260</v>
      </c>
      <c r="U11" s="833"/>
      <c r="V11" s="1092"/>
    </row>
    <row r="12" ht="24" customHeight="1" spans="1:22">
      <c r="A12" s="1103" t="s">
        <v>29</v>
      </c>
      <c r="B12" s="804"/>
      <c r="C12" s="805">
        <v>16711</v>
      </c>
      <c r="D12" s="805">
        <v>16711</v>
      </c>
      <c r="E12" s="805">
        <v>16711</v>
      </c>
      <c r="F12" s="805"/>
      <c r="G12" s="805"/>
      <c r="H12" s="819"/>
      <c r="I12" s="1085" t="s">
        <v>36</v>
      </c>
      <c r="J12" s="833"/>
      <c r="K12" s="833">
        <v>3352</v>
      </c>
      <c r="L12" s="833">
        <v>3352</v>
      </c>
      <c r="M12" s="833">
        <v>3352</v>
      </c>
      <c r="N12" s="833"/>
      <c r="O12" s="1086"/>
      <c r="P12" s="833"/>
      <c r="Q12" s="833">
        <f t="shared" si="7"/>
        <v>0</v>
      </c>
      <c r="R12" s="833"/>
      <c r="S12" s="1094"/>
      <c r="T12" s="833">
        <f t="shared" si="3"/>
        <v>-3352</v>
      </c>
      <c r="U12" s="833"/>
      <c r="V12" s="1092"/>
    </row>
    <row r="13" ht="24" customHeight="1" spans="1:22">
      <c r="A13" s="1103" t="s">
        <v>37</v>
      </c>
      <c r="B13" s="805"/>
      <c r="C13" s="805">
        <v>16115</v>
      </c>
      <c r="D13" s="805">
        <v>16115</v>
      </c>
      <c r="E13" s="805">
        <v>16115</v>
      </c>
      <c r="F13" s="805"/>
      <c r="G13" s="805"/>
      <c r="H13" s="819"/>
      <c r="I13" s="814" t="s">
        <v>38</v>
      </c>
      <c r="J13" s="833">
        <f>SUM(J14:J15)</f>
        <v>0</v>
      </c>
      <c r="K13" s="833">
        <v>14710</v>
      </c>
      <c r="L13" s="833">
        <v>14710</v>
      </c>
      <c r="M13" s="833">
        <f>SUM(M14:M15)</f>
        <v>14710</v>
      </c>
      <c r="N13" s="833">
        <f>SUM(N14:N15)</f>
        <v>0</v>
      </c>
      <c r="O13" s="833">
        <f>SUM(O14:O15)</f>
        <v>0</v>
      </c>
      <c r="P13" s="833">
        <f>SUM(P14:P15)</f>
        <v>0</v>
      </c>
      <c r="Q13" s="1093">
        <f t="shared" si="7"/>
        <v>0</v>
      </c>
      <c r="R13" s="833">
        <f t="shared" ref="R13:U13" si="8">R14+R15</f>
        <v>0</v>
      </c>
      <c r="S13" s="833">
        <f t="shared" si="8"/>
        <v>0</v>
      </c>
      <c r="T13" s="833">
        <f t="shared" si="3"/>
        <v>-14710</v>
      </c>
      <c r="U13" s="833">
        <f t="shared" si="8"/>
        <v>0</v>
      </c>
      <c r="V13" s="1092"/>
    </row>
    <row r="14" ht="24" customHeight="1" spans="1:22">
      <c r="A14" s="1103" t="s">
        <v>29</v>
      </c>
      <c r="B14" s="805"/>
      <c r="C14" s="805">
        <v>11425</v>
      </c>
      <c r="D14" s="805">
        <v>11425</v>
      </c>
      <c r="E14" s="805">
        <v>11425</v>
      </c>
      <c r="F14" s="805"/>
      <c r="G14" s="805"/>
      <c r="H14" s="819"/>
      <c r="I14" s="814" t="s">
        <v>35</v>
      </c>
      <c r="J14" s="833"/>
      <c r="K14" s="833">
        <v>1395</v>
      </c>
      <c r="L14" s="833">
        <v>1395</v>
      </c>
      <c r="M14" s="833">
        <v>1395</v>
      </c>
      <c r="N14" s="833"/>
      <c r="O14" s="833"/>
      <c r="P14" s="833"/>
      <c r="Q14" s="833">
        <f t="shared" si="7"/>
        <v>0</v>
      </c>
      <c r="R14" s="833"/>
      <c r="S14" s="833"/>
      <c r="T14" s="833">
        <f t="shared" si="3"/>
        <v>-1395</v>
      </c>
      <c r="U14" s="833"/>
      <c r="V14" s="1092"/>
    </row>
    <row r="15" ht="24" customHeight="1" spans="1:22">
      <c r="A15" s="811" t="s">
        <v>39</v>
      </c>
      <c r="B15" s="805"/>
      <c r="C15" s="805">
        <v>24057</v>
      </c>
      <c r="D15" s="805">
        <v>24057</v>
      </c>
      <c r="E15" s="805">
        <v>24057</v>
      </c>
      <c r="F15" s="805"/>
      <c r="G15" s="805"/>
      <c r="H15" s="819"/>
      <c r="I15" s="1085" t="s">
        <v>36</v>
      </c>
      <c r="J15" s="833"/>
      <c r="K15" s="833">
        <v>13315</v>
      </c>
      <c r="L15" s="833">
        <v>13315</v>
      </c>
      <c r="M15" s="833">
        <v>13315</v>
      </c>
      <c r="N15" s="833"/>
      <c r="O15" s="833"/>
      <c r="P15" s="833"/>
      <c r="Q15" s="833">
        <f t="shared" si="7"/>
        <v>0</v>
      </c>
      <c r="R15" s="1094"/>
      <c r="S15" s="833"/>
      <c r="T15" s="833">
        <f t="shared" si="3"/>
        <v>-13315</v>
      </c>
      <c r="U15" s="1094"/>
      <c r="V15" s="1092"/>
    </row>
    <row r="16" ht="24" customHeight="1" spans="1:22">
      <c r="A16" s="1103" t="s">
        <v>29</v>
      </c>
      <c r="B16" s="805"/>
      <c r="C16" s="805"/>
      <c r="D16" s="805"/>
      <c r="E16" s="805"/>
      <c r="F16" s="805"/>
      <c r="G16" s="805"/>
      <c r="H16" s="819"/>
      <c r="I16" s="814" t="s">
        <v>40</v>
      </c>
      <c r="J16" s="833">
        <f>SUM(J17:J18)</f>
        <v>0</v>
      </c>
      <c r="K16" s="833">
        <f>K17</f>
        <v>54</v>
      </c>
      <c r="L16" s="833">
        <f>L17</f>
        <v>54</v>
      </c>
      <c r="M16" s="833">
        <f>SUM(M17:M18)</f>
        <v>54</v>
      </c>
      <c r="N16" s="833">
        <f>SUM(N17:N18)</f>
        <v>0</v>
      </c>
      <c r="O16" s="833">
        <f>SUM(O17:O18)</f>
        <v>0</v>
      </c>
      <c r="P16" s="833">
        <f>SUM(P17:P18)</f>
        <v>0</v>
      </c>
      <c r="Q16" s="1093">
        <f t="shared" si="7"/>
        <v>0</v>
      </c>
      <c r="R16" s="833">
        <f>R17+R18</f>
        <v>0</v>
      </c>
      <c r="S16" s="833">
        <f>S17+S18</f>
        <v>0</v>
      </c>
      <c r="T16" s="833">
        <f t="shared" si="3"/>
        <v>-54</v>
      </c>
      <c r="U16" s="833">
        <f>SUM(U17:U18)</f>
        <v>0</v>
      </c>
      <c r="V16" s="1092"/>
    </row>
    <row r="17" ht="24" customHeight="1" spans="1:22">
      <c r="A17" s="1104" t="s">
        <v>41</v>
      </c>
      <c r="B17" s="805"/>
      <c r="C17" s="805">
        <v>1551</v>
      </c>
      <c r="D17" s="805">
        <v>1551</v>
      </c>
      <c r="E17" s="805">
        <v>1551</v>
      </c>
      <c r="F17" s="805"/>
      <c r="G17" s="805"/>
      <c r="H17" s="819"/>
      <c r="I17" s="814" t="s">
        <v>35</v>
      </c>
      <c r="J17" s="833"/>
      <c r="K17" s="833">
        <v>54</v>
      </c>
      <c r="L17" s="833">
        <v>54</v>
      </c>
      <c r="M17" s="833">
        <v>54</v>
      </c>
      <c r="N17" s="833"/>
      <c r="O17" s="1086"/>
      <c r="P17" s="833"/>
      <c r="Q17" s="833">
        <f t="shared" si="7"/>
        <v>0</v>
      </c>
      <c r="R17" s="833"/>
      <c r="S17" s="833"/>
      <c r="T17" s="833">
        <f t="shared" si="3"/>
        <v>-54</v>
      </c>
      <c r="U17" s="833"/>
      <c r="V17" s="1092"/>
    </row>
    <row r="18" ht="24" customHeight="1" spans="1:22">
      <c r="A18" s="1103" t="s">
        <v>29</v>
      </c>
      <c r="B18" s="805"/>
      <c r="C18" s="805">
        <v>837</v>
      </c>
      <c r="D18" s="805">
        <v>837</v>
      </c>
      <c r="E18" s="805">
        <v>837</v>
      </c>
      <c r="F18" s="805"/>
      <c r="G18" s="805"/>
      <c r="H18" s="819"/>
      <c r="I18" s="1085" t="s">
        <v>36</v>
      </c>
      <c r="J18" s="833"/>
      <c r="K18" s="833">
        <v>0</v>
      </c>
      <c r="L18" s="833"/>
      <c r="M18" s="833">
        <f>N18+O18</f>
        <v>0</v>
      </c>
      <c r="N18" s="833"/>
      <c r="O18" s="833"/>
      <c r="P18" s="833"/>
      <c r="Q18" s="833">
        <f t="shared" si="7"/>
        <v>0</v>
      </c>
      <c r="R18" s="833"/>
      <c r="S18" s="833"/>
      <c r="T18" s="833">
        <f t="shared" si="3"/>
        <v>0</v>
      </c>
      <c r="U18" s="833"/>
      <c r="V18" s="1092"/>
    </row>
    <row r="19" ht="24" customHeight="1" spans="1:22">
      <c r="A19" s="1104" t="s">
        <v>42</v>
      </c>
      <c r="B19" s="805"/>
      <c r="C19" s="805">
        <v>178460</v>
      </c>
      <c r="D19" s="805">
        <v>178460</v>
      </c>
      <c r="E19" s="805">
        <v>178460</v>
      </c>
      <c r="F19" s="805"/>
      <c r="G19" s="805"/>
      <c r="H19" s="819"/>
      <c r="I19" s="812" t="s">
        <v>43</v>
      </c>
      <c r="J19" s="833">
        <f>J20+J21+J22+J23+J32+J31</f>
        <v>0</v>
      </c>
      <c r="K19" s="833">
        <f>K20+K21+K22+K23+K32+K31+K30</f>
        <v>214708.89</v>
      </c>
      <c r="L19" s="833">
        <f>L20+L21+L22+L23+L32+L31+L30</f>
        <v>214708.89</v>
      </c>
      <c r="M19" s="833">
        <f>M20+M21+M22+M23+M32+M31+M30</f>
        <v>214708.89</v>
      </c>
      <c r="N19" s="833">
        <f>N20+N21+N22+N23+N32+N31</f>
        <v>0</v>
      </c>
      <c r="O19" s="833">
        <f>O20+O21+O22+O23+O32+O31</f>
        <v>0</v>
      </c>
      <c r="P19" s="833">
        <f>P20+P21+P22+P23+P32+P31</f>
        <v>0</v>
      </c>
      <c r="Q19" s="833">
        <f t="shared" ref="Q19:S19" si="9">Q20+Q21+Q22+Q23+Q32+Q31+Q30</f>
        <v>0</v>
      </c>
      <c r="R19" s="833">
        <f t="shared" si="9"/>
        <v>0</v>
      </c>
      <c r="S19" s="833">
        <f t="shared" si="9"/>
        <v>0</v>
      </c>
      <c r="T19" s="833">
        <f t="shared" si="3"/>
        <v>-214708.89</v>
      </c>
      <c r="U19" s="833">
        <f>U20+U21+U22+U23+U32+U33+U31+U30</f>
        <v>0</v>
      </c>
      <c r="V19" s="1092"/>
    </row>
    <row r="20" ht="24" customHeight="1" spans="1:22">
      <c r="A20" s="1103" t="s">
        <v>29</v>
      </c>
      <c r="B20" s="805"/>
      <c r="C20" s="805">
        <v>168503</v>
      </c>
      <c r="D20" s="805">
        <v>168503</v>
      </c>
      <c r="E20" s="805">
        <v>168503</v>
      </c>
      <c r="F20" s="805"/>
      <c r="G20" s="805"/>
      <c r="H20" s="819"/>
      <c r="I20" s="814" t="s">
        <v>44</v>
      </c>
      <c r="J20" s="833"/>
      <c r="K20" s="833">
        <v>44100</v>
      </c>
      <c r="L20" s="833">
        <v>44100</v>
      </c>
      <c r="M20" s="833">
        <v>44100</v>
      </c>
      <c r="N20" s="833"/>
      <c r="O20" s="833"/>
      <c r="P20" s="833"/>
      <c r="Q20" s="1093">
        <f t="shared" si="7"/>
        <v>0</v>
      </c>
      <c r="R20" s="833"/>
      <c r="S20" s="833"/>
      <c r="T20" s="833">
        <f t="shared" si="3"/>
        <v>-44100</v>
      </c>
      <c r="U20" s="833"/>
      <c r="V20" s="1092"/>
    </row>
    <row r="21" ht="24" customHeight="1" spans="1:22">
      <c r="A21" s="1102" t="s">
        <v>45</v>
      </c>
      <c r="B21" s="808">
        <v>1257</v>
      </c>
      <c r="C21" s="808">
        <v>600</v>
      </c>
      <c r="D21" s="808">
        <v>600</v>
      </c>
      <c r="E21" s="808">
        <v>600</v>
      </c>
      <c r="F21" s="808"/>
      <c r="G21" s="808"/>
      <c r="H21" s="819"/>
      <c r="I21" s="825" t="s">
        <v>46</v>
      </c>
      <c r="J21" s="833"/>
      <c r="K21" s="833">
        <v>0</v>
      </c>
      <c r="L21" s="833"/>
      <c r="M21" s="833">
        <f>N21+O21</f>
        <v>0</v>
      </c>
      <c r="N21" s="833"/>
      <c r="O21" s="833"/>
      <c r="P21" s="833"/>
      <c r="Q21" s="833">
        <f t="shared" si="7"/>
        <v>0</v>
      </c>
      <c r="R21" s="833"/>
      <c r="S21" s="833"/>
      <c r="T21" s="833">
        <f t="shared" si="3"/>
        <v>0</v>
      </c>
      <c r="U21" s="833"/>
      <c r="V21" s="1092"/>
    </row>
    <row r="22" ht="24" customHeight="1" spans="1:22">
      <c r="A22" s="1102" t="s">
        <v>47</v>
      </c>
      <c r="B22" s="808">
        <f>SUM(B23:B24)</f>
        <v>18168</v>
      </c>
      <c r="C22" s="808">
        <v>10000</v>
      </c>
      <c r="D22" s="808">
        <v>10000</v>
      </c>
      <c r="E22" s="808">
        <v>10000</v>
      </c>
      <c r="F22" s="808"/>
      <c r="G22" s="808"/>
      <c r="H22" s="819"/>
      <c r="I22" s="825" t="s">
        <v>48</v>
      </c>
      <c r="J22" s="833"/>
      <c r="K22" s="833">
        <v>0</v>
      </c>
      <c r="L22" s="833"/>
      <c r="M22" s="833"/>
      <c r="N22" s="833"/>
      <c r="O22" s="833"/>
      <c r="P22" s="833"/>
      <c r="Q22" s="833">
        <f t="shared" si="7"/>
        <v>0</v>
      </c>
      <c r="R22" s="833"/>
      <c r="S22" s="833"/>
      <c r="T22" s="833">
        <f t="shared" si="3"/>
        <v>0</v>
      </c>
      <c r="U22" s="833"/>
      <c r="V22" s="1092"/>
    </row>
    <row r="23" ht="24" customHeight="1" spans="1:25">
      <c r="A23" s="1103" t="s">
        <v>49</v>
      </c>
      <c r="B23" s="804"/>
      <c r="C23" s="804"/>
      <c r="D23" s="804"/>
      <c r="E23" s="804"/>
      <c r="F23" s="804"/>
      <c r="G23" s="804"/>
      <c r="H23" s="819"/>
      <c r="I23" s="825" t="s">
        <v>50</v>
      </c>
      <c r="J23" s="833">
        <f>SUM(J24:J30)</f>
        <v>0</v>
      </c>
      <c r="K23" s="833">
        <v>-0.10999999998603</v>
      </c>
      <c r="L23" s="833">
        <v>-0.10999999998603</v>
      </c>
      <c r="M23" s="833">
        <f>SUM(M24:M29)</f>
        <v>-0.10999999998603</v>
      </c>
      <c r="N23" s="833">
        <f>SUM(N24:N31)</f>
        <v>0</v>
      </c>
      <c r="O23" s="833">
        <f>SUM(O24:O31)</f>
        <v>0</v>
      </c>
      <c r="P23" s="833">
        <f>SUM(P24:P31)</f>
        <v>0</v>
      </c>
      <c r="Q23" s="833">
        <f>SUM(Q24:Q29)</f>
        <v>0</v>
      </c>
      <c r="R23" s="833">
        <f>SUM(R24:R29)</f>
        <v>0</v>
      </c>
      <c r="S23" s="833">
        <f>SUM(S24:S29)</f>
        <v>0</v>
      </c>
      <c r="T23" s="833">
        <f t="shared" si="3"/>
        <v>0.10999999998603</v>
      </c>
      <c r="U23" s="833">
        <v>0</v>
      </c>
      <c r="V23" s="1095"/>
      <c r="Y23" s="1097"/>
    </row>
    <row r="24" ht="24" customHeight="1" spans="1:22">
      <c r="A24" s="1102" t="s">
        <v>51</v>
      </c>
      <c r="B24" s="804">
        <v>18168</v>
      </c>
      <c r="C24" s="804">
        <v>10000</v>
      </c>
      <c r="D24" s="804">
        <v>10000</v>
      </c>
      <c r="E24" s="804">
        <v>10000</v>
      </c>
      <c r="F24" s="804"/>
      <c r="G24" s="804"/>
      <c r="H24" s="819"/>
      <c r="I24" s="814" t="s">
        <v>52</v>
      </c>
      <c r="J24" s="833"/>
      <c r="K24" s="833">
        <v>26100</v>
      </c>
      <c r="L24" s="833">
        <v>26100</v>
      </c>
      <c r="M24" s="833">
        <v>26100</v>
      </c>
      <c r="N24" s="833"/>
      <c r="O24" s="833"/>
      <c r="P24" s="833"/>
      <c r="Q24" s="833">
        <f t="shared" si="7"/>
        <v>0</v>
      </c>
      <c r="R24" s="833"/>
      <c r="S24" s="833"/>
      <c r="T24" s="833">
        <f t="shared" si="3"/>
        <v>-26100</v>
      </c>
      <c r="U24" s="833"/>
      <c r="V24" s="843"/>
    </row>
    <row r="25" ht="24" customHeight="1" spans="1:22">
      <c r="A25" s="1073" t="s">
        <v>53</v>
      </c>
      <c r="B25" s="808"/>
      <c r="C25" s="808">
        <v>16836</v>
      </c>
      <c r="D25" s="808">
        <v>16836</v>
      </c>
      <c r="E25" s="808">
        <v>16836</v>
      </c>
      <c r="F25" s="808"/>
      <c r="G25" s="808"/>
      <c r="H25" s="819"/>
      <c r="I25" s="1102" t="s">
        <v>54</v>
      </c>
      <c r="J25" s="833"/>
      <c r="K25" s="833">
        <v>95879.89</v>
      </c>
      <c r="L25" s="833">
        <v>95879.89</v>
      </c>
      <c r="M25" s="833">
        <v>95879.89</v>
      </c>
      <c r="N25" s="833"/>
      <c r="O25" s="833"/>
      <c r="P25" s="833"/>
      <c r="Q25" s="833">
        <f t="shared" si="7"/>
        <v>0</v>
      </c>
      <c r="R25" s="833"/>
      <c r="S25" s="833"/>
      <c r="T25" s="833">
        <f t="shared" si="3"/>
        <v>-95879.89</v>
      </c>
      <c r="U25" s="833"/>
      <c r="V25" s="843"/>
    </row>
    <row r="26" ht="24" customHeight="1" spans="1:22">
      <c r="A26" s="810" t="s">
        <v>55</v>
      </c>
      <c r="B26" s="808">
        <v>9424</v>
      </c>
      <c r="C26" s="808">
        <v>4200</v>
      </c>
      <c r="D26" s="808">
        <v>4200</v>
      </c>
      <c r="E26" s="808">
        <v>4200</v>
      </c>
      <c r="F26" s="808"/>
      <c r="G26" s="808"/>
      <c r="H26" s="819"/>
      <c r="I26" s="1102" t="s">
        <v>56</v>
      </c>
      <c r="J26" s="833"/>
      <c r="K26" s="833">
        <v>7082</v>
      </c>
      <c r="L26" s="833">
        <v>7082</v>
      </c>
      <c r="M26" s="833">
        <v>7082</v>
      </c>
      <c r="N26" s="833"/>
      <c r="O26" s="833"/>
      <c r="P26" s="833"/>
      <c r="Q26" s="833">
        <f t="shared" si="7"/>
        <v>0</v>
      </c>
      <c r="R26" s="833"/>
      <c r="S26" s="833"/>
      <c r="T26" s="833">
        <f t="shared" si="3"/>
        <v>-7082</v>
      </c>
      <c r="U26" s="833"/>
      <c r="V26" s="843"/>
    </row>
    <row r="27" ht="24" customHeight="1" spans="1:22">
      <c r="A27" s="1105" t="s">
        <v>57</v>
      </c>
      <c r="B27" s="808">
        <v>166600</v>
      </c>
      <c r="C27" s="808">
        <v>166600</v>
      </c>
      <c r="D27" s="808">
        <v>166600</v>
      </c>
      <c r="E27" s="808">
        <v>166600</v>
      </c>
      <c r="F27" s="808"/>
      <c r="G27" s="808"/>
      <c r="H27" s="819"/>
      <c r="I27" s="1087" t="s">
        <v>58</v>
      </c>
      <c r="J27" s="833"/>
      <c r="K27" s="833">
        <v>11000</v>
      </c>
      <c r="L27" s="833">
        <v>11000</v>
      </c>
      <c r="M27" s="833">
        <v>11000</v>
      </c>
      <c r="N27" s="833"/>
      <c r="O27" s="833"/>
      <c r="P27" s="833"/>
      <c r="Q27" s="833">
        <f t="shared" si="7"/>
        <v>0</v>
      </c>
      <c r="R27" s="804"/>
      <c r="S27" s="1096"/>
      <c r="T27" s="833">
        <f t="shared" si="3"/>
        <v>-11000</v>
      </c>
      <c r="U27" s="833"/>
      <c r="V27" s="844"/>
    </row>
    <row r="28" ht="24" customHeight="1" spans="1:24">
      <c r="A28" s="1105" t="s">
        <v>59</v>
      </c>
      <c r="B28" s="808">
        <v>-16600</v>
      </c>
      <c r="C28" s="808">
        <v>-16600</v>
      </c>
      <c r="D28" s="808">
        <v>-16600</v>
      </c>
      <c r="E28" s="808">
        <v>-16600</v>
      </c>
      <c r="F28" s="808"/>
      <c r="G28" s="808"/>
      <c r="H28" s="819"/>
      <c r="I28" s="1087" t="s">
        <v>60</v>
      </c>
      <c r="J28" s="833"/>
      <c r="K28" s="833">
        <v>30312</v>
      </c>
      <c r="L28" s="833">
        <v>30312</v>
      </c>
      <c r="M28" s="833">
        <v>30312</v>
      </c>
      <c r="N28" s="833"/>
      <c r="O28" s="833"/>
      <c r="P28" s="833"/>
      <c r="Q28" s="833">
        <f t="shared" si="7"/>
        <v>0</v>
      </c>
      <c r="R28" s="804"/>
      <c r="S28" s="1096"/>
      <c r="T28" s="833">
        <f t="shared" si="3"/>
        <v>-30312</v>
      </c>
      <c r="U28" s="833"/>
      <c r="V28" s="844"/>
      <c r="X28" s="783" t="e">
        <f>R31+R7+#REF!</f>
        <v>#REF!</v>
      </c>
    </row>
    <row r="29" ht="24" customHeight="1" spans="1:22">
      <c r="A29" s="1105" t="s">
        <v>61</v>
      </c>
      <c r="B29" s="808">
        <v>11499</v>
      </c>
      <c r="C29" s="808">
        <v>8174</v>
      </c>
      <c r="D29" s="808">
        <v>8174</v>
      </c>
      <c r="E29" s="808">
        <v>8174</v>
      </c>
      <c r="F29" s="808"/>
      <c r="G29" s="808"/>
      <c r="H29" s="819"/>
      <c r="I29" s="1087" t="s">
        <v>62</v>
      </c>
      <c r="J29" s="833"/>
      <c r="K29" s="833">
        <v>-170374</v>
      </c>
      <c r="L29" s="833">
        <v>-170374</v>
      </c>
      <c r="M29" s="833">
        <v>-170374</v>
      </c>
      <c r="N29" s="833"/>
      <c r="O29" s="833"/>
      <c r="P29" s="833"/>
      <c r="Q29" s="833">
        <f t="shared" si="7"/>
        <v>0</v>
      </c>
      <c r="R29" s="804"/>
      <c r="S29" s="1096"/>
      <c r="T29" s="833">
        <f t="shared" si="3"/>
        <v>170374</v>
      </c>
      <c r="U29" s="833"/>
      <c r="V29" s="844"/>
    </row>
    <row r="30" ht="24" customHeight="1" spans="1:22">
      <c r="A30" s="1105" t="s">
        <v>63</v>
      </c>
      <c r="B30" s="808">
        <v>-11668</v>
      </c>
      <c r="C30" s="808">
        <v>-17015</v>
      </c>
      <c r="D30" s="808">
        <v>-17015</v>
      </c>
      <c r="E30" s="808">
        <v>-17015</v>
      </c>
      <c r="F30" s="808"/>
      <c r="G30" s="808"/>
      <c r="H30" s="819"/>
      <c r="I30" s="1087" t="s">
        <v>64</v>
      </c>
      <c r="J30" s="833"/>
      <c r="K30" s="833">
        <v>2084</v>
      </c>
      <c r="L30" s="833">
        <v>2084</v>
      </c>
      <c r="M30" s="833">
        <v>2084</v>
      </c>
      <c r="N30" s="833"/>
      <c r="O30" s="833"/>
      <c r="P30" s="833"/>
      <c r="Q30" s="833">
        <f>R30</f>
        <v>0</v>
      </c>
      <c r="R30" s="833"/>
      <c r="S30" s="833"/>
      <c r="T30" s="833">
        <f t="shared" si="3"/>
        <v>-2084</v>
      </c>
      <c r="U30" s="833"/>
      <c r="V30" s="806"/>
    </row>
    <row r="31" ht="24" customHeight="1" spans="1:22">
      <c r="A31" s="1105" t="s">
        <v>65</v>
      </c>
      <c r="B31" s="808">
        <v>-198000</v>
      </c>
      <c r="C31" s="808">
        <v>-105000</v>
      </c>
      <c r="D31" s="808">
        <v>-105000</v>
      </c>
      <c r="E31" s="808">
        <v>-105000</v>
      </c>
      <c r="F31" s="808"/>
      <c r="G31" s="808"/>
      <c r="H31" s="819"/>
      <c r="I31" s="825" t="s">
        <v>66</v>
      </c>
      <c r="J31" s="833"/>
      <c r="K31" s="833">
        <v>98525</v>
      </c>
      <c r="L31" s="833">
        <v>98525</v>
      </c>
      <c r="M31" s="833">
        <v>98525</v>
      </c>
      <c r="N31" s="833"/>
      <c r="O31" s="833"/>
      <c r="P31" s="833"/>
      <c r="Q31" s="1093">
        <f t="shared" si="7"/>
        <v>0</v>
      </c>
      <c r="R31" s="833"/>
      <c r="S31" s="833"/>
      <c r="T31" s="833">
        <f t="shared" si="3"/>
        <v>-98525</v>
      </c>
      <c r="U31" s="833"/>
      <c r="V31" s="840"/>
    </row>
    <row r="32" ht="24" customHeight="1" spans="1:22">
      <c r="A32" s="811" t="s">
        <v>67</v>
      </c>
      <c r="B32" s="801">
        <f t="shared" ref="B32:G32" si="10">B6+B26+B27+B28+B29+B30+B31</f>
        <v>210534</v>
      </c>
      <c r="C32" s="801">
        <f t="shared" si="10"/>
        <v>299420</v>
      </c>
      <c r="D32" s="801">
        <f t="shared" si="10"/>
        <v>299420</v>
      </c>
      <c r="E32" s="801">
        <f t="shared" si="10"/>
        <v>299420</v>
      </c>
      <c r="F32" s="801">
        <f t="shared" si="10"/>
        <v>0</v>
      </c>
      <c r="G32" s="801">
        <f t="shared" si="10"/>
        <v>0</v>
      </c>
      <c r="H32" s="819"/>
      <c r="I32" s="825" t="s">
        <v>68</v>
      </c>
      <c r="J32" s="1084"/>
      <c r="K32" s="1084">
        <v>70000</v>
      </c>
      <c r="L32" s="1084">
        <v>70000</v>
      </c>
      <c r="M32" s="833">
        <v>70000</v>
      </c>
      <c r="N32" s="833"/>
      <c r="O32" s="833"/>
      <c r="P32" s="833"/>
      <c r="Q32" s="833">
        <f t="shared" si="7"/>
        <v>0</v>
      </c>
      <c r="R32" s="833"/>
      <c r="S32" s="833"/>
      <c r="T32" s="833">
        <f t="shared" si="3"/>
        <v>-70000</v>
      </c>
      <c r="U32" s="833"/>
      <c r="V32" s="840"/>
    </row>
    <row r="33" ht="24" customHeight="1" spans="1:22">
      <c r="A33" s="812" t="s">
        <v>69</v>
      </c>
      <c r="B33" s="813">
        <f>B32-B34</f>
        <v>202679</v>
      </c>
      <c r="C33" s="813">
        <v>54498</v>
      </c>
      <c r="D33" s="813">
        <v>51799</v>
      </c>
      <c r="E33" s="813">
        <f>E32-E34</f>
        <v>293075</v>
      </c>
      <c r="F33" s="813">
        <f>F32-F34</f>
        <v>-6406</v>
      </c>
      <c r="G33" s="813">
        <f>G32-G34</f>
        <v>-6406</v>
      </c>
      <c r="H33" s="819"/>
      <c r="I33" s="1088" t="s">
        <v>70</v>
      </c>
      <c r="J33" s="833"/>
      <c r="K33" s="1084">
        <v>7304</v>
      </c>
      <c r="L33" s="1084">
        <v>7304</v>
      </c>
      <c r="M33" s="1084">
        <v>7304</v>
      </c>
      <c r="N33" s="833"/>
      <c r="O33" s="833"/>
      <c r="P33" s="833"/>
      <c r="Q33" s="833">
        <f t="shared" si="7"/>
        <v>0</v>
      </c>
      <c r="R33" s="833"/>
      <c r="S33" s="833"/>
      <c r="T33" s="833">
        <f t="shared" si="3"/>
        <v>-7304</v>
      </c>
      <c r="U33" s="833"/>
      <c r="V33" s="844"/>
    </row>
    <row r="34" ht="24" customHeight="1" spans="1:22">
      <c r="A34" s="814" t="s">
        <v>71</v>
      </c>
      <c r="B34" s="813">
        <v>7855</v>
      </c>
      <c r="C34" s="813">
        <v>6345</v>
      </c>
      <c r="D34" s="813">
        <v>6345</v>
      </c>
      <c r="E34" s="813">
        <v>6345</v>
      </c>
      <c r="F34" s="813">
        <f>5206+1200</f>
        <v>6406</v>
      </c>
      <c r="G34" s="813">
        <v>6406</v>
      </c>
      <c r="H34" s="819"/>
      <c r="I34" s="1106" t="s">
        <v>72</v>
      </c>
      <c r="J34" s="833">
        <f>B33-J8</f>
        <v>202679</v>
      </c>
      <c r="K34" s="833">
        <f>C33-K8</f>
        <v>-186890.89</v>
      </c>
      <c r="L34" s="833">
        <f>D33-L8</f>
        <v>-189589.89</v>
      </c>
      <c r="M34" s="833">
        <f>E33-M8</f>
        <v>51686.11</v>
      </c>
      <c r="N34" s="833"/>
      <c r="O34" s="833"/>
      <c r="P34" s="833">
        <f>M34-K34</f>
        <v>238577</v>
      </c>
      <c r="Q34" s="832">
        <f>F33-Q8</f>
        <v>-6406</v>
      </c>
      <c r="R34" s="832"/>
      <c r="S34" s="832"/>
      <c r="T34" s="833">
        <f t="shared" si="3"/>
        <v>-58092.11</v>
      </c>
      <c r="U34" s="833">
        <f>G33-U8</f>
        <v>-6406</v>
      </c>
      <c r="V34" s="844"/>
    </row>
    <row r="35" spans="10:17">
      <c r="J35" s="1089"/>
      <c r="Q35" s="1097"/>
    </row>
    <row r="38" spans="22:22">
      <c r="V38" s="1098"/>
    </row>
  </sheetData>
  <mergeCells count="20">
    <mergeCell ref="A1:V1"/>
    <mergeCell ref="A3:G3"/>
    <mergeCell ref="I3:U3"/>
    <mergeCell ref="C4:D4"/>
    <mergeCell ref="K4:L4"/>
    <mergeCell ref="N4:P4"/>
    <mergeCell ref="Q4:T4"/>
    <mergeCell ref="A4:A5"/>
    <mergeCell ref="B4:B5"/>
    <mergeCell ref="E4:E5"/>
    <mergeCell ref="F4:F5"/>
    <mergeCell ref="G4:G5"/>
    <mergeCell ref="H3:H34"/>
    <mergeCell ref="I4:I5"/>
    <mergeCell ref="J4:J5"/>
    <mergeCell ref="M4:M5"/>
    <mergeCell ref="U4:U5"/>
    <mergeCell ref="V3:V5"/>
    <mergeCell ref="V6:V7"/>
    <mergeCell ref="V8:V23"/>
  </mergeCells>
  <printOptions horizontalCentered="1"/>
  <pageMargins left="0.393055555555556" right="0.393055555555556" top="0.393055555555556" bottom="0.393055555555556" header="0.313888888888889" footer="0.196527777777778"/>
  <pageSetup paperSize="8" scale="86" firstPageNumber="9" fitToHeight="0" orientation="landscape" useFirstPageNumber="1" horizontalDpi="600"/>
  <headerFooter>
    <oddFooter>&amp;C—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EY102"/>
  <sheetViews>
    <sheetView showGridLines="0" showZeros="0" zoomScale="85" zoomScaleNormal="85" workbookViewId="0">
      <pane xSplit="1" ySplit="5" topLeftCell="B23" activePane="bottomRight" state="frozen"/>
      <selection/>
      <selection pane="topRight"/>
      <selection pane="bottomLeft"/>
      <selection pane="bottomRight" activeCell="A23" sqref="A23"/>
    </sheetView>
  </sheetViews>
  <sheetFormatPr defaultColWidth="9" defaultRowHeight="20.25" customHeight="1"/>
  <cols>
    <col min="1" max="1" width="53.825" style="849" customWidth="1"/>
    <col min="2" max="4" width="10.625" style="851" hidden="1" customWidth="1"/>
    <col min="5" max="7" width="12.625" style="851" hidden="1" customWidth="1"/>
    <col min="8" max="10" width="10.625" style="851" hidden="1" customWidth="1"/>
    <col min="11" max="11" width="19.1166666666667" style="852" customWidth="1"/>
    <col min="12" max="15" width="10.625" style="851" hidden="1" customWidth="1"/>
    <col min="16" max="19" width="19.1166666666667" style="851" customWidth="1"/>
    <col min="20" max="20" width="37.2083333333333" style="853" customWidth="1"/>
    <col min="21" max="22" width="9" style="849" hidden="1" customWidth="1"/>
    <col min="23" max="23" width="11.5" style="849" hidden="1" customWidth="1"/>
    <col min="24" max="16379" width="9" style="849"/>
  </cols>
  <sheetData>
    <row r="1" s="456" customFormat="1" ht="21" customHeight="1" spans="1:4">
      <c r="A1" s="727" t="s">
        <v>350</v>
      </c>
      <c r="B1" s="727"/>
      <c r="C1" s="728"/>
      <c r="D1" s="728"/>
    </row>
    <row r="2" ht="33" customHeight="1" spans="1:20">
      <c r="A2" s="786" t="s">
        <v>351</v>
      </c>
      <c r="B2" s="786"/>
      <c r="C2" s="786"/>
      <c r="D2" s="786"/>
      <c r="E2" s="786"/>
      <c r="F2" s="786"/>
      <c r="G2" s="786"/>
      <c r="H2" s="786"/>
      <c r="I2" s="786"/>
      <c r="J2" s="786"/>
      <c r="K2" s="786"/>
      <c r="L2" s="786"/>
      <c r="M2" s="786"/>
      <c r="N2" s="786"/>
      <c r="O2" s="786"/>
      <c r="P2" s="786"/>
      <c r="Q2" s="786"/>
      <c r="R2" s="786"/>
      <c r="S2" s="786"/>
      <c r="T2" s="786"/>
    </row>
    <row r="3" s="846" customFormat="1" customHeight="1" spans="1:20">
      <c r="A3" s="854" t="s">
        <v>1</v>
      </c>
      <c r="B3" s="855"/>
      <c r="C3" s="855"/>
      <c r="D3" s="855"/>
      <c r="E3" s="855"/>
      <c r="F3" s="855"/>
      <c r="G3" s="855"/>
      <c r="H3" s="856"/>
      <c r="I3" s="876"/>
      <c r="J3" s="876"/>
      <c r="K3" s="877"/>
      <c r="L3" s="876"/>
      <c r="M3" s="878"/>
      <c r="N3" s="878"/>
      <c r="O3" s="878"/>
      <c r="P3" s="878"/>
      <c r="Q3" s="878"/>
      <c r="R3" s="878"/>
      <c r="S3" s="878"/>
      <c r="T3" s="878" t="s">
        <v>2</v>
      </c>
    </row>
    <row r="4" s="847" customFormat="1" customHeight="1" spans="1:16379">
      <c r="A4" s="857" t="s">
        <v>352</v>
      </c>
      <c r="B4" s="858" t="s">
        <v>353</v>
      </c>
      <c r="C4" s="858" t="s">
        <v>354</v>
      </c>
      <c r="D4" s="859" t="s">
        <v>355</v>
      </c>
      <c r="E4" s="860" t="s">
        <v>356</v>
      </c>
      <c r="F4" s="861"/>
      <c r="G4" s="861"/>
      <c r="H4" s="862" t="s">
        <v>357</v>
      </c>
      <c r="I4" s="879"/>
      <c r="J4" s="879"/>
      <c r="K4" s="858" t="s">
        <v>257</v>
      </c>
      <c r="L4" s="880"/>
      <c r="M4" s="880"/>
      <c r="N4" s="881"/>
      <c r="O4" s="859" t="s">
        <v>302</v>
      </c>
      <c r="P4" s="860" t="s">
        <v>358</v>
      </c>
      <c r="Q4" s="861"/>
      <c r="R4" s="861"/>
      <c r="S4" s="882"/>
      <c r="T4" s="884" t="s">
        <v>5</v>
      </c>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c r="BZ4" s="885"/>
      <c r="CA4" s="885"/>
      <c r="CB4" s="885"/>
      <c r="CC4" s="885"/>
      <c r="CD4" s="885"/>
      <c r="CE4" s="885"/>
      <c r="CF4" s="885"/>
      <c r="CG4" s="885"/>
      <c r="CH4" s="885"/>
      <c r="CI4" s="885"/>
      <c r="CJ4" s="885"/>
      <c r="CK4" s="885"/>
      <c r="CL4" s="885"/>
      <c r="CM4" s="885"/>
      <c r="CN4" s="885"/>
      <c r="CO4" s="885"/>
      <c r="CP4" s="885"/>
      <c r="CQ4" s="885"/>
      <c r="CR4" s="885"/>
      <c r="CS4" s="885"/>
      <c r="CT4" s="885"/>
      <c r="CU4" s="885"/>
      <c r="CV4" s="885"/>
      <c r="CW4" s="885"/>
      <c r="CX4" s="885"/>
      <c r="CY4" s="885"/>
      <c r="CZ4" s="885"/>
      <c r="DA4" s="885"/>
      <c r="DB4" s="885"/>
      <c r="DC4" s="885"/>
      <c r="DD4" s="885"/>
      <c r="DE4" s="885"/>
      <c r="DF4" s="885"/>
      <c r="DG4" s="885"/>
      <c r="DH4" s="885"/>
      <c r="DI4" s="885"/>
      <c r="DJ4" s="885"/>
      <c r="DK4" s="885"/>
      <c r="DL4" s="885"/>
      <c r="DM4" s="885"/>
      <c r="DN4" s="885"/>
      <c r="DO4" s="885"/>
      <c r="DP4" s="885"/>
      <c r="DQ4" s="885"/>
      <c r="DR4" s="885"/>
      <c r="DS4" s="885"/>
      <c r="DT4" s="885"/>
      <c r="DU4" s="885"/>
      <c r="DV4" s="885"/>
      <c r="DW4" s="885"/>
      <c r="DX4" s="885"/>
      <c r="DY4" s="885"/>
      <c r="DZ4" s="885"/>
      <c r="EA4" s="885"/>
      <c r="EB4" s="885"/>
      <c r="EC4" s="885"/>
      <c r="ED4" s="885"/>
      <c r="EE4" s="885"/>
      <c r="EF4" s="885"/>
      <c r="EG4" s="885"/>
      <c r="EH4" s="885"/>
      <c r="EI4" s="885"/>
      <c r="EJ4" s="885"/>
      <c r="EK4" s="885"/>
      <c r="EL4" s="885"/>
      <c r="EM4" s="885"/>
      <c r="EN4" s="885"/>
      <c r="EO4" s="885"/>
      <c r="EP4" s="885"/>
      <c r="EQ4" s="885"/>
      <c r="ER4" s="885"/>
      <c r="ES4" s="885"/>
      <c r="ET4" s="885"/>
      <c r="EU4" s="885"/>
      <c r="EV4" s="885"/>
      <c r="EW4" s="885"/>
      <c r="EX4" s="885"/>
      <c r="EY4" s="885"/>
      <c r="EZ4" s="885"/>
      <c r="FA4" s="885"/>
      <c r="FB4" s="885"/>
      <c r="FC4" s="885"/>
      <c r="FD4" s="885"/>
      <c r="FE4" s="885"/>
      <c r="FF4" s="885"/>
      <c r="FG4" s="885"/>
      <c r="FH4" s="885"/>
      <c r="FI4" s="885"/>
      <c r="FJ4" s="885"/>
      <c r="FK4" s="885"/>
      <c r="FL4" s="885"/>
      <c r="FM4" s="885"/>
      <c r="FN4" s="885"/>
      <c r="FO4" s="885"/>
      <c r="FP4" s="885"/>
      <c r="FQ4" s="885"/>
      <c r="FR4" s="885"/>
      <c r="FS4" s="885"/>
      <c r="FT4" s="885"/>
      <c r="FU4" s="885"/>
      <c r="FV4" s="885"/>
      <c r="FW4" s="885"/>
      <c r="FX4" s="885"/>
      <c r="FY4" s="885"/>
      <c r="FZ4" s="885"/>
      <c r="GA4" s="885"/>
      <c r="GB4" s="885"/>
      <c r="GC4" s="885"/>
      <c r="GD4" s="885"/>
      <c r="GE4" s="885"/>
      <c r="GF4" s="885"/>
      <c r="GG4" s="885"/>
      <c r="GH4" s="885"/>
      <c r="GI4" s="885"/>
      <c r="GJ4" s="885"/>
      <c r="GK4" s="885"/>
      <c r="GL4" s="885"/>
      <c r="GM4" s="885"/>
      <c r="GN4" s="885"/>
      <c r="GO4" s="885"/>
      <c r="GP4" s="885"/>
      <c r="GQ4" s="885"/>
      <c r="GR4" s="885"/>
      <c r="GS4" s="885"/>
      <c r="GT4" s="885"/>
      <c r="GU4" s="885"/>
      <c r="GV4" s="885"/>
      <c r="GW4" s="885"/>
      <c r="GX4" s="885"/>
      <c r="GY4" s="885"/>
      <c r="GZ4" s="885"/>
      <c r="HA4" s="885"/>
      <c r="HB4" s="885"/>
      <c r="HC4" s="885"/>
      <c r="HD4" s="885"/>
      <c r="HE4" s="885"/>
      <c r="HF4" s="885"/>
      <c r="HG4" s="885"/>
      <c r="HH4" s="885"/>
      <c r="HI4" s="885"/>
      <c r="HJ4" s="885"/>
      <c r="HK4" s="885"/>
      <c r="HL4" s="885"/>
      <c r="HM4" s="885"/>
      <c r="HN4" s="885"/>
      <c r="HO4" s="885"/>
      <c r="HP4" s="885"/>
      <c r="HQ4" s="885"/>
      <c r="HR4" s="885"/>
      <c r="HS4" s="885"/>
      <c r="HT4" s="885"/>
      <c r="HU4" s="885"/>
      <c r="HV4" s="885"/>
      <c r="HW4" s="885"/>
      <c r="HX4" s="885"/>
      <c r="HY4" s="885"/>
      <c r="HZ4" s="885"/>
      <c r="IA4" s="885"/>
      <c r="IB4" s="885"/>
      <c r="IC4" s="885"/>
      <c r="ID4" s="885"/>
      <c r="IE4" s="885"/>
      <c r="IF4" s="885"/>
      <c r="IG4" s="885"/>
      <c r="IH4" s="885"/>
      <c r="II4" s="885"/>
      <c r="IJ4" s="885"/>
      <c r="IK4" s="885"/>
      <c r="IL4" s="885"/>
      <c r="IM4" s="885"/>
      <c r="IN4" s="885"/>
      <c r="IO4" s="885"/>
      <c r="IP4" s="885"/>
      <c r="IQ4" s="885"/>
      <c r="IR4" s="885"/>
      <c r="IS4" s="885"/>
      <c r="IT4" s="885"/>
      <c r="IU4" s="885"/>
      <c r="IV4" s="885"/>
      <c r="IW4" s="885"/>
      <c r="IX4" s="885"/>
      <c r="IY4" s="885"/>
      <c r="IZ4" s="885"/>
      <c r="JA4" s="885"/>
      <c r="JB4" s="885"/>
      <c r="JC4" s="885"/>
      <c r="JD4" s="885"/>
      <c r="JE4" s="885"/>
      <c r="JF4" s="885"/>
      <c r="JG4" s="885"/>
      <c r="JH4" s="885"/>
      <c r="JI4" s="885"/>
      <c r="JJ4" s="885"/>
      <c r="JK4" s="885"/>
      <c r="JL4" s="885"/>
      <c r="JM4" s="885"/>
      <c r="JN4" s="885"/>
      <c r="JO4" s="885"/>
      <c r="JP4" s="885"/>
      <c r="JQ4" s="885"/>
      <c r="JR4" s="885"/>
      <c r="JS4" s="885"/>
      <c r="JT4" s="885"/>
      <c r="JU4" s="885"/>
      <c r="JV4" s="885"/>
      <c r="JW4" s="885"/>
      <c r="JX4" s="885"/>
      <c r="JY4" s="885"/>
      <c r="JZ4" s="885"/>
      <c r="KA4" s="885"/>
      <c r="KB4" s="885"/>
      <c r="KC4" s="885"/>
      <c r="KD4" s="885"/>
      <c r="KE4" s="885"/>
      <c r="KF4" s="885"/>
      <c r="KG4" s="885"/>
      <c r="KH4" s="885"/>
      <c r="KI4" s="885"/>
      <c r="KJ4" s="885"/>
      <c r="KK4" s="885"/>
      <c r="KL4" s="885"/>
      <c r="KM4" s="885"/>
      <c r="KN4" s="885"/>
      <c r="KO4" s="885"/>
      <c r="KP4" s="885"/>
      <c r="KQ4" s="885"/>
      <c r="KR4" s="885"/>
      <c r="KS4" s="885"/>
      <c r="KT4" s="885"/>
      <c r="KU4" s="885"/>
      <c r="KV4" s="885"/>
      <c r="KW4" s="885"/>
      <c r="KX4" s="885"/>
      <c r="KY4" s="885"/>
      <c r="KZ4" s="885"/>
      <c r="LA4" s="885"/>
      <c r="LB4" s="885"/>
      <c r="LC4" s="885"/>
      <c r="LD4" s="885"/>
      <c r="LE4" s="885"/>
      <c r="LF4" s="885"/>
      <c r="LG4" s="885"/>
      <c r="LH4" s="885"/>
      <c r="LI4" s="885"/>
      <c r="LJ4" s="885"/>
      <c r="LK4" s="885"/>
      <c r="LL4" s="885"/>
      <c r="LM4" s="885"/>
      <c r="LN4" s="885"/>
      <c r="LO4" s="885"/>
      <c r="LP4" s="885"/>
      <c r="LQ4" s="885"/>
      <c r="LR4" s="885"/>
      <c r="LS4" s="885"/>
      <c r="LT4" s="885"/>
      <c r="LU4" s="885"/>
      <c r="LV4" s="885"/>
      <c r="LW4" s="885"/>
      <c r="LX4" s="885"/>
      <c r="LY4" s="885"/>
      <c r="LZ4" s="885"/>
      <c r="MA4" s="885"/>
      <c r="MB4" s="885"/>
      <c r="MC4" s="885"/>
      <c r="MD4" s="885"/>
      <c r="ME4" s="885"/>
      <c r="MF4" s="885"/>
      <c r="MG4" s="885"/>
      <c r="MH4" s="885"/>
      <c r="MI4" s="885"/>
      <c r="MJ4" s="885"/>
      <c r="MK4" s="885"/>
      <c r="ML4" s="885"/>
      <c r="MM4" s="885"/>
      <c r="MN4" s="885"/>
      <c r="MO4" s="885"/>
      <c r="MP4" s="885"/>
      <c r="MQ4" s="885"/>
      <c r="MR4" s="885"/>
      <c r="MS4" s="885"/>
      <c r="MT4" s="885"/>
      <c r="MU4" s="885"/>
      <c r="MV4" s="885"/>
      <c r="MW4" s="885"/>
      <c r="MX4" s="885"/>
      <c r="MY4" s="885"/>
      <c r="MZ4" s="885"/>
      <c r="NA4" s="885"/>
      <c r="NB4" s="885"/>
      <c r="NC4" s="885"/>
      <c r="ND4" s="885"/>
      <c r="NE4" s="885"/>
      <c r="NF4" s="885"/>
      <c r="NG4" s="885"/>
      <c r="NH4" s="885"/>
      <c r="NI4" s="885"/>
      <c r="NJ4" s="885"/>
      <c r="NK4" s="885"/>
      <c r="NL4" s="885"/>
      <c r="NM4" s="885"/>
      <c r="NN4" s="885"/>
      <c r="NO4" s="885"/>
      <c r="NP4" s="885"/>
      <c r="NQ4" s="885"/>
      <c r="NR4" s="885"/>
      <c r="NS4" s="885"/>
      <c r="NT4" s="885"/>
      <c r="NU4" s="885"/>
      <c r="NV4" s="885"/>
      <c r="NW4" s="885"/>
      <c r="NX4" s="885"/>
      <c r="NY4" s="885"/>
      <c r="NZ4" s="885"/>
      <c r="OA4" s="885"/>
      <c r="OB4" s="885"/>
      <c r="OC4" s="885"/>
      <c r="OD4" s="885"/>
      <c r="OE4" s="885"/>
      <c r="OF4" s="885"/>
      <c r="OG4" s="885"/>
      <c r="OH4" s="885"/>
      <c r="OI4" s="885"/>
      <c r="OJ4" s="885"/>
      <c r="OK4" s="885"/>
      <c r="OL4" s="885"/>
      <c r="OM4" s="885"/>
      <c r="ON4" s="885"/>
      <c r="OO4" s="885"/>
      <c r="OP4" s="885"/>
      <c r="OQ4" s="885"/>
      <c r="OR4" s="885"/>
      <c r="OS4" s="885"/>
      <c r="OT4" s="885"/>
      <c r="OU4" s="885"/>
      <c r="OV4" s="885"/>
      <c r="OW4" s="885"/>
      <c r="OX4" s="885"/>
      <c r="OY4" s="885"/>
      <c r="OZ4" s="885"/>
      <c r="PA4" s="885"/>
      <c r="PB4" s="885"/>
      <c r="PC4" s="885"/>
      <c r="PD4" s="885"/>
      <c r="PE4" s="885"/>
      <c r="PF4" s="885"/>
      <c r="PG4" s="885"/>
      <c r="PH4" s="885"/>
      <c r="PI4" s="885"/>
      <c r="PJ4" s="885"/>
      <c r="PK4" s="885"/>
      <c r="PL4" s="885"/>
      <c r="PM4" s="885"/>
      <c r="PN4" s="885"/>
      <c r="PO4" s="885"/>
      <c r="PP4" s="885"/>
      <c r="PQ4" s="885"/>
      <c r="PR4" s="885"/>
      <c r="PS4" s="885"/>
      <c r="PT4" s="885"/>
      <c r="PU4" s="885"/>
      <c r="PV4" s="885"/>
      <c r="PW4" s="885"/>
      <c r="PX4" s="885"/>
      <c r="PY4" s="885"/>
      <c r="PZ4" s="885"/>
      <c r="QA4" s="885"/>
      <c r="QB4" s="885"/>
      <c r="QC4" s="885"/>
      <c r="QD4" s="885"/>
      <c r="QE4" s="885"/>
      <c r="QF4" s="885"/>
      <c r="QG4" s="885"/>
      <c r="QH4" s="885"/>
      <c r="QI4" s="885"/>
      <c r="QJ4" s="885"/>
      <c r="QK4" s="885"/>
      <c r="QL4" s="885"/>
      <c r="QM4" s="885"/>
      <c r="QN4" s="885"/>
      <c r="QO4" s="885"/>
      <c r="QP4" s="885"/>
      <c r="QQ4" s="885"/>
      <c r="QR4" s="885"/>
      <c r="QS4" s="885"/>
      <c r="QT4" s="885"/>
      <c r="QU4" s="885"/>
      <c r="QV4" s="885"/>
      <c r="QW4" s="885"/>
      <c r="QX4" s="885"/>
      <c r="QY4" s="885"/>
      <c r="QZ4" s="885"/>
      <c r="RA4" s="885"/>
      <c r="RB4" s="885"/>
      <c r="RC4" s="885"/>
      <c r="RD4" s="885"/>
      <c r="RE4" s="885"/>
      <c r="RF4" s="885"/>
      <c r="RG4" s="885"/>
      <c r="RH4" s="885"/>
      <c r="RI4" s="885"/>
      <c r="RJ4" s="885"/>
      <c r="RK4" s="885"/>
      <c r="RL4" s="885"/>
      <c r="RM4" s="885"/>
      <c r="RN4" s="885"/>
      <c r="RO4" s="885"/>
      <c r="RP4" s="885"/>
      <c r="RQ4" s="885"/>
      <c r="RR4" s="885"/>
      <c r="RS4" s="885"/>
      <c r="RT4" s="885"/>
      <c r="RU4" s="885"/>
      <c r="RV4" s="885"/>
      <c r="RW4" s="885"/>
      <c r="RX4" s="885"/>
      <c r="RY4" s="885"/>
      <c r="RZ4" s="885"/>
      <c r="SA4" s="885"/>
      <c r="SB4" s="885"/>
      <c r="SC4" s="885"/>
      <c r="SD4" s="885"/>
      <c r="SE4" s="885"/>
      <c r="SF4" s="885"/>
      <c r="SG4" s="885"/>
      <c r="SH4" s="885"/>
      <c r="SI4" s="885"/>
      <c r="SJ4" s="885"/>
      <c r="SK4" s="885"/>
      <c r="SL4" s="885"/>
      <c r="SM4" s="885"/>
      <c r="SN4" s="885"/>
      <c r="SO4" s="885"/>
      <c r="SP4" s="885"/>
      <c r="SQ4" s="885"/>
      <c r="SR4" s="885"/>
      <c r="SS4" s="885"/>
      <c r="ST4" s="885"/>
      <c r="SU4" s="885"/>
      <c r="SV4" s="885"/>
      <c r="SW4" s="885"/>
      <c r="SX4" s="885"/>
      <c r="SY4" s="885"/>
      <c r="SZ4" s="885"/>
      <c r="TA4" s="885"/>
      <c r="TB4" s="885"/>
      <c r="TC4" s="885"/>
      <c r="TD4" s="885"/>
      <c r="TE4" s="885"/>
      <c r="TF4" s="885"/>
      <c r="TG4" s="885"/>
      <c r="TH4" s="885"/>
      <c r="TI4" s="885"/>
      <c r="TJ4" s="885"/>
      <c r="TK4" s="885"/>
      <c r="TL4" s="885"/>
      <c r="TM4" s="885"/>
      <c r="TN4" s="885"/>
      <c r="TO4" s="885"/>
      <c r="TP4" s="885"/>
      <c r="TQ4" s="885"/>
      <c r="TR4" s="885"/>
      <c r="TS4" s="885"/>
      <c r="TT4" s="885"/>
      <c r="TU4" s="885"/>
      <c r="TV4" s="885"/>
      <c r="TW4" s="885"/>
      <c r="TX4" s="885"/>
      <c r="TY4" s="885"/>
      <c r="TZ4" s="885"/>
      <c r="UA4" s="885"/>
      <c r="UB4" s="885"/>
      <c r="UC4" s="885"/>
      <c r="UD4" s="885"/>
      <c r="UE4" s="885"/>
      <c r="UF4" s="885"/>
      <c r="UG4" s="885"/>
      <c r="UH4" s="885"/>
      <c r="UI4" s="885"/>
      <c r="UJ4" s="885"/>
      <c r="UK4" s="885"/>
      <c r="UL4" s="885"/>
      <c r="UM4" s="885"/>
      <c r="UN4" s="885"/>
      <c r="UO4" s="885"/>
      <c r="UP4" s="885"/>
      <c r="UQ4" s="885"/>
      <c r="UR4" s="885"/>
      <c r="US4" s="885"/>
      <c r="UT4" s="885"/>
      <c r="UU4" s="885"/>
      <c r="UV4" s="885"/>
      <c r="UW4" s="885"/>
      <c r="UX4" s="885"/>
      <c r="UY4" s="885"/>
      <c r="UZ4" s="885"/>
      <c r="VA4" s="885"/>
      <c r="VB4" s="885"/>
      <c r="VC4" s="885"/>
      <c r="VD4" s="885"/>
      <c r="VE4" s="885"/>
      <c r="VF4" s="885"/>
      <c r="VG4" s="885"/>
      <c r="VH4" s="885"/>
      <c r="VI4" s="885"/>
      <c r="VJ4" s="885"/>
      <c r="VK4" s="885"/>
      <c r="VL4" s="885"/>
      <c r="VM4" s="885"/>
      <c r="VN4" s="885"/>
      <c r="VO4" s="885"/>
      <c r="VP4" s="885"/>
      <c r="VQ4" s="885"/>
      <c r="VR4" s="885"/>
      <c r="VS4" s="885"/>
      <c r="VT4" s="885"/>
      <c r="VU4" s="885"/>
      <c r="VV4" s="885"/>
      <c r="VW4" s="885"/>
      <c r="VX4" s="885"/>
      <c r="VY4" s="885"/>
      <c r="VZ4" s="885"/>
      <c r="WA4" s="885"/>
      <c r="WB4" s="885"/>
      <c r="WC4" s="885"/>
      <c r="WD4" s="885"/>
      <c r="WE4" s="885"/>
      <c r="WF4" s="885"/>
      <c r="WG4" s="885"/>
      <c r="WH4" s="885"/>
      <c r="WI4" s="885"/>
      <c r="WJ4" s="885"/>
      <c r="WK4" s="885"/>
      <c r="WL4" s="885"/>
      <c r="WM4" s="885"/>
      <c r="WN4" s="885"/>
      <c r="WO4" s="885"/>
      <c r="WP4" s="885"/>
      <c r="WQ4" s="885"/>
      <c r="WR4" s="885"/>
      <c r="WS4" s="885"/>
      <c r="WT4" s="885"/>
      <c r="WU4" s="885"/>
      <c r="WV4" s="885"/>
      <c r="WW4" s="885"/>
      <c r="WX4" s="885"/>
      <c r="WY4" s="885"/>
      <c r="WZ4" s="885"/>
      <c r="XA4" s="885"/>
      <c r="XB4" s="885"/>
      <c r="XC4" s="885"/>
      <c r="XD4" s="885"/>
      <c r="XE4" s="885"/>
      <c r="XF4" s="885"/>
      <c r="XG4" s="885"/>
      <c r="XH4" s="885"/>
      <c r="XI4" s="885"/>
      <c r="XJ4" s="885"/>
      <c r="XK4" s="885"/>
      <c r="XL4" s="885"/>
      <c r="XM4" s="885"/>
      <c r="XN4" s="885"/>
      <c r="XO4" s="885"/>
      <c r="XP4" s="885"/>
      <c r="XQ4" s="885"/>
      <c r="XR4" s="885"/>
      <c r="XS4" s="885"/>
      <c r="XT4" s="885"/>
      <c r="XU4" s="885"/>
      <c r="XV4" s="885"/>
      <c r="XW4" s="885"/>
      <c r="XX4" s="885"/>
      <c r="XY4" s="885"/>
      <c r="XZ4" s="885"/>
      <c r="YA4" s="885"/>
      <c r="YB4" s="885"/>
      <c r="YC4" s="885"/>
      <c r="YD4" s="885"/>
      <c r="YE4" s="885"/>
      <c r="YF4" s="885"/>
      <c r="YG4" s="885"/>
      <c r="YH4" s="885"/>
      <c r="YI4" s="885"/>
      <c r="YJ4" s="885"/>
      <c r="YK4" s="885"/>
      <c r="YL4" s="885"/>
      <c r="YM4" s="885"/>
      <c r="YN4" s="885"/>
      <c r="YO4" s="885"/>
      <c r="YP4" s="885"/>
      <c r="YQ4" s="885"/>
      <c r="YR4" s="885"/>
      <c r="YS4" s="885"/>
      <c r="YT4" s="885"/>
      <c r="YU4" s="885"/>
      <c r="YV4" s="885"/>
      <c r="YW4" s="885"/>
      <c r="YX4" s="885"/>
      <c r="YY4" s="885"/>
      <c r="YZ4" s="885"/>
      <c r="ZA4" s="885"/>
      <c r="ZB4" s="885"/>
      <c r="ZC4" s="885"/>
      <c r="ZD4" s="885"/>
      <c r="ZE4" s="885"/>
      <c r="ZF4" s="885"/>
      <c r="ZG4" s="885"/>
      <c r="ZH4" s="885"/>
      <c r="ZI4" s="885"/>
      <c r="ZJ4" s="885"/>
      <c r="ZK4" s="885"/>
      <c r="ZL4" s="885"/>
      <c r="ZM4" s="885"/>
      <c r="ZN4" s="885"/>
      <c r="ZO4" s="885"/>
      <c r="ZP4" s="885"/>
      <c r="ZQ4" s="885"/>
      <c r="ZR4" s="885"/>
      <c r="ZS4" s="885"/>
      <c r="ZT4" s="885"/>
      <c r="ZU4" s="885"/>
      <c r="ZV4" s="885"/>
      <c r="ZW4" s="885"/>
      <c r="ZX4" s="885"/>
      <c r="ZY4" s="885"/>
      <c r="ZZ4" s="885"/>
      <c r="AAA4" s="885"/>
      <c r="AAB4" s="885"/>
      <c r="AAC4" s="885"/>
      <c r="AAD4" s="885"/>
      <c r="AAE4" s="885"/>
      <c r="AAF4" s="885"/>
      <c r="AAG4" s="885"/>
      <c r="AAH4" s="885"/>
      <c r="AAI4" s="885"/>
      <c r="AAJ4" s="885"/>
      <c r="AAK4" s="885"/>
      <c r="AAL4" s="885"/>
      <c r="AAM4" s="885"/>
      <c r="AAN4" s="885"/>
      <c r="AAO4" s="885"/>
      <c r="AAP4" s="885"/>
      <c r="AAQ4" s="885"/>
      <c r="AAR4" s="885"/>
      <c r="AAS4" s="885"/>
      <c r="AAT4" s="885"/>
      <c r="AAU4" s="885"/>
      <c r="AAV4" s="885"/>
      <c r="AAW4" s="885"/>
      <c r="AAX4" s="885"/>
      <c r="AAY4" s="885"/>
      <c r="AAZ4" s="885"/>
      <c r="ABA4" s="885"/>
      <c r="ABB4" s="885"/>
      <c r="ABC4" s="885"/>
      <c r="ABD4" s="885"/>
      <c r="ABE4" s="885"/>
      <c r="ABF4" s="885"/>
      <c r="ABG4" s="885"/>
      <c r="ABH4" s="885"/>
      <c r="ABI4" s="885"/>
      <c r="ABJ4" s="885"/>
      <c r="ABK4" s="885"/>
      <c r="ABL4" s="885"/>
      <c r="ABM4" s="885"/>
      <c r="ABN4" s="885"/>
      <c r="ABO4" s="885"/>
      <c r="ABP4" s="885"/>
      <c r="ABQ4" s="885"/>
      <c r="ABR4" s="885"/>
      <c r="ABS4" s="885"/>
      <c r="ABT4" s="885"/>
      <c r="ABU4" s="885"/>
      <c r="ABV4" s="885"/>
      <c r="ABW4" s="885"/>
      <c r="ABX4" s="885"/>
      <c r="ABY4" s="885"/>
      <c r="ABZ4" s="885"/>
      <c r="ACA4" s="885"/>
      <c r="ACB4" s="885"/>
      <c r="ACC4" s="885"/>
      <c r="ACD4" s="885"/>
      <c r="ACE4" s="885"/>
      <c r="ACF4" s="885"/>
      <c r="ACG4" s="885"/>
      <c r="ACH4" s="885"/>
      <c r="ACI4" s="885"/>
      <c r="ACJ4" s="885"/>
      <c r="ACK4" s="885"/>
      <c r="ACL4" s="885"/>
      <c r="ACM4" s="885"/>
      <c r="ACN4" s="885"/>
      <c r="ACO4" s="885"/>
      <c r="ACP4" s="885"/>
      <c r="ACQ4" s="885"/>
      <c r="ACR4" s="885"/>
      <c r="ACS4" s="885"/>
      <c r="ACT4" s="885"/>
      <c r="ACU4" s="885"/>
      <c r="ACV4" s="885"/>
      <c r="ACW4" s="885"/>
      <c r="ACX4" s="885"/>
      <c r="ACY4" s="885"/>
      <c r="ACZ4" s="885"/>
      <c r="ADA4" s="885"/>
      <c r="ADB4" s="885"/>
      <c r="ADC4" s="885"/>
      <c r="ADD4" s="885"/>
      <c r="ADE4" s="885"/>
      <c r="ADF4" s="885"/>
      <c r="ADG4" s="885"/>
      <c r="ADH4" s="885"/>
      <c r="ADI4" s="885"/>
      <c r="ADJ4" s="885"/>
      <c r="ADK4" s="885"/>
      <c r="ADL4" s="885"/>
      <c r="ADM4" s="885"/>
      <c r="ADN4" s="885"/>
      <c r="ADO4" s="885"/>
      <c r="ADP4" s="885"/>
      <c r="ADQ4" s="885"/>
      <c r="ADR4" s="885"/>
      <c r="ADS4" s="885"/>
      <c r="ADT4" s="885"/>
      <c r="ADU4" s="885"/>
      <c r="ADV4" s="885"/>
      <c r="ADW4" s="885"/>
      <c r="ADX4" s="885"/>
      <c r="ADY4" s="885"/>
      <c r="ADZ4" s="885"/>
      <c r="AEA4" s="885"/>
      <c r="AEB4" s="885"/>
      <c r="AEC4" s="885"/>
      <c r="AED4" s="885"/>
      <c r="AEE4" s="885"/>
      <c r="AEF4" s="885"/>
      <c r="AEG4" s="885"/>
      <c r="AEH4" s="885"/>
      <c r="AEI4" s="885"/>
      <c r="AEJ4" s="885"/>
      <c r="AEK4" s="885"/>
      <c r="AEL4" s="885"/>
      <c r="AEM4" s="885"/>
      <c r="AEN4" s="885"/>
      <c r="AEO4" s="885"/>
      <c r="AEP4" s="885"/>
      <c r="AEQ4" s="885"/>
      <c r="AER4" s="885"/>
      <c r="AES4" s="885"/>
      <c r="AET4" s="885"/>
      <c r="AEU4" s="885"/>
      <c r="AEV4" s="885"/>
      <c r="AEW4" s="885"/>
      <c r="AEX4" s="885"/>
      <c r="AEY4" s="885"/>
      <c r="AEZ4" s="885"/>
      <c r="AFA4" s="885"/>
      <c r="AFB4" s="885"/>
      <c r="AFC4" s="885"/>
      <c r="AFD4" s="885"/>
      <c r="AFE4" s="885"/>
      <c r="AFF4" s="885"/>
      <c r="AFG4" s="885"/>
      <c r="AFH4" s="885"/>
      <c r="AFI4" s="885"/>
      <c r="AFJ4" s="885"/>
      <c r="AFK4" s="885"/>
      <c r="AFL4" s="885"/>
      <c r="AFM4" s="885"/>
      <c r="AFN4" s="885"/>
      <c r="AFO4" s="885"/>
      <c r="AFP4" s="885"/>
      <c r="AFQ4" s="885"/>
      <c r="AFR4" s="885"/>
      <c r="AFS4" s="885"/>
      <c r="AFT4" s="885"/>
      <c r="AFU4" s="885"/>
      <c r="AFV4" s="885"/>
      <c r="AFW4" s="885"/>
      <c r="AFX4" s="885"/>
      <c r="AFY4" s="885"/>
      <c r="AFZ4" s="885"/>
      <c r="AGA4" s="885"/>
      <c r="AGB4" s="885"/>
      <c r="AGC4" s="885"/>
      <c r="AGD4" s="885"/>
      <c r="AGE4" s="885"/>
      <c r="AGF4" s="885"/>
      <c r="AGG4" s="885"/>
      <c r="AGH4" s="885"/>
      <c r="AGI4" s="885"/>
      <c r="AGJ4" s="885"/>
      <c r="AGK4" s="885"/>
      <c r="AGL4" s="885"/>
      <c r="AGM4" s="885"/>
      <c r="AGN4" s="885"/>
      <c r="AGO4" s="885"/>
      <c r="AGP4" s="885"/>
      <c r="AGQ4" s="885"/>
      <c r="AGR4" s="885"/>
      <c r="AGS4" s="885"/>
      <c r="AGT4" s="885"/>
      <c r="AGU4" s="885"/>
      <c r="AGV4" s="885"/>
      <c r="AGW4" s="885"/>
      <c r="AGX4" s="885"/>
      <c r="AGY4" s="885"/>
      <c r="AGZ4" s="885"/>
      <c r="AHA4" s="885"/>
      <c r="AHB4" s="885"/>
      <c r="AHC4" s="885"/>
      <c r="AHD4" s="885"/>
      <c r="AHE4" s="885"/>
      <c r="AHF4" s="885"/>
      <c r="AHG4" s="885"/>
      <c r="AHH4" s="885"/>
      <c r="AHI4" s="885"/>
      <c r="AHJ4" s="885"/>
      <c r="AHK4" s="885"/>
      <c r="AHL4" s="885"/>
      <c r="AHM4" s="885"/>
      <c r="AHN4" s="885"/>
      <c r="AHO4" s="885"/>
      <c r="AHP4" s="885"/>
      <c r="AHQ4" s="885"/>
      <c r="AHR4" s="885"/>
      <c r="AHS4" s="885"/>
      <c r="AHT4" s="885"/>
      <c r="AHU4" s="885"/>
      <c r="AHV4" s="885"/>
      <c r="AHW4" s="885"/>
      <c r="AHX4" s="885"/>
      <c r="AHY4" s="885"/>
      <c r="AHZ4" s="885"/>
      <c r="AIA4" s="885"/>
      <c r="AIB4" s="885"/>
      <c r="AIC4" s="885"/>
      <c r="AID4" s="885"/>
      <c r="AIE4" s="885"/>
      <c r="AIF4" s="885"/>
      <c r="AIG4" s="885"/>
      <c r="AIH4" s="885"/>
      <c r="AII4" s="885"/>
      <c r="AIJ4" s="885"/>
      <c r="AIK4" s="885"/>
      <c r="AIL4" s="885"/>
      <c r="AIM4" s="885"/>
      <c r="AIN4" s="885"/>
      <c r="AIO4" s="885"/>
      <c r="AIP4" s="885"/>
      <c r="AIQ4" s="885"/>
      <c r="AIR4" s="885"/>
      <c r="AIS4" s="885"/>
      <c r="AIT4" s="885"/>
      <c r="AIU4" s="885"/>
      <c r="AIV4" s="885"/>
      <c r="AIW4" s="885"/>
      <c r="AIX4" s="885"/>
      <c r="AIY4" s="885"/>
      <c r="AIZ4" s="885"/>
      <c r="AJA4" s="885"/>
      <c r="AJB4" s="885"/>
      <c r="AJC4" s="885"/>
      <c r="AJD4" s="885"/>
      <c r="AJE4" s="885"/>
      <c r="AJF4" s="885"/>
      <c r="AJG4" s="885"/>
      <c r="AJH4" s="885"/>
      <c r="AJI4" s="885"/>
      <c r="AJJ4" s="885"/>
      <c r="AJK4" s="885"/>
      <c r="AJL4" s="885"/>
      <c r="AJM4" s="885"/>
      <c r="AJN4" s="885"/>
      <c r="AJO4" s="885"/>
      <c r="AJP4" s="885"/>
      <c r="AJQ4" s="885"/>
      <c r="AJR4" s="885"/>
      <c r="AJS4" s="885"/>
      <c r="AJT4" s="885"/>
      <c r="AJU4" s="885"/>
      <c r="AJV4" s="885"/>
      <c r="AJW4" s="885"/>
      <c r="AJX4" s="885"/>
      <c r="AJY4" s="885"/>
      <c r="AJZ4" s="885"/>
      <c r="AKA4" s="885"/>
      <c r="AKB4" s="885"/>
      <c r="AKC4" s="885"/>
      <c r="AKD4" s="885"/>
      <c r="AKE4" s="885"/>
      <c r="AKF4" s="885"/>
      <c r="AKG4" s="885"/>
      <c r="AKH4" s="885"/>
      <c r="AKI4" s="885"/>
      <c r="AKJ4" s="885"/>
      <c r="AKK4" s="885"/>
      <c r="AKL4" s="885"/>
      <c r="AKM4" s="885"/>
      <c r="AKN4" s="885"/>
      <c r="AKO4" s="885"/>
      <c r="AKP4" s="885"/>
      <c r="AKQ4" s="885"/>
      <c r="AKR4" s="885"/>
      <c r="AKS4" s="885"/>
      <c r="AKT4" s="885"/>
      <c r="AKU4" s="885"/>
      <c r="AKV4" s="885"/>
      <c r="AKW4" s="885"/>
      <c r="AKX4" s="885"/>
      <c r="AKY4" s="885"/>
      <c r="AKZ4" s="885"/>
      <c r="ALA4" s="885"/>
      <c r="ALB4" s="885"/>
      <c r="ALC4" s="885"/>
      <c r="ALD4" s="885"/>
      <c r="ALE4" s="885"/>
      <c r="ALF4" s="885"/>
      <c r="ALG4" s="885"/>
      <c r="ALH4" s="885"/>
      <c r="ALI4" s="885"/>
      <c r="ALJ4" s="885"/>
      <c r="ALK4" s="885"/>
      <c r="ALL4" s="885"/>
      <c r="ALM4" s="885"/>
      <c r="ALN4" s="885"/>
      <c r="ALO4" s="885"/>
      <c r="ALP4" s="885"/>
      <c r="ALQ4" s="885"/>
      <c r="ALR4" s="885"/>
      <c r="ALS4" s="885"/>
      <c r="ALT4" s="885"/>
      <c r="ALU4" s="885"/>
      <c r="ALV4" s="885"/>
      <c r="ALW4" s="885"/>
      <c r="ALX4" s="885"/>
      <c r="ALY4" s="885"/>
      <c r="ALZ4" s="885"/>
      <c r="AMA4" s="885"/>
      <c r="AMB4" s="885"/>
      <c r="AMC4" s="885"/>
      <c r="AMD4" s="885"/>
      <c r="AME4" s="885"/>
      <c r="AMF4" s="885"/>
      <c r="AMG4" s="885"/>
      <c r="AMH4" s="885"/>
      <c r="AMI4" s="885"/>
      <c r="AMJ4" s="885"/>
      <c r="AMK4" s="885"/>
      <c r="AML4" s="885"/>
      <c r="AMM4" s="885"/>
      <c r="AMN4" s="885"/>
      <c r="AMO4" s="885"/>
      <c r="AMP4" s="885"/>
      <c r="AMQ4" s="885"/>
      <c r="AMR4" s="885"/>
      <c r="AMS4" s="885"/>
      <c r="AMT4" s="885"/>
      <c r="AMU4" s="885"/>
      <c r="AMV4" s="885"/>
      <c r="AMW4" s="885"/>
      <c r="AMX4" s="885"/>
      <c r="AMY4" s="885"/>
      <c r="AMZ4" s="885"/>
      <c r="ANA4" s="885"/>
      <c r="ANB4" s="885"/>
      <c r="ANC4" s="885"/>
      <c r="AND4" s="885"/>
      <c r="ANE4" s="885"/>
      <c r="ANF4" s="885"/>
      <c r="ANG4" s="885"/>
      <c r="ANH4" s="885"/>
      <c r="ANI4" s="885"/>
      <c r="ANJ4" s="885"/>
      <c r="ANK4" s="885"/>
      <c r="ANL4" s="885"/>
      <c r="ANM4" s="885"/>
      <c r="ANN4" s="885"/>
      <c r="ANO4" s="885"/>
      <c r="ANP4" s="885"/>
      <c r="ANQ4" s="885"/>
      <c r="ANR4" s="885"/>
      <c r="ANS4" s="885"/>
      <c r="ANT4" s="885"/>
      <c r="ANU4" s="885"/>
      <c r="ANV4" s="885"/>
      <c r="ANW4" s="885"/>
      <c r="ANX4" s="885"/>
      <c r="ANY4" s="885"/>
      <c r="ANZ4" s="885"/>
      <c r="AOA4" s="885"/>
      <c r="AOB4" s="885"/>
      <c r="AOC4" s="885"/>
      <c r="AOD4" s="885"/>
      <c r="AOE4" s="885"/>
      <c r="AOF4" s="885"/>
      <c r="AOG4" s="885"/>
      <c r="AOH4" s="885"/>
      <c r="AOI4" s="885"/>
      <c r="AOJ4" s="885"/>
      <c r="AOK4" s="885"/>
      <c r="AOL4" s="885"/>
      <c r="AOM4" s="885"/>
      <c r="AON4" s="885"/>
      <c r="AOO4" s="885"/>
      <c r="AOP4" s="885"/>
      <c r="AOQ4" s="885"/>
      <c r="AOR4" s="885"/>
      <c r="AOS4" s="885"/>
      <c r="AOT4" s="885"/>
      <c r="AOU4" s="885"/>
      <c r="AOV4" s="885"/>
      <c r="AOW4" s="885"/>
      <c r="AOX4" s="885"/>
      <c r="AOY4" s="885"/>
      <c r="AOZ4" s="885"/>
      <c r="APA4" s="885"/>
      <c r="APB4" s="885"/>
      <c r="APC4" s="885"/>
      <c r="APD4" s="885"/>
      <c r="APE4" s="885"/>
      <c r="APF4" s="885"/>
      <c r="APG4" s="885"/>
      <c r="APH4" s="885"/>
      <c r="API4" s="885"/>
      <c r="APJ4" s="885"/>
      <c r="APK4" s="885"/>
      <c r="APL4" s="885"/>
      <c r="APM4" s="885"/>
      <c r="APN4" s="885"/>
      <c r="APO4" s="885"/>
      <c r="APP4" s="885"/>
      <c r="APQ4" s="885"/>
      <c r="APR4" s="885"/>
      <c r="APS4" s="885"/>
      <c r="APT4" s="885"/>
      <c r="APU4" s="885"/>
      <c r="APV4" s="885"/>
      <c r="APW4" s="885"/>
      <c r="APX4" s="885"/>
      <c r="APY4" s="885"/>
      <c r="APZ4" s="885"/>
      <c r="AQA4" s="885"/>
      <c r="AQB4" s="885"/>
      <c r="AQC4" s="885"/>
      <c r="AQD4" s="885"/>
      <c r="AQE4" s="885"/>
      <c r="AQF4" s="885"/>
      <c r="AQG4" s="885"/>
      <c r="AQH4" s="885"/>
      <c r="AQI4" s="885"/>
      <c r="AQJ4" s="885"/>
      <c r="AQK4" s="885"/>
      <c r="AQL4" s="885"/>
      <c r="AQM4" s="885"/>
      <c r="AQN4" s="885"/>
      <c r="AQO4" s="885"/>
      <c r="AQP4" s="885"/>
      <c r="AQQ4" s="885"/>
      <c r="AQR4" s="885"/>
      <c r="AQS4" s="885"/>
      <c r="AQT4" s="885"/>
      <c r="AQU4" s="885"/>
      <c r="AQV4" s="885"/>
      <c r="AQW4" s="885"/>
      <c r="AQX4" s="885"/>
      <c r="AQY4" s="885"/>
      <c r="AQZ4" s="885"/>
      <c r="ARA4" s="885"/>
      <c r="ARB4" s="885"/>
      <c r="ARC4" s="885"/>
      <c r="ARD4" s="885"/>
      <c r="ARE4" s="885"/>
      <c r="ARF4" s="885"/>
      <c r="ARG4" s="885"/>
      <c r="ARH4" s="885"/>
      <c r="ARI4" s="885"/>
      <c r="ARJ4" s="885"/>
      <c r="ARK4" s="885"/>
      <c r="ARL4" s="885"/>
      <c r="ARM4" s="885"/>
      <c r="ARN4" s="885"/>
      <c r="ARO4" s="885"/>
      <c r="ARP4" s="885"/>
      <c r="ARQ4" s="885"/>
      <c r="ARR4" s="885"/>
      <c r="ARS4" s="885"/>
      <c r="ART4" s="885"/>
      <c r="ARU4" s="885"/>
      <c r="ARV4" s="885"/>
      <c r="ARW4" s="885"/>
      <c r="ARX4" s="885"/>
      <c r="ARY4" s="885"/>
      <c r="ARZ4" s="885"/>
      <c r="ASA4" s="885"/>
      <c r="ASB4" s="885"/>
      <c r="ASC4" s="885"/>
      <c r="ASD4" s="885"/>
      <c r="ASE4" s="885"/>
      <c r="ASF4" s="885"/>
      <c r="ASG4" s="885"/>
      <c r="ASH4" s="885"/>
      <c r="ASI4" s="885"/>
      <c r="ASJ4" s="885"/>
      <c r="ASK4" s="885"/>
      <c r="ASL4" s="885"/>
      <c r="ASM4" s="885"/>
      <c r="ASN4" s="885"/>
      <c r="ASO4" s="885"/>
      <c r="ASP4" s="885"/>
      <c r="ASQ4" s="885"/>
      <c r="ASR4" s="885"/>
      <c r="ASS4" s="885"/>
      <c r="AST4" s="885"/>
      <c r="ASU4" s="885"/>
      <c r="ASV4" s="885"/>
      <c r="ASW4" s="885"/>
      <c r="ASX4" s="885"/>
      <c r="ASY4" s="885"/>
      <c r="ASZ4" s="885"/>
      <c r="ATA4" s="885"/>
      <c r="ATB4" s="885"/>
      <c r="ATC4" s="885"/>
      <c r="ATD4" s="885"/>
      <c r="ATE4" s="885"/>
      <c r="ATF4" s="885"/>
      <c r="ATG4" s="885"/>
      <c r="ATH4" s="885"/>
      <c r="ATI4" s="885"/>
      <c r="ATJ4" s="885"/>
      <c r="ATK4" s="885"/>
      <c r="ATL4" s="885"/>
      <c r="ATM4" s="885"/>
      <c r="ATN4" s="885"/>
      <c r="ATO4" s="885"/>
      <c r="ATP4" s="885"/>
      <c r="ATQ4" s="885"/>
      <c r="ATR4" s="885"/>
      <c r="ATS4" s="885"/>
      <c r="ATT4" s="885"/>
      <c r="ATU4" s="885"/>
      <c r="ATV4" s="885"/>
      <c r="ATW4" s="885"/>
      <c r="ATX4" s="885"/>
      <c r="ATY4" s="885"/>
      <c r="ATZ4" s="885"/>
      <c r="AUA4" s="885"/>
      <c r="AUB4" s="885"/>
      <c r="AUC4" s="885"/>
      <c r="AUD4" s="885"/>
      <c r="AUE4" s="885"/>
      <c r="AUF4" s="885"/>
      <c r="AUG4" s="885"/>
      <c r="AUH4" s="885"/>
      <c r="AUI4" s="885"/>
      <c r="AUJ4" s="885"/>
      <c r="AUK4" s="885"/>
      <c r="AUL4" s="885"/>
      <c r="AUM4" s="885"/>
      <c r="AUN4" s="885"/>
      <c r="AUO4" s="885"/>
      <c r="AUP4" s="885"/>
      <c r="AUQ4" s="885"/>
      <c r="AUR4" s="885"/>
      <c r="AUS4" s="885"/>
      <c r="AUT4" s="885"/>
      <c r="AUU4" s="885"/>
      <c r="AUV4" s="885"/>
      <c r="AUW4" s="885"/>
      <c r="AUX4" s="885"/>
      <c r="AUY4" s="885"/>
      <c r="AUZ4" s="885"/>
      <c r="AVA4" s="885"/>
      <c r="AVB4" s="885"/>
      <c r="AVC4" s="885"/>
      <c r="AVD4" s="885"/>
      <c r="AVE4" s="885"/>
      <c r="AVF4" s="885"/>
      <c r="AVG4" s="885"/>
      <c r="AVH4" s="885"/>
      <c r="AVI4" s="885"/>
      <c r="AVJ4" s="885"/>
      <c r="AVK4" s="885"/>
      <c r="AVL4" s="885"/>
      <c r="AVM4" s="885"/>
      <c r="AVN4" s="885"/>
      <c r="AVO4" s="885"/>
      <c r="AVP4" s="885"/>
      <c r="AVQ4" s="885"/>
      <c r="AVR4" s="885"/>
      <c r="AVS4" s="885"/>
      <c r="AVT4" s="885"/>
      <c r="AVU4" s="885"/>
      <c r="AVV4" s="885"/>
      <c r="AVW4" s="885"/>
      <c r="AVX4" s="885"/>
      <c r="AVY4" s="885"/>
      <c r="AVZ4" s="885"/>
      <c r="AWA4" s="885"/>
      <c r="AWB4" s="885"/>
      <c r="AWC4" s="885"/>
      <c r="AWD4" s="885"/>
      <c r="AWE4" s="885"/>
      <c r="AWF4" s="885"/>
      <c r="AWG4" s="885"/>
      <c r="AWH4" s="885"/>
      <c r="AWI4" s="885"/>
      <c r="AWJ4" s="885"/>
      <c r="AWK4" s="885"/>
      <c r="AWL4" s="885"/>
      <c r="AWM4" s="885"/>
      <c r="AWN4" s="885"/>
      <c r="AWO4" s="885"/>
      <c r="AWP4" s="885"/>
      <c r="AWQ4" s="885"/>
      <c r="AWR4" s="885"/>
      <c r="AWS4" s="885"/>
      <c r="AWT4" s="885"/>
      <c r="AWU4" s="885"/>
      <c r="AWV4" s="885"/>
      <c r="AWW4" s="885"/>
      <c r="AWX4" s="885"/>
      <c r="AWY4" s="885"/>
      <c r="AWZ4" s="885"/>
      <c r="AXA4" s="885"/>
      <c r="AXB4" s="885"/>
      <c r="AXC4" s="885"/>
      <c r="AXD4" s="885"/>
      <c r="AXE4" s="885"/>
      <c r="AXF4" s="885"/>
      <c r="AXG4" s="885"/>
      <c r="AXH4" s="885"/>
      <c r="AXI4" s="885"/>
      <c r="AXJ4" s="885"/>
      <c r="AXK4" s="885"/>
      <c r="AXL4" s="885"/>
      <c r="AXM4" s="885"/>
      <c r="AXN4" s="885"/>
      <c r="AXO4" s="885"/>
      <c r="AXP4" s="885"/>
      <c r="AXQ4" s="885"/>
      <c r="AXR4" s="885"/>
      <c r="AXS4" s="885"/>
      <c r="AXT4" s="885"/>
      <c r="AXU4" s="885"/>
      <c r="AXV4" s="885"/>
      <c r="AXW4" s="885"/>
      <c r="AXX4" s="885"/>
      <c r="AXY4" s="885"/>
      <c r="AXZ4" s="885"/>
      <c r="AYA4" s="885"/>
      <c r="AYB4" s="885"/>
      <c r="AYC4" s="885"/>
      <c r="AYD4" s="885"/>
      <c r="AYE4" s="885"/>
      <c r="AYF4" s="885"/>
      <c r="AYG4" s="885"/>
      <c r="AYH4" s="885"/>
      <c r="AYI4" s="885"/>
      <c r="AYJ4" s="885"/>
      <c r="AYK4" s="885"/>
      <c r="AYL4" s="885"/>
      <c r="AYM4" s="885"/>
      <c r="AYN4" s="885"/>
      <c r="AYO4" s="885"/>
      <c r="AYP4" s="885"/>
      <c r="AYQ4" s="885"/>
      <c r="AYR4" s="885"/>
      <c r="AYS4" s="885"/>
      <c r="AYT4" s="885"/>
      <c r="AYU4" s="885"/>
      <c r="AYV4" s="885"/>
      <c r="AYW4" s="885"/>
      <c r="AYX4" s="885"/>
      <c r="AYY4" s="885"/>
      <c r="AYZ4" s="885"/>
      <c r="AZA4" s="885"/>
      <c r="AZB4" s="885"/>
      <c r="AZC4" s="885"/>
      <c r="AZD4" s="885"/>
      <c r="AZE4" s="885"/>
      <c r="AZF4" s="885"/>
      <c r="AZG4" s="885"/>
      <c r="AZH4" s="885"/>
      <c r="AZI4" s="885"/>
      <c r="AZJ4" s="885"/>
      <c r="AZK4" s="885"/>
      <c r="AZL4" s="885"/>
      <c r="AZM4" s="885"/>
      <c r="AZN4" s="885"/>
      <c r="AZO4" s="885"/>
      <c r="AZP4" s="885"/>
      <c r="AZQ4" s="885"/>
      <c r="AZR4" s="885"/>
      <c r="AZS4" s="885"/>
      <c r="AZT4" s="885"/>
      <c r="AZU4" s="885"/>
      <c r="AZV4" s="885"/>
      <c r="AZW4" s="885"/>
      <c r="AZX4" s="885"/>
      <c r="AZY4" s="885"/>
      <c r="AZZ4" s="885"/>
      <c r="BAA4" s="885"/>
      <c r="BAB4" s="885"/>
      <c r="BAC4" s="885"/>
      <c r="BAD4" s="885"/>
      <c r="BAE4" s="885"/>
      <c r="BAF4" s="885"/>
      <c r="BAG4" s="885"/>
      <c r="BAH4" s="885"/>
      <c r="BAI4" s="885"/>
      <c r="BAJ4" s="885"/>
      <c r="BAK4" s="885"/>
      <c r="BAL4" s="885"/>
      <c r="BAM4" s="885"/>
      <c r="BAN4" s="885"/>
      <c r="BAO4" s="885"/>
      <c r="BAP4" s="885"/>
      <c r="BAQ4" s="885"/>
      <c r="BAR4" s="885"/>
      <c r="BAS4" s="885"/>
      <c r="BAT4" s="885"/>
      <c r="BAU4" s="885"/>
      <c r="BAV4" s="885"/>
      <c r="BAW4" s="885"/>
      <c r="BAX4" s="885"/>
      <c r="BAY4" s="885"/>
      <c r="BAZ4" s="885"/>
      <c r="BBA4" s="885"/>
      <c r="BBB4" s="885"/>
      <c r="BBC4" s="885"/>
      <c r="BBD4" s="885"/>
      <c r="BBE4" s="885"/>
      <c r="BBF4" s="885"/>
      <c r="BBG4" s="885"/>
      <c r="BBH4" s="885"/>
      <c r="BBI4" s="885"/>
      <c r="BBJ4" s="885"/>
      <c r="BBK4" s="885"/>
      <c r="BBL4" s="885"/>
      <c r="BBM4" s="885"/>
      <c r="BBN4" s="885"/>
      <c r="BBO4" s="885"/>
      <c r="BBP4" s="885"/>
      <c r="BBQ4" s="885"/>
      <c r="BBR4" s="885"/>
      <c r="BBS4" s="885"/>
      <c r="BBT4" s="885"/>
      <c r="BBU4" s="885"/>
      <c r="BBV4" s="885"/>
      <c r="BBW4" s="885"/>
      <c r="BBX4" s="885"/>
      <c r="BBY4" s="885"/>
      <c r="BBZ4" s="885"/>
      <c r="BCA4" s="885"/>
      <c r="BCB4" s="885"/>
      <c r="BCC4" s="885"/>
      <c r="BCD4" s="885"/>
      <c r="BCE4" s="885"/>
      <c r="BCF4" s="885"/>
      <c r="BCG4" s="885"/>
      <c r="BCH4" s="885"/>
      <c r="BCI4" s="885"/>
      <c r="BCJ4" s="885"/>
      <c r="BCK4" s="885"/>
      <c r="BCL4" s="885"/>
      <c r="BCM4" s="885"/>
      <c r="BCN4" s="885"/>
      <c r="BCO4" s="885"/>
      <c r="BCP4" s="885"/>
      <c r="BCQ4" s="885"/>
      <c r="BCR4" s="885"/>
      <c r="BCS4" s="885"/>
      <c r="BCT4" s="885"/>
      <c r="BCU4" s="885"/>
      <c r="BCV4" s="885"/>
      <c r="BCW4" s="885"/>
      <c r="BCX4" s="885"/>
      <c r="BCY4" s="885"/>
      <c r="BCZ4" s="885"/>
      <c r="BDA4" s="885"/>
      <c r="BDB4" s="885"/>
      <c r="BDC4" s="885"/>
      <c r="BDD4" s="885"/>
      <c r="BDE4" s="885"/>
      <c r="BDF4" s="885"/>
      <c r="BDG4" s="885"/>
      <c r="BDH4" s="885"/>
      <c r="BDI4" s="885"/>
      <c r="BDJ4" s="885"/>
      <c r="BDK4" s="885"/>
      <c r="BDL4" s="885"/>
      <c r="BDM4" s="885"/>
      <c r="BDN4" s="885"/>
      <c r="BDO4" s="885"/>
      <c r="BDP4" s="885"/>
      <c r="BDQ4" s="885"/>
      <c r="BDR4" s="885"/>
      <c r="BDS4" s="885"/>
      <c r="BDT4" s="885"/>
      <c r="BDU4" s="885"/>
      <c r="BDV4" s="885"/>
      <c r="BDW4" s="885"/>
      <c r="BDX4" s="885"/>
      <c r="BDY4" s="885"/>
      <c r="BDZ4" s="885"/>
      <c r="BEA4" s="885"/>
      <c r="BEB4" s="885"/>
      <c r="BEC4" s="885"/>
      <c r="BED4" s="885"/>
      <c r="BEE4" s="885"/>
      <c r="BEF4" s="885"/>
      <c r="BEG4" s="885"/>
      <c r="BEH4" s="885"/>
      <c r="BEI4" s="885"/>
      <c r="BEJ4" s="885"/>
      <c r="BEK4" s="885"/>
      <c r="BEL4" s="885"/>
      <c r="BEM4" s="885"/>
      <c r="BEN4" s="885"/>
      <c r="BEO4" s="885"/>
      <c r="BEP4" s="885"/>
      <c r="BEQ4" s="885"/>
      <c r="BER4" s="885"/>
      <c r="BES4" s="885"/>
      <c r="BET4" s="885"/>
      <c r="BEU4" s="885"/>
      <c r="BEV4" s="885"/>
      <c r="BEW4" s="885"/>
      <c r="BEX4" s="885"/>
      <c r="BEY4" s="885"/>
      <c r="BEZ4" s="885"/>
      <c r="BFA4" s="885"/>
      <c r="BFB4" s="885"/>
      <c r="BFC4" s="885"/>
      <c r="BFD4" s="885"/>
      <c r="BFE4" s="885"/>
      <c r="BFF4" s="885"/>
      <c r="BFG4" s="885"/>
      <c r="BFH4" s="885"/>
      <c r="BFI4" s="885"/>
      <c r="BFJ4" s="885"/>
      <c r="BFK4" s="885"/>
      <c r="BFL4" s="885"/>
      <c r="BFM4" s="885"/>
      <c r="BFN4" s="885"/>
      <c r="BFO4" s="885"/>
      <c r="BFP4" s="885"/>
      <c r="BFQ4" s="885"/>
      <c r="BFR4" s="885"/>
      <c r="BFS4" s="885"/>
      <c r="BFT4" s="885"/>
      <c r="BFU4" s="885"/>
      <c r="BFV4" s="885"/>
      <c r="BFW4" s="885"/>
      <c r="BFX4" s="885"/>
      <c r="BFY4" s="885"/>
      <c r="BFZ4" s="885"/>
      <c r="BGA4" s="885"/>
      <c r="BGB4" s="885"/>
      <c r="BGC4" s="885"/>
      <c r="BGD4" s="885"/>
      <c r="BGE4" s="885"/>
      <c r="BGF4" s="885"/>
      <c r="BGG4" s="885"/>
      <c r="BGH4" s="885"/>
      <c r="BGI4" s="885"/>
      <c r="BGJ4" s="885"/>
      <c r="BGK4" s="885"/>
      <c r="BGL4" s="885"/>
      <c r="BGM4" s="885"/>
      <c r="BGN4" s="885"/>
      <c r="BGO4" s="885"/>
      <c r="BGP4" s="885"/>
      <c r="BGQ4" s="885"/>
      <c r="BGR4" s="885"/>
      <c r="BGS4" s="885"/>
      <c r="BGT4" s="885"/>
      <c r="BGU4" s="885"/>
      <c r="BGV4" s="885"/>
      <c r="BGW4" s="885"/>
      <c r="BGX4" s="885"/>
      <c r="BGY4" s="885"/>
      <c r="BGZ4" s="885"/>
      <c r="BHA4" s="885"/>
      <c r="BHB4" s="885"/>
      <c r="BHC4" s="885"/>
      <c r="BHD4" s="885"/>
      <c r="BHE4" s="885"/>
      <c r="BHF4" s="885"/>
      <c r="BHG4" s="885"/>
      <c r="BHH4" s="885"/>
      <c r="BHI4" s="885"/>
      <c r="BHJ4" s="885"/>
      <c r="BHK4" s="885"/>
      <c r="BHL4" s="885"/>
      <c r="BHM4" s="885"/>
      <c r="BHN4" s="885"/>
      <c r="BHO4" s="885"/>
      <c r="BHP4" s="885"/>
      <c r="BHQ4" s="885"/>
      <c r="BHR4" s="885"/>
      <c r="BHS4" s="885"/>
      <c r="BHT4" s="885"/>
      <c r="BHU4" s="885"/>
      <c r="BHV4" s="885"/>
      <c r="BHW4" s="885"/>
      <c r="BHX4" s="885"/>
      <c r="BHY4" s="885"/>
      <c r="BHZ4" s="885"/>
      <c r="BIA4" s="885"/>
      <c r="BIB4" s="885"/>
      <c r="BIC4" s="885"/>
      <c r="BID4" s="885"/>
      <c r="BIE4" s="885"/>
      <c r="BIF4" s="885"/>
      <c r="BIG4" s="885"/>
      <c r="BIH4" s="885"/>
      <c r="BII4" s="885"/>
      <c r="BIJ4" s="885"/>
      <c r="BIK4" s="885"/>
      <c r="BIL4" s="885"/>
      <c r="BIM4" s="885"/>
      <c r="BIN4" s="885"/>
      <c r="BIO4" s="885"/>
      <c r="BIP4" s="885"/>
      <c r="BIQ4" s="885"/>
      <c r="BIR4" s="885"/>
      <c r="BIS4" s="885"/>
      <c r="BIT4" s="885"/>
      <c r="BIU4" s="885"/>
      <c r="BIV4" s="885"/>
      <c r="BIW4" s="885"/>
      <c r="BIX4" s="885"/>
      <c r="BIY4" s="885"/>
      <c r="BIZ4" s="885"/>
      <c r="BJA4" s="885"/>
      <c r="BJB4" s="885"/>
      <c r="BJC4" s="885"/>
      <c r="BJD4" s="885"/>
      <c r="BJE4" s="885"/>
      <c r="BJF4" s="885"/>
      <c r="BJG4" s="885"/>
      <c r="BJH4" s="885"/>
      <c r="BJI4" s="885"/>
      <c r="BJJ4" s="885"/>
      <c r="BJK4" s="885"/>
      <c r="BJL4" s="885"/>
      <c r="BJM4" s="885"/>
      <c r="BJN4" s="885"/>
      <c r="BJO4" s="885"/>
      <c r="BJP4" s="885"/>
      <c r="BJQ4" s="885"/>
      <c r="BJR4" s="885"/>
      <c r="BJS4" s="885"/>
      <c r="BJT4" s="885"/>
      <c r="BJU4" s="885"/>
      <c r="BJV4" s="885"/>
      <c r="BJW4" s="885"/>
      <c r="BJX4" s="885"/>
      <c r="BJY4" s="885"/>
      <c r="BJZ4" s="885"/>
      <c r="BKA4" s="885"/>
      <c r="BKB4" s="885"/>
      <c r="BKC4" s="885"/>
      <c r="BKD4" s="885"/>
      <c r="BKE4" s="885"/>
      <c r="BKF4" s="885"/>
      <c r="BKG4" s="885"/>
      <c r="BKH4" s="885"/>
      <c r="BKI4" s="885"/>
      <c r="BKJ4" s="885"/>
      <c r="BKK4" s="885"/>
      <c r="BKL4" s="885"/>
      <c r="BKM4" s="885"/>
      <c r="BKN4" s="885"/>
      <c r="BKO4" s="885"/>
      <c r="BKP4" s="885"/>
      <c r="BKQ4" s="885"/>
      <c r="BKR4" s="885"/>
      <c r="BKS4" s="885"/>
      <c r="BKT4" s="885"/>
      <c r="BKU4" s="885"/>
      <c r="BKV4" s="885"/>
      <c r="BKW4" s="885"/>
      <c r="BKX4" s="885"/>
      <c r="BKY4" s="885"/>
      <c r="BKZ4" s="885"/>
      <c r="BLA4" s="885"/>
      <c r="BLB4" s="885"/>
      <c r="BLC4" s="885"/>
      <c r="BLD4" s="885"/>
      <c r="BLE4" s="885"/>
      <c r="BLF4" s="885"/>
      <c r="BLG4" s="885"/>
      <c r="BLH4" s="885"/>
      <c r="BLI4" s="885"/>
      <c r="BLJ4" s="885"/>
      <c r="BLK4" s="885"/>
      <c r="BLL4" s="885"/>
      <c r="BLM4" s="885"/>
      <c r="BLN4" s="885"/>
      <c r="BLO4" s="885"/>
      <c r="BLP4" s="885"/>
      <c r="BLQ4" s="885"/>
      <c r="BLR4" s="885"/>
      <c r="BLS4" s="885"/>
      <c r="BLT4" s="885"/>
      <c r="BLU4" s="885"/>
      <c r="BLV4" s="885"/>
      <c r="BLW4" s="885"/>
      <c r="BLX4" s="885"/>
      <c r="BLY4" s="885"/>
      <c r="BLZ4" s="885"/>
      <c r="BMA4" s="885"/>
      <c r="BMB4" s="885"/>
      <c r="BMC4" s="885"/>
      <c r="BMD4" s="885"/>
      <c r="BME4" s="885"/>
      <c r="BMF4" s="885"/>
      <c r="BMG4" s="885"/>
      <c r="BMH4" s="885"/>
      <c r="BMI4" s="885"/>
      <c r="BMJ4" s="885"/>
      <c r="BMK4" s="885"/>
      <c r="BML4" s="885"/>
      <c r="BMM4" s="885"/>
      <c r="BMN4" s="885"/>
      <c r="BMO4" s="885"/>
      <c r="BMP4" s="885"/>
      <c r="BMQ4" s="885"/>
      <c r="BMR4" s="885"/>
      <c r="BMS4" s="885"/>
      <c r="BMT4" s="885"/>
      <c r="BMU4" s="885"/>
      <c r="BMV4" s="885"/>
      <c r="BMW4" s="885"/>
      <c r="BMX4" s="885"/>
      <c r="BMY4" s="885"/>
      <c r="BMZ4" s="885"/>
      <c r="BNA4" s="885"/>
      <c r="BNB4" s="885"/>
      <c r="BNC4" s="885"/>
      <c r="BND4" s="885"/>
      <c r="BNE4" s="885"/>
      <c r="BNF4" s="885"/>
      <c r="BNG4" s="885"/>
      <c r="BNH4" s="885"/>
      <c r="BNI4" s="885"/>
      <c r="BNJ4" s="885"/>
      <c r="BNK4" s="885"/>
      <c r="BNL4" s="885"/>
      <c r="BNM4" s="885"/>
      <c r="BNN4" s="885"/>
      <c r="BNO4" s="885"/>
      <c r="BNP4" s="885"/>
      <c r="BNQ4" s="885"/>
      <c r="BNR4" s="885"/>
      <c r="BNS4" s="885"/>
      <c r="BNT4" s="885"/>
      <c r="BNU4" s="885"/>
      <c r="BNV4" s="885"/>
      <c r="BNW4" s="885"/>
      <c r="BNX4" s="885"/>
      <c r="BNY4" s="885"/>
      <c r="BNZ4" s="885"/>
      <c r="BOA4" s="885"/>
      <c r="BOB4" s="885"/>
      <c r="BOC4" s="885"/>
      <c r="BOD4" s="885"/>
      <c r="BOE4" s="885"/>
      <c r="BOF4" s="885"/>
      <c r="BOG4" s="885"/>
      <c r="BOH4" s="885"/>
      <c r="BOI4" s="885"/>
      <c r="BOJ4" s="885"/>
      <c r="BOK4" s="885"/>
      <c r="BOL4" s="885"/>
      <c r="BOM4" s="885"/>
      <c r="BON4" s="885"/>
      <c r="BOO4" s="885"/>
      <c r="BOP4" s="885"/>
      <c r="BOQ4" s="885"/>
      <c r="BOR4" s="885"/>
      <c r="BOS4" s="885"/>
      <c r="BOT4" s="885"/>
      <c r="BOU4" s="885"/>
      <c r="BOV4" s="885"/>
      <c r="BOW4" s="885"/>
      <c r="BOX4" s="885"/>
      <c r="BOY4" s="885"/>
      <c r="BOZ4" s="885"/>
      <c r="BPA4" s="885"/>
      <c r="BPB4" s="885"/>
      <c r="BPC4" s="885"/>
      <c r="BPD4" s="885"/>
      <c r="BPE4" s="885"/>
      <c r="BPF4" s="885"/>
      <c r="BPG4" s="885"/>
      <c r="BPH4" s="885"/>
      <c r="BPI4" s="885"/>
      <c r="BPJ4" s="885"/>
      <c r="BPK4" s="885"/>
      <c r="BPL4" s="885"/>
      <c r="BPM4" s="885"/>
      <c r="BPN4" s="885"/>
      <c r="BPO4" s="885"/>
      <c r="BPP4" s="885"/>
      <c r="BPQ4" s="885"/>
      <c r="BPR4" s="885"/>
      <c r="BPS4" s="885"/>
      <c r="BPT4" s="885"/>
      <c r="BPU4" s="885"/>
      <c r="BPV4" s="885"/>
      <c r="BPW4" s="885"/>
      <c r="BPX4" s="885"/>
      <c r="BPY4" s="885"/>
      <c r="BPZ4" s="885"/>
      <c r="BQA4" s="885"/>
      <c r="BQB4" s="885"/>
      <c r="BQC4" s="885"/>
      <c r="BQD4" s="885"/>
      <c r="BQE4" s="885"/>
      <c r="BQF4" s="885"/>
      <c r="BQG4" s="885"/>
      <c r="BQH4" s="885"/>
      <c r="BQI4" s="885"/>
      <c r="BQJ4" s="885"/>
      <c r="BQK4" s="885"/>
      <c r="BQL4" s="885"/>
      <c r="BQM4" s="885"/>
      <c r="BQN4" s="885"/>
      <c r="BQO4" s="885"/>
      <c r="BQP4" s="885"/>
      <c r="BQQ4" s="885"/>
      <c r="BQR4" s="885"/>
      <c r="BQS4" s="885"/>
      <c r="BQT4" s="885"/>
      <c r="BQU4" s="885"/>
      <c r="BQV4" s="885"/>
      <c r="BQW4" s="885"/>
      <c r="BQX4" s="885"/>
      <c r="BQY4" s="885"/>
      <c r="BQZ4" s="885"/>
      <c r="BRA4" s="885"/>
      <c r="BRB4" s="885"/>
      <c r="BRC4" s="885"/>
      <c r="BRD4" s="885"/>
      <c r="BRE4" s="885"/>
      <c r="BRF4" s="885"/>
      <c r="BRG4" s="885"/>
      <c r="BRH4" s="885"/>
      <c r="BRI4" s="885"/>
      <c r="BRJ4" s="885"/>
      <c r="BRK4" s="885"/>
      <c r="BRL4" s="885"/>
      <c r="BRM4" s="885"/>
      <c r="BRN4" s="885"/>
      <c r="BRO4" s="885"/>
      <c r="BRP4" s="885"/>
      <c r="BRQ4" s="885"/>
      <c r="BRR4" s="885"/>
      <c r="BRS4" s="885"/>
      <c r="BRT4" s="885"/>
      <c r="BRU4" s="885"/>
      <c r="BRV4" s="885"/>
      <c r="BRW4" s="885"/>
      <c r="BRX4" s="885"/>
      <c r="BRY4" s="885"/>
      <c r="BRZ4" s="885"/>
      <c r="BSA4" s="885"/>
      <c r="BSB4" s="885"/>
      <c r="BSC4" s="885"/>
      <c r="BSD4" s="885"/>
      <c r="BSE4" s="885"/>
      <c r="BSF4" s="885"/>
      <c r="BSG4" s="885"/>
      <c r="BSH4" s="885"/>
      <c r="BSI4" s="885"/>
      <c r="BSJ4" s="885"/>
      <c r="BSK4" s="885"/>
      <c r="BSL4" s="885"/>
      <c r="BSM4" s="885"/>
      <c r="BSN4" s="885"/>
      <c r="BSO4" s="885"/>
      <c r="BSP4" s="885"/>
      <c r="BSQ4" s="885"/>
      <c r="BSR4" s="885"/>
      <c r="BSS4" s="885"/>
      <c r="BST4" s="885"/>
      <c r="BSU4" s="885"/>
      <c r="BSV4" s="885"/>
      <c r="BSW4" s="885"/>
      <c r="BSX4" s="885"/>
      <c r="BSY4" s="885"/>
      <c r="BSZ4" s="885"/>
      <c r="BTA4" s="885"/>
      <c r="BTB4" s="885"/>
      <c r="BTC4" s="885"/>
      <c r="BTD4" s="885"/>
      <c r="BTE4" s="885"/>
      <c r="BTF4" s="885"/>
      <c r="BTG4" s="885"/>
      <c r="BTH4" s="885"/>
      <c r="BTI4" s="885"/>
      <c r="BTJ4" s="885"/>
      <c r="BTK4" s="885"/>
      <c r="BTL4" s="885"/>
      <c r="BTM4" s="885"/>
      <c r="BTN4" s="885"/>
      <c r="BTO4" s="885"/>
      <c r="BTP4" s="885"/>
      <c r="BTQ4" s="885"/>
      <c r="BTR4" s="885"/>
      <c r="BTS4" s="885"/>
      <c r="BTT4" s="885"/>
      <c r="BTU4" s="885"/>
      <c r="BTV4" s="885"/>
      <c r="BTW4" s="885"/>
      <c r="BTX4" s="885"/>
      <c r="BTY4" s="885"/>
      <c r="BTZ4" s="885"/>
      <c r="BUA4" s="885"/>
      <c r="BUB4" s="885"/>
      <c r="BUC4" s="885"/>
      <c r="BUD4" s="885"/>
      <c r="BUE4" s="885"/>
      <c r="BUF4" s="885"/>
      <c r="BUG4" s="885"/>
      <c r="BUH4" s="885"/>
      <c r="BUI4" s="885"/>
      <c r="BUJ4" s="885"/>
      <c r="BUK4" s="885"/>
      <c r="BUL4" s="885"/>
      <c r="BUM4" s="885"/>
      <c r="BUN4" s="885"/>
      <c r="BUO4" s="885"/>
      <c r="BUP4" s="885"/>
      <c r="BUQ4" s="885"/>
      <c r="BUR4" s="885"/>
      <c r="BUS4" s="885"/>
      <c r="BUT4" s="885"/>
      <c r="BUU4" s="885"/>
      <c r="BUV4" s="885"/>
      <c r="BUW4" s="885"/>
      <c r="BUX4" s="885"/>
      <c r="BUY4" s="885"/>
      <c r="BUZ4" s="885"/>
      <c r="BVA4" s="885"/>
      <c r="BVB4" s="885"/>
      <c r="BVC4" s="885"/>
      <c r="BVD4" s="885"/>
      <c r="BVE4" s="885"/>
      <c r="BVF4" s="885"/>
      <c r="BVG4" s="885"/>
      <c r="BVH4" s="885"/>
      <c r="BVI4" s="885"/>
      <c r="BVJ4" s="885"/>
      <c r="BVK4" s="885"/>
      <c r="BVL4" s="885"/>
      <c r="BVM4" s="885"/>
      <c r="BVN4" s="885"/>
      <c r="BVO4" s="885"/>
      <c r="BVP4" s="885"/>
      <c r="BVQ4" s="885"/>
      <c r="BVR4" s="885"/>
      <c r="BVS4" s="885"/>
      <c r="BVT4" s="885"/>
      <c r="BVU4" s="885"/>
      <c r="BVV4" s="885"/>
      <c r="BVW4" s="885"/>
      <c r="BVX4" s="885"/>
      <c r="BVY4" s="885"/>
      <c r="BVZ4" s="885"/>
      <c r="BWA4" s="885"/>
      <c r="BWB4" s="885"/>
      <c r="BWC4" s="885"/>
      <c r="BWD4" s="885"/>
      <c r="BWE4" s="885"/>
      <c r="BWF4" s="885"/>
      <c r="BWG4" s="885"/>
      <c r="BWH4" s="885"/>
      <c r="BWI4" s="885"/>
      <c r="BWJ4" s="885"/>
      <c r="BWK4" s="885"/>
      <c r="BWL4" s="885"/>
      <c r="BWM4" s="885"/>
      <c r="BWN4" s="885"/>
      <c r="BWO4" s="885"/>
      <c r="BWP4" s="885"/>
      <c r="BWQ4" s="885"/>
      <c r="BWR4" s="885"/>
      <c r="BWS4" s="885"/>
      <c r="BWT4" s="885"/>
      <c r="BWU4" s="885"/>
      <c r="BWV4" s="885"/>
      <c r="BWW4" s="885"/>
      <c r="BWX4" s="885"/>
      <c r="BWY4" s="885"/>
      <c r="BWZ4" s="885"/>
      <c r="BXA4" s="885"/>
      <c r="BXB4" s="885"/>
      <c r="BXC4" s="885"/>
      <c r="BXD4" s="885"/>
      <c r="BXE4" s="885"/>
      <c r="BXF4" s="885"/>
      <c r="BXG4" s="885"/>
      <c r="BXH4" s="885"/>
      <c r="BXI4" s="885"/>
      <c r="BXJ4" s="885"/>
      <c r="BXK4" s="885"/>
      <c r="BXL4" s="885"/>
      <c r="BXM4" s="885"/>
      <c r="BXN4" s="885"/>
      <c r="BXO4" s="885"/>
      <c r="BXP4" s="885"/>
      <c r="BXQ4" s="885"/>
      <c r="BXR4" s="885"/>
      <c r="BXS4" s="885"/>
      <c r="BXT4" s="885"/>
      <c r="BXU4" s="885"/>
      <c r="BXV4" s="885"/>
      <c r="BXW4" s="885"/>
      <c r="BXX4" s="885"/>
      <c r="BXY4" s="885"/>
      <c r="BXZ4" s="885"/>
      <c r="BYA4" s="885"/>
      <c r="BYB4" s="885"/>
      <c r="BYC4" s="885"/>
      <c r="BYD4" s="885"/>
      <c r="BYE4" s="885"/>
      <c r="BYF4" s="885"/>
      <c r="BYG4" s="885"/>
      <c r="BYH4" s="885"/>
      <c r="BYI4" s="885"/>
      <c r="BYJ4" s="885"/>
      <c r="BYK4" s="885"/>
      <c r="BYL4" s="885"/>
      <c r="BYM4" s="885"/>
      <c r="BYN4" s="885"/>
      <c r="BYO4" s="885"/>
      <c r="BYP4" s="885"/>
      <c r="BYQ4" s="885"/>
      <c r="BYR4" s="885"/>
      <c r="BYS4" s="885"/>
      <c r="BYT4" s="885"/>
      <c r="BYU4" s="885"/>
      <c r="BYV4" s="885"/>
      <c r="BYW4" s="885"/>
      <c r="BYX4" s="885"/>
      <c r="BYY4" s="885"/>
      <c r="BYZ4" s="885"/>
      <c r="BZA4" s="885"/>
      <c r="BZB4" s="885"/>
      <c r="BZC4" s="885"/>
      <c r="BZD4" s="885"/>
      <c r="BZE4" s="885"/>
      <c r="BZF4" s="885"/>
      <c r="BZG4" s="885"/>
      <c r="BZH4" s="885"/>
      <c r="BZI4" s="885"/>
      <c r="BZJ4" s="885"/>
      <c r="BZK4" s="885"/>
      <c r="BZL4" s="885"/>
      <c r="BZM4" s="885"/>
      <c r="BZN4" s="885"/>
      <c r="BZO4" s="885"/>
      <c r="BZP4" s="885"/>
      <c r="BZQ4" s="885"/>
      <c r="BZR4" s="885"/>
      <c r="BZS4" s="885"/>
      <c r="BZT4" s="885"/>
      <c r="BZU4" s="885"/>
      <c r="BZV4" s="885"/>
      <c r="BZW4" s="885"/>
      <c r="BZX4" s="885"/>
      <c r="BZY4" s="885"/>
      <c r="BZZ4" s="885"/>
      <c r="CAA4" s="885"/>
      <c r="CAB4" s="885"/>
      <c r="CAC4" s="885"/>
      <c r="CAD4" s="885"/>
      <c r="CAE4" s="885"/>
      <c r="CAF4" s="885"/>
      <c r="CAG4" s="885"/>
      <c r="CAH4" s="885"/>
      <c r="CAI4" s="885"/>
      <c r="CAJ4" s="885"/>
      <c r="CAK4" s="885"/>
      <c r="CAL4" s="885"/>
      <c r="CAM4" s="885"/>
      <c r="CAN4" s="885"/>
      <c r="CAO4" s="885"/>
      <c r="CAP4" s="885"/>
      <c r="CAQ4" s="885"/>
      <c r="CAR4" s="885"/>
      <c r="CAS4" s="885"/>
      <c r="CAT4" s="885"/>
      <c r="CAU4" s="885"/>
      <c r="CAV4" s="885"/>
      <c r="CAW4" s="885"/>
      <c r="CAX4" s="885"/>
      <c r="CAY4" s="885"/>
      <c r="CAZ4" s="885"/>
      <c r="CBA4" s="885"/>
      <c r="CBB4" s="885"/>
      <c r="CBC4" s="885"/>
      <c r="CBD4" s="885"/>
      <c r="CBE4" s="885"/>
      <c r="CBF4" s="885"/>
      <c r="CBG4" s="885"/>
      <c r="CBH4" s="885"/>
      <c r="CBI4" s="885"/>
      <c r="CBJ4" s="885"/>
      <c r="CBK4" s="885"/>
      <c r="CBL4" s="885"/>
      <c r="CBM4" s="885"/>
      <c r="CBN4" s="885"/>
      <c r="CBO4" s="885"/>
      <c r="CBP4" s="885"/>
      <c r="CBQ4" s="885"/>
      <c r="CBR4" s="885"/>
      <c r="CBS4" s="885"/>
      <c r="CBT4" s="885"/>
      <c r="CBU4" s="885"/>
      <c r="CBV4" s="885"/>
      <c r="CBW4" s="885"/>
      <c r="CBX4" s="885"/>
      <c r="CBY4" s="885"/>
      <c r="CBZ4" s="885"/>
      <c r="CCA4" s="885"/>
      <c r="CCB4" s="885"/>
      <c r="CCC4" s="885"/>
      <c r="CCD4" s="885"/>
      <c r="CCE4" s="885"/>
      <c r="CCF4" s="885"/>
      <c r="CCG4" s="885"/>
      <c r="CCH4" s="885"/>
      <c r="CCI4" s="885"/>
      <c r="CCJ4" s="885"/>
      <c r="CCK4" s="885"/>
      <c r="CCL4" s="885"/>
      <c r="CCM4" s="885"/>
      <c r="CCN4" s="885"/>
      <c r="CCO4" s="885"/>
      <c r="CCP4" s="885"/>
      <c r="CCQ4" s="885"/>
      <c r="CCR4" s="885"/>
      <c r="CCS4" s="885"/>
      <c r="CCT4" s="885"/>
      <c r="CCU4" s="885"/>
      <c r="CCV4" s="885"/>
      <c r="CCW4" s="885"/>
      <c r="CCX4" s="885"/>
      <c r="CCY4" s="885"/>
      <c r="CCZ4" s="885"/>
      <c r="CDA4" s="885"/>
      <c r="CDB4" s="885"/>
      <c r="CDC4" s="885"/>
      <c r="CDD4" s="885"/>
      <c r="CDE4" s="885"/>
      <c r="CDF4" s="885"/>
      <c r="CDG4" s="885"/>
      <c r="CDH4" s="885"/>
      <c r="CDI4" s="885"/>
      <c r="CDJ4" s="885"/>
      <c r="CDK4" s="885"/>
      <c r="CDL4" s="885"/>
      <c r="CDM4" s="885"/>
      <c r="CDN4" s="885"/>
      <c r="CDO4" s="885"/>
      <c r="CDP4" s="885"/>
      <c r="CDQ4" s="885"/>
      <c r="CDR4" s="885"/>
      <c r="CDS4" s="885"/>
      <c r="CDT4" s="885"/>
      <c r="CDU4" s="885"/>
      <c r="CDV4" s="885"/>
      <c r="CDW4" s="885"/>
      <c r="CDX4" s="885"/>
      <c r="CDY4" s="885"/>
      <c r="CDZ4" s="885"/>
      <c r="CEA4" s="885"/>
      <c r="CEB4" s="885"/>
      <c r="CEC4" s="885"/>
      <c r="CED4" s="885"/>
      <c r="CEE4" s="885"/>
      <c r="CEF4" s="885"/>
      <c r="CEG4" s="885"/>
      <c r="CEH4" s="885"/>
      <c r="CEI4" s="885"/>
      <c r="CEJ4" s="885"/>
      <c r="CEK4" s="885"/>
      <c r="CEL4" s="885"/>
      <c r="CEM4" s="885"/>
      <c r="CEN4" s="885"/>
      <c r="CEO4" s="885"/>
      <c r="CEP4" s="885"/>
      <c r="CEQ4" s="885"/>
      <c r="CER4" s="885"/>
      <c r="CES4" s="885"/>
      <c r="CET4" s="885"/>
      <c r="CEU4" s="885"/>
      <c r="CEV4" s="885"/>
      <c r="CEW4" s="885"/>
      <c r="CEX4" s="885"/>
      <c r="CEY4" s="885"/>
      <c r="CEZ4" s="885"/>
      <c r="CFA4" s="885"/>
      <c r="CFB4" s="885"/>
      <c r="CFC4" s="885"/>
      <c r="CFD4" s="885"/>
      <c r="CFE4" s="885"/>
      <c r="CFF4" s="885"/>
      <c r="CFG4" s="885"/>
      <c r="CFH4" s="885"/>
      <c r="CFI4" s="885"/>
      <c r="CFJ4" s="885"/>
      <c r="CFK4" s="885"/>
      <c r="CFL4" s="885"/>
      <c r="CFM4" s="885"/>
      <c r="CFN4" s="885"/>
      <c r="CFO4" s="885"/>
      <c r="CFP4" s="885"/>
      <c r="CFQ4" s="885"/>
      <c r="CFR4" s="885"/>
      <c r="CFS4" s="885"/>
      <c r="CFT4" s="885"/>
      <c r="CFU4" s="885"/>
      <c r="CFV4" s="885"/>
      <c r="CFW4" s="885"/>
      <c r="CFX4" s="885"/>
      <c r="CFY4" s="885"/>
      <c r="CFZ4" s="885"/>
      <c r="CGA4" s="885"/>
      <c r="CGB4" s="885"/>
      <c r="CGC4" s="885"/>
      <c r="CGD4" s="885"/>
      <c r="CGE4" s="885"/>
      <c r="CGF4" s="885"/>
      <c r="CGG4" s="885"/>
      <c r="CGH4" s="885"/>
      <c r="CGI4" s="885"/>
      <c r="CGJ4" s="885"/>
      <c r="CGK4" s="885"/>
      <c r="CGL4" s="885"/>
      <c r="CGM4" s="885"/>
      <c r="CGN4" s="885"/>
      <c r="CGO4" s="885"/>
      <c r="CGP4" s="885"/>
      <c r="CGQ4" s="885"/>
      <c r="CGR4" s="885"/>
      <c r="CGS4" s="885"/>
      <c r="CGT4" s="885"/>
      <c r="CGU4" s="885"/>
      <c r="CGV4" s="885"/>
      <c r="CGW4" s="885"/>
      <c r="CGX4" s="885"/>
      <c r="CGY4" s="885"/>
      <c r="CGZ4" s="885"/>
      <c r="CHA4" s="885"/>
      <c r="CHB4" s="885"/>
      <c r="CHC4" s="885"/>
      <c r="CHD4" s="885"/>
      <c r="CHE4" s="885"/>
      <c r="CHF4" s="885"/>
      <c r="CHG4" s="885"/>
      <c r="CHH4" s="885"/>
      <c r="CHI4" s="885"/>
      <c r="CHJ4" s="885"/>
      <c r="CHK4" s="885"/>
      <c r="CHL4" s="885"/>
      <c r="CHM4" s="885"/>
      <c r="CHN4" s="885"/>
      <c r="CHO4" s="885"/>
      <c r="CHP4" s="885"/>
      <c r="CHQ4" s="885"/>
      <c r="CHR4" s="885"/>
      <c r="CHS4" s="885"/>
      <c r="CHT4" s="885"/>
      <c r="CHU4" s="885"/>
      <c r="CHV4" s="885"/>
      <c r="CHW4" s="885"/>
      <c r="CHX4" s="885"/>
      <c r="CHY4" s="885"/>
      <c r="CHZ4" s="885"/>
      <c r="CIA4" s="885"/>
      <c r="CIB4" s="885"/>
      <c r="CIC4" s="885"/>
      <c r="CID4" s="885"/>
      <c r="CIE4" s="885"/>
      <c r="CIF4" s="885"/>
      <c r="CIG4" s="885"/>
      <c r="CIH4" s="885"/>
      <c r="CII4" s="885"/>
      <c r="CIJ4" s="885"/>
      <c r="CIK4" s="885"/>
      <c r="CIL4" s="885"/>
      <c r="CIM4" s="885"/>
      <c r="CIN4" s="885"/>
      <c r="CIO4" s="885"/>
      <c r="CIP4" s="885"/>
      <c r="CIQ4" s="885"/>
      <c r="CIR4" s="885"/>
      <c r="CIS4" s="885"/>
      <c r="CIT4" s="885"/>
      <c r="CIU4" s="885"/>
      <c r="CIV4" s="885"/>
      <c r="CIW4" s="885"/>
      <c r="CIX4" s="885"/>
      <c r="CIY4" s="885"/>
      <c r="CIZ4" s="885"/>
      <c r="CJA4" s="885"/>
      <c r="CJB4" s="885"/>
      <c r="CJC4" s="885"/>
      <c r="CJD4" s="885"/>
      <c r="CJE4" s="885"/>
      <c r="CJF4" s="885"/>
      <c r="CJG4" s="885"/>
      <c r="CJH4" s="885"/>
      <c r="CJI4" s="885"/>
      <c r="CJJ4" s="885"/>
      <c r="CJK4" s="885"/>
      <c r="CJL4" s="885"/>
      <c r="CJM4" s="885"/>
      <c r="CJN4" s="885"/>
      <c r="CJO4" s="885"/>
      <c r="CJP4" s="885"/>
      <c r="CJQ4" s="885"/>
      <c r="CJR4" s="885"/>
      <c r="CJS4" s="885"/>
      <c r="CJT4" s="885"/>
      <c r="CJU4" s="885"/>
      <c r="CJV4" s="885"/>
      <c r="CJW4" s="885"/>
      <c r="CJX4" s="885"/>
      <c r="CJY4" s="885"/>
      <c r="CJZ4" s="885"/>
      <c r="CKA4" s="885"/>
      <c r="CKB4" s="885"/>
      <c r="CKC4" s="885"/>
      <c r="CKD4" s="885"/>
      <c r="CKE4" s="885"/>
      <c r="CKF4" s="885"/>
      <c r="CKG4" s="885"/>
      <c r="CKH4" s="885"/>
      <c r="CKI4" s="885"/>
      <c r="CKJ4" s="885"/>
      <c r="CKK4" s="885"/>
      <c r="CKL4" s="885"/>
      <c r="CKM4" s="885"/>
      <c r="CKN4" s="885"/>
      <c r="CKO4" s="885"/>
      <c r="CKP4" s="885"/>
      <c r="CKQ4" s="885"/>
      <c r="CKR4" s="885"/>
      <c r="CKS4" s="885"/>
      <c r="CKT4" s="885"/>
      <c r="CKU4" s="885"/>
      <c r="CKV4" s="885"/>
      <c r="CKW4" s="885"/>
      <c r="CKX4" s="885"/>
      <c r="CKY4" s="885"/>
      <c r="CKZ4" s="885"/>
      <c r="CLA4" s="885"/>
      <c r="CLB4" s="885"/>
      <c r="CLC4" s="885"/>
      <c r="CLD4" s="885"/>
      <c r="CLE4" s="885"/>
      <c r="CLF4" s="885"/>
      <c r="CLG4" s="885"/>
      <c r="CLH4" s="885"/>
      <c r="CLI4" s="885"/>
      <c r="CLJ4" s="885"/>
      <c r="CLK4" s="885"/>
      <c r="CLL4" s="885"/>
      <c r="CLM4" s="885"/>
      <c r="CLN4" s="885"/>
      <c r="CLO4" s="885"/>
      <c r="CLP4" s="885"/>
      <c r="CLQ4" s="885"/>
      <c r="CLR4" s="885"/>
      <c r="CLS4" s="885"/>
      <c r="CLT4" s="885"/>
      <c r="CLU4" s="885"/>
      <c r="CLV4" s="885"/>
      <c r="CLW4" s="885"/>
      <c r="CLX4" s="885"/>
      <c r="CLY4" s="885"/>
      <c r="CLZ4" s="885"/>
      <c r="CMA4" s="885"/>
      <c r="CMB4" s="885"/>
      <c r="CMC4" s="885"/>
      <c r="CMD4" s="885"/>
      <c r="CME4" s="885"/>
      <c r="CMF4" s="885"/>
      <c r="CMG4" s="885"/>
      <c r="CMH4" s="885"/>
      <c r="CMI4" s="885"/>
      <c r="CMJ4" s="885"/>
      <c r="CMK4" s="885"/>
      <c r="CML4" s="885"/>
      <c r="CMM4" s="885"/>
      <c r="CMN4" s="885"/>
      <c r="CMO4" s="885"/>
      <c r="CMP4" s="885"/>
      <c r="CMQ4" s="885"/>
      <c r="CMR4" s="885"/>
      <c r="CMS4" s="885"/>
      <c r="CMT4" s="885"/>
      <c r="CMU4" s="885"/>
      <c r="CMV4" s="885"/>
      <c r="CMW4" s="885"/>
      <c r="CMX4" s="885"/>
      <c r="CMY4" s="885"/>
      <c r="CMZ4" s="885"/>
      <c r="CNA4" s="885"/>
      <c r="CNB4" s="885"/>
      <c r="CNC4" s="885"/>
      <c r="CND4" s="885"/>
      <c r="CNE4" s="885"/>
      <c r="CNF4" s="885"/>
      <c r="CNG4" s="885"/>
      <c r="CNH4" s="885"/>
      <c r="CNI4" s="885"/>
      <c r="CNJ4" s="885"/>
      <c r="CNK4" s="885"/>
      <c r="CNL4" s="885"/>
      <c r="CNM4" s="885"/>
      <c r="CNN4" s="885"/>
      <c r="CNO4" s="885"/>
      <c r="CNP4" s="885"/>
      <c r="CNQ4" s="885"/>
      <c r="CNR4" s="885"/>
      <c r="CNS4" s="885"/>
      <c r="CNT4" s="885"/>
      <c r="CNU4" s="885"/>
      <c r="CNV4" s="885"/>
      <c r="CNW4" s="885"/>
      <c r="CNX4" s="885"/>
      <c r="CNY4" s="885"/>
      <c r="CNZ4" s="885"/>
      <c r="COA4" s="885"/>
      <c r="COB4" s="885"/>
      <c r="COC4" s="885"/>
      <c r="COD4" s="885"/>
      <c r="COE4" s="885"/>
      <c r="COF4" s="885"/>
      <c r="COG4" s="885"/>
      <c r="COH4" s="885"/>
      <c r="COI4" s="885"/>
      <c r="COJ4" s="885"/>
      <c r="COK4" s="885"/>
      <c r="COL4" s="885"/>
      <c r="COM4" s="885"/>
      <c r="CON4" s="885"/>
      <c r="COO4" s="885"/>
      <c r="COP4" s="885"/>
      <c r="COQ4" s="885"/>
      <c r="COR4" s="885"/>
      <c r="COS4" s="885"/>
      <c r="COT4" s="885"/>
      <c r="COU4" s="885"/>
      <c r="COV4" s="885"/>
      <c r="COW4" s="885"/>
      <c r="COX4" s="885"/>
      <c r="COY4" s="885"/>
      <c r="COZ4" s="885"/>
      <c r="CPA4" s="885"/>
      <c r="CPB4" s="885"/>
      <c r="CPC4" s="885"/>
      <c r="CPD4" s="885"/>
      <c r="CPE4" s="885"/>
      <c r="CPF4" s="885"/>
      <c r="CPG4" s="885"/>
      <c r="CPH4" s="885"/>
      <c r="CPI4" s="885"/>
      <c r="CPJ4" s="885"/>
      <c r="CPK4" s="885"/>
      <c r="CPL4" s="885"/>
      <c r="CPM4" s="885"/>
      <c r="CPN4" s="885"/>
      <c r="CPO4" s="885"/>
      <c r="CPP4" s="885"/>
      <c r="CPQ4" s="885"/>
      <c r="CPR4" s="885"/>
      <c r="CPS4" s="885"/>
      <c r="CPT4" s="885"/>
      <c r="CPU4" s="885"/>
      <c r="CPV4" s="885"/>
      <c r="CPW4" s="885"/>
      <c r="CPX4" s="885"/>
      <c r="CPY4" s="885"/>
      <c r="CPZ4" s="885"/>
      <c r="CQA4" s="885"/>
      <c r="CQB4" s="885"/>
      <c r="CQC4" s="885"/>
      <c r="CQD4" s="885"/>
      <c r="CQE4" s="885"/>
      <c r="CQF4" s="885"/>
      <c r="CQG4" s="885"/>
      <c r="CQH4" s="885"/>
      <c r="CQI4" s="885"/>
      <c r="CQJ4" s="885"/>
      <c r="CQK4" s="885"/>
      <c r="CQL4" s="885"/>
      <c r="CQM4" s="885"/>
      <c r="CQN4" s="885"/>
      <c r="CQO4" s="885"/>
      <c r="CQP4" s="885"/>
      <c r="CQQ4" s="885"/>
      <c r="CQR4" s="885"/>
      <c r="CQS4" s="885"/>
      <c r="CQT4" s="885"/>
      <c r="CQU4" s="885"/>
      <c r="CQV4" s="885"/>
      <c r="CQW4" s="885"/>
      <c r="CQX4" s="885"/>
      <c r="CQY4" s="885"/>
      <c r="CQZ4" s="885"/>
      <c r="CRA4" s="885"/>
      <c r="CRB4" s="885"/>
      <c r="CRC4" s="885"/>
      <c r="CRD4" s="885"/>
      <c r="CRE4" s="885"/>
      <c r="CRF4" s="885"/>
      <c r="CRG4" s="885"/>
      <c r="CRH4" s="885"/>
      <c r="CRI4" s="885"/>
      <c r="CRJ4" s="885"/>
      <c r="CRK4" s="885"/>
      <c r="CRL4" s="885"/>
      <c r="CRM4" s="885"/>
      <c r="CRN4" s="885"/>
      <c r="CRO4" s="885"/>
      <c r="CRP4" s="885"/>
      <c r="CRQ4" s="885"/>
      <c r="CRR4" s="885"/>
      <c r="CRS4" s="885"/>
      <c r="CRT4" s="885"/>
      <c r="CRU4" s="885"/>
      <c r="CRV4" s="885"/>
      <c r="CRW4" s="885"/>
      <c r="CRX4" s="885"/>
      <c r="CRY4" s="885"/>
      <c r="CRZ4" s="885"/>
      <c r="CSA4" s="885"/>
      <c r="CSB4" s="885"/>
      <c r="CSC4" s="885"/>
      <c r="CSD4" s="885"/>
      <c r="CSE4" s="885"/>
      <c r="CSF4" s="885"/>
      <c r="CSG4" s="885"/>
      <c r="CSH4" s="885"/>
      <c r="CSI4" s="885"/>
      <c r="CSJ4" s="885"/>
      <c r="CSK4" s="885"/>
      <c r="CSL4" s="885"/>
      <c r="CSM4" s="885"/>
      <c r="CSN4" s="885"/>
      <c r="CSO4" s="885"/>
      <c r="CSP4" s="885"/>
      <c r="CSQ4" s="885"/>
      <c r="CSR4" s="885"/>
      <c r="CSS4" s="885"/>
      <c r="CST4" s="885"/>
      <c r="CSU4" s="885"/>
      <c r="CSV4" s="885"/>
      <c r="CSW4" s="885"/>
      <c r="CSX4" s="885"/>
      <c r="CSY4" s="885"/>
      <c r="CSZ4" s="885"/>
      <c r="CTA4" s="885"/>
      <c r="CTB4" s="885"/>
      <c r="CTC4" s="885"/>
      <c r="CTD4" s="885"/>
      <c r="CTE4" s="885"/>
      <c r="CTF4" s="885"/>
      <c r="CTG4" s="885"/>
      <c r="CTH4" s="885"/>
      <c r="CTI4" s="885"/>
      <c r="CTJ4" s="885"/>
      <c r="CTK4" s="885"/>
      <c r="CTL4" s="885"/>
      <c r="CTM4" s="885"/>
      <c r="CTN4" s="885"/>
      <c r="CTO4" s="885"/>
      <c r="CTP4" s="885"/>
      <c r="CTQ4" s="885"/>
      <c r="CTR4" s="885"/>
      <c r="CTS4" s="885"/>
      <c r="CTT4" s="885"/>
      <c r="CTU4" s="885"/>
      <c r="CTV4" s="885"/>
      <c r="CTW4" s="885"/>
      <c r="CTX4" s="885"/>
      <c r="CTY4" s="885"/>
      <c r="CTZ4" s="885"/>
      <c r="CUA4" s="885"/>
      <c r="CUB4" s="885"/>
      <c r="CUC4" s="885"/>
      <c r="CUD4" s="885"/>
      <c r="CUE4" s="885"/>
      <c r="CUF4" s="885"/>
      <c r="CUG4" s="885"/>
      <c r="CUH4" s="885"/>
      <c r="CUI4" s="885"/>
      <c r="CUJ4" s="885"/>
      <c r="CUK4" s="885"/>
      <c r="CUL4" s="885"/>
      <c r="CUM4" s="885"/>
      <c r="CUN4" s="885"/>
      <c r="CUO4" s="885"/>
      <c r="CUP4" s="885"/>
      <c r="CUQ4" s="885"/>
      <c r="CUR4" s="885"/>
      <c r="CUS4" s="885"/>
      <c r="CUT4" s="885"/>
      <c r="CUU4" s="885"/>
      <c r="CUV4" s="885"/>
      <c r="CUW4" s="885"/>
      <c r="CUX4" s="885"/>
      <c r="CUY4" s="885"/>
      <c r="CUZ4" s="885"/>
      <c r="CVA4" s="885"/>
      <c r="CVB4" s="885"/>
      <c r="CVC4" s="885"/>
      <c r="CVD4" s="885"/>
      <c r="CVE4" s="885"/>
      <c r="CVF4" s="885"/>
      <c r="CVG4" s="885"/>
      <c r="CVH4" s="885"/>
      <c r="CVI4" s="885"/>
      <c r="CVJ4" s="885"/>
      <c r="CVK4" s="885"/>
      <c r="CVL4" s="885"/>
      <c r="CVM4" s="885"/>
      <c r="CVN4" s="885"/>
      <c r="CVO4" s="885"/>
      <c r="CVP4" s="885"/>
      <c r="CVQ4" s="885"/>
      <c r="CVR4" s="885"/>
      <c r="CVS4" s="885"/>
      <c r="CVT4" s="885"/>
      <c r="CVU4" s="885"/>
      <c r="CVV4" s="885"/>
      <c r="CVW4" s="885"/>
      <c r="CVX4" s="885"/>
      <c r="CVY4" s="885"/>
      <c r="CVZ4" s="885"/>
      <c r="CWA4" s="885"/>
      <c r="CWB4" s="885"/>
      <c r="CWC4" s="885"/>
      <c r="CWD4" s="885"/>
      <c r="CWE4" s="885"/>
      <c r="CWF4" s="885"/>
      <c r="CWG4" s="885"/>
      <c r="CWH4" s="885"/>
      <c r="CWI4" s="885"/>
      <c r="CWJ4" s="885"/>
      <c r="CWK4" s="885"/>
      <c r="CWL4" s="885"/>
      <c r="CWM4" s="885"/>
      <c r="CWN4" s="885"/>
      <c r="CWO4" s="885"/>
      <c r="CWP4" s="885"/>
      <c r="CWQ4" s="885"/>
      <c r="CWR4" s="885"/>
      <c r="CWS4" s="885"/>
      <c r="CWT4" s="885"/>
      <c r="CWU4" s="885"/>
      <c r="CWV4" s="885"/>
      <c r="CWW4" s="885"/>
      <c r="CWX4" s="885"/>
      <c r="CWY4" s="885"/>
      <c r="CWZ4" s="885"/>
      <c r="CXA4" s="885"/>
      <c r="CXB4" s="885"/>
      <c r="CXC4" s="885"/>
      <c r="CXD4" s="885"/>
      <c r="CXE4" s="885"/>
      <c r="CXF4" s="885"/>
      <c r="CXG4" s="885"/>
      <c r="CXH4" s="885"/>
      <c r="CXI4" s="885"/>
      <c r="CXJ4" s="885"/>
      <c r="CXK4" s="885"/>
      <c r="CXL4" s="885"/>
      <c r="CXM4" s="885"/>
      <c r="CXN4" s="885"/>
      <c r="CXO4" s="885"/>
      <c r="CXP4" s="885"/>
      <c r="CXQ4" s="885"/>
      <c r="CXR4" s="885"/>
      <c r="CXS4" s="885"/>
      <c r="CXT4" s="885"/>
      <c r="CXU4" s="885"/>
      <c r="CXV4" s="885"/>
      <c r="CXW4" s="885"/>
      <c r="CXX4" s="885"/>
      <c r="CXY4" s="885"/>
      <c r="CXZ4" s="885"/>
      <c r="CYA4" s="885"/>
      <c r="CYB4" s="885"/>
      <c r="CYC4" s="885"/>
      <c r="CYD4" s="885"/>
      <c r="CYE4" s="885"/>
      <c r="CYF4" s="885"/>
      <c r="CYG4" s="885"/>
      <c r="CYH4" s="885"/>
      <c r="CYI4" s="885"/>
      <c r="CYJ4" s="885"/>
      <c r="CYK4" s="885"/>
      <c r="CYL4" s="885"/>
      <c r="CYM4" s="885"/>
      <c r="CYN4" s="885"/>
      <c r="CYO4" s="885"/>
      <c r="CYP4" s="885"/>
      <c r="CYQ4" s="885"/>
      <c r="CYR4" s="885"/>
      <c r="CYS4" s="885"/>
      <c r="CYT4" s="885"/>
      <c r="CYU4" s="885"/>
      <c r="CYV4" s="885"/>
      <c r="CYW4" s="885"/>
      <c r="CYX4" s="885"/>
      <c r="CYY4" s="885"/>
      <c r="CYZ4" s="885"/>
      <c r="CZA4" s="885"/>
      <c r="CZB4" s="885"/>
      <c r="CZC4" s="885"/>
      <c r="CZD4" s="885"/>
      <c r="CZE4" s="885"/>
      <c r="CZF4" s="885"/>
      <c r="CZG4" s="885"/>
      <c r="CZH4" s="885"/>
      <c r="CZI4" s="885"/>
      <c r="CZJ4" s="885"/>
      <c r="CZK4" s="885"/>
      <c r="CZL4" s="885"/>
      <c r="CZM4" s="885"/>
      <c r="CZN4" s="885"/>
      <c r="CZO4" s="885"/>
      <c r="CZP4" s="885"/>
      <c r="CZQ4" s="885"/>
      <c r="CZR4" s="885"/>
      <c r="CZS4" s="885"/>
      <c r="CZT4" s="885"/>
      <c r="CZU4" s="885"/>
      <c r="CZV4" s="885"/>
      <c r="CZW4" s="885"/>
      <c r="CZX4" s="885"/>
      <c r="CZY4" s="885"/>
      <c r="CZZ4" s="885"/>
      <c r="DAA4" s="885"/>
      <c r="DAB4" s="885"/>
      <c r="DAC4" s="885"/>
      <c r="DAD4" s="885"/>
      <c r="DAE4" s="885"/>
      <c r="DAF4" s="885"/>
      <c r="DAG4" s="885"/>
      <c r="DAH4" s="885"/>
      <c r="DAI4" s="885"/>
      <c r="DAJ4" s="885"/>
      <c r="DAK4" s="885"/>
      <c r="DAL4" s="885"/>
      <c r="DAM4" s="885"/>
      <c r="DAN4" s="885"/>
      <c r="DAO4" s="885"/>
      <c r="DAP4" s="885"/>
      <c r="DAQ4" s="885"/>
      <c r="DAR4" s="885"/>
      <c r="DAS4" s="885"/>
      <c r="DAT4" s="885"/>
      <c r="DAU4" s="885"/>
      <c r="DAV4" s="885"/>
      <c r="DAW4" s="885"/>
      <c r="DAX4" s="885"/>
      <c r="DAY4" s="885"/>
      <c r="DAZ4" s="885"/>
      <c r="DBA4" s="885"/>
      <c r="DBB4" s="885"/>
      <c r="DBC4" s="885"/>
      <c r="DBD4" s="885"/>
      <c r="DBE4" s="885"/>
      <c r="DBF4" s="885"/>
      <c r="DBG4" s="885"/>
      <c r="DBH4" s="885"/>
      <c r="DBI4" s="885"/>
      <c r="DBJ4" s="885"/>
      <c r="DBK4" s="885"/>
      <c r="DBL4" s="885"/>
      <c r="DBM4" s="885"/>
      <c r="DBN4" s="885"/>
      <c r="DBO4" s="885"/>
      <c r="DBP4" s="885"/>
      <c r="DBQ4" s="885"/>
      <c r="DBR4" s="885"/>
      <c r="DBS4" s="885"/>
      <c r="DBT4" s="885"/>
      <c r="DBU4" s="885"/>
      <c r="DBV4" s="885"/>
      <c r="DBW4" s="885"/>
      <c r="DBX4" s="885"/>
      <c r="DBY4" s="885"/>
      <c r="DBZ4" s="885"/>
      <c r="DCA4" s="885"/>
      <c r="DCB4" s="885"/>
      <c r="DCC4" s="885"/>
      <c r="DCD4" s="885"/>
      <c r="DCE4" s="885"/>
      <c r="DCF4" s="885"/>
      <c r="DCG4" s="885"/>
      <c r="DCH4" s="885"/>
      <c r="DCI4" s="885"/>
      <c r="DCJ4" s="885"/>
      <c r="DCK4" s="885"/>
      <c r="DCL4" s="885"/>
      <c r="DCM4" s="885"/>
      <c r="DCN4" s="885"/>
      <c r="DCO4" s="885"/>
      <c r="DCP4" s="885"/>
      <c r="DCQ4" s="885"/>
      <c r="DCR4" s="885"/>
      <c r="DCS4" s="885"/>
      <c r="DCT4" s="885"/>
      <c r="DCU4" s="885"/>
      <c r="DCV4" s="885"/>
      <c r="DCW4" s="885"/>
      <c r="DCX4" s="885"/>
      <c r="DCY4" s="885"/>
      <c r="DCZ4" s="885"/>
      <c r="DDA4" s="885"/>
      <c r="DDB4" s="885"/>
      <c r="DDC4" s="885"/>
      <c r="DDD4" s="885"/>
      <c r="DDE4" s="885"/>
      <c r="DDF4" s="885"/>
      <c r="DDG4" s="885"/>
      <c r="DDH4" s="885"/>
      <c r="DDI4" s="885"/>
      <c r="DDJ4" s="885"/>
      <c r="DDK4" s="885"/>
      <c r="DDL4" s="885"/>
      <c r="DDM4" s="885"/>
      <c r="DDN4" s="885"/>
      <c r="DDO4" s="885"/>
      <c r="DDP4" s="885"/>
      <c r="DDQ4" s="885"/>
      <c r="DDR4" s="885"/>
      <c r="DDS4" s="885"/>
      <c r="DDT4" s="885"/>
      <c r="DDU4" s="885"/>
      <c r="DDV4" s="885"/>
      <c r="DDW4" s="885"/>
      <c r="DDX4" s="885"/>
      <c r="DDY4" s="885"/>
      <c r="DDZ4" s="885"/>
      <c r="DEA4" s="885"/>
      <c r="DEB4" s="885"/>
      <c r="DEC4" s="885"/>
      <c r="DED4" s="885"/>
      <c r="DEE4" s="885"/>
      <c r="DEF4" s="885"/>
      <c r="DEG4" s="885"/>
      <c r="DEH4" s="885"/>
      <c r="DEI4" s="885"/>
      <c r="DEJ4" s="885"/>
      <c r="DEK4" s="885"/>
      <c r="DEL4" s="885"/>
      <c r="DEM4" s="885"/>
      <c r="DEN4" s="885"/>
      <c r="DEO4" s="885"/>
      <c r="DEP4" s="885"/>
      <c r="DEQ4" s="885"/>
      <c r="DER4" s="885"/>
      <c r="DES4" s="885"/>
      <c r="DET4" s="885"/>
      <c r="DEU4" s="885"/>
      <c r="DEV4" s="885"/>
      <c r="DEW4" s="885"/>
      <c r="DEX4" s="885"/>
      <c r="DEY4" s="885"/>
      <c r="DEZ4" s="885"/>
      <c r="DFA4" s="885"/>
      <c r="DFB4" s="885"/>
      <c r="DFC4" s="885"/>
      <c r="DFD4" s="885"/>
      <c r="DFE4" s="885"/>
      <c r="DFF4" s="885"/>
      <c r="DFG4" s="885"/>
      <c r="DFH4" s="885"/>
      <c r="DFI4" s="885"/>
      <c r="DFJ4" s="885"/>
      <c r="DFK4" s="885"/>
      <c r="DFL4" s="885"/>
      <c r="DFM4" s="885"/>
      <c r="DFN4" s="885"/>
      <c r="DFO4" s="885"/>
      <c r="DFP4" s="885"/>
      <c r="DFQ4" s="885"/>
      <c r="DFR4" s="885"/>
      <c r="DFS4" s="885"/>
      <c r="DFT4" s="885"/>
      <c r="DFU4" s="885"/>
      <c r="DFV4" s="885"/>
      <c r="DFW4" s="885"/>
      <c r="DFX4" s="885"/>
      <c r="DFY4" s="885"/>
      <c r="DFZ4" s="885"/>
      <c r="DGA4" s="885"/>
      <c r="DGB4" s="885"/>
      <c r="DGC4" s="885"/>
      <c r="DGD4" s="885"/>
      <c r="DGE4" s="885"/>
      <c r="DGF4" s="885"/>
      <c r="DGG4" s="885"/>
      <c r="DGH4" s="885"/>
      <c r="DGI4" s="885"/>
      <c r="DGJ4" s="885"/>
      <c r="DGK4" s="885"/>
      <c r="DGL4" s="885"/>
      <c r="DGM4" s="885"/>
      <c r="DGN4" s="885"/>
      <c r="DGO4" s="885"/>
      <c r="DGP4" s="885"/>
      <c r="DGQ4" s="885"/>
      <c r="DGR4" s="885"/>
      <c r="DGS4" s="885"/>
      <c r="DGT4" s="885"/>
      <c r="DGU4" s="885"/>
      <c r="DGV4" s="885"/>
      <c r="DGW4" s="885"/>
      <c r="DGX4" s="885"/>
      <c r="DGY4" s="885"/>
      <c r="DGZ4" s="885"/>
      <c r="DHA4" s="885"/>
      <c r="DHB4" s="885"/>
      <c r="DHC4" s="885"/>
      <c r="DHD4" s="885"/>
      <c r="DHE4" s="885"/>
      <c r="DHF4" s="885"/>
      <c r="DHG4" s="885"/>
      <c r="DHH4" s="885"/>
      <c r="DHI4" s="885"/>
      <c r="DHJ4" s="885"/>
      <c r="DHK4" s="885"/>
      <c r="DHL4" s="885"/>
      <c r="DHM4" s="885"/>
      <c r="DHN4" s="885"/>
      <c r="DHO4" s="885"/>
      <c r="DHP4" s="885"/>
      <c r="DHQ4" s="885"/>
      <c r="DHR4" s="885"/>
      <c r="DHS4" s="885"/>
      <c r="DHT4" s="885"/>
      <c r="DHU4" s="885"/>
      <c r="DHV4" s="885"/>
      <c r="DHW4" s="885"/>
      <c r="DHX4" s="885"/>
      <c r="DHY4" s="885"/>
      <c r="DHZ4" s="885"/>
      <c r="DIA4" s="885"/>
      <c r="DIB4" s="885"/>
      <c r="DIC4" s="885"/>
      <c r="DID4" s="885"/>
      <c r="DIE4" s="885"/>
      <c r="DIF4" s="885"/>
      <c r="DIG4" s="885"/>
      <c r="DIH4" s="885"/>
      <c r="DII4" s="885"/>
      <c r="DIJ4" s="885"/>
      <c r="DIK4" s="885"/>
      <c r="DIL4" s="885"/>
      <c r="DIM4" s="885"/>
      <c r="DIN4" s="885"/>
      <c r="DIO4" s="885"/>
      <c r="DIP4" s="885"/>
      <c r="DIQ4" s="885"/>
      <c r="DIR4" s="885"/>
      <c r="DIS4" s="885"/>
      <c r="DIT4" s="885"/>
      <c r="DIU4" s="885"/>
      <c r="DIV4" s="885"/>
      <c r="DIW4" s="885"/>
      <c r="DIX4" s="885"/>
      <c r="DIY4" s="885"/>
      <c r="DIZ4" s="885"/>
      <c r="DJA4" s="885"/>
      <c r="DJB4" s="885"/>
      <c r="DJC4" s="885"/>
      <c r="DJD4" s="885"/>
      <c r="DJE4" s="885"/>
      <c r="DJF4" s="885"/>
      <c r="DJG4" s="885"/>
      <c r="DJH4" s="885"/>
      <c r="DJI4" s="885"/>
      <c r="DJJ4" s="885"/>
      <c r="DJK4" s="885"/>
      <c r="DJL4" s="885"/>
      <c r="DJM4" s="885"/>
      <c r="DJN4" s="885"/>
      <c r="DJO4" s="885"/>
      <c r="DJP4" s="885"/>
      <c r="DJQ4" s="885"/>
      <c r="DJR4" s="885"/>
      <c r="DJS4" s="885"/>
      <c r="DJT4" s="885"/>
      <c r="DJU4" s="885"/>
      <c r="DJV4" s="885"/>
      <c r="DJW4" s="885"/>
      <c r="DJX4" s="885"/>
      <c r="DJY4" s="885"/>
      <c r="DJZ4" s="885"/>
      <c r="DKA4" s="885"/>
      <c r="DKB4" s="885"/>
      <c r="DKC4" s="885"/>
      <c r="DKD4" s="885"/>
      <c r="DKE4" s="885"/>
      <c r="DKF4" s="885"/>
      <c r="DKG4" s="885"/>
      <c r="DKH4" s="885"/>
      <c r="DKI4" s="885"/>
      <c r="DKJ4" s="885"/>
      <c r="DKK4" s="885"/>
      <c r="DKL4" s="885"/>
      <c r="DKM4" s="885"/>
      <c r="DKN4" s="885"/>
      <c r="DKO4" s="885"/>
      <c r="DKP4" s="885"/>
      <c r="DKQ4" s="885"/>
      <c r="DKR4" s="885"/>
      <c r="DKS4" s="885"/>
      <c r="DKT4" s="885"/>
      <c r="DKU4" s="885"/>
      <c r="DKV4" s="885"/>
      <c r="DKW4" s="885"/>
      <c r="DKX4" s="885"/>
      <c r="DKY4" s="885"/>
      <c r="DKZ4" s="885"/>
      <c r="DLA4" s="885"/>
      <c r="DLB4" s="885"/>
      <c r="DLC4" s="885"/>
      <c r="DLD4" s="885"/>
      <c r="DLE4" s="885"/>
      <c r="DLF4" s="885"/>
      <c r="DLG4" s="885"/>
      <c r="DLH4" s="885"/>
      <c r="DLI4" s="885"/>
      <c r="DLJ4" s="885"/>
      <c r="DLK4" s="885"/>
      <c r="DLL4" s="885"/>
      <c r="DLM4" s="885"/>
      <c r="DLN4" s="885"/>
      <c r="DLO4" s="885"/>
      <c r="DLP4" s="885"/>
      <c r="DLQ4" s="885"/>
      <c r="DLR4" s="885"/>
      <c r="DLS4" s="885"/>
      <c r="DLT4" s="885"/>
      <c r="DLU4" s="885"/>
      <c r="DLV4" s="885"/>
      <c r="DLW4" s="885"/>
      <c r="DLX4" s="885"/>
      <c r="DLY4" s="885"/>
      <c r="DLZ4" s="885"/>
      <c r="DMA4" s="885"/>
      <c r="DMB4" s="885"/>
      <c r="DMC4" s="885"/>
      <c r="DMD4" s="885"/>
      <c r="DME4" s="885"/>
      <c r="DMF4" s="885"/>
      <c r="DMG4" s="885"/>
      <c r="DMH4" s="885"/>
      <c r="DMI4" s="885"/>
      <c r="DMJ4" s="885"/>
      <c r="DMK4" s="885"/>
      <c r="DML4" s="885"/>
      <c r="DMM4" s="885"/>
      <c r="DMN4" s="885"/>
      <c r="DMO4" s="885"/>
      <c r="DMP4" s="885"/>
      <c r="DMQ4" s="885"/>
      <c r="DMR4" s="885"/>
      <c r="DMS4" s="885"/>
      <c r="DMT4" s="885"/>
      <c r="DMU4" s="885"/>
      <c r="DMV4" s="885"/>
      <c r="DMW4" s="885"/>
      <c r="DMX4" s="885"/>
      <c r="DMY4" s="885"/>
      <c r="DMZ4" s="885"/>
      <c r="DNA4" s="885"/>
      <c r="DNB4" s="885"/>
      <c r="DNC4" s="885"/>
      <c r="DND4" s="885"/>
      <c r="DNE4" s="885"/>
      <c r="DNF4" s="885"/>
      <c r="DNG4" s="885"/>
      <c r="DNH4" s="885"/>
      <c r="DNI4" s="885"/>
      <c r="DNJ4" s="885"/>
      <c r="DNK4" s="885"/>
      <c r="DNL4" s="885"/>
      <c r="DNM4" s="885"/>
      <c r="DNN4" s="885"/>
      <c r="DNO4" s="885"/>
      <c r="DNP4" s="885"/>
      <c r="DNQ4" s="885"/>
      <c r="DNR4" s="885"/>
      <c r="DNS4" s="885"/>
      <c r="DNT4" s="885"/>
      <c r="DNU4" s="885"/>
      <c r="DNV4" s="885"/>
      <c r="DNW4" s="885"/>
      <c r="DNX4" s="885"/>
      <c r="DNY4" s="885"/>
      <c r="DNZ4" s="885"/>
      <c r="DOA4" s="885"/>
      <c r="DOB4" s="885"/>
      <c r="DOC4" s="885"/>
      <c r="DOD4" s="885"/>
      <c r="DOE4" s="885"/>
      <c r="DOF4" s="885"/>
      <c r="DOG4" s="885"/>
      <c r="DOH4" s="885"/>
      <c r="DOI4" s="885"/>
      <c r="DOJ4" s="885"/>
      <c r="DOK4" s="885"/>
      <c r="DOL4" s="885"/>
      <c r="DOM4" s="885"/>
      <c r="DON4" s="885"/>
      <c r="DOO4" s="885"/>
      <c r="DOP4" s="885"/>
      <c r="DOQ4" s="885"/>
      <c r="DOR4" s="885"/>
      <c r="DOS4" s="885"/>
      <c r="DOT4" s="885"/>
      <c r="DOU4" s="885"/>
      <c r="DOV4" s="885"/>
      <c r="DOW4" s="885"/>
      <c r="DOX4" s="885"/>
      <c r="DOY4" s="885"/>
      <c r="DOZ4" s="885"/>
      <c r="DPA4" s="885"/>
      <c r="DPB4" s="885"/>
      <c r="DPC4" s="885"/>
      <c r="DPD4" s="885"/>
      <c r="DPE4" s="885"/>
      <c r="DPF4" s="885"/>
      <c r="DPG4" s="885"/>
      <c r="DPH4" s="885"/>
      <c r="DPI4" s="885"/>
      <c r="DPJ4" s="885"/>
      <c r="DPK4" s="885"/>
      <c r="DPL4" s="885"/>
      <c r="DPM4" s="885"/>
      <c r="DPN4" s="885"/>
      <c r="DPO4" s="885"/>
      <c r="DPP4" s="885"/>
      <c r="DPQ4" s="885"/>
      <c r="DPR4" s="885"/>
      <c r="DPS4" s="885"/>
      <c r="DPT4" s="885"/>
      <c r="DPU4" s="885"/>
      <c r="DPV4" s="885"/>
      <c r="DPW4" s="885"/>
      <c r="DPX4" s="885"/>
      <c r="DPY4" s="885"/>
      <c r="DPZ4" s="885"/>
      <c r="DQA4" s="885"/>
      <c r="DQB4" s="885"/>
      <c r="DQC4" s="885"/>
      <c r="DQD4" s="885"/>
      <c r="DQE4" s="885"/>
      <c r="DQF4" s="885"/>
      <c r="DQG4" s="885"/>
      <c r="DQH4" s="885"/>
      <c r="DQI4" s="885"/>
      <c r="DQJ4" s="885"/>
      <c r="DQK4" s="885"/>
      <c r="DQL4" s="885"/>
      <c r="DQM4" s="885"/>
      <c r="DQN4" s="885"/>
      <c r="DQO4" s="885"/>
      <c r="DQP4" s="885"/>
      <c r="DQQ4" s="885"/>
      <c r="DQR4" s="885"/>
      <c r="DQS4" s="885"/>
      <c r="DQT4" s="885"/>
      <c r="DQU4" s="885"/>
      <c r="DQV4" s="885"/>
      <c r="DQW4" s="885"/>
      <c r="DQX4" s="885"/>
      <c r="DQY4" s="885"/>
      <c r="DQZ4" s="885"/>
      <c r="DRA4" s="885"/>
      <c r="DRB4" s="885"/>
      <c r="DRC4" s="885"/>
      <c r="DRD4" s="885"/>
      <c r="DRE4" s="885"/>
      <c r="DRF4" s="885"/>
      <c r="DRG4" s="885"/>
      <c r="DRH4" s="885"/>
      <c r="DRI4" s="885"/>
      <c r="DRJ4" s="885"/>
      <c r="DRK4" s="885"/>
      <c r="DRL4" s="885"/>
      <c r="DRM4" s="885"/>
      <c r="DRN4" s="885"/>
      <c r="DRO4" s="885"/>
      <c r="DRP4" s="885"/>
      <c r="DRQ4" s="885"/>
      <c r="DRR4" s="885"/>
      <c r="DRS4" s="885"/>
      <c r="DRT4" s="885"/>
      <c r="DRU4" s="885"/>
      <c r="DRV4" s="885"/>
      <c r="DRW4" s="885"/>
      <c r="DRX4" s="885"/>
      <c r="DRY4" s="885"/>
      <c r="DRZ4" s="885"/>
      <c r="DSA4" s="885"/>
      <c r="DSB4" s="885"/>
      <c r="DSC4" s="885"/>
      <c r="DSD4" s="885"/>
      <c r="DSE4" s="885"/>
      <c r="DSF4" s="885"/>
      <c r="DSG4" s="885"/>
      <c r="DSH4" s="885"/>
      <c r="DSI4" s="885"/>
      <c r="DSJ4" s="885"/>
      <c r="DSK4" s="885"/>
      <c r="DSL4" s="885"/>
      <c r="DSM4" s="885"/>
      <c r="DSN4" s="885"/>
      <c r="DSO4" s="885"/>
      <c r="DSP4" s="885"/>
      <c r="DSQ4" s="885"/>
      <c r="DSR4" s="885"/>
      <c r="DSS4" s="885"/>
      <c r="DST4" s="885"/>
      <c r="DSU4" s="885"/>
      <c r="DSV4" s="885"/>
      <c r="DSW4" s="885"/>
      <c r="DSX4" s="885"/>
      <c r="DSY4" s="885"/>
      <c r="DSZ4" s="885"/>
      <c r="DTA4" s="885"/>
      <c r="DTB4" s="885"/>
      <c r="DTC4" s="885"/>
      <c r="DTD4" s="885"/>
      <c r="DTE4" s="885"/>
      <c r="DTF4" s="885"/>
      <c r="DTG4" s="885"/>
      <c r="DTH4" s="885"/>
      <c r="DTI4" s="885"/>
      <c r="DTJ4" s="885"/>
      <c r="DTK4" s="885"/>
      <c r="DTL4" s="885"/>
      <c r="DTM4" s="885"/>
      <c r="DTN4" s="885"/>
      <c r="DTO4" s="885"/>
      <c r="DTP4" s="885"/>
      <c r="DTQ4" s="885"/>
      <c r="DTR4" s="885"/>
      <c r="DTS4" s="885"/>
      <c r="DTT4" s="885"/>
      <c r="DTU4" s="885"/>
      <c r="DTV4" s="885"/>
      <c r="DTW4" s="885"/>
      <c r="DTX4" s="885"/>
      <c r="DTY4" s="885"/>
      <c r="DTZ4" s="885"/>
      <c r="DUA4" s="885"/>
      <c r="DUB4" s="885"/>
      <c r="DUC4" s="885"/>
      <c r="DUD4" s="885"/>
      <c r="DUE4" s="885"/>
      <c r="DUF4" s="885"/>
      <c r="DUG4" s="885"/>
      <c r="DUH4" s="885"/>
      <c r="DUI4" s="885"/>
      <c r="DUJ4" s="885"/>
      <c r="DUK4" s="885"/>
      <c r="DUL4" s="885"/>
      <c r="DUM4" s="885"/>
      <c r="DUN4" s="885"/>
      <c r="DUO4" s="885"/>
      <c r="DUP4" s="885"/>
      <c r="DUQ4" s="885"/>
      <c r="DUR4" s="885"/>
      <c r="DUS4" s="885"/>
      <c r="DUT4" s="885"/>
      <c r="DUU4" s="885"/>
      <c r="DUV4" s="885"/>
      <c r="DUW4" s="885"/>
      <c r="DUX4" s="885"/>
      <c r="DUY4" s="885"/>
      <c r="DUZ4" s="885"/>
      <c r="DVA4" s="885"/>
      <c r="DVB4" s="885"/>
      <c r="DVC4" s="885"/>
      <c r="DVD4" s="885"/>
      <c r="DVE4" s="885"/>
      <c r="DVF4" s="885"/>
      <c r="DVG4" s="885"/>
      <c r="DVH4" s="885"/>
      <c r="DVI4" s="885"/>
      <c r="DVJ4" s="885"/>
      <c r="DVK4" s="885"/>
      <c r="DVL4" s="885"/>
      <c r="DVM4" s="885"/>
      <c r="DVN4" s="885"/>
      <c r="DVO4" s="885"/>
      <c r="DVP4" s="885"/>
      <c r="DVQ4" s="885"/>
      <c r="DVR4" s="885"/>
      <c r="DVS4" s="885"/>
      <c r="DVT4" s="885"/>
      <c r="DVU4" s="885"/>
      <c r="DVV4" s="885"/>
      <c r="DVW4" s="885"/>
      <c r="DVX4" s="885"/>
      <c r="DVY4" s="885"/>
      <c r="DVZ4" s="885"/>
      <c r="DWA4" s="885"/>
      <c r="DWB4" s="885"/>
      <c r="DWC4" s="885"/>
      <c r="DWD4" s="885"/>
      <c r="DWE4" s="885"/>
      <c r="DWF4" s="885"/>
      <c r="DWG4" s="885"/>
      <c r="DWH4" s="885"/>
      <c r="DWI4" s="885"/>
      <c r="DWJ4" s="885"/>
      <c r="DWK4" s="885"/>
      <c r="DWL4" s="885"/>
      <c r="DWM4" s="885"/>
      <c r="DWN4" s="885"/>
      <c r="DWO4" s="885"/>
      <c r="DWP4" s="885"/>
      <c r="DWQ4" s="885"/>
      <c r="DWR4" s="885"/>
      <c r="DWS4" s="885"/>
      <c r="DWT4" s="885"/>
      <c r="DWU4" s="885"/>
      <c r="DWV4" s="885"/>
      <c r="DWW4" s="885"/>
      <c r="DWX4" s="885"/>
      <c r="DWY4" s="885"/>
      <c r="DWZ4" s="885"/>
      <c r="DXA4" s="885"/>
      <c r="DXB4" s="885"/>
      <c r="DXC4" s="885"/>
      <c r="DXD4" s="885"/>
      <c r="DXE4" s="885"/>
      <c r="DXF4" s="885"/>
      <c r="DXG4" s="885"/>
      <c r="DXH4" s="885"/>
      <c r="DXI4" s="885"/>
      <c r="DXJ4" s="885"/>
      <c r="DXK4" s="885"/>
      <c r="DXL4" s="885"/>
      <c r="DXM4" s="885"/>
      <c r="DXN4" s="885"/>
      <c r="DXO4" s="885"/>
      <c r="DXP4" s="885"/>
      <c r="DXQ4" s="885"/>
      <c r="DXR4" s="885"/>
      <c r="DXS4" s="885"/>
      <c r="DXT4" s="885"/>
      <c r="DXU4" s="885"/>
      <c r="DXV4" s="885"/>
      <c r="DXW4" s="885"/>
      <c r="DXX4" s="885"/>
      <c r="DXY4" s="885"/>
      <c r="DXZ4" s="885"/>
      <c r="DYA4" s="885"/>
      <c r="DYB4" s="885"/>
      <c r="DYC4" s="885"/>
      <c r="DYD4" s="885"/>
      <c r="DYE4" s="885"/>
      <c r="DYF4" s="885"/>
      <c r="DYG4" s="885"/>
      <c r="DYH4" s="885"/>
      <c r="DYI4" s="885"/>
      <c r="DYJ4" s="885"/>
      <c r="DYK4" s="885"/>
      <c r="DYL4" s="885"/>
      <c r="DYM4" s="885"/>
      <c r="DYN4" s="885"/>
      <c r="DYO4" s="885"/>
      <c r="DYP4" s="885"/>
      <c r="DYQ4" s="885"/>
      <c r="DYR4" s="885"/>
      <c r="DYS4" s="885"/>
      <c r="DYT4" s="885"/>
      <c r="DYU4" s="885"/>
      <c r="DYV4" s="885"/>
      <c r="DYW4" s="885"/>
      <c r="DYX4" s="885"/>
      <c r="DYY4" s="885"/>
      <c r="DYZ4" s="885"/>
      <c r="DZA4" s="885"/>
      <c r="DZB4" s="885"/>
      <c r="DZC4" s="885"/>
      <c r="DZD4" s="885"/>
      <c r="DZE4" s="885"/>
      <c r="DZF4" s="885"/>
      <c r="DZG4" s="885"/>
      <c r="DZH4" s="885"/>
      <c r="DZI4" s="885"/>
      <c r="DZJ4" s="885"/>
      <c r="DZK4" s="885"/>
      <c r="DZL4" s="885"/>
      <c r="DZM4" s="885"/>
      <c r="DZN4" s="885"/>
      <c r="DZO4" s="885"/>
      <c r="DZP4" s="885"/>
      <c r="DZQ4" s="885"/>
      <c r="DZR4" s="885"/>
      <c r="DZS4" s="885"/>
      <c r="DZT4" s="885"/>
      <c r="DZU4" s="885"/>
      <c r="DZV4" s="885"/>
      <c r="DZW4" s="885"/>
      <c r="DZX4" s="885"/>
      <c r="DZY4" s="885"/>
      <c r="DZZ4" s="885"/>
      <c r="EAA4" s="885"/>
      <c r="EAB4" s="885"/>
      <c r="EAC4" s="885"/>
      <c r="EAD4" s="885"/>
      <c r="EAE4" s="885"/>
      <c r="EAF4" s="885"/>
      <c r="EAG4" s="885"/>
      <c r="EAH4" s="885"/>
      <c r="EAI4" s="885"/>
      <c r="EAJ4" s="885"/>
      <c r="EAK4" s="885"/>
      <c r="EAL4" s="885"/>
      <c r="EAM4" s="885"/>
      <c r="EAN4" s="885"/>
      <c r="EAO4" s="885"/>
      <c r="EAP4" s="885"/>
      <c r="EAQ4" s="885"/>
      <c r="EAR4" s="885"/>
      <c r="EAS4" s="885"/>
      <c r="EAT4" s="885"/>
      <c r="EAU4" s="885"/>
      <c r="EAV4" s="885"/>
      <c r="EAW4" s="885"/>
      <c r="EAX4" s="885"/>
      <c r="EAY4" s="885"/>
      <c r="EAZ4" s="885"/>
      <c r="EBA4" s="885"/>
      <c r="EBB4" s="885"/>
      <c r="EBC4" s="885"/>
      <c r="EBD4" s="885"/>
      <c r="EBE4" s="885"/>
      <c r="EBF4" s="885"/>
      <c r="EBG4" s="885"/>
      <c r="EBH4" s="885"/>
      <c r="EBI4" s="885"/>
      <c r="EBJ4" s="885"/>
      <c r="EBK4" s="885"/>
      <c r="EBL4" s="885"/>
      <c r="EBM4" s="885"/>
      <c r="EBN4" s="885"/>
      <c r="EBO4" s="885"/>
      <c r="EBP4" s="885"/>
      <c r="EBQ4" s="885"/>
      <c r="EBR4" s="885"/>
      <c r="EBS4" s="885"/>
      <c r="EBT4" s="885"/>
      <c r="EBU4" s="885"/>
      <c r="EBV4" s="885"/>
      <c r="EBW4" s="885"/>
      <c r="EBX4" s="885"/>
      <c r="EBY4" s="885"/>
      <c r="EBZ4" s="885"/>
      <c r="ECA4" s="885"/>
      <c r="ECB4" s="885"/>
      <c r="ECC4" s="885"/>
      <c r="ECD4" s="885"/>
      <c r="ECE4" s="885"/>
      <c r="ECF4" s="885"/>
      <c r="ECG4" s="885"/>
      <c r="ECH4" s="885"/>
      <c r="ECI4" s="885"/>
      <c r="ECJ4" s="885"/>
      <c r="ECK4" s="885"/>
      <c r="ECL4" s="885"/>
      <c r="ECM4" s="885"/>
      <c r="ECN4" s="885"/>
      <c r="ECO4" s="885"/>
      <c r="ECP4" s="885"/>
      <c r="ECQ4" s="885"/>
      <c r="ECR4" s="885"/>
      <c r="ECS4" s="885"/>
      <c r="ECT4" s="885"/>
      <c r="ECU4" s="885"/>
      <c r="ECV4" s="885"/>
      <c r="ECW4" s="885"/>
      <c r="ECX4" s="885"/>
      <c r="ECY4" s="885"/>
      <c r="ECZ4" s="885"/>
      <c r="EDA4" s="885"/>
      <c r="EDB4" s="885"/>
      <c r="EDC4" s="885"/>
      <c r="EDD4" s="885"/>
      <c r="EDE4" s="885"/>
      <c r="EDF4" s="885"/>
      <c r="EDG4" s="885"/>
      <c r="EDH4" s="885"/>
      <c r="EDI4" s="885"/>
      <c r="EDJ4" s="885"/>
      <c r="EDK4" s="885"/>
      <c r="EDL4" s="885"/>
      <c r="EDM4" s="885"/>
      <c r="EDN4" s="885"/>
      <c r="EDO4" s="885"/>
      <c r="EDP4" s="885"/>
      <c r="EDQ4" s="885"/>
      <c r="EDR4" s="885"/>
      <c r="EDS4" s="885"/>
      <c r="EDT4" s="885"/>
      <c r="EDU4" s="885"/>
      <c r="EDV4" s="885"/>
      <c r="EDW4" s="885"/>
      <c r="EDX4" s="885"/>
      <c r="EDY4" s="885"/>
      <c r="EDZ4" s="885"/>
      <c r="EEA4" s="885"/>
      <c r="EEB4" s="885"/>
      <c r="EEC4" s="885"/>
      <c r="EED4" s="885"/>
      <c r="EEE4" s="885"/>
      <c r="EEF4" s="885"/>
      <c r="EEG4" s="885"/>
      <c r="EEH4" s="885"/>
      <c r="EEI4" s="885"/>
      <c r="EEJ4" s="885"/>
      <c r="EEK4" s="885"/>
      <c r="EEL4" s="885"/>
      <c r="EEM4" s="885"/>
      <c r="EEN4" s="885"/>
      <c r="EEO4" s="885"/>
      <c r="EEP4" s="885"/>
      <c r="EEQ4" s="885"/>
      <c r="EER4" s="885"/>
      <c r="EES4" s="885"/>
      <c r="EET4" s="885"/>
      <c r="EEU4" s="885"/>
      <c r="EEV4" s="885"/>
      <c r="EEW4" s="885"/>
      <c r="EEX4" s="885"/>
      <c r="EEY4" s="885"/>
      <c r="EEZ4" s="885"/>
      <c r="EFA4" s="885"/>
      <c r="EFB4" s="885"/>
      <c r="EFC4" s="885"/>
      <c r="EFD4" s="885"/>
      <c r="EFE4" s="885"/>
      <c r="EFF4" s="885"/>
      <c r="EFG4" s="885"/>
      <c r="EFH4" s="885"/>
      <c r="EFI4" s="885"/>
      <c r="EFJ4" s="885"/>
      <c r="EFK4" s="885"/>
      <c r="EFL4" s="885"/>
      <c r="EFM4" s="885"/>
      <c r="EFN4" s="885"/>
      <c r="EFO4" s="885"/>
      <c r="EFP4" s="885"/>
      <c r="EFQ4" s="885"/>
      <c r="EFR4" s="885"/>
      <c r="EFS4" s="885"/>
      <c r="EFT4" s="885"/>
      <c r="EFU4" s="885"/>
      <c r="EFV4" s="885"/>
      <c r="EFW4" s="885"/>
      <c r="EFX4" s="885"/>
      <c r="EFY4" s="885"/>
      <c r="EFZ4" s="885"/>
      <c r="EGA4" s="885"/>
      <c r="EGB4" s="885"/>
      <c r="EGC4" s="885"/>
      <c r="EGD4" s="885"/>
      <c r="EGE4" s="885"/>
      <c r="EGF4" s="885"/>
      <c r="EGG4" s="885"/>
      <c r="EGH4" s="885"/>
      <c r="EGI4" s="885"/>
      <c r="EGJ4" s="885"/>
      <c r="EGK4" s="885"/>
      <c r="EGL4" s="885"/>
      <c r="EGM4" s="885"/>
      <c r="EGN4" s="885"/>
      <c r="EGO4" s="885"/>
      <c r="EGP4" s="885"/>
      <c r="EGQ4" s="885"/>
      <c r="EGR4" s="885"/>
      <c r="EGS4" s="885"/>
      <c r="EGT4" s="885"/>
      <c r="EGU4" s="885"/>
      <c r="EGV4" s="885"/>
      <c r="EGW4" s="885"/>
      <c r="EGX4" s="885"/>
      <c r="EGY4" s="885"/>
      <c r="EGZ4" s="885"/>
      <c r="EHA4" s="885"/>
      <c r="EHB4" s="885"/>
      <c r="EHC4" s="885"/>
      <c r="EHD4" s="885"/>
      <c r="EHE4" s="885"/>
      <c r="EHF4" s="885"/>
      <c r="EHG4" s="885"/>
      <c r="EHH4" s="885"/>
      <c r="EHI4" s="885"/>
      <c r="EHJ4" s="885"/>
      <c r="EHK4" s="885"/>
      <c r="EHL4" s="885"/>
      <c r="EHM4" s="885"/>
      <c r="EHN4" s="885"/>
      <c r="EHO4" s="885"/>
      <c r="EHP4" s="885"/>
      <c r="EHQ4" s="885"/>
      <c r="EHR4" s="885"/>
      <c r="EHS4" s="885"/>
      <c r="EHT4" s="885"/>
      <c r="EHU4" s="885"/>
      <c r="EHV4" s="885"/>
      <c r="EHW4" s="885"/>
      <c r="EHX4" s="885"/>
      <c r="EHY4" s="885"/>
      <c r="EHZ4" s="885"/>
      <c r="EIA4" s="885"/>
      <c r="EIB4" s="885"/>
      <c r="EIC4" s="885"/>
      <c r="EID4" s="885"/>
      <c r="EIE4" s="885"/>
      <c r="EIF4" s="885"/>
      <c r="EIG4" s="885"/>
      <c r="EIH4" s="885"/>
      <c r="EII4" s="885"/>
      <c r="EIJ4" s="885"/>
      <c r="EIK4" s="885"/>
      <c r="EIL4" s="885"/>
      <c r="EIM4" s="885"/>
      <c r="EIN4" s="885"/>
      <c r="EIO4" s="885"/>
      <c r="EIP4" s="885"/>
      <c r="EIQ4" s="885"/>
      <c r="EIR4" s="885"/>
      <c r="EIS4" s="885"/>
      <c r="EIT4" s="885"/>
      <c r="EIU4" s="885"/>
      <c r="EIV4" s="885"/>
      <c r="EIW4" s="885"/>
      <c r="EIX4" s="885"/>
      <c r="EIY4" s="885"/>
      <c r="EIZ4" s="885"/>
      <c r="EJA4" s="885"/>
      <c r="EJB4" s="885"/>
      <c r="EJC4" s="885"/>
      <c r="EJD4" s="885"/>
      <c r="EJE4" s="885"/>
      <c r="EJF4" s="885"/>
      <c r="EJG4" s="885"/>
      <c r="EJH4" s="885"/>
      <c r="EJI4" s="885"/>
      <c r="EJJ4" s="885"/>
      <c r="EJK4" s="885"/>
      <c r="EJL4" s="885"/>
      <c r="EJM4" s="885"/>
      <c r="EJN4" s="885"/>
      <c r="EJO4" s="885"/>
      <c r="EJP4" s="885"/>
      <c r="EJQ4" s="885"/>
      <c r="EJR4" s="885"/>
      <c r="EJS4" s="885"/>
      <c r="EJT4" s="885"/>
      <c r="EJU4" s="885"/>
      <c r="EJV4" s="885"/>
      <c r="EJW4" s="885"/>
      <c r="EJX4" s="885"/>
      <c r="EJY4" s="885"/>
      <c r="EJZ4" s="885"/>
      <c r="EKA4" s="885"/>
      <c r="EKB4" s="885"/>
      <c r="EKC4" s="885"/>
      <c r="EKD4" s="885"/>
      <c r="EKE4" s="885"/>
      <c r="EKF4" s="885"/>
      <c r="EKG4" s="885"/>
      <c r="EKH4" s="885"/>
      <c r="EKI4" s="885"/>
      <c r="EKJ4" s="885"/>
      <c r="EKK4" s="885"/>
      <c r="EKL4" s="885"/>
      <c r="EKM4" s="885"/>
      <c r="EKN4" s="885"/>
      <c r="EKO4" s="885"/>
      <c r="EKP4" s="885"/>
      <c r="EKQ4" s="885"/>
      <c r="EKR4" s="885"/>
      <c r="EKS4" s="885"/>
      <c r="EKT4" s="885"/>
      <c r="EKU4" s="885"/>
      <c r="EKV4" s="885"/>
      <c r="EKW4" s="885"/>
      <c r="EKX4" s="885"/>
      <c r="EKY4" s="885"/>
      <c r="EKZ4" s="885"/>
      <c r="ELA4" s="885"/>
      <c r="ELB4" s="885"/>
      <c r="ELC4" s="885"/>
      <c r="ELD4" s="885"/>
      <c r="ELE4" s="885"/>
      <c r="ELF4" s="885"/>
      <c r="ELG4" s="885"/>
      <c r="ELH4" s="885"/>
      <c r="ELI4" s="885"/>
      <c r="ELJ4" s="885"/>
      <c r="ELK4" s="885"/>
      <c r="ELL4" s="885"/>
      <c r="ELM4" s="885"/>
      <c r="ELN4" s="885"/>
      <c r="ELO4" s="885"/>
      <c r="ELP4" s="885"/>
      <c r="ELQ4" s="885"/>
      <c r="ELR4" s="885"/>
      <c r="ELS4" s="885"/>
      <c r="ELT4" s="885"/>
      <c r="ELU4" s="885"/>
      <c r="ELV4" s="885"/>
      <c r="ELW4" s="885"/>
      <c r="ELX4" s="885"/>
      <c r="ELY4" s="885"/>
      <c r="ELZ4" s="885"/>
      <c r="EMA4" s="885"/>
      <c r="EMB4" s="885"/>
      <c r="EMC4" s="885"/>
      <c r="EMD4" s="885"/>
      <c r="EME4" s="885"/>
      <c r="EMF4" s="885"/>
      <c r="EMG4" s="885"/>
      <c r="EMH4" s="885"/>
      <c r="EMI4" s="885"/>
      <c r="EMJ4" s="885"/>
      <c r="EMK4" s="885"/>
      <c r="EML4" s="885"/>
      <c r="EMM4" s="885"/>
      <c r="EMN4" s="885"/>
      <c r="EMO4" s="885"/>
      <c r="EMP4" s="885"/>
      <c r="EMQ4" s="885"/>
      <c r="EMR4" s="885"/>
      <c r="EMS4" s="885"/>
      <c r="EMT4" s="885"/>
      <c r="EMU4" s="885"/>
      <c r="EMV4" s="885"/>
      <c r="EMW4" s="885"/>
      <c r="EMX4" s="885"/>
      <c r="EMY4" s="885"/>
      <c r="EMZ4" s="885"/>
      <c r="ENA4" s="885"/>
      <c r="ENB4" s="885"/>
      <c r="ENC4" s="885"/>
      <c r="END4" s="885"/>
      <c r="ENE4" s="885"/>
      <c r="ENF4" s="885"/>
      <c r="ENG4" s="885"/>
      <c r="ENH4" s="885"/>
      <c r="ENI4" s="885"/>
      <c r="ENJ4" s="885"/>
      <c r="ENK4" s="885"/>
      <c r="ENL4" s="885"/>
      <c r="ENM4" s="885"/>
      <c r="ENN4" s="885"/>
      <c r="ENO4" s="885"/>
      <c r="ENP4" s="885"/>
      <c r="ENQ4" s="885"/>
      <c r="ENR4" s="885"/>
      <c r="ENS4" s="885"/>
      <c r="ENT4" s="885"/>
      <c r="ENU4" s="885"/>
      <c r="ENV4" s="885"/>
      <c r="ENW4" s="885"/>
      <c r="ENX4" s="885"/>
      <c r="ENY4" s="885"/>
      <c r="ENZ4" s="885"/>
      <c r="EOA4" s="885"/>
      <c r="EOB4" s="885"/>
      <c r="EOC4" s="885"/>
      <c r="EOD4" s="885"/>
      <c r="EOE4" s="885"/>
      <c r="EOF4" s="885"/>
      <c r="EOG4" s="885"/>
      <c r="EOH4" s="885"/>
      <c r="EOI4" s="885"/>
      <c r="EOJ4" s="885"/>
      <c r="EOK4" s="885"/>
      <c r="EOL4" s="885"/>
      <c r="EOM4" s="885"/>
      <c r="EON4" s="885"/>
      <c r="EOO4" s="885"/>
      <c r="EOP4" s="885"/>
      <c r="EOQ4" s="885"/>
      <c r="EOR4" s="885"/>
      <c r="EOS4" s="885"/>
      <c r="EOT4" s="885"/>
      <c r="EOU4" s="885"/>
      <c r="EOV4" s="885"/>
      <c r="EOW4" s="885"/>
      <c r="EOX4" s="885"/>
      <c r="EOY4" s="885"/>
      <c r="EOZ4" s="885"/>
      <c r="EPA4" s="885"/>
      <c r="EPB4" s="885"/>
      <c r="EPC4" s="885"/>
      <c r="EPD4" s="885"/>
      <c r="EPE4" s="885"/>
      <c r="EPF4" s="885"/>
      <c r="EPG4" s="885"/>
      <c r="EPH4" s="885"/>
      <c r="EPI4" s="885"/>
      <c r="EPJ4" s="885"/>
      <c r="EPK4" s="885"/>
      <c r="EPL4" s="885"/>
      <c r="EPM4" s="885"/>
      <c r="EPN4" s="885"/>
      <c r="EPO4" s="885"/>
      <c r="EPP4" s="885"/>
      <c r="EPQ4" s="885"/>
      <c r="EPR4" s="885"/>
      <c r="EPS4" s="885"/>
      <c r="EPT4" s="885"/>
      <c r="EPU4" s="885"/>
      <c r="EPV4" s="885"/>
      <c r="EPW4" s="885"/>
      <c r="EPX4" s="885"/>
      <c r="EPY4" s="885"/>
      <c r="EPZ4" s="885"/>
      <c r="EQA4" s="885"/>
      <c r="EQB4" s="885"/>
      <c r="EQC4" s="885"/>
      <c r="EQD4" s="885"/>
      <c r="EQE4" s="885"/>
      <c r="EQF4" s="885"/>
      <c r="EQG4" s="885"/>
      <c r="EQH4" s="885"/>
      <c r="EQI4" s="885"/>
      <c r="EQJ4" s="885"/>
      <c r="EQK4" s="885"/>
      <c r="EQL4" s="885"/>
      <c r="EQM4" s="885"/>
      <c r="EQN4" s="885"/>
      <c r="EQO4" s="885"/>
      <c r="EQP4" s="885"/>
      <c r="EQQ4" s="885"/>
      <c r="EQR4" s="885"/>
      <c r="EQS4" s="885"/>
      <c r="EQT4" s="885"/>
      <c r="EQU4" s="885"/>
      <c r="EQV4" s="885"/>
      <c r="EQW4" s="885"/>
      <c r="EQX4" s="885"/>
      <c r="EQY4" s="885"/>
      <c r="EQZ4" s="885"/>
      <c r="ERA4" s="885"/>
      <c r="ERB4" s="885"/>
      <c r="ERC4" s="885"/>
      <c r="ERD4" s="885"/>
      <c r="ERE4" s="885"/>
      <c r="ERF4" s="885"/>
      <c r="ERG4" s="885"/>
      <c r="ERH4" s="885"/>
      <c r="ERI4" s="885"/>
      <c r="ERJ4" s="885"/>
      <c r="ERK4" s="885"/>
      <c r="ERL4" s="885"/>
      <c r="ERM4" s="885"/>
      <c r="ERN4" s="885"/>
      <c r="ERO4" s="885"/>
      <c r="ERP4" s="885"/>
      <c r="ERQ4" s="885"/>
      <c r="ERR4" s="885"/>
      <c r="ERS4" s="885"/>
      <c r="ERT4" s="885"/>
      <c r="ERU4" s="885"/>
      <c r="ERV4" s="885"/>
      <c r="ERW4" s="885"/>
      <c r="ERX4" s="885"/>
      <c r="ERY4" s="885"/>
      <c r="ERZ4" s="885"/>
      <c r="ESA4" s="885"/>
      <c r="ESB4" s="885"/>
      <c r="ESC4" s="885"/>
      <c r="ESD4" s="885"/>
      <c r="ESE4" s="885"/>
      <c r="ESF4" s="885"/>
      <c r="ESG4" s="885"/>
      <c r="ESH4" s="885"/>
      <c r="ESI4" s="885"/>
      <c r="ESJ4" s="885"/>
      <c r="ESK4" s="885"/>
      <c r="ESL4" s="885"/>
      <c r="ESM4" s="885"/>
      <c r="ESN4" s="885"/>
      <c r="ESO4" s="885"/>
      <c r="ESP4" s="885"/>
      <c r="ESQ4" s="885"/>
      <c r="ESR4" s="885"/>
      <c r="ESS4" s="885"/>
      <c r="EST4" s="885"/>
      <c r="ESU4" s="885"/>
      <c r="ESV4" s="885"/>
      <c r="ESW4" s="885"/>
      <c r="ESX4" s="885"/>
      <c r="ESY4" s="885"/>
      <c r="ESZ4" s="885"/>
      <c r="ETA4" s="885"/>
      <c r="ETB4" s="885"/>
      <c r="ETC4" s="885"/>
      <c r="ETD4" s="885"/>
      <c r="ETE4" s="885"/>
      <c r="ETF4" s="885"/>
      <c r="ETG4" s="885"/>
      <c r="ETH4" s="885"/>
      <c r="ETI4" s="885"/>
      <c r="ETJ4" s="885"/>
      <c r="ETK4" s="885"/>
      <c r="ETL4" s="885"/>
      <c r="ETM4" s="885"/>
      <c r="ETN4" s="885"/>
      <c r="ETO4" s="885"/>
      <c r="ETP4" s="885"/>
      <c r="ETQ4" s="885"/>
      <c r="ETR4" s="885"/>
      <c r="ETS4" s="885"/>
      <c r="ETT4" s="885"/>
      <c r="ETU4" s="885"/>
      <c r="ETV4" s="885"/>
      <c r="ETW4" s="885"/>
      <c r="ETX4" s="885"/>
      <c r="ETY4" s="885"/>
      <c r="ETZ4" s="885"/>
      <c r="EUA4" s="885"/>
      <c r="EUB4" s="885"/>
      <c r="EUC4" s="885"/>
      <c r="EUD4" s="885"/>
      <c r="EUE4" s="885"/>
      <c r="EUF4" s="885"/>
      <c r="EUG4" s="885"/>
      <c r="EUH4" s="885"/>
      <c r="EUI4" s="885"/>
      <c r="EUJ4" s="885"/>
      <c r="EUK4" s="885"/>
      <c r="EUL4" s="885"/>
      <c r="EUM4" s="885"/>
      <c r="EUN4" s="885"/>
      <c r="EUO4" s="885"/>
      <c r="EUP4" s="885"/>
      <c r="EUQ4" s="885"/>
      <c r="EUR4" s="885"/>
      <c r="EUS4" s="885"/>
      <c r="EUT4" s="885"/>
      <c r="EUU4" s="885"/>
      <c r="EUV4" s="885"/>
      <c r="EUW4" s="885"/>
      <c r="EUX4" s="885"/>
      <c r="EUY4" s="885"/>
      <c r="EUZ4" s="885"/>
      <c r="EVA4" s="885"/>
      <c r="EVB4" s="885"/>
      <c r="EVC4" s="885"/>
      <c r="EVD4" s="885"/>
      <c r="EVE4" s="885"/>
      <c r="EVF4" s="885"/>
      <c r="EVG4" s="885"/>
      <c r="EVH4" s="885"/>
      <c r="EVI4" s="885"/>
      <c r="EVJ4" s="885"/>
      <c r="EVK4" s="885"/>
      <c r="EVL4" s="885"/>
      <c r="EVM4" s="885"/>
      <c r="EVN4" s="885"/>
      <c r="EVO4" s="885"/>
      <c r="EVP4" s="885"/>
      <c r="EVQ4" s="885"/>
      <c r="EVR4" s="885"/>
      <c r="EVS4" s="885"/>
      <c r="EVT4" s="885"/>
      <c r="EVU4" s="885"/>
      <c r="EVV4" s="885"/>
      <c r="EVW4" s="885"/>
      <c r="EVX4" s="885"/>
      <c r="EVY4" s="885"/>
      <c r="EVZ4" s="885"/>
      <c r="EWA4" s="885"/>
      <c r="EWB4" s="885"/>
      <c r="EWC4" s="885"/>
      <c r="EWD4" s="885"/>
      <c r="EWE4" s="885"/>
      <c r="EWF4" s="885"/>
      <c r="EWG4" s="885"/>
      <c r="EWH4" s="885"/>
      <c r="EWI4" s="885"/>
      <c r="EWJ4" s="885"/>
      <c r="EWK4" s="885"/>
      <c r="EWL4" s="885"/>
      <c r="EWM4" s="885"/>
      <c r="EWN4" s="885"/>
      <c r="EWO4" s="885"/>
      <c r="EWP4" s="885"/>
      <c r="EWQ4" s="885"/>
      <c r="EWR4" s="885"/>
      <c r="EWS4" s="885"/>
      <c r="EWT4" s="885"/>
      <c r="EWU4" s="885"/>
      <c r="EWV4" s="885"/>
      <c r="EWW4" s="885"/>
      <c r="EWX4" s="885"/>
      <c r="EWY4" s="885"/>
      <c r="EWZ4" s="885"/>
      <c r="EXA4" s="885"/>
      <c r="EXB4" s="885"/>
      <c r="EXC4" s="885"/>
      <c r="EXD4" s="885"/>
      <c r="EXE4" s="885"/>
      <c r="EXF4" s="885"/>
      <c r="EXG4" s="885"/>
      <c r="EXH4" s="885"/>
      <c r="EXI4" s="885"/>
      <c r="EXJ4" s="885"/>
      <c r="EXK4" s="885"/>
      <c r="EXL4" s="885"/>
      <c r="EXM4" s="885"/>
      <c r="EXN4" s="885"/>
      <c r="EXO4" s="885"/>
      <c r="EXP4" s="885"/>
      <c r="EXQ4" s="885"/>
      <c r="EXR4" s="885"/>
      <c r="EXS4" s="885"/>
      <c r="EXT4" s="885"/>
      <c r="EXU4" s="885"/>
      <c r="EXV4" s="885"/>
      <c r="EXW4" s="885"/>
      <c r="EXX4" s="885"/>
      <c r="EXY4" s="885"/>
      <c r="EXZ4" s="885"/>
      <c r="EYA4" s="885"/>
      <c r="EYB4" s="885"/>
      <c r="EYC4" s="885"/>
      <c r="EYD4" s="885"/>
      <c r="EYE4" s="885"/>
      <c r="EYF4" s="885"/>
      <c r="EYG4" s="885"/>
      <c r="EYH4" s="885"/>
      <c r="EYI4" s="885"/>
      <c r="EYJ4" s="885"/>
      <c r="EYK4" s="885"/>
      <c r="EYL4" s="885"/>
      <c r="EYM4" s="885"/>
      <c r="EYN4" s="885"/>
      <c r="EYO4" s="885"/>
      <c r="EYP4" s="885"/>
      <c r="EYQ4" s="885"/>
      <c r="EYR4" s="885"/>
      <c r="EYS4" s="885"/>
      <c r="EYT4" s="885"/>
      <c r="EYU4" s="885"/>
      <c r="EYV4" s="885"/>
      <c r="EYW4" s="885"/>
      <c r="EYX4" s="885"/>
      <c r="EYY4" s="885"/>
      <c r="EYZ4" s="885"/>
      <c r="EZA4" s="885"/>
      <c r="EZB4" s="885"/>
      <c r="EZC4" s="885"/>
      <c r="EZD4" s="885"/>
      <c r="EZE4" s="885"/>
      <c r="EZF4" s="885"/>
      <c r="EZG4" s="885"/>
      <c r="EZH4" s="885"/>
      <c r="EZI4" s="885"/>
      <c r="EZJ4" s="885"/>
      <c r="EZK4" s="885"/>
      <c r="EZL4" s="885"/>
      <c r="EZM4" s="885"/>
      <c r="EZN4" s="885"/>
      <c r="EZO4" s="885"/>
      <c r="EZP4" s="885"/>
      <c r="EZQ4" s="885"/>
      <c r="EZR4" s="885"/>
      <c r="EZS4" s="885"/>
      <c r="EZT4" s="885"/>
      <c r="EZU4" s="885"/>
      <c r="EZV4" s="885"/>
      <c r="EZW4" s="885"/>
      <c r="EZX4" s="885"/>
      <c r="EZY4" s="885"/>
      <c r="EZZ4" s="885"/>
      <c r="FAA4" s="885"/>
      <c r="FAB4" s="885"/>
      <c r="FAC4" s="885"/>
      <c r="FAD4" s="885"/>
      <c r="FAE4" s="885"/>
      <c r="FAF4" s="885"/>
      <c r="FAG4" s="885"/>
      <c r="FAH4" s="885"/>
      <c r="FAI4" s="885"/>
      <c r="FAJ4" s="885"/>
      <c r="FAK4" s="885"/>
      <c r="FAL4" s="885"/>
      <c r="FAM4" s="885"/>
      <c r="FAN4" s="885"/>
      <c r="FAO4" s="885"/>
      <c r="FAP4" s="885"/>
      <c r="FAQ4" s="885"/>
      <c r="FAR4" s="885"/>
      <c r="FAS4" s="885"/>
      <c r="FAT4" s="885"/>
      <c r="FAU4" s="885"/>
      <c r="FAV4" s="885"/>
      <c r="FAW4" s="885"/>
      <c r="FAX4" s="885"/>
      <c r="FAY4" s="885"/>
      <c r="FAZ4" s="885"/>
      <c r="FBA4" s="885"/>
      <c r="FBB4" s="885"/>
      <c r="FBC4" s="885"/>
      <c r="FBD4" s="885"/>
      <c r="FBE4" s="885"/>
      <c r="FBF4" s="885"/>
      <c r="FBG4" s="885"/>
      <c r="FBH4" s="885"/>
      <c r="FBI4" s="885"/>
      <c r="FBJ4" s="885"/>
      <c r="FBK4" s="885"/>
      <c r="FBL4" s="885"/>
      <c r="FBM4" s="885"/>
      <c r="FBN4" s="885"/>
      <c r="FBO4" s="885"/>
      <c r="FBP4" s="885"/>
      <c r="FBQ4" s="885"/>
      <c r="FBR4" s="885"/>
      <c r="FBS4" s="885"/>
      <c r="FBT4" s="885"/>
      <c r="FBU4" s="885"/>
      <c r="FBV4" s="885"/>
      <c r="FBW4" s="885"/>
      <c r="FBX4" s="885"/>
      <c r="FBY4" s="885"/>
      <c r="FBZ4" s="885"/>
      <c r="FCA4" s="885"/>
      <c r="FCB4" s="885"/>
      <c r="FCC4" s="885"/>
      <c r="FCD4" s="885"/>
      <c r="FCE4" s="885"/>
      <c r="FCF4" s="885"/>
      <c r="FCG4" s="885"/>
      <c r="FCH4" s="885"/>
      <c r="FCI4" s="885"/>
      <c r="FCJ4" s="885"/>
      <c r="FCK4" s="885"/>
      <c r="FCL4" s="885"/>
      <c r="FCM4" s="885"/>
      <c r="FCN4" s="885"/>
      <c r="FCO4" s="885"/>
      <c r="FCP4" s="885"/>
      <c r="FCQ4" s="885"/>
      <c r="FCR4" s="885"/>
      <c r="FCS4" s="885"/>
      <c r="FCT4" s="885"/>
      <c r="FCU4" s="885"/>
      <c r="FCV4" s="885"/>
      <c r="FCW4" s="885"/>
      <c r="FCX4" s="885"/>
      <c r="FCY4" s="885"/>
      <c r="FCZ4" s="885"/>
      <c r="FDA4" s="885"/>
      <c r="FDB4" s="885"/>
      <c r="FDC4" s="885"/>
      <c r="FDD4" s="885"/>
      <c r="FDE4" s="885"/>
      <c r="FDF4" s="885"/>
      <c r="FDG4" s="885"/>
      <c r="FDH4" s="885"/>
      <c r="FDI4" s="885"/>
      <c r="FDJ4" s="885"/>
      <c r="FDK4" s="885"/>
      <c r="FDL4" s="885"/>
      <c r="FDM4" s="885"/>
      <c r="FDN4" s="885"/>
      <c r="FDO4" s="885"/>
      <c r="FDP4" s="885"/>
      <c r="FDQ4" s="885"/>
      <c r="FDR4" s="885"/>
      <c r="FDS4" s="885"/>
      <c r="FDT4" s="885"/>
      <c r="FDU4" s="885"/>
      <c r="FDV4" s="885"/>
      <c r="FDW4" s="885"/>
      <c r="FDX4" s="885"/>
      <c r="FDY4" s="885"/>
      <c r="FDZ4" s="885"/>
      <c r="FEA4" s="885"/>
      <c r="FEB4" s="885"/>
      <c r="FEC4" s="885"/>
      <c r="FED4" s="885"/>
      <c r="FEE4" s="885"/>
      <c r="FEF4" s="885"/>
      <c r="FEG4" s="885"/>
      <c r="FEH4" s="885"/>
      <c r="FEI4" s="885"/>
      <c r="FEJ4" s="885"/>
      <c r="FEK4" s="885"/>
      <c r="FEL4" s="885"/>
      <c r="FEM4" s="885"/>
      <c r="FEN4" s="885"/>
      <c r="FEO4" s="885"/>
      <c r="FEP4" s="885"/>
      <c r="FEQ4" s="885"/>
      <c r="FER4" s="885"/>
      <c r="FES4" s="885"/>
      <c r="FET4" s="885"/>
      <c r="FEU4" s="885"/>
      <c r="FEV4" s="885"/>
      <c r="FEW4" s="885"/>
      <c r="FEX4" s="885"/>
      <c r="FEY4" s="885"/>
      <c r="FEZ4" s="885"/>
      <c r="FFA4" s="885"/>
      <c r="FFB4" s="885"/>
      <c r="FFC4" s="885"/>
      <c r="FFD4" s="885"/>
      <c r="FFE4" s="885"/>
      <c r="FFF4" s="885"/>
      <c r="FFG4" s="885"/>
      <c r="FFH4" s="885"/>
      <c r="FFI4" s="885"/>
      <c r="FFJ4" s="885"/>
      <c r="FFK4" s="885"/>
      <c r="FFL4" s="885"/>
      <c r="FFM4" s="885"/>
      <c r="FFN4" s="885"/>
      <c r="FFO4" s="885"/>
      <c r="FFP4" s="885"/>
      <c r="FFQ4" s="885"/>
      <c r="FFR4" s="885"/>
      <c r="FFS4" s="885"/>
      <c r="FFT4" s="885"/>
      <c r="FFU4" s="885"/>
      <c r="FFV4" s="885"/>
      <c r="FFW4" s="885"/>
      <c r="FFX4" s="885"/>
      <c r="FFY4" s="885"/>
      <c r="FFZ4" s="885"/>
      <c r="FGA4" s="885"/>
      <c r="FGB4" s="885"/>
      <c r="FGC4" s="885"/>
      <c r="FGD4" s="885"/>
      <c r="FGE4" s="885"/>
      <c r="FGF4" s="885"/>
      <c r="FGG4" s="885"/>
      <c r="FGH4" s="885"/>
      <c r="FGI4" s="885"/>
      <c r="FGJ4" s="885"/>
      <c r="FGK4" s="885"/>
      <c r="FGL4" s="885"/>
      <c r="FGM4" s="885"/>
      <c r="FGN4" s="885"/>
      <c r="FGO4" s="885"/>
      <c r="FGP4" s="885"/>
      <c r="FGQ4" s="885"/>
      <c r="FGR4" s="885"/>
      <c r="FGS4" s="885"/>
      <c r="FGT4" s="885"/>
      <c r="FGU4" s="885"/>
      <c r="FGV4" s="885"/>
      <c r="FGW4" s="885"/>
      <c r="FGX4" s="885"/>
      <c r="FGY4" s="885"/>
      <c r="FGZ4" s="885"/>
      <c r="FHA4" s="885"/>
      <c r="FHB4" s="885"/>
      <c r="FHC4" s="885"/>
      <c r="FHD4" s="885"/>
      <c r="FHE4" s="885"/>
      <c r="FHF4" s="885"/>
      <c r="FHG4" s="885"/>
      <c r="FHH4" s="885"/>
      <c r="FHI4" s="885"/>
      <c r="FHJ4" s="885"/>
      <c r="FHK4" s="885"/>
      <c r="FHL4" s="885"/>
      <c r="FHM4" s="885"/>
      <c r="FHN4" s="885"/>
      <c r="FHO4" s="885"/>
      <c r="FHP4" s="885"/>
      <c r="FHQ4" s="885"/>
      <c r="FHR4" s="885"/>
      <c r="FHS4" s="885"/>
      <c r="FHT4" s="885"/>
      <c r="FHU4" s="885"/>
      <c r="FHV4" s="885"/>
      <c r="FHW4" s="885"/>
      <c r="FHX4" s="885"/>
      <c r="FHY4" s="885"/>
      <c r="FHZ4" s="885"/>
      <c r="FIA4" s="885"/>
      <c r="FIB4" s="885"/>
      <c r="FIC4" s="885"/>
      <c r="FID4" s="885"/>
      <c r="FIE4" s="885"/>
      <c r="FIF4" s="885"/>
      <c r="FIG4" s="885"/>
      <c r="FIH4" s="885"/>
      <c r="FII4" s="885"/>
      <c r="FIJ4" s="885"/>
      <c r="FIK4" s="885"/>
      <c r="FIL4" s="885"/>
      <c r="FIM4" s="885"/>
      <c r="FIN4" s="885"/>
      <c r="FIO4" s="885"/>
      <c r="FIP4" s="885"/>
      <c r="FIQ4" s="885"/>
      <c r="FIR4" s="885"/>
      <c r="FIS4" s="885"/>
      <c r="FIT4" s="885"/>
      <c r="FIU4" s="885"/>
      <c r="FIV4" s="885"/>
      <c r="FIW4" s="885"/>
      <c r="FIX4" s="885"/>
      <c r="FIY4" s="885"/>
      <c r="FIZ4" s="885"/>
      <c r="FJA4" s="885"/>
      <c r="FJB4" s="885"/>
      <c r="FJC4" s="885"/>
      <c r="FJD4" s="885"/>
      <c r="FJE4" s="885"/>
      <c r="FJF4" s="885"/>
      <c r="FJG4" s="885"/>
      <c r="FJH4" s="885"/>
      <c r="FJI4" s="885"/>
      <c r="FJJ4" s="885"/>
      <c r="FJK4" s="885"/>
      <c r="FJL4" s="885"/>
      <c r="FJM4" s="885"/>
      <c r="FJN4" s="885"/>
      <c r="FJO4" s="885"/>
      <c r="FJP4" s="885"/>
      <c r="FJQ4" s="885"/>
      <c r="FJR4" s="885"/>
      <c r="FJS4" s="885"/>
      <c r="FJT4" s="885"/>
      <c r="FJU4" s="885"/>
      <c r="FJV4" s="885"/>
      <c r="FJW4" s="885"/>
      <c r="FJX4" s="885"/>
      <c r="FJY4" s="885"/>
      <c r="FJZ4" s="885"/>
      <c r="FKA4" s="885"/>
      <c r="FKB4" s="885"/>
      <c r="FKC4" s="885"/>
      <c r="FKD4" s="885"/>
      <c r="FKE4" s="885"/>
      <c r="FKF4" s="885"/>
      <c r="FKG4" s="885"/>
      <c r="FKH4" s="885"/>
      <c r="FKI4" s="885"/>
      <c r="FKJ4" s="885"/>
      <c r="FKK4" s="885"/>
      <c r="FKL4" s="885"/>
      <c r="FKM4" s="885"/>
      <c r="FKN4" s="885"/>
      <c r="FKO4" s="885"/>
      <c r="FKP4" s="885"/>
      <c r="FKQ4" s="885"/>
      <c r="FKR4" s="885"/>
      <c r="FKS4" s="885"/>
      <c r="FKT4" s="885"/>
      <c r="FKU4" s="885"/>
      <c r="FKV4" s="885"/>
      <c r="FKW4" s="885"/>
      <c r="FKX4" s="885"/>
      <c r="FKY4" s="885"/>
      <c r="FKZ4" s="885"/>
      <c r="FLA4" s="885"/>
      <c r="FLB4" s="885"/>
      <c r="FLC4" s="885"/>
      <c r="FLD4" s="885"/>
      <c r="FLE4" s="885"/>
      <c r="FLF4" s="885"/>
      <c r="FLG4" s="885"/>
      <c r="FLH4" s="885"/>
      <c r="FLI4" s="885"/>
      <c r="FLJ4" s="885"/>
      <c r="FLK4" s="885"/>
      <c r="FLL4" s="885"/>
      <c r="FLM4" s="885"/>
      <c r="FLN4" s="885"/>
      <c r="FLO4" s="885"/>
      <c r="FLP4" s="885"/>
      <c r="FLQ4" s="885"/>
      <c r="FLR4" s="885"/>
      <c r="FLS4" s="885"/>
      <c r="FLT4" s="885"/>
      <c r="FLU4" s="885"/>
      <c r="FLV4" s="885"/>
      <c r="FLW4" s="885"/>
      <c r="FLX4" s="885"/>
      <c r="FLY4" s="885"/>
      <c r="FLZ4" s="885"/>
      <c r="FMA4" s="885"/>
      <c r="FMB4" s="885"/>
      <c r="FMC4" s="885"/>
      <c r="FMD4" s="885"/>
      <c r="FME4" s="885"/>
      <c r="FMF4" s="885"/>
      <c r="FMG4" s="885"/>
      <c r="FMH4" s="885"/>
      <c r="FMI4" s="885"/>
      <c r="FMJ4" s="885"/>
      <c r="FMK4" s="885"/>
      <c r="FML4" s="885"/>
      <c r="FMM4" s="885"/>
      <c r="FMN4" s="885"/>
      <c r="FMO4" s="885"/>
      <c r="FMP4" s="885"/>
      <c r="FMQ4" s="885"/>
      <c r="FMR4" s="885"/>
      <c r="FMS4" s="885"/>
      <c r="FMT4" s="885"/>
      <c r="FMU4" s="885"/>
      <c r="FMV4" s="885"/>
      <c r="FMW4" s="885"/>
      <c r="FMX4" s="885"/>
      <c r="FMY4" s="885"/>
      <c r="FMZ4" s="885"/>
      <c r="FNA4" s="885"/>
      <c r="FNB4" s="885"/>
      <c r="FNC4" s="885"/>
      <c r="FND4" s="885"/>
      <c r="FNE4" s="885"/>
      <c r="FNF4" s="885"/>
      <c r="FNG4" s="885"/>
      <c r="FNH4" s="885"/>
      <c r="FNI4" s="885"/>
      <c r="FNJ4" s="885"/>
      <c r="FNK4" s="885"/>
      <c r="FNL4" s="885"/>
      <c r="FNM4" s="885"/>
      <c r="FNN4" s="885"/>
      <c r="FNO4" s="885"/>
      <c r="FNP4" s="885"/>
      <c r="FNQ4" s="885"/>
      <c r="FNR4" s="885"/>
      <c r="FNS4" s="885"/>
      <c r="FNT4" s="885"/>
      <c r="FNU4" s="885"/>
      <c r="FNV4" s="885"/>
      <c r="FNW4" s="885"/>
      <c r="FNX4" s="885"/>
      <c r="FNY4" s="885"/>
      <c r="FNZ4" s="885"/>
      <c r="FOA4" s="885"/>
      <c r="FOB4" s="885"/>
      <c r="FOC4" s="885"/>
      <c r="FOD4" s="885"/>
      <c r="FOE4" s="885"/>
      <c r="FOF4" s="885"/>
      <c r="FOG4" s="885"/>
      <c r="FOH4" s="885"/>
      <c r="FOI4" s="885"/>
      <c r="FOJ4" s="885"/>
      <c r="FOK4" s="885"/>
      <c r="FOL4" s="885"/>
      <c r="FOM4" s="885"/>
      <c r="FON4" s="885"/>
      <c r="FOO4" s="885"/>
      <c r="FOP4" s="885"/>
      <c r="FOQ4" s="885"/>
      <c r="FOR4" s="885"/>
      <c r="FOS4" s="885"/>
      <c r="FOT4" s="885"/>
      <c r="FOU4" s="885"/>
      <c r="FOV4" s="885"/>
      <c r="FOW4" s="885"/>
      <c r="FOX4" s="885"/>
      <c r="FOY4" s="885"/>
      <c r="FOZ4" s="885"/>
      <c r="FPA4" s="885"/>
      <c r="FPB4" s="885"/>
      <c r="FPC4" s="885"/>
      <c r="FPD4" s="885"/>
      <c r="FPE4" s="885"/>
      <c r="FPF4" s="885"/>
      <c r="FPG4" s="885"/>
      <c r="FPH4" s="885"/>
      <c r="FPI4" s="885"/>
      <c r="FPJ4" s="885"/>
      <c r="FPK4" s="885"/>
      <c r="FPL4" s="885"/>
      <c r="FPM4" s="885"/>
      <c r="FPN4" s="885"/>
      <c r="FPO4" s="885"/>
      <c r="FPP4" s="885"/>
      <c r="FPQ4" s="885"/>
      <c r="FPR4" s="885"/>
      <c r="FPS4" s="885"/>
      <c r="FPT4" s="885"/>
      <c r="FPU4" s="885"/>
      <c r="FPV4" s="885"/>
      <c r="FPW4" s="885"/>
      <c r="FPX4" s="885"/>
      <c r="FPY4" s="885"/>
      <c r="FPZ4" s="885"/>
      <c r="FQA4" s="885"/>
      <c r="FQB4" s="885"/>
      <c r="FQC4" s="885"/>
      <c r="FQD4" s="885"/>
      <c r="FQE4" s="885"/>
      <c r="FQF4" s="885"/>
      <c r="FQG4" s="885"/>
      <c r="FQH4" s="885"/>
      <c r="FQI4" s="885"/>
      <c r="FQJ4" s="885"/>
      <c r="FQK4" s="885"/>
      <c r="FQL4" s="885"/>
      <c r="FQM4" s="885"/>
      <c r="FQN4" s="885"/>
      <c r="FQO4" s="885"/>
      <c r="FQP4" s="885"/>
      <c r="FQQ4" s="885"/>
      <c r="FQR4" s="885"/>
      <c r="FQS4" s="885"/>
      <c r="FQT4" s="885"/>
      <c r="FQU4" s="885"/>
      <c r="FQV4" s="885"/>
      <c r="FQW4" s="885"/>
      <c r="FQX4" s="885"/>
      <c r="FQY4" s="885"/>
      <c r="FQZ4" s="885"/>
      <c r="FRA4" s="885"/>
      <c r="FRB4" s="885"/>
      <c r="FRC4" s="885"/>
      <c r="FRD4" s="885"/>
      <c r="FRE4" s="885"/>
      <c r="FRF4" s="885"/>
      <c r="FRG4" s="885"/>
      <c r="FRH4" s="885"/>
      <c r="FRI4" s="885"/>
      <c r="FRJ4" s="885"/>
      <c r="FRK4" s="885"/>
      <c r="FRL4" s="885"/>
      <c r="FRM4" s="885"/>
      <c r="FRN4" s="885"/>
      <c r="FRO4" s="885"/>
      <c r="FRP4" s="885"/>
      <c r="FRQ4" s="885"/>
      <c r="FRR4" s="885"/>
      <c r="FRS4" s="885"/>
      <c r="FRT4" s="885"/>
      <c r="FRU4" s="885"/>
      <c r="FRV4" s="885"/>
      <c r="FRW4" s="885"/>
      <c r="FRX4" s="885"/>
      <c r="FRY4" s="885"/>
      <c r="FRZ4" s="885"/>
      <c r="FSA4" s="885"/>
      <c r="FSB4" s="885"/>
      <c r="FSC4" s="885"/>
      <c r="FSD4" s="885"/>
      <c r="FSE4" s="885"/>
      <c r="FSF4" s="885"/>
      <c r="FSG4" s="885"/>
      <c r="FSH4" s="885"/>
      <c r="FSI4" s="885"/>
      <c r="FSJ4" s="885"/>
      <c r="FSK4" s="885"/>
      <c r="FSL4" s="885"/>
      <c r="FSM4" s="885"/>
      <c r="FSN4" s="885"/>
      <c r="FSO4" s="885"/>
      <c r="FSP4" s="885"/>
      <c r="FSQ4" s="885"/>
      <c r="FSR4" s="885"/>
      <c r="FSS4" s="885"/>
      <c r="FST4" s="885"/>
      <c r="FSU4" s="885"/>
      <c r="FSV4" s="885"/>
      <c r="FSW4" s="885"/>
      <c r="FSX4" s="885"/>
      <c r="FSY4" s="885"/>
      <c r="FSZ4" s="885"/>
      <c r="FTA4" s="885"/>
      <c r="FTB4" s="885"/>
      <c r="FTC4" s="885"/>
      <c r="FTD4" s="885"/>
      <c r="FTE4" s="885"/>
      <c r="FTF4" s="885"/>
      <c r="FTG4" s="885"/>
      <c r="FTH4" s="885"/>
      <c r="FTI4" s="885"/>
      <c r="FTJ4" s="885"/>
      <c r="FTK4" s="885"/>
      <c r="FTL4" s="885"/>
      <c r="FTM4" s="885"/>
      <c r="FTN4" s="885"/>
      <c r="FTO4" s="885"/>
      <c r="FTP4" s="885"/>
      <c r="FTQ4" s="885"/>
      <c r="FTR4" s="885"/>
      <c r="FTS4" s="885"/>
      <c r="FTT4" s="885"/>
      <c r="FTU4" s="885"/>
      <c r="FTV4" s="885"/>
      <c r="FTW4" s="885"/>
      <c r="FTX4" s="885"/>
      <c r="FTY4" s="885"/>
      <c r="FTZ4" s="885"/>
      <c r="FUA4" s="885"/>
      <c r="FUB4" s="885"/>
      <c r="FUC4" s="885"/>
      <c r="FUD4" s="885"/>
      <c r="FUE4" s="885"/>
      <c r="FUF4" s="885"/>
      <c r="FUG4" s="885"/>
      <c r="FUH4" s="885"/>
      <c r="FUI4" s="885"/>
      <c r="FUJ4" s="885"/>
      <c r="FUK4" s="885"/>
      <c r="FUL4" s="885"/>
      <c r="FUM4" s="885"/>
      <c r="FUN4" s="885"/>
      <c r="FUO4" s="885"/>
      <c r="FUP4" s="885"/>
      <c r="FUQ4" s="885"/>
      <c r="FUR4" s="885"/>
      <c r="FUS4" s="885"/>
      <c r="FUT4" s="885"/>
      <c r="FUU4" s="885"/>
      <c r="FUV4" s="885"/>
      <c r="FUW4" s="885"/>
      <c r="FUX4" s="885"/>
      <c r="FUY4" s="885"/>
      <c r="FUZ4" s="885"/>
      <c r="FVA4" s="885"/>
      <c r="FVB4" s="885"/>
      <c r="FVC4" s="885"/>
      <c r="FVD4" s="885"/>
      <c r="FVE4" s="885"/>
      <c r="FVF4" s="885"/>
      <c r="FVG4" s="885"/>
      <c r="FVH4" s="885"/>
      <c r="FVI4" s="885"/>
      <c r="FVJ4" s="885"/>
      <c r="FVK4" s="885"/>
      <c r="FVL4" s="885"/>
      <c r="FVM4" s="885"/>
      <c r="FVN4" s="885"/>
      <c r="FVO4" s="885"/>
      <c r="FVP4" s="885"/>
      <c r="FVQ4" s="885"/>
      <c r="FVR4" s="885"/>
      <c r="FVS4" s="885"/>
      <c r="FVT4" s="885"/>
      <c r="FVU4" s="885"/>
      <c r="FVV4" s="885"/>
      <c r="FVW4" s="885"/>
      <c r="FVX4" s="885"/>
      <c r="FVY4" s="885"/>
      <c r="FVZ4" s="885"/>
      <c r="FWA4" s="885"/>
      <c r="FWB4" s="885"/>
      <c r="FWC4" s="885"/>
      <c r="FWD4" s="885"/>
      <c r="FWE4" s="885"/>
      <c r="FWF4" s="885"/>
      <c r="FWG4" s="885"/>
      <c r="FWH4" s="885"/>
      <c r="FWI4" s="885"/>
      <c r="FWJ4" s="885"/>
      <c r="FWK4" s="885"/>
      <c r="FWL4" s="885"/>
      <c r="FWM4" s="885"/>
      <c r="FWN4" s="885"/>
      <c r="FWO4" s="885"/>
      <c r="FWP4" s="885"/>
      <c r="FWQ4" s="885"/>
      <c r="FWR4" s="885"/>
      <c r="FWS4" s="885"/>
      <c r="FWT4" s="885"/>
      <c r="FWU4" s="885"/>
      <c r="FWV4" s="885"/>
      <c r="FWW4" s="885"/>
      <c r="FWX4" s="885"/>
      <c r="FWY4" s="885"/>
      <c r="FWZ4" s="885"/>
      <c r="FXA4" s="885"/>
      <c r="FXB4" s="885"/>
      <c r="FXC4" s="885"/>
      <c r="FXD4" s="885"/>
      <c r="FXE4" s="885"/>
      <c r="FXF4" s="885"/>
      <c r="FXG4" s="885"/>
      <c r="FXH4" s="885"/>
      <c r="FXI4" s="885"/>
      <c r="FXJ4" s="885"/>
      <c r="FXK4" s="885"/>
      <c r="FXL4" s="885"/>
      <c r="FXM4" s="885"/>
      <c r="FXN4" s="885"/>
      <c r="FXO4" s="885"/>
      <c r="FXP4" s="885"/>
      <c r="FXQ4" s="885"/>
      <c r="FXR4" s="885"/>
      <c r="FXS4" s="885"/>
      <c r="FXT4" s="885"/>
      <c r="FXU4" s="885"/>
      <c r="FXV4" s="885"/>
      <c r="FXW4" s="885"/>
      <c r="FXX4" s="885"/>
      <c r="FXY4" s="885"/>
      <c r="FXZ4" s="885"/>
      <c r="FYA4" s="885"/>
      <c r="FYB4" s="885"/>
      <c r="FYC4" s="885"/>
      <c r="FYD4" s="885"/>
      <c r="FYE4" s="885"/>
      <c r="FYF4" s="885"/>
      <c r="FYG4" s="885"/>
      <c r="FYH4" s="885"/>
      <c r="FYI4" s="885"/>
      <c r="FYJ4" s="885"/>
      <c r="FYK4" s="885"/>
      <c r="FYL4" s="885"/>
      <c r="FYM4" s="885"/>
      <c r="FYN4" s="885"/>
      <c r="FYO4" s="885"/>
      <c r="FYP4" s="885"/>
      <c r="FYQ4" s="885"/>
      <c r="FYR4" s="885"/>
      <c r="FYS4" s="885"/>
      <c r="FYT4" s="885"/>
      <c r="FYU4" s="885"/>
      <c r="FYV4" s="885"/>
      <c r="FYW4" s="885"/>
      <c r="FYX4" s="885"/>
      <c r="FYY4" s="885"/>
      <c r="FYZ4" s="885"/>
      <c r="FZA4" s="885"/>
      <c r="FZB4" s="885"/>
      <c r="FZC4" s="885"/>
      <c r="FZD4" s="885"/>
      <c r="FZE4" s="885"/>
      <c r="FZF4" s="885"/>
      <c r="FZG4" s="885"/>
      <c r="FZH4" s="885"/>
      <c r="FZI4" s="885"/>
      <c r="FZJ4" s="885"/>
      <c r="FZK4" s="885"/>
      <c r="FZL4" s="885"/>
      <c r="FZM4" s="885"/>
      <c r="FZN4" s="885"/>
      <c r="FZO4" s="885"/>
      <c r="FZP4" s="885"/>
      <c r="FZQ4" s="885"/>
      <c r="FZR4" s="885"/>
      <c r="FZS4" s="885"/>
      <c r="FZT4" s="885"/>
      <c r="FZU4" s="885"/>
      <c r="FZV4" s="885"/>
      <c r="FZW4" s="885"/>
      <c r="FZX4" s="885"/>
      <c r="FZY4" s="885"/>
      <c r="FZZ4" s="885"/>
      <c r="GAA4" s="885"/>
      <c r="GAB4" s="885"/>
      <c r="GAC4" s="885"/>
      <c r="GAD4" s="885"/>
      <c r="GAE4" s="885"/>
      <c r="GAF4" s="885"/>
      <c r="GAG4" s="885"/>
      <c r="GAH4" s="885"/>
      <c r="GAI4" s="885"/>
      <c r="GAJ4" s="885"/>
      <c r="GAK4" s="885"/>
      <c r="GAL4" s="885"/>
      <c r="GAM4" s="885"/>
      <c r="GAN4" s="885"/>
      <c r="GAO4" s="885"/>
      <c r="GAP4" s="885"/>
      <c r="GAQ4" s="885"/>
      <c r="GAR4" s="885"/>
      <c r="GAS4" s="885"/>
      <c r="GAT4" s="885"/>
      <c r="GAU4" s="885"/>
      <c r="GAV4" s="885"/>
      <c r="GAW4" s="885"/>
      <c r="GAX4" s="885"/>
      <c r="GAY4" s="885"/>
      <c r="GAZ4" s="885"/>
      <c r="GBA4" s="885"/>
      <c r="GBB4" s="885"/>
      <c r="GBC4" s="885"/>
      <c r="GBD4" s="885"/>
      <c r="GBE4" s="885"/>
      <c r="GBF4" s="885"/>
      <c r="GBG4" s="885"/>
      <c r="GBH4" s="885"/>
      <c r="GBI4" s="885"/>
      <c r="GBJ4" s="885"/>
      <c r="GBK4" s="885"/>
      <c r="GBL4" s="885"/>
      <c r="GBM4" s="885"/>
      <c r="GBN4" s="885"/>
      <c r="GBO4" s="885"/>
      <c r="GBP4" s="885"/>
      <c r="GBQ4" s="885"/>
      <c r="GBR4" s="885"/>
      <c r="GBS4" s="885"/>
      <c r="GBT4" s="885"/>
      <c r="GBU4" s="885"/>
      <c r="GBV4" s="885"/>
      <c r="GBW4" s="885"/>
      <c r="GBX4" s="885"/>
      <c r="GBY4" s="885"/>
      <c r="GBZ4" s="885"/>
      <c r="GCA4" s="885"/>
      <c r="GCB4" s="885"/>
      <c r="GCC4" s="885"/>
      <c r="GCD4" s="885"/>
      <c r="GCE4" s="885"/>
      <c r="GCF4" s="885"/>
      <c r="GCG4" s="885"/>
      <c r="GCH4" s="885"/>
      <c r="GCI4" s="885"/>
      <c r="GCJ4" s="885"/>
      <c r="GCK4" s="885"/>
      <c r="GCL4" s="885"/>
      <c r="GCM4" s="885"/>
      <c r="GCN4" s="885"/>
      <c r="GCO4" s="885"/>
      <c r="GCP4" s="885"/>
      <c r="GCQ4" s="885"/>
      <c r="GCR4" s="885"/>
      <c r="GCS4" s="885"/>
      <c r="GCT4" s="885"/>
      <c r="GCU4" s="885"/>
      <c r="GCV4" s="885"/>
      <c r="GCW4" s="885"/>
      <c r="GCX4" s="885"/>
      <c r="GCY4" s="885"/>
      <c r="GCZ4" s="885"/>
      <c r="GDA4" s="885"/>
      <c r="GDB4" s="885"/>
      <c r="GDC4" s="885"/>
      <c r="GDD4" s="885"/>
      <c r="GDE4" s="885"/>
      <c r="GDF4" s="885"/>
      <c r="GDG4" s="885"/>
      <c r="GDH4" s="885"/>
      <c r="GDI4" s="885"/>
      <c r="GDJ4" s="885"/>
      <c r="GDK4" s="885"/>
      <c r="GDL4" s="885"/>
      <c r="GDM4" s="885"/>
      <c r="GDN4" s="885"/>
      <c r="GDO4" s="885"/>
      <c r="GDP4" s="885"/>
      <c r="GDQ4" s="885"/>
      <c r="GDR4" s="885"/>
      <c r="GDS4" s="885"/>
      <c r="GDT4" s="885"/>
      <c r="GDU4" s="885"/>
      <c r="GDV4" s="885"/>
      <c r="GDW4" s="885"/>
      <c r="GDX4" s="885"/>
      <c r="GDY4" s="885"/>
      <c r="GDZ4" s="885"/>
      <c r="GEA4" s="885"/>
      <c r="GEB4" s="885"/>
      <c r="GEC4" s="885"/>
      <c r="GED4" s="885"/>
      <c r="GEE4" s="885"/>
      <c r="GEF4" s="885"/>
      <c r="GEG4" s="885"/>
      <c r="GEH4" s="885"/>
      <c r="GEI4" s="885"/>
      <c r="GEJ4" s="885"/>
      <c r="GEK4" s="885"/>
      <c r="GEL4" s="885"/>
      <c r="GEM4" s="885"/>
      <c r="GEN4" s="885"/>
      <c r="GEO4" s="885"/>
      <c r="GEP4" s="885"/>
      <c r="GEQ4" s="885"/>
      <c r="GER4" s="885"/>
      <c r="GES4" s="885"/>
      <c r="GET4" s="885"/>
      <c r="GEU4" s="885"/>
      <c r="GEV4" s="885"/>
      <c r="GEW4" s="885"/>
      <c r="GEX4" s="885"/>
      <c r="GEY4" s="885"/>
      <c r="GEZ4" s="885"/>
      <c r="GFA4" s="885"/>
      <c r="GFB4" s="885"/>
      <c r="GFC4" s="885"/>
      <c r="GFD4" s="885"/>
      <c r="GFE4" s="885"/>
      <c r="GFF4" s="885"/>
      <c r="GFG4" s="885"/>
      <c r="GFH4" s="885"/>
      <c r="GFI4" s="885"/>
      <c r="GFJ4" s="885"/>
      <c r="GFK4" s="885"/>
      <c r="GFL4" s="885"/>
      <c r="GFM4" s="885"/>
      <c r="GFN4" s="885"/>
      <c r="GFO4" s="885"/>
      <c r="GFP4" s="885"/>
      <c r="GFQ4" s="885"/>
      <c r="GFR4" s="885"/>
      <c r="GFS4" s="885"/>
      <c r="GFT4" s="885"/>
      <c r="GFU4" s="885"/>
      <c r="GFV4" s="885"/>
      <c r="GFW4" s="885"/>
      <c r="GFX4" s="885"/>
      <c r="GFY4" s="885"/>
      <c r="GFZ4" s="885"/>
      <c r="GGA4" s="885"/>
      <c r="GGB4" s="885"/>
      <c r="GGC4" s="885"/>
      <c r="GGD4" s="885"/>
      <c r="GGE4" s="885"/>
      <c r="GGF4" s="885"/>
      <c r="GGG4" s="885"/>
      <c r="GGH4" s="885"/>
      <c r="GGI4" s="885"/>
      <c r="GGJ4" s="885"/>
      <c r="GGK4" s="885"/>
      <c r="GGL4" s="885"/>
      <c r="GGM4" s="885"/>
      <c r="GGN4" s="885"/>
      <c r="GGO4" s="885"/>
      <c r="GGP4" s="885"/>
      <c r="GGQ4" s="885"/>
      <c r="GGR4" s="885"/>
      <c r="GGS4" s="885"/>
      <c r="GGT4" s="885"/>
      <c r="GGU4" s="885"/>
      <c r="GGV4" s="885"/>
      <c r="GGW4" s="885"/>
      <c r="GGX4" s="885"/>
      <c r="GGY4" s="885"/>
      <c r="GGZ4" s="885"/>
      <c r="GHA4" s="885"/>
      <c r="GHB4" s="885"/>
      <c r="GHC4" s="885"/>
      <c r="GHD4" s="885"/>
      <c r="GHE4" s="885"/>
      <c r="GHF4" s="885"/>
      <c r="GHG4" s="885"/>
      <c r="GHH4" s="885"/>
      <c r="GHI4" s="885"/>
      <c r="GHJ4" s="885"/>
      <c r="GHK4" s="885"/>
      <c r="GHL4" s="885"/>
      <c r="GHM4" s="885"/>
      <c r="GHN4" s="885"/>
      <c r="GHO4" s="885"/>
      <c r="GHP4" s="885"/>
      <c r="GHQ4" s="885"/>
      <c r="GHR4" s="885"/>
      <c r="GHS4" s="885"/>
      <c r="GHT4" s="885"/>
      <c r="GHU4" s="885"/>
      <c r="GHV4" s="885"/>
      <c r="GHW4" s="885"/>
      <c r="GHX4" s="885"/>
      <c r="GHY4" s="885"/>
      <c r="GHZ4" s="885"/>
      <c r="GIA4" s="885"/>
      <c r="GIB4" s="885"/>
      <c r="GIC4" s="885"/>
      <c r="GID4" s="885"/>
      <c r="GIE4" s="885"/>
      <c r="GIF4" s="885"/>
      <c r="GIG4" s="885"/>
      <c r="GIH4" s="885"/>
      <c r="GII4" s="885"/>
      <c r="GIJ4" s="885"/>
      <c r="GIK4" s="885"/>
      <c r="GIL4" s="885"/>
      <c r="GIM4" s="885"/>
      <c r="GIN4" s="885"/>
      <c r="GIO4" s="885"/>
      <c r="GIP4" s="885"/>
      <c r="GIQ4" s="885"/>
      <c r="GIR4" s="885"/>
      <c r="GIS4" s="885"/>
      <c r="GIT4" s="885"/>
      <c r="GIU4" s="885"/>
      <c r="GIV4" s="885"/>
      <c r="GIW4" s="885"/>
      <c r="GIX4" s="885"/>
      <c r="GIY4" s="885"/>
      <c r="GIZ4" s="885"/>
      <c r="GJA4" s="885"/>
      <c r="GJB4" s="885"/>
      <c r="GJC4" s="885"/>
      <c r="GJD4" s="885"/>
      <c r="GJE4" s="885"/>
      <c r="GJF4" s="885"/>
      <c r="GJG4" s="885"/>
      <c r="GJH4" s="885"/>
      <c r="GJI4" s="885"/>
      <c r="GJJ4" s="885"/>
      <c r="GJK4" s="885"/>
      <c r="GJL4" s="885"/>
      <c r="GJM4" s="885"/>
      <c r="GJN4" s="885"/>
      <c r="GJO4" s="885"/>
      <c r="GJP4" s="885"/>
      <c r="GJQ4" s="885"/>
      <c r="GJR4" s="885"/>
      <c r="GJS4" s="885"/>
      <c r="GJT4" s="885"/>
      <c r="GJU4" s="885"/>
      <c r="GJV4" s="885"/>
      <c r="GJW4" s="885"/>
      <c r="GJX4" s="885"/>
      <c r="GJY4" s="885"/>
      <c r="GJZ4" s="885"/>
      <c r="GKA4" s="885"/>
      <c r="GKB4" s="885"/>
      <c r="GKC4" s="885"/>
      <c r="GKD4" s="885"/>
      <c r="GKE4" s="885"/>
      <c r="GKF4" s="885"/>
      <c r="GKG4" s="885"/>
      <c r="GKH4" s="885"/>
      <c r="GKI4" s="885"/>
      <c r="GKJ4" s="885"/>
      <c r="GKK4" s="885"/>
      <c r="GKL4" s="885"/>
      <c r="GKM4" s="885"/>
      <c r="GKN4" s="885"/>
      <c r="GKO4" s="885"/>
      <c r="GKP4" s="885"/>
      <c r="GKQ4" s="885"/>
      <c r="GKR4" s="885"/>
      <c r="GKS4" s="885"/>
      <c r="GKT4" s="885"/>
      <c r="GKU4" s="885"/>
      <c r="GKV4" s="885"/>
      <c r="GKW4" s="885"/>
      <c r="GKX4" s="885"/>
      <c r="GKY4" s="885"/>
      <c r="GKZ4" s="885"/>
      <c r="GLA4" s="885"/>
      <c r="GLB4" s="885"/>
      <c r="GLC4" s="885"/>
      <c r="GLD4" s="885"/>
      <c r="GLE4" s="885"/>
      <c r="GLF4" s="885"/>
      <c r="GLG4" s="885"/>
      <c r="GLH4" s="885"/>
      <c r="GLI4" s="885"/>
      <c r="GLJ4" s="885"/>
      <c r="GLK4" s="885"/>
      <c r="GLL4" s="885"/>
      <c r="GLM4" s="885"/>
      <c r="GLN4" s="885"/>
      <c r="GLO4" s="885"/>
      <c r="GLP4" s="885"/>
      <c r="GLQ4" s="885"/>
      <c r="GLR4" s="885"/>
      <c r="GLS4" s="885"/>
      <c r="GLT4" s="885"/>
      <c r="GLU4" s="885"/>
      <c r="GLV4" s="885"/>
      <c r="GLW4" s="885"/>
      <c r="GLX4" s="885"/>
      <c r="GLY4" s="885"/>
      <c r="GLZ4" s="885"/>
      <c r="GMA4" s="885"/>
      <c r="GMB4" s="885"/>
      <c r="GMC4" s="885"/>
      <c r="GMD4" s="885"/>
      <c r="GME4" s="885"/>
      <c r="GMF4" s="885"/>
      <c r="GMG4" s="885"/>
      <c r="GMH4" s="885"/>
      <c r="GMI4" s="885"/>
      <c r="GMJ4" s="885"/>
      <c r="GMK4" s="885"/>
      <c r="GML4" s="885"/>
      <c r="GMM4" s="885"/>
      <c r="GMN4" s="885"/>
      <c r="GMO4" s="885"/>
      <c r="GMP4" s="885"/>
      <c r="GMQ4" s="885"/>
      <c r="GMR4" s="885"/>
      <c r="GMS4" s="885"/>
      <c r="GMT4" s="885"/>
      <c r="GMU4" s="885"/>
      <c r="GMV4" s="885"/>
      <c r="GMW4" s="885"/>
      <c r="GMX4" s="885"/>
      <c r="GMY4" s="885"/>
      <c r="GMZ4" s="885"/>
      <c r="GNA4" s="885"/>
      <c r="GNB4" s="885"/>
      <c r="GNC4" s="885"/>
      <c r="GND4" s="885"/>
      <c r="GNE4" s="885"/>
      <c r="GNF4" s="885"/>
      <c r="GNG4" s="885"/>
      <c r="GNH4" s="885"/>
      <c r="GNI4" s="885"/>
      <c r="GNJ4" s="885"/>
      <c r="GNK4" s="885"/>
      <c r="GNL4" s="885"/>
      <c r="GNM4" s="885"/>
      <c r="GNN4" s="885"/>
      <c r="GNO4" s="885"/>
      <c r="GNP4" s="885"/>
      <c r="GNQ4" s="885"/>
      <c r="GNR4" s="885"/>
      <c r="GNS4" s="885"/>
      <c r="GNT4" s="885"/>
      <c r="GNU4" s="885"/>
      <c r="GNV4" s="885"/>
      <c r="GNW4" s="885"/>
      <c r="GNX4" s="885"/>
      <c r="GNY4" s="885"/>
      <c r="GNZ4" s="885"/>
      <c r="GOA4" s="885"/>
      <c r="GOB4" s="885"/>
      <c r="GOC4" s="885"/>
      <c r="GOD4" s="885"/>
      <c r="GOE4" s="885"/>
      <c r="GOF4" s="885"/>
      <c r="GOG4" s="885"/>
      <c r="GOH4" s="885"/>
      <c r="GOI4" s="885"/>
      <c r="GOJ4" s="885"/>
      <c r="GOK4" s="885"/>
      <c r="GOL4" s="885"/>
      <c r="GOM4" s="885"/>
      <c r="GON4" s="885"/>
      <c r="GOO4" s="885"/>
      <c r="GOP4" s="885"/>
      <c r="GOQ4" s="885"/>
      <c r="GOR4" s="885"/>
      <c r="GOS4" s="885"/>
      <c r="GOT4" s="885"/>
      <c r="GOU4" s="885"/>
      <c r="GOV4" s="885"/>
      <c r="GOW4" s="885"/>
      <c r="GOX4" s="885"/>
      <c r="GOY4" s="885"/>
      <c r="GOZ4" s="885"/>
      <c r="GPA4" s="885"/>
      <c r="GPB4" s="885"/>
      <c r="GPC4" s="885"/>
      <c r="GPD4" s="885"/>
      <c r="GPE4" s="885"/>
      <c r="GPF4" s="885"/>
      <c r="GPG4" s="885"/>
      <c r="GPH4" s="885"/>
      <c r="GPI4" s="885"/>
      <c r="GPJ4" s="885"/>
      <c r="GPK4" s="885"/>
      <c r="GPL4" s="885"/>
      <c r="GPM4" s="885"/>
      <c r="GPN4" s="885"/>
      <c r="GPO4" s="885"/>
      <c r="GPP4" s="885"/>
      <c r="GPQ4" s="885"/>
      <c r="GPR4" s="885"/>
      <c r="GPS4" s="885"/>
      <c r="GPT4" s="885"/>
      <c r="GPU4" s="885"/>
      <c r="GPV4" s="885"/>
      <c r="GPW4" s="885"/>
      <c r="GPX4" s="885"/>
      <c r="GPY4" s="885"/>
      <c r="GPZ4" s="885"/>
      <c r="GQA4" s="885"/>
      <c r="GQB4" s="885"/>
      <c r="GQC4" s="885"/>
      <c r="GQD4" s="885"/>
      <c r="GQE4" s="885"/>
      <c r="GQF4" s="885"/>
      <c r="GQG4" s="885"/>
      <c r="GQH4" s="885"/>
      <c r="GQI4" s="885"/>
      <c r="GQJ4" s="885"/>
      <c r="GQK4" s="885"/>
      <c r="GQL4" s="885"/>
      <c r="GQM4" s="885"/>
      <c r="GQN4" s="885"/>
      <c r="GQO4" s="885"/>
      <c r="GQP4" s="885"/>
      <c r="GQQ4" s="885"/>
      <c r="GQR4" s="885"/>
      <c r="GQS4" s="885"/>
      <c r="GQT4" s="885"/>
      <c r="GQU4" s="885"/>
      <c r="GQV4" s="885"/>
      <c r="GQW4" s="885"/>
      <c r="GQX4" s="885"/>
      <c r="GQY4" s="885"/>
      <c r="GQZ4" s="885"/>
      <c r="GRA4" s="885"/>
      <c r="GRB4" s="885"/>
      <c r="GRC4" s="885"/>
      <c r="GRD4" s="885"/>
      <c r="GRE4" s="885"/>
      <c r="GRF4" s="885"/>
      <c r="GRG4" s="885"/>
      <c r="GRH4" s="885"/>
      <c r="GRI4" s="885"/>
      <c r="GRJ4" s="885"/>
      <c r="GRK4" s="885"/>
      <c r="GRL4" s="885"/>
      <c r="GRM4" s="885"/>
      <c r="GRN4" s="885"/>
      <c r="GRO4" s="885"/>
      <c r="GRP4" s="885"/>
      <c r="GRQ4" s="885"/>
      <c r="GRR4" s="885"/>
      <c r="GRS4" s="885"/>
      <c r="GRT4" s="885"/>
      <c r="GRU4" s="885"/>
      <c r="GRV4" s="885"/>
      <c r="GRW4" s="885"/>
      <c r="GRX4" s="885"/>
      <c r="GRY4" s="885"/>
      <c r="GRZ4" s="885"/>
      <c r="GSA4" s="885"/>
      <c r="GSB4" s="885"/>
      <c r="GSC4" s="885"/>
      <c r="GSD4" s="885"/>
      <c r="GSE4" s="885"/>
      <c r="GSF4" s="885"/>
      <c r="GSG4" s="885"/>
      <c r="GSH4" s="885"/>
      <c r="GSI4" s="885"/>
      <c r="GSJ4" s="885"/>
      <c r="GSK4" s="885"/>
      <c r="GSL4" s="885"/>
      <c r="GSM4" s="885"/>
      <c r="GSN4" s="885"/>
      <c r="GSO4" s="885"/>
      <c r="GSP4" s="885"/>
      <c r="GSQ4" s="885"/>
      <c r="GSR4" s="885"/>
      <c r="GSS4" s="885"/>
      <c r="GST4" s="885"/>
      <c r="GSU4" s="885"/>
      <c r="GSV4" s="885"/>
      <c r="GSW4" s="885"/>
      <c r="GSX4" s="885"/>
      <c r="GSY4" s="885"/>
      <c r="GSZ4" s="885"/>
      <c r="GTA4" s="885"/>
      <c r="GTB4" s="885"/>
      <c r="GTC4" s="885"/>
      <c r="GTD4" s="885"/>
      <c r="GTE4" s="885"/>
      <c r="GTF4" s="885"/>
      <c r="GTG4" s="885"/>
      <c r="GTH4" s="885"/>
      <c r="GTI4" s="885"/>
      <c r="GTJ4" s="885"/>
      <c r="GTK4" s="885"/>
      <c r="GTL4" s="885"/>
      <c r="GTM4" s="885"/>
      <c r="GTN4" s="885"/>
      <c r="GTO4" s="885"/>
      <c r="GTP4" s="885"/>
      <c r="GTQ4" s="885"/>
      <c r="GTR4" s="885"/>
      <c r="GTS4" s="885"/>
      <c r="GTT4" s="885"/>
      <c r="GTU4" s="885"/>
      <c r="GTV4" s="885"/>
      <c r="GTW4" s="885"/>
      <c r="GTX4" s="885"/>
      <c r="GTY4" s="885"/>
      <c r="GTZ4" s="885"/>
      <c r="GUA4" s="885"/>
      <c r="GUB4" s="885"/>
      <c r="GUC4" s="885"/>
      <c r="GUD4" s="885"/>
      <c r="GUE4" s="885"/>
      <c r="GUF4" s="885"/>
      <c r="GUG4" s="885"/>
      <c r="GUH4" s="885"/>
      <c r="GUI4" s="885"/>
      <c r="GUJ4" s="885"/>
      <c r="GUK4" s="885"/>
      <c r="GUL4" s="885"/>
      <c r="GUM4" s="885"/>
      <c r="GUN4" s="885"/>
      <c r="GUO4" s="885"/>
      <c r="GUP4" s="885"/>
      <c r="GUQ4" s="885"/>
      <c r="GUR4" s="885"/>
      <c r="GUS4" s="885"/>
      <c r="GUT4" s="885"/>
      <c r="GUU4" s="885"/>
      <c r="GUV4" s="885"/>
      <c r="GUW4" s="885"/>
      <c r="GUX4" s="885"/>
      <c r="GUY4" s="885"/>
      <c r="GUZ4" s="885"/>
      <c r="GVA4" s="885"/>
      <c r="GVB4" s="885"/>
      <c r="GVC4" s="885"/>
      <c r="GVD4" s="885"/>
      <c r="GVE4" s="885"/>
      <c r="GVF4" s="885"/>
      <c r="GVG4" s="885"/>
      <c r="GVH4" s="885"/>
      <c r="GVI4" s="885"/>
      <c r="GVJ4" s="885"/>
      <c r="GVK4" s="885"/>
      <c r="GVL4" s="885"/>
      <c r="GVM4" s="885"/>
      <c r="GVN4" s="885"/>
      <c r="GVO4" s="885"/>
      <c r="GVP4" s="885"/>
      <c r="GVQ4" s="885"/>
      <c r="GVR4" s="885"/>
      <c r="GVS4" s="885"/>
      <c r="GVT4" s="885"/>
      <c r="GVU4" s="885"/>
      <c r="GVV4" s="885"/>
      <c r="GVW4" s="885"/>
      <c r="GVX4" s="885"/>
      <c r="GVY4" s="885"/>
      <c r="GVZ4" s="885"/>
      <c r="GWA4" s="885"/>
      <c r="GWB4" s="885"/>
      <c r="GWC4" s="885"/>
      <c r="GWD4" s="885"/>
      <c r="GWE4" s="885"/>
      <c r="GWF4" s="885"/>
      <c r="GWG4" s="885"/>
      <c r="GWH4" s="885"/>
      <c r="GWI4" s="885"/>
      <c r="GWJ4" s="885"/>
      <c r="GWK4" s="885"/>
      <c r="GWL4" s="885"/>
      <c r="GWM4" s="885"/>
      <c r="GWN4" s="885"/>
      <c r="GWO4" s="885"/>
      <c r="GWP4" s="885"/>
      <c r="GWQ4" s="885"/>
      <c r="GWR4" s="885"/>
      <c r="GWS4" s="885"/>
      <c r="GWT4" s="885"/>
      <c r="GWU4" s="885"/>
      <c r="GWV4" s="885"/>
      <c r="GWW4" s="885"/>
      <c r="GWX4" s="885"/>
      <c r="GWY4" s="885"/>
      <c r="GWZ4" s="885"/>
      <c r="GXA4" s="885"/>
      <c r="GXB4" s="885"/>
      <c r="GXC4" s="885"/>
      <c r="GXD4" s="885"/>
      <c r="GXE4" s="885"/>
      <c r="GXF4" s="885"/>
      <c r="GXG4" s="885"/>
      <c r="GXH4" s="885"/>
      <c r="GXI4" s="885"/>
      <c r="GXJ4" s="885"/>
      <c r="GXK4" s="885"/>
      <c r="GXL4" s="885"/>
      <c r="GXM4" s="885"/>
      <c r="GXN4" s="885"/>
      <c r="GXO4" s="885"/>
      <c r="GXP4" s="885"/>
      <c r="GXQ4" s="885"/>
      <c r="GXR4" s="885"/>
      <c r="GXS4" s="885"/>
      <c r="GXT4" s="885"/>
      <c r="GXU4" s="885"/>
      <c r="GXV4" s="885"/>
      <c r="GXW4" s="885"/>
      <c r="GXX4" s="885"/>
      <c r="GXY4" s="885"/>
      <c r="GXZ4" s="885"/>
      <c r="GYA4" s="885"/>
      <c r="GYB4" s="885"/>
      <c r="GYC4" s="885"/>
      <c r="GYD4" s="885"/>
      <c r="GYE4" s="885"/>
      <c r="GYF4" s="885"/>
      <c r="GYG4" s="885"/>
      <c r="GYH4" s="885"/>
      <c r="GYI4" s="885"/>
      <c r="GYJ4" s="885"/>
      <c r="GYK4" s="885"/>
      <c r="GYL4" s="885"/>
      <c r="GYM4" s="885"/>
      <c r="GYN4" s="885"/>
      <c r="GYO4" s="885"/>
      <c r="GYP4" s="885"/>
      <c r="GYQ4" s="885"/>
      <c r="GYR4" s="885"/>
      <c r="GYS4" s="885"/>
      <c r="GYT4" s="885"/>
      <c r="GYU4" s="885"/>
      <c r="GYV4" s="885"/>
      <c r="GYW4" s="885"/>
      <c r="GYX4" s="885"/>
      <c r="GYY4" s="885"/>
      <c r="GYZ4" s="885"/>
      <c r="GZA4" s="885"/>
      <c r="GZB4" s="885"/>
      <c r="GZC4" s="885"/>
      <c r="GZD4" s="885"/>
      <c r="GZE4" s="885"/>
      <c r="GZF4" s="885"/>
      <c r="GZG4" s="885"/>
      <c r="GZH4" s="885"/>
      <c r="GZI4" s="885"/>
      <c r="GZJ4" s="885"/>
      <c r="GZK4" s="885"/>
      <c r="GZL4" s="885"/>
      <c r="GZM4" s="885"/>
      <c r="GZN4" s="885"/>
      <c r="GZO4" s="885"/>
      <c r="GZP4" s="885"/>
      <c r="GZQ4" s="885"/>
      <c r="GZR4" s="885"/>
      <c r="GZS4" s="885"/>
      <c r="GZT4" s="885"/>
      <c r="GZU4" s="885"/>
      <c r="GZV4" s="885"/>
      <c r="GZW4" s="885"/>
      <c r="GZX4" s="885"/>
      <c r="GZY4" s="885"/>
      <c r="GZZ4" s="885"/>
      <c r="HAA4" s="885"/>
      <c r="HAB4" s="885"/>
      <c r="HAC4" s="885"/>
      <c r="HAD4" s="885"/>
      <c r="HAE4" s="885"/>
      <c r="HAF4" s="885"/>
      <c r="HAG4" s="885"/>
      <c r="HAH4" s="885"/>
      <c r="HAI4" s="885"/>
      <c r="HAJ4" s="885"/>
      <c r="HAK4" s="885"/>
      <c r="HAL4" s="885"/>
      <c r="HAM4" s="885"/>
      <c r="HAN4" s="885"/>
      <c r="HAO4" s="885"/>
      <c r="HAP4" s="885"/>
      <c r="HAQ4" s="885"/>
      <c r="HAR4" s="885"/>
      <c r="HAS4" s="885"/>
      <c r="HAT4" s="885"/>
      <c r="HAU4" s="885"/>
      <c r="HAV4" s="885"/>
      <c r="HAW4" s="885"/>
      <c r="HAX4" s="885"/>
      <c r="HAY4" s="885"/>
      <c r="HAZ4" s="885"/>
      <c r="HBA4" s="885"/>
      <c r="HBB4" s="885"/>
      <c r="HBC4" s="885"/>
      <c r="HBD4" s="885"/>
      <c r="HBE4" s="885"/>
      <c r="HBF4" s="885"/>
      <c r="HBG4" s="885"/>
      <c r="HBH4" s="885"/>
      <c r="HBI4" s="885"/>
      <c r="HBJ4" s="885"/>
      <c r="HBK4" s="885"/>
      <c r="HBL4" s="885"/>
      <c r="HBM4" s="885"/>
      <c r="HBN4" s="885"/>
      <c r="HBO4" s="885"/>
      <c r="HBP4" s="885"/>
      <c r="HBQ4" s="885"/>
      <c r="HBR4" s="885"/>
      <c r="HBS4" s="885"/>
      <c r="HBT4" s="885"/>
      <c r="HBU4" s="885"/>
      <c r="HBV4" s="885"/>
      <c r="HBW4" s="885"/>
      <c r="HBX4" s="885"/>
      <c r="HBY4" s="885"/>
      <c r="HBZ4" s="885"/>
      <c r="HCA4" s="885"/>
      <c r="HCB4" s="885"/>
      <c r="HCC4" s="885"/>
      <c r="HCD4" s="885"/>
      <c r="HCE4" s="885"/>
      <c r="HCF4" s="885"/>
      <c r="HCG4" s="885"/>
      <c r="HCH4" s="885"/>
      <c r="HCI4" s="885"/>
      <c r="HCJ4" s="885"/>
      <c r="HCK4" s="885"/>
      <c r="HCL4" s="885"/>
      <c r="HCM4" s="885"/>
      <c r="HCN4" s="885"/>
      <c r="HCO4" s="885"/>
      <c r="HCP4" s="885"/>
      <c r="HCQ4" s="885"/>
      <c r="HCR4" s="885"/>
      <c r="HCS4" s="885"/>
      <c r="HCT4" s="885"/>
      <c r="HCU4" s="885"/>
      <c r="HCV4" s="885"/>
      <c r="HCW4" s="885"/>
      <c r="HCX4" s="885"/>
      <c r="HCY4" s="885"/>
      <c r="HCZ4" s="885"/>
      <c r="HDA4" s="885"/>
      <c r="HDB4" s="885"/>
      <c r="HDC4" s="885"/>
      <c r="HDD4" s="885"/>
      <c r="HDE4" s="885"/>
      <c r="HDF4" s="885"/>
      <c r="HDG4" s="885"/>
      <c r="HDH4" s="885"/>
      <c r="HDI4" s="885"/>
      <c r="HDJ4" s="885"/>
      <c r="HDK4" s="885"/>
      <c r="HDL4" s="885"/>
      <c r="HDM4" s="885"/>
      <c r="HDN4" s="885"/>
      <c r="HDO4" s="885"/>
      <c r="HDP4" s="885"/>
      <c r="HDQ4" s="885"/>
      <c r="HDR4" s="885"/>
      <c r="HDS4" s="885"/>
      <c r="HDT4" s="885"/>
      <c r="HDU4" s="885"/>
      <c r="HDV4" s="885"/>
      <c r="HDW4" s="885"/>
      <c r="HDX4" s="885"/>
      <c r="HDY4" s="885"/>
      <c r="HDZ4" s="885"/>
      <c r="HEA4" s="885"/>
      <c r="HEB4" s="885"/>
      <c r="HEC4" s="885"/>
      <c r="HED4" s="885"/>
      <c r="HEE4" s="885"/>
      <c r="HEF4" s="885"/>
      <c r="HEG4" s="885"/>
      <c r="HEH4" s="885"/>
      <c r="HEI4" s="885"/>
      <c r="HEJ4" s="885"/>
      <c r="HEK4" s="885"/>
      <c r="HEL4" s="885"/>
      <c r="HEM4" s="885"/>
      <c r="HEN4" s="885"/>
      <c r="HEO4" s="885"/>
      <c r="HEP4" s="885"/>
      <c r="HEQ4" s="885"/>
      <c r="HER4" s="885"/>
      <c r="HES4" s="885"/>
      <c r="HET4" s="885"/>
      <c r="HEU4" s="885"/>
      <c r="HEV4" s="885"/>
      <c r="HEW4" s="885"/>
      <c r="HEX4" s="885"/>
      <c r="HEY4" s="885"/>
      <c r="HEZ4" s="885"/>
      <c r="HFA4" s="885"/>
      <c r="HFB4" s="885"/>
      <c r="HFC4" s="885"/>
      <c r="HFD4" s="885"/>
      <c r="HFE4" s="885"/>
      <c r="HFF4" s="885"/>
      <c r="HFG4" s="885"/>
      <c r="HFH4" s="885"/>
      <c r="HFI4" s="885"/>
      <c r="HFJ4" s="885"/>
      <c r="HFK4" s="885"/>
      <c r="HFL4" s="885"/>
      <c r="HFM4" s="885"/>
      <c r="HFN4" s="885"/>
      <c r="HFO4" s="885"/>
      <c r="HFP4" s="885"/>
      <c r="HFQ4" s="885"/>
      <c r="HFR4" s="885"/>
      <c r="HFS4" s="885"/>
      <c r="HFT4" s="885"/>
      <c r="HFU4" s="885"/>
      <c r="HFV4" s="885"/>
      <c r="HFW4" s="885"/>
      <c r="HFX4" s="885"/>
      <c r="HFY4" s="885"/>
      <c r="HFZ4" s="885"/>
      <c r="HGA4" s="885"/>
      <c r="HGB4" s="885"/>
      <c r="HGC4" s="885"/>
      <c r="HGD4" s="885"/>
      <c r="HGE4" s="885"/>
      <c r="HGF4" s="885"/>
      <c r="HGG4" s="885"/>
      <c r="HGH4" s="885"/>
      <c r="HGI4" s="885"/>
      <c r="HGJ4" s="885"/>
      <c r="HGK4" s="885"/>
      <c r="HGL4" s="885"/>
      <c r="HGM4" s="885"/>
      <c r="HGN4" s="885"/>
      <c r="HGO4" s="885"/>
      <c r="HGP4" s="885"/>
      <c r="HGQ4" s="885"/>
      <c r="HGR4" s="885"/>
      <c r="HGS4" s="885"/>
      <c r="HGT4" s="885"/>
      <c r="HGU4" s="885"/>
      <c r="HGV4" s="885"/>
      <c r="HGW4" s="885"/>
      <c r="HGX4" s="885"/>
      <c r="HGY4" s="885"/>
      <c r="HGZ4" s="885"/>
      <c r="HHA4" s="885"/>
      <c r="HHB4" s="885"/>
      <c r="HHC4" s="885"/>
      <c r="HHD4" s="885"/>
      <c r="HHE4" s="885"/>
      <c r="HHF4" s="885"/>
      <c r="HHG4" s="885"/>
      <c r="HHH4" s="885"/>
      <c r="HHI4" s="885"/>
      <c r="HHJ4" s="885"/>
      <c r="HHK4" s="885"/>
      <c r="HHL4" s="885"/>
      <c r="HHM4" s="885"/>
      <c r="HHN4" s="885"/>
      <c r="HHO4" s="885"/>
      <c r="HHP4" s="885"/>
      <c r="HHQ4" s="885"/>
      <c r="HHR4" s="885"/>
      <c r="HHS4" s="885"/>
      <c r="HHT4" s="885"/>
      <c r="HHU4" s="885"/>
      <c r="HHV4" s="885"/>
      <c r="HHW4" s="885"/>
      <c r="HHX4" s="885"/>
      <c r="HHY4" s="885"/>
      <c r="HHZ4" s="885"/>
      <c r="HIA4" s="885"/>
      <c r="HIB4" s="885"/>
      <c r="HIC4" s="885"/>
      <c r="HID4" s="885"/>
      <c r="HIE4" s="885"/>
      <c r="HIF4" s="885"/>
      <c r="HIG4" s="885"/>
      <c r="HIH4" s="885"/>
      <c r="HII4" s="885"/>
      <c r="HIJ4" s="885"/>
      <c r="HIK4" s="885"/>
      <c r="HIL4" s="885"/>
      <c r="HIM4" s="885"/>
      <c r="HIN4" s="885"/>
      <c r="HIO4" s="885"/>
      <c r="HIP4" s="885"/>
      <c r="HIQ4" s="885"/>
      <c r="HIR4" s="885"/>
      <c r="HIS4" s="885"/>
      <c r="HIT4" s="885"/>
      <c r="HIU4" s="885"/>
      <c r="HIV4" s="885"/>
      <c r="HIW4" s="885"/>
      <c r="HIX4" s="885"/>
      <c r="HIY4" s="885"/>
      <c r="HIZ4" s="885"/>
      <c r="HJA4" s="885"/>
      <c r="HJB4" s="885"/>
      <c r="HJC4" s="885"/>
      <c r="HJD4" s="885"/>
      <c r="HJE4" s="885"/>
      <c r="HJF4" s="885"/>
      <c r="HJG4" s="885"/>
      <c r="HJH4" s="885"/>
      <c r="HJI4" s="885"/>
      <c r="HJJ4" s="885"/>
      <c r="HJK4" s="885"/>
      <c r="HJL4" s="885"/>
      <c r="HJM4" s="885"/>
      <c r="HJN4" s="885"/>
      <c r="HJO4" s="885"/>
      <c r="HJP4" s="885"/>
      <c r="HJQ4" s="885"/>
      <c r="HJR4" s="885"/>
      <c r="HJS4" s="885"/>
      <c r="HJT4" s="885"/>
      <c r="HJU4" s="885"/>
      <c r="HJV4" s="885"/>
      <c r="HJW4" s="885"/>
      <c r="HJX4" s="885"/>
      <c r="HJY4" s="885"/>
      <c r="HJZ4" s="885"/>
      <c r="HKA4" s="885"/>
      <c r="HKB4" s="885"/>
      <c r="HKC4" s="885"/>
      <c r="HKD4" s="885"/>
      <c r="HKE4" s="885"/>
      <c r="HKF4" s="885"/>
      <c r="HKG4" s="885"/>
      <c r="HKH4" s="885"/>
      <c r="HKI4" s="885"/>
      <c r="HKJ4" s="885"/>
      <c r="HKK4" s="885"/>
      <c r="HKL4" s="885"/>
      <c r="HKM4" s="885"/>
      <c r="HKN4" s="885"/>
      <c r="HKO4" s="885"/>
      <c r="HKP4" s="885"/>
      <c r="HKQ4" s="885"/>
      <c r="HKR4" s="885"/>
      <c r="HKS4" s="885"/>
      <c r="HKT4" s="885"/>
      <c r="HKU4" s="885"/>
      <c r="HKV4" s="885"/>
      <c r="HKW4" s="885"/>
      <c r="HKX4" s="885"/>
      <c r="HKY4" s="885"/>
      <c r="HKZ4" s="885"/>
      <c r="HLA4" s="885"/>
      <c r="HLB4" s="885"/>
      <c r="HLC4" s="885"/>
      <c r="HLD4" s="885"/>
      <c r="HLE4" s="885"/>
      <c r="HLF4" s="885"/>
      <c r="HLG4" s="885"/>
      <c r="HLH4" s="885"/>
      <c r="HLI4" s="885"/>
      <c r="HLJ4" s="885"/>
      <c r="HLK4" s="885"/>
      <c r="HLL4" s="885"/>
      <c r="HLM4" s="885"/>
      <c r="HLN4" s="885"/>
      <c r="HLO4" s="885"/>
      <c r="HLP4" s="885"/>
      <c r="HLQ4" s="885"/>
      <c r="HLR4" s="885"/>
      <c r="HLS4" s="885"/>
      <c r="HLT4" s="885"/>
      <c r="HLU4" s="885"/>
      <c r="HLV4" s="885"/>
      <c r="HLW4" s="885"/>
      <c r="HLX4" s="885"/>
      <c r="HLY4" s="885"/>
      <c r="HLZ4" s="885"/>
      <c r="HMA4" s="885"/>
      <c r="HMB4" s="885"/>
      <c r="HMC4" s="885"/>
      <c r="HMD4" s="885"/>
      <c r="HME4" s="885"/>
      <c r="HMF4" s="885"/>
      <c r="HMG4" s="885"/>
      <c r="HMH4" s="885"/>
      <c r="HMI4" s="885"/>
      <c r="HMJ4" s="885"/>
      <c r="HMK4" s="885"/>
      <c r="HML4" s="885"/>
      <c r="HMM4" s="885"/>
      <c r="HMN4" s="885"/>
      <c r="HMO4" s="885"/>
      <c r="HMP4" s="885"/>
      <c r="HMQ4" s="885"/>
      <c r="HMR4" s="885"/>
      <c r="HMS4" s="885"/>
      <c r="HMT4" s="885"/>
      <c r="HMU4" s="885"/>
      <c r="HMV4" s="885"/>
      <c r="HMW4" s="885"/>
      <c r="HMX4" s="885"/>
      <c r="HMY4" s="885"/>
      <c r="HMZ4" s="885"/>
      <c r="HNA4" s="885"/>
      <c r="HNB4" s="885"/>
      <c r="HNC4" s="885"/>
      <c r="HND4" s="885"/>
      <c r="HNE4" s="885"/>
      <c r="HNF4" s="885"/>
      <c r="HNG4" s="885"/>
      <c r="HNH4" s="885"/>
      <c r="HNI4" s="885"/>
      <c r="HNJ4" s="885"/>
      <c r="HNK4" s="885"/>
      <c r="HNL4" s="885"/>
      <c r="HNM4" s="885"/>
      <c r="HNN4" s="885"/>
      <c r="HNO4" s="885"/>
      <c r="HNP4" s="885"/>
      <c r="HNQ4" s="885"/>
      <c r="HNR4" s="885"/>
      <c r="HNS4" s="885"/>
      <c r="HNT4" s="885"/>
      <c r="HNU4" s="885"/>
      <c r="HNV4" s="885"/>
      <c r="HNW4" s="885"/>
      <c r="HNX4" s="885"/>
      <c r="HNY4" s="885"/>
      <c r="HNZ4" s="885"/>
      <c r="HOA4" s="885"/>
      <c r="HOB4" s="885"/>
      <c r="HOC4" s="885"/>
      <c r="HOD4" s="885"/>
      <c r="HOE4" s="885"/>
      <c r="HOF4" s="885"/>
      <c r="HOG4" s="885"/>
      <c r="HOH4" s="885"/>
      <c r="HOI4" s="885"/>
      <c r="HOJ4" s="885"/>
      <c r="HOK4" s="885"/>
      <c r="HOL4" s="885"/>
      <c r="HOM4" s="885"/>
      <c r="HON4" s="885"/>
      <c r="HOO4" s="885"/>
      <c r="HOP4" s="885"/>
      <c r="HOQ4" s="885"/>
      <c r="HOR4" s="885"/>
      <c r="HOS4" s="885"/>
      <c r="HOT4" s="885"/>
      <c r="HOU4" s="885"/>
      <c r="HOV4" s="885"/>
      <c r="HOW4" s="885"/>
      <c r="HOX4" s="885"/>
      <c r="HOY4" s="885"/>
      <c r="HOZ4" s="885"/>
      <c r="HPA4" s="885"/>
      <c r="HPB4" s="885"/>
      <c r="HPC4" s="885"/>
      <c r="HPD4" s="885"/>
      <c r="HPE4" s="885"/>
      <c r="HPF4" s="885"/>
      <c r="HPG4" s="885"/>
      <c r="HPH4" s="885"/>
      <c r="HPI4" s="885"/>
      <c r="HPJ4" s="885"/>
      <c r="HPK4" s="885"/>
      <c r="HPL4" s="885"/>
      <c r="HPM4" s="885"/>
      <c r="HPN4" s="885"/>
      <c r="HPO4" s="885"/>
      <c r="HPP4" s="885"/>
      <c r="HPQ4" s="885"/>
      <c r="HPR4" s="885"/>
      <c r="HPS4" s="885"/>
      <c r="HPT4" s="885"/>
      <c r="HPU4" s="885"/>
      <c r="HPV4" s="885"/>
      <c r="HPW4" s="885"/>
      <c r="HPX4" s="885"/>
      <c r="HPY4" s="885"/>
      <c r="HPZ4" s="885"/>
      <c r="HQA4" s="885"/>
      <c r="HQB4" s="885"/>
      <c r="HQC4" s="885"/>
      <c r="HQD4" s="885"/>
      <c r="HQE4" s="885"/>
      <c r="HQF4" s="885"/>
      <c r="HQG4" s="885"/>
      <c r="HQH4" s="885"/>
      <c r="HQI4" s="885"/>
      <c r="HQJ4" s="885"/>
      <c r="HQK4" s="885"/>
      <c r="HQL4" s="885"/>
      <c r="HQM4" s="885"/>
      <c r="HQN4" s="885"/>
      <c r="HQO4" s="885"/>
      <c r="HQP4" s="885"/>
      <c r="HQQ4" s="885"/>
      <c r="HQR4" s="885"/>
      <c r="HQS4" s="885"/>
      <c r="HQT4" s="885"/>
      <c r="HQU4" s="885"/>
      <c r="HQV4" s="885"/>
      <c r="HQW4" s="885"/>
      <c r="HQX4" s="885"/>
      <c r="HQY4" s="885"/>
      <c r="HQZ4" s="885"/>
      <c r="HRA4" s="885"/>
      <c r="HRB4" s="885"/>
      <c r="HRC4" s="885"/>
      <c r="HRD4" s="885"/>
      <c r="HRE4" s="885"/>
      <c r="HRF4" s="885"/>
      <c r="HRG4" s="885"/>
      <c r="HRH4" s="885"/>
      <c r="HRI4" s="885"/>
      <c r="HRJ4" s="885"/>
      <c r="HRK4" s="885"/>
      <c r="HRL4" s="885"/>
      <c r="HRM4" s="885"/>
      <c r="HRN4" s="885"/>
      <c r="HRO4" s="885"/>
      <c r="HRP4" s="885"/>
      <c r="HRQ4" s="885"/>
      <c r="HRR4" s="885"/>
      <c r="HRS4" s="885"/>
      <c r="HRT4" s="885"/>
      <c r="HRU4" s="885"/>
      <c r="HRV4" s="885"/>
      <c r="HRW4" s="885"/>
      <c r="HRX4" s="885"/>
      <c r="HRY4" s="885"/>
      <c r="HRZ4" s="885"/>
      <c r="HSA4" s="885"/>
      <c r="HSB4" s="885"/>
      <c r="HSC4" s="885"/>
      <c r="HSD4" s="885"/>
      <c r="HSE4" s="885"/>
      <c r="HSF4" s="885"/>
      <c r="HSG4" s="885"/>
      <c r="HSH4" s="885"/>
      <c r="HSI4" s="885"/>
      <c r="HSJ4" s="885"/>
      <c r="HSK4" s="885"/>
      <c r="HSL4" s="885"/>
      <c r="HSM4" s="885"/>
      <c r="HSN4" s="885"/>
      <c r="HSO4" s="885"/>
      <c r="HSP4" s="885"/>
      <c r="HSQ4" s="885"/>
      <c r="HSR4" s="885"/>
      <c r="HSS4" s="885"/>
      <c r="HST4" s="885"/>
      <c r="HSU4" s="885"/>
      <c r="HSV4" s="885"/>
      <c r="HSW4" s="885"/>
      <c r="HSX4" s="885"/>
      <c r="HSY4" s="885"/>
      <c r="HSZ4" s="885"/>
      <c r="HTA4" s="885"/>
      <c r="HTB4" s="885"/>
      <c r="HTC4" s="885"/>
      <c r="HTD4" s="885"/>
      <c r="HTE4" s="885"/>
      <c r="HTF4" s="885"/>
      <c r="HTG4" s="885"/>
      <c r="HTH4" s="885"/>
      <c r="HTI4" s="885"/>
      <c r="HTJ4" s="885"/>
      <c r="HTK4" s="885"/>
      <c r="HTL4" s="885"/>
      <c r="HTM4" s="885"/>
      <c r="HTN4" s="885"/>
      <c r="HTO4" s="885"/>
      <c r="HTP4" s="885"/>
      <c r="HTQ4" s="885"/>
      <c r="HTR4" s="885"/>
      <c r="HTS4" s="885"/>
      <c r="HTT4" s="885"/>
      <c r="HTU4" s="885"/>
      <c r="HTV4" s="885"/>
      <c r="HTW4" s="885"/>
      <c r="HTX4" s="885"/>
      <c r="HTY4" s="885"/>
      <c r="HTZ4" s="885"/>
      <c r="HUA4" s="885"/>
      <c r="HUB4" s="885"/>
      <c r="HUC4" s="885"/>
      <c r="HUD4" s="885"/>
      <c r="HUE4" s="885"/>
      <c r="HUF4" s="885"/>
      <c r="HUG4" s="885"/>
      <c r="HUH4" s="885"/>
      <c r="HUI4" s="885"/>
      <c r="HUJ4" s="885"/>
      <c r="HUK4" s="885"/>
      <c r="HUL4" s="885"/>
      <c r="HUM4" s="885"/>
      <c r="HUN4" s="885"/>
      <c r="HUO4" s="885"/>
      <c r="HUP4" s="885"/>
      <c r="HUQ4" s="885"/>
      <c r="HUR4" s="885"/>
      <c r="HUS4" s="885"/>
      <c r="HUT4" s="885"/>
      <c r="HUU4" s="885"/>
      <c r="HUV4" s="885"/>
      <c r="HUW4" s="885"/>
      <c r="HUX4" s="885"/>
      <c r="HUY4" s="885"/>
      <c r="HUZ4" s="885"/>
      <c r="HVA4" s="885"/>
      <c r="HVB4" s="885"/>
      <c r="HVC4" s="885"/>
      <c r="HVD4" s="885"/>
      <c r="HVE4" s="885"/>
      <c r="HVF4" s="885"/>
      <c r="HVG4" s="885"/>
      <c r="HVH4" s="885"/>
      <c r="HVI4" s="885"/>
      <c r="HVJ4" s="885"/>
      <c r="HVK4" s="885"/>
      <c r="HVL4" s="885"/>
      <c r="HVM4" s="885"/>
      <c r="HVN4" s="885"/>
      <c r="HVO4" s="885"/>
      <c r="HVP4" s="885"/>
      <c r="HVQ4" s="885"/>
      <c r="HVR4" s="885"/>
      <c r="HVS4" s="885"/>
      <c r="HVT4" s="885"/>
      <c r="HVU4" s="885"/>
      <c r="HVV4" s="885"/>
      <c r="HVW4" s="885"/>
      <c r="HVX4" s="885"/>
      <c r="HVY4" s="885"/>
      <c r="HVZ4" s="885"/>
      <c r="HWA4" s="885"/>
      <c r="HWB4" s="885"/>
      <c r="HWC4" s="885"/>
      <c r="HWD4" s="885"/>
      <c r="HWE4" s="885"/>
      <c r="HWF4" s="885"/>
      <c r="HWG4" s="885"/>
      <c r="HWH4" s="885"/>
      <c r="HWI4" s="885"/>
      <c r="HWJ4" s="885"/>
      <c r="HWK4" s="885"/>
      <c r="HWL4" s="885"/>
      <c r="HWM4" s="885"/>
      <c r="HWN4" s="885"/>
      <c r="HWO4" s="885"/>
      <c r="HWP4" s="885"/>
      <c r="HWQ4" s="885"/>
      <c r="HWR4" s="885"/>
      <c r="HWS4" s="885"/>
      <c r="HWT4" s="885"/>
      <c r="HWU4" s="885"/>
      <c r="HWV4" s="885"/>
      <c r="HWW4" s="885"/>
      <c r="HWX4" s="885"/>
      <c r="HWY4" s="885"/>
      <c r="HWZ4" s="885"/>
      <c r="HXA4" s="885"/>
      <c r="HXB4" s="885"/>
      <c r="HXC4" s="885"/>
      <c r="HXD4" s="885"/>
      <c r="HXE4" s="885"/>
      <c r="HXF4" s="885"/>
      <c r="HXG4" s="885"/>
      <c r="HXH4" s="885"/>
      <c r="HXI4" s="885"/>
      <c r="HXJ4" s="885"/>
      <c r="HXK4" s="885"/>
      <c r="HXL4" s="885"/>
      <c r="HXM4" s="885"/>
      <c r="HXN4" s="885"/>
      <c r="HXO4" s="885"/>
      <c r="HXP4" s="885"/>
      <c r="HXQ4" s="885"/>
      <c r="HXR4" s="885"/>
      <c r="HXS4" s="885"/>
      <c r="HXT4" s="885"/>
      <c r="HXU4" s="885"/>
      <c r="HXV4" s="885"/>
      <c r="HXW4" s="885"/>
      <c r="HXX4" s="885"/>
      <c r="HXY4" s="885"/>
      <c r="HXZ4" s="885"/>
      <c r="HYA4" s="885"/>
      <c r="HYB4" s="885"/>
      <c r="HYC4" s="885"/>
      <c r="HYD4" s="885"/>
      <c r="HYE4" s="885"/>
      <c r="HYF4" s="885"/>
      <c r="HYG4" s="885"/>
      <c r="HYH4" s="885"/>
      <c r="HYI4" s="885"/>
      <c r="HYJ4" s="885"/>
      <c r="HYK4" s="885"/>
      <c r="HYL4" s="885"/>
      <c r="HYM4" s="885"/>
      <c r="HYN4" s="885"/>
      <c r="HYO4" s="885"/>
      <c r="HYP4" s="885"/>
      <c r="HYQ4" s="885"/>
      <c r="HYR4" s="885"/>
      <c r="HYS4" s="885"/>
      <c r="HYT4" s="885"/>
      <c r="HYU4" s="885"/>
      <c r="HYV4" s="885"/>
      <c r="HYW4" s="885"/>
      <c r="HYX4" s="885"/>
      <c r="HYY4" s="885"/>
      <c r="HYZ4" s="885"/>
      <c r="HZA4" s="885"/>
      <c r="HZB4" s="885"/>
      <c r="HZC4" s="885"/>
      <c r="HZD4" s="885"/>
      <c r="HZE4" s="885"/>
      <c r="HZF4" s="885"/>
      <c r="HZG4" s="885"/>
      <c r="HZH4" s="885"/>
      <c r="HZI4" s="885"/>
      <c r="HZJ4" s="885"/>
      <c r="HZK4" s="885"/>
      <c r="HZL4" s="885"/>
      <c r="HZM4" s="885"/>
      <c r="HZN4" s="885"/>
      <c r="HZO4" s="885"/>
      <c r="HZP4" s="885"/>
      <c r="HZQ4" s="885"/>
      <c r="HZR4" s="885"/>
      <c r="HZS4" s="885"/>
      <c r="HZT4" s="885"/>
      <c r="HZU4" s="885"/>
      <c r="HZV4" s="885"/>
      <c r="HZW4" s="885"/>
      <c r="HZX4" s="885"/>
      <c r="HZY4" s="885"/>
      <c r="HZZ4" s="885"/>
      <c r="IAA4" s="885"/>
      <c r="IAB4" s="885"/>
      <c r="IAC4" s="885"/>
      <c r="IAD4" s="885"/>
      <c r="IAE4" s="885"/>
      <c r="IAF4" s="885"/>
      <c r="IAG4" s="885"/>
      <c r="IAH4" s="885"/>
      <c r="IAI4" s="885"/>
      <c r="IAJ4" s="885"/>
      <c r="IAK4" s="885"/>
      <c r="IAL4" s="885"/>
      <c r="IAM4" s="885"/>
      <c r="IAN4" s="885"/>
      <c r="IAO4" s="885"/>
      <c r="IAP4" s="885"/>
      <c r="IAQ4" s="885"/>
      <c r="IAR4" s="885"/>
      <c r="IAS4" s="885"/>
      <c r="IAT4" s="885"/>
      <c r="IAU4" s="885"/>
      <c r="IAV4" s="885"/>
      <c r="IAW4" s="885"/>
      <c r="IAX4" s="885"/>
      <c r="IAY4" s="885"/>
      <c r="IAZ4" s="885"/>
      <c r="IBA4" s="885"/>
      <c r="IBB4" s="885"/>
      <c r="IBC4" s="885"/>
      <c r="IBD4" s="885"/>
      <c r="IBE4" s="885"/>
      <c r="IBF4" s="885"/>
      <c r="IBG4" s="885"/>
      <c r="IBH4" s="885"/>
      <c r="IBI4" s="885"/>
      <c r="IBJ4" s="885"/>
      <c r="IBK4" s="885"/>
      <c r="IBL4" s="885"/>
      <c r="IBM4" s="885"/>
      <c r="IBN4" s="885"/>
      <c r="IBO4" s="885"/>
      <c r="IBP4" s="885"/>
      <c r="IBQ4" s="885"/>
      <c r="IBR4" s="885"/>
      <c r="IBS4" s="885"/>
      <c r="IBT4" s="885"/>
      <c r="IBU4" s="885"/>
      <c r="IBV4" s="885"/>
      <c r="IBW4" s="885"/>
      <c r="IBX4" s="885"/>
      <c r="IBY4" s="885"/>
      <c r="IBZ4" s="885"/>
      <c r="ICA4" s="885"/>
      <c r="ICB4" s="885"/>
      <c r="ICC4" s="885"/>
      <c r="ICD4" s="885"/>
      <c r="ICE4" s="885"/>
      <c r="ICF4" s="885"/>
      <c r="ICG4" s="885"/>
      <c r="ICH4" s="885"/>
      <c r="ICI4" s="885"/>
      <c r="ICJ4" s="885"/>
      <c r="ICK4" s="885"/>
      <c r="ICL4" s="885"/>
      <c r="ICM4" s="885"/>
      <c r="ICN4" s="885"/>
      <c r="ICO4" s="885"/>
      <c r="ICP4" s="885"/>
      <c r="ICQ4" s="885"/>
      <c r="ICR4" s="885"/>
      <c r="ICS4" s="885"/>
      <c r="ICT4" s="885"/>
      <c r="ICU4" s="885"/>
      <c r="ICV4" s="885"/>
      <c r="ICW4" s="885"/>
      <c r="ICX4" s="885"/>
      <c r="ICY4" s="885"/>
      <c r="ICZ4" s="885"/>
      <c r="IDA4" s="885"/>
      <c r="IDB4" s="885"/>
      <c r="IDC4" s="885"/>
      <c r="IDD4" s="885"/>
      <c r="IDE4" s="885"/>
      <c r="IDF4" s="885"/>
      <c r="IDG4" s="885"/>
      <c r="IDH4" s="885"/>
      <c r="IDI4" s="885"/>
      <c r="IDJ4" s="885"/>
      <c r="IDK4" s="885"/>
      <c r="IDL4" s="885"/>
      <c r="IDM4" s="885"/>
      <c r="IDN4" s="885"/>
      <c r="IDO4" s="885"/>
      <c r="IDP4" s="885"/>
      <c r="IDQ4" s="885"/>
      <c r="IDR4" s="885"/>
      <c r="IDS4" s="885"/>
      <c r="IDT4" s="885"/>
      <c r="IDU4" s="885"/>
      <c r="IDV4" s="885"/>
      <c r="IDW4" s="885"/>
      <c r="IDX4" s="885"/>
      <c r="IDY4" s="885"/>
      <c r="IDZ4" s="885"/>
      <c r="IEA4" s="885"/>
      <c r="IEB4" s="885"/>
      <c r="IEC4" s="885"/>
      <c r="IED4" s="885"/>
      <c r="IEE4" s="885"/>
      <c r="IEF4" s="885"/>
      <c r="IEG4" s="885"/>
      <c r="IEH4" s="885"/>
      <c r="IEI4" s="885"/>
      <c r="IEJ4" s="885"/>
      <c r="IEK4" s="885"/>
      <c r="IEL4" s="885"/>
      <c r="IEM4" s="885"/>
      <c r="IEN4" s="885"/>
      <c r="IEO4" s="885"/>
      <c r="IEP4" s="885"/>
      <c r="IEQ4" s="885"/>
      <c r="IER4" s="885"/>
      <c r="IES4" s="885"/>
      <c r="IET4" s="885"/>
      <c r="IEU4" s="885"/>
      <c r="IEV4" s="885"/>
      <c r="IEW4" s="885"/>
      <c r="IEX4" s="885"/>
      <c r="IEY4" s="885"/>
      <c r="IEZ4" s="885"/>
      <c r="IFA4" s="885"/>
      <c r="IFB4" s="885"/>
      <c r="IFC4" s="885"/>
      <c r="IFD4" s="885"/>
      <c r="IFE4" s="885"/>
      <c r="IFF4" s="885"/>
      <c r="IFG4" s="885"/>
      <c r="IFH4" s="885"/>
      <c r="IFI4" s="885"/>
      <c r="IFJ4" s="885"/>
      <c r="IFK4" s="885"/>
      <c r="IFL4" s="885"/>
      <c r="IFM4" s="885"/>
      <c r="IFN4" s="885"/>
      <c r="IFO4" s="885"/>
      <c r="IFP4" s="885"/>
      <c r="IFQ4" s="885"/>
      <c r="IFR4" s="885"/>
      <c r="IFS4" s="885"/>
      <c r="IFT4" s="885"/>
      <c r="IFU4" s="885"/>
      <c r="IFV4" s="885"/>
      <c r="IFW4" s="885"/>
      <c r="IFX4" s="885"/>
      <c r="IFY4" s="885"/>
      <c r="IFZ4" s="885"/>
      <c r="IGA4" s="885"/>
      <c r="IGB4" s="885"/>
      <c r="IGC4" s="885"/>
      <c r="IGD4" s="885"/>
      <c r="IGE4" s="885"/>
      <c r="IGF4" s="885"/>
      <c r="IGG4" s="885"/>
      <c r="IGH4" s="885"/>
      <c r="IGI4" s="885"/>
      <c r="IGJ4" s="885"/>
      <c r="IGK4" s="885"/>
      <c r="IGL4" s="885"/>
      <c r="IGM4" s="885"/>
      <c r="IGN4" s="885"/>
      <c r="IGO4" s="885"/>
      <c r="IGP4" s="885"/>
      <c r="IGQ4" s="885"/>
      <c r="IGR4" s="885"/>
      <c r="IGS4" s="885"/>
      <c r="IGT4" s="885"/>
      <c r="IGU4" s="885"/>
      <c r="IGV4" s="885"/>
      <c r="IGW4" s="885"/>
      <c r="IGX4" s="885"/>
      <c r="IGY4" s="885"/>
      <c r="IGZ4" s="885"/>
      <c r="IHA4" s="885"/>
      <c r="IHB4" s="885"/>
      <c r="IHC4" s="885"/>
      <c r="IHD4" s="885"/>
      <c r="IHE4" s="885"/>
      <c r="IHF4" s="885"/>
      <c r="IHG4" s="885"/>
      <c r="IHH4" s="885"/>
      <c r="IHI4" s="885"/>
      <c r="IHJ4" s="885"/>
      <c r="IHK4" s="885"/>
      <c r="IHL4" s="885"/>
      <c r="IHM4" s="885"/>
      <c r="IHN4" s="885"/>
      <c r="IHO4" s="885"/>
      <c r="IHP4" s="885"/>
      <c r="IHQ4" s="885"/>
      <c r="IHR4" s="885"/>
      <c r="IHS4" s="885"/>
      <c r="IHT4" s="885"/>
      <c r="IHU4" s="885"/>
      <c r="IHV4" s="885"/>
      <c r="IHW4" s="885"/>
      <c r="IHX4" s="885"/>
      <c r="IHY4" s="885"/>
      <c r="IHZ4" s="885"/>
      <c r="IIA4" s="885"/>
      <c r="IIB4" s="885"/>
      <c r="IIC4" s="885"/>
      <c r="IID4" s="885"/>
      <c r="IIE4" s="885"/>
      <c r="IIF4" s="885"/>
      <c r="IIG4" s="885"/>
      <c r="IIH4" s="885"/>
      <c r="III4" s="885"/>
      <c r="IIJ4" s="885"/>
      <c r="IIK4" s="885"/>
      <c r="IIL4" s="885"/>
      <c r="IIM4" s="885"/>
      <c r="IIN4" s="885"/>
      <c r="IIO4" s="885"/>
      <c r="IIP4" s="885"/>
      <c r="IIQ4" s="885"/>
      <c r="IIR4" s="885"/>
      <c r="IIS4" s="885"/>
      <c r="IIT4" s="885"/>
      <c r="IIU4" s="885"/>
      <c r="IIV4" s="885"/>
      <c r="IIW4" s="885"/>
      <c r="IIX4" s="885"/>
      <c r="IIY4" s="885"/>
      <c r="IIZ4" s="885"/>
      <c r="IJA4" s="885"/>
      <c r="IJB4" s="885"/>
      <c r="IJC4" s="885"/>
      <c r="IJD4" s="885"/>
      <c r="IJE4" s="885"/>
      <c r="IJF4" s="885"/>
      <c r="IJG4" s="885"/>
      <c r="IJH4" s="885"/>
      <c r="IJI4" s="885"/>
      <c r="IJJ4" s="885"/>
      <c r="IJK4" s="885"/>
      <c r="IJL4" s="885"/>
      <c r="IJM4" s="885"/>
      <c r="IJN4" s="885"/>
      <c r="IJO4" s="885"/>
      <c r="IJP4" s="885"/>
      <c r="IJQ4" s="885"/>
      <c r="IJR4" s="885"/>
      <c r="IJS4" s="885"/>
      <c r="IJT4" s="885"/>
      <c r="IJU4" s="885"/>
      <c r="IJV4" s="885"/>
      <c r="IJW4" s="885"/>
      <c r="IJX4" s="885"/>
      <c r="IJY4" s="885"/>
      <c r="IJZ4" s="885"/>
      <c r="IKA4" s="885"/>
      <c r="IKB4" s="885"/>
      <c r="IKC4" s="885"/>
      <c r="IKD4" s="885"/>
      <c r="IKE4" s="885"/>
      <c r="IKF4" s="885"/>
      <c r="IKG4" s="885"/>
      <c r="IKH4" s="885"/>
      <c r="IKI4" s="885"/>
      <c r="IKJ4" s="885"/>
      <c r="IKK4" s="885"/>
      <c r="IKL4" s="885"/>
      <c r="IKM4" s="885"/>
      <c r="IKN4" s="885"/>
      <c r="IKO4" s="885"/>
      <c r="IKP4" s="885"/>
      <c r="IKQ4" s="885"/>
      <c r="IKR4" s="885"/>
      <c r="IKS4" s="885"/>
      <c r="IKT4" s="885"/>
      <c r="IKU4" s="885"/>
      <c r="IKV4" s="885"/>
      <c r="IKW4" s="885"/>
      <c r="IKX4" s="885"/>
      <c r="IKY4" s="885"/>
      <c r="IKZ4" s="885"/>
      <c r="ILA4" s="885"/>
      <c r="ILB4" s="885"/>
      <c r="ILC4" s="885"/>
      <c r="ILD4" s="885"/>
      <c r="ILE4" s="885"/>
      <c r="ILF4" s="885"/>
      <c r="ILG4" s="885"/>
      <c r="ILH4" s="885"/>
      <c r="ILI4" s="885"/>
      <c r="ILJ4" s="885"/>
      <c r="ILK4" s="885"/>
      <c r="ILL4" s="885"/>
      <c r="ILM4" s="885"/>
      <c r="ILN4" s="885"/>
      <c r="ILO4" s="885"/>
      <c r="ILP4" s="885"/>
      <c r="ILQ4" s="885"/>
      <c r="ILR4" s="885"/>
      <c r="ILS4" s="885"/>
      <c r="ILT4" s="885"/>
      <c r="ILU4" s="885"/>
      <c r="ILV4" s="885"/>
      <c r="ILW4" s="885"/>
      <c r="ILX4" s="885"/>
      <c r="ILY4" s="885"/>
      <c r="ILZ4" s="885"/>
      <c r="IMA4" s="885"/>
      <c r="IMB4" s="885"/>
      <c r="IMC4" s="885"/>
      <c r="IMD4" s="885"/>
      <c r="IME4" s="885"/>
      <c r="IMF4" s="885"/>
      <c r="IMG4" s="885"/>
      <c r="IMH4" s="885"/>
      <c r="IMI4" s="885"/>
      <c r="IMJ4" s="885"/>
      <c r="IMK4" s="885"/>
      <c r="IML4" s="885"/>
      <c r="IMM4" s="885"/>
      <c r="IMN4" s="885"/>
      <c r="IMO4" s="885"/>
      <c r="IMP4" s="885"/>
      <c r="IMQ4" s="885"/>
      <c r="IMR4" s="885"/>
      <c r="IMS4" s="885"/>
      <c r="IMT4" s="885"/>
      <c r="IMU4" s="885"/>
      <c r="IMV4" s="885"/>
      <c r="IMW4" s="885"/>
      <c r="IMX4" s="885"/>
      <c r="IMY4" s="885"/>
      <c r="IMZ4" s="885"/>
      <c r="INA4" s="885"/>
      <c r="INB4" s="885"/>
      <c r="INC4" s="885"/>
      <c r="IND4" s="885"/>
      <c r="INE4" s="885"/>
      <c r="INF4" s="885"/>
      <c r="ING4" s="885"/>
      <c r="INH4" s="885"/>
      <c r="INI4" s="885"/>
      <c r="INJ4" s="885"/>
      <c r="INK4" s="885"/>
      <c r="INL4" s="885"/>
      <c r="INM4" s="885"/>
      <c r="INN4" s="885"/>
      <c r="INO4" s="885"/>
      <c r="INP4" s="885"/>
      <c r="INQ4" s="885"/>
      <c r="INR4" s="885"/>
      <c r="INS4" s="885"/>
      <c r="INT4" s="885"/>
      <c r="INU4" s="885"/>
      <c r="INV4" s="885"/>
      <c r="INW4" s="885"/>
      <c r="INX4" s="885"/>
      <c r="INY4" s="885"/>
      <c r="INZ4" s="885"/>
      <c r="IOA4" s="885"/>
      <c r="IOB4" s="885"/>
      <c r="IOC4" s="885"/>
      <c r="IOD4" s="885"/>
      <c r="IOE4" s="885"/>
      <c r="IOF4" s="885"/>
      <c r="IOG4" s="885"/>
      <c r="IOH4" s="885"/>
      <c r="IOI4" s="885"/>
      <c r="IOJ4" s="885"/>
      <c r="IOK4" s="885"/>
      <c r="IOL4" s="885"/>
      <c r="IOM4" s="885"/>
      <c r="ION4" s="885"/>
      <c r="IOO4" s="885"/>
      <c r="IOP4" s="885"/>
      <c r="IOQ4" s="885"/>
      <c r="IOR4" s="885"/>
      <c r="IOS4" s="885"/>
      <c r="IOT4" s="885"/>
      <c r="IOU4" s="885"/>
      <c r="IOV4" s="885"/>
      <c r="IOW4" s="885"/>
      <c r="IOX4" s="885"/>
      <c r="IOY4" s="885"/>
      <c r="IOZ4" s="885"/>
      <c r="IPA4" s="885"/>
      <c r="IPB4" s="885"/>
      <c r="IPC4" s="885"/>
      <c r="IPD4" s="885"/>
      <c r="IPE4" s="885"/>
      <c r="IPF4" s="885"/>
      <c r="IPG4" s="885"/>
      <c r="IPH4" s="885"/>
      <c r="IPI4" s="885"/>
      <c r="IPJ4" s="885"/>
      <c r="IPK4" s="885"/>
      <c r="IPL4" s="885"/>
      <c r="IPM4" s="885"/>
      <c r="IPN4" s="885"/>
      <c r="IPO4" s="885"/>
      <c r="IPP4" s="885"/>
      <c r="IPQ4" s="885"/>
      <c r="IPR4" s="885"/>
      <c r="IPS4" s="885"/>
      <c r="IPT4" s="885"/>
      <c r="IPU4" s="885"/>
      <c r="IPV4" s="885"/>
      <c r="IPW4" s="885"/>
      <c r="IPX4" s="885"/>
      <c r="IPY4" s="885"/>
      <c r="IPZ4" s="885"/>
      <c r="IQA4" s="885"/>
      <c r="IQB4" s="885"/>
      <c r="IQC4" s="885"/>
      <c r="IQD4" s="885"/>
      <c r="IQE4" s="885"/>
      <c r="IQF4" s="885"/>
      <c r="IQG4" s="885"/>
      <c r="IQH4" s="885"/>
      <c r="IQI4" s="885"/>
      <c r="IQJ4" s="885"/>
      <c r="IQK4" s="885"/>
      <c r="IQL4" s="885"/>
      <c r="IQM4" s="885"/>
      <c r="IQN4" s="885"/>
      <c r="IQO4" s="885"/>
      <c r="IQP4" s="885"/>
      <c r="IQQ4" s="885"/>
      <c r="IQR4" s="885"/>
      <c r="IQS4" s="885"/>
      <c r="IQT4" s="885"/>
      <c r="IQU4" s="885"/>
      <c r="IQV4" s="885"/>
      <c r="IQW4" s="885"/>
      <c r="IQX4" s="885"/>
      <c r="IQY4" s="885"/>
      <c r="IQZ4" s="885"/>
      <c r="IRA4" s="885"/>
      <c r="IRB4" s="885"/>
      <c r="IRC4" s="885"/>
      <c r="IRD4" s="885"/>
      <c r="IRE4" s="885"/>
      <c r="IRF4" s="885"/>
      <c r="IRG4" s="885"/>
      <c r="IRH4" s="885"/>
      <c r="IRI4" s="885"/>
      <c r="IRJ4" s="885"/>
      <c r="IRK4" s="885"/>
      <c r="IRL4" s="885"/>
      <c r="IRM4" s="885"/>
      <c r="IRN4" s="885"/>
      <c r="IRO4" s="885"/>
      <c r="IRP4" s="885"/>
      <c r="IRQ4" s="885"/>
      <c r="IRR4" s="885"/>
      <c r="IRS4" s="885"/>
      <c r="IRT4" s="885"/>
      <c r="IRU4" s="885"/>
      <c r="IRV4" s="885"/>
      <c r="IRW4" s="885"/>
      <c r="IRX4" s="885"/>
      <c r="IRY4" s="885"/>
      <c r="IRZ4" s="885"/>
      <c r="ISA4" s="885"/>
      <c r="ISB4" s="885"/>
      <c r="ISC4" s="885"/>
      <c r="ISD4" s="885"/>
      <c r="ISE4" s="885"/>
      <c r="ISF4" s="885"/>
      <c r="ISG4" s="885"/>
      <c r="ISH4" s="885"/>
      <c r="ISI4" s="885"/>
      <c r="ISJ4" s="885"/>
      <c r="ISK4" s="885"/>
      <c r="ISL4" s="885"/>
      <c r="ISM4" s="885"/>
      <c r="ISN4" s="885"/>
      <c r="ISO4" s="885"/>
      <c r="ISP4" s="885"/>
      <c r="ISQ4" s="885"/>
      <c r="ISR4" s="885"/>
      <c r="ISS4" s="885"/>
      <c r="IST4" s="885"/>
      <c r="ISU4" s="885"/>
      <c r="ISV4" s="885"/>
      <c r="ISW4" s="885"/>
      <c r="ISX4" s="885"/>
      <c r="ISY4" s="885"/>
      <c r="ISZ4" s="885"/>
      <c r="ITA4" s="885"/>
      <c r="ITB4" s="885"/>
      <c r="ITC4" s="885"/>
      <c r="ITD4" s="885"/>
      <c r="ITE4" s="885"/>
      <c r="ITF4" s="885"/>
      <c r="ITG4" s="885"/>
      <c r="ITH4" s="885"/>
      <c r="ITI4" s="885"/>
      <c r="ITJ4" s="885"/>
      <c r="ITK4" s="885"/>
      <c r="ITL4" s="885"/>
      <c r="ITM4" s="885"/>
      <c r="ITN4" s="885"/>
      <c r="ITO4" s="885"/>
      <c r="ITP4" s="885"/>
      <c r="ITQ4" s="885"/>
      <c r="ITR4" s="885"/>
      <c r="ITS4" s="885"/>
      <c r="ITT4" s="885"/>
      <c r="ITU4" s="885"/>
      <c r="ITV4" s="885"/>
      <c r="ITW4" s="885"/>
      <c r="ITX4" s="885"/>
      <c r="ITY4" s="885"/>
      <c r="ITZ4" s="885"/>
      <c r="IUA4" s="885"/>
      <c r="IUB4" s="885"/>
      <c r="IUC4" s="885"/>
      <c r="IUD4" s="885"/>
      <c r="IUE4" s="885"/>
      <c r="IUF4" s="885"/>
      <c r="IUG4" s="885"/>
      <c r="IUH4" s="885"/>
      <c r="IUI4" s="885"/>
      <c r="IUJ4" s="885"/>
      <c r="IUK4" s="885"/>
      <c r="IUL4" s="885"/>
      <c r="IUM4" s="885"/>
      <c r="IUN4" s="885"/>
      <c r="IUO4" s="885"/>
      <c r="IUP4" s="885"/>
      <c r="IUQ4" s="885"/>
      <c r="IUR4" s="885"/>
      <c r="IUS4" s="885"/>
      <c r="IUT4" s="885"/>
      <c r="IUU4" s="885"/>
      <c r="IUV4" s="885"/>
      <c r="IUW4" s="885"/>
      <c r="IUX4" s="885"/>
      <c r="IUY4" s="885"/>
      <c r="IUZ4" s="885"/>
      <c r="IVA4" s="885"/>
      <c r="IVB4" s="885"/>
      <c r="IVC4" s="885"/>
      <c r="IVD4" s="885"/>
      <c r="IVE4" s="885"/>
      <c r="IVF4" s="885"/>
      <c r="IVG4" s="885"/>
      <c r="IVH4" s="885"/>
      <c r="IVI4" s="885"/>
      <c r="IVJ4" s="885"/>
      <c r="IVK4" s="885"/>
      <c r="IVL4" s="885"/>
      <c r="IVM4" s="885"/>
      <c r="IVN4" s="885"/>
      <c r="IVO4" s="885"/>
      <c r="IVP4" s="885"/>
      <c r="IVQ4" s="885"/>
      <c r="IVR4" s="885"/>
      <c r="IVS4" s="885"/>
      <c r="IVT4" s="885"/>
      <c r="IVU4" s="885"/>
      <c r="IVV4" s="885"/>
      <c r="IVW4" s="885"/>
      <c r="IVX4" s="885"/>
      <c r="IVY4" s="885"/>
      <c r="IVZ4" s="885"/>
      <c r="IWA4" s="885"/>
      <c r="IWB4" s="885"/>
      <c r="IWC4" s="885"/>
      <c r="IWD4" s="885"/>
      <c r="IWE4" s="885"/>
      <c r="IWF4" s="885"/>
      <c r="IWG4" s="885"/>
      <c r="IWH4" s="885"/>
      <c r="IWI4" s="885"/>
      <c r="IWJ4" s="885"/>
      <c r="IWK4" s="885"/>
      <c r="IWL4" s="885"/>
      <c r="IWM4" s="885"/>
      <c r="IWN4" s="885"/>
      <c r="IWO4" s="885"/>
      <c r="IWP4" s="885"/>
      <c r="IWQ4" s="885"/>
      <c r="IWR4" s="885"/>
      <c r="IWS4" s="885"/>
      <c r="IWT4" s="885"/>
      <c r="IWU4" s="885"/>
      <c r="IWV4" s="885"/>
      <c r="IWW4" s="885"/>
      <c r="IWX4" s="885"/>
      <c r="IWY4" s="885"/>
      <c r="IWZ4" s="885"/>
      <c r="IXA4" s="885"/>
      <c r="IXB4" s="885"/>
      <c r="IXC4" s="885"/>
      <c r="IXD4" s="885"/>
      <c r="IXE4" s="885"/>
      <c r="IXF4" s="885"/>
      <c r="IXG4" s="885"/>
      <c r="IXH4" s="885"/>
      <c r="IXI4" s="885"/>
      <c r="IXJ4" s="885"/>
      <c r="IXK4" s="885"/>
      <c r="IXL4" s="885"/>
      <c r="IXM4" s="885"/>
      <c r="IXN4" s="885"/>
      <c r="IXO4" s="885"/>
      <c r="IXP4" s="885"/>
      <c r="IXQ4" s="885"/>
      <c r="IXR4" s="885"/>
      <c r="IXS4" s="885"/>
      <c r="IXT4" s="885"/>
      <c r="IXU4" s="885"/>
      <c r="IXV4" s="885"/>
      <c r="IXW4" s="885"/>
      <c r="IXX4" s="885"/>
      <c r="IXY4" s="885"/>
      <c r="IXZ4" s="885"/>
      <c r="IYA4" s="885"/>
      <c r="IYB4" s="885"/>
      <c r="IYC4" s="885"/>
      <c r="IYD4" s="885"/>
      <c r="IYE4" s="885"/>
      <c r="IYF4" s="885"/>
      <c r="IYG4" s="885"/>
      <c r="IYH4" s="885"/>
      <c r="IYI4" s="885"/>
      <c r="IYJ4" s="885"/>
      <c r="IYK4" s="885"/>
      <c r="IYL4" s="885"/>
      <c r="IYM4" s="885"/>
      <c r="IYN4" s="885"/>
      <c r="IYO4" s="885"/>
      <c r="IYP4" s="885"/>
      <c r="IYQ4" s="885"/>
      <c r="IYR4" s="885"/>
      <c r="IYS4" s="885"/>
      <c r="IYT4" s="885"/>
      <c r="IYU4" s="885"/>
      <c r="IYV4" s="885"/>
      <c r="IYW4" s="885"/>
      <c r="IYX4" s="885"/>
      <c r="IYY4" s="885"/>
      <c r="IYZ4" s="885"/>
      <c r="IZA4" s="885"/>
      <c r="IZB4" s="885"/>
      <c r="IZC4" s="885"/>
      <c r="IZD4" s="885"/>
      <c r="IZE4" s="885"/>
      <c r="IZF4" s="885"/>
      <c r="IZG4" s="885"/>
      <c r="IZH4" s="885"/>
      <c r="IZI4" s="885"/>
      <c r="IZJ4" s="885"/>
      <c r="IZK4" s="885"/>
      <c r="IZL4" s="885"/>
      <c r="IZM4" s="885"/>
      <c r="IZN4" s="885"/>
      <c r="IZO4" s="885"/>
      <c r="IZP4" s="885"/>
      <c r="IZQ4" s="885"/>
      <c r="IZR4" s="885"/>
      <c r="IZS4" s="885"/>
      <c r="IZT4" s="885"/>
      <c r="IZU4" s="885"/>
      <c r="IZV4" s="885"/>
      <c r="IZW4" s="885"/>
      <c r="IZX4" s="885"/>
      <c r="IZY4" s="885"/>
      <c r="IZZ4" s="885"/>
      <c r="JAA4" s="885"/>
      <c r="JAB4" s="885"/>
      <c r="JAC4" s="885"/>
      <c r="JAD4" s="885"/>
      <c r="JAE4" s="885"/>
      <c r="JAF4" s="885"/>
      <c r="JAG4" s="885"/>
      <c r="JAH4" s="885"/>
      <c r="JAI4" s="885"/>
      <c r="JAJ4" s="885"/>
      <c r="JAK4" s="885"/>
      <c r="JAL4" s="885"/>
      <c r="JAM4" s="885"/>
      <c r="JAN4" s="885"/>
      <c r="JAO4" s="885"/>
      <c r="JAP4" s="885"/>
      <c r="JAQ4" s="885"/>
      <c r="JAR4" s="885"/>
      <c r="JAS4" s="885"/>
      <c r="JAT4" s="885"/>
      <c r="JAU4" s="885"/>
      <c r="JAV4" s="885"/>
      <c r="JAW4" s="885"/>
      <c r="JAX4" s="885"/>
      <c r="JAY4" s="885"/>
      <c r="JAZ4" s="885"/>
      <c r="JBA4" s="885"/>
      <c r="JBB4" s="885"/>
      <c r="JBC4" s="885"/>
      <c r="JBD4" s="885"/>
      <c r="JBE4" s="885"/>
      <c r="JBF4" s="885"/>
      <c r="JBG4" s="885"/>
      <c r="JBH4" s="885"/>
      <c r="JBI4" s="885"/>
      <c r="JBJ4" s="885"/>
      <c r="JBK4" s="885"/>
      <c r="JBL4" s="885"/>
      <c r="JBM4" s="885"/>
      <c r="JBN4" s="885"/>
      <c r="JBO4" s="885"/>
      <c r="JBP4" s="885"/>
      <c r="JBQ4" s="885"/>
      <c r="JBR4" s="885"/>
      <c r="JBS4" s="885"/>
      <c r="JBT4" s="885"/>
      <c r="JBU4" s="885"/>
      <c r="JBV4" s="885"/>
      <c r="JBW4" s="885"/>
      <c r="JBX4" s="885"/>
      <c r="JBY4" s="885"/>
      <c r="JBZ4" s="885"/>
      <c r="JCA4" s="885"/>
      <c r="JCB4" s="885"/>
      <c r="JCC4" s="885"/>
      <c r="JCD4" s="885"/>
      <c r="JCE4" s="885"/>
      <c r="JCF4" s="885"/>
      <c r="JCG4" s="885"/>
      <c r="JCH4" s="885"/>
      <c r="JCI4" s="885"/>
      <c r="JCJ4" s="885"/>
      <c r="JCK4" s="885"/>
      <c r="JCL4" s="885"/>
      <c r="JCM4" s="885"/>
      <c r="JCN4" s="885"/>
      <c r="JCO4" s="885"/>
      <c r="JCP4" s="885"/>
      <c r="JCQ4" s="885"/>
      <c r="JCR4" s="885"/>
      <c r="JCS4" s="885"/>
      <c r="JCT4" s="885"/>
      <c r="JCU4" s="885"/>
      <c r="JCV4" s="885"/>
      <c r="JCW4" s="885"/>
      <c r="JCX4" s="885"/>
      <c r="JCY4" s="885"/>
      <c r="JCZ4" s="885"/>
      <c r="JDA4" s="885"/>
      <c r="JDB4" s="885"/>
      <c r="JDC4" s="885"/>
      <c r="JDD4" s="885"/>
      <c r="JDE4" s="885"/>
      <c r="JDF4" s="885"/>
      <c r="JDG4" s="885"/>
      <c r="JDH4" s="885"/>
      <c r="JDI4" s="885"/>
      <c r="JDJ4" s="885"/>
      <c r="JDK4" s="885"/>
      <c r="JDL4" s="885"/>
      <c r="JDM4" s="885"/>
      <c r="JDN4" s="885"/>
      <c r="JDO4" s="885"/>
      <c r="JDP4" s="885"/>
      <c r="JDQ4" s="885"/>
      <c r="JDR4" s="885"/>
      <c r="JDS4" s="885"/>
      <c r="JDT4" s="885"/>
      <c r="JDU4" s="885"/>
      <c r="JDV4" s="885"/>
      <c r="JDW4" s="885"/>
      <c r="JDX4" s="885"/>
      <c r="JDY4" s="885"/>
      <c r="JDZ4" s="885"/>
      <c r="JEA4" s="885"/>
      <c r="JEB4" s="885"/>
      <c r="JEC4" s="885"/>
      <c r="JED4" s="885"/>
      <c r="JEE4" s="885"/>
      <c r="JEF4" s="885"/>
      <c r="JEG4" s="885"/>
      <c r="JEH4" s="885"/>
      <c r="JEI4" s="885"/>
      <c r="JEJ4" s="885"/>
      <c r="JEK4" s="885"/>
      <c r="JEL4" s="885"/>
      <c r="JEM4" s="885"/>
      <c r="JEN4" s="885"/>
      <c r="JEO4" s="885"/>
      <c r="JEP4" s="885"/>
      <c r="JEQ4" s="885"/>
      <c r="JER4" s="885"/>
      <c r="JES4" s="885"/>
      <c r="JET4" s="885"/>
      <c r="JEU4" s="885"/>
      <c r="JEV4" s="885"/>
      <c r="JEW4" s="885"/>
      <c r="JEX4" s="885"/>
      <c r="JEY4" s="885"/>
      <c r="JEZ4" s="885"/>
      <c r="JFA4" s="885"/>
      <c r="JFB4" s="885"/>
      <c r="JFC4" s="885"/>
      <c r="JFD4" s="885"/>
      <c r="JFE4" s="885"/>
      <c r="JFF4" s="885"/>
      <c r="JFG4" s="885"/>
      <c r="JFH4" s="885"/>
      <c r="JFI4" s="885"/>
      <c r="JFJ4" s="885"/>
      <c r="JFK4" s="885"/>
      <c r="JFL4" s="885"/>
      <c r="JFM4" s="885"/>
      <c r="JFN4" s="885"/>
      <c r="JFO4" s="885"/>
      <c r="JFP4" s="885"/>
      <c r="JFQ4" s="885"/>
      <c r="JFR4" s="885"/>
      <c r="JFS4" s="885"/>
      <c r="JFT4" s="885"/>
      <c r="JFU4" s="885"/>
      <c r="JFV4" s="885"/>
      <c r="JFW4" s="885"/>
      <c r="JFX4" s="885"/>
      <c r="JFY4" s="885"/>
      <c r="JFZ4" s="885"/>
      <c r="JGA4" s="885"/>
      <c r="JGB4" s="885"/>
      <c r="JGC4" s="885"/>
      <c r="JGD4" s="885"/>
      <c r="JGE4" s="885"/>
      <c r="JGF4" s="885"/>
      <c r="JGG4" s="885"/>
      <c r="JGH4" s="885"/>
      <c r="JGI4" s="885"/>
      <c r="JGJ4" s="885"/>
      <c r="JGK4" s="885"/>
      <c r="JGL4" s="885"/>
      <c r="JGM4" s="885"/>
      <c r="JGN4" s="885"/>
      <c r="JGO4" s="885"/>
      <c r="JGP4" s="885"/>
      <c r="JGQ4" s="885"/>
      <c r="JGR4" s="885"/>
      <c r="JGS4" s="885"/>
      <c r="JGT4" s="885"/>
      <c r="JGU4" s="885"/>
      <c r="JGV4" s="885"/>
      <c r="JGW4" s="885"/>
      <c r="JGX4" s="885"/>
      <c r="JGY4" s="885"/>
      <c r="JGZ4" s="885"/>
      <c r="JHA4" s="885"/>
      <c r="JHB4" s="885"/>
      <c r="JHC4" s="885"/>
      <c r="JHD4" s="885"/>
      <c r="JHE4" s="885"/>
      <c r="JHF4" s="885"/>
      <c r="JHG4" s="885"/>
      <c r="JHH4" s="885"/>
      <c r="JHI4" s="885"/>
      <c r="JHJ4" s="885"/>
      <c r="JHK4" s="885"/>
      <c r="JHL4" s="885"/>
      <c r="JHM4" s="885"/>
      <c r="JHN4" s="885"/>
      <c r="JHO4" s="885"/>
      <c r="JHP4" s="885"/>
      <c r="JHQ4" s="885"/>
      <c r="JHR4" s="885"/>
      <c r="JHS4" s="885"/>
      <c r="JHT4" s="885"/>
      <c r="JHU4" s="885"/>
      <c r="JHV4" s="885"/>
      <c r="JHW4" s="885"/>
      <c r="JHX4" s="885"/>
      <c r="JHY4" s="885"/>
      <c r="JHZ4" s="885"/>
      <c r="JIA4" s="885"/>
      <c r="JIB4" s="885"/>
      <c r="JIC4" s="885"/>
      <c r="JID4" s="885"/>
      <c r="JIE4" s="885"/>
      <c r="JIF4" s="885"/>
      <c r="JIG4" s="885"/>
      <c r="JIH4" s="885"/>
      <c r="JII4" s="885"/>
      <c r="JIJ4" s="885"/>
      <c r="JIK4" s="885"/>
      <c r="JIL4" s="885"/>
      <c r="JIM4" s="885"/>
      <c r="JIN4" s="885"/>
      <c r="JIO4" s="885"/>
      <c r="JIP4" s="885"/>
      <c r="JIQ4" s="885"/>
      <c r="JIR4" s="885"/>
      <c r="JIS4" s="885"/>
      <c r="JIT4" s="885"/>
      <c r="JIU4" s="885"/>
      <c r="JIV4" s="885"/>
      <c r="JIW4" s="885"/>
      <c r="JIX4" s="885"/>
      <c r="JIY4" s="885"/>
      <c r="JIZ4" s="885"/>
      <c r="JJA4" s="885"/>
      <c r="JJB4" s="885"/>
      <c r="JJC4" s="885"/>
      <c r="JJD4" s="885"/>
      <c r="JJE4" s="885"/>
      <c r="JJF4" s="885"/>
      <c r="JJG4" s="885"/>
      <c r="JJH4" s="885"/>
      <c r="JJI4" s="885"/>
      <c r="JJJ4" s="885"/>
      <c r="JJK4" s="885"/>
      <c r="JJL4" s="885"/>
      <c r="JJM4" s="885"/>
      <c r="JJN4" s="885"/>
      <c r="JJO4" s="885"/>
      <c r="JJP4" s="885"/>
      <c r="JJQ4" s="885"/>
      <c r="JJR4" s="885"/>
      <c r="JJS4" s="885"/>
      <c r="JJT4" s="885"/>
      <c r="JJU4" s="885"/>
      <c r="JJV4" s="885"/>
      <c r="JJW4" s="885"/>
      <c r="JJX4" s="885"/>
      <c r="JJY4" s="885"/>
      <c r="JJZ4" s="885"/>
      <c r="JKA4" s="885"/>
      <c r="JKB4" s="885"/>
      <c r="JKC4" s="885"/>
      <c r="JKD4" s="885"/>
      <c r="JKE4" s="885"/>
      <c r="JKF4" s="885"/>
      <c r="JKG4" s="885"/>
      <c r="JKH4" s="885"/>
      <c r="JKI4" s="885"/>
      <c r="JKJ4" s="885"/>
      <c r="JKK4" s="885"/>
      <c r="JKL4" s="885"/>
      <c r="JKM4" s="885"/>
      <c r="JKN4" s="885"/>
      <c r="JKO4" s="885"/>
      <c r="JKP4" s="885"/>
      <c r="JKQ4" s="885"/>
      <c r="JKR4" s="885"/>
      <c r="JKS4" s="885"/>
      <c r="JKT4" s="885"/>
      <c r="JKU4" s="885"/>
      <c r="JKV4" s="885"/>
      <c r="JKW4" s="885"/>
      <c r="JKX4" s="885"/>
      <c r="JKY4" s="885"/>
      <c r="JKZ4" s="885"/>
      <c r="JLA4" s="885"/>
      <c r="JLB4" s="885"/>
      <c r="JLC4" s="885"/>
      <c r="JLD4" s="885"/>
      <c r="JLE4" s="885"/>
      <c r="JLF4" s="885"/>
      <c r="JLG4" s="885"/>
      <c r="JLH4" s="885"/>
      <c r="JLI4" s="885"/>
      <c r="JLJ4" s="885"/>
      <c r="JLK4" s="885"/>
      <c r="JLL4" s="885"/>
      <c r="JLM4" s="885"/>
      <c r="JLN4" s="885"/>
      <c r="JLO4" s="885"/>
      <c r="JLP4" s="885"/>
      <c r="JLQ4" s="885"/>
      <c r="JLR4" s="885"/>
      <c r="JLS4" s="885"/>
      <c r="JLT4" s="885"/>
      <c r="JLU4" s="885"/>
      <c r="JLV4" s="885"/>
      <c r="JLW4" s="885"/>
      <c r="JLX4" s="885"/>
      <c r="JLY4" s="885"/>
      <c r="JLZ4" s="885"/>
      <c r="JMA4" s="885"/>
      <c r="JMB4" s="885"/>
      <c r="JMC4" s="885"/>
      <c r="JMD4" s="885"/>
      <c r="JME4" s="885"/>
      <c r="JMF4" s="885"/>
      <c r="JMG4" s="885"/>
      <c r="JMH4" s="885"/>
      <c r="JMI4" s="885"/>
      <c r="JMJ4" s="885"/>
      <c r="JMK4" s="885"/>
      <c r="JML4" s="885"/>
      <c r="JMM4" s="885"/>
      <c r="JMN4" s="885"/>
      <c r="JMO4" s="885"/>
      <c r="JMP4" s="885"/>
      <c r="JMQ4" s="885"/>
      <c r="JMR4" s="885"/>
      <c r="JMS4" s="885"/>
      <c r="JMT4" s="885"/>
      <c r="JMU4" s="885"/>
      <c r="JMV4" s="885"/>
      <c r="JMW4" s="885"/>
      <c r="JMX4" s="885"/>
      <c r="JMY4" s="885"/>
      <c r="JMZ4" s="885"/>
      <c r="JNA4" s="885"/>
      <c r="JNB4" s="885"/>
      <c r="JNC4" s="885"/>
      <c r="JND4" s="885"/>
      <c r="JNE4" s="885"/>
      <c r="JNF4" s="885"/>
      <c r="JNG4" s="885"/>
      <c r="JNH4" s="885"/>
      <c r="JNI4" s="885"/>
      <c r="JNJ4" s="885"/>
      <c r="JNK4" s="885"/>
      <c r="JNL4" s="885"/>
      <c r="JNM4" s="885"/>
      <c r="JNN4" s="885"/>
      <c r="JNO4" s="885"/>
      <c r="JNP4" s="885"/>
      <c r="JNQ4" s="885"/>
      <c r="JNR4" s="885"/>
      <c r="JNS4" s="885"/>
      <c r="JNT4" s="885"/>
      <c r="JNU4" s="885"/>
      <c r="JNV4" s="885"/>
      <c r="JNW4" s="885"/>
      <c r="JNX4" s="885"/>
      <c r="JNY4" s="885"/>
      <c r="JNZ4" s="885"/>
      <c r="JOA4" s="885"/>
      <c r="JOB4" s="885"/>
      <c r="JOC4" s="885"/>
      <c r="JOD4" s="885"/>
      <c r="JOE4" s="885"/>
      <c r="JOF4" s="885"/>
      <c r="JOG4" s="885"/>
      <c r="JOH4" s="885"/>
      <c r="JOI4" s="885"/>
      <c r="JOJ4" s="885"/>
      <c r="JOK4" s="885"/>
      <c r="JOL4" s="885"/>
      <c r="JOM4" s="885"/>
      <c r="JON4" s="885"/>
      <c r="JOO4" s="885"/>
      <c r="JOP4" s="885"/>
      <c r="JOQ4" s="885"/>
      <c r="JOR4" s="885"/>
      <c r="JOS4" s="885"/>
      <c r="JOT4" s="885"/>
      <c r="JOU4" s="885"/>
      <c r="JOV4" s="885"/>
      <c r="JOW4" s="885"/>
      <c r="JOX4" s="885"/>
      <c r="JOY4" s="885"/>
      <c r="JOZ4" s="885"/>
      <c r="JPA4" s="885"/>
      <c r="JPB4" s="885"/>
      <c r="JPC4" s="885"/>
      <c r="JPD4" s="885"/>
      <c r="JPE4" s="885"/>
      <c r="JPF4" s="885"/>
      <c r="JPG4" s="885"/>
      <c r="JPH4" s="885"/>
      <c r="JPI4" s="885"/>
      <c r="JPJ4" s="885"/>
      <c r="JPK4" s="885"/>
      <c r="JPL4" s="885"/>
      <c r="JPM4" s="885"/>
      <c r="JPN4" s="885"/>
      <c r="JPO4" s="885"/>
      <c r="JPP4" s="885"/>
      <c r="JPQ4" s="885"/>
      <c r="JPR4" s="885"/>
      <c r="JPS4" s="885"/>
      <c r="JPT4" s="885"/>
      <c r="JPU4" s="885"/>
      <c r="JPV4" s="885"/>
      <c r="JPW4" s="885"/>
      <c r="JPX4" s="885"/>
      <c r="JPY4" s="885"/>
      <c r="JPZ4" s="885"/>
      <c r="JQA4" s="885"/>
      <c r="JQB4" s="885"/>
      <c r="JQC4" s="885"/>
      <c r="JQD4" s="885"/>
      <c r="JQE4" s="885"/>
      <c r="JQF4" s="885"/>
      <c r="JQG4" s="885"/>
      <c r="JQH4" s="885"/>
      <c r="JQI4" s="885"/>
      <c r="JQJ4" s="885"/>
      <c r="JQK4" s="885"/>
      <c r="JQL4" s="885"/>
      <c r="JQM4" s="885"/>
      <c r="JQN4" s="885"/>
      <c r="JQO4" s="885"/>
      <c r="JQP4" s="885"/>
      <c r="JQQ4" s="885"/>
      <c r="JQR4" s="885"/>
      <c r="JQS4" s="885"/>
      <c r="JQT4" s="885"/>
      <c r="JQU4" s="885"/>
      <c r="JQV4" s="885"/>
      <c r="JQW4" s="885"/>
      <c r="JQX4" s="885"/>
      <c r="JQY4" s="885"/>
      <c r="JQZ4" s="885"/>
      <c r="JRA4" s="885"/>
      <c r="JRB4" s="885"/>
      <c r="JRC4" s="885"/>
      <c r="JRD4" s="885"/>
      <c r="JRE4" s="885"/>
      <c r="JRF4" s="885"/>
      <c r="JRG4" s="885"/>
      <c r="JRH4" s="885"/>
      <c r="JRI4" s="885"/>
      <c r="JRJ4" s="885"/>
      <c r="JRK4" s="885"/>
      <c r="JRL4" s="885"/>
      <c r="JRM4" s="885"/>
      <c r="JRN4" s="885"/>
      <c r="JRO4" s="885"/>
      <c r="JRP4" s="885"/>
      <c r="JRQ4" s="885"/>
      <c r="JRR4" s="885"/>
      <c r="JRS4" s="885"/>
      <c r="JRT4" s="885"/>
      <c r="JRU4" s="885"/>
      <c r="JRV4" s="885"/>
      <c r="JRW4" s="885"/>
      <c r="JRX4" s="885"/>
      <c r="JRY4" s="885"/>
      <c r="JRZ4" s="885"/>
      <c r="JSA4" s="885"/>
      <c r="JSB4" s="885"/>
      <c r="JSC4" s="885"/>
      <c r="JSD4" s="885"/>
      <c r="JSE4" s="885"/>
      <c r="JSF4" s="885"/>
      <c r="JSG4" s="885"/>
      <c r="JSH4" s="885"/>
      <c r="JSI4" s="885"/>
      <c r="JSJ4" s="885"/>
      <c r="JSK4" s="885"/>
      <c r="JSL4" s="885"/>
      <c r="JSM4" s="885"/>
      <c r="JSN4" s="885"/>
      <c r="JSO4" s="885"/>
      <c r="JSP4" s="885"/>
      <c r="JSQ4" s="885"/>
      <c r="JSR4" s="885"/>
      <c r="JSS4" s="885"/>
      <c r="JST4" s="885"/>
      <c r="JSU4" s="885"/>
      <c r="JSV4" s="885"/>
      <c r="JSW4" s="885"/>
      <c r="JSX4" s="885"/>
      <c r="JSY4" s="885"/>
      <c r="JSZ4" s="885"/>
      <c r="JTA4" s="885"/>
      <c r="JTB4" s="885"/>
      <c r="JTC4" s="885"/>
      <c r="JTD4" s="885"/>
      <c r="JTE4" s="885"/>
      <c r="JTF4" s="885"/>
      <c r="JTG4" s="885"/>
      <c r="JTH4" s="885"/>
      <c r="JTI4" s="885"/>
      <c r="JTJ4" s="885"/>
      <c r="JTK4" s="885"/>
      <c r="JTL4" s="885"/>
      <c r="JTM4" s="885"/>
      <c r="JTN4" s="885"/>
      <c r="JTO4" s="885"/>
      <c r="JTP4" s="885"/>
      <c r="JTQ4" s="885"/>
      <c r="JTR4" s="885"/>
      <c r="JTS4" s="885"/>
      <c r="JTT4" s="885"/>
      <c r="JTU4" s="885"/>
      <c r="JTV4" s="885"/>
      <c r="JTW4" s="885"/>
      <c r="JTX4" s="885"/>
      <c r="JTY4" s="885"/>
      <c r="JTZ4" s="885"/>
      <c r="JUA4" s="885"/>
      <c r="JUB4" s="885"/>
      <c r="JUC4" s="885"/>
      <c r="JUD4" s="885"/>
      <c r="JUE4" s="885"/>
      <c r="JUF4" s="885"/>
      <c r="JUG4" s="885"/>
      <c r="JUH4" s="885"/>
      <c r="JUI4" s="885"/>
      <c r="JUJ4" s="885"/>
      <c r="JUK4" s="885"/>
      <c r="JUL4" s="885"/>
      <c r="JUM4" s="885"/>
      <c r="JUN4" s="885"/>
      <c r="JUO4" s="885"/>
      <c r="JUP4" s="885"/>
      <c r="JUQ4" s="885"/>
      <c r="JUR4" s="885"/>
      <c r="JUS4" s="885"/>
      <c r="JUT4" s="885"/>
      <c r="JUU4" s="885"/>
      <c r="JUV4" s="885"/>
      <c r="JUW4" s="885"/>
      <c r="JUX4" s="885"/>
      <c r="JUY4" s="885"/>
      <c r="JUZ4" s="885"/>
      <c r="JVA4" s="885"/>
      <c r="JVB4" s="885"/>
      <c r="JVC4" s="885"/>
      <c r="JVD4" s="885"/>
      <c r="JVE4" s="885"/>
      <c r="JVF4" s="885"/>
      <c r="JVG4" s="885"/>
      <c r="JVH4" s="885"/>
      <c r="JVI4" s="885"/>
      <c r="JVJ4" s="885"/>
      <c r="JVK4" s="885"/>
      <c r="JVL4" s="885"/>
      <c r="JVM4" s="885"/>
      <c r="JVN4" s="885"/>
      <c r="JVO4" s="885"/>
      <c r="JVP4" s="885"/>
      <c r="JVQ4" s="885"/>
      <c r="JVR4" s="885"/>
      <c r="JVS4" s="885"/>
      <c r="JVT4" s="885"/>
      <c r="JVU4" s="885"/>
      <c r="JVV4" s="885"/>
      <c r="JVW4" s="885"/>
      <c r="JVX4" s="885"/>
      <c r="JVY4" s="885"/>
      <c r="JVZ4" s="885"/>
      <c r="JWA4" s="885"/>
      <c r="JWB4" s="885"/>
      <c r="JWC4" s="885"/>
      <c r="JWD4" s="885"/>
      <c r="JWE4" s="885"/>
      <c r="JWF4" s="885"/>
      <c r="JWG4" s="885"/>
      <c r="JWH4" s="885"/>
      <c r="JWI4" s="885"/>
      <c r="JWJ4" s="885"/>
      <c r="JWK4" s="885"/>
      <c r="JWL4" s="885"/>
      <c r="JWM4" s="885"/>
      <c r="JWN4" s="885"/>
      <c r="JWO4" s="885"/>
      <c r="JWP4" s="885"/>
      <c r="JWQ4" s="885"/>
      <c r="JWR4" s="885"/>
      <c r="JWS4" s="885"/>
      <c r="JWT4" s="885"/>
      <c r="JWU4" s="885"/>
      <c r="JWV4" s="885"/>
      <c r="JWW4" s="885"/>
      <c r="JWX4" s="885"/>
      <c r="JWY4" s="885"/>
      <c r="JWZ4" s="885"/>
      <c r="JXA4" s="885"/>
      <c r="JXB4" s="885"/>
      <c r="JXC4" s="885"/>
      <c r="JXD4" s="885"/>
      <c r="JXE4" s="885"/>
      <c r="JXF4" s="885"/>
      <c r="JXG4" s="885"/>
      <c r="JXH4" s="885"/>
      <c r="JXI4" s="885"/>
      <c r="JXJ4" s="885"/>
      <c r="JXK4" s="885"/>
      <c r="JXL4" s="885"/>
      <c r="JXM4" s="885"/>
      <c r="JXN4" s="885"/>
      <c r="JXO4" s="885"/>
      <c r="JXP4" s="885"/>
      <c r="JXQ4" s="885"/>
      <c r="JXR4" s="885"/>
      <c r="JXS4" s="885"/>
      <c r="JXT4" s="885"/>
      <c r="JXU4" s="885"/>
      <c r="JXV4" s="885"/>
      <c r="JXW4" s="885"/>
      <c r="JXX4" s="885"/>
      <c r="JXY4" s="885"/>
      <c r="JXZ4" s="885"/>
      <c r="JYA4" s="885"/>
      <c r="JYB4" s="885"/>
      <c r="JYC4" s="885"/>
      <c r="JYD4" s="885"/>
      <c r="JYE4" s="885"/>
      <c r="JYF4" s="885"/>
      <c r="JYG4" s="885"/>
      <c r="JYH4" s="885"/>
      <c r="JYI4" s="885"/>
      <c r="JYJ4" s="885"/>
      <c r="JYK4" s="885"/>
      <c r="JYL4" s="885"/>
      <c r="JYM4" s="885"/>
      <c r="JYN4" s="885"/>
      <c r="JYO4" s="885"/>
      <c r="JYP4" s="885"/>
      <c r="JYQ4" s="885"/>
      <c r="JYR4" s="885"/>
      <c r="JYS4" s="885"/>
      <c r="JYT4" s="885"/>
      <c r="JYU4" s="885"/>
      <c r="JYV4" s="885"/>
      <c r="JYW4" s="885"/>
      <c r="JYX4" s="885"/>
      <c r="JYY4" s="885"/>
      <c r="JYZ4" s="885"/>
      <c r="JZA4" s="885"/>
      <c r="JZB4" s="885"/>
      <c r="JZC4" s="885"/>
      <c r="JZD4" s="885"/>
      <c r="JZE4" s="885"/>
      <c r="JZF4" s="885"/>
      <c r="JZG4" s="885"/>
      <c r="JZH4" s="885"/>
      <c r="JZI4" s="885"/>
      <c r="JZJ4" s="885"/>
      <c r="JZK4" s="885"/>
      <c r="JZL4" s="885"/>
      <c r="JZM4" s="885"/>
      <c r="JZN4" s="885"/>
      <c r="JZO4" s="885"/>
      <c r="JZP4" s="885"/>
      <c r="JZQ4" s="885"/>
      <c r="JZR4" s="885"/>
      <c r="JZS4" s="885"/>
      <c r="JZT4" s="885"/>
      <c r="JZU4" s="885"/>
      <c r="JZV4" s="885"/>
      <c r="JZW4" s="885"/>
      <c r="JZX4" s="885"/>
      <c r="JZY4" s="885"/>
      <c r="JZZ4" s="885"/>
      <c r="KAA4" s="885"/>
      <c r="KAB4" s="885"/>
      <c r="KAC4" s="885"/>
      <c r="KAD4" s="885"/>
      <c r="KAE4" s="885"/>
      <c r="KAF4" s="885"/>
      <c r="KAG4" s="885"/>
      <c r="KAH4" s="885"/>
      <c r="KAI4" s="885"/>
      <c r="KAJ4" s="885"/>
      <c r="KAK4" s="885"/>
      <c r="KAL4" s="885"/>
      <c r="KAM4" s="885"/>
      <c r="KAN4" s="885"/>
      <c r="KAO4" s="885"/>
      <c r="KAP4" s="885"/>
      <c r="KAQ4" s="885"/>
      <c r="KAR4" s="885"/>
      <c r="KAS4" s="885"/>
      <c r="KAT4" s="885"/>
      <c r="KAU4" s="885"/>
      <c r="KAV4" s="885"/>
      <c r="KAW4" s="885"/>
      <c r="KAX4" s="885"/>
      <c r="KAY4" s="885"/>
      <c r="KAZ4" s="885"/>
      <c r="KBA4" s="885"/>
      <c r="KBB4" s="885"/>
      <c r="KBC4" s="885"/>
      <c r="KBD4" s="885"/>
      <c r="KBE4" s="885"/>
      <c r="KBF4" s="885"/>
      <c r="KBG4" s="885"/>
      <c r="KBH4" s="885"/>
      <c r="KBI4" s="885"/>
      <c r="KBJ4" s="885"/>
      <c r="KBK4" s="885"/>
      <c r="KBL4" s="885"/>
      <c r="KBM4" s="885"/>
      <c r="KBN4" s="885"/>
      <c r="KBO4" s="885"/>
      <c r="KBP4" s="885"/>
      <c r="KBQ4" s="885"/>
      <c r="KBR4" s="885"/>
      <c r="KBS4" s="885"/>
      <c r="KBT4" s="885"/>
      <c r="KBU4" s="885"/>
      <c r="KBV4" s="885"/>
      <c r="KBW4" s="885"/>
      <c r="KBX4" s="885"/>
      <c r="KBY4" s="885"/>
      <c r="KBZ4" s="885"/>
      <c r="KCA4" s="885"/>
      <c r="KCB4" s="885"/>
      <c r="KCC4" s="885"/>
      <c r="KCD4" s="885"/>
      <c r="KCE4" s="885"/>
      <c r="KCF4" s="885"/>
      <c r="KCG4" s="885"/>
      <c r="KCH4" s="885"/>
      <c r="KCI4" s="885"/>
      <c r="KCJ4" s="885"/>
      <c r="KCK4" s="885"/>
      <c r="KCL4" s="885"/>
      <c r="KCM4" s="885"/>
      <c r="KCN4" s="885"/>
      <c r="KCO4" s="885"/>
      <c r="KCP4" s="885"/>
      <c r="KCQ4" s="885"/>
      <c r="KCR4" s="885"/>
      <c r="KCS4" s="885"/>
      <c r="KCT4" s="885"/>
      <c r="KCU4" s="885"/>
      <c r="KCV4" s="885"/>
      <c r="KCW4" s="885"/>
      <c r="KCX4" s="885"/>
      <c r="KCY4" s="885"/>
      <c r="KCZ4" s="885"/>
      <c r="KDA4" s="885"/>
      <c r="KDB4" s="885"/>
      <c r="KDC4" s="885"/>
      <c r="KDD4" s="885"/>
      <c r="KDE4" s="885"/>
      <c r="KDF4" s="885"/>
      <c r="KDG4" s="885"/>
      <c r="KDH4" s="885"/>
      <c r="KDI4" s="885"/>
      <c r="KDJ4" s="885"/>
      <c r="KDK4" s="885"/>
      <c r="KDL4" s="885"/>
      <c r="KDM4" s="885"/>
      <c r="KDN4" s="885"/>
      <c r="KDO4" s="885"/>
      <c r="KDP4" s="885"/>
      <c r="KDQ4" s="885"/>
      <c r="KDR4" s="885"/>
      <c r="KDS4" s="885"/>
      <c r="KDT4" s="885"/>
      <c r="KDU4" s="885"/>
      <c r="KDV4" s="885"/>
      <c r="KDW4" s="885"/>
      <c r="KDX4" s="885"/>
      <c r="KDY4" s="885"/>
      <c r="KDZ4" s="885"/>
      <c r="KEA4" s="885"/>
      <c r="KEB4" s="885"/>
      <c r="KEC4" s="885"/>
      <c r="KED4" s="885"/>
      <c r="KEE4" s="885"/>
      <c r="KEF4" s="885"/>
      <c r="KEG4" s="885"/>
      <c r="KEH4" s="885"/>
      <c r="KEI4" s="885"/>
      <c r="KEJ4" s="885"/>
      <c r="KEK4" s="885"/>
      <c r="KEL4" s="885"/>
      <c r="KEM4" s="885"/>
      <c r="KEN4" s="885"/>
      <c r="KEO4" s="885"/>
      <c r="KEP4" s="885"/>
      <c r="KEQ4" s="885"/>
      <c r="KER4" s="885"/>
      <c r="KES4" s="885"/>
      <c r="KET4" s="885"/>
      <c r="KEU4" s="885"/>
      <c r="KEV4" s="885"/>
      <c r="KEW4" s="885"/>
      <c r="KEX4" s="885"/>
      <c r="KEY4" s="885"/>
      <c r="KEZ4" s="885"/>
      <c r="KFA4" s="885"/>
      <c r="KFB4" s="885"/>
      <c r="KFC4" s="885"/>
      <c r="KFD4" s="885"/>
      <c r="KFE4" s="885"/>
      <c r="KFF4" s="885"/>
      <c r="KFG4" s="885"/>
      <c r="KFH4" s="885"/>
      <c r="KFI4" s="885"/>
      <c r="KFJ4" s="885"/>
      <c r="KFK4" s="885"/>
      <c r="KFL4" s="885"/>
      <c r="KFM4" s="885"/>
      <c r="KFN4" s="885"/>
      <c r="KFO4" s="885"/>
      <c r="KFP4" s="885"/>
      <c r="KFQ4" s="885"/>
      <c r="KFR4" s="885"/>
      <c r="KFS4" s="885"/>
      <c r="KFT4" s="885"/>
      <c r="KFU4" s="885"/>
      <c r="KFV4" s="885"/>
      <c r="KFW4" s="885"/>
      <c r="KFX4" s="885"/>
      <c r="KFY4" s="885"/>
      <c r="KFZ4" s="885"/>
      <c r="KGA4" s="885"/>
      <c r="KGB4" s="885"/>
      <c r="KGC4" s="885"/>
      <c r="KGD4" s="885"/>
      <c r="KGE4" s="885"/>
      <c r="KGF4" s="885"/>
      <c r="KGG4" s="885"/>
      <c r="KGH4" s="885"/>
      <c r="KGI4" s="885"/>
      <c r="KGJ4" s="885"/>
      <c r="KGK4" s="885"/>
      <c r="KGL4" s="885"/>
      <c r="KGM4" s="885"/>
      <c r="KGN4" s="885"/>
      <c r="KGO4" s="885"/>
      <c r="KGP4" s="885"/>
      <c r="KGQ4" s="885"/>
      <c r="KGR4" s="885"/>
      <c r="KGS4" s="885"/>
      <c r="KGT4" s="885"/>
      <c r="KGU4" s="885"/>
      <c r="KGV4" s="885"/>
      <c r="KGW4" s="885"/>
      <c r="KGX4" s="885"/>
      <c r="KGY4" s="885"/>
      <c r="KGZ4" s="885"/>
      <c r="KHA4" s="885"/>
      <c r="KHB4" s="885"/>
      <c r="KHC4" s="885"/>
      <c r="KHD4" s="885"/>
      <c r="KHE4" s="885"/>
      <c r="KHF4" s="885"/>
      <c r="KHG4" s="885"/>
      <c r="KHH4" s="885"/>
      <c r="KHI4" s="885"/>
      <c r="KHJ4" s="885"/>
      <c r="KHK4" s="885"/>
      <c r="KHL4" s="885"/>
      <c r="KHM4" s="885"/>
      <c r="KHN4" s="885"/>
      <c r="KHO4" s="885"/>
      <c r="KHP4" s="885"/>
      <c r="KHQ4" s="885"/>
      <c r="KHR4" s="885"/>
      <c r="KHS4" s="885"/>
      <c r="KHT4" s="885"/>
      <c r="KHU4" s="885"/>
      <c r="KHV4" s="885"/>
      <c r="KHW4" s="885"/>
      <c r="KHX4" s="885"/>
      <c r="KHY4" s="885"/>
      <c r="KHZ4" s="885"/>
      <c r="KIA4" s="885"/>
      <c r="KIB4" s="885"/>
      <c r="KIC4" s="885"/>
      <c r="KID4" s="885"/>
      <c r="KIE4" s="885"/>
      <c r="KIF4" s="885"/>
      <c r="KIG4" s="885"/>
      <c r="KIH4" s="885"/>
      <c r="KII4" s="885"/>
      <c r="KIJ4" s="885"/>
      <c r="KIK4" s="885"/>
      <c r="KIL4" s="885"/>
      <c r="KIM4" s="885"/>
      <c r="KIN4" s="885"/>
      <c r="KIO4" s="885"/>
      <c r="KIP4" s="885"/>
      <c r="KIQ4" s="885"/>
      <c r="KIR4" s="885"/>
      <c r="KIS4" s="885"/>
      <c r="KIT4" s="885"/>
      <c r="KIU4" s="885"/>
      <c r="KIV4" s="885"/>
      <c r="KIW4" s="885"/>
      <c r="KIX4" s="885"/>
      <c r="KIY4" s="885"/>
      <c r="KIZ4" s="885"/>
      <c r="KJA4" s="885"/>
      <c r="KJB4" s="885"/>
      <c r="KJC4" s="885"/>
      <c r="KJD4" s="885"/>
      <c r="KJE4" s="885"/>
      <c r="KJF4" s="885"/>
      <c r="KJG4" s="885"/>
      <c r="KJH4" s="885"/>
      <c r="KJI4" s="885"/>
      <c r="KJJ4" s="885"/>
      <c r="KJK4" s="885"/>
      <c r="KJL4" s="885"/>
      <c r="KJM4" s="885"/>
      <c r="KJN4" s="885"/>
      <c r="KJO4" s="885"/>
      <c r="KJP4" s="885"/>
      <c r="KJQ4" s="885"/>
      <c r="KJR4" s="885"/>
      <c r="KJS4" s="885"/>
      <c r="KJT4" s="885"/>
      <c r="KJU4" s="885"/>
      <c r="KJV4" s="885"/>
      <c r="KJW4" s="885"/>
      <c r="KJX4" s="885"/>
      <c r="KJY4" s="885"/>
      <c r="KJZ4" s="885"/>
      <c r="KKA4" s="885"/>
      <c r="KKB4" s="885"/>
      <c r="KKC4" s="885"/>
      <c r="KKD4" s="885"/>
      <c r="KKE4" s="885"/>
      <c r="KKF4" s="885"/>
      <c r="KKG4" s="885"/>
      <c r="KKH4" s="885"/>
      <c r="KKI4" s="885"/>
      <c r="KKJ4" s="885"/>
      <c r="KKK4" s="885"/>
      <c r="KKL4" s="885"/>
      <c r="KKM4" s="885"/>
      <c r="KKN4" s="885"/>
      <c r="KKO4" s="885"/>
      <c r="KKP4" s="885"/>
      <c r="KKQ4" s="885"/>
      <c r="KKR4" s="885"/>
      <c r="KKS4" s="885"/>
      <c r="KKT4" s="885"/>
      <c r="KKU4" s="885"/>
      <c r="KKV4" s="885"/>
      <c r="KKW4" s="885"/>
      <c r="KKX4" s="885"/>
      <c r="KKY4" s="885"/>
      <c r="KKZ4" s="885"/>
      <c r="KLA4" s="885"/>
      <c r="KLB4" s="885"/>
      <c r="KLC4" s="885"/>
      <c r="KLD4" s="885"/>
      <c r="KLE4" s="885"/>
      <c r="KLF4" s="885"/>
      <c r="KLG4" s="885"/>
      <c r="KLH4" s="885"/>
      <c r="KLI4" s="885"/>
      <c r="KLJ4" s="885"/>
      <c r="KLK4" s="885"/>
      <c r="KLL4" s="885"/>
      <c r="KLM4" s="885"/>
      <c r="KLN4" s="885"/>
      <c r="KLO4" s="885"/>
      <c r="KLP4" s="885"/>
      <c r="KLQ4" s="885"/>
      <c r="KLR4" s="885"/>
      <c r="KLS4" s="885"/>
      <c r="KLT4" s="885"/>
      <c r="KLU4" s="885"/>
      <c r="KLV4" s="885"/>
      <c r="KLW4" s="885"/>
      <c r="KLX4" s="885"/>
      <c r="KLY4" s="885"/>
      <c r="KLZ4" s="885"/>
      <c r="KMA4" s="885"/>
      <c r="KMB4" s="885"/>
      <c r="KMC4" s="885"/>
      <c r="KMD4" s="885"/>
      <c r="KME4" s="885"/>
      <c r="KMF4" s="885"/>
      <c r="KMG4" s="885"/>
      <c r="KMH4" s="885"/>
      <c r="KMI4" s="885"/>
      <c r="KMJ4" s="885"/>
      <c r="KMK4" s="885"/>
      <c r="KML4" s="885"/>
      <c r="KMM4" s="885"/>
      <c r="KMN4" s="885"/>
      <c r="KMO4" s="885"/>
      <c r="KMP4" s="885"/>
      <c r="KMQ4" s="885"/>
      <c r="KMR4" s="885"/>
      <c r="KMS4" s="885"/>
      <c r="KMT4" s="885"/>
      <c r="KMU4" s="885"/>
      <c r="KMV4" s="885"/>
      <c r="KMW4" s="885"/>
      <c r="KMX4" s="885"/>
      <c r="KMY4" s="885"/>
      <c r="KMZ4" s="885"/>
      <c r="KNA4" s="885"/>
      <c r="KNB4" s="885"/>
      <c r="KNC4" s="885"/>
      <c r="KND4" s="885"/>
      <c r="KNE4" s="885"/>
      <c r="KNF4" s="885"/>
      <c r="KNG4" s="885"/>
      <c r="KNH4" s="885"/>
      <c r="KNI4" s="885"/>
      <c r="KNJ4" s="885"/>
      <c r="KNK4" s="885"/>
      <c r="KNL4" s="885"/>
      <c r="KNM4" s="885"/>
      <c r="KNN4" s="885"/>
      <c r="KNO4" s="885"/>
      <c r="KNP4" s="885"/>
      <c r="KNQ4" s="885"/>
      <c r="KNR4" s="885"/>
      <c r="KNS4" s="885"/>
      <c r="KNT4" s="885"/>
      <c r="KNU4" s="885"/>
      <c r="KNV4" s="885"/>
      <c r="KNW4" s="885"/>
      <c r="KNX4" s="885"/>
      <c r="KNY4" s="885"/>
      <c r="KNZ4" s="885"/>
      <c r="KOA4" s="885"/>
      <c r="KOB4" s="885"/>
      <c r="KOC4" s="885"/>
      <c r="KOD4" s="885"/>
      <c r="KOE4" s="885"/>
      <c r="KOF4" s="885"/>
      <c r="KOG4" s="885"/>
      <c r="KOH4" s="885"/>
      <c r="KOI4" s="885"/>
      <c r="KOJ4" s="885"/>
      <c r="KOK4" s="885"/>
      <c r="KOL4" s="885"/>
      <c r="KOM4" s="885"/>
      <c r="KON4" s="885"/>
      <c r="KOO4" s="885"/>
      <c r="KOP4" s="885"/>
      <c r="KOQ4" s="885"/>
      <c r="KOR4" s="885"/>
      <c r="KOS4" s="885"/>
      <c r="KOT4" s="885"/>
      <c r="KOU4" s="885"/>
      <c r="KOV4" s="885"/>
      <c r="KOW4" s="885"/>
      <c r="KOX4" s="885"/>
      <c r="KOY4" s="885"/>
      <c r="KOZ4" s="885"/>
      <c r="KPA4" s="885"/>
      <c r="KPB4" s="885"/>
      <c r="KPC4" s="885"/>
      <c r="KPD4" s="885"/>
      <c r="KPE4" s="885"/>
      <c r="KPF4" s="885"/>
      <c r="KPG4" s="885"/>
      <c r="KPH4" s="885"/>
      <c r="KPI4" s="885"/>
      <c r="KPJ4" s="885"/>
      <c r="KPK4" s="885"/>
      <c r="KPL4" s="885"/>
      <c r="KPM4" s="885"/>
      <c r="KPN4" s="885"/>
      <c r="KPO4" s="885"/>
      <c r="KPP4" s="885"/>
      <c r="KPQ4" s="885"/>
      <c r="KPR4" s="885"/>
      <c r="KPS4" s="885"/>
      <c r="KPT4" s="885"/>
      <c r="KPU4" s="885"/>
      <c r="KPV4" s="885"/>
      <c r="KPW4" s="885"/>
      <c r="KPX4" s="885"/>
      <c r="KPY4" s="885"/>
      <c r="KPZ4" s="885"/>
      <c r="KQA4" s="885"/>
      <c r="KQB4" s="885"/>
      <c r="KQC4" s="885"/>
      <c r="KQD4" s="885"/>
      <c r="KQE4" s="885"/>
      <c r="KQF4" s="885"/>
      <c r="KQG4" s="885"/>
      <c r="KQH4" s="885"/>
      <c r="KQI4" s="885"/>
      <c r="KQJ4" s="885"/>
      <c r="KQK4" s="885"/>
      <c r="KQL4" s="885"/>
      <c r="KQM4" s="885"/>
      <c r="KQN4" s="885"/>
      <c r="KQO4" s="885"/>
      <c r="KQP4" s="885"/>
      <c r="KQQ4" s="885"/>
      <c r="KQR4" s="885"/>
      <c r="KQS4" s="885"/>
      <c r="KQT4" s="885"/>
      <c r="KQU4" s="885"/>
      <c r="KQV4" s="885"/>
      <c r="KQW4" s="885"/>
      <c r="KQX4" s="885"/>
      <c r="KQY4" s="885"/>
      <c r="KQZ4" s="885"/>
      <c r="KRA4" s="885"/>
      <c r="KRB4" s="885"/>
      <c r="KRC4" s="885"/>
      <c r="KRD4" s="885"/>
      <c r="KRE4" s="885"/>
      <c r="KRF4" s="885"/>
      <c r="KRG4" s="885"/>
      <c r="KRH4" s="885"/>
      <c r="KRI4" s="885"/>
      <c r="KRJ4" s="885"/>
      <c r="KRK4" s="885"/>
      <c r="KRL4" s="885"/>
      <c r="KRM4" s="885"/>
      <c r="KRN4" s="885"/>
      <c r="KRO4" s="885"/>
      <c r="KRP4" s="885"/>
      <c r="KRQ4" s="885"/>
      <c r="KRR4" s="885"/>
      <c r="KRS4" s="885"/>
      <c r="KRT4" s="885"/>
      <c r="KRU4" s="885"/>
      <c r="KRV4" s="885"/>
      <c r="KRW4" s="885"/>
      <c r="KRX4" s="885"/>
      <c r="KRY4" s="885"/>
      <c r="KRZ4" s="885"/>
      <c r="KSA4" s="885"/>
      <c r="KSB4" s="885"/>
      <c r="KSC4" s="885"/>
      <c r="KSD4" s="885"/>
      <c r="KSE4" s="885"/>
      <c r="KSF4" s="885"/>
      <c r="KSG4" s="885"/>
      <c r="KSH4" s="885"/>
      <c r="KSI4" s="885"/>
      <c r="KSJ4" s="885"/>
      <c r="KSK4" s="885"/>
      <c r="KSL4" s="885"/>
      <c r="KSM4" s="885"/>
      <c r="KSN4" s="885"/>
      <c r="KSO4" s="885"/>
      <c r="KSP4" s="885"/>
      <c r="KSQ4" s="885"/>
      <c r="KSR4" s="885"/>
      <c r="KSS4" s="885"/>
      <c r="KST4" s="885"/>
      <c r="KSU4" s="885"/>
      <c r="KSV4" s="885"/>
      <c r="KSW4" s="885"/>
      <c r="KSX4" s="885"/>
      <c r="KSY4" s="885"/>
      <c r="KSZ4" s="885"/>
      <c r="KTA4" s="885"/>
      <c r="KTB4" s="885"/>
      <c r="KTC4" s="885"/>
      <c r="KTD4" s="885"/>
      <c r="KTE4" s="885"/>
      <c r="KTF4" s="885"/>
      <c r="KTG4" s="885"/>
      <c r="KTH4" s="885"/>
      <c r="KTI4" s="885"/>
      <c r="KTJ4" s="885"/>
      <c r="KTK4" s="885"/>
      <c r="KTL4" s="885"/>
      <c r="KTM4" s="885"/>
      <c r="KTN4" s="885"/>
      <c r="KTO4" s="885"/>
      <c r="KTP4" s="885"/>
      <c r="KTQ4" s="885"/>
      <c r="KTR4" s="885"/>
      <c r="KTS4" s="885"/>
      <c r="KTT4" s="885"/>
      <c r="KTU4" s="885"/>
      <c r="KTV4" s="885"/>
      <c r="KTW4" s="885"/>
      <c r="KTX4" s="885"/>
      <c r="KTY4" s="885"/>
      <c r="KTZ4" s="885"/>
      <c r="KUA4" s="885"/>
      <c r="KUB4" s="885"/>
      <c r="KUC4" s="885"/>
      <c r="KUD4" s="885"/>
      <c r="KUE4" s="885"/>
      <c r="KUF4" s="885"/>
      <c r="KUG4" s="885"/>
      <c r="KUH4" s="885"/>
      <c r="KUI4" s="885"/>
      <c r="KUJ4" s="885"/>
      <c r="KUK4" s="885"/>
      <c r="KUL4" s="885"/>
      <c r="KUM4" s="885"/>
      <c r="KUN4" s="885"/>
      <c r="KUO4" s="885"/>
      <c r="KUP4" s="885"/>
      <c r="KUQ4" s="885"/>
      <c r="KUR4" s="885"/>
      <c r="KUS4" s="885"/>
      <c r="KUT4" s="885"/>
      <c r="KUU4" s="885"/>
      <c r="KUV4" s="885"/>
      <c r="KUW4" s="885"/>
      <c r="KUX4" s="885"/>
      <c r="KUY4" s="885"/>
      <c r="KUZ4" s="885"/>
      <c r="KVA4" s="885"/>
      <c r="KVB4" s="885"/>
      <c r="KVC4" s="885"/>
      <c r="KVD4" s="885"/>
      <c r="KVE4" s="885"/>
      <c r="KVF4" s="885"/>
      <c r="KVG4" s="885"/>
      <c r="KVH4" s="885"/>
      <c r="KVI4" s="885"/>
      <c r="KVJ4" s="885"/>
      <c r="KVK4" s="885"/>
      <c r="KVL4" s="885"/>
      <c r="KVM4" s="885"/>
      <c r="KVN4" s="885"/>
      <c r="KVO4" s="885"/>
      <c r="KVP4" s="885"/>
      <c r="KVQ4" s="885"/>
      <c r="KVR4" s="885"/>
      <c r="KVS4" s="885"/>
      <c r="KVT4" s="885"/>
      <c r="KVU4" s="885"/>
      <c r="KVV4" s="885"/>
      <c r="KVW4" s="885"/>
      <c r="KVX4" s="885"/>
      <c r="KVY4" s="885"/>
      <c r="KVZ4" s="885"/>
      <c r="KWA4" s="885"/>
      <c r="KWB4" s="885"/>
      <c r="KWC4" s="885"/>
      <c r="KWD4" s="885"/>
      <c r="KWE4" s="885"/>
      <c r="KWF4" s="885"/>
      <c r="KWG4" s="885"/>
      <c r="KWH4" s="885"/>
      <c r="KWI4" s="885"/>
      <c r="KWJ4" s="885"/>
      <c r="KWK4" s="885"/>
      <c r="KWL4" s="885"/>
      <c r="KWM4" s="885"/>
      <c r="KWN4" s="885"/>
      <c r="KWO4" s="885"/>
      <c r="KWP4" s="885"/>
      <c r="KWQ4" s="885"/>
      <c r="KWR4" s="885"/>
      <c r="KWS4" s="885"/>
      <c r="KWT4" s="885"/>
      <c r="KWU4" s="885"/>
      <c r="KWV4" s="885"/>
      <c r="KWW4" s="885"/>
      <c r="KWX4" s="885"/>
      <c r="KWY4" s="885"/>
      <c r="KWZ4" s="885"/>
      <c r="KXA4" s="885"/>
      <c r="KXB4" s="885"/>
      <c r="KXC4" s="885"/>
      <c r="KXD4" s="885"/>
      <c r="KXE4" s="885"/>
      <c r="KXF4" s="885"/>
      <c r="KXG4" s="885"/>
      <c r="KXH4" s="885"/>
      <c r="KXI4" s="885"/>
      <c r="KXJ4" s="885"/>
      <c r="KXK4" s="885"/>
      <c r="KXL4" s="885"/>
      <c r="KXM4" s="885"/>
      <c r="KXN4" s="885"/>
      <c r="KXO4" s="885"/>
      <c r="KXP4" s="885"/>
      <c r="KXQ4" s="885"/>
      <c r="KXR4" s="885"/>
      <c r="KXS4" s="885"/>
      <c r="KXT4" s="885"/>
      <c r="KXU4" s="885"/>
      <c r="KXV4" s="885"/>
      <c r="KXW4" s="885"/>
      <c r="KXX4" s="885"/>
      <c r="KXY4" s="885"/>
      <c r="KXZ4" s="885"/>
      <c r="KYA4" s="885"/>
      <c r="KYB4" s="885"/>
      <c r="KYC4" s="885"/>
      <c r="KYD4" s="885"/>
      <c r="KYE4" s="885"/>
      <c r="KYF4" s="885"/>
      <c r="KYG4" s="885"/>
      <c r="KYH4" s="885"/>
      <c r="KYI4" s="885"/>
      <c r="KYJ4" s="885"/>
      <c r="KYK4" s="885"/>
      <c r="KYL4" s="885"/>
      <c r="KYM4" s="885"/>
      <c r="KYN4" s="885"/>
      <c r="KYO4" s="885"/>
      <c r="KYP4" s="885"/>
      <c r="KYQ4" s="885"/>
      <c r="KYR4" s="885"/>
      <c r="KYS4" s="885"/>
      <c r="KYT4" s="885"/>
      <c r="KYU4" s="885"/>
      <c r="KYV4" s="885"/>
      <c r="KYW4" s="885"/>
      <c r="KYX4" s="885"/>
      <c r="KYY4" s="885"/>
      <c r="KYZ4" s="885"/>
      <c r="KZA4" s="885"/>
      <c r="KZB4" s="885"/>
      <c r="KZC4" s="885"/>
      <c r="KZD4" s="885"/>
      <c r="KZE4" s="885"/>
      <c r="KZF4" s="885"/>
      <c r="KZG4" s="885"/>
      <c r="KZH4" s="885"/>
      <c r="KZI4" s="885"/>
      <c r="KZJ4" s="885"/>
      <c r="KZK4" s="885"/>
      <c r="KZL4" s="885"/>
      <c r="KZM4" s="885"/>
      <c r="KZN4" s="885"/>
      <c r="KZO4" s="885"/>
      <c r="KZP4" s="885"/>
      <c r="KZQ4" s="885"/>
      <c r="KZR4" s="885"/>
      <c r="KZS4" s="885"/>
      <c r="KZT4" s="885"/>
      <c r="KZU4" s="885"/>
      <c r="KZV4" s="885"/>
      <c r="KZW4" s="885"/>
      <c r="KZX4" s="885"/>
      <c r="KZY4" s="885"/>
      <c r="KZZ4" s="885"/>
      <c r="LAA4" s="885"/>
      <c r="LAB4" s="885"/>
      <c r="LAC4" s="885"/>
      <c r="LAD4" s="885"/>
      <c r="LAE4" s="885"/>
      <c r="LAF4" s="885"/>
      <c r="LAG4" s="885"/>
      <c r="LAH4" s="885"/>
      <c r="LAI4" s="885"/>
      <c r="LAJ4" s="885"/>
      <c r="LAK4" s="885"/>
      <c r="LAL4" s="885"/>
      <c r="LAM4" s="885"/>
      <c r="LAN4" s="885"/>
      <c r="LAO4" s="885"/>
      <c r="LAP4" s="885"/>
      <c r="LAQ4" s="885"/>
      <c r="LAR4" s="885"/>
      <c r="LAS4" s="885"/>
      <c r="LAT4" s="885"/>
      <c r="LAU4" s="885"/>
      <c r="LAV4" s="885"/>
      <c r="LAW4" s="885"/>
      <c r="LAX4" s="885"/>
      <c r="LAY4" s="885"/>
      <c r="LAZ4" s="885"/>
      <c r="LBA4" s="885"/>
      <c r="LBB4" s="885"/>
      <c r="LBC4" s="885"/>
      <c r="LBD4" s="885"/>
      <c r="LBE4" s="885"/>
      <c r="LBF4" s="885"/>
      <c r="LBG4" s="885"/>
      <c r="LBH4" s="885"/>
      <c r="LBI4" s="885"/>
      <c r="LBJ4" s="885"/>
      <c r="LBK4" s="885"/>
      <c r="LBL4" s="885"/>
      <c r="LBM4" s="885"/>
      <c r="LBN4" s="885"/>
      <c r="LBO4" s="885"/>
      <c r="LBP4" s="885"/>
      <c r="LBQ4" s="885"/>
      <c r="LBR4" s="885"/>
      <c r="LBS4" s="885"/>
      <c r="LBT4" s="885"/>
      <c r="LBU4" s="885"/>
      <c r="LBV4" s="885"/>
      <c r="LBW4" s="885"/>
      <c r="LBX4" s="885"/>
      <c r="LBY4" s="885"/>
      <c r="LBZ4" s="885"/>
      <c r="LCA4" s="885"/>
      <c r="LCB4" s="885"/>
      <c r="LCC4" s="885"/>
      <c r="LCD4" s="885"/>
      <c r="LCE4" s="885"/>
      <c r="LCF4" s="885"/>
      <c r="LCG4" s="885"/>
      <c r="LCH4" s="885"/>
      <c r="LCI4" s="885"/>
      <c r="LCJ4" s="885"/>
      <c r="LCK4" s="885"/>
      <c r="LCL4" s="885"/>
      <c r="LCM4" s="885"/>
      <c r="LCN4" s="885"/>
      <c r="LCO4" s="885"/>
      <c r="LCP4" s="885"/>
      <c r="LCQ4" s="885"/>
      <c r="LCR4" s="885"/>
      <c r="LCS4" s="885"/>
      <c r="LCT4" s="885"/>
      <c r="LCU4" s="885"/>
      <c r="LCV4" s="885"/>
      <c r="LCW4" s="885"/>
      <c r="LCX4" s="885"/>
      <c r="LCY4" s="885"/>
      <c r="LCZ4" s="885"/>
      <c r="LDA4" s="885"/>
      <c r="LDB4" s="885"/>
      <c r="LDC4" s="885"/>
      <c r="LDD4" s="885"/>
      <c r="LDE4" s="885"/>
      <c r="LDF4" s="885"/>
      <c r="LDG4" s="885"/>
      <c r="LDH4" s="885"/>
      <c r="LDI4" s="885"/>
      <c r="LDJ4" s="885"/>
      <c r="LDK4" s="885"/>
      <c r="LDL4" s="885"/>
      <c r="LDM4" s="885"/>
      <c r="LDN4" s="885"/>
      <c r="LDO4" s="885"/>
      <c r="LDP4" s="885"/>
      <c r="LDQ4" s="885"/>
      <c r="LDR4" s="885"/>
      <c r="LDS4" s="885"/>
      <c r="LDT4" s="885"/>
      <c r="LDU4" s="885"/>
      <c r="LDV4" s="885"/>
      <c r="LDW4" s="885"/>
      <c r="LDX4" s="885"/>
      <c r="LDY4" s="885"/>
      <c r="LDZ4" s="885"/>
      <c r="LEA4" s="885"/>
      <c r="LEB4" s="885"/>
      <c r="LEC4" s="885"/>
      <c r="LED4" s="885"/>
      <c r="LEE4" s="885"/>
      <c r="LEF4" s="885"/>
      <c r="LEG4" s="885"/>
      <c r="LEH4" s="885"/>
      <c r="LEI4" s="885"/>
      <c r="LEJ4" s="885"/>
      <c r="LEK4" s="885"/>
      <c r="LEL4" s="885"/>
      <c r="LEM4" s="885"/>
      <c r="LEN4" s="885"/>
      <c r="LEO4" s="885"/>
      <c r="LEP4" s="885"/>
      <c r="LEQ4" s="885"/>
      <c r="LER4" s="885"/>
      <c r="LES4" s="885"/>
      <c r="LET4" s="885"/>
      <c r="LEU4" s="885"/>
      <c r="LEV4" s="885"/>
      <c r="LEW4" s="885"/>
      <c r="LEX4" s="885"/>
      <c r="LEY4" s="885"/>
      <c r="LEZ4" s="885"/>
      <c r="LFA4" s="885"/>
      <c r="LFB4" s="885"/>
      <c r="LFC4" s="885"/>
      <c r="LFD4" s="885"/>
      <c r="LFE4" s="885"/>
      <c r="LFF4" s="885"/>
      <c r="LFG4" s="885"/>
      <c r="LFH4" s="885"/>
      <c r="LFI4" s="885"/>
      <c r="LFJ4" s="885"/>
      <c r="LFK4" s="885"/>
      <c r="LFL4" s="885"/>
      <c r="LFM4" s="885"/>
      <c r="LFN4" s="885"/>
      <c r="LFO4" s="885"/>
      <c r="LFP4" s="885"/>
      <c r="LFQ4" s="885"/>
      <c r="LFR4" s="885"/>
      <c r="LFS4" s="885"/>
      <c r="LFT4" s="885"/>
      <c r="LFU4" s="885"/>
      <c r="LFV4" s="885"/>
      <c r="LFW4" s="885"/>
      <c r="LFX4" s="885"/>
      <c r="LFY4" s="885"/>
      <c r="LFZ4" s="885"/>
      <c r="LGA4" s="885"/>
      <c r="LGB4" s="885"/>
      <c r="LGC4" s="885"/>
      <c r="LGD4" s="885"/>
      <c r="LGE4" s="885"/>
      <c r="LGF4" s="885"/>
      <c r="LGG4" s="885"/>
      <c r="LGH4" s="885"/>
      <c r="LGI4" s="885"/>
      <c r="LGJ4" s="885"/>
      <c r="LGK4" s="885"/>
      <c r="LGL4" s="885"/>
      <c r="LGM4" s="885"/>
      <c r="LGN4" s="885"/>
      <c r="LGO4" s="885"/>
      <c r="LGP4" s="885"/>
      <c r="LGQ4" s="885"/>
      <c r="LGR4" s="885"/>
      <c r="LGS4" s="885"/>
      <c r="LGT4" s="885"/>
      <c r="LGU4" s="885"/>
      <c r="LGV4" s="885"/>
      <c r="LGW4" s="885"/>
      <c r="LGX4" s="885"/>
      <c r="LGY4" s="885"/>
      <c r="LGZ4" s="885"/>
      <c r="LHA4" s="885"/>
      <c r="LHB4" s="885"/>
      <c r="LHC4" s="885"/>
      <c r="LHD4" s="885"/>
      <c r="LHE4" s="885"/>
      <c r="LHF4" s="885"/>
      <c r="LHG4" s="885"/>
      <c r="LHH4" s="885"/>
      <c r="LHI4" s="885"/>
      <c r="LHJ4" s="885"/>
      <c r="LHK4" s="885"/>
      <c r="LHL4" s="885"/>
      <c r="LHM4" s="885"/>
      <c r="LHN4" s="885"/>
      <c r="LHO4" s="885"/>
      <c r="LHP4" s="885"/>
      <c r="LHQ4" s="885"/>
      <c r="LHR4" s="885"/>
      <c r="LHS4" s="885"/>
      <c r="LHT4" s="885"/>
      <c r="LHU4" s="885"/>
      <c r="LHV4" s="885"/>
      <c r="LHW4" s="885"/>
      <c r="LHX4" s="885"/>
      <c r="LHY4" s="885"/>
      <c r="LHZ4" s="885"/>
      <c r="LIA4" s="885"/>
      <c r="LIB4" s="885"/>
      <c r="LIC4" s="885"/>
      <c r="LID4" s="885"/>
      <c r="LIE4" s="885"/>
      <c r="LIF4" s="885"/>
      <c r="LIG4" s="885"/>
      <c r="LIH4" s="885"/>
      <c r="LII4" s="885"/>
      <c r="LIJ4" s="885"/>
      <c r="LIK4" s="885"/>
      <c r="LIL4" s="885"/>
      <c r="LIM4" s="885"/>
      <c r="LIN4" s="885"/>
      <c r="LIO4" s="885"/>
      <c r="LIP4" s="885"/>
      <c r="LIQ4" s="885"/>
      <c r="LIR4" s="885"/>
      <c r="LIS4" s="885"/>
      <c r="LIT4" s="885"/>
      <c r="LIU4" s="885"/>
      <c r="LIV4" s="885"/>
      <c r="LIW4" s="885"/>
      <c r="LIX4" s="885"/>
      <c r="LIY4" s="885"/>
      <c r="LIZ4" s="885"/>
      <c r="LJA4" s="885"/>
      <c r="LJB4" s="885"/>
      <c r="LJC4" s="885"/>
      <c r="LJD4" s="885"/>
      <c r="LJE4" s="885"/>
      <c r="LJF4" s="885"/>
      <c r="LJG4" s="885"/>
      <c r="LJH4" s="885"/>
      <c r="LJI4" s="885"/>
      <c r="LJJ4" s="885"/>
      <c r="LJK4" s="885"/>
      <c r="LJL4" s="885"/>
      <c r="LJM4" s="885"/>
      <c r="LJN4" s="885"/>
      <c r="LJO4" s="885"/>
      <c r="LJP4" s="885"/>
      <c r="LJQ4" s="885"/>
      <c r="LJR4" s="885"/>
      <c r="LJS4" s="885"/>
      <c r="LJT4" s="885"/>
      <c r="LJU4" s="885"/>
      <c r="LJV4" s="885"/>
      <c r="LJW4" s="885"/>
      <c r="LJX4" s="885"/>
      <c r="LJY4" s="885"/>
      <c r="LJZ4" s="885"/>
      <c r="LKA4" s="885"/>
      <c r="LKB4" s="885"/>
      <c r="LKC4" s="885"/>
      <c r="LKD4" s="885"/>
      <c r="LKE4" s="885"/>
      <c r="LKF4" s="885"/>
      <c r="LKG4" s="885"/>
      <c r="LKH4" s="885"/>
      <c r="LKI4" s="885"/>
      <c r="LKJ4" s="885"/>
      <c r="LKK4" s="885"/>
      <c r="LKL4" s="885"/>
      <c r="LKM4" s="885"/>
      <c r="LKN4" s="885"/>
      <c r="LKO4" s="885"/>
      <c r="LKP4" s="885"/>
      <c r="LKQ4" s="885"/>
      <c r="LKR4" s="885"/>
      <c r="LKS4" s="885"/>
      <c r="LKT4" s="885"/>
      <c r="LKU4" s="885"/>
      <c r="LKV4" s="885"/>
      <c r="LKW4" s="885"/>
      <c r="LKX4" s="885"/>
      <c r="LKY4" s="885"/>
      <c r="LKZ4" s="885"/>
      <c r="LLA4" s="885"/>
      <c r="LLB4" s="885"/>
      <c r="LLC4" s="885"/>
      <c r="LLD4" s="885"/>
      <c r="LLE4" s="885"/>
      <c r="LLF4" s="885"/>
      <c r="LLG4" s="885"/>
      <c r="LLH4" s="885"/>
      <c r="LLI4" s="885"/>
      <c r="LLJ4" s="885"/>
      <c r="LLK4" s="885"/>
      <c r="LLL4" s="885"/>
      <c r="LLM4" s="885"/>
      <c r="LLN4" s="885"/>
      <c r="LLO4" s="885"/>
      <c r="LLP4" s="885"/>
      <c r="LLQ4" s="885"/>
      <c r="LLR4" s="885"/>
      <c r="LLS4" s="885"/>
      <c r="LLT4" s="885"/>
      <c r="LLU4" s="885"/>
      <c r="LLV4" s="885"/>
      <c r="LLW4" s="885"/>
      <c r="LLX4" s="885"/>
      <c r="LLY4" s="885"/>
      <c r="LLZ4" s="885"/>
      <c r="LMA4" s="885"/>
      <c r="LMB4" s="885"/>
      <c r="LMC4" s="885"/>
      <c r="LMD4" s="885"/>
      <c r="LME4" s="885"/>
      <c r="LMF4" s="885"/>
      <c r="LMG4" s="885"/>
      <c r="LMH4" s="885"/>
      <c r="LMI4" s="885"/>
      <c r="LMJ4" s="885"/>
      <c r="LMK4" s="885"/>
      <c r="LML4" s="885"/>
      <c r="LMM4" s="885"/>
      <c r="LMN4" s="885"/>
      <c r="LMO4" s="885"/>
      <c r="LMP4" s="885"/>
      <c r="LMQ4" s="885"/>
      <c r="LMR4" s="885"/>
      <c r="LMS4" s="885"/>
      <c r="LMT4" s="885"/>
      <c r="LMU4" s="885"/>
      <c r="LMV4" s="885"/>
      <c r="LMW4" s="885"/>
      <c r="LMX4" s="885"/>
      <c r="LMY4" s="885"/>
      <c r="LMZ4" s="885"/>
      <c r="LNA4" s="885"/>
      <c r="LNB4" s="885"/>
      <c r="LNC4" s="885"/>
      <c r="LND4" s="885"/>
      <c r="LNE4" s="885"/>
      <c r="LNF4" s="885"/>
      <c r="LNG4" s="885"/>
      <c r="LNH4" s="885"/>
      <c r="LNI4" s="885"/>
      <c r="LNJ4" s="885"/>
      <c r="LNK4" s="885"/>
      <c r="LNL4" s="885"/>
      <c r="LNM4" s="885"/>
      <c r="LNN4" s="885"/>
      <c r="LNO4" s="885"/>
      <c r="LNP4" s="885"/>
      <c r="LNQ4" s="885"/>
      <c r="LNR4" s="885"/>
      <c r="LNS4" s="885"/>
      <c r="LNT4" s="885"/>
      <c r="LNU4" s="885"/>
      <c r="LNV4" s="885"/>
      <c r="LNW4" s="885"/>
      <c r="LNX4" s="885"/>
      <c r="LNY4" s="885"/>
      <c r="LNZ4" s="885"/>
      <c r="LOA4" s="885"/>
      <c r="LOB4" s="885"/>
      <c r="LOC4" s="885"/>
      <c r="LOD4" s="885"/>
      <c r="LOE4" s="885"/>
      <c r="LOF4" s="885"/>
      <c r="LOG4" s="885"/>
      <c r="LOH4" s="885"/>
      <c r="LOI4" s="885"/>
      <c r="LOJ4" s="885"/>
      <c r="LOK4" s="885"/>
      <c r="LOL4" s="885"/>
      <c r="LOM4" s="885"/>
      <c r="LON4" s="885"/>
      <c r="LOO4" s="885"/>
      <c r="LOP4" s="885"/>
      <c r="LOQ4" s="885"/>
      <c r="LOR4" s="885"/>
      <c r="LOS4" s="885"/>
      <c r="LOT4" s="885"/>
      <c r="LOU4" s="885"/>
      <c r="LOV4" s="885"/>
      <c r="LOW4" s="885"/>
      <c r="LOX4" s="885"/>
      <c r="LOY4" s="885"/>
      <c r="LOZ4" s="885"/>
      <c r="LPA4" s="885"/>
      <c r="LPB4" s="885"/>
      <c r="LPC4" s="885"/>
      <c r="LPD4" s="885"/>
      <c r="LPE4" s="885"/>
      <c r="LPF4" s="885"/>
      <c r="LPG4" s="885"/>
      <c r="LPH4" s="885"/>
      <c r="LPI4" s="885"/>
      <c r="LPJ4" s="885"/>
      <c r="LPK4" s="885"/>
      <c r="LPL4" s="885"/>
      <c r="LPM4" s="885"/>
      <c r="LPN4" s="885"/>
      <c r="LPO4" s="885"/>
      <c r="LPP4" s="885"/>
      <c r="LPQ4" s="885"/>
      <c r="LPR4" s="885"/>
      <c r="LPS4" s="885"/>
      <c r="LPT4" s="885"/>
      <c r="LPU4" s="885"/>
      <c r="LPV4" s="885"/>
      <c r="LPW4" s="885"/>
      <c r="LPX4" s="885"/>
      <c r="LPY4" s="885"/>
      <c r="LPZ4" s="885"/>
      <c r="LQA4" s="885"/>
      <c r="LQB4" s="885"/>
      <c r="LQC4" s="885"/>
      <c r="LQD4" s="885"/>
      <c r="LQE4" s="885"/>
      <c r="LQF4" s="885"/>
      <c r="LQG4" s="885"/>
      <c r="LQH4" s="885"/>
      <c r="LQI4" s="885"/>
      <c r="LQJ4" s="885"/>
      <c r="LQK4" s="885"/>
      <c r="LQL4" s="885"/>
      <c r="LQM4" s="885"/>
      <c r="LQN4" s="885"/>
      <c r="LQO4" s="885"/>
      <c r="LQP4" s="885"/>
      <c r="LQQ4" s="885"/>
      <c r="LQR4" s="885"/>
      <c r="LQS4" s="885"/>
      <c r="LQT4" s="885"/>
      <c r="LQU4" s="885"/>
      <c r="LQV4" s="885"/>
      <c r="LQW4" s="885"/>
      <c r="LQX4" s="885"/>
      <c r="LQY4" s="885"/>
      <c r="LQZ4" s="885"/>
      <c r="LRA4" s="885"/>
      <c r="LRB4" s="885"/>
      <c r="LRC4" s="885"/>
      <c r="LRD4" s="885"/>
      <c r="LRE4" s="885"/>
      <c r="LRF4" s="885"/>
      <c r="LRG4" s="885"/>
      <c r="LRH4" s="885"/>
      <c r="LRI4" s="885"/>
      <c r="LRJ4" s="885"/>
      <c r="LRK4" s="885"/>
      <c r="LRL4" s="885"/>
      <c r="LRM4" s="885"/>
      <c r="LRN4" s="885"/>
      <c r="LRO4" s="885"/>
      <c r="LRP4" s="885"/>
      <c r="LRQ4" s="885"/>
      <c r="LRR4" s="885"/>
      <c r="LRS4" s="885"/>
      <c r="LRT4" s="885"/>
      <c r="LRU4" s="885"/>
      <c r="LRV4" s="885"/>
      <c r="LRW4" s="885"/>
      <c r="LRX4" s="885"/>
      <c r="LRY4" s="885"/>
      <c r="LRZ4" s="885"/>
      <c r="LSA4" s="885"/>
      <c r="LSB4" s="885"/>
      <c r="LSC4" s="885"/>
      <c r="LSD4" s="885"/>
      <c r="LSE4" s="885"/>
      <c r="LSF4" s="885"/>
      <c r="LSG4" s="885"/>
      <c r="LSH4" s="885"/>
      <c r="LSI4" s="885"/>
      <c r="LSJ4" s="885"/>
      <c r="LSK4" s="885"/>
      <c r="LSL4" s="885"/>
      <c r="LSM4" s="885"/>
      <c r="LSN4" s="885"/>
      <c r="LSO4" s="885"/>
      <c r="LSP4" s="885"/>
      <c r="LSQ4" s="885"/>
      <c r="LSR4" s="885"/>
      <c r="LSS4" s="885"/>
      <c r="LST4" s="885"/>
      <c r="LSU4" s="885"/>
      <c r="LSV4" s="885"/>
      <c r="LSW4" s="885"/>
      <c r="LSX4" s="885"/>
      <c r="LSY4" s="885"/>
      <c r="LSZ4" s="885"/>
      <c r="LTA4" s="885"/>
      <c r="LTB4" s="885"/>
      <c r="LTC4" s="885"/>
      <c r="LTD4" s="885"/>
      <c r="LTE4" s="885"/>
      <c r="LTF4" s="885"/>
      <c r="LTG4" s="885"/>
      <c r="LTH4" s="885"/>
      <c r="LTI4" s="885"/>
      <c r="LTJ4" s="885"/>
      <c r="LTK4" s="885"/>
      <c r="LTL4" s="885"/>
      <c r="LTM4" s="885"/>
      <c r="LTN4" s="885"/>
      <c r="LTO4" s="885"/>
      <c r="LTP4" s="885"/>
      <c r="LTQ4" s="885"/>
      <c r="LTR4" s="885"/>
      <c r="LTS4" s="885"/>
      <c r="LTT4" s="885"/>
      <c r="LTU4" s="885"/>
      <c r="LTV4" s="885"/>
      <c r="LTW4" s="885"/>
      <c r="LTX4" s="885"/>
      <c r="LTY4" s="885"/>
      <c r="LTZ4" s="885"/>
      <c r="LUA4" s="885"/>
      <c r="LUB4" s="885"/>
      <c r="LUC4" s="885"/>
      <c r="LUD4" s="885"/>
      <c r="LUE4" s="885"/>
      <c r="LUF4" s="885"/>
      <c r="LUG4" s="885"/>
      <c r="LUH4" s="885"/>
      <c r="LUI4" s="885"/>
      <c r="LUJ4" s="885"/>
      <c r="LUK4" s="885"/>
      <c r="LUL4" s="885"/>
      <c r="LUM4" s="885"/>
      <c r="LUN4" s="885"/>
      <c r="LUO4" s="885"/>
      <c r="LUP4" s="885"/>
      <c r="LUQ4" s="885"/>
      <c r="LUR4" s="885"/>
      <c r="LUS4" s="885"/>
      <c r="LUT4" s="885"/>
      <c r="LUU4" s="885"/>
      <c r="LUV4" s="885"/>
      <c r="LUW4" s="885"/>
      <c r="LUX4" s="885"/>
      <c r="LUY4" s="885"/>
      <c r="LUZ4" s="885"/>
      <c r="LVA4" s="885"/>
      <c r="LVB4" s="885"/>
      <c r="LVC4" s="885"/>
      <c r="LVD4" s="885"/>
      <c r="LVE4" s="885"/>
      <c r="LVF4" s="885"/>
      <c r="LVG4" s="885"/>
      <c r="LVH4" s="885"/>
      <c r="LVI4" s="885"/>
      <c r="LVJ4" s="885"/>
      <c r="LVK4" s="885"/>
      <c r="LVL4" s="885"/>
      <c r="LVM4" s="885"/>
      <c r="LVN4" s="885"/>
      <c r="LVO4" s="885"/>
      <c r="LVP4" s="885"/>
      <c r="LVQ4" s="885"/>
      <c r="LVR4" s="885"/>
      <c r="LVS4" s="885"/>
      <c r="LVT4" s="885"/>
      <c r="LVU4" s="885"/>
      <c r="LVV4" s="885"/>
      <c r="LVW4" s="885"/>
      <c r="LVX4" s="885"/>
      <c r="LVY4" s="885"/>
      <c r="LVZ4" s="885"/>
      <c r="LWA4" s="885"/>
      <c r="LWB4" s="885"/>
      <c r="LWC4" s="885"/>
      <c r="LWD4" s="885"/>
      <c r="LWE4" s="885"/>
      <c r="LWF4" s="885"/>
      <c r="LWG4" s="885"/>
      <c r="LWH4" s="885"/>
      <c r="LWI4" s="885"/>
      <c r="LWJ4" s="885"/>
      <c r="LWK4" s="885"/>
      <c r="LWL4" s="885"/>
      <c r="LWM4" s="885"/>
      <c r="LWN4" s="885"/>
      <c r="LWO4" s="885"/>
      <c r="LWP4" s="885"/>
      <c r="LWQ4" s="885"/>
      <c r="LWR4" s="885"/>
      <c r="LWS4" s="885"/>
      <c r="LWT4" s="885"/>
      <c r="LWU4" s="885"/>
      <c r="LWV4" s="885"/>
      <c r="LWW4" s="885"/>
      <c r="LWX4" s="885"/>
      <c r="LWY4" s="885"/>
      <c r="LWZ4" s="885"/>
      <c r="LXA4" s="885"/>
      <c r="LXB4" s="885"/>
      <c r="LXC4" s="885"/>
      <c r="LXD4" s="885"/>
      <c r="LXE4" s="885"/>
      <c r="LXF4" s="885"/>
      <c r="LXG4" s="885"/>
      <c r="LXH4" s="885"/>
      <c r="LXI4" s="885"/>
      <c r="LXJ4" s="885"/>
      <c r="LXK4" s="885"/>
      <c r="LXL4" s="885"/>
      <c r="LXM4" s="885"/>
      <c r="LXN4" s="885"/>
      <c r="LXO4" s="885"/>
      <c r="LXP4" s="885"/>
      <c r="LXQ4" s="885"/>
      <c r="LXR4" s="885"/>
      <c r="LXS4" s="885"/>
      <c r="LXT4" s="885"/>
      <c r="LXU4" s="885"/>
      <c r="LXV4" s="885"/>
      <c r="LXW4" s="885"/>
      <c r="LXX4" s="885"/>
      <c r="LXY4" s="885"/>
      <c r="LXZ4" s="885"/>
      <c r="LYA4" s="885"/>
      <c r="LYB4" s="885"/>
      <c r="LYC4" s="885"/>
      <c r="LYD4" s="885"/>
      <c r="LYE4" s="885"/>
      <c r="LYF4" s="885"/>
      <c r="LYG4" s="885"/>
      <c r="LYH4" s="885"/>
      <c r="LYI4" s="885"/>
      <c r="LYJ4" s="885"/>
      <c r="LYK4" s="885"/>
      <c r="LYL4" s="885"/>
      <c r="LYM4" s="885"/>
      <c r="LYN4" s="885"/>
      <c r="LYO4" s="885"/>
      <c r="LYP4" s="885"/>
      <c r="LYQ4" s="885"/>
      <c r="LYR4" s="885"/>
      <c r="LYS4" s="885"/>
      <c r="LYT4" s="885"/>
      <c r="LYU4" s="885"/>
      <c r="LYV4" s="885"/>
      <c r="LYW4" s="885"/>
      <c r="LYX4" s="885"/>
      <c r="LYY4" s="885"/>
      <c r="LYZ4" s="885"/>
      <c r="LZA4" s="885"/>
      <c r="LZB4" s="885"/>
      <c r="LZC4" s="885"/>
      <c r="LZD4" s="885"/>
      <c r="LZE4" s="885"/>
      <c r="LZF4" s="885"/>
      <c r="LZG4" s="885"/>
      <c r="LZH4" s="885"/>
      <c r="LZI4" s="885"/>
      <c r="LZJ4" s="885"/>
      <c r="LZK4" s="885"/>
      <c r="LZL4" s="885"/>
      <c r="LZM4" s="885"/>
      <c r="LZN4" s="885"/>
      <c r="LZO4" s="885"/>
      <c r="LZP4" s="885"/>
      <c r="LZQ4" s="885"/>
      <c r="LZR4" s="885"/>
      <c r="LZS4" s="885"/>
      <c r="LZT4" s="885"/>
      <c r="LZU4" s="885"/>
      <c r="LZV4" s="885"/>
      <c r="LZW4" s="885"/>
      <c r="LZX4" s="885"/>
      <c r="LZY4" s="885"/>
      <c r="LZZ4" s="885"/>
      <c r="MAA4" s="885"/>
      <c r="MAB4" s="885"/>
      <c r="MAC4" s="885"/>
      <c r="MAD4" s="885"/>
      <c r="MAE4" s="885"/>
      <c r="MAF4" s="885"/>
      <c r="MAG4" s="885"/>
      <c r="MAH4" s="885"/>
      <c r="MAI4" s="885"/>
      <c r="MAJ4" s="885"/>
      <c r="MAK4" s="885"/>
      <c r="MAL4" s="885"/>
      <c r="MAM4" s="885"/>
      <c r="MAN4" s="885"/>
      <c r="MAO4" s="885"/>
      <c r="MAP4" s="885"/>
      <c r="MAQ4" s="885"/>
      <c r="MAR4" s="885"/>
      <c r="MAS4" s="885"/>
      <c r="MAT4" s="885"/>
      <c r="MAU4" s="885"/>
      <c r="MAV4" s="885"/>
      <c r="MAW4" s="885"/>
      <c r="MAX4" s="885"/>
      <c r="MAY4" s="885"/>
      <c r="MAZ4" s="885"/>
      <c r="MBA4" s="885"/>
      <c r="MBB4" s="885"/>
      <c r="MBC4" s="885"/>
      <c r="MBD4" s="885"/>
      <c r="MBE4" s="885"/>
      <c r="MBF4" s="885"/>
      <c r="MBG4" s="885"/>
      <c r="MBH4" s="885"/>
      <c r="MBI4" s="885"/>
      <c r="MBJ4" s="885"/>
      <c r="MBK4" s="885"/>
      <c r="MBL4" s="885"/>
      <c r="MBM4" s="885"/>
      <c r="MBN4" s="885"/>
      <c r="MBO4" s="885"/>
      <c r="MBP4" s="885"/>
      <c r="MBQ4" s="885"/>
      <c r="MBR4" s="885"/>
      <c r="MBS4" s="885"/>
      <c r="MBT4" s="885"/>
      <c r="MBU4" s="885"/>
      <c r="MBV4" s="885"/>
      <c r="MBW4" s="885"/>
      <c r="MBX4" s="885"/>
      <c r="MBY4" s="885"/>
      <c r="MBZ4" s="885"/>
      <c r="MCA4" s="885"/>
      <c r="MCB4" s="885"/>
      <c r="MCC4" s="885"/>
      <c r="MCD4" s="885"/>
      <c r="MCE4" s="885"/>
      <c r="MCF4" s="885"/>
      <c r="MCG4" s="885"/>
      <c r="MCH4" s="885"/>
      <c r="MCI4" s="885"/>
      <c r="MCJ4" s="885"/>
      <c r="MCK4" s="885"/>
      <c r="MCL4" s="885"/>
      <c r="MCM4" s="885"/>
      <c r="MCN4" s="885"/>
      <c r="MCO4" s="885"/>
      <c r="MCP4" s="885"/>
      <c r="MCQ4" s="885"/>
      <c r="MCR4" s="885"/>
      <c r="MCS4" s="885"/>
      <c r="MCT4" s="885"/>
      <c r="MCU4" s="885"/>
      <c r="MCV4" s="885"/>
      <c r="MCW4" s="885"/>
      <c r="MCX4" s="885"/>
      <c r="MCY4" s="885"/>
      <c r="MCZ4" s="885"/>
      <c r="MDA4" s="885"/>
      <c r="MDB4" s="885"/>
      <c r="MDC4" s="885"/>
      <c r="MDD4" s="885"/>
      <c r="MDE4" s="885"/>
      <c r="MDF4" s="885"/>
      <c r="MDG4" s="885"/>
      <c r="MDH4" s="885"/>
      <c r="MDI4" s="885"/>
      <c r="MDJ4" s="885"/>
      <c r="MDK4" s="885"/>
      <c r="MDL4" s="885"/>
      <c r="MDM4" s="885"/>
      <c r="MDN4" s="885"/>
      <c r="MDO4" s="885"/>
      <c r="MDP4" s="885"/>
      <c r="MDQ4" s="885"/>
      <c r="MDR4" s="885"/>
      <c r="MDS4" s="885"/>
      <c r="MDT4" s="885"/>
      <c r="MDU4" s="885"/>
      <c r="MDV4" s="885"/>
      <c r="MDW4" s="885"/>
      <c r="MDX4" s="885"/>
      <c r="MDY4" s="885"/>
      <c r="MDZ4" s="885"/>
      <c r="MEA4" s="885"/>
      <c r="MEB4" s="885"/>
      <c r="MEC4" s="885"/>
      <c r="MED4" s="885"/>
      <c r="MEE4" s="885"/>
      <c r="MEF4" s="885"/>
      <c r="MEG4" s="885"/>
      <c r="MEH4" s="885"/>
      <c r="MEI4" s="885"/>
      <c r="MEJ4" s="885"/>
      <c r="MEK4" s="885"/>
      <c r="MEL4" s="885"/>
      <c r="MEM4" s="885"/>
      <c r="MEN4" s="885"/>
      <c r="MEO4" s="885"/>
      <c r="MEP4" s="885"/>
      <c r="MEQ4" s="885"/>
      <c r="MER4" s="885"/>
      <c r="MES4" s="885"/>
      <c r="MET4" s="885"/>
      <c r="MEU4" s="885"/>
      <c r="MEV4" s="885"/>
      <c r="MEW4" s="885"/>
      <c r="MEX4" s="885"/>
      <c r="MEY4" s="885"/>
      <c r="MEZ4" s="885"/>
      <c r="MFA4" s="885"/>
      <c r="MFB4" s="885"/>
      <c r="MFC4" s="885"/>
      <c r="MFD4" s="885"/>
      <c r="MFE4" s="885"/>
      <c r="MFF4" s="885"/>
      <c r="MFG4" s="885"/>
      <c r="MFH4" s="885"/>
      <c r="MFI4" s="885"/>
      <c r="MFJ4" s="885"/>
      <c r="MFK4" s="885"/>
      <c r="MFL4" s="885"/>
      <c r="MFM4" s="885"/>
      <c r="MFN4" s="885"/>
      <c r="MFO4" s="885"/>
      <c r="MFP4" s="885"/>
      <c r="MFQ4" s="885"/>
      <c r="MFR4" s="885"/>
      <c r="MFS4" s="885"/>
      <c r="MFT4" s="885"/>
      <c r="MFU4" s="885"/>
      <c r="MFV4" s="885"/>
      <c r="MFW4" s="885"/>
      <c r="MFX4" s="885"/>
      <c r="MFY4" s="885"/>
      <c r="MFZ4" s="885"/>
      <c r="MGA4" s="885"/>
      <c r="MGB4" s="885"/>
      <c r="MGC4" s="885"/>
      <c r="MGD4" s="885"/>
      <c r="MGE4" s="885"/>
      <c r="MGF4" s="885"/>
      <c r="MGG4" s="885"/>
      <c r="MGH4" s="885"/>
      <c r="MGI4" s="885"/>
      <c r="MGJ4" s="885"/>
      <c r="MGK4" s="885"/>
      <c r="MGL4" s="885"/>
      <c r="MGM4" s="885"/>
      <c r="MGN4" s="885"/>
      <c r="MGO4" s="885"/>
      <c r="MGP4" s="885"/>
      <c r="MGQ4" s="885"/>
      <c r="MGR4" s="885"/>
      <c r="MGS4" s="885"/>
      <c r="MGT4" s="885"/>
      <c r="MGU4" s="885"/>
      <c r="MGV4" s="885"/>
      <c r="MGW4" s="885"/>
      <c r="MGX4" s="885"/>
      <c r="MGY4" s="885"/>
      <c r="MGZ4" s="885"/>
      <c r="MHA4" s="885"/>
      <c r="MHB4" s="885"/>
      <c r="MHC4" s="885"/>
      <c r="MHD4" s="885"/>
      <c r="MHE4" s="885"/>
      <c r="MHF4" s="885"/>
      <c r="MHG4" s="885"/>
      <c r="MHH4" s="885"/>
      <c r="MHI4" s="885"/>
      <c r="MHJ4" s="885"/>
      <c r="MHK4" s="885"/>
      <c r="MHL4" s="885"/>
      <c r="MHM4" s="885"/>
      <c r="MHN4" s="885"/>
      <c r="MHO4" s="885"/>
      <c r="MHP4" s="885"/>
      <c r="MHQ4" s="885"/>
      <c r="MHR4" s="885"/>
      <c r="MHS4" s="885"/>
      <c r="MHT4" s="885"/>
      <c r="MHU4" s="885"/>
      <c r="MHV4" s="885"/>
      <c r="MHW4" s="885"/>
      <c r="MHX4" s="885"/>
      <c r="MHY4" s="885"/>
      <c r="MHZ4" s="885"/>
      <c r="MIA4" s="885"/>
      <c r="MIB4" s="885"/>
      <c r="MIC4" s="885"/>
      <c r="MID4" s="885"/>
      <c r="MIE4" s="885"/>
      <c r="MIF4" s="885"/>
      <c r="MIG4" s="885"/>
      <c r="MIH4" s="885"/>
      <c r="MII4" s="885"/>
      <c r="MIJ4" s="885"/>
      <c r="MIK4" s="885"/>
      <c r="MIL4" s="885"/>
      <c r="MIM4" s="885"/>
      <c r="MIN4" s="885"/>
      <c r="MIO4" s="885"/>
      <c r="MIP4" s="885"/>
      <c r="MIQ4" s="885"/>
      <c r="MIR4" s="885"/>
      <c r="MIS4" s="885"/>
      <c r="MIT4" s="885"/>
      <c r="MIU4" s="885"/>
      <c r="MIV4" s="885"/>
      <c r="MIW4" s="885"/>
      <c r="MIX4" s="885"/>
      <c r="MIY4" s="885"/>
      <c r="MIZ4" s="885"/>
      <c r="MJA4" s="885"/>
      <c r="MJB4" s="885"/>
      <c r="MJC4" s="885"/>
      <c r="MJD4" s="885"/>
      <c r="MJE4" s="885"/>
      <c r="MJF4" s="885"/>
      <c r="MJG4" s="885"/>
      <c r="MJH4" s="885"/>
      <c r="MJI4" s="885"/>
      <c r="MJJ4" s="885"/>
      <c r="MJK4" s="885"/>
      <c r="MJL4" s="885"/>
      <c r="MJM4" s="885"/>
      <c r="MJN4" s="885"/>
      <c r="MJO4" s="885"/>
      <c r="MJP4" s="885"/>
      <c r="MJQ4" s="885"/>
      <c r="MJR4" s="885"/>
      <c r="MJS4" s="885"/>
      <c r="MJT4" s="885"/>
      <c r="MJU4" s="885"/>
      <c r="MJV4" s="885"/>
      <c r="MJW4" s="885"/>
      <c r="MJX4" s="885"/>
      <c r="MJY4" s="885"/>
      <c r="MJZ4" s="885"/>
      <c r="MKA4" s="885"/>
      <c r="MKB4" s="885"/>
      <c r="MKC4" s="885"/>
      <c r="MKD4" s="885"/>
      <c r="MKE4" s="885"/>
      <c r="MKF4" s="885"/>
      <c r="MKG4" s="885"/>
      <c r="MKH4" s="885"/>
      <c r="MKI4" s="885"/>
      <c r="MKJ4" s="885"/>
      <c r="MKK4" s="885"/>
      <c r="MKL4" s="885"/>
      <c r="MKM4" s="885"/>
      <c r="MKN4" s="885"/>
      <c r="MKO4" s="885"/>
      <c r="MKP4" s="885"/>
      <c r="MKQ4" s="885"/>
      <c r="MKR4" s="885"/>
      <c r="MKS4" s="885"/>
      <c r="MKT4" s="885"/>
      <c r="MKU4" s="885"/>
      <c r="MKV4" s="885"/>
      <c r="MKW4" s="885"/>
      <c r="MKX4" s="885"/>
      <c r="MKY4" s="885"/>
      <c r="MKZ4" s="885"/>
      <c r="MLA4" s="885"/>
      <c r="MLB4" s="885"/>
      <c r="MLC4" s="885"/>
      <c r="MLD4" s="885"/>
      <c r="MLE4" s="885"/>
      <c r="MLF4" s="885"/>
      <c r="MLG4" s="885"/>
      <c r="MLH4" s="885"/>
      <c r="MLI4" s="885"/>
      <c r="MLJ4" s="885"/>
      <c r="MLK4" s="885"/>
      <c r="MLL4" s="885"/>
      <c r="MLM4" s="885"/>
      <c r="MLN4" s="885"/>
      <c r="MLO4" s="885"/>
      <c r="MLP4" s="885"/>
      <c r="MLQ4" s="885"/>
      <c r="MLR4" s="885"/>
      <c r="MLS4" s="885"/>
      <c r="MLT4" s="885"/>
      <c r="MLU4" s="885"/>
      <c r="MLV4" s="885"/>
      <c r="MLW4" s="885"/>
      <c r="MLX4" s="885"/>
      <c r="MLY4" s="885"/>
      <c r="MLZ4" s="885"/>
      <c r="MMA4" s="885"/>
      <c r="MMB4" s="885"/>
      <c r="MMC4" s="885"/>
      <c r="MMD4" s="885"/>
      <c r="MME4" s="885"/>
      <c r="MMF4" s="885"/>
      <c r="MMG4" s="885"/>
      <c r="MMH4" s="885"/>
      <c r="MMI4" s="885"/>
      <c r="MMJ4" s="885"/>
      <c r="MMK4" s="885"/>
      <c r="MML4" s="885"/>
      <c r="MMM4" s="885"/>
      <c r="MMN4" s="885"/>
      <c r="MMO4" s="885"/>
      <c r="MMP4" s="885"/>
      <c r="MMQ4" s="885"/>
      <c r="MMR4" s="885"/>
      <c r="MMS4" s="885"/>
      <c r="MMT4" s="885"/>
      <c r="MMU4" s="885"/>
      <c r="MMV4" s="885"/>
      <c r="MMW4" s="885"/>
      <c r="MMX4" s="885"/>
      <c r="MMY4" s="885"/>
      <c r="MMZ4" s="885"/>
      <c r="MNA4" s="885"/>
      <c r="MNB4" s="885"/>
      <c r="MNC4" s="885"/>
      <c r="MND4" s="885"/>
      <c r="MNE4" s="885"/>
      <c r="MNF4" s="885"/>
      <c r="MNG4" s="885"/>
      <c r="MNH4" s="885"/>
      <c r="MNI4" s="885"/>
      <c r="MNJ4" s="885"/>
      <c r="MNK4" s="885"/>
      <c r="MNL4" s="885"/>
      <c r="MNM4" s="885"/>
      <c r="MNN4" s="885"/>
      <c r="MNO4" s="885"/>
      <c r="MNP4" s="885"/>
      <c r="MNQ4" s="885"/>
      <c r="MNR4" s="885"/>
      <c r="MNS4" s="885"/>
      <c r="MNT4" s="885"/>
      <c r="MNU4" s="885"/>
      <c r="MNV4" s="885"/>
      <c r="MNW4" s="885"/>
      <c r="MNX4" s="885"/>
      <c r="MNY4" s="885"/>
      <c r="MNZ4" s="885"/>
      <c r="MOA4" s="885"/>
      <c r="MOB4" s="885"/>
      <c r="MOC4" s="885"/>
      <c r="MOD4" s="885"/>
      <c r="MOE4" s="885"/>
      <c r="MOF4" s="885"/>
      <c r="MOG4" s="885"/>
      <c r="MOH4" s="885"/>
      <c r="MOI4" s="885"/>
      <c r="MOJ4" s="885"/>
      <c r="MOK4" s="885"/>
      <c r="MOL4" s="885"/>
      <c r="MOM4" s="885"/>
      <c r="MON4" s="885"/>
      <c r="MOO4" s="885"/>
      <c r="MOP4" s="885"/>
      <c r="MOQ4" s="885"/>
      <c r="MOR4" s="885"/>
      <c r="MOS4" s="885"/>
      <c r="MOT4" s="885"/>
      <c r="MOU4" s="885"/>
      <c r="MOV4" s="885"/>
      <c r="MOW4" s="885"/>
      <c r="MOX4" s="885"/>
      <c r="MOY4" s="885"/>
      <c r="MOZ4" s="885"/>
      <c r="MPA4" s="885"/>
      <c r="MPB4" s="885"/>
      <c r="MPC4" s="885"/>
      <c r="MPD4" s="885"/>
      <c r="MPE4" s="885"/>
      <c r="MPF4" s="885"/>
      <c r="MPG4" s="885"/>
      <c r="MPH4" s="885"/>
      <c r="MPI4" s="885"/>
      <c r="MPJ4" s="885"/>
      <c r="MPK4" s="885"/>
      <c r="MPL4" s="885"/>
      <c r="MPM4" s="885"/>
      <c r="MPN4" s="885"/>
      <c r="MPO4" s="885"/>
      <c r="MPP4" s="885"/>
      <c r="MPQ4" s="885"/>
      <c r="MPR4" s="885"/>
      <c r="MPS4" s="885"/>
      <c r="MPT4" s="885"/>
      <c r="MPU4" s="885"/>
      <c r="MPV4" s="885"/>
      <c r="MPW4" s="885"/>
      <c r="MPX4" s="885"/>
      <c r="MPY4" s="885"/>
      <c r="MPZ4" s="885"/>
      <c r="MQA4" s="885"/>
      <c r="MQB4" s="885"/>
      <c r="MQC4" s="885"/>
      <c r="MQD4" s="885"/>
      <c r="MQE4" s="885"/>
      <c r="MQF4" s="885"/>
      <c r="MQG4" s="885"/>
      <c r="MQH4" s="885"/>
      <c r="MQI4" s="885"/>
      <c r="MQJ4" s="885"/>
      <c r="MQK4" s="885"/>
      <c r="MQL4" s="885"/>
      <c r="MQM4" s="885"/>
      <c r="MQN4" s="885"/>
      <c r="MQO4" s="885"/>
      <c r="MQP4" s="885"/>
      <c r="MQQ4" s="885"/>
      <c r="MQR4" s="885"/>
      <c r="MQS4" s="885"/>
      <c r="MQT4" s="885"/>
      <c r="MQU4" s="885"/>
      <c r="MQV4" s="885"/>
      <c r="MQW4" s="885"/>
      <c r="MQX4" s="885"/>
      <c r="MQY4" s="885"/>
      <c r="MQZ4" s="885"/>
      <c r="MRA4" s="885"/>
      <c r="MRB4" s="885"/>
      <c r="MRC4" s="885"/>
      <c r="MRD4" s="885"/>
      <c r="MRE4" s="885"/>
      <c r="MRF4" s="885"/>
      <c r="MRG4" s="885"/>
      <c r="MRH4" s="885"/>
      <c r="MRI4" s="885"/>
      <c r="MRJ4" s="885"/>
      <c r="MRK4" s="885"/>
      <c r="MRL4" s="885"/>
      <c r="MRM4" s="885"/>
      <c r="MRN4" s="885"/>
      <c r="MRO4" s="885"/>
      <c r="MRP4" s="885"/>
      <c r="MRQ4" s="885"/>
      <c r="MRR4" s="885"/>
      <c r="MRS4" s="885"/>
      <c r="MRT4" s="885"/>
      <c r="MRU4" s="885"/>
      <c r="MRV4" s="885"/>
      <c r="MRW4" s="885"/>
      <c r="MRX4" s="885"/>
      <c r="MRY4" s="885"/>
      <c r="MRZ4" s="885"/>
      <c r="MSA4" s="885"/>
      <c r="MSB4" s="885"/>
      <c r="MSC4" s="885"/>
      <c r="MSD4" s="885"/>
      <c r="MSE4" s="885"/>
      <c r="MSF4" s="885"/>
      <c r="MSG4" s="885"/>
      <c r="MSH4" s="885"/>
      <c r="MSI4" s="885"/>
      <c r="MSJ4" s="885"/>
      <c r="MSK4" s="885"/>
      <c r="MSL4" s="885"/>
      <c r="MSM4" s="885"/>
      <c r="MSN4" s="885"/>
      <c r="MSO4" s="885"/>
      <c r="MSP4" s="885"/>
      <c r="MSQ4" s="885"/>
      <c r="MSR4" s="885"/>
      <c r="MSS4" s="885"/>
      <c r="MST4" s="885"/>
      <c r="MSU4" s="885"/>
      <c r="MSV4" s="885"/>
      <c r="MSW4" s="885"/>
      <c r="MSX4" s="885"/>
      <c r="MSY4" s="885"/>
      <c r="MSZ4" s="885"/>
      <c r="MTA4" s="885"/>
      <c r="MTB4" s="885"/>
      <c r="MTC4" s="885"/>
      <c r="MTD4" s="885"/>
      <c r="MTE4" s="885"/>
      <c r="MTF4" s="885"/>
      <c r="MTG4" s="885"/>
      <c r="MTH4" s="885"/>
      <c r="MTI4" s="885"/>
      <c r="MTJ4" s="885"/>
      <c r="MTK4" s="885"/>
      <c r="MTL4" s="885"/>
      <c r="MTM4" s="885"/>
      <c r="MTN4" s="885"/>
      <c r="MTO4" s="885"/>
      <c r="MTP4" s="885"/>
      <c r="MTQ4" s="885"/>
      <c r="MTR4" s="885"/>
      <c r="MTS4" s="885"/>
      <c r="MTT4" s="885"/>
      <c r="MTU4" s="885"/>
      <c r="MTV4" s="885"/>
      <c r="MTW4" s="885"/>
      <c r="MTX4" s="885"/>
      <c r="MTY4" s="885"/>
      <c r="MTZ4" s="885"/>
      <c r="MUA4" s="885"/>
      <c r="MUB4" s="885"/>
      <c r="MUC4" s="885"/>
      <c r="MUD4" s="885"/>
      <c r="MUE4" s="885"/>
      <c r="MUF4" s="885"/>
      <c r="MUG4" s="885"/>
      <c r="MUH4" s="885"/>
      <c r="MUI4" s="885"/>
      <c r="MUJ4" s="885"/>
      <c r="MUK4" s="885"/>
      <c r="MUL4" s="885"/>
      <c r="MUM4" s="885"/>
      <c r="MUN4" s="885"/>
      <c r="MUO4" s="885"/>
      <c r="MUP4" s="885"/>
      <c r="MUQ4" s="885"/>
      <c r="MUR4" s="885"/>
      <c r="MUS4" s="885"/>
      <c r="MUT4" s="885"/>
      <c r="MUU4" s="885"/>
      <c r="MUV4" s="885"/>
      <c r="MUW4" s="885"/>
      <c r="MUX4" s="885"/>
      <c r="MUY4" s="885"/>
      <c r="MUZ4" s="885"/>
      <c r="MVA4" s="885"/>
      <c r="MVB4" s="885"/>
      <c r="MVC4" s="885"/>
      <c r="MVD4" s="885"/>
      <c r="MVE4" s="885"/>
      <c r="MVF4" s="885"/>
      <c r="MVG4" s="885"/>
      <c r="MVH4" s="885"/>
      <c r="MVI4" s="885"/>
      <c r="MVJ4" s="885"/>
      <c r="MVK4" s="885"/>
      <c r="MVL4" s="885"/>
      <c r="MVM4" s="885"/>
      <c r="MVN4" s="885"/>
      <c r="MVO4" s="885"/>
      <c r="MVP4" s="885"/>
      <c r="MVQ4" s="885"/>
      <c r="MVR4" s="885"/>
      <c r="MVS4" s="885"/>
      <c r="MVT4" s="885"/>
      <c r="MVU4" s="885"/>
      <c r="MVV4" s="885"/>
      <c r="MVW4" s="885"/>
      <c r="MVX4" s="885"/>
      <c r="MVY4" s="885"/>
      <c r="MVZ4" s="885"/>
      <c r="MWA4" s="885"/>
      <c r="MWB4" s="885"/>
      <c r="MWC4" s="885"/>
      <c r="MWD4" s="885"/>
      <c r="MWE4" s="885"/>
      <c r="MWF4" s="885"/>
      <c r="MWG4" s="885"/>
      <c r="MWH4" s="885"/>
      <c r="MWI4" s="885"/>
      <c r="MWJ4" s="885"/>
      <c r="MWK4" s="885"/>
      <c r="MWL4" s="885"/>
      <c r="MWM4" s="885"/>
      <c r="MWN4" s="885"/>
      <c r="MWO4" s="885"/>
      <c r="MWP4" s="885"/>
      <c r="MWQ4" s="885"/>
      <c r="MWR4" s="885"/>
      <c r="MWS4" s="885"/>
      <c r="MWT4" s="885"/>
      <c r="MWU4" s="885"/>
      <c r="MWV4" s="885"/>
      <c r="MWW4" s="885"/>
      <c r="MWX4" s="885"/>
      <c r="MWY4" s="885"/>
      <c r="MWZ4" s="885"/>
      <c r="MXA4" s="885"/>
      <c r="MXB4" s="885"/>
      <c r="MXC4" s="885"/>
      <c r="MXD4" s="885"/>
      <c r="MXE4" s="885"/>
      <c r="MXF4" s="885"/>
      <c r="MXG4" s="885"/>
      <c r="MXH4" s="885"/>
      <c r="MXI4" s="885"/>
      <c r="MXJ4" s="885"/>
      <c r="MXK4" s="885"/>
      <c r="MXL4" s="885"/>
      <c r="MXM4" s="885"/>
      <c r="MXN4" s="885"/>
      <c r="MXO4" s="885"/>
      <c r="MXP4" s="885"/>
      <c r="MXQ4" s="885"/>
      <c r="MXR4" s="885"/>
      <c r="MXS4" s="885"/>
      <c r="MXT4" s="885"/>
      <c r="MXU4" s="885"/>
      <c r="MXV4" s="885"/>
      <c r="MXW4" s="885"/>
      <c r="MXX4" s="885"/>
      <c r="MXY4" s="885"/>
      <c r="MXZ4" s="885"/>
      <c r="MYA4" s="885"/>
      <c r="MYB4" s="885"/>
      <c r="MYC4" s="885"/>
      <c r="MYD4" s="885"/>
      <c r="MYE4" s="885"/>
      <c r="MYF4" s="885"/>
      <c r="MYG4" s="885"/>
      <c r="MYH4" s="885"/>
      <c r="MYI4" s="885"/>
      <c r="MYJ4" s="885"/>
      <c r="MYK4" s="885"/>
      <c r="MYL4" s="885"/>
      <c r="MYM4" s="885"/>
      <c r="MYN4" s="885"/>
      <c r="MYO4" s="885"/>
      <c r="MYP4" s="885"/>
      <c r="MYQ4" s="885"/>
      <c r="MYR4" s="885"/>
      <c r="MYS4" s="885"/>
      <c r="MYT4" s="885"/>
      <c r="MYU4" s="885"/>
      <c r="MYV4" s="885"/>
      <c r="MYW4" s="885"/>
      <c r="MYX4" s="885"/>
      <c r="MYY4" s="885"/>
      <c r="MYZ4" s="885"/>
      <c r="MZA4" s="885"/>
      <c r="MZB4" s="885"/>
      <c r="MZC4" s="885"/>
      <c r="MZD4" s="885"/>
      <c r="MZE4" s="885"/>
      <c r="MZF4" s="885"/>
      <c r="MZG4" s="885"/>
      <c r="MZH4" s="885"/>
      <c r="MZI4" s="885"/>
      <c r="MZJ4" s="885"/>
      <c r="MZK4" s="885"/>
      <c r="MZL4" s="885"/>
      <c r="MZM4" s="885"/>
      <c r="MZN4" s="885"/>
      <c r="MZO4" s="885"/>
      <c r="MZP4" s="885"/>
      <c r="MZQ4" s="885"/>
      <c r="MZR4" s="885"/>
      <c r="MZS4" s="885"/>
      <c r="MZT4" s="885"/>
      <c r="MZU4" s="885"/>
      <c r="MZV4" s="885"/>
      <c r="MZW4" s="885"/>
      <c r="MZX4" s="885"/>
      <c r="MZY4" s="885"/>
      <c r="MZZ4" s="885"/>
      <c r="NAA4" s="885"/>
      <c r="NAB4" s="885"/>
      <c r="NAC4" s="885"/>
      <c r="NAD4" s="885"/>
      <c r="NAE4" s="885"/>
      <c r="NAF4" s="885"/>
      <c r="NAG4" s="885"/>
      <c r="NAH4" s="885"/>
      <c r="NAI4" s="885"/>
      <c r="NAJ4" s="885"/>
      <c r="NAK4" s="885"/>
      <c r="NAL4" s="885"/>
      <c r="NAM4" s="885"/>
      <c r="NAN4" s="885"/>
      <c r="NAO4" s="885"/>
      <c r="NAP4" s="885"/>
      <c r="NAQ4" s="885"/>
      <c r="NAR4" s="885"/>
      <c r="NAS4" s="885"/>
      <c r="NAT4" s="885"/>
      <c r="NAU4" s="885"/>
      <c r="NAV4" s="885"/>
      <c r="NAW4" s="885"/>
      <c r="NAX4" s="885"/>
      <c r="NAY4" s="885"/>
      <c r="NAZ4" s="885"/>
      <c r="NBA4" s="885"/>
      <c r="NBB4" s="885"/>
      <c r="NBC4" s="885"/>
      <c r="NBD4" s="885"/>
      <c r="NBE4" s="885"/>
      <c r="NBF4" s="885"/>
      <c r="NBG4" s="885"/>
      <c r="NBH4" s="885"/>
      <c r="NBI4" s="885"/>
      <c r="NBJ4" s="885"/>
      <c r="NBK4" s="885"/>
      <c r="NBL4" s="885"/>
      <c r="NBM4" s="885"/>
      <c r="NBN4" s="885"/>
      <c r="NBO4" s="885"/>
      <c r="NBP4" s="885"/>
      <c r="NBQ4" s="885"/>
      <c r="NBR4" s="885"/>
      <c r="NBS4" s="885"/>
      <c r="NBT4" s="885"/>
      <c r="NBU4" s="885"/>
      <c r="NBV4" s="885"/>
      <c r="NBW4" s="885"/>
      <c r="NBX4" s="885"/>
      <c r="NBY4" s="885"/>
      <c r="NBZ4" s="885"/>
      <c r="NCA4" s="885"/>
      <c r="NCB4" s="885"/>
      <c r="NCC4" s="885"/>
      <c r="NCD4" s="885"/>
      <c r="NCE4" s="885"/>
      <c r="NCF4" s="885"/>
      <c r="NCG4" s="885"/>
      <c r="NCH4" s="885"/>
      <c r="NCI4" s="885"/>
      <c r="NCJ4" s="885"/>
      <c r="NCK4" s="885"/>
      <c r="NCL4" s="885"/>
      <c r="NCM4" s="885"/>
      <c r="NCN4" s="885"/>
      <c r="NCO4" s="885"/>
      <c r="NCP4" s="885"/>
      <c r="NCQ4" s="885"/>
      <c r="NCR4" s="885"/>
      <c r="NCS4" s="885"/>
      <c r="NCT4" s="885"/>
      <c r="NCU4" s="885"/>
      <c r="NCV4" s="885"/>
      <c r="NCW4" s="885"/>
      <c r="NCX4" s="885"/>
      <c r="NCY4" s="885"/>
      <c r="NCZ4" s="885"/>
      <c r="NDA4" s="885"/>
      <c r="NDB4" s="885"/>
      <c r="NDC4" s="885"/>
      <c r="NDD4" s="885"/>
      <c r="NDE4" s="885"/>
      <c r="NDF4" s="885"/>
      <c r="NDG4" s="885"/>
      <c r="NDH4" s="885"/>
      <c r="NDI4" s="885"/>
      <c r="NDJ4" s="885"/>
      <c r="NDK4" s="885"/>
      <c r="NDL4" s="885"/>
      <c r="NDM4" s="885"/>
      <c r="NDN4" s="885"/>
      <c r="NDO4" s="885"/>
      <c r="NDP4" s="885"/>
      <c r="NDQ4" s="885"/>
      <c r="NDR4" s="885"/>
      <c r="NDS4" s="885"/>
      <c r="NDT4" s="885"/>
      <c r="NDU4" s="885"/>
      <c r="NDV4" s="885"/>
      <c r="NDW4" s="885"/>
      <c r="NDX4" s="885"/>
      <c r="NDY4" s="885"/>
      <c r="NDZ4" s="885"/>
      <c r="NEA4" s="885"/>
      <c r="NEB4" s="885"/>
      <c r="NEC4" s="885"/>
      <c r="NED4" s="885"/>
      <c r="NEE4" s="885"/>
      <c r="NEF4" s="885"/>
      <c r="NEG4" s="885"/>
      <c r="NEH4" s="885"/>
      <c r="NEI4" s="885"/>
      <c r="NEJ4" s="885"/>
      <c r="NEK4" s="885"/>
      <c r="NEL4" s="885"/>
      <c r="NEM4" s="885"/>
      <c r="NEN4" s="885"/>
      <c r="NEO4" s="885"/>
      <c r="NEP4" s="885"/>
      <c r="NEQ4" s="885"/>
      <c r="NER4" s="885"/>
      <c r="NES4" s="885"/>
      <c r="NET4" s="885"/>
      <c r="NEU4" s="885"/>
      <c r="NEV4" s="885"/>
      <c r="NEW4" s="885"/>
      <c r="NEX4" s="885"/>
      <c r="NEY4" s="885"/>
      <c r="NEZ4" s="885"/>
      <c r="NFA4" s="885"/>
      <c r="NFB4" s="885"/>
      <c r="NFC4" s="885"/>
      <c r="NFD4" s="885"/>
      <c r="NFE4" s="885"/>
      <c r="NFF4" s="885"/>
      <c r="NFG4" s="885"/>
      <c r="NFH4" s="885"/>
      <c r="NFI4" s="885"/>
      <c r="NFJ4" s="885"/>
      <c r="NFK4" s="885"/>
      <c r="NFL4" s="885"/>
      <c r="NFM4" s="885"/>
      <c r="NFN4" s="885"/>
      <c r="NFO4" s="885"/>
      <c r="NFP4" s="885"/>
      <c r="NFQ4" s="885"/>
      <c r="NFR4" s="885"/>
      <c r="NFS4" s="885"/>
      <c r="NFT4" s="885"/>
      <c r="NFU4" s="885"/>
      <c r="NFV4" s="885"/>
      <c r="NFW4" s="885"/>
      <c r="NFX4" s="885"/>
      <c r="NFY4" s="885"/>
      <c r="NFZ4" s="885"/>
      <c r="NGA4" s="885"/>
      <c r="NGB4" s="885"/>
      <c r="NGC4" s="885"/>
      <c r="NGD4" s="885"/>
      <c r="NGE4" s="885"/>
      <c r="NGF4" s="885"/>
      <c r="NGG4" s="885"/>
      <c r="NGH4" s="885"/>
      <c r="NGI4" s="885"/>
      <c r="NGJ4" s="885"/>
      <c r="NGK4" s="885"/>
      <c r="NGL4" s="885"/>
      <c r="NGM4" s="885"/>
      <c r="NGN4" s="885"/>
      <c r="NGO4" s="885"/>
      <c r="NGP4" s="885"/>
      <c r="NGQ4" s="885"/>
      <c r="NGR4" s="885"/>
      <c r="NGS4" s="885"/>
      <c r="NGT4" s="885"/>
      <c r="NGU4" s="885"/>
      <c r="NGV4" s="885"/>
      <c r="NGW4" s="885"/>
      <c r="NGX4" s="885"/>
      <c r="NGY4" s="885"/>
      <c r="NGZ4" s="885"/>
      <c r="NHA4" s="885"/>
      <c r="NHB4" s="885"/>
      <c r="NHC4" s="885"/>
      <c r="NHD4" s="885"/>
      <c r="NHE4" s="885"/>
      <c r="NHF4" s="885"/>
      <c r="NHG4" s="885"/>
      <c r="NHH4" s="885"/>
      <c r="NHI4" s="885"/>
      <c r="NHJ4" s="885"/>
      <c r="NHK4" s="885"/>
      <c r="NHL4" s="885"/>
      <c r="NHM4" s="885"/>
      <c r="NHN4" s="885"/>
      <c r="NHO4" s="885"/>
      <c r="NHP4" s="885"/>
      <c r="NHQ4" s="885"/>
      <c r="NHR4" s="885"/>
      <c r="NHS4" s="885"/>
      <c r="NHT4" s="885"/>
      <c r="NHU4" s="885"/>
      <c r="NHV4" s="885"/>
      <c r="NHW4" s="885"/>
      <c r="NHX4" s="885"/>
      <c r="NHY4" s="885"/>
      <c r="NHZ4" s="885"/>
      <c r="NIA4" s="885"/>
      <c r="NIB4" s="885"/>
      <c r="NIC4" s="885"/>
      <c r="NID4" s="885"/>
      <c r="NIE4" s="885"/>
      <c r="NIF4" s="885"/>
      <c r="NIG4" s="885"/>
      <c r="NIH4" s="885"/>
      <c r="NII4" s="885"/>
      <c r="NIJ4" s="885"/>
      <c r="NIK4" s="885"/>
      <c r="NIL4" s="885"/>
      <c r="NIM4" s="885"/>
      <c r="NIN4" s="885"/>
      <c r="NIO4" s="885"/>
      <c r="NIP4" s="885"/>
      <c r="NIQ4" s="885"/>
      <c r="NIR4" s="885"/>
      <c r="NIS4" s="885"/>
      <c r="NIT4" s="885"/>
      <c r="NIU4" s="885"/>
      <c r="NIV4" s="885"/>
      <c r="NIW4" s="885"/>
      <c r="NIX4" s="885"/>
      <c r="NIY4" s="885"/>
      <c r="NIZ4" s="885"/>
      <c r="NJA4" s="885"/>
      <c r="NJB4" s="885"/>
      <c r="NJC4" s="885"/>
      <c r="NJD4" s="885"/>
      <c r="NJE4" s="885"/>
      <c r="NJF4" s="885"/>
      <c r="NJG4" s="885"/>
      <c r="NJH4" s="885"/>
      <c r="NJI4" s="885"/>
      <c r="NJJ4" s="885"/>
      <c r="NJK4" s="885"/>
      <c r="NJL4" s="885"/>
      <c r="NJM4" s="885"/>
      <c r="NJN4" s="885"/>
      <c r="NJO4" s="885"/>
      <c r="NJP4" s="885"/>
      <c r="NJQ4" s="885"/>
      <c r="NJR4" s="885"/>
      <c r="NJS4" s="885"/>
      <c r="NJT4" s="885"/>
      <c r="NJU4" s="885"/>
      <c r="NJV4" s="885"/>
      <c r="NJW4" s="885"/>
      <c r="NJX4" s="885"/>
      <c r="NJY4" s="885"/>
      <c r="NJZ4" s="885"/>
      <c r="NKA4" s="885"/>
      <c r="NKB4" s="885"/>
      <c r="NKC4" s="885"/>
      <c r="NKD4" s="885"/>
      <c r="NKE4" s="885"/>
      <c r="NKF4" s="885"/>
      <c r="NKG4" s="885"/>
      <c r="NKH4" s="885"/>
      <c r="NKI4" s="885"/>
      <c r="NKJ4" s="885"/>
      <c r="NKK4" s="885"/>
      <c r="NKL4" s="885"/>
      <c r="NKM4" s="885"/>
      <c r="NKN4" s="885"/>
      <c r="NKO4" s="885"/>
      <c r="NKP4" s="885"/>
      <c r="NKQ4" s="885"/>
      <c r="NKR4" s="885"/>
      <c r="NKS4" s="885"/>
      <c r="NKT4" s="885"/>
      <c r="NKU4" s="885"/>
      <c r="NKV4" s="885"/>
      <c r="NKW4" s="885"/>
      <c r="NKX4" s="885"/>
      <c r="NKY4" s="885"/>
      <c r="NKZ4" s="885"/>
      <c r="NLA4" s="885"/>
      <c r="NLB4" s="885"/>
      <c r="NLC4" s="885"/>
      <c r="NLD4" s="885"/>
      <c r="NLE4" s="885"/>
      <c r="NLF4" s="885"/>
      <c r="NLG4" s="885"/>
      <c r="NLH4" s="885"/>
      <c r="NLI4" s="885"/>
      <c r="NLJ4" s="885"/>
      <c r="NLK4" s="885"/>
      <c r="NLL4" s="885"/>
      <c r="NLM4" s="885"/>
      <c r="NLN4" s="885"/>
      <c r="NLO4" s="885"/>
      <c r="NLP4" s="885"/>
      <c r="NLQ4" s="885"/>
      <c r="NLR4" s="885"/>
      <c r="NLS4" s="885"/>
      <c r="NLT4" s="885"/>
      <c r="NLU4" s="885"/>
      <c r="NLV4" s="885"/>
      <c r="NLW4" s="885"/>
      <c r="NLX4" s="885"/>
      <c r="NLY4" s="885"/>
      <c r="NLZ4" s="885"/>
      <c r="NMA4" s="885"/>
      <c r="NMB4" s="885"/>
      <c r="NMC4" s="885"/>
      <c r="NMD4" s="885"/>
      <c r="NME4" s="885"/>
      <c r="NMF4" s="885"/>
      <c r="NMG4" s="885"/>
      <c r="NMH4" s="885"/>
      <c r="NMI4" s="885"/>
      <c r="NMJ4" s="885"/>
      <c r="NMK4" s="885"/>
      <c r="NML4" s="885"/>
      <c r="NMM4" s="885"/>
      <c r="NMN4" s="885"/>
      <c r="NMO4" s="885"/>
      <c r="NMP4" s="885"/>
      <c r="NMQ4" s="885"/>
      <c r="NMR4" s="885"/>
      <c r="NMS4" s="885"/>
      <c r="NMT4" s="885"/>
      <c r="NMU4" s="885"/>
      <c r="NMV4" s="885"/>
      <c r="NMW4" s="885"/>
      <c r="NMX4" s="885"/>
      <c r="NMY4" s="885"/>
      <c r="NMZ4" s="885"/>
      <c r="NNA4" s="885"/>
      <c r="NNB4" s="885"/>
      <c r="NNC4" s="885"/>
      <c r="NND4" s="885"/>
      <c r="NNE4" s="885"/>
      <c r="NNF4" s="885"/>
      <c r="NNG4" s="885"/>
      <c r="NNH4" s="885"/>
      <c r="NNI4" s="885"/>
      <c r="NNJ4" s="885"/>
      <c r="NNK4" s="885"/>
      <c r="NNL4" s="885"/>
      <c r="NNM4" s="885"/>
      <c r="NNN4" s="885"/>
      <c r="NNO4" s="885"/>
      <c r="NNP4" s="885"/>
      <c r="NNQ4" s="885"/>
      <c r="NNR4" s="885"/>
      <c r="NNS4" s="885"/>
      <c r="NNT4" s="885"/>
      <c r="NNU4" s="885"/>
      <c r="NNV4" s="885"/>
      <c r="NNW4" s="885"/>
      <c r="NNX4" s="885"/>
      <c r="NNY4" s="885"/>
      <c r="NNZ4" s="885"/>
      <c r="NOA4" s="885"/>
      <c r="NOB4" s="885"/>
      <c r="NOC4" s="885"/>
      <c r="NOD4" s="885"/>
      <c r="NOE4" s="885"/>
      <c r="NOF4" s="885"/>
      <c r="NOG4" s="885"/>
      <c r="NOH4" s="885"/>
      <c r="NOI4" s="885"/>
      <c r="NOJ4" s="885"/>
      <c r="NOK4" s="885"/>
      <c r="NOL4" s="885"/>
      <c r="NOM4" s="885"/>
      <c r="NON4" s="885"/>
      <c r="NOO4" s="885"/>
      <c r="NOP4" s="885"/>
      <c r="NOQ4" s="885"/>
      <c r="NOR4" s="885"/>
      <c r="NOS4" s="885"/>
      <c r="NOT4" s="885"/>
      <c r="NOU4" s="885"/>
      <c r="NOV4" s="885"/>
      <c r="NOW4" s="885"/>
      <c r="NOX4" s="885"/>
      <c r="NOY4" s="885"/>
      <c r="NOZ4" s="885"/>
      <c r="NPA4" s="885"/>
      <c r="NPB4" s="885"/>
      <c r="NPC4" s="885"/>
      <c r="NPD4" s="885"/>
      <c r="NPE4" s="885"/>
      <c r="NPF4" s="885"/>
      <c r="NPG4" s="885"/>
      <c r="NPH4" s="885"/>
      <c r="NPI4" s="885"/>
      <c r="NPJ4" s="885"/>
      <c r="NPK4" s="885"/>
      <c r="NPL4" s="885"/>
      <c r="NPM4" s="885"/>
      <c r="NPN4" s="885"/>
      <c r="NPO4" s="885"/>
      <c r="NPP4" s="885"/>
      <c r="NPQ4" s="885"/>
      <c r="NPR4" s="885"/>
      <c r="NPS4" s="885"/>
      <c r="NPT4" s="885"/>
      <c r="NPU4" s="885"/>
      <c r="NPV4" s="885"/>
      <c r="NPW4" s="885"/>
      <c r="NPX4" s="885"/>
      <c r="NPY4" s="885"/>
      <c r="NPZ4" s="885"/>
      <c r="NQA4" s="885"/>
      <c r="NQB4" s="885"/>
      <c r="NQC4" s="885"/>
      <c r="NQD4" s="885"/>
      <c r="NQE4" s="885"/>
      <c r="NQF4" s="885"/>
      <c r="NQG4" s="885"/>
      <c r="NQH4" s="885"/>
      <c r="NQI4" s="885"/>
      <c r="NQJ4" s="885"/>
      <c r="NQK4" s="885"/>
      <c r="NQL4" s="885"/>
      <c r="NQM4" s="885"/>
      <c r="NQN4" s="885"/>
      <c r="NQO4" s="885"/>
      <c r="NQP4" s="885"/>
      <c r="NQQ4" s="885"/>
      <c r="NQR4" s="885"/>
      <c r="NQS4" s="885"/>
      <c r="NQT4" s="885"/>
      <c r="NQU4" s="885"/>
      <c r="NQV4" s="885"/>
      <c r="NQW4" s="885"/>
      <c r="NQX4" s="885"/>
      <c r="NQY4" s="885"/>
      <c r="NQZ4" s="885"/>
      <c r="NRA4" s="885"/>
      <c r="NRB4" s="885"/>
      <c r="NRC4" s="885"/>
      <c r="NRD4" s="885"/>
      <c r="NRE4" s="885"/>
      <c r="NRF4" s="885"/>
      <c r="NRG4" s="885"/>
      <c r="NRH4" s="885"/>
      <c r="NRI4" s="885"/>
      <c r="NRJ4" s="885"/>
      <c r="NRK4" s="885"/>
      <c r="NRL4" s="885"/>
      <c r="NRM4" s="885"/>
      <c r="NRN4" s="885"/>
      <c r="NRO4" s="885"/>
      <c r="NRP4" s="885"/>
      <c r="NRQ4" s="885"/>
      <c r="NRR4" s="885"/>
      <c r="NRS4" s="885"/>
      <c r="NRT4" s="885"/>
      <c r="NRU4" s="885"/>
      <c r="NRV4" s="885"/>
      <c r="NRW4" s="885"/>
      <c r="NRX4" s="885"/>
      <c r="NRY4" s="885"/>
      <c r="NRZ4" s="885"/>
      <c r="NSA4" s="885"/>
      <c r="NSB4" s="885"/>
      <c r="NSC4" s="885"/>
      <c r="NSD4" s="885"/>
      <c r="NSE4" s="885"/>
      <c r="NSF4" s="885"/>
      <c r="NSG4" s="885"/>
      <c r="NSH4" s="885"/>
      <c r="NSI4" s="885"/>
      <c r="NSJ4" s="885"/>
      <c r="NSK4" s="885"/>
      <c r="NSL4" s="885"/>
      <c r="NSM4" s="885"/>
      <c r="NSN4" s="885"/>
      <c r="NSO4" s="885"/>
      <c r="NSP4" s="885"/>
      <c r="NSQ4" s="885"/>
      <c r="NSR4" s="885"/>
      <c r="NSS4" s="885"/>
      <c r="NST4" s="885"/>
      <c r="NSU4" s="885"/>
      <c r="NSV4" s="885"/>
      <c r="NSW4" s="885"/>
      <c r="NSX4" s="885"/>
      <c r="NSY4" s="885"/>
      <c r="NSZ4" s="885"/>
      <c r="NTA4" s="885"/>
      <c r="NTB4" s="885"/>
      <c r="NTC4" s="885"/>
      <c r="NTD4" s="885"/>
      <c r="NTE4" s="885"/>
      <c r="NTF4" s="885"/>
      <c r="NTG4" s="885"/>
      <c r="NTH4" s="885"/>
      <c r="NTI4" s="885"/>
      <c r="NTJ4" s="885"/>
      <c r="NTK4" s="885"/>
      <c r="NTL4" s="885"/>
      <c r="NTM4" s="885"/>
      <c r="NTN4" s="885"/>
      <c r="NTO4" s="885"/>
      <c r="NTP4" s="885"/>
      <c r="NTQ4" s="885"/>
      <c r="NTR4" s="885"/>
      <c r="NTS4" s="885"/>
      <c r="NTT4" s="885"/>
      <c r="NTU4" s="885"/>
      <c r="NTV4" s="885"/>
      <c r="NTW4" s="885"/>
      <c r="NTX4" s="885"/>
      <c r="NTY4" s="885"/>
      <c r="NTZ4" s="885"/>
      <c r="NUA4" s="885"/>
      <c r="NUB4" s="885"/>
      <c r="NUC4" s="885"/>
      <c r="NUD4" s="885"/>
      <c r="NUE4" s="885"/>
      <c r="NUF4" s="885"/>
      <c r="NUG4" s="885"/>
      <c r="NUH4" s="885"/>
      <c r="NUI4" s="885"/>
      <c r="NUJ4" s="885"/>
      <c r="NUK4" s="885"/>
      <c r="NUL4" s="885"/>
      <c r="NUM4" s="885"/>
      <c r="NUN4" s="885"/>
      <c r="NUO4" s="885"/>
      <c r="NUP4" s="885"/>
      <c r="NUQ4" s="885"/>
      <c r="NUR4" s="885"/>
      <c r="NUS4" s="885"/>
      <c r="NUT4" s="885"/>
      <c r="NUU4" s="885"/>
      <c r="NUV4" s="885"/>
      <c r="NUW4" s="885"/>
      <c r="NUX4" s="885"/>
      <c r="NUY4" s="885"/>
      <c r="NUZ4" s="885"/>
      <c r="NVA4" s="885"/>
      <c r="NVB4" s="885"/>
      <c r="NVC4" s="885"/>
      <c r="NVD4" s="885"/>
      <c r="NVE4" s="885"/>
      <c r="NVF4" s="885"/>
      <c r="NVG4" s="885"/>
      <c r="NVH4" s="885"/>
      <c r="NVI4" s="885"/>
      <c r="NVJ4" s="885"/>
      <c r="NVK4" s="885"/>
      <c r="NVL4" s="885"/>
      <c r="NVM4" s="885"/>
      <c r="NVN4" s="885"/>
      <c r="NVO4" s="885"/>
      <c r="NVP4" s="885"/>
      <c r="NVQ4" s="885"/>
      <c r="NVR4" s="885"/>
      <c r="NVS4" s="885"/>
      <c r="NVT4" s="885"/>
      <c r="NVU4" s="885"/>
      <c r="NVV4" s="885"/>
      <c r="NVW4" s="885"/>
      <c r="NVX4" s="885"/>
      <c r="NVY4" s="885"/>
      <c r="NVZ4" s="885"/>
      <c r="NWA4" s="885"/>
      <c r="NWB4" s="885"/>
      <c r="NWC4" s="885"/>
      <c r="NWD4" s="885"/>
      <c r="NWE4" s="885"/>
      <c r="NWF4" s="885"/>
      <c r="NWG4" s="885"/>
      <c r="NWH4" s="885"/>
      <c r="NWI4" s="885"/>
      <c r="NWJ4" s="885"/>
      <c r="NWK4" s="885"/>
      <c r="NWL4" s="885"/>
      <c r="NWM4" s="885"/>
      <c r="NWN4" s="885"/>
      <c r="NWO4" s="885"/>
      <c r="NWP4" s="885"/>
      <c r="NWQ4" s="885"/>
      <c r="NWR4" s="885"/>
      <c r="NWS4" s="885"/>
      <c r="NWT4" s="885"/>
      <c r="NWU4" s="885"/>
      <c r="NWV4" s="885"/>
      <c r="NWW4" s="885"/>
      <c r="NWX4" s="885"/>
      <c r="NWY4" s="885"/>
      <c r="NWZ4" s="885"/>
      <c r="NXA4" s="885"/>
      <c r="NXB4" s="885"/>
      <c r="NXC4" s="885"/>
      <c r="NXD4" s="885"/>
      <c r="NXE4" s="885"/>
      <c r="NXF4" s="885"/>
      <c r="NXG4" s="885"/>
      <c r="NXH4" s="885"/>
      <c r="NXI4" s="885"/>
      <c r="NXJ4" s="885"/>
      <c r="NXK4" s="885"/>
      <c r="NXL4" s="885"/>
      <c r="NXM4" s="885"/>
      <c r="NXN4" s="885"/>
      <c r="NXO4" s="885"/>
      <c r="NXP4" s="885"/>
      <c r="NXQ4" s="885"/>
      <c r="NXR4" s="885"/>
      <c r="NXS4" s="885"/>
      <c r="NXT4" s="885"/>
      <c r="NXU4" s="885"/>
      <c r="NXV4" s="885"/>
      <c r="NXW4" s="885"/>
      <c r="NXX4" s="885"/>
      <c r="NXY4" s="885"/>
      <c r="NXZ4" s="885"/>
      <c r="NYA4" s="885"/>
      <c r="NYB4" s="885"/>
      <c r="NYC4" s="885"/>
      <c r="NYD4" s="885"/>
      <c r="NYE4" s="885"/>
      <c r="NYF4" s="885"/>
      <c r="NYG4" s="885"/>
      <c r="NYH4" s="885"/>
      <c r="NYI4" s="885"/>
      <c r="NYJ4" s="885"/>
      <c r="NYK4" s="885"/>
      <c r="NYL4" s="885"/>
      <c r="NYM4" s="885"/>
      <c r="NYN4" s="885"/>
      <c r="NYO4" s="885"/>
      <c r="NYP4" s="885"/>
      <c r="NYQ4" s="885"/>
      <c r="NYR4" s="885"/>
      <c r="NYS4" s="885"/>
      <c r="NYT4" s="885"/>
      <c r="NYU4" s="885"/>
      <c r="NYV4" s="885"/>
      <c r="NYW4" s="885"/>
      <c r="NYX4" s="885"/>
      <c r="NYY4" s="885"/>
      <c r="NYZ4" s="885"/>
      <c r="NZA4" s="885"/>
      <c r="NZB4" s="885"/>
      <c r="NZC4" s="885"/>
      <c r="NZD4" s="885"/>
      <c r="NZE4" s="885"/>
      <c r="NZF4" s="885"/>
      <c r="NZG4" s="885"/>
      <c r="NZH4" s="885"/>
      <c r="NZI4" s="885"/>
      <c r="NZJ4" s="885"/>
      <c r="NZK4" s="885"/>
      <c r="NZL4" s="885"/>
      <c r="NZM4" s="885"/>
      <c r="NZN4" s="885"/>
      <c r="NZO4" s="885"/>
      <c r="NZP4" s="885"/>
      <c r="NZQ4" s="885"/>
      <c r="NZR4" s="885"/>
      <c r="NZS4" s="885"/>
      <c r="NZT4" s="885"/>
      <c r="NZU4" s="885"/>
      <c r="NZV4" s="885"/>
      <c r="NZW4" s="885"/>
      <c r="NZX4" s="885"/>
      <c r="NZY4" s="885"/>
      <c r="NZZ4" s="885"/>
      <c r="OAA4" s="885"/>
      <c r="OAB4" s="885"/>
      <c r="OAC4" s="885"/>
      <c r="OAD4" s="885"/>
      <c r="OAE4" s="885"/>
      <c r="OAF4" s="885"/>
      <c r="OAG4" s="885"/>
      <c r="OAH4" s="885"/>
      <c r="OAI4" s="885"/>
      <c r="OAJ4" s="885"/>
      <c r="OAK4" s="885"/>
      <c r="OAL4" s="885"/>
      <c r="OAM4" s="885"/>
      <c r="OAN4" s="885"/>
      <c r="OAO4" s="885"/>
      <c r="OAP4" s="885"/>
      <c r="OAQ4" s="885"/>
      <c r="OAR4" s="885"/>
      <c r="OAS4" s="885"/>
      <c r="OAT4" s="885"/>
      <c r="OAU4" s="885"/>
      <c r="OAV4" s="885"/>
      <c r="OAW4" s="885"/>
      <c r="OAX4" s="885"/>
      <c r="OAY4" s="885"/>
      <c r="OAZ4" s="885"/>
      <c r="OBA4" s="885"/>
      <c r="OBB4" s="885"/>
      <c r="OBC4" s="885"/>
      <c r="OBD4" s="885"/>
      <c r="OBE4" s="885"/>
      <c r="OBF4" s="885"/>
      <c r="OBG4" s="885"/>
      <c r="OBH4" s="885"/>
      <c r="OBI4" s="885"/>
      <c r="OBJ4" s="885"/>
      <c r="OBK4" s="885"/>
      <c r="OBL4" s="885"/>
      <c r="OBM4" s="885"/>
      <c r="OBN4" s="885"/>
      <c r="OBO4" s="885"/>
      <c r="OBP4" s="885"/>
      <c r="OBQ4" s="885"/>
      <c r="OBR4" s="885"/>
      <c r="OBS4" s="885"/>
      <c r="OBT4" s="885"/>
      <c r="OBU4" s="885"/>
      <c r="OBV4" s="885"/>
      <c r="OBW4" s="885"/>
      <c r="OBX4" s="885"/>
      <c r="OBY4" s="885"/>
      <c r="OBZ4" s="885"/>
      <c r="OCA4" s="885"/>
      <c r="OCB4" s="885"/>
      <c r="OCC4" s="885"/>
      <c r="OCD4" s="885"/>
      <c r="OCE4" s="885"/>
      <c r="OCF4" s="885"/>
      <c r="OCG4" s="885"/>
      <c r="OCH4" s="885"/>
      <c r="OCI4" s="885"/>
      <c r="OCJ4" s="885"/>
      <c r="OCK4" s="885"/>
      <c r="OCL4" s="885"/>
      <c r="OCM4" s="885"/>
      <c r="OCN4" s="885"/>
      <c r="OCO4" s="885"/>
      <c r="OCP4" s="885"/>
      <c r="OCQ4" s="885"/>
      <c r="OCR4" s="885"/>
      <c r="OCS4" s="885"/>
      <c r="OCT4" s="885"/>
      <c r="OCU4" s="885"/>
      <c r="OCV4" s="885"/>
      <c r="OCW4" s="885"/>
      <c r="OCX4" s="885"/>
      <c r="OCY4" s="885"/>
      <c r="OCZ4" s="885"/>
      <c r="ODA4" s="885"/>
      <c r="ODB4" s="885"/>
      <c r="ODC4" s="885"/>
      <c r="ODD4" s="885"/>
      <c r="ODE4" s="885"/>
      <c r="ODF4" s="885"/>
      <c r="ODG4" s="885"/>
      <c r="ODH4" s="885"/>
      <c r="ODI4" s="885"/>
      <c r="ODJ4" s="885"/>
      <c r="ODK4" s="885"/>
      <c r="ODL4" s="885"/>
      <c r="ODM4" s="885"/>
      <c r="ODN4" s="885"/>
      <c r="ODO4" s="885"/>
      <c r="ODP4" s="885"/>
      <c r="ODQ4" s="885"/>
      <c r="ODR4" s="885"/>
      <c r="ODS4" s="885"/>
      <c r="ODT4" s="885"/>
      <c r="ODU4" s="885"/>
      <c r="ODV4" s="885"/>
      <c r="ODW4" s="885"/>
      <c r="ODX4" s="885"/>
      <c r="ODY4" s="885"/>
      <c r="ODZ4" s="885"/>
      <c r="OEA4" s="885"/>
      <c r="OEB4" s="885"/>
      <c r="OEC4" s="885"/>
      <c r="OED4" s="885"/>
      <c r="OEE4" s="885"/>
      <c r="OEF4" s="885"/>
      <c r="OEG4" s="885"/>
      <c r="OEH4" s="885"/>
      <c r="OEI4" s="885"/>
      <c r="OEJ4" s="885"/>
      <c r="OEK4" s="885"/>
      <c r="OEL4" s="885"/>
      <c r="OEM4" s="885"/>
      <c r="OEN4" s="885"/>
      <c r="OEO4" s="885"/>
      <c r="OEP4" s="885"/>
      <c r="OEQ4" s="885"/>
      <c r="OER4" s="885"/>
      <c r="OES4" s="885"/>
      <c r="OET4" s="885"/>
      <c r="OEU4" s="885"/>
      <c r="OEV4" s="885"/>
      <c r="OEW4" s="885"/>
      <c r="OEX4" s="885"/>
      <c r="OEY4" s="885"/>
      <c r="OEZ4" s="885"/>
      <c r="OFA4" s="885"/>
      <c r="OFB4" s="885"/>
      <c r="OFC4" s="885"/>
      <c r="OFD4" s="885"/>
      <c r="OFE4" s="885"/>
      <c r="OFF4" s="885"/>
      <c r="OFG4" s="885"/>
      <c r="OFH4" s="885"/>
      <c r="OFI4" s="885"/>
      <c r="OFJ4" s="885"/>
      <c r="OFK4" s="885"/>
      <c r="OFL4" s="885"/>
      <c r="OFM4" s="885"/>
      <c r="OFN4" s="885"/>
      <c r="OFO4" s="885"/>
      <c r="OFP4" s="885"/>
      <c r="OFQ4" s="885"/>
      <c r="OFR4" s="885"/>
      <c r="OFS4" s="885"/>
      <c r="OFT4" s="885"/>
      <c r="OFU4" s="885"/>
      <c r="OFV4" s="885"/>
      <c r="OFW4" s="885"/>
      <c r="OFX4" s="885"/>
      <c r="OFY4" s="885"/>
      <c r="OFZ4" s="885"/>
      <c r="OGA4" s="885"/>
      <c r="OGB4" s="885"/>
      <c r="OGC4" s="885"/>
      <c r="OGD4" s="885"/>
      <c r="OGE4" s="885"/>
      <c r="OGF4" s="885"/>
      <c r="OGG4" s="885"/>
      <c r="OGH4" s="885"/>
      <c r="OGI4" s="885"/>
      <c r="OGJ4" s="885"/>
      <c r="OGK4" s="885"/>
      <c r="OGL4" s="885"/>
      <c r="OGM4" s="885"/>
      <c r="OGN4" s="885"/>
      <c r="OGO4" s="885"/>
      <c r="OGP4" s="885"/>
      <c r="OGQ4" s="885"/>
      <c r="OGR4" s="885"/>
      <c r="OGS4" s="885"/>
      <c r="OGT4" s="885"/>
      <c r="OGU4" s="885"/>
      <c r="OGV4" s="885"/>
      <c r="OGW4" s="885"/>
      <c r="OGX4" s="885"/>
      <c r="OGY4" s="885"/>
      <c r="OGZ4" s="885"/>
      <c r="OHA4" s="885"/>
      <c r="OHB4" s="885"/>
      <c r="OHC4" s="885"/>
      <c r="OHD4" s="885"/>
      <c r="OHE4" s="885"/>
      <c r="OHF4" s="885"/>
      <c r="OHG4" s="885"/>
      <c r="OHH4" s="885"/>
      <c r="OHI4" s="885"/>
      <c r="OHJ4" s="885"/>
      <c r="OHK4" s="885"/>
      <c r="OHL4" s="885"/>
      <c r="OHM4" s="885"/>
      <c r="OHN4" s="885"/>
      <c r="OHO4" s="885"/>
      <c r="OHP4" s="885"/>
      <c r="OHQ4" s="885"/>
      <c r="OHR4" s="885"/>
      <c r="OHS4" s="885"/>
      <c r="OHT4" s="885"/>
      <c r="OHU4" s="885"/>
      <c r="OHV4" s="885"/>
      <c r="OHW4" s="885"/>
      <c r="OHX4" s="885"/>
      <c r="OHY4" s="885"/>
      <c r="OHZ4" s="885"/>
      <c r="OIA4" s="885"/>
      <c r="OIB4" s="885"/>
      <c r="OIC4" s="885"/>
      <c r="OID4" s="885"/>
      <c r="OIE4" s="885"/>
      <c r="OIF4" s="885"/>
      <c r="OIG4" s="885"/>
      <c r="OIH4" s="885"/>
      <c r="OII4" s="885"/>
      <c r="OIJ4" s="885"/>
      <c r="OIK4" s="885"/>
      <c r="OIL4" s="885"/>
      <c r="OIM4" s="885"/>
      <c r="OIN4" s="885"/>
      <c r="OIO4" s="885"/>
      <c r="OIP4" s="885"/>
      <c r="OIQ4" s="885"/>
      <c r="OIR4" s="885"/>
      <c r="OIS4" s="885"/>
      <c r="OIT4" s="885"/>
      <c r="OIU4" s="885"/>
      <c r="OIV4" s="885"/>
      <c r="OIW4" s="885"/>
      <c r="OIX4" s="885"/>
      <c r="OIY4" s="885"/>
      <c r="OIZ4" s="885"/>
      <c r="OJA4" s="885"/>
      <c r="OJB4" s="885"/>
      <c r="OJC4" s="885"/>
      <c r="OJD4" s="885"/>
      <c r="OJE4" s="885"/>
      <c r="OJF4" s="885"/>
      <c r="OJG4" s="885"/>
      <c r="OJH4" s="885"/>
      <c r="OJI4" s="885"/>
      <c r="OJJ4" s="885"/>
      <c r="OJK4" s="885"/>
      <c r="OJL4" s="885"/>
      <c r="OJM4" s="885"/>
      <c r="OJN4" s="885"/>
      <c r="OJO4" s="885"/>
      <c r="OJP4" s="885"/>
      <c r="OJQ4" s="885"/>
      <c r="OJR4" s="885"/>
      <c r="OJS4" s="885"/>
      <c r="OJT4" s="885"/>
      <c r="OJU4" s="885"/>
      <c r="OJV4" s="885"/>
      <c r="OJW4" s="885"/>
      <c r="OJX4" s="885"/>
      <c r="OJY4" s="885"/>
      <c r="OJZ4" s="885"/>
      <c r="OKA4" s="885"/>
      <c r="OKB4" s="885"/>
      <c r="OKC4" s="885"/>
      <c r="OKD4" s="885"/>
      <c r="OKE4" s="885"/>
      <c r="OKF4" s="885"/>
      <c r="OKG4" s="885"/>
      <c r="OKH4" s="885"/>
      <c r="OKI4" s="885"/>
      <c r="OKJ4" s="885"/>
      <c r="OKK4" s="885"/>
      <c r="OKL4" s="885"/>
      <c r="OKM4" s="885"/>
      <c r="OKN4" s="885"/>
      <c r="OKO4" s="885"/>
      <c r="OKP4" s="885"/>
      <c r="OKQ4" s="885"/>
      <c r="OKR4" s="885"/>
      <c r="OKS4" s="885"/>
      <c r="OKT4" s="885"/>
      <c r="OKU4" s="885"/>
      <c r="OKV4" s="885"/>
      <c r="OKW4" s="885"/>
      <c r="OKX4" s="885"/>
      <c r="OKY4" s="885"/>
      <c r="OKZ4" s="885"/>
      <c r="OLA4" s="885"/>
      <c r="OLB4" s="885"/>
      <c r="OLC4" s="885"/>
      <c r="OLD4" s="885"/>
      <c r="OLE4" s="885"/>
      <c r="OLF4" s="885"/>
      <c r="OLG4" s="885"/>
      <c r="OLH4" s="885"/>
      <c r="OLI4" s="885"/>
      <c r="OLJ4" s="885"/>
      <c r="OLK4" s="885"/>
      <c r="OLL4" s="885"/>
      <c r="OLM4" s="885"/>
      <c r="OLN4" s="885"/>
      <c r="OLO4" s="885"/>
      <c r="OLP4" s="885"/>
      <c r="OLQ4" s="885"/>
      <c r="OLR4" s="885"/>
      <c r="OLS4" s="885"/>
      <c r="OLT4" s="885"/>
      <c r="OLU4" s="885"/>
      <c r="OLV4" s="885"/>
      <c r="OLW4" s="885"/>
      <c r="OLX4" s="885"/>
      <c r="OLY4" s="885"/>
      <c r="OLZ4" s="885"/>
      <c r="OMA4" s="885"/>
      <c r="OMB4" s="885"/>
      <c r="OMC4" s="885"/>
      <c r="OMD4" s="885"/>
      <c r="OME4" s="885"/>
      <c r="OMF4" s="885"/>
      <c r="OMG4" s="885"/>
      <c r="OMH4" s="885"/>
      <c r="OMI4" s="885"/>
      <c r="OMJ4" s="885"/>
      <c r="OMK4" s="885"/>
      <c r="OML4" s="885"/>
      <c r="OMM4" s="885"/>
      <c r="OMN4" s="885"/>
      <c r="OMO4" s="885"/>
      <c r="OMP4" s="885"/>
      <c r="OMQ4" s="885"/>
      <c r="OMR4" s="885"/>
      <c r="OMS4" s="885"/>
      <c r="OMT4" s="885"/>
      <c r="OMU4" s="885"/>
      <c r="OMV4" s="885"/>
      <c r="OMW4" s="885"/>
      <c r="OMX4" s="885"/>
      <c r="OMY4" s="885"/>
      <c r="OMZ4" s="885"/>
      <c r="ONA4" s="885"/>
      <c r="ONB4" s="885"/>
      <c r="ONC4" s="885"/>
      <c r="OND4" s="885"/>
      <c r="ONE4" s="885"/>
      <c r="ONF4" s="885"/>
      <c r="ONG4" s="885"/>
      <c r="ONH4" s="885"/>
      <c r="ONI4" s="885"/>
      <c r="ONJ4" s="885"/>
      <c r="ONK4" s="885"/>
      <c r="ONL4" s="885"/>
      <c r="ONM4" s="885"/>
      <c r="ONN4" s="885"/>
      <c r="ONO4" s="885"/>
      <c r="ONP4" s="885"/>
      <c r="ONQ4" s="885"/>
      <c r="ONR4" s="885"/>
      <c r="ONS4" s="885"/>
      <c r="ONT4" s="885"/>
      <c r="ONU4" s="885"/>
      <c r="ONV4" s="885"/>
      <c r="ONW4" s="885"/>
      <c r="ONX4" s="885"/>
      <c r="ONY4" s="885"/>
      <c r="ONZ4" s="885"/>
      <c r="OOA4" s="885"/>
      <c r="OOB4" s="885"/>
      <c r="OOC4" s="885"/>
      <c r="OOD4" s="885"/>
      <c r="OOE4" s="885"/>
      <c r="OOF4" s="885"/>
      <c r="OOG4" s="885"/>
      <c r="OOH4" s="885"/>
      <c r="OOI4" s="885"/>
      <c r="OOJ4" s="885"/>
      <c r="OOK4" s="885"/>
      <c r="OOL4" s="885"/>
      <c r="OOM4" s="885"/>
      <c r="OON4" s="885"/>
      <c r="OOO4" s="885"/>
      <c r="OOP4" s="885"/>
      <c r="OOQ4" s="885"/>
      <c r="OOR4" s="885"/>
      <c r="OOS4" s="885"/>
      <c r="OOT4" s="885"/>
      <c r="OOU4" s="885"/>
      <c r="OOV4" s="885"/>
      <c r="OOW4" s="885"/>
      <c r="OOX4" s="885"/>
      <c r="OOY4" s="885"/>
      <c r="OOZ4" s="885"/>
      <c r="OPA4" s="885"/>
      <c r="OPB4" s="885"/>
      <c r="OPC4" s="885"/>
      <c r="OPD4" s="885"/>
      <c r="OPE4" s="885"/>
      <c r="OPF4" s="885"/>
      <c r="OPG4" s="885"/>
      <c r="OPH4" s="885"/>
      <c r="OPI4" s="885"/>
      <c r="OPJ4" s="885"/>
      <c r="OPK4" s="885"/>
      <c r="OPL4" s="885"/>
      <c r="OPM4" s="885"/>
      <c r="OPN4" s="885"/>
      <c r="OPO4" s="885"/>
      <c r="OPP4" s="885"/>
      <c r="OPQ4" s="885"/>
      <c r="OPR4" s="885"/>
      <c r="OPS4" s="885"/>
      <c r="OPT4" s="885"/>
      <c r="OPU4" s="885"/>
      <c r="OPV4" s="885"/>
      <c r="OPW4" s="885"/>
      <c r="OPX4" s="885"/>
      <c r="OPY4" s="885"/>
      <c r="OPZ4" s="885"/>
      <c r="OQA4" s="885"/>
      <c r="OQB4" s="885"/>
      <c r="OQC4" s="885"/>
      <c r="OQD4" s="885"/>
      <c r="OQE4" s="885"/>
      <c r="OQF4" s="885"/>
      <c r="OQG4" s="885"/>
      <c r="OQH4" s="885"/>
      <c r="OQI4" s="885"/>
      <c r="OQJ4" s="885"/>
      <c r="OQK4" s="885"/>
      <c r="OQL4" s="885"/>
      <c r="OQM4" s="885"/>
      <c r="OQN4" s="885"/>
      <c r="OQO4" s="885"/>
      <c r="OQP4" s="885"/>
      <c r="OQQ4" s="885"/>
      <c r="OQR4" s="885"/>
      <c r="OQS4" s="885"/>
      <c r="OQT4" s="885"/>
      <c r="OQU4" s="885"/>
      <c r="OQV4" s="885"/>
      <c r="OQW4" s="885"/>
      <c r="OQX4" s="885"/>
      <c r="OQY4" s="885"/>
      <c r="OQZ4" s="885"/>
      <c r="ORA4" s="885"/>
      <c r="ORB4" s="885"/>
      <c r="ORC4" s="885"/>
      <c r="ORD4" s="885"/>
      <c r="ORE4" s="885"/>
      <c r="ORF4" s="885"/>
      <c r="ORG4" s="885"/>
      <c r="ORH4" s="885"/>
      <c r="ORI4" s="885"/>
      <c r="ORJ4" s="885"/>
      <c r="ORK4" s="885"/>
      <c r="ORL4" s="885"/>
      <c r="ORM4" s="885"/>
      <c r="ORN4" s="885"/>
      <c r="ORO4" s="885"/>
      <c r="ORP4" s="885"/>
      <c r="ORQ4" s="885"/>
      <c r="ORR4" s="885"/>
      <c r="ORS4" s="885"/>
      <c r="ORT4" s="885"/>
      <c r="ORU4" s="885"/>
      <c r="ORV4" s="885"/>
      <c r="ORW4" s="885"/>
      <c r="ORX4" s="885"/>
      <c r="ORY4" s="885"/>
      <c r="ORZ4" s="885"/>
      <c r="OSA4" s="885"/>
      <c r="OSB4" s="885"/>
      <c r="OSC4" s="885"/>
      <c r="OSD4" s="885"/>
      <c r="OSE4" s="885"/>
      <c r="OSF4" s="885"/>
      <c r="OSG4" s="885"/>
      <c r="OSH4" s="885"/>
      <c r="OSI4" s="885"/>
      <c r="OSJ4" s="885"/>
      <c r="OSK4" s="885"/>
      <c r="OSL4" s="885"/>
      <c r="OSM4" s="885"/>
      <c r="OSN4" s="885"/>
      <c r="OSO4" s="885"/>
      <c r="OSP4" s="885"/>
      <c r="OSQ4" s="885"/>
      <c r="OSR4" s="885"/>
      <c r="OSS4" s="885"/>
      <c r="OST4" s="885"/>
      <c r="OSU4" s="885"/>
      <c r="OSV4" s="885"/>
      <c r="OSW4" s="885"/>
      <c r="OSX4" s="885"/>
      <c r="OSY4" s="885"/>
      <c r="OSZ4" s="885"/>
      <c r="OTA4" s="885"/>
      <c r="OTB4" s="885"/>
      <c r="OTC4" s="885"/>
      <c r="OTD4" s="885"/>
      <c r="OTE4" s="885"/>
      <c r="OTF4" s="885"/>
      <c r="OTG4" s="885"/>
      <c r="OTH4" s="885"/>
      <c r="OTI4" s="885"/>
      <c r="OTJ4" s="885"/>
      <c r="OTK4" s="885"/>
      <c r="OTL4" s="885"/>
      <c r="OTM4" s="885"/>
      <c r="OTN4" s="885"/>
      <c r="OTO4" s="885"/>
      <c r="OTP4" s="885"/>
      <c r="OTQ4" s="885"/>
      <c r="OTR4" s="885"/>
      <c r="OTS4" s="885"/>
      <c r="OTT4" s="885"/>
      <c r="OTU4" s="885"/>
      <c r="OTV4" s="885"/>
      <c r="OTW4" s="885"/>
      <c r="OTX4" s="885"/>
      <c r="OTY4" s="885"/>
      <c r="OTZ4" s="885"/>
      <c r="OUA4" s="885"/>
      <c r="OUB4" s="885"/>
      <c r="OUC4" s="885"/>
      <c r="OUD4" s="885"/>
      <c r="OUE4" s="885"/>
      <c r="OUF4" s="885"/>
      <c r="OUG4" s="885"/>
      <c r="OUH4" s="885"/>
      <c r="OUI4" s="885"/>
      <c r="OUJ4" s="885"/>
      <c r="OUK4" s="885"/>
      <c r="OUL4" s="885"/>
      <c r="OUM4" s="885"/>
      <c r="OUN4" s="885"/>
      <c r="OUO4" s="885"/>
      <c r="OUP4" s="885"/>
      <c r="OUQ4" s="885"/>
      <c r="OUR4" s="885"/>
      <c r="OUS4" s="885"/>
      <c r="OUT4" s="885"/>
      <c r="OUU4" s="885"/>
      <c r="OUV4" s="885"/>
      <c r="OUW4" s="885"/>
      <c r="OUX4" s="885"/>
      <c r="OUY4" s="885"/>
      <c r="OUZ4" s="885"/>
      <c r="OVA4" s="885"/>
      <c r="OVB4" s="885"/>
      <c r="OVC4" s="885"/>
      <c r="OVD4" s="885"/>
      <c r="OVE4" s="885"/>
      <c r="OVF4" s="885"/>
      <c r="OVG4" s="885"/>
      <c r="OVH4" s="885"/>
      <c r="OVI4" s="885"/>
      <c r="OVJ4" s="885"/>
      <c r="OVK4" s="885"/>
      <c r="OVL4" s="885"/>
      <c r="OVM4" s="885"/>
      <c r="OVN4" s="885"/>
      <c r="OVO4" s="885"/>
      <c r="OVP4" s="885"/>
      <c r="OVQ4" s="885"/>
      <c r="OVR4" s="885"/>
      <c r="OVS4" s="885"/>
      <c r="OVT4" s="885"/>
      <c r="OVU4" s="885"/>
      <c r="OVV4" s="885"/>
      <c r="OVW4" s="885"/>
      <c r="OVX4" s="885"/>
      <c r="OVY4" s="885"/>
      <c r="OVZ4" s="885"/>
      <c r="OWA4" s="885"/>
      <c r="OWB4" s="885"/>
      <c r="OWC4" s="885"/>
      <c r="OWD4" s="885"/>
      <c r="OWE4" s="885"/>
      <c r="OWF4" s="885"/>
      <c r="OWG4" s="885"/>
      <c r="OWH4" s="885"/>
      <c r="OWI4" s="885"/>
      <c r="OWJ4" s="885"/>
      <c r="OWK4" s="885"/>
      <c r="OWL4" s="885"/>
      <c r="OWM4" s="885"/>
      <c r="OWN4" s="885"/>
      <c r="OWO4" s="885"/>
      <c r="OWP4" s="885"/>
      <c r="OWQ4" s="885"/>
      <c r="OWR4" s="885"/>
      <c r="OWS4" s="885"/>
      <c r="OWT4" s="885"/>
      <c r="OWU4" s="885"/>
      <c r="OWV4" s="885"/>
      <c r="OWW4" s="885"/>
      <c r="OWX4" s="885"/>
      <c r="OWY4" s="885"/>
      <c r="OWZ4" s="885"/>
      <c r="OXA4" s="885"/>
      <c r="OXB4" s="885"/>
      <c r="OXC4" s="885"/>
      <c r="OXD4" s="885"/>
      <c r="OXE4" s="885"/>
      <c r="OXF4" s="885"/>
      <c r="OXG4" s="885"/>
      <c r="OXH4" s="885"/>
      <c r="OXI4" s="885"/>
      <c r="OXJ4" s="885"/>
      <c r="OXK4" s="885"/>
      <c r="OXL4" s="885"/>
      <c r="OXM4" s="885"/>
      <c r="OXN4" s="885"/>
      <c r="OXO4" s="885"/>
      <c r="OXP4" s="885"/>
      <c r="OXQ4" s="885"/>
      <c r="OXR4" s="885"/>
      <c r="OXS4" s="885"/>
      <c r="OXT4" s="885"/>
      <c r="OXU4" s="885"/>
      <c r="OXV4" s="885"/>
      <c r="OXW4" s="885"/>
      <c r="OXX4" s="885"/>
      <c r="OXY4" s="885"/>
      <c r="OXZ4" s="885"/>
      <c r="OYA4" s="885"/>
      <c r="OYB4" s="885"/>
      <c r="OYC4" s="885"/>
      <c r="OYD4" s="885"/>
      <c r="OYE4" s="885"/>
      <c r="OYF4" s="885"/>
      <c r="OYG4" s="885"/>
      <c r="OYH4" s="885"/>
      <c r="OYI4" s="885"/>
      <c r="OYJ4" s="885"/>
      <c r="OYK4" s="885"/>
      <c r="OYL4" s="885"/>
      <c r="OYM4" s="885"/>
      <c r="OYN4" s="885"/>
      <c r="OYO4" s="885"/>
      <c r="OYP4" s="885"/>
      <c r="OYQ4" s="885"/>
      <c r="OYR4" s="885"/>
      <c r="OYS4" s="885"/>
      <c r="OYT4" s="885"/>
      <c r="OYU4" s="885"/>
      <c r="OYV4" s="885"/>
      <c r="OYW4" s="885"/>
      <c r="OYX4" s="885"/>
      <c r="OYY4" s="885"/>
      <c r="OYZ4" s="885"/>
      <c r="OZA4" s="885"/>
      <c r="OZB4" s="885"/>
      <c r="OZC4" s="885"/>
      <c r="OZD4" s="885"/>
      <c r="OZE4" s="885"/>
      <c r="OZF4" s="885"/>
      <c r="OZG4" s="885"/>
      <c r="OZH4" s="885"/>
      <c r="OZI4" s="885"/>
      <c r="OZJ4" s="885"/>
      <c r="OZK4" s="885"/>
      <c r="OZL4" s="885"/>
      <c r="OZM4" s="885"/>
      <c r="OZN4" s="885"/>
      <c r="OZO4" s="885"/>
      <c r="OZP4" s="885"/>
      <c r="OZQ4" s="885"/>
      <c r="OZR4" s="885"/>
      <c r="OZS4" s="885"/>
      <c r="OZT4" s="885"/>
      <c r="OZU4" s="885"/>
      <c r="OZV4" s="885"/>
      <c r="OZW4" s="885"/>
      <c r="OZX4" s="885"/>
      <c r="OZY4" s="885"/>
      <c r="OZZ4" s="885"/>
      <c r="PAA4" s="885"/>
      <c r="PAB4" s="885"/>
      <c r="PAC4" s="885"/>
      <c r="PAD4" s="885"/>
      <c r="PAE4" s="885"/>
      <c r="PAF4" s="885"/>
      <c r="PAG4" s="885"/>
      <c r="PAH4" s="885"/>
      <c r="PAI4" s="885"/>
      <c r="PAJ4" s="885"/>
      <c r="PAK4" s="885"/>
      <c r="PAL4" s="885"/>
      <c r="PAM4" s="885"/>
      <c r="PAN4" s="885"/>
      <c r="PAO4" s="885"/>
      <c r="PAP4" s="885"/>
      <c r="PAQ4" s="885"/>
      <c r="PAR4" s="885"/>
      <c r="PAS4" s="885"/>
      <c r="PAT4" s="885"/>
      <c r="PAU4" s="885"/>
      <c r="PAV4" s="885"/>
      <c r="PAW4" s="885"/>
      <c r="PAX4" s="885"/>
      <c r="PAY4" s="885"/>
      <c r="PAZ4" s="885"/>
      <c r="PBA4" s="885"/>
      <c r="PBB4" s="885"/>
      <c r="PBC4" s="885"/>
      <c r="PBD4" s="885"/>
      <c r="PBE4" s="885"/>
      <c r="PBF4" s="885"/>
      <c r="PBG4" s="885"/>
      <c r="PBH4" s="885"/>
      <c r="PBI4" s="885"/>
      <c r="PBJ4" s="885"/>
      <c r="PBK4" s="885"/>
      <c r="PBL4" s="885"/>
      <c r="PBM4" s="885"/>
      <c r="PBN4" s="885"/>
      <c r="PBO4" s="885"/>
      <c r="PBP4" s="885"/>
      <c r="PBQ4" s="885"/>
      <c r="PBR4" s="885"/>
      <c r="PBS4" s="885"/>
      <c r="PBT4" s="885"/>
      <c r="PBU4" s="885"/>
      <c r="PBV4" s="885"/>
      <c r="PBW4" s="885"/>
      <c r="PBX4" s="885"/>
      <c r="PBY4" s="885"/>
      <c r="PBZ4" s="885"/>
      <c r="PCA4" s="885"/>
      <c r="PCB4" s="885"/>
      <c r="PCC4" s="885"/>
      <c r="PCD4" s="885"/>
      <c r="PCE4" s="885"/>
      <c r="PCF4" s="885"/>
      <c r="PCG4" s="885"/>
      <c r="PCH4" s="885"/>
      <c r="PCI4" s="885"/>
      <c r="PCJ4" s="885"/>
      <c r="PCK4" s="885"/>
      <c r="PCL4" s="885"/>
      <c r="PCM4" s="885"/>
      <c r="PCN4" s="885"/>
      <c r="PCO4" s="885"/>
      <c r="PCP4" s="885"/>
      <c r="PCQ4" s="885"/>
      <c r="PCR4" s="885"/>
      <c r="PCS4" s="885"/>
      <c r="PCT4" s="885"/>
      <c r="PCU4" s="885"/>
      <c r="PCV4" s="885"/>
      <c r="PCW4" s="885"/>
      <c r="PCX4" s="885"/>
      <c r="PCY4" s="885"/>
      <c r="PCZ4" s="885"/>
      <c r="PDA4" s="885"/>
      <c r="PDB4" s="885"/>
      <c r="PDC4" s="885"/>
      <c r="PDD4" s="885"/>
      <c r="PDE4" s="885"/>
      <c r="PDF4" s="885"/>
      <c r="PDG4" s="885"/>
      <c r="PDH4" s="885"/>
      <c r="PDI4" s="885"/>
      <c r="PDJ4" s="885"/>
      <c r="PDK4" s="885"/>
      <c r="PDL4" s="885"/>
      <c r="PDM4" s="885"/>
      <c r="PDN4" s="885"/>
      <c r="PDO4" s="885"/>
      <c r="PDP4" s="885"/>
      <c r="PDQ4" s="885"/>
      <c r="PDR4" s="885"/>
      <c r="PDS4" s="885"/>
      <c r="PDT4" s="885"/>
      <c r="PDU4" s="885"/>
      <c r="PDV4" s="885"/>
      <c r="PDW4" s="885"/>
      <c r="PDX4" s="885"/>
      <c r="PDY4" s="885"/>
      <c r="PDZ4" s="885"/>
      <c r="PEA4" s="885"/>
      <c r="PEB4" s="885"/>
      <c r="PEC4" s="885"/>
      <c r="PED4" s="885"/>
      <c r="PEE4" s="885"/>
      <c r="PEF4" s="885"/>
      <c r="PEG4" s="885"/>
      <c r="PEH4" s="885"/>
      <c r="PEI4" s="885"/>
      <c r="PEJ4" s="885"/>
      <c r="PEK4" s="885"/>
      <c r="PEL4" s="885"/>
      <c r="PEM4" s="885"/>
      <c r="PEN4" s="885"/>
      <c r="PEO4" s="885"/>
      <c r="PEP4" s="885"/>
      <c r="PEQ4" s="885"/>
      <c r="PER4" s="885"/>
      <c r="PES4" s="885"/>
      <c r="PET4" s="885"/>
      <c r="PEU4" s="885"/>
      <c r="PEV4" s="885"/>
      <c r="PEW4" s="885"/>
      <c r="PEX4" s="885"/>
      <c r="PEY4" s="885"/>
      <c r="PEZ4" s="885"/>
      <c r="PFA4" s="885"/>
      <c r="PFB4" s="885"/>
      <c r="PFC4" s="885"/>
      <c r="PFD4" s="885"/>
      <c r="PFE4" s="885"/>
      <c r="PFF4" s="885"/>
      <c r="PFG4" s="885"/>
      <c r="PFH4" s="885"/>
      <c r="PFI4" s="885"/>
      <c r="PFJ4" s="885"/>
      <c r="PFK4" s="885"/>
      <c r="PFL4" s="885"/>
      <c r="PFM4" s="885"/>
      <c r="PFN4" s="885"/>
      <c r="PFO4" s="885"/>
      <c r="PFP4" s="885"/>
      <c r="PFQ4" s="885"/>
      <c r="PFR4" s="885"/>
      <c r="PFS4" s="885"/>
      <c r="PFT4" s="885"/>
      <c r="PFU4" s="885"/>
      <c r="PFV4" s="885"/>
      <c r="PFW4" s="885"/>
      <c r="PFX4" s="885"/>
      <c r="PFY4" s="885"/>
      <c r="PFZ4" s="885"/>
      <c r="PGA4" s="885"/>
      <c r="PGB4" s="885"/>
      <c r="PGC4" s="885"/>
      <c r="PGD4" s="885"/>
      <c r="PGE4" s="885"/>
      <c r="PGF4" s="885"/>
      <c r="PGG4" s="885"/>
      <c r="PGH4" s="885"/>
      <c r="PGI4" s="885"/>
      <c r="PGJ4" s="885"/>
      <c r="PGK4" s="885"/>
      <c r="PGL4" s="885"/>
      <c r="PGM4" s="885"/>
      <c r="PGN4" s="885"/>
      <c r="PGO4" s="885"/>
      <c r="PGP4" s="885"/>
      <c r="PGQ4" s="885"/>
      <c r="PGR4" s="885"/>
      <c r="PGS4" s="885"/>
      <c r="PGT4" s="885"/>
      <c r="PGU4" s="885"/>
      <c r="PGV4" s="885"/>
      <c r="PGW4" s="885"/>
      <c r="PGX4" s="885"/>
      <c r="PGY4" s="885"/>
      <c r="PGZ4" s="885"/>
      <c r="PHA4" s="885"/>
      <c r="PHB4" s="885"/>
      <c r="PHC4" s="885"/>
      <c r="PHD4" s="885"/>
      <c r="PHE4" s="885"/>
      <c r="PHF4" s="885"/>
      <c r="PHG4" s="885"/>
      <c r="PHH4" s="885"/>
      <c r="PHI4" s="885"/>
      <c r="PHJ4" s="885"/>
      <c r="PHK4" s="885"/>
      <c r="PHL4" s="885"/>
      <c r="PHM4" s="885"/>
      <c r="PHN4" s="885"/>
      <c r="PHO4" s="885"/>
      <c r="PHP4" s="885"/>
      <c r="PHQ4" s="885"/>
      <c r="PHR4" s="885"/>
      <c r="PHS4" s="885"/>
      <c r="PHT4" s="885"/>
      <c r="PHU4" s="885"/>
      <c r="PHV4" s="885"/>
      <c r="PHW4" s="885"/>
      <c r="PHX4" s="885"/>
      <c r="PHY4" s="885"/>
      <c r="PHZ4" s="885"/>
      <c r="PIA4" s="885"/>
      <c r="PIB4" s="885"/>
      <c r="PIC4" s="885"/>
      <c r="PID4" s="885"/>
      <c r="PIE4" s="885"/>
      <c r="PIF4" s="885"/>
      <c r="PIG4" s="885"/>
      <c r="PIH4" s="885"/>
      <c r="PII4" s="885"/>
      <c r="PIJ4" s="885"/>
      <c r="PIK4" s="885"/>
      <c r="PIL4" s="885"/>
      <c r="PIM4" s="885"/>
      <c r="PIN4" s="885"/>
      <c r="PIO4" s="885"/>
      <c r="PIP4" s="885"/>
      <c r="PIQ4" s="885"/>
      <c r="PIR4" s="885"/>
      <c r="PIS4" s="885"/>
      <c r="PIT4" s="885"/>
      <c r="PIU4" s="885"/>
      <c r="PIV4" s="885"/>
      <c r="PIW4" s="885"/>
      <c r="PIX4" s="885"/>
      <c r="PIY4" s="885"/>
      <c r="PIZ4" s="885"/>
      <c r="PJA4" s="885"/>
      <c r="PJB4" s="885"/>
      <c r="PJC4" s="885"/>
      <c r="PJD4" s="885"/>
      <c r="PJE4" s="885"/>
      <c r="PJF4" s="885"/>
      <c r="PJG4" s="885"/>
      <c r="PJH4" s="885"/>
      <c r="PJI4" s="885"/>
      <c r="PJJ4" s="885"/>
      <c r="PJK4" s="885"/>
      <c r="PJL4" s="885"/>
      <c r="PJM4" s="885"/>
      <c r="PJN4" s="885"/>
      <c r="PJO4" s="885"/>
      <c r="PJP4" s="885"/>
      <c r="PJQ4" s="885"/>
      <c r="PJR4" s="885"/>
      <c r="PJS4" s="885"/>
      <c r="PJT4" s="885"/>
      <c r="PJU4" s="885"/>
      <c r="PJV4" s="885"/>
      <c r="PJW4" s="885"/>
      <c r="PJX4" s="885"/>
      <c r="PJY4" s="885"/>
      <c r="PJZ4" s="885"/>
      <c r="PKA4" s="885"/>
      <c r="PKB4" s="885"/>
      <c r="PKC4" s="885"/>
      <c r="PKD4" s="885"/>
      <c r="PKE4" s="885"/>
      <c r="PKF4" s="885"/>
      <c r="PKG4" s="885"/>
      <c r="PKH4" s="885"/>
      <c r="PKI4" s="885"/>
      <c r="PKJ4" s="885"/>
      <c r="PKK4" s="885"/>
      <c r="PKL4" s="885"/>
      <c r="PKM4" s="885"/>
      <c r="PKN4" s="885"/>
      <c r="PKO4" s="885"/>
      <c r="PKP4" s="885"/>
      <c r="PKQ4" s="885"/>
      <c r="PKR4" s="885"/>
      <c r="PKS4" s="885"/>
      <c r="PKT4" s="885"/>
      <c r="PKU4" s="885"/>
      <c r="PKV4" s="885"/>
      <c r="PKW4" s="885"/>
      <c r="PKX4" s="885"/>
      <c r="PKY4" s="885"/>
      <c r="PKZ4" s="885"/>
      <c r="PLA4" s="885"/>
      <c r="PLB4" s="885"/>
      <c r="PLC4" s="885"/>
      <c r="PLD4" s="885"/>
      <c r="PLE4" s="885"/>
      <c r="PLF4" s="885"/>
      <c r="PLG4" s="885"/>
      <c r="PLH4" s="885"/>
      <c r="PLI4" s="885"/>
      <c r="PLJ4" s="885"/>
      <c r="PLK4" s="885"/>
      <c r="PLL4" s="885"/>
      <c r="PLM4" s="885"/>
      <c r="PLN4" s="885"/>
      <c r="PLO4" s="885"/>
      <c r="PLP4" s="885"/>
      <c r="PLQ4" s="885"/>
      <c r="PLR4" s="885"/>
      <c r="PLS4" s="885"/>
      <c r="PLT4" s="885"/>
      <c r="PLU4" s="885"/>
      <c r="PLV4" s="885"/>
      <c r="PLW4" s="885"/>
      <c r="PLX4" s="885"/>
      <c r="PLY4" s="885"/>
      <c r="PLZ4" s="885"/>
      <c r="PMA4" s="885"/>
      <c r="PMB4" s="885"/>
      <c r="PMC4" s="885"/>
      <c r="PMD4" s="885"/>
      <c r="PME4" s="885"/>
      <c r="PMF4" s="885"/>
      <c r="PMG4" s="885"/>
      <c r="PMH4" s="885"/>
      <c r="PMI4" s="885"/>
      <c r="PMJ4" s="885"/>
      <c r="PMK4" s="885"/>
      <c r="PML4" s="885"/>
      <c r="PMM4" s="885"/>
      <c r="PMN4" s="885"/>
      <c r="PMO4" s="885"/>
      <c r="PMP4" s="885"/>
      <c r="PMQ4" s="885"/>
      <c r="PMR4" s="885"/>
      <c r="PMS4" s="885"/>
      <c r="PMT4" s="885"/>
      <c r="PMU4" s="885"/>
      <c r="PMV4" s="885"/>
      <c r="PMW4" s="885"/>
      <c r="PMX4" s="885"/>
      <c r="PMY4" s="885"/>
      <c r="PMZ4" s="885"/>
      <c r="PNA4" s="885"/>
      <c r="PNB4" s="885"/>
      <c r="PNC4" s="885"/>
      <c r="PND4" s="885"/>
      <c r="PNE4" s="885"/>
      <c r="PNF4" s="885"/>
      <c r="PNG4" s="885"/>
      <c r="PNH4" s="885"/>
      <c r="PNI4" s="885"/>
      <c r="PNJ4" s="885"/>
      <c r="PNK4" s="885"/>
      <c r="PNL4" s="885"/>
      <c r="PNM4" s="885"/>
      <c r="PNN4" s="885"/>
      <c r="PNO4" s="885"/>
      <c r="PNP4" s="885"/>
      <c r="PNQ4" s="885"/>
      <c r="PNR4" s="885"/>
      <c r="PNS4" s="885"/>
      <c r="PNT4" s="885"/>
      <c r="PNU4" s="885"/>
      <c r="PNV4" s="885"/>
      <c r="PNW4" s="885"/>
      <c r="PNX4" s="885"/>
      <c r="PNY4" s="885"/>
      <c r="PNZ4" s="885"/>
      <c r="POA4" s="885"/>
      <c r="POB4" s="885"/>
      <c r="POC4" s="885"/>
      <c r="POD4" s="885"/>
      <c r="POE4" s="885"/>
      <c r="POF4" s="885"/>
      <c r="POG4" s="885"/>
      <c r="POH4" s="885"/>
      <c r="POI4" s="885"/>
      <c r="POJ4" s="885"/>
      <c r="POK4" s="885"/>
      <c r="POL4" s="885"/>
      <c r="POM4" s="885"/>
      <c r="PON4" s="885"/>
      <c r="POO4" s="885"/>
      <c r="POP4" s="885"/>
      <c r="POQ4" s="885"/>
      <c r="POR4" s="885"/>
      <c r="POS4" s="885"/>
      <c r="POT4" s="885"/>
      <c r="POU4" s="885"/>
      <c r="POV4" s="885"/>
      <c r="POW4" s="885"/>
      <c r="POX4" s="885"/>
      <c r="POY4" s="885"/>
      <c r="POZ4" s="885"/>
      <c r="PPA4" s="885"/>
      <c r="PPB4" s="885"/>
      <c r="PPC4" s="885"/>
      <c r="PPD4" s="885"/>
      <c r="PPE4" s="885"/>
      <c r="PPF4" s="885"/>
      <c r="PPG4" s="885"/>
      <c r="PPH4" s="885"/>
      <c r="PPI4" s="885"/>
      <c r="PPJ4" s="885"/>
      <c r="PPK4" s="885"/>
      <c r="PPL4" s="885"/>
      <c r="PPM4" s="885"/>
      <c r="PPN4" s="885"/>
      <c r="PPO4" s="885"/>
      <c r="PPP4" s="885"/>
      <c r="PPQ4" s="885"/>
      <c r="PPR4" s="885"/>
      <c r="PPS4" s="885"/>
      <c r="PPT4" s="885"/>
      <c r="PPU4" s="885"/>
      <c r="PPV4" s="885"/>
      <c r="PPW4" s="885"/>
      <c r="PPX4" s="885"/>
      <c r="PPY4" s="885"/>
      <c r="PPZ4" s="885"/>
      <c r="PQA4" s="885"/>
      <c r="PQB4" s="885"/>
      <c r="PQC4" s="885"/>
      <c r="PQD4" s="885"/>
      <c r="PQE4" s="885"/>
      <c r="PQF4" s="885"/>
      <c r="PQG4" s="885"/>
      <c r="PQH4" s="885"/>
      <c r="PQI4" s="885"/>
      <c r="PQJ4" s="885"/>
      <c r="PQK4" s="885"/>
      <c r="PQL4" s="885"/>
      <c r="PQM4" s="885"/>
      <c r="PQN4" s="885"/>
      <c r="PQO4" s="885"/>
      <c r="PQP4" s="885"/>
      <c r="PQQ4" s="885"/>
      <c r="PQR4" s="885"/>
      <c r="PQS4" s="885"/>
      <c r="PQT4" s="885"/>
      <c r="PQU4" s="885"/>
      <c r="PQV4" s="885"/>
      <c r="PQW4" s="885"/>
      <c r="PQX4" s="885"/>
      <c r="PQY4" s="885"/>
      <c r="PQZ4" s="885"/>
      <c r="PRA4" s="885"/>
      <c r="PRB4" s="885"/>
      <c r="PRC4" s="885"/>
      <c r="PRD4" s="885"/>
      <c r="PRE4" s="885"/>
      <c r="PRF4" s="885"/>
      <c r="PRG4" s="885"/>
      <c r="PRH4" s="885"/>
      <c r="PRI4" s="885"/>
      <c r="PRJ4" s="885"/>
      <c r="PRK4" s="885"/>
      <c r="PRL4" s="885"/>
      <c r="PRM4" s="885"/>
      <c r="PRN4" s="885"/>
      <c r="PRO4" s="885"/>
      <c r="PRP4" s="885"/>
      <c r="PRQ4" s="885"/>
      <c r="PRR4" s="885"/>
      <c r="PRS4" s="885"/>
      <c r="PRT4" s="885"/>
      <c r="PRU4" s="885"/>
      <c r="PRV4" s="885"/>
      <c r="PRW4" s="885"/>
      <c r="PRX4" s="885"/>
      <c r="PRY4" s="885"/>
      <c r="PRZ4" s="885"/>
      <c r="PSA4" s="885"/>
      <c r="PSB4" s="885"/>
      <c r="PSC4" s="885"/>
      <c r="PSD4" s="885"/>
      <c r="PSE4" s="885"/>
      <c r="PSF4" s="885"/>
      <c r="PSG4" s="885"/>
      <c r="PSH4" s="885"/>
      <c r="PSI4" s="885"/>
      <c r="PSJ4" s="885"/>
      <c r="PSK4" s="885"/>
      <c r="PSL4" s="885"/>
      <c r="PSM4" s="885"/>
      <c r="PSN4" s="885"/>
      <c r="PSO4" s="885"/>
      <c r="PSP4" s="885"/>
      <c r="PSQ4" s="885"/>
      <c r="PSR4" s="885"/>
      <c r="PSS4" s="885"/>
      <c r="PST4" s="885"/>
      <c r="PSU4" s="885"/>
      <c r="PSV4" s="885"/>
      <c r="PSW4" s="885"/>
      <c r="PSX4" s="885"/>
      <c r="PSY4" s="885"/>
      <c r="PSZ4" s="885"/>
      <c r="PTA4" s="885"/>
      <c r="PTB4" s="885"/>
      <c r="PTC4" s="885"/>
      <c r="PTD4" s="885"/>
      <c r="PTE4" s="885"/>
      <c r="PTF4" s="885"/>
      <c r="PTG4" s="885"/>
      <c r="PTH4" s="885"/>
      <c r="PTI4" s="885"/>
      <c r="PTJ4" s="885"/>
      <c r="PTK4" s="885"/>
      <c r="PTL4" s="885"/>
      <c r="PTM4" s="885"/>
      <c r="PTN4" s="885"/>
      <c r="PTO4" s="885"/>
      <c r="PTP4" s="885"/>
      <c r="PTQ4" s="885"/>
      <c r="PTR4" s="885"/>
      <c r="PTS4" s="885"/>
      <c r="PTT4" s="885"/>
      <c r="PTU4" s="885"/>
      <c r="PTV4" s="885"/>
      <c r="PTW4" s="885"/>
      <c r="PTX4" s="885"/>
      <c r="PTY4" s="885"/>
      <c r="PTZ4" s="885"/>
      <c r="PUA4" s="885"/>
      <c r="PUB4" s="885"/>
      <c r="PUC4" s="885"/>
      <c r="PUD4" s="885"/>
      <c r="PUE4" s="885"/>
      <c r="PUF4" s="885"/>
      <c r="PUG4" s="885"/>
      <c r="PUH4" s="885"/>
      <c r="PUI4" s="885"/>
      <c r="PUJ4" s="885"/>
      <c r="PUK4" s="885"/>
      <c r="PUL4" s="885"/>
      <c r="PUM4" s="885"/>
      <c r="PUN4" s="885"/>
      <c r="PUO4" s="885"/>
      <c r="PUP4" s="885"/>
      <c r="PUQ4" s="885"/>
      <c r="PUR4" s="885"/>
      <c r="PUS4" s="885"/>
      <c r="PUT4" s="885"/>
      <c r="PUU4" s="885"/>
      <c r="PUV4" s="885"/>
      <c r="PUW4" s="885"/>
      <c r="PUX4" s="885"/>
      <c r="PUY4" s="885"/>
      <c r="PUZ4" s="885"/>
      <c r="PVA4" s="885"/>
      <c r="PVB4" s="885"/>
      <c r="PVC4" s="885"/>
      <c r="PVD4" s="885"/>
      <c r="PVE4" s="885"/>
      <c r="PVF4" s="885"/>
      <c r="PVG4" s="885"/>
      <c r="PVH4" s="885"/>
      <c r="PVI4" s="885"/>
      <c r="PVJ4" s="885"/>
      <c r="PVK4" s="885"/>
      <c r="PVL4" s="885"/>
      <c r="PVM4" s="885"/>
      <c r="PVN4" s="885"/>
      <c r="PVO4" s="885"/>
      <c r="PVP4" s="885"/>
      <c r="PVQ4" s="885"/>
      <c r="PVR4" s="885"/>
      <c r="PVS4" s="885"/>
      <c r="PVT4" s="885"/>
      <c r="PVU4" s="885"/>
      <c r="PVV4" s="885"/>
      <c r="PVW4" s="885"/>
      <c r="PVX4" s="885"/>
      <c r="PVY4" s="885"/>
      <c r="PVZ4" s="885"/>
      <c r="PWA4" s="885"/>
      <c r="PWB4" s="885"/>
      <c r="PWC4" s="885"/>
      <c r="PWD4" s="885"/>
      <c r="PWE4" s="885"/>
      <c r="PWF4" s="885"/>
      <c r="PWG4" s="885"/>
      <c r="PWH4" s="885"/>
      <c r="PWI4" s="885"/>
      <c r="PWJ4" s="885"/>
      <c r="PWK4" s="885"/>
      <c r="PWL4" s="885"/>
      <c r="PWM4" s="885"/>
      <c r="PWN4" s="885"/>
      <c r="PWO4" s="885"/>
      <c r="PWP4" s="885"/>
      <c r="PWQ4" s="885"/>
      <c r="PWR4" s="885"/>
      <c r="PWS4" s="885"/>
      <c r="PWT4" s="885"/>
      <c r="PWU4" s="885"/>
      <c r="PWV4" s="885"/>
      <c r="PWW4" s="885"/>
      <c r="PWX4" s="885"/>
      <c r="PWY4" s="885"/>
      <c r="PWZ4" s="885"/>
      <c r="PXA4" s="885"/>
      <c r="PXB4" s="885"/>
      <c r="PXC4" s="885"/>
      <c r="PXD4" s="885"/>
      <c r="PXE4" s="885"/>
      <c r="PXF4" s="885"/>
      <c r="PXG4" s="885"/>
      <c r="PXH4" s="885"/>
      <c r="PXI4" s="885"/>
      <c r="PXJ4" s="885"/>
      <c r="PXK4" s="885"/>
      <c r="PXL4" s="885"/>
      <c r="PXM4" s="885"/>
      <c r="PXN4" s="885"/>
      <c r="PXO4" s="885"/>
      <c r="PXP4" s="885"/>
      <c r="PXQ4" s="885"/>
      <c r="PXR4" s="885"/>
      <c r="PXS4" s="885"/>
      <c r="PXT4" s="885"/>
      <c r="PXU4" s="885"/>
      <c r="PXV4" s="885"/>
      <c r="PXW4" s="885"/>
      <c r="PXX4" s="885"/>
      <c r="PXY4" s="885"/>
      <c r="PXZ4" s="885"/>
      <c r="PYA4" s="885"/>
      <c r="PYB4" s="885"/>
      <c r="PYC4" s="885"/>
      <c r="PYD4" s="885"/>
      <c r="PYE4" s="885"/>
      <c r="PYF4" s="885"/>
      <c r="PYG4" s="885"/>
      <c r="PYH4" s="885"/>
      <c r="PYI4" s="885"/>
      <c r="PYJ4" s="885"/>
      <c r="PYK4" s="885"/>
      <c r="PYL4" s="885"/>
      <c r="PYM4" s="885"/>
      <c r="PYN4" s="885"/>
      <c r="PYO4" s="885"/>
      <c r="PYP4" s="885"/>
      <c r="PYQ4" s="885"/>
      <c r="PYR4" s="885"/>
      <c r="PYS4" s="885"/>
      <c r="PYT4" s="885"/>
      <c r="PYU4" s="885"/>
      <c r="PYV4" s="885"/>
      <c r="PYW4" s="885"/>
      <c r="PYX4" s="885"/>
      <c r="PYY4" s="885"/>
      <c r="PYZ4" s="885"/>
      <c r="PZA4" s="885"/>
      <c r="PZB4" s="885"/>
      <c r="PZC4" s="885"/>
      <c r="PZD4" s="885"/>
      <c r="PZE4" s="885"/>
      <c r="PZF4" s="885"/>
      <c r="PZG4" s="885"/>
      <c r="PZH4" s="885"/>
      <c r="PZI4" s="885"/>
      <c r="PZJ4" s="885"/>
      <c r="PZK4" s="885"/>
      <c r="PZL4" s="885"/>
      <c r="PZM4" s="885"/>
      <c r="PZN4" s="885"/>
      <c r="PZO4" s="885"/>
      <c r="PZP4" s="885"/>
      <c r="PZQ4" s="885"/>
      <c r="PZR4" s="885"/>
      <c r="PZS4" s="885"/>
      <c r="PZT4" s="885"/>
      <c r="PZU4" s="885"/>
      <c r="PZV4" s="885"/>
      <c r="PZW4" s="885"/>
      <c r="PZX4" s="885"/>
      <c r="PZY4" s="885"/>
      <c r="PZZ4" s="885"/>
      <c r="QAA4" s="885"/>
      <c r="QAB4" s="885"/>
      <c r="QAC4" s="885"/>
      <c r="QAD4" s="885"/>
      <c r="QAE4" s="885"/>
      <c r="QAF4" s="885"/>
      <c r="QAG4" s="885"/>
      <c r="QAH4" s="885"/>
      <c r="QAI4" s="885"/>
      <c r="QAJ4" s="885"/>
      <c r="QAK4" s="885"/>
      <c r="QAL4" s="885"/>
      <c r="QAM4" s="885"/>
      <c r="QAN4" s="885"/>
      <c r="QAO4" s="885"/>
      <c r="QAP4" s="885"/>
      <c r="QAQ4" s="885"/>
      <c r="QAR4" s="885"/>
      <c r="QAS4" s="885"/>
      <c r="QAT4" s="885"/>
      <c r="QAU4" s="885"/>
      <c r="QAV4" s="885"/>
      <c r="QAW4" s="885"/>
      <c r="QAX4" s="885"/>
      <c r="QAY4" s="885"/>
      <c r="QAZ4" s="885"/>
      <c r="QBA4" s="885"/>
      <c r="QBB4" s="885"/>
      <c r="QBC4" s="885"/>
      <c r="QBD4" s="885"/>
      <c r="QBE4" s="885"/>
      <c r="QBF4" s="885"/>
      <c r="QBG4" s="885"/>
      <c r="QBH4" s="885"/>
      <c r="QBI4" s="885"/>
      <c r="QBJ4" s="885"/>
      <c r="QBK4" s="885"/>
      <c r="QBL4" s="885"/>
      <c r="QBM4" s="885"/>
      <c r="QBN4" s="885"/>
      <c r="QBO4" s="885"/>
      <c r="QBP4" s="885"/>
      <c r="QBQ4" s="885"/>
      <c r="QBR4" s="885"/>
      <c r="QBS4" s="885"/>
      <c r="QBT4" s="885"/>
      <c r="QBU4" s="885"/>
      <c r="QBV4" s="885"/>
      <c r="QBW4" s="885"/>
      <c r="QBX4" s="885"/>
      <c r="QBY4" s="885"/>
      <c r="QBZ4" s="885"/>
      <c r="QCA4" s="885"/>
      <c r="QCB4" s="885"/>
      <c r="QCC4" s="885"/>
      <c r="QCD4" s="885"/>
      <c r="QCE4" s="885"/>
      <c r="QCF4" s="885"/>
      <c r="QCG4" s="885"/>
      <c r="QCH4" s="885"/>
      <c r="QCI4" s="885"/>
      <c r="QCJ4" s="885"/>
      <c r="QCK4" s="885"/>
      <c r="QCL4" s="885"/>
      <c r="QCM4" s="885"/>
      <c r="QCN4" s="885"/>
      <c r="QCO4" s="885"/>
      <c r="QCP4" s="885"/>
      <c r="QCQ4" s="885"/>
      <c r="QCR4" s="885"/>
      <c r="QCS4" s="885"/>
      <c r="QCT4" s="885"/>
      <c r="QCU4" s="885"/>
      <c r="QCV4" s="885"/>
      <c r="QCW4" s="885"/>
      <c r="QCX4" s="885"/>
      <c r="QCY4" s="885"/>
      <c r="QCZ4" s="885"/>
      <c r="QDA4" s="885"/>
      <c r="QDB4" s="885"/>
      <c r="QDC4" s="885"/>
      <c r="QDD4" s="885"/>
      <c r="QDE4" s="885"/>
      <c r="QDF4" s="885"/>
      <c r="QDG4" s="885"/>
      <c r="QDH4" s="885"/>
      <c r="QDI4" s="885"/>
      <c r="QDJ4" s="885"/>
      <c r="QDK4" s="885"/>
      <c r="QDL4" s="885"/>
      <c r="QDM4" s="885"/>
      <c r="QDN4" s="885"/>
      <c r="QDO4" s="885"/>
      <c r="QDP4" s="885"/>
      <c r="QDQ4" s="885"/>
      <c r="QDR4" s="885"/>
      <c r="QDS4" s="885"/>
      <c r="QDT4" s="885"/>
      <c r="QDU4" s="885"/>
      <c r="QDV4" s="885"/>
      <c r="QDW4" s="885"/>
      <c r="QDX4" s="885"/>
      <c r="QDY4" s="885"/>
      <c r="QDZ4" s="885"/>
      <c r="QEA4" s="885"/>
      <c r="QEB4" s="885"/>
      <c r="QEC4" s="885"/>
      <c r="QED4" s="885"/>
      <c r="QEE4" s="885"/>
      <c r="QEF4" s="885"/>
      <c r="QEG4" s="885"/>
      <c r="QEH4" s="885"/>
      <c r="QEI4" s="885"/>
      <c r="QEJ4" s="885"/>
      <c r="QEK4" s="885"/>
      <c r="QEL4" s="885"/>
      <c r="QEM4" s="885"/>
      <c r="QEN4" s="885"/>
      <c r="QEO4" s="885"/>
      <c r="QEP4" s="885"/>
      <c r="QEQ4" s="885"/>
      <c r="QER4" s="885"/>
      <c r="QES4" s="885"/>
      <c r="QET4" s="885"/>
      <c r="QEU4" s="885"/>
      <c r="QEV4" s="885"/>
      <c r="QEW4" s="885"/>
      <c r="QEX4" s="885"/>
      <c r="QEY4" s="885"/>
      <c r="QEZ4" s="885"/>
      <c r="QFA4" s="885"/>
      <c r="QFB4" s="885"/>
      <c r="QFC4" s="885"/>
      <c r="QFD4" s="885"/>
      <c r="QFE4" s="885"/>
      <c r="QFF4" s="885"/>
      <c r="QFG4" s="885"/>
      <c r="QFH4" s="885"/>
      <c r="QFI4" s="885"/>
      <c r="QFJ4" s="885"/>
      <c r="QFK4" s="885"/>
      <c r="QFL4" s="885"/>
      <c r="QFM4" s="885"/>
      <c r="QFN4" s="885"/>
      <c r="QFO4" s="885"/>
      <c r="QFP4" s="885"/>
      <c r="QFQ4" s="885"/>
      <c r="QFR4" s="885"/>
      <c r="QFS4" s="885"/>
      <c r="QFT4" s="885"/>
      <c r="QFU4" s="885"/>
      <c r="QFV4" s="885"/>
      <c r="QFW4" s="885"/>
      <c r="QFX4" s="885"/>
      <c r="QFY4" s="885"/>
      <c r="QFZ4" s="885"/>
      <c r="QGA4" s="885"/>
      <c r="QGB4" s="885"/>
      <c r="QGC4" s="885"/>
      <c r="QGD4" s="885"/>
      <c r="QGE4" s="885"/>
      <c r="QGF4" s="885"/>
      <c r="QGG4" s="885"/>
      <c r="QGH4" s="885"/>
      <c r="QGI4" s="885"/>
      <c r="QGJ4" s="885"/>
      <c r="QGK4" s="885"/>
      <c r="QGL4" s="885"/>
      <c r="QGM4" s="885"/>
      <c r="QGN4" s="885"/>
      <c r="QGO4" s="885"/>
      <c r="QGP4" s="885"/>
      <c r="QGQ4" s="885"/>
      <c r="QGR4" s="885"/>
      <c r="QGS4" s="885"/>
      <c r="QGT4" s="885"/>
      <c r="QGU4" s="885"/>
      <c r="QGV4" s="885"/>
      <c r="QGW4" s="885"/>
      <c r="QGX4" s="885"/>
      <c r="QGY4" s="885"/>
      <c r="QGZ4" s="885"/>
      <c r="QHA4" s="885"/>
      <c r="QHB4" s="885"/>
      <c r="QHC4" s="885"/>
      <c r="QHD4" s="885"/>
      <c r="QHE4" s="885"/>
      <c r="QHF4" s="885"/>
      <c r="QHG4" s="885"/>
      <c r="QHH4" s="885"/>
      <c r="QHI4" s="885"/>
      <c r="QHJ4" s="885"/>
      <c r="QHK4" s="885"/>
      <c r="QHL4" s="885"/>
      <c r="QHM4" s="885"/>
      <c r="QHN4" s="885"/>
      <c r="QHO4" s="885"/>
      <c r="QHP4" s="885"/>
      <c r="QHQ4" s="885"/>
      <c r="QHR4" s="885"/>
      <c r="QHS4" s="885"/>
      <c r="QHT4" s="885"/>
      <c r="QHU4" s="885"/>
      <c r="QHV4" s="885"/>
      <c r="QHW4" s="885"/>
      <c r="QHX4" s="885"/>
      <c r="QHY4" s="885"/>
      <c r="QHZ4" s="885"/>
      <c r="QIA4" s="885"/>
      <c r="QIB4" s="885"/>
      <c r="QIC4" s="885"/>
      <c r="QID4" s="885"/>
      <c r="QIE4" s="885"/>
      <c r="QIF4" s="885"/>
      <c r="QIG4" s="885"/>
      <c r="QIH4" s="885"/>
      <c r="QII4" s="885"/>
      <c r="QIJ4" s="885"/>
      <c r="QIK4" s="885"/>
      <c r="QIL4" s="885"/>
      <c r="QIM4" s="885"/>
      <c r="QIN4" s="885"/>
      <c r="QIO4" s="885"/>
      <c r="QIP4" s="885"/>
      <c r="QIQ4" s="885"/>
      <c r="QIR4" s="885"/>
      <c r="QIS4" s="885"/>
      <c r="QIT4" s="885"/>
      <c r="QIU4" s="885"/>
      <c r="QIV4" s="885"/>
      <c r="QIW4" s="885"/>
      <c r="QIX4" s="885"/>
      <c r="QIY4" s="885"/>
      <c r="QIZ4" s="885"/>
      <c r="QJA4" s="885"/>
      <c r="QJB4" s="885"/>
      <c r="QJC4" s="885"/>
      <c r="QJD4" s="885"/>
      <c r="QJE4" s="885"/>
      <c r="QJF4" s="885"/>
      <c r="QJG4" s="885"/>
      <c r="QJH4" s="885"/>
      <c r="QJI4" s="885"/>
      <c r="QJJ4" s="885"/>
      <c r="QJK4" s="885"/>
      <c r="QJL4" s="885"/>
      <c r="QJM4" s="885"/>
      <c r="QJN4" s="885"/>
      <c r="QJO4" s="885"/>
      <c r="QJP4" s="885"/>
      <c r="QJQ4" s="885"/>
      <c r="QJR4" s="885"/>
      <c r="QJS4" s="885"/>
      <c r="QJT4" s="885"/>
      <c r="QJU4" s="885"/>
      <c r="QJV4" s="885"/>
      <c r="QJW4" s="885"/>
      <c r="QJX4" s="885"/>
      <c r="QJY4" s="885"/>
      <c r="QJZ4" s="885"/>
      <c r="QKA4" s="885"/>
      <c r="QKB4" s="885"/>
      <c r="QKC4" s="885"/>
      <c r="QKD4" s="885"/>
      <c r="QKE4" s="885"/>
      <c r="QKF4" s="885"/>
      <c r="QKG4" s="885"/>
      <c r="QKH4" s="885"/>
      <c r="QKI4" s="885"/>
      <c r="QKJ4" s="885"/>
      <c r="QKK4" s="885"/>
      <c r="QKL4" s="885"/>
      <c r="QKM4" s="885"/>
      <c r="QKN4" s="885"/>
      <c r="QKO4" s="885"/>
      <c r="QKP4" s="885"/>
      <c r="QKQ4" s="885"/>
      <c r="QKR4" s="885"/>
      <c r="QKS4" s="885"/>
      <c r="QKT4" s="885"/>
      <c r="QKU4" s="885"/>
      <c r="QKV4" s="885"/>
      <c r="QKW4" s="885"/>
      <c r="QKX4" s="885"/>
      <c r="QKY4" s="885"/>
      <c r="QKZ4" s="885"/>
      <c r="QLA4" s="885"/>
      <c r="QLB4" s="885"/>
      <c r="QLC4" s="885"/>
      <c r="QLD4" s="885"/>
      <c r="QLE4" s="885"/>
      <c r="QLF4" s="885"/>
      <c r="QLG4" s="885"/>
      <c r="QLH4" s="885"/>
      <c r="QLI4" s="885"/>
      <c r="QLJ4" s="885"/>
      <c r="QLK4" s="885"/>
      <c r="QLL4" s="885"/>
      <c r="QLM4" s="885"/>
      <c r="QLN4" s="885"/>
      <c r="QLO4" s="885"/>
      <c r="QLP4" s="885"/>
      <c r="QLQ4" s="885"/>
      <c r="QLR4" s="885"/>
      <c r="QLS4" s="885"/>
      <c r="QLT4" s="885"/>
      <c r="QLU4" s="885"/>
      <c r="QLV4" s="885"/>
      <c r="QLW4" s="885"/>
      <c r="QLX4" s="885"/>
      <c r="QLY4" s="885"/>
      <c r="QLZ4" s="885"/>
      <c r="QMA4" s="885"/>
      <c r="QMB4" s="885"/>
      <c r="QMC4" s="885"/>
      <c r="QMD4" s="885"/>
      <c r="QME4" s="885"/>
      <c r="QMF4" s="885"/>
      <c r="QMG4" s="885"/>
      <c r="QMH4" s="885"/>
      <c r="QMI4" s="885"/>
      <c r="QMJ4" s="885"/>
      <c r="QMK4" s="885"/>
      <c r="QML4" s="885"/>
      <c r="QMM4" s="885"/>
      <c r="QMN4" s="885"/>
      <c r="QMO4" s="885"/>
      <c r="QMP4" s="885"/>
      <c r="QMQ4" s="885"/>
      <c r="QMR4" s="885"/>
      <c r="QMS4" s="885"/>
      <c r="QMT4" s="885"/>
      <c r="QMU4" s="885"/>
      <c r="QMV4" s="885"/>
      <c r="QMW4" s="885"/>
      <c r="QMX4" s="885"/>
      <c r="QMY4" s="885"/>
      <c r="QMZ4" s="885"/>
      <c r="QNA4" s="885"/>
      <c r="QNB4" s="885"/>
      <c r="QNC4" s="885"/>
      <c r="QND4" s="885"/>
      <c r="QNE4" s="885"/>
      <c r="QNF4" s="885"/>
      <c r="QNG4" s="885"/>
      <c r="QNH4" s="885"/>
      <c r="QNI4" s="885"/>
      <c r="QNJ4" s="885"/>
      <c r="QNK4" s="885"/>
      <c r="QNL4" s="885"/>
      <c r="QNM4" s="885"/>
      <c r="QNN4" s="885"/>
      <c r="QNO4" s="885"/>
      <c r="QNP4" s="885"/>
      <c r="QNQ4" s="885"/>
      <c r="QNR4" s="885"/>
      <c r="QNS4" s="885"/>
      <c r="QNT4" s="885"/>
      <c r="QNU4" s="885"/>
      <c r="QNV4" s="885"/>
      <c r="QNW4" s="885"/>
      <c r="QNX4" s="885"/>
      <c r="QNY4" s="885"/>
      <c r="QNZ4" s="885"/>
      <c r="QOA4" s="885"/>
      <c r="QOB4" s="885"/>
      <c r="QOC4" s="885"/>
      <c r="QOD4" s="885"/>
      <c r="QOE4" s="885"/>
      <c r="QOF4" s="885"/>
      <c r="QOG4" s="885"/>
      <c r="QOH4" s="885"/>
      <c r="QOI4" s="885"/>
      <c r="QOJ4" s="885"/>
      <c r="QOK4" s="885"/>
      <c r="QOL4" s="885"/>
      <c r="QOM4" s="885"/>
      <c r="QON4" s="885"/>
      <c r="QOO4" s="885"/>
      <c r="QOP4" s="885"/>
      <c r="QOQ4" s="885"/>
      <c r="QOR4" s="885"/>
      <c r="QOS4" s="885"/>
      <c r="QOT4" s="885"/>
      <c r="QOU4" s="885"/>
      <c r="QOV4" s="885"/>
      <c r="QOW4" s="885"/>
      <c r="QOX4" s="885"/>
      <c r="QOY4" s="885"/>
      <c r="QOZ4" s="885"/>
      <c r="QPA4" s="885"/>
      <c r="QPB4" s="885"/>
      <c r="QPC4" s="885"/>
      <c r="QPD4" s="885"/>
      <c r="QPE4" s="885"/>
      <c r="QPF4" s="885"/>
      <c r="QPG4" s="885"/>
      <c r="QPH4" s="885"/>
      <c r="QPI4" s="885"/>
      <c r="QPJ4" s="885"/>
      <c r="QPK4" s="885"/>
      <c r="QPL4" s="885"/>
      <c r="QPM4" s="885"/>
      <c r="QPN4" s="885"/>
      <c r="QPO4" s="885"/>
      <c r="QPP4" s="885"/>
      <c r="QPQ4" s="885"/>
      <c r="QPR4" s="885"/>
      <c r="QPS4" s="885"/>
      <c r="QPT4" s="885"/>
      <c r="QPU4" s="885"/>
      <c r="QPV4" s="885"/>
      <c r="QPW4" s="885"/>
      <c r="QPX4" s="885"/>
      <c r="QPY4" s="885"/>
      <c r="QPZ4" s="885"/>
      <c r="QQA4" s="885"/>
      <c r="QQB4" s="885"/>
      <c r="QQC4" s="885"/>
      <c r="QQD4" s="885"/>
      <c r="QQE4" s="885"/>
      <c r="QQF4" s="885"/>
      <c r="QQG4" s="885"/>
      <c r="QQH4" s="885"/>
      <c r="QQI4" s="885"/>
      <c r="QQJ4" s="885"/>
      <c r="QQK4" s="885"/>
      <c r="QQL4" s="885"/>
      <c r="QQM4" s="885"/>
      <c r="QQN4" s="885"/>
      <c r="QQO4" s="885"/>
      <c r="QQP4" s="885"/>
      <c r="QQQ4" s="885"/>
      <c r="QQR4" s="885"/>
      <c r="QQS4" s="885"/>
      <c r="QQT4" s="885"/>
      <c r="QQU4" s="885"/>
      <c r="QQV4" s="885"/>
      <c r="QQW4" s="885"/>
      <c r="QQX4" s="885"/>
      <c r="QQY4" s="885"/>
      <c r="QQZ4" s="885"/>
      <c r="QRA4" s="885"/>
      <c r="QRB4" s="885"/>
      <c r="QRC4" s="885"/>
      <c r="QRD4" s="885"/>
      <c r="QRE4" s="885"/>
      <c r="QRF4" s="885"/>
      <c r="QRG4" s="885"/>
      <c r="QRH4" s="885"/>
      <c r="QRI4" s="885"/>
      <c r="QRJ4" s="885"/>
      <c r="QRK4" s="885"/>
      <c r="QRL4" s="885"/>
      <c r="QRM4" s="885"/>
      <c r="QRN4" s="885"/>
      <c r="QRO4" s="885"/>
      <c r="QRP4" s="885"/>
      <c r="QRQ4" s="885"/>
      <c r="QRR4" s="885"/>
      <c r="QRS4" s="885"/>
      <c r="QRT4" s="885"/>
      <c r="QRU4" s="885"/>
      <c r="QRV4" s="885"/>
      <c r="QRW4" s="885"/>
      <c r="QRX4" s="885"/>
      <c r="QRY4" s="885"/>
      <c r="QRZ4" s="885"/>
      <c r="QSA4" s="885"/>
      <c r="QSB4" s="885"/>
      <c r="QSC4" s="885"/>
      <c r="QSD4" s="885"/>
      <c r="QSE4" s="885"/>
      <c r="QSF4" s="885"/>
      <c r="QSG4" s="885"/>
      <c r="QSH4" s="885"/>
      <c r="QSI4" s="885"/>
      <c r="QSJ4" s="885"/>
      <c r="QSK4" s="885"/>
      <c r="QSL4" s="885"/>
      <c r="QSM4" s="885"/>
      <c r="QSN4" s="885"/>
      <c r="QSO4" s="885"/>
      <c r="QSP4" s="885"/>
      <c r="QSQ4" s="885"/>
      <c r="QSR4" s="885"/>
      <c r="QSS4" s="885"/>
      <c r="QST4" s="885"/>
      <c r="QSU4" s="885"/>
      <c r="QSV4" s="885"/>
      <c r="QSW4" s="885"/>
      <c r="QSX4" s="885"/>
      <c r="QSY4" s="885"/>
      <c r="QSZ4" s="885"/>
      <c r="QTA4" s="885"/>
      <c r="QTB4" s="885"/>
      <c r="QTC4" s="885"/>
      <c r="QTD4" s="885"/>
      <c r="QTE4" s="885"/>
      <c r="QTF4" s="885"/>
      <c r="QTG4" s="885"/>
      <c r="QTH4" s="885"/>
      <c r="QTI4" s="885"/>
      <c r="QTJ4" s="885"/>
      <c r="QTK4" s="885"/>
      <c r="QTL4" s="885"/>
      <c r="QTM4" s="885"/>
      <c r="QTN4" s="885"/>
      <c r="QTO4" s="885"/>
      <c r="QTP4" s="885"/>
      <c r="QTQ4" s="885"/>
      <c r="QTR4" s="885"/>
      <c r="QTS4" s="885"/>
      <c r="QTT4" s="885"/>
      <c r="QTU4" s="885"/>
      <c r="QTV4" s="885"/>
      <c r="QTW4" s="885"/>
      <c r="QTX4" s="885"/>
      <c r="QTY4" s="885"/>
      <c r="QTZ4" s="885"/>
      <c r="QUA4" s="885"/>
      <c r="QUB4" s="885"/>
      <c r="QUC4" s="885"/>
      <c r="QUD4" s="885"/>
      <c r="QUE4" s="885"/>
      <c r="QUF4" s="885"/>
      <c r="QUG4" s="885"/>
      <c r="QUH4" s="885"/>
      <c r="QUI4" s="885"/>
      <c r="QUJ4" s="885"/>
      <c r="QUK4" s="885"/>
      <c r="QUL4" s="885"/>
      <c r="QUM4" s="885"/>
      <c r="QUN4" s="885"/>
      <c r="QUO4" s="885"/>
      <c r="QUP4" s="885"/>
      <c r="QUQ4" s="885"/>
      <c r="QUR4" s="885"/>
      <c r="QUS4" s="885"/>
      <c r="QUT4" s="885"/>
      <c r="QUU4" s="885"/>
      <c r="QUV4" s="885"/>
      <c r="QUW4" s="885"/>
      <c r="QUX4" s="885"/>
      <c r="QUY4" s="885"/>
      <c r="QUZ4" s="885"/>
      <c r="QVA4" s="885"/>
      <c r="QVB4" s="885"/>
      <c r="QVC4" s="885"/>
      <c r="QVD4" s="885"/>
      <c r="QVE4" s="885"/>
      <c r="QVF4" s="885"/>
      <c r="QVG4" s="885"/>
      <c r="QVH4" s="885"/>
      <c r="QVI4" s="885"/>
      <c r="QVJ4" s="885"/>
      <c r="QVK4" s="885"/>
      <c r="QVL4" s="885"/>
      <c r="QVM4" s="885"/>
      <c r="QVN4" s="885"/>
      <c r="QVO4" s="885"/>
      <c r="QVP4" s="885"/>
      <c r="QVQ4" s="885"/>
      <c r="QVR4" s="885"/>
      <c r="QVS4" s="885"/>
      <c r="QVT4" s="885"/>
      <c r="QVU4" s="885"/>
      <c r="QVV4" s="885"/>
      <c r="QVW4" s="885"/>
      <c r="QVX4" s="885"/>
      <c r="QVY4" s="885"/>
      <c r="QVZ4" s="885"/>
      <c r="QWA4" s="885"/>
      <c r="QWB4" s="885"/>
      <c r="QWC4" s="885"/>
      <c r="QWD4" s="885"/>
      <c r="QWE4" s="885"/>
      <c r="QWF4" s="885"/>
      <c r="QWG4" s="885"/>
      <c r="QWH4" s="885"/>
      <c r="QWI4" s="885"/>
      <c r="QWJ4" s="885"/>
      <c r="QWK4" s="885"/>
      <c r="QWL4" s="885"/>
      <c r="QWM4" s="885"/>
      <c r="QWN4" s="885"/>
      <c r="QWO4" s="885"/>
      <c r="QWP4" s="885"/>
      <c r="QWQ4" s="885"/>
      <c r="QWR4" s="885"/>
      <c r="QWS4" s="885"/>
      <c r="QWT4" s="885"/>
      <c r="QWU4" s="885"/>
      <c r="QWV4" s="885"/>
      <c r="QWW4" s="885"/>
      <c r="QWX4" s="885"/>
      <c r="QWY4" s="885"/>
      <c r="QWZ4" s="885"/>
      <c r="QXA4" s="885"/>
      <c r="QXB4" s="885"/>
      <c r="QXC4" s="885"/>
      <c r="QXD4" s="885"/>
      <c r="QXE4" s="885"/>
      <c r="QXF4" s="885"/>
      <c r="QXG4" s="885"/>
      <c r="QXH4" s="885"/>
      <c r="QXI4" s="885"/>
      <c r="QXJ4" s="885"/>
      <c r="QXK4" s="885"/>
      <c r="QXL4" s="885"/>
      <c r="QXM4" s="885"/>
      <c r="QXN4" s="885"/>
      <c r="QXO4" s="885"/>
      <c r="QXP4" s="885"/>
      <c r="QXQ4" s="885"/>
      <c r="QXR4" s="885"/>
      <c r="QXS4" s="885"/>
      <c r="QXT4" s="885"/>
      <c r="QXU4" s="885"/>
      <c r="QXV4" s="885"/>
      <c r="QXW4" s="885"/>
      <c r="QXX4" s="885"/>
      <c r="QXY4" s="885"/>
      <c r="QXZ4" s="885"/>
      <c r="QYA4" s="885"/>
      <c r="QYB4" s="885"/>
      <c r="QYC4" s="885"/>
      <c r="QYD4" s="885"/>
      <c r="QYE4" s="885"/>
      <c r="QYF4" s="885"/>
      <c r="QYG4" s="885"/>
      <c r="QYH4" s="885"/>
      <c r="QYI4" s="885"/>
      <c r="QYJ4" s="885"/>
      <c r="QYK4" s="885"/>
      <c r="QYL4" s="885"/>
      <c r="QYM4" s="885"/>
      <c r="QYN4" s="885"/>
      <c r="QYO4" s="885"/>
      <c r="QYP4" s="885"/>
      <c r="QYQ4" s="885"/>
      <c r="QYR4" s="885"/>
      <c r="QYS4" s="885"/>
      <c r="QYT4" s="885"/>
      <c r="QYU4" s="885"/>
      <c r="QYV4" s="885"/>
      <c r="QYW4" s="885"/>
      <c r="QYX4" s="885"/>
      <c r="QYY4" s="885"/>
      <c r="QYZ4" s="885"/>
      <c r="QZA4" s="885"/>
      <c r="QZB4" s="885"/>
      <c r="QZC4" s="885"/>
      <c r="QZD4" s="885"/>
      <c r="QZE4" s="885"/>
      <c r="QZF4" s="885"/>
      <c r="QZG4" s="885"/>
      <c r="QZH4" s="885"/>
      <c r="QZI4" s="885"/>
      <c r="QZJ4" s="885"/>
      <c r="QZK4" s="885"/>
      <c r="QZL4" s="885"/>
      <c r="QZM4" s="885"/>
      <c r="QZN4" s="885"/>
      <c r="QZO4" s="885"/>
      <c r="QZP4" s="885"/>
      <c r="QZQ4" s="885"/>
      <c r="QZR4" s="885"/>
      <c r="QZS4" s="885"/>
      <c r="QZT4" s="885"/>
      <c r="QZU4" s="885"/>
      <c r="QZV4" s="885"/>
      <c r="QZW4" s="885"/>
      <c r="QZX4" s="885"/>
      <c r="QZY4" s="885"/>
      <c r="QZZ4" s="885"/>
      <c r="RAA4" s="885"/>
      <c r="RAB4" s="885"/>
      <c r="RAC4" s="885"/>
      <c r="RAD4" s="885"/>
      <c r="RAE4" s="885"/>
      <c r="RAF4" s="885"/>
      <c r="RAG4" s="885"/>
      <c r="RAH4" s="885"/>
      <c r="RAI4" s="885"/>
      <c r="RAJ4" s="885"/>
      <c r="RAK4" s="885"/>
      <c r="RAL4" s="885"/>
      <c r="RAM4" s="885"/>
      <c r="RAN4" s="885"/>
      <c r="RAO4" s="885"/>
      <c r="RAP4" s="885"/>
      <c r="RAQ4" s="885"/>
      <c r="RAR4" s="885"/>
      <c r="RAS4" s="885"/>
      <c r="RAT4" s="885"/>
      <c r="RAU4" s="885"/>
      <c r="RAV4" s="885"/>
      <c r="RAW4" s="885"/>
      <c r="RAX4" s="885"/>
      <c r="RAY4" s="885"/>
      <c r="RAZ4" s="885"/>
      <c r="RBA4" s="885"/>
      <c r="RBB4" s="885"/>
      <c r="RBC4" s="885"/>
      <c r="RBD4" s="885"/>
      <c r="RBE4" s="885"/>
      <c r="RBF4" s="885"/>
      <c r="RBG4" s="885"/>
      <c r="RBH4" s="885"/>
      <c r="RBI4" s="885"/>
      <c r="RBJ4" s="885"/>
      <c r="RBK4" s="885"/>
      <c r="RBL4" s="885"/>
      <c r="RBM4" s="885"/>
      <c r="RBN4" s="885"/>
      <c r="RBO4" s="885"/>
      <c r="RBP4" s="885"/>
      <c r="RBQ4" s="885"/>
      <c r="RBR4" s="885"/>
      <c r="RBS4" s="885"/>
      <c r="RBT4" s="885"/>
      <c r="RBU4" s="885"/>
      <c r="RBV4" s="885"/>
      <c r="RBW4" s="885"/>
      <c r="RBX4" s="885"/>
      <c r="RBY4" s="885"/>
      <c r="RBZ4" s="885"/>
      <c r="RCA4" s="885"/>
      <c r="RCB4" s="885"/>
      <c r="RCC4" s="885"/>
      <c r="RCD4" s="885"/>
      <c r="RCE4" s="885"/>
      <c r="RCF4" s="885"/>
      <c r="RCG4" s="885"/>
      <c r="RCH4" s="885"/>
      <c r="RCI4" s="885"/>
      <c r="RCJ4" s="885"/>
      <c r="RCK4" s="885"/>
      <c r="RCL4" s="885"/>
      <c r="RCM4" s="885"/>
      <c r="RCN4" s="885"/>
      <c r="RCO4" s="885"/>
      <c r="RCP4" s="885"/>
      <c r="RCQ4" s="885"/>
      <c r="RCR4" s="885"/>
      <c r="RCS4" s="885"/>
      <c r="RCT4" s="885"/>
      <c r="RCU4" s="885"/>
      <c r="RCV4" s="885"/>
      <c r="RCW4" s="885"/>
      <c r="RCX4" s="885"/>
      <c r="RCY4" s="885"/>
      <c r="RCZ4" s="885"/>
      <c r="RDA4" s="885"/>
      <c r="RDB4" s="885"/>
      <c r="RDC4" s="885"/>
      <c r="RDD4" s="885"/>
      <c r="RDE4" s="885"/>
      <c r="RDF4" s="885"/>
      <c r="RDG4" s="885"/>
      <c r="RDH4" s="885"/>
      <c r="RDI4" s="885"/>
      <c r="RDJ4" s="885"/>
      <c r="RDK4" s="885"/>
      <c r="RDL4" s="885"/>
      <c r="RDM4" s="885"/>
      <c r="RDN4" s="885"/>
      <c r="RDO4" s="885"/>
      <c r="RDP4" s="885"/>
      <c r="RDQ4" s="885"/>
      <c r="RDR4" s="885"/>
      <c r="RDS4" s="885"/>
      <c r="RDT4" s="885"/>
      <c r="RDU4" s="885"/>
      <c r="RDV4" s="885"/>
      <c r="RDW4" s="885"/>
      <c r="RDX4" s="885"/>
      <c r="RDY4" s="885"/>
      <c r="RDZ4" s="885"/>
      <c r="REA4" s="885"/>
      <c r="REB4" s="885"/>
      <c r="REC4" s="885"/>
      <c r="RED4" s="885"/>
      <c r="REE4" s="885"/>
      <c r="REF4" s="885"/>
      <c r="REG4" s="885"/>
      <c r="REH4" s="885"/>
      <c r="REI4" s="885"/>
      <c r="REJ4" s="885"/>
      <c r="REK4" s="885"/>
      <c r="REL4" s="885"/>
      <c r="REM4" s="885"/>
      <c r="REN4" s="885"/>
      <c r="REO4" s="885"/>
      <c r="REP4" s="885"/>
      <c r="REQ4" s="885"/>
      <c r="RER4" s="885"/>
      <c r="RES4" s="885"/>
      <c r="RET4" s="885"/>
      <c r="REU4" s="885"/>
      <c r="REV4" s="885"/>
      <c r="REW4" s="885"/>
      <c r="REX4" s="885"/>
      <c r="REY4" s="885"/>
      <c r="REZ4" s="885"/>
      <c r="RFA4" s="885"/>
      <c r="RFB4" s="885"/>
      <c r="RFC4" s="885"/>
      <c r="RFD4" s="885"/>
      <c r="RFE4" s="885"/>
      <c r="RFF4" s="885"/>
      <c r="RFG4" s="885"/>
      <c r="RFH4" s="885"/>
      <c r="RFI4" s="885"/>
      <c r="RFJ4" s="885"/>
      <c r="RFK4" s="885"/>
      <c r="RFL4" s="885"/>
      <c r="RFM4" s="885"/>
      <c r="RFN4" s="885"/>
      <c r="RFO4" s="885"/>
      <c r="RFP4" s="885"/>
      <c r="RFQ4" s="885"/>
      <c r="RFR4" s="885"/>
      <c r="RFS4" s="885"/>
      <c r="RFT4" s="885"/>
      <c r="RFU4" s="885"/>
      <c r="RFV4" s="885"/>
      <c r="RFW4" s="885"/>
      <c r="RFX4" s="885"/>
      <c r="RFY4" s="885"/>
      <c r="RFZ4" s="885"/>
      <c r="RGA4" s="885"/>
      <c r="RGB4" s="885"/>
      <c r="RGC4" s="885"/>
      <c r="RGD4" s="885"/>
      <c r="RGE4" s="885"/>
      <c r="RGF4" s="885"/>
      <c r="RGG4" s="885"/>
      <c r="RGH4" s="885"/>
      <c r="RGI4" s="885"/>
      <c r="RGJ4" s="885"/>
      <c r="RGK4" s="885"/>
      <c r="RGL4" s="885"/>
      <c r="RGM4" s="885"/>
      <c r="RGN4" s="885"/>
      <c r="RGO4" s="885"/>
      <c r="RGP4" s="885"/>
      <c r="RGQ4" s="885"/>
      <c r="RGR4" s="885"/>
      <c r="RGS4" s="885"/>
      <c r="RGT4" s="885"/>
      <c r="RGU4" s="885"/>
      <c r="RGV4" s="885"/>
      <c r="RGW4" s="885"/>
      <c r="RGX4" s="885"/>
      <c r="RGY4" s="885"/>
      <c r="RGZ4" s="885"/>
      <c r="RHA4" s="885"/>
      <c r="RHB4" s="885"/>
      <c r="RHC4" s="885"/>
      <c r="RHD4" s="885"/>
      <c r="RHE4" s="885"/>
      <c r="RHF4" s="885"/>
      <c r="RHG4" s="885"/>
      <c r="RHH4" s="885"/>
      <c r="RHI4" s="885"/>
      <c r="RHJ4" s="885"/>
      <c r="RHK4" s="885"/>
      <c r="RHL4" s="885"/>
      <c r="RHM4" s="885"/>
      <c r="RHN4" s="885"/>
      <c r="RHO4" s="885"/>
      <c r="RHP4" s="885"/>
      <c r="RHQ4" s="885"/>
      <c r="RHR4" s="885"/>
      <c r="RHS4" s="885"/>
      <c r="RHT4" s="885"/>
      <c r="RHU4" s="885"/>
      <c r="RHV4" s="885"/>
      <c r="RHW4" s="885"/>
      <c r="RHX4" s="885"/>
      <c r="RHY4" s="885"/>
      <c r="RHZ4" s="885"/>
      <c r="RIA4" s="885"/>
      <c r="RIB4" s="885"/>
      <c r="RIC4" s="885"/>
      <c r="RID4" s="885"/>
      <c r="RIE4" s="885"/>
      <c r="RIF4" s="885"/>
      <c r="RIG4" s="885"/>
      <c r="RIH4" s="885"/>
      <c r="RII4" s="885"/>
      <c r="RIJ4" s="885"/>
      <c r="RIK4" s="885"/>
      <c r="RIL4" s="885"/>
      <c r="RIM4" s="885"/>
      <c r="RIN4" s="885"/>
      <c r="RIO4" s="885"/>
      <c r="RIP4" s="885"/>
      <c r="RIQ4" s="885"/>
      <c r="RIR4" s="885"/>
      <c r="RIS4" s="885"/>
      <c r="RIT4" s="885"/>
      <c r="RIU4" s="885"/>
      <c r="RIV4" s="885"/>
      <c r="RIW4" s="885"/>
      <c r="RIX4" s="885"/>
      <c r="RIY4" s="885"/>
      <c r="RIZ4" s="885"/>
      <c r="RJA4" s="885"/>
      <c r="RJB4" s="885"/>
      <c r="RJC4" s="885"/>
      <c r="RJD4" s="885"/>
      <c r="RJE4" s="885"/>
      <c r="RJF4" s="885"/>
      <c r="RJG4" s="885"/>
      <c r="RJH4" s="885"/>
      <c r="RJI4" s="885"/>
      <c r="RJJ4" s="885"/>
      <c r="RJK4" s="885"/>
      <c r="RJL4" s="885"/>
      <c r="RJM4" s="885"/>
      <c r="RJN4" s="885"/>
      <c r="RJO4" s="885"/>
      <c r="RJP4" s="885"/>
      <c r="RJQ4" s="885"/>
      <c r="RJR4" s="885"/>
      <c r="RJS4" s="885"/>
      <c r="RJT4" s="885"/>
      <c r="RJU4" s="885"/>
      <c r="RJV4" s="885"/>
      <c r="RJW4" s="885"/>
      <c r="RJX4" s="885"/>
      <c r="RJY4" s="885"/>
      <c r="RJZ4" s="885"/>
      <c r="RKA4" s="885"/>
      <c r="RKB4" s="885"/>
      <c r="RKC4" s="885"/>
      <c r="RKD4" s="885"/>
      <c r="RKE4" s="885"/>
      <c r="RKF4" s="885"/>
      <c r="RKG4" s="885"/>
      <c r="RKH4" s="885"/>
      <c r="RKI4" s="885"/>
      <c r="RKJ4" s="885"/>
      <c r="RKK4" s="885"/>
      <c r="RKL4" s="885"/>
      <c r="RKM4" s="885"/>
      <c r="RKN4" s="885"/>
      <c r="RKO4" s="885"/>
      <c r="RKP4" s="885"/>
      <c r="RKQ4" s="885"/>
      <c r="RKR4" s="885"/>
      <c r="RKS4" s="885"/>
      <c r="RKT4" s="885"/>
      <c r="RKU4" s="885"/>
      <c r="RKV4" s="885"/>
      <c r="RKW4" s="885"/>
      <c r="RKX4" s="885"/>
      <c r="RKY4" s="885"/>
      <c r="RKZ4" s="885"/>
      <c r="RLA4" s="885"/>
      <c r="RLB4" s="885"/>
      <c r="RLC4" s="885"/>
      <c r="RLD4" s="885"/>
      <c r="RLE4" s="885"/>
      <c r="RLF4" s="885"/>
      <c r="RLG4" s="885"/>
      <c r="RLH4" s="885"/>
      <c r="RLI4" s="885"/>
      <c r="RLJ4" s="885"/>
      <c r="RLK4" s="885"/>
      <c r="RLL4" s="885"/>
      <c r="RLM4" s="885"/>
      <c r="RLN4" s="885"/>
      <c r="RLO4" s="885"/>
      <c r="RLP4" s="885"/>
      <c r="RLQ4" s="885"/>
      <c r="RLR4" s="885"/>
      <c r="RLS4" s="885"/>
      <c r="RLT4" s="885"/>
      <c r="RLU4" s="885"/>
      <c r="RLV4" s="885"/>
      <c r="RLW4" s="885"/>
      <c r="RLX4" s="885"/>
      <c r="RLY4" s="885"/>
      <c r="RLZ4" s="885"/>
      <c r="RMA4" s="885"/>
      <c r="RMB4" s="885"/>
      <c r="RMC4" s="885"/>
      <c r="RMD4" s="885"/>
      <c r="RME4" s="885"/>
      <c r="RMF4" s="885"/>
      <c r="RMG4" s="885"/>
      <c r="RMH4" s="885"/>
      <c r="RMI4" s="885"/>
      <c r="RMJ4" s="885"/>
      <c r="RMK4" s="885"/>
      <c r="RML4" s="885"/>
      <c r="RMM4" s="885"/>
      <c r="RMN4" s="885"/>
      <c r="RMO4" s="885"/>
      <c r="RMP4" s="885"/>
      <c r="RMQ4" s="885"/>
      <c r="RMR4" s="885"/>
      <c r="RMS4" s="885"/>
      <c r="RMT4" s="885"/>
      <c r="RMU4" s="885"/>
      <c r="RMV4" s="885"/>
      <c r="RMW4" s="885"/>
      <c r="RMX4" s="885"/>
      <c r="RMY4" s="885"/>
      <c r="RMZ4" s="885"/>
      <c r="RNA4" s="885"/>
      <c r="RNB4" s="885"/>
      <c r="RNC4" s="885"/>
      <c r="RND4" s="885"/>
      <c r="RNE4" s="885"/>
      <c r="RNF4" s="885"/>
      <c r="RNG4" s="885"/>
      <c r="RNH4" s="885"/>
      <c r="RNI4" s="885"/>
      <c r="RNJ4" s="885"/>
      <c r="RNK4" s="885"/>
      <c r="RNL4" s="885"/>
      <c r="RNM4" s="885"/>
      <c r="RNN4" s="885"/>
      <c r="RNO4" s="885"/>
      <c r="RNP4" s="885"/>
      <c r="RNQ4" s="885"/>
      <c r="RNR4" s="885"/>
      <c r="RNS4" s="885"/>
      <c r="RNT4" s="885"/>
      <c r="RNU4" s="885"/>
      <c r="RNV4" s="885"/>
      <c r="RNW4" s="885"/>
      <c r="RNX4" s="885"/>
      <c r="RNY4" s="885"/>
      <c r="RNZ4" s="885"/>
      <c r="ROA4" s="885"/>
      <c r="ROB4" s="885"/>
      <c r="ROC4" s="885"/>
      <c r="ROD4" s="885"/>
      <c r="ROE4" s="885"/>
      <c r="ROF4" s="885"/>
      <c r="ROG4" s="885"/>
      <c r="ROH4" s="885"/>
      <c r="ROI4" s="885"/>
      <c r="ROJ4" s="885"/>
      <c r="ROK4" s="885"/>
      <c r="ROL4" s="885"/>
      <c r="ROM4" s="885"/>
      <c r="RON4" s="885"/>
      <c r="ROO4" s="885"/>
      <c r="ROP4" s="885"/>
      <c r="ROQ4" s="885"/>
      <c r="ROR4" s="885"/>
      <c r="ROS4" s="885"/>
      <c r="ROT4" s="885"/>
      <c r="ROU4" s="885"/>
      <c r="ROV4" s="885"/>
      <c r="ROW4" s="885"/>
      <c r="ROX4" s="885"/>
      <c r="ROY4" s="885"/>
      <c r="ROZ4" s="885"/>
      <c r="RPA4" s="885"/>
      <c r="RPB4" s="885"/>
      <c r="RPC4" s="885"/>
      <c r="RPD4" s="885"/>
      <c r="RPE4" s="885"/>
      <c r="RPF4" s="885"/>
      <c r="RPG4" s="885"/>
      <c r="RPH4" s="885"/>
      <c r="RPI4" s="885"/>
      <c r="RPJ4" s="885"/>
      <c r="RPK4" s="885"/>
      <c r="RPL4" s="885"/>
      <c r="RPM4" s="885"/>
      <c r="RPN4" s="885"/>
      <c r="RPO4" s="885"/>
      <c r="RPP4" s="885"/>
      <c r="RPQ4" s="885"/>
      <c r="RPR4" s="885"/>
      <c r="RPS4" s="885"/>
      <c r="RPT4" s="885"/>
      <c r="RPU4" s="885"/>
      <c r="RPV4" s="885"/>
      <c r="RPW4" s="885"/>
      <c r="RPX4" s="885"/>
      <c r="RPY4" s="885"/>
      <c r="RPZ4" s="885"/>
      <c r="RQA4" s="885"/>
      <c r="RQB4" s="885"/>
      <c r="RQC4" s="885"/>
      <c r="RQD4" s="885"/>
      <c r="RQE4" s="885"/>
      <c r="RQF4" s="885"/>
      <c r="RQG4" s="885"/>
      <c r="RQH4" s="885"/>
      <c r="RQI4" s="885"/>
      <c r="RQJ4" s="885"/>
      <c r="RQK4" s="885"/>
      <c r="RQL4" s="885"/>
      <c r="RQM4" s="885"/>
      <c r="RQN4" s="885"/>
      <c r="RQO4" s="885"/>
      <c r="RQP4" s="885"/>
      <c r="RQQ4" s="885"/>
      <c r="RQR4" s="885"/>
      <c r="RQS4" s="885"/>
      <c r="RQT4" s="885"/>
      <c r="RQU4" s="885"/>
      <c r="RQV4" s="885"/>
      <c r="RQW4" s="885"/>
      <c r="RQX4" s="885"/>
      <c r="RQY4" s="885"/>
      <c r="RQZ4" s="885"/>
      <c r="RRA4" s="885"/>
      <c r="RRB4" s="885"/>
      <c r="RRC4" s="885"/>
      <c r="RRD4" s="885"/>
      <c r="RRE4" s="885"/>
      <c r="RRF4" s="885"/>
      <c r="RRG4" s="885"/>
      <c r="RRH4" s="885"/>
      <c r="RRI4" s="885"/>
      <c r="RRJ4" s="885"/>
      <c r="RRK4" s="885"/>
      <c r="RRL4" s="885"/>
      <c r="RRM4" s="885"/>
      <c r="RRN4" s="885"/>
      <c r="RRO4" s="885"/>
      <c r="RRP4" s="885"/>
      <c r="RRQ4" s="885"/>
      <c r="RRR4" s="885"/>
      <c r="RRS4" s="885"/>
      <c r="RRT4" s="885"/>
      <c r="RRU4" s="885"/>
      <c r="RRV4" s="885"/>
      <c r="RRW4" s="885"/>
      <c r="RRX4" s="885"/>
      <c r="RRY4" s="885"/>
      <c r="RRZ4" s="885"/>
      <c r="RSA4" s="885"/>
      <c r="RSB4" s="885"/>
      <c r="RSC4" s="885"/>
      <c r="RSD4" s="885"/>
      <c r="RSE4" s="885"/>
      <c r="RSF4" s="885"/>
      <c r="RSG4" s="885"/>
      <c r="RSH4" s="885"/>
      <c r="RSI4" s="885"/>
      <c r="RSJ4" s="885"/>
      <c r="RSK4" s="885"/>
      <c r="RSL4" s="885"/>
      <c r="RSM4" s="885"/>
      <c r="RSN4" s="885"/>
      <c r="RSO4" s="885"/>
      <c r="RSP4" s="885"/>
      <c r="RSQ4" s="885"/>
      <c r="RSR4" s="885"/>
      <c r="RSS4" s="885"/>
      <c r="RST4" s="885"/>
      <c r="RSU4" s="885"/>
      <c r="RSV4" s="885"/>
      <c r="RSW4" s="885"/>
      <c r="RSX4" s="885"/>
      <c r="RSY4" s="885"/>
      <c r="RSZ4" s="885"/>
      <c r="RTA4" s="885"/>
      <c r="RTB4" s="885"/>
      <c r="RTC4" s="885"/>
      <c r="RTD4" s="885"/>
      <c r="RTE4" s="885"/>
      <c r="RTF4" s="885"/>
      <c r="RTG4" s="885"/>
      <c r="RTH4" s="885"/>
      <c r="RTI4" s="885"/>
      <c r="RTJ4" s="885"/>
      <c r="RTK4" s="885"/>
      <c r="RTL4" s="885"/>
      <c r="RTM4" s="885"/>
      <c r="RTN4" s="885"/>
      <c r="RTO4" s="885"/>
      <c r="RTP4" s="885"/>
      <c r="RTQ4" s="885"/>
      <c r="RTR4" s="885"/>
      <c r="RTS4" s="885"/>
      <c r="RTT4" s="885"/>
      <c r="RTU4" s="885"/>
      <c r="RTV4" s="885"/>
      <c r="RTW4" s="885"/>
      <c r="RTX4" s="885"/>
      <c r="RTY4" s="885"/>
      <c r="RTZ4" s="885"/>
      <c r="RUA4" s="885"/>
      <c r="RUB4" s="885"/>
      <c r="RUC4" s="885"/>
      <c r="RUD4" s="885"/>
      <c r="RUE4" s="885"/>
      <c r="RUF4" s="885"/>
      <c r="RUG4" s="885"/>
      <c r="RUH4" s="885"/>
      <c r="RUI4" s="885"/>
      <c r="RUJ4" s="885"/>
      <c r="RUK4" s="885"/>
      <c r="RUL4" s="885"/>
      <c r="RUM4" s="885"/>
      <c r="RUN4" s="885"/>
      <c r="RUO4" s="885"/>
      <c r="RUP4" s="885"/>
      <c r="RUQ4" s="885"/>
      <c r="RUR4" s="885"/>
      <c r="RUS4" s="885"/>
      <c r="RUT4" s="885"/>
      <c r="RUU4" s="885"/>
      <c r="RUV4" s="885"/>
      <c r="RUW4" s="885"/>
      <c r="RUX4" s="885"/>
      <c r="RUY4" s="885"/>
      <c r="RUZ4" s="885"/>
      <c r="RVA4" s="885"/>
      <c r="RVB4" s="885"/>
      <c r="RVC4" s="885"/>
      <c r="RVD4" s="885"/>
      <c r="RVE4" s="885"/>
      <c r="RVF4" s="885"/>
      <c r="RVG4" s="885"/>
      <c r="RVH4" s="885"/>
      <c r="RVI4" s="885"/>
      <c r="RVJ4" s="885"/>
      <c r="RVK4" s="885"/>
      <c r="RVL4" s="885"/>
      <c r="RVM4" s="885"/>
      <c r="RVN4" s="885"/>
      <c r="RVO4" s="885"/>
      <c r="RVP4" s="885"/>
      <c r="RVQ4" s="885"/>
      <c r="RVR4" s="885"/>
      <c r="RVS4" s="885"/>
      <c r="RVT4" s="885"/>
      <c r="RVU4" s="885"/>
      <c r="RVV4" s="885"/>
      <c r="RVW4" s="885"/>
      <c r="RVX4" s="885"/>
      <c r="RVY4" s="885"/>
      <c r="RVZ4" s="885"/>
      <c r="RWA4" s="885"/>
      <c r="RWB4" s="885"/>
      <c r="RWC4" s="885"/>
      <c r="RWD4" s="885"/>
      <c r="RWE4" s="885"/>
      <c r="RWF4" s="885"/>
      <c r="RWG4" s="885"/>
      <c r="RWH4" s="885"/>
      <c r="RWI4" s="885"/>
      <c r="RWJ4" s="885"/>
      <c r="RWK4" s="885"/>
      <c r="RWL4" s="885"/>
      <c r="RWM4" s="885"/>
      <c r="RWN4" s="885"/>
      <c r="RWO4" s="885"/>
      <c r="RWP4" s="885"/>
      <c r="RWQ4" s="885"/>
      <c r="RWR4" s="885"/>
      <c r="RWS4" s="885"/>
      <c r="RWT4" s="885"/>
      <c r="RWU4" s="885"/>
      <c r="RWV4" s="885"/>
      <c r="RWW4" s="885"/>
      <c r="RWX4" s="885"/>
      <c r="RWY4" s="885"/>
      <c r="RWZ4" s="885"/>
      <c r="RXA4" s="885"/>
      <c r="RXB4" s="885"/>
      <c r="RXC4" s="885"/>
      <c r="RXD4" s="885"/>
      <c r="RXE4" s="885"/>
      <c r="RXF4" s="885"/>
      <c r="RXG4" s="885"/>
      <c r="RXH4" s="885"/>
      <c r="RXI4" s="885"/>
      <c r="RXJ4" s="885"/>
      <c r="RXK4" s="885"/>
      <c r="RXL4" s="885"/>
      <c r="RXM4" s="885"/>
      <c r="RXN4" s="885"/>
      <c r="RXO4" s="885"/>
      <c r="RXP4" s="885"/>
      <c r="RXQ4" s="885"/>
      <c r="RXR4" s="885"/>
      <c r="RXS4" s="885"/>
      <c r="RXT4" s="885"/>
      <c r="RXU4" s="885"/>
      <c r="RXV4" s="885"/>
      <c r="RXW4" s="885"/>
      <c r="RXX4" s="885"/>
      <c r="RXY4" s="885"/>
      <c r="RXZ4" s="885"/>
      <c r="RYA4" s="885"/>
      <c r="RYB4" s="885"/>
      <c r="RYC4" s="885"/>
      <c r="RYD4" s="885"/>
      <c r="RYE4" s="885"/>
      <c r="RYF4" s="885"/>
      <c r="RYG4" s="885"/>
      <c r="RYH4" s="885"/>
      <c r="RYI4" s="885"/>
      <c r="RYJ4" s="885"/>
      <c r="RYK4" s="885"/>
      <c r="RYL4" s="885"/>
      <c r="RYM4" s="885"/>
      <c r="RYN4" s="885"/>
      <c r="RYO4" s="885"/>
      <c r="RYP4" s="885"/>
      <c r="RYQ4" s="885"/>
      <c r="RYR4" s="885"/>
      <c r="RYS4" s="885"/>
      <c r="RYT4" s="885"/>
      <c r="RYU4" s="885"/>
      <c r="RYV4" s="885"/>
      <c r="RYW4" s="885"/>
      <c r="RYX4" s="885"/>
      <c r="RYY4" s="885"/>
      <c r="RYZ4" s="885"/>
      <c r="RZA4" s="885"/>
      <c r="RZB4" s="885"/>
      <c r="RZC4" s="885"/>
      <c r="RZD4" s="885"/>
      <c r="RZE4" s="885"/>
      <c r="RZF4" s="885"/>
      <c r="RZG4" s="885"/>
      <c r="RZH4" s="885"/>
      <c r="RZI4" s="885"/>
      <c r="RZJ4" s="885"/>
      <c r="RZK4" s="885"/>
      <c r="RZL4" s="885"/>
      <c r="RZM4" s="885"/>
      <c r="RZN4" s="885"/>
      <c r="RZO4" s="885"/>
      <c r="RZP4" s="885"/>
      <c r="RZQ4" s="885"/>
      <c r="RZR4" s="885"/>
      <c r="RZS4" s="885"/>
      <c r="RZT4" s="885"/>
      <c r="RZU4" s="885"/>
      <c r="RZV4" s="885"/>
      <c r="RZW4" s="885"/>
      <c r="RZX4" s="885"/>
      <c r="RZY4" s="885"/>
      <c r="RZZ4" s="885"/>
      <c r="SAA4" s="885"/>
      <c r="SAB4" s="885"/>
      <c r="SAC4" s="885"/>
      <c r="SAD4" s="885"/>
      <c r="SAE4" s="885"/>
      <c r="SAF4" s="885"/>
      <c r="SAG4" s="885"/>
      <c r="SAH4" s="885"/>
      <c r="SAI4" s="885"/>
      <c r="SAJ4" s="885"/>
      <c r="SAK4" s="885"/>
      <c r="SAL4" s="885"/>
      <c r="SAM4" s="885"/>
      <c r="SAN4" s="885"/>
      <c r="SAO4" s="885"/>
      <c r="SAP4" s="885"/>
      <c r="SAQ4" s="885"/>
      <c r="SAR4" s="885"/>
      <c r="SAS4" s="885"/>
      <c r="SAT4" s="885"/>
      <c r="SAU4" s="885"/>
      <c r="SAV4" s="885"/>
      <c r="SAW4" s="885"/>
      <c r="SAX4" s="885"/>
      <c r="SAY4" s="885"/>
      <c r="SAZ4" s="885"/>
      <c r="SBA4" s="885"/>
      <c r="SBB4" s="885"/>
      <c r="SBC4" s="885"/>
      <c r="SBD4" s="885"/>
      <c r="SBE4" s="885"/>
      <c r="SBF4" s="885"/>
      <c r="SBG4" s="885"/>
      <c r="SBH4" s="885"/>
      <c r="SBI4" s="885"/>
      <c r="SBJ4" s="885"/>
      <c r="SBK4" s="885"/>
      <c r="SBL4" s="885"/>
      <c r="SBM4" s="885"/>
      <c r="SBN4" s="885"/>
      <c r="SBO4" s="885"/>
      <c r="SBP4" s="885"/>
      <c r="SBQ4" s="885"/>
      <c r="SBR4" s="885"/>
      <c r="SBS4" s="885"/>
      <c r="SBT4" s="885"/>
      <c r="SBU4" s="885"/>
      <c r="SBV4" s="885"/>
      <c r="SBW4" s="885"/>
      <c r="SBX4" s="885"/>
      <c r="SBY4" s="885"/>
      <c r="SBZ4" s="885"/>
      <c r="SCA4" s="885"/>
      <c r="SCB4" s="885"/>
      <c r="SCC4" s="885"/>
      <c r="SCD4" s="885"/>
      <c r="SCE4" s="885"/>
      <c r="SCF4" s="885"/>
      <c r="SCG4" s="885"/>
      <c r="SCH4" s="885"/>
      <c r="SCI4" s="885"/>
      <c r="SCJ4" s="885"/>
      <c r="SCK4" s="885"/>
      <c r="SCL4" s="885"/>
      <c r="SCM4" s="885"/>
      <c r="SCN4" s="885"/>
      <c r="SCO4" s="885"/>
      <c r="SCP4" s="885"/>
      <c r="SCQ4" s="885"/>
      <c r="SCR4" s="885"/>
      <c r="SCS4" s="885"/>
      <c r="SCT4" s="885"/>
      <c r="SCU4" s="885"/>
      <c r="SCV4" s="885"/>
      <c r="SCW4" s="885"/>
      <c r="SCX4" s="885"/>
      <c r="SCY4" s="885"/>
      <c r="SCZ4" s="885"/>
      <c r="SDA4" s="885"/>
      <c r="SDB4" s="885"/>
      <c r="SDC4" s="885"/>
      <c r="SDD4" s="885"/>
      <c r="SDE4" s="885"/>
      <c r="SDF4" s="885"/>
      <c r="SDG4" s="885"/>
      <c r="SDH4" s="885"/>
      <c r="SDI4" s="885"/>
      <c r="SDJ4" s="885"/>
      <c r="SDK4" s="885"/>
      <c r="SDL4" s="885"/>
      <c r="SDM4" s="885"/>
      <c r="SDN4" s="885"/>
      <c r="SDO4" s="885"/>
      <c r="SDP4" s="885"/>
      <c r="SDQ4" s="885"/>
      <c r="SDR4" s="885"/>
      <c r="SDS4" s="885"/>
      <c r="SDT4" s="885"/>
      <c r="SDU4" s="885"/>
      <c r="SDV4" s="885"/>
      <c r="SDW4" s="885"/>
      <c r="SDX4" s="885"/>
      <c r="SDY4" s="885"/>
      <c r="SDZ4" s="885"/>
      <c r="SEA4" s="885"/>
      <c r="SEB4" s="885"/>
      <c r="SEC4" s="885"/>
      <c r="SED4" s="885"/>
      <c r="SEE4" s="885"/>
      <c r="SEF4" s="885"/>
      <c r="SEG4" s="885"/>
      <c r="SEH4" s="885"/>
      <c r="SEI4" s="885"/>
      <c r="SEJ4" s="885"/>
      <c r="SEK4" s="885"/>
      <c r="SEL4" s="885"/>
      <c r="SEM4" s="885"/>
      <c r="SEN4" s="885"/>
      <c r="SEO4" s="885"/>
      <c r="SEP4" s="885"/>
      <c r="SEQ4" s="885"/>
      <c r="SER4" s="885"/>
      <c r="SES4" s="885"/>
      <c r="SET4" s="885"/>
      <c r="SEU4" s="885"/>
      <c r="SEV4" s="885"/>
      <c r="SEW4" s="885"/>
      <c r="SEX4" s="885"/>
      <c r="SEY4" s="885"/>
      <c r="SEZ4" s="885"/>
      <c r="SFA4" s="885"/>
      <c r="SFB4" s="885"/>
      <c r="SFC4" s="885"/>
      <c r="SFD4" s="885"/>
      <c r="SFE4" s="885"/>
      <c r="SFF4" s="885"/>
      <c r="SFG4" s="885"/>
      <c r="SFH4" s="885"/>
      <c r="SFI4" s="885"/>
      <c r="SFJ4" s="885"/>
      <c r="SFK4" s="885"/>
      <c r="SFL4" s="885"/>
      <c r="SFM4" s="885"/>
      <c r="SFN4" s="885"/>
      <c r="SFO4" s="885"/>
      <c r="SFP4" s="885"/>
      <c r="SFQ4" s="885"/>
      <c r="SFR4" s="885"/>
      <c r="SFS4" s="885"/>
      <c r="SFT4" s="885"/>
      <c r="SFU4" s="885"/>
      <c r="SFV4" s="885"/>
      <c r="SFW4" s="885"/>
      <c r="SFX4" s="885"/>
      <c r="SFY4" s="885"/>
      <c r="SFZ4" s="885"/>
      <c r="SGA4" s="885"/>
      <c r="SGB4" s="885"/>
      <c r="SGC4" s="885"/>
      <c r="SGD4" s="885"/>
      <c r="SGE4" s="885"/>
      <c r="SGF4" s="885"/>
      <c r="SGG4" s="885"/>
      <c r="SGH4" s="885"/>
      <c r="SGI4" s="885"/>
      <c r="SGJ4" s="885"/>
      <c r="SGK4" s="885"/>
      <c r="SGL4" s="885"/>
      <c r="SGM4" s="885"/>
      <c r="SGN4" s="885"/>
      <c r="SGO4" s="885"/>
      <c r="SGP4" s="885"/>
      <c r="SGQ4" s="885"/>
      <c r="SGR4" s="885"/>
      <c r="SGS4" s="885"/>
      <c r="SGT4" s="885"/>
      <c r="SGU4" s="885"/>
      <c r="SGV4" s="885"/>
      <c r="SGW4" s="885"/>
      <c r="SGX4" s="885"/>
      <c r="SGY4" s="885"/>
      <c r="SGZ4" s="885"/>
      <c r="SHA4" s="885"/>
      <c r="SHB4" s="885"/>
      <c r="SHC4" s="885"/>
      <c r="SHD4" s="885"/>
      <c r="SHE4" s="885"/>
      <c r="SHF4" s="885"/>
      <c r="SHG4" s="885"/>
      <c r="SHH4" s="885"/>
      <c r="SHI4" s="885"/>
      <c r="SHJ4" s="885"/>
      <c r="SHK4" s="885"/>
      <c r="SHL4" s="885"/>
      <c r="SHM4" s="885"/>
      <c r="SHN4" s="885"/>
      <c r="SHO4" s="885"/>
      <c r="SHP4" s="885"/>
      <c r="SHQ4" s="885"/>
      <c r="SHR4" s="885"/>
      <c r="SHS4" s="885"/>
      <c r="SHT4" s="885"/>
      <c r="SHU4" s="885"/>
      <c r="SHV4" s="885"/>
      <c r="SHW4" s="885"/>
      <c r="SHX4" s="885"/>
      <c r="SHY4" s="885"/>
      <c r="SHZ4" s="885"/>
      <c r="SIA4" s="885"/>
      <c r="SIB4" s="885"/>
      <c r="SIC4" s="885"/>
      <c r="SID4" s="885"/>
      <c r="SIE4" s="885"/>
      <c r="SIF4" s="885"/>
      <c r="SIG4" s="885"/>
      <c r="SIH4" s="885"/>
      <c r="SII4" s="885"/>
      <c r="SIJ4" s="885"/>
      <c r="SIK4" s="885"/>
      <c r="SIL4" s="885"/>
      <c r="SIM4" s="885"/>
      <c r="SIN4" s="885"/>
      <c r="SIO4" s="885"/>
      <c r="SIP4" s="885"/>
      <c r="SIQ4" s="885"/>
      <c r="SIR4" s="885"/>
      <c r="SIS4" s="885"/>
      <c r="SIT4" s="885"/>
      <c r="SIU4" s="885"/>
      <c r="SIV4" s="885"/>
      <c r="SIW4" s="885"/>
      <c r="SIX4" s="885"/>
      <c r="SIY4" s="885"/>
      <c r="SIZ4" s="885"/>
      <c r="SJA4" s="885"/>
      <c r="SJB4" s="885"/>
      <c r="SJC4" s="885"/>
      <c r="SJD4" s="885"/>
      <c r="SJE4" s="885"/>
      <c r="SJF4" s="885"/>
      <c r="SJG4" s="885"/>
      <c r="SJH4" s="885"/>
      <c r="SJI4" s="885"/>
      <c r="SJJ4" s="885"/>
      <c r="SJK4" s="885"/>
      <c r="SJL4" s="885"/>
      <c r="SJM4" s="885"/>
      <c r="SJN4" s="885"/>
      <c r="SJO4" s="885"/>
      <c r="SJP4" s="885"/>
      <c r="SJQ4" s="885"/>
      <c r="SJR4" s="885"/>
      <c r="SJS4" s="885"/>
      <c r="SJT4" s="885"/>
      <c r="SJU4" s="885"/>
      <c r="SJV4" s="885"/>
      <c r="SJW4" s="885"/>
      <c r="SJX4" s="885"/>
      <c r="SJY4" s="885"/>
      <c r="SJZ4" s="885"/>
      <c r="SKA4" s="885"/>
      <c r="SKB4" s="885"/>
      <c r="SKC4" s="885"/>
      <c r="SKD4" s="885"/>
      <c r="SKE4" s="885"/>
      <c r="SKF4" s="885"/>
      <c r="SKG4" s="885"/>
      <c r="SKH4" s="885"/>
      <c r="SKI4" s="885"/>
      <c r="SKJ4" s="885"/>
      <c r="SKK4" s="885"/>
      <c r="SKL4" s="885"/>
      <c r="SKM4" s="885"/>
      <c r="SKN4" s="885"/>
      <c r="SKO4" s="885"/>
      <c r="SKP4" s="885"/>
      <c r="SKQ4" s="885"/>
      <c r="SKR4" s="885"/>
      <c r="SKS4" s="885"/>
      <c r="SKT4" s="885"/>
      <c r="SKU4" s="885"/>
      <c r="SKV4" s="885"/>
      <c r="SKW4" s="885"/>
      <c r="SKX4" s="885"/>
      <c r="SKY4" s="885"/>
      <c r="SKZ4" s="885"/>
      <c r="SLA4" s="885"/>
      <c r="SLB4" s="885"/>
      <c r="SLC4" s="885"/>
      <c r="SLD4" s="885"/>
      <c r="SLE4" s="885"/>
      <c r="SLF4" s="885"/>
      <c r="SLG4" s="885"/>
      <c r="SLH4" s="885"/>
      <c r="SLI4" s="885"/>
      <c r="SLJ4" s="885"/>
      <c r="SLK4" s="885"/>
      <c r="SLL4" s="885"/>
      <c r="SLM4" s="885"/>
      <c r="SLN4" s="885"/>
      <c r="SLO4" s="885"/>
      <c r="SLP4" s="885"/>
      <c r="SLQ4" s="885"/>
      <c r="SLR4" s="885"/>
      <c r="SLS4" s="885"/>
      <c r="SLT4" s="885"/>
      <c r="SLU4" s="885"/>
      <c r="SLV4" s="885"/>
      <c r="SLW4" s="885"/>
      <c r="SLX4" s="885"/>
      <c r="SLY4" s="885"/>
      <c r="SLZ4" s="885"/>
      <c r="SMA4" s="885"/>
      <c r="SMB4" s="885"/>
      <c r="SMC4" s="885"/>
      <c r="SMD4" s="885"/>
      <c r="SME4" s="885"/>
      <c r="SMF4" s="885"/>
      <c r="SMG4" s="885"/>
      <c r="SMH4" s="885"/>
      <c r="SMI4" s="885"/>
      <c r="SMJ4" s="885"/>
      <c r="SMK4" s="885"/>
      <c r="SML4" s="885"/>
      <c r="SMM4" s="885"/>
      <c r="SMN4" s="885"/>
      <c r="SMO4" s="885"/>
      <c r="SMP4" s="885"/>
      <c r="SMQ4" s="885"/>
      <c r="SMR4" s="885"/>
      <c r="SMS4" s="885"/>
      <c r="SMT4" s="885"/>
      <c r="SMU4" s="885"/>
      <c r="SMV4" s="885"/>
      <c r="SMW4" s="885"/>
      <c r="SMX4" s="885"/>
      <c r="SMY4" s="885"/>
      <c r="SMZ4" s="885"/>
      <c r="SNA4" s="885"/>
      <c r="SNB4" s="885"/>
      <c r="SNC4" s="885"/>
      <c r="SND4" s="885"/>
      <c r="SNE4" s="885"/>
      <c r="SNF4" s="885"/>
      <c r="SNG4" s="885"/>
      <c r="SNH4" s="885"/>
      <c r="SNI4" s="885"/>
      <c r="SNJ4" s="885"/>
      <c r="SNK4" s="885"/>
      <c r="SNL4" s="885"/>
      <c r="SNM4" s="885"/>
      <c r="SNN4" s="885"/>
      <c r="SNO4" s="885"/>
      <c r="SNP4" s="885"/>
      <c r="SNQ4" s="885"/>
      <c r="SNR4" s="885"/>
      <c r="SNS4" s="885"/>
      <c r="SNT4" s="885"/>
      <c r="SNU4" s="885"/>
      <c r="SNV4" s="885"/>
      <c r="SNW4" s="885"/>
      <c r="SNX4" s="885"/>
      <c r="SNY4" s="885"/>
      <c r="SNZ4" s="885"/>
      <c r="SOA4" s="885"/>
      <c r="SOB4" s="885"/>
      <c r="SOC4" s="885"/>
      <c r="SOD4" s="885"/>
      <c r="SOE4" s="885"/>
      <c r="SOF4" s="885"/>
      <c r="SOG4" s="885"/>
      <c r="SOH4" s="885"/>
      <c r="SOI4" s="885"/>
      <c r="SOJ4" s="885"/>
      <c r="SOK4" s="885"/>
      <c r="SOL4" s="885"/>
      <c r="SOM4" s="885"/>
      <c r="SON4" s="885"/>
      <c r="SOO4" s="885"/>
      <c r="SOP4" s="885"/>
      <c r="SOQ4" s="885"/>
      <c r="SOR4" s="885"/>
      <c r="SOS4" s="885"/>
      <c r="SOT4" s="885"/>
      <c r="SOU4" s="885"/>
      <c r="SOV4" s="885"/>
      <c r="SOW4" s="885"/>
      <c r="SOX4" s="885"/>
      <c r="SOY4" s="885"/>
      <c r="SOZ4" s="885"/>
      <c r="SPA4" s="885"/>
      <c r="SPB4" s="885"/>
      <c r="SPC4" s="885"/>
      <c r="SPD4" s="885"/>
      <c r="SPE4" s="885"/>
      <c r="SPF4" s="885"/>
      <c r="SPG4" s="885"/>
      <c r="SPH4" s="885"/>
      <c r="SPI4" s="885"/>
      <c r="SPJ4" s="885"/>
      <c r="SPK4" s="885"/>
      <c r="SPL4" s="885"/>
      <c r="SPM4" s="885"/>
      <c r="SPN4" s="885"/>
      <c r="SPO4" s="885"/>
      <c r="SPP4" s="885"/>
      <c r="SPQ4" s="885"/>
      <c r="SPR4" s="885"/>
      <c r="SPS4" s="885"/>
      <c r="SPT4" s="885"/>
      <c r="SPU4" s="885"/>
      <c r="SPV4" s="885"/>
      <c r="SPW4" s="885"/>
      <c r="SPX4" s="885"/>
      <c r="SPY4" s="885"/>
      <c r="SPZ4" s="885"/>
      <c r="SQA4" s="885"/>
      <c r="SQB4" s="885"/>
      <c r="SQC4" s="885"/>
      <c r="SQD4" s="885"/>
      <c r="SQE4" s="885"/>
      <c r="SQF4" s="885"/>
      <c r="SQG4" s="885"/>
      <c r="SQH4" s="885"/>
      <c r="SQI4" s="885"/>
      <c r="SQJ4" s="885"/>
      <c r="SQK4" s="885"/>
      <c r="SQL4" s="885"/>
      <c r="SQM4" s="885"/>
      <c r="SQN4" s="885"/>
      <c r="SQO4" s="885"/>
      <c r="SQP4" s="885"/>
      <c r="SQQ4" s="885"/>
      <c r="SQR4" s="885"/>
      <c r="SQS4" s="885"/>
      <c r="SQT4" s="885"/>
      <c r="SQU4" s="885"/>
      <c r="SQV4" s="885"/>
      <c r="SQW4" s="885"/>
      <c r="SQX4" s="885"/>
      <c r="SQY4" s="885"/>
      <c r="SQZ4" s="885"/>
      <c r="SRA4" s="885"/>
      <c r="SRB4" s="885"/>
      <c r="SRC4" s="885"/>
      <c r="SRD4" s="885"/>
      <c r="SRE4" s="885"/>
      <c r="SRF4" s="885"/>
      <c r="SRG4" s="885"/>
      <c r="SRH4" s="885"/>
      <c r="SRI4" s="885"/>
      <c r="SRJ4" s="885"/>
      <c r="SRK4" s="885"/>
      <c r="SRL4" s="885"/>
      <c r="SRM4" s="885"/>
      <c r="SRN4" s="885"/>
      <c r="SRO4" s="885"/>
      <c r="SRP4" s="885"/>
      <c r="SRQ4" s="885"/>
      <c r="SRR4" s="885"/>
      <c r="SRS4" s="885"/>
      <c r="SRT4" s="885"/>
      <c r="SRU4" s="885"/>
      <c r="SRV4" s="885"/>
      <c r="SRW4" s="885"/>
      <c r="SRX4" s="885"/>
      <c r="SRY4" s="885"/>
      <c r="SRZ4" s="885"/>
      <c r="SSA4" s="885"/>
      <c r="SSB4" s="885"/>
      <c r="SSC4" s="885"/>
      <c r="SSD4" s="885"/>
      <c r="SSE4" s="885"/>
      <c r="SSF4" s="885"/>
      <c r="SSG4" s="885"/>
      <c r="SSH4" s="885"/>
      <c r="SSI4" s="885"/>
      <c r="SSJ4" s="885"/>
      <c r="SSK4" s="885"/>
      <c r="SSL4" s="885"/>
      <c r="SSM4" s="885"/>
      <c r="SSN4" s="885"/>
      <c r="SSO4" s="885"/>
      <c r="SSP4" s="885"/>
      <c r="SSQ4" s="885"/>
      <c r="SSR4" s="885"/>
      <c r="SSS4" s="885"/>
      <c r="SST4" s="885"/>
      <c r="SSU4" s="885"/>
      <c r="SSV4" s="885"/>
      <c r="SSW4" s="885"/>
      <c r="SSX4" s="885"/>
      <c r="SSY4" s="885"/>
      <c r="SSZ4" s="885"/>
      <c r="STA4" s="885"/>
      <c r="STB4" s="885"/>
      <c r="STC4" s="885"/>
      <c r="STD4" s="885"/>
      <c r="STE4" s="885"/>
      <c r="STF4" s="885"/>
      <c r="STG4" s="885"/>
      <c r="STH4" s="885"/>
      <c r="STI4" s="885"/>
      <c r="STJ4" s="885"/>
      <c r="STK4" s="885"/>
      <c r="STL4" s="885"/>
      <c r="STM4" s="885"/>
      <c r="STN4" s="885"/>
      <c r="STO4" s="885"/>
      <c r="STP4" s="885"/>
      <c r="STQ4" s="885"/>
      <c r="STR4" s="885"/>
      <c r="STS4" s="885"/>
      <c r="STT4" s="885"/>
      <c r="STU4" s="885"/>
      <c r="STV4" s="885"/>
      <c r="STW4" s="885"/>
      <c r="STX4" s="885"/>
      <c r="STY4" s="885"/>
      <c r="STZ4" s="885"/>
      <c r="SUA4" s="885"/>
      <c r="SUB4" s="885"/>
      <c r="SUC4" s="885"/>
      <c r="SUD4" s="885"/>
      <c r="SUE4" s="885"/>
      <c r="SUF4" s="885"/>
      <c r="SUG4" s="885"/>
      <c r="SUH4" s="885"/>
      <c r="SUI4" s="885"/>
      <c r="SUJ4" s="885"/>
      <c r="SUK4" s="885"/>
      <c r="SUL4" s="885"/>
      <c r="SUM4" s="885"/>
      <c r="SUN4" s="885"/>
      <c r="SUO4" s="885"/>
      <c r="SUP4" s="885"/>
      <c r="SUQ4" s="885"/>
      <c r="SUR4" s="885"/>
      <c r="SUS4" s="885"/>
      <c r="SUT4" s="885"/>
      <c r="SUU4" s="885"/>
      <c r="SUV4" s="885"/>
      <c r="SUW4" s="885"/>
      <c r="SUX4" s="885"/>
      <c r="SUY4" s="885"/>
      <c r="SUZ4" s="885"/>
      <c r="SVA4" s="885"/>
      <c r="SVB4" s="885"/>
      <c r="SVC4" s="885"/>
      <c r="SVD4" s="885"/>
      <c r="SVE4" s="885"/>
      <c r="SVF4" s="885"/>
      <c r="SVG4" s="885"/>
      <c r="SVH4" s="885"/>
      <c r="SVI4" s="885"/>
      <c r="SVJ4" s="885"/>
      <c r="SVK4" s="885"/>
      <c r="SVL4" s="885"/>
      <c r="SVM4" s="885"/>
      <c r="SVN4" s="885"/>
      <c r="SVO4" s="885"/>
      <c r="SVP4" s="885"/>
      <c r="SVQ4" s="885"/>
      <c r="SVR4" s="885"/>
      <c r="SVS4" s="885"/>
      <c r="SVT4" s="885"/>
      <c r="SVU4" s="885"/>
      <c r="SVV4" s="885"/>
      <c r="SVW4" s="885"/>
      <c r="SVX4" s="885"/>
      <c r="SVY4" s="885"/>
      <c r="SVZ4" s="885"/>
      <c r="SWA4" s="885"/>
      <c r="SWB4" s="885"/>
      <c r="SWC4" s="885"/>
      <c r="SWD4" s="885"/>
      <c r="SWE4" s="885"/>
      <c r="SWF4" s="885"/>
      <c r="SWG4" s="885"/>
      <c r="SWH4" s="885"/>
      <c r="SWI4" s="885"/>
      <c r="SWJ4" s="885"/>
      <c r="SWK4" s="885"/>
      <c r="SWL4" s="885"/>
      <c r="SWM4" s="885"/>
      <c r="SWN4" s="885"/>
      <c r="SWO4" s="885"/>
      <c r="SWP4" s="885"/>
      <c r="SWQ4" s="885"/>
      <c r="SWR4" s="885"/>
      <c r="SWS4" s="885"/>
      <c r="SWT4" s="885"/>
      <c r="SWU4" s="885"/>
      <c r="SWV4" s="885"/>
      <c r="SWW4" s="885"/>
      <c r="SWX4" s="885"/>
      <c r="SWY4" s="885"/>
      <c r="SWZ4" s="885"/>
      <c r="SXA4" s="885"/>
      <c r="SXB4" s="885"/>
      <c r="SXC4" s="885"/>
      <c r="SXD4" s="885"/>
      <c r="SXE4" s="885"/>
      <c r="SXF4" s="885"/>
      <c r="SXG4" s="885"/>
      <c r="SXH4" s="885"/>
      <c r="SXI4" s="885"/>
      <c r="SXJ4" s="885"/>
      <c r="SXK4" s="885"/>
      <c r="SXL4" s="885"/>
      <c r="SXM4" s="885"/>
      <c r="SXN4" s="885"/>
      <c r="SXO4" s="885"/>
      <c r="SXP4" s="885"/>
      <c r="SXQ4" s="885"/>
      <c r="SXR4" s="885"/>
      <c r="SXS4" s="885"/>
      <c r="SXT4" s="885"/>
      <c r="SXU4" s="885"/>
      <c r="SXV4" s="885"/>
      <c r="SXW4" s="885"/>
      <c r="SXX4" s="885"/>
      <c r="SXY4" s="885"/>
      <c r="SXZ4" s="885"/>
      <c r="SYA4" s="885"/>
      <c r="SYB4" s="885"/>
      <c r="SYC4" s="885"/>
      <c r="SYD4" s="885"/>
      <c r="SYE4" s="885"/>
      <c r="SYF4" s="885"/>
      <c r="SYG4" s="885"/>
      <c r="SYH4" s="885"/>
      <c r="SYI4" s="885"/>
      <c r="SYJ4" s="885"/>
      <c r="SYK4" s="885"/>
      <c r="SYL4" s="885"/>
      <c r="SYM4" s="885"/>
      <c r="SYN4" s="885"/>
      <c r="SYO4" s="885"/>
      <c r="SYP4" s="885"/>
      <c r="SYQ4" s="885"/>
      <c r="SYR4" s="885"/>
      <c r="SYS4" s="885"/>
      <c r="SYT4" s="885"/>
      <c r="SYU4" s="885"/>
      <c r="SYV4" s="885"/>
      <c r="SYW4" s="885"/>
      <c r="SYX4" s="885"/>
      <c r="SYY4" s="885"/>
      <c r="SYZ4" s="885"/>
      <c r="SZA4" s="885"/>
      <c r="SZB4" s="885"/>
      <c r="SZC4" s="885"/>
      <c r="SZD4" s="885"/>
      <c r="SZE4" s="885"/>
      <c r="SZF4" s="885"/>
      <c r="SZG4" s="885"/>
      <c r="SZH4" s="885"/>
      <c r="SZI4" s="885"/>
      <c r="SZJ4" s="885"/>
      <c r="SZK4" s="885"/>
      <c r="SZL4" s="885"/>
      <c r="SZM4" s="885"/>
      <c r="SZN4" s="885"/>
      <c r="SZO4" s="885"/>
      <c r="SZP4" s="885"/>
      <c r="SZQ4" s="885"/>
      <c r="SZR4" s="885"/>
      <c r="SZS4" s="885"/>
      <c r="SZT4" s="885"/>
      <c r="SZU4" s="885"/>
      <c r="SZV4" s="885"/>
      <c r="SZW4" s="885"/>
      <c r="SZX4" s="885"/>
      <c r="SZY4" s="885"/>
      <c r="SZZ4" s="885"/>
      <c r="TAA4" s="885"/>
      <c r="TAB4" s="885"/>
      <c r="TAC4" s="885"/>
      <c r="TAD4" s="885"/>
      <c r="TAE4" s="885"/>
      <c r="TAF4" s="885"/>
      <c r="TAG4" s="885"/>
      <c r="TAH4" s="885"/>
      <c r="TAI4" s="885"/>
      <c r="TAJ4" s="885"/>
      <c r="TAK4" s="885"/>
      <c r="TAL4" s="885"/>
      <c r="TAM4" s="885"/>
      <c r="TAN4" s="885"/>
      <c r="TAO4" s="885"/>
      <c r="TAP4" s="885"/>
      <c r="TAQ4" s="885"/>
      <c r="TAR4" s="885"/>
      <c r="TAS4" s="885"/>
      <c r="TAT4" s="885"/>
      <c r="TAU4" s="885"/>
      <c r="TAV4" s="885"/>
      <c r="TAW4" s="885"/>
      <c r="TAX4" s="885"/>
      <c r="TAY4" s="885"/>
      <c r="TAZ4" s="885"/>
      <c r="TBA4" s="885"/>
      <c r="TBB4" s="885"/>
      <c r="TBC4" s="885"/>
      <c r="TBD4" s="885"/>
      <c r="TBE4" s="885"/>
      <c r="TBF4" s="885"/>
      <c r="TBG4" s="885"/>
      <c r="TBH4" s="885"/>
      <c r="TBI4" s="885"/>
      <c r="TBJ4" s="885"/>
      <c r="TBK4" s="885"/>
      <c r="TBL4" s="885"/>
      <c r="TBM4" s="885"/>
      <c r="TBN4" s="885"/>
      <c r="TBO4" s="885"/>
      <c r="TBP4" s="885"/>
      <c r="TBQ4" s="885"/>
      <c r="TBR4" s="885"/>
      <c r="TBS4" s="885"/>
      <c r="TBT4" s="885"/>
      <c r="TBU4" s="885"/>
      <c r="TBV4" s="885"/>
      <c r="TBW4" s="885"/>
      <c r="TBX4" s="885"/>
      <c r="TBY4" s="885"/>
      <c r="TBZ4" s="885"/>
      <c r="TCA4" s="885"/>
      <c r="TCB4" s="885"/>
      <c r="TCC4" s="885"/>
      <c r="TCD4" s="885"/>
      <c r="TCE4" s="885"/>
      <c r="TCF4" s="885"/>
      <c r="TCG4" s="885"/>
      <c r="TCH4" s="885"/>
      <c r="TCI4" s="885"/>
      <c r="TCJ4" s="885"/>
      <c r="TCK4" s="885"/>
      <c r="TCL4" s="885"/>
      <c r="TCM4" s="885"/>
      <c r="TCN4" s="885"/>
      <c r="TCO4" s="885"/>
      <c r="TCP4" s="885"/>
      <c r="TCQ4" s="885"/>
      <c r="TCR4" s="885"/>
      <c r="TCS4" s="885"/>
      <c r="TCT4" s="885"/>
      <c r="TCU4" s="885"/>
      <c r="TCV4" s="885"/>
      <c r="TCW4" s="885"/>
      <c r="TCX4" s="885"/>
      <c r="TCY4" s="885"/>
      <c r="TCZ4" s="885"/>
      <c r="TDA4" s="885"/>
      <c r="TDB4" s="885"/>
      <c r="TDC4" s="885"/>
      <c r="TDD4" s="885"/>
      <c r="TDE4" s="885"/>
      <c r="TDF4" s="885"/>
      <c r="TDG4" s="885"/>
      <c r="TDH4" s="885"/>
      <c r="TDI4" s="885"/>
      <c r="TDJ4" s="885"/>
      <c r="TDK4" s="885"/>
      <c r="TDL4" s="885"/>
      <c r="TDM4" s="885"/>
      <c r="TDN4" s="885"/>
      <c r="TDO4" s="885"/>
      <c r="TDP4" s="885"/>
      <c r="TDQ4" s="885"/>
      <c r="TDR4" s="885"/>
      <c r="TDS4" s="885"/>
      <c r="TDT4" s="885"/>
      <c r="TDU4" s="885"/>
      <c r="TDV4" s="885"/>
      <c r="TDW4" s="885"/>
      <c r="TDX4" s="885"/>
      <c r="TDY4" s="885"/>
      <c r="TDZ4" s="885"/>
      <c r="TEA4" s="885"/>
      <c r="TEB4" s="885"/>
      <c r="TEC4" s="885"/>
      <c r="TED4" s="885"/>
      <c r="TEE4" s="885"/>
      <c r="TEF4" s="885"/>
      <c r="TEG4" s="885"/>
      <c r="TEH4" s="885"/>
      <c r="TEI4" s="885"/>
      <c r="TEJ4" s="885"/>
      <c r="TEK4" s="885"/>
      <c r="TEL4" s="885"/>
      <c r="TEM4" s="885"/>
      <c r="TEN4" s="885"/>
      <c r="TEO4" s="885"/>
      <c r="TEP4" s="885"/>
      <c r="TEQ4" s="885"/>
      <c r="TER4" s="885"/>
      <c r="TES4" s="885"/>
      <c r="TET4" s="885"/>
      <c r="TEU4" s="885"/>
      <c r="TEV4" s="885"/>
      <c r="TEW4" s="885"/>
      <c r="TEX4" s="885"/>
      <c r="TEY4" s="885"/>
      <c r="TEZ4" s="885"/>
      <c r="TFA4" s="885"/>
      <c r="TFB4" s="885"/>
      <c r="TFC4" s="885"/>
      <c r="TFD4" s="885"/>
      <c r="TFE4" s="885"/>
      <c r="TFF4" s="885"/>
      <c r="TFG4" s="885"/>
      <c r="TFH4" s="885"/>
      <c r="TFI4" s="885"/>
      <c r="TFJ4" s="885"/>
      <c r="TFK4" s="885"/>
      <c r="TFL4" s="885"/>
      <c r="TFM4" s="885"/>
      <c r="TFN4" s="885"/>
      <c r="TFO4" s="885"/>
      <c r="TFP4" s="885"/>
      <c r="TFQ4" s="885"/>
      <c r="TFR4" s="885"/>
      <c r="TFS4" s="885"/>
      <c r="TFT4" s="885"/>
      <c r="TFU4" s="885"/>
      <c r="TFV4" s="885"/>
      <c r="TFW4" s="885"/>
      <c r="TFX4" s="885"/>
      <c r="TFY4" s="885"/>
      <c r="TFZ4" s="885"/>
      <c r="TGA4" s="885"/>
      <c r="TGB4" s="885"/>
      <c r="TGC4" s="885"/>
      <c r="TGD4" s="885"/>
      <c r="TGE4" s="885"/>
      <c r="TGF4" s="885"/>
      <c r="TGG4" s="885"/>
      <c r="TGH4" s="885"/>
      <c r="TGI4" s="885"/>
      <c r="TGJ4" s="885"/>
      <c r="TGK4" s="885"/>
      <c r="TGL4" s="885"/>
      <c r="TGM4" s="885"/>
      <c r="TGN4" s="885"/>
      <c r="TGO4" s="885"/>
      <c r="TGP4" s="885"/>
      <c r="TGQ4" s="885"/>
      <c r="TGR4" s="885"/>
      <c r="TGS4" s="885"/>
      <c r="TGT4" s="885"/>
      <c r="TGU4" s="885"/>
      <c r="TGV4" s="885"/>
      <c r="TGW4" s="885"/>
      <c r="TGX4" s="885"/>
      <c r="TGY4" s="885"/>
      <c r="TGZ4" s="885"/>
      <c r="THA4" s="885"/>
      <c r="THB4" s="885"/>
      <c r="THC4" s="885"/>
      <c r="THD4" s="885"/>
      <c r="THE4" s="885"/>
      <c r="THF4" s="885"/>
      <c r="THG4" s="885"/>
      <c r="THH4" s="885"/>
      <c r="THI4" s="885"/>
      <c r="THJ4" s="885"/>
      <c r="THK4" s="885"/>
      <c r="THL4" s="885"/>
      <c r="THM4" s="885"/>
      <c r="THN4" s="885"/>
      <c r="THO4" s="885"/>
      <c r="THP4" s="885"/>
      <c r="THQ4" s="885"/>
      <c r="THR4" s="885"/>
      <c r="THS4" s="885"/>
      <c r="THT4" s="885"/>
      <c r="THU4" s="885"/>
      <c r="THV4" s="885"/>
      <c r="THW4" s="885"/>
      <c r="THX4" s="885"/>
      <c r="THY4" s="885"/>
      <c r="THZ4" s="885"/>
      <c r="TIA4" s="885"/>
      <c r="TIB4" s="885"/>
      <c r="TIC4" s="885"/>
      <c r="TID4" s="885"/>
      <c r="TIE4" s="885"/>
      <c r="TIF4" s="885"/>
      <c r="TIG4" s="885"/>
      <c r="TIH4" s="885"/>
      <c r="TII4" s="885"/>
      <c r="TIJ4" s="885"/>
      <c r="TIK4" s="885"/>
      <c r="TIL4" s="885"/>
      <c r="TIM4" s="885"/>
      <c r="TIN4" s="885"/>
      <c r="TIO4" s="885"/>
      <c r="TIP4" s="885"/>
      <c r="TIQ4" s="885"/>
      <c r="TIR4" s="885"/>
      <c r="TIS4" s="885"/>
      <c r="TIT4" s="885"/>
      <c r="TIU4" s="885"/>
      <c r="TIV4" s="885"/>
      <c r="TIW4" s="885"/>
      <c r="TIX4" s="885"/>
      <c r="TIY4" s="885"/>
      <c r="TIZ4" s="885"/>
      <c r="TJA4" s="885"/>
      <c r="TJB4" s="885"/>
      <c r="TJC4" s="885"/>
      <c r="TJD4" s="885"/>
      <c r="TJE4" s="885"/>
      <c r="TJF4" s="885"/>
      <c r="TJG4" s="885"/>
      <c r="TJH4" s="885"/>
      <c r="TJI4" s="885"/>
      <c r="TJJ4" s="885"/>
      <c r="TJK4" s="885"/>
      <c r="TJL4" s="885"/>
      <c r="TJM4" s="885"/>
      <c r="TJN4" s="885"/>
      <c r="TJO4" s="885"/>
      <c r="TJP4" s="885"/>
      <c r="TJQ4" s="885"/>
      <c r="TJR4" s="885"/>
      <c r="TJS4" s="885"/>
      <c r="TJT4" s="885"/>
      <c r="TJU4" s="885"/>
      <c r="TJV4" s="885"/>
      <c r="TJW4" s="885"/>
      <c r="TJX4" s="885"/>
      <c r="TJY4" s="885"/>
      <c r="TJZ4" s="885"/>
      <c r="TKA4" s="885"/>
      <c r="TKB4" s="885"/>
      <c r="TKC4" s="885"/>
      <c r="TKD4" s="885"/>
      <c r="TKE4" s="885"/>
      <c r="TKF4" s="885"/>
      <c r="TKG4" s="885"/>
      <c r="TKH4" s="885"/>
      <c r="TKI4" s="885"/>
      <c r="TKJ4" s="885"/>
      <c r="TKK4" s="885"/>
      <c r="TKL4" s="885"/>
      <c r="TKM4" s="885"/>
      <c r="TKN4" s="885"/>
      <c r="TKO4" s="885"/>
      <c r="TKP4" s="885"/>
      <c r="TKQ4" s="885"/>
      <c r="TKR4" s="885"/>
      <c r="TKS4" s="885"/>
      <c r="TKT4" s="885"/>
      <c r="TKU4" s="885"/>
      <c r="TKV4" s="885"/>
      <c r="TKW4" s="885"/>
      <c r="TKX4" s="885"/>
      <c r="TKY4" s="885"/>
      <c r="TKZ4" s="885"/>
      <c r="TLA4" s="885"/>
      <c r="TLB4" s="885"/>
      <c r="TLC4" s="885"/>
      <c r="TLD4" s="885"/>
      <c r="TLE4" s="885"/>
      <c r="TLF4" s="885"/>
      <c r="TLG4" s="885"/>
      <c r="TLH4" s="885"/>
      <c r="TLI4" s="885"/>
      <c r="TLJ4" s="885"/>
      <c r="TLK4" s="885"/>
      <c r="TLL4" s="885"/>
      <c r="TLM4" s="885"/>
      <c r="TLN4" s="885"/>
      <c r="TLO4" s="885"/>
      <c r="TLP4" s="885"/>
      <c r="TLQ4" s="885"/>
      <c r="TLR4" s="885"/>
      <c r="TLS4" s="885"/>
      <c r="TLT4" s="885"/>
      <c r="TLU4" s="885"/>
      <c r="TLV4" s="885"/>
      <c r="TLW4" s="885"/>
      <c r="TLX4" s="885"/>
      <c r="TLY4" s="885"/>
      <c r="TLZ4" s="885"/>
      <c r="TMA4" s="885"/>
      <c r="TMB4" s="885"/>
      <c r="TMC4" s="885"/>
      <c r="TMD4" s="885"/>
      <c r="TME4" s="885"/>
      <c r="TMF4" s="885"/>
      <c r="TMG4" s="885"/>
      <c r="TMH4" s="885"/>
      <c r="TMI4" s="885"/>
      <c r="TMJ4" s="885"/>
      <c r="TMK4" s="885"/>
      <c r="TML4" s="885"/>
      <c r="TMM4" s="885"/>
      <c r="TMN4" s="885"/>
      <c r="TMO4" s="885"/>
      <c r="TMP4" s="885"/>
      <c r="TMQ4" s="885"/>
      <c r="TMR4" s="885"/>
      <c r="TMS4" s="885"/>
      <c r="TMT4" s="885"/>
      <c r="TMU4" s="885"/>
      <c r="TMV4" s="885"/>
      <c r="TMW4" s="885"/>
      <c r="TMX4" s="885"/>
      <c r="TMY4" s="885"/>
      <c r="TMZ4" s="885"/>
      <c r="TNA4" s="885"/>
      <c r="TNB4" s="885"/>
      <c r="TNC4" s="885"/>
      <c r="TND4" s="885"/>
      <c r="TNE4" s="885"/>
      <c r="TNF4" s="885"/>
      <c r="TNG4" s="885"/>
      <c r="TNH4" s="885"/>
      <c r="TNI4" s="885"/>
      <c r="TNJ4" s="885"/>
      <c r="TNK4" s="885"/>
      <c r="TNL4" s="885"/>
      <c r="TNM4" s="885"/>
      <c r="TNN4" s="885"/>
      <c r="TNO4" s="885"/>
      <c r="TNP4" s="885"/>
      <c r="TNQ4" s="885"/>
      <c r="TNR4" s="885"/>
      <c r="TNS4" s="885"/>
      <c r="TNT4" s="885"/>
      <c r="TNU4" s="885"/>
      <c r="TNV4" s="885"/>
      <c r="TNW4" s="885"/>
      <c r="TNX4" s="885"/>
      <c r="TNY4" s="885"/>
      <c r="TNZ4" s="885"/>
      <c r="TOA4" s="885"/>
      <c r="TOB4" s="885"/>
      <c r="TOC4" s="885"/>
      <c r="TOD4" s="885"/>
      <c r="TOE4" s="885"/>
      <c r="TOF4" s="885"/>
      <c r="TOG4" s="885"/>
      <c r="TOH4" s="885"/>
      <c r="TOI4" s="885"/>
      <c r="TOJ4" s="885"/>
      <c r="TOK4" s="885"/>
      <c r="TOL4" s="885"/>
      <c r="TOM4" s="885"/>
      <c r="TON4" s="885"/>
      <c r="TOO4" s="885"/>
      <c r="TOP4" s="885"/>
      <c r="TOQ4" s="885"/>
      <c r="TOR4" s="885"/>
      <c r="TOS4" s="885"/>
      <c r="TOT4" s="885"/>
      <c r="TOU4" s="885"/>
      <c r="TOV4" s="885"/>
      <c r="TOW4" s="885"/>
      <c r="TOX4" s="885"/>
      <c r="TOY4" s="885"/>
      <c r="TOZ4" s="885"/>
      <c r="TPA4" s="885"/>
      <c r="TPB4" s="885"/>
      <c r="TPC4" s="885"/>
      <c r="TPD4" s="885"/>
      <c r="TPE4" s="885"/>
      <c r="TPF4" s="885"/>
      <c r="TPG4" s="885"/>
      <c r="TPH4" s="885"/>
      <c r="TPI4" s="885"/>
      <c r="TPJ4" s="885"/>
      <c r="TPK4" s="885"/>
      <c r="TPL4" s="885"/>
      <c r="TPM4" s="885"/>
      <c r="TPN4" s="885"/>
      <c r="TPO4" s="885"/>
      <c r="TPP4" s="885"/>
      <c r="TPQ4" s="885"/>
      <c r="TPR4" s="885"/>
      <c r="TPS4" s="885"/>
      <c r="TPT4" s="885"/>
      <c r="TPU4" s="885"/>
      <c r="TPV4" s="885"/>
      <c r="TPW4" s="885"/>
      <c r="TPX4" s="885"/>
      <c r="TPY4" s="885"/>
      <c r="TPZ4" s="885"/>
      <c r="TQA4" s="885"/>
      <c r="TQB4" s="885"/>
      <c r="TQC4" s="885"/>
      <c r="TQD4" s="885"/>
      <c r="TQE4" s="885"/>
      <c r="TQF4" s="885"/>
      <c r="TQG4" s="885"/>
      <c r="TQH4" s="885"/>
      <c r="TQI4" s="885"/>
      <c r="TQJ4" s="885"/>
      <c r="TQK4" s="885"/>
      <c r="TQL4" s="885"/>
      <c r="TQM4" s="885"/>
      <c r="TQN4" s="885"/>
      <c r="TQO4" s="885"/>
      <c r="TQP4" s="885"/>
      <c r="TQQ4" s="885"/>
      <c r="TQR4" s="885"/>
      <c r="TQS4" s="885"/>
      <c r="TQT4" s="885"/>
      <c r="TQU4" s="885"/>
      <c r="TQV4" s="885"/>
      <c r="TQW4" s="885"/>
      <c r="TQX4" s="885"/>
      <c r="TQY4" s="885"/>
      <c r="TQZ4" s="885"/>
      <c r="TRA4" s="885"/>
      <c r="TRB4" s="885"/>
      <c r="TRC4" s="885"/>
      <c r="TRD4" s="885"/>
      <c r="TRE4" s="885"/>
      <c r="TRF4" s="885"/>
      <c r="TRG4" s="885"/>
      <c r="TRH4" s="885"/>
      <c r="TRI4" s="885"/>
      <c r="TRJ4" s="885"/>
      <c r="TRK4" s="885"/>
      <c r="TRL4" s="885"/>
      <c r="TRM4" s="885"/>
      <c r="TRN4" s="885"/>
      <c r="TRO4" s="885"/>
      <c r="TRP4" s="885"/>
      <c r="TRQ4" s="885"/>
      <c r="TRR4" s="885"/>
      <c r="TRS4" s="885"/>
      <c r="TRT4" s="885"/>
      <c r="TRU4" s="885"/>
      <c r="TRV4" s="885"/>
      <c r="TRW4" s="885"/>
      <c r="TRX4" s="885"/>
      <c r="TRY4" s="885"/>
      <c r="TRZ4" s="885"/>
      <c r="TSA4" s="885"/>
      <c r="TSB4" s="885"/>
      <c r="TSC4" s="885"/>
      <c r="TSD4" s="885"/>
      <c r="TSE4" s="885"/>
      <c r="TSF4" s="885"/>
      <c r="TSG4" s="885"/>
      <c r="TSH4" s="885"/>
      <c r="TSI4" s="885"/>
      <c r="TSJ4" s="885"/>
      <c r="TSK4" s="885"/>
      <c r="TSL4" s="885"/>
      <c r="TSM4" s="885"/>
      <c r="TSN4" s="885"/>
      <c r="TSO4" s="885"/>
      <c r="TSP4" s="885"/>
      <c r="TSQ4" s="885"/>
      <c r="TSR4" s="885"/>
      <c r="TSS4" s="885"/>
      <c r="TST4" s="885"/>
      <c r="TSU4" s="885"/>
      <c r="TSV4" s="885"/>
      <c r="TSW4" s="885"/>
      <c r="TSX4" s="885"/>
      <c r="TSY4" s="885"/>
      <c r="TSZ4" s="885"/>
      <c r="TTA4" s="885"/>
      <c r="TTB4" s="885"/>
      <c r="TTC4" s="885"/>
      <c r="TTD4" s="885"/>
      <c r="TTE4" s="885"/>
      <c r="TTF4" s="885"/>
      <c r="TTG4" s="885"/>
      <c r="TTH4" s="885"/>
      <c r="TTI4" s="885"/>
      <c r="TTJ4" s="885"/>
      <c r="TTK4" s="885"/>
      <c r="TTL4" s="885"/>
      <c r="TTM4" s="885"/>
      <c r="TTN4" s="885"/>
      <c r="TTO4" s="885"/>
      <c r="TTP4" s="885"/>
      <c r="TTQ4" s="885"/>
      <c r="TTR4" s="885"/>
      <c r="TTS4" s="885"/>
      <c r="TTT4" s="885"/>
      <c r="TTU4" s="885"/>
      <c r="TTV4" s="885"/>
      <c r="TTW4" s="885"/>
      <c r="TTX4" s="885"/>
      <c r="TTY4" s="885"/>
      <c r="TTZ4" s="885"/>
      <c r="TUA4" s="885"/>
      <c r="TUB4" s="885"/>
      <c r="TUC4" s="885"/>
      <c r="TUD4" s="885"/>
      <c r="TUE4" s="885"/>
      <c r="TUF4" s="885"/>
      <c r="TUG4" s="885"/>
      <c r="TUH4" s="885"/>
      <c r="TUI4" s="885"/>
      <c r="TUJ4" s="885"/>
      <c r="TUK4" s="885"/>
      <c r="TUL4" s="885"/>
      <c r="TUM4" s="885"/>
      <c r="TUN4" s="885"/>
      <c r="TUO4" s="885"/>
      <c r="TUP4" s="885"/>
      <c r="TUQ4" s="885"/>
      <c r="TUR4" s="885"/>
      <c r="TUS4" s="885"/>
      <c r="TUT4" s="885"/>
      <c r="TUU4" s="885"/>
      <c r="TUV4" s="885"/>
      <c r="TUW4" s="885"/>
      <c r="TUX4" s="885"/>
      <c r="TUY4" s="885"/>
      <c r="TUZ4" s="885"/>
      <c r="TVA4" s="885"/>
      <c r="TVB4" s="885"/>
      <c r="TVC4" s="885"/>
      <c r="TVD4" s="885"/>
      <c r="TVE4" s="885"/>
      <c r="TVF4" s="885"/>
      <c r="TVG4" s="885"/>
      <c r="TVH4" s="885"/>
      <c r="TVI4" s="885"/>
      <c r="TVJ4" s="885"/>
      <c r="TVK4" s="885"/>
      <c r="TVL4" s="885"/>
      <c r="TVM4" s="885"/>
      <c r="TVN4" s="885"/>
      <c r="TVO4" s="885"/>
      <c r="TVP4" s="885"/>
      <c r="TVQ4" s="885"/>
      <c r="TVR4" s="885"/>
      <c r="TVS4" s="885"/>
      <c r="TVT4" s="885"/>
      <c r="TVU4" s="885"/>
      <c r="TVV4" s="885"/>
      <c r="TVW4" s="885"/>
      <c r="TVX4" s="885"/>
      <c r="TVY4" s="885"/>
      <c r="TVZ4" s="885"/>
      <c r="TWA4" s="885"/>
      <c r="TWB4" s="885"/>
      <c r="TWC4" s="885"/>
      <c r="TWD4" s="885"/>
      <c r="TWE4" s="885"/>
      <c r="TWF4" s="885"/>
      <c r="TWG4" s="885"/>
      <c r="TWH4" s="885"/>
      <c r="TWI4" s="885"/>
      <c r="TWJ4" s="885"/>
      <c r="TWK4" s="885"/>
      <c r="TWL4" s="885"/>
      <c r="TWM4" s="885"/>
      <c r="TWN4" s="885"/>
      <c r="TWO4" s="885"/>
      <c r="TWP4" s="885"/>
      <c r="TWQ4" s="885"/>
      <c r="TWR4" s="885"/>
      <c r="TWS4" s="885"/>
      <c r="TWT4" s="885"/>
      <c r="TWU4" s="885"/>
      <c r="TWV4" s="885"/>
      <c r="TWW4" s="885"/>
      <c r="TWX4" s="885"/>
      <c r="TWY4" s="885"/>
      <c r="TWZ4" s="885"/>
      <c r="TXA4" s="885"/>
      <c r="TXB4" s="885"/>
      <c r="TXC4" s="885"/>
      <c r="TXD4" s="885"/>
      <c r="TXE4" s="885"/>
      <c r="TXF4" s="885"/>
      <c r="TXG4" s="885"/>
      <c r="TXH4" s="885"/>
      <c r="TXI4" s="885"/>
      <c r="TXJ4" s="885"/>
      <c r="TXK4" s="885"/>
      <c r="TXL4" s="885"/>
      <c r="TXM4" s="885"/>
      <c r="TXN4" s="885"/>
      <c r="TXO4" s="885"/>
      <c r="TXP4" s="885"/>
      <c r="TXQ4" s="885"/>
      <c r="TXR4" s="885"/>
      <c r="TXS4" s="885"/>
      <c r="TXT4" s="885"/>
      <c r="TXU4" s="885"/>
      <c r="TXV4" s="885"/>
      <c r="TXW4" s="885"/>
      <c r="TXX4" s="885"/>
      <c r="TXY4" s="885"/>
      <c r="TXZ4" s="885"/>
      <c r="TYA4" s="885"/>
      <c r="TYB4" s="885"/>
      <c r="TYC4" s="885"/>
      <c r="TYD4" s="885"/>
      <c r="TYE4" s="885"/>
      <c r="TYF4" s="885"/>
      <c r="TYG4" s="885"/>
      <c r="TYH4" s="885"/>
      <c r="TYI4" s="885"/>
      <c r="TYJ4" s="885"/>
      <c r="TYK4" s="885"/>
      <c r="TYL4" s="885"/>
      <c r="TYM4" s="885"/>
      <c r="TYN4" s="885"/>
      <c r="TYO4" s="885"/>
      <c r="TYP4" s="885"/>
      <c r="TYQ4" s="885"/>
      <c r="TYR4" s="885"/>
      <c r="TYS4" s="885"/>
      <c r="TYT4" s="885"/>
      <c r="TYU4" s="885"/>
      <c r="TYV4" s="885"/>
      <c r="TYW4" s="885"/>
      <c r="TYX4" s="885"/>
      <c r="TYY4" s="885"/>
      <c r="TYZ4" s="885"/>
      <c r="TZA4" s="885"/>
      <c r="TZB4" s="885"/>
      <c r="TZC4" s="885"/>
      <c r="TZD4" s="885"/>
      <c r="TZE4" s="885"/>
      <c r="TZF4" s="885"/>
      <c r="TZG4" s="885"/>
      <c r="TZH4" s="885"/>
      <c r="TZI4" s="885"/>
      <c r="TZJ4" s="885"/>
      <c r="TZK4" s="885"/>
      <c r="TZL4" s="885"/>
      <c r="TZM4" s="885"/>
      <c r="TZN4" s="885"/>
      <c r="TZO4" s="885"/>
      <c r="TZP4" s="885"/>
      <c r="TZQ4" s="885"/>
      <c r="TZR4" s="885"/>
      <c r="TZS4" s="885"/>
      <c r="TZT4" s="885"/>
      <c r="TZU4" s="885"/>
      <c r="TZV4" s="885"/>
      <c r="TZW4" s="885"/>
      <c r="TZX4" s="885"/>
      <c r="TZY4" s="885"/>
      <c r="TZZ4" s="885"/>
      <c r="UAA4" s="885"/>
      <c r="UAB4" s="885"/>
      <c r="UAC4" s="885"/>
      <c r="UAD4" s="885"/>
      <c r="UAE4" s="885"/>
      <c r="UAF4" s="885"/>
      <c r="UAG4" s="885"/>
      <c r="UAH4" s="885"/>
      <c r="UAI4" s="885"/>
      <c r="UAJ4" s="885"/>
      <c r="UAK4" s="885"/>
      <c r="UAL4" s="885"/>
      <c r="UAM4" s="885"/>
      <c r="UAN4" s="885"/>
      <c r="UAO4" s="885"/>
      <c r="UAP4" s="885"/>
      <c r="UAQ4" s="885"/>
      <c r="UAR4" s="885"/>
      <c r="UAS4" s="885"/>
      <c r="UAT4" s="885"/>
      <c r="UAU4" s="885"/>
      <c r="UAV4" s="885"/>
      <c r="UAW4" s="885"/>
      <c r="UAX4" s="885"/>
      <c r="UAY4" s="885"/>
      <c r="UAZ4" s="885"/>
      <c r="UBA4" s="885"/>
      <c r="UBB4" s="885"/>
      <c r="UBC4" s="885"/>
      <c r="UBD4" s="885"/>
      <c r="UBE4" s="885"/>
      <c r="UBF4" s="885"/>
      <c r="UBG4" s="885"/>
      <c r="UBH4" s="885"/>
      <c r="UBI4" s="885"/>
      <c r="UBJ4" s="885"/>
      <c r="UBK4" s="885"/>
      <c r="UBL4" s="885"/>
      <c r="UBM4" s="885"/>
      <c r="UBN4" s="885"/>
      <c r="UBO4" s="885"/>
      <c r="UBP4" s="885"/>
      <c r="UBQ4" s="885"/>
      <c r="UBR4" s="885"/>
      <c r="UBS4" s="885"/>
      <c r="UBT4" s="885"/>
      <c r="UBU4" s="885"/>
      <c r="UBV4" s="885"/>
      <c r="UBW4" s="885"/>
      <c r="UBX4" s="885"/>
      <c r="UBY4" s="885"/>
      <c r="UBZ4" s="885"/>
      <c r="UCA4" s="885"/>
      <c r="UCB4" s="885"/>
      <c r="UCC4" s="885"/>
      <c r="UCD4" s="885"/>
      <c r="UCE4" s="885"/>
      <c r="UCF4" s="885"/>
      <c r="UCG4" s="885"/>
      <c r="UCH4" s="885"/>
      <c r="UCI4" s="885"/>
      <c r="UCJ4" s="885"/>
      <c r="UCK4" s="885"/>
      <c r="UCL4" s="885"/>
      <c r="UCM4" s="885"/>
      <c r="UCN4" s="885"/>
      <c r="UCO4" s="885"/>
      <c r="UCP4" s="885"/>
      <c r="UCQ4" s="885"/>
      <c r="UCR4" s="885"/>
      <c r="UCS4" s="885"/>
      <c r="UCT4" s="885"/>
      <c r="UCU4" s="885"/>
      <c r="UCV4" s="885"/>
      <c r="UCW4" s="885"/>
      <c r="UCX4" s="885"/>
      <c r="UCY4" s="885"/>
      <c r="UCZ4" s="885"/>
      <c r="UDA4" s="885"/>
      <c r="UDB4" s="885"/>
      <c r="UDC4" s="885"/>
      <c r="UDD4" s="885"/>
      <c r="UDE4" s="885"/>
      <c r="UDF4" s="885"/>
      <c r="UDG4" s="885"/>
      <c r="UDH4" s="885"/>
      <c r="UDI4" s="885"/>
      <c r="UDJ4" s="885"/>
      <c r="UDK4" s="885"/>
      <c r="UDL4" s="885"/>
      <c r="UDM4" s="885"/>
      <c r="UDN4" s="885"/>
      <c r="UDO4" s="885"/>
      <c r="UDP4" s="885"/>
      <c r="UDQ4" s="885"/>
      <c r="UDR4" s="885"/>
      <c r="UDS4" s="885"/>
      <c r="UDT4" s="885"/>
      <c r="UDU4" s="885"/>
      <c r="UDV4" s="885"/>
      <c r="UDW4" s="885"/>
      <c r="UDX4" s="885"/>
      <c r="UDY4" s="885"/>
      <c r="UDZ4" s="885"/>
      <c r="UEA4" s="885"/>
      <c r="UEB4" s="885"/>
      <c r="UEC4" s="885"/>
      <c r="UED4" s="885"/>
      <c r="UEE4" s="885"/>
      <c r="UEF4" s="885"/>
      <c r="UEG4" s="885"/>
      <c r="UEH4" s="885"/>
      <c r="UEI4" s="885"/>
      <c r="UEJ4" s="885"/>
      <c r="UEK4" s="885"/>
      <c r="UEL4" s="885"/>
      <c r="UEM4" s="885"/>
      <c r="UEN4" s="885"/>
      <c r="UEO4" s="885"/>
      <c r="UEP4" s="885"/>
      <c r="UEQ4" s="885"/>
      <c r="UER4" s="885"/>
      <c r="UES4" s="885"/>
      <c r="UET4" s="885"/>
      <c r="UEU4" s="885"/>
      <c r="UEV4" s="885"/>
      <c r="UEW4" s="885"/>
      <c r="UEX4" s="885"/>
      <c r="UEY4" s="885"/>
      <c r="UEZ4" s="885"/>
      <c r="UFA4" s="885"/>
      <c r="UFB4" s="885"/>
      <c r="UFC4" s="885"/>
      <c r="UFD4" s="885"/>
      <c r="UFE4" s="885"/>
      <c r="UFF4" s="885"/>
      <c r="UFG4" s="885"/>
      <c r="UFH4" s="885"/>
      <c r="UFI4" s="885"/>
      <c r="UFJ4" s="885"/>
      <c r="UFK4" s="885"/>
      <c r="UFL4" s="885"/>
      <c r="UFM4" s="885"/>
      <c r="UFN4" s="885"/>
      <c r="UFO4" s="885"/>
      <c r="UFP4" s="885"/>
      <c r="UFQ4" s="885"/>
      <c r="UFR4" s="885"/>
      <c r="UFS4" s="885"/>
      <c r="UFT4" s="885"/>
      <c r="UFU4" s="885"/>
      <c r="UFV4" s="885"/>
      <c r="UFW4" s="885"/>
      <c r="UFX4" s="885"/>
      <c r="UFY4" s="885"/>
      <c r="UFZ4" s="885"/>
      <c r="UGA4" s="885"/>
      <c r="UGB4" s="885"/>
      <c r="UGC4" s="885"/>
      <c r="UGD4" s="885"/>
      <c r="UGE4" s="885"/>
      <c r="UGF4" s="885"/>
      <c r="UGG4" s="885"/>
      <c r="UGH4" s="885"/>
      <c r="UGI4" s="885"/>
      <c r="UGJ4" s="885"/>
      <c r="UGK4" s="885"/>
      <c r="UGL4" s="885"/>
      <c r="UGM4" s="885"/>
      <c r="UGN4" s="885"/>
      <c r="UGO4" s="885"/>
      <c r="UGP4" s="885"/>
      <c r="UGQ4" s="885"/>
      <c r="UGR4" s="885"/>
      <c r="UGS4" s="885"/>
      <c r="UGT4" s="885"/>
      <c r="UGU4" s="885"/>
      <c r="UGV4" s="885"/>
      <c r="UGW4" s="885"/>
      <c r="UGX4" s="885"/>
      <c r="UGY4" s="885"/>
      <c r="UGZ4" s="885"/>
      <c r="UHA4" s="885"/>
      <c r="UHB4" s="885"/>
      <c r="UHC4" s="885"/>
      <c r="UHD4" s="885"/>
      <c r="UHE4" s="885"/>
      <c r="UHF4" s="885"/>
      <c r="UHG4" s="885"/>
      <c r="UHH4" s="885"/>
      <c r="UHI4" s="885"/>
      <c r="UHJ4" s="885"/>
      <c r="UHK4" s="885"/>
      <c r="UHL4" s="885"/>
      <c r="UHM4" s="885"/>
      <c r="UHN4" s="885"/>
      <c r="UHO4" s="885"/>
      <c r="UHP4" s="885"/>
      <c r="UHQ4" s="885"/>
      <c r="UHR4" s="885"/>
      <c r="UHS4" s="885"/>
      <c r="UHT4" s="885"/>
      <c r="UHU4" s="885"/>
      <c r="UHV4" s="885"/>
      <c r="UHW4" s="885"/>
      <c r="UHX4" s="885"/>
      <c r="UHY4" s="885"/>
      <c r="UHZ4" s="885"/>
      <c r="UIA4" s="885"/>
      <c r="UIB4" s="885"/>
      <c r="UIC4" s="885"/>
      <c r="UID4" s="885"/>
      <c r="UIE4" s="885"/>
      <c r="UIF4" s="885"/>
      <c r="UIG4" s="885"/>
      <c r="UIH4" s="885"/>
      <c r="UII4" s="885"/>
      <c r="UIJ4" s="885"/>
      <c r="UIK4" s="885"/>
      <c r="UIL4" s="885"/>
      <c r="UIM4" s="885"/>
      <c r="UIN4" s="885"/>
      <c r="UIO4" s="885"/>
      <c r="UIP4" s="885"/>
      <c r="UIQ4" s="885"/>
      <c r="UIR4" s="885"/>
      <c r="UIS4" s="885"/>
      <c r="UIT4" s="885"/>
      <c r="UIU4" s="885"/>
      <c r="UIV4" s="885"/>
      <c r="UIW4" s="885"/>
      <c r="UIX4" s="885"/>
      <c r="UIY4" s="885"/>
      <c r="UIZ4" s="885"/>
      <c r="UJA4" s="885"/>
      <c r="UJB4" s="885"/>
      <c r="UJC4" s="885"/>
      <c r="UJD4" s="885"/>
      <c r="UJE4" s="885"/>
      <c r="UJF4" s="885"/>
      <c r="UJG4" s="885"/>
      <c r="UJH4" s="885"/>
      <c r="UJI4" s="885"/>
      <c r="UJJ4" s="885"/>
      <c r="UJK4" s="885"/>
      <c r="UJL4" s="885"/>
      <c r="UJM4" s="885"/>
      <c r="UJN4" s="885"/>
      <c r="UJO4" s="885"/>
      <c r="UJP4" s="885"/>
      <c r="UJQ4" s="885"/>
      <c r="UJR4" s="885"/>
      <c r="UJS4" s="885"/>
      <c r="UJT4" s="885"/>
      <c r="UJU4" s="885"/>
      <c r="UJV4" s="885"/>
      <c r="UJW4" s="885"/>
      <c r="UJX4" s="885"/>
      <c r="UJY4" s="885"/>
      <c r="UJZ4" s="885"/>
      <c r="UKA4" s="885"/>
      <c r="UKB4" s="885"/>
      <c r="UKC4" s="885"/>
      <c r="UKD4" s="885"/>
      <c r="UKE4" s="885"/>
      <c r="UKF4" s="885"/>
      <c r="UKG4" s="885"/>
      <c r="UKH4" s="885"/>
      <c r="UKI4" s="885"/>
      <c r="UKJ4" s="885"/>
      <c r="UKK4" s="885"/>
      <c r="UKL4" s="885"/>
      <c r="UKM4" s="885"/>
      <c r="UKN4" s="885"/>
      <c r="UKO4" s="885"/>
      <c r="UKP4" s="885"/>
      <c r="UKQ4" s="885"/>
      <c r="UKR4" s="885"/>
      <c r="UKS4" s="885"/>
      <c r="UKT4" s="885"/>
      <c r="UKU4" s="885"/>
      <c r="UKV4" s="885"/>
      <c r="UKW4" s="885"/>
      <c r="UKX4" s="885"/>
      <c r="UKY4" s="885"/>
      <c r="UKZ4" s="885"/>
      <c r="ULA4" s="885"/>
      <c r="ULB4" s="885"/>
      <c r="ULC4" s="885"/>
      <c r="ULD4" s="885"/>
      <c r="ULE4" s="885"/>
      <c r="ULF4" s="885"/>
      <c r="ULG4" s="885"/>
      <c r="ULH4" s="885"/>
      <c r="ULI4" s="885"/>
      <c r="ULJ4" s="885"/>
      <c r="ULK4" s="885"/>
      <c r="ULL4" s="885"/>
      <c r="ULM4" s="885"/>
      <c r="ULN4" s="885"/>
      <c r="ULO4" s="885"/>
      <c r="ULP4" s="885"/>
      <c r="ULQ4" s="885"/>
      <c r="ULR4" s="885"/>
      <c r="ULS4" s="885"/>
      <c r="ULT4" s="885"/>
      <c r="ULU4" s="885"/>
      <c r="ULV4" s="885"/>
      <c r="ULW4" s="885"/>
      <c r="ULX4" s="885"/>
      <c r="ULY4" s="885"/>
      <c r="ULZ4" s="885"/>
      <c r="UMA4" s="885"/>
      <c r="UMB4" s="885"/>
      <c r="UMC4" s="885"/>
      <c r="UMD4" s="885"/>
      <c r="UME4" s="885"/>
      <c r="UMF4" s="885"/>
      <c r="UMG4" s="885"/>
      <c r="UMH4" s="885"/>
      <c r="UMI4" s="885"/>
      <c r="UMJ4" s="885"/>
      <c r="UMK4" s="885"/>
      <c r="UML4" s="885"/>
      <c r="UMM4" s="885"/>
      <c r="UMN4" s="885"/>
      <c r="UMO4" s="885"/>
      <c r="UMP4" s="885"/>
      <c r="UMQ4" s="885"/>
      <c r="UMR4" s="885"/>
      <c r="UMS4" s="885"/>
      <c r="UMT4" s="885"/>
      <c r="UMU4" s="885"/>
      <c r="UMV4" s="885"/>
      <c r="UMW4" s="885"/>
      <c r="UMX4" s="885"/>
      <c r="UMY4" s="885"/>
      <c r="UMZ4" s="885"/>
      <c r="UNA4" s="885"/>
      <c r="UNB4" s="885"/>
      <c r="UNC4" s="885"/>
      <c r="UND4" s="885"/>
      <c r="UNE4" s="885"/>
      <c r="UNF4" s="885"/>
      <c r="UNG4" s="885"/>
      <c r="UNH4" s="885"/>
      <c r="UNI4" s="885"/>
      <c r="UNJ4" s="885"/>
      <c r="UNK4" s="885"/>
      <c r="UNL4" s="885"/>
      <c r="UNM4" s="885"/>
      <c r="UNN4" s="885"/>
      <c r="UNO4" s="885"/>
      <c r="UNP4" s="885"/>
      <c r="UNQ4" s="885"/>
      <c r="UNR4" s="885"/>
      <c r="UNS4" s="885"/>
      <c r="UNT4" s="885"/>
      <c r="UNU4" s="885"/>
      <c r="UNV4" s="885"/>
      <c r="UNW4" s="885"/>
      <c r="UNX4" s="885"/>
      <c r="UNY4" s="885"/>
      <c r="UNZ4" s="885"/>
      <c r="UOA4" s="885"/>
      <c r="UOB4" s="885"/>
      <c r="UOC4" s="885"/>
      <c r="UOD4" s="885"/>
      <c r="UOE4" s="885"/>
      <c r="UOF4" s="885"/>
      <c r="UOG4" s="885"/>
      <c r="UOH4" s="885"/>
      <c r="UOI4" s="885"/>
      <c r="UOJ4" s="885"/>
      <c r="UOK4" s="885"/>
      <c r="UOL4" s="885"/>
      <c r="UOM4" s="885"/>
      <c r="UON4" s="885"/>
      <c r="UOO4" s="885"/>
      <c r="UOP4" s="885"/>
      <c r="UOQ4" s="885"/>
      <c r="UOR4" s="885"/>
      <c r="UOS4" s="885"/>
      <c r="UOT4" s="885"/>
      <c r="UOU4" s="885"/>
      <c r="UOV4" s="885"/>
      <c r="UOW4" s="885"/>
      <c r="UOX4" s="885"/>
      <c r="UOY4" s="885"/>
      <c r="UOZ4" s="885"/>
      <c r="UPA4" s="885"/>
      <c r="UPB4" s="885"/>
      <c r="UPC4" s="885"/>
      <c r="UPD4" s="885"/>
      <c r="UPE4" s="885"/>
      <c r="UPF4" s="885"/>
      <c r="UPG4" s="885"/>
      <c r="UPH4" s="885"/>
      <c r="UPI4" s="885"/>
      <c r="UPJ4" s="885"/>
      <c r="UPK4" s="885"/>
      <c r="UPL4" s="885"/>
      <c r="UPM4" s="885"/>
      <c r="UPN4" s="885"/>
      <c r="UPO4" s="885"/>
      <c r="UPP4" s="885"/>
      <c r="UPQ4" s="885"/>
      <c r="UPR4" s="885"/>
      <c r="UPS4" s="885"/>
      <c r="UPT4" s="885"/>
      <c r="UPU4" s="885"/>
      <c r="UPV4" s="885"/>
      <c r="UPW4" s="885"/>
      <c r="UPX4" s="885"/>
      <c r="UPY4" s="885"/>
      <c r="UPZ4" s="885"/>
      <c r="UQA4" s="885"/>
      <c r="UQB4" s="885"/>
      <c r="UQC4" s="885"/>
      <c r="UQD4" s="885"/>
      <c r="UQE4" s="885"/>
      <c r="UQF4" s="885"/>
      <c r="UQG4" s="885"/>
      <c r="UQH4" s="885"/>
      <c r="UQI4" s="885"/>
      <c r="UQJ4" s="885"/>
      <c r="UQK4" s="885"/>
      <c r="UQL4" s="885"/>
      <c r="UQM4" s="885"/>
      <c r="UQN4" s="885"/>
      <c r="UQO4" s="885"/>
      <c r="UQP4" s="885"/>
      <c r="UQQ4" s="885"/>
      <c r="UQR4" s="885"/>
      <c r="UQS4" s="885"/>
      <c r="UQT4" s="885"/>
      <c r="UQU4" s="885"/>
      <c r="UQV4" s="885"/>
      <c r="UQW4" s="885"/>
      <c r="UQX4" s="885"/>
      <c r="UQY4" s="885"/>
      <c r="UQZ4" s="885"/>
      <c r="URA4" s="885"/>
      <c r="URB4" s="885"/>
      <c r="URC4" s="885"/>
      <c r="URD4" s="885"/>
      <c r="URE4" s="885"/>
      <c r="URF4" s="885"/>
      <c r="URG4" s="885"/>
      <c r="URH4" s="885"/>
      <c r="URI4" s="885"/>
      <c r="URJ4" s="885"/>
      <c r="URK4" s="885"/>
      <c r="URL4" s="885"/>
      <c r="URM4" s="885"/>
      <c r="URN4" s="885"/>
      <c r="URO4" s="885"/>
      <c r="URP4" s="885"/>
      <c r="URQ4" s="885"/>
      <c r="URR4" s="885"/>
      <c r="URS4" s="885"/>
      <c r="URT4" s="885"/>
      <c r="URU4" s="885"/>
      <c r="URV4" s="885"/>
      <c r="URW4" s="885"/>
      <c r="URX4" s="885"/>
      <c r="URY4" s="885"/>
      <c r="URZ4" s="885"/>
      <c r="USA4" s="885"/>
      <c r="USB4" s="885"/>
      <c r="USC4" s="885"/>
      <c r="USD4" s="885"/>
      <c r="USE4" s="885"/>
      <c r="USF4" s="885"/>
      <c r="USG4" s="885"/>
      <c r="USH4" s="885"/>
      <c r="USI4" s="885"/>
      <c r="USJ4" s="885"/>
      <c r="USK4" s="885"/>
      <c r="USL4" s="885"/>
      <c r="USM4" s="885"/>
      <c r="USN4" s="885"/>
      <c r="USO4" s="885"/>
      <c r="USP4" s="885"/>
      <c r="USQ4" s="885"/>
      <c r="USR4" s="885"/>
      <c r="USS4" s="885"/>
      <c r="UST4" s="885"/>
      <c r="USU4" s="885"/>
      <c r="USV4" s="885"/>
      <c r="USW4" s="885"/>
      <c r="USX4" s="885"/>
      <c r="USY4" s="885"/>
      <c r="USZ4" s="885"/>
      <c r="UTA4" s="885"/>
      <c r="UTB4" s="885"/>
      <c r="UTC4" s="885"/>
      <c r="UTD4" s="885"/>
      <c r="UTE4" s="885"/>
      <c r="UTF4" s="885"/>
      <c r="UTG4" s="885"/>
      <c r="UTH4" s="885"/>
      <c r="UTI4" s="885"/>
      <c r="UTJ4" s="885"/>
      <c r="UTK4" s="885"/>
      <c r="UTL4" s="885"/>
      <c r="UTM4" s="885"/>
      <c r="UTN4" s="885"/>
      <c r="UTO4" s="885"/>
      <c r="UTP4" s="885"/>
      <c r="UTQ4" s="885"/>
      <c r="UTR4" s="885"/>
      <c r="UTS4" s="885"/>
      <c r="UTT4" s="885"/>
      <c r="UTU4" s="885"/>
      <c r="UTV4" s="885"/>
      <c r="UTW4" s="885"/>
      <c r="UTX4" s="885"/>
      <c r="UTY4" s="885"/>
      <c r="UTZ4" s="885"/>
      <c r="UUA4" s="885"/>
      <c r="UUB4" s="885"/>
      <c r="UUC4" s="885"/>
      <c r="UUD4" s="885"/>
      <c r="UUE4" s="885"/>
      <c r="UUF4" s="885"/>
      <c r="UUG4" s="885"/>
      <c r="UUH4" s="885"/>
      <c r="UUI4" s="885"/>
      <c r="UUJ4" s="885"/>
      <c r="UUK4" s="885"/>
      <c r="UUL4" s="885"/>
      <c r="UUM4" s="885"/>
      <c r="UUN4" s="885"/>
      <c r="UUO4" s="885"/>
      <c r="UUP4" s="885"/>
      <c r="UUQ4" s="885"/>
      <c r="UUR4" s="885"/>
      <c r="UUS4" s="885"/>
      <c r="UUT4" s="885"/>
      <c r="UUU4" s="885"/>
      <c r="UUV4" s="885"/>
      <c r="UUW4" s="885"/>
      <c r="UUX4" s="885"/>
      <c r="UUY4" s="885"/>
      <c r="UUZ4" s="885"/>
      <c r="UVA4" s="885"/>
      <c r="UVB4" s="885"/>
      <c r="UVC4" s="885"/>
      <c r="UVD4" s="885"/>
      <c r="UVE4" s="885"/>
      <c r="UVF4" s="885"/>
      <c r="UVG4" s="885"/>
      <c r="UVH4" s="885"/>
      <c r="UVI4" s="885"/>
      <c r="UVJ4" s="885"/>
      <c r="UVK4" s="885"/>
      <c r="UVL4" s="885"/>
      <c r="UVM4" s="885"/>
      <c r="UVN4" s="885"/>
      <c r="UVO4" s="885"/>
      <c r="UVP4" s="885"/>
      <c r="UVQ4" s="885"/>
      <c r="UVR4" s="885"/>
      <c r="UVS4" s="885"/>
      <c r="UVT4" s="885"/>
      <c r="UVU4" s="885"/>
      <c r="UVV4" s="885"/>
      <c r="UVW4" s="885"/>
      <c r="UVX4" s="885"/>
      <c r="UVY4" s="885"/>
      <c r="UVZ4" s="885"/>
      <c r="UWA4" s="885"/>
      <c r="UWB4" s="885"/>
      <c r="UWC4" s="885"/>
      <c r="UWD4" s="885"/>
      <c r="UWE4" s="885"/>
      <c r="UWF4" s="885"/>
      <c r="UWG4" s="885"/>
      <c r="UWH4" s="885"/>
      <c r="UWI4" s="885"/>
      <c r="UWJ4" s="885"/>
      <c r="UWK4" s="885"/>
      <c r="UWL4" s="885"/>
      <c r="UWM4" s="885"/>
      <c r="UWN4" s="885"/>
      <c r="UWO4" s="885"/>
      <c r="UWP4" s="885"/>
      <c r="UWQ4" s="885"/>
      <c r="UWR4" s="885"/>
      <c r="UWS4" s="885"/>
      <c r="UWT4" s="885"/>
      <c r="UWU4" s="885"/>
      <c r="UWV4" s="885"/>
      <c r="UWW4" s="885"/>
      <c r="UWX4" s="885"/>
      <c r="UWY4" s="885"/>
      <c r="UWZ4" s="885"/>
      <c r="UXA4" s="885"/>
      <c r="UXB4" s="885"/>
      <c r="UXC4" s="885"/>
      <c r="UXD4" s="885"/>
      <c r="UXE4" s="885"/>
      <c r="UXF4" s="885"/>
      <c r="UXG4" s="885"/>
      <c r="UXH4" s="885"/>
      <c r="UXI4" s="885"/>
      <c r="UXJ4" s="885"/>
      <c r="UXK4" s="885"/>
      <c r="UXL4" s="885"/>
      <c r="UXM4" s="885"/>
      <c r="UXN4" s="885"/>
      <c r="UXO4" s="885"/>
      <c r="UXP4" s="885"/>
      <c r="UXQ4" s="885"/>
      <c r="UXR4" s="885"/>
      <c r="UXS4" s="885"/>
      <c r="UXT4" s="885"/>
      <c r="UXU4" s="885"/>
      <c r="UXV4" s="885"/>
      <c r="UXW4" s="885"/>
      <c r="UXX4" s="885"/>
      <c r="UXY4" s="885"/>
      <c r="UXZ4" s="885"/>
      <c r="UYA4" s="885"/>
      <c r="UYB4" s="885"/>
      <c r="UYC4" s="885"/>
      <c r="UYD4" s="885"/>
      <c r="UYE4" s="885"/>
      <c r="UYF4" s="885"/>
      <c r="UYG4" s="885"/>
      <c r="UYH4" s="885"/>
      <c r="UYI4" s="885"/>
      <c r="UYJ4" s="885"/>
      <c r="UYK4" s="885"/>
      <c r="UYL4" s="885"/>
      <c r="UYM4" s="885"/>
      <c r="UYN4" s="885"/>
      <c r="UYO4" s="885"/>
      <c r="UYP4" s="885"/>
      <c r="UYQ4" s="885"/>
      <c r="UYR4" s="885"/>
      <c r="UYS4" s="885"/>
      <c r="UYT4" s="885"/>
      <c r="UYU4" s="885"/>
      <c r="UYV4" s="885"/>
      <c r="UYW4" s="885"/>
      <c r="UYX4" s="885"/>
      <c r="UYY4" s="885"/>
      <c r="UYZ4" s="885"/>
      <c r="UZA4" s="885"/>
      <c r="UZB4" s="885"/>
      <c r="UZC4" s="885"/>
      <c r="UZD4" s="885"/>
      <c r="UZE4" s="885"/>
      <c r="UZF4" s="885"/>
      <c r="UZG4" s="885"/>
      <c r="UZH4" s="885"/>
      <c r="UZI4" s="885"/>
      <c r="UZJ4" s="885"/>
      <c r="UZK4" s="885"/>
      <c r="UZL4" s="885"/>
      <c r="UZM4" s="885"/>
      <c r="UZN4" s="885"/>
      <c r="UZO4" s="885"/>
      <c r="UZP4" s="885"/>
      <c r="UZQ4" s="885"/>
      <c r="UZR4" s="885"/>
      <c r="UZS4" s="885"/>
      <c r="UZT4" s="885"/>
      <c r="UZU4" s="885"/>
      <c r="UZV4" s="885"/>
      <c r="UZW4" s="885"/>
      <c r="UZX4" s="885"/>
      <c r="UZY4" s="885"/>
      <c r="UZZ4" s="885"/>
      <c r="VAA4" s="885"/>
      <c r="VAB4" s="885"/>
      <c r="VAC4" s="885"/>
      <c r="VAD4" s="885"/>
      <c r="VAE4" s="885"/>
      <c r="VAF4" s="885"/>
      <c r="VAG4" s="885"/>
      <c r="VAH4" s="885"/>
      <c r="VAI4" s="885"/>
      <c r="VAJ4" s="885"/>
      <c r="VAK4" s="885"/>
      <c r="VAL4" s="885"/>
      <c r="VAM4" s="885"/>
      <c r="VAN4" s="885"/>
      <c r="VAO4" s="885"/>
      <c r="VAP4" s="885"/>
      <c r="VAQ4" s="885"/>
      <c r="VAR4" s="885"/>
      <c r="VAS4" s="885"/>
      <c r="VAT4" s="885"/>
      <c r="VAU4" s="885"/>
      <c r="VAV4" s="885"/>
      <c r="VAW4" s="885"/>
      <c r="VAX4" s="885"/>
      <c r="VAY4" s="885"/>
      <c r="VAZ4" s="885"/>
      <c r="VBA4" s="885"/>
      <c r="VBB4" s="885"/>
      <c r="VBC4" s="885"/>
      <c r="VBD4" s="885"/>
      <c r="VBE4" s="885"/>
      <c r="VBF4" s="885"/>
      <c r="VBG4" s="885"/>
      <c r="VBH4" s="885"/>
      <c r="VBI4" s="885"/>
      <c r="VBJ4" s="885"/>
      <c r="VBK4" s="885"/>
      <c r="VBL4" s="885"/>
      <c r="VBM4" s="885"/>
      <c r="VBN4" s="885"/>
      <c r="VBO4" s="885"/>
      <c r="VBP4" s="885"/>
      <c r="VBQ4" s="885"/>
      <c r="VBR4" s="885"/>
      <c r="VBS4" s="885"/>
      <c r="VBT4" s="885"/>
      <c r="VBU4" s="885"/>
      <c r="VBV4" s="885"/>
      <c r="VBW4" s="885"/>
      <c r="VBX4" s="885"/>
      <c r="VBY4" s="885"/>
      <c r="VBZ4" s="885"/>
      <c r="VCA4" s="885"/>
      <c r="VCB4" s="885"/>
      <c r="VCC4" s="885"/>
      <c r="VCD4" s="885"/>
      <c r="VCE4" s="885"/>
      <c r="VCF4" s="885"/>
      <c r="VCG4" s="885"/>
      <c r="VCH4" s="885"/>
      <c r="VCI4" s="885"/>
      <c r="VCJ4" s="885"/>
      <c r="VCK4" s="885"/>
      <c r="VCL4" s="885"/>
      <c r="VCM4" s="885"/>
      <c r="VCN4" s="885"/>
      <c r="VCO4" s="885"/>
      <c r="VCP4" s="885"/>
      <c r="VCQ4" s="885"/>
      <c r="VCR4" s="885"/>
      <c r="VCS4" s="885"/>
      <c r="VCT4" s="885"/>
      <c r="VCU4" s="885"/>
      <c r="VCV4" s="885"/>
      <c r="VCW4" s="885"/>
      <c r="VCX4" s="885"/>
      <c r="VCY4" s="885"/>
      <c r="VCZ4" s="885"/>
      <c r="VDA4" s="885"/>
      <c r="VDB4" s="885"/>
      <c r="VDC4" s="885"/>
      <c r="VDD4" s="885"/>
      <c r="VDE4" s="885"/>
      <c r="VDF4" s="885"/>
      <c r="VDG4" s="885"/>
      <c r="VDH4" s="885"/>
      <c r="VDI4" s="885"/>
      <c r="VDJ4" s="885"/>
      <c r="VDK4" s="885"/>
      <c r="VDL4" s="885"/>
      <c r="VDM4" s="885"/>
      <c r="VDN4" s="885"/>
      <c r="VDO4" s="885"/>
      <c r="VDP4" s="885"/>
      <c r="VDQ4" s="885"/>
      <c r="VDR4" s="885"/>
      <c r="VDS4" s="885"/>
      <c r="VDT4" s="885"/>
      <c r="VDU4" s="885"/>
      <c r="VDV4" s="885"/>
      <c r="VDW4" s="885"/>
      <c r="VDX4" s="885"/>
      <c r="VDY4" s="885"/>
      <c r="VDZ4" s="885"/>
      <c r="VEA4" s="885"/>
      <c r="VEB4" s="885"/>
      <c r="VEC4" s="885"/>
      <c r="VED4" s="885"/>
      <c r="VEE4" s="885"/>
      <c r="VEF4" s="885"/>
      <c r="VEG4" s="885"/>
      <c r="VEH4" s="885"/>
      <c r="VEI4" s="885"/>
      <c r="VEJ4" s="885"/>
      <c r="VEK4" s="885"/>
      <c r="VEL4" s="885"/>
      <c r="VEM4" s="885"/>
      <c r="VEN4" s="885"/>
      <c r="VEO4" s="885"/>
      <c r="VEP4" s="885"/>
      <c r="VEQ4" s="885"/>
      <c r="VER4" s="885"/>
      <c r="VES4" s="885"/>
      <c r="VET4" s="885"/>
      <c r="VEU4" s="885"/>
      <c r="VEV4" s="885"/>
      <c r="VEW4" s="885"/>
      <c r="VEX4" s="885"/>
      <c r="VEY4" s="885"/>
      <c r="VEZ4" s="885"/>
      <c r="VFA4" s="885"/>
      <c r="VFB4" s="885"/>
      <c r="VFC4" s="885"/>
      <c r="VFD4" s="885"/>
      <c r="VFE4" s="885"/>
      <c r="VFF4" s="885"/>
      <c r="VFG4" s="885"/>
      <c r="VFH4" s="885"/>
      <c r="VFI4" s="885"/>
      <c r="VFJ4" s="885"/>
      <c r="VFK4" s="885"/>
      <c r="VFL4" s="885"/>
      <c r="VFM4" s="885"/>
      <c r="VFN4" s="885"/>
      <c r="VFO4" s="885"/>
      <c r="VFP4" s="885"/>
      <c r="VFQ4" s="885"/>
      <c r="VFR4" s="885"/>
      <c r="VFS4" s="885"/>
      <c r="VFT4" s="885"/>
      <c r="VFU4" s="885"/>
      <c r="VFV4" s="885"/>
      <c r="VFW4" s="885"/>
      <c r="VFX4" s="885"/>
      <c r="VFY4" s="885"/>
      <c r="VFZ4" s="885"/>
      <c r="VGA4" s="885"/>
      <c r="VGB4" s="885"/>
      <c r="VGC4" s="885"/>
      <c r="VGD4" s="885"/>
      <c r="VGE4" s="885"/>
      <c r="VGF4" s="885"/>
      <c r="VGG4" s="885"/>
      <c r="VGH4" s="885"/>
      <c r="VGI4" s="885"/>
      <c r="VGJ4" s="885"/>
      <c r="VGK4" s="885"/>
      <c r="VGL4" s="885"/>
      <c r="VGM4" s="885"/>
      <c r="VGN4" s="885"/>
      <c r="VGO4" s="885"/>
      <c r="VGP4" s="885"/>
      <c r="VGQ4" s="885"/>
      <c r="VGR4" s="885"/>
      <c r="VGS4" s="885"/>
      <c r="VGT4" s="885"/>
      <c r="VGU4" s="885"/>
      <c r="VGV4" s="885"/>
      <c r="VGW4" s="885"/>
      <c r="VGX4" s="885"/>
      <c r="VGY4" s="885"/>
      <c r="VGZ4" s="885"/>
      <c r="VHA4" s="885"/>
      <c r="VHB4" s="885"/>
      <c r="VHC4" s="885"/>
      <c r="VHD4" s="885"/>
      <c r="VHE4" s="885"/>
      <c r="VHF4" s="885"/>
      <c r="VHG4" s="885"/>
      <c r="VHH4" s="885"/>
      <c r="VHI4" s="885"/>
      <c r="VHJ4" s="885"/>
      <c r="VHK4" s="885"/>
      <c r="VHL4" s="885"/>
      <c r="VHM4" s="885"/>
      <c r="VHN4" s="885"/>
      <c r="VHO4" s="885"/>
      <c r="VHP4" s="885"/>
      <c r="VHQ4" s="885"/>
      <c r="VHR4" s="885"/>
      <c r="VHS4" s="885"/>
      <c r="VHT4" s="885"/>
      <c r="VHU4" s="885"/>
      <c r="VHV4" s="885"/>
      <c r="VHW4" s="885"/>
      <c r="VHX4" s="885"/>
      <c r="VHY4" s="885"/>
      <c r="VHZ4" s="885"/>
      <c r="VIA4" s="885"/>
      <c r="VIB4" s="885"/>
      <c r="VIC4" s="885"/>
      <c r="VID4" s="885"/>
      <c r="VIE4" s="885"/>
      <c r="VIF4" s="885"/>
      <c r="VIG4" s="885"/>
      <c r="VIH4" s="885"/>
      <c r="VII4" s="885"/>
      <c r="VIJ4" s="885"/>
      <c r="VIK4" s="885"/>
      <c r="VIL4" s="885"/>
      <c r="VIM4" s="885"/>
      <c r="VIN4" s="885"/>
      <c r="VIO4" s="885"/>
      <c r="VIP4" s="885"/>
      <c r="VIQ4" s="885"/>
      <c r="VIR4" s="885"/>
      <c r="VIS4" s="885"/>
      <c r="VIT4" s="885"/>
      <c r="VIU4" s="885"/>
      <c r="VIV4" s="885"/>
      <c r="VIW4" s="885"/>
      <c r="VIX4" s="885"/>
      <c r="VIY4" s="885"/>
      <c r="VIZ4" s="885"/>
      <c r="VJA4" s="885"/>
      <c r="VJB4" s="885"/>
      <c r="VJC4" s="885"/>
      <c r="VJD4" s="885"/>
      <c r="VJE4" s="885"/>
      <c r="VJF4" s="885"/>
      <c r="VJG4" s="885"/>
      <c r="VJH4" s="885"/>
      <c r="VJI4" s="885"/>
      <c r="VJJ4" s="885"/>
      <c r="VJK4" s="885"/>
      <c r="VJL4" s="885"/>
      <c r="VJM4" s="885"/>
      <c r="VJN4" s="885"/>
      <c r="VJO4" s="885"/>
      <c r="VJP4" s="885"/>
      <c r="VJQ4" s="885"/>
      <c r="VJR4" s="885"/>
      <c r="VJS4" s="885"/>
      <c r="VJT4" s="885"/>
      <c r="VJU4" s="885"/>
      <c r="VJV4" s="885"/>
      <c r="VJW4" s="885"/>
      <c r="VJX4" s="885"/>
      <c r="VJY4" s="885"/>
      <c r="VJZ4" s="885"/>
      <c r="VKA4" s="885"/>
      <c r="VKB4" s="885"/>
      <c r="VKC4" s="885"/>
      <c r="VKD4" s="885"/>
      <c r="VKE4" s="885"/>
      <c r="VKF4" s="885"/>
      <c r="VKG4" s="885"/>
      <c r="VKH4" s="885"/>
      <c r="VKI4" s="885"/>
      <c r="VKJ4" s="885"/>
      <c r="VKK4" s="885"/>
      <c r="VKL4" s="885"/>
      <c r="VKM4" s="885"/>
      <c r="VKN4" s="885"/>
      <c r="VKO4" s="885"/>
      <c r="VKP4" s="885"/>
      <c r="VKQ4" s="885"/>
      <c r="VKR4" s="885"/>
      <c r="VKS4" s="885"/>
      <c r="VKT4" s="885"/>
      <c r="VKU4" s="885"/>
      <c r="VKV4" s="885"/>
      <c r="VKW4" s="885"/>
      <c r="VKX4" s="885"/>
      <c r="VKY4" s="885"/>
      <c r="VKZ4" s="885"/>
      <c r="VLA4" s="885"/>
      <c r="VLB4" s="885"/>
      <c r="VLC4" s="885"/>
      <c r="VLD4" s="885"/>
      <c r="VLE4" s="885"/>
      <c r="VLF4" s="885"/>
      <c r="VLG4" s="885"/>
      <c r="VLH4" s="885"/>
      <c r="VLI4" s="885"/>
      <c r="VLJ4" s="885"/>
      <c r="VLK4" s="885"/>
      <c r="VLL4" s="885"/>
      <c r="VLM4" s="885"/>
      <c r="VLN4" s="885"/>
      <c r="VLO4" s="885"/>
      <c r="VLP4" s="885"/>
      <c r="VLQ4" s="885"/>
      <c r="VLR4" s="885"/>
      <c r="VLS4" s="885"/>
      <c r="VLT4" s="885"/>
      <c r="VLU4" s="885"/>
      <c r="VLV4" s="885"/>
      <c r="VLW4" s="885"/>
      <c r="VLX4" s="885"/>
      <c r="VLY4" s="885"/>
      <c r="VLZ4" s="885"/>
      <c r="VMA4" s="885"/>
      <c r="VMB4" s="885"/>
      <c r="VMC4" s="885"/>
      <c r="VMD4" s="885"/>
      <c r="VME4" s="885"/>
      <c r="VMF4" s="885"/>
      <c r="VMG4" s="885"/>
      <c r="VMH4" s="885"/>
      <c r="VMI4" s="885"/>
      <c r="VMJ4" s="885"/>
      <c r="VMK4" s="885"/>
      <c r="VML4" s="885"/>
      <c r="VMM4" s="885"/>
      <c r="VMN4" s="885"/>
      <c r="VMO4" s="885"/>
      <c r="VMP4" s="885"/>
      <c r="VMQ4" s="885"/>
      <c r="VMR4" s="885"/>
      <c r="VMS4" s="885"/>
      <c r="VMT4" s="885"/>
      <c r="VMU4" s="885"/>
      <c r="VMV4" s="885"/>
      <c r="VMW4" s="885"/>
      <c r="VMX4" s="885"/>
      <c r="VMY4" s="885"/>
      <c r="VMZ4" s="885"/>
      <c r="VNA4" s="885"/>
      <c r="VNB4" s="885"/>
      <c r="VNC4" s="885"/>
      <c r="VND4" s="885"/>
      <c r="VNE4" s="885"/>
      <c r="VNF4" s="885"/>
      <c r="VNG4" s="885"/>
      <c r="VNH4" s="885"/>
      <c r="VNI4" s="885"/>
      <c r="VNJ4" s="885"/>
      <c r="VNK4" s="885"/>
      <c r="VNL4" s="885"/>
      <c r="VNM4" s="885"/>
      <c r="VNN4" s="885"/>
      <c r="VNO4" s="885"/>
      <c r="VNP4" s="885"/>
      <c r="VNQ4" s="885"/>
      <c r="VNR4" s="885"/>
      <c r="VNS4" s="885"/>
      <c r="VNT4" s="885"/>
      <c r="VNU4" s="885"/>
      <c r="VNV4" s="885"/>
      <c r="VNW4" s="885"/>
      <c r="VNX4" s="885"/>
      <c r="VNY4" s="885"/>
      <c r="VNZ4" s="885"/>
      <c r="VOA4" s="885"/>
      <c r="VOB4" s="885"/>
      <c r="VOC4" s="885"/>
      <c r="VOD4" s="885"/>
      <c r="VOE4" s="885"/>
      <c r="VOF4" s="885"/>
      <c r="VOG4" s="885"/>
      <c r="VOH4" s="885"/>
      <c r="VOI4" s="885"/>
      <c r="VOJ4" s="885"/>
      <c r="VOK4" s="885"/>
      <c r="VOL4" s="885"/>
      <c r="VOM4" s="885"/>
      <c r="VON4" s="885"/>
      <c r="VOO4" s="885"/>
      <c r="VOP4" s="885"/>
      <c r="VOQ4" s="885"/>
      <c r="VOR4" s="885"/>
      <c r="VOS4" s="885"/>
      <c r="VOT4" s="885"/>
      <c r="VOU4" s="885"/>
      <c r="VOV4" s="885"/>
      <c r="VOW4" s="885"/>
      <c r="VOX4" s="885"/>
      <c r="VOY4" s="885"/>
      <c r="VOZ4" s="885"/>
      <c r="VPA4" s="885"/>
      <c r="VPB4" s="885"/>
      <c r="VPC4" s="885"/>
      <c r="VPD4" s="885"/>
      <c r="VPE4" s="885"/>
      <c r="VPF4" s="885"/>
      <c r="VPG4" s="885"/>
      <c r="VPH4" s="885"/>
      <c r="VPI4" s="885"/>
      <c r="VPJ4" s="885"/>
      <c r="VPK4" s="885"/>
      <c r="VPL4" s="885"/>
      <c r="VPM4" s="885"/>
      <c r="VPN4" s="885"/>
      <c r="VPO4" s="885"/>
      <c r="VPP4" s="885"/>
      <c r="VPQ4" s="885"/>
      <c r="VPR4" s="885"/>
      <c r="VPS4" s="885"/>
      <c r="VPT4" s="885"/>
      <c r="VPU4" s="885"/>
      <c r="VPV4" s="885"/>
      <c r="VPW4" s="885"/>
      <c r="VPX4" s="885"/>
      <c r="VPY4" s="885"/>
      <c r="VPZ4" s="885"/>
      <c r="VQA4" s="885"/>
      <c r="VQB4" s="885"/>
      <c r="VQC4" s="885"/>
      <c r="VQD4" s="885"/>
      <c r="VQE4" s="885"/>
      <c r="VQF4" s="885"/>
      <c r="VQG4" s="885"/>
      <c r="VQH4" s="885"/>
      <c r="VQI4" s="885"/>
      <c r="VQJ4" s="885"/>
      <c r="VQK4" s="885"/>
      <c r="VQL4" s="885"/>
      <c r="VQM4" s="885"/>
      <c r="VQN4" s="885"/>
      <c r="VQO4" s="885"/>
      <c r="VQP4" s="885"/>
      <c r="VQQ4" s="885"/>
      <c r="VQR4" s="885"/>
      <c r="VQS4" s="885"/>
      <c r="VQT4" s="885"/>
      <c r="VQU4" s="885"/>
      <c r="VQV4" s="885"/>
      <c r="VQW4" s="885"/>
      <c r="VQX4" s="885"/>
      <c r="VQY4" s="885"/>
      <c r="VQZ4" s="885"/>
      <c r="VRA4" s="885"/>
      <c r="VRB4" s="885"/>
      <c r="VRC4" s="885"/>
      <c r="VRD4" s="885"/>
      <c r="VRE4" s="885"/>
      <c r="VRF4" s="885"/>
      <c r="VRG4" s="885"/>
      <c r="VRH4" s="885"/>
      <c r="VRI4" s="885"/>
      <c r="VRJ4" s="885"/>
      <c r="VRK4" s="885"/>
      <c r="VRL4" s="885"/>
      <c r="VRM4" s="885"/>
      <c r="VRN4" s="885"/>
      <c r="VRO4" s="885"/>
      <c r="VRP4" s="885"/>
      <c r="VRQ4" s="885"/>
      <c r="VRR4" s="885"/>
      <c r="VRS4" s="885"/>
      <c r="VRT4" s="885"/>
      <c r="VRU4" s="885"/>
      <c r="VRV4" s="885"/>
      <c r="VRW4" s="885"/>
      <c r="VRX4" s="885"/>
      <c r="VRY4" s="885"/>
      <c r="VRZ4" s="885"/>
      <c r="VSA4" s="885"/>
      <c r="VSB4" s="885"/>
      <c r="VSC4" s="885"/>
      <c r="VSD4" s="885"/>
      <c r="VSE4" s="885"/>
      <c r="VSF4" s="885"/>
      <c r="VSG4" s="885"/>
      <c r="VSH4" s="885"/>
      <c r="VSI4" s="885"/>
      <c r="VSJ4" s="885"/>
      <c r="VSK4" s="885"/>
      <c r="VSL4" s="885"/>
      <c r="VSM4" s="885"/>
      <c r="VSN4" s="885"/>
      <c r="VSO4" s="885"/>
      <c r="VSP4" s="885"/>
      <c r="VSQ4" s="885"/>
      <c r="VSR4" s="885"/>
      <c r="VSS4" s="885"/>
      <c r="VST4" s="885"/>
      <c r="VSU4" s="885"/>
      <c r="VSV4" s="885"/>
      <c r="VSW4" s="885"/>
      <c r="VSX4" s="885"/>
      <c r="VSY4" s="885"/>
      <c r="VSZ4" s="885"/>
      <c r="VTA4" s="885"/>
      <c r="VTB4" s="885"/>
      <c r="VTC4" s="885"/>
      <c r="VTD4" s="885"/>
      <c r="VTE4" s="885"/>
      <c r="VTF4" s="885"/>
      <c r="VTG4" s="885"/>
      <c r="VTH4" s="885"/>
      <c r="VTI4" s="885"/>
      <c r="VTJ4" s="885"/>
      <c r="VTK4" s="885"/>
      <c r="VTL4" s="885"/>
      <c r="VTM4" s="885"/>
      <c r="VTN4" s="885"/>
      <c r="VTO4" s="885"/>
      <c r="VTP4" s="885"/>
      <c r="VTQ4" s="885"/>
      <c r="VTR4" s="885"/>
      <c r="VTS4" s="885"/>
      <c r="VTT4" s="885"/>
      <c r="VTU4" s="885"/>
      <c r="VTV4" s="885"/>
      <c r="VTW4" s="885"/>
      <c r="VTX4" s="885"/>
      <c r="VTY4" s="885"/>
      <c r="VTZ4" s="885"/>
      <c r="VUA4" s="885"/>
      <c r="VUB4" s="885"/>
      <c r="VUC4" s="885"/>
      <c r="VUD4" s="885"/>
      <c r="VUE4" s="885"/>
      <c r="VUF4" s="885"/>
      <c r="VUG4" s="885"/>
      <c r="VUH4" s="885"/>
      <c r="VUI4" s="885"/>
      <c r="VUJ4" s="885"/>
      <c r="VUK4" s="885"/>
      <c r="VUL4" s="885"/>
      <c r="VUM4" s="885"/>
      <c r="VUN4" s="885"/>
      <c r="VUO4" s="885"/>
      <c r="VUP4" s="885"/>
      <c r="VUQ4" s="885"/>
      <c r="VUR4" s="885"/>
      <c r="VUS4" s="885"/>
      <c r="VUT4" s="885"/>
      <c r="VUU4" s="885"/>
      <c r="VUV4" s="885"/>
      <c r="VUW4" s="885"/>
      <c r="VUX4" s="885"/>
      <c r="VUY4" s="885"/>
      <c r="VUZ4" s="885"/>
      <c r="VVA4" s="885"/>
      <c r="VVB4" s="885"/>
      <c r="VVC4" s="885"/>
      <c r="VVD4" s="885"/>
      <c r="VVE4" s="885"/>
      <c r="VVF4" s="885"/>
      <c r="VVG4" s="885"/>
      <c r="VVH4" s="885"/>
      <c r="VVI4" s="885"/>
      <c r="VVJ4" s="885"/>
      <c r="VVK4" s="885"/>
      <c r="VVL4" s="885"/>
      <c r="VVM4" s="885"/>
      <c r="VVN4" s="885"/>
      <c r="VVO4" s="885"/>
      <c r="VVP4" s="885"/>
      <c r="VVQ4" s="885"/>
      <c r="VVR4" s="885"/>
      <c r="VVS4" s="885"/>
      <c r="VVT4" s="885"/>
      <c r="VVU4" s="885"/>
      <c r="VVV4" s="885"/>
      <c r="VVW4" s="885"/>
      <c r="VVX4" s="885"/>
      <c r="VVY4" s="885"/>
      <c r="VVZ4" s="885"/>
      <c r="VWA4" s="885"/>
      <c r="VWB4" s="885"/>
      <c r="VWC4" s="885"/>
      <c r="VWD4" s="885"/>
      <c r="VWE4" s="885"/>
      <c r="VWF4" s="885"/>
      <c r="VWG4" s="885"/>
      <c r="VWH4" s="885"/>
      <c r="VWI4" s="885"/>
      <c r="VWJ4" s="885"/>
      <c r="VWK4" s="885"/>
      <c r="VWL4" s="885"/>
      <c r="VWM4" s="885"/>
      <c r="VWN4" s="885"/>
      <c r="VWO4" s="885"/>
      <c r="VWP4" s="885"/>
      <c r="VWQ4" s="885"/>
      <c r="VWR4" s="885"/>
      <c r="VWS4" s="885"/>
      <c r="VWT4" s="885"/>
      <c r="VWU4" s="885"/>
      <c r="VWV4" s="885"/>
      <c r="VWW4" s="885"/>
      <c r="VWX4" s="885"/>
      <c r="VWY4" s="885"/>
      <c r="VWZ4" s="885"/>
      <c r="VXA4" s="885"/>
      <c r="VXB4" s="885"/>
      <c r="VXC4" s="885"/>
      <c r="VXD4" s="885"/>
      <c r="VXE4" s="885"/>
      <c r="VXF4" s="885"/>
      <c r="VXG4" s="885"/>
      <c r="VXH4" s="885"/>
      <c r="VXI4" s="885"/>
      <c r="VXJ4" s="885"/>
      <c r="VXK4" s="885"/>
      <c r="VXL4" s="885"/>
      <c r="VXM4" s="885"/>
      <c r="VXN4" s="885"/>
      <c r="VXO4" s="885"/>
      <c r="VXP4" s="885"/>
      <c r="VXQ4" s="885"/>
      <c r="VXR4" s="885"/>
      <c r="VXS4" s="885"/>
      <c r="VXT4" s="885"/>
      <c r="VXU4" s="885"/>
      <c r="VXV4" s="885"/>
      <c r="VXW4" s="885"/>
      <c r="VXX4" s="885"/>
      <c r="VXY4" s="885"/>
      <c r="VXZ4" s="885"/>
      <c r="VYA4" s="885"/>
      <c r="VYB4" s="885"/>
      <c r="VYC4" s="885"/>
      <c r="VYD4" s="885"/>
      <c r="VYE4" s="885"/>
      <c r="VYF4" s="885"/>
      <c r="VYG4" s="885"/>
      <c r="VYH4" s="885"/>
      <c r="VYI4" s="885"/>
      <c r="VYJ4" s="885"/>
      <c r="VYK4" s="885"/>
      <c r="VYL4" s="885"/>
      <c r="VYM4" s="885"/>
      <c r="VYN4" s="885"/>
      <c r="VYO4" s="885"/>
      <c r="VYP4" s="885"/>
      <c r="VYQ4" s="885"/>
      <c r="VYR4" s="885"/>
      <c r="VYS4" s="885"/>
      <c r="VYT4" s="885"/>
      <c r="VYU4" s="885"/>
      <c r="VYV4" s="885"/>
      <c r="VYW4" s="885"/>
      <c r="VYX4" s="885"/>
      <c r="VYY4" s="885"/>
      <c r="VYZ4" s="885"/>
      <c r="VZA4" s="885"/>
      <c r="VZB4" s="885"/>
      <c r="VZC4" s="885"/>
      <c r="VZD4" s="885"/>
      <c r="VZE4" s="885"/>
      <c r="VZF4" s="885"/>
      <c r="VZG4" s="885"/>
      <c r="VZH4" s="885"/>
      <c r="VZI4" s="885"/>
      <c r="VZJ4" s="885"/>
      <c r="VZK4" s="885"/>
      <c r="VZL4" s="885"/>
      <c r="VZM4" s="885"/>
      <c r="VZN4" s="885"/>
      <c r="VZO4" s="885"/>
      <c r="VZP4" s="885"/>
      <c r="VZQ4" s="885"/>
      <c r="VZR4" s="885"/>
      <c r="VZS4" s="885"/>
      <c r="VZT4" s="885"/>
      <c r="VZU4" s="885"/>
      <c r="VZV4" s="885"/>
      <c r="VZW4" s="885"/>
      <c r="VZX4" s="885"/>
      <c r="VZY4" s="885"/>
      <c r="VZZ4" s="885"/>
      <c r="WAA4" s="885"/>
      <c r="WAB4" s="885"/>
      <c r="WAC4" s="885"/>
      <c r="WAD4" s="885"/>
      <c r="WAE4" s="885"/>
      <c r="WAF4" s="885"/>
      <c r="WAG4" s="885"/>
      <c r="WAH4" s="885"/>
      <c r="WAI4" s="885"/>
      <c r="WAJ4" s="885"/>
      <c r="WAK4" s="885"/>
      <c r="WAL4" s="885"/>
      <c r="WAM4" s="885"/>
      <c r="WAN4" s="885"/>
      <c r="WAO4" s="885"/>
      <c r="WAP4" s="885"/>
      <c r="WAQ4" s="885"/>
      <c r="WAR4" s="885"/>
      <c r="WAS4" s="885"/>
      <c r="WAT4" s="885"/>
      <c r="WAU4" s="885"/>
      <c r="WAV4" s="885"/>
      <c r="WAW4" s="885"/>
      <c r="WAX4" s="885"/>
      <c r="WAY4" s="885"/>
      <c r="WAZ4" s="885"/>
      <c r="WBA4" s="885"/>
      <c r="WBB4" s="885"/>
      <c r="WBC4" s="885"/>
      <c r="WBD4" s="885"/>
      <c r="WBE4" s="885"/>
      <c r="WBF4" s="885"/>
      <c r="WBG4" s="885"/>
      <c r="WBH4" s="885"/>
      <c r="WBI4" s="885"/>
      <c r="WBJ4" s="885"/>
      <c r="WBK4" s="885"/>
      <c r="WBL4" s="885"/>
      <c r="WBM4" s="885"/>
      <c r="WBN4" s="885"/>
      <c r="WBO4" s="885"/>
      <c r="WBP4" s="885"/>
      <c r="WBQ4" s="885"/>
      <c r="WBR4" s="885"/>
      <c r="WBS4" s="885"/>
      <c r="WBT4" s="885"/>
      <c r="WBU4" s="885"/>
      <c r="WBV4" s="885"/>
      <c r="WBW4" s="885"/>
      <c r="WBX4" s="885"/>
      <c r="WBY4" s="885"/>
      <c r="WBZ4" s="885"/>
      <c r="WCA4" s="885"/>
      <c r="WCB4" s="885"/>
      <c r="WCC4" s="885"/>
      <c r="WCD4" s="885"/>
      <c r="WCE4" s="885"/>
      <c r="WCF4" s="885"/>
      <c r="WCG4" s="885"/>
      <c r="WCH4" s="885"/>
      <c r="WCI4" s="885"/>
      <c r="WCJ4" s="885"/>
      <c r="WCK4" s="885"/>
      <c r="WCL4" s="885"/>
      <c r="WCM4" s="885"/>
      <c r="WCN4" s="885"/>
      <c r="WCO4" s="885"/>
      <c r="WCP4" s="885"/>
      <c r="WCQ4" s="885"/>
      <c r="WCR4" s="885"/>
      <c r="WCS4" s="885"/>
      <c r="WCT4" s="885"/>
      <c r="WCU4" s="885"/>
      <c r="WCV4" s="885"/>
      <c r="WCW4" s="885"/>
      <c r="WCX4" s="885"/>
      <c r="WCY4" s="885"/>
      <c r="WCZ4" s="885"/>
      <c r="WDA4" s="885"/>
      <c r="WDB4" s="885"/>
      <c r="WDC4" s="885"/>
      <c r="WDD4" s="885"/>
      <c r="WDE4" s="885"/>
      <c r="WDF4" s="885"/>
      <c r="WDG4" s="885"/>
      <c r="WDH4" s="885"/>
      <c r="WDI4" s="885"/>
      <c r="WDJ4" s="885"/>
      <c r="WDK4" s="885"/>
      <c r="WDL4" s="885"/>
      <c r="WDM4" s="885"/>
      <c r="WDN4" s="885"/>
      <c r="WDO4" s="885"/>
      <c r="WDP4" s="885"/>
      <c r="WDQ4" s="885"/>
      <c r="WDR4" s="885"/>
      <c r="WDS4" s="885"/>
      <c r="WDT4" s="885"/>
      <c r="WDU4" s="885"/>
      <c r="WDV4" s="885"/>
      <c r="WDW4" s="885"/>
      <c r="WDX4" s="885"/>
      <c r="WDY4" s="885"/>
      <c r="WDZ4" s="885"/>
      <c r="WEA4" s="885"/>
      <c r="WEB4" s="885"/>
      <c r="WEC4" s="885"/>
      <c r="WED4" s="885"/>
      <c r="WEE4" s="885"/>
      <c r="WEF4" s="885"/>
      <c r="WEG4" s="885"/>
      <c r="WEH4" s="885"/>
      <c r="WEI4" s="885"/>
      <c r="WEJ4" s="885"/>
      <c r="WEK4" s="885"/>
      <c r="WEL4" s="885"/>
      <c r="WEM4" s="885"/>
      <c r="WEN4" s="885"/>
      <c r="WEO4" s="885"/>
      <c r="WEP4" s="885"/>
      <c r="WEQ4" s="885"/>
      <c r="WER4" s="885"/>
      <c r="WES4" s="885"/>
      <c r="WET4" s="885"/>
      <c r="WEU4" s="885"/>
      <c r="WEV4" s="885"/>
      <c r="WEW4" s="885"/>
      <c r="WEX4" s="885"/>
      <c r="WEY4" s="885"/>
      <c r="WEZ4" s="885"/>
      <c r="WFA4" s="885"/>
      <c r="WFB4" s="885"/>
      <c r="WFC4" s="885"/>
      <c r="WFD4" s="885"/>
      <c r="WFE4" s="885"/>
      <c r="WFF4" s="885"/>
      <c r="WFG4" s="885"/>
      <c r="WFH4" s="885"/>
      <c r="WFI4" s="885"/>
      <c r="WFJ4" s="885"/>
      <c r="WFK4" s="885"/>
      <c r="WFL4" s="885"/>
      <c r="WFM4" s="885"/>
      <c r="WFN4" s="885"/>
      <c r="WFO4" s="885"/>
      <c r="WFP4" s="885"/>
      <c r="WFQ4" s="885"/>
      <c r="WFR4" s="885"/>
      <c r="WFS4" s="885"/>
      <c r="WFT4" s="885"/>
      <c r="WFU4" s="885"/>
      <c r="WFV4" s="885"/>
      <c r="WFW4" s="885"/>
      <c r="WFX4" s="885"/>
      <c r="WFY4" s="885"/>
      <c r="WFZ4" s="885"/>
      <c r="WGA4" s="885"/>
      <c r="WGB4" s="885"/>
      <c r="WGC4" s="885"/>
      <c r="WGD4" s="885"/>
      <c r="WGE4" s="885"/>
      <c r="WGF4" s="885"/>
      <c r="WGG4" s="885"/>
      <c r="WGH4" s="885"/>
      <c r="WGI4" s="885"/>
      <c r="WGJ4" s="885"/>
      <c r="WGK4" s="885"/>
      <c r="WGL4" s="885"/>
      <c r="WGM4" s="885"/>
      <c r="WGN4" s="885"/>
      <c r="WGO4" s="885"/>
      <c r="WGP4" s="885"/>
      <c r="WGQ4" s="885"/>
      <c r="WGR4" s="885"/>
      <c r="WGS4" s="885"/>
      <c r="WGT4" s="885"/>
      <c r="WGU4" s="885"/>
      <c r="WGV4" s="885"/>
      <c r="WGW4" s="885"/>
      <c r="WGX4" s="885"/>
      <c r="WGY4" s="885"/>
      <c r="WGZ4" s="885"/>
      <c r="WHA4" s="885"/>
      <c r="WHB4" s="885"/>
      <c r="WHC4" s="885"/>
      <c r="WHD4" s="885"/>
      <c r="WHE4" s="885"/>
      <c r="WHF4" s="885"/>
      <c r="WHG4" s="885"/>
      <c r="WHH4" s="885"/>
      <c r="WHI4" s="885"/>
      <c r="WHJ4" s="885"/>
      <c r="WHK4" s="885"/>
      <c r="WHL4" s="885"/>
      <c r="WHM4" s="885"/>
      <c r="WHN4" s="885"/>
      <c r="WHO4" s="885"/>
      <c r="WHP4" s="885"/>
      <c r="WHQ4" s="885"/>
      <c r="WHR4" s="885"/>
      <c r="WHS4" s="885"/>
      <c r="WHT4" s="885"/>
      <c r="WHU4" s="885"/>
      <c r="WHV4" s="885"/>
      <c r="WHW4" s="885"/>
      <c r="WHX4" s="885"/>
      <c r="WHY4" s="885"/>
      <c r="WHZ4" s="885"/>
      <c r="WIA4" s="885"/>
      <c r="WIB4" s="885"/>
      <c r="WIC4" s="885"/>
      <c r="WID4" s="885"/>
      <c r="WIE4" s="885"/>
      <c r="WIF4" s="885"/>
      <c r="WIG4" s="885"/>
      <c r="WIH4" s="885"/>
      <c r="WII4" s="885"/>
      <c r="WIJ4" s="885"/>
      <c r="WIK4" s="885"/>
      <c r="WIL4" s="885"/>
      <c r="WIM4" s="885"/>
      <c r="WIN4" s="885"/>
      <c r="WIO4" s="885"/>
      <c r="WIP4" s="885"/>
      <c r="WIQ4" s="885"/>
      <c r="WIR4" s="885"/>
      <c r="WIS4" s="885"/>
      <c r="WIT4" s="885"/>
      <c r="WIU4" s="885"/>
      <c r="WIV4" s="885"/>
      <c r="WIW4" s="885"/>
      <c r="WIX4" s="885"/>
      <c r="WIY4" s="885"/>
      <c r="WIZ4" s="885"/>
      <c r="WJA4" s="885"/>
      <c r="WJB4" s="885"/>
      <c r="WJC4" s="885"/>
      <c r="WJD4" s="885"/>
      <c r="WJE4" s="885"/>
      <c r="WJF4" s="885"/>
      <c r="WJG4" s="885"/>
      <c r="WJH4" s="885"/>
      <c r="WJI4" s="885"/>
      <c r="WJJ4" s="885"/>
      <c r="WJK4" s="885"/>
      <c r="WJL4" s="885"/>
      <c r="WJM4" s="885"/>
      <c r="WJN4" s="885"/>
      <c r="WJO4" s="885"/>
      <c r="WJP4" s="885"/>
      <c r="WJQ4" s="885"/>
      <c r="WJR4" s="885"/>
      <c r="WJS4" s="885"/>
      <c r="WJT4" s="885"/>
      <c r="WJU4" s="885"/>
      <c r="WJV4" s="885"/>
      <c r="WJW4" s="885"/>
      <c r="WJX4" s="885"/>
      <c r="WJY4" s="885"/>
      <c r="WJZ4" s="885"/>
      <c r="WKA4" s="885"/>
      <c r="WKB4" s="885"/>
      <c r="WKC4" s="885"/>
      <c r="WKD4" s="885"/>
      <c r="WKE4" s="885"/>
      <c r="WKF4" s="885"/>
      <c r="WKG4" s="885"/>
      <c r="WKH4" s="885"/>
      <c r="WKI4" s="885"/>
      <c r="WKJ4" s="885"/>
      <c r="WKK4" s="885"/>
      <c r="WKL4" s="885"/>
      <c r="WKM4" s="885"/>
      <c r="WKN4" s="885"/>
      <c r="WKO4" s="885"/>
      <c r="WKP4" s="885"/>
      <c r="WKQ4" s="885"/>
      <c r="WKR4" s="885"/>
      <c r="WKS4" s="885"/>
      <c r="WKT4" s="885"/>
      <c r="WKU4" s="885"/>
      <c r="WKV4" s="885"/>
      <c r="WKW4" s="885"/>
      <c r="WKX4" s="885"/>
      <c r="WKY4" s="885"/>
      <c r="WKZ4" s="885"/>
      <c r="WLA4" s="885"/>
      <c r="WLB4" s="885"/>
      <c r="WLC4" s="885"/>
      <c r="WLD4" s="885"/>
      <c r="WLE4" s="885"/>
      <c r="WLF4" s="885"/>
      <c r="WLG4" s="885"/>
      <c r="WLH4" s="885"/>
      <c r="WLI4" s="885"/>
      <c r="WLJ4" s="885"/>
      <c r="WLK4" s="885"/>
      <c r="WLL4" s="885"/>
      <c r="WLM4" s="885"/>
      <c r="WLN4" s="885"/>
      <c r="WLO4" s="885"/>
      <c r="WLP4" s="885"/>
      <c r="WLQ4" s="885"/>
      <c r="WLR4" s="885"/>
      <c r="WLS4" s="885"/>
      <c r="WLT4" s="885"/>
      <c r="WLU4" s="885"/>
      <c r="WLV4" s="885"/>
      <c r="WLW4" s="885"/>
      <c r="WLX4" s="885"/>
      <c r="WLY4" s="885"/>
      <c r="WLZ4" s="885"/>
      <c r="WMA4" s="885"/>
      <c r="WMB4" s="885"/>
      <c r="WMC4" s="885"/>
      <c r="WMD4" s="885"/>
      <c r="WME4" s="885"/>
      <c r="WMF4" s="885"/>
      <c r="WMG4" s="885"/>
      <c r="WMH4" s="885"/>
      <c r="WMI4" s="885"/>
      <c r="WMJ4" s="885"/>
      <c r="WMK4" s="885"/>
      <c r="WML4" s="885"/>
      <c r="WMM4" s="885"/>
      <c r="WMN4" s="885"/>
      <c r="WMO4" s="885"/>
      <c r="WMP4" s="885"/>
      <c r="WMQ4" s="885"/>
      <c r="WMR4" s="885"/>
      <c r="WMS4" s="885"/>
      <c r="WMT4" s="885"/>
      <c r="WMU4" s="885"/>
      <c r="WMV4" s="885"/>
      <c r="WMW4" s="885"/>
      <c r="WMX4" s="885"/>
      <c r="WMY4" s="885"/>
      <c r="WMZ4" s="885"/>
      <c r="WNA4" s="885"/>
      <c r="WNB4" s="885"/>
      <c r="WNC4" s="885"/>
      <c r="WND4" s="885"/>
      <c r="WNE4" s="885"/>
      <c r="WNF4" s="885"/>
      <c r="WNG4" s="885"/>
      <c r="WNH4" s="885"/>
      <c r="WNI4" s="885"/>
      <c r="WNJ4" s="885"/>
      <c r="WNK4" s="885"/>
      <c r="WNL4" s="885"/>
      <c r="WNM4" s="885"/>
      <c r="WNN4" s="885"/>
      <c r="WNO4" s="885"/>
      <c r="WNP4" s="885"/>
      <c r="WNQ4" s="885"/>
      <c r="WNR4" s="885"/>
      <c r="WNS4" s="885"/>
      <c r="WNT4" s="885"/>
      <c r="WNU4" s="885"/>
      <c r="WNV4" s="885"/>
      <c r="WNW4" s="885"/>
      <c r="WNX4" s="885"/>
      <c r="WNY4" s="885"/>
      <c r="WNZ4" s="885"/>
      <c r="WOA4" s="885"/>
      <c r="WOB4" s="885"/>
      <c r="WOC4" s="885"/>
      <c r="WOD4" s="885"/>
      <c r="WOE4" s="885"/>
      <c r="WOF4" s="885"/>
      <c r="WOG4" s="885"/>
      <c r="WOH4" s="885"/>
      <c r="WOI4" s="885"/>
      <c r="WOJ4" s="885"/>
      <c r="WOK4" s="885"/>
      <c r="WOL4" s="885"/>
      <c r="WOM4" s="885"/>
      <c r="WON4" s="885"/>
      <c r="WOO4" s="885"/>
      <c r="WOP4" s="885"/>
      <c r="WOQ4" s="885"/>
      <c r="WOR4" s="885"/>
      <c r="WOS4" s="885"/>
      <c r="WOT4" s="885"/>
      <c r="WOU4" s="885"/>
      <c r="WOV4" s="885"/>
      <c r="WOW4" s="885"/>
      <c r="WOX4" s="885"/>
      <c r="WOY4" s="885"/>
      <c r="WOZ4" s="885"/>
      <c r="WPA4" s="885"/>
      <c r="WPB4" s="885"/>
      <c r="WPC4" s="885"/>
      <c r="WPD4" s="885"/>
      <c r="WPE4" s="885"/>
      <c r="WPF4" s="885"/>
      <c r="WPG4" s="885"/>
      <c r="WPH4" s="885"/>
      <c r="WPI4" s="885"/>
      <c r="WPJ4" s="885"/>
      <c r="WPK4" s="885"/>
      <c r="WPL4" s="885"/>
      <c r="WPM4" s="885"/>
      <c r="WPN4" s="885"/>
      <c r="WPO4" s="885"/>
      <c r="WPP4" s="885"/>
      <c r="WPQ4" s="885"/>
      <c r="WPR4" s="885"/>
      <c r="WPS4" s="885"/>
      <c r="WPT4" s="885"/>
      <c r="WPU4" s="885"/>
      <c r="WPV4" s="885"/>
      <c r="WPW4" s="885"/>
      <c r="WPX4" s="885"/>
      <c r="WPY4" s="885"/>
      <c r="WPZ4" s="885"/>
      <c r="WQA4" s="885"/>
      <c r="WQB4" s="885"/>
      <c r="WQC4" s="885"/>
      <c r="WQD4" s="885"/>
      <c r="WQE4" s="885"/>
      <c r="WQF4" s="885"/>
      <c r="WQG4" s="885"/>
      <c r="WQH4" s="885"/>
      <c r="WQI4" s="885"/>
      <c r="WQJ4" s="885"/>
      <c r="WQK4" s="885"/>
      <c r="WQL4" s="885"/>
      <c r="WQM4" s="885"/>
      <c r="WQN4" s="885"/>
      <c r="WQO4" s="885"/>
      <c r="WQP4" s="885"/>
      <c r="WQQ4" s="885"/>
      <c r="WQR4" s="885"/>
      <c r="WQS4" s="885"/>
      <c r="WQT4" s="885"/>
      <c r="WQU4" s="885"/>
      <c r="WQV4" s="885"/>
      <c r="WQW4" s="885"/>
      <c r="WQX4" s="885"/>
      <c r="WQY4" s="885"/>
      <c r="WQZ4" s="885"/>
      <c r="WRA4" s="885"/>
      <c r="WRB4" s="885"/>
      <c r="WRC4" s="885"/>
      <c r="WRD4" s="885"/>
      <c r="WRE4" s="885"/>
      <c r="WRF4" s="885"/>
      <c r="WRG4" s="885"/>
      <c r="WRH4" s="885"/>
      <c r="WRI4" s="885"/>
      <c r="WRJ4" s="885"/>
      <c r="WRK4" s="885"/>
      <c r="WRL4" s="885"/>
      <c r="WRM4" s="885"/>
      <c r="WRN4" s="885"/>
      <c r="WRO4" s="885"/>
      <c r="WRP4" s="885"/>
      <c r="WRQ4" s="885"/>
      <c r="WRR4" s="885"/>
      <c r="WRS4" s="885"/>
      <c r="WRT4" s="885"/>
      <c r="WRU4" s="885"/>
      <c r="WRV4" s="885"/>
      <c r="WRW4" s="885"/>
      <c r="WRX4" s="885"/>
      <c r="WRY4" s="885"/>
      <c r="WRZ4" s="885"/>
      <c r="WSA4" s="885"/>
      <c r="WSB4" s="885"/>
      <c r="WSC4" s="885"/>
      <c r="WSD4" s="885"/>
      <c r="WSE4" s="885"/>
      <c r="WSF4" s="885"/>
      <c r="WSG4" s="885"/>
      <c r="WSH4" s="885"/>
      <c r="WSI4" s="885"/>
      <c r="WSJ4" s="885"/>
      <c r="WSK4" s="885"/>
      <c r="WSL4" s="885"/>
      <c r="WSM4" s="885"/>
      <c r="WSN4" s="885"/>
      <c r="WSO4" s="885"/>
      <c r="WSP4" s="885"/>
      <c r="WSQ4" s="885"/>
      <c r="WSR4" s="885"/>
      <c r="WSS4" s="885"/>
      <c r="WST4" s="885"/>
      <c r="WSU4" s="885"/>
      <c r="WSV4" s="885"/>
      <c r="WSW4" s="885"/>
      <c r="WSX4" s="885"/>
      <c r="WSY4" s="885"/>
      <c r="WSZ4" s="885"/>
      <c r="WTA4" s="885"/>
      <c r="WTB4" s="885"/>
      <c r="WTC4" s="885"/>
      <c r="WTD4" s="885"/>
      <c r="WTE4" s="885"/>
      <c r="WTF4" s="885"/>
      <c r="WTG4" s="885"/>
      <c r="WTH4" s="885"/>
      <c r="WTI4" s="885"/>
      <c r="WTJ4" s="885"/>
      <c r="WTK4" s="885"/>
      <c r="WTL4" s="885"/>
      <c r="WTM4" s="885"/>
      <c r="WTN4" s="885"/>
      <c r="WTO4" s="885"/>
      <c r="WTP4" s="885"/>
      <c r="WTQ4" s="885"/>
      <c r="WTR4" s="885"/>
      <c r="WTS4" s="885"/>
      <c r="WTT4" s="885"/>
      <c r="WTU4" s="885"/>
      <c r="WTV4" s="885"/>
      <c r="WTW4" s="885"/>
      <c r="WTX4" s="885"/>
      <c r="WTY4" s="885"/>
      <c r="WTZ4" s="885"/>
      <c r="WUA4" s="885"/>
      <c r="WUB4" s="885"/>
      <c r="WUC4" s="885"/>
      <c r="WUD4" s="885"/>
      <c r="WUE4" s="885"/>
      <c r="WUF4" s="885"/>
      <c r="WUG4" s="885"/>
      <c r="WUH4" s="885"/>
      <c r="WUI4" s="885"/>
      <c r="WUJ4" s="885"/>
      <c r="WUK4" s="885"/>
      <c r="WUL4" s="885"/>
      <c r="WUM4" s="885"/>
      <c r="WUN4" s="885"/>
      <c r="WUO4" s="885"/>
      <c r="WUP4" s="885"/>
      <c r="WUQ4" s="885"/>
      <c r="WUR4" s="885"/>
      <c r="WUS4" s="885"/>
      <c r="WUT4" s="885"/>
      <c r="WUU4" s="885"/>
      <c r="WUV4" s="885"/>
      <c r="WUW4" s="885"/>
      <c r="WUX4" s="885"/>
      <c r="WUY4" s="885"/>
      <c r="WUZ4" s="885"/>
      <c r="WVA4" s="885"/>
      <c r="WVB4" s="885"/>
      <c r="WVC4" s="885"/>
      <c r="WVD4" s="885"/>
      <c r="WVE4" s="885"/>
      <c r="WVF4" s="885"/>
      <c r="WVG4" s="885"/>
      <c r="WVH4" s="885"/>
      <c r="WVI4" s="885"/>
      <c r="WVJ4" s="885"/>
      <c r="WVK4" s="885"/>
      <c r="WVL4" s="885"/>
      <c r="WVM4" s="885"/>
      <c r="WVN4" s="885"/>
      <c r="WVO4" s="885"/>
      <c r="WVP4" s="885"/>
      <c r="WVQ4" s="885"/>
      <c r="WVR4" s="885"/>
      <c r="WVS4" s="885"/>
      <c r="WVT4" s="885"/>
      <c r="WVU4" s="885"/>
      <c r="WVV4" s="885"/>
      <c r="WVW4" s="885"/>
      <c r="WVX4" s="885"/>
      <c r="WVY4" s="885"/>
      <c r="WVZ4" s="885"/>
      <c r="WWA4" s="885"/>
      <c r="WWB4" s="885"/>
      <c r="WWC4" s="885"/>
      <c r="WWD4" s="885"/>
      <c r="WWE4" s="885"/>
      <c r="WWF4" s="885"/>
      <c r="WWG4" s="885"/>
      <c r="WWH4" s="885"/>
      <c r="WWI4" s="885"/>
      <c r="WWJ4" s="885"/>
      <c r="WWK4" s="885"/>
      <c r="WWL4" s="885"/>
      <c r="WWM4" s="885"/>
      <c r="WWN4" s="885"/>
      <c r="WWO4" s="885"/>
      <c r="WWP4" s="885"/>
      <c r="WWQ4" s="885"/>
      <c r="WWR4" s="885"/>
      <c r="WWS4" s="885"/>
      <c r="WWT4" s="885"/>
      <c r="WWU4" s="885"/>
      <c r="WWV4" s="885"/>
      <c r="WWW4" s="885"/>
      <c r="WWX4" s="885"/>
      <c r="WWY4" s="885"/>
      <c r="WWZ4" s="885"/>
      <c r="WXA4" s="885"/>
      <c r="WXB4" s="885"/>
      <c r="WXC4" s="885"/>
      <c r="WXD4" s="885"/>
      <c r="WXE4" s="885"/>
      <c r="WXF4" s="885"/>
      <c r="WXG4" s="885"/>
      <c r="WXH4" s="885"/>
      <c r="WXI4" s="885"/>
      <c r="WXJ4" s="885"/>
      <c r="WXK4" s="885"/>
      <c r="WXL4" s="885"/>
      <c r="WXM4" s="885"/>
      <c r="WXN4" s="885"/>
      <c r="WXO4" s="885"/>
      <c r="WXP4" s="885"/>
      <c r="WXQ4" s="885"/>
      <c r="WXR4" s="885"/>
      <c r="WXS4" s="885"/>
      <c r="WXT4" s="885"/>
      <c r="WXU4" s="885"/>
      <c r="WXV4" s="885"/>
      <c r="WXW4" s="885"/>
      <c r="WXX4" s="885"/>
      <c r="WXY4" s="885"/>
      <c r="WXZ4" s="885"/>
      <c r="WYA4" s="885"/>
      <c r="WYB4" s="885"/>
      <c r="WYC4" s="885"/>
      <c r="WYD4" s="885"/>
      <c r="WYE4" s="885"/>
      <c r="WYF4" s="885"/>
      <c r="WYG4" s="885"/>
      <c r="WYH4" s="885"/>
      <c r="WYI4" s="885"/>
      <c r="WYJ4" s="885"/>
      <c r="WYK4" s="885"/>
      <c r="WYL4" s="885"/>
      <c r="WYM4" s="885"/>
      <c r="WYN4" s="885"/>
      <c r="WYO4" s="885"/>
      <c r="WYP4" s="885"/>
      <c r="WYQ4" s="885"/>
      <c r="WYR4" s="885"/>
      <c r="WYS4" s="885"/>
      <c r="WYT4" s="885"/>
      <c r="WYU4" s="885"/>
      <c r="WYV4" s="885"/>
      <c r="WYW4" s="885"/>
      <c r="WYX4" s="885"/>
      <c r="WYY4" s="885"/>
      <c r="WYZ4" s="885"/>
      <c r="WZA4" s="885"/>
      <c r="WZB4" s="885"/>
      <c r="WZC4" s="885"/>
      <c r="WZD4" s="885"/>
      <c r="WZE4" s="885"/>
      <c r="WZF4" s="885"/>
      <c r="WZG4" s="885"/>
      <c r="WZH4" s="885"/>
      <c r="WZI4" s="885"/>
      <c r="WZJ4" s="885"/>
      <c r="WZK4" s="885"/>
      <c r="WZL4" s="885"/>
      <c r="WZM4" s="885"/>
      <c r="WZN4" s="885"/>
      <c r="WZO4" s="885"/>
      <c r="WZP4" s="885"/>
      <c r="WZQ4" s="885"/>
      <c r="WZR4" s="885"/>
      <c r="WZS4" s="885"/>
      <c r="WZT4" s="885"/>
      <c r="WZU4" s="885"/>
      <c r="WZV4" s="885"/>
      <c r="WZW4" s="885"/>
      <c r="WZX4" s="885"/>
      <c r="WZY4" s="885"/>
      <c r="WZZ4" s="885"/>
      <c r="XAA4" s="885"/>
      <c r="XAB4" s="885"/>
      <c r="XAC4" s="885"/>
      <c r="XAD4" s="885"/>
      <c r="XAE4" s="885"/>
      <c r="XAF4" s="885"/>
      <c r="XAG4" s="885"/>
      <c r="XAH4" s="885"/>
      <c r="XAI4" s="885"/>
      <c r="XAJ4" s="885"/>
      <c r="XAK4" s="885"/>
      <c r="XAL4" s="885"/>
      <c r="XAM4" s="885"/>
      <c r="XAN4" s="885"/>
      <c r="XAO4" s="885"/>
      <c r="XAP4" s="885"/>
      <c r="XAQ4" s="885"/>
      <c r="XAR4" s="885"/>
      <c r="XAS4" s="885"/>
      <c r="XAT4" s="885"/>
      <c r="XAU4" s="885"/>
      <c r="XAV4" s="885"/>
      <c r="XAW4" s="885"/>
      <c r="XAX4" s="885"/>
      <c r="XAY4" s="885"/>
      <c r="XAZ4" s="885"/>
      <c r="XBA4" s="885"/>
      <c r="XBB4" s="885"/>
      <c r="XBC4" s="885"/>
      <c r="XBD4" s="885"/>
      <c r="XBE4" s="885"/>
      <c r="XBF4" s="885"/>
      <c r="XBG4" s="885"/>
      <c r="XBH4" s="885"/>
      <c r="XBI4" s="885"/>
      <c r="XBJ4" s="885"/>
      <c r="XBK4" s="885"/>
      <c r="XBL4" s="885"/>
      <c r="XBM4" s="885"/>
      <c r="XBN4" s="885"/>
      <c r="XBO4" s="885"/>
      <c r="XBP4" s="885"/>
      <c r="XBQ4" s="885"/>
      <c r="XBR4" s="885"/>
      <c r="XBS4" s="885"/>
      <c r="XBT4" s="885"/>
      <c r="XBU4" s="885"/>
      <c r="XBV4" s="885"/>
      <c r="XBW4" s="885"/>
      <c r="XBX4" s="885"/>
      <c r="XBY4" s="885"/>
      <c r="XBZ4" s="885"/>
      <c r="XCA4" s="885"/>
      <c r="XCB4" s="885"/>
      <c r="XCC4" s="885"/>
      <c r="XCD4" s="885"/>
      <c r="XCE4" s="885"/>
      <c r="XCF4" s="885"/>
      <c r="XCG4" s="885"/>
      <c r="XCH4" s="885"/>
      <c r="XCI4" s="885"/>
      <c r="XCJ4" s="885"/>
      <c r="XCK4" s="885"/>
      <c r="XCL4" s="885"/>
      <c r="XCM4" s="885"/>
      <c r="XCN4" s="885"/>
      <c r="XCO4" s="885"/>
      <c r="XCP4" s="885"/>
      <c r="XCQ4" s="885"/>
      <c r="XCR4" s="885"/>
      <c r="XCS4" s="885"/>
      <c r="XCT4" s="885"/>
      <c r="XCU4" s="885"/>
      <c r="XCV4" s="885"/>
      <c r="XCW4" s="885"/>
      <c r="XCX4" s="885"/>
      <c r="XCY4" s="885"/>
      <c r="XCZ4" s="885"/>
      <c r="XDA4" s="885"/>
      <c r="XDB4" s="885"/>
      <c r="XDC4" s="885"/>
      <c r="XDD4" s="885"/>
      <c r="XDE4" s="885"/>
      <c r="XDF4" s="885"/>
      <c r="XDG4" s="885"/>
      <c r="XDH4" s="885"/>
      <c r="XDI4" s="885"/>
      <c r="XDJ4" s="885"/>
      <c r="XDK4" s="885"/>
      <c r="XDL4" s="885"/>
      <c r="XDM4" s="885"/>
      <c r="XDN4" s="885"/>
      <c r="XDO4" s="885"/>
      <c r="XDP4" s="885"/>
      <c r="XDQ4" s="885"/>
      <c r="XDR4" s="885"/>
      <c r="XDS4" s="885"/>
      <c r="XDT4" s="885"/>
      <c r="XDU4" s="885"/>
      <c r="XDV4" s="885"/>
      <c r="XDW4" s="885"/>
      <c r="XDX4" s="885"/>
      <c r="XDY4" s="885"/>
      <c r="XDZ4" s="885"/>
      <c r="XEA4" s="885"/>
      <c r="XEB4" s="885"/>
      <c r="XEC4" s="885"/>
      <c r="XED4" s="885"/>
      <c r="XEE4" s="885"/>
      <c r="XEF4" s="885"/>
      <c r="XEG4" s="885"/>
      <c r="XEH4" s="885"/>
      <c r="XEI4" s="885"/>
      <c r="XEJ4" s="885"/>
      <c r="XEK4" s="885"/>
      <c r="XEL4" s="885"/>
      <c r="XEM4" s="885"/>
      <c r="XEN4" s="885"/>
      <c r="XEO4" s="885"/>
      <c r="XEP4" s="885"/>
      <c r="XEQ4" s="885"/>
      <c r="XER4" s="885"/>
      <c r="XES4" s="885"/>
      <c r="XET4" s="885"/>
      <c r="XEU4" s="885"/>
      <c r="XEV4" s="885"/>
      <c r="XEW4" s="885"/>
      <c r="XEX4" s="885"/>
      <c r="XEY4" s="885"/>
    </row>
    <row r="5" s="847" customFormat="1" customHeight="1" spans="1:16379">
      <c r="A5" s="857"/>
      <c r="B5" s="858"/>
      <c r="C5" s="858"/>
      <c r="D5" s="863"/>
      <c r="E5" s="864" t="s">
        <v>22</v>
      </c>
      <c r="F5" s="864" t="s">
        <v>23</v>
      </c>
      <c r="G5" s="864" t="s">
        <v>359</v>
      </c>
      <c r="H5" s="864" t="s">
        <v>261</v>
      </c>
      <c r="I5" s="864" t="s">
        <v>22</v>
      </c>
      <c r="J5" s="864" t="s">
        <v>23</v>
      </c>
      <c r="K5" s="858"/>
      <c r="L5" s="882" t="s">
        <v>22</v>
      </c>
      <c r="M5" s="864" t="s">
        <v>23</v>
      </c>
      <c r="N5" s="864" t="s">
        <v>360</v>
      </c>
      <c r="O5" s="863"/>
      <c r="P5" s="883" t="s">
        <v>361</v>
      </c>
      <c r="Q5" s="864" t="s">
        <v>22</v>
      </c>
      <c r="R5" s="864" t="s">
        <v>23</v>
      </c>
      <c r="S5" s="864" t="s">
        <v>360</v>
      </c>
      <c r="T5" s="884"/>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c r="BB5" s="885"/>
      <c r="BC5" s="885"/>
      <c r="BD5" s="885"/>
      <c r="BE5" s="885"/>
      <c r="BF5" s="885"/>
      <c r="BG5" s="885"/>
      <c r="BH5" s="885"/>
      <c r="BI5" s="885"/>
      <c r="BJ5" s="885"/>
      <c r="BK5" s="885"/>
      <c r="BL5" s="885"/>
      <c r="BM5" s="885"/>
      <c r="BN5" s="885"/>
      <c r="BO5" s="885"/>
      <c r="BP5" s="885"/>
      <c r="BQ5" s="885"/>
      <c r="BR5" s="885"/>
      <c r="BS5" s="885"/>
      <c r="BT5" s="885"/>
      <c r="BU5" s="885"/>
      <c r="BV5" s="885"/>
      <c r="BW5" s="885"/>
      <c r="BX5" s="885"/>
      <c r="BY5" s="885"/>
      <c r="BZ5" s="885"/>
      <c r="CA5" s="885"/>
      <c r="CB5" s="885"/>
      <c r="CC5" s="885"/>
      <c r="CD5" s="885"/>
      <c r="CE5" s="885"/>
      <c r="CF5" s="885"/>
      <c r="CG5" s="885"/>
      <c r="CH5" s="885"/>
      <c r="CI5" s="885"/>
      <c r="CJ5" s="885"/>
      <c r="CK5" s="885"/>
      <c r="CL5" s="885"/>
      <c r="CM5" s="885"/>
      <c r="CN5" s="885"/>
      <c r="CO5" s="885"/>
      <c r="CP5" s="885"/>
      <c r="CQ5" s="885"/>
      <c r="CR5" s="885"/>
      <c r="CS5" s="885"/>
      <c r="CT5" s="885"/>
      <c r="CU5" s="885"/>
      <c r="CV5" s="885"/>
      <c r="CW5" s="885"/>
      <c r="CX5" s="885"/>
      <c r="CY5" s="885"/>
      <c r="CZ5" s="885"/>
      <c r="DA5" s="885"/>
      <c r="DB5" s="885"/>
      <c r="DC5" s="885"/>
      <c r="DD5" s="885"/>
      <c r="DE5" s="885"/>
      <c r="DF5" s="885"/>
      <c r="DG5" s="885"/>
      <c r="DH5" s="885"/>
      <c r="DI5" s="885"/>
      <c r="DJ5" s="885"/>
      <c r="DK5" s="885"/>
      <c r="DL5" s="885"/>
      <c r="DM5" s="885"/>
      <c r="DN5" s="885"/>
      <c r="DO5" s="885"/>
      <c r="DP5" s="885"/>
      <c r="DQ5" s="885"/>
      <c r="DR5" s="885"/>
      <c r="DS5" s="885"/>
      <c r="DT5" s="885"/>
      <c r="DU5" s="885"/>
      <c r="DV5" s="885"/>
      <c r="DW5" s="885"/>
      <c r="DX5" s="885"/>
      <c r="DY5" s="885"/>
      <c r="DZ5" s="885"/>
      <c r="EA5" s="885"/>
      <c r="EB5" s="885"/>
      <c r="EC5" s="885"/>
      <c r="ED5" s="885"/>
      <c r="EE5" s="885"/>
      <c r="EF5" s="885"/>
      <c r="EG5" s="885"/>
      <c r="EH5" s="885"/>
      <c r="EI5" s="885"/>
      <c r="EJ5" s="885"/>
      <c r="EK5" s="885"/>
      <c r="EL5" s="885"/>
      <c r="EM5" s="885"/>
      <c r="EN5" s="885"/>
      <c r="EO5" s="885"/>
      <c r="EP5" s="885"/>
      <c r="EQ5" s="885"/>
      <c r="ER5" s="885"/>
      <c r="ES5" s="885"/>
      <c r="ET5" s="885"/>
      <c r="EU5" s="885"/>
      <c r="EV5" s="885"/>
      <c r="EW5" s="885"/>
      <c r="EX5" s="885"/>
      <c r="EY5" s="885"/>
      <c r="EZ5" s="885"/>
      <c r="FA5" s="885"/>
      <c r="FB5" s="885"/>
      <c r="FC5" s="885"/>
      <c r="FD5" s="885"/>
      <c r="FE5" s="885"/>
      <c r="FF5" s="885"/>
      <c r="FG5" s="885"/>
      <c r="FH5" s="885"/>
      <c r="FI5" s="885"/>
      <c r="FJ5" s="885"/>
      <c r="FK5" s="885"/>
      <c r="FL5" s="885"/>
      <c r="FM5" s="885"/>
      <c r="FN5" s="885"/>
      <c r="FO5" s="885"/>
      <c r="FP5" s="885"/>
      <c r="FQ5" s="885"/>
      <c r="FR5" s="885"/>
      <c r="FS5" s="885"/>
      <c r="FT5" s="885"/>
      <c r="FU5" s="885"/>
      <c r="FV5" s="885"/>
      <c r="FW5" s="885"/>
      <c r="FX5" s="885"/>
      <c r="FY5" s="885"/>
      <c r="FZ5" s="885"/>
      <c r="GA5" s="885"/>
      <c r="GB5" s="885"/>
      <c r="GC5" s="885"/>
      <c r="GD5" s="885"/>
      <c r="GE5" s="885"/>
      <c r="GF5" s="885"/>
      <c r="GG5" s="885"/>
      <c r="GH5" s="885"/>
      <c r="GI5" s="885"/>
      <c r="GJ5" s="885"/>
      <c r="GK5" s="885"/>
      <c r="GL5" s="885"/>
      <c r="GM5" s="885"/>
      <c r="GN5" s="885"/>
      <c r="GO5" s="885"/>
      <c r="GP5" s="885"/>
      <c r="GQ5" s="885"/>
      <c r="GR5" s="885"/>
      <c r="GS5" s="885"/>
      <c r="GT5" s="885"/>
      <c r="GU5" s="885"/>
      <c r="GV5" s="885"/>
      <c r="GW5" s="885"/>
      <c r="GX5" s="885"/>
      <c r="GY5" s="885"/>
      <c r="GZ5" s="885"/>
      <c r="HA5" s="885"/>
      <c r="HB5" s="885"/>
      <c r="HC5" s="885"/>
      <c r="HD5" s="885"/>
      <c r="HE5" s="885"/>
      <c r="HF5" s="885"/>
      <c r="HG5" s="885"/>
      <c r="HH5" s="885"/>
      <c r="HI5" s="885"/>
      <c r="HJ5" s="885"/>
      <c r="HK5" s="885"/>
      <c r="HL5" s="885"/>
      <c r="HM5" s="885"/>
      <c r="HN5" s="885"/>
      <c r="HO5" s="885"/>
      <c r="HP5" s="885"/>
      <c r="HQ5" s="885"/>
      <c r="HR5" s="885"/>
      <c r="HS5" s="885"/>
      <c r="HT5" s="885"/>
      <c r="HU5" s="885"/>
      <c r="HV5" s="885"/>
      <c r="HW5" s="885"/>
      <c r="HX5" s="885"/>
      <c r="HY5" s="885"/>
      <c r="HZ5" s="885"/>
      <c r="IA5" s="885"/>
      <c r="IB5" s="885"/>
      <c r="IC5" s="885"/>
      <c r="ID5" s="885"/>
      <c r="IE5" s="885"/>
      <c r="IF5" s="885"/>
      <c r="IG5" s="885"/>
      <c r="IH5" s="885"/>
      <c r="II5" s="885"/>
      <c r="IJ5" s="885"/>
      <c r="IK5" s="885"/>
      <c r="IL5" s="885"/>
      <c r="IM5" s="885"/>
      <c r="IN5" s="885"/>
      <c r="IO5" s="885"/>
      <c r="IP5" s="885"/>
      <c r="IQ5" s="885"/>
      <c r="IR5" s="885"/>
      <c r="IS5" s="885"/>
      <c r="IT5" s="885"/>
      <c r="IU5" s="885"/>
      <c r="IV5" s="885"/>
      <c r="IW5" s="885"/>
      <c r="IX5" s="885"/>
      <c r="IY5" s="885"/>
      <c r="IZ5" s="885"/>
      <c r="JA5" s="885"/>
      <c r="JB5" s="885"/>
      <c r="JC5" s="885"/>
      <c r="JD5" s="885"/>
      <c r="JE5" s="885"/>
      <c r="JF5" s="885"/>
      <c r="JG5" s="885"/>
      <c r="JH5" s="885"/>
      <c r="JI5" s="885"/>
      <c r="JJ5" s="885"/>
      <c r="JK5" s="885"/>
      <c r="JL5" s="885"/>
      <c r="JM5" s="885"/>
      <c r="JN5" s="885"/>
      <c r="JO5" s="885"/>
      <c r="JP5" s="885"/>
      <c r="JQ5" s="885"/>
      <c r="JR5" s="885"/>
      <c r="JS5" s="885"/>
      <c r="JT5" s="885"/>
      <c r="JU5" s="885"/>
      <c r="JV5" s="885"/>
      <c r="JW5" s="885"/>
      <c r="JX5" s="885"/>
      <c r="JY5" s="885"/>
      <c r="JZ5" s="885"/>
      <c r="KA5" s="885"/>
      <c r="KB5" s="885"/>
      <c r="KC5" s="885"/>
      <c r="KD5" s="885"/>
      <c r="KE5" s="885"/>
      <c r="KF5" s="885"/>
      <c r="KG5" s="885"/>
      <c r="KH5" s="885"/>
      <c r="KI5" s="885"/>
      <c r="KJ5" s="885"/>
      <c r="KK5" s="885"/>
      <c r="KL5" s="885"/>
      <c r="KM5" s="885"/>
      <c r="KN5" s="885"/>
      <c r="KO5" s="885"/>
      <c r="KP5" s="885"/>
      <c r="KQ5" s="885"/>
      <c r="KR5" s="885"/>
      <c r="KS5" s="885"/>
      <c r="KT5" s="885"/>
      <c r="KU5" s="885"/>
      <c r="KV5" s="885"/>
      <c r="KW5" s="885"/>
      <c r="KX5" s="885"/>
      <c r="KY5" s="885"/>
      <c r="KZ5" s="885"/>
      <c r="LA5" s="885"/>
      <c r="LB5" s="885"/>
      <c r="LC5" s="885"/>
      <c r="LD5" s="885"/>
      <c r="LE5" s="885"/>
      <c r="LF5" s="885"/>
      <c r="LG5" s="885"/>
      <c r="LH5" s="885"/>
      <c r="LI5" s="885"/>
      <c r="LJ5" s="885"/>
      <c r="LK5" s="885"/>
      <c r="LL5" s="885"/>
      <c r="LM5" s="885"/>
      <c r="LN5" s="885"/>
      <c r="LO5" s="885"/>
      <c r="LP5" s="885"/>
      <c r="LQ5" s="885"/>
      <c r="LR5" s="885"/>
      <c r="LS5" s="885"/>
      <c r="LT5" s="885"/>
      <c r="LU5" s="885"/>
      <c r="LV5" s="885"/>
      <c r="LW5" s="885"/>
      <c r="LX5" s="885"/>
      <c r="LY5" s="885"/>
      <c r="LZ5" s="885"/>
      <c r="MA5" s="885"/>
      <c r="MB5" s="885"/>
      <c r="MC5" s="885"/>
      <c r="MD5" s="885"/>
      <c r="ME5" s="885"/>
      <c r="MF5" s="885"/>
      <c r="MG5" s="885"/>
      <c r="MH5" s="885"/>
      <c r="MI5" s="885"/>
      <c r="MJ5" s="885"/>
      <c r="MK5" s="885"/>
      <c r="ML5" s="885"/>
      <c r="MM5" s="885"/>
      <c r="MN5" s="885"/>
      <c r="MO5" s="885"/>
      <c r="MP5" s="885"/>
      <c r="MQ5" s="885"/>
      <c r="MR5" s="885"/>
      <c r="MS5" s="885"/>
      <c r="MT5" s="885"/>
      <c r="MU5" s="885"/>
      <c r="MV5" s="885"/>
      <c r="MW5" s="885"/>
      <c r="MX5" s="885"/>
      <c r="MY5" s="885"/>
      <c r="MZ5" s="885"/>
      <c r="NA5" s="885"/>
      <c r="NB5" s="885"/>
      <c r="NC5" s="885"/>
      <c r="ND5" s="885"/>
      <c r="NE5" s="885"/>
      <c r="NF5" s="885"/>
      <c r="NG5" s="885"/>
      <c r="NH5" s="885"/>
      <c r="NI5" s="885"/>
      <c r="NJ5" s="885"/>
      <c r="NK5" s="885"/>
      <c r="NL5" s="885"/>
      <c r="NM5" s="885"/>
      <c r="NN5" s="885"/>
      <c r="NO5" s="885"/>
      <c r="NP5" s="885"/>
      <c r="NQ5" s="885"/>
      <c r="NR5" s="885"/>
      <c r="NS5" s="885"/>
      <c r="NT5" s="885"/>
      <c r="NU5" s="885"/>
      <c r="NV5" s="885"/>
      <c r="NW5" s="885"/>
      <c r="NX5" s="885"/>
      <c r="NY5" s="885"/>
      <c r="NZ5" s="885"/>
      <c r="OA5" s="885"/>
      <c r="OB5" s="885"/>
      <c r="OC5" s="885"/>
      <c r="OD5" s="885"/>
      <c r="OE5" s="885"/>
      <c r="OF5" s="885"/>
      <c r="OG5" s="885"/>
      <c r="OH5" s="885"/>
      <c r="OI5" s="885"/>
      <c r="OJ5" s="885"/>
      <c r="OK5" s="885"/>
      <c r="OL5" s="885"/>
      <c r="OM5" s="885"/>
      <c r="ON5" s="885"/>
      <c r="OO5" s="885"/>
      <c r="OP5" s="885"/>
      <c r="OQ5" s="885"/>
      <c r="OR5" s="885"/>
      <c r="OS5" s="885"/>
      <c r="OT5" s="885"/>
      <c r="OU5" s="885"/>
      <c r="OV5" s="885"/>
      <c r="OW5" s="885"/>
      <c r="OX5" s="885"/>
      <c r="OY5" s="885"/>
      <c r="OZ5" s="885"/>
      <c r="PA5" s="885"/>
      <c r="PB5" s="885"/>
      <c r="PC5" s="885"/>
      <c r="PD5" s="885"/>
      <c r="PE5" s="885"/>
      <c r="PF5" s="885"/>
      <c r="PG5" s="885"/>
      <c r="PH5" s="885"/>
      <c r="PI5" s="885"/>
      <c r="PJ5" s="885"/>
      <c r="PK5" s="885"/>
      <c r="PL5" s="885"/>
      <c r="PM5" s="885"/>
      <c r="PN5" s="885"/>
      <c r="PO5" s="885"/>
      <c r="PP5" s="885"/>
      <c r="PQ5" s="885"/>
      <c r="PR5" s="885"/>
      <c r="PS5" s="885"/>
      <c r="PT5" s="885"/>
      <c r="PU5" s="885"/>
      <c r="PV5" s="885"/>
      <c r="PW5" s="885"/>
      <c r="PX5" s="885"/>
      <c r="PY5" s="885"/>
      <c r="PZ5" s="885"/>
      <c r="QA5" s="885"/>
      <c r="QB5" s="885"/>
      <c r="QC5" s="885"/>
      <c r="QD5" s="885"/>
      <c r="QE5" s="885"/>
      <c r="QF5" s="885"/>
      <c r="QG5" s="885"/>
      <c r="QH5" s="885"/>
      <c r="QI5" s="885"/>
      <c r="QJ5" s="885"/>
      <c r="QK5" s="885"/>
      <c r="QL5" s="885"/>
      <c r="QM5" s="885"/>
      <c r="QN5" s="885"/>
      <c r="QO5" s="885"/>
      <c r="QP5" s="885"/>
      <c r="QQ5" s="885"/>
      <c r="QR5" s="885"/>
      <c r="QS5" s="885"/>
      <c r="QT5" s="885"/>
      <c r="QU5" s="885"/>
      <c r="QV5" s="885"/>
      <c r="QW5" s="885"/>
      <c r="QX5" s="885"/>
      <c r="QY5" s="885"/>
      <c r="QZ5" s="885"/>
      <c r="RA5" s="885"/>
      <c r="RB5" s="885"/>
      <c r="RC5" s="885"/>
      <c r="RD5" s="885"/>
      <c r="RE5" s="885"/>
      <c r="RF5" s="885"/>
      <c r="RG5" s="885"/>
      <c r="RH5" s="885"/>
      <c r="RI5" s="885"/>
      <c r="RJ5" s="885"/>
      <c r="RK5" s="885"/>
      <c r="RL5" s="885"/>
      <c r="RM5" s="885"/>
      <c r="RN5" s="885"/>
      <c r="RO5" s="885"/>
      <c r="RP5" s="885"/>
      <c r="RQ5" s="885"/>
      <c r="RR5" s="885"/>
      <c r="RS5" s="885"/>
      <c r="RT5" s="885"/>
      <c r="RU5" s="885"/>
      <c r="RV5" s="885"/>
      <c r="RW5" s="885"/>
      <c r="RX5" s="885"/>
      <c r="RY5" s="885"/>
      <c r="RZ5" s="885"/>
      <c r="SA5" s="885"/>
      <c r="SB5" s="885"/>
      <c r="SC5" s="885"/>
      <c r="SD5" s="885"/>
      <c r="SE5" s="885"/>
      <c r="SF5" s="885"/>
      <c r="SG5" s="885"/>
      <c r="SH5" s="885"/>
      <c r="SI5" s="885"/>
      <c r="SJ5" s="885"/>
      <c r="SK5" s="885"/>
      <c r="SL5" s="885"/>
      <c r="SM5" s="885"/>
      <c r="SN5" s="885"/>
      <c r="SO5" s="885"/>
      <c r="SP5" s="885"/>
      <c r="SQ5" s="885"/>
      <c r="SR5" s="885"/>
      <c r="SS5" s="885"/>
      <c r="ST5" s="885"/>
      <c r="SU5" s="885"/>
      <c r="SV5" s="885"/>
      <c r="SW5" s="885"/>
      <c r="SX5" s="885"/>
      <c r="SY5" s="885"/>
      <c r="SZ5" s="885"/>
      <c r="TA5" s="885"/>
      <c r="TB5" s="885"/>
      <c r="TC5" s="885"/>
      <c r="TD5" s="885"/>
      <c r="TE5" s="885"/>
      <c r="TF5" s="885"/>
      <c r="TG5" s="885"/>
      <c r="TH5" s="885"/>
      <c r="TI5" s="885"/>
      <c r="TJ5" s="885"/>
      <c r="TK5" s="885"/>
      <c r="TL5" s="885"/>
      <c r="TM5" s="885"/>
      <c r="TN5" s="885"/>
      <c r="TO5" s="885"/>
      <c r="TP5" s="885"/>
      <c r="TQ5" s="885"/>
      <c r="TR5" s="885"/>
      <c r="TS5" s="885"/>
      <c r="TT5" s="885"/>
      <c r="TU5" s="885"/>
      <c r="TV5" s="885"/>
      <c r="TW5" s="885"/>
      <c r="TX5" s="885"/>
      <c r="TY5" s="885"/>
      <c r="TZ5" s="885"/>
      <c r="UA5" s="885"/>
      <c r="UB5" s="885"/>
      <c r="UC5" s="885"/>
      <c r="UD5" s="885"/>
      <c r="UE5" s="885"/>
      <c r="UF5" s="885"/>
      <c r="UG5" s="885"/>
      <c r="UH5" s="885"/>
      <c r="UI5" s="885"/>
      <c r="UJ5" s="885"/>
      <c r="UK5" s="885"/>
      <c r="UL5" s="885"/>
      <c r="UM5" s="885"/>
      <c r="UN5" s="885"/>
      <c r="UO5" s="885"/>
      <c r="UP5" s="885"/>
      <c r="UQ5" s="885"/>
      <c r="UR5" s="885"/>
      <c r="US5" s="885"/>
      <c r="UT5" s="885"/>
      <c r="UU5" s="885"/>
      <c r="UV5" s="885"/>
      <c r="UW5" s="885"/>
      <c r="UX5" s="885"/>
      <c r="UY5" s="885"/>
      <c r="UZ5" s="885"/>
      <c r="VA5" s="885"/>
      <c r="VB5" s="885"/>
      <c r="VC5" s="885"/>
      <c r="VD5" s="885"/>
      <c r="VE5" s="885"/>
      <c r="VF5" s="885"/>
      <c r="VG5" s="885"/>
      <c r="VH5" s="885"/>
      <c r="VI5" s="885"/>
      <c r="VJ5" s="885"/>
      <c r="VK5" s="885"/>
      <c r="VL5" s="885"/>
      <c r="VM5" s="885"/>
      <c r="VN5" s="885"/>
      <c r="VO5" s="885"/>
      <c r="VP5" s="885"/>
      <c r="VQ5" s="885"/>
      <c r="VR5" s="885"/>
      <c r="VS5" s="885"/>
      <c r="VT5" s="885"/>
      <c r="VU5" s="885"/>
      <c r="VV5" s="885"/>
      <c r="VW5" s="885"/>
      <c r="VX5" s="885"/>
      <c r="VY5" s="885"/>
      <c r="VZ5" s="885"/>
      <c r="WA5" s="885"/>
      <c r="WB5" s="885"/>
      <c r="WC5" s="885"/>
      <c r="WD5" s="885"/>
      <c r="WE5" s="885"/>
      <c r="WF5" s="885"/>
      <c r="WG5" s="885"/>
      <c r="WH5" s="885"/>
      <c r="WI5" s="885"/>
      <c r="WJ5" s="885"/>
      <c r="WK5" s="885"/>
      <c r="WL5" s="885"/>
      <c r="WM5" s="885"/>
      <c r="WN5" s="885"/>
      <c r="WO5" s="885"/>
      <c r="WP5" s="885"/>
      <c r="WQ5" s="885"/>
      <c r="WR5" s="885"/>
      <c r="WS5" s="885"/>
      <c r="WT5" s="885"/>
      <c r="WU5" s="885"/>
      <c r="WV5" s="885"/>
      <c r="WW5" s="885"/>
      <c r="WX5" s="885"/>
      <c r="WY5" s="885"/>
      <c r="WZ5" s="885"/>
      <c r="XA5" s="885"/>
      <c r="XB5" s="885"/>
      <c r="XC5" s="885"/>
      <c r="XD5" s="885"/>
      <c r="XE5" s="885"/>
      <c r="XF5" s="885"/>
      <c r="XG5" s="885"/>
      <c r="XH5" s="885"/>
      <c r="XI5" s="885"/>
      <c r="XJ5" s="885"/>
      <c r="XK5" s="885"/>
      <c r="XL5" s="885"/>
      <c r="XM5" s="885"/>
      <c r="XN5" s="885"/>
      <c r="XO5" s="885"/>
      <c r="XP5" s="885"/>
      <c r="XQ5" s="885"/>
      <c r="XR5" s="885"/>
      <c r="XS5" s="885"/>
      <c r="XT5" s="885"/>
      <c r="XU5" s="885"/>
      <c r="XV5" s="885"/>
      <c r="XW5" s="885"/>
      <c r="XX5" s="885"/>
      <c r="XY5" s="885"/>
      <c r="XZ5" s="885"/>
      <c r="YA5" s="885"/>
      <c r="YB5" s="885"/>
      <c r="YC5" s="885"/>
      <c r="YD5" s="885"/>
      <c r="YE5" s="885"/>
      <c r="YF5" s="885"/>
      <c r="YG5" s="885"/>
      <c r="YH5" s="885"/>
      <c r="YI5" s="885"/>
      <c r="YJ5" s="885"/>
      <c r="YK5" s="885"/>
      <c r="YL5" s="885"/>
      <c r="YM5" s="885"/>
      <c r="YN5" s="885"/>
      <c r="YO5" s="885"/>
      <c r="YP5" s="885"/>
      <c r="YQ5" s="885"/>
      <c r="YR5" s="885"/>
      <c r="YS5" s="885"/>
      <c r="YT5" s="885"/>
      <c r="YU5" s="885"/>
      <c r="YV5" s="885"/>
      <c r="YW5" s="885"/>
      <c r="YX5" s="885"/>
      <c r="YY5" s="885"/>
      <c r="YZ5" s="885"/>
      <c r="ZA5" s="885"/>
      <c r="ZB5" s="885"/>
      <c r="ZC5" s="885"/>
      <c r="ZD5" s="885"/>
      <c r="ZE5" s="885"/>
      <c r="ZF5" s="885"/>
      <c r="ZG5" s="885"/>
      <c r="ZH5" s="885"/>
      <c r="ZI5" s="885"/>
      <c r="ZJ5" s="885"/>
      <c r="ZK5" s="885"/>
      <c r="ZL5" s="885"/>
      <c r="ZM5" s="885"/>
      <c r="ZN5" s="885"/>
      <c r="ZO5" s="885"/>
      <c r="ZP5" s="885"/>
      <c r="ZQ5" s="885"/>
      <c r="ZR5" s="885"/>
      <c r="ZS5" s="885"/>
      <c r="ZT5" s="885"/>
      <c r="ZU5" s="885"/>
      <c r="ZV5" s="885"/>
      <c r="ZW5" s="885"/>
      <c r="ZX5" s="885"/>
      <c r="ZY5" s="885"/>
      <c r="ZZ5" s="885"/>
      <c r="AAA5" s="885"/>
      <c r="AAB5" s="885"/>
      <c r="AAC5" s="885"/>
      <c r="AAD5" s="885"/>
      <c r="AAE5" s="885"/>
      <c r="AAF5" s="885"/>
      <c r="AAG5" s="885"/>
      <c r="AAH5" s="885"/>
      <c r="AAI5" s="885"/>
      <c r="AAJ5" s="885"/>
      <c r="AAK5" s="885"/>
      <c r="AAL5" s="885"/>
      <c r="AAM5" s="885"/>
      <c r="AAN5" s="885"/>
      <c r="AAO5" s="885"/>
      <c r="AAP5" s="885"/>
      <c r="AAQ5" s="885"/>
      <c r="AAR5" s="885"/>
      <c r="AAS5" s="885"/>
      <c r="AAT5" s="885"/>
      <c r="AAU5" s="885"/>
      <c r="AAV5" s="885"/>
      <c r="AAW5" s="885"/>
      <c r="AAX5" s="885"/>
      <c r="AAY5" s="885"/>
      <c r="AAZ5" s="885"/>
      <c r="ABA5" s="885"/>
      <c r="ABB5" s="885"/>
      <c r="ABC5" s="885"/>
      <c r="ABD5" s="885"/>
      <c r="ABE5" s="885"/>
      <c r="ABF5" s="885"/>
      <c r="ABG5" s="885"/>
      <c r="ABH5" s="885"/>
      <c r="ABI5" s="885"/>
      <c r="ABJ5" s="885"/>
      <c r="ABK5" s="885"/>
      <c r="ABL5" s="885"/>
      <c r="ABM5" s="885"/>
      <c r="ABN5" s="885"/>
      <c r="ABO5" s="885"/>
      <c r="ABP5" s="885"/>
      <c r="ABQ5" s="885"/>
      <c r="ABR5" s="885"/>
      <c r="ABS5" s="885"/>
      <c r="ABT5" s="885"/>
      <c r="ABU5" s="885"/>
      <c r="ABV5" s="885"/>
      <c r="ABW5" s="885"/>
      <c r="ABX5" s="885"/>
      <c r="ABY5" s="885"/>
      <c r="ABZ5" s="885"/>
      <c r="ACA5" s="885"/>
      <c r="ACB5" s="885"/>
      <c r="ACC5" s="885"/>
      <c r="ACD5" s="885"/>
      <c r="ACE5" s="885"/>
      <c r="ACF5" s="885"/>
      <c r="ACG5" s="885"/>
      <c r="ACH5" s="885"/>
      <c r="ACI5" s="885"/>
      <c r="ACJ5" s="885"/>
      <c r="ACK5" s="885"/>
      <c r="ACL5" s="885"/>
      <c r="ACM5" s="885"/>
      <c r="ACN5" s="885"/>
      <c r="ACO5" s="885"/>
      <c r="ACP5" s="885"/>
      <c r="ACQ5" s="885"/>
      <c r="ACR5" s="885"/>
      <c r="ACS5" s="885"/>
      <c r="ACT5" s="885"/>
      <c r="ACU5" s="885"/>
      <c r="ACV5" s="885"/>
      <c r="ACW5" s="885"/>
      <c r="ACX5" s="885"/>
      <c r="ACY5" s="885"/>
      <c r="ACZ5" s="885"/>
      <c r="ADA5" s="885"/>
      <c r="ADB5" s="885"/>
      <c r="ADC5" s="885"/>
      <c r="ADD5" s="885"/>
      <c r="ADE5" s="885"/>
      <c r="ADF5" s="885"/>
      <c r="ADG5" s="885"/>
      <c r="ADH5" s="885"/>
      <c r="ADI5" s="885"/>
      <c r="ADJ5" s="885"/>
      <c r="ADK5" s="885"/>
      <c r="ADL5" s="885"/>
      <c r="ADM5" s="885"/>
      <c r="ADN5" s="885"/>
      <c r="ADO5" s="885"/>
      <c r="ADP5" s="885"/>
      <c r="ADQ5" s="885"/>
      <c r="ADR5" s="885"/>
      <c r="ADS5" s="885"/>
      <c r="ADT5" s="885"/>
      <c r="ADU5" s="885"/>
      <c r="ADV5" s="885"/>
      <c r="ADW5" s="885"/>
      <c r="ADX5" s="885"/>
      <c r="ADY5" s="885"/>
      <c r="ADZ5" s="885"/>
      <c r="AEA5" s="885"/>
      <c r="AEB5" s="885"/>
      <c r="AEC5" s="885"/>
      <c r="AED5" s="885"/>
      <c r="AEE5" s="885"/>
      <c r="AEF5" s="885"/>
      <c r="AEG5" s="885"/>
      <c r="AEH5" s="885"/>
      <c r="AEI5" s="885"/>
      <c r="AEJ5" s="885"/>
      <c r="AEK5" s="885"/>
      <c r="AEL5" s="885"/>
      <c r="AEM5" s="885"/>
      <c r="AEN5" s="885"/>
      <c r="AEO5" s="885"/>
      <c r="AEP5" s="885"/>
      <c r="AEQ5" s="885"/>
      <c r="AER5" s="885"/>
      <c r="AES5" s="885"/>
      <c r="AET5" s="885"/>
      <c r="AEU5" s="885"/>
      <c r="AEV5" s="885"/>
      <c r="AEW5" s="885"/>
      <c r="AEX5" s="885"/>
      <c r="AEY5" s="885"/>
      <c r="AEZ5" s="885"/>
      <c r="AFA5" s="885"/>
      <c r="AFB5" s="885"/>
      <c r="AFC5" s="885"/>
      <c r="AFD5" s="885"/>
      <c r="AFE5" s="885"/>
      <c r="AFF5" s="885"/>
      <c r="AFG5" s="885"/>
      <c r="AFH5" s="885"/>
      <c r="AFI5" s="885"/>
      <c r="AFJ5" s="885"/>
      <c r="AFK5" s="885"/>
      <c r="AFL5" s="885"/>
      <c r="AFM5" s="885"/>
      <c r="AFN5" s="885"/>
      <c r="AFO5" s="885"/>
      <c r="AFP5" s="885"/>
      <c r="AFQ5" s="885"/>
      <c r="AFR5" s="885"/>
      <c r="AFS5" s="885"/>
      <c r="AFT5" s="885"/>
      <c r="AFU5" s="885"/>
      <c r="AFV5" s="885"/>
      <c r="AFW5" s="885"/>
      <c r="AFX5" s="885"/>
      <c r="AFY5" s="885"/>
      <c r="AFZ5" s="885"/>
      <c r="AGA5" s="885"/>
      <c r="AGB5" s="885"/>
      <c r="AGC5" s="885"/>
      <c r="AGD5" s="885"/>
      <c r="AGE5" s="885"/>
      <c r="AGF5" s="885"/>
      <c r="AGG5" s="885"/>
      <c r="AGH5" s="885"/>
      <c r="AGI5" s="885"/>
      <c r="AGJ5" s="885"/>
      <c r="AGK5" s="885"/>
      <c r="AGL5" s="885"/>
      <c r="AGM5" s="885"/>
      <c r="AGN5" s="885"/>
      <c r="AGO5" s="885"/>
      <c r="AGP5" s="885"/>
      <c r="AGQ5" s="885"/>
      <c r="AGR5" s="885"/>
      <c r="AGS5" s="885"/>
      <c r="AGT5" s="885"/>
      <c r="AGU5" s="885"/>
      <c r="AGV5" s="885"/>
      <c r="AGW5" s="885"/>
      <c r="AGX5" s="885"/>
      <c r="AGY5" s="885"/>
      <c r="AGZ5" s="885"/>
      <c r="AHA5" s="885"/>
      <c r="AHB5" s="885"/>
      <c r="AHC5" s="885"/>
      <c r="AHD5" s="885"/>
      <c r="AHE5" s="885"/>
      <c r="AHF5" s="885"/>
      <c r="AHG5" s="885"/>
      <c r="AHH5" s="885"/>
      <c r="AHI5" s="885"/>
      <c r="AHJ5" s="885"/>
      <c r="AHK5" s="885"/>
      <c r="AHL5" s="885"/>
      <c r="AHM5" s="885"/>
      <c r="AHN5" s="885"/>
      <c r="AHO5" s="885"/>
      <c r="AHP5" s="885"/>
      <c r="AHQ5" s="885"/>
      <c r="AHR5" s="885"/>
      <c r="AHS5" s="885"/>
      <c r="AHT5" s="885"/>
      <c r="AHU5" s="885"/>
      <c r="AHV5" s="885"/>
      <c r="AHW5" s="885"/>
      <c r="AHX5" s="885"/>
      <c r="AHY5" s="885"/>
      <c r="AHZ5" s="885"/>
      <c r="AIA5" s="885"/>
      <c r="AIB5" s="885"/>
      <c r="AIC5" s="885"/>
      <c r="AID5" s="885"/>
      <c r="AIE5" s="885"/>
      <c r="AIF5" s="885"/>
      <c r="AIG5" s="885"/>
      <c r="AIH5" s="885"/>
      <c r="AII5" s="885"/>
      <c r="AIJ5" s="885"/>
      <c r="AIK5" s="885"/>
      <c r="AIL5" s="885"/>
      <c r="AIM5" s="885"/>
      <c r="AIN5" s="885"/>
      <c r="AIO5" s="885"/>
      <c r="AIP5" s="885"/>
      <c r="AIQ5" s="885"/>
      <c r="AIR5" s="885"/>
      <c r="AIS5" s="885"/>
      <c r="AIT5" s="885"/>
      <c r="AIU5" s="885"/>
      <c r="AIV5" s="885"/>
      <c r="AIW5" s="885"/>
      <c r="AIX5" s="885"/>
      <c r="AIY5" s="885"/>
      <c r="AIZ5" s="885"/>
      <c r="AJA5" s="885"/>
      <c r="AJB5" s="885"/>
      <c r="AJC5" s="885"/>
      <c r="AJD5" s="885"/>
      <c r="AJE5" s="885"/>
      <c r="AJF5" s="885"/>
      <c r="AJG5" s="885"/>
      <c r="AJH5" s="885"/>
      <c r="AJI5" s="885"/>
      <c r="AJJ5" s="885"/>
      <c r="AJK5" s="885"/>
      <c r="AJL5" s="885"/>
      <c r="AJM5" s="885"/>
      <c r="AJN5" s="885"/>
      <c r="AJO5" s="885"/>
      <c r="AJP5" s="885"/>
      <c r="AJQ5" s="885"/>
      <c r="AJR5" s="885"/>
      <c r="AJS5" s="885"/>
      <c r="AJT5" s="885"/>
      <c r="AJU5" s="885"/>
      <c r="AJV5" s="885"/>
      <c r="AJW5" s="885"/>
      <c r="AJX5" s="885"/>
      <c r="AJY5" s="885"/>
      <c r="AJZ5" s="885"/>
      <c r="AKA5" s="885"/>
      <c r="AKB5" s="885"/>
      <c r="AKC5" s="885"/>
      <c r="AKD5" s="885"/>
      <c r="AKE5" s="885"/>
      <c r="AKF5" s="885"/>
      <c r="AKG5" s="885"/>
      <c r="AKH5" s="885"/>
      <c r="AKI5" s="885"/>
      <c r="AKJ5" s="885"/>
      <c r="AKK5" s="885"/>
      <c r="AKL5" s="885"/>
      <c r="AKM5" s="885"/>
      <c r="AKN5" s="885"/>
      <c r="AKO5" s="885"/>
      <c r="AKP5" s="885"/>
      <c r="AKQ5" s="885"/>
      <c r="AKR5" s="885"/>
      <c r="AKS5" s="885"/>
      <c r="AKT5" s="885"/>
      <c r="AKU5" s="885"/>
      <c r="AKV5" s="885"/>
      <c r="AKW5" s="885"/>
      <c r="AKX5" s="885"/>
      <c r="AKY5" s="885"/>
      <c r="AKZ5" s="885"/>
      <c r="ALA5" s="885"/>
      <c r="ALB5" s="885"/>
      <c r="ALC5" s="885"/>
      <c r="ALD5" s="885"/>
      <c r="ALE5" s="885"/>
      <c r="ALF5" s="885"/>
      <c r="ALG5" s="885"/>
      <c r="ALH5" s="885"/>
      <c r="ALI5" s="885"/>
      <c r="ALJ5" s="885"/>
      <c r="ALK5" s="885"/>
      <c r="ALL5" s="885"/>
      <c r="ALM5" s="885"/>
      <c r="ALN5" s="885"/>
      <c r="ALO5" s="885"/>
      <c r="ALP5" s="885"/>
      <c r="ALQ5" s="885"/>
      <c r="ALR5" s="885"/>
      <c r="ALS5" s="885"/>
      <c r="ALT5" s="885"/>
      <c r="ALU5" s="885"/>
      <c r="ALV5" s="885"/>
      <c r="ALW5" s="885"/>
      <c r="ALX5" s="885"/>
      <c r="ALY5" s="885"/>
      <c r="ALZ5" s="885"/>
      <c r="AMA5" s="885"/>
      <c r="AMB5" s="885"/>
      <c r="AMC5" s="885"/>
      <c r="AMD5" s="885"/>
      <c r="AME5" s="885"/>
      <c r="AMF5" s="885"/>
      <c r="AMG5" s="885"/>
      <c r="AMH5" s="885"/>
      <c r="AMI5" s="885"/>
      <c r="AMJ5" s="885"/>
      <c r="AMK5" s="885"/>
      <c r="AML5" s="885"/>
      <c r="AMM5" s="885"/>
      <c r="AMN5" s="885"/>
      <c r="AMO5" s="885"/>
      <c r="AMP5" s="885"/>
      <c r="AMQ5" s="885"/>
      <c r="AMR5" s="885"/>
      <c r="AMS5" s="885"/>
      <c r="AMT5" s="885"/>
      <c r="AMU5" s="885"/>
      <c r="AMV5" s="885"/>
      <c r="AMW5" s="885"/>
      <c r="AMX5" s="885"/>
      <c r="AMY5" s="885"/>
      <c r="AMZ5" s="885"/>
      <c r="ANA5" s="885"/>
      <c r="ANB5" s="885"/>
      <c r="ANC5" s="885"/>
      <c r="AND5" s="885"/>
      <c r="ANE5" s="885"/>
      <c r="ANF5" s="885"/>
      <c r="ANG5" s="885"/>
      <c r="ANH5" s="885"/>
      <c r="ANI5" s="885"/>
      <c r="ANJ5" s="885"/>
      <c r="ANK5" s="885"/>
      <c r="ANL5" s="885"/>
      <c r="ANM5" s="885"/>
      <c r="ANN5" s="885"/>
      <c r="ANO5" s="885"/>
      <c r="ANP5" s="885"/>
      <c r="ANQ5" s="885"/>
      <c r="ANR5" s="885"/>
      <c r="ANS5" s="885"/>
      <c r="ANT5" s="885"/>
      <c r="ANU5" s="885"/>
      <c r="ANV5" s="885"/>
      <c r="ANW5" s="885"/>
      <c r="ANX5" s="885"/>
      <c r="ANY5" s="885"/>
      <c r="ANZ5" s="885"/>
      <c r="AOA5" s="885"/>
      <c r="AOB5" s="885"/>
      <c r="AOC5" s="885"/>
      <c r="AOD5" s="885"/>
      <c r="AOE5" s="885"/>
      <c r="AOF5" s="885"/>
      <c r="AOG5" s="885"/>
      <c r="AOH5" s="885"/>
      <c r="AOI5" s="885"/>
      <c r="AOJ5" s="885"/>
      <c r="AOK5" s="885"/>
      <c r="AOL5" s="885"/>
      <c r="AOM5" s="885"/>
      <c r="AON5" s="885"/>
      <c r="AOO5" s="885"/>
      <c r="AOP5" s="885"/>
      <c r="AOQ5" s="885"/>
      <c r="AOR5" s="885"/>
      <c r="AOS5" s="885"/>
      <c r="AOT5" s="885"/>
      <c r="AOU5" s="885"/>
      <c r="AOV5" s="885"/>
      <c r="AOW5" s="885"/>
      <c r="AOX5" s="885"/>
      <c r="AOY5" s="885"/>
      <c r="AOZ5" s="885"/>
      <c r="APA5" s="885"/>
      <c r="APB5" s="885"/>
      <c r="APC5" s="885"/>
      <c r="APD5" s="885"/>
      <c r="APE5" s="885"/>
      <c r="APF5" s="885"/>
      <c r="APG5" s="885"/>
      <c r="APH5" s="885"/>
      <c r="API5" s="885"/>
      <c r="APJ5" s="885"/>
      <c r="APK5" s="885"/>
      <c r="APL5" s="885"/>
      <c r="APM5" s="885"/>
      <c r="APN5" s="885"/>
      <c r="APO5" s="885"/>
      <c r="APP5" s="885"/>
      <c r="APQ5" s="885"/>
      <c r="APR5" s="885"/>
      <c r="APS5" s="885"/>
      <c r="APT5" s="885"/>
      <c r="APU5" s="885"/>
      <c r="APV5" s="885"/>
      <c r="APW5" s="885"/>
      <c r="APX5" s="885"/>
      <c r="APY5" s="885"/>
      <c r="APZ5" s="885"/>
      <c r="AQA5" s="885"/>
      <c r="AQB5" s="885"/>
      <c r="AQC5" s="885"/>
      <c r="AQD5" s="885"/>
      <c r="AQE5" s="885"/>
      <c r="AQF5" s="885"/>
      <c r="AQG5" s="885"/>
      <c r="AQH5" s="885"/>
      <c r="AQI5" s="885"/>
      <c r="AQJ5" s="885"/>
      <c r="AQK5" s="885"/>
      <c r="AQL5" s="885"/>
      <c r="AQM5" s="885"/>
      <c r="AQN5" s="885"/>
      <c r="AQO5" s="885"/>
      <c r="AQP5" s="885"/>
      <c r="AQQ5" s="885"/>
      <c r="AQR5" s="885"/>
      <c r="AQS5" s="885"/>
      <c r="AQT5" s="885"/>
      <c r="AQU5" s="885"/>
      <c r="AQV5" s="885"/>
      <c r="AQW5" s="885"/>
      <c r="AQX5" s="885"/>
      <c r="AQY5" s="885"/>
      <c r="AQZ5" s="885"/>
      <c r="ARA5" s="885"/>
      <c r="ARB5" s="885"/>
      <c r="ARC5" s="885"/>
      <c r="ARD5" s="885"/>
      <c r="ARE5" s="885"/>
      <c r="ARF5" s="885"/>
      <c r="ARG5" s="885"/>
      <c r="ARH5" s="885"/>
      <c r="ARI5" s="885"/>
      <c r="ARJ5" s="885"/>
      <c r="ARK5" s="885"/>
      <c r="ARL5" s="885"/>
      <c r="ARM5" s="885"/>
      <c r="ARN5" s="885"/>
      <c r="ARO5" s="885"/>
      <c r="ARP5" s="885"/>
      <c r="ARQ5" s="885"/>
      <c r="ARR5" s="885"/>
      <c r="ARS5" s="885"/>
      <c r="ART5" s="885"/>
      <c r="ARU5" s="885"/>
      <c r="ARV5" s="885"/>
      <c r="ARW5" s="885"/>
      <c r="ARX5" s="885"/>
      <c r="ARY5" s="885"/>
      <c r="ARZ5" s="885"/>
      <c r="ASA5" s="885"/>
      <c r="ASB5" s="885"/>
      <c r="ASC5" s="885"/>
      <c r="ASD5" s="885"/>
      <c r="ASE5" s="885"/>
      <c r="ASF5" s="885"/>
      <c r="ASG5" s="885"/>
      <c r="ASH5" s="885"/>
      <c r="ASI5" s="885"/>
      <c r="ASJ5" s="885"/>
      <c r="ASK5" s="885"/>
      <c r="ASL5" s="885"/>
      <c r="ASM5" s="885"/>
      <c r="ASN5" s="885"/>
      <c r="ASO5" s="885"/>
      <c r="ASP5" s="885"/>
      <c r="ASQ5" s="885"/>
      <c r="ASR5" s="885"/>
      <c r="ASS5" s="885"/>
      <c r="AST5" s="885"/>
      <c r="ASU5" s="885"/>
      <c r="ASV5" s="885"/>
      <c r="ASW5" s="885"/>
      <c r="ASX5" s="885"/>
      <c r="ASY5" s="885"/>
      <c r="ASZ5" s="885"/>
      <c r="ATA5" s="885"/>
      <c r="ATB5" s="885"/>
      <c r="ATC5" s="885"/>
      <c r="ATD5" s="885"/>
      <c r="ATE5" s="885"/>
      <c r="ATF5" s="885"/>
      <c r="ATG5" s="885"/>
      <c r="ATH5" s="885"/>
      <c r="ATI5" s="885"/>
      <c r="ATJ5" s="885"/>
      <c r="ATK5" s="885"/>
      <c r="ATL5" s="885"/>
      <c r="ATM5" s="885"/>
      <c r="ATN5" s="885"/>
      <c r="ATO5" s="885"/>
      <c r="ATP5" s="885"/>
      <c r="ATQ5" s="885"/>
      <c r="ATR5" s="885"/>
      <c r="ATS5" s="885"/>
      <c r="ATT5" s="885"/>
      <c r="ATU5" s="885"/>
      <c r="ATV5" s="885"/>
      <c r="ATW5" s="885"/>
      <c r="ATX5" s="885"/>
      <c r="ATY5" s="885"/>
      <c r="ATZ5" s="885"/>
      <c r="AUA5" s="885"/>
      <c r="AUB5" s="885"/>
      <c r="AUC5" s="885"/>
      <c r="AUD5" s="885"/>
      <c r="AUE5" s="885"/>
      <c r="AUF5" s="885"/>
      <c r="AUG5" s="885"/>
      <c r="AUH5" s="885"/>
      <c r="AUI5" s="885"/>
      <c r="AUJ5" s="885"/>
      <c r="AUK5" s="885"/>
      <c r="AUL5" s="885"/>
      <c r="AUM5" s="885"/>
      <c r="AUN5" s="885"/>
      <c r="AUO5" s="885"/>
      <c r="AUP5" s="885"/>
      <c r="AUQ5" s="885"/>
      <c r="AUR5" s="885"/>
      <c r="AUS5" s="885"/>
      <c r="AUT5" s="885"/>
      <c r="AUU5" s="885"/>
      <c r="AUV5" s="885"/>
      <c r="AUW5" s="885"/>
      <c r="AUX5" s="885"/>
      <c r="AUY5" s="885"/>
      <c r="AUZ5" s="885"/>
      <c r="AVA5" s="885"/>
      <c r="AVB5" s="885"/>
      <c r="AVC5" s="885"/>
      <c r="AVD5" s="885"/>
      <c r="AVE5" s="885"/>
      <c r="AVF5" s="885"/>
      <c r="AVG5" s="885"/>
      <c r="AVH5" s="885"/>
      <c r="AVI5" s="885"/>
      <c r="AVJ5" s="885"/>
      <c r="AVK5" s="885"/>
      <c r="AVL5" s="885"/>
      <c r="AVM5" s="885"/>
      <c r="AVN5" s="885"/>
      <c r="AVO5" s="885"/>
      <c r="AVP5" s="885"/>
      <c r="AVQ5" s="885"/>
      <c r="AVR5" s="885"/>
      <c r="AVS5" s="885"/>
      <c r="AVT5" s="885"/>
      <c r="AVU5" s="885"/>
      <c r="AVV5" s="885"/>
      <c r="AVW5" s="885"/>
      <c r="AVX5" s="885"/>
      <c r="AVY5" s="885"/>
      <c r="AVZ5" s="885"/>
      <c r="AWA5" s="885"/>
      <c r="AWB5" s="885"/>
      <c r="AWC5" s="885"/>
      <c r="AWD5" s="885"/>
      <c r="AWE5" s="885"/>
      <c r="AWF5" s="885"/>
      <c r="AWG5" s="885"/>
      <c r="AWH5" s="885"/>
      <c r="AWI5" s="885"/>
      <c r="AWJ5" s="885"/>
      <c r="AWK5" s="885"/>
      <c r="AWL5" s="885"/>
      <c r="AWM5" s="885"/>
      <c r="AWN5" s="885"/>
      <c r="AWO5" s="885"/>
      <c r="AWP5" s="885"/>
      <c r="AWQ5" s="885"/>
      <c r="AWR5" s="885"/>
      <c r="AWS5" s="885"/>
      <c r="AWT5" s="885"/>
      <c r="AWU5" s="885"/>
      <c r="AWV5" s="885"/>
      <c r="AWW5" s="885"/>
      <c r="AWX5" s="885"/>
      <c r="AWY5" s="885"/>
      <c r="AWZ5" s="885"/>
      <c r="AXA5" s="885"/>
      <c r="AXB5" s="885"/>
      <c r="AXC5" s="885"/>
      <c r="AXD5" s="885"/>
      <c r="AXE5" s="885"/>
      <c r="AXF5" s="885"/>
      <c r="AXG5" s="885"/>
      <c r="AXH5" s="885"/>
      <c r="AXI5" s="885"/>
      <c r="AXJ5" s="885"/>
      <c r="AXK5" s="885"/>
      <c r="AXL5" s="885"/>
      <c r="AXM5" s="885"/>
      <c r="AXN5" s="885"/>
      <c r="AXO5" s="885"/>
      <c r="AXP5" s="885"/>
      <c r="AXQ5" s="885"/>
      <c r="AXR5" s="885"/>
      <c r="AXS5" s="885"/>
      <c r="AXT5" s="885"/>
      <c r="AXU5" s="885"/>
      <c r="AXV5" s="885"/>
      <c r="AXW5" s="885"/>
      <c r="AXX5" s="885"/>
      <c r="AXY5" s="885"/>
      <c r="AXZ5" s="885"/>
      <c r="AYA5" s="885"/>
      <c r="AYB5" s="885"/>
      <c r="AYC5" s="885"/>
      <c r="AYD5" s="885"/>
      <c r="AYE5" s="885"/>
      <c r="AYF5" s="885"/>
      <c r="AYG5" s="885"/>
      <c r="AYH5" s="885"/>
      <c r="AYI5" s="885"/>
      <c r="AYJ5" s="885"/>
      <c r="AYK5" s="885"/>
      <c r="AYL5" s="885"/>
      <c r="AYM5" s="885"/>
      <c r="AYN5" s="885"/>
      <c r="AYO5" s="885"/>
      <c r="AYP5" s="885"/>
      <c r="AYQ5" s="885"/>
      <c r="AYR5" s="885"/>
      <c r="AYS5" s="885"/>
      <c r="AYT5" s="885"/>
      <c r="AYU5" s="885"/>
      <c r="AYV5" s="885"/>
      <c r="AYW5" s="885"/>
      <c r="AYX5" s="885"/>
      <c r="AYY5" s="885"/>
      <c r="AYZ5" s="885"/>
      <c r="AZA5" s="885"/>
      <c r="AZB5" s="885"/>
      <c r="AZC5" s="885"/>
      <c r="AZD5" s="885"/>
      <c r="AZE5" s="885"/>
      <c r="AZF5" s="885"/>
      <c r="AZG5" s="885"/>
      <c r="AZH5" s="885"/>
      <c r="AZI5" s="885"/>
      <c r="AZJ5" s="885"/>
      <c r="AZK5" s="885"/>
      <c r="AZL5" s="885"/>
      <c r="AZM5" s="885"/>
      <c r="AZN5" s="885"/>
      <c r="AZO5" s="885"/>
      <c r="AZP5" s="885"/>
      <c r="AZQ5" s="885"/>
      <c r="AZR5" s="885"/>
      <c r="AZS5" s="885"/>
      <c r="AZT5" s="885"/>
      <c r="AZU5" s="885"/>
      <c r="AZV5" s="885"/>
      <c r="AZW5" s="885"/>
      <c r="AZX5" s="885"/>
      <c r="AZY5" s="885"/>
      <c r="AZZ5" s="885"/>
      <c r="BAA5" s="885"/>
      <c r="BAB5" s="885"/>
      <c r="BAC5" s="885"/>
      <c r="BAD5" s="885"/>
      <c r="BAE5" s="885"/>
      <c r="BAF5" s="885"/>
      <c r="BAG5" s="885"/>
      <c r="BAH5" s="885"/>
      <c r="BAI5" s="885"/>
      <c r="BAJ5" s="885"/>
      <c r="BAK5" s="885"/>
      <c r="BAL5" s="885"/>
      <c r="BAM5" s="885"/>
      <c r="BAN5" s="885"/>
      <c r="BAO5" s="885"/>
      <c r="BAP5" s="885"/>
      <c r="BAQ5" s="885"/>
      <c r="BAR5" s="885"/>
      <c r="BAS5" s="885"/>
      <c r="BAT5" s="885"/>
      <c r="BAU5" s="885"/>
      <c r="BAV5" s="885"/>
      <c r="BAW5" s="885"/>
      <c r="BAX5" s="885"/>
      <c r="BAY5" s="885"/>
      <c r="BAZ5" s="885"/>
      <c r="BBA5" s="885"/>
      <c r="BBB5" s="885"/>
      <c r="BBC5" s="885"/>
      <c r="BBD5" s="885"/>
      <c r="BBE5" s="885"/>
      <c r="BBF5" s="885"/>
      <c r="BBG5" s="885"/>
      <c r="BBH5" s="885"/>
      <c r="BBI5" s="885"/>
      <c r="BBJ5" s="885"/>
      <c r="BBK5" s="885"/>
      <c r="BBL5" s="885"/>
      <c r="BBM5" s="885"/>
      <c r="BBN5" s="885"/>
      <c r="BBO5" s="885"/>
      <c r="BBP5" s="885"/>
      <c r="BBQ5" s="885"/>
      <c r="BBR5" s="885"/>
      <c r="BBS5" s="885"/>
      <c r="BBT5" s="885"/>
      <c r="BBU5" s="885"/>
      <c r="BBV5" s="885"/>
      <c r="BBW5" s="885"/>
      <c r="BBX5" s="885"/>
      <c r="BBY5" s="885"/>
      <c r="BBZ5" s="885"/>
      <c r="BCA5" s="885"/>
      <c r="BCB5" s="885"/>
      <c r="BCC5" s="885"/>
      <c r="BCD5" s="885"/>
      <c r="BCE5" s="885"/>
      <c r="BCF5" s="885"/>
      <c r="BCG5" s="885"/>
      <c r="BCH5" s="885"/>
      <c r="BCI5" s="885"/>
      <c r="BCJ5" s="885"/>
      <c r="BCK5" s="885"/>
      <c r="BCL5" s="885"/>
      <c r="BCM5" s="885"/>
      <c r="BCN5" s="885"/>
      <c r="BCO5" s="885"/>
      <c r="BCP5" s="885"/>
      <c r="BCQ5" s="885"/>
      <c r="BCR5" s="885"/>
      <c r="BCS5" s="885"/>
      <c r="BCT5" s="885"/>
      <c r="BCU5" s="885"/>
      <c r="BCV5" s="885"/>
      <c r="BCW5" s="885"/>
      <c r="BCX5" s="885"/>
      <c r="BCY5" s="885"/>
      <c r="BCZ5" s="885"/>
      <c r="BDA5" s="885"/>
      <c r="BDB5" s="885"/>
      <c r="BDC5" s="885"/>
      <c r="BDD5" s="885"/>
      <c r="BDE5" s="885"/>
      <c r="BDF5" s="885"/>
      <c r="BDG5" s="885"/>
      <c r="BDH5" s="885"/>
      <c r="BDI5" s="885"/>
      <c r="BDJ5" s="885"/>
      <c r="BDK5" s="885"/>
      <c r="BDL5" s="885"/>
      <c r="BDM5" s="885"/>
      <c r="BDN5" s="885"/>
      <c r="BDO5" s="885"/>
      <c r="BDP5" s="885"/>
      <c r="BDQ5" s="885"/>
      <c r="BDR5" s="885"/>
      <c r="BDS5" s="885"/>
      <c r="BDT5" s="885"/>
      <c r="BDU5" s="885"/>
      <c r="BDV5" s="885"/>
      <c r="BDW5" s="885"/>
      <c r="BDX5" s="885"/>
      <c r="BDY5" s="885"/>
      <c r="BDZ5" s="885"/>
      <c r="BEA5" s="885"/>
      <c r="BEB5" s="885"/>
      <c r="BEC5" s="885"/>
      <c r="BED5" s="885"/>
      <c r="BEE5" s="885"/>
      <c r="BEF5" s="885"/>
      <c r="BEG5" s="885"/>
      <c r="BEH5" s="885"/>
      <c r="BEI5" s="885"/>
      <c r="BEJ5" s="885"/>
      <c r="BEK5" s="885"/>
      <c r="BEL5" s="885"/>
      <c r="BEM5" s="885"/>
      <c r="BEN5" s="885"/>
      <c r="BEO5" s="885"/>
      <c r="BEP5" s="885"/>
      <c r="BEQ5" s="885"/>
      <c r="BER5" s="885"/>
      <c r="BES5" s="885"/>
      <c r="BET5" s="885"/>
      <c r="BEU5" s="885"/>
      <c r="BEV5" s="885"/>
      <c r="BEW5" s="885"/>
      <c r="BEX5" s="885"/>
      <c r="BEY5" s="885"/>
      <c r="BEZ5" s="885"/>
      <c r="BFA5" s="885"/>
      <c r="BFB5" s="885"/>
      <c r="BFC5" s="885"/>
      <c r="BFD5" s="885"/>
      <c r="BFE5" s="885"/>
      <c r="BFF5" s="885"/>
      <c r="BFG5" s="885"/>
      <c r="BFH5" s="885"/>
      <c r="BFI5" s="885"/>
      <c r="BFJ5" s="885"/>
      <c r="BFK5" s="885"/>
      <c r="BFL5" s="885"/>
      <c r="BFM5" s="885"/>
      <c r="BFN5" s="885"/>
      <c r="BFO5" s="885"/>
      <c r="BFP5" s="885"/>
      <c r="BFQ5" s="885"/>
      <c r="BFR5" s="885"/>
      <c r="BFS5" s="885"/>
      <c r="BFT5" s="885"/>
      <c r="BFU5" s="885"/>
      <c r="BFV5" s="885"/>
      <c r="BFW5" s="885"/>
      <c r="BFX5" s="885"/>
      <c r="BFY5" s="885"/>
      <c r="BFZ5" s="885"/>
      <c r="BGA5" s="885"/>
      <c r="BGB5" s="885"/>
      <c r="BGC5" s="885"/>
      <c r="BGD5" s="885"/>
      <c r="BGE5" s="885"/>
      <c r="BGF5" s="885"/>
      <c r="BGG5" s="885"/>
      <c r="BGH5" s="885"/>
      <c r="BGI5" s="885"/>
      <c r="BGJ5" s="885"/>
      <c r="BGK5" s="885"/>
      <c r="BGL5" s="885"/>
      <c r="BGM5" s="885"/>
      <c r="BGN5" s="885"/>
      <c r="BGO5" s="885"/>
      <c r="BGP5" s="885"/>
      <c r="BGQ5" s="885"/>
      <c r="BGR5" s="885"/>
      <c r="BGS5" s="885"/>
      <c r="BGT5" s="885"/>
      <c r="BGU5" s="885"/>
      <c r="BGV5" s="885"/>
      <c r="BGW5" s="885"/>
      <c r="BGX5" s="885"/>
      <c r="BGY5" s="885"/>
      <c r="BGZ5" s="885"/>
      <c r="BHA5" s="885"/>
      <c r="BHB5" s="885"/>
      <c r="BHC5" s="885"/>
      <c r="BHD5" s="885"/>
      <c r="BHE5" s="885"/>
      <c r="BHF5" s="885"/>
      <c r="BHG5" s="885"/>
      <c r="BHH5" s="885"/>
      <c r="BHI5" s="885"/>
      <c r="BHJ5" s="885"/>
      <c r="BHK5" s="885"/>
      <c r="BHL5" s="885"/>
      <c r="BHM5" s="885"/>
      <c r="BHN5" s="885"/>
      <c r="BHO5" s="885"/>
      <c r="BHP5" s="885"/>
      <c r="BHQ5" s="885"/>
      <c r="BHR5" s="885"/>
      <c r="BHS5" s="885"/>
      <c r="BHT5" s="885"/>
      <c r="BHU5" s="885"/>
      <c r="BHV5" s="885"/>
      <c r="BHW5" s="885"/>
      <c r="BHX5" s="885"/>
      <c r="BHY5" s="885"/>
      <c r="BHZ5" s="885"/>
      <c r="BIA5" s="885"/>
      <c r="BIB5" s="885"/>
      <c r="BIC5" s="885"/>
      <c r="BID5" s="885"/>
      <c r="BIE5" s="885"/>
      <c r="BIF5" s="885"/>
      <c r="BIG5" s="885"/>
      <c r="BIH5" s="885"/>
      <c r="BII5" s="885"/>
      <c r="BIJ5" s="885"/>
      <c r="BIK5" s="885"/>
      <c r="BIL5" s="885"/>
      <c r="BIM5" s="885"/>
      <c r="BIN5" s="885"/>
      <c r="BIO5" s="885"/>
      <c r="BIP5" s="885"/>
      <c r="BIQ5" s="885"/>
      <c r="BIR5" s="885"/>
      <c r="BIS5" s="885"/>
      <c r="BIT5" s="885"/>
      <c r="BIU5" s="885"/>
      <c r="BIV5" s="885"/>
      <c r="BIW5" s="885"/>
      <c r="BIX5" s="885"/>
      <c r="BIY5" s="885"/>
      <c r="BIZ5" s="885"/>
      <c r="BJA5" s="885"/>
      <c r="BJB5" s="885"/>
      <c r="BJC5" s="885"/>
      <c r="BJD5" s="885"/>
      <c r="BJE5" s="885"/>
      <c r="BJF5" s="885"/>
      <c r="BJG5" s="885"/>
      <c r="BJH5" s="885"/>
      <c r="BJI5" s="885"/>
      <c r="BJJ5" s="885"/>
      <c r="BJK5" s="885"/>
      <c r="BJL5" s="885"/>
      <c r="BJM5" s="885"/>
      <c r="BJN5" s="885"/>
      <c r="BJO5" s="885"/>
      <c r="BJP5" s="885"/>
      <c r="BJQ5" s="885"/>
      <c r="BJR5" s="885"/>
      <c r="BJS5" s="885"/>
      <c r="BJT5" s="885"/>
      <c r="BJU5" s="885"/>
      <c r="BJV5" s="885"/>
      <c r="BJW5" s="885"/>
      <c r="BJX5" s="885"/>
      <c r="BJY5" s="885"/>
      <c r="BJZ5" s="885"/>
      <c r="BKA5" s="885"/>
      <c r="BKB5" s="885"/>
      <c r="BKC5" s="885"/>
      <c r="BKD5" s="885"/>
      <c r="BKE5" s="885"/>
      <c r="BKF5" s="885"/>
      <c r="BKG5" s="885"/>
      <c r="BKH5" s="885"/>
      <c r="BKI5" s="885"/>
      <c r="BKJ5" s="885"/>
      <c r="BKK5" s="885"/>
      <c r="BKL5" s="885"/>
      <c r="BKM5" s="885"/>
      <c r="BKN5" s="885"/>
      <c r="BKO5" s="885"/>
      <c r="BKP5" s="885"/>
      <c r="BKQ5" s="885"/>
      <c r="BKR5" s="885"/>
      <c r="BKS5" s="885"/>
      <c r="BKT5" s="885"/>
      <c r="BKU5" s="885"/>
      <c r="BKV5" s="885"/>
      <c r="BKW5" s="885"/>
      <c r="BKX5" s="885"/>
      <c r="BKY5" s="885"/>
      <c r="BKZ5" s="885"/>
      <c r="BLA5" s="885"/>
      <c r="BLB5" s="885"/>
      <c r="BLC5" s="885"/>
      <c r="BLD5" s="885"/>
      <c r="BLE5" s="885"/>
      <c r="BLF5" s="885"/>
      <c r="BLG5" s="885"/>
      <c r="BLH5" s="885"/>
      <c r="BLI5" s="885"/>
      <c r="BLJ5" s="885"/>
      <c r="BLK5" s="885"/>
      <c r="BLL5" s="885"/>
      <c r="BLM5" s="885"/>
      <c r="BLN5" s="885"/>
      <c r="BLO5" s="885"/>
      <c r="BLP5" s="885"/>
      <c r="BLQ5" s="885"/>
      <c r="BLR5" s="885"/>
      <c r="BLS5" s="885"/>
      <c r="BLT5" s="885"/>
      <c r="BLU5" s="885"/>
      <c r="BLV5" s="885"/>
      <c r="BLW5" s="885"/>
      <c r="BLX5" s="885"/>
      <c r="BLY5" s="885"/>
      <c r="BLZ5" s="885"/>
      <c r="BMA5" s="885"/>
      <c r="BMB5" s="885"/>
      <c r="BMC5" s="885"/>
      <c r="BMD5" s="885"/>
      <c r="BME5" s="885"/>
      <c r="BMF5" s="885"/>
      <c r="BMG5" s="885"/>
      <c r="BMH5" s="885"/>
      <c r="BMI5" s="885"/>
      <c r="BMJ5" s="885"/>
      <c r="BMK5" s="885"/>
      <c r="BML5" s="885"/>
      <c r="BMM5" s="885"/>
      <c r="BMN5" s="885"/>
      <c r="BMO5" s="885"/>
      <c r="BMP5" s="885"/>
      <c r="BMQ5" s="885"/>
      <c r="BMR5" s="885"/>
      <c r="BMS5" s="885"/>
      <c r="BMT5" s="885"/>
      <c r="BMU5" s="885"/>
      <c r="BMV5" s="885"/>
      <c r="BMW5" s="885"/>
      <c r="BMX5" s="885"/>
      <c r="BMY5" s="885"/>
      <c r="BMZ5" s="885"/>
      <c r="BNA5" s="885"/>
      <c r="BNB5" s="885"/>
      <c r="BNC5" s="885"/>
      <c r="BND5" s="885"/>
      <c r="BNE5" s="885"/>
      <c r="BNF5" s="885"/>
      <c r="BNG5" s="885"/>
      <c r="BNH5" s="885"/>
      <c r="BNI5" s="885"/>
      <c r="BNJ5" s="885"/>
      <c r="BNK5" s="885"/>
      <c r="BNL5" s="885"/>
      <c r="BNM5" s="885"/>
      <c r="BNN5" s="885"/>
      <c r="BNO5" s="885"/>
      <c r="BNP5" s="885"/>
      <c r="BNQ5" s="885"/>
      <c r="BNR5" s="885"/>
      <c r="BNS5" s="885"/>
      <c r="BNT5" s="885"/>
      <c r="BNU5" s="885"/>
      <c r="BNV5" s="885"/>
      <c r="BNW5" s="885"/>
      <c r="BNX5" s="885"/>
      <c r="BNY5" s="885"/>
      <c r="BNZ5" s="885"/>
      <c r="BOA5" s="885"/>
      <c r="BOB5" s="885"/>
      <c r="BOC5" s="885"/>
      <c r="BOD5" s="885"/>
      <c r="BOE5" s="885"/>
      <c r="BOF5" s="885"/>
      <c r="BOG5" s="885"/>
      <c r="BOH5" s="885"/>
      <c r="BOI5" s="885"/>
      <c r="BOJ5" s="885"/>
      <c r="BOK5" s="885"/>
      <c r="BOL5" s="885"/>
      <c r="BOM5" s="885"/>
      <c r="BON5" s="885"/>
      <c r="BOO5" s="885"/>
      <c r="BOP5" s="885"/>
      <c r="BOQ5" s="885"/>
      <c r="BOR5" s="885"/>
      <c r="BOS5" s="885"/>
      <c r="BOT5" s="885"/>
      <c r="BOU5" s="885"/>
      <c r="BOV5" s="885"/>
      <c r="BOW5" s="885"/>
      <c r="BOX5" s="885"/>
      <c r="BOY5" s="885"/>
      <c r="BOZ5" s="885"/>
      <c r="BPA5" s="885"/>
      <c r="BPB5" s="885"/>
      <c r="BPC5" s="885"/>
      <c r="BPD5" s="885"/>
      <c r="BPE5" s="885"/>
      <c r="BPF5" s="885"/>
      <c r="BPG5" s="885"/>
      <c r="BPH5" s="885"/>
      <c r="BPI5" s="885"/>
      <c r="BPJ5" s="885"/>
      <c r="BPK5" s="885"/>
      <c r="BPL5" s="885"/>
      <c r="BPM5" s="885"/>
      <c r="BPN5" s="885"/>
      <c r="BPO5" s="885"/>
      <c r="BPP5" s="885"/>
      <c r="BPQ5" s="885"/>
      <c r="BPR5" s="885"/>
      <c r="BPS5" s="885"/>
      <c r="BPT5" s="885"/>
      <c r="BPU5" s="885"/>
      <c r="BPV5" s="885"/>
      <c r="BPW5" s="885"/>
      <c r="BPX5" s="885"/>
      <c r="BPY5" s="885"/>
      <c r="BPZ5" s="885"/>
      <c r="BQA5" s="885"/>
      <c r="BQB5" s="885"/>
      <c r="BQC5" s="885"/>
      <c r="BQD5" s="885"/>
      <c r="BQE5" s="885"/>
      <c r="BQF5" s="885"/>
      <c r="BQG5" s="885"/>
      <c r="BQH5" s="885"/>
      <c r="BQI5" s="885"/>
      <c r="BQJ5" s="885"/>
      <c r="BQK5" s="885"/>
      <c r="BQL5" s="885"/>
      <c r="BQM5" s="885"/>
      <c r="BQN5" s="885"/>
      <c r="BQO5" s="885"/>
      <c r="BQP5" s="885"/>
      <c r="BQQ5" s="885"/>
      <c r="BQR5" s="885"/>
      <c r="BQS5" s="885"/>
      <c r="BQT5" s="885"/>
      <c r="BQU5" s="885"/>
      <c r="BQV5" s="885"/>
      <c r="BQW5" s="885"/>
      <c r="BQX5" s="885"/>
      <c r="BQY5" s="885"/>
      <c r="BQZ5" s="885"/>
      <c r="BRA5" s="885"/>
      <c r="BRB5" s="885"/>
      <c r="BRC5" s="885"/>
      <c r="BRD5" s="885"/>
      <c r="BRE5" s="885"/>
      <c r="BRF5" s="885"/>
      <c r="BRG5" s="885"/>
      <c r="BRH5" s="885"/>
      <c r="BRI5" s="885"/>
      <c r="BRJ5" s="885"/>
      <c r="BRK5" s="885"/>
      <c r="BRL5" s="885"/>
      <c r="BRM5" s="885"/>
      <c r="BRN5" s="885"/>
      <c r="BRO5" s="885"/>
      <c r="BRP5" s="885"/>
      <c r="BRQ5" s="885"/>
      <c r="BRR5" s="885"/>
      <c r="BRS5" s="885"/>
      <c r="BRT5" s="885"/>
      <c r="BRU5" s="885"/>
      <c r="BRV5" s="885"/>
      <c r="BRW5" s="885"/>
      <c r="BRX5" s="885"/>
      <c r="BRY5" s="885"/>
      <c r="BRZ5" s="885"/>
      <c r="BSA5" s="885"/>
      <c r="BSB5" s="885"/>
      <c r="BSC5" s="885"/>
      <c r="BSD5" s="885"/>
      <c r="BSE5" s="885"/>
      <c r="BSF5" s="885"/>
      <c r="BSG5" s="885"/>
      <c r="BSH5" s="885"/>
      <c r="BSI5" s="885"/>
      <c r="BSJ5" s="885"/>
      <c r="BSK5" s="885"/>
      <c r="BSL5" s="885"/>
      <c r="BSM5" s="885"/>
      <c r="BSN5" s="885"/>
      <c r="BSO5" s="885"/>
      <c r="BSP5" s="885"/>
      <c r="BSQ5" s="885"/>
      <c r="BSR5" s="885"/>
      <c r="BSS5" s="885"/>
      <c r="BST5" s="885"/>
      <c r="BSU5" s="885"/>
      <c r="BSV5" s="885"/>
      <c r="BSW5" s="885"/>
      <c r="BSX5" s="885"/>
      <c r="BSY5" s="885"/>
      <c r="BSZ5" s="885"/>
      <c r="BTA5" s="885"/>
      <c r="BTB5" s="885"/>
      <c r="BTC5" s="885"/>
      <c r="BTD5" s="885"/>
      <c r="BTE5" s="885"/>
      <c r="BTF5" s="885"/>
      <c r="BTG5" s="885"/>
      <c r="BTH5" s="885"/>
      <c r="BTI5" s="885"/>
      <c r="BTJ5" s="885"/>
      <c r="BTK5" s="885"/>
      <c r="BTL5" s="885"/>
      <c r="BTM5" s="885"/>
      <c r="BTN5" s="885"/>
      <c r="BTO5" s="885"/>
      <c r="BTP5" s="885"/>
      <c r="BTQ5" s="885"/>
      <c r="BTR5" s="885"/>
      <c r="BTS5" s="885"/>
      <c r="BTT5" s="885"/>
      <c r="BTU5" s="885"/>
      <c r="BTV5" s="885"/>
      <c r="BTW5" s="885"/>
      <c r="BTX5" s="885"/>
      <c r="BTY5" s="885"/>
      <c r="BTZ5" s="885"/>
      <c r="BUA5" s="885"/>
      <c r="BUB5" s="885"/>
      <c r="BUC5" s="885"/>
      <c r="BUD5" s="885"/>
      <c r="BUE5" s="885"/>
      <c r="BUF5" s="885"/>
      <c r="BUG5" s="885"/>
      <c r="BUH5" s="885"/>
      <c r="BUI5" s="885"/>
      <c r="BUJ5" s="885"/>
      <c r="BUK5" s="885"/>
      <c r="BUL5" s="885"/>
      <c r="BUM5" s="885"/>
      <c r="BUN5" s="885"/>
      <c r="BUO5" s="885"/>
      <c r="BUP5" s="885"/>
      <c r="BUQ5" s="885"/>
      <c r="BUR5" s="885"/>
      <c r="BUS5" s="885"/>
      <c r="BUT5" s="885"/>
      <c r="BUU5" s="885"/>
      <c r="BUV5" s="885"/>
      <c r="BUW5" s="885"/>
      <c r="BUX5" s="885"/>
      <c r="BUY5" s="885"/>
      <c r="BUZ5" s="885"/>
      <c r="BVA5" s="885"/>
      <c r="BVB5" s="885"/>
      <c r="BVC5" s="885"/>
      <c r="BVD5" s="885"/>
      <c r="BVE5" s="885"/>
      <c r="BVF5" s="885"/>
      <c r="BVG5" s="885"/>
      <c r="BVH5" s="885"/>
      <c r="BVI5" s="885"/>
      <c r="BVJ5" s="885"/>
      <c r="BVK5" s="885"/>
      <c r="BVL5" s="885"/>
      <c r="BVM5" s="885"/>
      <c r="BVN5" s="885"/>
      <c r="BVO5" s="885"/>
      <c r="BVP5" s="885"/>
      <c r="BVQ5" s="885"/>
      <c r="BVR5" s="885"/>
      <c r="BVS5" s="885"/>
      <c r="BVT5" s="885"/>
      <c r="BVU5" s="885"/>
      <c r="BVV5" s="885"/>
      <c r="BVW5" s="885"/>
      <c r="BVX5" s="885"/>
      <c r="BVY5" s="885"/>
      <c r="BVZ5" s="885"/>
      <c r="BWA5" s="885"/>
      <c r="BWB5" s="885"/>
      <c r="BWC5" s="885"/>
      <c r="BWD5" s="885"/>
      <c r="BWE5" s="885"/>
      <c r="BWF5" s="885"/>
      <c r="BWG5" s="885"/>
      <c r="BWH5" s="885"/>
      <c r="BWI5" s="885"/>
      <c r="BWJ5" s="885"/>
      <c r="BWK5" s="885"/>
      <c r="BWL5" s="885"/>
      <c r="BWM5" s="885"/>
      <c r="BWN5" s="885"/>
      <c r="BWO5" s="885"/>
      <c r="BWP5" s="885"/>
      <c r="BWQ5" s="885"/>
      <c r="BWR5" s="885"/>
      <c r="BWS5" s="885"/>
      <c r="BWT5" s="885"/>
      <c r="BWU5" s="885"/>
      <c r="BWV5" s="885"/>
      <c r="BWW5" s="885"/>
      <c r="BWX5" s="885"/>
      <c r="BWY5" s="885"/>
      <c r="BWZ5" s="885"/>
      <c r="BXA5" s="885"/>
      <c r="BXB5" s="885"/>
      <c r="BXC5" s="885"/>
      <c r="BXD5" s="885"/>
      <c r="BXE5" s="885"/>
      <c r="BXF5" s="885"/>
      <c r="BXG5" s="885"/>
      <c r="BXH5" s="885"/>
      <c r="BXI5" s="885"/>
      <c r="BXJ5" s="885"/>
      <c r="BXK5" s="885"/>
      <c r="BXL5" s="885"/>
      <c r="BXM5" s="885"/>
      <c r="BXN5" s="885"/>
      <c r="BXO5" s="885"/>
      <c r="BXP5" s="885"/>
      <c r="BXQ5" s="885"/>
      <c r="BXR5" s="885"/>
      <c r="BXS5" s="885"/>
      <c r="BXT5" s="885"/>
      <c r="BXU5" s="885"/>
      <c r="BXV5" s="885"/>
      <c r="BXW5" s="885"/>
      <c r="BXX5" s="885"/>
      <c r="BXY5" s="885"/>
      <c r="BXZ5" s="885"/>
      <c r="BYA5" s="885"/>
      <c r="BYB5" s="885"/>
      <c r="BYC5" s="885"/>
      <c r="BYD5" s="885"/>
      <c r="BYE5" s="885"/>
      <c r="BYF5" s="885"/>
      <c r="BYG5" s="885"/>
      <c r="BYH5" s="885"/>
      <c r="BYI5" s="885"/>
      <c r="BYJ5" s="885"/>
      <c r="BYK5" s="885"/>
      <c r="BYL5" s="885"/>
      <c r="BYM5" s="885"/>
      <c r="BYN5" s="885"/>
      <c r="BYO5" s="885"/>
      <c r="BYP5" s="885"/>
      <c r="BYQ5" s="885"/>
      <c r="BYR5" s="885"/>
      <c r="BYS5" s="885"/>
      <c r="BYT5" s="885"/>
      <c r="BYU5" s="885"/>
      <c r="BYV5" s="885"/>
      <c r="BYW5" s="885"/>
      <c r="BYX5" s="885"/>
      <c r="BYY5" s="885"/>
      <c r="BYZ5" s="885"/>
      <c r="BZA5" s="885"/>
      <c r="BZB5" s="885"/>
      <c r="BZC5" s="885"/>
      <c r="BZD5" s="885"/>
      <c r="BZE5" s="885"/>
      <c r="BZF5" s="885"/>
      <c r="BZG5" s="885"/>
      <c r="BZH5" s="885"/>
      <c r="BZI5" s="885"/>
      <c r="BZJ5" s="885"/>
      <c r="BZK5" s="885"/>
      <c r="BZL5" s="885"/>
      <c r="BZM5" s="885"/>
      <c r="BZN5" s="885"/>
      <c r="BZO5" s="885"/>
      <c r="BZP5" s="885"/>
      <c r="BZQ5" s="885"/>
      <c r="BZR5" s="885"/>
      <c r="BZS5" s="885"/>
      <c r="BZT5" s="885"/>
      <c r="BZU5" s="885"/>
      <c r="BZV5" s="885"/>
      <c r="BZW5" s="885"/>
      <c r="BZX5" s="885"/>
      <c r="BZY5" s="885"/>
      <c r="BZZ5" s="885"/>
      <c r="CAA5" s="885"/>
      <c r="CAB5" s="885"/>
      <c r="CAC5" s="885"/>
      <c r="CAD5" s="885"/>
      <c r="CAE5" s="885"/>
      <c r="CAF5" s="885"/>
      <c r="CAG5" s="885"/>
      <c r="CAH5" s="885"/>
      <c r="CAI5" s="885"/>
      <c r="CAJ5" s="885"/>
      <c r="CAK5" s="885"/>
      <c r="CAL5" s="885"/>
      <c r="CAM5" s="885"/>
      <c r="CAN5" s="885"/>
      <c r="CAO5" s="885"/>
      <c r="CAP5" s="885"/>
      <c r="CAQ5" s="885"/>
      <c r="CAR5" s="885"/>
      <c r="CAS5" s="885"/>
      <c r="CAT5" s="885"/>
      <c r="CAU5" s="885"/>
      <c r="CAV5" s="885"/>
      <c r="CAW5" s="885"/>
      <c r="CAX5" s="885"/>
      <c r="CAY5" s="885"/>
      <c r="CAZ5" s="885"/>
      <c r="CBA5" s="885"/>
      <c r="CBB5" s="885"/>
      <c r="CBC5" s="885"/>
      <c r="CBD5" s="885"/>
      <c r="CBE5" s="885"/>
      <c r="CBF5" s="885"/>
      <c r="CBG5" s="885"/>
      <c r="CBH5" s="885"/>
      <c r="CBI5" s="885"/>
      <c r="CBJ5" s="885"/>
      <c r="CBK5" s="885"/>
      <c r="CBL5" s="885"/>
      <c r="CBM5" s="885"/>
      <c r="CBN5" s="885"/>
      <c r="CBO5" s="885"/>
      <c r="CBP5" s="885"/>
      <c r="CBQ5" s="885"/>
      <c r="CBR5" s="885"/>
      <c r="CBS5" s="885"/>
      <c r="CBT5" s="885"/>
      <c r="CBU5" s="885"/>
      <c r="CBV5" s="885"/>
      <c r="CBW5" s="885"/>
      <c r="CBX5" s="885"/>
      <c r="CBY5" s="885"/>
      <c r="CBZ5" s="885"/>
      <c r="CCA5" s="885"/>
      <c r="CCB5" s="885"/>
      <c r="CCC5" s="885"/>
      <c r="CCD5" s="885"/>
      <c r="CCE5" s="885"/>
      <c r="CCF5" s="885"/>
      <c r="CCG5" s="885"/>
      <c r="CCH5" s="885"/>
      <c r="CCI5" s="885"/>
      <c r="CCJ5" s="885"/>
      <c r="CCK5" s="885"/>
      <c r="CCL5" s="885"/>
      <c r="CCM5" s="885"/>
      <c r="CCN5" s="885"/>
      <c r="CCO5" s="885"/>
      <c r="CCP5" s="885"/>
      <c r="CCQ5" s="885"/>
      <c r="CCR5" s="885"/>
      <c r="CCS5" s="885"/>
      <c r="CCT5" s="885"/>
      <c r="CCU5" s="885"/>
      <c r="CCV5" s="885"/>
      <c r="CCW5" s="885"/>
      <c r="CCX5" s="885"/>
      <c r="CCY5" s="885"/>
      <c r="CCZ5" s="885"/>
      <c r="CDA5" s="885"/>
      <c r="CDB5" s="885"/>
      <c r="CDC5" s="885"/>
      <c r="CDD5" s="885"/>
      <c r="CDE5" s="885"/>
      <c r="CDF5" s="885"/>
      <c r="CDG5" s="885"/>
      <c r="CDH5" s="885"/>
      <c r="CDI5" s="885"/>
      <c r="CDJ5" s="885"/>
      <c r="CDK5" s="885"/>
      <c r="CDL5" s="885"/>
      <c r="CDM5" s="885"/>
      <c r="CDN5" s="885"/>
      <c r="CDO5" s="885"/>
      <c r="CDP5" s="885"/>
      <c r="CDQ5" s="885"/>
      <c r="CDR5" s="885"/>
      <c r="CDS5" s="885"/>
      <c r="CDT5" s="885"/>
      <c r="CDU5" s="885"/>
      <c r="CDV5" s="885"/>
      <c r="CDW5" s="885"/>
      <c r="CDX5" s="885"/>
      <c r="CDY5" s="885"/>
      <c r="CDZ5" s="885"/>
      <c r="CEA5" s="885"/>
      <c r="CEB5" s="885"/>
      <c r="CEC5" s="885"/>
      <c r="CED5" s="885"/>
      <c r="CEE5" s="885"/>
      <c r="CEF5" s="885"/>
      <c r="CEG5" s="885"/>
      <c r="CEH5" s="885"/>
      <c r="CEI5" s="885"/>
      <c r="CEJ5" s="885"/>
      <c r="CEK5" s="885"/>
      <c r="CEL5" s="885"/>
      <c r="CEM5" s="885"/>
      <c r="CEN5" s="885"/>
      <c r="CEO5" s="885"/>
      <c r="CEP5" s="885"/>
      <c r="CEQ5" s="885"/>
      <c r="CER5" s="885"/>
      <c r="CES5" s="885"/>
      <c r="CET5" s="885"/>
      <c r="CEU5" s="885"/>
      <c r="CEV5" s="885"/>
      <c r="CEW5" s="885"/>
      <c r="CEX5" s="885"/>
      <c r="CEY5" s="885"/>
      <c r="CEZ5" s="885"/>
      <c r="CFA5" s="885"/>
      <c r="CFB5" s="885"/>
      <c r="CFC5" s="885"/>
      <c r="CFD5" s="885"/>
      <c r="CFE5" s="885"/>
      <c r="CFF5" s="885"/>
      <c r="CFG5" s="885"/>
      <c r="CFH5" s="885"/>
      <c r="CFI5" s="885"/>
      <c r="CFJ5" s="885"/>
      <c r="CFK5" s="885"/>
      <c r="CFL5" s="885"/>
      <c r="CFM5" s="885"/>
      <c r="CFN5" s="885"/>
      <c r="CFO5" s="885"/>
      <c r="CFP5" s="885"/>
      <c r="CFQ5" s="885"/>
      <c r="CFR5" s="885"/>
      <c r="CFS5" s="885"/>
      <c r="CFT5" s="885"/>
      <c r="CFU5" s="885"/>
      <c r="CFV5" s="885"/>
      <c r="CFW5" s="885"/>
      <c r="CFX5" s="885"/>
      <c r="CFY5" s="885"/>
      <c r="CFZ5" s="885"/>
      <c r="CGA5" s="885"/>
      <c r="CGB5" s="885"/>
      <c r="CGC5" s="885"/>
      <c r="CGD5" s="885"/>
      <c r="CGE5" s="885"/>
      <c r="CGF5" s="885"/>
      <c r="CGG5" s="885"/>
      <c r="CGH5" s="885"/>
      <c r="CGI5" s="885"/>
      <c r="CGJ5" s="885"/>
      <c r="CGK5" s="885"/>
      <c r="CGL5" s="885"/>
      <c r="CGM5" s="885"/>
      <c r="CGN5" s="885"/>
      <c r="CGO5" s="885"/>
      <c r="CGP5" s="885"/>
      <c r="CGQ5" s="885"/>
      <c r="CGR5" s="885"/>
      <c r="CGS5" s="885"/>
      <c r="CGT5" s="885"/>
      <c r="CGU5" s="885"/>
      <c r="CGV5" s="885"/>
      <c r="CGW5" s="885"/>
      <c r="CGX5" s="885"/>
      <c r="CGY5" s="885"/>
      <c r="CGZ5" s="885"/>
      <c r="CHA5" s="885"/>
      <c r="CHB5" s="885"/>
      <c r="CHC5" s="885"/>
      <c r="CHD5" s="885"/>
      <c r="CHE5" s="885"/>
      <c r="CHF5" s="885"/>
      <c r="CHG5" s="885"/>
      <c r="CHH5" s="885"/>
      <c r="CHI5" s="885"/>
      <c r="CHJ5" s="885"/>
      <c r="CHK5" s="885"/>
      <c r="CHL5" s="885"/>
      <c r="CHM5" s="885"/>
      <c r="CHN5" s="885"/>
      <c r="CHO5" s="885"/>
      <c r="CHP5" s="885"/>
      <c r="CHQ5" s="885"/>
      <c r="CHR5" s="885"/>
      <c r="CHS5" s="885"/>
      <c r="CHT5" s="885"/>
      <c r="CHU5" s="885"/>
      <c r="CHV5" s="885"/>
      <c r="CHW5" s="885"/>
      <c r="CHX5" s="885"/>
      <c r="CHY5" s="885"/>
      <c r="CHZ5" s="885"/>
      <c r="CIA5" s="885"/>
      <c r="CIB5" s="885"/>
      <c r="CIC5" s="885"/>
      <c r="CID5" s="885"/>
      <c r="CIE5" s="885"/>
      <c r="CIF5" s="885"/>
      <c r="CIG5" s="885"/>
      <c r="CIH5" s="885"/>
      <c r="CII5" s="885"/>
      <c r="CIJ5" s="885"/>
      <c r="CIK5" s="885"/>
      <c r="CIL5" s="885"/>
      <c r="CIM5" s="885"/>
      <c r="CIN5" s="885"/>
      <c r="CIO5" s="885"/>
      <c r="CIP5" s="885"/>
      <c r="CIQ5" s="885"/>
      <c r="CIR5" s="885"/>
      <c r="CIS5" s="885"/>
      <c r="CIT5" s="885"/>
      <c r="CIU5" s="885"/>
      <c r="CIV5" s="885"/>
      <c r="CIW5" s="885"/>
      <c r="CIX5" s="885"/>
      <c r="CIY5" s="885"/>
      <c r="CIZ5" s="885"/>
      <c r="CJA5" s="885"/>
      <c r="CJB5" s="885"/>
      <c r="CJC5" s="885"/>
      <c r="CJD5" s="885"/>
      <c r="CJE5" s="885"/>
      <c r="CJF5" s="885"/>
      <c r="CJG5" s="885"/>
      <c r="CJH5" s="885"/>
      <c r="CJI5" s="885"/>
      <c r="CJJ5" s="885"/>
      <c r="CJK5" s="885"/>
      <c r="CJL5" s="885"/>
      <c r="CJM5" s="885"/>
      <c r="CJN5" s="885"/>
      <c r="CJO5" s="885"/>
      <c r="CJP5" s="885"/>
      <c r="CJQ5" s="885"/>
      <c r="CJR5" s="885"/>
      <c r="CJS5" s="885"/>
      <c r="CJT5" s="885"/>
      <c r="CJU5" s="885"/>
      <c r="CJV5" s="885"/>
      <c r="CJW5" s="885"/>
      <c r="CJX5" s="885"/>
      <c r="CJY5" s="885"/>
      <c r="CJZ5" s="885"/>
      <c r="CKA5" s="885"/>
      <c r="CKB5" s="885"/>
      <c r="CKC5" s="885"/>
      <c r="CKD5" s="885"/>
      <c r="CKE5" s="885"/>
      <c r="CKF5" s="885"/>
      <c r="CKG5" s="885"/>
      <c r="CKH5" s="885"/>
      <c r="CKI5" s="885"/>
      <c r="CKJ5" s="885"/>
      <c r="CKK5" s="885"/>
      <c r="CKL5" s="885"/>
      <c r="CKM5" s="885"/>
      <c r="CKN5" s="885"/>
      <c r="CKO5" s="885"/>
      <c r="CKP5" s="885"/>
      <c r="CKQ5" s="885"/>
      <c r="CKR5" s="885"/>
      <c r="CKS5" s="885"/>
      <c r="CKT5" s="885"/>
      <c r="CKU5" s="885"/>
      <c r="CKV5" s="885"/>
      <c r="CKW5" s="885"/>
      <c r="CKX5" s="885"/>
      <c r="CKY5" s="885"/>
      <c r="CKZ5" s="885"/>
      <c r="CLA5" s="885"/>
      <c r="CLB5" s="885"/>
      <c r="CLC5" s="885"/>
      <c r="CLD5" s="885"/>
      <c r="CLE5" s="885"/>
      <c r="CLF5" s="885"/>
      <c r="CLG5" s="885"/>
      <c r="CLH5" s="885"/>
      <c r="CLI5" s="885"/>
      <c r="CLJ5" s="885"/>
      <c r="CLK5" s="885"/>
      <c r="CLL5" s="885"/>
      <c r="CLM5" s="885"/>
      <c r="CLN5" s="885"/>
      <c r="CLO5" s="885"/>
      <c r="CLP5" s="885"/>
      <c r="CLQ5" s="885"/>
      <c r="CLR5" s="885"/>
      <c r="CLS5" s="885"/>
      <c r="CLT5" s="885"/>
      <c r="CLU5" s="885"/>
      <c r="CLV5" s="885"/>
      <c r="CLW5" s="885"/>
      <c r="CLX5" s="885"/>
      <c r="CLY5" s="885"/>
      <c r="CLZ5" s="885"/>
      <c r="CMA5" s="885"/>
      <c r="CMB5" s="885"/>
      <c r="CMC5" s="885"/>
      <c r="CMD5" s="885"/>
      <c r="CME5" s="885"/>
      <c r="CMF5" s="885"/>
      <c r="CMG5" s="885"/>
      <c r="CMH5" s="885"/>
      <c r="CMI5" s="885"/>
      <c r="CMJ5" s="885"/>
      <c r="CMK5" s="885"/>
      <c r="CML5" s="885"/>
      <c r="CMM5" s="885"/>
      <c r="CMN5" s="885"/>
      <c r="CMO5" s="885"/>
      <c r="CMP5" s="885"/>
      <c r="CMQ5" s="885"/>
      <c r="CMR5" s="885"/>
      <c r="CMS5" s="885"/>
      <c r="CMT5" s="885"/>
      <c r="CMU5" s="885"/>
      <c r="CMV5" s="885"/>
      <c r="CMW5" s="885"/>
      <c r="CMX5" s="885"/>
      <c r="CMY5" s="885"/>
      <c r="CMZ5" s="885"/>
      <c r="CNA5" s="885"/>
      <c r="CNB5" s="885"/>
      <c r="CNC5" s="885"/>
      <c r="CND5" s="885"/>
      <c r="CNE5" s="885"/>
      <c r="CNF5" s="885"/>
      <c r="CNG5" s="885"/>
      <c r="CNH5" s="885"/>
      <c r="CNI5" s="885"/>
      <c r="CNJ5" s="885"/>
      <c r="CNK5" s="885"/>
      <c r="CNL5" s="885"/>
      <c r="CNM5" s="885"/>
      <c r="CNN5" s="885"/>
      <c r="CNO5" s="885"/>
      <c r="CNP5" s="885"/>
      <c r="CNQ5" s="885"/>
      <c r="CNR5" s="885"/>
      <c r="CNS5" s="885"/>
      <c r="CNT5" s="885"/>
      <c r="CNU5" s="885"/>
      <c r="CNV5" s="885"/>
      <c r="CNW5" s="885"/>
      <c r="CNX5" s="885"/>
      <c r="CNY5" s="885"/>
      <c r="CNZ5" s="885"/>
      <c r="COA5" s="885"/>
      <c r="COB5" s="885"/>
      <c r="COC5" s="885"/>
      <c r="COD5" s="885"/>
      <c r="COE5" s="885"/>
      <c r="COF5" s="885"/>
      <c r="COG5" s="885"/>
      <c r="COH5" s="885"/>
      <c r="COI5" s="885"/>
      <c r="COJ5" s="885"/>
      <c r="COK5" s="885"/>
      <c r="COL5" s="885"/>
      <c r="COM5" s="885"/>
      <c r="CON5" s="885"/>
      <c r="COO5" s="885"/>
      <c r="COP5" s="885"/>
      <c r="COQ5" s="885"/>
      <c r="COR5" s="885"/>
      <c r="COS5" s="885"/>
      <c r="COT5" s="885"/>
      <c r="COU5" s="885"/>
      <c r="COV5" s="885"/>
      <c r="COW5" s="885"/>
      <c r="COX5" s="885"/>
      <c r="COY5" s="885"/>
      <c r="COZ5" s="885"/>
      <c r="CPA5" s="885"/>
      <c r="CPB5" s="885"/>
      <c r="CPC5" s="885"/>
      <c r="CPD5" s="885"/>
      <c r="CPE5" s="885"/>
      <c r="CPF5" s="885"/>
      <c r="CPG5" s="885"/>
      <c r="CPH5" s="885"/>
      <c r="CPI5" s="885"/>
      <c r="CPJ5" s="885"/>
      <c r="CPK5" s="885"/>
      <c r="CPL5" s="885"/>
      <c r="CPM5" s="885"/>
      <c r="CPN5" s="885"/>
      <c r="CPO5" s="885"/>
      <c r="CPP5" s="885"/>
      <c r="CPQ5" s="885"/>
      <c r="CPR5" s="885"/>
      <c r="CPS5" s="885"/>
      <c r="CPT5" s="885"/>
      <c r="CPU5" s="885"/>
      <c r="CPV5" s="885"/>
      <c r="CPW5" s="885"/>
      <c r="CPX5" s="885"/>
      <c r="CPY5" s="885"/>
      <c r="CPZ5" s="885"/>
      <c r="CQA5" s="885"/>
      <c r="CQB5" s="885"/>
      <c r="CQC5" s="885"/>
      <c r="CQD5" s="885"/>
      <c r="CQE5" s="885"/>
      <c r="CQF5" s="885"/>
      <c r="CQG5" s="885"/>
      <c r="CQH5" s="885"/>
      <c r="CQI5" s="885"/>
      <c r="CQJ5" s="885"/>
      <c r="CQK5" s="885"/>
      <c r="CQL5" s="885"/>
      <c r="CQM5" s="885"/>
      <c r="CQN5" s="885"/>
      <c r="CQO5" s="885"/>
      <c r="CQP5" s="885"/>
      <c r="CQQ5" s="885"/>
      <c r="CQR5" s="885"/>
      <c r="CQS5" s="885"/>
      <c r="CQT5" s="885"/>
      <c r="CQU5" s="885"/>
      <c r="CQV5" s="885"/>
      <c r="CQW5" s="885"/>
      <c r="CQX5" s="885"/>
      <c r="CQY5" s="885"/>
      <c r="CQZ5" s="885"/>
      <c r="CRA5" s="885"/>
      <c r="CRB5" s="885"/>
      <c r="CRC5" s="885"/>
      <c r="CRD5" s="885"/>
      <c r="CRE5" s="885"/>
      <c r="CRF5" s="885"/>
      <c r="CRG5" s="885"/>
      <c r="CRH5" s="885"/>
      <c r="CRI5" s="885"/>
      <c r="CRJ5" s="885"/>
      <c r="CRK5" s="885"/>
      <c r="CRL5" s="885"/>
      <c r="CRM5" s="885"/>
      <c r="CRN5" s="885"/>
      <c r="CRO5" s="885"/>
      <c r="CRP5" s="885"/>
      <c r="CRQ5" s="885"/>
      <c r="CRR5" s="885"/>
      <c r="CRS5" s="885"/>
      <c r="CRT5" s="885"/>
      <c r="CRU5" s="885"/>
      <c r="CRV5" s="885"/>
      <c r="CRW5" s="885"/>
      <c r="CRX5" s="885"/>
      <c r="CRY5" s="885"/>
      <c r="CRZ5" s="885"/>
      <c r="CSA5" s="885"/>
      <c r="CSB5" s="885"/>
      <c r="CSC5" s="885"/>
      <c r="CSD5" s="885"/>
      <c r="CSE5" s="885"/>
      <c r="CSF5" s="885"/>
      <c r="CSG5" s="885"/>
      <c r="CSH5" s="885"/>
      <c r="CSI5" s="885"/>
      <c r="CSJ5" s="885"/>
      <c r="CSK5" s="885"/>
      <c r="CSL5" s="885"/>
      <c r="CSM5" s="885"/>
      <c r="CSN5" s="885"/>
      <c r="CSO5" s="885"/>
      <c r="CSP5" s="885"/>
      <c r="CSQ5" s="885"/>
      <c r="CSR5" s="885"/>
      <c r="CSS5" s="885"/>
      <c r="CST5" s="885"/>
      <c r="CSU5" s="885"/>
      <c r="CSV5" s="885"/>
      <c r="CSW5" s="885"/>
      <c r="CSX5" s="885"/>
      <c r="CSY5" s="885"/>
      <c r="CSZ5" s="885"/>
      <c r="CTA5" s="885"/>
      <c r="CTB5" s="885"/>
      <c r="CTC5" s="885"/>
      <c r="CTD5" s="885"/>
      <c r="CTE5" s="885"/>
      <c r="CTF5" s="885"/>
      <c r="CTG5" s="885"/>
      <c r="CTH5" s="885"/>
      <c r="CTI5" s="885"/>
      <c r="CTJ5" s="885"/>
      <c r="CTK5" s="885"/>
      <c r="CTL5" s="885"/>
      <c r="CTM5" s="885"/>
      <c r="CTN5" s="885"/>
      <c r="CTO5" s="885"/>
      <c r="CTP5" s="885"/>
      <c r="CTQ5" s="885"/>
      <c r="CTR5" s="885"/>
      <c r="CTS5" s="885"/>
      <c r="CTT5" s="885"/>
      <c r="CTU5" s="885"/>
      <c r="CTV5" s="885"/>
      <c r="CTW5" s="885"/>
      <c r="CTX5" s="885"/>
      <c r="CTY5" s="885"/>
      <c r="CTZ5" s="885"/>
      <c r="CUA5" s="885"/>
      <c r="CUB5" s="885"/>
      <c r="CUC5" s="885"/>
      <c r="CUD5" s="885"/>
      <c r="CUE5" s="885"/>
      <c r="CUF5" s="885"/>
      <c r="CUG5" s="885"/>
      <c r="CUH5" s="885"/>
      <c r="CUI5" s="885"/>
      <c r="CUJ5" s="885"/>
      <c r="CUK5" s="885"/>
      <c r="CUL5" s="885"/>
      <c r="CUM5" s="885"/>
      <c r="CUN5" s="885"/>
      <c r="CUO5" s="885"/>
      <c r="CUP5" s="885"/>
      <c r="CUQ5" s="885"/>
      <c r="CUR5" s="885"/>
      <c r="CUS5" s="885"/>
      <c r="CUT5" s="885"/>
      <c r="CUU5" s="885"/>
      <c r="CUV5" s="885"/>
      <c r="CUW5" s="885"/>
      <c r="CUX5" s="885"/>
      <c r="CUY5" s="885"/>
      <c r="CUZ5" s="885"/>
      <c r="CVA5" s="885"/>
      <c r="CVB5" s="885"/>
      <c r="CVC5" s="885"/>
      <c r="CVD5" s="885"/>
      <c r="CVE5" s="885"/>
      <c r="CVF5" s="885"/>
      <c r="CVG5" s="885"/>
      <c r="CVH5" s="885"/>
      <c r="CVI5" s="885"/>
      <c r="CVJ5" s="885"/>
      <c r="CVK5" s="885"/>
      <c r="CVL5" s="885"/>
      <c r="CVM5" s="885"/>
      <c r="CVN5" s="885"/>
      <c r="CVO5" s="885"/>
      <c r="CVP5" s="885"/>
      <c r="CVQ5" s="885"/>
      <c r="CVR5" s="885"/>
      <c r="CVS5" s="885"/>
      <c r="CVT5" s="885"/>
      <c r="CVU5" s="885"/>
      <c r="CVV5" s="885"/>
      <c r="CVW5" s="885"/>
      <c r="CVX5" s="885"/>
      <c r="CVY5" s="885"/>
      <c r="CVZ5" s="885"/>
      <c r="CWA5" s="885"/>
      <c r="CWB5" s="885"/>
      <c r="CWC5" s="885"/>
      <c r="CWD5" s="885"/>
      <c r="CWE5" s="885"/>
      <c r="CWF5" s="885"/>
      <c r="CWG5" s="885"/>
      <c r="CWH5" s="885"/>
      <c r="CWI5" s="885"/>
      <c r="CWJ5" s="885"/>
      <c r="CWK5" s="885"/>
      <c r="CWL5" s="885"/>
      <c r="CWM5" s="885"/>
      <c r="CWN5" s="885"/>
      <c r="CWO5" s="885"/>
      <c r="CWP5" s="885"/>
      <c r="CWQ5" s="885"/>
      <c r="CWR5" s="885"/>
      <c r="CWS5" s="885"/>
      <c r="CWT5" s="885"/>
      <c r="CWU5" s="885"/>
      <c r="CWV5" s="885"/>
      <c r="CWW5" s="885"/>
      <c r="CWX5" s="885"/>
      <c r="CWY5" s="885"/>
      <c r="CWZ5" s="885"/>
      <c r="CXA5" s="885"/>
      <c r="CXB5" s="885"/>
      <c r="CXC5" s="885"/>
      <c r="CXD5" s="885"/>
      <c r="CXE5" s="885"/>
      <c r="CXF5" s="885"/>
      <c r="CXG5" s="885"/>
      <c r="CXH5" s="885"/>
      <c r="CXI5" s="885"/>
      <c r="CXJ5" s="885"/>
      <c r="CXK5" s="885"/>
      <c r="CXL5" s="885"/>
      <c r="CXM5" s="885"/>
      <c r="CXN5" s="885"/>
      <c r="CXO5" s="885"/>
      <c r="CXP5" s="885"/>
      <c r="CXQ5" s="885"/>
      <c r="CXR5" s="885"/>
      <c r="CXS5" s="885"/>
      <c r="CXT5" s="885"/>
      <c r="CXU5" s="885"/>
      <c r="CXV5" s="885"/>
      <c r="CXW5" s="885"/>
      <c r="CXX5" s="885"/>
      <c r="CXY5" s="885"/>
      <c r="CXZ5" s="885"/>
      <c r="CYA5" s="885"/>
      <c r="CYB5" s="885"/>
      <c r="CYC5" s="885"/>
      <c r="CYD5" s="885"/>
      <c r="CYE5" s="885"/>
      <c r="CYF5" s="885"/>
      <c r="CYG5" s="885"/>
      <c r="CYH5" s="885"/>
      <c r="CYI5" s="885"/>
      <c r="CYJ5" s="885"/>
      <c r="CYK5" s="885"/>
      <c r="CYL5" s="885"/>
      <c r="CYM5" s="885"/>
      <c r="CYN5" s="885"/>
      <c r="CYO5" s="885"/>
      <c r="CYP5" s="885"/>
      <c r="CYQ5" s="885"/>
      <c r="CYR5" s="885"/>
      <c r="CYS5" s="885"/>
      <c r="CYT5" s="885"/>
      <c r="CYU5" s="885"/>
      <c r="CYV5" s="885"/>
      <c r="CYW5" s="885"/>
      <c r="CYX5" s="885"/>
      <c r="CYY5" s="885"/>
      <c r="CYZ5" s="885"/>
      <c r="CZA5" s="885"/>
      <c r="CZB5" s="885"/>
      <c r="CZC5" s="885"/>
      <c r="CZD5" s="885"/>
      <c r="CZE5" s="885"/>
      <c r="CZF5" s="885"/>
      <c r="CZG5" s="885"/>
      <c r="CZH5" s="885"/>
      <c r="CZI5" s="885"/>
      <c r="CZJ5" s="885"/>
      <c r="CZK5" s="885"/>
      <c r="CZL5" s="885"/>
      <c r="CZM5" s="885"/>
      <c r="CZN5" s="885"/>
      <c r="CZO5" s="885"/>
      <c r="CZP5" s="885"/>
      <c r="CZQ5" s="885"/>
      <c r="CZR5" s="885"/>
      <c r="CZS5" s="885"/>
      <c r="CZT5" s="885"/>
      <c r="CZU5" s="885"/>
      <c r="CZV5" s="885"/>
      <c r="CZW5" s="885"/>
      <c r="CZX5" s="885"/>
      <c r="CZY5" s="885"/>
      <c r="CZZ5" s="885"/>
      <c r="DAA5" s="885"/>
      <c r="DAB5" s="885"/>
      <c r="DAC5" s="885"/>
      <c r="DAD5" s="885"/>
      <c r="DAE5" s="885"/>
      <c r="DAF5" s="885"/>
      <c r="DAG5" s="885"/>
      <c r="DAH5" s="885"/>
      <c r="DAI5" s="885"/>
      <c r="DAJ5" s="885"/>
      <c r="DAK5" s="885"/>
      <c r="DAL5" s="885"/>
      <c r="DAM5" s="885"/>
      <c r="DAN5" s="885"/>
      <c r="DAO5" s="885"/>
      <c r="DAP5" s="885"/>
      <c r="DAQ5" s="885"/>
      <c r="DAR5" s="885"/>
      <c r="DAS5" s="885"/>
      <c r="DAT5" s="885"/>
      <c r="DAU5" s="885"/>
      <c r="DAV5" s="885"/>
      <c r="DAW5" s="885"/>
      <c r="DAX5" s="885"/>
      <c r="DAY5" s="885"/>
      <c r="DAZ5" s="885"/>
      <c r="DBA5" s="885"/>
      <c r="DBB5" s="885"/>
      <c r="DBC5" s="885"/>
      <c r="DBD5" s="885"/>
      <c r="DBE5" s="885"/>
      <c r="DBF5" s="885"/>
      <c r="DBG5" s="885"/>
      <c r="DBH5" s="885"/>
      <c r="DBI5" s="885"/>
      <c r="DBJ5" s="885"/>
      <c r="DBK5" s="885"/>
      <c r="DBL5" s="885"/>
      <c r="DBM5" s="885"/>
      <c r="DBN5" s="885"/>
      <c r="DBO5" s="885"/>
      <c r="DBP5" s="885"/>
      <c r="DBQ5" s="885"/>
      <c r="DBR5" s="885"/>
      <c r="DBS5" s="885"/>
      <c r="DBT5" s="885"/>
      <c r="DBU5" s="885"/>
      <c r="DBV5" s="885"/>
      <c r="DBW5" s="885"/>
      <c r="DBX5" s="885"/>
      <c r="DBY5" s="885"/>
      <c r="DBZ5" s="885"/>
      <c r="DCA5" s="885"/>
      <c r="DCB5" s="885"/>
      <c r="DCC5" s="885"/>
      <c r="DCD5" s="885"/>
      <c r="DCE5" s="885"/>
      <c r="DCF5" s="885"/>
      <c r="DCG5" s="885"/>
      <c r="DCH5" s="885"/>
      <c r="DCI5" s="885"/>
      <c r="DCJ5" s="885"/>
      <c r="DCK5" s="885"/>
      <c r="DCL5" s="885"/>
      <c r="DCM5" s="885"/>
      <c r="DCN5" s="885"/>
      <c r="DCO5" s="885"/>
      <c r="DCP5" s="885"/>
      <c r="DCQ5" s="885"/>
      <c r="DCR5" s="885"/>
      <c r="DCS5" s="885"/>
      <c r="DCT5" s="885"/>
      <c r="DCU5" s="885"/>
      <c r="DCV5" s="885"/>
      <c r="DCW5" s="885"/>
      <c r="DCX5" s="885"/>
      <c r="DCY5" s="885"/>
      <c r="DCZ5" s="885"/>
      <c r="DDA5" s="885"/>
      <c r="DDB5" s="885"/>
      <c r="DDC5" s="885"/>
      <c r="DDD5" s="885"/>
      <c r="DDE5" s="885"/>
      <c r="DDF5" s="885"/>
      <c r="DDG5" s="885"/>
      <c r="DDH5" s="885"/>
      <c r="DDI5" s="885"/>
      <c r="DDJ5" s="885"/>
      <c r="DDK5" s="885"/>
      <c r="DDL5" s="885"/>
      <c r="DDM5" s="885"/>
      <c r="DDN5" s="885"/>
      <c r="DDO5" s="885"/>
      <c r="DDP5" s="885"/>
      <c r="DDQ5" s="885"/>
      <c r="DDR5" s="885"/>
      <c r="DDS5" s="885"/>
      <c r="DDT5" s="885"/>
      <c r="DDU5" s="885"/>
      <c r="DDV5" s="885"/>
      <c r="DDW5" s="885"/>
      <c r="DDX5" s="885"/>
      <c r="DDY5" s="885"/>
      <c r="DDZ5" s="885"/>
      <c r="DEA5" s="885"/>
      <c r="DEB5" s="885"/>
      <c r="DEC5" s="885"/>
      <c r="DED5" s="885"/>
      <c r="DEE5" s="885"/>
      <c r="DEF5" s="885"/>
      <c r="DEG5" s="885"/>
      <c r="DEH5" s="885"/>
      <c r="DEI5" s="885"/>
      <c r="DEJ5" s="885"/>
      <c r="DEK5" s="885"/>
      <c r="DEL5" s="885"/>
      <c r="DEM5" s="885"/>
      <c r="DEN5" s="885"/>
      <c r="DEO5" s="885"/>
      <c r="DEP5" s="885"/>
      <c r="DEQ5" s="885"/>
      <c r="DER5" s="885"/>
      <c r="DES5" s="885"/>
      <c r="DET5" s="885"/>
      <c r="DEU5" s="885"/>
      <c r="DEV5" s="885"/>
      <c r="DEW5" s="885"/>
      <c r="DEX5" s="885"/>
      <c r="DEY5" s="885"/>
      <c r="DEZ5" s="885"/>
      <c r="DFA5" s="885"/>
      <c r="DFB5" s="885"/>
      <c r="DFC5" s="885"/>
      <c r="DFD5" s="885"/>
      <c r="DFE5" s="885"/>
      <c r="DFF5" s="885"/>
      <c r="DFG5" s="885"/>
      <c r="DFH5" s="885"/>
      <c r="DFI5" s="885"/>
      <c r="DFJ5" s="885"/>
      <c r="DFK5" s="885"/>
      <c r="DFL5" s="885"/>
      <c r="DFM5" s="885"/>
      <c r="DFN5" s="885"/>
      <c r="DFO5" s="885"/>
      <c r="DFP5" s="885"/>
      <c r="DFQ5" s="885"/>
      <c r="DFR5" s="885"/>
      <c r="DFS5" s="885"/>
      <c r="DFT5" s="885"/>
      <c r="DFU5" s="885"/>
      <c r="DFV5" s="885"/>
      <c r="DFW5" s="885"/>
      <c r="DFX5" s="885"/>
      <c r="DFY5" s="885"/>
      <c r="DFZ5" s="885"/>
      <c r="DGA5" s="885"/>
      <c r="DGB5" s="885"/>
      <c r="DGC5" s="885"/>
      <c r="DGD5" s="885"/>
      <c r="DGE5" s="885"/>
      <c r="DGF5" s="885"/>
      <c r="DGG5" s="885"/>
      <c r="DGH5" s="885"/>
      <c r="DGI5" s="885"/>
      <c r="DGJ5" s="885"/>
      <c r="DGK5" s="885"/>
      <c r="DGL5" s="885"/>
      <c r="DGM5" s="885"/>
      <c r="DGN5" s="885"/>
      <c r="DGO5" s="885"/>
      <c r="DGP5" s="885"/>
      <c r="DGQ5" s="885"/>
      <c r="DGR5" s="885"/>
      <c r="DGS5" s="885"/>
      <c r="DGT5" s="885"/>
      <c r="DGU5" s="885"/>
      <c r="DGV5" s="885"/>
      <c r="DGW5" s="885"/>
      <c r="DGX5" s="885"/>
      <c r="DGY5" s="885"/>
      <c r="DGZ5" s="885"/>
      <c r="DHA5" s="885"/>
      <c r="DHB5" s="885"/>
      <c r="DHC5" s="885"/>
      <c r="DHD5" s="885"/>
      <c r="DHE5" s="885"/>
      <c r="DHF5" s="885"/>
      <c r="DHG5" s="885"/>
      <c r="DHH5" s="885"/>
      <c r="DHI5" s="885"/>
      <c r="DHJ5" s="885"/>
      <c r="DHK5" s="885"/>
      <c r="DHL5" s="885"/>
      <c r="DHM5" s="885"/>
      <c r="DHN5" s="885"/>
      <c r="DHO5" s="885"/>
      <c r="DHP5" s="885"/>
      <c r="DHQ5" s="885"/>
      <c r="DHR5" s="885"/>
      <c r="DHS5" s="885"/>
      <c r="DHT5" s="885"/>
      <c r="DHU5" s="885"/>
      <c r="DHV5" s="885"/>
      <c r="DHW5" s="885"/>
      <c r="DHX5" s="885"/>
      <c r="DHY5" s="885"/>
      <c r="DHZ5" s="885"/>
      <c r="DIA5" s="885"/>
      <c r="DIB5" s="885"/>
      <c r="DIC5" s="885"/>
      <c r="DID5" s="885"/>
      <c r="DIE5" s="885"/>
      <c r="DIF5" s="885"/>
      <c r="DIG5" s="885"/>
      <c r="DIH5" s="885"/>
      <c r="DII5" s="885"/>
      <c r="DIJ5" s="885"/>
      <c r="DIK5" s="885"/>
      <c r="DIL5" s="885"/>
      <c r="DIM5" s="885"/>
      <c r="DIN5" s="885"/>
      <c r="DIO5" s="885"/>
      <c r="DIP5" s="885"/>
      <c r="DIQ5" s="885"/>
      <c r="DIR5" s="885"/>
      <c r="DIS5" s="885"/>
      <c r="DIT5" s="885"/>
      <c r="DIU5" s="885"/>
      <c r="DIV5" s="885"/>
      <c r="DIW5" s="885"/>
      <c r="DIX5" s="885"/>
      <c r="DIY5" s="885"/>
      <c r="DIZ5" s="885"/>
      <c r="DJA5" s="885"/>
      <c r="DJB5" s="885"/>
      <c r="DJC5" s="885"/>
      <c r="DJD5" s="885"/>
      <c r="DJE5" s="885"/>
      <c r="DJF5" s="885"/>
      <c r="DJG5" s="885"/>
      <c r="DJH5" s="885"/>
      <c r="DJI5" s="885"/>
      <c r="DJJ5" s="885"/>
      <c r="DJK5" s="885"/>
      <c r="DJL5" s="885"/>
      <c r="DJM5" s="885"/>
      <c r="DJN5" s="885"/>
      <c r="DJO5" s="885"/>
      <c r="DJP5" s="885"/>
      <c r="DJQ5" s="885"/>
      <c r="DJR5" s="885"/>
      <c r="DJS5" s="885"/>
      <c r="DJT5" s="885"/>
      <c r="DJU5" s="885"/>
      <c r="DJV5" s="885"/>
      <c r="DJW5" s="885"/>
      <c r="DJX5" s="885"/>
      <c r="DJY5" s="885"/>
      <c r="DJZ5" s="885"/>
      <c r="DKA5" s="885"/>
      <c r="DKB5" s="885"/>
      <c r="DKC5" s="885"/>
      <c r="DKD5" s="885"/>
      <c r="DKE5" s="885"/>
      <c r="DKF5" s="885"/>
      <c r="DKG5" s="885"/>
      <c r="DKH5" s="885"/>
      <c r="DKI5" s="885"/>
      <c r="DKJ5" s="885"/>
      <c r="DKK5" s="885"/>
      <c r="DKL5" s="885"/>
      <c r="DKM5" s="885"/>
      <c r="DKN5" s="885"/>
      <c r="DKO5" s="885"/>
      <c r="DKP5" s="885"/>
      <c r="DKQ5" s="885"/>
      <c r="DKR5" s="885"/>
      <c r="DKS5" s="885"/>
      <c r="DKT5" s="885"/>
      <c r="DKU5" s="885"/>
      <c r="DKV5" s="885"/>
      <c r="DKW5" s="885"/>
      <c r="DKX5" s="885"/>
      <c r="DKY5" s="885"/>
      <c r="DKZ5" s="885"/>
      <c r="DLA5" s="885"/>
      <c r="DLB5" s="885"/>
      <c r="DLC5" s="885"/>
      <c r="DLD5" s="885"/>
      <c r="DLE5" s="885"/>
      <c r="DLF5" s="885"/>
      <c r="DLG5" s="885"/>
      <c r="DLH5" s="885"/>
      <c r="DLI5" s="885"/>
      <c r="DLJ5" s="885"/>
      <c r="DLK5" s="885"/>
      <c r="DLL5" s="885"/>
      <c r="DLM5" s="885"/>
      <c r="DLN5" s="885"/>
      <c r="DLO5" s="885"/>
      <c r="DLP5" s="885"/>
      <c r="DLQ5" s="885"/>
      <c r="DLR5" s="885"/>
      <c r="DLS5" s="885"/>
      <c r="DLT5" s="885"/>
      <c r="DLU5" s="885"/>
      <c r="DLV5" s="885"/>
      <c r="DLW5" s="885"/>
      <c r="DLX5" s="885"/>
      <c r="DLY5" s="885"/>
      <c r="DLZ5" s="885"/>
      <c r="DMA5" s="885"/>
      <c r="DMB5" s="885"/>
      <c r="DMC5" s="885"/>
      <c r="DMD5" s="885"/>
      <c r="DME5" s="885"/>
      <c r="DMF5" s="885"/>
      <c r="DMG5" s="885"/>
      <c r="DMH5" s="885"/>
      <c r="DMI5" s="885"/>
      <c r="DMJ5" s="885"/>
      <c r="DMK5" s="885"/>
      <c r="DML5" s="885"/>
      <c r="DMM5" s="885"/>
      <c r="DMN5" s="885"/>
      <c r="DMO5" s="885"/>
      <c r="DMP5" s="885"/>
      <c r="DMQ5" s="885"/>
      <c r="DMR5" s="885"/>
      <c r="DMS5" s="885"/>
      <c r="DMT5" s="885"/>
      <c r="DMU5" s="885"/>
      <c r="DMV5" s="885"/>
      <c r="DMW5" s="885"/>
      <c r="DMX5" s="885"/>
      <c r="DMY5" s="885"/>
      <c r="DMZ5" s="885"/>
      <c r="DNA5" s="885"/>
      <c r="DNB5" s="885"/>
      <c r="DNC5" s="885"/>
      <c r="DND5" s="885"/>
      <c r="DNE5" s="885"/>
      <c r="DNF5" s="885"/>
      <c r="DNG5" s="885"/>
      <c r="DNH5" s="885"/>
      <c r="DNI5" s="885"/>
      <c r="DNJ5" s="885"/>
      <c r="DNK5" s="885"/>
      <c r="DNL5" s="885"/>
      <c r="DNM5" s="885"/>
      <c r="DNN5" s="885"/>
      <c r="DNO5" s="885"/>
      <c r="DNP5" s="885"/>
      <c r="DNQ5" s="885"/>
      <c r="DNR5" s="885"/>
      <c r="DNS5" s="885"/>
      <c r="DNT5" s="885"/>
      <c r="DNU5" s="885"/>
      <c r="DNV5" s="885"/>
      <c r="DNW5" s="885"/>
      <c r="DNX5" s="885"/>
      <c r="DNY5" s="885"/>
      <c r="DNZ5" s="885"/>
      <c r="DOA5" s="885"/>
      <c r="DOB5" s="885"/>
      <c r="DOC5" s="885"/>
      <c r="DOD5" s="885"/>
      <c r="DOE5" s="885"/>
      <c r="DOF5" s="885"/>
      <c r="DOG5" s="885"/>
      <c r="DOH5" s="885"/>
      <c r="DOI5" s="885"/>
      <c r="DOJ5" s="885"/>
      <c r="DOK5" s="885"/>
      <c r="DOL5" s="885"/>
      <c r="DOM5" s="885"/>
      <c r="DON5" s="885"/>
      <c r="DOO5" s="885"/>
      <c r="DOP5" s="885"/>
      <c r="DOQ5" s="885"/>
      <c r="DOR5" s="885"/>
      <c r="DOS5" s="885"/>
      <c r="DOT5" s="885"/>
      <c r="DOU5" s="885"/>
      <c r="DOV5" s="885"/>
      <c r="DOW5" s="885"/>
      <c r="DOX5" s="885"/>
      <c r="DOY5" s="885"/>
      <c r="DOZ5" s="885"/>
      <c r="DPA5" s="885"/>
      <c r="DPB5" s="885"/>
      <c r="DPC5" s="885"/>
      <c r="DPD5" s="885"/>
      <c r="DPE5" s="885"/>
      <c r="DPF5" s="885"/>
      <c r="DPG5" s="885"/>
      <c r="DPH5" s="885"/>
      <c r="DPI5" s="885"/>
      <c r="DPJ5" s="885"/>
      <c r="DPK5" s="885"/>
      <c r="DPL5" s="885"/>
      <c r="DPM5" s="885"/>
      <c r="DPN5" s="885"/>
      <c r="DPO5" s="885"/>
      <c r="DPP5" s="885"/>
      <c r="DPQ5" s="885"/>
      <c r="DPR5" s="885"/>
      <c r="DPS5" s="885"/>
      <c r="DPT5" s="885"/>
      <c r="DPU5" s="885"/>
      <c r="DPV5" s="885"/>
      <c r="DPW5" s="885"/>
      <c r="DPX5" s="885"/>
      <c r="DPY5" s="885"/>
      <c r="DPZ5" s="885"/>
      <c r="DQA5" s="885"/>
      <c r="DQB5" s="885"/>
      <c r="DQC5" s="885"/>
      <c r="DQD5" s="885"/>
      <c r="DQE5" s="885"/>
      <c r="DQF5" s="885"/>
      <c r="DQG5" s="885"/>
      <c r="DQH5" s="885"/>
      <c r="DQI5" s="885"/>
      <c r="DQJ5" s="885"/>
      <c r="DQK5" s="885"/>
      <c r="DQL5" s="885"/>
      <c r="DQM5" s="885"/>
      <c r="DQN5" s="885"/>
      <c r="DQO5" s="885"/>
      <c r="DQP5" s="885"/>
      <c r="DQQ5" s="885"/>
      <c r="DQR5" s="885"/>
      <c r="DQS5" s="885"/>
      <c r="DQT5" s="885"/>
      <c r="DQU5" s="885"/>
      <c r="DQV5" s="885"/>
      <c r="DQW5" s="885"/>
      <c r="DQX5" s="885"/>
      <c r="DQY5" s="885"/>
      <c r="DQZ5" s="885"/>
      <c r="DRA5" s="885"/>
      <c r="DRB5" s="885"/>
      <c r="DRC5" s="885"/>
      <c r="DRD5" s="885"/>
      <c r="DRE5" s="885"/>
      <c r="DRF5" s="885"/>
      <c r="DRG5" s="885"/>
      <c r="DRH5" s="885"/>
      <c r="DRI5" s="885"/>
      <c r="DRJ5" s="885"/>
      <c r="DRK5" s="885"/>
      <c r="DRL5" s="885"/>
      <c r="DRM5" s="885"/>
      <c r="DRN5" s="885"/>
      <c r="DRO5" s="885"/>
      <c r="DRP5" s="885"/>
      <c r="DRQ5" s="885"/>
      <c r="DRR5" s="885"/>
      <c r="DRS5" s="885"/>
      <c r="DRT5" s="885"/>
      <c r="DRU5" s="885"/>
      <c r="DRV5" s="885"/>
      <c r="DRW5" s="885"/>
      <c r="DRX5" s="885"/>
      <c r="DRY5" s="885"/>
      <c r="DRZ5" s="885"/>
      <c r="DSA5" s="885"/>
      <c r="DSB5" s="885"/>
      <c r="DSC5" s="885"/>
      <c r="DSD5" s="885"/>
      <c r="DSE5" s="885"/>
      <c r="DSF5" s="885"/>
      <c r="DSG5" s="885"/>
      <c r="DSH5" s="885"/>
      <c r="DSI5" s="885"/>
      <c r="DSJ5" s="885"/>
      <c r="DSK5" s="885"/>
      <c r="DSL5" s="885"/>
      <c r="DSM5" s="885"/>
      <c r="DSN5" s="885"/>
      <c r="DSO5" s="885"/>
      <c r="DSP5" s="885"/>
      <c r="DSQ5" s="885"/>
      <c r="DSR5" s="885"/>
      <c r="DSS5" s="885"/>
      <c r="DST5" s="885"/>
      <c r="DSU5" s="885"/>
      <c r="DSV5" s="885"/>
      <c r="DSW5" s="885"/>
      <c r="DSX5" s="885"/>
      <c r="DSY5" s="885"/>
      <c r="DSZ5" s="885"/>
      <c r="DTA5" s="885"/>
      <c r="DTB5" s="885"/>
      <c r="DTC5" s="885"/>
      <c r="DTD5" s="885"/>
      <c r="DTE5" s="885"/>
      <c r="DTF5" s="885"/>
      <c r="DTG5" s="885"/>
      <c r="DTH5" s="885"/>
      <c r="DTI5" s="885"/>
      <c r="DTJ5" s="885"/>
      <c r="DTK5" s="885"/>
      <c r="DTL5" s="885"/>
      <c r="DTM5" s="885"/>
      <c r="DTN5" s="885"/>
      <c r="DTO5" s="885"/>
      <c r="DTP5" s="885"/>
      <c r="DTQ5" s="885"/>
      <c r="DTR5" s="885"/>
      <c r="DTS5" s="885"/>
      <c r="DTT5" s="885"/>
      <c r="DTU5" s="885"/>
      <c r="DTV5" s="885"/>
      <c r="DTW5" s="885"/>
      <c r="DTX5" s="885"/>
      <c r="DTY5" s="885"/>
      <c r="DTZ5" s="885"/>
      <c r="DUA5" s="885"/>
      <c r="DUB5" s="885"/>
      <c r="DUC5" s="885"/>
      <c r="DUD5" s="885"/>
      <c r="DUE5" s="885"/>
      <c r="DUF5" s="885"/>
      <c r="DUG5" s="885"/>
      <c r="DUH5" s="885"/>
      <c r="DUI5" s="885"/>
      <c r="DUJ5" s="885"/>
      <c r="DUK5" s="885"/>
      <c r="DUL5" s="885"/>
      <c r="DUM5" s="885"/>
      <c r="DUN5" s="885"/>
      <c r="DUO5" s="885"/>
      <c r="DUP5" s="885"/>
      <c r="DUQ5" s="885"/>
      <c r="DUR5" s="885"/>
      <c r="DUS5" s="885"/>
      <c r="DUT5" s="885"/>
      <c r="DUU5" s="885"/>
      <c r="DUV5" s="885"/>
      <c r="DUW5" s="885"/>
      <c r="DUX5" s="885"/>
      <c r="DUY5" s="885"/>
      <c r="DUZ5" s="885"/>
      <c r="DVA5" s="885"/>
      <c r="DVB5" s="885"/>
      <c r="DVC5" s="885"/>
      <c r="DVD5" s="885"/>
      <c r="DVE5" s="885"/>
      <c r="DVF5" s="885"/>
      <c r="DVG5" s="885"/>
      <c r="DVH5" s="885"/>
      <c r="DVI5" s="885"/>
      <c r="DVJ5" s="885"/>
      <c r="DVK5" s="885"/>
      <c r="DVL5" s="885"/>
      <c r="DVM5" s="885"/>
      <c r="DVN5" s="885"/>
      <c r="DVO5" s="885"/>
      <c r="DVP5" s="885"/>
      <c r="DVQ5" s="885"/>
      <c r="DVR5" s="885"/>
      <c r="DVS5" s="885"/>
      <c r="DVT5" s="885"/>
      <c r="DVU5" s="885"/>
      <c r="DVV5" s="885"/>
      <c r="DVW5" s="885"/>
      <c r="DVX5" s="885"/>
      <c r="DVY5" s="885"/>
      <c r="DVZ5" s="885"/>
      <c r="DWA5" s="885"/>
      <c r="DWB5" s="885"/>
      <c r="DWC5" s="885"/>
      <c r="DWD5" s="885"/>
      <c r="DWE5" s="885"/>
      <c r="DWF5" s="885"/>
      <c r="DWG5" s="885"/>
      <c r="DWH5" s="885"/>
      <c r="DWI5" s="885"/>
      <c r="DWJ5" s="885"/>
      <c r="DWK5" s="885"/>
      <c r="DWL5" s="885"/>
      <c r="DWM5" s="885"/>
      <c r="DWN5" s="885"/>
      <c r="DWO5" s="885"/>
      <c r="DWP5" s="885"/>
      <c r="DWQ5" s="885"/>
      <c r="DWR5" s="885"/>
      <c r="DWS5" s="885"/>
      <c r="DWT5" s="885"/>
      <c r="DWU5" s="885"/>
      <c r="DWV5" s="885"/>
      <c r="DWW5" s="885"/>
      <c r="DWX5" s="885"/>
      <c r="DWY5" s="885"/>
      <c r="DWZ5" s="885"/>
      <c r="DXA5" s="885"/>
      <c r="DXB5" s="885"/>
      <c r="DXC5" s="885"/>
      <c r="DXD5" s="885"/>
      <c r="DXE5" s="885"/>
      <c r="DXF5" s="885"/>
      <c r="DXG5" s="885"/>
      <c r="DXH5" s="885"/>
      <c r="DXI5" s="885"/>
      <c r="DXJ5" s="885"/>
      <c r="DXK5" s="885"/>
      <c r="DXL5" s="885"/>
      <c r="DXM5" s="885"/>
      <c r="DXN5" s="885"/>
      <c r="DXO5" s="885"/>
      <c r="DXP5" s="885"/>
      <c r="DXQ5" s="885"/>
      <c r="DXR5" s="885"/>
      <c r="DXS5" s="885"/>
      <c r="DXT5" s="885"/>
      <c r="DXU5" s="885"/>
      <c r="DXV5" s="885"/>
      <c r="DXW5" s="885"/>
      <c r="DXX5" s="885"/>
      <c r="DXY5" s="885"/>
      <c r="DXZ5" s="885"/>
      <c r="DYA5" s="885"/>
      <c r="DYB5" s="885"/>
      <c r="DYC5" s="885"/>
      <c r="DYD5" s="885"/>
      <c r="DYE5" s="885"/>
      <c r="DYF5" s="885"/>
      <c r="DYG5" s="885"/>
      <c r="DYH5" s="885"/>
      <c r="DYI5" s="885"/>
      <c r="DYJ5" s="885"/>
      <c r="DYK5" s="885"/>
      <c r="DYL5" s="885"/>
      <c r="DYM5" s="885"/>
      <c r="DYN5" s="885"/>
      <c r="DYO5" s="885"/>
      <c r="DYP5" s="885"/>
      <c r="DYQ5" s="885"/>
      <c r="DYR5" s="885"/>
      <c r="DYS5" s="885"/>
      <c r="DYT5" s="885"/>
      <c r="DYU5" s="885"/>
      <c r="DYV5" s="885"/>
      <c r="DYW5" s="885"/>
      <c r="DYX5" s="885"/>
      <c r="DYY5" s="885"/>
      <c r="DYZ5" s="885"/>
      <c r="DZA5" s="885"/>
      <c r="DZB5" s="885"/>
      <c r="DZC5" s="885"/>
      <c r="DZD5" s="885"/>
      <c r="DZE5" s="885"/>
      <c r="DZF5" s="885"/>
      <c r="DZG5" s="885"/>
      <c r="DZH5" s="885"/>
      <c r="DZI5" s="885"/>
      <c r="DZJ5" s="885"/>
      <c r="DZK5" s="885"/>
      <c r="DZL5" s="885"/>
      <c r="DZM5" s="885"/>
      <c r="DZN5" s="885"/>
      <c r="DZO5" s="885"/>
      <c r="DZP5" s="885"/>
      <c r="DZQ5" s="885"/>
      <c r="DZR5" s="885"/>
      <c r="DZS5" s="885"/>
      <c r="DZT5" s="885"/>
      <c r="DZU5" s="885"/>
      <c r="DZV5" s="885"/>
      <c r="DZW5" s="885"/>
      <c r="DZX5" s="885"/>
      <c r="DZY5" s="885"/>
      <c r="DZZ5" s="885"/>
      <c r="EAA5" s="885"/>
      <c r="EAB5" s="885"/>
      <c r="EAC5" s="885"/>
      <c r="EAD5" s="885"/>
      <c r="EAE5" s="885"/>
      <c r="EAF5" s="885"/>
      <c r="EAG5" s="885"/>
      <c r="EAH5" s="885"/>
      <c r="EAI5" s="885"/>
      <c r="EAJ5" s="885"/>
      <c r="EAK5" s="885"/>
      <c r="EAL5" s="885"/>
      <c r="EAM5" s="885"/>
      <c r="EAN5" s="885"/>
      <c r="EAO5" s="885"/>
      <c r="EAP5" s="885"/>
      <c r="EAQ5" s="885"/>
      <c r="EAR5" s="885"/>
      <c r="EAS5" s="885"/>
      <c r="EAT5" s="885"/>
      <c r="EAU5" s="885"/>
      <c r="EAV5" s="885"/>
      <c r="EAW5" s="885"/>
      <c r="EAX5" s="885"/>
      <c r="EAY5" s="885"/>
      <c r="EAZ5" s="885"/>
      <c r="EBA5" s="885"/>
      <c r="EBB5" s="885"/>
      <c r="EBC5" s="885"/>
      <c r="EBD5" s="885"/>
      <c r="EBE5" s="885"/>
      <c r="EBF5" s="885"/>
      <c r="EBG5" s="885"/>
      <c r="EBH5" s="885"/>
      <c r="EBI5" s="885"/>
      <c r="EBJ5" s="885"/>
      <c r="EBK5" s="885"/>
      <c r="EBL5" s="885"/>
      <c r="EBM5" s="885"/>
      <c r="EBN5" s="885"/>
      <c r="EBO5" s="885"/>
      <c r="EBP5" s="885"/>
      <c r="EBQ5" s="885"/>
      <c r="EBR5" s="885"/>
      <c r="EBS5" s="885"/>
      <c r="EBT5" s="885"/>
      <c r="EBU5" s="885"/>
      <c r="EBV5" s="885"/>
      <c r="EBW5" s="885"/>
      <c r="EBX5" s="885"/>
      <c r="EBY5" s="885"/>
      <c r="EBZ5" s="885"/>
      <c r="ECA5" s="885"/>
      <c r="ECB5" s="885"/>
      <c r="ECC5" s="885"/>
      <c r="ECD5" s="885"/>
      <c r="ECE5" s="885"/>
      <c r="ECF5" s="885"/>
      <c r="ECG5" s="885"/>
      <c r="ECH5" s="885"/>
      <c r="ECI5" s="885"/>
      <c r="ECJ5" s="885"/>
      <c r="ECK5" s="885"/>
      <c r="ECL5" s="885"/>
      <c r="ECM5" s="885"/>
      <c r="ECN5" s="885"/>
      <c r="ECO5" s="885"/>
      <c r="ECP5" s="885"/>
      <c r="ECQ5" s="885"/>
      <c r="ECR5" s="885"/>
      <c r="ECS5" s="885"/>
      <c r="ECT5" s="885"/>
      <c r="ECU5" s="885"/>
      <c r="ECV5" s="885"/>
      <c r="ECW5" s="885"/>
      <c r="ECX5" s="885"/>
      <c r="ECY5" s="885"/>
      <c r="ECZ5" s="885"/>
      <c r="EDA5" s="885"/>
      <c r="EDB5" s="885"/>
      <c r="EDC5" s="885"/>
      <c r="EDD5" s="885"/>
      <c r="EDE5" s="885"/>
      <c r="EDF5" s="885"/>
      <c r="EDG5" s="885"/>
      <c r="EDH5" s="885"/>
      <c r="EDI5" s="885"/>
      <c r="EDJ5" s="885"/>
      <c r="EDK5" s="885"/>
      <c r="EDL5" s="885"/>
      <c r="EDM5" s="885"/>
      <c r="EDN5" s="885"/>
      <c r="EDO5" s="885"/>
      <c r="EDP5" s="885"/>
      <c r="EDQ5" s="885"/>
      <c r="EDR5" s="885"/>
      <c r="EDS5" s="885"/>
      <c r="EDT5" s="885"/>
      <c r="EDU5" s="885"/>
      <c r="EDV5" s="885"/>
      <c r="EDW5" s="885"/>
      <c r="EDX5" s="885"/>
      <c r="EDY5" s="885"/>
      <c r="EDZ5" s="885"/>
      <c r="EEA5" s="885"/>
      <c r="EEB5" s="885"/>
      <c r="EEC5" s="885"/>
      <c r="EED5" s="885"/>
      <c r="EEE5" s="885"/>
      <c r="EEF5" s="885"/>
      <c r="EEG5" s="885"/>
      <c r="EEH5" s="885"/>
      <c r="EEI5" s="885"/>
      <c r="EEJ5" s="885"/>
      <c r="EEK5" s="885"/>
      <c r="EEL5" s="885"/>
      <c r="EEM5" s="885"/>
      <c r="EEN5" s="885"/>
      <c r="EEO5" s="885"/>
      <c r="EEP5" s="885"/>
      <c r="EEQ5" s="885"/>
      <c r="EER5" s="885"/>
      <c r="EES5" s="885"/>
      <c r="EET5" s="885"/>
      <c r="EEU5" s="885"/>
      <c r="EEV5" s="885"/>
      <c r="EEW5" s="885"/>
      <c r="EEX5" s="885"/>
      <c r="EEY5" s="885"/>
      <c r="EEZ5" s="885"/>
      <c r="EFA5" s="885"/>
      <c r="EFB5" s="885"/>
      <c r="EFC5" s="885"/>
      <c r="EFD5" s="885"/>
      <c r="EFE5" s="885"/>
      <c r="EFF5" s="885"/>
      <c r="EFG5" s="885"/>
      <c r="EFH5" s="885"/>
      <c r="EFI5" s="885"/>
      <c r="EFJ5" s="885"/>
      <c r="EFK5" s="885"/>
      <c r="EFL5" s="885"/>
      <c r="EFM5" s="885"/>
      <c r="EFN5" s="885"/>
      <c r="EFO5" s="885"/>
      <c r="EFP5" s="885"/>
      <c r="EFQ5" s="885"/>
      <c r="EFR5" s="885"/>
      <c r="EFS5" s="885"/>
      <c r="EFT5" s="885"/>
      <c r="EFU5" s="885"/>
      <c r="EFV5" s="885"/>
      <c r="EFW5" s="885"/>
      <c r="EFX5" s="885"/>
      <c r="EFY5" s="885"/>
      <c r="EFZ5" s="885"/>
      <c r="EGA5" s="885"/>
      <c r="EGB5" s="885"/>
      <c r="EGC5" s="885"/>
      <c r="EGD5" s="885"/>
      <c r="EGE5" s="885"/>
      <c r="EGF5" s="885"/>
      <c r="EGG5" s="885"/>
      <c r="EGH5" s="885"/>
      <c r="EGI5" s="885"/>
      <c r="EGJ5" s="885"/>
      <c r="EGK5" s="885"/>
      <c r="EGL5" s="885"/>
      <c r="EGM5" s="885"/>
      <c r="EGN5" s="885"/>
      <c r="EGO5" s="885"/>
      <c r="EGP5" s="885"/>
      <c r="EGQ5" s="885"/>
      <c r="EGR5" s="885"/>
      <c r="EGS5" s="885"/>
      <c r="EGT5" s="885"/>
      <c r="EGU5" s="885"/>
      <c r="EGV5" s="885"/>
      <c r="EGW5" s="885"/>
      <c r="EGX5" s="885"/>
      <c r="EGY5" s="885"/>
      <c r="EGZ5" s="885"/>
      <c r="EHA5" s="885"/>
      <c r="EHB5" s="885"/>
      <c r="EHC5" s="885"/>
      <c r="EHD5" s="885"/>
      <c r="EHE5" s="885"/>
      <c r="EHF5" s="885"/>
      <c r="EHG5" s="885"/>
      <c r="EHH5" s="885"/>
      <c r="EHI5" s="885"/>
      <c r="EHJ5" s="885"/>
      <c r="EHK5" s="885"/>
      <c r="EHL5" s="885"/>
      <c r="EHM5" s="885"/>
      <c r="EHN5" s="885"/>
      <c r="EHO5" s="885"/>
      <c r="EHP5" s="885"/>
      <c r="EHQ5" s="885"/>
      <c r="EHR5" s="885"/>
      <c r="EHS5" s="885"/>
      <c r="EHT5" s="885"/>
      <c r="EHU5" s="885"/>
      <c r="EHV5" s="885"/>
      <c r="EHW5" s="885"/>
      <c r="EHX5" s="885"/>
      <c r="EHY5" s="885"/>
      <c r="EHZ5" s="885"/>
      <c r="EIA5" s="885"/>
      <c r="EIB5" s="885"/>
      <c r="EIC5" s="885"/>
      <c r="EID5" s="885"/>
      <c r="EIE5" s="885"/>
      <c r="EIF5" s="885"/>
      <c r="EIG5" s="885"/>
      <c r="EIH5" s="885"/>
      <c r="EII5" s="885"/>
      <c r="EIJ5" s="885"/>
      <c r="EIK5" s="885"/>
      <c r="EIL5" s="885"/>
      <c r="EIM5" s="885"/>
      <c r="EIN5" s="885"/>
      <c r="EIO5" s="885"/>
      <c r="EIP5" s="885"/>
      <c r="EIQ5" s="885"/>
      <c r="EIR5" s="885"/>
      <c r="EIS5" s="885"/>
      <c r="EIT5" s="885"/>
      <c r="EIU5" s="885"/>
      <c r="EIV5" s="885"/>
      <c r="EIW5" s="885"/>
      <c r="EIX5" s="885"/>
      <c r="EIY5" s="885"/>
      <c r="EIZ5" s="885"/>
      <c r="EJA5" s="885"/>
      <c r="EJB5" s="885"/>
      <c r="EJC5" s="885"/>
      <c r="EJD5" s="885"/>
      <c r="EJE5" s="885"/>
      <c r="EJF5" s="885"/>
      <c r="EJG5" s="885"/>
      <c r="EJH5" s="885"/>
      <c r="EJI5" s="885"/>
      <c r="EJJ5" s="885"/>
      <c r="EJK5" s="885"/>
      <c r="EJL5" s="885"/>
      <c r="EJM5" s="885"/>
      <c r="EJN5" s="885"/>
      <c r="EJO5" s="885"/>
      <c r="EJP5" s="885"/>
      <c r="EJQ5" s="885"/>
      <c r="EJR5" s="885"/>
      <c r="EJS5" s="885"/>
      <c r="EJT5" s="885"/>
      <c r="EJU5" s="885"/>
      <c r="EJV5" s="885"/>
      <c r="EJW5" s="885"/>
      <c r="EJX5" s="885"/>
      <c r="EJY5" s="885"/>
      <c r="EJZ5" s="885"/>
      <c r="EKA5" s="885"/>
      <c r="EKB5" s="885"/>
      <c r="EKC5" s="885"/>
      <c r="EKD5" s="885"/>
      <c r="EKE5" s="885"/>
      <c r="EKF5" s="885"/>
      <c r="EKG5" s="885"/>
      <c r="EKH5" s="885"/>
      <c r="EKI5" s="885"/>
      <c r="EKJ5" s="885"/>
      <c r="EKK5" s="885"/>
      <c r="EKL5" s="885"/>
      <c r="EKM5" s="885"/>
      <c r="EKN5" s="885"/>
      <c r="EKO5" s="885"/>
      <c r="EKP5" s="885"/>
      <c r="EKQ5" s="885"/>
      <c r="EKR5" s="885"/>
      <c r="EKS5" s="885"/>
      <c r="EKT5" s="885"/>
      <c r="EKU5" s="885"/>
      <c r="EKV5" s="885"/>
      <c r="EKW5" s="885"/>
      <c r="EKX5" s="885"/>
      <c r="EKY5" s="885"/>
      <c r="EKZ5" s="885"/>
      <c r="ELA5" s="885"/>
      <c r="ELB5" s="885"/>
      <c r="ELC5" s="885"/>
      <c r="ELD5" s="885"/>
      <c r="ELE5" s="885"/>
      <c r="ELF5" s="885"/>
      <c r="ELG5" s="885"/>
      <c r="ELH5" s="885"/>
      <c r="ELI5" s="885"/>
      <c r="ELJ5" s="885"/>
      <c r="ELK5" s="885"/>
      <c r="ELL5" s="885"/>
      <c r="ELM5" s="885"/>
      <c r="ELN5" s="885"/>
      <c r="ELO5" s="885"/>
      <c r="ELP5" s="885"/>
      <c r="ELQ5" s="885"/>
      <c r="ELR5" s="885"/>
      <c r="ELS5" s="885"/>
      <c r="ELT5" s="885"/>
      <c r="ELU5" s="885"/>
      <c r="ELV5" s="885"/>
      <c r="ELW5" s="885"/>
      <c r="ELX5" s="885"/>
      <c r="ELY5" s="885"/>
      <c r="ELZ5" s="885"/>
      <c r="EMA5" s="885"/>
      <c r="EMB5" s="885"/>
      <c r="EMC5" s="885"/>
      <c r="EMD5" s="885"/>
      <c r="EME5" s="885"/>
      <c r="EMF5" s="885"/>
      <c r="EMG5" s="885"/>
      <c r="EMH5" s="885"/>
      <c r="EMI5" s="885"/>
      <c r="EMJ5" s="885"/>
      <c r="EMK5" s="885"/>
      <c r="EML5" s="885"/>
      <c r="EMM5" s="885"/>
      <c r="EMN5" s="885"/>
      <c r="EMO5" s="885"/>
      <c r="EMP5" s="885"/>
      <c r="EMQ5" s="885"/>
      <c r="EMR5" s="885"/>
      <c r="EMS5" s="885"/>
      <c r="EMT5" s="885"/>
      <c r="EMU5" s="885"/>
      <c r="EMV5" s="885"/>
      <c r="EMW5" s="885"/>
      <c r="EMX5" s="885"/>
      <c r="EMY5" s="885"/>
      <c r="EMZ5" s="885"/>
      <c r="ENA5" s="885"/>
      <c r="ENB5" s="885"/>
      <c r="ENC5" s="885"/>
      <c r="END5" s="885"/>
      <c r="ENE5" s="885"/>
      <c r="ENF5" s="885"/>
      <c r="ENG5" s="885"/>
      <c r="ENH5" s="885"/>
      <c r="ENI5" s="885"/>
      <c r="ENJ5" s="885"/>
      <c r="ENK5" s="885"/>
      <c r="ENL5" s="885"/>
      <c r="ENM5" s="885"/>
      <c r="ENN5" s="885"/>
      <c r="ENO5" s="885"/>
      <c r="ENP5" s="885"/>
      <c r="ENQ5" s="885"/>
      <c r="ENR5" s="885"/>
      <c r="ENS5" s="885"/>
      <c r="ENT5" s="885"/>
      <c r="ENU5" s="885"/>
      <c r="ENV5" s="885"/>
      <c r="ENW5" s="885"/>
      <c r="ENX5" s="885"/>
      <c r="ENY5" s="885"/>
      <c r="ENZ5" s="885"/>
      <c r="EOA5" s="885"/>
      <c r="EOB5" s="885"/>
      <c r="EOC5" s="885"/>
      <c r="EOD5" s="885"/>
      <c r="EOE5" s="885"/>
      <c r="EOF5" s="885"/>
      <c r="EOG5" s="885"/>
      <c r="EOH5" s="885"/>
      <c r="EOI5" s="885"/>
      <c r="EOJ5" s="885"/>
      <c r="EOK5" s="885"/>
      <c r="EOL5" s="885"/>
      <c r="EOM5" s="885"/>
      <c r="EON5" s="885"/>
      <c r="EOO5" s="885"/>
      <c r="EOP5" s="885"/>
      <c r="EOQ5" s="885"/>
      <c r="EOR5" s="885"/>
      <c r="EOS5" s="885"/>
      <c r="EOT5" s="885"/>
      <c r="EOU5" s="885"/>
      <c r="EOV5" s="885"/>
      <c r="EOW5" s="885"/>
      <c r="EOX5" s="885"/>
      <c r="EOY5" s="885"/>
      <c r="EOZ5" s="885"/>
      <c r="EPA5" s="885"/>
      <c r="EPB5" s="885"/>
      <c r="EPC5" s="885"/>
      <c r="EPD5" s="885"/>
      <c r="EPE5" s="885"/>
      <c r="EPF5" s="885"/>
      <c r="EPG5" s="885"/>
      <c r="EPH5" s="885"/>
      <c r="EPI5" s="885"/>
      <c r="EPJ5" s="885"/>
      <c r="EPK5" s="885"/>
      <c r="EPL5" s="885"/>
      <c r="EPM5" s="885"/>
      <c r="EPN5" s="885"/>
      <c r="EPO5" s="885"/>
      <c r="EPP5" s="885"/>
      <c r="EPQ5" s="885"/>
      <c r="EPR5" s="885"/>
      <c r="EPS5" s="885"/>
      <c r="EPT5" s="885"/>
      <c r="EPU5" s="885"/>
      <c r="EPV5" s="885"/>
      <c r="EPW5" s="885"/>
      <c r="EPX5" s="885"/>
      <c r="EPY5" s="885"/>
      <c r="EPZ5" s="885"/>
      <c r="EQA5" s="885"/>
      <c r="EQB5" s="885"/>
      <c r="EQC5" s="885"/>
      <c r="EQD5" s="885"/>
      <c r="EQE5" s="885"/>
      <c r="EQF5" s="885"/>
      <c r="EQG5" s="885"/>
      <c r="EQH5" s="885"/>
      <c r="EQI5" s="885"/>
      <c r="EQJ5" s="885"/>
      <c r="EQK5" s="885"/>
      <c r="EQL5" s="885"/>
      <c r="EQM5" s="885"/>
      <c r="EQN5" s="885"/>
      <c r="EQO5" s="885"/>
      <c r="EQP5" s="885"/>
      <c r="EQQ5" s="885"/>
      <c r="EQR5" s="885"/>
      <c r="EQS5" s="885"/>
      <c r="EQT5" s="885"/>
      <c r="EQU5" s="885"/>
      <c r="EQV5" s="885"/>
      <c r="EQW5" s="885"/>
      <c r="EQX5" s="885"/>
      <c r="EQY5" s="885"/>
      <c r="EQZ5" s="885"/>
      <c r="ERA5" s="885"/>
      <c r="ERB5" s="885"/>
      <c r="ERC5" s="885"/>
      <c r="ERD5" s="885"/>
      <c r="ERE5" s="885"/>
      <c r="ERF5" s="885"/>
      <c r="ERG5" s="885"/>
      <c r="ERH5" s="885"/>
      <c r="ERI5" s="885"/>
      <c r="ERJ5" s="885"/>
      <c r="ERK5" s="885"/>
      <c r="ERL5" s="885"/>
      <c r="ERM5" s="885"/>
      <c r="ERN5" s="885"/>
      <c r="ERO5" s="885"/>
      <c r="ERP5" s="885"/>
      <c r="ERQ5" s="885"/>
      <c r="ERR5" s="885"/>
      <c r="ERS5" s="885"/>
      <c r="ERT5" s="885"/>
      <c r="ERU5" s="885"/>
      <c r="ERV5" s="885"/>
      <c r="ERW5" s="885"/>
      <c r="ERX5" s="885"/>
      <c r="ERY5" s="885"/>
      <c r="ERZ5" s="885"/>
      <c r="ESA5" s="885"/>
      <c r="ESB5" s="885"/>
      <c r="ESC5" s="885"/>
      <c r="ESD5" s="885"/>
      <c r="ESE5" s="885"/>
      <c r="ESF5" s="885"/>
      <c r="ESG5" s="885"/>
      <c r="ESH5" s="885"/>
      <c r="ESI5" s="885"/>
      <c r="ESJ5" s="885"/>
      <c r="ESK5" s="885"/>
      <c r="ESL5" s="885"/>
      <c r="ESM5" s="885"/>
      <c r="ESN5" s="885"/>
      <c r="ESO5" s="885"/>
      <c r="ESP5" s="885"/>
      <c r="ESQ5" s="885"/>
      <c r="ESR5" s="885"/>
      <c r="ESS5" s="885"/>
      <c r="EST5" s="885"/>
      <c r="ESU5" s="885"/>
      <c r="ESV5" s="885"/>
      <c r="ESW5" s="885"/>
      <c r="ESX5" s="885"/>
      <c r="ESY5" s="885"/>
      <c r="ESZ5" s="885"/>
      <c r="ETA5" s="885"/>
      <c r="ETB5" s="885"/>
      <c r="ETC5" s="885"/>
      <c r="ETD5" s="885"/>
      <c r="ETE5" s="885"/>
      <c r="ETF5" s="885"/>
      <c r="ETG5" s="885"/>
      <c r="ETH5" s="885"/>
      <c r="ETI5" s="885"/>
      <c r="ETJ5" s="885"/>
      <c r="ETK5" s="885"/>
      <c r="ETL5" s="885"/>
      <c r="ETM5" s="885"/>
      <c r="ETN5" s="885"/>
      <c r="ETO5" s="885"/>
      <c r="ETP5" s="885"/>
      <c r="ETQ5" s="885"/>
      <c r="ETR5" s="885"/>
      <c r="ETS5" s="885"/>
      <c r="ETT5" s="885"/>
      <c r="ETU5" s="885"/>
      <c r="ETV5" s="885"/>
      <c r="ETW5" s="885"/>
      <c r="ETX5" s="885"/>
      <c r="ETY5" s="885"/>
      <c r="ETZ5" s="885"/>
      <c r="EUA5" s="885"/>
      <c r="EUB5" s="885"/>
      <c r="EUC5" s="885"/>
      <c r="EUD5" s="885"/>
      <c r="EUE5" s="885"/>
      <c r="EUF5" s="885"/>
      <c r="EUG5" s="885"/>
      <c r="EUH5" s="885"/>
      <c r="EUI5" s="885"/>
      <c r="EUJ5" s="885"/>
      <c r="EUK5" s="885"/>
      <c r="EUL5" s="885"/>
      <c r="EUM5" s="885"/>
      <c r="EUN5" s="885"/>
      <c r="EUO5" s="885"/>
      <c r="EUP5" s="885"/>
      <c r="EUQ5" s="885"/>
      <c r="EUR5" s="885"/>
      <c r="EUS5" s="885"/>
      <c r="EUT5" s="885"/>
      <c r="EUU5" s="885"/>
      <c r="EUV5" s="885"/>
      <c r="EUW5" s="885"/>
      <c r="EUX5" s="885"/>
      <c r="EUY5" s="885"/>
      <c r="EUZ5" s="885"/>
      <c r="EVA5" s="885"/>
      <c r="EVB5" s="885"/>
      <c r="EVC5" s="885"/>
      <c r="EVD5" s="885"/>
      <c r="EVE5" s="885"/>
      <c r="EVF5" s="885"/>
      <c r="EVG5" s="885"/>
      <c r="EVH5" s="885"/>
      <c r="EVI5" s="885"/>
      <c r="EVJ5" s="885"/>
      <c r="EVK5" s="885"/>
      <c r="EVL5" s="885"/>
      <c r="EVM5" s="885"/>
      <c r="EVN5" s="885"/>
      <c r="EVO5" s="885"/>
      <c r="EVP5" s="885"/>
      <c r="EVQ5" s="885"/>
      <c r="EVR5" s="885"/>
      <c r="EVS5" s="885"/>
      <c r="EVT5" s="885"/>
      <c r="EVU5" s="885"/>
      <c r="EVV5" s="885"/>
      <c r="EVW5" s="885"/>
      <c r="EVX5" s="885"/>
      <c r="EVY5" s="885"/>
      <c r="EVZ5" s="885"/>
      <c r="EWA5" s="885"/>
      <c r="EWB5" s="885"/>
      <c r="EWC5" s="885"/>
      <c r="EWD5" s="885"/>
      <c r="EWE5" s="885"/>
      <c r="EWF5" s="885"/>
      <c r="EWG5" s="885"/>
      <c r="EWH5" s="885"/>
      <c r="EWI5" s="885"/>
      <c r="EWJ5" s="885"/>
      <c r="EWK5" s="885"/>
      <c r="EWL5" s="885"/>
      <c r="EWM5" s="885"/>
      <c r="EWN5" s="885"/>
      <c r="EWO5" s="885"/>
      <c r="EWP5" s="885"/>
      <c r="EWQ5" s="885"/>
      <c r="EWR5" s="885"/>
      <c r="EWS5" s="885"/>
      <c r="EWT5" s="885"/>
      <c r="EWU5" s="885"/>
      <c r="EWV5" s="885"/>
      <c r="EWW5" s="885"/>
      <c r="EWX5" s="885"/>
      <c r="EWY5" s="885"/>
      <c r="EWZ5" s="885"/>
      <c r="EXA5" s="885"/>
      <c r="EXB5" s="885"/>
      <c r="EXC5" s="885"/>
      <c r="EXD5" s="885"/>
      <c r="EXE5" s="885"/>
      <c r="EXF5" s="885"/>
      <c r="EXG5" s="885"/>
      <c r="EXH5" s="885"/>
      <c r="EXI5" s="885"/>
      <c r="EXJ5" s="885"/>
      <c r="EXK5" s="885"/>
      <c r="EXL5" s="885"/>
      <c r="EXM5" s="885"/>
      <c r="EXN5" s="885"/>
      <c r="EXO5" s="885"/>
      <c r="EXP5" s="885"/>
      <c r="EXQ5" s="885"/>
      <c r="EXR5" s="885"/>
      <c r="EXS5" s="885"/>
      <c r="EXT5" s="885"/>
      <c r="EXU5" s="885"/>
      <c r="EXV5" s="885"/>
      <c r="EXW5" s="885"/>
      <c r="EXX5" s="885"/>
      <c r="EXY5" s="885"/>
      <c r="EXZ5" s="885"/>
      <c r="EYA5" s="885"/>
      <c r="EYB5" s="885"/>
      <c r="EYC5" s="885"/>
      <c r="EYD5" s="885"/>
      <c r="EYE5" s="885"/>
      <c r="EYF5" s="885"/>
      <c r="EYG5" s="885"/>
      <c r="EYH5" s="885"/>
      <c r="EYI5" s="885"/>
      <c r="EYJ5" s="885"/>
      <c r="EYK5" s="885"/>
      <c r="EYL5" s="885"/>
      <c r="EYM5" s="885"/>
      <c r="EYN5" s="885"/>
      <c r="EYO5" s="885"/>
      <c r="EYP5" s="885"/>
      <c r="EYQ5" s="885"/>
      <c r="EYR5" s="885"/>
      <c r="EYS5" s="885"/>
      <c r="EYT5" s="885"/>
      <c r="EYU5" s="885"/>
      <c r="EYV5" s="885"/>
      <c r="EYW5" s="885"/>
      <c r="EYX5" s="885"/>
      <c r="EYY5" s="885"/>
      <c r="EYZ5" s="885"/>
      <c r="EZA5" s="885"/>
      <c r="EZB5" s="885"/>
      <c r="EZC5" s="885"/>
      <c r="EZD5" s="885"/>
      <c r="EZE5" s="885"/>
      <c r="EZF5" s="885"/>
      <c r="EZG5" s="885"/>
      <c r="EZH5" s="885"/>
      <c r="EZI5" s="885"/>
      <c r="EZJ5" s="885"/>
      <c r="EZK5" s="885"/>
      <c r="EZL5" s="885"/>
      <c r="EZM5" s="885"/>
      <c r="EZN5" s="885"/>
      <c r="EZO5" s="885"/>
      <c r="EZP5" s="885"/>
      <c r="EZQ5" s="885"/>
      <c r="EZR5" s="885"/>
      <c r="EZS5" s="885"/>
      <c r="EZT5" s="885"/>
      <c r="EZU5" s="885"/>
      <c r="EZV5" s="885"/>
      <c r="EZW5" s="885"/>
      <c r="EZX5" s="885"/>
      <c r="EZY5" s="885"/>
      <c r="EZZ5" s="885"/>
      <c r="FAA5" s="885"/>
      <c r="FAB5" s="885"/>
      <c r="FAC5" s="885"/>
      <c r="FAD5" s="885"/>
      <c r="FAE5" s="885"/>
      <c r="FAF5" s="885"/>
      <c r="FAG5" s="885"/>
      <c r="FAH5" s="885"/>
      <c r="FAI5" s="885"/>
      <c r="FAJ5" s="885"/>
      <c r="FAK5" s="885"/>
      <c r="FAL5" s="885"/>
      <c r="FAM5" s="885"/>
      <c r="FAN5" s="885"/>
      <c r="FAO5" s="885"/>
      <c r="FAP5" s="885"/>
      <c r="FAQ5" s="885"/>
      <c r="FAR5" s="885"/>
      <c r="FAS5" s="885"/>
      <c r="FAT5" s="885"/>
      <c r="FAU5" s="885"/>
      <c r="FAV5" s="885"/>
      <c r="FAW5" s="885"/>
      <c r="FAX5" s="885"/>
      <c r="FAY5" s="885"/>
      <c r="FAZ5" s="885"/>
      <c r="FBA5" s="885"/>
      <c r="FBB5" s="885"/>
      <c r="FBC5" s="885"/>
      <c r="FBD5" s="885"/>
      <c r="FBE5" s="885"/>
      <c r="FBF5" s="885"/>
      <c r="FBG5" s="885"/>
      <c r="FBH5" s="885"/>
      <c r="FBI5" s="885"/>
      <c r="FBJ5" s="885"/>
      <c r="FBK5" s="885"/>
      <c r="FBL5" s="885"/>
      <c r="FBM5" s="885"/>
      <c r="FBN5" s="885"/>
      <c r="FBO5" s="885"/>
      <c r="FBP5" s="885"/>
      <c r="FBQ5" s="885"/>
      <c r="FBR5" s="885"/>
      <c r="FBS5" s="885"/>
      <c r="FBT5" s="885"/>
      <c r="FBU5" s="885"/>
      <c r="FBV5" s="885"/>
      <c r="FBW5" s="885"/>
      <c r="FBX5" s="885"/>
      <c r="FBY5" s="885"/>
      <c r="FBZ5" s="885"/>
      <c r="FCA5" s="885"/>
      <c r="FCB5" s="885"/>
      <c r="FCC5" s="885"/>
      <c r="FCD5" s="885"/>
      <c r="FCE5" s="885"/>
      <c r="FCF5" s="885"/>
      <c r="FCG5" s="885"/>
      <c r="FCH5" s="885"/>
      <c r="FCI5" s="885"/>
      <c r="FCJ5" s="885"/>
      <c r="FCK5" s="885"/>
      <c r="FCL5" s="885"/>
      <c r="FCM5" s="885"/>
      <c r="FCN5" s="885"/>
      <c r="FCO5" s="885"/>
      <c r="FCP5" s="885"/>
      <c r="FCQ5" s="885"/>
      <c r="FCR5" s="885"/>
      <c r="FCS5" s="885"/>
      <c r="FCT5" s="885"/>
      <c r="FCU5" s="885"/>
      <c r="FCV5" s="885"/>
      <c r="FCW5" s="885"/>
      <c r="FCX5" s="885"/>
      <c r="FCY5" s="885"/>
      <c r="FCZ5" s="885"/>
      <c r="FDA5" s="885"/>
      <c r="FDB5" s="885"/>
      <c r="FDC5" s="885"/>
      <c r="FDD5" s="885"/>
      <c r="FDE5" s="885"/>
      <c r="FDF5" s="885"/>
      <c r="FDG5" s="885"/>
      <c r="FDH5" s="885"/>
      <c r="FDI5" s="885"/>
      <c r="FDJ5" s="885"/>
      <c r="FDK5" s="885"/>
      <c r="FDL5" s="885"/>
      <c r="FDM5" s="885"/>
      <c r="FDN5" s="885"/>
      <c r="FDO5" s="885"/>
      <c r="FDP5" s="885"/>
      <c r="FDQ5" s="885"/>
      <c r="FDR5" s="885"/>
      <c r="FDS5" s="885"/>
      <c r="FDT5" s="885"/>
      <c r="FDU5" s="885"/>
      <c r="FDV5" s="885"/>
      <c r="FDW5" s="885"/>
      <c r="FDX5" s="885"/>
      <c r="FDY5" s="885"/>
      <c r="FDZ5" s="885"/>
      <c r="FEA5" s="885"/>
      <c r="FEB5" s="885"/>
      <c r="FEC5" s="885"/>
      <c r="FED5" s="885"/>
      <c r="FEE5" s="885"/>
      <c r="FEF5" s="885"/>
      <c r="FEG5" s="885"/>
      <c r="FEH5" s="885"/>
      <c r="FEI5" s="885"/>
      <c r="FEJ5" s="885"/>
      <c r="FEK5" s="885"/>
      <c r="FEL5" s="885"/>
      <c r="FEM5" s="885"/>
      <c r="FEN5" s="885"/>
      <c r="FEO5" s="885"/>
      <c r="FEP5" s="885"/>
      <c r="FEQ5" s="885"/>
      <c r="FER5" s="885"/>
      <c r="FES5" s="885"/>
      <c r="FET5" s="885"/>
      <c r="FEU5" s="885"/>
      <c r="FEV5" s="885"/>
      <c r="FEW5" s="885"/>
      <c r="FEX5" s="885"/>
      <c r="FEY5" s="885"/>
      <c r="FEZ5" s="885"/>
      <c r="FFA5" s="885"/>
      <c r="FFB5" s="885"/>
      <c r="FFC5" s="885"/>
      <c r="FFD5" s="885"/>
      <c r="FFE5" s="885"/>
      <c r="FFF5" s="885"/>
      <c r="FFG5" s="885"/>
      <c r="FFH5" s="885"/>
      <c r="FFI5" s="885"/>
      <c r="FFJ5" s="885"/>
      <c r="FFK5" s="885"/>
      <c r="FFL5" s="885"/>
      <c r="FFM5" s="885"/>
      <c r="FFN5" s="885"/>
      <c r="FFO5" s="885"/>
      <c r="FFP5" s="885"/>
      <c r="FFQ5" s="885"/>
      <c r="FFR5" s="885"/>
      <c r="FFS5" s="885"/>
      <c r="FFT5" s="885"/>
      <c r="FFU5" s="885"/>
      <c r="FFV5" s="885"/>
      <c r="FFW5" s="885"/>
      <c r="FFX5" s="885"/>
      <c r="FFY5" s="885"/>
      <c r="FFZ5" s="885"/>
      <c r="FGA5" s="885"/>
      <c r="FGB5" s="885"/>
      <c r="FGC5" s="885"/>
      <c r="FGD5" s="885"/>
      <c r="FGE5" s="885"/>
      <c r="FGF5" s="885"/>
      <c r="FGG5" s="885"/>
      <c r="FGH5" s="885"/>
      <c r="FGI5" s="885"/>
      <c r="FGJ5" s="885"/>
      <c r="FGK5" s="885"/>
      <c r="FGL5" s="885"/>
      <c r="FGM5" s="885"/>
      <c r="FGN5" s="885"/>
      <c r="FGO5" s="885"/>
      <c r="FGP5" s="885"/>
      <c r="FGQ5" s="885"/>
      <c r="FGR5" s="885"/>
      <c r="FGS5" s="885"/>
      <c r="FGT5" s="885"/>
      <c r="FGU5" s="885"/>
      <c r="FGV5" s="885"/>
      <c r="FGW5" s="885"/>
      <c r="FGX5" s="885"/>
      <c r="FGY5" s="885"/>
      <c r="FGZ5" s="885"/>
      <c r="FHA5" s="885"/>
      <c r="FHB5" s="885"/>
      <c r="FHC5" s="885"/>
      <c r="FHD5" s="885"/>
      <c r="FHE5" s="885"/>
      <c r="FHF5" s="885"/>
      <c r="FHG5" s="885"/>
      <c r="FHH5" s="885"/>
      <c r="FHI5" s="885"/>
      <c r="FHJ5" s="885"/>
      <c r="FHK5" s="885"/>
      <c r="FHL5" s="885"/>
      <c r="FHM5" s="885"/>
      <c r="FHN5" s="885"/>
      <c r="FHO5" s="885"/>
      <c r="FHP5" s="885"/>
      <c r="FHQ5" s="885"/>
      <c r="FHR5" s="885"/>
      <c r="FHS5" s="885"/>
      <c r="FHT5" s="885"/>
      <c r="FHU5" s="885"/>
      <c r="FHV5" s="885"/>
      <c r="FHW5" s="885"/>
      <c r="FHX5" s="885"/>
      <c r="FHY5" s="885"/>
      <c r="FHZ5" s="885"/>
      <c r="FIA5" s="885"/>
      <c r="FIB5" s="885"/>
      <c r="FIC5" s="885"/>
      <c r="FID5" s="885"/>
      <c r="FIE5" s="885"/>
      <c r="FIF5" s="885"/>
      <c r="FIG5" s="885"/>
      <c r="FIH5" s="885"/>
      <c r="FII5" s="885"/>
      <c r="FIJ5" s="885"/>
      <c r="FIK5" s="885"/>
      <c r="FIL5" s="885"/>
      <c r="FIM5" s="885"/>
      <c r="FIN5" s="885"/>
      <c r="FIO5" s="885"/>
      <c r="FIP5" s="885"/>
      <c r="FIQ5" s="885"/>
      <c r="FIR5" s="885"/>
      <c r="FIS5" s="885"/>
      <c r="FIT5" s="885"/>
      <c r="FIU5" s="885"/>
      <c r="FIV5" s="885"/>
      <c r="FIW5" s="885"/>
      <c r="FIX5" s="885"/>
      <c r="FIY5" s="885"/>
      <c r="FIZ5" s="885"/>
      <c r="FJA5" s="885"/>
      <c r="FJB5" s="885"/>
      <c r="FJC5" s="885"/>
      <c r="FJD5" s="885"/>
      <c r="FJE5" s="885"/>
      <c r="FJF5" s="885"/>
      <c r="FJG5" s="885"/>
      <c r="FJH5" s="885"/>
      <c r="FJI5" s="885"/>
      <c r="FJJ5" s="885"/>
      <c r="FJK5" s="885"/>
      <c r="FJL5" s="885"/>
      <c r="FJM5" s="885"/>
      <c r="FJN5" s="885"/>
      <c r="FJO5" s="885"/>
      <c r="FJP5" s="885"/>
      <c r="FJQ5" s="885"/>
      <c r="FJR5" s="885"/>
      <c r="FJS5" s="885"/>
      <c r="FJT5" s="885"/>
      <c r="FJU5" s="885"/>
      <c r="FJV5" s="885"/>
      <c r="FJW5" s="885"/>
      <c r="FJX5" s="885"/>
      <c r="FJY5" s="885"/>
      <c r="FJZ5" s="885"/>
      <c r="FKA5" s="885"/>
      <c r="FKB5" s="885"/>
      <c r="FKC5" s="885"/>
      <c r="FKD5" s="885"/>
      <c r="FKE5" s="885"/>
      <c r="FKF5" s="885"/>
      <c r="FKG5" s="885"/>
      <c r="FKH5" s="885"/>
      <c r="FKI5" s="885"/>
      <c r="FKJ5" s="885"/>
      <c r="FKK5" s="885"/>
      <c r="FKL5" s="885"/>
      <c r="FKM5" s="885"/>
      <c r="FKN5" s="885"/>
      <c r="FKO5" s="885"/>
      <c r="FKP5" s="885"/>
      <c r="FKQ5" s="885"/>
      <c r="FKR5" s="885"/>
      <c r="FKS5" s="885"/>
      <c r="FKT5" s="885"/>
      <c r="FKU5" s="885"/>
      <c r="FKV5" s="885"/>
      <c r="FKW5" s="885"/>
      <c r="FKX5" s="885"/>
      <c r="FKY5" s="885"/>
      <c r="FKZ5" s="885"/>
      <c r="FLA5" s="885"/>
      <c r="FLB5" s="885"/>
      <c r="FLC5" s="885"/>
      <c r="FLD5" s="885"/>
      <c r="FLE5" s="885"/>
      <c r="FLF5" s="885"/>
      <c r="FLG5" s="885"/>
      <c r="FLH5" s="885"/>
      <c r="FLI5" s="885"/>
      <c r="FLJ5" s="885"/>
      <c r="FLK5" s="885"/>
      <c r="FLL5" s="885"/>
      <c r="FLM5" s="885"/>
      <c r="FLN5" s="885"/>
      <c r="FLO5" s="885"/>
      <c r="FLP5" s="885"/>
      <c r="FLQ5" s="885"/>
      <c r="FLR5" s="885"/>
      <c r="FLS5" s="885"/>
      <c r="FLT5" s="885"/>
      <c r="FLU5" s="885"/>
      <c r="FLV5" s="885"/>
      <c r="FLW5" s="885"/>
      <c r="FLX5" s="885"/>
      <c r="FLY5" s="885"/>
      <c r="FLZ5" s="885"/>
      <c r="FMA5" s="885"/>
      <c r="FMB5" s="885"/>
      <c r="FMC5" s="885"/>
      <c r="FMD5" s="885"/>
      <c r="FME5" s="885"/>
      <c r="FMF5" s="885"/>
      <c r="FMG5" s="885"/>
      <c r="FMH5" s="885"/>
      <c r="FMI5" s="885"/>
      <c r="FMJ5" s="885"/>
      <c r="FMK5" s="885"/>
      <c r="FML5" s="885"/>
      <c r="FMM5" s="885"/>
      <c r="FMN5" s="885"/>
      <c r="FMO5" s="885"/>
      <c r="FMP5" s="885"/>
      <c r="FMQ5" s="885"/>
      <c r="FMR5" s="885"/>
      <c r="FMS5" s="885"/>
      <c r="FMT5" s="885"/>
      <c r="FMU5" s="885"/>
      <c r="FMV5" s="885"/>
      <c r="FMW5" s="885"/>
      <c r="FMX5" s="885"/>
      <c r="FMY5" s="885"/>
      <c r="FMZ5" s="885"/>
      <c r="FNA5" s="885"/>
      <c r="FNB5" s="885"/>
      <c r="FNC5" s="885"/>
      <c r="FND5" s="885"/>
      <c r="FNE5" s="885"/>
      <c r="FNF5" s="885"/>
      <c r="FNG5" s="885"/>
      <c r="FNH5" s="885"/>
      <c r="FNI5" s="885"/>
      <c r="FNJ5" s="885"/>
      <c r="FNK5" s="885"/>
      <c r="FNL5" s="885"/>
      <c r="FNM5" s="885"/>
      <c r="FNN5" s="885"/>
      <c r="FNO5" s="885"/>
      <c r="FNP5" s="885"/>
      <c r="FNQ5" s="885"/>
      <c r="FNR5" s="885"/>
      <c r="FNS5" s="885"/>
      <c r="FNT5" s="885"/>
      <c r="FNU5" s="885"/>
      <c r="FNV5" s="885"/>
      <c r="FNW5" s="885"/>
      <c r="FNX5" s="885"/>
      <c r="FNY5" s="885"/>
      <c r="FNZ5" s="885"/>
      <c r="FOA5" s="885"/>
      <c r="FOB5" s="885"/>
      <c r="FOC5" s="885"/>
      <c r="FOD5" s="885"/>
      <c r="FOE5" s="885"/>
      <c r="FOF5" s="885"/>
      <c r="FOG5" s="885"/>
      <c r="FOH5" s="885"/>
      <c r="FOI5" s="885"/>
      <c r="FOJ5" s="885"/>
      <c r="FOK5" s="885"/>
      <c r="FOL5" s="885"/>
      <c r="FOM5" s="885"/>
      <c r="FON5" s="885"/>
      <c r="FOO5" s="885"/>
      <c r="FOP5" s="885"/>
      <c r="FOQ5" s="885"/>
      <c r="FOR5" s="885"/>
      <c r="FOS5" s="885"/>
      <c r="FOT5" s="885"/>
      <c r="FOU5" s="885"/>
      <c r="FOV5" s="885"/>
      <c r="FOW5" s="885"/>
      <c r="FOX5" s="885"/>
      <c r="FOY5" s="885"/>
      <c r="FOZ5" s="885"/>
      <c r="FPA5" s="885"/>
      <c r="FPB5" s="885"/>
      <c r="FPC5" s="885"/>
      <c r="FPD5" s="885"/>
      <c r="FPE5" s="885"/>
      <c r="FPF5" s="885"/>
      <c r="FPG5" s="885"/>
      <c r="FPH5" s="885"/>
      <c r="FPI5" s="885"/>
      <c r="FPJ5" s="885"/>
      <c r="FPK5" s="885"/>
      <c r="FPL5" s="885"/>
      <c r="FPM5" s="885"/>
      <c r="FPN5" s="885"/>
      <c r="FPO5" s="885"/>
      <c r="FPP5" s="885"/>
      <c r="FPQ5" s="885"/>
      <c r="FPR5" s="885"/>
      <c r="FPS5" s="885"/>
      <c r="FPT5" s="885"/>
      <c r="FPU5" s="885"/>
      <c r="FPV5" s="885"/>
      <c r="FPW5" s="885"/>
      <c r="FPX5" s="885"/>
      <c r="FPY5" s="885"/>
      <c r="FPZ5" s="885"/>
      <c r="FQA5" s="885"/>
      <c r="FQB5" s="885"/>
      <c r="FQC5" s="885"/>
      <c r="FQD5" s="885"/>
      <c r="FQE5" s="885"/>
      <c r="FQF5" s="885"/>
      <c r="FQG5" s="885"/>
      <c r="FQH5" s="885"/>
      <c r="FQI5" s="885"/>
      <c r="FQJ5" s="885"/>
      <c r="FQK5" s="885"/>
      <c r="FQL5" s="885"/>
      <c r="FQM5" s="885"/>
      <c r="FQN5" s="885"/>
      <c r="FQO5" s="885"/>
      <c r="FQP5" s="885"/>
      <c r="FQQ5" s="885"/>
      <c r="FQR5" s="885"/>
      <c r="FQS5" s="885"/>
      <c r="FQT5" s="885"/>
      <c r="FQU5" s="885"/>
      <c r="FQV5" s="885"/>
      <c r="FQW5" s="885"/>
      <c r="FQX5" s="885"/>
      <c r="FQY5" s="885"/>
      <c r="FQZ5" s="885"/>
      <c r="FRA5" s="885"/>
      <c r="FRB5" s="885"/>
      <c r="FRC5" s="885"/>
      <c r="FRD5" s="885"/>
      <c r="FRE5" s="885"/>
      <c r="FRF5" s="885"/>
      <c r="FRG5" s="885"/>
      <c r="FRH5" s="885"/>
      <c r="FRI5" s="885"/>
      <c r="FRJ5" s="885"/>
      <c r="FRK5" s="885"/>
      <c r="FRL5" s="885"/>
      <c r="FRM5" s="885"/>
      <c r="FRN5" s="885"/>
      <c r="FRO5" s="885"/>
      <c r="FRP5" s="885"/>
      <c r="FRQ5" s="885"/>
      <c r="FRR5" s="885"/>
      <c r="FRS5" s="885"/>
      <c r="FRT5" s="885"/>
      <c r="FRU5" s="885"/>
      <c r="FRV5" s="885"/>
      <c r="FRW5" s="885"/>
      <c r="FRX5" s="885"/>
      <c r="FRY5" s="885"/>
      <c r="FRZ5" s="885"/>
      <c r="FSA5" s="885"/>
      <c r="FSB5" s="885"/>
      <c r="FSC5" s="885"/>
      <c r="FSD5" s="885"/>
      <c r="FSE5" s="885"/>
      <c r="FSF5" s="885"/>
      <c r="FSG5" s="885"/>
      <c r="FSH5" s="885"/>
      <c r="FSI5" s="885"/>
      <c r="FSJ5" s="885"/>
      <c r="FSK5" s="885"/>
      <c r="FSL5" s="885"/>
      <c r="FSM5" s="885"/>
      <c r="FSN5" s="885"/>
      <c r="FSO5" s="885"/>
      <c r="FSP5" s="885"/>
      <c r="FSQ5" s="885"/>
      <c r="FSR5" s="885"/>
      <c r="FSS5" s="885"/>
      <c r="FST5" s="885"/>
      <c r="FSU5" s="885"/>
      <c r="FSV5" s="885"/>
      <c r="FSW5" s="885"/>
      <c r="FSX5" s="885"/>
      <c r="FSY5" s="885"/>
      <c r="FSZ5" s="885"/>
      <c r="FTA5" s="885"/>
      <c r="FTB5" s="885"/>
      <c r="FTC5" s="885"/>
      <c r="FTD5" s="885"/>
      <c r="FTE5" s="885"/>
      <c r="FTF5" s="885"/>
      <c r="FTG5" s="885"/>
      <c r="FTH5" s="885"/>
      <c r="FTI5" s="885"/>
      <c r="FTJ5" s="885"/>
      <c r="FTK5" s="885"/>
      <c r="FTL5" s="885"/>
      <c r="FTM5" s="885"/>
      <c r="FTN5" s="885"/>
      <c r="FTO5" s="885"/>
      <c r="FTP5" s="885"/>
      <c r="FTQ5" s="885"/>
      <c r="FTR5" s="885"/>
      <c r="FTS5" s="885"/>
      <c r="FTT5" s="885"/>
      <c r="FTU5" s="885"/>
      <c r="FTV5" s="885"/>
      <c r="FTW5" s="885"/>
      <c r="FTX5" s="885"/>
      <c r="FTY5" s="885"/>
      <c r="FTZ5" s="885"/>
      <c r="FUA5" s="885"/>
      <c r="FUB5" s="885"/>
      <c r="FUC5" s="885"/>
      <c r="FUD5" s="885"/>
      <c r="FUE5" s="885"/>
      <c r="FUF5" s="885"/>
      <c r="FUG5" s="885"/>
      <c r="FUH5" s="885"/>
      <c r="FUI5" s="885"/>
      <c r="FUJ5" s="885"/>
      <c r="FUK5" s="885"/>
      <c r="FUL5" s="885"/>
      <c r="FUM5" s="885"/>
      <c r="FUN5" s="885"/>
      <c r="FUO5" s="885"/>
      <c r="FUP5" s="885"/>
      <c r="FUQ5" s="885"/>
      <c r="FUR5" s="885"/>
      <c r="FUS5" s="885"/>
      <c r="FUT5" s="885"/>
      <c r="FUU5" s="885"/>
      <c r="FUV5" s="885"/>
      <c r="FUW5" s="885"/>
      <c r="FUX5" s="885"/>
      <c r="FUY5" s="885"/>
      <c r="FUZ5" s="885"/>
      <c r="FVA5" s="885"/>
      <c r="FVB5" s="885"/>
      <c r="FVC5" s="885"/>
      <c r="FVD5" s="885"/>
      <c r="FVE5" s="885"/>
      <c r="FVF5" s="885"/>
      <c r="FVG5" s="885"/>
      <c r="FVH5" s="885"/>
      <c r="FVI5" s="885"/>
      <c r="FVJ5" s="885"/>
      <c r="FVK5" s="885"/>
      <c r="FVL5" s="885"/>
      <c r="FVM5" s="885"/>
      <c r="FVN5" s="885"/>
      <c r="FVO5" s="885"/>
      <c r="FVP5" s="885"/>
      <c r="FVQ5" s="885"/>
      <c r="FVR5" s="885"/>
      <c r="FVS5" s="885"/>
      <c r="FVT5" s="885"/>
      <c r="FVU5" s="885"/>
      <c r="FVV5" s="885"/>
      <c r="FVW5" s="885"/>
      <c r="FVX5" s="885"/>
      <c r="FVY5" s="885"/>
      <c r="FVZ5" s="885"/>
      <c r="FWA5" s="885"/>
      <c r="FWB5" s="885"/>
      <c r="FWC5" s="885"/>
      <c r="FWD5" s="885"/>
      <c r="FWE5" s="885"/>
      <c r="FWF5" s="885"/>
      <c r="FWG5" s="885"/>
      <c r="FWH5" s="885"/>
      <c r="FWI5" s="885"/>
      <c r="FWJ5" s="885"/>
      <c r="FWK5" s="885"/>
      <c r="FWL5" s="885"/>
      <c r="FWM5" s="885"/>
      <c r="FWN5" s="885"/>
      <c r="FWO5" s="885"/>
      <c r="FWP5" s="885"/>
      <c r="FWQ5" s="885"/>
      <c r="FWR5" s="885"/>
      <c r="FWS5" s="885"/>
      <c r="FWT5" s="885"/>
      <c r="FWU5" s="885"/>
      <c r="FWV5" s="885"/>
      <c r="FWW5" s="885"/>
      <c r="FWX5" s="885"/>
      <c r="FWY5" s="885"/>
      <c r="FWZ5" s="885"/>
      <c r="FXA5" s="885"/>
      <c r="FXB5" s="885"/>
      <c r="FXC5" s="885"/>
      <c r="FXD5" s="885"/>
      <c r="FXE5" s="885"/>
      <c r="FXF5" s="885"/>
      <c r="FXG5" s="885"/>
      <c r="FXH5" s="885"/>
      <c r="FXI5" s="885"/>
      <c r="FXJ5" s="885"/>
      <c r="FXK5" s="885"/>
      <c r="FXL5" s="885"/>
      <c r="FXM5" s="885"/>
      <c r="FXN5" s="885"/>
      <c r="FXO5" s="885"/>
      <c r="FXP5" s="885"/>
      <c r="FXQ5" s="885"/>
      <c r="FXR5" s="885"/>
      <c r="FXS5" s="885"/>
      <c r="FXT5" s="885"/>
      <c r="FXU5" s="885"/>
      <c r="FXV5" s="885"/>
      <c r="FXW5" s="885"/>
      <c r="FXX5" s="885"/>
      <c r="FXY5" s="885"/>
      <c r="FXZ5" s="885"/>
      <c r="FYA5" s="885"/>
      <c r="FYB5" s="885"/>
      <c r="FYC5" s="885"/>
      <c r="FYD5" s="885"/>
      <c r="FYE5" s="885"/>
      <c r="FYF5" s="885"/>
      <c r="FYG5" s="885"/>
      <c r="FYH5" s="885"/>
      <c r="FYI5" s="885"/>
      <c r="FYJ5" s="885"/>
      <c r="FYK5" s="885"/>
      <c r="FYL5" s="885"/>
      <c r="FYM5" s="885"/>
      <c r="FYN5" s="885"/>
      <c r="FYO5" s="885"/>
      <c r="FYP5" s="885"/>
      <c r="FYQ5" s="885"/>
      <c r="FYR5" s="885"/>
      <c r="FYS5" s="885"/>
      <c r="FYT5" s="885"/>
      <c r="FYU5" s="885"/>
      <c r="FYV5" s="885"/>
      <c r="FYW5" s="885"/>
      <c r="FYX5" s="885"/>
      <c r="FYY5" s="885"/>
      <c r="FYZ5" s="885"/>
      <c r="FZA5" s="885"/>
      <c r="FZB5" s="885"/>
      <c r="FZC5" s="885"/>
      <c r="FZD5" s="885"/>
      <c r="FZE5" s="885"/>
      <c r="FZF5" s="885"/>
      <c r="FZG5" s="885"/>
      <c r="FZH5" s="885"/>
      <c r="FZI5" s="885"/>
      <c r="FZJ5" s="885"/>
      <c r="FZK5" s="885"/>
      <c r="FZL5" s="885"/>
      <c r="FZM5" s="885"/>
      <c r="FZN5" s="885"/>
      <c r="FZO5" s="885"/>
      <c r="FZP5" s="885"/>
      <c r="FZQ5" s="885"/>
      <c r="FZR5" s="885"/>
      <c r="FZS5" s="885"/>
      <c r="FZT5" s="885"/>
      <c r="FZU5" s="885"/>
      <c r="FZV5" s="885"/>
      <c r="FZW5" s="885"/>
      <c r="FZX5" s="885"/>
      <c r="FZY5" s="885"/>
      <c r="FZZ5" s="885"/>
      <c r="GAA5" s="885"/>
      <c r="GAB5" s="885"/>
      <c r="GAC5" s="885"/>
      <c r="GAD5" s="885"/>
      <c r="GAE5" s="885"/>
      <c r="GAF5" s="885"/>
      <c r="GAG5" s="885"/>
      <c r="GAH5" s="885"/>
      <c r="GAI5" s="885"/>
      <c r="GAJ5" s="885"/>
      <c r="GAK5" s="885"/>
      <c r="GAL5" s="885"/>
      <c r="GAM5" s="885"/>
      <c r="GAN5" s="885"/>
      <c r="GAO5" s="885"/>
      <c r="GAP5" s="885"/>
      <c r="GAQ5" s="885"/>
      <c r="GAR5" s="885"/>
      <c r="GAS5" s="885"/>
      <c r="GAT5" s="885"/>
      <c r="GAU5" s="885"/>
      <c r="GAV5" s="885"/>
      <c r="GAW5" s="885"/>
      <c r="GAX5" s="885"/>
      <c r="GAY5" s="885"/>
      <c r="GAZ5" s="885"/>
      <c r="GBA5" s="885"/>
      <c r="GBB5" s="885"/>
      <c r="GBC5" s="885"/>
      <c r="GBD5" s="885"/>
      <c r="GBE5" s="885"/>
      <c r="GBF5" s="885"/>
      <c r="GBG5" s="885"/>
      <c r="GBH5" s="885"/>
      <c r="GBI5" s="885"/>
      <c r="GBJ5" s="885"/>
      <c r="GBK5" s="885"/>
      <c r="GBL5" s="885"/>
      <c r="GBM5" s="885"/>
      <c r="GBN5" s="885"/>
      <c r="GBO5" s="885"/>
      <c r="GBP5" s="885"/>
      <c r="GBQ5" s="885"/>
      <c r="GBR5" s="885"/>
      <c r="GBS5" s="885"/>
      <c r="GBT5" s="885"/>
      <c r="GBU5" s="885"/>
      <c r="GBV5" s="885"/>
      <c r="GBW5" s="885"/>
      <c r="GBX5" s="885"/>
      <c r="GBY5" s="885"/>
      <c r="GBZ5" s="885"/>
      <c r="GCA5" s="885"/>
      <c r="GCB5" s="885"/>
      <c r="GCC5" s="885"/>
      <c r="GCD5" s="885"/>
      <c r="GCE5" s="885"/>
      <c r="GCF5" s="885"/>
      <c r="GCG5" s="885"/>
      <c r="GCH5" s="885"/>
      <c r="GCI5" s="885"/>
      <c r="GCJ5" s="885"/>
      <c r="GCK5" s="885"/>
      <c r="GCL5" s="885"/>
      <c r="GCM5" s="885"/>
      <c r="GCN5" s="885"/>
      <c r="GCO5" s="885"/>
      <c r="GCP5" s="885"/>
      <c r="GCQ5" s="885"/>
      <c r="GCR5" s="885"/>
      <c r="GCS5" s="885"/>
      <c r="GCT5" s="885"/>
      <c r="GCU5" s="885"/>
      <c r="GCV5" s="885"/>
      <c r="GCW5" s="885"/>
      <c r="GCX5" s="885"/>
      <c r="GCY5" s="885"/>
      <c r="GCZ5" s="885"/>
      <c r="GDA5" s="885"/>
      <c r="GDB5" s="885"/>
      <c r="GDC5" s="885"/>
      <c r="GDD5" s="885"/>
      <c r="GDE5" s="885"/>
      <c r="GDF5" s="885"/>
      <c r="GDG5" s="885"/>
      <c r="GDH5" s="885"/>
      <c r="GDI5" s="885"/>
      <c r="GDJ5" s="885"/>
      <c r="GDK5" s="885"/>
      <c r="GDL5" s="885"/>
      <c r="GDM5" s="885"/>
      <c r="GDN5" s="885"/>
      <c r="GDO5" s="885"/>
      <c r="GDP5" s="885"/>
      <c r="GDQ5" s="885"/>
      <c r="GDR5" s="885"/>
      <c r="GDS5" s="885"/>
      <c r="GDT5" s="885"/>
      <c r="GDU5" s="885"/>
      <c r="GDV5" s="885"/>
      <c r="GDW5" s="885"/>
      <c r="GDX5" s="885"/>
      <c r="GDY5" s="885"/>
      <c r="GDZ5" s="885"/>
      <c r="GEA5" s="885"/>
      <c r="GEB5" s="885"/>
      <c r="GEC5" s="885"/>
      <c r="GED5" s="885"/>
      <c r="GEE5" s="885"/>
      <c r="GEF5" s="885"/>
      <c r="GEG5" s="885"/>
      <c r="GEH5" s="885"/>
      <c r="GEI5" s="885"/>
      <c r="GEJ5" s="885"/>
      <c r="GEK5" s="885"/>
      <c r="GEL5" s="885"/>
      <c r="GEM5" s="885"/>
      <c r="GEN5" s="885"/>
      <c r="GEO5" s="885"/>
      <c r="GEP5" s="885"/>
      <c r="GEQ5" s="885"/>
      <c r="GER5" s="885"/>
      <c r="GES5" s="885"/>
      <c r="GET5" s="885"/>
      <c r="GEU5" s="885"/>
      <c r="GEV5" s="885"/>
      <c r="GEW5" s="885"/>
      <c r="GEX5" s="885"/>
      <c r="GEY5" s="885"/>
      <c r="GEZ5" s="885"/>
      <c r="GFA5" s="885"/>
      <c r="GFB5" s="885"/>
      <c r="GFC5" s="885"/>
      <c r="GFD5" s="885"/>
      <c r="GFE5" s="885"/>
      <c r="GFF5" s="885"/>
      <c r="GFG5" s="885"/>
      <c r="GFH5" s="885"/>
      <c r="GFI5" s="885"/>
      <c r="GFJ5" s="885"/>
      <c r="GFK5" s="885"/>
      <c r="GFL5" s="885"/>
      <c r="GFM5" s="885"/>
      <c r="GFN5" s="885"/>
      <c r="GFO5" s="885"/>
      <c r="GFP5" s="885"/>
      <c r="GFQ5" s="885"/>
      <c r="GFR5" s="885"/>
      <c r="GFS5" s="885"/>
      <c r="GFT5" s="885"/>
      <c r="GFU5" s="885"/>
      <c r="GFV5" s="885"/>
      <c r="GFW5" s="885"/>
      <c r="GFX5" s="885"/>
      <c r="GFY5" s="885"/>
      <c r="GFZ5" s="885"/>
      <c r="GGA5" s="885"/>
      <c r="GGB5" s="885"/>
      <c r="GGC5" s="885"/>
      <c r="GGD5" s="885"/>
      <c r="GGE5" s="885"/>
      <c r="GGF5" s="885"/>
      <c r="GGG5" s="885"/>
      <c r="GGH5" s="885"/>
      <c r="GGI5" s="885"/>
      <c r="GGJ5" s="885"/>
      <c r="GGK5" s="885"/>
      <c r="GGL5" s="885"/>
      <c r="GGM5" s="885"/>
      <c r="GGN5" s="885"/>
      <c r="GGO5" s="885"/>
      <c r="GGP5" s="885"/>
      <c r="GGQ5" s="885"/>
      <c r="GGR5" s="885"/>
      <c r="GGS5" s="885"/>
      <c r="GGT5" s="885"/>
      <c r="GGU5" s="885"/>
      <c r="GGV5" s="885"/>
      <c r="GGW5" s="885"/>
      <c r="GGX5" s="885"/>
      <c r="GGY5" s="885"/>
      <c r="GGZ5" s="885"/>
      <c r="GHA5" s="885"/>
      <c r="GHB5" s="885"/>
      <c r="GHC5" s="885"/>
      <c r="GHD5" s="885"/>
      <c r="GHE5" s="885"/>
      <c r="GHF5" s="885"/>
      <c r="GHG5" s="885"/>
      <c r="GHH5" s="885"/>
      <c r="GHI5" s="885"/>
      <c r="GHJ5" s="885"/>
      <c r="GHK5" s="885"/>
      <c r="GHL5" s="885"/>
      <c r="GHM5" s="885"/>
      <c r="GHN5" s="885"/>
      <c r="GHO5" s="885"/>
      <c r="GHP5" s="885"/>
      <c r="GHQ5" s="885"/>
      <c r="GHR5" s="885"/>
      <c r="GHS5" s="885"/>
      <c r="GHT5" s="885"/>
      <c r="GHU5" s="885"/>
      <c r="GHV5" s="885"/>
      <c r="GHW5" s="885"/>
      <c r="GHX5" s="885"/>
      <c r="GHY5" s="885"/>
      <c r="GHZ5" s="885"/>
      <c r="GIA5" s="885"/>
      <c r="GIB5" s="885"/>
      <c r="GIC5" s="885"/>
      <c r="GID5" s="885"/>
      <c r="GIE5" s="885"/>
      <c r="GIF5" s="885"/>
      <c r="GIG5" s="885"/>
      <c r="GIH5" s="885"/>
      <c r="GII5" s="885"/>
      <c r="GIJ5" s="885"/>
      <c r="GIK5" s="885"/>
      <c r="GIL5" s="885"/>
      <c r="GIM5" s="885"/>
      <c r="GIN5" s="885"/>
      <c r="GIO5" s="885"/>
      <c r="GIP5" s="885"/>
      <c r="GIQ5" s="885"/>
      <c r="GIR5" s="885"/>
      <c r="GIS5" s="885"/>
      <c r="GIT5" s="885"/>
      <c r="GIU5" s="885"/>
      <c r="GIV5" s="885"/>
      <c r="GIW5" s="885"/>
      <c r="GIX5" s="885"/>
      <c r="GIY5" s="885"/>
      <c r="GIZ5" s="885"/>
      <c r="GJA5" s="885"/>
      <c r="GJB5" s="885"/>
      <c r="GJC5" s="885"/>
      <c r="GJD5" s="885"/>
      <c r="GJE5" s="885"/>
      <c r="GJF5" s="885"/>
      <c r="GJG5" s="885"/>
      <c r="GJH5" s="885"/>
      <c r="GJI5" s="885"/>
      <c r="GJJ5" s="885"/>
      <c r="GJK5" s="885"/>
      <c r="GJL5" s="885"/>
      <c r="GJM5" s="885"/>
      <c r="GJN5" s="885"/>
      <c r="GJO5" s="885"/>
      <c r="GJP5" s="885"/>
      <c r="GJQ5" s="885"/>
      <c r="GJR5" s="885"/>
      <c r="GJS5" s="885"/>
      <c r="GJT5" s="885"/>
      <c r="GJU5" s="885"/>
      <c r="GJV5" s="885"/>
      <c r="GJW5" s="885"/>
      <c r="GJX5" s="885"/>
      <c r="GJY5" s="885"/>
      <c r="GJZ5" s="885"/>
      <c r="GKA5" s="885"/>
      <c r="GKB5" s="885"/>
      <c r="GKC5" s="885"/>
      <c r="GKD5" s="885"/>
      <c r="GKE5" s="885"/>
      <c r="GKF5" s="885"/>
      <c r="GKG5" s="885"/>
      <c r="GKH5" s="885"/>
      <c r="GKI5" s="885"/>
      <c r="GKJ5" s="885"/>
      <c r="GKK5" s="885"/>
      <c r="GKL5" s="885"/>
      <c r="GKM5" s="885"/>
      <c r="GKN5" s="885"/>
      <c r="GKO5" s="885"/>
      <c r="GKP5" s="885"/>
      <c r="GKQ5" s="885"/>
      <c r="GKR5" s="885"/>
      <c r="GKS5" s="885"/>
      <c r="GKT5" s="885"/>
      <c r="GKU5" s="885"/>
      <c r="GKV5" s="885"/>
      <c r="GKW5" s="885"/>
      <c r="GKX5" s="885"/>
      <c r="GKY5" s="885"/>
      <c r="GKZ5" s="885"/>
      <c r="GLA5" s="885"/>
      <c r="GLB5" s="885"/>
      <c r="GLC5" s="885"/>
      <c r="GLD5" s="885"/>
      <c r="GLE5" s="885"/>
      <c r="GLF5" s="885"/>
      <c r="GLG5" s="885"/>
      <c r="GLH5" s="885"/>
      <c r="GLI5" s="885"/>
      <c r="GLJ5" s="885"/>
      <c r="GLK5" s="885"/>
      <c r="GLL5" s="885"/>
      <c r="GLM5" s="885"/>
      <c r="GLN5" s="885"/>
      <c r="GLO5" s="885"/>
      <c r="GLP5" s="885"/>
      <c r="GLQ5" s="885"/>
      <c r="GLR5" s="885"/>
      <c r="GLS5" s="885"/>
      <c r="GLT5" s="885"/>
      <c r="GLU5" s="885"/>
      <c r="GLV5" s="885"/>
      <c r="GLW5" s="885"/>
      <c r="GLX5" s="885"/>
      <c r="GLY5" s="885"/>
      <c r="GLZ5" s="885"/>
      <c r="GMA5" s="885"/>
      <c r="GMB5" s="885"/>
      <c r="GMC5" s="885"/>
      <c r="GMD5" s="885"/>
      <c r="GME5" s="885"/>
      <c r="GMF5" s="885"/>
      <c r="GMG5" s="885"/>
      <c r="GMH5" s="885"/>
      <c r="GMI5" s="885"/>
      <c r="GMJ5" s="885"/>
      <c r="GMK5" s="885"/>
      <c r="GML5" s="885"/>
      <c r="GMM5" s="885"/>
      <c r="GMN5" s="885"/>
      <c r="GMO5" s="885"/>
      <c r="GMP5" s="885"/>
      <c r="GMQ5" s="885"/>
      <c r="GMR5" s="885"/>
      <c r="GMS5" s="885"/>
      <c r="GMT5" s="885"/>
      <c r="GMU5" s="885"/>
      <c r="GMV5" s="885"/>
      <c r="GMW5" s="885"/>
      <c r="GMX5" s="885"/>
      <c r="GMY5" s="885"/>
      <c r="GMZ5" s="885"/>
      <c r="GNA5" s="885"/>
      <c r="GNB5" s="885"/>
      <c r="GNC5" s="885"/>
      <c r="GND5" s="885"/>
      <c r="GNE5" s="885"/>
      <c r="GNF5" s="885"/>
      <c r="GNG5" s="885"/>
      <c r="GNH5" s="885"/>
      <c r="GNI5" s="885"/>
      <c r="GNJ5" s="885"/>
      <c r="GNK5" s="885"/>
      <c r="GNL5" s="885"/>
      <c r="GNM5" s="885"/>
      <c r="GNN5" s="885"/>
      <c r="GNO5" s="885"/>
      <c r="GNP5" s="885"/>
      <c r="GNQ5" s="885"/>
      <c r="GNR5" s="885"/>
      <c r="GNS5" s="885"/>
      <c r="GNT5" s="885"/>
      <c r="GNU5" s="885"/>
      <c r="GNV5" s="885"/>
      <c r="GNW5" s="885"/>
      <c r="GNX5" s="885"/>
      <c r="GNY5" s="885"/>
      <c r="GNZ5" s="885"/>
      <c r="GOA5" s="885"/>
      <c r="GOB5" s="885"/>
      <c r="GOC5" s="885"/>
      <c r="GOD5" s="885"/>
      <c r="GOE5" s="885"/>
      <c r="GOF5" s="885"/>
      <c r="GOG5" s="885"/>
      <c r="GOH5" s="885"/>
      <c r="GOI5" s="885"/>
      <c r="GOJ5" s="885"/>
      <c r="GOK5" s="885"/>
      <c r="GOL5" s="885"/>
      <c r="GOM5" s="885"/>
      <c r="GON5" s="885"/>
      <c r="GOO5" s="885"/>
      <c r="GOP5" s="885"/>
      <c r="GOQ5" s="885"/>
      <c r="GOR5" s="885"/>
      <c r="GOS5" s="885"/>
      <c r="GOT5" s="885"/>
      <c r="GOU5" s="885"/>
      <c r="GOV5" s="885"/>
      <c r="GOW5" s="885"/>
      <c r="GOX5" s="885"/>
      <c r="GOY5" s="885"/>
      <c r="GOZ5" s="885"/>
      <c r="GPA5" s="885"/>
      <c r="GPB5" s="885"/>
      <c r="GPC5" s="885"/>
      <c r="GPD5" s="885"/>
      <c r="GPE5" s="885"/>
      <c r="GPF5" s="885"/>
      <c r="GPG5" s="885"/>
      <c r="GPH5" s="885"/>
      <c r="GPI5" s="885"/>
      <c r="GPJ5" s="885"/>
      <c r="GPK5" s="885"/>
      <c r="GPL5" s="885"/>
      <c r="GPM5" s="885"/>
      <c r="GPN5" s="885"/>
      <c r="GPO5" s="885"/>
      <c r="GPP5" s="885"/>
      <c r="GPQ5" s="885"/>
      <c r="GPR5" s="885"/>
      <c r="GPS5" s="885"/>
      <c r="GPT5" s="885"/>
      <c r="GPU5" s="885"/>
      <c r="GPV5" s="885"/>
      <c r="GPW5" s="885"/>
      <c r="GPX5" s="885"/>
      <c r="GPY5" s="885"/>
      <c r="GPZ5" s="885"/>
      <c r="GQA5" s="885"/>
      <c r="GQB5" s="885"/>
      <c r="GQC5" s="885"/>
      <c r="GQD5" s="885"/>
      <c r="GQE5" s="885"/>
      <c r="GQF5" s="885"/>
      <c r="GQG5" s="885"/>
      <c r="GQH5" s="885"/>
      <c r="GQI5" s="885"/>
      <c r="GQJ5" s="885"/>
      <c r="GQK5" s="885"/>
      <c r="GQL5" s="885"/>
      <c r="GQM5" s="885"/>
      <c r="GQN5" s="885"/>
      <c r="GQO5" s="885"/>
      <c r="GQP5" s="885"/>
      <c r="GQQ5" s="885"/>
      <c r="GQR5" s="885"/>
      <c r="GQS5" s="885"/>
      <c r="GQT5" s="885"/>
      <c r="GQU5" s="885"/>
      <c r="GQV5" s="885"/>
      <c r="GQW5" s="885"/>
      <c r="GQX5" s="885"/>
      <c r="GQY5" s="885"/>
      <c r="GQZ5" s="885"/>
      <c r="GRA5" s="885"/>
      <c r="GRB5" s="885"/>
      <c r="GRC5" s="885"/>
      <c r="GRD5" s="885"/>
      <c r="GRE5" s="885"/>
      <c r="GRF5" s="885"/>
      <c r="GRG5" s="885"/>
      <c r="GRH5" s="885"/>
      <c r="GRI5" s="885"/>
      <c r="GRJ5" s="885"/>
      <c r="GRK5" s="885"/>
      <c r="GRL5" s="885"/>
      <c r="GRM5" s="885"/>
      <c r="GRN5" s="885"/>
      <c r="GRO5" s="885"/>
      <c r="GRP5" s="885"/>
      <c r="GRQ5" s="885"/>
      <c r="GRR5" s="885"/>
      <c r="GRS5" s="885"/>
      <c r="GRT5" s="885"/>
      <c r="GRU5" s="885"/>
      <c r="GRV5" s="885"/>
      <c r="GRW5" s="885"/>
      <c r="GRX5" s="885"/>
      <c r="GRY5" s="885"/>
      <c r="GRZ5" s="885"/>
      <c r="GSA5" s="885"/>
      <c r="GSB5" s="885"/>
      <c r="GSC5" s="885"/>
      <c r="GSD5" s="885"/>
      <c r="GSE5" s="885"/>
      <c r="GSF5" s="885"/>
      <c r="GSG5" s="885"/>
      <c r="GSH5" s="885"/>
      <c r="GSI5" s="885"/>
      <c r="GSJ5" s="885"/>
      <c r="GSK5" s="885"/>
      <c r="GSL5" s="885"/>
      <c r="GSM5" s="885"/>
      <c r="GSN5" s="885"/>
      <c r="GSO5" s="885"/>
      <c r="GSP5" s="885"/>
      <c r="GSQ5" s="885"/>
      <c r="GSR5" s="885"/>
      <c r="GSS5" s="885"/>
      <c r="GST5" s="885"/>
      <c r="GSU5" s="885"/>
      <c r="GSV5" s="885"/>
      <c r="GSW5" s="885"/>
      <c r="GSX5" s="885"/>
      <c r="GSY5" s="885"/>
      <c r="GSZ5" s="885"/>
      <c r="GTA5" s="885"/>
      <c r="GTB5" s="885"/>
      <c r="GTC5" s="885"/>
      <c r="GTD5" s="885"/>
      <c r="GTE5" s="885"/>
      <c r="GTF5" s="885"/>
      <c r="GTG5" s="885"/>
      <c r="GTH5" s="885"/>
      <c r="GTI5" s="885"/>
      <c r="GTJ5" s="885"/>
      <c r="GTK5" s="885"/>
      <c r="GTL5" s="885"/>
      <c r="GTM5" s="885"/>
      <c r="GTN5" s="885"/>
      <c r="GTO5" s="885"/>
      <c r="GTP5" s="885"/>
      <c r="GTQ5" s="885"/>
      <c r="GTR5" s="885"/>
      <c r="GTS5" s="885"/>
      <c r="GTT5" s="885"/>
      <c r="GTU5" s="885"/>
      <c r="GTV5" s="885"/>
      <c r="GTW5" s="885"/>
      <c r="GTX5" s="885"/>
      <c r="GTY5" s="885"/>
      <c r="GTZ5" s="885"/>
      <c r="GUA5" s="885"/>
      <c r="GUB5" s="885"/>
      <c r="GUC5" s="885"/>
      <c r="GUD5" s="885"/>
      <c r="GUE5" s="885"/>
      <c r="GUF5" s="885"/>
      <c r="GUG5" s="885"/>
      <c r="GUH5" s="885"/>
      <c r="GUI5" s="885"/>
      <c r="GUJ5" s="885"/>
      <c r="GUK5" s="885"/>
      <c r="GUL5" s="885"/>
      <c r="GUM5" s="885"/>
      <c r="GUN5" s="885"/>
      <c r="GUO5" s="885"/>
      <c r="GUP5" s="885"/>
      <c r="GUQ5" s="885"/>
      <c r="GUR5" s="885"/>
      <c r="GUS5" s="885"/>
      <c r="GUT5" s="885"/>
      <c r="GUU5" s="885"/>
      <c r="GUV5" s="885"/>
      <c r="GUW5" s="885"/>
      <c r="GUX5" s="885"/>
      <c r="GUY5" s="885"/>
      <c r="GUZ5" s="885"/>
      <c r="GVA5" s="885"/>
      <c r="GVB5" s="885"/>
      <c r="GVC5" s="885"/>
      <c r="GVD5" s="885"/>
      <c r="GVE5" s="885"/>
      <c r="GVF5" s="885"/>
      <c r="GVG5" s="885"/>
      <c r="GVH5" s="885"/>
      <c r="GVI5" s="885"/>
      <c r="GVJ5" s="885"/>
      <c r="GVK5" s="885"/>
      <c r="GVL5" s="885"/>
      <c r="GVM5" s="885"/>
      <c r="GVN5" s="885"/>
      <c r="GVO5" s="885"/>
      <c r="GVP5" s="885"/>
      <c r="GVQ5" s="885"/>
      <c r="GVR5" s="885"/>
      <c r="GVS5" s="885"/>
      <c r="GVT5" s="885"/>
      <c r="GVU5" s="885"/>
      <c r="GVV5" s="885"/>
      <c r="GVW5" s="885"/>
      <c r="GVX5" s="885"/>
      <c r="GVY5" s="885"/>
      <c r="GVZ5" s="885"/>
      <c r="GWA5" s="885"/>
      <c r="GWB5" s="885"/>
      <c r="GWC5" s="885"/>
      <c r="GWD5" s="885"/>
      <c r="GWE5" s="885"/>
      <c r="GWF5" s="885"/>
      <c r="GWG5" s="885"/>
      <c r="GWH5" s="885"/>
      <c r="GWI5" s="885"/>
      <c r="GWJ5" s="885"/>
      <c r="GWK5" s="885"/>
      <c r="GWL5" s="885"/>
      <c r="GWM5" s="885"/>
      <c r="GWN5" s="885"/>
      <c r="GWO5" s="885"/>
      <c r="GWP5" s="885"/>
      <c r="GWQ5" s="885"/>
      <c r="GWR5" s="885"/>
      <c r="GWS5" s="885"/>
      <c r="GWT5" s="885"/>
      <c r="GWU5" s="885"/>
      <c r="GWV5" s="885"/>
      <c r="GWW5" s="885"/>
      <c r="GWX5" s="885"/>
      <c r="GWY5" s="885"/>
      <c r="GWZ5" s="885"/>
      <c r="GXA5" s="885"/>
      <c r="GXB5" s="885"/>
      <c r="GXC5" s="885"/>
      <c r="GXD5" s="885"/>
      <c r="GXE5" s="885"/>
      <c r="GXF5" s="885"/>
      <c r="GXG5" s="885"/>
      <c r="GXH5" s="885"/>
      <c r="GXI5" s="885"/>
      <c r="GXJ5" s="885"/>
      <c r="GXK5" s="885"/>
      <c r="GXL5" s="885"/>
      <c r="GXM5" s="885"/>
      <c r="GXN5" s="885"/>
      <c r="GXO5" s="885"/>
      <c r="GXP5" s="885"/>
      <c r="GXQ5" s="885"/>
      <c r="GXR5" s="885"/>
      <c r="GXS5" s="885"/>
      <c r="GXT5" s="885"/>
      <c r="GXU5" s="885"/>
      <c r="GXV5" s="885"/>
      <c r="GXW5" s="885"/>
      <c r="GXX5" s="885"/>
      <c r="GXY5" s="885"/>
      <c r="GXZ5" s="885"/>
      <c r="GYA5" s="885"/>
      <c r="GYB5" s="885"/>
      <c r="GYC5" s="885"/>
      <c r="GYD5" s="885"/>
      <c r="GYE5" s="885"/>
      <c r="GYF5" s="885"/>
      <c r="GYG5" s="885"/>
      <c r="GYH5" s="885"/>
      <c r="GYI5" s="885"/>
      <c r="GYJ5" s="885"/>
      <c r="GYK5" s="885"/>
      <c r="GYL5" s="885"/>
      <c r="GYM5" s="885"/>
      <c r="GYN5" s="885"/>
      <c r="GYO5" s="885"/>
      <c r="GYP5" s="885"/>
      <c r="GYQ5" s="885"/>
      <c r="GYR5" s="885"/>
      <c r="GYS5" s="885"/>
      <c r="GYT5" s="885"/>
      <c r="GYU5" s="885"/>
      <c r="GYV5" s="885"/>
      <c r="GYW5" s="885"/>
      <c r="GYX5" s="885"/>
      <c r="GYY5" s="885"/>
      <c r="GYZ5" s="885"/>
      <c r="GZA5" s="885"/>
      <c r="GZB5" s="885"/>
      <c r="GZC5" s="885"/>
      <c r="GZD5" s="885"/>
      <c r="GZE5" s="885"/>
      <c r="GZF5" s="885"/>
      <c r="GZG5" s="885"/>
      <c r="GZH5" s="885"/>
      <c r="GZI5" s="885"/>
      <c r="GZJ5" s="885"/>
      <c r="GZK5" s="885"/>
      <c r="GZL5" s="885"/>
      <c r="GZM5" s="885"/>
      <c r="GZN5" s="885"/>
      <c r="GZO5" s="885"/>
      <c r="GZP5" s="885"/>
      <c r="GZQ5" s="885"/>
      <c r="GZR5" s="885"/>
      <c r="GZS5" s="885"/>
      <c r="GZT5" s="885"/>
      <c r="GZU5" s="885"/>
      <c r="GZV5" s="885"/>
      <c r="GZW5" s="885"/>
      <c r="GZX5" s="885"/>
      <c r="GZY5" s="885"/>
      <c r="GZZ5" s="885"/>
      <c r="HAA5" s="885"/>
      <c r="HAB5" s="885"/>
      <c r="HAC5" s="885"/>
      <c r="HAD5" s="885"/>
      <c r="HAE5" s="885"/>
      <c r="HAF5" s="885"/>
      <c r="HAG5" s="885"/>
      <c r="HAH5" s="885"/>
      <c r="HAI5" s="885"/>
      <c r="HAJ5" s="885"/>
      <c r="HAK5" s="885"/>
      <c r="HAL5" s="885"/>
      <c r="HAM5" s="885"/>
      <c r="HAN5" s="885"/>
      <c r="HAO5" s="885"/>
      <c r="HAP5" s="885"/>
      <c r="HAQ5" s="885"/>
      <c r="HAR5" s="885"/>
      <c r="HAS5" s="885"/>
      <c r="HAT5" s="885"/>
      <c r="HAU5" s="885"/>
      <c r="HAV5" s="885"/>
      <c r="HAW5" s="885"/>
      <c r="HAX5" s="885"/>
      <c r="HAY5" s="885"/>
      <c r="HAZ5" s="885"/>
      <c r="HBA5" s="885"/>
      <c r="HBB5" s="885"/>
      <c r="HBC5" s="885"/>
      <c r="HBD5" s="885"/>
      <c r="HBE5" s="885"/>
      <c r="HBF5" s="885"/>
      <c r="HBG5" s="885"/>
      <c r="HBH5" s="885"/>
      <c r="HBI5" s="885"/>
      <c r="HBJ5" s="885"/>
      <c r="HBK5" s="885"/>
      <c r="HBL5" s="885"/>
      <c r="HBM5" s="885"/>
      <c r="HBN5" s="885"/>
      <c r="HBO5" s="885"/>
      <c r="HBP5" s="885"/>
      <c r="HBQ5" s="885"/>
      <c r="HBR5" s="885"/>
      <c r="HBS5" s="885"/>
      <c r="HBT5" s="885"/>
      <c r="HBU5" s="885"/>
      <c r="HBV5" s="885"/>
      <c r="HBW5" s="885"/>
      <c r="HBX5" s="885"/>
      <c r="HBY5" s="885"/>
      <c r="HBZ5" s="885"/>
      <c r="HCA5" s="885"/>
      <c r="HCB5" s="885"/>
      <c r="HCC5" s="885"/>
      <c r="HCD5" s="885"/>
      <c r="HCE5" s="885"/>
      <c r="HCF5" s="885"/>
      <c r="HCG5" s="885"/>
      <c r="HCH5" s="885"/>
      <c r="HCI5" s="885"/>
      <c r="HCJ5" s="885"/>
      <c r="HCK5" s="885"/>
      <c r="HCL5" s="885"/>
      <c r="HCM5" s="885"/>
      <c r="HCN5" s="885"/>
      <c r="HCO5" s="885"/>
      <c r="HCP5" s="885"/>
      <c r="HCQ5" s="885"/>
      <c r="HCR5" s="885"/>
      <c r="HCS5" s="885"/>
      <c r="HCT5" s="885"/>
      <c r="HCU5" s="885"/>
      <c r="HCV5" s="885"/>
      <c r="HCW5" s="885"/>
      <c r="HCX5" s="885"/>
      <c r="HCY5" s="885"/>
      <c r="HCZ5" s="885"/>
      <c r="HDA5" s="885"/>
      <c r="HDB5" s="885"/>
      <c r="HDC5" s="885"/>
      <c r="HDD5" s="885"/>
      <c r="HDE5" s="885"/>
      <c r="HDF5" s="885"/>
      <c r="HDG5" s="885"/>
      <c r="HDH5" s="885"/>
      <c r="HDI5" s="885"/>
      <c r="HDJ5" s="885"/>
      <c r="HDK5" s="885"/>
      <c r="HDL5" s="885"/>
      <c r="HDM5" s="885"/>
      <c r="HDN5" s="885"/>
      <c r="HDO5" s="885"/>
      <c r="HDP5" s="885"/>
      <c r="HDQ5" s="885"/>
      <c r="HDR5" s="885"/>
      <c r="HDS5" s="885"/>
      <c r="HDT5" s="885"/>
      <c r="HDU5" s="885"/>
      <c r="HDV5" s="885"/>
      <c r="HDW5" s="885"/>
      <c r="HDX5" s="885"/>
      <c r="HDY5" s="885"/>
      <c r="HDZ5" s="885"/>
      <c r="HEA5" s="885"/>
      <c r="HEB5" s="885"/>
      <c r="HEC5" s="885"/>
      <c r="HED5" s="885"/>
      <c r="HEE5" s="885"/>
      <c r="HEF5" s="885"/>
      <c r="HEG5" s="885"/>
      <c r="HEH5" s="885"/>
      <c r="HEI5" s="885"/>
      <c r="HEJ5" s="885"/>
      <c r="HEK5" s="885"/>
      <c r="HEL5" s="885"/>
      <c r="HEM5" s="885"/>
      <c r="HEN5" s="885"/>
      <c r="HEO5" s="885"/>
      <c r="HEP5" s="885"/>
      <c r="HEQ5" s="885"/>
      <c r="HER5" s="885"/>
      <c r="HES5" s="885"/>
      <c r="HET5" s="885"/>
      <c r="HEU5" s="885"/>
      <c r="HEV5" s="885"/>
      <c r="HEW5" s="885"/>
      <c r="HEX5" s="885"/>
      <c r="HEY5" s="885"/>
      <c r="HEZ5" s="885"/>
      <c r="HFA5" s="885"/>
      <c r="HFB5" s="885"/>
      <c r="HFC5" s="885"/>
      <c r="HFD5" s="885"/>
      <c r="HFE5" s="885"/>
      <c r="HFF5" s="885"/>
      <c r="HFG5" s="885"/>
      <c r="HFH5" s="885"/>
      <c r="HFI5" s="885"/>
      <c r="HFJ5" s="885"/>
      <c r="HFK5" s="885"/>
      <c r="HFL5" s="885"/>
      <c r="HFM5" s="885"/>
      <c r="HFN5" s="885"/>
      <c r="HFO5" s="885"/>
      <c r="HFP5" s="885"/>
      <c r="HFQ5" s="885"/>
      <c r="HFR5" s="885"/>
      <c r="HFS5" s="885"/>
      <c r="HFT5" s="885"/>
      <c r="HFU5" s="885"/>
      <c r="HFV5" s="885"/>
      <c r="HFW5" s="885"/>
      <c r="HFX5" s="885"/>
      <c r="HFY5" s="885"/>
      <c r="HFZ5" s="885"/>
      <c r="HGA5" s="885"/>
      <c r="HGB5" s="885"/>
      <c r="HGC5" s="885"/>
      <c r="HGD5" s="885"/>
      <c r="HGE5" s="885"/>
      <c r="HGF5" s="885"/>
      <c r="HGG5" s="885"/>
      <c r="HGH5" s="885"/>
      <c r="HGI5" s="885"/>
      <c r="HGJ5" s="885"/>
      <c r="HGK5" s="885"/>
      <c r="HGL5" s="885"/>
      <c r="HGM5" s="885"/>
      <c r="HGN5" s="885"/>
      <c r="HGO5" s="885"/>
      <c r="HGP5" s="885"/>
      <c r="HGQ5" s="885"/>
      <c r="HGR5" s="885"/>
      <c r="HGS5" s="885"/>
      <c r="HGT5" s="885"/>
      <c r="HGU5" s="885"/>
      <c r="HGV5" s="885"/>
      <c r="HGW5" s="885"/>
      <c r="HGX5" s="885"/>
      <c r="HGY5" s="885"/>
      <c r="HGZ5" s="885"/>
      <c r="HHA5" s="885"/>
      <c r="HHB5" s="885"/>
      <c r="HHC5" s="885"/>
      <c r="HHD5" s="885"/>
      <c r="HHE5" s="885"/>
      <c r="HHF5" s="885"/>
      <c r="HHG5" s="885"/>
      <c r="HHH5" s="885"/>
      <c r="HHI5" s="885"/>
      <c r="HHJ5" s="885"/>
      <c r="HHK5" s="885"/>
      <c r="HHL5" s="885"/>
      <c r="HHM5" s="885"/>
      <c r="HHN5" s="885"/>
      <c r="HHO5" s="885"/>
      <c r="HHP5" s="885"/>
      <c r="HHQ5" s="885"/>
      <c r="HHR5" s="885"/>
      <c r="HHS5" s="885"/>
      <c r="HHT5" s="885"/>
      <c r="HHU5" s="885"/>
      <c r="HHV5" s="885"/>
      <c r="HHW5" s="885"/>
      <c r="HHX5" s="885"/>
      <c r="HHY5" s="885"/>
      <c r="HHZ5" s="885"/>
      <c r="HIA5" s="885"/>
      <c r="HIB5" s="885"/>
      <c r="HIC5" s="885"/>
      <c r="HID5" s="885"/>
      <c r="HIE5" s="885"/>
      <c r="HIF5" s="885"/>
      <c r="HIG5" s="885"/>
      <c r="HIH5" s="885"/>
      <c r="HII5" s="885"/>
      <c r="HIJ5" s="885"/>
      <c r="HIK5" s="885"/>
      <c r="HIL5" s="885"/>
      <c r="HIM5" s="885"/>
      <c r="HIN5" s="885"/>
      <c r="HIO5" s="885"/>
      <c r="HIP5" s="885"/>
      <c r="HIQ5" s="885"/>
      <c r="HIR5" s="885"/>
      <c r="HIS5" s="885"/>
      <c r="HIT5" s="885"/>
      <c r="HIU5" s="885"/>
      <c r="HIV5" s="885"/>
      <c r="HIW5" s="885"/>
      <c r="HIX5" s="885"/>
      <c r="HIY5" s="885"/>
      <c r="HIZ5" s="885"/>
      <c r="HJA5" s="885"/>
      <c r="HJB5" s="885"/>
      <c r="HJC5" s="885"/>
      <c r="HJD5" s="885"/>
      <c r="HJE5" s="885"/>
      <c r="HJF5" s="885"/>
      <c r="HJG5" s="885"/>
      <c r="HJH5" s="885"/>
      <c r="HJI5" s="885"/>
      <c r="HJJ5" s="885"/>
      <c r="HJK5" s="885"/>
      <c r="HJL5" s="885"/>
      <c r="HJM5" s="885"/>
      <c r="HJN5" s="885"/>
      <c r="HJO5" s="885"/>
      <c r="HJP5" s="885"/>
      <c r="HJQ5" s="885"/>
      <c r="HJR5" s="885"/>
      <c r="HJS5" s="885"/>
      <c r="HJT5" s="885"/>
      <c r="HJU5" s="885"/>
      <c r="HJV5" s="885"/>
      <c r="HJW5" s="885"/>
      <c r="HJX5" s="885"/>
      <c r="HJY5" s="885"/>
      <c r="HJZ5" s="885"/>
      <c r="HKA5" s="885"/>
      <c r="HKB5" s="885"/>
      <c r="HKC5" s="885"/>
      <c r="HKD5" s="885"/>
      <c r="HKE5" s="885"/>
      <c r="HKF5" s="885"/>
      <c r="HKG5" s="885"/>
      <c r="HKH5" s="885"/>
      <c r="HKI5" s="885"/>
      <c r="HKJ5" s="885"/>
      <c r="HKK5" s="885"/>
      <c r="HKL5" s="885"/>
      <c r="HKM5" s="885"/>
      <c r="HKN5" s="885"/>
      <c r="HKO5" s="885"/>
      <c r="HKP5" s="885"/>
      <c r="HKQ5" s="885"/>
      <c r="HKR5" s="885"/>
      <c r="HKS5" s="885"/>
      <c r="HKT5" s="885"/>
      <c r="HKU5" s="885"/>
      <c r="HKV5" s="885"/>
      <c r="HKW5" s="885"/>
      <c r="HKX5" s="885"/>
      <c r="HKY5" s="885"/>
      <c r="HKZ5" s="885"/>
      <c r="HLA5" s="885"/>
      <c r="HLB5" s="885"/>
      <c r="HLC5" s="885"/>
      <c r="HLD5" s="885"/>
      <c r="HLE5" s="885"/>
      <c r="HLF5" s="885"/>
      <c r="HLG5" s="885"/>
      <c r="HLH5" s="885"/>
      <c r="HLI5" s="885"/>
      <c r="HLJ5" s="885"/>
      <c r="HLK5" s="885"/>
      <c r="HLL5" s="885"/>
      <c r="HLM5" s="885"/>
      <c r="HLN5" s="885"/>
      <c r="HLO5" s="885"/>
      <c r="HLP5" s="885"/>
      <c r="HLQ5" s="885"/>
      <c r="HLR5" s="885"/>
      <c r="HLS5" s="885"/>
      <c r="HLT5" s="885"/>
      <c r="HLU5" s="885"/>
      <c r="HLV5" s="885"/>
      <c r="HLW5" s="885"/>
      <c r="HLX5" s="885"/>
      <c r="HLY5" s="885"/>
      <c r="HLZ5" s="885"/>
      <c r="HMA5" s="885"/>
      <c r="HMB5" s="885"/>
      <c r="HMC5" s="885"/>
      <c r="HMD5" s="885"/>
      <c r="HME5" s="885"/>
      <c r="HMF5" s="885"/>
      <c r="HMG5" s="885"/>
      <c r="HMH5" s="885"/>
      <c r="HMI5" s="885"/>
      <c r="HMJ5" s="885"/>
      <c r="HMK5" s="885"/>
      <c r="HML5" s="885"/>
      <c r="HMM5" s="885"/>
      <c r="HMN5" s="885"/>
      <c r="HMO5" s="885"/>
      <c r="HMP5" s="885"/>
      <c r="HMQ5" s="885"/>
      <c r="HMR5" s="885"/>
      <c r="HMS5" s="885"/>
      <c r="HMT5" s="885"/>
      <c r="HMU5" s="885"/>
      <c r="HMV5" s="885"/>
      <c r="HMW5" s="885"/>
      <c r="HMX5" s="885"/>
      <c r="HMY5" s="885"/>
      <c r="HMZ5" s="885"/>
      <c r="HNA5" s="885"/>
      <c r="HNB5" s="885"/>
      <c r="HNC5" s="885"/>
      <c r="HND5" s="885"/>
      <c r="HNE5" s="885"/>
      <c r="HNF5" s="885"/>
      <c r="HNG5" s="885"/>
      <c r="HNH5" s="885"/>
      <c r="HNI5" s="885"/>
      <c r="HNJ5" s="885"/>
      <c r="HNK5" s="885"/>
      <c r="HNL5" s="885"/>
      <c r="HNM5" s="885"/>
      <c r="HNN5" s="885"/>
      <c r="HNO5" s="885"/>
      <c r="HNP5" s="885"/>
      <c r="HNQ5" s="885"/>
      <c r="HNR5" s="885"/>
      <c r="HNS5" s="885"/>
      <c r="HNT5" s="885"/>
      <c r="HNU5" s="885"/>
      <c r="HNV5" s="885"/>
      <c r="HNW5" s="885"/>
      <c r="HNX5" s="885"/>
      <c r="HNY5" s="885"/>
      <c r="HNZ5" s="885"/>
      <c r="HOA5" s="885"/>
      <c r="HOB5" s="885"/>
      <c r="HOC5" s="885"/>
      <c r="HOD5" s="885"/>
      <c r="HOE5" s="885"/>
      <c r="HOF5" s="885"/>
      <c r="HOG5" s="885"/>
      <c r="HOH5" s="885"/>
      <c r="HOI5" s="885"/>
      <c r="HOJ5" s="885"/>
      <c r="HOK5" s="885"/>
      <c r="HOL5" s="885"/>
      <c r="HOM5" s="885"/>
      <c r="HON5" s="885"/>
      <c r="HOO5" s="885"/>
      <c r="HOP5" s="885"/>
      <c r="HOQ5" s="885"/>
      <c r="HOR5" s="885"/>
      <c r="HOS5" s="885"/>
      <c r="HOT5" s="885"/>
      <c r="HOU5" s="885"/>
      <c r="HOV5" s="885"/>
      <c r="HOW5" s="885"/>
      <c r="HOX5" s="885"/>
      <c r="HOY5" s="885"/>
      <c r="HOZ5" s="885"/>
      <c r="HPA5" s="885"/>
      <c r="HPB5" s="885"/>
      <c r="HPC5" s="885"/>
      <c r="HPD5" s="885"/>
      <c r="HPE5" s="885"/>
      <c r="HPF5" s="885"/>
      <c r="HPG5" s="885"/>
      <c r="HPH5" s="885"/>
      <c r="HPI5" s="885"/>
      <c r="HPJ5" s="885"/>
      <c r="HPK5" s="885"/>
      <c r="HPL5" s="885"/>
      <c r="HPM5" s="885"/>
      <c r="HPN5" s="885"/>
      <c r="HPO5" s="885"/>
      <c r="HPP5" s="885"/>
      <c r="HPQ5" s="885"/>
      <c r="HPR5" s="885"/>
      <c r="HPS5" s="885"/>
      <c r="HPT5" s="885"/>
      <c r="HPU5" s="885"/>
      <c r="HPV5" s="885"/>
      <c r="HPW5" s="885"/>
      <c r="HPX5" s="885"/>
      <c r="HPY5" s="885"/>
      <c r="HPZ5" s="885"/>
      <c r="HQA5" s="885"/>
      <c r="HQB5" s="885"/>
      <c r="HQC5" s="885"/>
      <c r="HQD5" s="885"/>
      <c r="HQE5" s="885"/>
      <c r="HQF5" s="885"/>
      <c r="HQG5" s="885"/>
      <c r="HQH5" s="885"/>
      <c r="HQI5" s="885"/>
      <c r="HQJ5" s="885"/>
      <c r="HQK5" s="885"/>
      <c r="HQL5" s="885"/>
      <c r="HQM5" s="885"/>
      <c r="HQN5" s="885"/>
      <c r="HQO5" s="885"/>
      <c r="HQP5" s="885"/>
      <c r="HQQ5" s="885"/>
      <c r="HQR5" s="885"/>
      <c r="HQS5" s="885"/>
      <c r="HQT5" s="885"/>
      <c r="HQU5" s="885"/>
      <c r="HQV5" s="885"/>
      <c r="HQW5" s="885"/>
      <c r="HQX5" s="885"/>
      <c r="HQY5" s="885"/>
      <c r="HQZ5" s="885"/>
      <c r="HRA5" s="885"/>
      <c r="HRB5" s="885"/>
      <c r="HRC5" s="885"/>
      <c r="HRD5" s="885"/>
      <c r="HRE5" s="885"/>
      <c r="HRF5" s="885"/>
      <c r="HRG5" s="885"/>
      <c r="HRH5" s="885"/>
      <c r="HRI5" s="885"/>
      <c r="HRJ5" s="885"/>
      <c r="HRK5" s="885"/>
      <c r="HRL5" s="885"/>
      <c r="HRM5" s="885"/>
      <c r="HRN5" s="885"/>
      <c r="HRO5" s="885"/>
      <c r="HRP5" s="885"/>
      <c r="HRQ5" s="885"/>
      <c r="HRR5" s="885"/>
      <c r="HRS5" s="885"/>
      <c r="HRT5" s="885"/>
      <c r="HRU5" s="885"/>
      <c r="HRV5" s="885"/>
      <c r="HRW5" s="885"/>
      <c r="HRX5" s="885"/>
      <c r="HRY5" s="885"/>
      <c r="HRZ5" s="885"/>
      <c r="HSA5" s="885"/>
      <c r="HSB5" s="885"/>
      <c r="HSC5" s="885"/>
      <c r="HSD5" s="885"/>
      <c r="HSE5" s="885"/>
      <c r="HSF5" s="885"/>
      <c r="HSG5" s="885"/>
      <c r="HSH5" s="885"/>
      <c r="HSI5" s="885"/>
      <c r="HSJ5" s="885"/>
      <c r="HSK5" s="885"/>
      <c r="HSL5" s="885"/>
      <c r="HSM5" s="885"/>
      <c r="HSN5" s="885"/>
      <c r="HSO5" s="885"/>
      <c r="HSP5" s="885"/>
      <c r="HSQ5" s="885"/>
      <c r="HSR5" s="885"/>
      <c r="HSS5" s="885"/>
      <c r="HST5" s="885"/>
      <c r="HSU5" s="885"/>
      <c r="HSV5" s="885"/>
      <c r="HSW5" s="885"/>
      <c r="HSX5" s="885"/>
      <c r="HSY5" s="885"/>
      <c r="HSZ5" s="885"/>
      <c r="HTA5" s="885"/>
      <c r="HTB5" s="885"/>
      <c r="HTC5" s="885"/>
      <c r="HTD5" s="885"/>
      <c r="HTE5" s="885"/>
      <c r="HTF5" s="885"/>
      <c r="HTG5" s="885"/>
      <c r="HTH5" s="885"/>
      <c r="HTI5" s="885"/>
      <c r="HTJ5" s="885"/>
      <c r="HTK5" s="885"/>
      <c r="HTL5" s="885"/>
      <c r="HTM5" s="885"/>
      <c r="HTN5" s="885"/>
      <c r="HTO5" s="885"/>
      <c r="HTP5" s="885"/>
      <c r="HTQ5" s="885"/>
      <c r="HTR5" s="885"/>
      <c r="HTS5" s="885"/>
      <c r="HTT5" s="885"/>
      <c r="HTU5" s="885"/>
      <c r="HTV5" s="885"/>
      <c r="HTW5" s="885"/>
      <c r="HTX5" s="885"/>
      <c r="HTY5" s="885"/>
      <c r="HTZ5" s="885"/>
      <c r="HUA5" s="885"/>
      <c r="HUB5" s="885"/>
      <c r="HUC5" s="885"/>
      <c r="HUD5" s="885"/>
      <c r="HUE5" s="885"/>
      <c r="HUF5" s="885"/>
      <c r="HUG5" s="885"/>
      <c r="HUH5" s="885"/>
      <c r="HUI5" s="885"/>
      <c r="HUJ5" s="885"/>
      <c r="HUK5" s="885"/>
      <c r="HUL5" s="885"/>
      <c r="HUM5" s="885"/>
      <c r="HUN5" s="885"/>
      <c r="HUO5" s="885"/>
      <c r="HUP5" s="885"/>
      <c r="HUQ5" s="885"/>
      <c r="HUR5" s="885"/>
      <c r="HUS5" s="885"/>
      <c r="HUT5" s="885"/>
      <c r="HUU5" s="885"/>
      <c r="HUV5" s="885"/>
      <c r="HUW5" s="885"/>
      <c r="HUX5" s="885"/>
      <c r="HUY5" s="885"/>
      <c r="HUZ5" s="885"/>
      <c r="HVA5" s="885"/>
      <c r="HVB5" s="885"/>
      <c r="HVC5" s="885"/>
      <c r="HVD5" s="885"/>
      <c r="HVE5" s="885"/>
      <c r="HVF5" s="885"/>
      <c r="HVG5" s="885"/>
      <c r="HVH5" s="885"/>
      <c r="HVI5" s="885"/>
      <c r="HVJ5" s="885"/>
      <c r="HVK5" s="885"/>
      <c r="HVL5" s="885"/>
      <c r="HVM5" s="885"/>
      <c r="HVN5" s="885"/>
      <c r="HVO5" s="885"/>
      <c r="HVP5" s="885"/>
      <c r="HVQ5" s="885"/>
      <c r="HVR5" s="885"/>
      <c r="HVS5" s="885"/>
      <c r="HVT5" s="885"/>
      <c r="HVU5" s="885"/>
      <c r="HVV5" s="885"/>
      <c r="HVW5" s="885"/>
      <c r="HVX5" s="885"/>
      <c r="HVY5" s="885"/>
      <c r="HVZ5" s="885"/>
      <c r="HWA5" s="885"/>
      <c r="HWB5" s="885"/>
      <c r="HWC5" s="885"/>
      <c r="HWD5" s="885"/>
      <c r="HWE5" s="885"/>
      <c r="HWF5" s="885"/>
      <c r="HWG5" s="885"/>
      <c r="HWH5" s="885"/>
      <c r="HWI5" s="885"/>
      <c r="HWJ5" s="885"/>
      <c r="HWK5" s="885"/>
      <c r="HWL5" s="885"/>
      <c r="HWM5" s="885"/>
      <c r="HWN5" s="885"/>
      <c r="HWO5" s="885"/>
      <c r="HWP5" s="885"/>
      <c r="HWQ5" s="885"/>
      <c r="HWR5" s="885"/>
      <c r="HWS5" s="885"/>
      <c r="HWT5" s="885"/>
      <c r="HWU5" s="885"/>
      <c r="HWV5" s="885"/>
      <c r="HWW5" s="885"/>
      <c r="HWX5" s="885"/>
      <c r="HWY5" s="885"/>
      <c r="HWZ5" s="885"/>
      <c r="HXA5" s="885"/>
      <c r="HXB5" s="885"/>
      <c r="HXC5" s="885"/>
      <c r="HXD5" s="885"/>
      <c r="HXE5" s="885"/>
      <c r="HXF5" s="885"/>
      <c r="HXG5" s="885"/>
      <c r="HXH5" s="885"/>
      <c r="HXI5" s="885"/>
      <c r="HXJ5" s="885"/>
      <c r="HXK5" s="885"/>
      <c r="HXL5" s="885"/>
      <c r="HXM5" s="885"/>
      <c r="HXN5" s="885"/>
      <c r="HXO5" s="885"/>
      <c r="HXP5" s="885"/>
      <c r="HXQ5" s="885"/>
      <c r="HXR5" s="885"/>
      <c r="HXS5" s="885"/>
      <c r="HXT5" s="885"/>
      <c r="HXU5" s="885"/>
      <c r="HXV5" s="885"/>
      <c r="HXW5" s="885"/>
      <c r="HXX5" s="885"/>
      <c r="HXY5" s="885"/>
      <c r="HXZ5" s="885"/>
      <c r="HYA5" s="885"/>
      <c r="HYB5" s="885"/>
      <c r="HYC5" s="885"/>
      <c r="HYD5" s="885"/>
      <c r="HYE5" s="885"/>
      <c r="HYF5" s="885"/>
      <c r="HYG5" s="885"/>
      <c r="HYH5" s="885"/>
      <c r="HYI5" s="885"/>
      <c r="HYJ5" s="885"/>
      <c r="HYK5" s="885"/>
      <c r="HYL5" s="885"/>
      <c r="HYM5" s="885"/>
      <c r="HYN5" s="885"/>
      <c r="HYO5" s="885"/>
      <c r="HYP5" s="885"/>
      <c r="HYQ5" s="885"/>
      <c r="HYR5" s="885"/>
      <c r="HYS5" s="885"/>
      <c r="HYT5" s="885"/>
      <c r="HYU5" s="885"/>
      <c r="HYV5" s="885"/>
      <c r="HYW5" s="885"/>
      <c r="HYX5" s="885"/>
      <c r="HYY5" s="885"/>
      <c r="HYZ5" s="885"/>
      <c r="HZA5" s="885"/>
      <c r="HZB5" s="885"/>
      <c r="HZC5" s="885"/>
      <c r="HZD5" s="885"/>
      <c r="HZE5" s="885"/>
      <c r="HZF5" s="885"/>
      <c r="HZG5" s="885"/>
      <c r="HZH5" s="885"/>
      <c r="HZI5" s="885"/>
      <c r="HZJ5" s="885"/>
      <c r="HZK5" s="885"/>
      <c r="HZL5" s="885"/>
      <c r="HZM5" s="885"/>
      <c r="HZN5" s="885"/>
      <c r="HZO5" s="885"/>
      <c r="HZP5" s="885"/>
      <c r="HZQ5" s="885"/>
      <c r="HZR5" s="885"/>
      <c r="HZS5" s="885"/>
      <c r="HZT5" s="885"/>
      <c r="HZU5" s="885"/>
      <c r="HZV5" s="885"/>
      <c r="HZW5" s="885"/>
      <c r="HZX5" s="885"/>
      <c r="HZY5" s="885"/>
      <c r="HZZ5" s="885"/>
      <c r="IAA5" s="885"/>
      <c r="IAB5" s="885"/>
      <c r="IAC5" s="885"/>
      <c r="IAD5" s="885"/>
      <c r="IAE5" s="885"/>
      <c r="IAF5" s="885"/>
      <c r="IAG5" s="885"/>
      <c r="IAH5" s="885"/>
      <c r="IAI5" s="885"/>
      <c r="IAJ5" s="885"/>
      <c r="IAK5" s="885"/>
      <c r="IAL5" s="885"/>
      <c r="IAM5" s="885"/>
      <c r="IAN5" s="885"/>
      <c r="IAO5" s="885"/>
      <c r="IAP5" s="885"/>
      <c r="IAQ5" s="885"/>
      <c r="IAR5" s="885"/>
      <c r="IAS5" s="885"/>
      <c r="IAT5" s="885"/>
      <c r="IAU5" s="885"/>
      <c r="IAV5" s="885"/>
      <c r="IAW5" s="885"/>
      <c r="IAX5" s="885"/>
      <c r="IAY5" s="885"/>
      <c r="IAZ5" s="885"/>
      <c r="IBA5" s="885"/>
      <c r="IBB5" s="885"/>
      <c r="IBC5" s="885"/>
      <c r="IBD5" s="885"/>
      <c r="IBE5" s="885"/>
      <c r="IBF5" s="885"/>
      <c r="IBG5" s="885"/>
      <c r="IBH5" s="885"/>
      <c r="IBI5" s="885"/>
      <c r="IBJ5" s="885"/>
      <c r="IBK5" s="885"/>
      <c r="IBL5" s="885"/>
      <c r="IBM5" s="885"/>
      <c r="IBN5" s="885"/>
      <c r="IBO5" s="885"/>
      <c r="IBP5" s="885"/>
      <c r="IBQ5" s="885"/>
      <c r="IBR5" s="885"/>
      <c r="IBS5" s="885"/>
      <c r="IBT5" s="885"/>
      <c r="IBU5" s="885"/>
      <c r="IBV5" s="885"/>
      <c r="IBW5" s="885"/>
      <c r="IBX5" s="885"/>
      <c r="IBY5" s="885"/>
      <c r="IBZ5" s="885"/>
      <c r="ICA5" s="885"/>
      <c r="ICB5" s="885"/>
      <c r="ICC5" s="885"/>
      <c r="ICD5" s="885"/>
      <c r="ICE5" s="885"/>
      <c r="ICF5" s="885"/>
      <c r="ICG5" s="885"/>
      <c r="ICH5" s="885"/>
      <c r="ICI5" s="885"/>
      <c r="ICJ5" s="885"/>
      <c r="ICK5" s="885"/>
      <c r="ICL5" s="885"/>
      <c r="ICM5" s="885"/>
      <c r="ICN5" s="885"/>
      <c r="ICO5" s="885"/>
      <c r="ICP5" s="885"/>
      <c r="ICQ5" s="885"/>
      <c r="ICR5" s="885"/>
      <c r="ICS5" s="885"/>
      <c r="ICT5" s="885"/>
      <c r="ICU5" s="885"/>
      <c r="ICV5" s="885"/>
      <c r="ICW5" s="885"/>
      <c r="ICX5" s="885"/>
      <c r="ICY5" s="885"/>
      <c r="ICZ5" s="885"/>
      <c r="IDA5" s="885"/>
      <c r="IDB5" s="885"/>
      <c r="IDC5" s="885"/>
      <c r="IDD5" s="885"/>
      <c r="IDE5" s="885"/>
      <c r="IDF5" s="885"/>
      <c r="IDG5" s="885"/>
      <c r="IDH5" s="885"/>
      <c r="IDI5" s="885"/>
      <c r="IDJ5" s="885"/>
      <c r="IDK5" s="885"/>
      <c r="IDL5" s="885"/>
      <c r="IDM5" s="885"/>
      <c r="IDN5" s="885"/>
      <c r="IDO5" s="885"/>
      <c r="IDP5" s="885"/>
      <c r="IDQ5" s="885"/>
      <c r="IDR5" s="885"/>
      <c r="IDS5" s="885"/>
      <c r="IDT5" s="885"/>
      <c r="IDU5" s="885"/>
      <c r="IDV5" s="885"/>
      <c r="IDW5" s="885"/>
      <c r="IDX5" s="885"/>
      <c r="IDY5" s="885"/>
      <c r="IDZ5" s="885"/>
      <c r="IEA5" s="885"/>
      <c r="IEB5" s="885"/>
      <c r="IEC5" s="885"/>
      <c r="IED5" s="885"/>
      <c r="IEE5" s="885"/>
      <c r="IEF5" s="885"/>
      <c r="IEG5" s="885"/>
      <c r="IEH5" s="885"/>
      <c r="IEI5" s="885"/>
      <c r="IEJ5" s="885"/>
      <c r="IEK5" s="885"/>
      <c r="IEL5" s="885"/>
      <c r="IEM5" s="885"/>
      <c r="IEN5" s="885"/>
      <c r="IEO5" s="885"/>
      <c r="IEP5" s="885"/>
      <c r="IEQ5" s="885"/>
      <c r="IER5" s="885"/>
      <c r="IES5" s="885"/>
      <c r="IET5" s="885"/>
      <c r="IEU5" s="885"/>
      <c r="IEV5" s="885"/>
      <c r="IEW5" s="885"/>
      <c r="IEX5" s="885"/>
      <c r="IEY5" s="885"/>
      <c r="IEZ5" s="885"/>
      <c r="IFA5" s="885"/>
      <c r="IFB5" s="885"/>
      <c r="IFC5" s="885"/>
      <c r="IFD5" s="885"/>
      <c r="IFE5" s="885"/>
      <c r="IFF5" s="885"/>
      <c r="IFG5" s="885"/>
      <c r="IFH5" s="885"/>
      <c r="IFI5" s="885"/>
      <c r="IFJ5" s="885"/>
      <c r="IFK5" s="885"/>
      <c r="IFL5" s="885"/>
      <c r="IFM5" s="885"/>
      <c r="IFN5" s="885"/>
      <c r="IFO5" s="885"/>
      <c r="IFP5" s="885"/>
      <c r="IFQ5" s="885"/>
      <c r="IFR5" s="885"/>
      <c r="IFS5" s="885"/>
      <c r="IFT5" s="885"/>
      <c r="IFU5" s="885"/>
      <c r="IFV5" s="885"/>
      <c r="IFW5" s="885"/>
      <c r="IFX5" s="885"/>
      <c r="IFY5" s="885"/>
      <c r="IFZ5" s="885"/>
      <c r="IGA5" s="885"/>
      <c r="IGB5" s="885"/>
      <c r="IGC5" s="885"/>
      <c r="IGD5" s="885"/>
      <c r="IGE5" s="885"/>
      <c r="IGF5" s="885"/>
      <c r="IGG5" s="885"/>
      <c r="IGH5" s="885"/>
      <c r="IGI5" s="885"/>
      <c r="IGJ5" s="885"/>
      <c r="IGK5" s="885"/>
      <c r="IGL5" s="885"/>
      <c r="IGM5" s="885"/>
      <c r="IGN5" s="885"/>
      <c r="IGO5" s="885"/>
      <c r="IGP5" s="885"/>
      <c r="IGQ5" s="885"/>
      <c r="IGR5" s="885"/>
      <c r="IGS5" s="885"/>
      <c r="IGT5" s="885"/>
      <c r="IGU5" s="885"/>
      <c r="IGV5" s="885"/>
      <c r="IGW5" s="885"/>
      <c r="IGX5" s="885"/>
      <c r="IGY5" s="885"/>
      <c r="IGZ5" s="885"/>
      <c r="IHA5" s="885"/>
      <c r="IHB5" s="885"/>
      <c r="IHC5" s="885"/>
      <c r="IHD5" s="885"/>
      <c r="IHE5" s="885"/>
      <c r="IHF5" s="885"/>
      <c r="IHG5" s="885"/>
      <c r="IHH5" s="885"/>
      <c r="IHI5" s="885"/>
      <c r="IHJ5" s="885"/>
      <c r="IHK5" s="885"/>
      <c r="IHL5" s="885"/>
      <c r="IHM5" s="885"/>
      <c r="IHN5" s="885"/>
      <c r="IHO5" s="885"/>
      <c r="IHP5" s="885"/>
      <c r="IHQ5" s="885"/>
      <c r="IHR5" s="885"/>
      <c r="IHS5" s="885"/>
      <c r="IHT5" s="885"/>
      <c r="IHU5" s="885"/>
      <c r="IHV5" s="885"/>
      <c r="IHW5" s="885"/>
      <c r="IHX5" s="885"/>
      <c r="IHY5" s="885"/>
      <c r="IHZ5" s="885"/>
      <c r="IIA5" s="885"/>
      <c r="IIB5" s="885"/>
      <c r="IIC5" s="885"/>
      <c r="IID5" s="885"/>
      <c r="IIE5" s="885"/>
      <c r="IIF5" s="885"/>
      <c r="IIG5" s="885"/>
      <c r="IIH5" s="885"/>
      <c r="III5" s="885"/>
      <c r="IIJ5" s="885"/>
      <c r="IIK5" s="885"/>
      <c r="IIL5" s="885"/>
      <c r="IIM5" s="885"/>
      <c r="IIN5" s="885"/>
      <c r="IIO5" s="885"/>
      <c r="IIP5" s="885"/>
      <c r="IIQ5" s="885"/>
      <c r="IIR5" s="885"/>
      <c r="IIS5" s="885"/>
      <c r="IIT5" s="885"/>
      <c r="IIU5" s="885"/>
      <c r="IIV5" s="885"/>
      <c r="IIW5" s="885"/>
      <c r="IIX5" s="885"/>
      <c r="IIY5" s="885"/>
      <c r="IIZ5" s="885"/>
      <c r="IJA5" s="885"/>
      <c r="IJB5" s="885"/>
      <c r="IJC5" s="885"/>
      <c r="IJD5" s="885"/>
      <c r="IJE5" s="885"/>
      <c r="IJF5" s="885"/>
      <c r="IJG5" s="885"/>
      <c r="IJH5" s="885"/>
      <c r="IJI5" s="885"/>
      <c r="IJJ5" s="885"/>
      <c r="IJK5" s="885"/>
      <c r="IJL5" s="885"/>
      <c r="IJM5" s="885"/>
      <c r="IJN5" s="885"/>
      <c r="IJO5" s="885"/>
      <c r="IJP5" s="885"/>
      <c r="IJQ5" s="885"/>
      <c r="IJR5" s="885"/>
      <c r="IJS5" s="885"/>
      <c r="IJT5" s="885"/>
      <c r="IJU5" s="885"/>
      <c r="IJV5" s="885"/>
      <c r="IJW5" s="885"/>
      <c r="IJX5" s="885"/>
      <c r="IJY5" s="885"/>
      <c r="IJZ5" s="885"/>
      <c r="IKA5" s="885"/>
      <c r="IKB5" s="885"/>
      <c r="IKC5" s="885"/>
      <c r="IKD5" s="885"/>
      <c r="IKE5" s="885"/>
      <c r="IKF5" s="885"/>
      <c r="IKG5" s="885"/>
      <c r="IKH5" s="885"/>
      <c r="IKI5" s="885"/>
      <c r="IKJ5" s="885"/>
      <c r="IKK5" s="885"/>
      <c r="IKL5" s="885"/>
      <c r="IKM5" s="885"/>
      <c r="IKN5" s="885"/>
      <c r="IKO5" s="885"/>
      <c r="IKP5" s="885"/>
      <c r="IKQ5" s="885"/>
      <c r="IKR5" s="885"/>
      <c r="IKS5" s="885"/>
      <c r="IKT5" s="885"/>
      <c r="IKU5" s="885"/>
      <c r="IKV5" s="885"/>
      <c r="IKW5" s="885"/>
      <c r="IKX5" s="885"/>
      <c r="IKY5" s="885"/>
      <c r="IKZ5" s="885"/>
      <c r="ILA5" s="885"/>
      <c r="ILB5" s="885"/>
      <c r="ILC5" s="885"/>
      <c r="ILD5" s="885"/>
      <c r="ILE5" s="885"/>
      <c r="ILF5" s="885"/>
      <c r="ILG5" s="885"/>
      <c r="ILH5" s="885"/>
      <c r="ILI5" s="885"/>
      <c r="ILJ5" s="885"/>
      <c r="ILK5" s="885"/>
      <c r="ILL5" s="885"/>
      <c r="ILM5" s="885"/>
      <c r="ILN5" s="885"/>
      <c r="ILO5" s="885"/>
      <c r="ILP5" s="885"/>
      <c r="ILQ5" s="885"/>
      <c r="ILR5" s="885"/>
      <c r="ILS5" s="885"/>
      <c r="ILT5" s="885"/>
      <c r="ILU5" s="885"/>
      <c r="ILV5" s="885"/>
      <c r="ILW5" s="885"/>
      <c r="ILX5" s="885"/>
      <c r="ILY5" s="885"/>
      <c r="ILZ5" s="885"/>
      <c r="IMA5" s="885"/>
      <c r="IMB5" s="885"/>
      <c r="IMC5" s="885"/>
      <c r="IMD5" s="885"/>
      <c r="IME5" s="885"/>
      <c r="IMF5" s="885"/>
      <c r="IMG5" s="885"/>
      <c r="IMH5" s="885"/>
      <c r="IMI5" s="885"/>
      <c r="IMJ5" s="885"/>
      <c r="IMK5" s="885"/>
      <c r="IML5" s="885"/>
      <c r="IMM5" s="885"/>
      <c r="IMN5" s="885"/>
      <c r="IMO5" s="885"/>
      <c r="IMP5" s="885"/>
      <c r="IMQ5" s="885"/>
      <c r="IMR5" s="885"/>
      <c r="IMS5" s="885"/>
      <c r="IMT5" s="885"/>
      <c r="IMU5" s="885"/>
      <c r="IMV5" s="885"/>
      <c r="IMW5" s="885"/>
      <c r="IMX5" s="885"/>
      <c r="IMY5" s="885"/>
      <c r="IMZ5" s="885"/>
      <c r="INA5" s="885"/>
      <c r="INB5" s="885"/>
      <c r="INC5" s="885"/>
      <c r="IND5" s="885"/>
      <c r="INE5" s="885"/>
      <c r="INF5" s="885"/>
      <c r="ING5" s="885"/>
      <c r="INH5" s="885"/>
      <c r="INI5" s="885"/>
      <c r="INJ5" s="885"/>
      <c r="INK5" s="885"/>
      <c r="INL5" s="885"/>
      <c r="INM5" s="885"/>
      <c r="INN5" s="885"/>
      <c r="INO5" s="885"/>
      <c r="INP5" s="885"/>
      <c r="INQ5" s="885"/>
      <c r="INR5" s="885"/>
      <c r="INS5" s="885"/>
      <c r="INT5" s="885"/>
      <c r="INU5" s="885"/>
      <c r="INV5" s="885"/>
      <c r="INW5" s="885"/>
      <c r="INX5" s="885"/>
      <c r="INY5" s="885"/>
      <c r="INZ5" s="885"/>
      <c r="IOA5" s="885"/>
      <c r="IOB5" s="885"/>
      <c r="IOC5" s="885"/>
      <c r="IOD5" s="885"/>
      <c r="IOE5" s="885"/>
      <c r="IOF5" s="885"/>
      <c r="IOG5" s="885"/>
      <c r="IOH5" s="885"/>
      <c r="IOI5" s="885"/>
      <c r="IOJ5" s="885"/>
      <c r="IOK5" s="885"/>
      <c r="IOL5" s="885"/>
      <c r="IOM5" s="885"/>
      <c r="ION5" s="885"/>
      <c r="IOO5" s="885"/>
      <c r="IOP5" s="885"/>
      <c r="IOQ5" s="885"/>
      <c r="IOR5" s="885"/>
      <c r="IOS5" s="885"/>
      <c r="IOT5" s="885"/>
      <c r="IOU5" s="885"/>
      <c r="IOV5" s="885"/>
      <c r="IOW5" s="885"/>
      <c r="IOX5" s="885"/>
      <c r="IOY5" s="885"/>
      <c r="IOZ5" s="885"/>
      <c r="IPA5" s="885"/>
      <c r="IPB5" s="885"/>
      <c r="IPC5" s="885"/>
      <c r="IPD5" s="885"/>
      <c r="IPE5" s="885"/>
      <c r="IPF5" s="885"/>
      <c r="IPG5" s="885"/>
      <c r="IPH5" s="885"/>
      <c r="IPI5" s="885"/>
      <c r="IPJ5" s="885"/>
      <c r="IPK5" s="885"/>
      <c r="IPL5" s="885"/>
      <c r="IPM5" s="885"/>
      <c r="IPN5" s="885"/>
      <c r="IPO5" s="885"/>
      <c r="IPP5" s="885"/>
      <c r="IPQ5" s="885"/>
      <c r="IPR5" s="885"/>
      <c r="IPS5" s="885"/>
      <c r="IPT5" s="885"/>
      <c r="IPU5" s="885"/>
      <c r="IPV5" s="885"/>
      <c r="IPW5" s="885"/>
      <c r="IPX5" s="885"/>
      <c r="IPY5" s="885"/>
      <c r="IPZ5" s="885"/>
      <c r="IQA5" s="885"/>
      <c r="IQB5" s="885"/>
      <c r="IQC5" s="885"/>
      <c r="IQD5" s="885"/>
      <c r="IQE5" s="885"/>
      <c r="IQF5" s="885"/>
      <c r="IQG5" s="885"/>
      <c r="IQH5" s="885"/>
      <c r="IQI5" s="885"/>
      <c r="IQJ5" s="885"/>
      <c r="IQK5" s="885"/>
      <c r="IQL5" s="885"/>
      <c r="IQM5" s="885"/>
      <c r="IQN5" s="885"/>
      <c r="IQO5" s="885"/>
      <c r="IQP5" s="885"/>
      <c r="IQQ5" s="885"/>
      <c r="IQR5" s="885"/>
      <c r="IQS5" s="885"/>
      <c r="IQT5" s="885"/>
      <c r="IQU5" s="885"/>
      <c r="IQV5" s="885"/>
      <c r="IQW5" s="885"/>
      <c r="IQX5" s="885"/>
      <c r="IQY5" s="885"/>
      <c r="IQZ5" s="885"/>
      <c r="IRA5" s="885"/>
      <c r="IRB5" s="885"/>
      <c r="IRC5" s="885"/>
      <c r="IRD5" s="885"/>
      <c r="IRE5" s="885"/>
      <c r="IRF5" s="885"/>
      <c r="IRG5" s="885"/>
      <c r="IRH5" s="885"/>
      <c r="IRI5" s="885"/>
      <c r="IRJ5" s="885"/>
      <c r="IRK5" s="885"/>
      <c r="IRL5" s="885"/>
      <c r="IRM5" s="885"/>
      <c r="IRN5" s="885"/>
      <c r="IRO5" s="885"/>
      <c r="IRP5" s="885"/>
      <c r="IRQ5" s="885"/>
      <c r="IRR5" s="885"/>
      <c r="IRS5" s="885"/>
      <c r="IRT5" s="885"/>
      <c r="IRU5" s="885"/>
      <c r="IRV5" s="885"/>
      <c r="IRW5" s="885"/>
      <c r="IRX5" s="885"/>
      <c r="IRY5" s="885"/>
      <c r="IRZ5" s="885"/>
      <c r="ISA5" s="885"/>
      <c r="ISB5" s="885"/>
      <c r="ISC5" s="885"/>
      <c r="ISD5" s="885"/>
      <c r="ISE5" s="885"/>
      <c r="ISF5" s="885"/>
      <c r="ISG5" s="885"/>
      <c r="ISH5" s="885"/>
      <c r="ISI5" s="885"/>
      <c r="ISJ5" s="885"/>
      <c r="ISK5" s="885"/>
      <c r="ISL5" s="885"/>
      <c r="ISM5" s="885"/>
      <c r="ISN5" s="885"/>
      <c r="ISO5" s="885"/>
      <c r="ISP5" s="885"/>
      <c r="ISQ5" s="885"/>
      <c r="ISR5" s="885"/>
      <c r="ISS5" s="885"/>
      <c r="IST5" s="885"/>
      <c r="ISU5" s="885"/>
      <c r="ISV5" s="885"/>
      <c r="ISW5" s="885"/>
      <c r="ISX5" s="885"/>
      <c r="ISY5" s="885"/>
      <c r="ISZ5" s="885"/>
      <c r="ITA5" s="885"/>
      <c r="ITB5" s="885"/>
      <c r="ITC5" s="885"/>
      <c r="ITD5" s="885"/>
      <c r="ITE5" s="885"/>
      <c r="ITF5" s="885"/>
      <c r="ITG5" s="885"/>
      <c r="ITH5" s="885"/>
      <c r="ITI5" s="885"/>
      <c r="ITJ5" s="885"/>
      <c r="ITK5" s="885"/>
      <c r="ITL5" s="885"/>
      <c r="ITM5" s="885"/>
      <c r="ITN5" s="885"/>
      <c r="ITO5" s="885"/>
      <c r="ITP5" s="885"/>
      <c r="ITQ5" s="885"/>
      <c r="ITR5" s="885"/>
      <c r="ITS5" s="885"/>
      <c r="ITT5" s="885"/>
      <c r="ITU5" s="885"/>
      <c r="ITV5" s="885"/>
      <c r="ITW5" s="885"/>
      <c r="ITX5" s="885"/>
      <c r="ITY5" s="885"/>
      <c r="ITZ5" s="885"/>
      <c r="IUA5" s="885"/>
      <c r="IUB5" s="885"/>
      <c r="IUC5" s="885"/>
      <c r="IUD5" s="885"/>
      <c r="IUE5" s="885"/>
      <c r="IUF5" s="885"/>
      <c r="IUG5" s="885"/>
      <c r="IUH5" s="885"/>
      <c r="IUI5" s="885"/>
      <c r="IUJ5" s="885"/>
      <c r="IUK5" s="885"/>
      <c r="IUL5" s="885"/>
      <c r="IUM5" s="885"/>
      <c r="IUN5" s="885"/>
      <c r="IUO5" s="885"/>
      <c r="IUP5" s="885"/>
      <c r="IUQ5" s="885"/>
      <c r="IUR5" s="885"/>
      <c r="IUS5" s="885"/>
      <c r="IUT5" s="885"/>
      <c r="IUU5" s="885"/>
      <c r="IUV5" s="885"/>
      <c r="IUW5" s="885"/>
      <c r="IUX5" s="885"/>
      <c r="IUY5" s="885"/>
      <c r="IUZ5" s="885"/>
      <c r="IVA5" s="885"/>
      <c r="IVB5" s="885"/>
      <c r="IVC5" s="885"/>
      <c r="IVD5" s="885"/>
      <c r="IVE5" s="885"/>
      <c r="IVF5" s="885"/>
      <c r="IVG5" s="885"/>
      <c r="IVH5" s="885"/>
      <c r="IVI5" s="885"/>
      <c r="IVJ5" s="885"/>
      <c r="IVK5" s="885"/>
      <c r="IVL5" s="885"/>
      <c r="IVM5" s="885"/>
      <c r="IVN5" s="885"/>
      <c r="IVO5" s="885"/>
      <c r="IVP5" s="885"/>
      <c r="IVQ5" s="885"/>
      <c r="IVR5" s="885"/>
      <c r="IVS5" s="885"/>
      <c r="IVT5" s="885"/>
      <c r="IVU5" s="885"/>
      <c r="IVV5" s="885"/>
      <c r="IVW5" s="885"/>
      <c r="IVX5" s="885"/>
      <c r="IVY5" s="885"/>
      <c r="IVZ5" s="885"/>
      <c r="IWA5" s="885"/>
      <c r="IWB5" s="885"/>
      <c r="IWC5" s="885"/>
      <c r="IWD5" s="885"/>
      <c r="IWE5" s="885"/>
      <c r="IWF5" s="885"/>
      <c r="IWG5" s="885"/>
      <c r="IWH5" s="885"/>
      <c r="IWI5" s="885"/>
      <c r="IWJ5" s="885"/>
      <c r="IWK5" s="885"/>
      <c r="IWL5" s="885"/>
      <c r="IWM5" s="885"/>
      <c r="IWN5" s="885"/>
      <c r="IWO5" s="885"/>
      <c r="IWP5" s="885"/>
      <c r="IWQ5" s="885"/>
      <c r="IWR5" s="885"/>
      <c r="IWS5" s="885"/>
      <c r="IWT5" s="885"/>
      <c r="IWU5" s="885"/>
      <c r="IWV5" s="885"/>
      <c r="IWW5" s="885"/>
      <c r="IWX5" s="885"/>
      <c r="IWY5" s="885"/>
      <c r="IWZ5" s="885"/>
      <c r="IXA5" s="885"/>
      <c r="IXB5" s="885"/>
      <c r="IXC5" s="885"/>
      <c r="IXD5" s="885"/>
      <c r="IXE5" s="885"/>
      <c r="IXF5" s="885"/>
      <c r="IXG5" s="885"/>
      <c r="IXH5" s="885"/>
      <c r="IXI5" s="885"/>
      <c r="IXJ5" s="885"/>
      <c r="IXK5" s="885"/>
      <c r="IXL5" s="885"/>
      <c r="IXM5" s="885"/>
      <c r="IXN5" s="885"/>
      <c r="IXO5" s="885"/>
      <c r="IXP5" s="885"/>
      <c r="IXQ5" s="885"/>
      <c r="IXR5" s="885"/>
      <c r="IXS5" s="885"/>
      <c r="IXT5" s="885"/>
      <c r="IXU5" s="885"/>
      <c r="IXV5" s="885"/>
      <c r="IXW5" s="885"/>
      <c r="IXX5" s="885"/>
      <c r="IXY5" s="885"/>
      <c r="IXZ5" s="885"/>
      <c r="IYA5" s="885"/>
      <c r="IYB5" s="885"/>
      <c r="IYC5" s="885"/>
      <c r="IYD5" s="885"/>
      <c r="IYE5" s="885"/>
      <c r="IYF5" s="885"/>
      <c r="IYG5" s="885"/>
      <c r="IYH5" s="885"/>
      <c r="IYI5" s="885"/>
      <c r="IYJ5" s="885"/>
      <c r="IYK5" s="885"/>
      <c r="IYL5" s="885"/>
      <c r="IYM5" s="885"/>
      <c r="IYN5" s="885"/>
      <c r="IYO5" s="885"/>
      <c r="IYP5" s="885"/>
      <c r="IYQ5" s="885"/>
      <c r="IYR5" s="885"/>
      <c r="IYS5" s="885"/>
      <c r="IYT5" s="885"/>
      <c r="IYU5" s="885"/>
      <c r="IYV5" s="885"/>
      <c r="IYW5" s="885"/>
      <c r="IYX5" s="885"/>
      <c r="IYY5" s="885"/>
      <c r="IYZ5" s="885"/>
      <c r="IZA5" s="885"/>
      <c r="IZB5" s="885"/>
      <c r="IZC5" s="885"/>
      <c r="IZD5" s="885"/>
      <c r="IZE5" s="885"/>
      <c r="IZF5" s="885"/>
      <c r="IZG5" s="885"/>
      <c r="IZH5" s="885"/>
      <c r="IZI5" s="885"/>
      <c r="IZJ5" s="885"/>
      <c r="IZK5" s="885"/>
      <c r="IZL5" s="885"/>
      <c r="IZM5" s="885"/>
      <c r="IZN5" s="885"/>
      <c r="IZO5" s="885"/>
      <c r="IZP5" s="885"/>
      <c r="IZQ5" s="885"/>
      <c r="IZR5" s="885"/>
      <c r="IZS5" s="885"/>
      <c r="IZT5" s="885"/>
      <c r="IZU5" s="885"/>
      <c r="IZV5" s="885"/>
      <c r="IZW5" s="885"/>
      <c r="IZX5" s="885"/>
      <c r="IZY5" s="885"/>
      <c r="IZZ5" s="885"/>
      <c r="JAA5" s="885"/>
      <c r="JAB5" s="885"/>
      <c r="JAC5" s="885"/>
      <c r="JAD5" s="885"/>
      <c r="JAE5" s="885"/>
      <c r="JAF5" s="885"/>
      <c r="JAG5" s="885"/>
      <c r="JAH5" s="885"/>
      <c r="JAI5" s="885"/>
      <c r="JAJ5" s="885"/>
      <c r="JAK5" s="885"/>
      <c r="JAL5" s="885"/>
      <c r="JAM5" s="885"/>
      <c r="JAN5" s="885"/>
      <c r="JAO5" s="885"/>
      <c r="JAP5" s="885"/>
      <c r="JAQ5" s="885"/>
      <c r="JAR5" s="885"/>
      <c r="JAS5" s="885"/>
      <c r="JAT5" s="885"/>
      <c r="JAU5" s="885"/>
      <c r="JAV5" s="885"/>
      <c r="JAW5" s="885"/>
      <c r="JAX5" s="885"/>
      <c r="JAY5" s="885"/>
      <c r="JAZ5" s="885"/>
      <c r="JBA5" s="885"/>
      <c r="JBB5" s="885"/>
      <c r="JBC5" s="885"/>
      <c r="JBD5" s="885"/>
      <c r="JBE5" s="885"/>
      <c r="JBF5" s="885"/>
      <c r="JBG5" s="885"/>
      <c r="JBH5" s="885"/>
      <c r="JBI5" s="885"/>
      <c r="JBJ5" s="885"/>
      <c r="JBK5" s="885"/>
      <c r="JBL5" s="885"/>
      <c r="JBM5" s="885"/>
      <c r="JBN5" s="885"/>
      <c r="JBO5" s="885"/>
      <c r="JBP5" s="885"/>
      <c r="JBQ5" s="885"/>
      <c r="JBR5" s="885"/>
      <c r="JBS5" s="885"/>
      <c r="JBT5" s="885"/>
      <c r="JBU5" s="885"/>
      <c r="JBV5" s="885"/>
      <c r="JBW5" s="885"/>
      <c r="JBX5" s="885"/>
      <c r="JBY5" s="885"/>
      <c r="JBZ5" s="885"/>
      <c r="JCA5" s="885"/>
      <c r="JCB5" s="885"/>
      <c r="JCC5" s="885"/>
      <c r="JCD5" s="885"/>
      <c r="JCE5" s="885"/>
      <c r="JCF5" s="885"/>
      <c r="JCG5" s="885"/>
      <c r="JCH5" s="885"/>
      <c r="JCI5" s="885"/>
      <c r="JCJ5" s="885"/>
      <c r="JCK5" s="885"/>
      <c r="JCL5" s="885"/>
      <c r="JCM5" s="885"/>
      <c r="JCN5" s="885"/>
      <c r="JCO5" s="885"/>
      <c r="JCP5" s="885"/>
      <c r="JCQ5" s="885"/>
      <c r="JCR5" s="885"/>
      <c r="JCS5" s="885"/>
      <c r="JCT5" s="885"/>
      <c r="JCU5" s="885"/>
      <c r="JCV5" s="885"/>
      <c r="JCW5" s="885"/>
      <c r="JCX5" s="885"/>
      <c r="JCY5" s="885"/>
      <c r="JCZ5" s="885"/>
      <c r="JDA5" s="885"/>
      <c r="JDB5" s="885"/>
      <c r="JDC5" s="885"/>
      <c r="JDD5" s="885"/>
      <c r="JDE5" s="885"/>
      <c r="JDF5" s="885"/>
      <c r="JDG5" s="885"/>
      <c r="JDH5" s="885"/>
      <c r="JDI5" s="885"/>
      <c r="JDJ5" s="885"/>
      <c r="JDK5" s="885"/>
      <c r="JDL5" s="885"/>
      <c r="JDM5" s="885"/>
      <c r="JDN5" s="885"/>
      <c r="JDO5" s="885"/>
      <c r="JDP5" s="885"/>
      <c r="JDQ5" s="885"/>
      <c r="JDR5" s="885"/>
      <c r="JDS5" s="885"/>
      <c r="JDT5" s="885"/>
      <c r="JDU5" s="885"/>
      <c r="JDV5" s="885"/>
      <c r="JDW5" s="885"/>
      <c r="JDX5" s="885"/>
      <c r="JDY5" s="885"/>
      <c r="JDZ5" s="885"/>
      <c r="JEA5" s="885"/>
      <c r="JEB5" s="885"/>
      <c r="JEC5" s="885"/>
      <c r="JED5" s="885"/>
      <c r="JEE5" s="885"/>
      <c r="JEF5" s="885"/>
      <c r="JEG5" s="885"/>
      <c r="JEH5" s="885"/>
      <c r="JEI5" s="885"/>
      <c r="JEJ5" s="885"/>
      <c r="JEK5" s="885"/>
      <c r="JEL5" s="885"/>
      <c r="JEM5" s="885"/>
      <c r="JEN5" s="885"/>
      <c r="JEO5" s="885"/>
      <c r="JEP5" s="885"/>
      <c r="JEQ5" s="885"/>
      <c r="JER5" s="885"/>
      <c r="JES5" s="885"/>
      <c r="JET5" s="885"/>
      <c r="JEU5" s="885"/>
      <c r="JEV5" s="885"/>
      <c r="JEW5" s="885"/>
      <c r="JEX5" s="885"/>
      <c r="JEY5" s="885"/>
      <c r="JEZ5" s="885"/>
      <c r="JFA5" s="885"/>
      <c r="JFB5" s="885"/>
      <c r="JFC5" s="885"/>
      <c r="JFD5" s="885"/>
      <c r="JFE5" s="885"/>
      <c r="JFF5" s="885"/>
      <c r="JFG5" s="885"/>
      <c r="JFH5" s="885"/>
      <c r="JFI5" s="885"/>
      <c r="JFJ5" s="885"/>
      <c r="JFK5" s="885"/>
      <c r="JFL5" s="885"/>
      <c r="JFM5" s="885"/>
      <c r="JFN5" s="885"/>
      <c r="JFO5" s="885"/>
      <c r="JFP5" s="885"/>
      <c r="JFQ5" s="885"/>
      <c r="JFR5" s="885"/>
      <c r="JFS5" s="885"/>
      <c r="JFT5" s="885"/>
      <c r="JFU5" s="885"/>
      <c r="JFV5" s="885"/>
      <c r="JFW5" s="885"/>
      <c r="JFX5" s="885"/>
      <c r="JFY5" s="885"/>
      <c r="JFZ5" s="885"/>
      <c r="JGA5" s="885"/>
      <c r="JGB5" s="885"/>
      <c r="JGC5" s="885"/>
      <c r="JGD5" s="885"/>
      <c r="JGE5" s="885"/>
      <c r="JGF5" s="885"/>
      <c r="JGG5" s="885"/>
      <c r="JGH5" s="885"/>
      <c r="JGI5" s="885"/>
      <c r="JGJ5" s="885"/>
      <c r="JGK5" s="885"/>
      <c r="JGL5" s="885"/>
      <c r="JGM5" s="885"/>
      <c r="JGN5" s="885"/>
      <c r="JGO5" s="885"/>
      <c r="JGP5" s="885"/>
      <c r="JGQ5" s="885"/>
      <c r="JGR5" s="885"/>
      <c r="JGS5" s="885"/>
      <c r="JGT5" s="885"/>
      <c r="JGU5" s="885"/>
      <c r="JGV5" s="885"/>
      <c r="JGW5" s="885"/>
      <c r="JGX5" s="885"/>
      <c r="JGY5" s="885"/>
      <c r="JGZ5" s="885"/>
      <c r="JHA5" s="885"/>
      <c r="JHB5" s="885"/>
      <c r="JHC5" s="885"/>
      <c r="JHD5" s="885"/>
      <c r="JHE5" s="885"/>
      <c r="JHF5" s="885"/>
      <c r="JHG5" s="885"/>
      <c r="JHH5" s="885"/>
      <c r="JHI5" s="885"/>
      <c r="JHJ5" s="885"/>
      <c r="JHK5" s="885"/>
      <c r="JHL5" s="885"/>
      <c r="JHM5" s="885"/>
      <c r="JHN5" s="885"/>
      <c r="JHO5" s="885"/>
      <c r="JHP5" s="885"/>
      <c r="JHQ5" s="885"/>
      <c r="JHR5" s="885"/>
      <c r="JHS5" s="885"/>
      <c r="JHT5" s="885"/>
      <c r="JHU5" s="885"/>
      <c r="JHV5" s="885"/>
      <c r="JHW5" s="885"/>
      <c r="JHX5" s="885"/>
      <c r="JHY5" s="885"/>
      <c r="JHZ5" s="885"/>
      <c r="JIA5" s="885"/>
      <c r="JIB5" s="885"/>
      <c r="JIC5" s="885"/>
      <c r="JID5" s="885"/>
      <c r="JIE5" s="885"/>
      <c r="JIF5" s="885"/>
      <c r="JIG5" s="885"/>
      <c r="JIH5" s="885"/>
      <c r="JII5" s="885"/>
      <c r="JIJ5" s="885"/>
      <c r="JIK5" s="885"/>
      <c r="JIL5" s="885"/>
      <c r="JIM5" s="885"/>
      <c r="JIN5" s="885"/>
      <c r="JIO5" s="885"/>
      <c r="JIP5" s="885"/>
      <c r="JIQ5" s="885"/>
      <c r="JIR5" s="885"/>
      <c r="JIS5" s="885"/>
      <c r="JIT5" s="885"/>
      <c r="JIU5" s="885"/>
      <c r="JIV5" s="885"/>
      <c r="JIW5" s="885"/>
      <c r="JIX5" s="885"/>
      <c r="JIY5" s="885"/>
      <c r="JIZ5" s="885"/>
      <c r="JJA5" s="885"/>
      <c r="JJB5" s="885"/>
      <c r="JJC5" s="885"/>
      <c r="JJD5" s="885"/>
      <c r="JJE5" s="885"/>
      <c r="JJF5" s="885"/>
      <c r="JJG5" s="885"/>
      <c r="JJH5" s="885"/>
      <c r="JJI5" s="885"/>
      <c r="JJJ5" s="885"/>
      <c r="JJK5" s="885"/>
      <c r="JJL5" s="885"/>
      <c r="JJM5" s="885"/>
      <c r="JJN5" s="885"/>
      <c r="JJO5" s="885"/>
      <c r="JJP5" s="885"/>
      <c r="JJQ5" s="885"/>
      <c r="JJR5" s="885"/>
      <c r="JJS5" s="885"/>
      <c r="JJT5" s="885"/>
      <c r="JJU5" s="885"/>
      <c r="JJV5" s="885"/>
      <c r="JJW5" s="885"/>
      <c r="JJX5" s="885"/>
      <c r="JJY5" s="885"/>
      <c r="JJZ5" s="885"/>
      <c r="JKA5" s="885"/>
      <c r="JKB5" s="885"/>
      <c r="JKC5" s="885"/>
      <c r="JKD5" s="885"/>
      <c r="JKE5" s="885"/>
      <c r="JKF5" s="885"/>
      <c r="JKG5" s="885"/>
      <c r="JKH5" s="885"/>
      <c r="JKI5" s="885"/>
      <c r="JKJ5" s="885"/>
      <c r="JKK5" s="885"/>
      <c r="JKL5" s="885"/>
      <c r="JKM5" s="885"/>
      <c r="JKN5" s="885"/>
      <c r="JKO5" s="885"/>
      <c r="JKP5" s="885"/>
      <c r="JKQ5" s="885"/>
      <c r="JKR5" s="885"/>
      <c r="JKS5" s="885"/>
      <c r="JKT5" s="885"/>
      <c r="JKU5" s="885"/>
      <c r="JKV5" s="885"/>
      <c r="JKW5" s="885"/>
      <c r="JKX5" s="885"/>
      <c r="JKY5" s="885"/>
      <c r="JKZ5" s="885"/>
      <c r="JLA5" s="885"/>
      <c r="JLB5" s="885"/>
      <c r="JLC5" s="885"/>
      <c r="JLD5" s="885"/>
      <c r="JLE5" s="885"/>
      <c r="JLF5" s="885"/>
      <c r="JLG5" s="885"/>
      <c r="JLH5" s="885"/>
      <c r="JLI5" s="885"/>
      <c r="JLJ5" s="885"/>
      <c r="JLK5" s="885"/>
      <c r="JLL5" s="885"/>
      <c r="JLM5" s="885"/>
      <c r="JLN5" s="885"/>
      <c r="JLO5" s="885"/>
      <c r="JLP5" s="885"/>
      <c r="JLQ5" s="885"/>
      <c r="JLR5" s="885"/>
      <c r="JLS5" s="885"/>
      <c r="JLT5" s="885"/>
      <c r="JLU5" s="885"/>
      <c r="JLV5" s="885"/>
      <c r="JLW5" s="885"/>
      <c r="JLX5" s="885"/>
      <c r="JLY5" s="885"/>
      <c r="JLZ5" s="885"/>
      <c r="JMA5" s="885"/>
      <c r="JMB5" s="885"/>
      <c r="JMC5" s="885"/>
      <c r="JMD5" s="885"/>
      <c r="JME5" s="885"/>
      <c r="JMF5" s="885"/>
      <c r="JMG5" s="885"/>
      <c r="JMH5" s="885"/>
      <c r="JMI5" s="885"/>
      <c r="JMJ5" s="885"/>
      <c r="JMK5" s="885"/>
      <c r="JML5" s="885"/>
      <c r="JMM5" s="885"/>
      <c r="JMN5" s="885"/>
      <c r="JMO5" s="885"/>
      <c r="JMP5" s="885"/>
      <c r="JMQ5" s="885"/>
      <c r="JMR5" s="885"/>
      <c r="JMS5" s="885"/>
      <c r="JMT5" s="885"/>
      <c r="JMU5" s="885"/>
      <c r="JMV5" s="885"/>
      <c r="JMW5" s="885"/>
      <c r="JMX5" s="885"/>
      <c r="JMY5" s="885"/>
      <c r="JMZ5" s="885"/>
      <c r="JNA5" s="885"/>
      <c r="JNB5" s="885"/>
      <c r="JNC5" s="885"/>
      <c r="JND5" s="885"/>
      <c r="JNE5" s="885"/>
      <c r="JNF5" s="885"/>
      <c r="JNG5" s="885"/>
      <c r="JNH5" s="885"/>
      <c r="JNI5" s="885"/>
      <c r="JNJ5" s="885"/>
      <c r="JNK5" s="885"/>
      <c r="JNL5" s="885"/>
      <c r="JNM5" s="885"/>
      <c r="JNN5" s="885"/>
      <c r="JNO5" s="885"/>
      <c r="JNP5" s="885"/>
      <c r="JNQ5" s="885"/>
      <c r="JNR5" s="885"/>
      <c r="JNS5" s="885"/>
      <c r="JNT5" s="885"/>
      <c r="JNU5" s="885"/>
      <c r="JNV5" s="885"/>
      <c r="JNW5" s="885"/>
      <c r="JNX5" s="885"/>
      <c r="JNY5" s="885"/>
      <c r="JNZ5" s="885"/>
      <c r="JOA5" s="885"/>
      <c r="JOB5" s="885"/>
      <c r="JOC5" s="885"/>
      <c r="JOD5" s="885"/>
      <c r="JOE5" s="885"/>
      <c r="JOF5" s="885"/>
      <c r="JOG5" s="885"/>
      <c r="JOH5" s="885"/>
      <c r="JOI5" s="885"/>
      <c r="JOJ5" s="885"/>
      <c r="JOK5" s="885"/>
      <c r="JOL5" s="885"/>
      <c r="JOM5" s="885"/>
      <c r="JON5" s="885"/>
      <c r="JOO5" s="885"/>
      <c r="JOP5" s="885"/>
      <c r="JOQ5" s="885"/>
      <c r="JOR5" s="885"/>
      <c r="JOS5" s="885"/>
      <c r="JOT5" s="885"/>
      <c r="JOU5" s="885"/>
      <c r="JOV5" s="885"/>
      <c r="JOW5" s="885"/>
      <c r="JOX5" s="885"/>
      <c r="JOY5" s="885"/>
      <c r="JOZ5" s="885"/>
      <c r="JPA5" s="885"/>
      <c r="JPB5" s="885"/>
      <c r="JPC5" s="885"/>
      <c r="JPD5" s="885"/>
      <c r="JPE5" s="885"/>
      <c r="JPF5" s="885"/>
      <c r="JPG5" s="885"/>
      <c r="JPH5" s="885"/>
      <c r="JPI5" s="885"/>
      <c r="JPJ5" s="885"/>
      <c r="JPK5" s="885"/>
      <c r="JPL5" s="885"/>
      <c r="JPM5" s="885"/>
      <c r="JPN5" s="885"/>
      <c r="JPO5" s="885"/>
      <c r="JPP5" s="885"/>
      <c r="JPQ5" s="885"/>
      <c r="JPR5" s="885"/>
      <c r="JPS5" s="885"/>
      <c r="JPT5" s="885"/>
      <c r="JPU5" s="885"/>
      <c r="JPV5" s="885"/>
      <c r="JPW5" s="885"/>
      <c r="JPX5" s="885"/>
      <c r="JPY5" s="885"/>
      <c r="JPZ5" s="885"/>
      <c r="JQA5" s="885"/>
      <c r="JQB5" s="885"/>
      <c r="JQC5" s="885"/>
      <c r="JQD5" s="885"/>
      <c r="JQE5" s="885"/>
      <c r="JQF5" s="885"/>
      <c r="JQG5" s="885"/>
      <c r="JQH5" s="885"/>
      <c r="JQI5" s="885"/>
      <c r="JQJ5" s="885"/>
      <c r="JQK5" s="885"/>
      <c r="JQL5" s="885"/>
      <c r="JQM5" s="885"/>
      <c r="JQN5" s="885"/>
      <c r="JQO5" s="885"/>
      <c r="JQP5" s="885"/>
      <c r="JQQ5" s="885"/>
      <c r="JQR5" s="885"/>
      <c r="JQS5" s="885"/>
      <c r="JQT5" s="885"/>
      <c r="JQU5" s="885"/>
      <c r="JQV5" s="885"/>
      <c r="JQW5" s="885"/>
      <c r="JQX5" s="885"/>
      <c r="JQY5" s="885"/>
      <c r="JQZ5" s="885"/>
      <c r="JRA5" s="885"/>
      <c r="JRB5" s="885"/>
      <c r="JRC5" s="885"/>
      <c r="JRD5" s="885"/>
      <c r="JRE5" s="885"/>
      <c r="JRF5" s="885"/>
      <c r="JRG5" s="885"/>
      <c r="JRH5" s="885"/>
      <c r="JRI5" s="885"/>
      <c r="JRJ5" s="885"/>
      <c r="JRK5" s="885"/>
      <c r="JRL5" s="885"/>
      <c r="JRM5" s="885"/>
      <c r="JRN5" s="885"/>
      <c r="JRO5" s="885"/>
      <c r="JRP5" s="885"/>
      <c r="JRQ5" s="885"/>
      <c r="JRR5" s="885"/>
      <c r="JRS5" s="885"/>
      <c r="JRT5" s="885"/>
      <c r="JRU5" s="885"/>
      <c r="JRV5" s="885"/>
      <c r="JRW5" s="885"/>
      <c r="JRX5" s="885"/>
      <c r="JRY5" s="885"/>
      <c r="JRZ5" s="885"/>
      <c r="JSA5" s="885"/>
      <c r="JSB5" s="885"/>
      <c r="JSC5" s="885"/>
      <c r="JSD5" s="885"/>
      <c r="JSE5" s="885"/>
      <c r="JSF5" s="885"/>
      <c r="JSG5" s="885"/>
      <c r="JSH5" s="885"/>
      <c r="JSI5" s="885"/>
      <c r="JSJ5" s="885"/>
      <c r="JSK5" s="885"/>
      <c r="JSL5" s="885"/>
      <c r="JSM5" s="885"/>
      <c r="JSN5" s="885"/>
      <c r="JSO5" s="885"/>
      <c r="JSP5" s="885"/>
      <c r="JSQ5" s="885"/>
      <c r="JSR5" s="885"/>
      <c r="JSS5" s="885"/>
      <c r="JST5" s="885"/>
      <c r="JSU5" s="885"/>
      <c r="JSV5" s="885"/>
      <c r="JSW5" s="885"/>
      <c r="JSX5" s="885"/>
      <c r="JSY5" s="885"/>
      <c r="JSZ5" s="885"/>
      <c r="JTA5" s="885"/>
      <c r="JTB5" s="885"/>
      <c r="JTC5" s="885"/>
      <c r="JTD5" s="885"/>
      <c r="JTE5" s="885"/>
      <c r="JTF5" s="885"/>
      <c r="JTG5" s="885"/>
      <c r="JTH5" s="885"/>
      <c r="JTI5" s="885"/>
      <c r="JTJ5" s="885"/>
      <c r="JTK5" s="885"/>
      <c r="JTL5" s="885"/>
      <c r="JTM5" s="885"/>
      <c r="JTN5" s="885"/>
      <c r="JTO5" s="885"/>
      <c r="JTP5" s="885"/>
      <c r="JTQ5" s="885"/>
      <c r="JTR5" s="885"/>
      <c r="JTS5" s="885"/>
      <c r="JTT5" s="885"/>
      <c r="JTU5" s="885"/>
      <c r="JTV5" s="885"/>
      <c r="JTW5" s="885"/>
      <c r="JTX5" s="885"/>
      <c r="JTY5" s="885"/>
      <c r="JTZ5" s="885"/>
      <c r="JUA5" s="885"/>
      <c r="JUB5" s="885"/>
      <c r="JUC5" s="885"/>
      <c r="JUD5" s="885"/>
      <c r="JUE5" s="885"/>
      <c r="JUF5" s="885"/>
      <c r="JUG5" s="885"/>
      <c r="JUH5" s="885"/>
      <c r="JUI5" s="885"/>
      <c r="JUJ5" s="885"/>
      <c r="JUK5" s="885"/>
      <c r="JUL5" s="885"/>
      <c r="JUM5" s="885"/>
      <c r="JUN5" s="885"/>
      <c r="JUO5" s="885"/>
      <c r="JUP5" s="885"/>
      <c r="JUQ5" s="885"/>
      <c r="JUR5" s="885"/>
      <c r="JUS5" s="885"/>
      <c r="JUT5" s="885"/>
      <c r="JUU5" s="885"/>
      <c r="JUV5" s="885"/>
      <c r="JUW5" s="885"/>
      <c r="JUX5" s="885"/>
      <c r="JUY5" s="885"/>
      <c r="JUZ5" s="885"/>
      <c r="JVA5" s="885"/>
      <c r="JVB5" s="885"/>
      <c r="JVC5" s="885"/>
      <c r="JVD5" s="885"/>
      <c r="JVE5" s="885"/>
      <c r="JVF5" s="885"/>
      <c r="JVG5" s="885"/>
      <c r="JVH5" s="885"/>
      <c r="JVI5" s="885"/>
      <c r="JVJ5" s="885"/>
      <c r="JVK5" s="885"/>
      <c r="JVL5" s="885"/>
      <c r="JVM5" s="885"/>
      <c r="JVN5" s="885"/>
      <c r="JVO5" s="885"/>
      <c r="JVP5" s="885"/>
      <c r="JVQ5" s="885"/>
      <c r="JVR5" s="885"/>
      <c r="JVS5" s="885"/>
      <c r="JVT5" s="885"/>
      <c r="JVU5" s="885"/>
      <c r="JVV5" s="885"/>
      <c r="JVW5" s="885"/>
      <c r="JVX5" s="885"/>
      <c r="JVY5" s="885"/>
      <c r="JVZ5" s="885"/>
      <c r="JWA5" s="885"/>
      <c r="JWB5" s="885"/>
      <c r="JWC5" s="885"/>
      <c r="JWD5" s="885"/>
      <c r="JWE5" s="885"/>
      <c r="JWF5" s="885"/>
      <c r="JWG5" s="885"/>
      <c r="JWH5" s="885"/>
      <c r="JWI5" s="885"/>
      <c r="JWJ5" s="885"/>
      <c r="JWK5" s="885"/>
      <c r="JWL5" s="885"/>
      <c r="JWM5" s="885"/>
      <c r="JWN5" s="885"/>
      <c r="JWO5" s="885"/>
      <c r="JWP5" s="885"/>
      <c r="JWQ5" s="885"/>
      <c r="JWR5" s="885"/>
      <c r="JWS5" s="885"/>
      <c r="JWT5" s="885"/>
      <c r="JWU5" s="885"/>
      <c r="JWV5" s="885"/>
      <c r="JWW5" s="885"/>
      <c r="JWX5" s="885"/>
      <c r="JWY5" s="885"/>
      <c r="JWZ5" s="885"/>
      <c r="JXA5" s="885"/>
      <c r="JXB5" s="885"/>
      <c r="JXC5" s="885"/>
      <c r="JXD5" s="885"/>
      <c r="JXE5" s="885"/>
      <c r="JXF5" s="885"/>
      <c r="JXG5" s="885"/>
      <c r="JXH5" s="885"/>
      <c r="JXI5" s="885"/>
      <c r="JXJ5" s="885"/>
      <c r="JXK5" s="885"/>
      <c r="JXL5" s="885"/>
      <c r="JXM5" s="885"/>
      <c r="JXN5" s="885"/>
      <c r="JXO5" s="885"/>
      <c r="JXP5" s="885"/>
      <c r="JXQ5" s="885"/>
      <c r="JXR5" s="885"/>
      <c r="JXS5" s="885"/>
      <c r="JXT5" s="885"/>
      <c r="JXU5" s="885"/>
      <c r="JXV5" s="885"/>
      <c r="JXW5" s="885"/>
      <c r="JXX5" s="885"/>
      <c r="JXY5" s="885"/>
      <c r="JXZ5" s="885"/>
      <c r="JYA5" s="885"/>
      <c r="JYB5" s="885"/>
      <c r="JYC5" s="885"/>
      <c r="JYD5" s="885"/>
      <c r="JYE5" s="885"/>
      <c r="JYF5" s="885"/>
      <c r="JYG5" s="885"/>
      <c r="JYH5" s="885"/>
      <c r="JYI5" s="885"/>
      <c r="JYJ5" s="885"/>
      <c r="JYK5" s="885"/>
      <c r="JYL5" s="885"/>
      <c r="JYM5" s="885"/>
      <c r="JYN5" s="885"/>
      <c r="JYO5" s="885"/>
      <c r="JYP5" s="885"/>
      <c r="JYQ5" s="885"/>
      <c r="JYR5" s="885"/>
      <c r="JYS5" s="885"/>
      <c r="JYT5" s="885"/>
      <c r="JYU5" s="885"/>
      <c r="JYV5" s="885"/>
      <c r="JYW5" s="885"/>
      <c r="JYX5" s="885"/>
      <c r="JYY5" s="885"/>
      <c r="JYZ5" s="885"/>
      <c r="JZA5" s="885"/>
      <c r="JZB5" s="885"/>
      <c r="JZC5" s="885"/>
      <c r="JZD5" s="885"/>
      <c r="JZE5" s="885"/>
      <c r="JZF5" s="885"/>
      <c r="JZG5" s="885"/>
      <c r="JZH5" s="885"/>
      <c r="JZI5" s="885"/>
      <c r="JZJ5" s="885"/>
      <c r="JZK5" s="885"/>
      <c r="JZL5" s="885"/>
      <c r="JZM5" s="885"/>
      <c r="JZN5" s="885"/>
      <c r="JZO5" s="885"/>
      <c r="JZP5" s="885"/>
      <c r="JZQ5" s="885"/>
      <c r="JZR5" s="885"/>
      <c r="JZS5" s="885"/>
      <c r="JZT5" s="885"/>
      <c r="JZU5" s="885"/>
      <c r="JZV5" s="885"/>
      <c r="JZW5" s="885"/>
      <c r="JZX5" s="885"/>
      <c r="JZY5" s="885"/>
      <c r="JZZ5" s="885"/>
      <c r="KAA5" s="885"/>
      <c r="KAB5" s="885"/>
      <c r="KAC5" s="885"/>
      <c r="KAD5" s="885"/>
      <c r="KAE5" s="885"/>
      <c r="KAF5" s="885"/>
      <c r="KAG5" s="885"/>
      <c r="KAH5" s="885"/>
      <c r="KAI5" s="885"/>
      <c r="KAJ5" s="885"/>
      <c r="KAK5" s="885"/>
      <c r="KAL5" s="885"/>
      <c r="KAM5" s="885"/>
      <c r="KAN5" s="885"/>
      <c r="KAO5" s="885"/>
      <c r="KAP5" s="885"/>
      <c r="KAQ5" s="885"/>
      <c r="KAR5" s="885"/>
      <c r="KAS5" s="885"/>
      <c r="KAT5" s="885"/>
      <c r="KAU5" s="885"/>
      <c r="KAV5" s="885"/>
      <c r="KAW5" s="885"/>
      <c r="KAX5" s="885"/>
      <c r="KAY5" s="885"/>
      <c r="KAZ5" s="885"/>
      <c r="KBA5" s="885"/>
      <c r="KBB5" s="885"/>
      <c r="KBC5" s="885"/>
      <c r="KBD5" s="885"/>
      <c r="KBE5" s="885"/>
      <c r="KBF5" s="885"/>
      <c r="KBG5" s="885"/>
      <c r="KBH5" s="885"/>
      <c r="KBI5" s="885"/>
      <c r="KBJ5" s="885"/>
      <c r="KBK5" s="885"/>
      <c r="KBL5" s="885"/>
      <c r="KBM5" s="885"/>
      <c r="KBN5" s="885"/>
      <c r="KBO5" s="885"/>
      <c r="KBP5" s="885"/>
      <c r="KBQ5" s="885"/>
      <c r="KBR5" s="885"/>
      <c r="KBS5" s="885"/>
      <c r="KBT5" s="885"/>
      <c r="KBU5" s="885"/>
      <c r="KBV5" s="885"/>
      <c r="KBW5" s="885"/>
      <c r="KBX5" s="885"/>
      <c r="KBY5" s="885"/>
      <c r="KBZ5" s="885"/>
      <c r="KCA5" s="885"/>
      <c r="KCB5" s="885"/>
      <c r="KCC5" s="885"/>
      <c r="KCD5" s="885"/>
      <c r="KCE5" s="885"/>
      <c r="KCF5" s="885"/>
      <c r="KCG5" s="885"/>
      <c r="KCH5" s="885"/>
      <c r="KCI5" s="885"/>
      <c r="KCJ5" s="885"/>
      <c r="KCK5" s="885"/>
      <c r="KCL5" s="885"/>
      <c r="KCM5" s="885"/>
      <c r="KCN5" s="885"/>
      <c r="KCO5" s="885"/>
      <c r="KCP5" s="885"/>
      <c r="KCQ5" s="885"/>
      <c r="KCR5" s="885"/>
      <c r="KCS5" s="885"/>
      <c r="KCT5" s="885"/>
      <c r="KCU5" s="885"/>
      <c r="KCV5" s="885"/>
      <c r="KCW5" s="885"/>
      <c r="KCX5" s="885"/>
      <c r="KCY5" s="885"/>
      <c r="KCZ5" s="885"/>
      <c r="KDA5" s="885"/>
      <c r="KDB5" s="885"/>
      <c r="KDC5" s="885"/>
      <c r="KDD5" s="885"/>
      <c r="KDE5" s="885"/>
      <c r="KDF5" s="885"/>
      <c r="KDG5" s="885"/>
      <c r="KDH5" s="885"/>
      <c r="KDI5" s="885"/>
      <c r="KDJ5" s="885"/>
      <c r="KDK5" s="885"/>
      <c r="KDL5" s="885"/>
      <c r="KDM5" s="885"/>
      <c r="KDN5" s="885"/>
      <c r="KDO5" s="885"/>
      <c r="KDP5" s="885"/>
      <c r="KDQ5" s="885"/>
      <c r="KDR5" s="885"/>
      <c r="KDS5" s="885"/>
      <c r="KDT5" s="885"/>
      <c r="KDU5" s="885"/>
      <c r="KDV5" s="885"/>
      <c r="KDW5" s="885"/>
      <c r="KDX5" s="885"/>
      <c r="KDY5" s="885"/>
      <c r="KDZ5" s="885"/>
      <c r="KEA5" s="885"/>
      <c r="KEB5" s="885"/>
      <c r="KEC5" s="885"/>
      <c r="KED5" s="885"/>
      <c r="KEE5" s="885"/>
      <c r="KEF5" s="885"/>
      <c r="KEG5" s="885"/>
      <c r="KEH5" s="885"/>
      <c r="KEI5" s="885"/>
      <c r="KEJ5" s="885"/>
      <c r="KEK5" s="885"/>
      <c r="KEL5" s="885"/>
      <c r="KEM5" s="885"/>
      <c r="KEN5" s="885"/>
      <c r="KEO5" s="885"/>
      <c r="KEP5" s="885"/>
      <c r="KEQ5" s="885"/>
      <c r="KER5" s="885"/>
      <c r="KES5" s="885"/>
      <c r="KET5" s="885"/>
      <c r="KEU5" s="885"/>
      <c r="KEV5" s="885"/>
      <c r="KEW5" s="885"/>
      <c r="KEX5" s="885"/>
      <c r="KEY5" s="885"/>
      <c r="KEZ5" s="885"/>
      <c r="KFA5" s="885"/>
      <c r="KFB5" s="885"/>
      <c r="KFC5" s="885"/>
      <c r="KFD5" s="885"/>
      <c r="KFE5" s="885"/>
      <c r="KFF5" s="885"/>
      <c r="KFG5" s="885"/>
      <c r="KFH5" s="885"/>
      <c r="KFI5" s="885"/>
      <c r="KFJ5" s="885"/>
      <c r="KFK5" s="885"/>
      <c r="KFL5" s="885"/>
      <c r="KFM5" s="885"/>
      <c r="KFN5" s="885"/>
      <c r="KFO5" s="885"/>
      <c r="KFP5" s="885"/>
      <c r="KFQ5" s="885"/>
      <c r="KFR5" s="885"/>
      <c r="KFS5" s="885"/>
      <c r="KFT5" s="885"/>
      <c r="KFU5" s="885"/>
      <c r="KFV5" s="885"/>
      <c r="KFW5" s="885"/>
      <c r="KFX5" s="885"/>
      <c r="KFY5" s="885"/>
      <c r="KFZ5" s="885"/>
      <c r="KGA5" s="885"/>
      <c r="KGB5" s="885"/>
      <c r="KGC5" s="885"/>
      <c r="KGD5" s="885"/>
      <c r="KGE5" s="885"/>
      <c r="KGF5" s="885"/>
      <c r="KGG5" s="885"/>
      <c r="KGH5" s="885"/>
      <c r="KGI5" s="885"/>
      <c r="KGJ5" s="885"/>
      <c r="KGK5" s="885"/>
      <c r="KGL5" s="885"/>
      <c r="KGM5" s="885"/>
      <c r="KGN5" s="885"/>
      <c r="KGO5" s="885"/>
      <c r="KGP5" s="885"/>
      <c r="KGQ5" s="885"/>
      <c r="KGR5" s="885"/>
      <c r="KGS5" s="885"/>
      <c r="KGT5" s="885"/>
      <c r="KGU5" s="885"/>
      <c r="KGV5" s="885"/>
      <c r="KGW5" s="885"/>
      <c r="KGX5" s="885"/>
      <c r="KGY5" s="885"/>
      <c r="KGZ5" s="885"/>
      <c r="KHA5" s="885"/>
      <c r="KHB5" s="885"/>
      <c r="KHC5" s="885"/>
      <c r="KHD5" s="885"/>
      <c r="KHE5" s="885"/>
      <c r="KHF5" s="885"/>
      <c r="KHG5" s="885"/>
      <c r="KHH5" s="885"/>
      <c r="KHI5" s="885"/>
      <c r="KHJ5" s="885"/>
      <c r="KHK5" s="885"/>
      <c r="KHL5" s="885"/>
      <c r="KHM5" s="885"/>
      <c r="KHN5" s="885"/>
      <c r="KHO5" s="885"/>
      <c r="KHP5" s="885"/>
      <c r="KHQ5" s="885"/>
      <c r="KHR5" s="885"/>
      <c r="KHS5" s="885"/>
      <c r="KHT5" s="885"/>
      <c r="KHU5" s="885"/>
      <c r="KHV5" s="885"/>
      <c r="KHW5" s="885"/>
      <c r="KHX5" s="885"/>
      <c r="KHY5" s="885"/>
      <c r="KHZ5" s="885"/>
      <c r="KIA5" s="885"/>
      <c r="KIB5" s="885"/>
      <c r="KIC5" s="885"/>
      <c r="KID5" s="885"/>
      <c r="KIE5" s="885"/>
      <c r="KIF5" s="885"/>
      <c r="KIG5" s="885"/>
      <c r="KIH5" s="885"/>
      <c r="KII5" s="885"/>
      <c r="KIJ5" s="885"/>
      <c r="KIK5" s="885"/>
      <c r="KIL5" s="885"/>
      <c r="KIM5" s="885"/>
      <c r="KIN5" s="885"/>
      <c r="KIO5" s="885"/>
      <c r="KIP5" s="885"/>
      <c r="KIQ5" s="885"/>
      <c r="KIR5" s="885"/>
      <c r="KIS5" s="885"/>
      <c r="KIT5" s="885"/>
      <c r="KIU5" s="885"/>
      <c r="KIV5" s="885"/>
      <c r="KIW5" s="885"/>
      <c r="KIX5" s="885"/>
      <c r="KIY5" s="885"/>
      <c r="KIZ5" s="885"/>
      <c r="KJA5" s="885"/>
      <c r="KJB5" s="885"/>
      <c r="KJC5" s="885"/>
      <c r="KJD5" s="885"/>
      <c r="KJE5" s="885"/>
      <c r="KJF5" s="885"/>
      <c r="KJG5" s="885"/>
      <c r="KJH5" s="885"/>
      <c r="KJI5" s="885"/>
      <c r="KJJ5" s="885"/>
      <c r="KJK5" s="885"/>
      <c r="KJL5" s="885"/>
      <c r="KJM5" s="885"/>
      <c r="KJN5" s="885"/>
      <c r="KJO5" s="885"/>
      <c r="KJP5" s="885"/>
      <c r="KJQ5" s="885"/>
      <c r="KJR5" s="885"/>
      <c r="KJS5" s="885"/>
      <c r="KJT5" s="885"/>
      <c r="KJU5" s="885"/>
      <c r="KJV5" s="885"/>
      <c r="KJW5" s="885"/>
      <c r="KJX5" s="885"/>
      <c r="KJY5" s="885"/>
      <c r="KJZ5" s="885"/>
      <c r="KKA5" s="885"/>
      <c r="KKB5" s="885"/>
      <c r="KKC5" s="885"/>
      <c r="KKD5" s="885"/>
      <c r="KKE5" s="885"/>
      <c r="KKF5" s="885"/>
      <c r="KKG5" s="885"/>
      <c r="KKH5" s="885"/>
      <c r="KKI5" s="885"/>
      <c r="KKJ5" s="885"/>
      <c r="KKK5" s="885"/>
      <c r="KKL5" s="885"/>
      <c r="KKM5" s="885"/>
      <c r="KKN5" s="885"/>
      <c r="KKO5" s="885"/>
      <c r="KKP5" s="885"/>
      <c r="KKQ5" s="885"/>
      <c r="KKR5" s="885"/>
      <c r="KKS5" s="885"/>
      <c r="KKT5" s="885"/>
      <c r="KKU5" s="885"/>
      <c r="KKV5" s="885"/>
      <c r="KKW5" s="885"/>
      <c r="KKX5" s="885"/>
      <c r="KKY5" s="885"/>
      <c r="KKZ5" s="885"/>
      <c r="KLA5" s="885"/>
      <c r="KLB5" s="885"/>
      <c r="KLC5" s="885"/>
      <c r="KLD5" s="885"/>
      <c r="KLE5" s="885"/>
      <c r="KLF5" s="885"/>
      <c r="KLG5" s="885"/>
      <c r="KLH5" s="885"/>
      <c r="KLI5" s="885"/>
      <c r="KLJ5" s="885"/>
      <c r="KLK5" s="885"/>
      <c r="KLL5" s="885"/>
      <c r="KLM5" s="885"/>
      <c r="KLN5" s="885"/>
      <c r="KLO5" s="885"/>
      <c r="KLP5" s="885"/>
      <c r="KLQ5" s="885"/>
      <c r="KLR5" s="885"/>
      <c r="KLS5" s="885"/>
      <c r="KLT5" s="885"/>
      <c r="KLU5" s="885"/>
      <c r="KLV5" s="885"/>
      <c r="KLW5" s="885"/>
      <c r="KLX5" s="885"/>
      <c r="KLY5" s="885"/>
      <c r="KLZ5" s="885"/>
      <c r="KMA5" s="885"/>
      <c r="KMB5" s="885"/>
      <c r="KMC5" s="885"/>
      <c r="KMD5" s="885"/>
      <c r="KME5" s="885"/>
      <c r="KMF5" s="885"/>
      <c r="KMG5" s="885"/>
      <c r="KMH5" s="885"/>
      <c r="KMI5" s="885"/>
      <c r="KMJ5" s="885"/>
      <c r="KMK5" s="885"/>
      <c r="KML5" s="885"/>
      <c r="KMM5" s="885"/>
      <c r="KMN5" s="885"/>
      <c r="KMO5" s="885"/>
      <c r="KMP5" s="885"/>
      <c r="KMQ5" s="885"/>
      <c r="KMR5" s="885"/>
      <c r="KMS5" s="885"/>
      <c r="KMT5" s="885"/>
      <c r="KMU5" s="885"/>
      <c r="KMV5" s="885"/>
      <c r="KMW5" s="885"/>
      <c r="KMX5" s="885"/>
      <c r="KMY5" s="885"/>
      <c r="KMZ5" s="885"/>
      <c r="KNA5" s="885"/>
      <c r="KNB5" s="885"/>
      <c r="KNC5" s="885"/>
      <c r="KND5" s="885"/>
      <c r="KNE5" s="885"/>
      <c r="KNF5" s="885"/>
      <c r="KNG5" s="885"/>
      <c r="KNH5" s="885"/>
      <c r="KNI5" s="885"/>
      <c r="KNJ5" s="885"/>
      <c r="KNK5" s="885"/>
      <c r="KNL5" s="885"/>
      <c r="KNM5" s="885"/>
      <c r="KNN5" s="885"/>
      <c r="KNO5" s="885"/>
      <c r="KNP5" s="885"/>
      <c r="KNQ5" s="885"/>
      <c r="KNR5" s="885"/>
      <c r="KNS5" s="885"/>
      <c r="KNT5" s="885"/>
      <c r="KNU5" s="885"/>
      <c r="KNV5" s="885"/>
      <c r="KNW5" s="885"/>
      <c r="KNX5" s="885"/>
      <c r="KNY5" s="885"/>
      <c r="KNZ5" s="885"/>
      <c r="KOA5" s="885"/>
      <c r="KOB5" s="885"/>
      <c r="KOC5" s="885"/>
      <c r="KOD5" s="885"/>
      <c r="KOE5" s="885"/>
      <c r="KOF5" s="885"/>
      <c r="KOG5" s="885"/>
      <c r="KOH5" s="885"/>
      <c r="KOI5" s="885"/>
      <c r="KOJ5" s="885"/>
      <c r="KOK5" s="885"/>
      <c r="KOL5" s="885"/>
      <c r="KOM5" s="885"/>
      <c r="KON5" s="885"/>
      <c r="KOO5" s="885"/>
      <c r="KOP5" s="885"/>
      <c r="KOQ5" s="885"/>
      <c r="KOR5" s="885"/>
      <c r="KOS5" s="885"/>
      <c r="KOT5" s="885"/>
      <c r="KOU5" s="885"/>
      <c r="KOV5" s="885"/>
      <c r="KOW5" s="885"/>
      <c r="KOX5" s="885"/>
      <c r="KOY5" s="885"/>
      <c r="KOZ5" s="885"/>
      <c r="KPA5" s="885"/>
      <c r="KPB5" s="885"/>
      <c r="KPC5" s="885"/>
      <c r="KPD5" s="885"/>
      <c r="KPE5" s="885"/>
      <c r="KPF5" s="885"/>
      <c r="KPG5" s="885"/>
      <c r="KPH5" s="885"/>
      <c r="KPI5" s="885"/>
      <c r="KPJ5" s="885"/>
      <c r="KPK5" s="885"/>
      <c r="KPL5" s="885"/>
      <c r="KPM5" s="885"/>
      <c r="KPN5" s="885"/>
      <c r="KPO5" s="885"/>
      <c r="KPP5" s="885"/>
      <c r="KPQ5" s="885"/>
      <c r="KPR5" s="885"/>
      <c r="KPS5" s="885"/>
      <c r="KPT5" s="885"/>
      <c r="KPU5" s="885"/>
      <c r="KPV5" s="885"/>
      <c r="KPW5" s="885"/>
      <c r="KPX5" s="885"/>
      <c r="KPY5" s="885"/>
      <c r="KPZ5" s="885"/>
      <c r="KQA5" s="885"/>
      <c r="KQB5" s="885"/>
      <c r="KQC5" s="885"/>
      <c r="KQD5" s="885"/>
      <c r="KQE5" s="885"/>
      <c r="KQF5" s="885"/>
      <c r="KQG5" s="885"/>
      <c r="KQH5" s="885"/>
      <c r="KQI5" s="885"/>
      <c r="KQJ5" s="885"/>
      <c r="KQK5" s="885"/>
      <c r="KQL5" s="885"/>
      <c r="KQM5" s="885"/>
      <c r="KQN5" s="885"/>
      <c r="KQO5" s="885"/>
      <c r="KQP5" s="885"/>
      <c r="KQQ5" s="885"/>
      <c r="KQR5" s="885"/>
      <c r="KQS5" s="885"/>
      <c r="KQT5" s="885"/>
      <c r="KQU5" s="885"/>
      <c r="KQV5" s="885"/>
      <c r="KQW5" s="885"/>
      <c r="KQX5" s="885"/>
      <c r="KQY5" s="885"/>
      <c r="KQZ5" s="885"/>
      <c r="KRA5" s="885"/>
      <c r="KRB5" s="885"/>
      <c r="KRC5" s="885"/>
      <c r="KRD5" s="885"/>
      <c r="KRE5" s="885"/>
      <c r="KRF5" s="885"/>
      <c r="KRG5" s="885"/>
      <c r="KRH5" s="885"/>
      <c r="KRI5" s="885"/>
      <c r="KRJ5" s="885"/>
      <c r="KRK5" s="885"/>
      <c r="KRL5" s="885"/>
      <c r="KRM5" s="885"/>
      <c r="KRN5" s="885"/>
      <c r="KRO5" s="885"/>
      <c r="KRP5" s="885"/>
      <c r="KRQ5" s="885"/>
      <c r="KRR5" s="885"/>
      <c r="KRS5" s="885"/>
      <c r="KRT5" s="885"/>
      <c r="KRU5" s="885"/>
      <c r="KRV5" s="885"/>
      <c r="KRW5" s="885"/>
      <c r="KRX5" s="885"/>
      <c r="KRY5" s="885"/>
      <c r="KRZ5" s="885"/>
      <c r="KSA5" s="885"/>
      <c r="KSB5" s="885"/>
      <c r="KSC5" s="885"/>
      <c r="KSD5" s="885"/>
      <c r="KSE5" s="885"/>
      <c r="KSF5" s="885"/>
      <c r="KSG5" s="885"/>
      <c r="KSH5" s="885"/>
      <c r="KSI5" s="885"/>
      <c r="KSJ5" s="885"/>
      <c r="KSK5" s="885"/>
      <c r="KSL5" s="885"/>
      <c r="KSM5" s="885"/>
      <c r="KSN5" s="885"/>
      <c r="KSO5" s="885"/>
      <c r="KSP5" s="885"/>
      <c r="KSQ5" s="885"/>
      <c r="KSR5" s="885"/>
      <c r="KSS5" s="885"/>
      <c r="KST5" s="885"/>
      <c r="KSU5" s="885"/>
      <c r="KSV5" s="885"/>
      <c r="KSW5" s="885"/>
      <c r="KSX5" s="885"/>
      <c r="KSY5" s="885"/>
      <c r="KSZ5" s="885"/>
      <c r="KTA5" s="885"/>
      <c r="KTB5" s="885"/>
      <c r="KTC5" s="885"/>
      <c r="KTD5" s="885"/>
      <c r="KTE5" s="885"/>
      <c r="KTF5" s="885"/>
      <c r="KTG5" s="885"/>
      <c r="KTH5" s="885"/>
      <c r="KTI5" s="885"/>
      <c r="KTJ5" s="885"/>
      <c r="KTK5" s="885"/>
      <c r="KTL5" s="885"/>
      <c r="KTM5" s="885"/>
      <c r="KTN5" s="885"/>
      <c r="KTO5" s="885"/>
      <c r="KTP5" s="885"/>
      <c r="KTQ5" s="885"/>
      <c r="KTR5" s="885"/>
      <c r="KTS5" s="885"/>
      <c r="KTT5" s="885"/>
      <c r="KTU5" s="885"/>
      <c r="KTV5" s="885"/>
      <c r="KTW5" s="885"/>
      <c r="KTX5" s="885"/>
      <c r="KTY5" s="885"/>
      <c r="KTZ5" s="885"/>
      <c r="KUA5" s="885"/>
      <c r="KUB5" s="885"/>
      <c r="KUC5" s="885"/>
      <c r="KUD5" s="885"/>
      <c r="KUE5" s="885"/>
      <c r="KUF5" s="885"/>
      <c r="KUG5" s="885"/>
      <c r="KUH5" s="885"/>
      <c r="KUI5" s="885"/>
      <c r="KUJ5" s="885"/>
      <c r="KUK5" s="885"/>
      <c r="KUL5" s="885"/>
      <c r="KUM5" s="885"/>
      <c r="KUN5" s="885"/>
      <c r="KUO5" s="885"/>
      <c r="KUP5" s="885"/>
      <c r="KUQ5" s="885"/>
      <c r="KUR5" s="885"/>
      <c r="KUS5" s="885"/>
      <c r="KUT5" s="885"/>
      <c r="KUU5" s="885"/>
      <c r="KUV5" s="885"/>
      <c r="KUW5" s="885"/>
      <c r="KUX5" s="885"/>
      <c r="KUY5" s="885"/>
      <c r="KUZ5" s="885"/>
      <c r="KVA5" s="885"/>
      <c r="KVB5" s="885"/>
      <c r="KVC5" s="885"/>
      <c r="KVD5" s="885"/>
      <c r="KVE5" s="885"/>
      <c r="KVF5" s="885"/>
      <c r="KVG5" s="885"/>
      <c r="KVH5" s="885"/>
      <c r="KVI5" s="885"/>
      <c r="KVJ5" s="885"/>
      <c r="KVK5" s="885"/>
      <c r="KVL5" s="885"/>
      <c r="KVM5" s="885"/>
      <c r="KVN5" s="885"/>
      <c r="KVO5" s="885"/>
      <c r="KVP5" s="885"/>
      <c r="KVQ5" s="885"/>
      <c r="KVR5" s="885"/>
      <c r="KVS5" s="885"/>
      <c r="KVT5" s="885"/>
      <c r="KVU5" s="885"/>
      <c r="KVV5" s="885"/>
      <c r="KVW5" s="885"/>
      <c r="KVX5" s="885"/>
      <c r="KVY5" s="885"/>
      <c r="KVZ5" s="885"/>
      <c r="KWA5" s="885"/>
      <c r="KWB5" s="885"/>
      <c r="KWC5" s="885"/>
      <c r="KWD5" s="885"/>
      <c r="KWE5" s="885"/>
      <c r="KWF5" s="885"/>
      <c r="KWG5" s="885"/>
      <c r="KWH5" s="885"/>
      <c r="KWI5" s="885"/>
      <c r="KWJ5" s="885"/>
      <c r="KWK5" s="885"/>
      <c r="KWL5" s="885"/>
      <c r="KWM5" s="885"/>
      <c r="KWN5" s="885"/>
      <c r="KWO5" s="885"/>
      <c r="KWP5" s="885"/>
      <c r="KWQ5" s="885"/>
      <c r="KWR5" s="885"/>
      <c r="KWS5" s="885"/>
      <c r="KWT5" s="885"/>
      <c r="KWU5" s="885"/>
      <c r="KWV5" s="885"/>
      <c r="KWW5" s="885"/>
      <c r="KWX5" s="885"/>
      <c r="KWY5" s="885"/>
      <c r="KWZ5" s="885"/>
      <c r="KXA5" s="885"/>
      <c r="KXB5" s="885"/>
      <c r="KXC5" s="885"/>
      <c r="KXD5" s="885"/>
      <c r="KXE5" s="885"/>
      <c r="KXF5" s="885"/>
      <c r="KXG5" s="885"/>
      <c r="KXH5" s="885"/>
      <c r="KXI5" s="885"/>
      <c r="KXJ5" s="885"/>
      <c r="KXK5" s="885"/>
      <c r="KXL5" s="885"/>
      <c r="KXM5" s="885"/>
      <c r="KXN5" s="885"/>
      <c r="KXO5" s="885"/>
      <c r="KXP5" s="885"/>
      <c r="KXQ5" s="885"/>
      <c r="KXR5" s="885"/>
      <c r="KXS5" s="885"/>
      <c r="KXT5" s="885"/>
      <c r="KXU5" s="885"/>
      <c r="KXV5" s="885"/>
      <c r="KXW5" s="885"/>
      <c r="KXX5" s="885"/>
      <c r="KXY5" s="885"/>
      <c r="KXZ5" s="885"/>
      <c r="KYA5" s="885"/>
      <c r="KYB5" s="885"/>
      <c r="KYC5" s="885"/>
      <c r="KYD5" s="885"/>
      <c r="KYE5" s="885"/>
      <c r="KYF5" s="885"/>
      <c r="KYG5" s="885"/>
      <c r="KYH5" s="885"/>
      <c r="KYI5" s="885"/>
      <c r="KYJ5" s="885"/>
      <c r="KYK5" s="885"/>
      <c r="KYL5" s="885"/>
      <c r="KYM5" s="885"/>
      <c r="KYN5" s="885"/>
      <c r="KYO5" s="885"/>
      <c r="KYP5" s="885"/>
      <c r="KYQ5" s="885"/>
      <c r="KYR5" s="885"/>
      <c r="KYS5" s="885"/>
      <c r="KYT5" s="885"/>
      <c r="KYU5" s="885"/>
      <c r="KYV5" s="885"/>
      <c r="KYW5" s="885"/>
      <c r="KYX5" s="885"/>
      <c r="KYY5" s="885"/>
      <c r="KYZ5" s="885"/>
      <c r="KZA5" s="885"/>
      <c r="KZB5" s="885"/>
      <c r="KZC5" s="885"/>
      <c r="KZD5" s="885"/>
      <c r="KZE5" s="885"/>
      <c r="KZF5" s="885"/>
      <c r="KZG5" s="885"/>
      <c r="KZH5" s="885"/>
      <c r="KZI5" s="885"/>
      <c r="KZJ5" s="885"/>
      <c r="KZK5" s="885"/>
      <c r="KZL5" s="885"/>
      <c r="KZM5" s="885"/>
      <c r="KZN5" s="885"/>
      <c r="KZO5" s="885"/>
      <c r="KZP5" s="885"/>
      <c r="KZQ5" s="885"/>
      <c r="KZR5" s="885"/>
      <c r="KZS5" s="885"/>
      <c r="KZT5" s="885"/>
      <c r="KZU5" s="885"/>
      <c r="KZV5" s="885"/>
      <c r="KZW5" s="885"/>
      <c r="KZX5" s="885"/>
      <c r="KZY5" s="885"/>
      <c r="KZZ5" s="885"/>
      <c r="LAA5" s="885"/>
      <c r="LAB5" s="885"/>
      <c r="LAC5" s="885"/>
      <c r="LAD5" s="885"/>
      <c r="LAE5" s="885"/>
      <c r="LAF5" s="885"/>
      <c r="LAG5" s="885"/>
      <c r="LAH5" s="885"/>
      <c r="LAI5" s="885"/>
      <c r="LAJ5" s="885"/>
      <c r="LAK5" s="885"/>
      <c r="LAL5" s="885"/>
      <c r="LAM5" s="885"/>
      <c r="LAN5" s="885"/>
      <c r="LAO5" s="885"/>
      <c r="LAP5" s="885"/>
      <c r="LAQ5" s="885"/>
      <c r="LAR5" s="885"/>
      <c r="LAS5" s="885"/>
      <c r="LAT5" s="885"/>
      <c r="LAU5" s="885"/>
      <c r="LAV5" s="885"/>
      <c r="LAW5" s="885"/>
      <c r="LAX5" s="885"/>
      <c r="LAY5" s="885"/>
      <c r="LAZ5" s="885"/>
      <c r="LBA5" s="885"/>
      <c r="LBB5" s="885"/>
      <c r="LBC5" s="885"/>
      <c r="LBD5" s="885"/>
      <c r="LBE5" s="885"/>
      <c r="LBF5" s="885"/>
      <c r="LBG5" s="885"/>
      <c r="LBH5" s="885"/>
      <c r="LBI5" s="885"/>
      <c r="LBJ5" s="885"/>
      <c r="LBK5" s="885"/>
      <c r="LBL5" s="885"/>
      <c r="LBM5" s="885"/>
      <c r="LBN5" s="885"/>
      <c r="LBO5" s="885"/>
      <c r="LBP5" s="885"/>
      <c r="LBQ5" s="885"/>
      <c r="LBR5" s="885"/>
      <c r="LBS5" s="885"/>
      <c r="LBT5" s="885"/>
      <c r="LBU5" s="885"/>
      <c r="LBV5" s="885"/>
      <c r="LBW5" s="885"/>
      <c r="LBX5" s="885"/>
      <c r="LBY5" s="885"/>
      <c r="LBZ5" s="885"/>
      <c r="LCA5" s="885"/>
      <c r="LCB5" s="885"/>
      <c r="LCC5" s="885"/>
      <c r="LCD5" s="885"/>
      <c r="LCE5" s="885"/>
      <c r="LCF5" s="885"/>
      <c r="LCG5" s="885"/>
      <c r="LCH5" s="885"/>
      <c r="LCI5" s="885"/>
      <c r="LCJ5" s="885"/>
      <c r="LCK5" s="885"/>
      <c r="LCL5" s="885"/>
      <c r="LCM5" s="885"/>
      <c r="LCN5" s="885"/>
      <c r="LCO5" s="885"/>
      <c r="LCP5" s="885"/>
      <c r="LCQ5" s="885"/>
      <c r="LCR5" s="885"/>
      <c r="LCS5" s="885"/>
      <c r="LCT5" s="885"/>
      <c r="LCU5" s="885"/>
      <c r="LCV5" s="885"/>
      <c r="LCW5" s="885"/>
      <c r="LCX5" s="885"/>
      <c r="LCY5" s="885"/>
      <c r="LCZ5" s="885"/>
      <c r="LDA5" s="885"/>
      <c r="LDB5" s="885"/>
      <c r="LDC5" s="885"/>
      <c r="LDD5" s="885"/>
      <c r="LDE5" s="885"/>
      <c r="LDF5" s="885"/>
      <c r="LDG5" s="885"/>
      <c r="LDH5" s="885"/>
      <c r="LDI5" s="885"/>
      <c r="LDJ5" s="885"/>
      <c r="LDK5" s="885"/>
      <c r="LDL5" s="885"/>
      <c r="LDM5" s="885"/>
      <c r="LDN5" s="885"/>
      <c r="LDO5" s="885"/>
      <c r="LDP5" s="885"/>
      <c r="LDQ5" s="885"/>
      <c r="LDR5" s="885"/>
      <c r="LDS5" s="885"/>
      <c r="LDT5" s="885"/>
      <c r="LDU5" s="885"/>
      <c r="LDV5" s="885"/>
      <c r="LDW5" s="885"/>
      <c r="LDX5" s="885"/>
      <c r="LDY5" s="885"/>
      <c r="LDZ5" s="885"/>
      <c r="LEA5" s="885"/>
      <c r="LEB5" s="885"/>
      <c r="LEC5" s="885"/>
      <c r="LED5" s="885"/>
      <c r="LEE5" s="885"/>
      <c r="LEF5" s="885"/>
      <c r="LEG5" s="885"/>
      <c r="LEH5" s="885"/>
      <c r="LEI5" s="885"/>
      <c r="LEJ5" s="885"/>
      <c r="LEK5" s="885"/>
      <c r="LEL5" s="885"/>
      <c r="LEM5" s="885"/>
      <c r="LEN5" s="885"/>
      <c r="LEO5" s="885"/>
      <c r="LEP5" s="885"/>
      <c r="LEQ5" s="885"/>
      <c r="LER5" s="885"/>
      <c r="LES5" s="885"/>
      <c r="LET5" s="885"/>
      <c r="LEU5" s="885"/>
      <c r="LEV5" s="885"/>
      <c r="LEW5" s="885"/>
      <c r="LEX5" s="885"/>
      <c r="LEY5" s="885"/>
      <c r="LEZ5" s="885"/>
      <c r="LFA5" s="885"/>
      <c r="LFB5" s="885"/>
      <c r="LFC5" s="885"/>
      <c r="LFD5" s="885"/>
      <c r="LFE5" s="885"/>
      <c r="LFF5" s="885"/>
      <c r="LFG5" s="885"/>
      <c r="LFH5" s="885"/>
      <c r="LFI5" s="885"/>
      <c r="LFJ5" s="885"/>
      <c r="LFK5" s="885"/>
      <c r="LFL5" s="885"/>
      <c r="LFM5" s="885"/>
      <c r="LFN5" s="885"/>
      <c r="LFO5" s="885"/>
      <c r="LFP5" s="885"/>
      <c r="LFQ5" s="885"/>
      <c r="LFR5" s="885"/>
      <c r="LFS5" s="885"/>
      <c r="LFT5" s="885"/>
      <c r="LFU5" s="885"/>
      <c r="LFV5" s="885"/>
      <c r="LFW5" s="885"/>
      <c r="LFX5" s="885"/>
      <c r="LFY5" s="885"/>
      <c r="LFZ5" s="885"/>
      <c r="LGA5" s="885"/>
      <c r="LGB5" s="885"/>
      <c r="LGC5" s="885"/>
      <c r="LGD5" s="885"/>
      <c r="LGE5" s="885"/>
      <c r="LGF5" s="885"/>
      <c r="LGG5" s="885"/>
      <c r="LGH5" s="885"/>
      <c r="LGI5" s="885"/>
      <c r="LGJ5" s="885"/>
      <c r="LGK5" s="885"/>
      <c r="LGL5" s="885"/>
      <c r="LGM5" s="885"/>
      <c r="LGN5" s="885"/>
      <c r="LGO5" s="885"/>
      <c r="LGP5" s="885"/>
      <c r="LGQ5" s="885"/>
      <c r="LGR5" s="885"/>
      <c r="LGS5" s="885"/>
      <c r="LGT5" s="885"/>
      <c r="LGU5" s="885"/>
      <c r="LGV5" s="885"/>
      <c r="LGW5" s="885"/>
      <c r="LGX5" s="885"/>
      <c r="LGY5" s="885"/>
      <c r="LGZ5" s="885"/>
      <c r="LHA5" s="885"/>
      <c r="LHB5" s="885"/>
      <c r="LHC5" s="885"/>
      <c r="LHD5" s="885"/>
      <c r="LHE5" s="885"/>
      <c r="LHF5" s="885"/>
      <c r="LHG5" s="885"/>
      <c r="LHH5" s="885"/>
      <c r="LHI5" s="885"/>
      <c r="LHJ5" s="885"/>
      <c r="LHK5" s="885"/>
      <c r="LHL5" s="885"/>
      <c r="LHM5" s="885"/>
      <c r="LHN5" s="885"/>
      <c r="LHO5" s="885"/>
      <c r="LHP5" s="885"/>
      <c r="LHQ5" s="885"/>
      <c r="LHR5" s="885"/>
      <c r="LHS5" s="885"/>
      <c r="LHT5" s="885"/>
      <c r="LHU5" s="885"/>
      <c r="LHV5" s="885"/>
      <c r="LHW5" s="885"/>
      <c r="LHX5" s="885"/>
      <c r="LHY5" s="885"/>
      <c r="LHZ5" s="885"/>
      <c r="LIA5" s="885"/>
      <c r="LIB5" s="885"/>
      <c r="LIC5" s="885"/>
      <c r="LID5" s="885"/>
      <c r="LIE5" s="885"/>
      <c r="LIF5" s="885"/>
      <c r="LIG5" s="885"/>
      <c r="LIH5" s="885"/>
      <c r="LII5" s="885"/>
      <c r="LIJ5" s="885"/>
      <c r="LIK5" s="885"/>
      <c r="LIL5" s="885"/>
      <c r="LIM5" s="885"/>
      <c r="LIN5" s="885"/>
      <c r="LIO5" s="885"/>
      <c r="LIP5" s="885"/>
      <c r="LIQ5" s="885"/>
      <c r="LIR5" s="885"/>
      <c r="LIS5" s="885"/>
      <c r="LIT5" s="885"/>
      <c r="LIU5" s="885"/>
      <c r="LIV5" s="885"/>
      <c r="LIW5" s="885"/>
      <c r="LIX5" s="885"/>
      <c r="LIY5" s="885"/>
      <c r="LIZ5" s="885"/>
      <c r="LJA5" s="885"/>
      <c r="LJB5" s="885"/>
      <c r="LJC5" s="885"/>
      <c r="LJD5" s="885"/>
      <c r="LJE5" s="885"/>
      <c r="LJF5" s="885"/>
      <c r="LJG5" s="885"/>
      <c r="LJH5" s="885"/>
      <c r="LJI5" s="885"/>
      <c r="LJJ5" s="885"/>
      <c r="LJK5" s="885"/>
      <c r="LJL5" s="885"/>
      <c r="LJM5" s="885"/>
      <c r="LJN5" s="885"/>
      <c r="LJO5" s="885"/>
      <c r="LJP5" s="885"/>
      <c r="LJQ5" s="885"/>
      <c r="LJR5" s="885"/>
      <c r="LJS5" s="885"/>
      <c r="LJT5" s="885"/>
      <c r="LJU5" s="885"/>
      <c r="LJV5" s="885"/>
      <c r="LJW5" s="885"/>
      <c r="LJX5" s="885"/>
      <c r="LJY5" s="885"/>
      <c r="LJZ5" s="885"/>
      <c r="LKA5" s="885"/>
      <c r="LKB5" s="885"/>
      <c r="LKC5" s="885"/>
      <c r="LKD5" s="885"/>
      <c r="LKE5" s="885"/>
      <c r="LKF5" s="885"/>
      <c r="LKG5" s="885"/>
      <c r="LKH5" s="885"/>
      <c r="LKI5" s="885"/>
      <c r="LKJ5" s="885"/>
      <c r="LKK5" s="885"/>
      <c r="LKL5" s="885"/>
      <c r="LKM5" s="885"/>
      <c r="LKN5" s="885"/>
      <c r="LKO5" s="885"/>
      <c r="LKP5" s="885"/>
      <c r="LKQ5" s="885"/>
      <c r="LKR5" s="885"/>
      <c r="LKS5" s="885"/>
      <c r="LKT5" s="885"/>
      <c r="LKU5" s="885"/>
      <c r="LKV5" s="885"/>
      <c r="LKW5" s="885"/>
      <c r="LKX5" s="885"/>
      <c r="LKY5" s="885"/>
      <c r="LKZ5" s="885"/>
      <c r="LLA5" s="885"/>
      <c r="LLB5" s="885"/>
      <c r="LLC5" s="885"/>
      <c r="LLD5" s="885"/>
      <c r="LLE5" s="885"/>
      <c r="LLF5" s="885"/>
      <c r="LLG5" s="885"/>
      <c r="LLH5" s="885"/>
      <c r="LLI5" s="885"/>
      <c r="LLJ5" s="885"/>
      <c r="LLK5" s="885"/>
      <c r="LLL5" s="885"/>
      <c r="LLM5" s="885"/>
      <c r="LLN5" s="885"/>
      <c r="LLO5" s="885"/>
      <c r="LLP5" s="885"/>
      <c r="LLQ5" s="885"/>
      <c r="LLR5" s="885"/>
      <c r="LLS5" s="885"/>
      <c r="LLT5" s="885"/>
      <c r="LLU5" s="885"/>
      <c r="LLV5" s="885"/>
      <c r="LLW5" s="885"/>
      <c r="LLX5" s="885"/>
      <c r="LLY5" s="885"/>
      <c r="LLZ5" s="885"/>
      <c r="LMA5" s="885"/>
      <c r="LMB5" s="885"/>
      <c r="LMC5" s="885"/>
      <c r="LMD5" s="885"/>
      <c r="LME5" s="885"/>
      <c r="LMF5" s="885"/>
      <c r="LMG5" s="885"/>
      <c r="LMH5" s="885"/>
      <c r="LMI5" s="885"/>
      <c r="LMJ5" s="885"/>
      <c r="LMK5" s="885"/>
      <c r="LML5" s="885"/>
      <c r="LMM5" s="885"/>
      <c r="LMN5" s="885"/>
      <c r="LMO5" s="885"/>
      <c r="LMP5" s="885"/>
      <c r="LMQ5" s="885"/>
      <c r="LMR5" s="885"/>
      <c r="LMS5" s="885"/>
      <c r="LMT5" s="885"/>
      <c r="LMU5" s="885"/>
      <c r="LMV5" s="885"/>
      <c r="LMW5" s="885"/>
      <c r="LMX5" s="885"/>
      <c r="LMY5" s="885"/>
      <c r="LMZ5" s="885"/>
      <c r="LNA5" s="885"/>
      <c r="LNB5" s="885"/>
      <c r="LNC5" s="885"/>
      <c r="LND5" s="885"/>
      <c r="LNE5" s="885"/>
      <c r="LNF5" s="885"/>
      <c r="LNG5" s="885"/>
      <c r="LNH5" s="885"/>
      <c r="LNI5" s="885"/>
      <c r="LNJ5" s="885"/>
      <c r="LNK5" s="885"/>
      <c r="LNL5" s="885"/>
      <c r="LNM5" s="885"/>
      <c r="LNN5" s="885"/>
      <c r="LNO5" s="885"/>
      <c r="LNP5" s="885"/>
      <c r="LNQ5" s="885"/>
      <c r="LNR5" s="885"/>
      <c r="LNS5" s="885"/>
      <c r="LNT5" s="885"/>
      <c r="LNU5" s="885"/>
      <c r="LNV5" s="885"/>
      <c r="LNW5" s="885"/>
      <c r="LNX5" s="885"/>
      <c r="LNY5" s="885"/>
      <c r="LNZ5" s="885"/>
      <c r="LOA5" s="885"/>
      <c r="LOB5" s="885"/>
      <c r="LOC5" s="885"/>
      <c r="LOD5" s="885"/>
      <c r="LOE5" s="885"/>
      <c r="LOF5" s="885"/>
      <c r="LOG5" s="885"/>
      <c r="LOH5" s="885"/>
      <c r="LOI5" s="885"/>
      <c r="LOJ5" s="885"/>
      <c r="LOK5" s="885"/>
      <c r="LOL5" s="885"/>
      <c r="LOM5" s="885"/>
      <c r="LON5" s="885"/>
      <c r="LOO5" s="885"/>
      <c r="LOP5" s="885"/>
      <c r="LOQ5" s="885"/>
      <c r="LOR5" s="885"/>
      <c r="LOS5" s="885"/>
      <c r="LOT5" s="885"/>
      <c r="LOU5" s="885"/>
      <c r="LOV5" s="885"/>
      <c r="LOW5" s="885"/>
      <c r="LOX5" s="885"/>
      <c r="LOY5" s="885"/>
      <c r="LOZ5" s="885"/>
      <c r="LPA5" s="885"/>
      <c r="LPB5" s="885"/>
      <c r="LPC5" s="885"/>
      <c r="LPD5" s="885"/>
      <c r="LPE5" s="885"/>
      <c r="LPF5" s="885"/>
      <c r="LPG5" s="885"/>
      <c r="LPH5" s="885"/>
      <c r="LPI5" s="885"/>
      <c r="LPJ5" s="885"/>
      <c r="LPK5" s="885"/>
      <c r="LPL5" s="885"/>
      <c r="LPM5" s="885"/>
      <c r="LPN5" s="885"/>
      <c r="LPO5" s="885"/>
      <c r="LPP5" s="885"/>
      <c r="LPQ5" s="885"/>
      <c r="LPR5" s="885"/>
      <c r="LPS5" s="885"/>
      <c r="LPT5" s="885"/>
      <c r="LPU5" s="885"/>
      <c r="LPV5" s="885"/>
      <c r="LPW5" s="885"/>
      <c r="LPX5" s="885"/>
      <c r="LPY5" s="885"/>
      <c r="LPZ5" s="885"/>
      <c r="LQA5" s="885"/>
      <c r="LQB5" s="885"/>
      <c r="LQC5" s="885"/>
      <c r="LQD5" s="885"/>
      <c r="LQE5" s="885"/>
      <c r="LQF5" s="885"/>
      <c r="LQG5" s="885"/>
      <c r="LQH5" s="885"/>
      <c r="LQI5" s="885"/>
      <c r="LQJ5" s="885"/>
      <c r="LQK5" s="885"/>
      <c r="LQL5" s="885"/>
      <c r="LQM5" s="885"/>
      <c r="LQN5" s="885"/>
      <c r="LQO5" s="885"/>
      <c r="LQP5" s="885"/>
      <c r="LQQ5" s="885"/>
      <c r="LQR5" s="885"/>
      <c r="LQS5" s="885"/>
      <c r="LQT5" s="885"/>
      <c r="LQU5" s="885"/>
      <c r="LQV5" s="885"/>
      <c r="LQW5" s="885"/>
      <c r="LQX5" s="885"/>
      <c r="LQY5" s="885"/>
      <c r="LQZ5" s="885"/>
      <c r="LRA5" s="885"/>
      <c r="LRB5" s="885"/>
      <c r="LRC5" s="885"/>
      <c r="LRD5" s="885"/>
      <c r="LRE5" s="885"/>
      <c r="LRF5" s="885"/>
      <c r="LRG5" s="885"/>
      <c r="LRH5" s="885"/>
      <c r="LRI5" s="885"/>
      <c r="LRJ5" s="885"/>
      <c r="LRK5" s="885"/>
      <c r="LRL5" s="885"/>
      <c r="LRM5" s="885"/>
      <c r="LRN5" s="885"/>
      <c r="LRO5" s="885"/>
      <c r="LRP5" s="885"/>
      <c r="LRQ5" s="885"/>
      <c r="LRR5" s="885"/>
      <c r="LRS5" s="885"/>
      <c r="LRT5" s="885"/>
      <c r="LRU5" s="885"/>
      <c r="LRV5" s="885"/>
      <c r="LRW5" s="885"/>
      <c r="LRX5" s="885"/>
      <c r="LRY5" s="885"/>
      <c r="LRZ5" s="885"/>
      <c r="LSA5" s="885"/>
      <c r="LSB5" s="885"/>
      <c r="LSC5" s="885"/>
      <c r="LSD5" s="885"/>
      <c r="LSE5" s="885"/>
      <c r="LSF5" s="885"/>
      <c r="LSG5" s="885"/>
      <c r="LSH5" s="885"/>
      <c r="LSI5" s="885"/>
      <c r="LSJ5" s="885"/>
      <c r="LSK5" s="885"/>
      <c r="LSL5" s="885"/>
      <c r="LSM5" s="885"/>
      <c r="LSN5" s="885"/>
      <c r="LSO5" s="885"/>
      <c r="LSP5" s="885"/>
      <c r="LSQ5" s="885"/>
      <c r="LSR5" s="885"/>
      <c r="LSS5" s="885"/>
      <c r="LST5" s="885"/>
      <c r="LSU5" s="885"/>
      <c r="LSV5" s="885"/>
      <c r="LSW5" s="885"/>
      <c r="LSX5" s="885"/>
      <c r="LSY5" s="885"/>
      <c r="LSZ5" s="885"/>
      <c r="LTA5" s="885"/>
      <c r="LTB5" s="885"/>
      <c r="LTC5" s="885"/>
      <c r="LTD5" s="885"/>
      <c r="LTE5" s="885"/>
      <c r="LTF5" s="885"/>
      <c r="LTG5" s="885"/>
      <c r="LTH5" s="885"/>
      <c r="LTI5" s="885"/>
      <c r="LTJ5" s="885"/>
      <c r="LTK5" s="885"/>
      <c r="LTL5" s="885"/>
      <c r="LTM5" s="885"/>
      <c r="LTN5" s="885"/>
      <c r="LTO5" s="885"/>
      <c r="LTP5" s="885"/>
      <c r="LTQ5" s="885"/>
      <c r="LTR5" s="885"/>
      <c r="LTS5" s="885"/>
      <c r="LTT5" s="885"/>
      <c r="LTU5" s="885"/>
      <c r="LTV5" s="885"/>
      <c r="LTW5" s="885"/>
      <c r="LTX5" s="885"/>
      <c r="LTY5" s="885"/>
      <c r="LTZ5" s="885"/>
      <c r="LUA5" s="885"/>
      <c r="LUB5" s="885"/>
      <c r="LUC5" s="885"/>
      <c r="LUD5" s="885"/>
      <c r="LUE5" s="885"/>
      <c r="LUF5" s="885"/>
      <c r="LUG5" s="885"/>
      <c r="LUH5" s="885"/>
      <c r="LUI5" s="885"/>
      <c r="LUJ5" s="885"/>
      <c r="LUK5" s="885"/>
      <c r="LUL5" s="885"/>
      <c r="LUM5" s="885"/>
      <c r="LUN5" s="885"/>
      <c r="LUO5" s="885"/>
      <c r="LUP5" s="885"/>
      <c r="LUQ5" s="885"/>
      <c r="LUR5" s="885"/>
      <c r="LUS5" s="885"/>
      <c r="LUT5" s="885"/>
      <c r="LUU5" s="885"/>
      <c r="LUV5" s="885"/>
      <c r="LUW5" s="885"/>
      <c r="LUX5" s="885"/>
      <c r="LUY5" s="885"/>
      <c r="LUZ5" s="885"/>
      <c r="LVA5" s="885"/>
      <c r="LVB5" s="885"/>
      <c r="LVC5" s="885"/>
      <c r="LVD5" s="885"/>
      <c r="LVE5" s="885"/>
      <c r="LVF5" s="885"/>
      <c r="LVG5" s="885"/>
      <c r="LVH5" s="885"/>
      <c r="LVI5" s="885"/>
      <c r="LVJ5" s="885"/>
      <c r="LVK5" s="885"/>
      <c r="LVL5" s="885"/>
      <c r="LVM5" s="885"/>
      <c r="LVN5" s="885"/>
      <c r="LVO5" s="885"/>
      <c r="LVP5" s="885"/>
      <c r="LVQ5" s="885"/>
      <c r="LVR5" s="885"/>
      <c r="LVS5" s="885"/>
      <c r="LVT5" s="885"/>
      <c r="LVU5" s="885"/>
      <c r="LVV5" s="885"/>
      <c r="LVW5" s="885"/>
      <c r="LVX5" s="885"/>
      <c r="LVY5" s="885"/>
      <c r="LVZ5" s="885"/>
      <c r="LWA5" s="885"/>
      <c r="LWB5" s="885"/>
      <c r="LWC5" s="885"/>
      <c r="LWD5" s="885"/>
      <c r="LWE5" s="885"/>
      <c r="LWF5" s="885"/>
      <c r="LWG5" s="885"/>
      <c r="LWH5" s="885"/>
      <c r="LWI5" s="885"/>
      <c r="LWJ5" s="885"/>
      <c r="LWK5" s="885"/>
      <c r="LWL5" s="885"/>
      <c r="LWM5" s="885"/>
      <c r="LWN5" s="885"/>
      <c r="LWO5" s="885"/>
      <c r="LWP5" s="885"/>
      <c r="LWQ5" s="885"/>
      <c r="LWR5" s="885"/>
      <c r="LWS5" s="885"/>
      <c r="LWT5" s="885"/>
      <c r="LWU5" s="885"/>
      <c r="LWV5" s="885"/>
      <c r="LWW5" s="885"/>
      <c r="LWX5" s="885"/>
      <c r="LWY5" s="885"/>
      <c r="LWZ5" s="885"/>
      <c r="LXA5" s="885"/>
      <c r="LXB5" s="885"/>
      <c r="LXC5" s="885"/>
      <c r="LXD5" s="885"/>
      <c r="LXE5" s="885"/>
      <c r="LXF5" s="885"/>
      <c r="LXG5" s="885"/>
      <c r="LXH5" s="885"/>
      <c r="LXI5" s="885"/>
      <c r="LXJ5" s="885"/>
      <c r="LXK5" s="885"/>
      <c r="LXL5" s="885"/>
      <c r="LXM5" s="885"/>
      <c r="LXN5" s="885"/>
      <c r="LXO5" s="885"/>
      <c r="LXP5" s="885"/>
      <c r="LXQ5" s="885"/>
      <c r="LXR5" s="885"/>
      <c r="LXS5" s="885"/>
      <c r="LXT5" s="885"/>
      <c r="LXU5" s="885"/>
      <c r="LXV5" s="885"/>
      <c r="LXW5" s="885"/>
      <c r="LXX5" s="885"/>
      <c r="LXY5" s="885"/>
      <c r="LXZ5" s="885"/>
      <c r="LYA5" s="885"/>
      <c r="LYB5" s="885"/>
      <c r="LYC5" s="885"/>
      <c r="LYD5" s="885"/>
      <c r="LYE5" s="885"/>
      <c r="LYF5" s="885"/>
      <c r="LYG5" s="885"/>
      <c r="LYH5" s="885"/>
      <c r="LYI5" s="885"/>
      <c r="LYJ5" s="885"/>
      <c r="LYK5" s="885"/>
      <c r="LYL5" s="885"/>
      <c r="LYM5" s="885"/>
      <c r="LYN5" s="885"/>
      <c r="LYO5" s="885"/>
      <c r="LYP5" s="885"/>
      <c r="LYQ5" s="885"/>
      <c r="LYR5" s="885"/>
      <c r="LYS5" s="885"/>
      <c r="LYT5" s="885"/>
      <c r="LYU5" s="885"/>
      <c r="LYV5" s="885"/>
      <c r="LYW5" s="885"/>
      <c r="LYX5" s="885"/>
      <c r="LYY5" s="885"/>
      <c r="LYZ5" s="885"/>
      <c r="LZA5" s="885"/>
      <c r="LZB5" s="885"/>
      <c r="LZC5" s="885"/>
      <c r="LZD5" s="885"/>
      <c r="LZE5" s="885"/>
      <c r="LZF5" s="885"/>
      <c r="LZG5" s="885"/>
      <c r="LZH5" s="885"/>
      <c r="LZI5" s="885"/>
      <c r="LZJ5" s="885"/>
      <c r="LZK5" s="885"/>
      <c r="LZL5" s="885"/>
      <c r="LZM5" s="885"/>
      <c r="LZN5" s="885"/>
      <c r="LZO5" s="885"/>
      <c r="LZP5" s="885"/>
      <c r="LZQ5" s="885"/>
      <c r="LZR5" s="885"/>
      <c r="LZS5" s="885"/>
      <c r="LZT5" s="885"/>
      <c r="LZU5" s="885"/>
      <c r="LZV5" s="885"/>
      <c r="LZW5" s="885"/>
      <c r="LZX5" s="885"/>
      <c r="LZY5" s="885"/>
      <c r="LZZ5" s="885"/>
      <c r="MAA5" s="885"/>
      <c r="MAB5" s="885"/>
      <c r="MAC5" s="885"/>
      <c r="MAD5" s="885"/>
      <c r="MAE5" s="885"/>
      <c r="MAF5" s="885"/>
      <c r="MAG5" s="885"/>
      <c r="MAH5" s="885"/>
      <c r="MAI5" s="885"/>
      <c r="MAJ5" s="885"/>
      <c r="MAK5" s="885"/>
      <c r="MAL5" s="885"/>
      <c r="MAM5" s="885"/>
      <c r="MAN5" s="885"/>
      <c r="MAO5" s="885"/>
      <c r="MAP5" s="885"/>
      <c r="MAQ5" s="885"/>
      <c r="MAR5" s="885"/>
      <c r="MAS5" s="885"/>
      <c r="MAT5" s="885"/>
      <c r="MAU5" s="885"/>
      <c r="MAV5" s="885"/>
      <c r="MAW5" s="885"/>
      <c r="MAX5" s="885"/>
      <c r="MAY5" s="885"/>
      <c r="MAZ5" s="885"/>
      <c r="MBA5" s="885"/>
      <c r="MBB5" s="885"/>
      <c r="MBC5" s="885"/>
      <c r="MBD5" s="885"/>
      <c r="MBE5" s="885"/>
      <c r="MBF5" s="885"/>
      <c r="MBG5" s="885"/>
      <c r="MBH5" s="885"/>
      <c r="MBI5" s="885"/>
      <c r="MBJ5" s="885"/>
      <c r="MBK5" s="885"/>
      <c r="MBL5" s="885"/>
      <c r="MBM5" s="885"/>
      <c r="MBN5" s="885"/>
      <c r="MBO5" s="885"/>
      <c r="MBP5" s="885"/>
      <c r="MBQ5" s="885"/>
      <c r="MBR5" s="885"/>
      <c r="MBS5" s="885"/>
      <c r="MBT5" s="885"/>
      <c r="MBU5" s="885"/>
      <c r="MBV5" s="885"/>
      <c r="MBW5" s="885"/>
      <c r="MBX5" s="885"/>
      <c r="MBY5" s="885"/>
      <c r="MBZ5" s="885"/>
      <c r="MCA5" s="885"/>
      <c r="MCB5" s="885"/>
      <c r="MCC5" s="885"/>
      <c r="MCD5" s="885"/>
      <c r="MCE5" s="885"/>
      <c r="MCF5" s="885"/>
      <c r="MCG5" s="885"/>
      <c r="MCH5" s="885"/>
      <c r="MCI5" s="885"/>
      <c r="MCJ5" s="885"/>
      <c r="MCK5" s="885"/>
      <c r="MCL5" s="885"/>
      <c r="MCM5" s="885"/>
      <c r="MCN5" s="885"/>
      <c r="MCO5" s="885"/>
      <c r="MCP5" s="885"/>
      <c r="MCQ5" s="885"/>
      <c r="MCR5" s="885"/>
      <c r="MCS5" s="885"/>
      <c r="MCT5" s="885"/>
      <c r="MCU5" s="885"/>
      <c r="MCV5" s="885"/>
      <c r="MCW5" s="885"/>
      <c r="MCX5" s="885"/>
      <c r="MCY5" s="885"/>
      <c r="MCZ5" s="885"/>
      <c r="MDA5" s="885"/>
      <c r="MDB5" s="885"/>
      <c r="MDC5" s="885"/>
      <c r="MDD5" s="885"/>
      <c r="MDE5" s="885"/>
      <c r="MDF5" s="885"/>
      <c r="MDG5" s="885"/>
      <c r="MDH5" s="885"/>
      <c r="MDI5" s="885"/>
      <c r="MDJ5" s="885"/>
      <c r="MDK5" s="885"/>
      <c r="MDL5" s="885"/>
      <c r="MDM5" s="885"/>
      <c r="MDN5" s="885"/>
      <c r="MDO5" s="885"/>
      <c r="MDP5" s="885"/>
      <c r="MDQ5" s="885"/>
      <c r="MDR5" s="885"/>
      <c r="MDS5" s="885"/>
      <c r="MDT5" s="885"/>
      <c r="MDU5" s="885"/>
      <c r="MDV5" s="885"/>
      <c r="MDW5" s="885"/>
      <c r="MDX5" s="885"/>
      <c r="MDY5" s="885"/>
      <c r="MDZ5" s="885"/>
      <c r="MEA5" s="885"/>
      <c r="MEB5" s="885"/>
      <c r="MEC5" s="885"/>
      <c r="MED5" s="885"/>
      <c r="MEE5" s="885"/>
      <c r="MEF5" s="885"/>
      <c r="MEG5" s="885"/>
      <c r="MEH5" s="885"/>
      <c r="MEI5" s="885"/>
      <c r="MEJ5" s="885"/>
      <c r="MEK5" s="885"/>
      <c r="MEL5" s="885"/>
      <c r="MEM5" s="885"/>
      <c r="MEN5" s="885"/>
      <c r="MEO5" s="885"/>
      <c r="MEP5" s="885"/>
      <c r="MEQ5" s="885"/>
      <c r="MER5" s="885"/>
      <c r="MES5" s="885"/>
      <c r="MET5" s="885"/>
      <c r="MEU5" s="885"/>
      <c r="MEV5" s="885"/>
      <c r="MEW5" s="885"/>
      <c r="MEX5" s="885"/>
      <c r="MEY5" s="885"/>
      <c r="MEZ5" s="885"/>
      <c r="MFA5" s="885"/>
      <c r="MFB5" s="885"/>
      <c r="MFC5" s="885"/>
      <c r="MFD5" s="885"/>
      <c r="MFE5" s="885"/>
      <c r="MFF5" s="885"/>
      <c r="MFG5" s="885"/>
      <c r="MFH5" s="885"/>
      <c r="MFI5" s="885"/>
      <c r="MFJ5" s="885"/>
      <c r="MFK5" s="885"/>
      <c r="MFL5" s="885"/>
      <c r="MFM5" s="885"/>
      <c r="MFN5" s="885"/>
      <c r="MFO5" s="885"/>
      <c r="MFP5" s="885"/>
      <c r="MFQ5" s="885"/>
      <c r="MFR5" s="885"/>
      <c r="MFS5" s="885"/>
      <c r="MFT5" s="885"/>
      <c r="MFU5" s="885"/>
      <c r="MFV5" s="885"/>
      <c r="MFW5" s="885"/>
      <c r="MFX5" s="885"/>
      <c r="MFY5" s="885"/>
      <c r="MFZ5" s="885"/>
      <c r="MGA5" s="885"/>
      <c r="MGB5" s="885"/>
      <c r="MGC5" s="885"/>
      <c r="MGD5" s="885"/>
      <c r="MGE5" s="885"/>
      <c r="MGF5" s="885"/>
      <c r="MGG5" s="885"/>
      <c r="MGH5" s="885"/>
      <c r="MGI5" s="885"/>
      <c r="MGJ5" s="885"/>
      <c r="MGK5" s="885"/>
      <c r="MGL5" s="885"/>
      <c r="MGM5" s="885"/>
      <c r="MGN5" s="885"/>
      <c r="MGO5" s="885"/>
      <c r="MGP5" s="885"/>
      <c r="MGQ5" s="885"/>
      <c r="MGR5" s="885"/>
      <c r="MGS5" s="885"/>
      <c r="MGT5" s="885"/>
      <c r="MGU5" s="885"/>
      <c r="MGV5" s="885"/>
      <c r="MGW5" s="885"/>
      <c r="MGX5" s="885"/>
      <c r="MGY5" s="885"/>
      <c r="MGZ5" s="885"/>
      <c r="MHA5" s="885"/>
      <c r="MHB5" s="885"/>
      <c r="MHC5" s="885"/>
      <c r="MHD5" s="885"/>
      <c r="MHE5" s="885"/>
      <c r="MHF5" s="885"/>
      <c r="MHG5" s="885"/>
      <c r="MHH5" s="885"/>
      <c r="MHI5" s="885"/>
      <c r="MHJ5" s="885"/>
      <c r="MHK5" s="885"/>
      <c r="MHL5" s="885"/>
      <c r="MHM5" s="885"/>
      <c r="MHN5" s="885"/>
      <c r="MHO5" s="885"/>
      <c r="MHP5" s="885"/>
      <c r="MHQ5" s="885"/>
      <c r="MHR5" s="885"/>
      <c r="MHS5" s="885"/>
      <c r="MHT5" s="885"/>
      <c r="MHU5" s="885"/>
      <c r="MHV5" s="885"/>
      <c r="MHW5" s="885"/>
      <c r="MHX5" s="885"/>
      <c r="MHY5" s="885"/>
      <c r="MHZ5" s="885"/>
      <c r="MIA5" s="885"/>
      <c r="MIB5" s="885"/>
      <c r="MIC5" s="885"/>
      <c r="MID5" s="885"/>
      <c r="MIE5" s="885"/>
      <c r="MIF5" s="885"/>
      <c r="MIG5" s="885"/>
      <c r="MIH5" s="885"/>
      <c r="MII5" s="885"/>
      <c r="MIJ5" s="885"/>
      <c r="MIK5" s="885"/>
      <c r="MIL5" s="885"/>
      <c r="MIM5" s="885"/>
      <c r="MIN5" s="885"/>
      <c r="MIO5" s="885"/>
      <c r="MIP5" s="885"/>
      <c r="MIQ5" s="885"/>
      <c r="MIR5" s="885"/>
      <c r="MIS5" s="885"/>
      <c r="MIT5" s="885"/>
      <c r="MIU5" s="885"/>
      <c r="MIV5" s="885"/>
      <c r="MIW5" s="885"/>
      <c r="MIX5" s="885"/>
      <c r="MIY5" s="885"/>
      <c r="MIZ5" s="885"/>
      <c r="MJA5" s="885"/>
      <c r="MJB5" s="885"/>
      <c r="MJC5" s="885"/>
      <c r="MJD5" s="885"/>
      <c r="MJE5" s="885"/>
      <c r="MJF5" s="885"/>
      <c r="MJG5" s="885"/>
      <c r="MJH5" s="885"/>
      <c r="MJI5" s="885"/>
      <c r="MJJ5" s="885"/>
      <c r="MJK5" s="885"/>
      <c r="MJL5" s="885"/>
      <c r="MJM5" s="885"/>
      <c r="MJN5" s="885"/>
      <c r="MJO5" s="885"/>
      <c r="MJP5" s="885"/>
      <c r="MJQ5" s="885"/>
      <c r="MJR5" s="885"/>
      <c r="MJS5" s="885"/>
      <c r="MJT5" s="885"/>
      <c r="MJU5" s="885"/>
      <c r="MJV5" s="885"/>
      <c r="MJW5" s="885"/>
      <c r="MJX5" s="885"/>
      <c r="MJY5" s="885"/>
      <c r="MJZ5" s="885"/>
      <c r="MKA5" s="885"/>
      <c r="MKB5" s="885"/>
      <c r="MKC5" s="885"/>
      <c r="MKD5" s="885"/>
      <c r="MKE5" s="885"/>
      <c r="MKF5" s="885"/>
      <c r="MKG5" s="885"/>
      <c r="MKH5" s="885"/>
      <c r="MKI5" s="885"/>
      <c r="MKJ5" s="885"/>
      <c r="MKK5" s="885"/>
      <c r="MKL5" s="885"/>
      <c r="MKM5" s="885"/>
      <c r="MKN5" s="885"/>
      <c r="MKO5" s="885"/>
      <c r="MKP5" s="885"/>
      <c r="MKQ5" s="885"/>
      <c r="MKR5" s="885"/>
      <c r="MKS5" s="885"/>
      <c r="MKT5" s="885"/>
      <c r="MKU5" s="885"/>
      <c r="MKV5" s="885"/>
      <c r="MKW5" s="885"/>
      <c r="MKX5" s="885"/>
      <c r="MKY5" s="885"/>
      <c r="MKZ5" s="885"/>
      <c r="MLA5" s="885"/>
      <c r="MLB5" s="885"/>
      <c r="MLC5" s="885"/>
      <c r="MLD5" s="885"/>
      <c r="MLE5" s="885"/>
      <c r="MLF5" s="885"/>
      <c r="MLG5" s="885"/>
      <c r="MLH5" s="885"/>
      <c r="MLI5" s="885"/>
      <c r="MLJ5" s="885"/>
      <c r="MLK5" s="885"/>
      <c r="MLL5" s="885"/>
      <c r="MLM5" s="885"/>
      <c r="MLN5" s="885"/>
      <c r="MLO5" s="885"/>
      <c r="MLP5" s="885"/>
      <c r="MLQ5" s="885"/>
      <c r="MLR5" s="885"/>
      <c r="MLS5" s="885"/>
      <c r="MLT5" s="885"/>
      <c r="MLU5" s="885"/>
      <c r="MLV5" s="885"/>
      <c r="MLW5" s="885"/>
      <c r="MLX5" s="885"/>
      <c r="MLY5" s="885"/>
      <c r="MLZ5" s="885"/>
      <c r="MMA5" s="885"/>
      <c r="MMB5" s="885"/>
      <c r="MMC5" s="885"/>
      <c r="MMD5" s="885"/>
      <c r="MME5" s="885"/>
      <c r="MMF5" s="885"/>
      <c r="MMG5" s="885"/>
      <c r="MMH5" s="885"/>
      <c r="MMI5" s="885"/>
      <c r="MMJ5" s="885"/>
      <c r="MMK5" s="885"/>
      <c r="MML5" s="885"/>
      <c r="MMM5" s="885"/>
      <c r="MMN5" s="885"/>
      <c r="MMO5" s="885"/>
      <c r="MMP5" s="885"/>
      <c r="MMQ5" s="885"/>
      <c r="MMR5" s="885"/>
      <c r="MMS5" s="885"/>
      <c r="MMT5" s="885"/>
      <c r="MMU5" s="885"/>
      <c r="MMV5" s="885"/>
      <c r="MMW5" s="885"/>
      <c r="MMX5" s="885"/>
      <c r="MMY5" s="885"/>
      <c r="MMZ5" s="885"/>
      <c r="MNA5" s="885"/>
      <c r="MNB5" s="885"/>
      <c r="MNC5" s="885"/>
      <c r="MND5" s="885"/>
      <c r="MNE5" s="885"/>
      <c r="MNF5" s="885"/>
      <c r="MNG5" s="885"/>
      <c r="MNH5" s="885"/>
      <c r="MNI5" s="885"/>
      <c r="MNJ5" s="885"/>
      <c r="MNK5" s="885"/>
      <c r="MNL5" s="885"/>
      <c r="MNM5" s="885"/>
      <c r="MNN5" s="885"/>
      <c r="MNO5" s="885"/>
      <c r="MNP5" s="885"/>
      <c r="MNQ5" s="885"/>
      <c r="MNR5" s="885"/>
      <c r="MNS5" s="885"/>
      <c r="MNT5" s="885"/>
      <c r="MNU5" s="885"/>
      <c r="MNV5" s="885"/>
      <c r="MNW5" s="885"/>
      <c r="MNX5" s="885"/>
      <c r="MNY5" s="885"/>
      <c r="MNZ5" s="885"/>
      <c r="MOA5" s="885"/>
      <c r="MOB5" s="885"/>
      <c r="MOC5" s="885"/>
      <c r="MOD5" s="885"/>
      <c r="MOE5" s="885"/>
      <c r="MOF5" s="885"/>
      <c r="MOG5" s="885"/>
      <c r="MOH5" s="885"/>
      <c r="MOI5" s="885"/>
      <c r="MOJ5" s="885"/>
      <c r="MOK5" s="885"/>
      <c r="MOL5" s="885"/>
      <c r="MOM5" s="885"/>
      <c r="MON5" s="885"/>
      <c r="MOO5" s="885"/>
      <c r="MOP5" s="885"/>
      <c r="MOQ5" s="885"/>
      <c r="MOR5" s="885"/>
      <c r="MOS5" s="885"/>
      <c r="MOT5" s="885"/>
      <c r="MOU5" s="885"/>
      <c r="MOV5" s="885"/>
      <c r="MOW5" s="885"/>
      <c r="MOX5" s="885"/>
      <c r="MOY5" s="885"/>
      <c r="MOZ5" s="885"/>
      <c r="MPA5" s="885"/>
      <c r="MPB5" s="885"/>
      <c r="MPC5" s="885"/>
      <c r="MPD5" s="885"/>
      <c r="MPE5" s="885"/>
      <c r="MPF5" s="885"/>
      <c r="MPG5" s="885"/>
      <c r="MPH5" s="885"/>
      <c r="MPI5" s="885"/>
      <c r="MPJ5" s="885"/>
      <c r="MPK5" s="885"/>
      <c r="MPL5" s="885"/>
      <c r="MPM5" s="885"/>
      <c r="MPN5" s="885"/>
      <c r="MPO5" s="885"/>
      <c r="MPP5" s="885"/>
      <c r="MPQ5" s="885"/>
      <c r="MPR5" s="885"/>
      <c r="MPS5" s="885"/>
      <c r="MPT5" s="885"/>
      <c r="MPU5" s="885"/>
      <c r="MPV5" s="885"/>
      <c r="MPW5" s="885"/>
      <c r="MPX5" s="885"/>
      <c r="MPY5" s="885"/>
      <c r="MPZ5" s="885"/>
      <c r="MQA5" s="885"/>
      <c r="MQB5" s="885"/>
      <c r="MQC5" s="885"/>
      <c r="MQD5" s="885"/>
      <c r="MQE5" s="885"/>
      <c r="MQF5" s="885"/>
      <c r="MQG5" s="885"/>
      <c r="MQH5" s="885"/>
      <c r="MQI5" s="885"/>
      <c r="MQJ5" s="885"/>
      <c r="MQK5" s="885"/>
      <c r="MQL5" s="885"/>
      <c r="MQM5" s="885"/>
      <c r="MQN5" s="885"/>
      <c r="MQO5" s="885"/>
      <c r="MQP5" s="885"/>
      <c r="MQQ5" s="885"/>
      <c r="MQR5" s="885"/>
      <c r="MQS5" s="885"/>
      <c r="MQT5" s="885"/>
      <c r="MQU5" s="885"/>
      <c r="MQV5" s="885"/>
      <c r="MQW5" s="885"/>
      <c r="MQX5" s="885"/>
      <c r="MQY5" s="885"/>
      <c r="MQZ5" s="885"/>
      <c r="MRA5" s="885"/>
      <c r="MRB5" s="885"/>
      <c r="MRC5" s="885"/>
      <c r="MRD5" s="885"/>
      <c r="MRE5" s="885"/>
      <c r="MRF5" s="885"/>
      <c r="MRG5" s="885"/>
      <c r="MRH5" s="885"/>
      <c r="MRI5" s="885"/>
      <c r="MRJ5" s="885"/>
      <c r="MRK5" s="885"/>
      <c r="MRL5" s="885"/>
      <c r="MRM5" s="885"/>
      <c r="MRN5" s="885"/>
      <c r="MRO5" s="885"/>
      <c r="MRP5" s="885"/>
      <c r="MRQ5" s="885"/>
      <c r="MRR5" s="885"/>
      <c r="MRS5" s="885"/>
      <c r="MRT5" s="885"/>
      <c r="MRU5" s="885"/>
      <c r="MRV5" s="885"/>
      <c r="MRW5" s="885"/>
      <c r="MRX5" s="885"/>
      <c r="MRY5" s="885"/>
      <c r="MRZ5" s="885"/>
      <c r="MSA5" s="885"/>
      <c r="MSB5" s="885"/>
      <c r="MSC5" s="885"/>
      <c r="MSD5" s="885"/>
      <c r="MSE5" s="885"/>
      <c r="MSF5" s="885"/>
      <c r="MSG5" s="885"/>
      <c r="MSH5" s="885"/>
      <c r="MSI5" s="885"/>
      <c r="MSJ5" s="885"/>
      <c r="MSK5" s="885"/>
      <c r="MSL5" s="885"/>
      <c r="MSM5" s="885"/>
      <c r="MSN5" s="885"/>
      <c r="MSO5" s="885"/>
      <c r="MSP5" s="885"/>
      <c r="MSQ5" s="885"/>
      <c r="MSR5" s="885"/>
      <c r="MSS5" s="885"/>
      <c r="MST5" s="885"/>
      <c r="MSU5" s="885"/>
      <c r="MSV5" s="885"/>
      <c r="MSW5" s="885"/>
      <c r="MSX5" s="885"/>
      <c r="MSY5" s="885"/>
      <c r="MSZ5" s="885"/>
      <c r="MTA5" s="885"/>
      <c r="MTB5" s="885"/>
      <c r="MTC5" s="885"/>
      <c r="MTD5" s="885"/>
      <c r="MTE5" s="885"/>
      <c r="MTF5" s="885"/>
      <c r="MTG5" s="885"/>
      <c r="MTH5" s="885"/>
      <c r="MTI5" s="885"/>
      <c r="MTJ5" s="885"/>
      <c r="MTK5" s="885"/>
      <c r="MTL5" s="885"/>
      <c r="MTM5" s="885"/>
      <c r="MTN5" s="885"/>
      <c r="MTO5" s="885"/>
      <c r="MTP5" s="885"/>
      <c r="MTQ5" s="885"/>
      <c r="MTR5" s="885"/>
      <c r="MTS5" s="885"/>
      <c r="MTT5" s="885"/>
      <c r="MTU5" s="885"/>
      <c r="MTV5" s="885"/>
      <c r="MTW5" s="885"/>
      <c r="MTX5" s="885"/>
      <c r="MTY5" s="885"/>
      <c r="MTZ5" s="885"/>
      <c r="MUA5" s="885"/>
      <c r="MUB5" s="885"/>
      <c r="MUC5" s="885"/>
      <c r="MUD5" s="885"/>
      <c r="MUE5" s="885"/>
      <c r="MUF5" s="885"/>
      <c r="MUG5" s="885"/>
      <c r="MUH5" s="885"/>
      <c r="MUI5" s="885"/>
      <c r="MUJ5" s="885"/>
      <c r="MUK5" s="885"/>
      <c r="MUL5" s="885"/>
      <c r="MUM5" s="885"/>
      <c r="MUN5" s="885"/>
      <c r="MUO5" s="885"/>
      <c r="MUP5" s="885"/>
      <c r="MUQ5" s="885"/>
      <c r="MUR5" s="885"/>
      <c r="MUS5" s="885"/>
      <c r="MUT5" s="885"/>
      <c r="MUU5" s="885"/>
      <c r="MUV5" s="885"/>
      <c r="MUW5" s="885"/>
      <c r="MUX5" s="885"/>
      <c r="MUY5" s="885"/>
      <c r="MUZ5" s="885"/>
      <c r="MVA5" s="885"/>
      <c r="MVB5" s="885"/>
      <c r="MVC5" s="885"/>
      <c r="MVD5" s="885"/>
      <c r="MVE5" s="885"/>
      <c r="MVF5" s="885"/>
      <c r="MVG5" s="885"/>
      <c r="MVH5" s="885"/>
      <c r="MVI5" s="885"/>
      <c r="MVJ5" s="885"/>
      <c r="MVK5" s="885"/>
      <c r="MVL5" s="885"/>
      <c r="MVM5" s="885"/>
      <c r="MVN5" s="885"/>
      <c r="MVO5" s="885"/>
      <c r="MVP5" s="885"/>
      <c r="MVQ5" s="885"/>
      <c r="MVR5" s="885"/>
      <c r="MVS5" s="885"/>
      <c r="MVT5" s="885"/>
      <c r="MVU5" s="885"/>
      <c r="MVV5" s="885"/>
      <c r="MVW5" s="885"/>
      <c r="MVX5" s="885"/>
      <c r="MVY5" s="885"/>
      <c r="MVZ5" s="885"/>
      <c r="MWA5" s="885"/>
      <c r="MWB5" s="885"/>
      <c r="MWC5" s="885"/>
      <c r="MWD5" s="885"/>
      <c r="MWE5" s="885"/>
      <c r="MWF5" s="885"/>
      <c r="MWG5" s="885"/>
      <c r="MWH5" s="885"/>
      <c r="MWI5" s="885"/>
      <c r="MWJ5" s="885"/>
      <c r="MWK5" s="885"/>
      <c r="MWL5" s="885"/>
      <c r="MWM5" s="885"/>
      <c r="MWN5" s="885"/>
      <c r="MWO5" s="885"/>
      <c r="MWP5" s="885"/>
      <c r="MWQ5" s="885"/>
      <c r="MWR5" s="885"/>
      <c r="MWS5" s="885"/>
      <c r="MWT5" s="885"/>
      <c r="MWU5" s="885"/>
      <c r="MWV5" s="885"/>
      <c r="MWW5" s="885"/>
      <c r="MWX5" s="885"/>
      <c r="MWY5" s="885"/>
      <c r="MWZ5" s="885"/>
      <c r="MXA5" s="885"/>
      <c r="MXB5" s="885"/>
      <c r="MXC5" s="885"/>
      <c r="MXD5" s="885"/>
      <c r="MXE5" s="885"/>
      <c r="MXF5" s="885"/>
      <c r="MXG5" s="885"/>
      <c r="MXH5" s="885"/>
      <c r="MXI5" s="885"/>
      <c r="MXJ5" s="885"/>
      <c r="MXK5" s="885"/>
      <c r="MXL5" s="885"/>
      <c r="MXM5" s="885"/>
      <c r="MXN5" s="885"/>
      <c r="MXO5" s="885"/>
      <c r="MXP5" s="885"/>
      <c r="MXQ5" s="885"/>
      <c r="MXR5" s="885"/>
      <c r="MXS5" s="885"/>
      <c r="MXT5" s="885"/>
      <c r="MXU5" s="885"/>
      <c r="MXV5" s="885"/>
      <c r="MXW5" s="885"/>
      <c r="MXX5" s="885"/>
      <c r="MXY5" s="885"/>
      <c r="MXZ5" s="885"/>
      <c r="MYA5" s="885"/>
      <c r="MYB5" s="885"/>
      <c r="MYC5" s="885"/>
      <c r="MYD5" s="885"/>
      <c r="MYE5" s="885"/>
      <c r="MYF5" s="885"/>
      <c r="MYG5" s="885"/>
      <c r="MYH5" s="885"/>
      <c r="MYI5" s="885"/>
      <c r="MYJ5" s="885"/>
      <c r="MYK5" s="885"/>
      <c r="MYL5" s="885"/>
      <c r="MYM5" s="885"/>
      <c r="MYN5" s="885"/>
      <c r="MYO5" s="885"/>
      <c r="MYP5" s="885"/>
      <c r="MYQ5" s="885"/>
      <c r="MYR5" s="885"/>
      <c r="MYS5" s="885"/>
      <c r="MYT5" s="885"/>
      <c r="MYU5" s="885"/>
      <c r="MYV5" s="885"/>
      <c r="MYW5" s="885"/>
      <c r="MYX5" s="885"/>
      <c r="MYY5" s="885"/>
      <c r="MYZ5" s="885"/>
      <c r="MZA5" s="885"/>
      <c r="MZB5" s="885"/>
      <c r="MZC5" s="885"/>
      <c r="MZD5" s="885"/>
      <c r="MZE5" s="885"/>
      <c r="MZF5" s="885"/>
      <c r="MZG5" s="885"/>
      <c r="MZH5" s="885"/>
      <c r="MZI5" s="885"/>
      <c r="MZJ5" s="885"/>
      <c r="MZK5" s="885"/>
      <c r="MZL5" s="885"/>
      <c r="MZM5" s="885"/>
      <c r="MZN5" s="885"/>
      <c r="MZO5" s="885"/>
      <c r="MZP5" s="885"/>
      <c r="MZQ5" s="885"/>
      <c r="MZR5" s="885"/>
      <c r="MZS5" s="885"/>
      <c r="MZT5" s="885"/>
      <c r="MZU5" s="885"/>
      <c r="MZV5" s="885"/>
      <c r="MZW5" s="885"/>
      <c r="MZX5" s="885"/>
      <c r="MZY5" s="885"/>
      <c r="MZZ5" s="885"/>
      <c r="NAA5" s="885"/>
      <c r="NAB5" s="885"/>
      <c r="NAC5" s="885"/>
      <c r="NAD5" s="885"/>
      <c r="NAE5" s="885"/>
      <c r="NAF5" s="885"/>
      <c r="NAG5" s="885"/>
      <c r="NAH5" s="885"/>
      <c r="NAI5" s="885"/>
      <c r="NAJ5" s="885"/>
      <c r="NAK5" s="885"/>
      <c r="NAL5" s="885"/>
      <c r="NAM5" s="885"/>
      <c r="NAN5" s="885"/>
      <c r="NAO5" s="885"/>
      <c r="NAP5" s="885"/>
      <c r="NAQ5" s="885"/>
      <c r="NAR5" s="885"/>
      <c r="NAS5" s="885"/>
      <c r="NAT5" s="885"/>
      <c r="NAU5" s="885"/>
      <c r="NAV5" s="885"/>
      <c r="NAW5" s="885"/>
      <c r="NAX5" s="885"/>
      <c r="NAY5" s="885"/>
      <c r="NAZ5" s="885"/>
      <c r="NBA5" s="885"/>
      <c r="NBB5" s="885"/>
      <c r="NBC5" s="885"/>
      <c r="NBD5" s="885"/>
      <c r="NBE5" s="885"/>
      <c r="NBF5" s="885"/>
      <c r="NBG5" s="885"/>
      <c r="NBH5" s="885"/>
      <c r="NBI5" s="885"/>
      <c r="NBJ5" s="885"/>
      <c r="NBK5" s="885"/>
      <c r="NBL5" s="885"/>
      <c r="NBM5" s="885"/>
      <c r="NBN5" s="885"/>
      <c r="NBO5" s="885"/>
      <c r="NBP5" s="885"/>
      <c r="NBQ5" s="885"/>
      <c r="NBR5" s="885"/>
      <c r="NBS5" s="885"/>
      <c r="NBT5" s="885"/>
      <c r="NBU5" s="885"/>
      <c r="NBV5" s="885"/>
      <c r="NBW5" s="885"/>
      <c r="NBX5" s="885"/>
      <c r="NBY5" s="885"/>
      <c r="NBZ5" s="885"/>
      <c r="NCA5" s="885"/>
      <c r="NCB5" s="885"/>
      <c r="NCC5" s="885"/>
      <c r="NCD5" s="885"/>
      <c r="NCE5" s="885"/>
      <c r="NCF5" s="885"/>
      <c r="NCG5" s="885"/>
      <c r="NCH5" s="885"/>
      <c r="NCI5" s="885"/>
      <c r="NCJ5" s="885"/>
      <c r="NCK5" s="885"/>
      <c r="NCL5" s="885"/>
      <c r="NCM5" s="885"/>
      <c r="NCN5" s="885"/>
      <c r="NCO5" s="885"/>
      <c r="NCP5" s="885"/>
      <c r="NCQ5" s="885"/>
      <c r="NCR5" s="885"/>
      <c r="NCS5" s="885"/>
      <c r="NCT5" s="885"/>
      <c r="NCU5" s="885"/>
      <c r="NCV5" s="885"/>
      <c r="NCW5" s="885"/>
      <c r="NCX5" s="885"/>
      <c r="NCY5" s="885"/>
      <c r="NCZ5" s="885"/>
      <c r="NDA5" s="885"/>
      <c r="NDB5" s="885"/>
      <c r="NDC5" s="885"/>
      <c r="NDD5" s="885"/>
      <c r="NDE5" s="885"/>
      <c r="NDF5" s="885"/>
      <c r="NDG5" s="885"/>
      <c r="NDH5" s="885"/>
      <c r="NDI5" s="885"/>
      <c r="NDJ5" s="885"/>
      <c r="NDK5" s="885"/>
      <c r="NDL5" s="885"/>
      <c r="NDM5" s="885"/>
      <c r="NDN5" s="885"/>
      <c r="NDO5" s="885"/>
      <c r="NDP5" s="885"/>
      <c r="NDQ5" s="885"/>
      <c r="NDR5" s="885"/>
      <c r="NDS5" s="885"/>
      <c r="NDT5" s="885"/>
      <c r="NDU5" s="885"/>
      <c r="NDV5" s="885"/>
      <c r="NDW5" s="885"/>
      <c r="NDX5" s="885"/>
      <c r="NDY5" s="885"/>
      <c r="NDZ5" s="885"/>
      <c r="NEA5" s="885"/>
      <c r="NEB5" s="885"/>
      <c r="NEC5" s="885"/>
      <c r="NED5" s="885"/>
      <c r="NEE5" s="885"/>
      <c r="NEF5" s="885"/>
      <c r="NEG5" s="885"/>
      <c r="NEH5" s="885"/>
      <c r="NEI5" s="885"/>
      <c r="NEJ5" s="885"/>
      <c r="NEK5" s="885"/>
      <c r="NEL5" s="885"/>
      <c r="NEM5" s="885"/>
      <c r="NEN5" s="885"/>
      <c r="NEO5" s="885"/>
      <c r="NEP5" s="885"/>
      <c r="NEQ5" s="885"/>
      <c r="NER5" s="885"/>
      <c r="NES5" s="885"/>
      <c r="NET5" s="885"/>
      <c r="NEU5" s="885"/>
      <c r="NEV5" s="885"/>
      <c r="NEW5" s="885"/>
      <c r="NEX5" s="885"/>
      <c r="NEY5" s="885"/>
      <c r="NEZ5" s="885"/>
      <c r="NFA5" s="885"/>
      <c r="NFB5" s="885"/>
      <c r="NFC5" s="885"/>
      <c r="NFD5" s="885"/>
      <c r="NFE5" s="885"/>
      <c r="NFF5" s="885"/>
      <c r="NFG5" s="885"/>
      <c r="NFH5" s="885"/>
      <c r="NFI5" s="885"/>
      <c r="NFJ5" s="885"/>
      <c r="NFK5" s="885"/>
      <c r="NFL5" s="885"/>
      <c r="NFM5" s="885"/>
      <c r="NFN5" s="885"/>
      <c r="NFO5" s="885"/>
      <c r="NFP5" s="885"/>
      <c r="NFQ5" s="885"/>
      <c r="NFR5" s="885"/>
      <c r="NFS5" s="885"/>
      <c r="NFT5" s="885"/>
      <c r="NFU5" s="885"/>
      <c r="NFV5" s="885"/>
      <c r="NFW5" s="885"/>
      <c r="NFX5" s="885"/>
      <c r="NFY5" s="885"/>
      <c r="NFZ5" s="885"/>
      <c r="NGA5" s="885"/>
      <c r="NGB5" s="885"/>
      <c r="NGC5" s="885"/>
      <c r="NGD5" s="885"/>
      <c r="NGE5" s="885"/>
      <c r="NGF5" s="885"/>
      <c r="NGG5" s="885"/>
      <c r="NGH5" s="885"/>
      <c r="NGI5" s="885"/>
      <c r="NGJ5" s="885"/>
      <c r="NGK5" s="885"/>
      <c r="NGL5" s="885"/>
      <c r="NGM5" s="885"/>
      <c r="NGN5" s="885"/>
      <c r="NGO5" s="885"/>
      <c r="NGP5" s="885"/>
      <c r="NGQ5" s="885"/>
      <c r="NGR5" s="885"/>
      <c r="NGS5" s="885"/>
      <c r="NGT5" s="885"/>
      <c r="NGU5" s="885"/>
      <c r="NGV5" s="885"/>
      <c r="NGW5" s="885"/>
      <c r="NGX5" s="885"/>
      <c r="NGY5" s="885"/>
      <c r="NGZ5" s="885"/>
      <c r="NHA5" s="885"/>
      <c r="NHB5" s="885"/>
      <c r="NHC5" s="885"/>
      <c r="NHD5" s="885"/>
      <c r="NHE5" s="885"/>
      <c r="NHF5" s="885"/>
      <c r="NHG5" s="885"/>
      <c r="NHH5" s="885"/>
      <c r="NHI5" s="885"/>
      <c r="NHJ5" s="885"/>
      <c r="NHK5" s="885"/>
      <c r="NHL5" s="885"/>
      <c r="NHM5" s="885"/>
      <c r="NHN5" s="885"/>
      <c r="NHO5" s="885"/>
      <c r="NHP5" s="885"/>
      <c r="NHQ5" s="885"/>
      <c r="NHR5" s="885"/>
      <c r="NHS5" s="885"/>
      <c r="NHT5" s="885"/>
      <c r="NHU5" s="885"/>
      <c r="NHV5" s="885"/>
      <c r="NHW5" s="885"/>
      <c r="NHX5" s="885"/>
      <c r="NHY5" s="885"/>
      <c r="NHZ5" s="885"/>
      <c r="NIA5" s="885"/>
      <c r="NIB5" s="885"/>
      <c r="NIC5" s="885"/>
      <c r="NID5" s="885"/>
      <c r="NIE5" s="885"/>
      <c r="NIF5" s="885"/>
      <c r="NIG5" s="885"/>
      <c r="NIH5" s="885"/>
      <c r="NII5" s="885"/>
      <c r="NIJ5" s="885"/>
      <c r="NIK5" s="885"/>
      <c r="NIL5" s="885"/>
      <c r="NIM5" s="885"/>
      <c r="NIN5" s="885"/>
      <c r="NIO5" s="885"/>
      <c r="NIP5" s="885"/>
      <c r="NIQ5" s="885"/>
      <c r="NIR5" s="885"/>
      <c r="NIS5" s="885"/>
      <c r="NIT5" s="885"/>
      <c r="NIU5" s="885"/>
      <c r="NIV5" s="885"/>
      <c r="NIW5" s="885"/>
      <c r="NIX5" s="885"/>
      <c r="NIY5" s="885"/>
      <c r="NIZ5" s="885"/>
      <c r="NJA5" s="885"/>
      <c r="NJB5" s="885"/>
      <c r="NJC5" s="885"/>
      <c r="NJD5" s="885"/>
      <c r="NJE5" s="885"/>
      <c r="NJF5" s="885"/>
      <c r="NJG5" s="885"/>
      <c r="NJH5" s="885"/>
      <c r="NJI5" s="885"/>
      <c r="NJJ5" s="885"/>
      <c r="NJK5" s="885"/>
      <c r="NJL5" s="885"/>
      <c r="NJM5" s="885"/>
      <c r="NJN5" s="885"/>
      <c r="NJO5" s="885"/>
      <c r="NJP5" s="885"/>
      <c r="NJQ5" s="885"/>
      <c r="NJR5" s="885"/>
      <c r="NJS5" s="885"/>
      <c r="NJT5" s="885"/>
      <c r="NJU5" s="885"/>
      <c r="NJV5" s="885"/>
      <c r="NJW5" s="885"/>
      <c r="NJX5" s="885"/>
      <c r="NJY5" s="885"/>
      <c r="NJZ5" s="885"/>
      <c r="NKA5" s="885"/>
      <c r="NKB5" s="885"/>
      <c r="NKC5" s="885"/>
      <c r="NKD5" s="885"/>
      <c r="NKE5" s="885"/>
      <c r="NKF5" s="885"/>
      <c r="NKG5" s="885"/>
      <c r="NKH5" s="885"/>
      <c r="NKI5" s="885"/>
      <c r="NKJ5" s="885"/>
      <c r="NKK5" s="885"/>
      <c r="NKL5" s="885"/>
      <c r="NKM5" s="885"/>
      <c r="NKN5" s="885"/>
      <c r="NKO5" s="885"/>
      <c r="NKP5" s="885"/>
      <c r="NKQ5" s="885"/>
      <c r="NKR5" s="885"/>
      <c r="NKS5" s="885"/>
      <c r="NKT5" s="885"/>
      <c r="NKU5" s="885"/>
      <c r="NKV5" s="885"/>
      <c r="NKW5" s="885"/>
      <c r="NKX5" s="885"/>
      <c r="NKY5" s="885"/>
      <c r="NKZ5" s="885"/>
      <c r="NLA5" s="885"/>
      <c r="NLB5" s="885"/>
      <c r="NLC5" s="885"/>
      <c r="NLD5" s="885"/>
      <c r="NLE5" s="885"/>
      <c r="NLF5" s="885"/>
      <c r="NLG5" s="885"/>
      <c r="NLH5" s="885"/>
      <c r="NLI5" s="885"/>
      <c r="NLJ5" s="885"/>
      <c r="NLK5" s="885"/>
      <c r="NLL5" s="885"/>
      <c r="NLM5" s="885"/>
      <c r="NLN5" s="885"/>
      <c r="NLO5" s="885"/>
      <c r="NLP5" s="885"/>
      <c r="NLQ5" s="885"/>
      <c r="NLR5" s="885"/>
      <c r="NLS5" s="885"/>
      <c r="NLT5" s="885"/>
      <c r="NLU5" s="885"/>
      <c r="NLV5" s="885"/>
      <c r="NLW5" s="885"/>
      <c r="NLX5" s="885"/>
      <c r="NLY5" s="885"/>
      <c r="NLZ5" s="885"/>
      <c r="NMA5" s="885"/>
      <c r="NMB5" s="885"/>
      <c r="NMC5" s="885"/>
      <c r="NMD5" s="885"/>
      <c r="NME5" s="885"/>
      <c r="NMF5" s="885"/>
      <c r="NMG5" s="885"/>
      <c r="NMH5" s="885"/>
      <c r="NMI5" s="885"/>
      <c r="NMJ5" s="885"/>
      <c r="NMK5" s="885"/>
      <c r="NML5" s="885"/>
      <c r="NMM5" s="885"/>
      <c r="NMN5" s="885"/>
      <c r="NMO5" s="885"/>
      <c r="NMP5" s="885"/>
      <c r="NMQ5" s="885"/>
      <c r="NMR5" s="885"/>
      <c r="NMS5" s="885"/>
      <c r="NMT5" s="885"/>
      <c r="NMU5" s="885"/>
      <c r="NMV5" s="885"/>
      <c r="NMW5" s="885"/>
      <c r="NMX5" s="885"/>
      <c r="NMY5" s="885"/>
      <c r="NMZ5" s="885"/>
      <c r="NNA5" s="885"/>
      <c r="NNB5" s="885"/>
      <c r="NNC5" s="885"/>
      <c r="NND5" s="885"/>
      <c r="NNE5" s="885"/>
      <c r="NNF5" s="885"/>
      <c r="NNG5" s="885"/>
      <c r="NNH5" s="885"/>
      <c r="NNI5" s="885"/>
      <c r="NNJ5" s="885"/>
      <c r="NNK5" s="885"/>
      <c r="NNL5" s="885"/>
      <c r="NNM5" s="885"/>
      <c r="NNN5" s="885"/>
      <c r="NNO5" s="885"/>
      <c r="NNP5" s="885"/>
      <c r="NNQ5" s="885"/>
      <c r="NNR5" s="885"/>
      <c r="NNS5" s="885"/>
      <c r="NNT5" s="885"/>
      <c r="NNU5" s="885"/>
      <c r="NNV5" s="885"/>
      <c r="NNW5" s="885"/>
      <c r="NNX5" s="885"/>
      <c r="NNY5" s="885"/>
      <c r="NNZ5" s="885"/>
      <c r="NOA5" s="885"/>
      <c r="NOB5" s="885"/>
      <c r="NOC5" s="885"/>
      <c r="NOD5" s="885"/>
      <c r="NOE5" s="885"/>
      <c r="NOF5" s="885"/>
      <c r="NOG5" s="885"/>
      <c r="NOH5" s="885"/>
      <c r="NOI5" s="885"/>
      <c r="NOJ5" s="885"/>
      <c r="NOK5" s="885"/>
      <c r="NOL5" s="885"/>
      <c r="NOM5" s="885"/>
      <c r="NON5" s="885"/>
      <c r="NOO5" s="885"/>
      <c r="NOP5" s="885"/>
      <c r="NOQ5" s="885"/>
      <c r="NOR5" s="885"/>
      <c r="NOS5" s="885"/>
      <c r="NOT5" s="885"/>
      <c r="NOU5" s="885"/>
      <c r="NOV5" s="885"/>
      <c r="NOW5" s="885"/>
      <c r="NOX5" s="885"/>
      <c r="NOY5" s="885"/>
      <c r="NOZ5" s="885"/>
      <c r="NPA5" s="885"/>
      <c r="NPB5" s="885"/>
      <c r="NPC5" s="885"/>
      <c r="NPD5" s="885"/>
      <c r="NPE5" s="885"/>
      <c r="NPF5" s="885"/>
      <c r="NPG5" s="885"/>
      <c r="NPH5" s="885"/>
      <c r="NPI5" s="885"/>
      <c r="NPJ5" s="885"/>
      <c r="NPK5" s="885"/>
      <c r="NPL5" s="885"/>
      <c r="NPM5" s="885"/>
      <c r="NPN5" s="885"/>
      <c r="NPO5" s="885"/>
      <c r="NPP5" s="885"/>
      <c r="NPQ5" s="885"/>
      <c r="NPR5" s="885"/>
      <c r="NPS5" s="885"/>
      <c r="NPT5" s="885"/>
      <c r="NPU5" s="885"/>
      <c r="NPV5" s="885"/>
      <c r="NPW5" s="885"/>
      <c r="NPX5" s="885"/>
      <c r="NPY5" s="885"/>
      <c r="NPZ5" s="885"/>
      <c r="NQA5" s="885"/>
      <c r="NQB5" s="885"/>
      <c r="NQC5" s="885"/>
      <c r="NQD5" s="885"/>
      <c r="NQE5" s="885"/>
      <c r="NQF5" s="885"/>
      <c r="NQG5" s="885"/>
      <c r="NQH5" s="885"/>
      <c r="NQI5" s="885"/>
      <c r="NQJ5" s="885"/>
      <c r="NQK5" s="885"/>
      <c r="NQL5" s="885"/>
      <c r="NQM5" s="885"/>
      <c r="NQN5" s="885"/>
      <c r="NQO5" s="885"/>
      <c r="NQP5" s="885"/>
      <c r="NQQ5" s="885"/>
      <c r="NQR5" s="885"/>
      <c r="NQS5" s="885"/>
      <c r="NQT5" s="885"/>
      <c r="NQU5" s="885"/>
      <c r="NQV5" s="885"/>
      <c r="NQW5" s="885"/>
      <c r="NQX5" s="885"/>
      <c r="NQY5" s="885"/>
      <c r="NQZ5" s="885"/>
      <c r="NRA5" s="885"/>
      <c r="NRB5" s="885"/>
      <c r="NRC5" s="885"/>
      <c r="NRD5" s="885"/>
      <c r="NRE5" s="885"/>
      <c r="NRF5" s="885"/>
      <c r="NRG5" s="885"/>
      <c r="NRH5" s="885"/>
      <c r="NRI5" s="885"/>
      <c r="NRJ5" s="885"/>
      <c r="NRK5" s="885"/>
      <c r="NRL5" s="885"/>
      <c r="NRM5" s="885"/>
      <c r="NRN5" s="885"/>
      <c r="NRO5" s="885"/>
      <c r="NRP5" s="885"/>
      <c r="NRQ5" s="885"/>
      <c r="NRR5" s="885"/>
      <c r="NRS5" s="885"/>
      <c r="NRT5" s="885"/>
      <c r="NRU5" s="885"/>
      <c r="NRV5" s="885"/>
      <c r="NRW5" s="885"/>
      <c r="NRX5" s="885"/>
      <c r="NRY5" s="885"/>
      <c r="NRZ5" s="885"/>
      <c r="NSA5" s="885"/>
      <c r="NSB5" s="885"/>
      <c r="NSC5" s="885"/>
      <c r="NSD5" s="885"/>
      <c r="NSE5" s="885"/>
      <c r="NSF5" s="885"/>
      <c r="NSG5" s="885"/>
      <c r="NSH5" s="885"/>
      <c r="NSI5" s="885"/>
      <c r="NSJ5" s="885"/>
      <c r="NSK5" s="885"/>
      <c r="NSL5" s="885"/>
      <c r="NSM5" s="885"/>
      <c r="NSN5" s="885"/>
      <c r="NSO5" s="885"/>
      <c r="NSP5" s="885"/>
      <c r="NSQ5" s="885"/>
      <c r="NSR5" s="885"/>
      <c r="NSS5" s="885"/>
      <c r="NST5" s="885"/>
      <c r="NSU5" s="885"/>
      <c r="NSV5" s="885"/>
      <c r="NSW5" s="885"/>
      <c r="NSX5" s="885"/>
      <c r="NSY5" s="885"/>
      <c r="NSZ5" s="885"/>
      <c r="NTA5" s="885"/>
      <c r="NTB5" s="885"/>
      <c r="NTC5" s="885"/>
      <c r="NTD5" s="885"/>
      <c r="NTE5" s="885"/>
      <c r="NTF5" s="885"/>
      <c r="NTG5" s="885"/>
      <c r="NTH5" s="885"/>
      <c r="NTI5" s="885"/>
      <c r="NTJ5" s="885"/>
      <c r="NTK5" s="885"/>
      <c r="NTL5" s="885"/>
      <c r="NTM5" s="885"/>
      <c r="NTN5" s="885"/>
      <c r="NTO5" s="885"/>
      <c r="NTP5" s="885"/>
      <c r="NTQ5" s="885"/>
      <c r="NTR5" s="885"/>
      <c r="NTS5" s="885"/>
      <c r="NTT5" s="885"/>
      <c r="NTU5" s="885"/>
      <c r="NTV5" s="885"/>
      <c r="NTW5" s="885"/>
      <c r="NTX5" s="885"/>
      <c r="NTY5" s="885"/>
      <c r="NTZ5" s="885"/>
      <c r="NUA5" s="885"/>
      <c r="NUB5" s="885"/>
      <c r="NUC5" s="885"/>
      <c r="NUD5" s="885"/>
      <c r="NUE5" s="885"/>
      <c r="NUF5" s="885"/>
      <c r="NUG5" s="885"/>
      <c r="NUH5" s="885"/>
      <c r="NUI5" s="885"/>
      <c r="NUJ5" s="885"/>
      <c r="NUK5" s="885"/>
      <c r="NUL5" s="885"/>
      <c r="NUM5" s="885"/>
      <c r="NUN5" s="885"/>
      <c r="NUO5" s="885"/>
      <c r="NUP5" s="885"/>
      <c r="NUQ5" s="885"/>
      <c r="NUR5" s="885"/>
      <c r="NUS5" s="885"/>
      <c r="NUT5" s="885"/>
      <c r="NUU5" s="885"/>
      <c r="NUV5" s="885"/>
      <c r="NUW5" s="885"/>
      <c r="NUX5" s="885"/>
      <c r="NUY5" s="885"/>
      <c r="NUZ5" s="885"/>
      <c r="NVA5" s="885"/>
      <c r="NVB5" s="885"/>
      <c r="NVC5" s="885"/>
      <c r="NVD5" s="885"/>
      <c r="NVE5" s="885"/>
      <c r="NVF5" s="885"/>
      <c r="NVG5" s="885"/>
      <c r="NVH5" s="885"/>
      <c r="NVI5" s="885"/>
      <c r="NVJ5" s="885"/>
      <c r="NVK5" s="885"/>
      <c r="NVL5" s="885"/>
      <c r="NVM5" s="885"/>
      <c r="NVN5" s="885"/>
      <c r="NVO5" s="885"/>
      <c r="NVP5" s="885"/>
      <c r="NVQ5" s="885"/>
      <c r="NVR5" s="885"/>
      <c r="NVS5" s="885"/>
      <c r="NVT5" s="885"/>
      <c r="NVU5" s="885"/>
      <c r="NVV5" s="885"/>
      <c r="NVW5" s="885"/>
      <c r="NVX5" s="885"/>
      <c r="NVY5" s="885"/>
      <c r="NVZ5" s="885"/>
      <c r="NWA5" s="885"/>
      <c r="NWB5" s="885"/>
      <c r="NWC5" s="885"/>
      <c r="NWD5" s="885"/>
      <c r="NWE5" s="885"/>
      <c r="NWF5" s="885"/>
      <c r="NWG5" s="885"/>
      <c r="NWH5" s="885"/>
      <c r="NWI5" s="885"/>
      <c r="NWJ5" s="885"/>
      <c r="NWK5" s="885"/>
      <c r="NWL5" s="885"/>
      <c r="NWM5" s="885"/>
      <c r="NWN5" s="885"/>
      <c r="NWO5" s="885"/>
      <c r="NWP5" s="885"/>
      <c r="NWQ5" s="885"/>
      <c r="NWR5" s="885"/>
      <c r="NWS5" s="885"/>
      <c r="NWT5" s="885"/>
      <c r="NWU5" s="885"/>
      <c r="NWV5" s="885"/>
      <c r="NWW5" s="885"/>
      <c r="NWX5" s="885"/>
      <c r="NWY5" s="885"/>
      <c r="NWZ5" s="885"/>
      <c r="NXA5" s="885"/>
      <c r="NXB5" s="885"/>
      <c r="NXC5" s="885"/>
      <c r="NXD5" s="885"/>
      <c r="NXE5" s="885"/>
      <c r="NXF5" s="885"/>
      <c r="NXG5" s="885"/>
      <c r="NXH5" s="885"/>
      <c r="NXI5" s="885"/>
      <c r="NXJ5" s="885"/>
      <c r="NXK5" s="885"/>
      <c r="NXL5" s="885"/>
      <c r="NXM5" s="885"/>
      <c r="NXN5" s="885"/>
      <c r="NXO5" s="885"/>
      <c r="NXP5" s="885"/>
      <c r="NXQ5" s="885"/>
      <c r="NXR5" s="885"/>
      <c r="NXS5" s="885"/>
      <c r="NXT5" s="885"/>
      <c r="NXU5" s="885"/>
      <c r="NXV5" s="885"/>
      <c r="NXW5" s="885"/>
      <c r="NXX5" s="885"/>
      <c r="NXY5" s="885"/>
      <c r="NXZ5" s="885"/>
      <c r="NYA5" s="885"/>
      <c r="NYB5" s="885"/>
      <c r="NYC5" s="885"/>
      <c r="NYD5" s="885"/>
      <c r="NYE5" s="885"/>
      <c r="NYF5" s="885"/>
      <c r="NYG5" s="885"/>
      <c r="NYH5" s="885"/>
      <c r="NYI5" s="885"/>
      <c r="NYJ5" s="885"/>
      <c r="NYK5" s="885"/>
      <c r="NYL5" s="885"/>
      <c r="NYM5" s="885"/>
      <c r="NYN5" s="885"/>
      <c r="NYO5" s="885"/>
      <c r="NYP5" s="885"/>
      <c r="NYQ5" s="885"/>
      <c r="NYR5" s="885"/>
      <c r="NYS5" s="885"/>
      <c r="NYT5" s="885"/>
      <c r="NYU5" s="885"/>
      <c r="NYV5" s="885"/>
      <c r="NYW5" s="885"/>
      <c r="NYX5" s="885"/>
      <c r="NYY5" s="885"/>
      <c r="NYZ5" s="885"/>
      <c r="NZA5" s="885"/>
      <c r="NZB5" s="885"/>
      <c r="NZC5" s="885"/>
      <c r="NZD5" s="885"/>
      <c r="NZE5" s="885"/>
      <c r="NZF5" s="885"/>
      <c r="NZG5" s="885"/>
      <c r="NZH5" s="885"/>
      <c r="NZI5" s="885"/>
      <c r="NZJ5" s="885"/>
      <c r="NZK5" s="885"/>
      <c r="NZL5" s="885"/>
      <c r="NZM5" s="885"/>
      <c r="NZN5" s="885"/>
      <c r="NZO5" s="885"/>
      <c r="NZP5" s="885"/>
      <c r="NZQ5" s="885"/>
      <c r="NZR5" s="885"/>
      <c r="NZS5" s="885"/>
      <c r="NZT5" s="885"/>
      <c r="NZU5" s="885"/>
      <c r="NZV5" s="885"/>
      <c r="NZW5" s="885"/>
      <c r="NZX5" s="885"/>
      <c r="NZY5" s="885"/>
      <c r="NZZ5" s="885"/>
      <c r="OAA5" s="885"/>
      <c r="OAB5" s="885"/>
      <c r="OAC5" s="885"/>
      <c r="OAD5" s="885"/>
      <c r="OAE5" s="885"/>
      <c r="OAF5" s="885"/>
      <c r="OAG5" s="885"/>
      <c r="OAH5" s="885"/>
      <c r="OAI5" s="885"/>
      <c r="OAJ5" s="885"/>
      <c r="OAK5" s="885"/>
      <c r="OAL5" s="885"/>
      <c r="OAM5" s="885"/>
      <c r="OAN5" s="885"/>
      <c r="OAO5" s="885"/>
      <c r="OAP5" s="885"/>
      <c r="OAQ5" s="885"/>
      <c r="OAR5" s="885"/>
      <c r="OAS5" s="885"/>
      <c r="OAT5" s="885"/>
      <c r="OAU5" s="885"/>
      <c r="OAV5" s="885"/>
      <c r="OAW5" s="885"/>
      <c r="OAX5" s="885"/>
      <c r="OAY5" s="885"/>
      <c r="OAZ5" s="885"/>
      <c r="OBA5" s="885"/>
      <c r="OBB5" s="885"/>
      <c r="OBC5" s="885"/>
      <c r="OBD5" s="885"/>
      <c r="OBE5" s="885"/>
      <c r="OBF5" s="885"/>
      <c r="OBG5" s="885"/>
      <c r="OBH5" s="885"/>
      <c r="OBI5" s="885"/>
      <c r="OBJ5" s="885"/>
      <c r="OBK5" s="885"/>
      <c r="OBL5" s="885"/>
      <c r="OBM5" s="885"/>
      <c r="OBN5" s="885"/>
      <c r="OBO5" s="885"/>
      <c r="OBP5" s="885"/>
      <c r="OBQ5" s="885"/>
      <c r="OBR5" s="885"/>
      <c r="OBS5" s="885"/>
      <c r="OBT5" s="885"/>
      <c r="OBU5" s="885"/>
      <c r="OBV5" s="885"/>
      <c r="OBW5" s="885"/>
      <c r="OBX5" s="885"/>
      <c r="OBY5" s="885"/>
      <c r="OBZ5" s="885"/>
      <c r="OCA5" s="885"/>
      <c r="OCB5" s="885"/>
      <c r="OCC5" s="885"/>
      <c r="OCD5" s="885"/>
      <c r="OCE5" s="885"/>
      <c r="OCF5" s="885"/>
      <c r="OCG5" s="885"/>
      <c r="OCH5" s="885"/>
      <c r="OCI5" s="885"/>
      <c r="OCJ5" s="885"/>
      <c r="OCK5" s="885"/>
      <c r="OCL5" s="885"/>
      <c r="OCM5" s="885"/>
      <c r="OCN5" s="885"/>
      <c r="OCO5" s="885"/>
      <c r="OCP5" s="885"/>
      <c r="OCQ5" s="885"/>
      <c r="OCR5" s="885"/>
      <c r="OCS5" s="885"/>
      <c r="OCT5" s="885"/>
      <c r="OCU5" s="885"/>
      <c r="OCV5" s="885"/>
      <c r="OCW5" s="885"/>
      <c r="OCX5" s="885"/>
      <c r="OCY5" s="885"/>
      <c r="OCZ5" s="885"/>
      <c r="ODA5" s="885"/>
      <c r="ODB5" s="885"/>
      <c r="ODC5" s="885"/>
      <c r="ODD5" s="885"/>
      <c r="ODE5" s="885"/>
      <c r="ODF5" s="885"/>
      <c r="ODG5" s="885"/>
      <c r="ODH5" s="885"/>
      <c r="ODI5" s="885"/>
      <c r="ODJ5" s="885"/>
      <c r="ODK5" s="885"/>
      <c r="ODL5" s="885"/>
      <c r="ODM5" s="885"/>
      <c r="ODN5" s="885"/>
      <c r="ODO5" s="885"/>
      <c r="ODP5" s="885"/>
      <c r="ODQ5" s="885"/>
      <c r="ODR5" s="885"/>
      <c r="ODS5" s="885"/>
      <c r="ODT5" s="885"/>
      <c r="ODU5" s="885"/>
      <c r="ODV5" s="885"/>
      <c r="ODW5" s="885"/>
      <c r="ODX5" s="885"/>
      <c r="ODY5" s="885"/>
      <c r="ODZ5" s="885"/>
      <c r="OEA5" s="885"/>
      <c r="OEB5" s="885"/>
      <c r="OEC5" s="885"/>
      <c r="OED5" s="885"/>
      <c r="OEE5" s="885"/>
      <c r="OEF5" s="885"/>
      <c r="OEG5" s="885"/>
      <c r="OEH5" s="885"/>
      <c r="OEI5" s="885"/>
      <c r="OEJ5" s="885"/>
      <c r="OEK5" s="885"/>
      <c r="OEL5" s="885"/>
      <c r="OEM5" s="885"/>
      <c r="OEN5" s="885"/>
      <c r="OEO5" s="885"/>
      <c r="OEP5" s="885"/>
      <c r="OEQ5" s="885"/>
      <c r="OER5" s="885"/>
      <c r="OES5" s="885"/>
      <c r="OET5" s="885"/>
      <c r="OEU5" s="885"/>
      <c r="OEV5" s="885"/>
      <c r="OEW5" s="885"/>
      <c r="OEX5" s="885"/>
      <c r="OEY5" s="885"/>
      <c r="OEZ5" s="885"/>
      <c r="OFA5" s="885"/>
      <c r="OFB5" s="885"/>
      <c r="OFC5" s="885"/>
      <c r="OFD5" s="885"/>
      <c r="OFE5" s="885"/>
      <c r="OFF5" s="885"/>
      <c r="OFG5" s="885"/>
      <c r="OFH5" s="885"/>
      <c r="OFI5" s="885"/>
      <c r="OFJ5" s="885"/>
      <c r="OFK5" s="885"/>
      <c r="OFL5" s="885"/>
      <c r="OFM5" s="885"/>
      <c r="OFN5" s="885"/>
      <c r="OFO5" s="885"/>
      <c r="OFP5" s="885"/>
      <c r="OFQ5" s="885"/>
      <c r="OFR5" s="885"/>
      <c r="OFS5" s="885"/>
      <c r="OFT5" s="885"/>
      <c r="OFU5" s="885"/>
      <c r="OFV5" s="885"/>
      <c r="OFW5" s="885"/>
      <c r="OFX5" s="885"/>
      <c r="OFY5" s="885"/>
      <c r="OFZ5" s="885"/>
      <c r="OGA5" s="885"/>
      <c r="OGB5" s="885"/>
      <c r="OGC5" s="885"/>
      <c r="OGD5" s="885"/>
      <c r="OGE5" s="885"/>
      <c r="OGF5" s="885"/>
      <c r="OGG5" s="885"/>
      <c r="OGH5" s="885"/>
      <c r="OGI5" s="885"/>
      <c r="OGJ5" s="885"/>
      <c r="OGK5" s="885"/>
      <c r="OGL5" s="885"/>
      <c r="OGM5" s="885"/>
      <c r="OGN5" s="885"/>
      <c r="OGO5" s="885"/>
      <c r="OGP5" s="885"/>
      <c r="OGQ5" s="885"/>
      <c r="OGR5" s="885"/>
      <c r="OGS5" s="885"/>
      <c r="OGT5" s="885"/>
      <c r="OGU5" s="885"/>
      <c r="OGV5" s="885"/>
      <c r="OGW5" s="885"/>
      <c r="OGX5" s="885"/>
      <c r="OGY5" s="885"/>
      <c r="OGZ5" s="885"/>
      <c r="OHA5" s="885"/>
      <c r="OHB5" s="885"/>
      <c r="OHC5" s="885"/>
      <c r="OHD5" s="885"/>
      <c r="OHE5" s="885"/>
      <c r="OHF5" s="885"/>
      <c r="OHG5" s="885"/>
      <c r="OHH5" s="885"/>
      <c r="OHI5" s="885"/>
      <c r="OHJ5" s="885"/>
      <c r="OHK5" s="885"/>
      <c r="OHL5" s="885"/>
      <c r="OHM5" s="885"/>
      <c r="OHN5" s="885"/>
      <c r="OHO5" s="885"/>
      <c r="OHP5" s="885"/>
      <c r="OHQ5" s="885"/>
      <c r="OHR5" s="885"/>
      <c r="OHS5" s="885"/>
      <c r="OHT5" s="885"/>
      <c r="OHU5" s="885"/>
      <c r="OHV5" s="885"/>
      <c r="OHW5" s="885"/>
      <c r="OHX5" s="885"/>
      <c r="OHY5" s="885"/>
      <c r="OHZ5" s="885"/>
      <c r="OIA5" s="885"/>
      <c r="OIB5" s="885"/>
      <c r="OIC5" s="885"/>
      <c r="OID5" s="885"/>
      <c r="OIE5" s="885"/>
      <c r="OIF5" s="885"/>
      <c r="OIG5" s="885"/>
      <c r="OIH5" s="885"/>
      <c r="OII5" s="885"/>
      <c r="OIJ5" s="885"/>
      <c r="OIK5" s="885"/>
      <c r="OIL5" s="885"/>
      <c r="OIM5" s="885"/>
      <c r="OIN5" s="885"/>
      <c r="OIO5" s="885"/>
      <c r="OIP5" s="885"/>
      <c r="OIQ5" s="885"/>
      <c r="OIR5" s="885"/>
      <c r="OIS5" s="885"/>
      <c r="OIT5" s="885"/>
      <c r="OIU5" s="885"/>
      <c r="OIV5" s="885"/>
      <c r="OIW5" s="885"/>
      <c r="OIX5" s="885"/>
      <c r="OIY5" s="885"/>
      <c r="OIZ5" s="885"/>
      <c r="OJA5" s="885"/>
      <c r="OJB5" s="885"/>
      <c r="OJC5" s="885"/>
      <c r="OJD5" s="885"/>
      <c r="OJE5" s="885"/>
      <c r="OJF5" s="885"/>
      <c r="OJG5" s="885"/>
      <c r="OJH5" s="885"/>
      <c r="OJI5" s="885"/>
      <c r="OJJ5" s="885"/>
      <c r="OJK5" s="885"/>
      <c r="OJL5" s="885"/>
      <c r="OJM5" s="885"/>
      <c r="OJN5" s="885"/>
      <c r="OJO5" s="885"/>
      <c r="OJP5" s="885"/>
      <c r="OJQ5" s="885"/>
      <c r="OJR5" s="885"/>
      <c r="OJS5" s="885"/>
      <c r="OJT5" s="885"/>
      <c r="OJU5" s="885"/>
      <c r="OJV5" s="885"/>
      <c r="OJW5" s="885"/>
      <c r="OJX5" s="885"/>
      <c r="OJY5" s="885"/>
      <c r="OJZ5" s="885"/>
      <c r="OKA5" s="885"/>
      <c r="OKB5" s="885"/>
      <c r="OKC5" s="885"/>
      <c r="OKD5" s="885"/>
      <c r="OKE5" s="885"/>
      <c r="OKF5" s="885"/>
      <c r="OKG5" s="885"/>
      <c r="OKH5" s="885"/>
      <c r="OKI5" s="885"/>
      <c r="OKJ5" s="885"/>
      <c r="OKK5" s="885"/>
      <c r="OKL5" s="885"/>
      <c r="OKM5" s="885"/>
      <c r="OKN5" s="885"/>
      <c r="OKO5" s="885"/>
      <c r="OKP5" s="885"/>
      <c r="OKQ5" s="885"/>
      <c r="OKR5" s="885"/>
      <c r="OKS5" s="885"/>
      <c r="OKT5" s="885"/>
      <c r="OKU5" s="885"/>
      <c r="OKV5" s="885"/>
      <c r="OKW5" s="885"/>
      <c r="OKX5" s="885"/>
      <c r="OKY5" s="885"/>
      <c r="OKZ5" s="885"/>
      <c r="OLA5" s="885"/>
      <c r="OLB5" s="885"/>
      <c r="OLC5" s="885"/>
      <c r="OLD5" s="885"/>
      <c r="OLE5" s="885"/>
      <c r="OLF5" s="885"/>
      <c r="OLG5" s="885"/>
      <c r="OLH5" s="885"/>
      <c r="OLI5" s="885"/>
      <c r="OLJ5" s="885"/>
      <c r="OLK5" s="885"/>
      <c r="OLL5" s="885"/>
      <c r="OLM5" s="885"/>
      <c r="OLN5" s="885"/>
      <c r="OLO5" s="885"/>
      <c r="OLP5" s="885"/>
      <c r="OLQ5" s="885"/>
      <c r="OLR5" s="885"/>
      <c r="OLS5" s="885"/>
      <c r="OLT5" s="885"/>
      <c r="OLU5" s="885"/>
      <c r="OLV5" s="885"/>
      <c r="OLW5" s="885"/>
      <c r="OLX5" s="885"/>
      <c r="OLY5" s="885"/>
      <c r="OLZ5" s="885"/>
      <c r="OMA5" s="885"/>
      <c r="OMB5" s="885"/>
      <c r="OMC5" s="885"/>
      <c r="OMD5" s="885"/>
      <c r="OME5" s="885"/>
      <c r="OMF5" s="885"/>
      <c r="OMG5" s="885"/>
      <c r="OMH5" s="885"/>
      <c r="OMI5" s="885"/>
      <c r="OMJ5" s="885"/>
      <c r="OMK5" s="885"/>
      <c r="OML5" s="885"/>
      <c r="OMM5" s="885"/>
      <c r="OMN5" s="885"/>
      <c r="OMO5" s="885"/>
      <c r="OMP5" s="885"/>
      <c r="OMQ5" s="885"/>
      <c r="OMR5" s="885"/>
      <c r="OMS5" s="885"/>
      <c r="OMT5" s="885"/>
      <c r="OMU5" s="885"/>
      <c r="OMV5" s="885"/>
      <c r="OMW5" s="885"/>
      <c r="OMX5" s="885"/>
      <c r="OMY5" s="885"/>
      <c r="OMZ5" s="885"/>
      <c r="ONA5" s="885"/>
      <c r="ONB5" s="885"/>
      <c r="ONC5" s="885"/>
      <c r="OND5" s="885"/>
      <c r="ONE5" s="885"/>
      <c r="ONF5" s="885"/>
      <c r="ONG5" s="885"/>
      <c r="ONH5" s="885"/>
      <c r="ONI5" s="885"/>
      <c r="ONJ5" s="885"/>
      <c r="ONK5" s="885"/>
      <c r="ONL5" s="885"/>
      <c r="ONM5" s="885"/>
      <c r="ONN5" s="885"/>
      <c r="ONO5" s="885"/>
      <c r="ONP5" s="885"/>
      <c r="ONQ5" s="885"/>
      <c r="ONR5" s="885"/>
      <c r="ONS5" s="885"/>
      <c r="ONT5" s="885"/>
      <c r="ONU5" s="885"/>
      <c r="ONV5" s="885"/>
      <c r="ONW5" s="885"/>
      <c r="ONX5" s="885"/>
      <c r="ONY5" s="885"/>
      <c r="ONZ5" s="885"/>
      <c r="OOA5" s="885"/>
      <c r="OOB5" s="885"/>
      <c r="OOC5" s="885"/>
      <c r="OOD5" s="885"/>
      <c r="OOE5" s="885"/>
      <c r="OOF5" s="885"/>
      <c r="OOG5" s="885"/>
      <c r="OOH5" s="885"/>
      <c r="OOI5" s="885"/>
      <c r="OOJ5" s="885"/>
      <c r="OOK5" s="885"/>
      <c r="OOL5" s="885"/>
      <c r="OOM5" s="885"/>
      <c r="OON5" s="885"/>
      <c r="OOO5" s="885"/>
      <c r="OOP5" s="885"/>
      <c r="OOQ5" s="885"/>
      <c r="OOR5" s="885"/>
      <c r="OOS5" s="885"/>
      <c r="OOT5" s="885"/>
      <c r="OOU5" s="885"/>
      <c r="OOV5" s="885"/>
      <c r="OOW5" s="885"/>
      <c r="OOX5" s="885"/>
      <c r="OOY5" s="885"/>
      <c r="OOZ5" s="885"/>
      <c r="OPA5" s="885"/>
      <c r="OPB5" s="885"/>
      <c r="OPC5" s="885"/>
      <c r="OPD5" s="885"/>
      <c r="OPE5" s="885"/>
      <c r="OPF5" s="885"/>
      <c r="OPG5" s="885"/>
      <c r="OPH5" s="885"/>
      <c r="OPI5" s="885"/>
      <c r="OPJ5" s="885"/>
      <c r="OPK5" s="885"/>
      <c r="OPL5" s="885"/>
      <c r="OPM5" s="885"/>
      <c r="OPN5" s="885"/>
      <c r="OPO5" s="885"/>
      <c r="OPP5" s="885"/>
      <c r="OPQ5" s="885"/>
      <c r="OPR5" s="885"/>
      <c r="OPS5" s="885"/>
      <c r="OPT5" s="885"/>
      <c r="OPU5" s="885"/>
      <c r="OPV5" s="885"/>
      <c r="OPW5" s="885"/>
      <c r="OPX5" s="885"/>
      <c r="OPY5" s="885"/>
      <c r="OPZ5" s="885"/>
      <c r="OQA5" s="885"/>
      <c r="OQB5" s="885"/>
      <c r="OQC5" s="885"/>
      <c r="OQD5" s="885"/>
      <c r="OQE5" s="885"/>
      <c r="OQF5" s="885"/>
      <c r="OQG5" s="885"/>
      <c r="OQH5" s="885"/>
      <c r="OQI5" s="885"/>
      <c r="OQJ5" s="885"/>
      <c r="OQK5" s="885"/>
      <c r="OQL5" s="885"/>
      <c r="OQM5" s="885"/>
      <c r="OQN5" s="885"/>
      <c r="OQO5" s="885"/>
      <c r="OQP5" s="885"/>
      <c r="OQQ5" s="885"/>
      <c r="OQR5" s="885"/>
      <c r="OQS5" s="885"/>
      <c r="OQT5" s="885"/>
      <c r="OQU5" s="885"/>
      <c r="OQV5" s="885"/>
      <c r="OQW5" s="885"/>
      <c r="OQX5" s="885"/>
      <c r="OQY5" s="885"/>
      <c r="OQZ5" s="885"/>
      <c r="ORA5" s="885"/>
      <c r="ORB5" s="885"/>
      <c r="ORC5" s="885"/>
      <c r="ORD5" s="885"/>
      <c r="ORE5" s="885"/>
      <c r="ORF5" s="885"/>
      <c r="ORG5" s="885"/>
      <c r="ORH5" s="885"/>
      <c r="ORI5" s="885"/>
      <c r="ORJ5" s="885"/>
      <c r="ORK5" s="885"/>
      <c r="ORL5" s="885"/>
      <c r="ORM5" s="885"/>
      <c r="ORN5" s="885"/>
      <c r="ORO5" s="885"/>
      <c r="ORP5" s="885"/>
      <c r="ORQ5" s="885"/>
      <c r="ORR5" s="885"/>
      <c r="ORS5" s="885"/>
      <c r="ORT5" s="885"/>
      <c r="ORU5" s="885"/>
      <c r="ORV5" s="885"/>
      <c r="ORW5" s="885"/>
      <c r="ORX5" s="885"/>
      <c r="ORY5" s="885"/>
      <c r="ORZ5" s="885"/>
      <c r="OSA5" s="885"/>
      <c r="OSB5" s="885"/>
      <c r="OSC5" s="885"/>
      <c r="OSD5" s="885"/>
      <c r="OSE5" s="885"/>
      <c r="OSF5" s="885"/>
      <c r="OSG5" s="885"/>
      <c r="OSH5" s="885"/>
      <c r="OSI5" s="885"/>
      <c r="OSJ5" s="885"/>
      <c r="OSK5" s="885"/>
      <c r="OSL5" s="885"/>
      <c r="OSM5" s="885"/>
      <c r="OSN5" s="885"/>
      <c r="OSO5" s="885"/>
      <c r="OSP5" s="885"/>
      <c r="OSQ5" s="885"/>
      <c r="OSR5" s="885"/>
      <c r="OSS5" s="885"/>
      <c r="OST5" s="885"/>
      <c r="OSU5" s="885"/>
      <c r="OSV5" s="885"/>
      <c r="OSW5" s="885"/>
      <c r="OSX5" s="885"/>
      <c r="OSY5" s="885"/>
      <c r="OSZ5" s="885"/>
      <c r="OTA5" s="885"/>
      <c r="OTB5" s="885"/>
      <c r="OTC5" s="885"/>
      <c r="OTD5" s="885"/>
      <c r="OTE5" s="885"/>
      <c r="OTF5" s="885"/>
      <c r="OTG5" s="885"/>
      <c r="OTH5" s="885"/>
      <c r="OTI5" s="885"/>
      <c r="OTJ5" s="885"/>
      <c r="OTK5" s="885"/>
      <c r="OTL5" s="885"/>
      <c r="OTM5" s="885"/>
      <c r="OTN5" s="885"/>
      <c r="OTO5" s="885"/>
      <c r="OTP5" s="885"/>
      <c r="OTQ5" s="885"/>
      <c r="OTR5" s="885"/>
      <c r="OTS5" s="885"/>
      <c r="OTT5" s="885"/>
      <c r="OTU5" s="885"/>
      <c r="OTV5" s="885"/>
      <c r="OTW5" s="885"/>
      <c r="OTX5" s="885"/>
      <c r="OTY5" s="885"/>
      <c r="OTZ5" s="885"/>
      <c r="OUA5" s="885"/>
      <c r="OUB5" s="885"/>
      <c r="OUC5" s="885"/>
      <c r="OUD5" s="885"/>
      <c r="OUE5" s="885"/>
      <c r="OUF5" s="885"/>
      <c r="OUG5" s="885"/>
      <c r="OUH5" s="885"/>
      <c r="OUI5" s="885"/>
      <c r="OUJ5" s="885"/>
      <c r="OUK5" s="885"/>
      <c r="OUL5" s="885"/>
      <c r="OUM5" s="885"/>
      <c r="OUN5" s="885"/>
      <c r="OUO5" s="885"/>
      <c r="OUP5" s="885"/>
      <c r="OUQ5" s="885"/>
      <c r="OUR5" s="885"/>
      <c r="OUS5" s="885"/>
      <c r="OUT5" s="885"/>
      <c r="OUU5" s="885"/>
      <c r="OUV5" s="885"/>
      <c r="OUW5" s="885"/>
      <c r="OUX5" s="885"/>
      <c r="OUY5" s="885"/>
      <c r="OUZ5" s="885"/>
      <c r="OVA5" s="885"/>
      <c r="OVB5" s="885"/>
      <c r="OVC5" s="885"/>
      <c r="OVD5" s="885"/>
      <c r="OVE5" s="885"/>
      <c r="OVF5" s="885"/>
      <c r="OVG5" s="885"/>
      <c r="OVH5" s="885"/>
      <c r="OVI5" s="885"/>
      <c r="OVJ5" s="885"/>
      <c r="OVK5" s="885"/>
      <c r="OVL5" s="885"/>
      <c r="OVM5" s="885"/>
      <c r="OVN5" s="885"/>
      <c r="OVO5" s="885"/>
      <c r="OVP5" s="885"/>
      <c r="OVQ5" s="885"/>
      <c r="OVR5" s="885"/>
      <c r="OVS5" s="885"/>
      <c r="OVT5" s="885"/>
      <c r="OVU5" s="885"/>
      <c r="OVV5" s="885"/>
      <c r="OVW5" s="885"/>
      <c r="OVX5" s="885"/>
      <c r="OVY5" s="885"/>
      <c r="OVZ5" s="885"/>
      <c r="OWA5" s="885"/>
      <c r="OWB5" s="885"/>
      <c r="OWC5" s="885"/>
      <c r="OWD5" s="885"/>
      <c r="OWE5" s="885"/>
      <c r="OWF5" s="885"/>
      <c r="OWG5" s="885"/>
      <c r="OWH5" s="885"/>
      <c r="OWI5" s="885"/>
      <c r="OWJ5" s="885"/>
      <c r="OWK5" s="885"/>
      <c r="OWL5" s="885"/>
      <c r="OWM5" s="885"/>
      <c r="OWN5" s="885"/>
      <c r="OWO5" s="885"/>
      <c r="OWP5" s="885"/>
      <c r="OWQ5" s="885"/>
      <c r="OWR5" s="885"/>
      <c r="OWS5" s="885"/>
      <c r="OWT5" s="885"/>
      <c r="OWU5" s="885"/>
      <c r="OWV5" s="885"/>
      <c r="OWW5" s="885"/>
      <c r="OWX5" s="885"/>
      <c r="OWY5" s="885"/>
      <c r="OWZ5" s="885"/>
      <c r="OXA5" s="885"/>
      <c r="OXB5" s="885"/>
      <c r="OXC5" s="885"/>
      <c r="OXD5" s="885"/>
      <c r="OXE5" s="885"/>
      <c r="OXF5" s="885"/>
      <c r="OXG5" s="885"/>
      <c r="OXH5" s="885"/>
      <c r="OXI5" s="885"/>
      <c r="OXJ5" s="885"/>
      <c r="OXK5" s="885"/>
      <c r="OXL5" s="885"/>
      <c r="OXM5" s="885"/>
      <c r="OXN5" s="885"/>
      <c r="OXO5" s="885"/>
      <c r="OXP5" s="885"/>
      <c r="OXQ5" s="885"/>
      <c r="OXR5" s="885"/>
      <c r="OXS5" s="885"/>
      <c r="OXT5" s="885"/>
      <c r="OXU5" s="885"/>
      <c r="OXV5" s="885"/>
      <c r="OXW5" s="885"/>
      <c r="OXX5" s="885"/>
      <c r="OXY5" s="885"/>
      <c r="OXZ5" s="885"/>
      <c r="OYA5" s="885"/>
      <c r="OYB5" s="885"/>
      <c r="OYC5" s="885"/>
      <c r="OYD5" s="885"/>
      <c r="OYE5" s="885"/>
      <c r="OYF5" s="885"/>
      <c r="OYG5" s="885"/>
      <c r="OYH5" s="885"/>
      <c r="OYI5" s="885"/>
      <c r="OYJ5" s="885"/>
      <c r="OYK5" s="885"/>
      <c r="OYL5" s="885"/>
      <c r="OYM5" s="885"/>
      <c r="OYN5" s="885"/>
      <c r="OYO5" s="885"/>
      <c r="OYP5" s="885"/>
      <c r="OYQ5" s="885"/>
      <c r="OYR5" s="885"/>
      <c r="OYS5" s="885"/>
      <c r="OYT5" s="885"/>
      <c r="OYU5" s="885"/>
      <c r="OYV5" s="885"/>
      <c r="OYW5" s="885"/>
      <c r="OYX5" s="885"/>
      <c r="OYY5" s="885"/>
      <c r="OYZ5" s="885"/>
      <c r="OZA5" s="885"/>
      <c r="OZB5" s="885"/>
      <c r="OZC5" s="885"/>
      <c r="OZD5" s="885"/>
      <c r="OZE5" s="885"/>
      <c r="OZF5" s="885"/>
      <c r="OZG5" s="885"/>
      <c r="OZH5" s="885"/>
      <c r="OZI5" s="885"/>
      <c r="OZJ5" s="885"/>
      <c r="OZK5" s="885"/>
      <c r="OZL5" s="885"/>
      <c r="OZM5" s="885"/>
      <c r="OZN5" s="885"/>
      <c r="OZO5" s="885"/>
      <c r="OZP5" s="885"/>
      <c r="OZQ5" s="885"/>
      <c r="OZR5" s="885"/>
      <c r="OZS5" s="885"/>
      <c r="OZT5" s="885"/>
      <c r="OZU5" s="885"/>
      <c r="OZV5" s="885"/>
      <c r="OZW5" s="885"/>
      <c r="OZX5" s="885"/>
      <c r="OZY5" s="885"/>
      <c r="OZZ5" s="885"/>
      <c r="PAA5" s="885"/>
      <c r="PAB5" s="885"/>
      <c r="PAC5" s="885"/>
      <c r="PAD5" s="885"/>
      <c r="PAE5" s="885"/>
      <c r="PAF5" s="885"/>
      <c r="PAG5" s="885"/>
      <c r="PAH5" s="885"/>
      <c r="PAI5" s="885"/>
      <c r="PAJ5" s="885"/>
      <c r="PAK5" s="885"/>
      <c r="PAL5" s="885"/>
      <c r="PAM5" s="885"/>
      <c r="PAN5" s="885"/>
      <c r="PAO5" s="885"/>
      <c r="PAP5" s="885"/>
      <c r="PAQ5" s="885"/>
      <c r="PAR5" s="885"/>
      <c r="PAS5" s="885"/>
      <c r="PAT5" s="885"/>
      <c r="PAU5" s="885"/>
      <c r="PAV5" s="885"/>
      <c r="PAW5" s="885"/>
      <c r="PAX5" s="885"/>
      <c r="PAY5" s="885"/>
      <c r="PAZ5" s="885"/>
      <c r="PBA5" s="885"/>
      <c r="PBB5" s="885"/>
      <c r="PBC5" s="885"/>
      <c r="PBD5" s="885"/>
      <c r="PBE5" s="885"/>
      <c r="PBF5" s="885"/>
      <c r="PBG5" s="885"/>
      <c r="PBH5" s="885"/>
      <c r="PBI5" s="885"/>
      <c r="PBJ5" s="885"/>
      <c r="PBK5" s="885"/>
      <c r="PBL5" s="885"/>
      <c r="PBM5" s="885"/>
      <c r="PBN5" s="885"/>
      <c r="PBO5" s="885"/>
      <c r="PBP5" s="885"/>
      <c r="PBQ5" s="885"/>
      <c r="PBR5" s="885"/>
      <c r="PBS5" s="885"/>
      <c r="PBT5" s="885"/>
      <c r="PBU5" s="885"/>
      <c r="PBV5" s="885"/>
      <c r="PBW5" s="885"/>
      <c r="PBX5" s="885"/>
      <c r="PBY5" s="885"/>
      <c r="PBZ5" s="885"/>
      <c r="PCA5" s="885"/>
      <c r="PCB5" s="885"/>
      <c r="PCC5" s="885"/>
      <c r="PCD5" s="885"/>
      <c r="PCE5" s="885"/>
      <c r="PCF5" s="885"/>
      <c r="PCG5" s="885"/>
      <c r="PCH5" s="885"/>
      <c r="PCI5" s="885"/>
      <c r="PCJ5" s="885"/>
      <c r="PCK5" s="885"/>
      <c r="PCL5" s="885"/>
      <c r="PCM5" s="885"/>
      <c r="PCN5" s="885"/>
      <c r="PCO5" s="885"/>
      <c r="PCP5" s="885"/>
      <c r="PCQ5" s="885"/>
      <c r="PCR5" s="885"/>
      <c r="PCS5" s="885"/>
      <c r="PCT5" s="885"/>
      <c r="PCU5" s="885"/>
      <c r="PCV5" s="885"/>
      <c r="PCW5" s="885"/>
      <c r="PCX5" s="885"/>
      <c r="PCY5" s="885"/>
      <c r="PCZ5" s="885"/>
      <c r="PDA5" s="885"/>
      <c r="PDB5" s="885"/>
      <c r="PDC5" s="885"/>
      <c r="PDD5" s="885"/>
      <c r="PDE5" s="885"/>
      <c r="PDF5" s="885"/>
      <c r="PDG5" s="885"/>
      <c r="PDH5" s="885"/>
      <c r="PDI5" s="885"/>
      <c r="PDJ5" s="885"/>
      <c r="PDK5" s="885"/>
      <c r="PDL5" s="885"/>
      <c r="PDM5" s="885"/>
      <c r="PDN5" s="885"/>
      <c r="PDO5" s="885"/>
      <c r="PDP5" s="885"/>
      <c r="PDQ5" s="885"/>
      <c r="PDR5" s="885"/>
      <c r="PDS5" s="885"/>
      <c r="PDT5" s="885"/>
      <c r="PDU5" s="885"/>
      <c r="PDV5" s="885"/>
      <c r="PDW5" s="885"/>
      <c r="PDX5" s="885"/>
      <c r="PDY5" s="885"/>
      <c r="PDZ5" s="885"/>
      <c r="PEA5" s="885"/>
      <c r="PEB5" s="885"/>
      <c r="PEC5" s="885"/>
      <c r="PED5" s="885"/>
      <c r="PEE5" s="885"/>
      <c r="PEF5" s="885"/>
      <c r="PEG5" s="885"/>
      <c r="PEH5" s="885"/>
      <c r="PEI5" s="885"/>
      <c r="PEJ5" s="885"/>
      <c r="PEK5" s="885"/>
      <c r="PEL5" s="885"/>
      <c r="PEM5" s="885"/>
      <c r="PEN5" s="885"/>
      <c r="PEO5" s="885"/>
      <c r="PEP5" s="885"/>
      <c r="PEQ5" s="885"/>
      <c r="PER5" s="885"/>
      <c r="PES5" s="885"/>
      <c r="PET5" s="885"/>
      <c r="PEU5" s="885"/>
      <c r="PEV5" s="885"/>
      <c r="PEW5" s="885"/>
      <c r="PEX5" s="885"/>
      <c r="PEY5" s="885"/>
      <c r="PEZ5" s="885"/>
      <c r="PFA5" s="885"/>
      <c r="PFB5" s="885"/>
      <c r="PFC5" s="885"/>
      <c r="PFD5" s="885"/>
      <c r="PFE5" s="885"/>
      <c r="PFF5" s="885"/>
      <c r="PFG5" s="885"/>
      <c r="PFH5" s="885"/>
      <c r="PFI5" s="885"/>
      <c r="PFJ5" s="885"/>
      <c r="PFK5" s="885"/>
      <c r="PFL5" s="885"/>
      <c r="PFM5" s="885"/>
      <c r="PFN5" s="885"/>
      <c r="PFO5" s="885"/>
      <c r="PFP5" s="885"/>
      <c r="PFQ5" s="885"/>
      <c r="PFR5" s="885"/>
      <c r="PFS5" s="885"/>
      <c r="PFT5" s="885"/>
      <c r="PFU5" s="885"/>
      <c r="PFV5" s="885"/>
      <c r="PFW5" s="885"/>
      <c r="PFX5" s="885"/>
      <c r="PFY5" s="885"/>
      <c r="PFZ5" s="885"/>
      <c r="PGA5" s="885"/>
      <c r="PGB5" s="885"/>
      <c r="PGC5" s="885"/>
      <c r="PGD5" s="885"/>
      <c r="PGE5" s="885"/>
      <c r="PGF5" s="885"/>
      <c r="PGG5" s="885"/>
      <c r="PGH5" s="885"/>
      <c r="PGI5" s="885"/>
      <c r="PGJ5" s="885"/>
      <c r="PGK5" s="885"/>
      <c r="PGL5" s="885"/>
      <c r="PGM5" s="885"/>
      <c r="PGN5" s="885"/>
      <c r="PGO5" s="885"/>
      <c r="PGP5" s="885"/>
      <c r="PGQ5" s="885"/>
      <c r="PGR5" s="885"/>
      <c r="PGS5" s="885"/>
      <c r="PGT5" s="885"/>
      <c r="PGU5" s="885"/>
      <c r="PGV5" s="885"/>
      <c r="PGW5" s="885"/>
      <c r="PGX5" s="885"/>
      <c r="PGY5" s="885"/>
      <c r="PGZ5" s="885"/>
      <c r="PHA5" s="885"/>
      <c r="PHB5" s="885"/>
      <c r="PHC5" s="885"/>
      <c r="PHD5" s="885"/>
      <c r="PHE5" s="885"/>
      <c r="PHF5" s="885"/>
      <c r="PHG5" s="885"/>
      <c r="PHH5" s="885"/>
      <c r="PHI5" s="885"/>
      <c r="PHJ5" s="885"/>
      <c r="PHK5" s="885"/>
      <c r="PHL5" s="885"/>
      <c r="PHM5" s="885"/>
      <c r="PHN5" s="885"/>
      <c r="PHO5" s="885"/>
      <c r="PHP5" s="885"/>
      <c r="PHQ5" s="885"/>
      <c r="PHR5" s="885"/>
      <c r="PHS5" s="885"/>
      <c r="PHT5" s="885"/>
      <c r="PHU5" s="885"/>
      <c r="PHV5" s="885"/>
      <c r="PHW5" s="885"/>
      <c r="PHX5" s="885"/>
      <c r="PHY5" s="885"/>
      <c r="PHZ5" s="885"/>
      <c r="PIA5" s="885"/>
      <c r="PIB5" s="885"/>
      <c r="PIC5" s="885"/>
      <c r="PID5" s="885"/>
      <c r="PIE5" s="885"/>
      <c r="PIF5" s="885"/>
      <c r="PIG5" s="885"/>
      <c r="PIH5" s="885"/>
      <c r="PII5" s="885"/>
      <c r="PIJ5" s="885"/>
      <c r="PIK5" s="885"/>
      <c r="PIL5" s="885"/>
      <c r="PIM5" s="885"/>
      <c r="PIN5" s="885"/>
      <c r="PIO5" s="885"/>
      <c r="PIP5" s="885"/>
      <c r="PIQ5" s="885"/>
      <c r="PIR5" s="885"/>
      <c r="PIS5" s="885"/>
      <c r="PIT5" s="885"/>
      <c r="PIU5" s="885"/>
      <c r="PIV5" s="885"/>
      <c r="PIW5" s="885"/>
      <c r="PIX5" s="885"/>
      <c r="PIY5" s="885"/>
      <c r="PIZ5" s="885"/>
      <c r="PJA5" s="885"/>
      <c r="PJB5" s="885"/>
      <c r="PJC5" s="885"/>
      <c r="PJD5" s="885"/>
      <c r="PJE5" s="885"/>
      <c r="PJF5" s="885"/>
      <c r="PJG5" s="885"/>
      <c r="PJH5" s="885"/>
      <c r="PJI5" s="885"/>
      <c r="PJJ5" s="885"/>
      <c r="PJK5" s="885"/>
      <c r="PJL5" s="885"/>
      <c r="PJM5" s="885"/>
      <c r="PJN5" s="885"/>
      <c r="PJO5" s="885"/>
      <c r="PJP5" s="885"/>
      <c r="PJQ5" s="885"/>
      <c r="PJR5" s="885"/>
      <c r="PJS5" s="885"/>
      <c r="PJT5" s="885"/>
      <c r="PJU5" s="885"/>
      <c r="PJV5" s="885"/>
      <c r="PJW5" s="885"/>
      <c r="PJX5" s="885"/>
      <c r="PJY5" s="885"/>
      <c r="PJZ5" s="885"/>
      <c r="PKA5" s="885"/>
      <c r="PKB5" s="885"/>
      <c r="PKC5" s="885"/>
      <c r="PKD5" s="885"/>
      <c r="PKE5" s="885"/>
      <c r="PKF5" s="885"/>
      <c r="PKG5" s="885"/>
      <c r="PKH5" s="885"/>
      <c r="PKI5" s="885"/>
      <c r="PKJ5" s="885"/>
      <c r="PKK5" s="885"/>
      <c r="PKL5" s="885"/>
      <c r="PKM5" s="885"/>
      <c r="PKN5" s="885"/>
      <c r="PKO5" s="885"/>
      <c r="PKP5" s="885"/>
      <c r="PKQ5" s="885"/>
      <c r="PKR5" s="885"/>
      <c r="PKS5" s="885"/>
      <c r="PKT5" s="885"/>
      <c r="PKU5" s="885"/>
      <c r="PKV5" s="885"/>
      <c r="PKW5" s="885"/>
      <c r="PKX5" s="885"/>
      <c r="PKY5" s="885"/>
      <c r="PKZ5" s="885"/>
      <c r="PLA5" s="885"/>
      <c r="PLB5" s="885"/>
      <c r="PLC5" s="885"/>
      <c r="PLD5" s="885"/>
      <c r="PLE5" s="885"/>
      <c r="PLF5" s="885"/>
      <c r="PLG5" s="885"/>
      <c r="PLH5" s="885"/>
      <c r="PLI5" s="885"/>
      <c r="PLJ5" s="885"/>
      <c r="PLK5" s="885"/>
      <c r="PLL5" s="885"/>
      <c r="PLM5" s="885"/>
      <c r="PLN5" s="885"/>
      <c r="PLO5" s="885"/>
      <c r="PLP5" s="885"/>
      <c r="PLQ5" s="885"/>
      <c r="PLR5" s="885"/>
      <c r="PLS5" s="885"/>
      <c r="PLT5" s="885"/>
      <c r="PLU5" s="885"/>
      <c r="PLV5" s="885"/>
      <c r="PLW5" s="885"/>
      <c r="PLX5" s="885"/>
      <c r="PLY5" s="885"/>
      <c r="PLZ5" s="885"/>
      <c r="PMA5" s="885"/>
      <c r="PMB5" s="885"/>
      <c r="PMC5" s="885"/>
      <c r="PMD5" s="885"/>
      <c r="PME5" s="885"/>
      <c r="PMF5" s="885"/>
      <c r="PMG5" s="885"/>
      <c r="PMH5" s="885"/>
      <c r="PMI5" s="885"/>
      <c r="PMJ5" s="885"/>
      <c r="PMK5" s="885"/>
      <c r="PML5" s="885"/>
      <c r="PMM5" s="885"/>
      <c r="PMN5" s="885"/>
      <c r="PMO5" s="885"/>
      <c r="PMP5" s="885"/>
      <c r="PMQ5" s="885"/>
      <c r="PMR5" s="885"/>
      <c r="PMS5" s="885"/>
      <c r="PMT5" s="885"/>
      <c r="PMU5" s="885"/>
      <c r="PMV5" s="885"/>
      <c r="PMW5" s="885"/>
      <c r="PMX5" s="885"/>
      <c r="PMY5" s="885"/>
      <c r="PMZ5" s="885"/>
      <c r="PNA5" s="885"/>
      <c r="PNB5" s="885"/>
      <c r="PNC5" s="885"/>
      <c r="PND5" s="885"/>
      <c r="PNE5" s="885"/>
      <c r="PNF5" s="885"/>
      <c r="PNG5" s="885"/>
      <c r="PNH5" s="885"/>
      <c r="PNI5" s="885"/>
      <c r="PNJ5" s="885"/>
      <c r="PNK5" s="885"/>
      <c r="PNL5" s="885"/>
      <c r="PNM5" s="885"/>
      <c r="PNN5" s="885"/>
      <c r="PNO5" s="885"/>
      <c r="PNP5" s="885"/>
      <c r="PNQ5" s="885"/>
      <c r="PNR5" s="885"/>
      <c r="PNS5" s="885"/>
      <c r="PNT5" s="885"/>
      <c r="PNU5" s="885"/>
      <c r="PNV5" s="885"/>
      <c r="PNW5" s="885"/>
      <c r="PNX5" s="885"/>
      <c r="PNY5" s="885"/>
      <c r="PNZ5" s="885"/>
      <c r="POA5" s="885"/>
      <c r="POB5" s="885"/>
      <c r="POC5" s="885"/>
      <c r="POD5" s="885"/>
      <c r="POE5" s="885"/>
      <c r="POF5" s="885"/>
      <c r="POG5" s="885"/>
      <c r="POH5" s="885"/>
      <c r="POI5" s="885"/>
      <c r="POJ5" s="885"/>
      <c r="POK5" s="885"/>
      <c r="POL5" s="885"/>
      <c r="POM5" s="885"/>
      <c r="PON5" s="885"/>
      <c r="POO5" s="885"/>
      <c r="POP5" s="885"/>
      <c r="POQ5" s="885"/>
      <c r="POR5" s="885"/>
      <c r="POS5" s="885"/>
      <c r="POT5" s="885"/>
      <c r="POU5" s="885"/>
      <c r="POV5" s="885"/>
      <c r="POW5" s="885"/>
      <c r="POX5" s="885"/>
      <c r="POY5" s="885"/>
      <c r="POZ5" s="885"/>
      <c r="PPA5" s="885"/>
      <c r="PPB5" s="885"/>
      <c r="PPC5" s="885"/>
      <c r="PPD5" s="885"/>
      <c r="PPE5" s="885"/>
      <c r="PPF5" s="885"/>
      <c r="PPG5" s="885"/>
      <c r="PPH5" s="885"/>
      <c r="PPI5" s="885"/>
      <c r="PPJ5" s="885"/>
      <c r="PPK5" s="885"/>
      <c r="PPL5" s="885"/>
      <c r="PPM5" s="885"/>
      <c r="PPN5" s="885"/>
      <c r="PPO5" s="885"/>
      <c r="PPP5" s="885"/>
      <c r="PPQ5" s="885"/>
      <c r="PPR5" s="885"/>
      <c r="PPS5" s="885"/>
      <c r="PPT5" s="885"/>
      <c r="PPU5" s="885"/>
      <c r="PPV5" s="885"/>
      <c r="PPW5" s="885"/>
      <c r="PPX5" s="885"/>
      <c r="PPY5" s="885"/>
      <c r="PPZ5" s="885"/>
      <c r="PQA5" s="885"/>
      <c r="PQB5" s="885"/>
      <c r="PQC5" s="885"/>
      <c r="PQD5" s="885"/>
      <c r="PQE5" s="885"/>
      <c r="PQF5" s="885"/>
      <c r="PQG5" s="885"/>
      <c r="PQH5" s="885"/>
      <c r="PQI5" s="885"/>
      <c r="PQJ5" s="885"/>
      <c r="PQK5" s="885"/>
      <c r="PQL5" s="885"/>
      <c r="PQM5" s="885"/>
      <c r="PQN5" s="885"/>
      <c r="PQO5" s="885"/>
      <c r="PQP5" s="885"/>
      <c r="PQQ5" s="885"/>
      <c r="PQR5" s="885"/>
      <c r="PQS5" s="885"/>
      <c r="PQT5" s="885"/>
      <c r="PQU5" s="885"/>
      <c r="PQV5" s="885"/>
      <c r="PQW5" s="885"/>
      <c r="PQX5" s="885"/>
      <c r="PQY5" s="885"/>
      <c r="PQZ5" s="885"/>
      <c r="PRA5" s="885"/>
      <c r="PRB5" s="885"/>
      <c r="PRC5" s="885"/>
      <c r="PRD5" s="885"/>
      <c r="PRE5" s="885"/>
      <c r="PRF5" s="885"/>
      <c r="PRG5" s="885"/>
      <c r="PRH5" s="885"/>
      <c r="PRI5" s="885"/>
      <c r="PRJ5" s="885"/>
      <c r="PRK5" s="885"/>
      <c r="PRL5" s="885"/>
      <c r="PRM5" s="885"/>
      <c r="PRN5" s="885"/>
      <c r="PRO5" s="885"/>
      <c r="PRP5" s="885"/>
      <c r="PRQ5" s="885"/>
      <c r="PRR5" s="885"/>
      <c r="PRS5" s="885"/>
      <c r="PRT5" s="885"/>
      <c r="PRU5" s="885"/>
      <c r="PRV5" s="885"/>
      <c r="PRW5" s="885"/>
      <c r="PRX5" s="885"/>
      <c r="PRY5" s="885"/>
      <c r="PRZ5" s="885"/>
      <c r="PSA5" s="885"/>
      <c r="PSB5" s="885"/>
      <c r="PSC5" s="885"/>
      <c r="PSD5" s="885"/>
      <c r="PSE5" s="885"/>
      <c r="PSF5" s="885"/>
      <c r="PSG5" s="885"/>
      <c r="PSH5" s="885"/>
      <c r="PSI5" s="885"/>
      <c r="PSJ5" s="885"/>
      <c r="PSK5" s="885"/>
      <c r="PSL5" s="885"/>
      <c r="PSM5" s="885"/>
      <c r="PSN5" s="885"/>
      <c r="PSO5" s="885"/>
      <c r="PSP5" s="885"/>
      <c r="PSQ5" s="885"/>
      <c r="PSR5" s="885"/>
      <c r="PSS5" s="885"/>
      <c r="PST5" s="885"/>
      <c r="PSU5" s="885"/>
      <c r="PSV5" s="885"/>
      <c r="PSW5" s="885"/>
      <c r="PSX5" s="885"/>
      <c r="PSY5" s="885"/>
      <c r="PSZ5" s="885"/>
      <c r="PTA5" s="885"/>
      <c r="PTB5" s="885"/>
      <c r="PTC5" s="885"/>
      <c r="PTD5" s="885"/>
      <c r="PTE5" s="885"/>
      <c r="PTF5" s="885"/>
      <c r="PTG5" s="885"/>
      <c r="PTH5" s="885"/>
      <c r="PTI5" s="885"/>
      <c r="PTJ5" s="885"/>
      <c r="PTK5" s="885"/>
      <c r="PTL5" s="885"/>
      <c r="PTM5" s="885"/>
      <c r="PTN5" s="885"/>
      <c r="PTO5" s="885"/>
      <c r="PTP5" s="885"/>
      <c r="PTQ5" s="885"/>
      <c r="PTR5" s="885"/>
      <c r="PTS5" s="885"/>
      <c r="PTT5" s="885"/>
      <c r="PTU5" s="885"/>
      <c r="PTV5" s="885"/>
      <c r="PTW5" s="885"/>
      <c r="PTX5" s="885"/>
      <c r="PTY5" s="885"/>
      <c r="PTZ5" s="885"/>
      <c r="PUA5" s="885"/>
      <c r="PUB5" s="885"/>
      <c r="PUC5" s="885"/>
      <c r="PUD5" s="885"/>
      <c r="PUE5" s="885"/>
      <c r="PUF5" s="885"/>
      <c r="PUG5" s="885"/>
      <c r="PUH5" s="885"/>
      <c r="PUI5" s="885"/>
      <c r="PUJ5" s="885"/>
      <c r="PUK5" s="885"/>
      <c r="PUL5" s="885"/>
      <c r="PUM5" s="885"/>
      <c r="PUN5" s="885"/>
      <c r="PUO5" s="885"/>
      <c r="PUP5" s="885"/>
      <c r="PUQ5" s="885"/>
      <c r="PUR5" s="885"/>
      <c r="PUS5" s="885"/>
      <c r="PUT5" s="885"/>
      <c r="PUU5" s="885"/>
      <c r="PUV5" s="885"/>
      <c r="PUW5" s="885"/>
      <c r="PUX5" s="885"/>
      <c r="PUY5" s="885"/>
      <c r="PUZ5" s="885"/>
      <c r="PVA5" s="885"/>
      <c r="PVB5" s="885"/>
      <c r="PVC5" s="885"/>
      <c r="PVD5" s="885"/>
      <c r="PVE5" s="885"/>
      <c r="PVF5" s="885"/>
      <c r="PVG5" s="885"/>
      <c r="PVH5" s="885"/>
      <c r="PVI5" s="885"/>
      <c r="PVJ5" s="885"/>
      <c r="PVK5" s="885"/>
      <c r="PVL5" s="885"/>
      <c r="PVM5" s="885"/>
      <c r="PVN5" s="885"/>
      <c r="PVO5" s="885"/>
      <c r="PVP5" s="885"/>
      <c r="PVQ5" s="885"/>
      <c r="PVR5" s="885"/>
      <c r="PVS5" s="885"/>
      <c r="PVT5" s="885"/>
      <c r="PVU5" s="885"/>
      <c r="PVV5" s="885"/>
      <c r="PVW5" s="885"/>
      <c r="PVX5" s="885"/>
      <c r="PVY5" s="885"/>
      <c r="PVZ5" s="885"/>
      <c r="PWA5" s="885"/>
      <c r="PWB5" s="885"/>
      <c r="PWC5" s="885"/>
      <c r="PWD5" s="885"/>
      <c r="PWE5" s="885"/>
      <c r="PWF5" s="885"/>
      <c r="PWG5" s="885"/>
      <c r="PWH5" s="885"/>
      <c r="PWI5" s="885"/>
      <c r="PWJ5" s="885"/>
      <c r="PWK5" s="885"/>
      <c r="PWL5" s="885"/>
      <c r="PWM5" s="885"/>
      <c r="PWN5" s="885"/>
      <c r="PWO5" s="885"/>
      <c r="PWP5" s="885"/>
      <c r="PWQ5" s="885"/>
      <c r="PWR5" s="885"/>
      <c r="PWS5" s="885"/>
      <c r="PWT5" s="885"/>
      <c r="PWU5" s="885"/>
      <c r="PWV5" s="885"/>
      <c r="PWW5" s="885"/>
      <c r="PWX5" s="885"/>
      <c r="PWY5" s="885"/>
      <c r="PWZ5" s="885"/>
      <c r="PXA5" s="885"/>
      <c r="PXB5" s="885"/>
      <c r="PXC5" s="885"/>
      <c r="PXD5" s="885"/>
      <c r="PXE5" s="885"/>
      <c r="PXF5" s="885"/>
      <c r="PXG5" s="885"/>
      <c r="PXH5" s="885"/>
      <c r="PXI5" s="885"/>
      <c r="PXJ5" s="885"/>
      <c r="PXK5" s="885"/>
      <c r="PXL5" s="885"/>
      <c r="PXM5" s="885"/>
      <c r="PXN5" s="885"/>
      <c r="PXO5" s="885"/>
      <c r="PXP5" s="885"/>
      <c r="PXQ5" s="885"/>
      <c r="PXR5" s="885"/>
      <c r="PXS5" s="885"/>
      <c r="PXT5" s="885"/>
      <c r="PXU5" s="885"/>
      <c r="PXV5" s="885"/>
      <c r="PXW5" s="885"/>
      <c r="PXX5" s="885"/>
      <c r="PXY5" s="885"/>
      <c r="PXZ5" s="885"/>
      <c r="PYA5" s="885"/>
      <c r="PYB5" s="885"/>
      <c r="PYC5" s="885"/>
      <c r="PYD5" s="885"/>
      <c r="PYE5" s="885"/>
      <c r="PYF5" s="885"/>
      <c r="PYG5" s="885"/>
      <c r="PYH5" s="885"/>
      <c r="PYI5" s="885"/>
      <c r="PYJ5" s="885"/>
      <c r="PYK5" s="885"/>
      <c r="PYL5" s="885"/>
      <c r="PYM5" s="885"/>
      <c r="PYN5" s="885"/>
      <c r="PYO5" s="885"/>
      <c r="PYP5" s="885"/>
      <c r="PYQ5" s="885"/>
      <c r="PYR5" s="885"/>
      <c r="PYS5" s="885"/>
      <c r="PYT5" s="885"/>
      <c r="PYU5" s="885"/>
      <c r="PYV5" s="885"/>
      <c r="PYW5" s="885"/>
      <c r="PYX5" s="885"/>
      <c r="PYY5" s="885"/>
      <c r="PYZ5" s="885"/>
      <c r="PZA5" s="885"/>
      <c r="PZB5" s="885"/>
      <c r="PZC5" s="885"/>
      <c r="PZD5" s="885"/>
      <c r="PZE5" s="885"/>
      <c r="PZF5" s="885"/>
      <c r="PZG5" s="885"/>
      <c r="PZH5" s="885"/>
      <c r="PZI5" s="885"/>
      <c r="PZJ5" s="885"/>
      <c r="PZK5" s="885"/>
      <c r="PZL5" s="885"/>
      <c r="PZM5" s="885"/>
      <c r="PZN5" s="885"/>
      <c r="PZO5" s="885"/>
      <c r="PZP5" s="885"/>
      <c r="PZQ5" s="885"/>
      <c r="PZR5" s="885"/>
      <c r="PZS5" s="885"/>
      <c r="PZT5" s="885"/>
      <c r="PZU5" s="885"/>
      <c r="PZV5" s="885"/>
      <c r="PZW5" s="885"/>
      <c r="PZX5" s="885"/>
      <c r="PZY5" s="885"/>
      <c r="PZZ5" s="885"/>
      <c r="QAA5" s="885"/>
      <c r="QAB5" s="885"/>
      <c r="QAC5" s="885"/>
      <c r="QAD5" s="885"/>
      <c r="QAE5" s="885"/>
      <c r="QAF5" s="885"/>
      <c r="QAG5" s="885"/>
      <c r="QAH5" s="885"/>
      <c r="QAI5" s="885"/>
      <c r="QAJ5" s="885"/>
      <c r="QAK5" s="885"/>
      <c r="QAL5" s="885"/>
      <c r="QAM5" s="885"/>
      <c r="QAN5" s="885"/>
      <c r="QAO5" s="885"/>
      <c r="QAP5" s="885"/>
      <c r="QAQ5" s="885"/>
      <c r="QAR5" s="885"/>
      <c r="QAS5" s="885"/>
      <c r="QAT5" s="885"/>
      <c r="QAU5" s="885"/>
      <c r="QAV5" s="885"/>
      <c r="QAW5" s="885"/>
      <c r="QAX5" s="885"/>
      <c r="QAY5" s="885"/>
      <c r="QAZ5" s="885"/>
      <c r="QBA5" s="885"/>
      <c r="QBB5" s="885"/>
      <c r="QBC5" s="885"/>
      <c r="QBD5" s="885"/>
      <c r="QBE5" s="885"/>
      <c r="QBF5" s="885"/>
      <c r="QBG5" s="885"/>
      <c r="QBH5" s="885"/>
      <c r="QBI5" s="885"/>
      <c r="QBJ5" s="885"/>
      <c r="QBK5" s="885"/>
      <c r="QBL5" s="885"/>
      <c r="QBM5" s="885"/>
      <c r="QBN5" s="885"/>
      <c r="QBO5" s="885"/>
      <c r="QBP5" s="885"/>
      <c r="QBQ5" s="885"/>
      <c r="QBR5" s="885"/>
      <c r="QBS5" s="885"/>
      <c r="QBT5" s="885"/>
      <c r="QBU5" s="885"/>
      <c r="QBV5" s="885"/>
      <c r="QBW5" s="885"/>
      <c r="QBX5" s="885"/>
      <c r="QBY5" s="885"/>
      <c r="QBZ5" s="885"/>
      <c r="QCA5" s="885"/>
      <c r="QCB5" s="885"/>
      <c r="QCC5" s="885"/>
      <c r="QCD5" s="885"/>
      <c r="QCE5" s="885"/>
      <c r="QCF5" s="885"/>
      <c r="QCG5" s="885"/>
      <c r="QCH5" s="885"/>
      <c r="QCI5" s="885"/>
      <c r="QCJ5" s="885"/>
      <c r="QCK5" s="885"/>
      <c r="QCL5" s="885"/>
      <c r="QCM5" s="885"/>
      <c r="QCN5" s="885"/>
      <c r="QCO5" s="885"/>
      <c r="QCP5" s="885"/>
      <c r="QCQ5" s="885"/>
      <c r="QCR5" s="885"/>
      <c r="QCS5" s="885"/>
      <c r="QCT5" s="885"/>
      <c r="QCU5" s="885"/>
      <c r="QCV5" s="885"/>
      <c r="QCW5" s="885"/>
      <c r="QCX5" s="885"/>
      <c r="QCY5" s="885"/>
      <c r="QCZ5" s="885"/>
      <c r="QDA5" s="885"/>
      <c r="QDB5" s="885"/>
      <c r="QDC5" s="885"/>
      <c r="QDD5" s="885"/>
      <c r="QDE5" s="885"/>
      <c r="QDF5" s="885"/>
      <c r="QDG5" s="885"/>
      <c r="QDH5" s="885"/>
      <c r="QDI5" s="885"/>
      <c r="QDJ5" s="885"/>
      <c r="QDK5" s="885"/>
      <c r="QDL5" s="885"/>
      <c r="QDM5" s="885"/>
      <c r="QDN5" s="885"/>
      <c r="QDO5" s="885"/>
      <c r="QDP5" s="885"/>
      <c r="QDQ5" s="885"/>
      <c r="QDR5" s="885"/>
      <c r="QDS5" s="885"/>
      <c r="QDT5" s="885"/>
      <c r="QDU5" s="885"/>
      <c r="QDV5" s="885"/>
      <c r="QDW5" s="885"/>
      <c r="QDX5" s="885"/>
      <c r="QDY5" s="885"/>
      <c r="QDZ5" s="885"/>
      <c r="QEA5" s="885"/>
      <c r="QEB5" s="885"/>
      <c r="QEC5" s="885"/>
      <c r="QED5" s="885"/>
      <c r="QEE5" s="885"/>
      <c r="QEF5" s="885"/>
      <c r="QEG5" s="885"/>
      <c r="QEH5" s="885"/>
      <c r="QEI5" s="885"/>
      <c r="QEJ5" s="885"/>
      <c r="QEK5" s="885"/>
      <c r="QEL5" s="885"/>
      <c r="QEM5" s="885"/>
      <c r="QEN5" s="885"/>
      <c r="QEO5" s="885"/>
      <c r="QEP5" s="885"/>
      <c r="QEQ5" s="885"/>
      <c r="QER5" s="885"/>
      <c r="QES5" s="885"/>
      <c r="QET5" s="885"/>
      <c r="QEU5" s="885"/>
      <c r="QEV5" s="885"/>
      <c r="QEW5" s="885"/>
      <c r="QEX5" s="885"/>
      <c r="QEY5" s="885"/>
      <c r="QEZ5" s="885"/>
      <c r="QFA5" s="885"/>
      <c r="QFB5" s="885"/>
      <c r="QFC5" s="885"/>
      <c r="QFD5" s="885"/>
      <c r="QFE5" s="885"/>
      <c r="QFF5" s="885"/>
      <c r="QFG5" s="885"/>
      <c r="QFH5" s="885"/>
      <c r="QFI5" s="885"/>
      <c r="QFJ5" s="885"/>
      <c r="QFK5" s="885"/>
      <c r="QFL5" s="885"/>
      <c r="QFM5" s="885"/>
      <c r="QFN5" s="885"/>
      <c r="QFO5" s="885"/>
      <c r="QFP5" s="885"/>
      <c r="QFQ5" s="885"/>
      <c r="QFR5" s="885"/>
      <c r="QFS5" s="885"/>
      <c r="QFT5" s="885"/>
      <c r="QFU5" s="885"/>
      <c r="QFV5" s="885"/>
      <c r="QFW5" s="885"/>
      <c r="QFX5" s="885"/>
      <c r="QFY5" s="885"/>
      <c r="QFZ5" s="885"/>
      <c r="QGA5" s="885"/>
      <c r="QGB5" s="885"/>
      <c r="QGC5" s="885"/>
      <c r="QGD5" s="885"/>
      <c r="QGE5" s="885"/>
      <c r="QGF5" s="885"/>
      <c r="QGG5" s="885"/>
      <c r="QGH5" s="885"/>
      <c r="QGI5" s="885"/>
      <c r="QGJ5" s="885"/>
      <c r="QGK5" s="885"/>
      <c r="QGL5" s="885"/>
      <c r="QGM5" s="885"/>
      <c r="QGN5" s="885"/>
      <c r="QGO5" s="885"/>
      <c r="QGP5" s="885"/>
      <c r="QGQ5" s="885"/>
      <c r="QGR5" s="885"/>
      <c r="QGS5" s="885"/>
      <c r="QGT5" s="885"/>
      <c r="QGU5" s="885"/>
      <c r="QGV5" s="885"/>
      <c r="QGW5" s="885"/>
      <c r="QGX5" s="885"/>
      <c r="QGY5" s="885"/>
      <c r="QGZ5" s="885"/>
      <c r="QHA5" s="885"/>
      <c r="QHB5" s="885"/>
      <c r="QHC5" s="885"/>
      <c r="QHD5" s="885"/>
      <c r="QHE5" s="885"/>
      <c r="QHF5" s="885"/>
      <c r="QHG5" s="885"/>
      <c r="QHH5" s="885"/>
      <c r="QHI5" s="885"/>
      <c r="QHJ5" s="885"/>
      <c r="QHK5" s="885"/>
      <c r="QHL5" s="885"/>
      <c r="QHM5" s="885"/>
      <c r="QHN5" s="885"/>
      <c r="QHO5" s="885"/>
      <c r="QHP5" s="885"/>
      <c r="QHQ5" s="885"/>
      <c r="QHR5" s="885"/>
      <c r="QHS5" s="885"/>
      <c r="QHT5" s="885"/>
      <c r="QHU5" s="885"/>
      <c r="QHV5" s="885"/>
      <c r="QHW5" s="885"/>
      <c r="QHX5" s="885"/>
      <c r="QHY5" s="885"/>
      <c r="QHZ5" s="885"/>
      <c r="QIA5" s="885"/>
      <c r="QIB5" s="885"/>
      <c r="QIC5" s="885"/>
      <c r="QID5" s="885"/>
      <c r="QIE5" s="885"/>
      <c r="QIF5" s="885"/>
      <c r="QIG5" s="885"/>
      <c r="QIH5" s="885"/>
      <c r="QII5" s="885"/>
      <c r="QIJ5" s="885"/>
      <c r="QIK5" s="885"/>
      <c r="QIL5" s="885"/>
      <c r="QIM5" s="885"/>
      <c r="QIN5" s="885"/>
      <c r="QIO5" s="885"/>
      <c r="QIP5" s="885"/>
      <c r="QIQ5" s="885"/>
      <c r="QIR5" s="885"/>
      <c r="QIS5" s="885"/>
      <c r="QIT5" s="885"/>
      <c r="QIU5" s="885"/>
      <c r="QIV5" s="885"/>
      <c r="QIW5" s="885"/>
      <c r="QIX5" s="885"/>
      <c r="QIY5" s="885"/>
      <c r="QIZ5" s="885"/>
      <c r="QJA5" s="885"/>
      <c r="QJB5" s="885"/>
      <c r="QJC5" s="885"/>
      <c r="QJD5" s="885"/>
      <c r="QJE5" s="885"/>
      <c r="QJF5" s="885"/>
      <c r="QJG5" s="885"/>
      <c r="QJH5" s="885"/>
      <c r="QJI5" s="885"/>
      <c r="QJJ5" s="885"/>
      <c r="QJK5" s="885"/>
      <c r="QJL5" s="885"/>
      <c r="QJM5" s="885"/>
      <c r="QJN5" s="885"/>
      <c r="QJO5" s="885"/>
      <c r="QJP5" s="885"/>
      <c r="QJQ5" s="885"/>
      <c r="QJR5" s="885"/>
      <c r="QJS5" s="885"/>
      <c r="QJT5" s="885"/>
      <c r="QJU5" s="885"/>
      <c r="QJV5" s="885"/>
      <c r="QJW5" s="885"/>
      <c r="QJX5" s="885"/>
      <c r="QJY5" s="885"/>
      <c r="QJZ5" s="885"/>
      <c r="QKA5" s="885"/>
      <c r="QKB5" s="885"/>
      <c r="QKC5" s="885"/>
      <c r="QKD5" s="885"/>
      <c r="QKE5" s="885"/>
      <c r="QKF5" s="885"/>
      <c r="QKG5" s="885"/>
      <c r="QKH5" s="885"/>
      <c r="QKI5" s="885"/>
      <c r="QKJ5" s="885"/>
      <c r="QKK5" s="885"/>
      <c r="QKL5" s="885"/>
      <c r="QKM5" s="885"/>
      <c r="QKN5" s="885"/>
      <c r="QKO5" s="885"/>
      <c r="QKP5" s="885"/>
      <c r="QKQ5" s="885"/>
      <c r="QKR5" s="885"/>
      <c r="QKS5" s="885"/>
      <c r="QKT5" s="885"/>
      <c r="QKU5" s="885"/>
      <c r="QKV5" s="885"/>
      <c r="QKW5" s="885"/>
      <c r="QKX5" s="885"/>
      <c r="QKY5" s="885"/>
      <c r="QKZ5" s="885"/>
      <c r="QLA5" s="885"/>
      <c r="QLB5" s="885"/>
      <c r="QLC5" s="885"/>
      <c r="QLD5" s="885"/>
      <c r="QLE5" s="885"/>
      <c r="QLF5" s="885"/>
      <c r="QLG5" s="885"/>
      <c r="QLH5" s="885"/>
      <c r="QLI5" s="885"/>
      <c r="QLJ5" s="885"/>
      <c r="QLK5" s="885"/>
      <c r="QLL5" s="885"/>
      <c r="QLM5" s="885"/>
      <c r="QLN5" s="885"/>
      <c r="QLO5" s="885"/>
      <c r="QLP5" s="885"/>
      <c r="QLQ5" s="885"/>
      <c r="QLR5" s="885"/>
      <c r="QLS5" s="885"/>
      <c r="QLT5" s="885"/>
      <c r="QLU5" s="885"/>
      <c r="QLV5" s="885"/>
      <c r="QLW5" s="885"/>
      <c r="QLX5" s="885"/>
      <c r="QLY5" s="885"/>
      <c r="QLZ5" s="885"/>
      <c r="QMA5" s="885"/>
      <c r="QMB5" s="885"/>
      <c r="QMC5" s="885"/>
      <c r="QMD5" s="885"/>
      <c r="QME5" s="885"/>
      <c r="QMF5" s="885"/>
      <c r="QMG5" s="885"/>
      <c r="QMH5" s="885"/>
      <c r="QMI5" s="885"/>
      <c r="QMJ5" s="885"/>
      <c r="QMK5" s="885"/>
      <c r="QML5" s="885"/>
      <c r="QMM5" s="885"/>
      <c r="QMN5" s="885"/>
      <c r="QMO5" s="885"/>
      <c r="QMP5" s="885"/>
      <c r="QMQ5" s="885"/>
      <c r="QMR5" s="885"/>
      <c r="QMS5" s="885"/>
      <c r="QMT5" s="885"/>
      <c r="QMU5" s="885"/>
      <c r="QMV5" s="885"/>
      <c r="QMW5" s="885"/>
      <c r="QMX5" s="885"/>
      <c r="QMY5" s="885"/>
      <c r="QMZ5" s="885"/>
      <c r="QNA5" s="885"/>
      <c r="QNB5" s="885"/>
      <c r="QNC5" s="885"/>
      <c r="QND5" s="885"/>
      <c r="QNE5" s="885"/>
      <c r="QNF5" s="885"/>
      <c r="QNG5" s="885"/>
      <c r="QNH5" s="885"/>
      <c r="QNI5" s="885"/>
      <c r="QNJ5" s="885"/>
      <c r="QNK5" s="885"/>
      <c r="QNL5" s="885"/>
      <c r="QNM5" s="885"/>
      <c r="QNN5" s="885"/>
      <c r="QNO5" s="885"/>
      <c r="QNP5" s="885"/>
      <c r="QNQ5" s="885"/>
      <c r="QNR5" s="885"/>
      <c r="QNS5" s="885"/>
      <c r="QNT5" s="885"/>
      <c r="QNU5" s="885"/>
      <c r="QNV5" s="885"/>
      <c r="QNW5" s="885"/>
      <c r="QNX5" s="885"/>
      <c r="QNY5" s="885"/>
      <c r="QNZ5" s="885"/>
      <c r="QOA5" s="885"/>
      <c r="QOB5" s="885"/>
      <c r="QOC5" s="885"/>
      <c r="QOD5" s="885"/>
      <c r="QOE5" s="885"/>
      <c r="QOF5" s="885"/>
      <c r="QOG5" s="885"/>
      <c r="QOH5" s="885"/>
      <c r="QOI5" s="885"/>
      <c r="QOJ5" s="885"/>
      <c r="QOK5" s="885"/>
      <c r="QOL5" s="885"/>
      <c r="QOM5" s="885"/>
      <c r="QON5" s="885"/>
      <c r="QOO5" s="885"/>
      <c r="QOP5" s="885"/>
      <c r="QOQ5" s="885"/>
      <c r="QOR5" s="885"/>
      <c r="QOS5" s="885"/>
      <c r="QOT5" s="885"/>
      <c r="QOU5" s="885"/>
      <c r="QOV5" s="885"/>
      <c r="QOW5" s="885"/>
      <c r="QOX5" s="885"/>
      <c r="QOY5" s="885"/>
      <c r="QOZ5" s="885"/>
      <c r="QPA5" s="885"/>
      <c r="QPB5" s="885"/>
      <c r="QPC5" s="885"/>
      <c r="QPD5" s="885"/>
      <c r="QPE5" s="885"/>
      <c r="QPF5" s="885"/>
      <c r="QPG5" s="885"/>
      <c r="QPH5" s="885"/>
      <c r="QPI5" s="885"/>
      <c r="QPJ5" s="885"/>
      <c r="QPK5" s="885"/>
      <c r="QPL5" s="885"/>
      <c r="QPM5" s="885"/>
      <c r="QPN5" s="885"/>
      <c r="QPO5" s="885"/>
      <c r="QPP5" s="885"/>
      <c r="QPQ5" s="885"/>
      <c r="QPR5" s="885"/>
      <c r="QPS5" s="885"/>
      <c r="QPT5" s="885"/>
      <c r="QPU5" s="885"/>
      <c r="QPV5" s="885"/>
      <c r="QPW5" s="885"/>
      <c r="QPX5" s="885"/>
      <c r="QPY5" s="885"/>
      <c r="QPZ5" s="885"/>
      <c r="QQA5" s="885"/>
      <c r="QQB5" s="885"/>
      <c r="QQC5" s="885"/>
      <c r="QQD5" s="885"/>
      <c r="QQE5" s="885"/>
      <c r="QQF5" s="885"/>
      <c r="QQG5" s="885"/>
      <c r="QQH5" s="885"/>
      <c r="QQI5" s="885"/>
      <c r="QQJ5" s="885"/>
      <c r="QQK5" s="885"/>
      <c r="QQL5" s="885"/>
      <c r="QQM5" s="885"/>
      <c r="QQN5" s="885"/>
      <c r="QQO5" s="885"/>
      <c r="QQP5" s="885"/>
      <c r="QQQ5" s="885"/>
      <c r="QQR5" s="885"/>
      <c r="QQS5" s="885"/>
      <c r="QQT5" s="885"/>
      <c r="QQU5" s="885"/>
      <c r="QQV5" s="885"/>
      <c r="QQW5" s="885"/>
      <c r="QQX5" s="885"/>
      <c r="QQY5" s="885"/>
      <c r="QQZ5" s="885"/>
      <c r="QRA5" s="885"/>
      <c r="QRB5" s="885"/>
      <c r="QRC5" s="885"/>
      <c r="QRD5" s="885"/>
      <c r="QRE5" s="885"/>
      <c r="QRF5" s="885"/>
      <c r="QRG5" s="885"/>
      <c r="QRH5" s="885"/>
      <c r="QRI5" s="885"/>
      <c r="QRJ5" s="885"/>
      <c r="QRK5" s="885"/>
      <c r="QRL5" s="885"/>
      <c r="QRM5" s="885"/>
      <c r="QRN5" s="885"/>
      <c r="QRO5" s="885"/>
      <c r="QRP5" s="885"/>
      <c r="QRQ5" s="885"/>
      <c r="QRR5" s="885"/>
      <c r="QRS5" s="885"/>
      <c r="QRT5" s="885"/>
      <c r="QRU5" s="885"/>
      <c r="QRV5" s="885"/>
      <c r="QRW5" s="885"/>
      <c r="QRX5" s="885"/>
      <c r="QRY5" s="885"/>
      <c r="QRZ5" s="885"/>
      <c r="QSA5" s="885"/>
      <c r="QSB5" s="885"/>
      <c r="QSC5" s="885"/>
      <c r="QSD5" s="885"/>
      <c r="QSE5" s="885"/>
      <c r="QSF5" s="885"/>
      <c r="QSG5" s="885"/>
      <c r="QSH5" s="885"/>
      <c r="QSI5" s="885"/>
      <c r="QSJ5" s="885"/>
      <c r="QSK5" s="885"/>
      <c r="QSL5" s="885"/>
      <c r="QSM5" s="885"/>
      <c r="QSN5" s="885"/>
      <c r="QSO5" s="885"/>
      <c r="QSP5" s="885"/>
      <c r="QSQ5" s="885"/>
      <c r="QSR5" s="885"/>
      <c r="QSS5" s="885"/>
      <c r="QST5" s="885"/>
      <c r="QSU5" s="885"/>
      <c r="QSV5" s="885"/>
      <c r="QSW5" s="885"/>
      <c r="QSX5" s="885"/>
      <c r="QSY5" s="885"/>
      <c r="QSZ5" s="885"/>
      <c r="QTA5" s="885"/>
      <c r="QTB5" s="885"/>
      <c r="QTC5" s="885"/>
      <c r="QTD5" s="885"/>
      <c r="QTE5" s="885"/>
      <c r="QTF5" s="885"/>
      <c r="QTG5" s="885"/>
      <c r="QTH5" s="885"/>
      <c r="QTI5" s="885"/>
      <c r="QTJ5" s="885"/>
      <c r="QTK5" s="885"/>
      <c r="QTL5" s="885"/>
      <c r="QTM5" s="885"/>
      <c r="QTN5" s="885"/>
      <c r="QTO5" s="885"/>
      <c r="QTP5" s="885"/>
      <c r="QTQ5" s="885"/>
      <c r="QTR5" s="885"/>
      <c r="QTS5" s="885"/>
      <c r="QTT5" s="885"/>
      <c r="QTU5" s="885"/>
      <c r="QTV5" s="885"/>
      <c r="QTW5" s="885"/>
      <c r="QTX5" s="885"/>
      <c r="QTY5" s="885"/>
      <c r="QTZ5" s="885"/>
      <c r="QUA5" s="885"/>
      <c r="QUB5" s="885"/>
      <c r="QUC5" s="885"/>
      <c r="QUD5" s="885"/>
      <c r="QUE5" s="885"/>
      <c r="QUF5" s="885"/>
      <c r="QUG5" s="885"/>
      <c r="QUH5" s="885"/>
      <c r="QUI5" s="885"/>
      <c r="QUJ5" s="885"/>
      <c r="QUK5" s="885"/>
      <c r="QUL5" s="885"/>
      <c r="QUM5" s="885"/>
      <c r="QUN5" s="885"/>
      <c r="QUO5" s="885"/>
      <c r="QUP5" s="885"/>
      <c r="QUQ5" s="885"/>
      <c r="QUR5" s="885"/>
      <c r="QUS5" s="885"/>
      <c r="QUT5" s="885"/>
      <c r="QUU5" s="885"/>
      <c r="QUV5" s="885"/>
      <c r="QUW5" s="885"/>
      <c r="QUX5" s="885"/>
      <c r="QUY5" s="885"/>
      <c r="QUZ5" s="885"/>
      <c r="QVA5" s="885"/>
      <c r="QVB5" s="885"/>
      <c r="QVC5" s="885"/>
      <c r="QVD5" s="885"/>
      <c r="QVE5" s="885"/>
      <c r="QVF5" s="885"/>
      <c r="QVG5" s="885"/>
      <c r="QVH5" s="885"/>
      <c r="QVI5" s="885"/>
      <c r="QVJ5" s="885"/>
      <c r="QVK5" s="885"/>
      <c r="QVL5" s="885"/>
      <c r="QVM5" s="885"/>
      <c r="QVN5" s="885"/>
      <c r="QVO5" s="885"/>
      <c r="QVP5" s="885"/>
      <c r="QVQ5" s="885"/>
      <c r="QVR5" s="885"/>
      <c r="QVS5" s="885"/>
      <c r="QVT5" s="885"/>
      <c r="QVU5" s="885"/>
      <c r="QVV5" s="885"/>
      <c r="QVW5" s="885"/>
      <c r="QVX5" s="885"/>
      <c r="QVY5" s="885"/>
      <c r="QVZ5" s="885"/>
      <c r="QWA5" s="885"/>
      <c r="QWB5" s="885"/>
      <c r="QWC5" s="885"/>
      <c r="QWD5" s="885"/>
      <c r="QWE5" s="885"/>
      <c r="QWF5" s="885"/>
      <c r="QWG5" s="885"/>
      <c r="QWH5" s="885"/>
      <c r="QWI5" s="885"/>
      <c r="QWJ5" s="885"/>
      <c r="QWK5" s="885"/>
      <c r="QWL5" s="885"/>
      <c r="QWM5" s="885"/>
      <c r="QWN5" s="885"/>
      <c r="QWO5" s="885"/>
      <c r="QWP5" s="885"/>
      <c r="QWQ5" s="885"/>
      <c r="QWR5" s="885"/>
      <c r="QWS5" s="885"/>
      <c r="QWT5" s="885"/>
      <c r="QWU5" s="885"/>
      <c r="QWV5" s="885"/>
      <c r="QWW5" s="885"/>
      <c r="QWX5" s="885"/>
      <c r="QWY5" s="885"/>
      <c r="QWZ5" s="885"/>
      <c r="QXA5" s="885"/>
      <c r="QXB5" s="885"/>
      <c r="QXC5" s="885"/>
      <c r="QXD5" s="885"/>
      <c r="QXE5" s="885"/>
      <c r="QXF5" s="885"/>
      <c r="QXG5" s="885"/>
      <c r="QXH5" s="885"/>
      <c r="QXI5" s="885"/>
      <c r="QXJ5" s="885"/>
      <c r="QXK5" s="885"/>
      <c r="QXL5" s="885"/>
      <c r="QXM5" s="885"/>
      <c r="QXN5" s="885"/>
      <c r="QXO5" s="885"/>
      <c r="QXP5" s="885"/>
      <c r="QXQ5" s="885"/>
      <c r="QXR5" s="885"/>
      <c r="QXS5" s="885"/>
      <c r="QXT5" s="885"/>
      <c r="QXU5" s="885"/>
      <c r="QXV5" s="885"/>
      <c r="QXW5" s="885"/>
      <c r="QXX5" s="885"/>
      <c r="QXY5" s="885"/>
      <c r="QXZ5" s="885"/>
      <c r="QYA5" s="885"/>
      <c r="QYB5" s="885"/>
      <c r="QYC5" s="885"/>
      <c r="QYD5" s="885"/>
      <c r="QYE5" s="885"/>
      <c r="QYF5" s="885"/>
      <c r="QYG5" s="885"/>
      <c r="QYH5" s="885"/>
      <c r="QYI5" s="885"/>
      <c r="QYJ5" s="885"/>
      <c r="QYK5" s="885"/>
      <c r="QYL5" s="885"/>
      <c r="QYM5" s="885"/>
      <c r="QYN5" s="885"/>
      <c r="QYO5" s="885"/>
      <c r="QYP5" s="885"/>
      <c r="QYQ5" s="885"/>
      <c r="QYR5" s="885"/>
      <c r="QYS5" s="885"/>
      <c r="QYT5" s="885"/>
      <c r="QYU5" s="885"/>
      <c r="QYV5" s="885"/>
      <c r="QYW5" s="885"/>
      <c r="QYX5" s="885"/>
      <c r="QYY5" s="885"/>
      <c r="QYZ5" s="885"/>
      <c r="QZA5" s="885"/>
      <c r="QZB5" s="885"/>
      <c r="QZC5" s="885"/>
      <c r="QZD5" s="885"/>
      <c r="QZE5" s="885"/>
      <c r="QZF5" s="885"/>
      <c r="QZG5" s="885"/>
      <c r="QZH5" s="885"/>
      <c r="QZI5" s="885"/>
      <c r="QZJ5" s="885"/>
      <c r="QZK5" s="885"/>
      <c r="QZL5" s="885"/>
      <c r="QZM5" s="885"/>
      <c r="QZN5" s="885"/>
      <c r="QZO5" s="885"/>
      <c r="QZP5" s="885"/>
      <c r="QZQ5" s="885"/>
      <c r="QZR5" s="885"/>
      <c r="QZS5" s="885"/>
      <c r="QZT5" s="885"/>
      <c r="QZU5" s="885"/>
      <c r="QZV5" s="885"/>
      <c r="QZW5" s="885"/>
      <c r="QZX5" s="885"/>
      <c r="QZY5" s="885"/>
      <c r="QZZ5" s="885"/>
      <c r="RAA5" s="885"/>
      <c r="RAB5" s="885"/>
      <c r="RAC5" s="885"/>
      <c r="RAD5" s="885"/>
      <c r="RAE5" s="885"/>
      <c r="RAF5" s="885"/>
      <c r="RAG5" s="885"/>
      <c r="RAH5" s="885"/>
      <c r="RAI5" s="885"/>
      <c r="RAJ5" s="885"/>
      <c r="RAK5" s="885"/>
      <c r="RAL5" s="885"/>
      <c r="RAM5" s="885"/>
      <c r="RAN5" s="885"/>
      <c r="RAO5" s="885"/>
      <c r="RAP5" s="885"/>
      <c r="RAQ5" s="885"/>
      <c r="RAR5" s="885"/>
      <c r="RAS5" s="885"/>
      <c r="RAT5" s="885"/>
      <c r="RAU5" s="885"/>
      <c r="RAV5" s="885"/>
      <c r="RAW5" s="885"/>
      <c r="RAX5" s="885"/>
      <c r="RAY5" s="885"/>
      <c r="RAZ5" s="885"/>
      <c r="RBA5" s="885"/>
      <c r="RBB5" s="885"/>
      <c r="RBC5" s="885"/>
      <c r="RBD5" s="885"/>
      <c r="RBE5" s="885"/>
      <c r="RBF5" s="885"/>
      <c r="RBG5" s="885"/>
      <c r="RBH5" s="885"/>
      <c r="RBI5" s="885"/>
      <c r="RBJ5" s="885"/>
      <c r="RBK5" s="885"/>
      <c r="RBL5" s="885"/>
      <c r="RBM5" s="885"/>
      <c r="RBN5" s="885"/>
      <c r="RBO5" s="885"/>
      <c r="RBP5" s="885"/>
      <c r="RBQ5" s="885"/>
      <c r="RBR5" s="885"/>
      <c r="RBS5" s="885"/>
      <c r="RBT5" s="885"/>
      <c r="RBU5" s="885"/>
      <c r="RBV5" s="885"/>
      <c r="RBW5" s="885"/>
      <c r="RBX5" s="885"/>
      <c r="RBY5" s="885"/>
      <c r="RBZ5" s="885"/>
      <c r="RCA5" s="885"/>
      <c r="RCB5" s="885"/>
      <c r="RCC5" s="885"/>
      <c r="RCD5" s="885"/>
      <c r="RCE5" s="885"/>
      <c r="RCF5" s="885"/>
      <c r="RCG5" s="885"/>
      <c r="RCH5" s="885"/>
      <c r="RCI5" s="885"/>
      <c r="RCJ5" s="885"/>
      <c r="RCK5" s="885"/>
      <c r="RCL5" s="885"/>
      <c r="RCM5" s="885"/>
      <c r="RCN5" s="885"/>
      <c r="RCO5" s="885"/>
      <c r="RCP5" s="885"/>
      <c r="RCQ5" s="885"/>
      <c r="RCR5" s="885"/>
      <c r="RCS5" s="885"/>
      <c r="RCT5" s="885"/>
      <c r="RCU5" s="885"/>
      <c r="RCV5" s="885"/>
      <c r="RCW5" s="885"/>
      <c r="RCX5" s="885"/>
      <c r="RCY5" s="885"/>
      <c r="RCZ5" s="885"/>
      <c r="RDA5" s="885"/>
      <c r="RDB5" s="885"/>
      <c r="RDC5" s="885"/>
      <c r="RDD5" s="885"/>
      <c r="RDE5" s="885"/>
      <c r="RDF5" s="885"/>
      <c r="RDG5" s="885"/>
      <c r="RDH5" s="885"/>
      <c r="RDI5" s="885"/>
      <c r="RDJ5" s="885"/>
      <c r="RDK5" s="885"/>
      <c r="RDL5" s="885"/>
      <c r="RDM5" s="885"/>
      <c r="RDN5" s="885"/>
      <c r="RDO5" s="885"/>
      <c r="RDP5" s="885"/>
      <c r="RDQ5" s="885"/>
      <c r="RDR5" s="885"/>
      <c r="RDS5" s="885"/>
      <c r="RDT5" s="885"/>
      <c r="RDU5" s="885"/>
      <c r="RDV5" s="885"/>
      <c r="RDW5" s="885"/>
      <c r="RDX5" s="885"/>
      <c r="RDY5" s="885"/>
      <c r="RDZ5" s="885"/>
      <c r="REA5" s="885"/>
      <c r="REB5" s="885"/>
      <c r="REC5" s="885"/>
      <c r="RED5" s="885"/>
      <c r="REE5" s="885"/>
      <c r="REF5" s="885"/>
      <c r="REG5" s="885"/>
      <c r="REH5" s="885"/>
      <c r="REI5" s="885"/>
      <c r="REJ5" s="885"/>
      <c r="REK5" s="885"/>
      <c r="REL5" s="885"/>
      <c r="REM5" s="885"/>
      <c r="REN5" s="885"/>
      <c r="REO5" s="885"/>
      <c r="REP5" s="885"/>
      <c r="REQ5" s="885"/>
      <c r="RER5" s="885"/>
      <c r="RES5" s="885"/>
      <c r="RET5" s="885"/>
      <c r="REU5" s="885"/>
      <c r="REV5" s="885"/>
      <c r="REW5" s="885"/>
      <c r="REX5" s="885"/>
      <c r="REY5" s="885"/>
      <c r="REZ5" s="885"/>
      <c r="RFA5" s="885"/>
      <c r="RFB5" s="885"/>
      <c r="RFC5" s="885"/>
      <c r="RFD5" s="885"/>
      <c r="RFE5" s="885"/>
      <c r="RFF5" s="885"/>
      <c r="RFG5" s="885"/>
      <c r="RFH5" s="885"/>
      <c r="RFI5" s="885"/>
      <c r="RFJ5" s="885"/>
      <c r="RFK5" s="885"/>
      <c r="RFL5" s="885"/>
      <c r="RFM5" s="885"/>
      <c r="RFN5" s="885"/>
      <c r="RFO5" s="885"/>
      <c r="RFP5" s="885"/>
      <c r="RFQ5" s="885"/>
      <c r="RFR5" s="885"/>
      <c r="RFS5" s="885"/>
      <c r="RFT5" s="885"/>
      <c r="RFU5" s="885"/>
      <c r="RFV5" s="885"/>
      <c r="RFW5" s="885"/>
      <c r="RFX5" s="885"/>
      <c r="RFY5" s="885"/>
      <c r="RFZ5" s="885"/>
      <c r="RGA5" s="885"/>
      <c r="RGB5" s="885"/>
      <c r="RGC5" s="885"/>
      <c r="RGD5" s="885"/>
      <c r="RGE5" s="885"/>
      <c r="RGF5" s="885"/>
      <c r="RGG5" s="885"/>
      <c r="RGH5" s="885"/>
      <c r="RGI5" s="885"/>
      <c r="RGJ5" s="885"/>
      <c r="RGK5" s="885"/>
      <c r="RGL5" s="885"/>
      <c r="RGM5" s="885"/>
      <c r="RGN5" s="885"/>
      <c r="RGO5" s="885"/>
      <c r="RGP5" s="885"/>
      <c r="RGQ5" s="885"/>
      <c r="RGR5" s="885"/>
      <c r="RGS5" s="885"/>
      <c r="RGT5" s="885"/>
      <c r="RGU5" s="885"/>
      <c r="RGV5" s="885"/>
      <c r="RGW5" s="885"/>
      <c r="RGX5" s="885"/>
      <c r="RGY5" s="885"/>
      <c r="RGZ5" s="885"/>
      <c r="RHA5" s="885"/>
      <c r="RHB5" s="885"/>
      <c r="RHC5" s="885"/>
      <c r="RHD5" s="885"/>
      <c r="RHE5" s="885"/>
      <c r="RHF5" s="885"/>
      <c r="RHG5" s="885"/>
      <c r="RHH5" s="885"/>
      <c r="RHI5" s="885"/>
      <c r="RHJ5" s="885"/>
      <c r="RHK5" s="885"/>
      <c r="RHL5" s="885"/>
      <c r="RHM5" s="885"/>
      <c r="RHN5" s="885"/>
      <c r="RHO5" s="885"/>
      <c r="RHP5" s="885"/>
      <c r="RHQ5" s="885"/>
      <c r="RHR5" s="885"/>
      <c r="RHS5" s="885"/>
      <c r="RHT5" s="885"/>
      <c r="RHU5" s="885"/>
      <c r="RHV5" s="885"/>
      <c r="RHW5" s="885"/>
      <c r="RHX5" s="885"/>
      <c r="RHY5" s="885"/>
      <c r="RHZ5" s="885"/>
      <c r="RIA5" s="885"/>
      <c r="RIB5" s="885"/>
      <c r="RIC5" s="885"/>
      <c r="RID5" s="885"/>
      <c r="RIE5" s="885"/>
      <c r="RIF5" s="885"/>
      <c r="RIG5" s="885"/>
      <c r="RIH5" s="885"/>
      <c r="RII5" s="885"/>
      <c r="RIJ5" s="885"/>
      <c r="RIK5" s="885"/>
      <c r="RIL5" s="885"/>
      <c r="RIM5" s="885"/>
      <c r="RIN5" s="885"/>
      <c r="RIO5" s="885"/>
      <c r="RIP5" s="885"/>
      <c r="RIQ5" s="885"/>
      <c r="RIR5" s="885"/>
      <c r="RIS5" s="885"/>
      <c r="RIT5" s="885"/>
      <c r="RIU5" s="885"/>
      <c r="RIV5" s="885"/>
      <c r="RIW5" s="885"/>
      <c r="RIX5" s="885"/>
      <c r="RIY5" s="885"/>
      <c r="RIZ5" s="885"/>
      <c r="RJA5" s="885"/>
      <c r="RJB5" s="885"/>
      <c r="RJC5" s="885"/>
      <c r="RJD5" s="885"/>
      <c r="RJE5" s="885"/>
      <c r="RJF5" s="885"/>
      <c r="RJG5" s="885"/>
      <c r="RJH5" s="885"/>
      <c r="RJI5" s="885"/>
      <c r="RJJ5" s="885"/>
      <c r="RJK5" s="885"/>
      <c r="RJL5" s="885"/>
      <c r="RJM5" s="885"/>
      <c r="RJN5" s="885"/>
      <c r="RJO5" s="885"/>
      <c r="RJP5" s="885"/>
      <c r="RJQ5" s="885"/>
      <c r="RJR5" s="885"/>
      <c r="RJS5" s="885"/>
      <c r="RJT5" s="885"/>
      <c r="RJU5" s="885"/>
      <c r="RJV5" s="885"/>
      <c r="RJW5" s="885"/>
      <c r="RJX5" s="885"/>
      <c r="RJY5" s="885"/>
      <c r="RJZ5" s="885"/>
      <c r="RKA5" s="885"/>
      <c r="RKB5" s="885"/>
      <c r="RKC5" s="885"/>
      <c r="RKD5" s="885"/>
      <c r="RKE5" s="885"/>
      <c r="RKF5" s="885"/>
      <c r="RKG5" s="885"/>
      <c r="RKH5" s="885"/>
      <c r="RKI5" s="885"/>
      <c r="RKJ5" s="885"/>
      <c r="RKK5" s="885"/>
      <c r="RKL5" s="885"/>
      <c r="RKM5" s="885"/>
      <c r="RKN5" s="885"/>
      <c r="RKO5" s="885"/>
      <c r="RKP5" s="885"/>
      <c r="RKQ5" s="885"/>
      <c r="RKR5" s="885"/>
      <c r="RKS5" s="885"/>
      <c r="RKT5" s="885"/>
      <c r="RKU5" s="885"/>
      <c r="RKV5" s="885"/>
      <c r="RKW5" s="885"/>
      <c r="RKX5" s="885"/>
      <c r="RKY5" s="885"/>
      <c r="RKZ5" s="885"/>
      <c r="RLA5" s="885"/>
      <c r="RLB5" s="885"/>
      <c r="RLC5" s="885"/>
      <c r="RLD5" s="885"/>
      <c r="RLE5" s="885"/>
      <c r="RLF5" s="885"/>
      <c r="RLG5" s="885"/>
      <c r="RLH5" s="885"/>
      <c r="RLI5" s="885"/>
      <c r="RLJ5" s="885"/>
      <c r="RLK5" s="885"/>
      <c r="RLL5" s="885"/>
      <c r="RLM5" s="885"/>
      <c r="RLN5" s="885"/>
      <c r="RLO5" s="885"/>
      <c r="RLP5" s="885"/>
      <c r="RLQ5" s="885"/>
      <c r="RLR5" s="885"/>
      <c r="RLS5" s="885"/>
      <c r="RLT5" s="885"/>
      <c r="RLU5" s="885"/>
      <c r="RLV5" s="885"/>
      <c r="RLW5" s="885"/>
      <c r="RLX5" s="885"/>
      <c r="RLY5" s="885"/>
      <c r="RLZ5" s="885"/>
      <c r="RMA5" s="885"/>
      <c r="RMB5" s="885"/>
      <c r="RMC5" s="885"/>
      <c r="RMD5" s="885"/>
      <c r="RME5" s="885"/>
      <c r="RMF5" s="885"/>
      <c r="RMG5" s="885"/>
      <c r="RMH5" s="885"/>
      <c r="RMI5" s="885"/>
      <c r="RMJ5" s="885"/>
      <c r="RMK5" s="885"/>
      <c r="RML5" s="885"/>
      <c r="RMM5" s="885"/>
      <c r="RMN5" s="885"/>
      <c r="RMO5" s="885"/>
      <c r="RMP5" s="885"/>
      <c r="RMQ5" s="885"/>
      <c r="RMR5" s="885"/>
      <c r="RMS5" s="885"/>
      <c r="RMT5" s="885"/>
      <c r="RMU5" s="885"/>
      <c r="RMV5" s="885"/>
      <c r="RMW5" s="885"/>
      <c r="RMX5" s="885"/>
      <c r="RMY5" s="885"/>
      <c r="RMZ5" s="885"/>
      <c r="RNA5" s="885"/>
      <c r="RNB5" s="885"/>
      <c r="RNC5" s="885"/>
      <c r="RND5" s="885"/>
      <c r="RNE5" s="885"/>
      <c r="RNF5" s="885"/>
      <c r="RNG5" s="885"/>
      <c r="RNH5" s="885"/>
      <c r="RNI5" s="885"/>
      <c r="RNJ5" s="885"/>
      <c r="RNK5" s="885"/>
      <c r="RNL5" s="885"/>
      <c r="RNM5" s="885"/>
      <c r="RNN5" s="885"/>
      <c r="RNO5" s="885"/>
      <c r="RNP5" s="885"/>
      <c r="RNQ5" s="885"/>
      <c r="RNR5" s="885"/>
      <c r="RNS5" s="885"/>
      <c r="RNT5" s="885"/>
      <c r="RNU5" s="885"/>
      <c r="RNV5" s="885"/>
      <c r="RNW5" s="885"/>
      <c r="RNX5" s="885"/>
      <c r="RNY5" s="885"/>
      <c r="RNZ5" s="885"/>
      <c r="ROA5" s="885"/>
      <c r="ROB5" s="885"/>
      <c r="ROC5" s="885"/>
      <c r="ROD5" s="885"/>
      <c r="ROE5" s="885"/>
      <c r="ROF5" s="885"/>
      <c r="ROG5" s="885"/>
      <c r="ROH5" s="885"/>
      <c r="ROI5" s="885"/>
      <c r="ROJ5" s="885"/>
      <c r="ROK5" s="885"/>
      <c r="ROL5" s="885"/>
      <c r="ROM5" s="885"/>
      <c r="RON5" s="885"/>
      <c r="ROO5" s="885"/>
      <c r="ROP5" s="885"/>
      <c r="ROQ5" s="885"/>
      <c r="ROR5" s="885"/>
      <c r="ROS5" s="885"/>
      <c r="ROT5" s="885"/>
      <c r="ROU5" s="885"/>
      <c r="ROV5" s="885"/>
      <c r="ROW5" s="885"/>
      <c r="ROX5" s="885"/>
      <c r="ROY5" s="885"/>
      <c r="ROZ5" s="885"/>
      <c r="RPA5" s="885"/>
      <c r="RPB5" s="885"/>
      <c r="RPC5" s="885"/>
      <c r="RPD5" s="885"/>
      <c r="RPE5" s="885"/>
      <c r="RPF5" s="885"/>
      <c r="RPG5" s="885"/>
      <c r="RPH5" s="885"/>
      <c r="RPI5" s="885"/>
      <c r="RPJ5" s="885"/>
      <c r="RPK5" s="885"/>
      <c r="RPL5" s="885"/>
      <c r="RPM5" s="885"/>
      <c r="RPN5" s="885"/>
      <c r="RPO5" s="885"/>
      <c r="RPP5" s="885"/>
      <c r="RPQ5" s="885"/>
      <c r="RPR5" s="885"/>
      <c r="RPS5" s="885"/>
      <c r="RPT5" s="885"/>
      <c r="RPU5" s="885"/>
      <c r="RPV5" s="885"/>
      <c r="RPW5" s="885"/>
      <c r="RPX5" s="885"/>
      <c r="RPY5" s="885"/>
      <c r="RPZ5" s="885"/>
      <c r="RQA5" s="885"/>
      <c r="RQB5" s="885"/>
      <c r="RQC5" s="885"/>
      <c r="RQD5" s="885"/>
      <c r="RQE5" s="885"/>
      <c r="RQF5" s="885"/>
      <c r="RQG5" s="885"/>
      <c r="RQH5" s="885"/>
      <c r="RQI5" s="885"/>
      <c r="RQJ5" s="885"/>
      <c r="RQK5" s="885"/>
      <c r="RQL5" s="885"/>
      <c r="RQM5" s="885"/>
      <c r="RQN5" s="885"/>
      <c r="RQO5" s="885"/>
      <c r="RQP5" s="885"/>
      <c r="RQQ5" s="885"/>
      <c r="RQR5" s="885"/>
      <c r="RQS5" s="885"/>
      <c r="RQT5" s="885"/>
      <c r="RQU5" s="885"/>
      <c r="RQV5" s="885"/>
      <c r="RQW5" s="885"/>
      <c r="RQX5" s="885"/>
      <c r="RQY5" s="885"/>
      <c r="RQZ5" s="885"/>
      <c r="RRA5" s="885"/>
      <c r="RRB5" s="885"/>
      <c r="RRC5" s="885"/>
      <c r="RRD5" s="885"/>
      <c r="RRE5" s="885"/>
      <c r="RRF5" s="885"/>
      <c r="RRG5" s="885"/>
      <c r="RRH5" s="885"/>
      <c r="RRI5" s="885"/>
      <c r="RRJ5" s="885"/>
      <c r="RRK5" s="885"/>
      <c r="RRL5" s="885"/>
      <c r="RRM5" s="885"/>
      <c r="RRN5" s="885"/>
      <c r="RRO5" s="885"/>
      <c r="RRP5" s="885"/>
      <c r="RRQ5" s="885"/>
      <c r="RRR5" s="885"/>
      <c r="RRS5" s="885"/>
      <c r="RRT5" s="885"/>
      <c r="RRU5" s="885"/>
      <c r="RRV5" s="885"/>
      <c r="RRW5" s="885"/>
      <c r="RRX5" s="885"/>
      <c r="RRY5" s="885"/>
      <c r="RRZ5" s="885"/>
      <c r="RSA5" s="885"/>
      <c r="RSB5" s="885"/>
      <c r="RSC5" s="885"/>
      <c r="RSD5" s="885"/>
      <c r="RSE5" s="885"/>
      <c r="RSF5" s="885"/>
      <c r="RSG5" s="885"/>
      <c r="RSH5" s="885"/>
      <c r="RSI5" s="885"/>
      <c r="RSJ5" s="885"/>
      <c r="RSK5" s="885"/>
      <c r="RSL5" s="885"/>
      <c r="RSM5" s="885"/>
      <c r="RSN5" s="885"/>
      <c r="RSO5" s="885"/>
      <c r="RSP5" s="885"/>
      <c r="RSQ5" s="885"/>
      <c r="RSR5" s="885"/>
      <c r="RSS5" s="885"/>
      <c r="RST5" s="885"/>
      <c r="RSU5" s="885"/>
      <c r="RSV5" s="885"/>
      <c r="RSW5" s="885"/>
      <c r="RSX5" s="885"/>
      <c r="RSY5" s="885"/>
      <c r="RSZ5" s="885"/>
      <c r="RTA5" s="885"/>
      <c r="RTB5" s="885"/>
      <c r="RTC5" s="885"/>
      <c r="RTD5" s="885"/>
      <c r="RTE5" s="885"/>
      <c r="RTF5" s="885"/>
      <c r="RTG5" s="885"/>
      <c r="RTH5" s="885"/>
      <c r="RTI5" s="885"/>
      <c r="RTJ5" s="885"/>
      <c r="RTK5" s="885"/>
      <c r="RTL5" s="885"/>
      <c r="RTM5" s="885"/>
      <c r="RTN5" s="885"/>
      <c r="RTO5" s="885"/>
      <c r="RTP5" s="885"/>
      <c r="RTQ5" s="885"/>
      <c r="RTR5" s="885"/>
      <c r="RTS5" s="885"/>
      <c r="RTT5" s="885"/>
      <c r="RTU5" s="885"/>
      <c r="RTV5" s="885"/>
      <c r="RTW5" s="885"/>
      <c r="RTX5" s="885"/>
      <c r="RTY5" s="885"/>
      <c r="RTZ5" s="885"/>
      <c r="RUA5" s="885"/>
      <c r="RUB5" s="885"/>
      <c r="RUC5" s="885"/>
      <c r="RUD5" s="885"/>
      <c r="RUE5" s="885"/>
      <c r="RUF5" s="885"/>
      <c r="RUG5" s="885"/>
      <c r="RUH5" s="885"/>
      <c r="RUI5" s="885"/>
      <c r="RUJ5" s="885"/>
      <c r="RUK5" s="885"/>
      <c r="RUL5" s="885"/>
      <c r="RUM5" s="885"/>
      <c r="RUN5" s="885"/>
      <c r="RUO5" s="885"/>
      <c r="RUP5" s="885"/>
      <c r="RUQ5" s="885"/>
      <c r="RUR5" s="885"/>
      <c r="RUS5" s="885"/>
      <c r="RUT5" s="885"/>
      <c r="RUU5" s="885"/>
      <c r="RUV5" s="885"/>
      <c r="RUW5" s="885"/>
      <c r="RUX5" s="885"/>
      <c r="RUY5" s="885"/>
      <c r="RUZ5" s="885"/>
      <c r="RVA5" s="885"/>
      <c r="RVB5" s="885"/>
      <c r="RVC5" s="885"/>
      <c r="RVD5" s="885"/>
      <c r="RVE5" s="885"/>
      <c r="RVF5" s="885"/>
      <c r="RVG5" s="885"/>
      <c r="RVH5" s="885"/>
      <c r="RVI5" s="885"/>
      <c r="RVJ5" s="885"/>
      <c r="RVK5" s="885"/>
      <c r="RVL5" s="885"/>
      <c r="RVM5" s="885"/>
      <c r="RVN5" s="885"/>
      <c r="RVO5" s="885"/>
      <c r="RVP5" s="885"/>
      <c r="RVQ5" s="885"/>
      <c r="RVR5" s="885"/>
      <c r="RVS5" s="885"/>
      <c r="RVT5" s="885"/>
      <c r="RVU5" s="885"/>
      <c r="RVV5" s="885"/>
      <c r="RVW5" s="885"/>
      <c r="RVX5" s="885"/>
      <c r="RVY5" s="885"/>
      <c r="RVZ5" s="885"/>
      <c r="RWA5" s="885"/>
      <c r="RWB5" s="885"/>
      <c r="RWC5" s="885"/>
      <c r="RWD5" s="885"/>
      <c r="RWE5" s="885"/>
      <c r="RWF5" s="885"/>
      <c r="RWG5" s="885"/>
      <c r="RWH5" s="885"/>
      <c r="RWI5" s="885"/>
      <c r="RWJ5" s="885"/>
      <c r="RWK5" s="885"/>
      <c r="RWL5" s="885"/>
      <c r="RWM5" s="885"/>
      <c r="RWN5" s="885"/>
      <c r="RWO5" s="885"/>
      <c r="RWP5" s="885"/>
      <c r="RWQ5" s="885"/>
      <c r="RWR5" s="885"/>
      <c r="RWS5" s="885"/>
      <c r="RWT5" s="885"/>
      <c r="RWU5" s="885"/>
      <c r="RWV5" s="885"/>
      <c r="RWW5" s="885"/>
      <c r="RWX5" s="885"/>
      <c r="RWY5" s="885"/>
      <c r="RWZ5" s="885"/>
      <c r="RXA5" s="885"/>
      <c r="RXB5" s="885"/>
      <c r="RXC5" s="885"/>
      <c r="RXD5" s="885"/>
      <c r="RXE5" s="885"/>
      <c r="RXF5" s="885"/>
      <c r="RXG5" s="885"/>
      <c r="RXH5" s="885"/>
      <c r="RXI5" s="885"/>
      <c r="RXJ5" s="885"/>
      <c r="RXK5" s="885"/>
      <c r="RXL5" s="885"/>
      <c r="RXM5" s="885"/>
      <c r="RXN5" s="885"/>
      <c r="RXO5" s="885"/>
      <c r="RXP5" s="885"/>
      <c r="RXQ5" s="885"/>
      <c r="RXR5" s="885"/>
      <c r="RXS5" s="885"/>
      <c r="RXT5" s="885"/>
      <c r="RXU5" s="885"/>
      <c r="RXV5" s="885"/>
      <c r="RXW5" s="885"/>
      <c r="RXX5" s="885"/>
      <c r="RXY5" s="885"/>
      <c r="RXZ5" s="885"/>
      <c r="RYA5" s="885"/>
      <c r="RYB5" s="885"/>
      <c r="RYC5" s="885"/>
      <c r="RYD5" s="885"/>
      <c r="RYE5" s="885"/>
      <c r="RYF5" s="885"/>
      <c r="RYG5" s="885"/>
      <c r="RYH5" s="885"/>
      <c r="RYI5" s="885"/>
      <c r="RYJ5" s="885"/>
      <c r="RYK5" s="885"/>
      <c r="RYL5" s="885"/>
      <c r="RYM5" s="885"/>
      <c r="RYN5" s="885"/>
      <c r="RYO5" s="885"/>
      <c r="RYP5" s="885"/>
      <c r="RYQ5" s="885"/>
      <c r="RYR5" s="885"/>
      <c r="RYS5" s="885"/>
      <c r="RYT5" s="885"/>
      <c r="RYU5" s="885"/>
      <c r="RYV5" s="885"/>
      <c r="RYW5" s="885"/>
      <c r="RYX5" s="885"/>
      <c r="RYY5" s="885"/>
      <c r="RYZ5" s="885"/>
      <c r="RZA5" s="885"/>
      <c r="RZB5" s="885"/>
      <c r="RZC5" s="885"/>
      <c r="RZD5" s="885"/>
      <c r="RZE5" s="885"/>
      <c r="RZF5" s="885"/>
      <c r="RZG5" s="885"/>
      <c r="RZH5" s="885"/>
      <c r="RZI5" s="885"/>
      <c r="RZJ5" s="885"/>
      <c r="RZK5" s="885"/>
      <c r="RZL5" s="885"/>
      <c r="RZM5" s="885"/>
      <c r="RZN5" s="885"/>
      <c r="RZO5" s="885"/>
      <c r="RZP5" s="885"/>
      <c r="RZQ5" s="885"/>
      <c r="RZR5" s="885"/>
      <c r="RZS5" s="885"/>
      <c r="RZT5" s="885"/>
      <c r="RZU5" s="885"/>
      <c r="RZV5" s="885"/>
      <c r="RZW5" s="885"/>
      <c r="RZX5" s="885"/>
      <c r="RZY5" s="885"/>
      <c r="RZZ5" s="885"/>
      <c r="SAA5" s="885"/>
      <c r="SAB5" s="885"/>
      <c r="SAC5" s="885"/>
      <c r="SAD5" s="885"/>
      <c r="SAE5" s="885"/>
      <c r="SAF5" s="885"/>
      <c r="SAG5" s="885"/>
      <c r="SAH5" s="885"/>
      <c r="SAI5" s="885"/>
      <c r="SAJ5" s="885"/>
      <c r="SAK5" s="885"/>
      <c r="SAL5" s="885"/>
      <c r="SAM5" s="885"/>
      <c r="SAN5" s="885"/>
      <c r="SAO5" s="885"/>
      <c r="SAP5" s="885"/>
      <c r="SAQ5" s="885"/>
      <c r="SAR5" s="885"/>
      <c r="SAS5" s="885"/>
      <c r="SAT5" s="885"/>
      <c r="SAU5" s="885"/>
      <c r="SAV5" s="885"/>
      <c r="SAW5" s="885"/>
      <c r="SAX5" s="885"/>
      <c r="SAY5" s="885"/>
      <c r="SAZ5" s="885"/>
      <c r="SBA5" s="885"/>
      <c r="SBB5" s="885"/>
      <c r="SBC5" s="885"/>
      <c r="SBD5" s="885"/>
      <c r="SBE5" s="885"/>
      <c r="SBF5" s="885"/>
      <c r="SBG5" s="885"/>
      <c r="SBH5" s="885"/>
      <c r="SBI5" s="885"/>
      <c r="SBJ5" s="885"/>
      <c r="SBK5" s="885"/>
      <c r="SBL5" s="885"/>
      <c r="SBM5" s="885"/>
      <c r="SBN5" s="885"/>
      <c r="SBO5" s="885"/>
      <c r="SBP5" s="885"/>
      <c r="SBQ5" s="885"/>
      <c r="SBR5" s="885"/>
      <c r="SBS5" s="885"/>
      <c r="SBT5" s="885"/>
      <c r="SBU5" s="885"/>
      <c r="SBV5" s="885"/>
      <c r="SBW5" s="885"/>
      <c r="SBX5" s="885"/>
      <c r="SBY5" s="885"/>
      <c r="SBZ5" s="885"/>
      <c r="SCA5" s="885"/>
      <c r="SCB5" s="885"/>
      <c r="SCC5" s="885"/>
      <c r="SCD5" s="885"/>
      <c r="SCE5" s="885"/>
      <c r="SCF5" s="885"/>
      <c r="SCG5" s="885"/>
      <c r="SCH5" s="885"/>
      <c r="SCI5" s="885"/>
      <c r="SCJ5" s="885"/>
      <c r="SCK5" s="885"/>
      <c r="SCL5" s="885"/>
      <c r="SCM5" s="885"/>
      <c r="SCN5" s="885"/>
      <c r="SCO5" s="885"/>
      <c r="SCP5" s="885"/>
      <c r="SCQ5" s="885"/>
      <c r="SCR5" s="885"/>
      <c r="SCS5" s="885"/>
      <c r="SCT5" s="885"/>
      <c r="SCU5" s="885"/>
      <c r="SCV5" s="885"/>
      <c r="SCW5" s="885"/>
      <c r="SCX5" s="885"/>
      <c r="SCY5" s="885"/>
      <c r="SCZ5" s="885"/>
      <c r="SDA5" s="885"/>
      <c r="SDB5" s="885"/>
      <c r="SDC5" s="885"/>
      <c r="SDD5" s="885"/>
      <c r="SDE5" s="885"/>
      <c r="SDF5" s="885"/>
      <c r="SDG5" s="885"/>
      <c r="SDH5" s="885"/>
      <c r="SDI5" s="885"/>
      <c r="SDJ5" s="885"/>
      <c r="SDK5" s="885"/>
      <c r="SDL5" s="885"/>
      <c r="SDM5" s="885"/>
      <c r="SDN5" s="885"/>
      <c r="SDO5" s="885"/>
      <c r="SDP5" s="885"/>
      <c r="SDQ5" s="885"/>
      <c r="SDR5" s="885"/>
      <c r="SDS5" s="885"/>
      <c r="SDT5" s="885"/>
      <c r="SDU5" s="885"/>
      <c r="SDV5" s="885"/>
      <c r="SDW5" s="885"/>
      <c r="SDX5" s="885"/>
      <c r="SDY5" s="885"/>
      <c r="SDZ5" s="885"/>
      <c r="SEA5" s="885"/>
      <c r="SEB5" s="885"/>
      <c r="SEC5" s="885"/>
      <c r="SED5" s="885"/>
      <c r="SEE5" s="885"/>
      <c r="SEF5" s="885"/>
      <c r="SEG5" s="885"/>
      <c r="SEH5" s="885"/>
      <c r="SEI5" s="885"/>
      <c r="SEJ5" s="885"/>
      <c r="SEK5" s="885"/>
      <c r="SEL5" s="885"/>
      <c r="SEM5" s="885"/>
      <c r="SEN5" s="885"/>
      <c r="SEO5" s="885"/>
      <c r="SEP5" s="885"/>
      <c r="SEQ5" s="885"/>
      <c r="SER5" s="885"/>
      <c r="SES5" s="885"/>
      <c r="SET5" s="885"/>
      <c r="SEU5" s="885"/>
      <c r="SEV5" s="885"/>
      <c r="SEW5" s="885"/>
      <c r="SEX5" s="885"/>
      <c r="SEY5" s="885"/>
      <c r="SEZ5" s="885"/>
      <c r="SFA5" s="885"/>
      <c r="SFB5" s="885"/>
      <c r="SFC5" s="885"/>
      <c r="SFD5" s="885"/>
      <c r="SFE5" s="885"/>
      <c r="SFF5" s="885"/>
      <c r="SFG5" s="885"/>
      <c r="SFH5" s="885"/>
      <c r="SFI5" s="885"/>
      <c r="SFJ5" s="885"/>
      <c r="SFK5" s="885"/>
      <c r="SFL5" s="885"/>
      <c r="SFM5" s="885"/>
      <c r="SFN5" s="885"/>
      <c r="SFO5" s="885"/>
      <c r="SFP5" s="885"/>
      <c r="SFQ5" s="885"/>
      <c r="SFR5" s="885"/>
      <c r="SFS5" s="885"/>
      <c r="SFT5" s="885"/>
      <c r="SFU5" s="885"/>
      <c r="SFV5" s="885"/>
      <c r="SFW5" s="885"/>
      <c r="SFX5" s="885"/>
      <c r="SFY5" s="885"/>
      <c r="SFZ5" s="885"/>
      <c r="SGA5" s="885"/>
      <c r="SGB5" s="885"/>
      <c r="SGC5" s="885"/>
      <c r="SGD5" s="885"/>
      <c r="SGE5" s="885"/>
      <c r="SGF5" s="885"/>
      <c r="SGG5" s="885"/>
      <c r="SGH5" s="885"/>
      <c r="SGI5" s="885"/>
      <c r="SGJ5" s="885"/>
      <c r="SGK5" s="885"/>
      <c r="SGL5" s="885"/>
      <c r="SGM5" s="885"/>
      <c r="SGN5" s="885"/>
      <c r="SGO5" s="885"/>
      <c r="SGP5" s="885"/>
      <c r="SGQ5" s="885"/>
      <c r="SGR5" s="885"/>
      <c r="SGS5" s="885"/>
      <c r="SGT5" s="885"/>
      <c r="SGU5" s="885"/>
      <c r="SGV5" s="885"/>
      <c r="SGW5" s="885"/>
      <c r="SGX5" s="885"/>
      <c r="SGY5" s="885"/>
      <c r="SGZ5" s="885"/>
      <c r="SHA5" s="885"/>
      <c r="SHB5" s="885"/>
      <c r="SHC5" s="885"/>
      <c r="SHD5" s="885"/>
      <c r="SHE5" s="885"/>
      <c r="SHF5" s="885"/>
      <c r="SHG5" s="885"/>
      <c r="SHH5" s="885"/>
      <c r="SHI5" s="885"/>
      <c r="SHJ5" s="885"/>
      <c r="SHK5" s="885"/>
      <c r="SHL5" s="885"/>
      <c r="SHM5" s="885"/>
      <c r="SHN5" s="885"/>
      <c r="SHO5" s="885"/>
      <c r="SHP5" s="885"/>
      <c r="SHQ5" s="885"/>
      <c r="SHR5" s="885"/>
      <c r="SHS5" s="885"/>
      <c r="SHT5" s="885"/>
      <c r="SHU5" s="885"/>
      <c r="SHV5" s="885"/>
      <c r="SHW5" s="885"/>
      <c r="SHX5" s="885"/>
      <c r="SHY5" s="885"/>
      <c r="SHZ5" s="885"/>
      <c r="SIA5" s="885"/>
      <c r="SIB5" s="885"/>
      <c r="SIC5" s="885"/>
      <c r="SID5" s="885"/>
      <c r="SIE5" s="885"/>
      <c r="SIF5" s="885"/>
      <c r="SIG5" s="885"/>
      <c r="SIH5" s="885"/>
      <c r="SII5" s="885"/>
      <c r="SIJ5" s="885"/>
      <c r="SIK5" s="885"/>
      <c r="SIL5" s="885"/>
      <c r="SIM5" s="885"/>
      <c r="SIN5" s="885"/>
      <c r="SIO5" s="885"/>
      <c r="SIP5" s="885"/>
      <c r="SIQ5" s="885"/>
      <c r="SIR5" s="885"/>
      <c r="SIS5" s="885"/>
      <c r="SIT5" s="885"/>
      <c r="SIU5" s="885"/>
      <c r="SIV5" s="885"/>
      <c r="SIW5" s="885"/>
      <c r="SIX5" s="885"/>
      <c r="SIY5" s="885"/>
      <c r="SIZ5" s="885"/>
      <c r="SJA5" s="885"/>
      <c r="SJB5" s="885"/>
      <c r="SJC5" s="885"/>
      <c r="SJD5" s="885"/>
      <c r="SJE5" s="885"/>
      <c r="SJF5" s="885"/>
      <c r="SJG5" s="885"/>
      <c r="SJH5" s="885"/>
      <c r="SJI5" s="885"/>
      <c r="SJJ5" s="885"/>
      <c r="SJK5" s="885"/>
      <c r="SJL5" s="885"/>
      <c r="SJM5" s="885"/>
      <c r="SJN5" s="885"/>
      <c r="SJO5" s="885"/>
      <c r="SJP5" s="885"/>
      <c r="SJQ5" s="885"/>
      <c r="SJR5" s="885"/>
      <c r="SJS5" s="885"/>
      <c r="SJT5" s="885"/>
      <c r="SJU5" s="885"/>
      <c r="SJV5" s="885"/>
      <c r="SJW5" s="885"/>
      <c r="SJX5" s="885"/>
      <c r="SJY5" s="885"/>
      <c r="SJZ5" s="885"/>
      <c r="SKA5" s="885"/>
      <c r="SKB5" s="885"/>
      <c r="SKC5" s="885"/>
      <c r="SKD5" s="885"/>
      <c r="SKE5" s="885"/>
      <c r="SKF5" s="885"/>
      <c r="SKG5" s="885"/>
      <c r="SKH5" s="885"/>
      <c r="SKI5" s="885"/>
      <c r="SKJ5" s="885"/>
      <c r="SKK5" s="885"/>
      <c r="SKL5" s="885"/>
      <c r="SKM5" s="885"/>
      <c r="SKN5" s="885"/>
      <c r="SKO5" s="885"/>
      <c r="SKP5" s="885"/>
      <c r="SKQ5" s="885"/>
      <c r="SKR5" s="885"/>
      <c r="SKS5" s="885"/>
      <c r="SKT5" s="885"/>
      <c r="SKU5" s="885"/>
      <c r="SKV5" s="885"/>
      <c r="SKW5" s="885"/>
      <c r="SKX5" s="885"/>
      <c r="SKY5" s="885"/>
      <c r="SKZ5" s="885"/>
      <c r="SLA5" s="885"/>
      <c r="SLB5" s="885"/>
      <c r="SLC5" s="885"/>
      <c r="SLD5" s="885"/>
      <c r="SLE5" s="885"/>
      <c r="SLF5" s="885"/>
      <c r="SLG5" s="885"/>
      <c r="SLH5" s="885"/>
      <c r="SLI5" s="885"/>
      <c r="SLJ5" s="885"/>
      <c r="SLK5" s="885"/>
      <c r="SLL5" s="885"/>
      <c r="SLM5" s="885"/>
      <c r="SLN5" s="885"/>
      <c r="SLO5" s="885"/>
      <c r="SLP5" s="885"/>
      <c r="SLQ5" s="885"/>
      <c r="SLR5" s="885"/>
      <c r="SLS5" s="885"/>
      <c r="SLT5" s="885"/>
      <c r="SLU5" s="885"/>
      <c r="SLV5" s="885"/>
      <c r="SLW5" s="885"/>
      <c r="SLX5" s="885"/>
      <c r="SLY5" s="885"/>
      <c r="SLZ5" s="885"/>
      <c r="SMA5" s="885"/>
      <c r="SMB5" s="885"/>
      <c r="SMC5" s="885"/>
      <c r="SMD5" s="885"/>
      <c r="SME5" s="885"/>
      <c r="SMF5" s="885"/>
      <c r="SMG5" s="885"/>
      <c r="SMH5" s="885"/>
      <c r="SMI5" s="885"/>
      <c r="SMJ5" s="885"/>
      <c r="SMK5" s="885"/>
      <c r="SML5" s="885"/>
      <c r="SMM5" s="885"/>
      <c r="SMN5" s="885"/>
      <c r="SMO5" s="885"/>
      <c r="SMP5" s="885"/>
      <c r="SMQ5" s="885"/>
      <c r="SMR5" s="885"/>
      <c r="SMS5" s="885"/>
      <c r="SMT5" s="885"/>
      <c r="SMU5" s="885"/>
      <c r="SMV5" s="885"/>
      <c r="SMW5" s="885"/>
      <c r="SMX5" s="885"/>
      <c r="SMY5" s="885"/>
      <c r="SMZ5" s="885"/>
      <c r="SNA5" s="885"/>
      <c r="SNB5" s="885"/>
      <c r="SNC5" s="885"/>
      <c r="SND5" s="885"/>
      <c r="SNE5" s="885"/>
      <c r="SNF5" s="885"/>
      <c r="SNG5" s="885"/>
      <c r="SNH5" s="885"/>
      <c r="SNI5" s="885"/>
      <c r="SNJ5" s="885"/>
      <c r="SNK5" s="885"/>
      <c r="SNL5" s="885"/>
      <c r="SNM5" s="885"/>
      <c r="SNN5" s="885"/>
      <c r="SNO5" s="885"/>
      <c r="SNP5" s="885"/>
      <c r="SNQ5" s="885"/>
      <c r="SNR5" s="885"/>
      <c r="SNS5" s="885"/>
      <c r="SNT5" s="885"/>
      <c r="SNU5" s="885"/>
      <c r="SNV5" s="885"/>
      <c r="SNW5" s="885"/>
      <c r="SNX5" s="885"/>
      <c r="SNY5" s="885"/>
      <c r="SNZ5" s="885"/>
      <c r="SOA5" s="885"/>
      <c r="SOB5" s="885"/>
      <c r="SOC5" s="885"/>
      <c r="SOD5" s="885"/>
      <c r="SOE5" s="885"/>
      <c r="SOF5" s="885"/>
      <c r="SOG5" s="885"/>
      <c r="SOH5" s="885"/>
      <c r="SOI5" s="885"/>
      <c r="SOJ5" s="885"/>
      <c r="SOK5" s="885"/>
      <c r="SOL5" s="885"/>
      <c r="SOM5" s="885"/>
      <c r="SON5" s="885"/>
      <c r="SOO5" s="885"/>
      <c r="SOP5" s="885"/>
      <c r="SOQ5" s="885"/>
      <c r="SOR5" s="885"/>
      <c r="SOS5" s="885"/>
      <c r="SOT5" s="885"/>
      <c r="SOU5" s="885"/>
      <c r="SOV5" s="885"/>
      <c r="SOW5" s="885"/>
      <c r="SOX5" s="885"/>
      <c r="SOY5" s="885"/>
      <c r="SOZ5" s="885"/>
      <c r="SPA5" s="885"/>
      <c r="SPB5" s="885"/>
      <c r="SPC5" s="885"/>
      <c r="SPD5" s="885"/>
      <c r="SPE5" s="885"/>
      <c r="SPF5" s="885"/>
      <c r="SPG5" s="885"/>
      <c r="SPH5" s="885"/>
      <c r="SPI5" s="885"/>
      <c r="SPJ5" s="885"/>
      <c r="SPK5" s="885"/>
      <c r="SPL5" s="885"/>
      <c r="SPM5" s="885"/>
      <c r="SPN5" s="885"/>
      <c r="SPO5" s="885"/>
      <c r="SPP5" s="885"/>
      <c r="SPQ5" s="885"/>
      <c r="SPR5" s="885"/>
      <c r="SPS5" s="885"/>
      <c r="SPT5" s="885"/>
      <c r="SPU5" s="885"/>
      <c r="SPV5" s="885"/>
      <c r="SPW5" s="885"/>
      <c r="SPX5" s="885"/>
      <c r="SPY5" s="885"/>
      <c r="SPZ5" s="885"/>
      <c r="SQA5" s="885"/>
      <c r="SQB5" s="885"/>
      <c r="SQC5" s="885"/>
      <c r="SQD5" s="885"/>
      <c r="SQE5" s="885"/>
      <c r="SQF5" s="885"/>
      <c r="SQG5" s="885"/>
      <c r="SQH5" s="885"/>
      <c r="SQI5" s="885"/>
      <c r="SQJ5" s="885"/>
      <c r="SQK5" s="885"/>
      <c r="SQL5" s="885"/>
      <c r="SQM5" s="885"/>
      <c r="SQN5" s="885"/>
      <c r="SQO5" s="885"/>
      <c r="SQP5" s="885"/>
      <c r="SQQ5" s="885"/>
      <c r="SQR5" s="885"/>
      <c r="SQS5" s="885"/>
      <c r="SQT5" s="885"/>
      <c r="SQU5" s="885"/>
      <c r="SQV5" s="885"/>
      <c r="SQW5" s="885"/>
      <c r="SQX5" s="885"/>
      <c r="SQY5" s="885"/>
      <c r="SQZ5" s="885"/>
      <c r="SRA5" s="885"/>
      <c r="SRB5" s="885"/>
      <c r="SRC5" s="885"/>
      <c r="SRD5" s="885"/>
      <c r="SRE5" s="885"/>
      <c r="SRF5" s="885"/>
      <c r="SRG5" s="885"/>
      <c r="SRH5" s="885"/>
      <c r="SRI5" s="885"/>
      <c r="SRJ5" s="885"/>
      <c r="SRK5" s="885"/>
      <c r="SRL5" s="885"/>
      <c r="SRM5" s="885"/>
      <c r="SRN5" s="885"/>
      <c r="SRO5" s="885"/>
      <c r="SRP5" s="885"/>
      <c r="SRQ5" s="885"/>
      <c r="SRR5" s="885"/>
      <c r="SRS5" s="885"/>
      <c r="SRT5" s="885"/>
      <c r="SRU5" s="885"/>
      <c r="SRV5" s="885"/>
      <c r="SRW5" s="885"/>
      <c r="SRX5" s="885"/>
      <c r="SRY5" s="885"/>
      <c r="SRZ5" s="885"/>
      <c r="SSA5" s="885"/>
      <c r="SSB5" s="885"/>
      <c r="SSC5" s="885"/>
      <c r="SSD5" s="885"/>
      <c r="SSE5" s="885"/>
      <c r="SSF5" s="885"/>
      <c r="SSG5" s="885"/>
      <c r="SSH5" s="885"/>
      <c r="SSI5" s="885"/>
      <c r="SSJ5" s="885"/>
      <c r="SSK5" s="885"/>
      <c r="SSL5" s="885"/>
      <c r="SSM5" s="885"/>
      <c r="SSN5" s="885"/>
      <c r="SSO5" s="885"/>
      <c r="SSP5" s="885"/>
      <c r="SSQ5" s="885"/>
      <c r="SSR5" s="885"/>
      <c r="SSS5" s="885"/>
      <c r="SST5" s="885"/>
      <c r="SSU5" s="885"/>
      <c r="SSV5" s="885"/>
      <c r="SSW5" s="885"/>
      <c r="SSX5" s="885"/>
      <c r="SSY5" s="885"/>
      <c r="SSZ5" s="885"/>
      <c r="STA5" s="885"/>
      <c r="STB5" s="885"/>
      <c r="STC5" s="885"/>
      <c r="STD5" s="885"/>
      <c r="STE5" s="885"/>
      <c r="STF5" s="885"/>
      <c r="STG5" s="885"/>
      <c r="STH5" s="885"/>
      <c r="STI5" s="885"/>
      <c r="STJ5" s="885"/>
      <c r="STK5" s="885"/>
      <c r="STL5" s="885"/>
      <c r="STM5" s="885"/>
      <c r="STN5" s="885"/>
      <c r="STO5" s="885"/>
      <c r="STP5" s="885"/>
      <c r="STQ5" s="885"/>
      <c r="STR5" s="885"/>
      <c r="STS5" s="885"/>
      <c r="STT5" s="885"/>
      <c r="STU5" s="885"/>
      <c r="STV5" s="885"/>
      <c r="STW5" s="885"/>
      <c r="STX5" s="885"/>
      <c r="STY5" s="885"/>
      <c r="STZ5" s="885"/>
      <c r="SUA5" s="885"/>
      <c r="SUB5" s="885"/>
      <c r="SUC5" s="885"/>
      <c r="SUD5" s="885"/>
      <c r="SUE5" s="885"/>
      <c r="SUF5" s="885"/>
      <c r="SUG5" s="885"/>
      <c r="SUH5" s="885"/>
      <c r="SUI5" s="885"/>
      <c r="SUJ5" s="885"/>
      <c r="SUK5" s="885"/>
      <c r="SUL5" s="885"/>
      <c r="SUM5" s="885"/>
      <c r="SUN5" s="885"/>
      <c r="SUO5" s="885"/>
      <c r="SUP5" s="885"/>
      <c r="SUQ5" s="885"/>
      <c r="SUR5" s="885"/>
      <c r="SUS5" s="885"/>
      <c r="SUT5" s="885"/>
      <c r="SUU5" s="885"/>
      <c r="SUV5" s="885"/>
      <c r="SUW5" s="885"/>
      <c r="SUX5" s="885"/>
      <c r="SUY5" s="885"/>
      <c r="SUZ5" s="885"/>
      <c r="SVA5" s="885"/>
      <c r="SVB5" s="885"/>
      <c r="SVC5" s="885"/>
      <c r="SVD5" s="885"/>
      <c r="SVE5" s="885"/>
      <c r="SVF5" s="885"/>
      <c r="SVG5" s="885"/>
      <c r="SVH5" s="885"/>
      <c r="SVI5" s="885"/>
      <c r="SVJ5" s="885"/>
      <c r="SVK5" s="885"/>
      <c r="SVL5" s="885"/>
      <c r="SVM5" s="885"/>
      <c r="SVN5" s="885"/>
      <c r="SVO5" s="885"/>
      <c r="SVP5" s="885"/>
      <c r="SVQ5" s="885"/>
      <c r="SVR5" s="885"/>
      <c r="SVS5" s="885"/>
      <c r="SVT5" s="885"/>
      <c r="SVU5" s="885"/>
      <c r="SVV5" s="885"/>
      <c r="SVW5" s="885"/>
      <c r="SVX5" s="885"/>
      <c r="SVY5" s="885"/>
      <c r="SVZ5" s="885"/>
      <c r="SWA5" s="885"/>
      <c r="SWB5" s="885"/>
      <c r="SWC5" s="885"/>
      <c r="SWD5" s="885"/>
      <c r="SWE5" s="885"/>
      <c r="SWF5" s="885"/>
      <c r="SWG5" s="885"/>
      <c r="SWH5" s="885"/>
      <c r="SWI5" s="885"/>
      <c r="SWJ5" s="885"/>
      <c r="SWK5" s="885"/>
      <c r="SWL5" s="885"/>
      <c r="SWM5" s="885"/>
      <c r="SWN5" s="885"/>
      <c r="SWO5" s="885"/>
      <c r="SWP5" s="885"/>
      <c r="SWQ5" s="885"/>
      <c r="SWR5" s="885"/>
      <c r="SWS5" s="885"/>
      <c r="SWT5" s="885"/>
      <c r="SWU5" s="885"/>
      <c r="SWV5" s="885"/>
      <c r="SWW5" s="885"/>
      <c r="SWX5" s="885"/>
      <c r="SWY5" s="885"/>
      <c r="SWZ5" s="885"/>
      <c r="SXA5" s="885"/>
      <c r="SXB5" s="885"/>
      <c r="SXC5" s="885"/>
      <c r="SXD5" s="885"/>
      <c r="SXE5" s="885"/>
      <c r="SXF5" s="885"/>
      <c r="SXG5" s="885"/>
      <c r="SXH5" s="885"/>
      <c r="SXI5" s="885"/>
      <c r="SXJ5" s="885"/>
      <c r="SXK5" s="885"/>
      <c r="SXL5" s="885"/>
      <c r="SXM5" s="885"/>
      <c r="SXN5" s="885"/>
      <c r="SXO5" s="885"/>
      <c r="SXP5" s="885"/>
      <c r="SXQ5" s="885"/>
      <c r="SXR5" s="885"/>
      <c r="SXS5" s="885"/>
      <c r="SXT5" s="885"/>
      <c r="SXU5" s="885"/>
      <c r="SXV5" s="885"/>
      <c r="SXW5" s="885"/>
      <c r="SXX5" s="885"/>
      <c r="SXY5" s="885"/>
      <c r="SXZ5" s="885"/>
      <c r="SYA5" s="885"/>
      <c r="SYB5" s="885"/>
      <c r="SYC5" s="885"/>
      <c r="SYD5" s="885"/>
      <c r="SYE5" s="885"/>
      <c r="SYF5" s="885"/>
      <c r="SYG5" s="885"/>
      <c r="SYH5" s="885"/>
      <c r="SYI5" s="885"/>
      <c r="SYJ5" s="885"/>
      <c r="SYK5" s="885"/>
      <c r="SYL5" s="885"/>
      <c r="SYM5" s="885"/>
      <c r="SYN5" s="885"/>
      <c r="SYO5" s="885"/>
      <c r="SYP5" s="885"/>
      <c r="SYQ5" s="885"/>
      <c r="SYR5" s="885"/>
      <c r="SYS5" s="885"/>
      <c r="SYT5" s="885"/>
      <c r="SYU5" s="885"/>
      <c r="SYV5" s="885"/>
      <c r="SYW5" s="885"/>
      <c r="SYX5" s="885"/>
      <c r="SYY5" s="885"/>
      <c r="SYZ5" s="885"/>
      <c r="SZA5" s="885"/>
      <c r="SZB5" s="885"/>
      <c r="SZC5" s="885"/>
      <c r="SZD5" s="885"/>
      <c r="SZE5" s="885"/>
      <c r="SZF5" s="885"/>
      <c r="SZG5" s="885"/>
      <c r="SZH5" s="885"/>
      <c r="SZI5" s="885"/>
      <c r="SZJ5" s="885"/>
      <c r="SZK5" s="885"/>
      <c r="SZL5" s="885"/>
      <c r="SZM5" s="885"/>
      <c r="SZN5" s="885"/>
      <c r="SZO5" s="885"/>
      <c r="SZP5" s="885"/>
      <c r="SZQ5" s="885"/>
      <c r="SZR5" s="885"/>
      <c r="SZS5" s="885"/>
      <c r="SZT5" s="885"/>
      <c r="SZU5" s="885"/>
      <c r="SZV5" s="885"/>
      <c r="SZW5" s="885"/>
      <c r="SZX5" s="885"/>
      <c r="SZY5" s="885"/>
      <c r="SZZ5" s="885"/>
      <c r="TAA5" s="885"/>
      <c r="TAB5" s="885"/>
      <c r="TAC5" s="885"/>
      <c r="TAD5" s="885"/>
      <c r="TAE5" s="885"/>
      <c r="TAF5" s="885"/>
      <c r="TAG5" s="885"/>
      <c r="TAH5" s="885"/>
      <c r="TAI5" s="885"/>
      <c r="TAJ5" s="885"/>
      <c r="TAK5" s="885"/>
      <c r="TAL5" s="885"/>
      <c r="TAM5" s="885"/>
      <c r="TAN5" s="885"/>
      <c r="TAO5" s="885"/>
      <c r="TAP5" s="885"/>
      <c r="TAQ5" s="885"/>
      <c r="TAR5" s="885"/>
      <c r="TAS5" s="885"/>
      <c r="TAT5" s="885"/>
      <c r="TAU5" s="885"/>
      <c r="TAV5" s="885"/>
      <c r="TAW5" s="885"/>
      <c r="TAX5" s="885"/>
      <c r="TAY5" s="885"/>
      <c r="TAZ5" s="885"/>
      <c r="TBA5" s="885"/>
      <c r="TBB5" s="885"/>
      <c r="TBC5" s="885"/>
      <c r="TBD5" s="885"/>
      <c r="TBE5" s="885"/>
      <c r="TBF5" s="885"/>
      <c r="TBG5" s="885"/>
      <c r="TBH5" s="885"/>
      <c r="TBI5" s="885"/>
      <c r="TBJ5" s="885"/>
      <c r="TBK5" s="885"/>
      <c r="TBL5" s="885"/>
      <c r="TBM5" s="885"/>
      <c r="TBN5" s="885"/>
      <c r="TBO5" s="885"/>
      <c r="TBP5" s="885"/>
      <c r="TBQ5" s="885"/>
      <c r="TBR5" s="885"/>
      <c r="TBS5" s="885"/>
      <c r="TBT5" s="885"/>
      <c r="TBU5" s="885"/>
      <c r="TBV5" s="885"/>
      <c r="TBW5" s="885"/>
      <c r="TBX5" s="885"/>
      <c r="TBY5" s="885"/>
      <c r="TBZ5" s="885"/>
      <c r="TCA5" s="885"/>
      <c r="TCB5" s="885"/>
      <c r="TCC5" s="885"/>
      <c r="TCD5" s="885"/>
      <c r="TCE5" s="885"/>
      <c r="TCF5" s="885"/>
      <c r="TCG5" s="885"/>
      <c r="TCH5" s="885"/>
      <c r="TCI5" s="885"/>
      <c r="TCJ5" s="885"/>
      <c r="TCK5" s="885"/>
      <c r="TCL5" s="885"/>
      <c r="TCM5" s="885"/>
      <c r="TCN5" s="885"/>
      <c r="TCO5" s="885"/>
      <c r="TCP5" s="885"/>
      <c r="TCQ5" s="885"/>
      <c r="TCR5" s="885"/>
      <c r="TCS5" s="885"/>
      <c r="TCT5" s="885"/>
      <c r="TCU5" s="885"/>
      <c r="TCV5" s="885"/>
      <c r="TCW5" s="885"/>
      <c r="TCX5" s="885"/>
      <c r="TCY5" s="885"/>
      <c r="TCZ5" s="885"/>
      <c r="TDA5" s="885"/>
      <c r="TDB5" s="885"/>
      <c r="TDC5" s="885"/>
      <c r="TDD5" s="885"/>
      <c r="TDE5" s="885"/>
      <c r="TDF5" s="885"/>
      <c r="TDG5" s="885"/>
      <c r="TDH5" s="885"/>
      <c r="TDI5" s="885"/>
      <c r="TDJ5" s="885"/>
      <c r="TDK5" s="885"/>
      <c r="TDL5" s="885"/>
      <c r="TDM5" s="885"/>
      <c r="TDN5" s="885"/>
      <c r="TDO5" s="885"/>
      <c r="TDP5" s="885"/>
      <c r="TDQ5" s="885"/>
      <c r="TDR5" s="885"/>
      <c r="TDS5" s="885"/>
      <c r="TDT5" s="885"/>
      <c r="TDU5" s="885"/>
      <c r="TDV5" s="885"/>
      <c r="TDW5" s="885"/>
      <c r="TDX5" s="885"/>
      <c r="TDY5" s="885"/>
      <c r="TDZ5" s="885"/>
      <c r="TEA5" s="885"/>
      <c r="TEB5" s="885"/>
      <c r="TEC5" s="885"/>
      <c r="TED5" s="885"/>
      <c r="TEE5" s="885"/>
      <c r="TEF5" s="885"/>
      <c r="TEG5" s="885"/>
      <c r="TEH5" s="885"/>
      <c r="TEI5" s="885"/>
      <c r="TEJ5" s="885"/>
      <c r="TEK5" s="885"/>
      <c r="TEL5" s="885"/>
      <c r="TEM5" s="885"/>
      <c r="TEN5" s="885"/>
      <c r="TEO5" s="885"/>
      <c r="TEP5" s="885"/>
      <c r="TEQ5" s="885"/>
      <c r="TER5" s="885"/>
      <c r="TES5" s="885"/>
      <c r="TET5" s="885"/>
      <c r="TEU5" s="885"/>
      <c r="TEV5" s="885"/>
      <c r="TEW5" s="885"/>
      <c r="TEX5" s="885"/>
      <c r="TEY5" s="885"/>
      <c r="TEZ5" s="885"/>
      <c r="TFA5" s="885"/>
      <c r="TFB5" s="885"/>
      <c r="TFC5" s="885"/>
      <c r="TFD5" s="885"/>
      <c r="TFE5" s="885"/>
      <c r="TFF5" s="885"/>
      <c r="TFG5" s="885"/>
      <c r="TFH5" s="885"/>
      <c r="TFI5" s="885"/>
      <c r="TFJ5" s="885"/>
      <c r="TFK5" s="885"/>
      <c r="TFL5" s="885"/>
      <c r="TFM5" s="885"/>
      <c r="TFN5" s="885"/>
      <c r="TFO5" s="885"/>
      <c r="TFP5" s="885"/>
      <c r="TFQ5" s="885"/>
      <c r="TFR5" s="885"/>
      <c r="TFS5" s="885"/>
      <c r="TFT5" s="885"/>
      <c r="TFU5" s="885"/>
      <c r="TFV5" s="885"/>
      <c r="TFW5" s="885"/>
      <c r="TFX5" s="885"/>
      <c r="TFY5" s="885"/>
      <c r="TFZ5" s="885"/>
      <c r="TGA5" s="885"/>
      <c r="TGB5" s="885"/>
      <c r="TGC5" s="885"/>
      <c r="TGD5" s="885"/>
      <c r="TGE5" s="885"/>
      <c r="TGF5" s="885"/>
      <c r="TGG5" s="885"/>
      <c r="TGH5" s="885"/>
      <c r="TGI5" s="885"/>
      <c r="TGJ5" s="885"/>
      <c r="TGK5" s="885"/>
      <c r="TGL5" s="885"/>
      <c r="TGM5" s="885"/>
      <c r="TGN5" s="885"/>
      <c r="TGO5" s="885"/>
      <c r="TGP5" s="885"/>
      <c r="TGQ5" s="885"/>
      <c r="TGR5" s="885"/>
      <c r="TGS5" s="885"/>
      <c r="TGT5" s="885"/>
      <c r="TGU5" s="885"/>
      <c r="TGV5" s="885"/>
      <c r="TGW5" s="885"/>
      <c r="TGX5" s="885"/>
      <c r="TGY5" s="885"/>
      <c r="TGZ5" s="885"/>
      <c r="THA5" s="885"/>
      <c r="THB5" s="885"/>
      <c r="THC5" s="885"/>
      <c r="THD5" s="885"/>
      <c r="THE5" s="885"/>
      <c r="THF5" s="885"/>
      <c r="THG5" s="885"/>
      <c r="THH5" s="885"/>
      <c r="THI5" s="885"/>
      <c r="THJ5" s="885"/>
      <c r="THK5" s="885"/>
      <c r="THL5" s="885"/>
      <c r="THM5" s="885"/>
      <c r="THN5" s="885"/>
      <c r="THO5" s="885"/>
      <c r="THP5" s="885"/>
      <c r="THQ5" s="885"/>
      <c r="THR5" s="885"/>
      <c r="THS5" s="885"/>
      <c r="THT5" s="885"/>
      <c r="THU5" s="885"/>
      <c r="THV5" s="885"/>
      <c r="THW5" s="885"/>
      <c r="THX5" s="885"/>
      <c r="THY5" s="885"/>
      <c r="THZ5" s="885"/>
      <c r="TIA5" s="885"/>
      <c r="TIB5" s="885"/>
      <c r="TIC5" s="885"/>
      <c r="TID5" s="885"/>
      <c r="TIE5" s="885"/>
      <c r="TIF5" s="885"/>
      <c r="TIG5" s="885"/>
      <c r="TIH5" s="885"/>
      <c r="TII5" s="885"/>
      <c r="TIJ5" s="885"/>
      <c r="TIK5" s="885"/>
      <c r="TIL5" s="885"/>
      <c r="TIM5" s="885"/>
      <c r="TIN5" s="885"/>
      <c r="TIO5" s="885"/>
      <c r="TIP5" s="885"/>
      <c r="TIQ5" s="885"/>
      <c r="TIR5" s="885"/>
      <c r="TIS5" s="885"/>
      <c r="TIT5" s="885"/>
      <c r="TIU5" s="885"/>
      <c r="TIV5" s="885"/>
      <c r="TIW5" s="885"/>
      <c r="TIX5" s="885"/>
      <c r="TIY5" s="885"/>
      <c r="TIZ5" s="885"/>
      <c r="TJA5" s="885"/>
      <c r="TJB5" s="885"/>
      <c r="TJC5" s="885"/>
      <c r="TJD5" s="885"/>
      <c r="TJE5" s="885"/>
      <c r="TJF5" s="885"/>
      <c r="TJG5" s="885"/>
      <c r="TJH5" s="885"/>
      <c r="TJI5" s="885"/>
      <c r="TJJ5" s="885"/>
      <c r="TJK5" s="885"/>
      <c r="TJL5" s="885"/>
      <c r="TJM5" s="885"/>
      <c r="TJN5" s="885"/>
      <c r="TJO5" s="885"/>
      <c r="TJP5" s="885"/>
      <c r="TJQ5" s="885"/>
      <c r="TJR5" s="885"/>
      <c r="TJS5" s="885"/>
      <c r="TJT5" s="885"/>
      <c r="TJU5" s="885"/>
      <c r="TJV5" s="885"/>
      <c r="TJW5" s="885"/>
      <c r="TJX5" s="885"/>
      <c r="TJY5" s="885"/>
      <c r="TJZ5" s="885"/>
      <c r="TKA5" s="885"/>
      <c r="TKB5" s="885"/>
      <c r="TKC5" s="885"/>
      <c r="TKD5" s="885"/>
      <c r="TKE5" s="885"/>
      <c r="TKF5" s="885"/>
      <c r="TKG5" s="885"/>
      <c r="TKH5" s="885"/>
      <c r="TKI5" s="885"/>
      <c r="TKJ5" s="885"/>
      <c r="TKK5" s="885"/>
      <c r="TKL5" s="885"/>
      <c r="TKM5" s="885"/>
      <c r="TKN5" s="885"/>
      <c r="TKO5" s="885"/>
      <c r="TKP5" s="885"/>
      <c r="TKQ5" s="885"/>
      <c r="TKR5" s="885"/>
      <c r="TKS5" s="885"/>
      <c r="TKT5" s="885"/>
      <c r="TKU5" s="885"/>
      <c r="TKV5" s="885"/>
      <c r="TKW5" s="885"/>
      <c r="TKX5" s="885"/>
      <c r="TKY5" s="885"/>
      <c r="TKZ5" s="885"/>
      <c r="TLA5" s="885"/>
      <c r="TLB5" s="885"/>
      <c r="TLC5" s="885"/>
      <c r="TLD5" s="885"/>
      <c r="TLE5" s="885"/>
      <c r="TLF5" s="885"/>
      <c r="TLG5" s="885"/>
      <c r="TLH5" s="885"/>
      <c r="TLI5" s="885"/>
      <c r="TLJ5" s="885"/>
      <c r="TLK5" s="885"/>
      <c r="TLL5" s="885"/>
      <c r="TLM5" s="885"/>
      <c r="TLN5" s="885"/>
      <c r="TLO5" s="885"/>
      <c r="TLP5" s="885"/>
      <c r="TLQ5" s="885"/>
      <c r="TLR5" s="885"/>
      <c r="TLS5" s="885"/>
      <c r="TLT5" s="885"/>
      <c r="TLU5" s="885"/>
      <c r="TLV5" s="885"/>
      <c r="TLW5" s="885"/>
      <c r="TLX5" s="885"/>
      <c r="TLY5" s="885"/>
      <c r="TLZ5" s="885"/>
      <c r="TMA5" s="885"/>
      <c r="TMB5" s="885"/>
      <c r="TMC5" s="885"/>
      <c r="TMD5" s="885"/>
      <c r="TME5" s="885"/>
      <c r="TMF5" s="885"/>
      <c r="TMG5" s="885"/>
      <c r="TMH5" s="885"/>
      <c r="TMI5" s="885"/>
      <c r="TMJ5" s="885"/>
      <c r="TMK5" s="885"/>
      <c r="TML5" s="885"/>
      <c r="TMM5" s="885"/>
      <c r="TMN5" s="885"/>
      <c r="TMO5" s="885"/>
      <c r="TMP5" s="885"/>
      <c r="TMQ5" s="885"/>
      <c r="TMR5" s="885"/>
      <c r="TMS5" s="885"/>
      <c r="TMT5" s="885"/>
      <c r="TMU5" s="885"/>
      <c r="TMV5" s="885"/>
      <c r="TMW5" s="885"/>
      <c r="TMX5" s="885"/>
      <c r="TMY5" s="885"/>
      <c r="TMZ5" s="885"/>
      <c r="TNA5" s="885"/>
      <c r="TNB5" s="885"/>
      <c r="TNC5" s="885"/>
      <c r="TND5" s="885"/>
      <c r="TNE5" s="885"/>
      <c r="TNF5" s="885"/>
      <c r="TNG5" s="885"/>
      <c r="TNH5" s="885"/>
      <c r="TNI5" s="885"/>
      <c r="TNJ5" s="885"/>
      <c r="TNK5" s="885"/>
      <c r="TNL5" s="885"/>
      <c r="TNM5" s="885"/>
      <c r="TNN5" s="885"/>
      <c r="TNO5" s="885"/>
      <c r="TNP5" s="885"/>
      <c r="TNQ5" s="885"/>
      <c r="TNR5" s="885"/>
      <c r="TNS5" s="885"/>
      <c r="TNT5" s="885"/>
      <c r="TNU5" s="885"/>
      <c r="TNV5" s="885"/>
      <c r="TNW5" s="885"/>
      <c r="TNX5" s="885"/>
      <c r="TNY5" s="885"/>
      <c r="TNZ5" s="885"/>
      <c r="TOA5" s="885"/>
      <c r="TOB5" s="885"/>
      <c r="TOC5" s="885"/>
      <c r="TOD5" s="885"/>
      <c r="TOE5" s="885"/>
      <c r="TOF5" s="885"/>
      <c r="TOG5" s="885"/>
      <c r="TOH5" s="885"/>
      <c r="TOI5" s="885"/>
      <c r="TOJ5" s="885"/>
      <c r="TOK5" s="885"/>
      <c r="TOL5" s="885"/>
      <c r="TOM5" s="885"/>
      <c r="TON5" s="885"/>
      <c r="TOO5" s="885"/>
      <c r="TOP5" s="885"/>
      <c r="TOQ5" s="885"/>
      <c r="TOR5" s="885"/>
      <c r="TOS5" s="885"/>
      <c r="TOT5" s="885"/>
      <c r="TOU5" s="885"/>
      <c r="TOV5" s="885"/>
      <c r="TOW5" s="885"/>
      <c r="TOX5" s="885"/>
      <c r="TOY5" s="885"/>
      <c r="TOZ5" s="885"/>
      <c r="TPA5" s="885"/>
      <c r="TPB5" s="885"/>
      <c r="TPC5" s="885"/>
      <c r="TPD5" s="885"/>
      <c r="TPE5" s="885"/>
      <c r="TPF5" s="885"/>
      <c r="TPG5" s="885"/>
      <c r="TPH5" s="885"/>
      <c r="TPI5" s="885"/>
      <c r="TPJ5" s="885"/>
      <c r="TPK5" s="885"/>
      <c r="TPL5" s="885"/>
      <c r="TPM5" s="885"/>
      <c r="TPN5" s="885"/>
      <c r="TPO5" s="885"/>
      <c r="TPP5" s="885"/>
      <c r="TPQ5" s="885"/>
      <c r="TPR5" s="885"/>
      <c r="TPS5" s="885"/>
      <c r="TPT5" s="885"/>
      <c r="TPU5" s="885"/>
      <c r="TPV5" s="885"/>
      <c r="TPW5" s="885"/>
      <c r="TPX5" s="885"/>
      <c r="TPY5" s="885"/>
      <c r="TPZ5" s="885"/>
      <c r="TQA5" s="885"/>
      <c r="TQB5" s="885"/>
      <c r="TQC5" s="885"/>
      <c r="TQD5" s="885"/>
      <c r="TQE5" s="885"/>
      <c r="TQF5" s="885"/>
      <c r="TQG5" s="885"/>
      <c r="TQH5" s="885"/>
      <c r="TQI5" s="885"/>
      <c r="TQJ5" s="885"/>
      <c r="TQK5" s="885"/>
      <c r="TQL5" s="885"/>
      <c r="TQM5" s="885"/>
      <c r="TQN5" s="885"/>
      <c r="TQO5" s="885"/>
      <c r="TQP5" s="885"/>
      <c r="TQQ5" s="885"/>
      <c r="TQR5" s="885"/>
      <c r="TQS5" s="885"/>
      <c r="TQT5" s="885"/>
      <c r="TQU5" s="885"/>
      <c r="TQV5" s="885"/>
      <c r="TQW5" s="885"/>
      <c r="TQX5" s="885"/>
      <c r="TQY5" s="885"/>
      <c r="TQZ5" s="885"/>
      <c r="TRA5" s="885"/>
      <c r="TRB5" s="885"/>
      <c r="TRC5" s="885"/>
      <c r="TRD5" s="885"/>
      <c r="TRE5" s="885"/>
      <c r="TRF5" s="885"/>
      <c r="TRG5" s="885"/>
      <c r="TRH5" s="885"/>
      <c r="TRI5" s="885"/>
      <c r="TRJ5" s="885"/>
      <c r="TRK5" s="885"/>
      <c r="TRL5" s="885"/>
      <c r="TRM5" s="885"/>
      <c r="TRN5" s="885"/>
      <c r="TRO5" s="885"/>
      <c r="TRP5" s="885"/>
      <c r="TRQ5" s="885"/>
      <c r="TRR5" s="885"/>
      <c r="TRS5" s="885"/>
      <c r="TRT5" s="885"/>
      <c r="TRU5" s="885"/>
      <c r="TRV5" s="885"/>
      <c r="TRW5" s="885"/>
      <c r="TRX5" s="885"/>
      <c r="TRY5" s="885"/>
      <c r="TRZ5" s="885"/>
      <c r="TSA5" s="885"/>
      <c r="TSB5" s="885"/>
      <c r="TSC5" s="885"/>
      <c r="TSD5" s="885"/>
      <c r="TSE5" s="885"/>
      <c r="TSF5" s="885"/>
      <c r="TSG5" s="885"/>
      <c r="TSH5" s="885"/>
      <c r="TSI5" s="885"/>
      <c r="TSJ5" s="885"/>
      <c r="TSK5" s="885"/>
      <c r="TSL5" s="885"/>
      <c r="TSM5" s="885"/>
      <c r="TSN5" s="885"/>
      <c r="TSO5" s="885"/>
      <c r="TSP5" s="885"/>
      <c r="TSQ5" s="885"/>
      <c r="TSR5" s="885"/>
      <c r="TSS5" s="885"/>
      <c r="TST5" s="885"/>
      <c r="TSU5" s="885"/>
      <c r="TSV5" s="885"/>
      <c r="TSW5" s="885"/>
      <c r="TSX5" s="885"/>
      <c r="TSY5" s="885"/>
      <c r="TSZ5" s="885"/>
      <c r="TTA5" s="885"/>
      <c r="TTB5" s="885"/>
      <c r="TTC5" s="885"/>
      <c r="TTD5" s="885"/>
      <c r="TTE5" s="885"/>
      <c r="TTF5" s="885"/>
      <c r="TTG5" s="885"/>
      <c r="TTH5" s="885"/>
      <c r="TTI5" s="885"/>
      <c r="TTJ5" s="885"/>
      <c r="TTK5" s="885"/>
      <c r="TTL5" s="885"/>
      <c r="TTM5" s="885"/>
      <c r="TTN5" s="885"/>
      <c r="TTO5" s="885"/>
      <c r="TTP5" s="885"/>
      <c r="TTQ5" s="885"/>
      <c r="TTR5" s="885"/>
      <c r="TTS5" s="885"/>
      <c r="TTT5" s="885"/>
      <c r="TTU5" s="885"/>
      <c r="TTV5" s="885"/>
      <c r="TTW5" s="885"/>
      <c r="TTX5" s="885"/>
      <c r="TTY5" s="885"/>
      <c r="TTZ5" s="885"/>
      <c r="TUA5" s="885"/>
      <c r="TUB5" s="885"/>
      <c r="TUC5" s="885"/>
      <c r="TUD5" s="885"/>
      <c r="TUE5" s="885"/>
      <c r="TUF5" s="885"/>
      <c r="TUG5" s="885"/>
      <c r="TUH5" s="885"/>
      <c r="TUI5" s="885"/>
      <c r="TUJ5" s="885"/>
      <c r="TUK5" s="885"/>
      <c r="TUL5" s="885"/>
      <c r="TUM5" s="885"/>
      <c r="TUN5" s="885"/>
      <c r="TUO5" s="885"/>
      <c r="TUP5" s="885"/>
      <c r="TUQ5" s="885"/>
      <c r="TUR5" s="885"/>
      <c r="TUS5" s="885"/>
      <c r="TUT5" s="885"/>
      <c r="TUU5" s="885"/>
      <c r="TUV5" s="885"/>
      <c r="TUW5" s="885"/>
      <c r="TUX5" s="885"/>
      <c r="TUY5" s="885"/>
      <c r="TUZ5" s="885"/>
      <c r="TVA5" s="885"/>
      <c r="TVB5" s="885"/>
      <c r="TVC5" s="885"/>
      <c r="TVD5" s="885"/>
      <c r="TVE5" s="885"/>
      <c r="TVF5" s="885"/>
      <c r="TVG5" s="885"/>
      <c r="TVH5" s="885"/>
      <c r="TVI5" s="885"/>
      <c r="TVJ5" s="885"/>
      <c r="TVK5" s="885"/>
      <c r="TVL5" s="885"/>
      <c r="TVM5" s="885"/>
      <c r="TVN5" s="885"/>
      <c r="TVO5" s="885"/>
      <c r="TVP5" s="885"/>
      <c r="TVQ5" s="885"/>
      <c r="TVR5" s="885"/>
      <c r="TVS5" s="885"/>
      <c r="TVT5" s="885"/>
      <c r="TVU5" s="885"/>
      <c r="TVV5" s="885"/>
      <c r="TVW5" s="885"/>
      <c r="TVX5" s="885"/>
      <c r="TVY5" s="885"/>
      <c r="TVZ5" s="885"/>
      <c r="TWA5" s="885"/>
      <c r="TWB5" s="885"/>
      <c r="TWC5" s="885"/>
      <c r="TWD5" s="885"/>
      <c r="TWE5" s="885"/>
      <c r="TWF5" s="885"/>
      <c r="TWG5" s="885"/>
      <c r="TWH5" s="885"/>
      <c r="TWI5" s="885"/>
      <c r="TWJ5" s="885"/>
      <c r="TWK5" s="885"/>
      <c r="TWL5" s="885"/>
      <c r="TWM5" s="885"/>
      <c r="TWN5" s="885"/>
      <c r="TWO5" s="885"/>
      <c r="TWP5" s="885"/>
      <c r="TWQ5" s="885"/>
      <c r="TWR5" s="885"/>
      <c r="TWS5" s="885"/>
      <c r="TWT5" s="885"/>
      <c r="TWU5" s="885"/>
      <c r="TWV5" s="885"/>
      <c r="TWW5" s="885"/>
      <c r="TWX5" s="885"/>
      <c r="TWY5" s="885"/>
      <c r="TWZ5" s="885"/>
      <c r="TXA5" s="885"/>
      <c r="TXB5" s="885"/>
      <c r="TXC5" s="885"/>
      <c r="TXD5" s="885"/>
      <c r="TXE5" s="885"/>
      <c r="TXF5" s="885"/>
      <c r="TXG5" s="885"/>
      <c r="TXH5" s="885"/>
      <c r="TXI5" s="885"/>
      <c r="TXJ5" s="885"/>
      <c r="TXK5" s="885"/>
      <c r="TXL5" s="885"/>
      <c r="TXM5" s="885"/>
      <c r="TXN5" s="885"/>
      <c r="TXO5" s="885"/>
      <c r="TXP5" s="885"/>
      <c r="TXQ5" s="885"/>
      <c r="TXR5" s="885"/>
      <c r="TXS5" s="885"/>
      <c r="TXT5" s="885"/>
      <c r="TXU5" s="885"/>
      <c r="TXV5" s="885"/>
      <c r="TXW5" s="885"/>
      <c r="TXX5" s="885"/>
      <c r="TXY5" s="885"/>
      <c r="TXZ5" s="885"/>
      <c r="TYA5" s="885"/>
      <c r="TYB5" s="885"/>
      <c r="TYC5" s="885"/>
      <c r="TYD5" s="885"/>
      <c r="TYE5" s="885"/>
      <c r="TYF5" s="885"/>
      <c r="TYG5" s="885"/>
      <c r="TYH5" s="885"/>
      <c r="TYI5" s="885"/>
      <c r="TYJ5" s="885"/>
      <c r="TYK5" s="885"/>
      <c r="TYL5" s="885"/>
      <c r="TYM5" s="885"/>
      <c r="TYN5" s="885"/>
      <c r="TYO5" s="885"/>
      <c r="TYP5" s="885"/>
      <c r="TYQ5" s="885"/>
      <c r="TYR5" s="885"/>
      <c r="TYS5" s="885"/>
      <c r="TYT5" s="885"/>
      <c r="TYU5" s="885"/>
      <c r="TYV5" s="885"/>
      <c r="TYW5" s="885"/>
      <c r="TYX5" s="885"/>
      <c r="TYY5" s="885"/>
      <c r="TYZ5" s="885"/>
      <c r="TZA5" s="885"/>
      <c r="TZB5" s="885"/>
      <c r="TZC5" s="885"/>
      <c r="TZD5" s="885"/>
      <c r="TZE5" s="885"/>
      <c r="TZF5" s="885"/>
      <c r="TZG5" s="885"/>
      <c r="TZH5" s="885"/>
      <c r="TZI5" s="885"/>
      <c r="TZJ5" s="885"/>
      <c r="TZK5" s="885"/>
      <c r="TZL5" s="885"/>
      <c r="TZM5" s="885"/>
      <c r="TZN5" s="885"/>
      <c r="TZO5" s="885"/>
      <c r="TZP5" s="885"/>
      <c r="TZQ5" s="885"/>
      <c r="TZR5" s="885"/>
      <c r="TZS5" s="885"/>
      <c r="TZT5" s="885"/>
      <c r="TZU5" s="885"/>
      <c r="TZV5" s="885"/>
      <c r="TZW5" s="885"/>
      <c r="TZX5" s="885"/>
      <c r="TZY5" s="885"/>
      <c r="TZZ5" s="885"/>
      <c r="UAA5" s="885"/>
      <c r="UAB5" s="885"/>
      <c r="UAC5" s="885"/>
      <c r="UAD5" s="885"/>
      <c r="UAE5" s="885"/>
      <c r="UAF5" s="885"/>
      <c r="UAG5" s="885"/>
      <c r="UAH5" s="885"/>
      <c r="UAI5" s="885"/>
      <c r="UAJ5" s="885"/>
      <c r="UAK5" s="885"/>
      <c r="UAL5" s="885"/>
      <c r="UAM5" s="885"/>
      <c r="UAN5" s="885"/>
      <c r="UAO5" s="885"/>
      <c r="UAP5" s="885"/>
      <c r="UAQ5" s="885"/>
      <c r="UAR5" s="885"/>
      <c r="UAS5" s="885"/>
      <c r="UAT5" s="885"/>
      <c r="UAU5" s="885"/>
      <c r="UAV5" s="885"/>
      <c r="UAW5" s="885"/>
      <c r="UAX5" s="885"/>
      <c r="UAY5" s="885"/>
      <c r="UAZ5" s="885"/>
      <c r="UBA5" s="885"/>
      <c r="UBB5" s="885"/>
      <c r="UBC5" s="885"/>
      <c r="UBD5" s="885"/>
      <c r="UBE5" s="885"/>
      <c r="UBF5" s="885"/>
      <c r="UBG5" s="885"/>
      <c r="UBH5" s="885"/>
      <c r="UBI5" s="885"/>
      <c r="UBJ5" s="885"/>
      <c r="UBK5" s="885"/>
      <c r="UBL5" s="885"/>
      <c r="UBM5" s="885"/>
      <c r="UBN5" s="885"/>
      <c r="UBO5" s="885"/>
      <c r="UBP5" s="885"/>
      <c r="UBQ5" s="885"/>
      <c r="UBR5" s="885"/>
      <c r="UBS5" s="885"/>
      <c r="UBT5" s="885"/>
      <c r="UBU5" s="885"/>
      <c r="UBV5" s="885"/>
      <c r="UBW5" s="885"/>
      <c r="UBX5" s="885"/>
      <c r="UBY5" s="885"/>
      <c r="UBZ5" s="885"/>
      <c r="UCA5" s="885"/>
      <c r="UCB5" s="885"/>
      <c r="UCC5" s="885"/>
      <c r="UCD5" s="885"/>
      <c r="UCE5" s="885"/>
      <c r="UCF5" s="885"/>
      <c r="UCG5" s="885"/>
      <c r="UCH5" s="885"/>
      <c r="UCI5" s="885"/>
      <c r="UCJ5" s="885"/>
      <c r="UCK5" s="885"/>
      <c r="UCL5" s="885"/>
      <c r="UCM5" s="885"/>
      <c r="UCN5" s="885"/>
      <c r="UCO5" s="885"/>
      <c r="UCP5" s="885"/>
      <c r="UCQ5" s="885"/>
      <c r="UCR5" s="885"/>
      <c r="UCS5" s="885"/>
      <c r="UCT5" s="885"/>
      <c r="UCU5" s="885"/>
      <c r="UCV5" s="885"/>
      <c r="UCW5" s="885"/>
      <c r="UCX5" s="885"/>
      <c r="UCY5" s="885"/>
      <c r="UCZ5" s="885"/>
      <c r="UDA5" s="885"/>
      <c r="UDB5" s="885"/>
      <c r="UDC5" s="885"/>
      <c r="UDD5" s="885"/>
      <c r="UDE5" s="885"/>
      <c r="UDF5" s="885"/>
      <c r="UDG5" s="885"/>
      <c r="UDH5" s="885"/>
      <c r="UDI5" s="885"/>
      <c r="UDJ5" s="885"/>
      <c r="UDK5" s="885"/>
      <c r="UDL5" s="885"/>
      <c r="UDM5" s="885"/>
      <c r="UDN5" s="885"/>
      <c r="UDO5" s="885"/>
      <c r="UDP5" s="885"/>
      <c r="UDQ5" s="885"/>
      <c r="UDR5" s="885"/>
      <c r="UDS5" s="885"/>
      <c r="UDT5" s="885"/>
      <c r="UDU5" s="885"/>
      <c r="UDV5" s="885"/>
      <c r="UDW5" s="885"/>
      <c r="UDX5" s="885"/>
      <c r="UDY5" s="885"/>
      <c r="UDZ5" s="885"/>
      <c r="UEA5" s="885"/>
      <c r="UEB5" s="885"/>
      <c r="UEC5" s="885"/>
      <c r="UED5" s="885"/>
      <c r="UEE5" s="885"/>
      <c r="UEF5" s="885"/>
      <c r="UEG5" s="885"/>
      <c r="UEH5" s="885"/>
      <c r="UEI5" s="885"/>
      <c r="UEJ5" s="885"/>
      <c r="UEK5" s="885"/>
      <c r="UEL5" s="885"/>
      <c r="UEM5" s="885"/>
      <c r="UEN5" s="885"/>
      <c r="UEO5" s="885"/>
      <c r="UEP5" s="885"/>
      <c r="UEQ5" s="885"/>
      <c r="UER5" s="885"/>
      <c r="UES5" s="885"/>
      <c r="UET5" s="885"/>
      <c r="UEU5" s="885"/>
      <c r="UEV5" s="885"/>
      <c r="UEW5" s="885"/>
      <c r="UEX5" s="885"/>
      <c r="UEY5" s="885"/>
      <c r="UEZ5" s="885"/>
      <c r="UFA5" s="885"/>
      <c r="UFB5" s="885"/>
      <c r="UFC5" s="885"/>
      <c r="UFD5" s="885"/>
      <c r="UFE5" s="885"/>
      <c r="UFF5" s="885"/>
      <c r="UFG5" s="885"/>
      <c r="UFH5" s="885"/>
      <c r="UFI5" s="885"/>
      <c r="UFJ5" s="885"/>
      <c r="UFK5" s="885"/>
      <c r="UFL5" s="885"/>
      <c r="UFM5" s="885"/>
      <c r="UFN5" s="885"/>
      <c r="UFO5" s="885"/>
      <c r="UFP5" s="885"/>
      <c r="UFQ5" s="885"/>
      <c r="UFR5" s="885"/>
      <c r="UFS5" s="885"/>
      <c r="UFT5" s="885"/>
      <c r="UFU5" s="885"/>
      <c r="UFV5" s="885"/>
      <c r="UFW5" s="885"/>
      <c r="UFX5" s="885"/>
      <c r="UFY5" s="885"/>
      <c r="UFZ5" s="885"/>
      <c r="UGA5" s="885"/>
      <c r="UGB5" s="885"/>
      <c r="UGC5" s="885"/>
      <c r="UGD5" s="885"/>
      <c r="UGE5" s="885"/>
      <c r="UGF5" s="885"/>
      <c r="UGG5" s="885"/>
      <c r="UGH5" s="885"/>
      <c r="UGI5" s="885"/>
      <c r="UGJ5" s="885"/>
      <c r="UGK5" s="885"/>
      <c r="UGL5" s="885"/>
      <c r="UGM5" s="885"/>
      <c r="UGN5" s="885"/>
      <c r="UGO5" s="885"/>
      <c r="UGP5" s="885"/>
      <c r="UGQ5" s="885"/>
      <c r="UGR5" s="885"/>
      <c r="UGS5" s="885"/>
      <c r="UGT5" s="885"/>
      <c r="UGU5" s="885"/>
      <c r="UGV5" s="885"/>
      <c r="UGW5" s="885"/>
      <c r="UGX5" s="885"/>
      <c r="UGY5" s="885"/>
      <c r="UGZ5" s="885"/>
      <c r="UHA5" s="885"/>
      <c r="UHB5" s="885"/>
      <c r="UHC5" s="885"/>
      <c r="UHD5" s="885"/>
      <c r="UHE5" s="885"/>
      <c r="UHF5" s="885"/>
      <c r="UHG5" s="885"/>
      <c r="UHH5" s="885"/>
      <c r="UHI5" s="885"/>
      <c r="UHJ5" s="885"/>
      <c r="UHK5" s="885"/>
      <c r="UHL5" s="885"/>
      <c r="UHM5" s="885"/>
      <c r="UHN5" s="885"/>
      <c r="UHO5" s="885"/>
      <c r="UHP5" s="885"/>
      <c r="UHQ5" s="885"/>
      <c r="UHR5" s="885"/>
      <c r="UHS5" s="885"/>
      <c r="UHT5" s="885"/>
      <c r="UHU5" s="885"/>
      <c r="UHV5" s="885"/>
      <c r="UHW5" s="885"/>
      <c r="UHX5" s="885"/>
      <c r="UHY5" s="885"/>
      <c r="UHZ5" s="885"/>
      <c r="UIA5" s="885"/>
      <c r="UIB5" s="885"/>
      <c r="UIC5" s="885"/>
      <c r="UID5" s="885"/>
      <c r="UIE5" s="885"/>
      <c r="UIF5" s="885"/>
      <c r="UIG5" s="885"/>
      <c r="UIH5" s="885"/>
      <c r="UII5" s="885"/>
      <c r="UIJ5" s="885"/>
      <c r="UIK5" s="885"/>
      <c r="UIL5" s="885"/>
      <c r="UIM5" s="885"/>
      <c r="UIN5" s="885"/>
      <c r="UIO5" s="885"/>
      <c r="UIP5" s="885"/>
      <c r="UIQ5" s="885"/>
      <c r="UIR5" s="885"/>
      <c r="UIS5" s="885"/>
      <c r="UIT5" s="885"/>
      <c r="UIU5" s="885"/>
      <c r="UIV5" s="885"/>
      <c r="UIW5" s="885"/>
      <c r="UIX5" s="885"/>
      <c r="UIY5" s="885"/>
      <c r="UIZ5" s="885"/>
      <c r="UJA5" s="885"/>
      <c r="UJB5" s="885"/>
      <c r="UJC5" s="885"/>
      <c r="UJD5" s="885"/>
      <c r="UJE5" s="885"/>
      <c r="UJF5" s="885"/>
      <c r="UJG5" s="885"/>
      <c r="UJH5" s="885"/>
      <c r="UJI5" s="885"/>
      <c r="UJJ5" s="885"/>
      <c r="UJK5" s="885"/>
      <c r="UJL5" s="885"/>
      <c r="UJM5" s="885"/>
      <c r="UJN5" s="885"/>
      <c r="UJO5" s="885"/>
      <c r="UJP5" s="885"/>
      <c r="UJQ5" s="885"/>
      <c r="UJR5" s="885"/>
      <c r="UJS5" s="885"/>
      <c r="UJT5" s="885"/>
      <c r="UJU5" s="885"/>
      <c r="UJV5" s="885"/>
      <c r="UJW5" s="885"/>
      <c r="UJX5" s="885"/>
      <c r="UJY5" s="885"/>
      <c r="UJZ5" s="885"/>
      <c r="UKA5" s="885"/>
      <c r="UKB5" s="885"/>
      <c r="UKC5" s="885"/>
      <c r="UKD5" s="885"/>
      <c r="UKE5" s="885"/>
      <c r="UKF5" s="885"/>
      <c r="UKG5" s="885"/>
      <c r="UKH5" s="885"/>
      <c r="UKI5" s="885"/>
      <c r="UKJ5" s="885"/>
      <c r="UKK5" s="885"/>
      <c r="UKL5" s="885"/>
      <c r="UKM5" s="885"/>
      <c r="UKN5" s="885"/>
      <c r="UKO5" s="885"/>
      <c r="UKP5" s="885"/>
      <c r="UKQ5" s="885"/>
      <c r="UKR5" s="885"/>
      <c r="UKS5" s="885"/>
      <c r="UKT5" s="885"/>
      <c r="UKU5" s="885"/>
      <c r="UKV5" s="885"/>
      <c r="UKW5" s="885"/>
      <c r="UKX5" s="885"/>
      <c r="UKY5" s="885"/>
      <c r="UKZ5" s="885"/>
      <c r="ULA5" s="885"/>
      <c r="ULB5" s="885"/>
      <c r="ULC5" s="885"/>
      <c r="ULD5" s="885"/>
      <c r="ULE5" s="885"/>
      <c r="ULF5" s="885"/>
      <c r="ULG5" s="885"/>
      <c r="ULH5" s="885"/>
      <c r="ULI5" s="885"/>
      <c r="ULJ5" s="885"/>
      <c r="ULK5" s="885"/>
      <c r="ULL5" s="885"/>
      <c r="ULM5" s="885"/>
      <c r="ULN5" s="885"/>
      <c r="ULO5" s="885"/>
      <c r="ULP5" s="885"/>
      <c r="ULQ5" s="885"/>
      <c r="ULR5" s="885"/>
      <c r="ULS5" s="885"/>
      <c r="ULT5" s="885"/>
      <c r="ULU5" s="885"/>
      <c r="ULV5" s="885"/>
      <c r="ULW5" s="885"/>
      <c r="ULX5" s="885"/>
      <c r="ULY5" s="885"/>
      <c r="ULZ5" s="885"/>
      <c r="UMA5" s="885"/>
      <c r="UMB5" s="885"/>
      <c r="UMC5" s="885"/>
      <c r="UMD5" s="885"/>
      <c r="UME5" s="885"/>
      <c r="UMF5" s="885"/>
      <c r="UMG5" s="885"/>
      <c r="UMH5" s="885"/>
      <c r="UMI5" s="885"/>
      <c r="UMJ5" s="885"/>
      <c r="UMK5" s="885"/>
      <c r="UML5" s="885"/>
      <c r="UMM5" s="885"/>
      <c r="UMN5" s="885"/>
      <c r="UMO5" s="885"/>
      <c r="UMP5" s="885"/>
      <c r="UMQ5" s="885"/>
      <c r="UMR5" s="885"/>
      <c r="UMS5" s="885"/>
      <c r="UMT5" s="885"/>
      <c r="UMU5" s="885"/>
      <c r="UMV5" s="885"/>
      <c r="UMW5" s="885"/>
      <c r="UMX5" s="885"/>
      <c r="UMY5" s="885"/>
      <c r="UMZ5" s="885"/>
      <c r="UNA5" s="885"/>
      <c r="UNB5" s="885"/>
      <c r="UNC5" s="885"/>
      <c r="UND5" s="885"/>
      <c r="UNE5" s="885"/>
      <c r="UNF5" s="885"/>
      <c r="UNG5" s="885"/>
      <c r="UNH5" s="885"/>
      <c r="UNI5" s="885"/>
      <c r="UNJ5" s="885"/>
      <c r="UNK5" s="885"/>
      <c r="UNL5" s="885"/>
      <c r="UNM5" s="885"/>
      <c r="UNN5" s="885"/>
      <c r="UNO5" s="885"/>
      <c r="UNP5" s="885"/>
      <c r="UNQ5" s="885"/>
      <c r="UNR5" s="885"/>
      <c r="UNS5" s="885"/>
      <c r="UNT5" s="885"/>
      <c r="UNU5" s="885"/>
      <c r="UNV5" s="885"/>
      <c r="UNW5" s="885"/>
      <c r="UNX5" s="885"/>
      <c r="UNY5" s="885"/>
      <c r="UNZ5" s="885"/>
      <c r="UOA5" s="885"/>
      <c r="UOB5" s="885"/>
      <c r="UOC5" s="885"/>
      <c r="UOD5" s="885"/>
      <c r="UOE5" s="885"/>
      <c r="UOF5" s="885"/>
      <c r="UOG5" s="885"/>
      <c r="UOH5" s="885"/>
      <c r="UOI5" s="885"/>
      <c r="UOJ5" s="885"/>
      <c r="UOK5" s="885"/>
      <c r="UOL5" s="885"/>
      <c r="UOM5" s="885"/>
      <c r="UON5" s="885"/>
      <c r="UOO5" s="885"/>
      <c r="UOP5" s="885"/>
      <c r="UOQ5" s="885"/>
      <c r="UOR5" s="885"/>
      <c r="UOS5" s="885"/>
      <c r="UOT5" s="885"/>
      <c r="UOU5" s="885"/>
      <c r="UOV5" s="885"/>
      <c r="UOW5" s="885"/>
      <c r="UOX5" s="885"/>
      <c r="UOY5" s="885"/>
      <c r="UOZ5" s="885"/>
      <c r="UPA5" s="885"/>
      <c r="UPB5" s="885"/>
      <c r="UPC5" s="885"/>
      <c r="UPD5" s="885"/>
      <c r="UPE5" s="885"/>
      <c r="UPF5" s="885"/>
      <c r="UPG5" s="885"/>
      <c r="UPH5" s="885"/>
      <c r="UPI5" s="885"/>
      <c r="UPJ5" s="885"/>
      <c r="UPK5" s="885"/>
      <c r="UPL5" s="885"/>
      <c r="UPM5" s="885"/>
      <c r="UPN5" s="885"/>
      <c r="UPO5" s="885"/>
      <c r="UPP5" s="885"/>
      <c r="UPQ5" s="885"/>
      <c r="UPR5" s="885"/>
      <c r="UPS5" s="885"/>
      <c r="UPT5" s="885"/>
      <c r="UPU5" s="885"/>
      <c r="UPV5" s="885"/>
      <c r="UPW5" s="885"/>
      <c r="UPX5" s="885"/>
      <c r="UPY5" s="885"/>
      <c r="UPZ5" s="885"/>
      <c r="UQA5" s="885"/>
      <c r="UQB5" s="885"/>
      <c r="UQC5" s="885"/>
      <c r="UQD5" s="885"/>
      <c r="UQE5" s="885"/>
      <c r="UQF5" s="885"/>
      <c r="UQG5" s="885"/>
      <c r="UQH5" s="885"/>
      <c r="UQI5" s="885"/>
      <c r="UQJ5" s="885"/>
      <c r="UQK5" s="885"/>
      <c r="UQL5" s="885"/>
      <c r="UQM5" s="885"/>
      <c r="UQN5" s="885"/>
      <c r="UQO5" s="885"/>
      <c r="UQP5" s="885"/>
      <c r="UQQ5" s="885"/>
      <c r="UQR5" s="885"/>
      <c r="UQS5" s="885"/>
      <c r="UQT5" s="885"/>
      <c r="UQU5" s="885"/>
      <c r="UQV5" s="885"/>
      <c r="UQW5" s="885"/>
      <c r="UQX5" s="885"/>
      <c r="UQY5" s="885"/>
      <c r="UQZ5" s="885"/>
      <c r="URA5" s="885"/>
      <c r="URB5" s="885"/>
      <c r="URC5" s="885"/>
      <c r="URD5" s="885"/>
      <c r="URE5" s="885"/>
      <c r="URF5" s="885"/>
      <c r="URG5" s="885"/>
      <c r="URH5" s="885"/>
      <c r="URI5" s="885"/>
      <c r="URJ5" s="885"/>
      <c r="URK5" s="885"/>
      <c r="URL5" s="885"/>
      <c r="URM5" s="885"/>
      <c r="URN5" s="885"/>
      <c r="URO5" s="885"/>
      <c r="URP5" s="885"/>
      <c r="URQ5" s="885"/>
      <c r="URR5" s="885"/>
      <c r="URS5" s="885"/>
      <c r="URT5" s="885"/>
      <c r="URU5" s="885"/>
      <c r="URV5" s="885"/>
      <c r="URW5" s="885"/>
      <c r="URX5" s="885"/>
      <c r="URY5" s="885"/>
      <c r="URZ5" s="885"/>
      <c r="USA5" s="885"/>
      <c r="USB5" s="885"/>
      <c r="USC5" s="885"/>
      <c r="USD5" s="885"/>
      <c r="USE5" s="885"/>
      <c r="USF5" s="885"/>
      <c r="USG5" s="885"/>
      <c r="USH5" s="885"/>
      <c r="USI5" s="885"/>
      <c r="USJ5" s="885"/>
      <c r="USK5" s="885"/>
      <c r="USL5" s="885"/>
      <c r="USM5" s="885"/>
      <c r="USN5" s="885"/>
      <c r="USO5" s="885"/>
      <c r="USP5" s="885"/>
      <c r="USQ5" s="885"/>
      <c r="USR5" s="885"/>
      <c r="USS5" s="885"/>
      <c r="UST5" s="885"/>
      <c r="USU5" s="885"/>
      <c r="USV5" s="885"/>
      <c r="USW5" s="885"/>
      <c r="USX5" s="885"/>
      <c r="USY5" s="885"/>
      <c r="USZ5" s="885"/>
      <c r="UTA5" s="885"/>
      <c r="UTB5" s="885"/>
      <c r="UTC5" s="885"/>
      <c r="UTD5" s="885"/>
      <c r="UTE5" s="885"/>
      <c r="UTF5" s="885"/>
      <c r="UTG5" s="885"/>
      <c r="UTH5" s="885"/>
      <c r="UTI5" s="885"/>
      <c r="UTJ5" s="885"/>
      <c r="UTK5" s="885"/>
      <c r="UTL5" s="885"/>
      <c r="UTM5" s="885"/>
      <c r="UTN5" s="885"/>
      <c r="UTO5" s="885"/>
      <c r="UTP5" s="885"/>
      <c r="UTQ5" s="885"/>
      <c r="UTR5" s="885"/>
      <c r="UTS5" s="885"/>
      <c r="UTT5" s="885"/>
      <c r="UTU5" s="885"/>
      <c r="UTV5" s="885"/>
      <c r="UTW5" s="885"/>
      <c r="UTX5" s="885"/>
      <c r="UTY5" s="885"/>
      <c r="UTZ5" s="885"/>
      <c r="UUA5" s="885"/>
      <c r="UUB5" s="885"/>
      <c r="UUC5" s="885"/>
      <c r="UUD5" s="885"/>
      <c r="UUE5" s="885"/>
      <c r="UUF5" s="885"/>
      <c r="UUG5" s="885"/>
      <c r="UUH5" s="885"/>
      <c r="UUI5" s="885"/>
      <c r="UUJ5" s="885"/>
      <c r="UUK5" s="885"/>
      <c r="UUL5" s="885"/>
      <c r="UUM5" s="885"/>
      <c r="UUN5" s="885"/>
      <c r="UUO5" s="885"/>
      <c r="UUP5" s="885"/>
      <c r="UUQ5" s="885"/>
      <c r="UUR5" s="885"/>
      <c r="UUS5" s="885"/>
      <c r="UUT5" s="885"/>
      <c r="UUU5" s="885"/>
      <c r="UUV5" s="885"/>
      <c r="UUW5" s="885"/>
      <c r="UUX5" s="885"/>
      <c r="UUY5" s="885"/>
      <c r="UUZ5" s="885"/>
      <c r="UVA5" s="885"/>
      <c r="UVB5" s="885"/>
      <c r="UVC5" s="885"/>
      <c r="UVD5" s="885"/>
      <c r="UVE5" s="885"/>
      <c r="UVF5" s="885"/>
      <c r="UVG5" s="885"/>
      <c r="UVH5" s="885"/>
      <c r="UVI5" s="885"/>
      <c r="UVJ5" s="885"/>
      <c r="UVK5" s="885"/>
      <c r="UVL5" s="885"/>
      <c r="UVM5" s="885"/>
      <c r="UVN5" s="885"/>
      <c r="UVO5" s="885"/>
      <c r="UVP5" s="885"/>
      <c r="UVQ5" s="885"/>
      <c r="UVR5" s="885"/>
      <c r="UVS5" s="885"/>
      <c r="UVT5" s="885"/>
      <c r="UVU5" s="885"/>
      <c r="UVV5" s="885"/>
      <c r="UVW5" s="885"/>
      <c r="UVX5" s="885"/>
      <c r="UVY5" s="885"/>
      <c r="UVZ5" s="885"/>
      <c r="UWA5" s="885"/>
      <c r="UWB5" s="885"/>
      <c r="UWC5" s="885"/>
      <c r="UWD5" s="885"/>
      <c r="UWE5" s="885"/>
      <c r="UWF5" s="885"/>
      <c r="UWG5" s="885"/>
      <c r="UWH5" s="885"/>
      <c r="UWI5" s="885"/>
      <c r="UWJ5" s="885"/>
      <c r="UWK5" s="885"/>
      <c r="UWL5" s="885"/>
      <c r="UWM5" s="885"/>
      <c r="UWN5" s="885"/>
      <c r="UWO5" s="885"/>
      <c r="UWP5" s="885"/>
      <c r="UWQ5" s="885"/>
      <c r="UWR5" s="885"/>
      <c r="UWS5" s="885"/>
      <c r="UWT5" s="885"/>
      <c r="UWU5" s="885"/>
      <c r="UWV5" s="885"/>
      <c r="UWW5" s="885"/>
      <c r="UWX5" s="885"/>
      <c r="UWY5" s="885"/>
      <c r="UWZ5" s="885"/>
      <c r="UXA5" s="885"/>
      <c r="UXB5" s="885"/>
      <c r="UXC5" s="885"/>
      <c r="UXD5" s="885"/>
      <c r="UXE5" s="885"/>
      <c r="UXF5" s="885"/>
      <c r="UXG5" s="885"/>
      <c r="UXH5" s="885"/>
      <c r="UXI5" s="885"/>
      <c r="UXJ5" s="885"/>
      <c r="UXK5" s="885"/>
      <c r="UXL5" s="885"/>
      <c r="UXM5" s="885"/>
      <c r="UXN5" s="885"/>
      <c r="UXO5" s="885"/>
      <c r="UXP5" s="885"/>
      <c r="UXQ5" s="885"/>
      <c r="UXR5" s="885"/>
      <c r="UXS5" s="885"/>
      <c r="UXT5" s="885"/>
      <c r="UXU5" s="885"/>
      <c r="UXV5" s="885"/>
      <c r="UXW5" s="885"/>
      <c r="UXX5" s="885"/>
      <c r="UXY5" s="885"/>
      <c r="UXZ5" s="885"/>
      <c r="UYA5" s="885"/>
      <c r="UYB5" s="885"/>
      <c r="UYC5" s="885"/>
      <c r="UYD5" s="885"/>
      <c r="UYE5" s="885"/>
      <c r="UYF5" s="885"/>
      <c r="UYG5" s="885"/>
      <c r="UYH5" s="885"/>
      <c r="UYI5" s="885"/>
      <c r="UYJ5" s="885"/>
      <c r="UYK5" s="885"/>
      <c r="UYL5" s="885"/>
      <c r="UYM5" s="885"/>
      <c r="UYN5" s="885"/>
      <c r="UYO5" s="885"/>
      <c r="UYP5" s="885"/>
      <c r="UYQ5" s="885"/>
      <c r="UYR5" s="885"/>
      <c r="UYS5" s="885"/>
      <c r="UYT5" s="885"/>
      <c r="UYU5" s="885"/>
      <c r="UYV5" s="885"/>
      <c r="UYW5" s="885"/>
      <c r="UYX5" s="885"/>
      <c r="UYY5" s="885"/>
      <c r="UYZ5" s="885"/>
      <c r="UZA5" s="885"/>
      <c r="UZB5" s="885"/>
      <c r="UZC5" s="885"/>
      <c r="UZD5" s="885"/>
      <c r="UZE5" s="885"/>
      <c r="UZF5" s="885"/>
      <c r="UZG5" s="885"/>
      <c r="UZH5" s="885"/>
      <c r="UZI5" s="885"/>
      <c r="UZJ5" s="885"/>
      <c r="UZK5" s="885"/>
      <c r="UZL5" s="885"/>
      <c r="UZM5" s="885"/>
      <c r="UZN5" s="885"/>
      <c r="UZO5" s="885"/>
      <c r="UZP5" s="885"/>
      <c r="UZQ5" s="885"/>
      <c r="UZR5" s="885"/>
      <c r="UZS5" s="885"/>
      <c r="UZT5" s="885"/>
      <c r="UZU5" s="885"/>
      <c r="UZV5" s="885"/>
      <c r="UZW5" s="885"/>
      <c r="UZX5" s="885"/>
      <c r="UZY5" s="885"/>
      <c r="UZZ5" s="885"/>
      <c r="VAA5" s="885"/>
      <c r="VAB5" s="885"/>
      <c r="VAC5" s="885"/>
      <c r="VAD5" s="885"/>
      <c r="VAE5" s="885"/>
      <c r="VAF5" s="885"/>
      <c r="VAG5" s="885"/>
      <c r="VAH5" s="885"/>
      <c r="VAI5" s="885"/>
      <c r="VAJ5" s="885"/>
      <c r="VAK5" s="885"/>
      <c r="VAL5" s="885"/>
      <c r="VAM5" s="885"/>
      <c r="VAN5" s="885"/>
      <c r="VAO5" s="885"/>
      <c r="VAP5" s="885"/>
      <c r="VAQ5" s="885"/>
      <c r="VAR5" s="885"/>
      <c r="VAS5" s="885"/>
      <c r="VAT5" s="885"/>
      <c r="VAU5" s="885"/>
      <c r="VAV5" s="885"/>
      <c r="VAW5" s="885"/>
      <c r="VAX5" s="885"/>
      <c r="VAY5" s="885"/>
      <c r="VAZ5" s="885"/>
      <c r="VBA5" s="885"/>
      <c r="VBB5" s="885"/>
      <c r="VBC5" s="885"/>
      <c r="VBD5" s="885"/>
      <c r="VBE5" s="885"/>
      <c r="VBF5" s="885"/>
      <c r="VBG5" s="885"/>
      <c r="VBH5" s="885"/>
      <c r="VBI5" s="885"/>
      <c r="VBJ5" s="885"/>
      <c r="VBK5" s="885"/>
      <c r="VBL5" s="885"/>
      <c r="VBM5" s="885"/>
      <c r="VBN5" s="885"/>
      <c r="VBO5" s="885"/>
      <c r="VBP5" s="885"/>
      <c r="VBQ5" s="885"/>
      <c r="VBR5" s="885"/>
      <c r="VBS5" s="885"/>
      <c r="VBT5" s="885"/>
      <c r="VBU5" s="885"/>
      <c r="VBV5" s="885"/>
      <c r="VBW5" s="885"/>
      <c r="VBX5" s="885"/>
      <c r="VBY5" s="885"/>
      <c r="VBZ5" s="885"/>
      <c r="VCA5" s="885"/>
      <c r="VCB5" s="885"/>
      <c r="VCC5" s="885"/>
      <c r="VCD5" s="885"/>
      <c r="VCE5" s="885"/>
      <c r="VCF5" s="885"/>
      <c r="VCG5" s="885"/>
      <c r="VCH5" s="885"/>
      <c r="VCI5" s="885"/>
      <c r="VCJ5" s="885"/>
      <c r="VCK5" s="885"/>
      <c r="VCL5" s="885"/>
      <c r="VCM5" s="885"/>
      <c r="VCN5" s="885"/>
      <c r="VCO5" s="885"/>
      <c r="VCP5" s="885"/>
      <c r="VCQ5" s="885"/>
      <c r="VCR5" s="885"/>
      <c r="VCS5" s="885"/>
      <c r="VCT5" s="885"/>
      <c r="VCU5" s="885"/>
      <c r="VCV5" s="885"/>
      <c r="VCW5" s="885"/>
      <c r="VCX5" s="885"/>
      <c r="VCY5" s="885"/>
      <c r="VCZ5" s="885"/>
      <c r="VDA5" s="885"/>
      <c r="VDB5" s="885"/>
      <c r="VDC5" s="885"/>
      <c r="VDD5" s="885"/>
      <c r="VDE5" s="885"/>
      <c r="VDF5" s="885"/>
      <c r="VDG5" s="885"/>
      <c r="VDH5" s="885"/>
      <c r="VDI5" s="885"/>
      <c r="VDJ5" s="885"/>
      <c r="VDK5" s="885"/>
      <c r="VDL5" s="885"/>
      <c r="VDM5" s="885"/>
      <c r="VDN5" s="885"/>
      <c r="VDO5" s="885"/>
      <c r="VDP5" s="885"/>
      <c r="VDQ5" s="885"/>
      <c r="VDR5" s="885"/>
      <c r="VDS5" s="885"/>
      <c r="VDT5" s="885"/>
      <c r="VDU5" s="885"/>
      <c r="VDV5" s="885"/>
      <c r="VDW5" s="885"/>
      <c r="VDX5" s="885"/>
      <c r="VDY5" s="885"/>
      <c r="VDZ5" s="885"/>
      <c r="VEA5" s="885"/>
      <c r="VEB5" s="885"/>
      <c r="VEC5" s="885"/>
      <c r="VED5" s="885"/>
      <c r="VEE5" s="885"/>
      <c r="VEF5" s="885"/>
      <c r="VEG5" s="885"/>
      <c r="VEH5" s="885"/>
      <c r="VEI5" s="885"/>
      <c r="VEJ5" s="885"/>
      <c r="VEK5" s="885"/>
      <c r="VEL5" s="885"/>
      <c r="VEM5" s="885"/>
      <c r="VEN5" s="885"/>
      <c r="VEO5" s="885"/>
      <c r="VEP5" s="885"/>
      <c r="VEQ5" s="885"/>
      <c r="VER5" s="885"/>
      <c r="VES5" s="885"/>
      <c r="VET5" s="885"/>
      <c r="VEU5" s="885"/>
      <c r="VEV5" s="885"/>
      <c r="VEW5" s="885"/>
      <c r="VEX5" s="885"/>
      <c r="VEY5" s="885"/>
      <c r="VEZ5" s="885"/>
      <c r="VFA5" s="885"/>
      <c r="VFB5" s="885"/>
      <c r="VFC5" s="885"/>
      <c r="VFD5" s="885"/>
      <c r="VFE5" s="885"/>
      <c r="VFF5" s="885"/>
      <c r="VFG5" s="885"/>
      <c r="VFH5" s="885"/>
      <c r="VFI5" s="885"/>
      <c r="VFJ5" s="885"/>
      <c r="VFK5" s="885"/>
      <c r="VFL5" s="885"/>
      <c r="VFM5" s="885"/>
      <c r="VFN5" s="885"/>
      <c r="VFO5" s="885"/>
      <c r="VFP5" s="885"/>
      <c r="VFQ5" s="885"/>
      <c r="VFR5" s="885"/>
      <c r="VFS5" s="885"/>
      <c r="VFT5" s="885"/>
      <c r="VFU5" s="885"/>
      <c r="VFV5" s="885"/>
      <c r="VFW5" s="885"/>
      <c r="VFX5" s="885"/>
      <c r="VFY5" s="885"/>
      <c r="VFZ5" s="885"/>
      <c r="VGA5" s="885"/>
      <c r="VGB5" s="885"/>
      <c r="VGC5" s="885"/>
      <c r="VGD5" s="885"/>
      <c r="VGE5" s="885"/>
      <c r="VGF5" s="885"/>
      <c r="VGG5" s="885"/>
      <c r="VGH5" s="885"/>
      <c r="VGI5" s="885"/>
      <c r="VGJ5" s="885"/>
      <c r="VGK5" s="885"/>
      <c r="VGL5" s="885"/>
      <c r="VGM5" s="885"/>
      <c r="VGN5" s="885"/>
      <c r="VGO5" s="885"/>
      <c r="VGP5" s="885"/>
      <c r="VGQ5" s="885"/>
      <c r="VGR5" s="885"/>
      <c r="VGS5" s="885"/>
      <c r="VGT5" s="885"/>
      <c r="VGU5" s="885"/>
      <c r="VGV5" s="885"/>
      <c r="VGW5" s="885"/>
      <c r="VGX5" s="885"/>
      <c r="VGY5" s="885"/>
      <c r="VGZ5" s="885"/>
      <c r="VHA5" s="885"/>
      <c r="VHB5" s="885"/>
      <c r="VHC5" s="885"/>
      <c r="VHD5" s="885"/>
      <c r="VHE5" s="885"/>
      <c r="VHF5" s="885"/>
      <c r="VHG5" s="885"/>
      <c r="VHH5" s="885"/>
      <c r="VHI5" s="885"/>
      <c r="VHJ5" s="885"/>
      <c r="VHK5" s="885"/>
      <c r="VHL5" s="885"/>
      <c r="VHM5" s="885"/>
      <c r="VHN5" s="885"/>
      <c r="VHO5" s="885"/>
      <c r="VHP5" s="885"/>
      <c r="VHQ5" s="885"/>
      <c r="VHR5" s="885"/>
      <c r="VHS5" s="885"/>
      <c r="VHT5" s="885"/>
      <c r="VHU5" s="885"/>
      <c r="VHV5" s="885"/>
      <c r="VHW5" s="885"/>
      <c r="VHX5" s="885"/>
      <c r="VHY5" s="885"/>
      <c r="VHZ5" s="885"/>
      <c r="VIA5" s="885"/>
      <c r="VIB5" s="885"/>
      <c r="VIC5" s="885"/>
      <c r="VID5" s="885"/>
      <c r="VIE5" s="885"/>
      <c r="VIF5" s="885"/>
      <c r="VIG5" s="885"/>
      <c r="VIH5" s="885"/>
      <c r="VII5" s="885"/>
      <c r="VIJ5" s="885"/>
      <c r="VIK5" s="885"/>
      <c r="VIL5" s="885"/>
      <c r="VIM5" s="885"/>
      <c r="VIN5" s="885"/>
      <c r="VIO5" s="885"/>
      <c r="VIP5" s="885"/>
      <c r="VIQ5" s="885"/>
      <c r="VIR5" s="885"/>
      <c r="VIS5" s="885"/>
      <c r="VIT5" s="885"/>
      <c r="VIU5" s="885"/>
      <c r="VIV5" s="885"/>
      <c r="VIW5" s="885"/>
      <c r="VIX5" s="885"/>
      <c r="VIY5" s="885"/>
      <c r="VIZ5" s="885"/>
      <c r="VJA5" s="885"/>
      <c r="VJB5" s="885"/>
      <c r="VJC5" s="885"/>
      <c r="VJD5" s="885"/>
      <c r="VJE5" s="885"/>
      <c r="VJF5" s="885"/>
      <c r="VJG5" s="885"/>
      <c r="VJH5" s="885"/>
      <c r="VJI5" s="885"/>
      <c r="VJJ5" s="885"/>
      <c r="VJK5" s="885"/>
      <c r="VJL5" s="885"/>
      <c r="VJM5" s="885"/>
      <c r="VJN5" s="885"/>
      <c r="VJO5" s="885"/>
      <c r="VJP5" s="885"/>
      <c r="VJQ5" s="885"/>
      <c r="VJR5" s="885"/>
      <c r="VJS5" s="885"/>
      <c r="VJT5" s="885"/>
      <c r="VJU5" s="885"/>
      <c r="VJV5" s="885"/>
      <c r="VJW5" s="885"/>
      <c r="VJX5" s="885"/>
      <c r="VJY5" s="885"/>
      <c r="VJZ5" s="885"/>
      <c r="VKA5" s="885"/>
      <c r="VKB5" s="885"/>
      <c r="VKC5" s="885"/>
      <c r="VKD5" s="885"/>
      <c r="VKE5" s="885"/>
      <c r="VKF5" s="885"/>
      <c r="VKG5" s="885"/>
      <c r="VKH5" s="885"/>
      <c r="VKI5" s="885"/>
      <c r="VKJ5" s="885"/>
      <c r="VKK5" s="885"/>
      <c r="VKL5" s="885"/>
      <c r="VKM5" s="885"/>
      <c r="VKN5" s="885"/>
      <c r="VKO5" s="885"/>
      <c r="VKP5" s="885"/>
      <c r="VKQ5" s="885"/>
      <c r="VKR5" s="885"/>
      <c r="VKS5" s="885"/>
      <c r="VKT5" s="885"/>
      <c r="VKU5" s="885"/>
      <c r="VKV5" s="885"/>
      <c r="VKW5" s="885"/>
      <c r="VKX5" s="885"/>
      <c r="VKY5" s="885"/>
      <c r="VKZ5" s="885"/>
      <c r="VLA5" s="885"/>
      <c r="VLB5" s="885"/>
      <c r="VLC5" s="885"/>
      <c r="VLD5" s="885"/>
      <c r="VLE5" s="885"/>
      <c r="VLF5" s="885"/>
      <c r="VLG5" s="885"/>
      <c r="VLH5" s="885"/>
      <c r="VLI5" s="885"/>
      <c r="VLJ5" s="885"/>
      <c r="VLK5" s="885"/>
      <c r="VLL5" s="885"/>
      <c r="VLM5" s="885"/>
      <c r="VLN5" s="885"/>
      <c r="VLO5" s="885"/>
      <c r="VLP5" s="885"/>
      <c r="VLQ5" s="885"/>
      <c r="VLR5" s="885"/>
      <c r="VLS5" s="885"/>
      <c r="VLT5" s="885"/>
      <c r="VLU5" s="885"/>
      <c r="VLV5" s="885"/>
      <c r="VLW5" s="885"/>
      <c r="VLX5" s="885"/>
      <c r="VLY5" s="885"/>
      <c r="VLZ5" s="885"/>
      <c r="VMA5" s="885"/>
      <c r="VMB5" s="885"/>
      <c r="VMC5" s="885"/>
      <c r="VMD5" s="885"/>
      <c r="VME5" s="885"/>
      <c r="VMF5" s="885"/>
      <c r="VMG5" s="885"/>
      <c r="VMH5" s="885"/>
      <c r="VMI5" s="885"/>
      <c r="VMJ5" s="885"/>
      <c r="VMK5" s="885"/>
      <c r="VML5" s="885"/>
      <c r="VMM5" s="885"/>
      <c r="VMN5" s="885"/>
      <c r="VMO5" s="885"/>
      <c r="VMP5" s="885"/>
      <c r="VMQ5" s="885"/>
      <c r="VMR5" s="885"/>
      <c r="VMS5" s="885"/>
      <c r="VMT5" s="885"/>
      <c r="VMU5" s="885"/>
      <c r="VMV5" s="885"/>
      <c r="VMW5" s="885"/>
      <c r="VMX5" s="885"/>
      <c r="VMY5" s="885"/>
      <c r="VMZ5" s="885"/>
      <c r="VNA5" s="885"/>
      <c r="VNB5" s="885"/>
      <c r="VNC5" s="885"/>
      <c r="VND5" s="885"/>
      <c r="VNE5" s="885"/>
      <c r="VNF5" s="885"/>
      <c r="VNG5" s="885"/>
      <c r="VNH5" s="885"/>
      <c r="VNI5" s="885"/>
      <c r="VNJ5" s="885"/>
      <c r="VNK5" s="885"/>
      <c r="VNL5" s="885"/>
      <c r="VNM5" s="885"/>
      <c r="VNN5" s="885"/>
      <c r="VNO5" s="885"/>
      <c r="VNP5" s="885"/>
      <c r="VNQ5" s="885"/>
      <c r="VNR5" s="885"/>
      <c r="VNS5" s="885"/>
      <c r="VNT5" s="885"/>
      <c r="VNU5" s="885"/>
      <c r="VNV5" s="885"/>
      <c r="VNW5" s="885"/>
      <c r="VNX5" s="885"/>
      <c r="VNY5" s="885"/>
      <c r="VNZ5" s="885"/>
      <c r="VOA5" s="885"/>
      <c r="VOB5" s="885"/>
      <c r="VOC5" s="885"/>
      <c r="VOD5" s="885"/>
      <c r="VOE5" s="885"/>
      <c r="VOF5" s="885"/>
      <c r="VOG5" s="885"/>
      <c r="VOH5" s="885"/>
      <c r="VOI5" s="885"/>
      <c r="VOJ5" s="885"/>
      <c r="VOK5" s="885"/>
      <c r="VOL5" s="885"/>
      <c r="VOM5" s="885"/>
      <c r="VON5" s="885"/>
      <c r="VOO5" s="885"/>
      <c r="VOP5" s="885"/>
      <c r="VOQ5" s="885"/>
      <c r="VOR5" s="885"/>
      <c r="VOS5" s="885"/>
      <c r="VOT5" s="885"/>
      <c r="VOU5" s="885"/>
      <c r="VOV5" s="885"/>
      <c r="VOW5" s="885"/>
      <c r="VOX5" s="885"/>
      <c r="VOY5" s="885"/>
      <c r="VOZ5" s="885"/>
      <c r="VPA5" s="885"/>
      <c r="VPB5" s="885"/>
      <c r="VPC5" s="885"/>
      <c r="VPD5" s="885"/>
      <c r="VPE5" s="885"/>
      <c r="VPF5" s="885"/>
      <c r="VPG5" s="885"/>
      <c r="VPH5" s="885"/>
      <c r="VPI5" s="885"/>
      <c r="VPJ5" s="885"/>
      <c r="VPK5" s="885"/>
      <c r="VPL5" s="885"/>
      <c r="VPM5" s="885"/>
      <c r="VPN5" s="885"/>
      <c r="VPO5" s="885"/>
      <c r="VPP5" s="885"/>
      <c r="VPQ5" s="885"/>
      <c r="VPR5" s="885"/>
      <c r="VPS5" s="885"/>
      <c r="VPT5" s="885"/>
      <c r="VPU5" s="885"/>
      <c r="VPV5" s="885"/>
      <c r="VPW5" s="885"/>
      <c r="VPX5" s="885"/>
      <c r="VPY5" s="885"/>
      <c r="VPZ5" s="885"/>
      <c r="VQA5" s="885"/>
      <c r="VQB5" s="885"/>
      <c r="VQC5" s="885"/>
      <c r="VQD5" s="885"/>
      <c r="VQE5" s="885"/>
      <c r="VQF5" s="885"/>
      <c r="VQG5" s="885"/>
      <c r="VQH5" s="885"/>
      <c r="VQI5" s="885"/>
      <c r="VQJ5" s="885"/>
      <c r="VQK5" s="885"/>
      <c r="VQL5" s="885"/>
      <c r="VQM5" s="885"/>
      <c r="VQN5" s="885"/>
      <c r="VQO5" s="885"/>
      <c r="VQP5" s="885"/>
      <c r="VQQ5" s="885"/>
      <c r="VQR5" s="885"/>
      <c r="VQS5" s="885"/>
      <c r="VQT5" s="885"/>
      <c r="VQU5" s="885"/>
      <c r="VQV5" s="885"/>
      <c r="VQW5" s="885"/>
      <c r="VQX5" s="885"/>
      <c r="VQY5" s="885"/>
      <c r="VQZ5" s="885"/>
      <c r="VRA5" s="885"/>
      <c r="VRB5" s="885"/>
      <c r="VRC5" s="885"/>
      <c r="VRD5" s="885"/>
      <c r="VRE5" s="885"/>
      <c r="VRF5" s="885"/>
      <c r="VRG5" s="885"/>
      <c r="VRH5" s="885"/>
      <c r="VRI5" s="885"/>
      <c r="VRJ5" s="885"/>
      <c r="VRK5" s="885"/>
      <c r="VRL5" s="885"/>
      <c r="VRM5" s="885"/>
      <c r="VRN5" s="885"/>
      <c r="VRO5" s="885"/>
      <c r="VRP5" s="885"/>
      <c r="VRQ5" s="885"/>
      <c r="VRR5" s="885"/>
      <c r="VRS5" s="885"/>
      <c r="VRT5" s="885"/>
      <c r="VRU5" s="885"/>
      <c r="VRV5" s="885"/>
      <c r="VRW5" s="885"/>
      <c r="VRX5" s="885"/>
      <c r="VRY5" s="885"/>
      <c r="VRZ5" s="885"/>
      <c r="VSA5" s="885"/>
      <c r="VSB5" s="885"/>
      <c r="VSC5" s="885"/>
      <c r="VSD5" s="885"/>
      <c r="VSE5" s="885"/>
      <c r="VSF5" s="885"/>
      <c r="VSG5" s="885"/>
      <c r="VSH5" s="885"/>
      <c r="VSI5" s="885"/>
      <c r="VSJ5" s="885"/>
      <c r="VSK5" s="885"/>
      <c r="VSL5" s="885"/>
      <c r="VSM5" s="885"/>
      <c r="VSN5" s="885"/>
      <c r="VSO5" s="885"/>
      <c r="VSP5" s="885"/>
      <c r="VSQ5" s="885"/>
      <c r="VSR5" s="885"/>
      <c r="VSS5" s="885"/>
      <c r="VST5" s="885"/>
      <c r="VSU5" s="885"/>
      <c r="VSV5" s="885"/>
      <c r="VSW5" s="885"/>
      <c r="VSX5" s="885"/>
      <c r="VSY5" s="885"/>
      <c r="VSZ5" s="885"/>
      <c r="VTA5" s="885"/>
      <c r="VTB5" s="885"/>
      <c r="VTC5" s="885"/>
      <c r="VTD5" s="885"/>
      <c r="VTE5" s="885"/>
      <c r="VTF5" s="885"/>
      <c r="VTG5" s="885"/>
      <c r="VTH5" s="885"/>
      <c r="VTI5" s="885"/>
      <c r="VTJ5" s="885"/>
      <c r="VTK5" s="885"/>
      <c r="VTL5" s="885"/>
      <c r="VTM5" s="885"/>
      <c r="VTN5" s="885"/>
      <c r="VTO5" s="885"/>
      <c r="VTP5" s="885"/>
      <c r="VTQ5" s="885"/>
      <c r="VTR5" s="885"/>
      <c r="VTS5" s="885"/>
      <c r="VTT5" s="885"/>
      <c r="VTU5" s="885"/>
      <c r="VTV5" s="885"/>
      <c r="VTW5" s="885"/>
      <c r="VTX5" s="885"/>
      <c r="VTY5" s="885"/>
      <c r="VTZ5" s="885"/>
      <c r="VUA5" s="885"/>
      <c r="VUB5" s="885"/>
      <c r="VUC5" s="885"/>
      <c r="VUD5" s="885"/>
      <c r="VUE5" s="885"/>
      <c r="VUF5" s="885"/>
      <c r="VUG5" s="885"/>
      <c r="VUH5" s="885"/>
      <c r="VUI5" s="885"/>
      <c r="VUJ5" s="885"/>
      <c r="VUK5" s="885"/>
      <c r="VUL5" s="885"/>
      <c r="VUM5" s="885"/>
      <c r="VUN5" s="885"/>
      <c r="VUO5" s="885"/>
      <c r="VUP5" s="885"/>
      <c r="VUQ5" s="885"/>
      <c r="VUR5" s="885"/>
      <c r="VUS5" s="885"/>
      <c r="VUT5" s="885"/>
      <c r="VUU5" s="885"/>
      <c r="VUV5" s="885"/>
      <c r="VUW5" s="885"/>
      <c r="VUX5" s="885"/>
      <c r="VUY5" s="885"/>
      <c r="VUZ5" s="885"/>
      <c r="VVA5" s="885"/>
      <c r="VVB5" s="885"/>
      <c r="VVC5" s="885"/>
      <c r="VVD5" s="885"/>
      <c r="VVE5" s="885"/>
      <c r="VVF5" s="885"/>
      <c r="VVG5" s="885"/>
      <c r="VVH5" s="885"/>
      <c r="VVI5" s="885"/>
      <c r="VVJ5" s="885"/>
      <c r="VVK5" s="885"/>
      <c r="VVL5" s="885"/>
      <c r="VVM5" s="885"/>
      <c r="VVN5" s="885"/>
      <c r="VVO5" s="885"/>
      <c r="VVP5" s="885"/>
      <c r="VVQ5" s="885"/>
      <c r="VVR5" s="885"/>
      <c r="VVS5" s="885"/>
      <c r="VVT5" s="885"/>
      <c r="VVU5" s="885"/>
      <c r="VVV5" s="885"/>
      <c r="VVW5" s="885"/>
      <c r="VVX5" s="885"/>
      <c r="VVY5" s="885"/>
      <c r="VVZ5" s="885"/>
      <c r="VWA5" s="885"/>
      <c r="VWB5" s="885"/>
      <c r="VWC5" s="885"/>
      <c r="VWD5" s="885"/>
      <c r="VWE5" s="885"/>
      <c r="VWF5" s="885"/>
      <c r="VWG5" s="885"/>
      <c r="VWH5" s="885"/>
      <c r="VWI5" s="885"/>
      <c r="VWJ5" s="885"/>
      <c r="VWK5" s="885"/>
      <c r="VWL5" s="885"/>
      <c r="VWM5" s="885"/>
      <c r="VWN5" s="885"/>
      <c r="VWO5" s="885"/>
      <c r="VWP5" s="885"/>
      <c r="VWQ5" s="885"/>
      <c r="VWR5" s="885"/>
      <c r="VWS5" s="885"/>
      <c r="VWT5" s="885"/>
      <c r="VWU5" s="885"/>
      <c r="VWV5" s="885"/>
      <c r="VWW5" s="885"/>
      <c r="VWX5" s="885"/>
      <c r="VWY5" s="885"/>
      <c r="VWZ5" s="885"/>
      <c r="VXA5" s="885"/>
      <c r="VXB5" s="885"/>
      <c r="VXC5" s="885"/>
      <c r="VXD5" s="885"/>
      <c r="VXE5" s="885"/>
      <c r="VXF5" s="885"/>
      <c r="VXG5" s="885"/>
      <c r="VXH5" s="885"/>
      <c r="VXI5" s="885"/>
      <c r="VXJ5" s="885"/>
      <c r="VXK5" s="885"/>
      <c r="VXL5" s="885"/>
      <c r="VXM5" s="885"/>
      <c r="VXN5" s="885"/>
      <c r="VXO5" s="885"/>
      <c r="VXP5" s="885"/>
      <c r="VXQ5" s="885"/>
      <c r="VXR5" s="885"/>
      <c r="VXS5" s="885"/>
      <c r="VXT5" s="885"/>
      <c r="VXU5" s="885"/>
      <c r="VXV5" s="885"/>
      <c r="VXW5" s="885"/>
      <c r="VXX5" s="885"/>
      <c r="VXY5" s="885"/>
      <c r="VXZ5" s="885"/>
      <c r="VYA5" s="885"/>
      <c r="VYB5" s="885"/>
      <c r="VYC5" s="885"/>
      <c r="VYD5" s="885"/>
      <c r="VYE5" s="885"/>
      <c r="VYF5" s="885"/>
      <c r="VYG5" s="885"/>
      <c r="VYH5" s="885"/>
      <c r="VYI5" s="885"/>
      <c r="VYJ5" s="885"/>
      <c r="VYK5" s="885"/>
      <c r="VYL5" s="885"/>
      <c r="VYM5" s="885"/>
      <c r="VYN5" s="885"/>
      <c r="VYO5" s="885"/>
      <c r="VYP5" s="885"/>
      <c r="VYQ5" s="885"/>
      <c r="VYR5" s="885"/>
      <c r="VYS5" s="885"/>
      <c r="VYT5" s="885"/>
      <c r="VYU5" s="885"/>
      <c r="VYV5" s="885"/>
      <c r="VYW5" s="885"/>
      <c r="VYX5" s="885"/>
      <c r="VYY5" s="885"/>
      <c r="VYZ5" s="885"/>
      <c r="VZA5" s="885"/>
      <c r="VZB5" s="885"/>
      <c r="VZC5" s="885"/>
      <c r="VZD5" s="885"/>
      <c r="VZE5" s="885"/>
      <c r="VZF5" s="885"/>
      <c r="VZG5" s="885"/>
      <c r="VZH5" s="885"/>
      <c r="VZI5" s="885"/>
      <c r="VZJ5" s="885"/>
      <c r="VZK5" s="885"/>
      <c r="VZL5" s="885"/>
      <c r="VZM5" s="885"/>
      <c r="VZN5" s="885"/>
      <c r="VZO5" s="885"/>
      <c r="VZP5" s="885"/>
      <c r="VZQ5" s="885"/>
      <c r="VZR5" s="885"/>
      <c r="VZS5" s="885"/>
      <c r="VZT5" s="885"/>
      <c r="VZU5" s="885"/>
      <c r="VZV5" s="885"/>
      <c r="VZW5" s="885"/>
      <c r="VZX5" s="885"/>
      <c r="VZY5" s="885"/>
      <c r="VZZ5" s="885"/>
      <c r="WAA5" s="885"/>
      <c r="WAB5" s="885"/>
      <c r="WAC5" s="885"/>
      <c r="WAD5" s="885"/>
      <c r="WAE5" s="885"/>
      <c r="WAF5" s="885"/>
      <c r="WAG5" s="885"/>
      <c r="WAH5" s="885"/>
      <c r="WAI5" s="885"/>
      <c r="WAJ5" s="885"/>
      <c r="WAK5" s="885"/>
      <c r="WAL5" s="885"/>
      <c r="WAM5" s="885"/>
      <c r="WAN5" s="885"/>
      <c r="WAO5" s="885"/>
      <c r="WAP5" s="885"/>
      <c r="WAQ5" s="885"/>
      <c r="WAR5" s="885"/>
      <c r="WAS5" s="885"/>
      <c r="WAT5" s="885"/>
      <c r="WAU5" s="885"/>
      <c r="WAV5" s="885"/>
      <c r="WAW5" s="885"/>
      <c r="WAX5" s="885"/>
      <c r="WAY5" s="885"/>
      <c r="WAZ5" s="885"/>
      <c r="WBA5" s="885"/>
      <c r="WBB5" s="885"/>
      <c r="WBC5" s="885"/>
      <c r="WBD5" s="885"/>
      <c r="WBE5" s="885"/>
      <c r="WBF5" s="885"/>
      <c r="WBG5" s="885"/>
      <c r="WBH5" s="885"/>
      <c r="WBI5" s="885"/>
      <c r="WBJ5" s="885"/>
      <c r="WBK5" s="885"/>
      <c r="WBL5" s="885"/>
      <c r="WBM5" s="885"/>
      <c r="WBN5" s="885"/>
      <c r="WBO5" s="885"/>
      <c r="WBP5" s="885"/>
      <c r="WBQ5" s="885"/>
      <c r="WBR5" s="885"/>
      <c r="WBS5" s="885"/>
      <c r="WBT5" s="885"/>
      <c r="WBU5" s="885"/>
      <c r="WBV5" s="885"/>
      <c r="WBW5" s="885"/>
      <c r="WBX5" s="885"/>
      <c r="WBY5" s="885"/>
      <c r="WBZ5" s="885"/>
      <c r="WCA5" s="885"/>
      <c r="WCB5" s="885"/>
      <c r="WCC5" s="885"/>
      <c r="WCD5" s="885"/>
      <c r="WCE5" s="885"/>
      <c r="WCF5" s="885"/>
      <c r="WCG5" s="885"/>
      <c r="WCH5" s="885"/>
      <c r="WCI5" s="885"/>
      <c r="WCJ5" s="885"/>
      <c r="WCK5" s="885"/>
      <c r="WCL5" s="885"/>
      <c r="WCM5" s="885"/>
      <c r="WCN5" s="885"/>
      <c r="WCO5" s="885"/>
      <c r="WCP5" s="885"/>
      <c r="WCQ5" s="885"/>
      <c r="WCR5" s="885"/>
      <c r="WCS5" s="885"/>
      <c r="WCT5" s="885"/>
      <c r="WCU5" s="885"/>
      <c r="WCV5" s="885"/>
      <c r="WCW5" s="885"/>
      <c r="WCX5" s="885"/>
      <c r="WCY5" s="885"/>
      <c r="WCZ5" s="885"/>
      <c r="WDA5" s="885"/>
      <c r="WDB5" s="885"/>
      <c r="WDC5" s="885"/>
      <c r="WDD5" s="885"/>
      <c r="WDE5" s="885"/>
      <c r="WDF5" s="885"/>
      <c r="WDG5" s="885"/>
      <c r="WDH5" s="885"/>
      <c r="WDI5" s="885"/>
      <c r="WDJ5" s="885"/>
      <c r="WDK5" s="885"/>
      <c r="WDL5" s="885"/>
      <c r="WDM5" s="885"/>
      <c r="WDN5" s="885"/>
      <c r="WDO5" s="885"/>
      <c r="WDP5" s="885"/>
      <c r="WDQ5" s="885"/>
      <c r="WDR5" s="885"/>
      <c r="WDS5" s="885"/>
      <c r="WDT5" s="885"/>
      <c r="WDU5" s="885"/>
      <c r="WDV5" s="885"/>
      <c r="WDW5" s="885"/>
      <c r="WDX5" s="885"/>
      <c r="WDY5" s="885"/>
      <c r="WDZ5" s="885"/>
      <c r="WEA5" s="885"/>
      <c r="WEB5" s="885"/>
      <c r="WEC5" s="885"/>
      <c r="WED5" s="885"/>
      <c r="WEE5" s="885"/>
      <c r="WEF5" s="885"/>
      <c r="WEG5" s="885"/>
      <c r="WEH5" s="885"/>
      <c r="WEI5" s="885"/>
      <c r="WEJ5" s="885"/>
      <c r="WEK5" s="885"/>
      <c r="WEL5" s="885"/>
      <c r="WEM5" s="885"/>
      <c r="WEN5" s="885"/>
      <c r="WEO5" s="885"/>
      <c r="WEP5" s="885"/>
      <c r="WEQ5" s="885"/>
      <c r="WER5" s="885"/>
      <c r="WES5" s="885"/>
      <c r="WET5" s="885"/>
      <c r="WEU5" s="885"/>
      <c r="WEV5" s="885"/>
      <c r="WEW5" s="885"/>
      <c r="WEX5" s="885"/>
      <c r="WEY5" s="885"/>
      <c r="WEZ5" s="885"/>
      <c r="WFA5" s="885"/>
      <c r="WFB5" s="885"/>
      <c r="WFC5" s="885"/>
      <c r="WFD5" s="885"/>
      <c r="WFE5" s="885"/>
      <c r="WFF5" s="885"/>
      <c r="WFG5" s="885"/>
      <c r="WFH5" s="885"/>
      <c r="WFI5" s="885"/>
      <c r="WFJ5" s="885"/>
      <c r="WFK5" s="885"/>
      <c r="WFL5" s="885"/>
      <c r="WFM5" s="885"/>
      <c r="WFN5" s="885"/>
      <c r="WFO5" s="885"/>
      <c r="WFP5" s="885"/>
      <c r="WFQ5" s="885"/>
      <c r="WFR5" s="885"/>
      <c r="WFS5" s="885"/>
      <c r="WFT5" s="885"/>
      <c r="WFU5" s="885"/>
      <c r="WFV5" s="885"/>
      <c r="WFW5" s="885"/>
      <c r="WFX5" s="885"/>
      <c r="WFY5" s="885"/>
      <c r="WFZ5" s="885"/>
      <c r="WGA5" s="885"/>
      <c r="WGB5" s="885"/>
      <c r="WGC5" s="885"/>
      <c r="WGD5" s="885"/>
      <c r="WGE5" s="885"/>
      <c r="WGF5" s="885"/>
      <c r="WGG5" s="885"/>
      <c r="WGH5" s="885"/>
      <c r="WGI5" s="885"/>
      <c r="WGJ5" s="885"/>
      <c r="WGK5" s="885"/>
      <c r="WGL5" s="885"/>
      <c r="WGM5" s="885"/>
      <c r="WGN5" s="885"/>
      <c r="WGO5" s="885"/>
      <c r="WGP5" s="885"/>
      <c r="WGQ5" s="885"/>
      <c r="WGR5" s="885"/>
      <c r="WGS5" s="885"/>
      <c r="WGT5" s="885"/>
      <c r="WGU5" s="885"/>
      <c r="WGV5" s="885"/>
      <c r="WGW5" s="885"/>
      <c r="WGX5" s="885"/>
      <c r="WGY5" s="885"/>
      <c r="WGZ5" s="885"/>
      <c r="WHA5" s="885"/>
      <c r="WHB5" s="885"/>
      <c r="WHC5" s="885"/>
      <c r="WHD5" s="885"/>
      <c r="WHE5" s="885"/>
      <c r="WHF5" s="885"/>
      <c r="WHG5" s="885"/>
      <c r="WHH5" s="885"/>
      <c r="WHI5" s="885"/>
      <c r="WHJ5" s="885"/>
      <c r="WHK5" s="885"/>
      <c r="WHL5" s="885"/>
      <c r="WHM5" s="885"/>
      <c r="WHN5" s="885"/>
      <c r="WHO5" s="885"/>
      <c r="WHP5" s="885"/>
      <c r="WHQ5" s="885"/>
      <c r="WHR5" s="885"/>
      <c r="WHS5" s="885"/>
      <c r="WHT5" s="885"/>
      <c r="WHU5" s="885"/>
      <c r="WHV5" s="885"/>
      <c r="WHW5" s="885"/>
      <c r="WHX5" s="885"/>
      <c r="WHY5" s="885"/>
      <c r="WHZ5" s="885"/>
      <c r="WIA5" s="885"/>
      <c r="WIB5" s="885"/>
      <c r="WIC5" s="885"/>
      <c r="WID5" s="885"/>
      <c r="WIE5" s="885"/>
      <c r="WIF5" s="885"/>
      <c r="WIG5" s="885"/>
      <c r="WIH5" s="885"/>
      <c r="WII5" s="885"/>
      <c r="WIJ5" s="885"/>
      <c r="WIK5" s="885"/>
      <c r="WIL5" s="885"/>
      <c r="WIM5" s="885"/>
      <c r="WIN5" s="885"/>
      <c r="WIO5" s="885"/>
      <c r="WIP5" s="885"/>
      <c r="WIQ5" s="885"/>
      <c r="WIR5" s="885"/>
      <c r="WIS5" s="885"/>
      <c r="WIT5" s="885"/>
      <c r="WIU5" s="885"/>
      <c r="WIV5" s="885"/>
      <c r="WIW5" s="885"/>
      <c r="WIX5" s="885"/>
      <c r="WIY5" s="885"/>
      <c r="WIZ5" s="885"/>
      <c r="WJA5" s="885"/>
      <c r="WJB5" s="885"/>
      <c r="WJC5" s="885"/>
      <c r="WJD5" s="885"/>
      <c r="WJE5" s="885"/>
      <c r="WJF5" s="885"/>
      <c r="WJG5" s="885"/>
      <c r="WJH5" s="885"/>
      <c r="WJI5" s="885"/>
      <c r="WJJ5" s="885"/>
      <c r="WJK5" s="885"/>
      <c r="WJL5" s="885"/>
      <c r="WJM5" s="885"/>
      <c r="WJN5" s="885"/>
      <c r="WJO5" s="885"/>
      <c r="WJP5" s="885"/>
      <c r="WJQ5" s="885"/>
      <c r="WJR5" s="885"/>
      <c r="WJS5" s="885"/>
      <c r="WJT5" s="885"/>
      <c r="WJU5" s="885"/>
      <c r="WJV5" s="885"/>
      <c r="WJW5" s="885"/>
      <c r="WJX5" s="885"/>
      <c r="WJY5" s="885"/>
      <c r="WJZ5" s="885"/>
      <c r="WKA5" s="885"/>
      <c r="WKB5" s="885"/>
      <c r="WKC5" s="885"/>
      <c r="WKD5" s="885"/>
      <c r="WKE5" s="885"/>
      <c r="WKF5" s="885"/>
      <c r="WKG5" s="885"/>
      <c r="WKH5" s="885"/>
      <c r="WKI5" s="885"/>
      <c r="WKJ5" s="885"/>
      <c r="WKK5" s="885"/>
      <c r="WKL5" s="885"/>
      <c r="WKM5" s="885"/>
      <c r="WKN5" s="885"/>
      <c r="WKO5" s="885"/>
      <c r="WKP5" s="885"/>
      <c r="WKQ5" s="885"/>
      <c r="WKR5" s="885"/>
      <c r="WKS5" s="885"/>
      <c r="WKT5" s="885"/>
      <c r="WKU5" s="885"/>
      <c r="WKV5" s="885"/>
      <c r="WKW5" s="885"/>
      <c r="WKX5" s="885"/>
      <c r="WKY5" s="885"/>
      <c r="WKZ5" s="885"/>
      <c r="WLA5" s="885"/>
      <c r="WLB5" s="885"/>
      <c r="WLC5" s="885"/>
      <c r="WLD5" s="885"/>
      <c r="WLE5" s="885"/>
      <c r="WLF5" s="885"/>
      <c r="WLG5" s="885"/>
      <c r="WLH5" s="885"/>
      <c r="WLI5" s="885"/>
      <c r="WLJ5" s="885"/>
      <c r="WLK5" s="885"/>
      <c r="WLL5" s="885"/>
      <c r="WLM5" s="885"/>
      <c r="WLN5" s="885"/>
      <c r="WLO5" s="885"/>
      <c r="WLP5" s="885"/>
      <c r="WLQ5" s="885"/>
      <c r="WLR5" s="885"/>
      <c r="WLS5" s="885"/>
      <c r="WLT5" s="885"/>
      <c r="WLU5" s="885"/>
      <c r="WLV5" s="885"/>
      <c r="WLW5" s="885"/>
      <c r="WLX5" s="885"/>
      <c r="WLY5" s="885"/>
      <c r="WLZ5" s="885"/>
      <c r="WMA5" s="885"/>
      <c r="WMB5" s="885"/>
      <c r="WMC5" s="885"/>
      <c r="WMD5" s="885"/>
      <c r="WME5" s="885"/>
      <c r="WMF5" s="885"/>
      <c r="WMG5" s="885"/>
      <c r="WMH5" s="885"/>
      <c r="WMI5" s="885"/>
      <c r="WMJ5" s="885"/>
      <c r="WMK5" s="885"/>
      <c r="WML5" s="885"/>
      <c r="WMM5" s="885"/>
      <c r="WMN5" s="885"/>
      <c r="WMO5" s="885"/>
      <c r="WMP5" s="885"/>
      <c r="WMQ5" s="885"/>
      <c r="WMR5" s="885"/>
      <c r="WMS5" s="885"/>
      <c r="WMT5" s="885"/>
      <c r="WMU5" s="885"/>
      <c r="WMV5" s="885"/>
      <c r="WMW5" s="885"/>
      <c r="WMX5" s="885"/>
      <c r="WMY5" s="885"/>
      <c r="WMZ5" s="885"/>
      <c r="WNA5" s="885"/>
      <c r="WNB5" s="885"/>
      <c r="WNC5" s="885"/>
      <c r="WND5" s="885"/>
      <c r="WNE5" s="885"/>
      <c r="WNF5" s="885"/>
      <c r="WNG5" s="885"/>
      <c r="WNH5" s="885"/>
      <c r="WNI5" s="885"/>
      <c r="WNJ5" s="885"/>
      <c r="WNK5" s="885"/>
      <c r="WNL5" s="885"/>
      <c r="WNM5" s="885"/>
      <c r="WNN5" s="885"/>
      <c r="WNO5" s="885"/>
      <c r="WNP5" s="885"/>
      <c r="WNQ5" s="885"/>
      <c r="WNR5" s="885"/>
      <c r="WNS5" s="885"/>
      <c r="WNT5" s="885"/>
      <c r="WNU5" s="885"/>
      <c r="WNV5" s="885"/>
      <c r="WNW5" s="885"/>
      <c r="WNX5" s="885"/>
      <c r="WNY5" s="885"/>
      <c r="WNZ5" s="885"/>
      <c r="WOA5" s="885"/>
      <c r="WOB5" s="885"/>
      <c r="WOC5" s="885"/>
      <c r="WOD5" s="885"/>
      <c r="WOE5" s="885"/>
      <c r="WOF5" s="885"/>
      <c r="WOG5" s="885"/>
      <c r="WOH5" s="885"/>
      <c r="WOI5" s="885"/>
      <c r="WOJ5" s="885"/>
      <c r="WOK5" s="885"/>
      <c r="WOL5" s="885"/>
      <c r="WOM5" s="885"/>
      <c r="WON5" s="885"/>
      <c r="WOO5" s="885"/>
      <c r="WOP5" s="885"/>
      <c r="WOQ5" s="885"/>
      <c r="WOR5" s="885"/>
      <c r="WOS5" s="885"/>
      <c r="WOT5" s="885"/>
      <c r="WOU5" s="885"/>
      <c r="WOV5" s="885"/>
      <c r="WOW5" s="885"/>
      <c r="WOX5" s="885"/>
      <c r="WOY5" s="885"/>
      <c r="WOZ5" s="885"/>
      <c r="WPA5" s="885"/>
      <c r="WPB5" s="885"/>
      <c r="WPC5" s="885"/>
      <c r="WPD5" s="885"/>
      <c r="WPE5" s="885"/>
      <c r="WPF5" s="885"/>
      <c r="WPG5" s="885"/>
      <c r="WPH5" s="885"/>
      <c r="WPI5" s="885"/>
      <c r="WPJ5" s="885"/>
      <c r="WPK5" s="885"/>
      <c r="WPL5" s="885"/>
      <c r="WPM5" s="885"/>
      <c r="WPN5" s="885"/>
      <c r="WPO5" s="885"/>
      <c r="WPP5" s="885"/>
      <c r="WPQ5" s="885"/>
      <c r="WPR5" s="885"/>
      <c r="WPS5" s="885"/>
      <c r="WPT5" s="885"/>
      <c r="WPU5" s="885"/>
      <c r="WPV5" s="885"/>
      <c r="WPW5" s="885"/>
      <c r="WPX5" s="885"/>
      <c r="WPY5" s="885"/>
      <c r="WPZ5" s="885"/>
      <c r="WQA5" s="885"/>
      <c r="WQB5" s="885"/>
      <c r="WQC5" s="885"/>
      <c r="WQD5" s="885"/>
      <c r="WQE5" s="885"/>
      <c r="WQF5" s="885"/>
      <c r="WQG5" s="885"/>
      <c r="WQH5" s="885"/>
      <c r="WQI5" s="885"/>
      <c r="WQJ5" s="885"/>
      <c r="WQK5" s="885"/>
      <c r="WQL5" s="885"/>
      <c r="WQM5" s="885"/>
      <c r="WQN5" s="885"/>
      <c r="WQO5" s="885"/>
      <c r="WQP5" s="885"/>
      <c r="WQQ5" s="885"/>
      <c r="WQR5" s="885"/>
      <c r="WQS5" s="885"/>
      <c r="WQT5" s="885"/>
      <c r="WQU5" s="885"/>
      <c r="WQV5" s="885"/>
      <c r="WQW5" s="885"/>
      <c r="WQX5" s="885"/>
      <c r="WQY5" s="885"/>
      <c r="WQZ5" s="885"/>
      <c r="WRA5" s="885"/>
      <c r="WRB5" s="885"/>
      <c r="WRC5" s="885"/>
      <c r="WRD5" s="885"/>
      <c r="WRE5" s="885"/>
      <c r="WRF5" s="885"/>
      <c r="WRG5" s="885"/>
      <c r="WRH5" s="885"/>
      <c r="WRI5" s="885"/>
      <c r="WRJ5" s="885"/>
      <c r="WRK5" s="885"/>
      <c r="WRL5" s="885"/>
      <c r="WRM5" s="885"/>
      <c r="WRN5" s="885"/>
      <c r="WRO5" s="885"/>
      <c r="WRP5" s="885"/>
      <c r="WRQ5" s="885"/>
      <c r="WRR5" s="885"/>
      <c r="WRS5" s="885"/>
      <c r="WRT5" s="885"/>
      <c r="WRU5" s="885"/>
      <c r="WRV5" s="885"/>
      <c r="WRW5" s="885"/>
      <c r="WRX5" s="885"/>
      <c r="WRY5" s="885"/>
      <c r="WRZ5" s="885"/>
      <c r="WSA5" s="885"/>
      <c r="WSB5" s="885"/>
      <c r="WSC5" s="885"/>
      <c r="WSD5" s="885"/>
      <c r="WSE5" s="885"/>
      <c r="WSF5" s="885"/>
      <c r="WSG5" s="885"/>
      <c r="WSH5" s="885"/>
      <c r="WSI5" s="885"/>
      <c r="WSJ5" s="885"/>
      <c r="WSK5" s="885"/>
      <c r="WSL5" s="885"/>
      <c r="WSM5" s="885"/>
      <c r="WSN5" s="885"/>
      <c r="WSO5" s="885"/>
      <c r="WSP5" s="885"/>
      <c r="WSQ5" s="885"/>
      <c r="WSR5" s="885"/>
      <c r="WSS5" s="885"/>
      <c r="WST5" s="885"/>
      <c r="WSU5" s="885"/>
      <c r="WSV5" s="885"/>
      <c r="WSW5" s="885"/>
      <c r="WSX5" s="885"/>
      <c r="WSY5" s="885"/>
      <c r="WSZ5" s="885"/>
      <c r="WTA5" s="885"/>
      <c r="WTB5" s="885"/>
      <c r="WTC5" s="885"/>
      <c r="WTD5" s="885"/>
      <c r="WTE5" s="885"/>
      <c r="WTF5" s="885"/>
      <c r="WTG5" s="885"/>
      <c r="WTH5" s="885"/>
      <c r="WTI5" s="885"/>
      <c r="WTJ5" s="885"/>
      <c r="WTK5" s="885"/>
      <c r="WTL5" s="885"/>
      <c r="WTM5" s="885"/>
      <c r="WTN5" s="885"/>
      <c r="WTO5" s="885"/>
      <c r="WTP5" s="885"/>
      <c r="WTQ5" s="885"/>
      <c r="WTR5" s="885"/>
      <c r="WTS5" s="885"/>
      <c r="WTT5" s="885"/>
      <c r="WTU5" s="885"/>
      <c r="WTV5" s="885"/>
      <c r="WTW5" s="885"/>
      <c r="WTX5" s="885"/>
      <c r="WTY5" s="885"/>
      <c r="WTZ5" s="885"/>
      <c r="WUA5" s="885"/>
      <c r="WUB5" s="885"/>
      <c r="WUC5" s="885"/>
      <c r="WUD5" s="885"/>
      <c r="WUE5" s="885"/>
      <c r="WUF5" s="885"/>
      <c r="WUG5" s="885"/>
      <c r="WUH5" s="885"/>
      <c r="WUI5" s="885"/>
      <c r="WUJ5" s="885"/>
      <c r="WUK5" s="885"/>
      <c r="WUL5" s="885"/>
      <c r="WUM5" s="885"/>
      <c r="WUN5" s="885"/>
      <c r="WUO5" s="885"/>
      <c r="WUP5" s="885"/>
      <c r="WUQ5" s="885"/>
      <c r="WUR5" s="885"/>
      <c r="WUS5" s="885"/>
      <c r="WUT5" s="885"/>
      <c r="WUU5" s="885"/>
      <c r="WUV5" s="885"/>
      <c r="WUW5" s="885"/>
      <c r="WUX5" s="885"/>
      <c r="WUY5" s="885"/>
      <c r="WUZ5" s="885"/>
      <c r="WVA5" s="885"/>
      <c r="WVB5" s="885"/>
      <c r="WVC5" s="885"/>
      <c r="WVD5" s="885"/>
      <c r="WVE5" s="885"/>
      <c r="WVF5" s="885"/>
      <c r="WVG5" s="885"/>
      <c r="WVH5" s="885"/>
      <c r="WVI5" s="885"/>
      <c r="WVJ5" s="885"/>
      <c r="WVK5" s="885"/>
      <c r="WVL5" s="885"/>
      <c r="WVM5" s="885"/>
      <c r="WVN5" s="885"/>
      <c r="WVO5" s="885"/>
      <c r="WVP5" s="885"/>
      <c r="WVQ5" s="885"/>
      <c r="WVR5" s="885"/>
      <c r="WVS5" s="885"/>
      <c r="WVT5" s="885"/>
      <c r="WVU5" s="885"/>
      <c r="WVV5" s="885"/>
      <c r="WVW5" s="885"/>
      <c r="WVX5" s="885"/>
      <c r="WVY5" s="885"/>
      <c r="WVZ5" s="885"/>
      <c r="WWA5" s="885"/>
      <c r="WWB5" s="885"/>
      <c r="WWC5" s="885"/>
      <c r="WWD5" s="885"/>
      <c r="WWE5" s="885"/>
      <c r="WWF5" s="885"/>
      <c r="WWG5" s="885"/>
      <c r="WWH5" s="885"/>
      <c r="WWI5" s="885"/>
      <c r="WWJ5" s="885"/>
      <c r="WWK5" s="885"/>
      <c r="WWL5" s="885"/>
      <c r="WWM5" s="885"/>
      <c r="WWN5" s="885"/>
      <c r="WWO5" s="885"/>
      <c r="WWP5" s="885"/>
      <c r="WWQ5" s="885"/>
      <c r="WWR5" s="885"/>
      <c r="WWS5" s="885"/>
      <c r="WWT5" s="885"/>
      <c r="WWU5" s="885"/>
      <c r="WWV5" s="885"/>
      <c r="WWW5" s="885"/>
      <c r="WWX5" s="885"/>
      <c r="WWY5" s="885"/>
      <c r="WWZ5" s="885"/>
      <c r="WXA5" s="885"/>
      <c r="WXB5" s="885"/>
      <c r="WXC5" s="885"/>
      <c r="WXD5" s="885"/>
      <c r="WXE5" s="885"/>
      <c r="WXF5" s="885"/>
      <c r="WXG5" s="885"/>
      <c r="WXH5" s="885"/>
      <c r="WXI5" s="885"/>
      <c r="WXJ5" s="885"/>
      <c r="WXK5" s="885"/>
      <c r="WXL5" s="885"/>
      <c r="WXM5" s="885"/>
      <c r="WXN5" s="885"/>
      <c r="WXO5" s="885"/>
      <c r="WXP5" s="885"/>
      <c r="WXQ5" s="885"/>
      <c r="WXR5" s="885"/>
      <c r="WXS5" s="885"/>
      <c r="WXT5" s="885"/>
      <c r="WXU5" s="885"/>
      <c r="WXV5" s="885"/>
      <c r="WXW5" s="885"/>
      <c r="WXX5" s="885"/>
      <c r="WXY5" s="885"/>
      <c r="WXZ5" s="885"/>
      <c r="WYA5" s="885"/>
      <c r="WYB5" s="885"/>
      <c r="WYC5" s="885"/>
      <c r="WYD5" s="885"/>
      <c r="WYE5" s="885"/>
      <c r="WYF5" s="885"/>
      <c r="WYG5" s="885"/>
      <c r="WYH5" s="885"/>
      <c r="WYI5" s="885"/>
      <c r="WYJ5" s="885"/>
      <c r="WYK5" s="885"/>
      <c r="WYL5" s="885"/>
      <c r="WYM5" s="885"/>
      <c r="WYN5" s="885"/>
      <c r="WYO5" s="885"/>
      <c r="WYP5" s="885"/>
      <c r="WYQ5" s="885"/>
      <c r="WYR5" s="885"/>
      <c r="WYS5" s="885"/>
      <c r="WYT5" s="885"/>
      <c r="WYU5" s="885"/>
      <c r="WYV5" s="885"/>
      <c r="WYW5" s="885"/>
      <c r="WYX5" s="885"/>
      <c r="WYY5" s="885"/>
      <c r="WYZ5" s="885"/>
      <c r="WZA5" s="885"/>
      <c r="WZB5" s="885"/>
      <c r="WZC5" s="885"/>
      <c r="WZD5" s="885"/>
      <c r="WZE5" s="885"/>
      <c r="WZF5" s="885"/>
      <c r="WZG5" s="885"/>
      <c r="WZH5" s="885"/>
      <c r="WZI5" s="885"/>
      <c r="WZJ5" s="885"/>
      <c r="WZK5" s="885"/>
      <c r="WZL5" s="885"/>
      <c r="WZM5" s="885"/>
      <c r="WZN5" s="885"/>
      <c r="WZO5" s="885"/>
      <c r="WZP5" s="885"/>
      <c r="WZQ5" s="885"/>
      <c r="WZR5" s="885"/>
      <c r="WZS5" s="885"/>
      <c r="WZT5" s="885"/>
      <c r="WZU5" s="885"/>
      <c r="WZV5" s="885"/>
      <c r="WZW5" s="885"/>
      <c r="WZX5" s="885"/>
      <c r="WZY5" s="885"/>
      <c r="WZZ5" s="885"/>
      <c r="XAA5" s="885"/>
      <c r="XAB5" s="885"/>
      <c r="XAC5" s="885"/>
      <c r="XAD5" s="885"/>
      <c r="XAE5" s="885"/>
      <c r="XAF5" s="885"/>
      <c r="XAG5" s="885"/>
      <c r="XAH5" s="885"/>
      <c r="XAI5" s="885"/>
      <c r="XAJ5" s="885"/>
      <c r="XAK5" s="885"/>
      <c r="XAL5" s="885"/>
      <c r="XAM5" s="885"/>
      <c r="XAN5" s="885"/>
      <c r="XAO5" s="885"/>
      <c r="XAP5" s="885"/>
      <c r="XAQ5" s="885"/>
      <c r="XAR5" s="885"/>
      <c r="XAS5" s="885"/>
      <c r="XAT5" s="885"/>
      <c r="XAU5" s="885"/>
      <c r="XAV5" s="885"/>
      <c r="XAW5" s="885"/>
      <c r="XAX5" s="885"/>
      <c r="XAY5" s="885"/>
      <c r="XAZ5" s="885"/>
      <c r="XBA5" s="885"/>
      <c r="XBB5" s="885"/>
      <c r="XBC5" s="885"/>
      <c r="XBD5" s="885"/>
      <c r="XBE5" s="885"/>
      <c r="XBF5" s="885"/>
      <c r="XBG5" s="885"/>
      <c r="XBH5" s="885"/>
      <c r="XBI5" s="885"/>
      <c r="XBJ5" s="885"/>
      <c r="XBK5" s="885"/>
      <c r="XBL5" s="885"/>
      <c r="XBM5" s="885"/>
      <c r="XBN5" s="885"/>
      <c r="XBO5" s="885"/>
      <c r="XBP5" s="885"/>
      <c r="XBQ5" s="885"/>
      <c r="XBR5" s="885"/>
      <c r="XBS5" s="885"/>
      <c r="XBT5" s="885"/>
      <c r="XBU5" s="885"/>
      <c r="XBV5" s="885"/>
      <c r="XBW5" s="885"/>
      <c r="XBX5" s="885"/>
      <c r="XBY5" s="885"/>
      <c r="XBZ5" s="885"/>
      <c r="XCA5" s="885"/>
      <c r="XCB5" s="885"/>
      <c r="XCC5" s="885"/>
      <c r="XCD5" s="885"/>
      <c r="XCE5" s="885"/>
      <c r="XCF5" s="885"/>
      <c r="XCG5" s="885"/>
      <c r="XCH5" s="885"/>
      <c r="XCI5" s="885"/>
      <c r="XCJ5" s="885"/>
      <c r="XCK5" s="885"/>
      <c r="XCL5" s="885"/>
      <c r="XCM5" s="885"/>
      <c r="XCN5" s="885"/>
      <c r="XCO5" s="885"/>
      <c r="XCP5" s="885"/>
      <c r="XCQ5" s="885"/>
      <c r="XCR5" s="885"/>
      <c r="XCS5" s="885"/>
      <c r="XCT5" s="885"/>
      <c r="XCU5" s="885"/>
      <c r="XCV5" s="885"/>
      <c r="XCW5" s="885"/>
      <c r="XCX5" s="885"/>
      <c r="XCY5" s="885"/>
      <c r="XCZ5" s="885"/>
      <c r="XDA5" s="885"/>
      <c r="XDB5" s="885"/>
      <c r="XDC5" s="885"/>
      <c r="XDD5" s="885"/>
      <c r="XDE5" s="885"/>
      <c r="XDF5" s="885"/>
      <c r="XDG5" s="885"/>
      <c r="XDH5" s="885"/>
      <c r="XDI5" s="885"/>
      <c r="XDJ5" s="885"/>
      <c r="XDK5" s="885"/>
      <c r="XDL5" s="885"/>
      <c r="XDM5" s="885"/>
      <c r="XDN5" s="885"/>
      <c r="XDO5" s="885"/>
      <c r="XDP5" s="885"/>
      <c r="XDQ5" s="885"/>
      <c r="XDR5" s="885"/>
      <c r="XDS5" s="885"/>
      <c r="XDT5" s="885"/>
      <c r="XDU5" s="885"/>
      <c r="XDV5" s="885"/>
      <c r="XDW5" s="885"/>
      <c r="XDX5" s="885"/>
      <c r="XDY5" s="885"/>
      <c r="XDZ5" s="885"/>
      <c r="XEA5" s="885"/>
      <c r="XEB5" s="885"/>
      <c r="XEC5" s="885"/>
      <c r="XED5" s="885"/>
      <c r="XEE5" s="885"/>
      <c r="XEF5" s="885"/>
      <c r="XEG5" s="885"/>
      <c r="XEH5" s="885"/>
      <c r="XEI5" s="885"/>
      <c r="XEJ5" s="885"/>
      <c r="XEK5" s="885"/>
      <c r="XEL5" s="885"/>
      <c r="XEM5" s="885"/>
      <c r="XEN5" s="885"/>
      <c r="XEO5" s="885"/>
      <c r="XEP5" s="885"/>
      <c r="XEQ5" s="885"/>
      <c r="XER5" s="885"/>
      <c r="XES5" s="885"/>
      <c r="XET5" s="885"/>
      <c r="XEU5" s="885"/>
      <c r="XEV5" s="885"/>
      <c r="XEW5" s="885"/>
      <c r="XEX5" s="885"/>
      <c r="XEY5" s="885"/>
    </row>
    <row r="6" customHeight="1" spans="1:20">
      <c r="A6" s="1119" t="s">
        <v>362</v>
      </c>
      <c r="B6" s="866" t="e">
        <f t="shared" ref="B6:S6" si="0">B7+B25+B36+B50+B70</f>
        <v>#REF!</v>
      </c>
      <c r="C6" s="866" t="e">
        <f t="shared" si="0"/>
        <v>#REF!</v>
      </c>
      <c r="D6" s="866" t="e">
        <f t="shared" si="0"/>
        <v>#REF!</v>
      </c>
      <c r="E6" s="866" t="e">
        <f t="shared" si="0"/>
        <v>#REF!</v>
      </c>
      <c r="F6" s="866" t="e">
        <f t="shared" si="0"/>
        <v>#REF!</v>
      </c>
      <c r="G6" s="866" t="e">
        <f t="shared" si="0"/>
        <v>#REF!</v>
      </c>
      <c r="H6" s="866" t="e">
        <f t="shared" si="0"/>
        <v>#REF!</v>
      </c>
      <c r="I6" s="866" t="e">
        <f t="shared" si="0"/>
        <v>#REF!</v>
      </c>
      <c r="J6" s="866" t="e">
        <f t="shared" si="0"/>
        <v>#REF!</v>
      </c>
      <c r="K6" s="866">
        <f t="shared" si="0"/>
        <v>883545.21053052</v>
      </c>
      <c r="L6" s="866" t="e">
        <f t="shared" si="0"/>
        <v>#REF!</v>
      </c>
      <c r="M6" s="866" t="e">
        <f t="shared" si="0"/>
        <v>#REF!</v>
      </c>
      <c r="N6" s="866" t="e">
        <f t="shared" si="0"/>
        <v>#REF!</v>
      </c>
      <c r="O6" s="866" t="e">
        <f t="shared" si="0"/>
        <v>#REF!</v>
      </c>
      <c r="P6" s="866">
        <f t="shared" si="0"/>
        <v>907663.15425</v>
      </c>
      <c r="Q6" s="866">
        <f t="shared" si="0"/>
        <v>543045.72585</v>
      </c>
      <c r="R6" s="866">
        <f t="shared" si="0"/>
        <v>168781.1908</v>
      </c>
      <c r="S6" s="866">
        <f t="shared" si="0"/>
        <v>195836.2376</v>
      </c>
      <c r="T6" s="886"/>
    </row>
    <row r="7" ht="20.1" customHeight="1" spans="1:20">
      <c r="A7" s="1120" t="s">
        <v>363</v>
      </c>
      <c r="B7" s="866">
        <f t="shared" ref="B7:G7" si="1">B8+B15</f>
        <v>263603.322428935</v>
      </c>
      <c r="C7" s="868">
        <f t="shared" si="1"/>
        <v>251619.230034</v>
      </c>
      <c r="D7" s="868">
        <f t="shared" si="1"/>
        <v>251619.230034</v>
      </c>
      <c r="E7" s="868">
        <f t="shared" si="1"/>
        <v>293625.726882</v>
      </c>
      <c r="F7" s="868">
        <f t="shared" si="1"/>
        <v>1598.3775</v>
      </c>
      <c r="G7" s="868">
        <f t="shared" si="1"/>
        <v>0</v>
      </c>
      <c r="H7" s="868">
        <f t="shared" ref="H7:H19" si="2">SUM(I7:J7)</f>
        <v>279581.416941</v>
      </c>
      <c r="I7" s="868">
        <f t="shared" ref="I7:N7" si="3">I8+I15</f>
        <v>279581.416941</v>
      </c>
      <c r="J7" s="868">
        <f t="shared" si="3"/>
        <v>0</v>
      </c>
      <c r="K7" s="868">
        <f t="shared" ref="K7:K19" si="4">SUM(L7:N7)</f>
        <v>308231.504313</v>
      </c>
      <c r="L7" s="868">
        <f t="shared" si="3"/>
        <v>308231.504313</v>
      </c>
      <c r="M7" s="868">
        <f t="shared" si="3"/>
        <v>0</v>
      </c>
      <c r="N7" s="868">
        <f t="shared" si="3"/>
        <v>0</v>
      </c>
      <c r="O7" s="868"/>
      <c r="P7" s="868">
        <f>P8+P15</f>
        <v>302277.406493</v>
      </c>
      <c r="Q7" s="868">
        <f>Q8+Q15</f>
        <v>302277.406493</v>
      </c>
      <c r="R7" s="868"/>
      <c r="S7" s="868"/>
      <c r="T7" s="887"/>
    </row>
    <row r="8" ht="20.1" customHeight="1" spans="1:20">
      <c r="A8" s="1121" t="s">
        <v>364</v>
      </c>
      <c r="B8" s="870">
        <f t="shared" ref="B8:G8" si="5">SUM(B9:B14)</f>
        <v>205431.500778935</v>
      </c>
      <c r="C8" s="871">
        <f t="shared" si="5"/>
        <v>191988.04464</v>
      </c>
      <c r="D8" s="871">
        <f t="shared" si="5"/>
        <v>191988.04464</v>
      </c>
      <c r="E8" s="871">
        <f t="shared" si="5"/>
        <v>233538.727109</v>
      </c>
      <c r="F8" s="871">
        <f t="shared" si="5"/>
        <v>1598.3775</v>
      </c>
      <c r="G8" s="871">
        <f t="shared" si="5"/>
        <v>0</v>
      </c>
      <c r="H8" s="871">
        <f t="shared" si="2"/>
        <v>205155.65588</v>
      </c>
      <c r="I8" s="871">
        <f t="shared" ref="I8:N8" si="6">SUM(I9:I14)</f>
        <v>205155.65588</v>
      </c>
      <c r="J8" s="871">
        <f t="shared" si="6"/>
        <v>0</v>
      </c>
      <c r="K8" s="871">
        <f t="shared" si="4"/>
        <v>233805.743252</v>
      </c>
      <c r="L8" s="871">
        <f t="shared" si="6"/>
        <v>233805.743252</v>
      </c>
      <c r="M8" s="871">
        <f t="shared" si="6"/>
        <v>0</v>
      </c>
      <c r="N8" s="871">
        <f t="shared" si="6"/>
        <v>0</v>
      </c>
      <c r="O8" s="871"/>
      <c r="P8" s="871">
        <f>SUM(P9:P14)</f>
        <v>212501.313032</v>
      </c>
      <c r="Q8" s="871">
        <f>SUM(Q9:Q14)</f>
        <v>212501.313032</v>
      </c>
      <c r="R8" s="871"/>
      <c r="S8" s="871"/>
      <c r="T8" s="887"/>
    </row>
    <row r="9" ht="20.1" customHeight="1" spans="1:20">
      <c r="A9" s="872" t="s">
        <v>365</v>
      </c>
      <c r="B9" s="871">
        <v>75560.6507444</v>
      </c>
      <c r="C9" s="871">
        <v>78859.77766</v>
      </c>
      <c r="D9" s="873">
        <v>78859.77766</v>
      </c>
      <c r="E9" s="873">
        <v>81844.929375</v>
      </c>
      <c r="F9" s="868">
        <v>190.5613</v>
      </c>
      <c r="G9" s="871"/>
      <c r="H9" s="871">
        <f t="shared" si="2"/>
        <v>91038.6375</v>
      </c>
      <c r="I9" s="871">
        <v>91038.6375</v>
      </c>
      <c r="J9" s="871"/>
      <c r="K9" s="871">
        <f t="shared" si="4"/>
        <v>91038.6375</v>
      </c>
      <c r="L9" s="871">
        <f>78546.6375+8328+4164</f>
        <v>91038.6375</v>
      </c>
      <c r="M9" s="868"/>
      <c r="N9" s="868"/>
      <c r="O9" s="868"/>
      <c r="P9" s="871">
        <f t="shared" ref="P9:P14" si="7">Q9+R9+S9</f>
        <v>86383.70598</v>
      </c>
      <c r="Q9" s="871">
        <v>86383.70598</v>
      </c>
      <c r="R9" s="868"/>
      <c r="S9" s="868"/>
      <c r="T9" s="888"/>
    </row>
    <row r="10" ht="20.1" customHeight="1" spans="1:20">
      <c r="A10" s="872" t="s">
        <v>366</v>
      </c>
      <c r="B10" s="871">
        <v>25421.2931013</v>
      </c>
      <c r="C10" s="871">
        <v>25490.6004</v>
      </c>
      <c r="D10" s="873">
        <v>25490.6004</v>
      </c>
      <c r="E10" s="873">
        <v>27096.19229</v>
      </c>
      <c r="F10" s="871">
        <v>1113.0136</v>
      </c>
      <c r="G10" s="871"/>
      <c r="H10" s="871">
        <f t="shared" si="2"/>
        <v>25556.9685</v>
      </c>
      <c r="I10" s="871">
        <v>25556.9685</v>
      </c>
      <c r="J10" s="871"/>
      <c r="K10" s="871">
        <f t="shared" si="4"/>
        <v>25556.9685</v>
      </c>
      <c r="L10" s="871">
        <v>25556.9685</v>
      </c>
      <c r="M10" s="871"/>
      <c r="N10" s="871"/>
      <c r="O10" s="871"/>
      <c r="P10" s="871">
        <f t="shared" si="7"/>
        <v>25205.85168</v>
      </c>
      <c r="Q10" s="871">
        <v>25205.85168</v>
      </c>
      <c r="R10" s="871"/>
      <c r="S10" s="871"/>
      <c r="T10" s="888"/>
    </row>
    <row r="11" ht="20.1" customHeight="1" spans="1:20">
      <c r="A11" s="872" t="s">
        <v>367</v>
      </c>
      <c r="B11" s="871">
        <v>917.400301</v>
      </c>
      <c r="C11" s="871">
        <v>876.6059</v>
      </c>
      <c r="D11" s="873">
        <v>876.6059</v>
      </c>
      <c r="E11" s="873">
        <v>822.4819</v>
      </c>
      <c r="F11" s="871">
        <v>0</v>
      </c>
      <c r="G11" s="871"/>
      <c r="H11" s="871">
        <f t="shared" si="2"/>
        <v>872.2225</v>
      </c>
      <c r="I11" s="871">
        <v>872.2225</v>
      </c>
      <c r="J11" s="871"/>
      <c r="K11" s="871">
        <f t="shared" si="4"/>
        <v>872.2225</v>
      </c>
      <c r="L11" s="871">
        <v>872.2225</v>
      </c>
      <c r="M11" s="871"/>
      <c r="N11" s="871"/>
      <c r="O11" s="871"/>
      <c r="P11" s="871">
        <f t="shared" si="7"/>
        <v>981.1004</v>
      </c>
      <c r="Q11" s="871">
        <v>981.1004</v>
      </c>
      <c r="R11" s="871"/>
      <c r="S11" s="871"/>
      <c r="T11" s="888"/>
    </row>
    <row r="12" ht="20.1" customHeight="1" spans="1:20">
      <c r="A12" s="872" t="s">
        <v>368</v>
      </c>
      <c r="B12" s="871">
        <v>103350.911400995</v>
      </c>
      <c r="C12" s="871">
        <v>86621.3316</v>
      </c>
      <c r="D12" s="873">
        <v>86621.3316</v>
      </c>
      <c r="E12" s="873">
        <v>123502.6466</v>
      </c>
      <c r="F12" s="871">
        <v>294.8026</v>
      </c>
      <c r="G12" s="871"/>
      <c r="H12" s="871">
        <f t="shared" si="2"/>
        <v>87560.1543</v>
      </c>
      <c r="I12" s="871">
        <v>87560.1543</v>
      </c>
      <c r="J12" s="871"/>
      <c r="K12" s="871">
        <f t="shared" si="4"/>
        <v>116151.1543</v>
      </c>
      <c r="L12" s="871">
        <f>87560.1543+19658+8933</f>
        <v>116151.1543</v>
      </c>
      <c r="M12" s="871"/>
      <c r="N12" s="871"/>
      <c r="O12" s="871"/>
      <c r="P12" s="871">
        <f t="shared" si="7"/>
        <v>99211.5222</v>
      </c>
      <c r="Q12" s="871">
        <f>88231.5222+2100+8880</f>
        <v>99211.5222</v>
      </c>
      <c r="R12" s="871"/>
      <c r="S12" s="871"/>
      <c r="T12" s="889"/>
    </row>
    <row r="13" ht="20.1" customHeight="1" spans="1:20">
      <c r="A13" s="872" t="s">
        <v>369</v>
      </c>
      <c r="B13" s="871">
        <v>177.43197624</v>
      </c>
      <c r="C13" s="871">
        <v>130.33308</v>
      </c>
      <c r="D13" s="873">
        <v>130.33308</v>
      </c>
      <c r="E13" s="873">
        <v>177.54642</v>
      </c>
      <c r="F13" s="871">
        <v>0</v>
      </c>
      <c r="G13" s="871"/>
      <c r="H13" s="871">
        <f t="shared" si="2"/>
        <v>125.44108</v>
      </c>
      <c r="I13" s="871">
        <v>125.44108</v>
      </c>
      <c r="J13" s="871"/>
      <c r="K13" s="871">
        <f t="shared" si="4"/>
        <v>129.22108</v>
      </c>
      <c r="L13" s="871">
        <v>129.22108</v>
      </c>
      <c r="M13" s="871"/>
      <c r="N13" s="871"/>
      <c r="O13" s="871"/>
      <c r="P13" s="871">
        <f t="shared" si="7"/>
        <v>148.5026</v>
      </c>
      <c r="Q13" s="871">
        <v>148.5026</v>
      </c>
      <c r="R13" s="871"/>
      <c r="S13" s="871"/>
      <c r="T13" s="888"/>
    </row>
    <row r="14" ht="20.1" customHeight="1" spans="1:20">
      <c r="A14" s="872" t="s">
        <v>370</v>
      </c>
      <c r="B14" s="871">
        <v>3.813255</v>
      </c>
      <c r="C14" s="871">
        <v>9.396</v>
      </c>
      <c r="D14" s="873">
        <v>9.396</v>
      </c>
      <c r="E14" s="873">
        <v>94.9305239999999</v>
      </c>
      <c r="F14" s="871">
        <v>0</v>
      </c>
      <c r="G14" s="871"/>
      <c r="H14" s="871">
        <f t="shared" si="2"/>
        <v>2.232</v>
      </c>
      <c r="I14" s="871">
        <v>2.232</v>
      </c>
      <c r="J14" s="871"/>
      <c r="K14" s="871">
        <f t="shared" si="4"/>
        <v>57.539372</v>
      </c>
      <c r="L14" s="871">
        <v>57.539372</v>
      </c>
      <c r="M14" s="871"/>
      <c r="N14" s="871"/>
      <c r="O14" s="871"/>
      <c r="P14" s="871">
        <f t="shared" si="7"/>
        <v>570.630172</v>
      </c>
      <c r="Q14" s="871">
        <v>570.630172</v>
      </c>
      <c r="R14" s="871"/>
      <c r="S14" s="871"/>
      <c r="T14" s="888"/>
    </row>
    <row r="15" ht="20.1" customHeight="1" spans="1:20">
      <c r="A15" s="1121" t="s">
        <v>371</v>
      </c>
      <c r="B15" s="870">
        <f t="shared" ref="B15:G15" si="8">SUM(B16:B24)</f>
        <v>58171.82165</v>
      </c>
      <c r="C15" s="871">
        <f t="shared" si="8"/>
        <v>59631.185394</v>
      </c>
      <c r="D15" s="871">
        <f t="shared" si="8"/>
        <v>59631.185394</v>
      </c>
      <c r="E15" s="871">
        <f t="shared" si="8"/>
        <v>60086.999773</v>
      </c>
      <c r="F15" s="871">
        <f t="shared" si="8"/>
        <v>0</v>
      </c>
      <c r="G15" s="871">
        <f t="shared" si="8"/>
        <v>0</v>
      </c>
      <c r="H15" s="871">
        <f t="shared" si="2"/>
        <v>74425.761061</v>
      </c>
      <c r="I15" s="871">
        <f t="shared" ref="I15:N15" si="9">SUM(I16:I24)</f>
        <v>74425.761061</v>
      </c>
      <c r="J15" s="871"/>
      <c r="K15" s="871">
        <f t="shared" si="4"/>
        <v>74425.761061</v>
      </c>
      <c r="L15" s="871">
        <f t="shared" si="9"/>
        <v>74425.761061</v>
      </c>
      <c r="M15" s="871">
        <f t="shared" si="9"/>
        <v>0</v>
      </c>
      <c r="N15" s="871">
        <f t="shared" si="9"/>
        <v>0</v>
      </c>
      <c r="O15" s="871"/>
      <c r="P15" s="871">
        <f>SUM(P16:P24)</f>
        <v>89776.093461</v>
      </c>
      <c r="Q15" s="871">
        <f>SUM(Q16:Q24)</f>
        <v>89776.093461</v>
      </c>
      <c r="R15" s="871"/>
      <c r="S15" s="871"/>
      <c r="T15" s="888"/>
    </row>
    <row r="16" ht="20.1" customHeight="1" spans="1:20">
      <c r="A16" s="872" t="s">
        <v>372</v>
      </c>
      <c r="B16" s="871">
        <v>18573</v>
      </c>
      <c r="C16" s="871">
        <v>18667.843</v>
      </c>
      <c r="D16" s="873">
        <v>18667.843</v>
      </c>
      <c r="E16" s="873">
        <v>19686.065896</v>
      </c>
      <c r="F16" s="871">
        <v>0</v>
      </c>
      <c r="G16" s="871"/>
      <c r="H16" s="871">
        <f t="shared" si="2"/>
        <v>26618.498367</v>
      </c>
      <c r="I16" s="871">
        <v>26618.498367</v>
      </c>
      <c r="J16" s="871"/>
      <c r="K16" s="871">
        <f t="shared" si="4"/>
        <v>26618.498367</v>
      </c>
      <c r="L16" s="871">
        <f>24619.778367+1332.48+666.24</f>
        <v>26618.498367</v>
      </c>
      <c r="M16" s="871"/>
      <c r="N16" s="871"/>
      <c r="O16" s="871"/>
      <c r="P16" s="871">
        <f t="shared" ref="P16:P24" si="10">Q16+R16+S16</f>
        <v>39102.906915</v>
      </c>
      <c r="Q16" s="871">
        <f>25602.906915+13500</f>
        <v>39102.906915</v>
      </c>
      <c r="R16" s="871"/>
      <c r="S16" s="871"/>
      <c r="T16" s="889"/>
    </row>
    <row r="17" ht="20.1" customHeight="1" spans="1:20">
      <c r="A17" s="1122" t="s">
        <v>373</v>
      </c>
      <c r="B17" s="871">
        <v>346.294918</v>
      </c>
      <c r="C17" s="871">
        <v>548.85647</v>
      </c>
      <c r="D17" s="873">
        <v>548.85647</v>
      </c>
      <c r="E17" s="873">
        <v>576.38176</v>
      </c>
      <c r="F17" s="871">
        <v>0</v>
      </c>
      <c r="G17" s="871"/>
      <c r="H17" s="871">
        <f t="shared" si="2"/>
        <v>611.748922</v>
      </c>
      <c r="I17" s="871">
        <v>611.748922</v>
      </c>
      <c r="J17" s="871"/>
      <c r="K17" s="871">
        <f t="shared" si="4"/>
        <v>611.748922</v>
      </c>
      <c r="L17" s="871">
        <f>549.288922+41.64+20.82</f>
        <v>611.748922</v>
      </c>
      <c r="M17" s="871"/>
      <c r="N17" s="871"/>
      <c r="O17" s="871"/>
      <c r="P17" s="871">
        <f t="shared" si="10"/>
        <v>584.671269</v>
      </c>
      <c r="Q17" s="871">
        <v>584.671269</v>
      </c>
      <c r="R17" s="871"/>
      <c r="S17" s="871"/>
      <c r="T17" s="888"/>
    </row>
    <row r="18" ht="20.1" customHeight="1" spans="1:20">
      <c r="A18" s="1123" t="s">
        <v>374</v>
      </c>
      <c r="B18" s="871">
        <v>11153.96023</v>
      </c>
      <c r="C18" s="871">
        <v>12227.996074</v>
      </c>
      <c r="D18" s="873">
        <v>12227.996074</v>
      </c>
      <c r="E18" s="873">
        <v>11729.913172</v>
      </c>
      <c r="F18" s="871">
        <v>0</v>
      </c>
      <c r="G18" s="871"/>
      <c r="H18" s="871">
        <f t="shared" si="2"/>
        <v>13480.312215</v>
      </c>
      <c r="I18" s="871">
        <v>13480.312215</v>
      </c>
      <c r="J18" s="871"/>
      <c r="K18" s="871">
        <f t="shared" si="4"/>
        <v>13480.312215</v>
      </c>
      <c r="L18" s="871">
        <f>12293.572215+791.16+395.58</f>
        <v>13480.312215</v>
      </c>
      <c r="M18" s="871"/>
      <c r="N18" s="871"/>
      <c r="O18" s="871"/>
      <c r="P18" s="871">
        <f t="shared" si="10"/>
        <v>12100.427727</v>
      </c>
      <c r="Q18" s="871">
        <v>12100.427727</v>
      </c>
      <c r="R18" s="871"/>
      <c r="S18" s="871"/>
      <c r="T18" s="888"/>
    </row>
    <row r="19" ht="20.1" customHeight="1" spans="1:20">
      <c r="A19" s="872" t="s">
        <v>375</v>
      </c>
      <c r="B19" s="871">
        <v>355.486074</v>
      </c>
      <c r="C19" s="871">
        <v>329.311893</v>
      </c>
      <c r="D19" s="873">
        <v>329.311893</v>
      </c>
      <c r="E19" s="873">
        <v>345.287591000001</v>
      </c>
      <c r="F19" s="871">
        <v>0</v>
      </c>
      <c r="G19" s="871"/>
      <c r="H19" s="871">
        <f t="shared" si="2"/>
        <v>367.203296</v>
      </c>
      <c r="I19" s="871">
        <v>367.203296</v>
      </c>
      <c r="J19" s="871"/>
      <c r="K19" s="871">
        <f t="shared" si="4"/>
        <v>367.203296</v>
      </c>
      <c r="L19" s="871">
        <f>329.727296+24.984+12.492</f>
        <v>367.203296</v>
      </c>
      <c r="M19" s="871"/>
      <c r="N19" s="871"/>
      <c r="O19" s="871"/>
      <c r="P19" s="871">
        <f t="shared" si="10"/>
        <v>350.802746</v>
      </c>
      <c r="Q19" s="871">
        <v>350.802746</v>
      </c>
      <c r="R19" s="871"/>
      <c r="S19" s="871"/>
      <c r="T19" s="888"/>
    </row>
    <row r="20" ht="20.1" customHeight="1" spans="1:20">
      <c r="A20" s="872" t="s">
        <v>376</v>
      </c>
      <c r="B20" s="871"/>
      <c r="C20" s="871"/>
      <c r="D20" s="873"/>
      <c r="E20" s="873"/>
      <c r="F20" s="871"/>
      <c r="G20" s="871"/>
      <c r="H20" s="871"/>
      <c r="I20" s="871"/>
      <c r="J20" s="871"/>
      <c r="K20" s="871"/>
      <c r="L20" s="871"/>
      <c r="M20" s="871"/>
      <c r="N20" s="871"/>
      <c r="O20" s="871"/>
      <c r="P20" s="871">
        <f t="shared" si="10"/>
        <v>761.656679</v>
      </c>
      <c r="Q20" s="871">
        <v>761.656679</v>
      </c>
      <c r="R20" s="871"/>
      <c r="S20" s="871"/>
      <c r="T20" s="888"/>
    </row>
    <row r="21" ht="20.1" customHeight="1" spans="1:20">
      <c r="A21" s="1123" t="s">
        <v>377</v>
      </c>
      <c r="B21" s="871">
        <v>3217.9596</v>
      </c>
      <c r="C21" s="871">
        <v>3219.32</v>
      </c>
      <c r="D21" s="873">
        <v>3219.32</v>
      </c>
      <c r="E21" s="873">
        <v>3213.36</v>
      </c>
      <c r="F21" s="868">
        <v>0</v>
      </c>
      <c r="G21" s="871"/>
      <c r="H21" s="871">
        <f t="shared" ref="H21:H49" si="11">SUM(I21:J21)</f>
        <v>3286</v>
      </c>
      <c r="I21" s="871">
        <v>3286</v>
      </c>
      <c r="J21" s="871"/>
      <c r="K21" s="871">
        <f t="shared" ref="K21:K49" si="12">SUM(L21:N21)</f>
        <v>3286</v>
      </c>
      <c r="L21" s="871">
        <v>3286</v>
      </c>
      <c r="M21" s="871"/>
      <c r="N21" s="871"/>
      <c r="O21" s="871"/>
      <c r="P21" s="871">
        <f t="shared" si="10"/>
        <v>3319.96</v>
      </c>
      <c r="Q21" s="871">
        <v>3319.96</v>
      </c>
      <c r="R21" s="871"/>
      <c r="S21" s="871"/>
      <c r="T21" s="888"/>
    </row>
    <row r="22" ht="20.1" customHeight="1" spans="1:20">
      <c r="A22" s="1123" t="s">
        <v>378</v>
      </c>
      <c r="B22" s="871">
        <v>10850.828524</v>
      </c>
      <c r="C22" s="871">
        <v>9333.892701</v>
      </c>
      <c r="D22" s="873">
        <v>9333.892701</v>
      </c>
      <c r="E22" s="873">
        <v>9060.93043400002</v>
      </c>
      <c r="F22" s="871">
        <v>0</v>
      </c>
      <c r="G22" s="871"/>
      <c r="H22" s="871">
        <f t="shared" si="11"/>
        <v>13314.474945</v>
      </c>
      <c r="I22" s="871">
        <v>13314.474945</v>
      </c>
      <c r="J22" s="871"/>
      <c r="K22" s="871">
        <f t="shared" si="12"/>
        <v>13314.474945</v>
      </c>
      <c r="L22" s="871">
        <f>12315.114945+666.24+333.12</f>
        <v>13314.474945</v>
      </c>
      <c r="M22" s="871"/>
      <c r="N22" s="871"/>
      <c r="O22" s="871"/>
      <c r="P22" s="871">
        <f t="shared" si="10"/>
        <v>17301.722257</v>
      </c>
      <c r="Q22" s="871">
        <f>12801.722257+4500</f>
        <v>17301.722257</v>
      </c>
      <c r="R22" s="871"/>
      <c r="S22" s="871"/>
      <c r="T22" s="889"/>
    </row>
    <row r="23" ht="20.1" customHeight="1" spans="1:20">
      <c r="A23" s="1123" t="s">
        <v>379</v>
      </c>
      <c r="B23" s="871">
        <v>12160.792406</v>
      </c>
      <c r="C23" s="871">
        <v>13653.065256</v>
      </c>
      <c r="D23" s="873">
        <v>13653.065256</v>
      </c>
      <c r="E23" s="873">
        <v>13794.31092</v>
      </c>
      <c r="F23" s="871">
        <v>0</v>
      </c>
      <c r="G23" s="871"/>
      <c r="H23" s="871">
        <f t="shared" si="11"/>
        <v>15091.823316</v>
      </c>
      <c r="I23" s="871">
        <v>15091.823316</v>
      </c>
      <c r="J23" s="871"/>
      <c r="K23" s="871">
        <f t="shared" si="12"/>
        <v>15091.823316</v>
      </c>
      <c r="L23" s="871">
        <f>13592.783316+999.36+499.68</f>
        <v>15091.823316</v>
      </c>
      <c r="M23" s="871"/>
      <c r="N23" s="871"/>
      <c r="O23" s="871"/>
      <c r="P23" s="871">
        <f t="shared" si="10"/>
        <v>14612.045868</v>
      </c>
      <c r="Q23" s="871">
        <v>14612.045868</v>
      </c>
      <c r="R23" s="871"/>
      <c r="S23" s="871"/>
      <c r="T23" s="888"/>
    </row>
    <row r="24" ht="20.1" customHeight="1" spans="1:20">
      <c r="A24" s="1123" t="s">
        <v>380</v>
      </c>
      <c r="B24" s="871">
        <v>1513.499898</v>
      </c>
      <c r="C24" s="871">
        <v>1650.9</v>
      </c>
      <c r="D24" s="873">
        <v>1650.9</v>
      </c>
      <c r="E24" s="873">
        <v>1680.75</v>
      </c>
      <c r="F24" s="871">
        <v>0</v>
      </c>
      <c r="G24" s="871"/>
      <c r="H24" s="871">
        <f t="shared" si="11"/>
        <v>1655.7</v>
      </c>
      <c r="I24" s="871">
        <v>1655.7</v>
      </c>
      <c r="J24" s="871"/>
      <c r="K24" s="871">
        <f t="shared" si="12"/>
        <v>1655.7</v>
      </c>
      <c r="L24" s="871">
        <v>1655.7</v>
      </c>
      <c r="M24" s="871"/>
      <c r="N24" s="871"/>
      <c r="O24" s="871"/>
      <c r="P24" s="871">
        <f t="shared" si="10"/>
        <v>1641.9</v>
      </c>
      <c r="Q24" s="871">
        <v>1641.9</v>
      </c>
      <c r="R24" s="871"/>
      <c r="S24" s="871"/>
      <c r="T24" s="888"/>
    </row>
    <row r="25" ht="20.1" customHeight="1" spans="1:20">
      <c r="A25" s="1124" t="s">
        <v>381</v>
      </c>
      <c r="B25" s="866">
        <f t="shared" ref="B25:G25" si="13">SUM(B26:B35)</f>
        <v>37097</v>
      </c>
      <c r="C25" s="868">
        <f t="shared" si="13"/>
        <v>31263.932838</v>
      </c>
      <c r="D25" s="868">
        <f t="shared" si="13"/>
        <v>31263.932838</v>
      </c>
      <c r="E25" s="868">
        <f t="shared" si="13"/>
        <v>32326.50625</v>
      </c>
      <c r="F25" s="868">
        <f t="shared" si="13"/>
        <v>5524</v>
      </c>
      <c r="G25" s="868">
        <f t="shared" si="13"/>
        <v>0</v>
      </c>
      <c r="H25" s="868">
        <f t="shared" si="11"/>
        <v>36127.420503</v>
      </c>
      <c r="I25" s="868">
        <f t="shared" ref="I25:N25" si="14">SUM(I26:I35)</f>
        <v>31030.420503</v>
      </c>
      <c r="J25" s="868">
        <f t="shared" si="14"/>
        <v>5097</v>
      </c>
      <c r="K25" s="868">
        <f t="shared" si="12"/>
        <v>37463.872903</v>
      </c>
      <c r="L25" s="868">
        <f t="shared" si="14"/>
        <v>31773.062903</v>
      </c>
      <c r="M25" s="868">
        <f t="shared" si="14"/>
        <v>5560.81</v>
      </c>
      <c r="N25" s="868">
        <f t="shared" si="14"/>
        <v>130</v>
      </c>
      <c r="O25" s="868"/>
      <c r="P25" s="868">
        <f t="shared" ref="P25:R25" si="15">SUM(P26:P35)</f>
        <v>30478.960944</v>
      </c>
      <c r="Q25" s="868">
        <f t="shared" si="15"/>
        <v>25078.052944</v>
      </c>
      <c r="R25" s="868">
        <f t="shared" si="15"/>
        <v>5400.908</v>
      </c>
      <c r="S25" s="868"/>
      <c r="T25" s="887"/>
    </row>
    <row r="26" ht="20.1" customHeight="1" spans="1:20">
      <c r="A26" s="1123" t="s">
        <v>382</v>
      </c>
      <c r="B26" s="871">
        <v>9591</v>
      </c>
      <c r="C26" s="871">
        <v>9895.8</v>
      </c>
      <c r="D26" s="871">
        <v>9895.8</v>
      </c>
      <c r="E26" s="871">
        <v>10210.479822</v>
      </c>
      <c r="F26" s="871"/>
      <c r="G26" s="871"/>
      <c r="H26" s="871">
        <f t="shared" si="11"/>
        <v>9591.87</v>
      </c>
      <c r="I26" s="871">
        <v>9591.87</v>
      </c>
      <c r="J26" s="871"/>
      <c r="K26" s="871">
        <f t="shared" si="12"/>
        <v>9591.87</v>
      </c>
      <c r="L26" s="871">
        <v>9591.87</v>
      </c>
      <c r="M26" s="871"/>
      <c r="N26" s="871"/>
      <c r="O26" s="871"/>
      <c r="P26" s="871">
        <f t="shared" ref="P26:P35" si="16">Q26+R26+S26</f>
        <v>9455.5</v>
      </c>
      <c r="Q26" s="871">
        <f>9455.5</f>
        <v>9455.5</v>
      </c>
      <c r="R26" s="871"/>
      <c r="S26" s="871"/>
      <c r="T26" s="887"/>
    </row>
    <row r="27" ht="20.1" customHeight="1" spans="1:20">
      <c r="A27" s="1123" t="s">
        <v>383</v>
      </c>
      <c r="B27" s="871">
        <v>2470</v>
      </c>
      <c r="C27" s="871">
        <v>2466.631648</v>
      </c>
      <c r="D27" s="871">
        <v>2466.631648</v>
      </c>
      <c r="E27" s="871">
        <v>2202.792417</v>
      </c>
      <c r="F27" s="871"/>
      <c r="G27" s="871"/>
      <c r="H27" s="871">
        <f t="shared" si="11"/>
        <v>2567.549772</v>
      </c>
      <c r="I27" s="871">
        <v>2567.549772</v>
      </c>
      <c r="J27" s="871"/>
      <c r="K27" s="871">
        <f t="shared" si="12"/>
        <v>2942.309772</v>
      </c>
      <c r="L27" s="871">
        <f>2567.549772+249.84+124.92</f>
        <v>2942.309772</v>
      </c>
      <c r="M27" s="871"/>
      <c r="N27" s="871"/>
      <c r="O27" s="871"/>
      <c r="P27" s="871">
        <f t="shared" si="16"/>
        <v>2846.103885</v>
      </c>
      <c r="Q27" s="871">
        <v>2846.103885</v>
      </c>
      <c r="R27" s="871"/>
      <c r="S27" s="871"/>
      <c r="T27" s="888"/>
    </row>
    <row r="28" ht="20.1" customHeight="1" spans="1:20">
      <c r="A28" s="1123" t="s">
        <v>384</v>
      </c>
      <c r="B28" s="871">
        <v>1190</v>
      </c>
      <c r="C28" s="871">
        <v>1978.428144</v>
      </c>
      <c r="D28" s="871">
        <v>1978.428144</v>
      </c>
      <c r="E28" s="871">
        <v>1953.552449</v>
      </c>
      <c r="F28" s="871"/>
      <c r="G28" s="871"/>
      <c r="H28" s="871">
        <f t="shared" si="11"/>
        <v>1970.224229</v>
      </c>
      <c r="I28" s="871">
        <v>1970.224229</v>
      </c>
      <c r="J28" s="871"/>
      <c r="K28" s="871">
        <f t="shared" si="12"/>
        <v>2220.064229</v>
      </c>
      <c r="L28" s="871">
        <f>1970.224229+166.56+83.28</f>
        <v>2220.064229</v>
      </c>
      <c r="M28" s="871"/>
      <c r="N28" s="871"/>
      <c r="O28" s="871"/>
      <c r="P28" s="871">
        <f t="shared" si="16"/>
        <v>2068.439655</v>
      </c>
      <c r="Q28" s="871">
        <v>2068.439655</v>
      </c>
      <c r="R28" s="871"/>
      <c r="S28" s="871"/>
      <c r="T28" s="888"/>
    </row>
    <row r="29" ht="20.1" customHeight="1" spans="1:20">
      <c r="A29" s="1123" t="s">
        <v>385</v>
      </c>
      <c r="B29" s="871">
        <v>1966</v>
      </c>
      <c r="C29" s="871">
        <v>1993.308</v>
      </c>
      <c r="D29" s="871">
        <v>1993.308</v>
      </c>
      <c r="E29" s="871">
        <v>2096.3506</v>
      </c>
      <c r="F29" s="871"/>
      <c r="G29" s="871"/>
      <c r="H29" s="871">
        <f t="shared" si="11"/>
        <v>1972.368</v>
      </c>
      <c r="I29" s="871">
        <v>1972.368</v>
      </c>
      <c r="J29" s="871"/>
      <c r="K29" s="871">
        <f t="shared" si="12"/>
        <v>1972.368</v>
      </c>
      <c r="L29" s="871">
        <v>1972.368</v>
      </c>
      <c r="M29" s="871"/>
      <c r="N29" s="871"/>
      <c r="O29" s="871"/>
      <c r="P29" s="871">
        <f t="shared" si="16"/>
        <v>1995.3</v>
      </c>
      <c r="Q29" s="871">
        <v>1995.3</v>
      </c>
      <c r="R29" s="871"/>
      <c r="S29" s="871"/>
      <c r="T29" s="888"/>
    </row>
    <row r="30" ht="20.1" customHeight="1" spans="1:20">
      <c r="A30" s="1123" t="s">
        <v>386</v>
      </c>
      <c r="B30" s="871">
        <v>1429</v>
      </c>
      <c r="C30" s="871">
        <v>1556.5</v>
      </c>
      <c r="D30" s="871">
        <v>1556.5</v>
      </c>
      <c r="E30" s="871">
        <v>1548.280162</v>
      </c>
      <c r="F30" s="871"/>
      <c r="G30" s="871"/>
      <c r="H30" s="871">
        <f t="shared" si="11"/>
        <v>1309.5</v>
      </c>
      <c r="I30" s="871">
        <v>1309.5</v>
      </c>
      <c r="J30" s="871"/>
      <c r="K30" s="871">
        <f t="shared" si="12"/>
        <v>1309.5</v>
      </c>
      <c r="L30" s="871">
        <v>1309.5</v>
      </c>
      <c r="M30" s="871"/>
      <c r="N30" s="871"/>
      <c r="O30" s="871"/>
      <c r="P30" s="871">
        <f t="shared" si="16"/>
        <v>1457</v>
      </c>
      <c r="Q30" s="871">
        <v>1457</v>
      </c>
      <c r="R30" s="871"/>
      <c r="S30" s="871"/>
      <c r="T30" s="888"/>
    </row>
    <row r="31" ht="20.1" customHeight="1" spans="1:20">
      <c r="A31" s="1123" t="s">
        <v>387</v>
      </c>
      <c r="B31" s="871">
        <v>1414</v>
      </c>
      <c r="C31" s="871">
        <v>1482.054246</v>
      </c>
      <c r="D31" s="871">
        <v>1482.054246</v>
      </c>
      <c r="E31" s="871">
        <v>1429.043189</v>
      </c>
      <c r="F31" s="871"/>
      <c r="G31" s="871"/>
      <c r="H31" s="871">
        <f t="shared" si="11"/>
        <v>1477.674702</v>
      </c>
      <c r="I31" s="871">
        <v>1477.674702</v>
      </c>
      <c r="J31" s="871"/>
      <c r="K31" s="871">
        <f t="shared" si="12"/>
        <v>1665.054702</v>
      </c>
      <c r="L31" s="871">
        <f>1477.674702+124.92+62.46</f>
        <v>1665.054702</v>
      </c>
      <c r="M31" s="871"/>
      <c r="N31" s="871"/>
      <c r="O31" s="871"/>
      <c r="P31" s="871">
        <f t="shared" si="16"/>
        <v>1552.197204</v>
      </c>
      <c r="Q31" s="871">
        <v>1552.197204</v>
      </c>
      <c r="R31" s="871"/>
      <c r="S31" s="871"/>
      <c r="T31" s="890"/>
    </row>
    <row r="32" ht="20.1" customHeight="1" spans="1:20">
      <c r="A32" s="1123" t="s">
        <v>388</v>
      </c>
      <c r="B32" s="871">
        <v>9719</v>
      </c>
      <c r="C32" s="871">
        <v>2911.092</v>
      </c>
      <c r="D32" s="871">
        <v>2911.092</v>
      </c>
      <c r="E32" s="871">
        <v>3235.6245</v>
      </c>
      <c r="F32" s="871">
        <v>5524</v>
      </c>
      <c r="G32" s="871"/>
      <c r="H32" s="871">
        <f t="shared" si="11"/>
        <v>7953.5042</v>
      </c>
      <c r="I32" s="871">
        <v>2856.5042</v>
      </c>
      <c r="J32" s="871">
        <v>5097</v>
      </c>
      <c r="K32" s="871">
        <f t="shared" si="12"/>
        <v>8547.3142</v>
      </c>
      <c r="L32" s="871">
        <v>2856.5042</v>
      </c>
      <c r="M32" s="871">
        <v>5560.81</v>
      </c>
      <c r="N32" s="871">
        <v>130</v>
      </c>
      <c r="O32" s="871"/>
      <c r="P32" s="871">
        <f t="shared" si="16"/>
        <v>8100.5922</v>
      </c>
      <c r="Q32" s="871">
        <v>2699.6842</v>
      </c>
      <c r="R32" s="871">
        <v>5400.908</v>
      </c>
      <c r="S32" s="871"/>
      <c r="T32" s="890"/>
    </row>
    <row r="33" ht="20.1" customHeight="1" spans="1:20">
      <c r="A33" s="1123" t="s">
        <v>389</v>
      </c>
      <c r="B33" s="871">
        <v>686</v>
      </c>
      <c r="C33" s="871">
        <v>698.208</v>
      </c>
      <c r="D33" s="871">
        <v>698.208</v>
      </c>
      <c r="E33" s="871">
        <v>723.0894</v>
      </c>
      <c r="F33" s="868"/>
      <c r="G33" s="871"/>
      <c r="H33" s="871">
        <f t="shared" si="11"/>
        <v>693.192</v>
      </c>
      <c r="I33" s="871">
        <v>693.192</v>
      </c>
      <c r="J33" s="871"/>
      <c r="K33" s="871">
        <f t="shared" si="12"/>
        <v>693.192</v>
      </c>
      <c r="L33" s="871">
        <v>693.192</v>
      </c>
      <c r="M33" s="868"/>
      <c r="N33" s="868"/>
      <c r="O33" s="868"/>
      <c r="P33" s="871">
        <f t="shared" si="16"/>
        <v>692.856</v>
      </c>
      <c r="Q33" s="871">
        <v>692.856</v>
      </c>
      <c r="R33" s="868"/>
      <c r="S33" s="868"/>
      <c r="T33" s="888"/>
    </row>
    <row r="34" ht="20.1" customHeight="1" spans="1:20">
      <c r="A34" s="1123" t="s">
        <v>390</v>
      </c>
      <c r="B34" s="871">
        <v>788</v>
      </c>
      <c r="C34" s="871">
        <v>220</v>
      </c>
      <c r="D34" s="871">
        <v>220</v>
      </c>
      <c r="E34" s="871">
        <v>896.477029</v>
      </c>
      <c r="F34" s="871"/>
      <c r="G34" s="871"/>
      <c r="H34" s="871">
        <f t="shared" si="11"/>
        <v>260</v>
      </c>
      <c r="I34" s="871">
        <v>260</v>
      </c>
      <c r="J34" s="871"/>
      <c r="K34" s="871">
        <f t="shared" si="12"/>
        <v>260</v>
      </c>
      <c r="L34" s="871">
        <v>260</v>
      </c>
      <c r="M34" s="871"/>
      <c r="N34" s="871"/>
      <c r="O34" s="871"/>
      <c r="P34" s="871">
        <f t="shared" si="16"/>
        <v>150</v>
      </c>
      <c r="Q34" s="871">
        <v>150</v>
      </c>
      <c r="R34" s="871"/>
      <c r="S34" s="871"/>
      <c r="T34" s="887"/>
    </row>
    <row r="35" ht="20.1" customHeight="1" spans="1:20">
      <c r="A35" s="1123" t="s">
        <v>391</v>
      </c>
      <c r="B35" s="871">
        <v>7844</v>
      </c>
      <c r="C35" s="871">
        <v>8061.9108</v>
      </c>
      <c r="D35" s="871">
        <v>8061.9108</v>
      </c>
      <c r="E35" s="871">
        <v>8030.816682</v>
      </c>
      <c r="F35" s="871"/>
      <c r="G35" s="871"/>
      <c r="H35" s="871">
        <f t="shared" si="11"/>
        <v>8331.5376</v>
      </c>
      <c r="I35" s="871">
        <f>7849.5376+482</f>
        <v>8331.5376</v>
      </c>
      <c r="J35" s="871"/>
      <c r="K35" s="871">
        <f t="shared" si="12"/>
        <v>8262.2</v>
      </c>
      <c r="L35" s="871">
        <v>8262.2</v>
      </c>
      <c r="M35" s="871"/>
      <c r="N35" s="871"/>
      <c r="O35" s="871"/>
      <c r="P35" s="871">
        <f t="shared" si="16"/>
        <v>2160.972</v>
      </c>
      <c r="Q35" s="871">
        <f>2115.012+45.96</f>
        <v>2160.972</v>
      </c>
      <c r="R35" s="871"/>
      <c r="S35" s="871"/>
      <c r="T35" s="887"/>
    </row>
    <row r="36" ht="20.1" customHeight="1" spans="1:20">
      <c r="A36" s="1124" t="s">
        <v>392</v>
      </c>
      <c r="B36" s="866">
        <f t="shared" ref="B36:G36" si="17">SUM(B37:B49)</f>
        <v>106297.3210747</v>
      </c>
      <c r="C36" s="868">
        <f t="shared" si="17"/>
        <v>96425.308</v>
      </c>
      <c r="D36" s="868">
        <f t="shared" si="17"/>
        <v>96425.308</v>
      </c>
      <c r="E36" s="868">
        <f t="shared" si="17"/>
        <v>32171.946292</v>
      </c>
      <c r="F36" s="868">
        <f t="shared" si="17"/>
        <v>63870.1225</v>
      </c>
      <c r="G36" s="868">
        <f t="shared" si="17"/>
        <v>0</v>
      </c>
      <c r="H36" s="868">
        <f t="shared" si="11"/>
        <v>108714.530308</v>
      </c>
      <c r="I36" s="868">
        <f t="shared" ref="I36:N36" si="18">SUM(I37:I49)</f>
        <v>37595.572072</v>
      </c>
      <c r="J36" s="868">
        <f t="shared" si="18"/>
        <v>71118.958236</v>
      </c>
      <c r="K36" s="868">
        <f t="shared" si="12"/>
        <v>108714.530308</v>
      </c>
      <c r="L36" s="868">
        <f t="shared" si="18"/>
        <v>37595.572072</v>
      </c>
      <c r="M36" s="868">
        <f t="shared" si="18"/>
        <v>71118.958236</v>
      </c>
      <c r="N36" s="868">
        <f t="shared" si="18"/>
        <v>0</v>
      </c>
      <c r="O36" s="868"/>
      <c r="P36" s="868">
        <f t="shared" ref="P36:R36" si="19">SUM(P37:P49)</f>
        <v>110146.50844</v>
      </c>
      <c r="Q36" s="868">
        <f t="shared" si="19"/>
        <v>45338.46844</v>
      </c>
      <c r="R36" s="868">
        <f t="shared" si="19"/>
        <v>64808.04</v>
      </c>
      <c r="S36" s="868"/>
      <c r="T36" s="891"/>
    </row>
    <row r="37" ht="20.1" customHeight="1" spans="1:22">
      <c r="A37" s="1123" t="s">
        <v>393</v>
      </c>
      <c r="B37" s="871">
        <v>24885.8986853</v>
      </c>
      <c r="C37" s="871">
        <v>24991.846</v>
      </c>
      <c r="D37" s="871">
        <v>24991.846</v>
      </c>
      <c r="E37" s="871">
        <v>9170.8781</v>
      </c>
      <c r="F37" s="871">
        <v>18144</v>
      </c>
      <c r="G37" s="871"/>
      <c r="H37" s="871">
        <f t="shared" si="11"/>
        <v>29141.186</v>
      </c>
      <c r="I37" s="871">
        <v>9697.186</v>
      </c>
      <c r="J37" s="871">
        <v>19444</v>
      </c>
      <c r="K37" s="871">
        <f t="shared" si="12"/>
        <v>29141.186</v>
      </c>
      <c r="L37" s="871">
        <f t="shared" ref="L37:L49" si="20">I37</f>
        <v>9697.186</v>
      </c>
      <c r="M37" s="871">
        <v>19444</v>
      </c>
      <c r="N37" s="871"/>
      <c r="O37" s="871"/>
      <c r="P37" s="871">
        <f t="shared" ref="P37:P49" si="21">Q37+R37</f>
        <v>27586.54</v>
      </c>
      <c r="Q37" s="871">
        <f>9297.08+1000-3239.74</f>
        <v>7057.34</v>
      </c>
      <c r="R37" s="871">
        <v>20529.2</v>
      </c>
      <c r="S37" s="871"/>
      <c r="T37" s="887"/>
      <c r="U37" s="871">
        <v>9697.186</v>
      </c>
      <c r="V37" s="871">
        <v>19444</v>
      </c>
    </row>
    <row r="38" ht="20.1" customHeight="1" spans="1:22">
      <c r="A38" s="1123" t="s">
        <v>394</v>
      </c>
      <c r="B38" s="871">
        <v>16025.3452769</v>
      </c>
      <c r="C38" s="871">
        <v>16227.932</v>
      </c>
      <c r="D38" s="871">
        <v>16227.932</v>
      </c>
      <c r="E38" s="871">
        <v>6198.1</v>
      </c>
      <c r="F38" s="871">
        <v>9065</v>
      </c>
      <c r="G38" s="871"/>
      <c r="H38" s="871">
        <f t="shared" si="11"/>
        <v>18506.18</v>
      </c>
      <c r="I38" s="871">
        <v>7526.18</v>
      </c>
      <c r="J38" s="871">
        <v>10980</v>
      </c>
      <c r="K38" s="871">
        <f t="shared" si="12"/>
        <v>18506.18</v>
      </c>
      <c r="L38" s="871">
        <f t="shared" si="20"/>
        <v>7526.18</v>
      </c>
      <c r="M38" s="871">
        <v>10980</v>
      </c>
      <c r="N38" s="871"/>
      <c r="O38" s="871"/>
      <c r="P38" s="871">
        <f t="shared" si="21"/>
        <v>15275.8064</v>
      </c>
      <c r="Q38" s="871">
        <f>5605.8064+1500-1765</f>
        <v>5340.8064</v>
      </c>
      <c r="R38" s="871">
        <v>9935</v>
      </c>
      <c r="S38" s="871"/>
      <c r="T38" s="887"/>
      <c r="U38" s="871">
        <v>7526.18</v>
      </c>
      <c r="V38" s="871">
        <v>10980</v>
      </c>
    </row>
    <row r="39" ht="20.1" customHeight="1" spans="1:22">
      <c r="A39" s="1123" t="s">
        <v>395</v>
      </c>
      <c r="B39" s="871">
        <v>9422.160786</v>
      </c>
      <c r="C39" s="871">
        <v>8150</v>
      </c>
      <c r="D39" s="871">
        <v>8150</v>
      </c>
      <c r="E39" s="871">
        <v>750.5</v>
      </c>
      <c r="F39" s="871">
        <v>12626</v>
      </c>
      <c r="G39" s="871"/>
      <c r="H39" s="871">
        <f t="shared" si="11"/>
        <v>8306</v>
      </c>
      <c r="I39" s="871">
        <v>695</v>
      </c>
      <c r="J39" s="871">
        <v>7611</v>
      </c>
      <c r="K39" s="871">
        <f t="shared" si="12"/>
        <v>8306</v>
      </c>
      <c r="L39" s="871">
        <f t="shared" si="20"/>
        <v>695</v>
      </c>
      <c r="M39" s="871">
        <v>7611</v>
      </c>
      <c r="N39" s="871"/>
      <c r="O39" s="871"/>
      <c r="P39" s="871">
        <f t="shared" si="21"/>
        <v>7268.54</v>
      </c>
      <c r="Q39" s="871">
        <v>1352.54</v>
      </c>
      <c r="R39" s="871">
        <v>5916</v>
      </c>
      <c r="S39" s="871"/>
      <c r="T39" s="887"/>
      <c r="U39" s="871">
        <v>695</v>
      </c>
      <c r="V39" s="871">
        <v>7611</v>
      </c>
    </row>
    <row r="40" ht="20.1" customHeight="1" spans="1:22">
      <c r="A40" s="1123" t="s">
        <v>396</v>
      </c>
      <c r="B40" s="871">
        <v>7509.0445518</v>
      </c>
      <c r="C40" s="871">
        <v>6506.58</v>
      </c>
      <c r="D40" s="871">
        <v>6506.58</v>
      </c>
      <c r="E40" s="871">
        <v>899.68</v>
      </c>
      <c r="F40" s="871">
        <v>6156</v>
      </c>
      <c r="G40" s="871"/>
      <c r="H40" s="871">
        <f t="shared" si="11"/>
        <v>7998.2077</v>
      </c>
      <c r="I40" s="871">
        <v>1169.2077</v>
      </c>
      <c r="J40" s="871">
        <v>6829</v>
      </c>
      <c r="K40" s="871">
        <f t="shared" si="12"/>
        <v>7998.2077</v>
      </c>
      <c r="L40" s="871">
        <f t="shared" si="20"/>
        <v>1169.2077</v>
      </c>
      <c r="M40" s="871">
        <v>6829</v>
      </c>
      <c r="N40" s="871"/>
      <c r="O40" s="871"/>
      <c r="P40" s="871">
        <f t="shared" si="21"/>
        <v>7656.28</v>
      </c>
      <c r="Q40" s="871">
        <v>1134.28</v>
      </c>
      <c r="R40" s="871">
        <v>6522</v>
      </c>
      <c r="S40" s="871"/>
      <c r="T40" s="887"/>
      <c r="U40" s="871">
        <v>1169.2077</v>
      </c>
      <c r="V40" s="871">
        <v>6829</v>
      </c>
    </row>
    <row r="41" ht="20.1" customHeight="1" spans="1:22">
      <c r="A41" s="1123" t="s">
        <v>397</v>
      </c>
      <c r="B41" s="871">
        <v>1945.76729</v>
      </c>
      <c r="C41" s="871">
        <v>2106</v>
      </c>
      <c r="D41" s="871">
        <v>2106</v>
      </c>
      <c r="E41" s="871">
        <v>1641.2</v>
      </c>
      <c r="F41" s="871">
        <v>709</v>
      </c>
      <c r="G41" s="871"/>
      <c r="H41" s="871">
        <f t="shared" si="11"/>
        <v>2082</v>
      </c>
      <c r="I41" s="871">
        <v>1410</v>
      </c>
      <c r="J41" s="871">
        <v>672</v>
      </c>
      <c r="K41" s="871">
        <f t="shared" si="12"/>
        <v>2082</v>
      </c>
      <c r="L41" s="871">
        <f t="shared" si="20"/>
        <v>1410</v>
      </c>
      <c r="M41" s="871">
        <v>672</v>
      </c>
      <c r="N41" s="871"/>
      <c r="O41" s="871"/>
      <c r="P41" s="871">
        <f t="shared" si="21"/>
        <v>2085</v>
      </c>
      <c r="Q41" s="871">
        <v>1410</v>
      </c>
      <c r="R41" s="871">
        <v>675</v>
      </c>
      <c r="S41" s="871"/>
      <c r="T41" s="887"/>
      <c r="U41" s="871">
        <v>1410</v>
      </c>
      <c r="V41" s="871">
        <v>672</v>
      </c>
    </row>
    <row r="42" ht="20.1" customHeight="1" spans="1:22">
      <c r="A42" s="1123" t="s">
        <v>398</v>
      </c>
      <c r="B42" s="871">
        <v>7175.333</v>
      </c>
      <c r="C42" s="871">
        <v>6985</v>
      </c>
      <c r="D42" s="871">
        <v>6985</v>
      </c>
      <c r="E42" s="871">
        <v>2130.03</v>
      </c>
      <c r="F42" s="871">
        <v>4393</v>
      </c>
      <c r="G42" s="871"/>
      <c r="H42" s="871">
        <f t="shared" si="11"/>
        <v>8696.2368</v>
      </c>
      <c r="I42" s="871">
        <v>3251.2368</v>
      </c>
      <c r="J42" s="871">
        <v>5445</v>
      </c>
      <c r="K42" s="871">
        <f t="shared" si="12"/>
        <v>8696.2368</v>
      </c>
      <c r="L42" s="871">
        <f t="shared" si="20"/>
        <v>3251.2368</v>
      </c>
      <c r="M42" s="871">
        <v>5445</v>
      </c>
      <c r="N42" s="871"/>
      <c r="O42" s="871"/>
      <c r="P42" s="871">
        <f t="shared" si="21"/>
        <v>9330.6968</v>
      </c>
      <c r="Q42" s="871">
        <v>3661.6968</v>
      </c>
      <c r="R42" s="871">
        <v>5669</v>
      </c>
      <c r="S42" s="871"/>
      <c r="T42" s="887"/>
      <c r="U42" s="871">
        <v>3251.2368</v>
      </c>
      <c r="V42" s="871">
        <v>5445</v>
      </c>
    </row>
    <row r="43" ht="20.1" customHeight="1" spans="1:22">
      <c r="A43" s="1123" t="s">
        <v>399</v>
      </c>
      <c r="B43" s="871">
        <v>12440.0788652</v>
      </c>
      <c r="C43" s="871">
        <v>12670.9</v>
      </c>
      <c r="D43" s="871">
        <v>12670.9</v>
      </c>
      <c r="E43" s="871">
        <v>1058.2</v>
      </c>
      <c r="F43" s="871">
        <v>233.6</v>
      </c>
      <c r="G43" s="871"/>
      <c r="H43" s="871">
        <f t="shared" si="11"/>
        <v>9730.75</v>
      </c>
      <c r="I43" s="871">
        <v>2234.75</v>
      </c>
      <c r="J43" s="871">
        <v>7496</v>
      </c>
      <c r="K43" s="871">
        <f t="shared" si="12"/>
        <v>9730.75</v>
      </c>
      <c r="L43" s="871">
        <f t="shared" si="20"/>
        <v>2234.75</v>
      </c>
      <c r="M43" s="871">
        <v>7496</v>
      </c>
      <c r="N43" s="871"/>
      <c r="O43" s="871"/>
      <c r="P43" s="871">
        <f t="shared" si="21"/>
        <v>8419.996</v>
      </c>
      <c r="Q43" s="871">
        <v>3201.996</v>
      </c>
      <c r="R43" s="871">
        <v>5218</v>
      </c>
      <c r="S43" s="871"/>
      <c r="T43" s="887"/>
      <c r="U43" s="871">
        <v>2234.75</v>
      </c>
      <c r="V43" s="871">
        <v>7496</v>
      </c>
    </row>
    <row r="44" ht="20.1" customHeight="1" spans="1:22">
      <c r="A44" s="1123" t="s">
        <v>400</v>
      </c>
      <c r="B44" s="871">
        <v>9238.5486688</v>
      </c>
      <c r="C44" s="871">
        <v>6820.8</v>
      </c>
      <c r="D44" s="871">
        <v>6820.8</v>
      </c>
      <c r="E44" s="871">
        <v>3963</v>
      </c>
      <c r="F44" s="871">
        <v>4468</v>
      </c>
      <c r="G44" s="871"/>
      <c r="H44" s="871">
        <f t="shared" si="11"/>
        <v>7337.5</v>
      </c>
      <c r="I44" s="871">
        <v>4737.5</v>
      </c>
      <c r="J44" s="871">
        <v>2600</v>
      </c>
      <c r="K44" s="871">
        <f t="shared" si="12"/>
        <v>7337.5</v>
      </c>
      <c r="L44" s="871">
        <f t="shared" si="20"/>
        <v>4737.5</v>
      </c>
      <c r="M44" s="871">
        <v>2600</v>
      </c>
      <c r="N44" s="871"/>
      <c r="O44" s="871"/>
      <c r="P44" s="871">
        <f t="shared" si="21"/>
        <v>9117</v>
      </c>
      <c r="Q44" s="871">
        <v>4478</v>
      </c>
      <c r="R44" s="871">
        <v>4639</v>
      </c>
      <c r="S44" s="871"/>
      <c r="T44" s="887"/>
      <c r="U44" s="871">
        <v>4737.5</v>
      </c>
      <c r="V44" s="871">
        <v>2600</v>
      </c>
    </row>
    <row r="45" ht="20.1" customHeight="1" spans="1:22">
      <c r="A45" s="1123" t="s">
        <v>401</v>
      </c>
      <c r="B45" s="871">
        <v>3187.4</v>
      </c>
      <c r="C45" s="871">
        <v>3405</v>
      </c>
      <c r="D45" s="871">
        <v>3405</v>
      </c>
      <c r="E45" s="871">
        <v>2261.75</v>
      </c>
      <c r="F45" s="871">
        <v>26</v>
      </c>
      <c r="G45" s="871"/>
      <c r="H45" s="871">
        <f t="shared" si="11"/>
        <v>3385.9</v>
      </c>
      <c r="I45" s="871">
        <v>2210.9</v>
      </c>
      <c r="J45" s="871">
        <v>1175</v>
      </c>
      <c r="K45" s="871">
        <f t="shared" si="12"/>
        <v>3385.9</v>
      </c>
      <c r="L45" s="871">
        <f t="shared" si="20"/>
        <v>2210.9</v>
      </c>
      <c r="M45" s="871">
        <v>1175</v>
      </c>
      <c r="N45" s="871"/>
      <c r="O45" s="871"/>
      <c r="P45" s="871">
        <f t="shared" si="21"/>
        <v>2631.98</v>
      </c>
      <c r="Q45" s="871">
        <v>2120.98</v>
      </c>
      <c r="R45" s="871">
        <v>511</v>
      </c>
      <c r="S45" s="871"/>
      <c r="T45" s="887"/>
      <c r="U45" s="871">
        <v>2210.9</v>
      </c>
      <c r="V45" s="871">
        <v>1175</v>
      </c>
    </row>
    <row r="46" ht="20.1" customHeight="1" spans="1:22">
      <c r="A46" s="1123" t="s">
        <v>402</v>
      </c>
      <c r="B46" s="871">
        <v>1374.141307</v>
      </c>
      <c r="C46" s="871">
        <v>1188.35</v>
      </c>
      <c r="D46" s="871">
        <v>1188.35</v>
      </c>
      <c r="E46" s="871">
        <v>1313.9</v>
      </c>
      <c r="F46" s="871">
        <v>0</v>
      </c>
      <c r="G46" s="871"/>
      <c r="H46" s="871">
        <f t="shared" si="11"/>
        <v>1180.82</v>
      </c>
      <c r="I46" s="871">
        <v>1180.82</v>
      </c>
      <c r="J46" s="871"/>
      <c r="K46" s="871">
        <f t="shared" si="12"/>
        <v>1180.82</v>
      </c>
      <c r="L46" s="871">
        <f t="shared" si="20"/>
        <v>1180.82</v>
      </c>
      <c r="M46" s="871"/>
      <c r="N46" s="871"/>
      <c r="O46" s="871"/>
      <c r="P46" s="871">
        <f t="shared" si="21"/>
        <v>1132.51884</v>
      </c>
      <c r="Q46" s="871">
        <v>1132.51884</v>
      </c>
      <c r="R46" s="871">
        <v>0</v>
      </c>
      <c r="S46" s="871"/>
      <c r="T46" s="887"/>
      <c r="U46" s="871">
        <v>1180.82</v>
      </c>
      <c r="V46" s="871"/>
    </row>
    <row r="47" ht="20.1" customHeight="1" spans="1:22">
      <c r="A47" s="1123" t="s">
        <v>403</v>
      </c>
      <c r="B47" s="871">
        <v>642.709298</v>
      </c>
      <c r="C47" s="871">
        <v>944.2</v>
      </c>
      <c r="D47" s="871">
        <v>944.2</v>
      </c>
      <c r="E47" s="871">
        <v>278.85</v>
      </c>
      <c r="F47" s="871">
        <v>600</v>
      </c>
      <c r="G47" s="871"/>
      <c r="H47" s="871">
        <f t="shared" si="11"/>
        <v>1113.67</v>
      </c>
      <c r="I47" s="871">
        <v>63.67</v>
      </c>
      <c r="J47" s="871">
        <v>1050</v>
      </c>
      <c r="K47" s="871">
        <f t="shared" si="12"/>
        <v>1113.67</v>
      </c>
      <c r="L47" s="871">
        <f t="shared" si="20"/>
        <v>63.67</v>
      </c>
      <c r="M47" s="871">
        <v>1050</v>
      </c>
      <c r="N47" s="871"/>
      <c r="O47" s="871"/>
      <c r="P47" s="871">
        <f t="shared" si="21"/>
        <v>692.84</v>
      </c>
      <c r="Q47" s="871">
        <v>608</v>
      </c>
      <c r="R47" s="871">
        <v>84.84</v>
      </c>
      <c r="S47" s="871"/>
      <c r="T47" s="887"/>
      <c r="U47" s="871">
        <v>63.67</v>
      </c>
      <c r="V47" s="871">
        <v>1050</v>
      </c>
    </row>
    <row r="48" ht="20.1" customHeight="1" spans="1:22">
      <c r="A48" s="1123" t="s">
        <v>404</v>
      </c>
      <c r="B48" s="871">
        <v>2710.2095</v>
      </c>
      <c r="C48" s="871">
        <v>3335.7</v>
      </c>
      <c r="D48" s="871">
        <v>3335.7</v>
      </c>
      <c r="E48" s="871">
        <v>296.8775</v>
      </c>
      <c r="F48" s="871">
        <v>346.6225</v>
      </c>
      <c r="G48" s="871"/>
      <c r="H48" s="871">
        <f t="shared" si="11"/>
        <v>745.7</v>
      </c>
      <c r="I48" s="871">
        <v>95.7</v>
      </c>
      <c r="J48" s="871">
        <v>650</v>
      </c>
      <c r="K48" s="871">
        <f t="shared" si="12"/>
        <v>745.7</v>
      </c>
      <c r="L48" s="871">
        <f t="shared" si="20"/>
        <v>95.7</v>
      </c>
      <c r="M48" s="871">
        <v>650</v>
      </c>
      <c r="N48" s="871"/>
      <c r="O48" s="871"/>
      <c r="P48" s="871">
        <f t="shared" si="21"/>
        <v>97</v>
      </c>
      <c r="Q48" s="871">
        <v>97</v>
      </c>
      <c r="R48" s="871">
        <v>0</v>
      </c>
      <c r="S48" s="871"/>
      <c r="T48" s="887"/>
      <c r="U48" s="871">
        <v>95.7</v>
      </c>
      <c r="V48" s="871">
        <v>650</v>
      </c>
    </row>
    <row r="49" ht="20.1" customHeight="1" spans="1:22">
      <c r="A49" s="1123" t="s">
        <v>405</v>
      </c>
      <c r="B49" s="871">
        <v>9740.6838457</v>
      </c>
      <c r="C49" s="871">
        <v>3093</v>
      </c>
      <c r="D49" s="871">
        <v>3093</v>
      </c>
      <c r="E49" s="871">
        <v>2208.980692</v>
      </c>
      <c r="F49" s="871">
        <v>7102.9</v>
      </c>
      <c r="G49" s="871"/>
      <c r="H49" s="871">
        <f t="shared" si="11"/>
        <v>10490.379808</v>
      </c>
      <c r="I49" s="871">
        <v>3323.421572</v>
      </c>
      <c r="J49" s="871">
        <f>12284.958236-2123-1945-1050</f>
        <v>7166.958236</v>
      </c>
      <c r="K49" s="871">
        <f t="shared" si="12"/>
        <v>10490.379808</v>
      </c>
      <c r="L49" s="871">
        <f t="shared" si="20"/>
        <v>3323.421572</v>
      </c>
      <c r="M49" s="871">
        <f>12284.958236-2123-1945-1050</f>
        <v>7166.958236</v>
      </c>
      <c r="N49" s="871"/>
      <c r="O49" s="871"/>
      <c r="P49" s="871">
        <f t="shared" si="21"/>
        <v>18852.3104</v>
      </c>
      <c r="Q49" s="871">
        <f>201+5000+8542.3104</f>
        <v>13743.3104</v>
      </c>
      <c r="R49" s="871">
        <v>5109</v>
      </c>
      <c r="S49" s="871"/>
      <c r="T49" s="887"/>
      <c r="U49" s="871">
        <v>3323.421572</v>
      </c>
      <c r="V49" s="871">
        <v>7166.958236</v>
      </c>
    </row>
    <row r="50" ht="20.1" customHeight="1" spans="1:20">
      <c r="A50" s="1124" t="s">
        <v>406</v>
      </c>
      <c r="B50" s="866">
        <f t="shared" ref="B50:N50" si="22">SUM(B51:B69)</f>
        <v>215626.252389</v>
      </c>
      <c r="C50" s="866">
        <f t="shared" si="22"/>
        <v>157401.3108</v>
      </c>
      <c r="D50" s="866">
        <f t="shared" si="22"/>
        <v>157401.3108</v>
      </c>
      <c r="E50" s="866">
        <f t="shared" si="22"/>
        <v>0</v>
      </c>
      <c r="F50" s="866">
        <f t="shared" si="22"/>
        <v>0</v>
      </c>
      <c r="G50" s="866">
        <f t="shared" si="22"/>
        <v>0</v>
      </c>
      <c r="H50" s="866">
        <f t="shared" si="22"/>
        <v>165442.510664</v>
      </c>
      <c r="I50" s="866">
        <f t="shared" si="22"/>
        <v>80445.454364</v>
      </c>
      <c r="J50" s="866">
        <f t="shared" si="22"/>
        <v>84997.0563</v>
      </c>
      <c r="K50" s="866">
        <f t="shared" si="22"/>
        <v>323957.785574</v>
      </c>
      <c r="L50" s="866">
        <f t="shared" si="22"/>
        <v>78469.354364</v>
      </c>
      <c r="M50" s="866">
        <f t="shared" si="22"/>
        <v>64677.2463</v>
      </c>
      <c r="N50" s="866">
        <f t="shared" si="22"/>
        <v>180011.18491</v>
      </c>
      <c r="O50" s="866"/>
      <c r="P50" s="866">
        <f t="shared" ref="P50:S50" si="23">SUM(P51:P69)</f>
        <v>346398.040773</v>
      </c>
      <c r="Q50" s="866">
        <f t="shared" si="23"/>
        <v>87775.797973</v>
      </c>
      <c r="R50" s="866">
        <f t="shared" si="23"/>
        <v>98572.2428</v>
      </c>
      <c r="S50" s="866">
        <f t="shared" si="23"/>
        <v>160050</v>
      </c>
      <c r="T50" s="891"/>
    </row>
    <row r="51" ht="20.1" customHeight="1" spans="1:23">
      <c r="A51" s="1123" t="s">
        <v>407</v>
      </c>
      <c r="B51" s="871">
        <f>15098.799257+350</f>
        <v>15448.799257</v>
      </c>
      <c r="C51" s="871">
        <f>18759.7668+350</f>
        <v>19109.7668</v>
      </c>
      <c r="D51" s="871">
        <f>18759.7668+350</f>
        <v>19109.7668</v>
      </c>
      <c r="E51" s="871"/>
      <c r="F51" s="871"/>
      <c r="G51" s="871"/>
      <c r="H51" s="871">
        <f t="shared" ref="H51:H54" si="24">SUM(I51:J51)</f>
        <v>15834.960904</v>
      </c>
      <c r="I51" s="871">
        <v>15287.994604</v>
      </c>
      <c r="J51" s="871">
        <v>546.9663</v>
      </c>
      <c r="K51" s="871">
        <f t="shared" ref="K51:K54" si="25">SUM(L51:N51)</f>
        <v>16233.933419</v>
      </c>
      <c r="L51" s="871">
        <f t="shared" ref="L51:L54" si="26">I51</f>
        <v>15287.994604</v>
      </c>
      <c r="M51" s="871">
        <f>546.9663+144</f>
        <v>690.9663</v>
      </c>
      <c r="N51" s="871">
        <v>254.972515</v>
      </c>
      <c r="O51" s="871"/>
      <c r="P51" s="871">
        <f t="shared" ref="P51:P69" si="27">Q51+R51+S51</f>
        <v>18479.52792</v>
      </c>
      <c r="Q51" s="871">
        <f>20950.07552-5000+611.8024</f>
        <v>16561.87792</v>
      </c>
      <c r="R51" s="871">
        <f>573.01+102.64</f>
        <v>675.65</v>
      </c>
      <c r="S51" s="871">
        <v>1242</v>
      </c>
      <c r="T51" s="891"/>
      <c r="U51" s="871">
        <v>15287.994604</v>
      </c>
      <c r="V51" s="871">
        <v>690.9663</v>
      </c>
      <c r="W51" s="871">
        <f t="shared" ref="W51:W65" si="28">U51+V51</f>
        <v>15978.960904</v>
      </c>
    </row>
    <row r="52" ht="20.1" customHeight="1" spans="1:23">
      <c r="A52" s="1123" t="s">
        <v>408</v>
      </c>
      <c r="B52" s="871">
        <v>10524.214796</v>
      </c>
      <c r="C52" s="871">
        <v>7049.2</v>
      </c>
      <c r="D52" s="871">
        <v>7049.2</v>
      </c>
      <c r="E52" s="871"/>
      <c r="F52" s="871"/>
      <c r="G52" s="871"/>
      <c r="H52" s="871">
        <f t="shared" si="24"/>
        <v>11001.591854</v>
      </c>
      <c r="I52" s="871">
        <f>8122.591854+45</f>
        <v>8167.591854</v>
      </c>
      <c r="J52" s="871">
        <v>2834</v>
      </c>
      <c r="K52" s="871">
        <f t="shared" si="25"/>
        <v>11021.417832</v>
      </c>
      <c r="L52" s="871">
        <f>I52-1976.1</f>
        <v>6191.491854</v>
      </c>
      <c r="M52" s="871">
        <v>2834</v>
      </c>
      <c r="N52" s="871">
        <v>1995.925978</v>
      </c>
      <c r="O52" s="871"/>
      <c r="P52" s="871">
        <f t="shared" si="27"/>
        <v>19636.8567</v>
      </c>
      <c r="Q52" s="871">
        <v>13281.3467</v>
      </c>
      <c r="R52" s="871">
        <v>3199.51</v>
      </c>
      <c r="S52" s="871">
        <v>3156</v>
      </c>
      <c r="T52" s="891"/>
      <c r="U52" s="871">
        <v>6191.491854</v>
      </c>
      <c r="V52" s="871">
        <v>2834</v>
      </c>
      <c r="W52" s="871">
        <f t="shared" si="28"/>
        <v>9025.491854</v>
      </c>
    </row>
    <row r="53" ht="20.1" customHeight="1" spans="1:23">
      <c r="A53" s="1123" t="s">
        <v>409</v>
      </c>
      <c r="B53" s="871">
        <v>16550.122658</v>
      </c>
      <c r="C53" s="871">
        <v>11200</v>
      </c>
      <c r="D53" s="871">
        <v>11200</v>
      </c>
      <c r="E53" s="871"/>
      <c r="F53" s="871"/>
      <c r="G53" s="871"/>
      <c r="H53" s="871">
        <f t="shared" si="24"/>
        <v>13048.25</v>
      </c>
      <c r="I53" s="871">
        <v>8446.25</v>
      </c>
      <c r="J53" s="871">
        <v>4602</v>
      </c>
      <c r="K53" s="871">
        <f>SUM(L53:N53)+800</f>
        <v>22072.831905</v>
      </c>
      <c r="L53" s="871">
        <f t="shared" si="26"/>
        <v>8446.25</v>
      </c>
      <c r="M53" s="871">
        <v>4138.19</v>
      </c>
      <c r="N53" s="871">
        <f>8818.391905-130-1048+1048</f>
        <v>8688.391905</v>
      </c>
      <c r="O53" s="871"/>
      <c r="P53" s="871">
        <f t="shared" si="27"/>
        <v>21464.7909</v>
      </c>
      <c r="Q53" s="871">
        <v>8258.6989</v>
      </c>
      <c r="R53" s="871">
        <v>6955.092</v>
      </c>
      <c r="S53" s="871">
        <v>6251</v>
      </c>
      <c r="T53" s="891"/>
      <c r="U53" s="871">
        <v>8446.25</v>
      </c>
      <c r="V53" s="871">
        <v>4138.19</v>
      </c>
      <c r="W53" s="871">
        <f t="shared" si="28"/>
        <v>12584.44</v>
      </c>
    </row>
    <row r="54" ht="20.1" customHeight="1" spans="1:23">
      <c r="A54" s="1123" t="s">
        <v>410</v>
      </c>
      <c r="B54" s="871">
        <v>7863.438754</v>
      </c>
      <c r="C54" s="871">
        <v>4073.263</v>
      </c>
      <c r="D54" s="871">
        <v>4073.263</v>
      </c>
      <c r="E54" s="871"/>
      <c r="F54" s="871"/>
      <c r="G54" s="871"/>
      <c r="H54" s="871">
        <f t="shared" si="24"/>
        <v>1792.92</v>
      </c>
      <c r="I54" s="871">
        <v>1634.92</v>
      </c>
      <c r="J54" s="871">
        <v>158</v>
      </c>
      <c r="K54" s="871">
        <f t="shared" si="25"/>
        <v>1893.096196</v>
      </c>
      <c r="L54" s="871">
        <f t="shared" si="26"/>
        <v>1634.92</v>
      </c>
      <c r="M54" s="871">
        <v>158</v>
      </c>
      <c r="N54" s="871">
        <v>100.176196</v>
      </c>
      <c r="O54" s="871"/>
      <c r="P54" s="871">
        <f t="shared" si="27"/>
        <v>5585.3488</v>
      </c>
      <c r="Q54" s="871">
        <f>8085.3488-2500</f>
        <v>5585.3488</v>
      </c>
      <c r="R54" s="871">
        <v>0</v>
      </c>
      <c r="S54" s="871"/>
      <c r="T54" s="891"/>
      <c r="U54" s="871">
        <v>1634.92</v>
      </c>
      <c r="V54" s="871">
        <v>158</v>
      </c>
      <c r="W54" s="871">
        <f t="shared" si="28"/>
        <v>1792.92</v>
      </c>
    </row>
    <row r="55" ht="20.1" customHeight="1" spans="1:23">
      <c r="A55" s="1123" t="s">
        <v>411</v>
      </c>
      <c r="B55" s="871"/>
      <c r="C55" s="871"/>
      <c r="D55" s="871"/>
      <c r="E55" s="871"/>
      <c r="F55" s="871"/>
      <c r="G55" s="871"/>
      <c r="H55" s="871"/>
      <c r="I55" s="871"/>
      <c r="J55" s="871"/>
      <c r="K55" s="871"/>
      <c r="L55" s="871"/>
      <c r="M55" s="871"/>
      <c r="N55" s="871"/>
      <c r="O55" s="871"/>
      <c r="P55" s="871">
        <f t="shared" si="27"/>
        <v>3658</v>
      </c>
      <c r="Q55" s="871"/>
      <c r="R55" s="871"/>
      <c r="S55" s="871">
        <v>3658</v>
      </c>
      <c r="T55" s="891"/>
      <c r="U55" s="871">
        <v>1977.589</v>
      </c>
      <c r="V55" s="871">
        <v>2445.82</v>
      </c>
      <c r="W55" s="871">
        <f t="shared" si="28"/>
        <v>4423.409</v>
      </c>
    </row>
    <row r="56" ht="20.1" customHeight="1" spans="1:23">
      <c r="A56" s="1123" t="s">
        <v>412</v>
      </c>
      <c r="B56" s="871">
        <v>10593.902766</v>
      </c>
      <c r="C56" s="871">
        <v>4971.44</v>
      </c>
      <c r="D56" s="871">
        <v>4971.44</v>
      </c>
      <c r="E56" s="871"/>
      <c r="F56" s="871"/>
      <c r="G56" s="871"/>
      <c r="H56" s="871">
        <f t="shared" ref="H56:H63" si="29">SUM(I56:J56)</f>
        <v>4423.409</v>
      </c>
      <c r="I56" s="871">
        <v>1977.589</v>
      </c>
      <c r="J56" s="871">
        <v>2445.82</v>
      </c>
      <c r="K56" s="871">
        <f t="shared" ref="K56:K63" si="30">SUM(L56:N56)</f>
        <v>6685.470224</v>
      </c>
      <c r="L56" s="871">
        <f t="shared" ref="L56:L63" si="31">I56</f>
        <v>1977.589</v>
      </c>
      <c r="M56" s="871">
        <v>2445.82</v>
      </c>
      <c r="N56" s="871">
        <f>2096.061224-767+767+166</f>
        <v>2262.061224</v>
      </c>
      <c r="O56" s="871"/>
      <c r="P56" s="871">
        <f t="shared" si="27"/>
        <v>17875.0347</v>
      </c>
      <c r="Q56" s="871">
        <v>2333.6747</v>
      </c>
      <c r="R56" s="871">
        <f>1193.36+1871</f>
        <v>3064.36</v>
      </c>
      <c r="S56" s="871">
        <v>12477</v>
      </c>
      <c r="T56" s="891"/>
      <c r="U56" s="871">
        <v>3906.181</v>
      </c>
      <c r="V56" s="871">
        <v>960</v>
      </c>
      <c r="W56" s="871">
        <f t="shared" si="28"/>
        <v>4866.181</v>
      </c>
    </row>
    <row r="57" ht="20.1" customHeight="1" spans="1:23">
      <c r="A57" s="1123" t="s">
        <v>413</v>
      </c>
      <c r="B57" s="871">
        <v>12496.43203</v>
      </c>
      <c r="C57" s="871">
        <v>5503</v>
      </c>
      <c r="D57" s="871">
        <v>5503</v>
      </c>
      <c r="E57" s="871"/>
      <c r="F57" s="871"/>
      <c r="G57" s="871"/>
      <c r="H57" s="871">
        <f t="shared" si="29"/>
        <v>4866.181</v>
      </c>
      <c r="I57" s="871">
        <v>3906.181</v>
      </c>
      <c r="J57" s="871">
        <v>960</v>
      </c>
      <c r="K57" s="871">
        <f t="shared" si="30"/>
        <v>15964.085891</v>
      </c>
      <c r="L57" s="871">
        <f t="shared" si="31"/>
        <v>3906.181</v>
      </c>
      <c r="M57" s="871">
        <v>960</v>
      </c>
      <c r="N57" s="871">
        <v>11097.904891</v>
      </c>
      <c r="O57" s="871"/>
      <c r="P57" s="871">
        <f t="shared" si="27"/>
        <v>6176.8873</v>
      </c>
      <c r="Q57" s="871">
        <v>2615.8873</v>
      </c>
      <c r="R57" s="871">
        <v>1897</v>
      </c>
      <c r="S57" s="871">
        <v>1664</v>
      </c>
      <c r="T57" s="891"/>
      <c r="U57" s="871">
        <v>2689.241312</v>
      </c>
      <c r="V57" s="871">
        <v>4140</v>
      </c>
      <c r="W57" s="871">
        <f t="shared" si="28"/>
        <v>6829.241312</v>
      </c>
    </row>
    <row r="58" ht="20.1" customHeight="1" spans="1:23">
      <c r="A58" s="1123" t="s">
        <v>414</v>
      </c>
      <c r="B58" s="871">
        <v>18710.782013</v>
      </c>
      <c r="C58" s="871">
        <v>6298.746</v>
      </c>
      <c r="D58" s="871">
        <v>6298.746</v>
      </c>
      <c r="E58" s="871"/>
      <c r="F58" s="871"/>
      <c r="G58" s="871"/>
      <c r="H58" s="871">
        <f t="shared" si="29"/>
        <v>6829.241312</v>
      </c>
      <c r="I58" s="871">
        <v>2689.241312</v>
      </c>
      <c r="J58" s="871">
        <v>4140</v>
      </c>
      <c r="K58" s="871">
        <f t="shared" si="30"/>
        <v>19222.19883</v>
      </c>
      <c r="L58" s="871">
        <f t="shared" si="31"/>
        <v>2689.241312</v>
      </c>
      <c r="M58" s="871">
        <v>4140</v>
      </c>
      <c r="N58" s="871">
        <v>12392.957518</v>
      </c>
      <c r="O58" s="871"/>
      <c r="P58" s="871">
        <f t="shared" si="27"/>
        <v>22368.7611</v>
      </c>
      <c r="Q58" s="871">
        <v>5319.405</v>
      </c>
      <c r="R58" s="871">
        <f>7077.3561+1600</f>
        <v>8677.3561</v>
      </c>
      <c r="S58" s="871">
        <v>8372</v>
      </c>
      <c r="T58" s="891"/>
      <c r="U58" s="871">
        <v>17069.6911</v>
      </c>
      <c r="V58" s="871"/>
      <c r="W58" s="871">
        <f t="shared" si="28"/>
        <v>17069.6911</v>
      </c>
    </row>
    <row r="59" ht="20.1" customHeight="1" spans="1:23">
      <c r="A59" s="1123" t="s">
        <v>415</v>
      </c>
      <c r="B59" s="871">
        <v>20044.91505</v>
      </c>
      <c r="C59" s="871">
        <v>18964</v>
      </c>
      <c r="D59" s="871">
        <v>18964</v>
      </c>
      <c r="E59" s="871"/>
      <c r="F59" s="871"/>
      <c r="G59" s="871"/>
      <c r="H59" s="871">
        <f t="shared" si="29"/>
        <v>17069.6911</v>
      </c>
      <c r="I59" s="871">
        <v>17069.6911</v>
      </c>
      <c r="J59" s="871"/>
      <c r="K59" s="871">
        <f t="shared" si="30"/>
        <v>32366.253051</v>
      </c>
      <c r="L59" s="871">
        <f t="shared" si="31"/>
        <v>17069.6911</v>
      </c>
      <c r="M59" s="871"/>
      <c r="N59" s="871">
        <v>15296.561951</v>
      </c>
      <c r="O59" s="871"/>
      <c r="P59" s="871">
        <f t="shared" si="27"/>
        <v>39313.9358</v>
      </c>
      <c r="Q59" s="871">
        <v>21503.9358</v>
      </c>
      <c r="R59" s="871">
        <v>0</v>
      </c>
      <c r="S59" s="871">
        <v>17810</v>
      </c>
      <c r="T59" s="891"/>
      <c r="U59" s="871">
        <v>9548.4703</v>
      </c>
      <c r="V59" s="871">
        <v>13232.56</v>
      </c>
      <c r="W59" s="871">
        <f t="shared" si="28"/>
        <v>22781.0303</v>
      </c>
    </row>
    <row r="60" ht="20.1" customHeight="1" spans="1:23">
      <c r="A60" s="1123" t="s">
        <v>416</v>
      </c>
      <c r="B60" s="871">
        <v>40536.347301</v>
      </c>
      <c r="C60" s="871">
        <v>33245</v>
      </c>
      <c r="D60" s="871">
        <v>33245</v>
      </c>
      <c r="E60" s="871"/>
      <c r="F60" s="871"/>
      <c r="G60" s="871"/>
      <c r="H60" s="871">
        <f t="shared" si="29"/>
        <v>32781.0303</v>
      </c>
      <c r="I60" s="871">
        <v>9548.4703</v>
      </c>
      <c r="J60" s="871">
        <f>19972.56+2123+1945-650-158</f>
        <v>23232.56</v>
      </c>
      <c r="K60" s="871">
        <f t="shared" si="30"/>
        <v>100904.647366</v>
      </c>
      <c r="L60" s="871">
        <f t="shared" si="31"/>
        <v>9548.4703</v>
      </c>
      <c r="M60" s="871">
        <f>19972.56+2123+1945-650-158-10000</f>
        <v>13232.56</v>
      </c>
      <c r="N60" s="871">
        <v>78123.617066</v>
      </c>
      <c r="O60" s="871"/>
      <c r="P60" s="871">
        <f t="shared" si="27"/>
        <v>68865.290053</v>
      </c>
      <c r="Q60" s="871">
        <v>5835.290053</v>
      </c>
      <c r="R60" s="871">
        <f>31835-10000+6182</f>
        <v>28017</v>
      </c>
      <c r="S60" s="871">
        <v>35013</v>
      </c>
      <c r="T60" s="891"/>
      <c r="U60" s="871">
        <v>559.9</v>
      </c>
      <c r="V60" s="871">
        <v>10937.78</v>
      </c>
      <c r="W60" s="871">
        <f t="shared" si="28"/>
        <v>11497.68</v>
      </c>
    </row>
    <row r="61" ht="20.1" customHeight="1" spans="1:23">
      <c r="A61" s="1123" t="s">
        <v>417</v>
      </c>
      <c r="B61" s="871">
        <v>16517.618145</v>
      </c>
      <c r="C61" s="871">
        <v>9283.96</v>
      </c>
      <c r="D61" s="871">
        <v>9283.96</v>
      </c>
      <c r="E61" s="871"/>
      <c r="F61" s="871"/>
      <c r="G61" s="871"/>
      <c r="H61" s="871">
        <f t="shared" si="29"/>
        <v>15497.68</v>
      </c>
      <c r="I61" s="871">
        <v>559.9</v>
      </c>
      <c r="J61" s="871">
        <v>14937.78</v>
      </c>
      <c r="K61" s="871">
        <f t="shared" si="30"/>
        <v>30462.299241</v>
      </c>
      <c r="L61" s="871">
        <f t="shared" si="31"/>
        <v>559.9</v>
      </c>
      <c r="M61" s="871">
        <f>14937.78-4000</f>
        <v>10937.78</v>
      </c>
      <c r="N61" s="871">
        <v>18964.619241</v>
      </c>
      <c r="O61" s="871"/>
      <c r="P61" s="871">
        <f t="shared" si="27"/>
        <v>31224.98</v>
      </c>
      <c r="Q61" s="871">
        <v>1650.41</v>
      </c>
      <c r="R61" s="871">
        <f>16645.57-8000</f>
        <v>8645.57</v>
      </c>
      <c r="S61" s="871">
        <v>20929</v>
      </c>
      <c r="T61" s="891"/>
      <c r="U61" s="871">
        <v>1265.18</v>
      </c>
      <c r="V61" s="871">
        <v>2160</v>
      </c>
      <c r="W61" s="871">
        <f t="shared" si="28"/>
        <v>3425.18</v>
      </c>
    </row>
    <row r="62" ht="20.1" customHeight="1" spans="1:23">
      <c r="A62" s="1123" t="s">
        <v>418</v>
      </c>
      <c r="B62" s="871">
        <v>1240.49196</v>
      </c>
      <c r="C62" s="871">
        <v>2178.2</v>
      </c>
      <c r="D62" s="871">
        <v>2178.2</v>
      </c>
      <c r="E62" s="871"/>
      <c r="F62" s="871"/>
      <c r="G62" s="871"/>
      <c r="H62" s="871">
        <f t="shared" si="29"/>
        <v>3425.18</v>
      </c>
      <c r="I62" s="871">
        <v>1265.18</v>
      </c>
      <c r="J62" s="871">
        <v>2160</v>
      </c>
      <c r="K62" s="871">
        <f t="shared" si="30"/>
        <v>3721.68</v>
      </c>
      <c r="L62" s="871">
        <f t="shared" si="31"/>
        <v>1265.18</v>
      </c>
      <c r="M62" s="871">
        <v>2160</v>
      </c>
      <c r="N62" s="871">
        <v>296.5</v>
      </c>
      <c r="O62" s="871"/>
      <c r="P62" s="871">
        <f t="shared" si="27"/>
        <v>2936.696</v>
      </c>
      <c r="Q62" s="871">
        <v>616.696</v>
      </c>
      <c r="R62" s="871">
        <v>1000</v>
      </c>
      <c r="S62" s="871">
        <v>1320</v>
      </c>
      <c r="T62" s="892"/>
      <c r="U62" s="871">
        <v>620.1</v>
      </c>
      <c r="V62" s="871">
        <v>580</v>
      </c>
      <c r="W62" s="871">
        <f t="shared" si="28"/>
        <v>1200.1</v>
      </c>
    </row>
    <row r="63" ht="20.1" customHeight="1" spans="1:23">
      <c r="A63" s="1123" t="s">
        <v>419</v>
      </c>
      <c r="B63" s="871">
        <v>835.536573</v>
      </c>
      <c r="C63" s="871">
        <v>1737.995</v>
      </c>
      <c r="D63" s="871">
        <v>1737.995</v>
      </c>
      <c r="E63" s="871"/>
      <c r="F63" s="871"/>
      <c r="G63" s="871"/>
      <c r="H63" s="871">
        <f t="shared" si="29"/>
        <v>1200.1</v>
      </c>
      <c r="I63" s="871">
        <v>620.1</v>
      </c>
      <c r="J63" s="871">
        <v>580</v>
      </c>
      <c r="K63" s="871">
        <f t="shared" si="30"/>
        <v>1704.526</v>
      </c>
      <c r="L63" s="871">
        <f t="shared" si="31"/>
        <v>620.1</v>
      </c>
      <c r="M63" s="871">
        <v>580</v>
      </c>
      <c r="N63" s="871">
        <v>504.426</v>
      </c>
      <c r="O63" s="871"/>
      <c r="P63" s="871">
        <f t="shared" si="27"/>
        <v>548.3296</v>
      </c>
      <c r="Q63" s="871">
        <v>37.3296</v>
      </c>
      <c r="R63" s="871">
        <v>50</v>
      </c>
      <c r="S63" s="871">
        <v>461</v>
      </c>
      <c r="T63" s="891"/>
      <c r="U63" s="871">
        <v>283.5376</v>
      </c>
      <c r="V63" s="871">
        <v>19958.65</v>
      </c>
      <c r="W63" s="871">
        <f t="shared" si="28"/>
        <v>20242.1876</v>
      </c>
    </row>
    <row r="64" ht="20.1" customHeight="1" spans="1:23">
      <c r="A64" s="1123" t="s">
        <v>420</v>
      </c>
      <c r="B64" s="871"/>
      <c r="C64" s="871"/>
      <c r="D64" s="871"/>
      <c r="E64" s="871"/>
      <c r="F64" s="871"/>
      <c r="G64" s="871"/>
      <c r="H64" s="871"/>
      <c r="I64" s="871"/>
      <c r="J64" s="871"/>
      <c r="K64" s="871"/>
      <c r="L64" s="871"/>
      <c r="M64" s="871"/>
      <c r="N64" s="871"/>
      <c r="O64" s="871"/>
      <c r="P64" s="871">
        <f t="shared" si="27"/>
        <v>84</v>
      </c>
      <c r="Q64" s="871"/>
      <c r="R64" s="871"/>
      <c r="S64" s="871">
        <v>84</v>
      </c>
      <c r="T64" s="891"/>
      <c r="U64" s="871">
        <v>3409.0148</v>
      </c>
      <c r="V64" s="871">
        <v>2044.28</v>
      </c>
      <c r="W64" s="871">
        <f t="shared" si="28"/>
        <v>5453.2948</v>
      </c>
    </row>
    <row r="65" ht="20.1" customHeight="1" spans="1:23">
      <c r="A65" s="1123" t="s">
        <v>421</v>
      </c>
      <c r="B65" s="871"/>
      <c r="C65" s="871"/>
      <c r="D65" s="871"/>
      <c r="E65" s="871"/>
      <c r="F65" s="871"/>
      <c r="G65" s="871"/>
      <c r="H65" s="871"/>
      <c r="I65" s="871"/>
      <c r="J65" s="871"/>
      <c r="K65" s="871"/>
      <c r="L65" s="871"/>
      <c r="M65" s="871"/>
      <c r="N65" s="871"/>
      <c r="O65" s="871"/>
      <c r="P65" s="871">
        <f t="shared" si="27"/>
        <v>1231</v>
      </c>
      <c r="Q65" s="871"/>
      <c r="R65" s="871"/>
      <c r="S65" s="871">
        <v>1231</v>
      </c>
      <c r="T65" s="891"/>
      <c r="U65" s="871">
        <v>5579.792794</v>
      </c>
      <c r="V65" s="871">
        <v>397</v>
      </c>
      <c r="W65" s="871">
        <f t="shared" si="28"/>
        <v>5976.792794</v>
      </c>
    </row>
    <row r="66" s="848" customFormat="1" ht="20.1" customHeight="1" spans="1:20">
      <c r="A66" s="1123" t="s">
        <v>422</v>
      </c>
      <c r="B66" s="871">
        <v>28373.661182</v>
      </c>
      <c r="C66" s="871">
        <v>22895.6</v>
      </c>
      <c r="D66" s="871">
        <v>22895.6</v>
      </c>
      <c r="E66" s="871"/>
      <c r="F66" s="871"/>
      <c r="G66" s="871"/>
      <c r="H66" s="871">
        <f t="shared" ref="H66:H69" si="32">SUM(I66:J66)</f>
        <v>26242.1876</v>
      </c>
      <c r="I66" s="871">
        <v>283.5376</v>
      </c>
      <c r="J66" s="871">
        <v>25958.65</v>
      </c>
      <c r="K66" s="871">
        <f t="shared" ref="K66:K69" si="33">SUM(L66:N66)</f>
        <v>43911.849055</v>
      </c>
      <c r="L66" s="871">
        <f t="shared" ref="L66:L69" si="34">I66</f>
        <v>283.5376</v>
      </c>
      <c r="M66" s="871">
        <f>25958.65-6000</f>
        <v>19958.65</v>
      </c>
      <c r="N66" s="871">
        <v>23669.661455</v>
      </c>
      <c r="O66" s="871"/>
      <c r="P66" s="871">
        <f t="shared" si="27"/>
        <v>79654</v>
      </c>
      <c r="Q66" s="871">
        <v>0</v>
      </c>
      <c r="R66" s="871">
        <f>23369+11207</f>
        <v>34576</v>
      </c>
      <c r="S66" s="871">
        <v>45078</v>
      </c>
      <c r="T66" s="891"/>
    </row>
    <row r="67" s="848" customFormat="1" ht="19" customHeight="1" spans="1:20">
      <c r="A67" s="1123" t="s">
        <v>423</v>
      </c>
      <c r="B67" s="871"/>
      <c r="C67" s="871"/>
      <c r="D67" s="871"/>
      <c r="E67" s="871"/>
      <c r="F67" s="871"/>
      <c r="G67" s="871"/>
      <c r="H67" s="871"/>
      <c r="I67" s="871"/>
      <c r="J67" s="871"/>
      <c r="K67" s="871"/>
      <c r="L67" s="871"/>
      <c r="M67" s="871"/>
      <c r="N67" s="871"/>
      <c r="O67" s="871"/>
      <c r="P67" s="871">
        <f t="shared" si="27"/>
        <v>50</v>
      </c>
      <c r="Q67" s="871"/>
      <c r="R67" s="871"/>
      <c r="S67" s="871">
        <v>50</v>
      </c>
      <c r="T67" s="891"/>
    </row>
    <row r="68" s="848" customFormat="1" ht="20.1" customHeight="1" spans="1:20">
      <c r="A68" s="1123" t="s">
        <v>424</v>
      </c>
      <c r="B68" s="871">
        <f>5202.5803+1316+2609</f>
        <v>9127.5803</v>
      </c>
      <c r="C68" s="871">
        <v>4428.14</v>
      </c>
      <c r="D68" s="871">
        <v>4428.14</v>
      </c>
      <c r="E68" s="871"/>
      <c r="F68" s="871"/>
      <c r="G68" s="871"/>
      <c r="H68" s="871">
        <f t="shared" si="32"/>
        <v>5453.2948</v>
      </c>
      <c r="I68" s="871">
        <v>3409.0148</v>
      </c>
      <c r="J68" s="871">
        <v>2044.28</v>
      </c>
      <c r="K68" s="871">
        <f t="shared" si="33"/>
        <v>6519.483679</v>
      </c>
      <c r="L68" s="871">
        <f t="shared" si="34"/>
        <v>3409.0148</v>
      </c>
      <c r="M68" s="871">
        <v>2044.28</v>
      </c>
      <c r="N68" s="871">
        <v>1066.188879</v>
      </c>
      <c r="O68" s="871"/>
      <c r="P68" s="871">
        <f t="shared" si="27"/>
        <v>2924.876</v>
      </c>
      <c r="Q68" s="871">
        <v>916.876</v>
      </c>
      <c r="R68" s="871">
        <v>754</v>
      </c>
      <c r="S68" s="871">
        <v>1254</v>
      </c>
      <c r="T68" s="891"/>
    </row>
    <row r="69" ht="20.1" customHeight="1" spans="1:20">
      <c r="A69" s="1123" t="s">
        <v>425</v>
      </c>
      <c r="B69" s="871">
        <v>6762.409604</v>
      </c>
      <c r="C69" s="871">
        <v>6463</v>
      </c>
      <c r="D69" s="871">
        <v>6463</v>
      </c>
      <c r="E69" s="871"/>
      <c r="F69" s="871"/>
      <c r="G69" s="871"/>
      <c r="H69" s="871">
        <f t="shared" si="32"/>
        <v>5976.792794</v>
      </c>
      <c r="I69" s="871">
        <v>5579.792794</v>
      </c>
      <c r="J69" s="871">
        <v>397</v>
      </c>
      <c r="K69" s="871">
        <f t="shared" si="33"/>
        <v>11274.012885</v>
      </c>
      <c r="L69" s="871">
        <f t="shared" si="34"/>
        <v>5579.792794</v>
      </c>
      <c r="M69" s="871">
        <v>397</v>
      </c>
      <c r="N69" s="871">
        <f>5463.220091-166</f>
        <v>5297.220091</v>
      </c>
      <c r="O69" s="871"/>
      <c r="P69" s="871">
        <f t="shared" si="27"/>
        <v>4319.7259</v>
      </c>
      <c r="Q69" s="871">
        <v>3259.0212</v>
      </c>
      <c r="R69" s="871">
        <v>1060.7047</v>
      </c>
      <c r="S69" s="871"/>
      <c r="T69" s="891"/>
    </row>
    <row r="70" ht="24" customHeight="1" spans="1:20">
      <c r="A70" s="1124" t="s">
        <v>426</v>
      </c>
      <c r="B70" s="866" t="e">
        <f>B71+B72+#REF!+B76+B77+B78+B81+B82+B83+B91+#REF!+B75</f>
        <v>#REF!</v>
      </c>
      <c r="C70" s="866" t="e">
        <f>C71+C72+#REF!+C76+C77+C78+C81+C82+C83+C91+#REF!+C75</f>
        <v>#REF!</v>
      </c>
      <c r="D70" s="866" t="e">
        <f>D71+D72+#REF!+D76+D77+D78+D81+D82+D83+D91+#REF!+D75</f>
        <v>#REF!</v>
      </c>
      <c r="E70" s="866" t="e">
        <f>E71+E72+#REF!+E76+E77+E78+E81+E82+E83+E91+#REF!+E75</f>
        <v>#REF!</v>
      </c>
      <c r="F70" s="866" t="e">
        <f>F71+F72+#REF!+F76+F77+F78+F81+F82+F83+F91+#REF!+F75</f>
        <v>#REF!</v>
      </c>
      <c r="G70" s="866" t="e">
        <f>G71+G72+#REF!+G76+G77+G78+G81+G82+G83+G91+#REF!+G75</f>
        <v>#REF!</v>
      </c>
      <c r="H70" s="866" t="e">
        <f>H71+H72+#REF!+H76+H77+H78+H81+H82+H83+H91+#REF!+H75</f>
        <v>#REF!</v>
      </c>
      <c r="I70" s="866" t="e">
        <f>I71+I72+#REF!+I76+I77+I78+I81+I82+I83+I91+#REF!+I75</f>
        <v>#REF!</v>
      </c>
      <c r="J70" s="866" t="e">
        <f>J71+J72+#REF!+J76+J77+J78+J81+J82+J83+J91+#REF!+J75</f>
        <v>#REF!</v>
      </c>
      <c r="K70" s="866">
        <f>K71+K72+K76+K77+K78+K81+K82+K83+K91+K75</f>
        <v>105177.51743252</v>
      </c>
      <c r="L70" s="866" t="e">
        <f>L71+L72+L76+L77+L78+L81+L82+L83+L91+#REF!+L75</f>
        <v>#REF!</v>
      </c>
      <c r="M70" s="866" t="e">
        <f>M71+M72+M76+M77+M78+M81+M82+M83+M91+#REF!+M75</f>
        <v>#REF!</v>
      </c>
      <c r="N70" s="866" t="e">
        <f>N71+N72+N76+N77+N78+N81+N82+N83+N91+#REF!+N75</f>
        <v>#REF!</v>
      </c>
      <c r="O70" s="866" t="e">
        <f>O71+O72+O76+O77+O78+O81+O82+O83+O91+#REF!+O75</f>
        <v>#REF!</v>
      </c>
      <c r="P70" s="866">
        <f>P71+P72+P76+P77+P78+P81+P82+P83+P91+P75+P90</f>
        <v>118362.2376</v>
      </c>
      <c r="Q70" s="866">
        <f>Q71+Q72+Q76+Q77+Q78+Q81+Q82+Q83+Q91+Q75+Q90</f>
        <v>82576</v>
      </c>
      <c r="R70" s="866">
        <f t="shared" ref="P70:S70" si="35">R71+R72+R76+R77+R78+R81+R82+R83+R91+R75</f>
        <v>0</v>
      </c>
      <c r="S70" s="866">
        <f t="shared" si="35"/>
        <v>35786.2376</v>
      </c>
      <c r="T70" s="892"/>
    </row>
    <row r="71" ht="20.1" customHeight="1" spans="1:20">
      <c r="A71" s="1125" t="s">
        <v>427</v>
      </c>
      <c r="B71" s="871">
        <v>32264</v>
      </c>
      <c r="C71" s="871">
        <v>20926</v>
      </c>
      <c r="D71" s="871">
        <v>20926</v>
      </c>
      <c r="E71" s="871">
        <v>7000</v>
      </c>
      <c r="F71" s="871"/>
      <c r="G71" s="871"/>
      <c r="H71" s="871">
        <f t="shared" ref="H71:H77" si="36">SUM(I71:J71)</f>
        <v>0</v>
      </c>
      <c r="I71" s="871"/>
      <c r="J71" s="871"/>
      <c r="K71" s="871">
        <f t="shared" ref="K71:K77" si="37">SUM(L71:N71)</f>
        <v>12108.9</v>
      </c>
      <c r="L71" s="871">
        <f>5000+5000+2108.9</f>
        <v>12108.9</v>
      </c>
      <c r="M71" s="868"/>
      <c r="N71" s="868"/>
      <c r="O71" s="868"/>
      <c r="P71" s="868">
        <f t="shared" ref="P71:P90" si="38">Q71+R71+S71</f>
        <v>24000</v>
      </c>
      <c r="Q71" s="868">
        <f>9000+10000+5000</f>
        <v>24000</v>
      </c>
      <c r="R71" s="868"/>
      <c r="S71" s="868"/>
      <c r="T71" s="891"/>
    </row>
    <row r="72" ht="20.1" customHeight="1" spans="1:20">
      <c r="A72" s="1125" t="s">
        <v>428</v>
      </c>
      <c r="B72" s="870">
        <f t="shared" ref="B72:O72" si="39">SUM(B73:B74)</f>
        <v>0</v>
      </c>
      <c r="C72" s="870">
        <f t="shared" si="39"/>
        <v>6650</v>
      </c>
      <c r="D72" s="870">
        <f t="shared" si="39"/>
        <v>6650</v>
      </c>
      <c r="E72" s="870">
        <f t="shared" si="39"/>
        <v>4610</v>
      </c>
      <c r="F72" s="870">
        <f t="shared" si="39"/>
        <v>0</v>
      </c>
      <c r="G72" s="870">
        <f t="shared" si="39"/>
        <v>0</v>
      </c>
      <c r="H72" s="870">
        <f t="shared" si="39"/>
        <v>0</v>
      </c>
      <c r="I72" s="870">
        <f t="shared" si="39"/>
        <v>0</v>
      </c>
      <c r="J72" s="870">
        <f t="shared" si="39"/>
        <v>0</v>
      </c>
      <c r="K72" s="870">
        <f t="shared" si="39"/>
        <v>6338.05743252</v>
      </c>
      <c r="L72" s="870">
        <f t="shared" si="39"/>
        <v>6338.05743252</v>
      </c>
      <c r="M72" s="870">
        <f t="shared" si="39"/>
        <v>0</v>
      </c>
      <c r="N72" s="870">
        <f t="shared" si="39"/>
        <v>0</v>
      </c>
      <c r="O72" s="870">
        <f t="shared" si="39"/>
        <v>0</v>
      </c>
      <c r="P72" s="868">
        <f t="shared" si="38"/>
        <v>9000</v>
      </c>
      <c r="Q72" s="870">
        <f t="shared" ref="Q72:S72" si="40">SUM(Q73:Q74)</f>
        <v>9000</v>
      </c>
      <c r="R72" s="870">
        <f t="shared" si="40"/>
        <v>0</v>
      </c>
      <c r="S72" s="870">
        <f t="shared" si="40"/>
        <v>0</v>
      </c>
      <c r="T72" s="887"/>
    </row>
    <row r="73" ht="20.1" customHeight="1" spans="1:20">
      <c r="A73" s="872" t="s">
        <v>429</v>
      </c>
      <c r="B73" s="870"/>
      <c r="C73" s="871">
        <v>6000</v>
      </c>
      <c r="D73" s="871">
        <v>6000</v>
      </c>
      <c r="E73" s="871">
        <v>4000</v>
      </c>
      <c r="F73" s="871"/>
      <c r="G73" s="871"/>
      <c r="H73" s="871">
        <f t="shared" si="36"/>
        <v>0</v>
      </c>
      <c r="I73" s="871"/>
      <c r="J73" s="871"/>
      <c r="K73" s="871">
        <v>4000</v>
      </c>
      <c r="L73" s="871">
        <v>4000</v>
      </c>
      <c r="M73" s="871"/>
      <c r="N73" s="871"/>
      <c r="O73" s="871"/>
      <c r="P73" s="868">
        <f t="shared" si="38"/>
        <v>4000</v>
      </c>
      <c r="Q73" s="871">
        <v>4000</v>
      </c>
      <c r="R73" s="871"/>
      <c r="S73" s="871"/>
      <c r="T73" s="887"/>
    </row>
    <row r="74" s="849" customFormat="1" ht="20.1" customHeight="1" spans="1:20">
      <c r="A74" s="872" t="s">
        <v>430</v>
      </c>
      <c r="B74" s="870"/>
      <c r="C74" s="871">
        <v>650</v>
      </c>
      <c r="D74" s="871">
        <v>650</v>
      </c>
      <c r="E74" s="871">
        <v>610</v>
      </c>
      <c r="F74" s="868"/>
      <c r="G74" s="871"/>
      <c r="H74" s="871">
        <f t="shared" si="36"/>
        <v>0</v>
      </c>
      <c r="I74" s="871"/>
      <c r="J74" s="868"/>
      <c r="K74" s="871">
        <f t="shared" si="37"/>
        <v>2338.05743252</v>
      </c>
      <c r="L74" s="871">
        <f>L8*0.01</f>
        <v>2338.05743252</v>
      </c>
      <c r="M74" s="871"/>
      <c r="N74" s="871"/>
      <c r="O74" s="871"/>
      <c r="P74" s="868">
        <f t="shared" si="38"/>
        <v>5000</v>
      </c>
      <c r="Q74" s="871">
        <v>5000</v>
      </c>
      <c r="R74" s="871"/>
      <c r="S74" s="871"/>
      <c r="T74" s="898"/>
    </row>
    <row r="75" s="849" customFormat="1" ht="21" customHeight="1" spans="1:20">
      <c r="A75" s="1125" t="s">
        <v>431</v>
      </c>
      <c r="B75" s="871">
        <v>2138</v>
      </c>
      <c r="C75" s="871">
        <v>14000</v>
      </c>
      <c r="D75" s="871">
        <v>14000</v>
      </c>
      <c r="E75" s="871">
        <v>5500</v>
      </c>
      <c r="F75" s="868"/>
      <c r="G75" s="871"/>
      <c r="H75" s="871">
        <f t="shared" si="36"/>
        <v>14000</v>
      </c>
      <c r="I75" s="871">
        <v>14000</v>
      </c>
      <c r="J75" s="868"/>
      <c r="K75" s="871">
        <f t="shared" si="37"/>
        <v>14000</v>
      </c>
      <c r="L75" s="871">
        <f>I75</f>
        <v>14000</v>
      </c>
      <c r="M75" s="871"/>
      <c r="N75" s="871"/>
      <c r="O75" s="871"/>
      <c r="P75" s="868">
        <f t="shared" si="38"/>
        <v>14000</v>
      </c>
      <c r="Q75" s="871">
        <v>14000</v>
      </c>
      <c r="R75" s="871"/>
      <c r="S75" s="871"/>
      <c r="T75" s="899"/>
    </row>
    <row r="76" ht="20.1" customHeight="1" spans="1:20">
      <c r="A76" s="1125" t="s">
        <v>432</v>
      </c>
      <c r="B76" s="871"/>
      <c r="C76" s="871">
        <v>500</v>
      </c>
      <c r="D76" s="871">
        <v>500</v>
      </c>
      <c r="E76" s="871">
        <v>500</v>
      </c>
      <c r="F76" s="871"/>
      <c r="G76" s="871"/>
      <c r="H76" s="871">
        <f t="shared" si="36"/>
        <v>500</v>
      </c>
      <c r="I76" s="871">
        <v>500</v>
      </c>
      <c r="J76" s="871"/>
      <c r="K76" s="871">
        <f t="shared" si="37"/>
        <v>500</v>
      </c>
      <c r="L76" s="871">
        <v>500</v>
      </c>
      <c r="M76" s="871"/>
      <c r="N76" s="871"/>
      <c r="O76" s="871"/>
      <c r="P76" s="868">
        <f t="shared" si="38"/>
        <v>500</v>
      </c>
      <c r="Q76" s="871">
        <v>500</v>
      </c>
      <c r="R76" s="871"/>
      <c r="S76" s="871"/>
      <c r="T76" s="899"/>
    </row>
    <row r="77" ht="20.1" customHeight="1" spans="1:20">
      <c r="A77" s="1125" t="s">
        <v>433</v>
      </c>
      <c r="B77" s="871">
        <v>800</v>
      </c>
      <c r="C77" s="871">
        <v>800</v>
      </c>
      <c r="D77" s="871">
        <v>800</v>
      </c>
      <c r="E77" s="871">
        <v>800</v>
      </c>
      <c r="F77" s="871"/>
      <c r="G77" s="871"/>
      <c r="H77" s="871">
        <f t="shared" si="36"/>
        <v>800</v>
      </c>
      <c r="I77" s="871">
        <v>800</v>
      </c>
      <c r="J77" s="871"/>
      <c r="K77" s="871">
        <f t="shared" si="37"/>
        <v>800</v>
      </c>
      <c r="L77" s="871">
        <v>800</v>
      </c>
      <c r="M77" s="871"/>
      <c r="N77" s="871"/>
      <c r="O77" s="871"/>
      <c r="P77" s="868">
        <f t="shared" si="38"/>
        <v>800</v>
      </c>
      <c r="Q77" s="871">
        <v>800</v>
      </c>
      <c r="R77" s="871"/>
      <c r="S77" s="871"/>
      <c r="T77" s="899"/>
    </row>
    <row r="78" ht="20.1" customHeight="1" spans="1:20">
      <c r="A78" s="893" t="s">
        <v>434</v>
      </c>
      <c r="B78" s="871">
        <f t="shared" ref="B78:O78" si="41">B79+B80</f>
        <v>30709</v>
      </c>
      <c r="C78" s="871">
        <f t="shared" si="41"/>
        <v>35791</v>
      </c>
      <c r="D78" s="871">
        <f t="shared" si="41"/>
        <v>35791</v>
      </c>
      <c r="E78" s="871">
        <f t="shared" si="41"/>
        <v>30418</v>
      </c>
      <c r="F78" s="871">
        <f t="shared" si="41"/>
        <v>0</v>
      </c>
      <c r="G78" s="871">
        <f t="shared" si="41"/>
        <v>0</v>
      </c>
      <c r="H78" s="871">
        <f t="shared" si="41"/>
        <v>0</v>
      </c>
      <c r="I78" s="871">
        <f t="shared" si="41"/>
        <v>0</v>
      </c>
      <c r="J78" s="871">
        <f t="shared" si="41"/>
        <v>0</v>
      </c>
      <c r="K78" s="871">
        <f t="shared" si="41"/>
        <v>33276.06</v>
      </c>
      <c r="L78" s="871">
        <f t="shared" si="41"/>
        <v>33276.06</v>
      </c>
      <c r="M78" s="871">
        <f t="shared" si="41"/>
        <v>0</v>
      </c>
      <c r="N78" s="871">
        <f t="shared" si="41"/>
        <v>0</v>
      </c>
      <c r="O78" s="871">
        <f t="shared" si="41"/>
        <v>0</v>
      </c>
      <c r="P78" s="868">
        <f t="shared" si="38"/>
        <v>32576</v>
      </c>
      <c r="Q78" s="871">
        <f t="shared" ref="Q78:S78" si="42">Q79+Q80</f>
        <v>32576</v>
      </c>
      <c r="R78" s="871">
        <f t="shared" si="42"/>
        <v>0</v>
      </c>
      <c r="S78" s="871">
        <f t="shared" si="42"/>
        <v>0</v>
      </c>
      <c r="T78" s="892"/>
    </row>
    <row r="79" ht="20.1" customHeight="1" spans="1:20">
      <c r="A79" s="872" t="s">
        <v>435</v>
      </c>
      <c r="B79" s="871"/>
      <c r="C79" s="871"/>
      <c r="D79" s="871"/>
      <c r="E79" s="871">
        <v>60</v>
      </c>
      <c r="F79" s="871"/>
      <c r="G79" s="871"/>
      <c r="H79" s="871">
        <f t="shared" ref="H79:H91" si="43">SUM(I79:J79)</f>
        <v>0</v>
      </c>
      <c r="I79" s="871"/>
      <c r="J79" s="871"/>
      <c r="K79" s="871">
        <f t="shared" ref="K79:K90" si="44">SUM(L79:N79)</f>
        <v>0</v>
      </c>
      <c r="L79" s="871"/>
      <c r="M79" s="871"/>
      <c r="N79" s="871"/>
      <c r="O79" s="871"/>
      <c r="P79" s="868">
        <f t="shared" si="38"/>
        <v>0</v>
      </c>
      <c r="Q79" s="871"/>
      <c r="R79" s="871"/>
      <c r="S79" s="871"/>
      <c r="T79" s="900"/>
    </row>
    <row r="80" ht="20.1" customHeight="1" spans="1:20">
      <c r="A80" s="1123" t="s">
        <v>436</v>
      </c>
      <c r="B80" s="871">
        <v>30709</v>
      </c>
      <c r="C80" s="871">
        <v>35791</v>
      </c>
      <c r="D80" s="871">
        <v>35791</v>
      </c>
      <c r="E80" s="871">
        <v>30358</v>
      </c>
      <c r="F80" s="868"/>
      <c r="G80" s="871"/>
      <c r="H80" s="871">
        <f t="shared" si="43"/>
        <v>0</v>
      </c>
      <c r="I80" s="871"/>
      <c r="J80" s="868"/>
      <c r="K80" s="871">
        <f t="shared" si="44"/>
        <v>33276.06</v>
      </c>
      <c r="L80" s="871">
        <f>32576.06+3.5/100*20000</f>
        <v>33276.06</v>
      </c>
      <c r="M80" s="868"/>
      <c r="N80" s="868"/>
      <c r="O80" s="868"/>
      <c r="P80" s="868">
        <f t="shared" si="38"/>
        <v>32576</v>
      </c>
      <c r="Q80" s="868">
        <f>29876+0.035*20000+2000</f>
        <v>32576</v>
      </c>
      <c r="R80" s="868"/>
      <c r="S80" s="868"/>
      <c r="T80" s="900"/>
    </row>
    <row r="81" ht="20.1" customHeight="1" spans="1:20">
      <c r="A81" s="1125" t="s">
        <v>437</v>
      </c>
      <c r="B81" s="871"/>
      <c r="C81" s="871"/>
      <c r="D81" s="871"/>
      <c r="E81" s="871">
        <v>30358</v>
      </c>
      <c r="F81" s="868"/>
      <c r="G81" s="871"/>
      <c r="H81" s="871">
        <f t="shared" si="43"/>
        <v>0</v>
      </c>
      <c r="I81" s="871"/>
      <c r="J81" s="868"/>
      <c r="K81" s="871">
        <f t="shared" si="44"/>
        <v>0</v>
      </c>
      <c r="L81" s="871"/>
      <c r="M81" s="868"/>
      <c r="N81" s="868"/>
      <c r="O81" s="868"/>
      <c r="P81" s="868">
        <f t="shared" si="38"/>
        <v>0</v>
      </c>
      <c r="Q81" s="868"/>
      <c r="R81" s="868"/>
      <c r="S81" s="868"/>
      <c r="T81" s="900"/>
    </row>
    <row r="82" ht="20.1" customHeight="1" spans="1:20">
      <c r="A82" s="1125" t="s">
        <v>438</v>
      </c>
      <c r="B82" s="871">
        <v>4425</v>
      </c>
      <c r="C82" s="871">
        <v>5000</v>
      </c>
      <c r="D82" s="871">
        <v>5000</v>
      </c>
      <c r="E82" s="871"/>
      <c r="F82" s="868"/>
      <c r="G82" s="871">
        <v>1239</v>
      </c>
      <c r="H82" s="871">
        <f t="shared" si="43"/>
        <v>5000</v>
      </c>
      <c r="I82" s="871">
        <v>5000</v>
      </c>
      <c r="J82" s="868"/>
      <c r="K82" s="871">
        <f t="shared" si="44"/>
        <v>5000</v>
      </c>
      <c r="L82" s="871">
        <v>5000</v>
      </c>
      <c r="M82" s="868"/>
      <c r="N82" s="868"/>
      <c r="O82" s="868"/>
      <c r="P82" s="868">
        <f t="shared" si="38"/>
        <v>1500</v>
      </c>
      <c r="Q82" s="868">
        <v>1500</v>
      </c>
      <c r="R82" s="868"/>
      <c r="S82" s="868"/>
      <c r="T82" s="900"/>
    </row>
    <row r="83" ht="20.1" hidden="1" customHeight="1" spans="1:20">
      <c r="A83" s="1125" t="s">
        <v>439</v>
      </c>
      <c r="B83" s="870">
        <f t="shared" ref="B83:G83" si="45">SUM(B84:B89)</f>
        <v>0</v>
      </c>
      <c r="C83" s="871">
        <v>0</v>
      </c>
      <c r="D83" s="871">
        <v>0</v>
      </c>
      <c r="E83" s="871">
        <f t="shared" si="45"/>
        <v>1500</v>
      </c>
      <c r="F83" s="871"/>
      <c r="G83" s="871">
        <f t="shared" si="45"/>
        <v>0</v>
      </c>
      <c r="H83" s="871">
        <f t="shared" si="43"/>
        <v>0</v>
      </c>
      <c r="I83" s="871">
        <f t="shared" ref="I83:N83" si="46">SUM(I84:I89)</f>
        <v>0</v>
      </c>
      <c r="J83" s="868">
        <f t="shared" si="46"/>
        <v>0</v>
      </c>
      <c r="K83" s="871">
        <f t="shared" si="44"/>
        <v>0</v>
      </c>
      <c r="L83" s="871">
        <f t="shared" si="46"/>
        <v>0</v>
      </c>
      <c r="M83" s="871">
        <f t="shared" si="46"/>
        <v>0</v>
      </c>
      <c r="N83" s="871">
        <f t="shared" si="46"/>
        <v>0</v>
      </c>
      <c r="O83" s="871"/>
      <c r="P83" s="868">
        <f t="shared" si="38"/>
        <v>0</v>
      </c>
      <c r="Q83" s="871"/>
      <c r="R83" s="871"/>
      <c r="S83" s="871"/>
      <c r="T83" s="900"/>
    </row>
    <row r="84" ht="20.1" hidden="1" customHeight="1" spans="1:20">
      <c r="A84" s="872" t="s">
        <v>440</v>
      </c>
      <c r="B84" s="870"/>
      <c r="C84" s="871">
        <v>0</v>
      </c>
      <c r="D84" s="871">
        <v>0</v>
      </c>
      <c r="E84" s="871"/>
      <c r="F84" s="868"/>
      <c r="G84" s="871"/>
      <c r="H84" s="871">
        <f t="shared" si="43"/>
        <v>0</v>
      </c>
      <c r="I84" s="871"/>
      <c r="J84" s="868"/>
      <c r="K84" s="871">
        <f t="shared" si="44"/>
        <v>0</v>
      </c>
      <c r="L84" s="868"/>
      <c r="M84" s="868"/>
      <c r="N84" s="868"/>
      <c r="O84" s="868"/>
      <c r="P84" s="868">
        <f t="shared" si="38"/>
        <v>0</v>
      </c>
      <c r="Q84" s="868"/>
      <c r="R84" s="868"/>
      <c r="S84" s="868"/>
      <c r="T84" s="900"/>
    </row>
    <row r="85" ht="20.1" hidden="1" customHeight="1" spans="1:20">
      <c r="A85" s="872" t="s">
        <v>441</v>
      </c>
      <c r="B85" s="870"/>
      <c r="C85" s="871">
        <v>0</v>
      </c>
      <c r="D85" s="871">
        <v>0</v>
      </c>
      <c r="E85" s="871"/>
      <c r="F85" s="868"/>
      <c r="G85" s="871"/>
      <c r="H85" s="871">
        <f t="shared" si="43"/>
        <v>0</v>
      </c>
      <c r="I85" s="871"/>
      <c r="J85" s="868"/>
      <c r="K85" s="871">
        <f t="shared" si="44"/>
        <v>0</v>
      </c>
      <c r="L85" s="868"/>
      <c r="M85" s="868"/>
      <c r="N85" s="868"/>
      <c r="O85" s="868"/>
      <c r="P85" s="868">
        <f t="shared" si="38"/>
        <v>0</v>
      </c>
      <c r="Q85" s="868"/>
      <c r="R85" s="868"/>
      <c r="S85" s="868"/>
      <c r="T85" s="900"/>
    </row>
    <row r="86" ht="20.1" hidden="1" customHeight="1" spans="1:20">
      <c r="A86" s="872" t="s">
        <v>442</v>
      </c>
      <c r="B86" s="870"/>
      <c r="C86" s="871">
        <v>0</v>
      </c>
      <c r="D86" s="871">
        <v>0</v>
      </c>
      <c r="E86" s="871"/>
      <c r="F86" s="868"/>
      <c r="G86" s="871"/>
      <c r="H86" s="871">
        <f t="shared" si="43"/>
        <v>0</v>
      </c>
      <c r="I86" s="871"/>
      <c r="J86" s="868"/>
      <c r="K86" s="871">
        <f t="shared" si="44"/>
        <v>0</v>
      </c>
      <c r="L86" s="868"/>
      <c r="M86" s="868"/>
      <c r="N86" s="868"/>
      <c r="O86" s="868"/>
      <c r="P86" s="868">
        <f t="shared" si="38"/>
        <v>0</v>
      </c>
      <c r="Q86" s="868"/>
      <c r="R86" s="868"/>
      <c r="S86" s="868"/>
      <c r="T86" s="900"/>
    </row>
    <row r="87" ht="20.1" hidden="1" customHeight="1" spans="1:20">
      <c r="A87" s="872" t="s">
        <v>443</v>
      </c>
      <c r="B87" s="870"/>
      <c r="C87" s="871">
        <v>0</v>
      </c>
      <c r="D87" s="871">
        <v>0</v>
      </c>
      <c r="E87" s="871"/>
      <c r="F87" s="868"/>
      <c r="G87" s="871"/>
      <c r="H87" s="871">
        <f t="shared" si="43"/>
        <v>0</v>
      </c>
      <c r="I87" s="871"/>
      <c r="J87" s="868"/>
      <c r="K87" s="871">
        <f t="shared" si="44"/>
        <v>0</v>
      </c>
      <c r="L87" s="868"/>
      <c r="M87" s="868"/>
      <c r="N87" s="868"/>
      <c r="O87" s="868"/>
      <c r="P87" s="868">
        <f t="shared" si="38"/>
        <v>0</v>
      </c>
      <c r="Q87" s="868"/>
      <c r="R87" s="868"/>
      <c r="S87" s="868"/>
      <c r="T87" s="900"/>
    </row>
    <row r="88" ht="20.1" hidden="1" customHeight="1" spans="1:20">
      <c r="A88" s="872" t="s">
        <v>444</v>
      </c>
      <c r="B88" s="870"/>
      <c r="C88" s="871">
        <v>0</v>
      </c>
      <c r="D88" s="871">
        <v>0</v>
      </c>
      <c r="E88" s="871">
        <v>1500</v>
      </c>
      <c r="F88" s="868"/>
      <c r="G88" s="871"/>
      <c r="H88" s="871">
        <f t="shared" si="43"/>
        <v>0</v>
      </c>
      <c r="I88" s="871"/>
      <c r="J88" s="868"/>
      <c r="K88" s="871">
        <f t="shared" si="44"/>
        <v>0</v>
      </c>
      <c r="L88" s="868"/>
      <c r="M88" s="868"/>
      <c r="N88" s="868"/>
      <c r="O88" s="868"/>
      <c r="P88" s="868">
        <f t="shared" si="38"/>
        <v>0</v>
      </c>
      <c r="Q88" s="868"/>
      <c r="R88" s="868"/>
      <c r="S88" s="868"/>
      <c r="T88" s="900"/>
    </row>
    <row r="89" s="850" customFormat="1" ht="20.1" hidden="1" customHeight="1" spans="1:20">
      <c r="A89" s="872" t="s">
        <v>445</v>
      </c>
      <c r="B89" s="870"/>
      <c r="C89" s="871">
        <v>0</v>
      </c>
      <c r="D89" s="871">
        <v>0</v>
      </c>
      <c r="E89" s="871"/>
      <c r="F89" s="894"/>
      <c r="G89" s="871"/>
      <c r="H89" s="871">
        <f t="shared" si="43"/>
        <v>0</v>
      </c>
      <c r="I89" s="871"/>
      <c r="J89" s="868"/>
      <c r="K89" s="871">
        <f t="shared" si="44"/>
        <v>0</v>
      </c>
      <c r="L89" s="868"/>
      <c r="M89" s="868"/>
      <c r="N89" s="868"/>
      <c r="O89" s="868"/>
      <c r="P89" s="868">
        <f t="shared" si="38"/>
        <v>0</v>
      </c>
      <c r="Q89" s="868"/>
      <c r="R89" s="868"/>
      <c r="S89" s="868"/>
      <c r="T89" s="901"/>
    </row>
    <row r="90" s="849" customFormat="1" ht="20.1" customHeight="1" spans="1:20">
      <c r="A90" s="1125" t="s">
        <v>446</v>
      </c>
      <c r="B90" s="870" t="e">
        <f>SUM(#REF!)</f>
        <v>#REF!</v>
      </c>
      <c r="C90" s="871">
        <v>0</v>
      </c>
      <c r="D90" s="871">
        <v>0</v>
      </c>
      <c r="E90" s="871" t="e">
        <f>SUM(#REF!)</f>
        <v>#REF!</v>
      </c>
      <c r="F90" s="871"/>
      <c r="G90" s="871" t="e">
        <f>SUM(#REF!)</f>
        <v>#REF!</v>
      </c>
      <c r="H90" s="871" t="e">
        <f t="shared" si="43"/>
        <v>#REF!</v>
      </c>
      <c r="I90" s="871" t="e">
        <f>SUM(#REF!)</f>
        <v>#REF!</v>
      </c>
      <c r="J90" s="868" t="e">
        <f>SUM(#REF!)</f>
        <v>#REF!</v>
      </c>
      <c r="K90" s="871"/>
      <c r="L90" s="871" t="e">
        <f>SUM(#REF!)</f>
        <v>#REF!</v>
      </c>
      <c r="M90" s="871" t="e">
        <f>SUM(#REF!)</f>
        <v>#REF!</v>
      </c>
      <c r="N90" s="871" t="e">
        <f>SUM(#REF!)</f>
        <v>#REF!</v>
      </c>
      <c r="O90" s="871"/>
      <c r="P90" s="868">
        <v>200</v>
      </c>
      <c r="Q90" s="871">
        <v>200</v>
      </c>
      <c r="R90" s="871"/>
      <c r="S90" s="871"/>
      <c r="T90" s="900"/>
    </row>
    <row r="91" ht="20.1" customHeight="1" spans="1:20">
      <c r="A91" s="1125" t="s">
        <v>447</v>
      </c>
      <c r="B91" s="870">
        <f>39838+1603</f>
        <v>41441</v>
      </c>
      <c r="C91" s="871">
        <v>10249</v>
      </c>
      <c r="D91" s="871">
        <v>10249</v>
      </c>
      <c r="E91" s="871"/>
      <c r="F91" s="868"/>
      <c r="G91" s="871"/>
      <c r="H91" s="871">
        <f t="shared" si="43"/>
        <v>0</v>
      </c>
      <c r="I91" s="871"/>
      <c r="J91" s="868"/>
      <c r="K91" s="871">
        <f>SUM(L91:N91)</f>
        <v>33154.5</v>
      </c>
      <c r="L91" s="868"/>
      <c r="M91" s="868"/>
      <c r="N91" s="868">
        <f>32587+758-190.5</f>
        <v>33154.5</v>
      </c>
      <c r="O91" s="868"/>
      <c r="P91" s="868">
        <f>Q91+R91+S91</f>
        <v>35786.2376</v>
      </c>
      <c r="Q91" s="868"/>
      <c r="R91" s="868"/>
      <c r="S91" s="868">
        <f>35532.1976+300-45.96</f>
        <v>35786.2376</v>
      </c>
      <c r="T91" s="900"/>
    </row>
    <row r="92" ht="20.1" customHeight="1" spans="1:20">
      <c r="A92" s="1124" t="s">
        <v>448</v>
      </c>
      <c r="B92" s="868" t="e">
        <f>'3'!B48-B6</f>
        <v>#REF!</v>
      </c>
      <c r="C92" s="868" t="e">
        <f>'3'!D48-C6</f>
        <v>#REF!</v>
      </c>
      <c r="D92" s="868" t="e">
        <f>'3'!E48+'3'!E46-'4'!D6</f>
        <v>#REF!</v>
      </c>
      <c r="E92" s="871"/>
      <c r="F92" s="871"/>
      <c r="G92" s="871"/>
      <c r="H92" s="868" t="e">
        <f>'3'!F48+'3'!F46-H6</f>
        <v>#REF!</v>
      </c>
      <c r="I92" s="868">
        <v>1</v>
      </c>
      <c r="J92" s="868"/>
      <c r="K92" s="868">
        <f>'3'!D48-K6</f>
        <v>-0.210530519951135</v>
      </c>
      <c r="L92" s="868"/>
      <c r="M92" s="868"/>
      <c r="N92" s="868"/>
      <c r="O92" s="868"/>
      <c r="P92" s="868">
        <f>'3'!G48-P6</f>
        <v>0.200450000003912</v>
      </c>
      <c r="Q92" s="868"/>
      <c r="R92" s="868"/>
      <c r="S92" s="868"/>
      <c r="T92" s="902"/>
    </row>
    <row r="93" ht="20.1" hidden="1" customHeight="1" spans="1:20">
      <c r="A93" s="1124" t="s">
        <v>449</v>
      </c>
      <c r="B93" s="895">
        <f t="shared" ref="B93:G93" si="47">SUM(B94:B99)</f>
        <v>0</v>
      </c>
      <c r="C93" s="895"/>
      <c r="D93" s="895" t="e">
        <f>SUM(E93:G93)</f>
        <v>#REF!</v>
      </c>
      <c r="E93" s="895" t="e">
        <f t="shared" si="47"/>
        <v>#REF!</v>
      </c>
      <c r="F93" s="895" t="e">
        <f t="shared" si="47"/>
        <v>#REF!</v>
      </c>
      <c r="G93" s="895" t="e">
        <f t="shared" si="47"/>
        <v>#REF!</v>
      </c>
      <c r="H93" s="895" t="e">
        <f t="shared" ref="H93:H100" si="48">SUM(I93:J93)</f>
        <v>#REF!</v>
      </c>
      <c r="I93" s="895" t="e">
        <f t="shared" ref="I93:K93" si="49">SUM(I94:I99)</f>
        <v>#REF!</v>
      </c>
      <c r="J93" s="895" t="e">
        <f t="shared" si="49"/>
        <v>#REF!</v>
      </c>
      <c r="K93" s="870">
        <f t="shared" si="49"/>
        <v>0</v>
      </c>
      <c r="L93" s="866"/>
      <c r="M93" s="866"/>
      <c r="N93" s="866"/>
      <c r="O93" s="866"/>
      <c r="P93" s="866"/>
      <c r="Q93" s="866"/>
      <c r="R93" s="866"/>
      <c r="S93" s="866"/>
      <c r="T93" s="902"/>
    </row>
    <row r="94" ht="20.1" hidden="1" customHeight="1" spans="1:20">
      <c r="A94" s="1126" t="s">
        <v>450</v>
      </c>
      <c r="B94" s="896"/>
      <c r="C94" s="896"/>
      <c r="D94" s="896"/>
      <c r="E94" s="896">
        <v>26200</v>
      </c>
      <c r="F94" s="896">
        <f>-G74-G75</f>
        <v>0</v>
      </c>
      <c r="G94" s="896"/>
      <c r="H94" s="896">
        <f t="shared" si="48"/>
        <v>58392</v>
      </c>
      <c r="I94" s="896">
        <v>58392</v>
      </c>
      <c r="J94" s="896">
        <f>J75</f>
        <v>0</v>
      </c>
      <c r="K94" s="870"/>
      <c r="L94" s="870"/>
      <c r="M94" s="870"/>
      <c r="N94" s="870"/>
      <c r="O94" s="870"/>
      <c r="P94" s="870"/>
      <c r="Q94" s="870"/>
      <c r="R94" s="870"/>
      <c r="S94" s="870"/>
      <c r="T94" s="902"/>
    </row>
    <row r="95" ht="20.1" hidden="1" customHeight="1" spans="1:20">
      <c r="A95" s="1126" t="s">
        <v>451</v>
      </c>
      <c r="B95" s="896"/>
      <c r="C95" s="896"/>
      <c r="D95" s="896"/>
      <c r="E95" s="896">
        <v>112732.31</v>
      </c>
      <c r="F95" s="896"/>
      <c r="G95" s="896"/>
      <c r="H95" s="896">
        <f t="shared" si="48"/>
        <v>170374</v>
      </c>
      <c r="I95" s="896">
        <v>170374</v>
      </c>
      <c r="J95" s="896"/>
      <c r="K95" s="870"/>
      <c r="L95" s="870"/>
      <c r="M95" s="870"/>
      <c r="N95" s="870"/>
      <c r="O95" s="870"/>
      <c r="P95" s="870"/>
      <c r="Q95" s="870"/>
      <c r="R95" s="870"/>
      <c r="S95" s="870"/>
      <c r="T95" s="902"/>
    </row>
    <row r="96" ht="20.1" hidden="1" customHeight="1" spans="1:20">
      <c r="A96" s="1126" t="s">
        <v>452</v>
      </c>
      <c r="B96" s="896"/>
      <c r="C96" s="896"/>
      <c r="D96" s="896"/>
      <c r="E96" s="896">
        <v>41390</v>
      </c>
      <c r="F96" s="896" t="e">
        <f>-#REF!</f>
        <v>#REF!</v>
      </c>
      <c r="G96" s="896"/>
      <c r="H96" s="896">
        <f t="shared" si="48"/>
        <v>0</v>
      </c>
      <c r="I96" s="896"/>
      <c r="J96" s="896"/>
      <c r="K96" s="870"/>
      <c r="L96" s="870"/>
      <c r="M96" s="870"/>
      <c r="N96" s="870"/>
      <c r="O96" s="870"/>
      <c r="P96" s="870"/>
      <c r="Q96" s="870"/>
      <c r="R96" s="870"/>
      <c r="S96" s="870"/>
      <c r="T96" s="902"/>
    </row>
    <row r="97" hidden="1" customHeight="1" spans="1:20">
      <c r="A97" s="1126" t="s">
        <v>453</v>
      </c>
      <c r="B97" s="896"/>
      <c r="C97" s="896"/>
      <c r="D97" s="896"/>
      <c r="E97" s="896"/>
      <c r="F97" s="896"/>
      <c r="G97" s="896"/>
      <c r="H97" s="896">
        <f t="shared" si="48"/>
        <v>0</v>
      </c>
      <c r="I97" s="896"/>
      <c r="J97" s="896"/>
      <c r="K97" s="870"/>
      <c r="L97" s="870"/>
      <c r="M97" s="870"/>
      <c r="N97" s="870"/>
      <c r="O97" s="870"/>
      <c r="P97" s="870"/>
      <c r="Q97" s="870"/>
      <c r="R97" s="870"/>
      <c r="S97" s="870"/>
      <c r="T97" s="902"/>
    </row>
    <row r="98" hidden="1" customHeight="1" spans="1:20">
      <c r="A98" s="1126" t="s">
        <v>454</v>
      </c>
      <c r="B98" s="896"/>
      <c r="C98" s="896"/>
      <c r="D98" s="896"/>
      <c r="E98" s="896"/>
      <c r="F98" s="896"/>
      <c r="G98" s="896"/>
      <c r="H98" s="896">
        <f t="shared" si="48"/>
        <v>0</v>
      </c>
      <c r="I98" s="896"/>
      <c r="J98" s="896"/>
      <c r="K98" s="870"/>
      <c r="L98" s="870"/>
      <c r="M98" s="870"/>
      <c r="N98" s="870"/>
      <c r="O98" s="870"/>
      <c r="P98" s="870"/>
      <c r="Q98" s="870"/>
      <c r="R98" s="870"/>
      <c r="S98" s="870"/>
      <c r="T98" s="902"/>
    </row>
    <row r="99" hidden="1" customHeight="1" spans="1:20">
      <c r="A99" s="1126" t="s">
        <v>455</v>
      </c>
      <c r="B99" s="896"/>
      <c r="C99" s="896"/>
      <c r="D99" s="896"/>
      <c r="E99" s="896" t="e">
        <f>SUM(#REF!)</f>
        <v>#REF!</v>
      </c>
      <c r="F99" s="896" t="e">
        <f>SUM(#REF!)</f>
        <v>#REF!</v>
      </c>
      <c r="G99" s="896" t="e">
        <f>SUM(#REF!)</f>
        <v>#REF!</v>
      </c>
      <c r="H99" s="896" t="e">
        <f t="shared" si="48"/>
        <v>#REF!</v>
      </c>
      <c r="I99" s="896" t="e">
        <f>SUM(#REF!)</f>
        <v>#REF!</v>
      </c>
      <c r="J99" s="896" t="e">
        <f>SUM(#REF!)</f>
        <v>#REF!</v>
      </c>
      <c r="K99" s="870"/>
      <c r="L99" s="870"/>
      <c r="M99" s="870"/>
      <c r="N99" s="870"/>
      <c r="O99" s="870"/>
      <c r="P99" s="870"/>
      <c r="Q99" s="870"/>
      <c r="R99" s="870"/>
      <c r="S99" s="870"/>
      <c r="T99" s="902"/>
    </row>
    <row r="101" customHeight="1" spans="11:11">
      <c r="K101" s="897"/>
    </row>
    <row r="102" customHeight="1" spans="11:11">
      <c r="K102" s="897"/>
    </row>
  </sheetData>
  <mergeCells count="11">
    <mergeCell ref="A2:T2"/>
    <mergeCell ref="E4:G4"/>
    <mergeCell ref="H4:J4"/>
    <mergeCell ref="P4:S4"/>
    <mergeCell ref="A4:A5"/>
    <mergeCell ref="B4:B5"/>
    <mergeCell ref="C4:C5"/>
    <mergeCell ref="D4:D5"/>
    <mergeCell ref="K4:K5"/>
    <mergeCell ref="O4:O5"/>
    <mergeCell ref="T4:T5"/>
  </mergeCells>
  <printOptions horizontalCentered="1"/>
  <pageMargins left="0.393055555555556" right="0.393055555555556" top="0.314583333333333" bottom="0.314583333333333" header="0.314583333333333" footer="0.118055555555556"/>
  <pageSetup paperSize="9" scale="76" firstPageNumber="30" fitToHeight="0" orientation="landscape" useFirstPageNumber="1" horizontalDpi="600"/>
  <headerFooter>
    <oddFooter>&amp;C— &amp;P —</oddFooter>
  </headerFooter>
  <colBreaks count="1" manualBreakCount="1">
    <brk id="20"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D25"/>
  <sheetViews>
    <sheetView showZeros="0" view="pageBreakPreview" zoomScaleNormal="85" zoomScaleSheetLayoutView="100" workbookViewId="0">
      <pane ySplit="7" topLeftCell="A10" activePane="bottomLeft" state="frozen"/>
      <selection/>
      <selection pane="bottomLeft" activeCell="A10" sqref="A10"/>
    </sheetView>
  </sheetViews>
  <sheetFormatPr defaultColWidth="9" defaultRowHeight="14.25"/>
  <cols>
    <col min="1" max="1" width="22.625" style="783" customWidth="1"/>
    <col min="2" max="9" width="10.625" style="783" hidden="1" customWidth="1"/>
    <col min="10" max="11" width="10.625" style="783" customWidth="1"/>
    <col min="12" max="12" width="10.625" style="783" hidden="1" customWidth="1"/>
    <col min="13" max="14" width="10.625" style="783" customWidth="1"/>
    <col min="15" max="15" width="1.625" style="783" customWidth="1"/>
    <col min="16" max="16" width="27.125" style="783" customWidth="1"/>
    <col min="17" max="20" width="10.625" style="783" customWidth="1"/>
    <col min="21" max="21" width="10.625" style="783" hidden="1" customWidth="1"/>
    <col min="22" max="25" width="10.625" style="783" customWidth="1"/>
    <col min="26" max="26" width="25.125" style="783" customWidth="1"/>
    <col min="27" max="16368" width="9" style="783"/>
    <col min="16369" max="16384" width="9" style="784"/>
  </cols>
  <sheetData>
    <row r="1" s="781" customFormat="1" ht="17" customHeight="1" spans="1:16384">
      <c r="A1" s="453" t="s">
        <v>456</v>
      </c>
      <c r="B1" s="453"/>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5"/>
      <c r="AL1" s="785"/>
      <c r="AM1" s="785"/>
      <c r="AN1" s="785"/>
      <c r="AO1" s="785"/>
      <c r="AP1" s="785"/>
      <c r="AQ1" s="785"/>
      <c r="AR1" s="785"/>
      <c r="AS1" s="785"/>
      <c r="AT1" s="785"/>
      <c r="AU1" s="785"/>
      <c r="AV1" s="785"/>
      <c r="AW1" s="785"/>
      <c r="AX1" s="785"/>
      <c r="AY1" s="785"/>
      <c r="AZ1" s="785"/>
      <c r="BA1" s="785"/>
      <c r="BB1" s="785"/>
      <c r="BC1" s="785"/>
      <c r="BD1" s="785"/>
      <c r="BE1" s="785"/>
      <c r="BF1" s="785"/>
      <c r="BG1" s="785"/>
      <c r="BH1" s="785"/>
      <c r="BI1" s="785"/>
      <c r="BJ1" s="785"/>
      <c r="BK1" s="785"/>
      <c r="BL1" s="785"/>
      <c r="BM1" s="785"/>
      <c r="BN1" s="785"/>
      <c r="BO1" s="785"/>
      <c r="BP1" s="785"/>
      <c r="BQ1" s="785"/>
      <c r="BR1" s="785"/>
      <c r="BS1" s="785"/>
      <c r="BT1" s="785"/>
      <c r="BU1" s="785"/>
      <c r="BV1" s="785"/>
      <c r="BW1" s="785"/>
      <c r="BX1" s="785"/>
      <c r="BY1" s="785"/>
      <c r="BZ1" s="785"/>
      <c r="CA1" s="785"/>
      <c r="CB1" s="785"/>
      <c r="CC1" s="785"/>
      <c r="CD1" s="785"/>
      <c r="CE1" s="785"/>
      <c r="CF1" s="785"/>
      <c r="CG1" s="785"/>
      <c r="CH1" s="785"/>
      <c r="CI1" s="785"/>
      <c r="CJ1" s="785"/>
      <c r="CK1" s="785"/>
      <c r="CL1" s="785"/>
      <c r="CM1" s="785"/>
      <c r="CN1" s="785"/>
      <c r="CO1" s="785"/>
      <c r="CP1" s="785"/>
      <c r="CQ1" s="785"/>
      <c r="CR1" s="785"/>
      <c r="CS1" s="785"/>
      <c r="CT1" s="785"/>
      <c r="CU1" s="785"/>
      <c r="CV1" s="785"/>
      <c r="CW1" s="785"/>
      <c r="CX1" s="785"/>
      <c r="CY1" s="785"/>
      <c r="CZ1" s="785"/>
      <c r="DA1" s="785"/>
      <c r="DB1" s="785"/>
      <c r="DC1" s="785"/>
      <c r="DD1" s="785"/>
      <c r="DE1" s="785"/>
      <c r="DF1" s="785"/>
      <c r="DG1" s="785"/>
      <c r="DH1" s="785"/>
      <c r="DI1" s="785"/>
      <c r="DJ1" s="785"/>
      <c r="DK1" s="785"/>
      <c r="DL1" s="785"/>
      <c r="DM1" s="785"/>
      <c r="DN1" s="785"/>
      <c r="DO1" s="785"/>
      <c r="DP1" s="785"/>
      <c r="DQ1" s="785"/>
      <c r="DR1" s="785"/>
      <c r="DS1" s="785"/>
      <c r="DT1" s="785"/>
      <c r="DU1" s="785"/>
      <c r="DV1" s="785"/>
      <c r="DW1" s="785"/>
      <c r="DX1" s="785"/>
      <c r="DY1" s="785"/>
      <c r="DZ1" s="785"/>
      <c r="EA1" s="785"/>
      <c r="EB1" s="785"/>
      <c r="EC1" s="785"/>
      <c r="ED1" s="785"/>
      <c r="EE1" s="785"/>
      <c r="EF1" s="785"/>
      <c r="EG1" s="785"/>
      <c r="EH1" s="785"/>
      <c r="EI1" s="785"/>
      <c r="EJ1" s="785"/>
      <c r="EK1" s="785"/>
      <c r="EL1" s="785"/>
      <c r="EM1" s="785"/>
      <c r="EN1" s="785"/>
      <c r="EO1" s="785"/>
      <c r="EP1" s="785"/>
      <c r="EQ1" s="785"/>
      <c r="ER1" s="785"/>
      <c r="ES1" s="785"/>
      <c r="ET1" s="785"/>
      <c r="EU1" s="785"/>
      <c r="EV1" s="785"/>
      <c r="EW1" s="785"/>
      <c r="EX1" s="785"/>
      <c r="EY1" s="785"/>
      <c r="EZ1" s="785"/>
      <c r="FA1" s="785"/>
      <c r="FB1" s="785"/>
      <c r="FC1" s="785"/>
      <c r="FD1" s="785"/>
      <c r="FE1" s="785"/>
      <c r="FF1" s="785"/>
      <c r="FG1" s="785"/>
      <c r="FH1" s="785"/>
      <c r="FI1" s="785"/>
      <c r="FJ1" s="785"/>
      <c r="FK1" s="785"/>
      <c r="FL1" s="785"/>
      <c r="FM1" s="785"/>
      <c r="FN1" s="785"/>
      <c r="FO1" s="785"/>
      <c r="FP1" s="785"/>
      <c r="FQ1" s="785"/>
      <c r="FR1" s="785"/>
      <c r="FS1" s="785"/>
      <c r="FT1" s="785"/>
      <c r="FU1" s="785"/>
      <c r="FV1" s="785"/>
      <c r="FW1" s="785"/>
      <c r="FX1" s="785"/>
      <c r="FY1" s="785"/>
      <c r="FZ1" s="785"/>
      <c r="GA1" s="785"/>
      <c r="GB1" s="785"/>
      <c r="GC1" s="785"/>
      <c r="GD1" s="785"/>
      <c r="GE1" s="785"/>
      <c r="GF1" s="785"/>
      <c r="GG1" s="785"/>
      <c r="GH1" s="785"/>
      <c r="GI1" s="785"/>
      <c r="GJ1" s="785"/>
      <c r="GK1" s="785"/>
      <c r="GL1" s="785"/>
      <c r="GM1" s="785"/>
      <c r="GN1" s="785"/>
      <c r="GO1" s="785"/>
      <c r="GP1" s="785"/>
      <c r="GQ1" s="785"/>
      <c r="GR1" s="785"/>
      <c r="GS1" s="785"/>
      <c r="GT1" s="785"/>
      <c r="GU1" s="785"/>
      <c r="GV1" s="785"/>
      <c r="GW1" s="785"/>
      <c r="GX1" s="785"/>
      <c r="GY1" s="785"/>
      <c r="GZ1" s="785"/>
      <c r="HA1" s="785"/>
      <c r="HB1" s="785"/>
      <c r="HC1" s="785"/>
      <c r="HD1" s="785"/>
      <c r="HE1" s="785"/>
      <c r="HF1" s="785"/>
      <c r="HG1" s="785"/>
      <c r="HH1" s="785"/>
      <c r="HI1" s="785"/>
      <c r="HJ1" s="785"/>
      <c r="HK1" s="785"/>
      <c r="HL1" s="785"/>
      <c r="HM1" s="785"/>
      <c r="HN1" s="785"/>
      <c r="HO1" s="785"/>
      <c r="HP1" s="785"/>
      <c r="HQ1" s="785"/>
      <c r="HR1" s="785"/>
      <c r="HS1" s="785"/>
      <c r="HT1" s="785"/>
      <c r="HU1" s="785"/>
      <c r="HV1" s="785"/>
      <c r="HW1" s="785"/>
      <c r="HX1" s="785"/>
      <c r="HY1" s="785"/>
      <c r="HZ1" s="785"/>
      <c r="IA1" s="785"/>
      <c r="IB1" s="785"/>
      <c r="IC1" s="785"/>
      <c r="ID1" s="785"/>
      <c r="IE1" s="785"/>
      <c r="IF1" s="785"/>
      <c r="IG1" s="785"/>
      <c r="IH1" s="785"/>
      <c r="II1" s="785"/>
      <c r="IJ1" s="785"/>
      <c r="IK1" s="785"/>
      <c r="IL1" s="785"/>
      <c r="IM1" s="785"/>
      <c r="IN1" s="785"/>
      <c r="IO1" s="785"/>
      <c r="IP1" s="785"/>
      <c r="IQ1" s="785"/>
      <c r="IR1" s="785"/>
      <c r="IS1" s="785"/>
      <c r="IT1" s="785"/>
      <c r="IU1" s="785"/>
      <c r="IV1" s="785"/>
      <c r="IW1" s="785"/>
      <c r="IX1" s="785"/>
      <c r="IY1" s="785"/>
      <c r="IZ1" s="785"/>
      <c r="JA1" s="785"/>
      <c r="JB1" s="785"/>
      <c r="JC1" s="785"/>
      <c r="JD1" s="785"/>
      <c r="JE1" s="785"/>
      <c r="JF1" s="785"/>
      <c r="JG1" s="785"/>
      <c r="JH1" s="785"/>
      <c r="JI1" s="785"/>
      <c r="JJ1" s="785"/>
      <c r="JK1" s="785"/>
      <c r="JL1" s="785"/>
      <c r="JM1" s="785"/>
      <c r="JN1" s="785"/>
      <c r="JO1" s="785"/>
      <c r="JP1" s="785"/>
      <c r="JQ1" s="785"/>
      <c r="JR1" s="785"/>
      <c r="JS1" s="785"/>
      <c r="JT1" s="785"/>
      <c r="JU1" s="785"/>
      <c r="JV1" s="785"/>
      <c r="JW1" s="785"/>
      <c r="JX1" s="785"/>
      <c r="JY1" s="785"/>
      <c r="JZ1" s="785"/>
      <c r="KA1" s="785"/>
      <c r="KB1" s="785"/>
      <c r="KC1" s="785"/>
      <c r="KD1" s="785"/>
      <c r="KE1" s="785"/>
      <c r="KF1" s="785"/>
      <c r="KG1" s="785"/>
      <c r="KH1" s="785"/>
      <c r="KI1" s="785"/>
      <c r="KJ1" s="785"/>
      <c r="KK1" s="785"/>
      <c r="KL1" s="785"/>
      <c r="KM1" s="785"/>
      <c r="KN1" s="785"/>
      <c r="KO1" s="785"/>
      <c r="KP1" s="785"/>
      <c r="KQ1" s="785"/>
      <c r="KR1" s="785"/>
      <c r="KS1" s="785"/>
      <c r="KT1" s="785"/>
      <c r="KU1" s="785"/>
      <c r="KV1" s="785"/>
      <c r="KW1" s="785"/>
      <c r="KX1" s="785"/>
      <c r="KY1" s="785"/>
      <c r="KZ1" s="785"/>
      <c r="LA1" s="785"/>
      <c r="LB1" s="785"/>
      <c r="LC1" s="785"/>
      <c r="LD1" s="785"/>
      <c r="LE1" s="785"/>
      <c r="LF1" s="785"/>
      <c r="LG1" s="785"/>
      <c r="LH1" s="785"/>
      <c r="LI1" s="785"/>
      <c r="LJ1" s="785"/>
      <c r="LK1" s="785"/>
      <c r="LL1" s="785"/>
      <c r="LM1" s="785"/>
      <c r="LN1" s="785"/>
      <c r="LO1" s="785"/>
      <c r="LP1" s="785"/>
      <c r="LQ1" s="785"/>
      <c r="LR1" s="785"/>
      <c r="LS1" s="785"/>
      <c r="LT1" s="785"/>
      <c r="LU1" s="785"/>
      <c r="LV1" s="785"/>
      <c r="LW1" s="785"/>
      <c r="LX1" s="785"/>
      <c r="LY1" s="785"/>
      <c r="LZ1" s="785"/>
      <c r="MA1" s="785"/>
      <c r="MB1" s="785"/>
      <c r="MC1" s="785"/>
      <c r="MD1" s="785"/>
      <c r="ME1" s="785"/>
      <c r="MF1" s="785"/>
      <c r="MG1" s="785"/>
      <c r="MH1" s="785"/>
      <c r="MI1" s="785"/>
      <c r="MJ1" s="785"/>
      <c r="MK1" s="785"/>
      <c r="ML1" s="785"/>
      <c r="MM1" s="785"/>
      <c r="MN1" s="785"/>
      <c r="MO1" s="785"/>
      <c r="MP1" s="785"/>
      <c r="MQ1" s="785"/>
      <c r="MR1" s="785"/>
      <c r="MS1" s="785"/>
      <c r="MT1" s="785"/>
      <c r="MU1" s="785"/>
      <c r="MV1" s="785"/>
      <c r="MW1" s="785"/>
      <c r="MX1" s="785"/>
      <c r="MY1" s="785"/>
      <c r="MZ1" s="785"/>
      <c r="NA1" s="785"/>
      <c r="NB1" s="785"/>
      <c r="NC1" s="785"/>
      <c r="ND1" s="785"/>
      <c r="NE1" s="785"/>
      <c r="NF1" s="785"/>
      <c r="NG1" s="785"/>
      <c r="NH1" s="785"/>
      <c r="NI1" s="785"/>
      <c r="NJ1" s="785"/>
      <c r="NK1" s="785"/>
      <c r="NL1" s="785"/>
      <c r="NM1" s="785"/>
      <c r="NN1" s="785"/>
      <c r="NO1" s="785"/>
      <c r="NP1" s="785"/>
      <c r="NQ1" s="785"/>
      <c r="NR1" s="785"/>
      <c r="NS1" s="785"/>
      <c r="NT1" s="785"/>
      <c r="NU1" s="785"/>
      <c r="NV1" s="785"/>
      <c r="NW1" s="785"/>
      <c r="NX1" s="785"/>
      <c r="NY1" s="785"/>
      <c r="NZ1" s="785"/>
      <c r="OA1" s="785"/>
      <c r="OB1" s="785"/>
      <c r="OC1" s="785"/>
      <c r="OD1" s="785"/>
      <c r="OE1" s="785"/>
      <c r="OF1" s="785"/>
      <c r="OG1" s="785"/>
      <c r="OH1" s="785"/>
      <c r="OI1" s="785"/>
      <c r="OJ1" s="785"/>
      <c r="OK1" s="785"/>
      <c r="OL1" s="785"/>
      <c r="OM1" s="785"/>
      <c r="ON1" s="785"/>
      <c r="OO1" s="785"/>
      <c r="OP1" s="785"/>
      <c r="OQ1" s="785"/>
      <c r="OR1" s="785"/>
      <c r="OS1" s="785"/>
      <c r="OT1" s="785"/>
      <c r="OU1" s="785"/>
      <c r="OV1" s="785"/>
      <c r="OW1" s="785"/>
      <c r="OX1" s="785"/>
      <c r="OY1" s="785"/>
      <c r="OZ1" s="785"/>
      <c r="PA1" s="785"/>
      <c r="PB1" s="785"/>
      <c r="PC1" s="785"/>
      <c r="PD1" s="785"/>
      <c r="PE1" s="785"/>
      <c r="PF1" s="785"/>
      <c r="PG1" s="785"/>
      <c r="PH1" s="785"/>
      <c r="PI1" s="785"/>
      <c r="PJ1" s="785"/>
      <c r="PK1" s="785"/>
      <c r="PL1" s="785"/>
      <c r="PM1" s="785"/>
      <c r="PN1" s="785"/>
      <c r="PO1" s="785"/>
      <c r="PP1" s="785"/>
      <c r="PQ1" s="785"/>
      <c r="PR1" s="785"/>
      <c r="PS1" s="785"/>
      <c r="PT1" s="785"/>
      <c r="PU1" s="785"/>
      <c r="PV1" s="785"/>
      <c r="PW1" s="785"/>
      <c r="PX1" s="785"/>
      <c r="PY1" s="785"/>
      <c r="PZ1" s="785"/>
      <c r="QA1" s="785"/>
      <c r="QB1" s="785"/>
      <c r="QC1" s="785"/>
      <c r="QD1" s="785"/>
      <c r="QE1" s="785"/>
      <c r="QF1" s="785"/>
      <c r="QG1" s="785"/>
      <c r="QH1" s="785"/>
      <c r="QI1" s="785"/>
      <c r="QJ1" s="785"/>
      <c r="QK1" s="785"/>
      <c r="QL1" s="785"/>
      <c r="QM1" s="785"/>
      <c r="QN1" s="785"/>
      <c r="QO1" s="785"/>
      <c r="QP1" s="785"/>
      <c r="QQ1" s="785"/>
      <c r="QR1" s="785"/>
      <c r="QS1" s="785"/>
      <c r="QT1" s="785"/>
      <c r="QU1" s="785"/>
      <c r="QV1" s="785"/>
      <c r="QW1" s="785"/>
      <c r="QX1" s="785"/>
      <c r="QY1" s="785"/>
      <c r="QZ1" s="785"/>
      <c r="RA1" s="785"/>
      <c r="RB1" s="785"/>
      <c r="RC1" s="785"/>
      <c r="RD1" s="785"/>
      <c r="RE1" s="785"/>
      <c r="RF1" s="785"/>
      <c r="RG1" s="785"/>
      <c r="RH1" s="785"/>
      <c r="RI1" s="785"/>
      <c r="RJ1" s="785"/>
      <c r="RK1" s="785"/>
      <c r="RL1" s="785"/>
      <c r="RM1" s="785"/>
      <c r="RN1" s="785"/>
      <c r="RO1" s="785"/>
      <c r="RP1" s="785"/>
      <c r="RQ1" s="785"/>
      <c r="RR1" s="785"/>
      <c r="RS1" s="785"/>
      <c r="RT1" s="785"/>
      <c r="RU1" s="785"/>
      <c r="RV1" s="785"/>
      <c r="RW1" s="785"/>
      <c r="RX1" s="785"/>
      <c r="RY1" s="785"/>
      <c r="RZ1" s="785"/>
      <c r="SA1" s="785"/>
      <c r="SB1" s="785"/>
      <c r="SC1" s="785"/>
      <c r="SD1" s="785"/>
      <c r="SE1" s="785"/>
      <c r="SF1" s="785"/>
      <c r="SG1" s="785"/>
      <c r="SH1" s="785"/>
      <c r="SI1" s="785"/>
      <c r="SJ1" s="785"/>
      <c r="SK1" s="785"/>
      <c r="SL1" s="785"/>
      <c r="SM1" s="785"/>
      <c r="SN1" s="785"/>
      <c r="SO1" s="785"/>
      <c r="SP1" s="785"/>
      <c r="SQ1" s="785"/>
      <c r="SR1" s="785"/>
      <c r="SS1" s="785"/>
      <c r="ST1" s="785"/>
      <c r="SU1" s="785"/>
      <c r="SV1" s="785"/>
      <c r="SW1" s="785"/>
      <c r="SX1" s="785"/>
      <c r="SY1" s="785"/>
      <c r="SZ1" s="785"/>
      <c r="TA1" s="785"/>
      <c r="TB1" s="785"/>
      <c r="TC1" s="785"/>
      <c r="TD1" s="785"/>
      <c r="TE1" s="785"/>
      <c r="TF1" s="785"/>
      <c r="TG1" s="785"/>
      <c r="TH1" s="785"/>
      <c r="TI1" s="785"/>
      <c r="TJ1" s="785"/>
      <c r="TK1" s="785"/>
      <c r="TL1" s="785"/>
      <c r="TM1" s="785"/>
      <c r="TN1" s="785"/>
      <c r="TO1" s="785"/>
      <c r="TP1" s="785"/>
      <c r="TQ1" s="785"/>
      <c r="TR1" s="785"/>
      <c r="TS1" s="785"/>
      <c r="TT1" s="785"/>
      <c r="TU1" s="785"/>
      <c r="TV1" s="785"/>
      <c r="TW1" s="785"/>
      <c r="TX1" s="785"/>
      <c r="TY1" s="785"/>
      <c r="TZ1" s="785"/>
      <c r="UA1" s="785"/>
      <c r="UB1" s="785"/>
      <c r="UC1" s="785"/>
      <c r="UD1" s="785"/>
      <c r="UE1" s="785"/>
      <c r="UF1" s="785"/>
      <c r="UG1" s="785"/>
      <c r="UH1" s="785"/>
      <c r="UI1" s="785"/>
      <c r="UJ1" s="785"/>
      <c r="UK1" s="785"/>
      <c r="UL1" s="785"/>
      <c r="UM1" s="785"/>
      <c r="UN1" s="785"/>
      <c r="UO1" s="785"/>
      <c r="UP1" s="785"/>
      <c r="UQ1" s="785"/>
      <c r="UR1" s="785"/>
      <c r="US1" s="785"/>
      <c r="UT1" s="785"/>
      <c r="UU1" s="785"/>
      <c r="UV1" s="785"/>
      <c r="UW1" s="785"/>
      <c r="UX1" s="785"/>
      <c r="UY1" s="785"/>
      <c r="UZ1" s="785"/>
      <c r="VA1" s="785"/>
      <c r="VB1" s="785"/>
      <c r="VC1" s="785"/>
      <c r="VD1" s="785"/>
      <c r="VE1" s="785"/>
      <c r="VF1" s="785"/>
      <c r="VG1" s="785"/>
      <c r="VH1" s="785"/>
      <c r="VI1" s="785"/>
      <c r="VJ1" s="785"/>
      <c r="VK1" s="785"/>
      <c r="VL1" s="785"/>
      <c r="VM1" s="785"/>
      <c r="VN1" s="785"/>
      <c r="VO1" s="785"/>
      <c r="VP1" s="785"/>
      <c r="VQ1" s="785"/>
      <c r="VR1" s="785"/>
      <c r="VS1" s="785"/>
      <c r="VT1" s="785"/>
      <c r="VU1" s="785"/>
      <c r="VV1" s="785"/>
      <c r="VW1" s="785"/>
      <c r="VX1" s="785"/>
      <c r="VY1" s="785"/>
      <c r="VZ1" s="785"/>
      <c r="WA1" s="785"/>
      <c r="WB1" s="785"/>
      <c r="WC1" s="785"/>
      <c r="WD1" s="785"/>
      <c r="WE1" s="785"/>
      <c r="WF1" s="785"/>
      <c r="WG1" s="785"/>
      <c r="WH1" s="785"/>
      <c r="WI1" s="785"/>
      <c r="WJ1" s="785"/>
      <c r="WK1" s="785"/>
      <c r="WL1" s="785"/>
      <c r="WM1" s="785"/>
      <c r="WN1" s="785"/>
      <c r="WO1" s="785"/>
      <c r="WP1" s="785"/>
      <c r="WQ1" s="785"/>
      <c r="WR1" s="785"/>
      <c r="WS1" s="785"/>
      <c r="WT1" s="785"/>
      <c r="WU1" s="785"/>
      <c r="WV1" s="785"/>
      <c r="WW1" s="785"/>
      <c r="WX1" s="785"/>
      <c r="WY1" s="785"/>
      <c r="WZ1" s="785"/>
      <c r="XA1" s="785"/>
      <c r="XB1" s="785"/>
      <c r="XC1" s="785"/>
      <c r="XD1" s="785"/>
      <c r="XE1" s="785"/>
      <c r="XF1" s="785"/>
      <c r="XG1" s="785"/>
      <c r="XH1" s="785"/>
      <c r="XI1" s="785"/>
      <c r="XJ1" s="785"/>
      <c r="XK1" s="785"/>
      <c r="XL1" s="785"/>
      <c r="XM1" s="785"/>
      <c r="XN1" s="785"/>
      <c r="XO1" s="785"/>
      <c r="XP1" s="785"/>
      <c r="XQ1" s="785"/>
      <c r="XR1" s="785"/>
      <c r="XS1" s="785"/>
      <c r="XT1" s="785"/>
      <c r="XU1" s="785"/>
      <c r="XV1" s="785"/>
      <c r="XW1" s="785"/>
      <c r="XX1" s="785"/>
      <c r="XY1" s="785"/>
      <c r="XZ1" s="785"/>
      <c r="YA1" s="785"/>
      <c r="YB1" s="785"/>
      <c r="YC1" s="785"/>
      <c r="YD1" s="785"/>
      <c r="YE1" s="785"/>
      <c r="YF1" s="785"/>
      <c r="YG1" s="785"/>
      <c r="YH1" s="785"/>
      <c r="YI1" s="785"/>
      <c r="YJ1" s="785"/>
      <c r="YK1" s="785"/>
      <c r="YL1" s="785"/>
      <c r="YM1" s="785"/>
      <c r="YN1" s="785"/>
      <c r="YO1" s="785"/>
      <c r="YP1" s="785"/>
      <c r="YQ1" s="785"/>
      <c r="YR1" s="785"/>
      <c r="YS1" s="785"/>
      <c r="YT1" s="785"/>
      <c r="YU1" s="785"/>
      <c r="YV1" s="785"/>
      <c r="YW1" s="785"/>
      <c r="YX1" s="785"/>
      <c r="YY1" s="785"/>
      <c r="YZ1" s="785"/>
      <c r="ZA1" s="785"/>
      <c r="ZB1" s="785"/>
      <c r="ZC1" s="785"/>
      <c r="ZD1" s="785"/>
      <c r="ZE1" s="785"/>
      <c r="ZF1" s="785"/>
      <c r="ZG1" s="785"/>
      <c r="ZH1" s="785"/>
      <c r="ZI1" s="785"/>
      <c r="ZJ1" s="785"/>
      <c r="ZK1" s="785"/>
      <c r="ZL1" s="785"/>
      <c r="ZM1" s="785"/>
      <c r="ZN1" s="785"/>
      <c r="ZO1" s="785"/>
      <c r="ZP1" s="785"/>
      <c r="ZQ1" s="785"/>
      <c r="ZR1" s="785"/>
      <c r="ZS1" s="785"/>
      <c r="ZT1" s="785"/>
      <c r="ZU1" s="785"/>
      <c r="ZV1" s="785"/>
      <c r="ZW1" s="785"/>
      <c r="ZX1" s="785"/>
      <c r="ZY1" s="785"/>
      <c r="ZZ1" s="785"/>
      <c r="AAA1" s="785"/>
      <c r="AAB1" s="785"/>
      <c r="AAC1" s="785"/>
      <c r="AAD1" s="785"/>
      <c r="AAE1" s="785"/>
      <c r="AAF1" s="785"/>
      <c r="AAG1" s="785"/>
      <c r="AAH1" s="785"/>
      <c r="AAI1" s="785"/>
      <c r="AAJ1" s="785"/>
      <c r="AAK1" s="785"/>
      <c r="AAL1" s="785"/>
      <c r="AAM1" s="785"/>
      <c r="AAN1" s="785"/>
      <c r="AAO1" s="785"/>
      <c r="AAP1" s="785"/>
      <c r="AAQ1" s="785"/>
      <c r="AAR1" s="785"/>
      <c r="AAS1" s="785"/>
      <c r="AAT1" s="785"/>
      <c r="AAU1" s="785"/>
      <c r="AAV1" s="785"/>
      <c r="AAW1" s="785"/>
      <c r="AAX1" s="785"/>
      <c r="AAY1" s="785"/>
      <c r="AAZ1" s="785"/>
      <c r="ABA1" s="785"/>
      <c r="ABB1" s="785"/>
      <c r="ABC1" s="785"/>
      <c r="ABD1" s="785"/>
      <c r="ABE1" s="785"/>
      <c r="ABF1" s="785"/>
      <c r="ABG1" s="785"/>
      <c r="ABH1" s="785"/>
      <c r="ABI1" s="785"/>
      <c r="ABJ1" s="785"/>
      <c r="ABK1" s="785"/>
      <c r="ABL1" s="785"/>
      <c r="ABM1" s="785"/>
      <c r="ABN1" s="785"/>
      <c r="ABO1" s="785"/>
      <c r="ABP1" s="785"/>
      <c r="ABQ1" s="785"/>
      <c r="ABR1" s="785"/>
      <c r="ABS1" s="785"/>
      <c r="ABT1" s="785"/>
      <c r="ABU1" s="785"/>
      <c r="ABV1" s="785"/>
      <c r="ABW1" s="785"/>
      <c r="ABX1" s="785"/>
      <c r="ABY1" s="785"/>
      <c r="ABZ1" s="785"/>
      <c r="ACA1" s="785"/>
      <c r="ACB1" s="785"/>
      <c r="ACC1" s="785"/>
      <c r="ACD1" s="785"/>
      <c r="ACE1" s="785"/>
      <c r="ACF1" s="785"/>
      <c r="ACG1" s="785"/>
      <c r="ACH1" s="785"/>
      <c r="ACI1" s="785"/>
      <c r="ACJ1" s="785"/>
      <c r="ACK1" s="785"/>
      <c r="ACL1" s="785"/>
      <c r="ACM1" s="785"/>
      <c r="ACN1" s="785"/>
      <c r="ACO1" s="785"/>
      <c r="ACP1" s="785"/>
      <c r="ACQ1" s="785"/>
      <c r="ACR1" s="785"/>
      <c r="ACS1" s="785"/>
      <c r="ACT1" s="785"/>
      <c r="ACU1" s="785"/>
      <c r="ACV1" s="785"/>
      <c r="ACW1" s="785"/>
      <c r="ACX1" s="785"/>
      <c r="ACY1" s="785"/>
      <c r="ACZ1" s="785"/>
      <c r="ADA1" s="785"/>
      <c r="ADB1" s="785"/>
      <c r="ADC1" s="785"/>
      <c r="ADD1" s="785"/>
      <c r="ADE1" s="785"/>
      <c r="ADF1" s="785"/>
      <c r="ADG1" s="785"/>
      <c r="ADH1" s="785"/>
      <c r="ADI1" s="785"/>
      <c r="ADJ1" s="785"/>
      <c r="ADK1" s="785"/>
      <c r="ADL1" s="785"/>
      <c r="ADM1" s="785"/>
      <c r="ADN1" s="785"/>
      <c r="ADO1" s="785"/>
      <c r="ADP1" s="785"/>
      <c r="ADQ1" s="785"/>
      <c r="ADR1" s="785"/>
      <c r="ADS1" s="785"/>
      <c r="ADT1" s="785"/>
      <c r="ADU1" s="785"/>
      <c r="ADV1" s="785"/>
      <c r="ADW1" s="785"/>
      <c r="ADX1" s="785"/>
      <c r="ADY1" s="785"/>
      <c r="ADZ1" s="785"/>
      <c r="AEA1" s="785"/>
      <c r="AEB1" s="785"/>
      <c r="AEC1" s="785"/>
      <c r="AED1" s="785"/>
      <c r="AEE1" s="785"/>
      <c r="AEF1" s="785"/>
      <c r="AEG1" s="785"/>
      <c r="AEH1" s="785"/>
      <c r="AEI1" s="785"/>
      <c r="AEJ1" s="785"/>
      <c r="AEK1" s="785"/>
      <c r="AEL1" s="785"/>
      <c r="AEM1" s="785"/>
      <c r="AEN1" s="785"/>
      <c r="AEO1" s="785"/>
      <c r="AEP1" s="785"/>
      <c r="AEQ1" s="785"/>
      <c r="AER1" s="785"/>
      <c r="AES1" s="785"/>
      <c r="AET1" s="785"/>
      <c r="AEU1" s="785"/>
      <c r="AEV1" s="785"/>
      <c r="AEW1" s="785"/>
      <c r="AEX1" s="785"/>
      <c r="AEY1" s="785"/>
      <c r="AEZ1" s="785"/>
      <c r="AFA1" s="785"/>
      <c r="AFB1" s="785"/>
      <c r="AFC1" s="785"/>
      <c r="AFD1" s="785"/>
      <c r="AFE1" s="785"/>
      <c r="AFF1" s="785"/>
      <c r="AFG1" s="785"/>
      <c r="AFH1" s="785"/>
      <c r="AFI1" s="785"/>
      <c r="AFJ1" s="785"/>
      <c r="AFK1" s="785"/>
      <c r="AFL1" s="785"/>
      <c r="AFM1" s="785"/>
      <c r="AFN1" s="785"/>
      <c r="AFO1" s="785"/>
      <c r="AFP1" s="785"/>
      <c r="AFQ1" s="785"/>
      <c r="AFR1" s="785"/>
      <c r="AFS1" s="785"/>
      <c r="AFT1" s="785"/>
      <c r="AFU1" s="785"/>
      <c r="AFV1" s="785"/>
      <c r="AFW1" s="785"/>
      <c r="AFX1" s="785"/>
      <c r="AFY1" s="785"/>
      <c r="AFZ1" s="785"/>
      <c r="AGA1" s="785"/>
      <c r="AGB1" s="785"/>
      <c r="AGC1" s="785"/>
      <c r="AGD1" s="785"/>
      <c r="AGE1" s="785"/>
      <c r="AGF1" s="785"/>
      <c r="AGG1" s="785"/>
      <c r="AGH1" s="785"/>
      <c r="AGI1" s="785"/>
      <c r="AGJ1" s="785"/>
      <c r="AGK1" s="785"/>
      <c r="AGL1" s="785"/>
      <c r="AGM1" s="785"/>
      <c r="AGN1" s="785"/>
      <c r="AGO1" s="785"/>
      <c r="AGP1" s="785"/>
      <c r="AGQ1" s="785"/>
      <c r="AGR1" s="785"/>
      <c r="AGS1" s="785"/>
      <c r="AGT1" s="785"/>
      <c r="AGU1" s="785"/>
      <c r="AGV1" s="785"/>
      <c r="AGW1" s="785"/>
      <c r="AGX1" s="785"/>
      <c r="AGY1" s="785"/>
      <c r="AGZ1" s="785"/>
      <c r="AHA1" s="785"/>
      <c r="AHB1" s="785"/>
      <c r="AHC1" s="785"/>
      <c r="AHD1" s="785"/>
      <c r="AHE1" s="785"/>
      <c r="AHF1" s="785"/>
      <c r="AHG1" s="785"/>
      <c r="AHH1" s="785"/>
      <c r="AHI1" s="785"/>
      <c r="AHJ1" s="785"/>
      <c r="AHK1" s="785"/>
      <c r="AHL1" s="785"/>
      <c r="AHM1" s="785"/>
      <c r="AHN1" s="785"/>
      <c r="AHO1" s="785"/>
      <c r="AHP1" s="785"/>
      <c r="AHQ1" s="785"/>
      <c r="AHR1" s="785"/>
      <c r="AHS1" s="785"/>
      <c r="AHT1" s="785"/>
      <c r="AHU1" s="785"/>
      <c r="AHV1" s="785"/>
      <c r="AHW1" s="785"/>
      <c r="AHX1" s="785"/>
      <c r="AHY1" s="785"/>
      <c r="AHZ1" s="785"/>
      <c r="AIA1" s="785"/>
      <c r="AIB1" s="785"/>
      <c r="AIC1" s="785"/>
      <c r="AID1" s="785"/>
      <c r="AIE1" s="785"/>
      <c r="AIF1" s="785"/>
      <c r="AIG1" s="785"/>
      <c r="AIH1" s="785"/>
      <c r="AII1" s="785"/>
      <c r="AIJ1" s="785"/>
      <c r="AIK1" s="785"/>
      <c r="AIL1" s="785"/>
      <c r="AIM1" s="785"/>
      <c r="AIN1" s="785"/>
      <c r="AIO1" s="785"/>
      <c r="AIP1" s="785"/>
      <c r="AIQ1" s="785"/>
      <c r="AIR1" s="785"/>
      <c r="AIS1" s="785"/>
      <c r="AIT1" s="785"/>
      <c r="AIU1" s="785"/>
      <c r="AIV1" s="785"/>
      <c r="AIW1" s="785"/>
      <c r="AIX1" s="785"/>
      <c r="AIY1" s="785"/>
      <c r="AIZ1" s="785"/>
      <c r="AJA1" s="785"/>
      <c r="AJB1" s="785"/>
      <c r="AJC1" s="785"/>
      <c r="AJD1" s="785"/>
      <c r="AJE1" s="785"/>
      <c r="AJF1" s="785"/>
      <c r="AJG1" s="785"/>
      <c r="AJH1" s="785"/>
      <c r="AJI1" s="785"/>
      <c r="AJJ1" s="785"/>
      <c r="AJK1" s="785"/>
      <c r="AJL1" s="785"/>
      <c r="AJM1" s="785"/>
      <c r="AJN1" s="785"/>
      <c r="AJO1" s="785"/>
      <c r="AJP1" s="785"/>
      <c r="AJQ1" s="785"/>
      <c r="AJR1" s="785"/>
      <c r="AJS1" s="785"/>
      <c r="AJT1" s="785"/>
      <c r="AJU1" s="785"/>
      <c r="AJV1" s="785"/>
      <c r="AJW1" s="785"/>
      <c r="AJX1" s="785"/>
      <c r="AJY1" s="785"/>
      <c r="AJZ1" s="785"/>
      <c r="AKA1" s="785"/>
      <c r="AKB1" s="785"/>
      <c r="AKC1" s="785"/>
      <c r="AKD1" s="785"/>
      <c r="AKE1" s="785"/>
      <c r="AKF1" s="785"/>
      <c r="AKG1" s="785"/>
      <c r="AKH1" s="785"/>
      <c r="AKI1" s="785"/>
      <c r="AKJ1" s="785"/>
      <c r="AKK1" s="785"/>
      <c r="AKL1" s="785"/>
      <c r="AKM1" s="785"/>
      <c r="AKN1" s="785"/>
      <c r="AKO1" s="785"/>
      <c r="AKP1" s="785"/>
      <c r="AKQ1" s="785"/>
      <c r="AKR1" s="785"/>
      <c r="AKS1" s="785"/>
      <c r="AKT1" s="785"/>
      <c r="AKU1" s="785"/>
      <c r="AKV1" s="785"/>
      <c r="AKW1" s="785"/>
      <c r="AKX1" s="785"/>
      <c r="AKY1" s="785"/>
      <c r="AKZ1" s="785"/>
      <c r="ALA1" s="785"/>
      <c r="ALB1" s="785"/>
      <c r="ALC1" s="785"/>
      <c r="ALD1" s="785"/>
      <c r="ALE1" s="785"/>
      <c r="ALF1" s="785"/>
      <c r="ALG1" s="785"/>
      <c r="ALH1" s="785"/>
      <c r="ALI1" s="785"/>
      <c r="ALJ1" s="785"/>
      <c r="ALK1" s="785"/>
      <c r="ALL1" s="785"/>
      <c r="ALM1" s="785"/>
      <c r="ALN1" s="785"/>
      <c r="ALO1" s="785"/>
      <c r="ALP1" s="785"/>
      <c r="ALQ1" s="785"/>
      <c r="ALR1" s="785"/>
      <c r="ALS1" s="785"/>
      <c r="ALT1" s="785"/>
      <c r="ALU1" s="785"/>
      <c r="ALV1" s="785"/>
      <c r="ALW1" s="785"/>
      <c r="ALX1" s="785"/>
      <c r="ALY1" s="785"/>
      <c r="ALZ1" s="785"/>
      <c r="AMA1" s="785"/>
      <c r="AMB1" s="785"/>
      <c r="AMC1" s="785"/>
      <c r="AMD1" s="785"/>
      <c r="AME1" s="785"/>
      <c r="AMF1" s="785"/>
      <c r="AMG1" s="785"/>
      <c r="AMH1" s="785"/>
      <c r="AMI1" s="785"/>
      <c r="AMJ1" s="785"/>
      <c r="AMK1" s="785"/>
      <c r="AML1" s="785"/>
      <c r="AMM1" s="785"/>
      <c r="AMN1" s="785"/>
      <c r="AMO1" s="785"/>
      <c r="AMP1" s="785"/>
      <c r="AMQ1" s="785"/>
      <c r="AMR1" s="785"/>
      <c r="AMS1" s="785"/>
      <c r="AMT1" s="785"/>
      <c r="AMU1" s="785"/>
      <c r="AMV1" s="785"/>
      <c r="AMW1" s="785"/>
      <c r="AMX1" s="785"/>
      <c r="AMY1" s="785"/>
      <c r="AMZ1" s="785"/>
      <c r="ANA1" s="785"/>
      <c r="ANB1" s="785"/>
      <c r="ANC1" s="785"/>
      <c r="AND1" s="785"/>
      <c r="ANE1" s="785"/>
      <c r="ANF1" s="785"/>
      <c r="ANG1" s="785"/>
      <c r="ANH1" s="785"/>
      <c r="ANI1" s="785"/>
      <c r="ANJ1" s="785"/>
      <c r="ANK1" s="785"/>
      <c r="ANL1" s="785"/>
      <c r="ANM1" s="785"/>
      <c r="ANN1" s="785"/>
      <c r="ANO1" s="785"/>
      <c r="ANP1" s="785"/>
      <c r="ANQ1" s="785"/>
      <c r="ANR1" s="785"/>
      <c r="ANS1" s="785"/>
      <c r="ANT1" s="785"/>
      <c r="ANU1" s="785"/>
      <c r="ANV1" s="785"/>
      <c r="ANW1" s="785"/>
      <c r="ANX1" s="785"/>
      <c r="ANY1" s="785"/>
      <c r="ANZ1" s="785"/>
      <c r="AOA1" s="785"/>
      <c r="AOB1" s="785"/>
      <c r="AOC1" s="785"/>
      <c r="AOD1" s="785"/>
      <c r="AOE1" s="785"/>
      <c r="AOF1" s="785"/>
      <c r="AOG1" s="785"/>
      <c r="AOH1" s="785"/>
      <c r="AOI1" s="785"/>
      <c r="AOJ1" s="785"/>
      <c r="AOK1" s="785"/>
      <c r="AOL1" s="785"/>
      <c r="AOM1" s="785"/>
      <c r="AON1" s="785"/>
      <c r="AOO1" s="785"/>
      <c r="AOP1" s="785"/>
      <c r="AOQ1" s="785"/>
      <c r="AOR1" s="785"/>
      <c r="AOS1" s="785"/>
      <c r="AOT1" s="785"/>
      <c r="AOU1" s="785"/>
      <c r="AOV1" s="785"/>
      <c r="AOW1" s="785"/>
      <c r="AOX1" s="785"/>
      <c r="AOY1" s="785"/>
      <c r="AOZ1" s="785"/>
      <c r="APA1" s="785"/>
      <c r="APB1" s="785"/>
      <c r="APC1" s="785"/>
      <c r="APD1" s="785"/>
      <c r="APE1" s="785"/>
      <c r="APF1" s="785"/>
      <c r="APG1" s="785"/>
      <c r="APH1" s="785"/>
      <c r="API1" s="785"/>
      <c r="APJ1" s="785"/>
      <c r="APK1" s="785"/>
      <c r="APL1" s="785"/>
      <c r="APM1" s="785"/>
      <c r="APN1" s="785"/>
      <c r="APO1" s="785"/>
      <c r="APP1" s="785"/>
      <c r="APQ1" s="785"/>
      <c r="APR1" s="785"/>
      <c r="APS1" s="785"/>
      <c r="APT1" s="785"/>
      <c r="APU1" s="785"/>
      <c r="APV1" s="785"/>
      <c r="APW1" s="785"/>
      <c r="APX1" s="785"/>
      <c r="APY1" s="785"/>
      <c r="APZ1" s="785"/>
      <c r="AQA1" s="785"/>
      <c r="AQB1" s="785"/>
      <c r="AQC1" s="785"/>
      <c r="AQD1" s="785"/>
      <c r="AQE1" s="785"/>
      <c r="AQF1" s="785"/>
      <c r="AQG1" s="785"/>
      <c r="AQH1" s="785"/>
      <c r="AQI1" s="785"/>
      <c r="AQJ1" s="785"/>
      <c r="AQK1" s="785"/>
      <c r="AQL1" s="785"/>
      <c r="AQM1" s="785"/>
      <c r="AQN1" s="785"/>
      <c r="AQO1" s="785"/>
      <c r="AQP1" s="785"/>
      <c r="AQQ1" s="785"/>
      <c r="AQR1" s="785"/>
      <c r="AQS1" s="785"/>
      <c r="AQT1" s="785"/>
      <c r="AQU1" s="785"/>
      <c r="AQV1" s="785"/>
      <c r="AQW1" s="785"/>
      <c r="AQX1" s="785"/>
      <c r="AQY1" s="785"/>
      <c r="AQZ1" s="785"/>
      <c r="ARA1" s="785"/>
      <c r="ARB1" s="785"/>
      <c r="ARC1" s="785"/>
      <c r="ARD1" s="785"/>
      <c r="ARE1" s="785"/>
      <c r="ARF1" s="785"/>
      <c r="ARG1" s="785"/>
      <c r="ARH1" s="785"/>
      <c r="ARI1" s="785"/>
      <c r="ARJ1" s="785"/>
      <c r="ARK1" s="785"/>
      <c r="ARL1" s="785"/>
      <c r="ARM1" s="785"/>
      <c r="ARN1" s="785"/>
      <c r="ARO1" s="785"/>
      <c r="ARP1" s="785"/>
      <c r="ARQ1" s="785"/>
      <c r="ARR1" s="785"/>
      <c r="ARS1" s="785"/>
      <c r="ART1" s="785"/>
      <c r="ARU1" s="785"/>
      <c r="ARV1" s="785"/>
      <c r="ARW1" s="785"/>
      <c r="ARX1" s="785"/>
      <c r="ARY1" s="785"/>
      <c r="ARZ1" s="785"/>
      <c r="ASA1" s="785"/>
      <c r="ASB1" s="785"/>
      <c r="ASC1" s="785"/>
      <c r="ASD1" s="785"/>
      <c r="ASE1" s="785"/>
      <c r="ASF1" s="785"/>
      <c r="ASG1" s="785"/>
      <c r="ASH1" s="785"/>
      <c r="ASI1" s="785"/>
      <c r="ASJ1" s="785"/>
      <c r="ASK1" s="785"/>
      <c r="ASL1" s="785"/>
      <c r="ASM1" s="785"/>
      <c r="ASN1" s="785"/>
      <c r="ASO1" s="785"/>
      <c r="ASP1" s="785"/>
      <c r="ASQ1" s="785"/>
      <c r="ASR1" s="785"/>
      <c r="ASS1" s="785"/>
      <c r="AST1" s="785"/>
      <c r="ASU1" s="785"/>
      <c r="ASV1" s="785"/>
      <c r="ASW1" s="785"/>
      <c r="ASX1" s="785"/>
      <c r="ASY1" s="785"/>
      <c r="ASZ1" s="785"/>
      <c r="ATA1" s="785"/>
      <c r="ATB1" s="785"/>
      <c r="ATC1" s="785"/>
      <c r="ATD1" s="785"/>
      <c r="ATE1" s="785"/>
      <c r="ATF1" s="785"/>
      <c r="ATG1" s="785"/>
      <c r="ATH1" s="785"/>
      <c r="ATI1" s="785"/>
      <c r="ATJ1" s="785"/>
      <c r="ATK1" s="785"/>
      <c r="ATL1" s="785"/>
      <c r="ATM1" s="785"/>
      <c r="ATN1" s="785"/>
      <c r="ATO1" s="785"/>
      <c r="ATP1" s="785"/>
      <c r="ATQ1" s="785"/>
      <c r="ATR1" s="785"/>
      <c r="ATS1" s="785"/>
      <c r="ATT1" s="785"/>
      <c r="ATU1" s="785"/>
      <c r="ATV1" s="785"/>
      <c r="ATW1" s="785"/>
      <c r="ATX1" s="785"/>
      <c r="ATY1" s="785"/>
      <c r="ATZ1" s="785"/>
      <c r="AUA1" s="785"/>
      <c r="AUB1" s="785"/>
      <c r="AUC1" s="785"/>
      <c r="AUD1" s="785"/>
      <c r="AUE1" s="785"/>
      <c r="AUF1" s="785"/>
      <c r="AUG1" s="785"/>
      <c r="AUH1" s="785"/>
      <c r="AUI1" s="785"/>
      <c r="AUJ1" s="785"/>
      <c r="AUK1" s="785"/>
      <c r="AUL1" s="785"/>
      <c r="AUM1" s="785"/>
      <c r="AUN1" s="785"/>
      <c r="AUO1" s="785"/>
      <c r="AUP1" s="785"/>
      <c r="AUQ1" s="785"/>
      <c r="AUR1" s="785"/>
      <c r="AUS1" s="785"/>
      <c r="AUT1" s="785"/>
      <c r="AUU1" s="785"/>
      <c r="AUV1" s="785"/>
      <c r="AUW1" s="785"/>
      <c r="AUX1" s="785"/>
      <c r="AUY1" s="785"/>
      <c r="AUZ1" s="785"/>
      <c r="AVA1" s="785"/>
      <c r="AVB1" s="785"/>
      <c r="AVC1" s="785"/>
      <c r="AVD1" s="785"/>
      <c r="AVE1" s="785"/>
      <c r="AVF1" s="785"/>
      <c r="AVG1" s="785"/>
      <c r="AVH1" s="785"/>
      <c r="AVI1" s="785"/>
      <c r="AVJ1" s="785"/>
      <c r="AVK1" s="785"/>
      <c r="AVL1" s="785"/>
      <c r="AVM1" s="785"/>
      <c r="AVN1" s="785"/>
      <c r="AVO1" s="785"/>
      <c r="AVP1" s="785"/>
      <c r="AVQ1" s="785"/>
      <c r="AVR1" s="785"/>
      <c r="AVS1" s="785"/>
      <c r="AVT1" s="785"/>
      <c r="AVU1" s="785"/>
      <c r="AVV1" s="785"/>
      <c r="AVW1" s="785"/>
      <c r="AVX1" s="785"/>
      <c r="AVY1" s="785"/>
      <c r="AVZ1" s="785"/>
      <c r="AWA1" s="785"/>
      <c r="AWB1" s="785"/>
      <c r="AWC1" s="785"/>
      <c r="AWD1" s="785"/>
      <c r="AWE1" s="785"/>
      <c r="AWF1" s="785"/>
      <c r="AWG1" s="785"/>
      <c r="AWH1" s="785"/>
      <c r="AWI1" s="785"/>
      <c r="AWJ1" s="785"/>
      <c r="AWK1" s="785"/>
      <c r="AWL1" s="785"/>
      <c r="AWM1" s="785"/>
      <c r="AWN1" s="785"/>
      <c r="AWO1" s="785"/>
      <c r="AWP1" s="785"/>
      <c r="AWQ1" s="785"/>
      <c r="AWR1" s="785"/>
      <c r="AWS1" s="785"/>
      <c r="AWT1" s="785"/>
      <c r="AWU1" s="785"/>
      <c r="AWV1" s="785"/>
      <c r="AWW1" s="785"/>
      <c r="AWX1" s="785"/>
      <c r="AWY1" s="785"/>
      <c r="AWZ1" s="785"/>
      <c r="AXA1" s="785"/>
      <c r="AXB1" s="785"/>
      <c r="AXC1" s="785"/>
      <c r="AXD1" s="785"/>
      <c r="AXE1" s="785"/>
      <c r="AXF1" s="785"/>
      <c r="AXG1" s="785"/>
      <c r="AXH1" s="785"/>
      <c r="AXI1" s="785"/>
      <c r="AXJ1" s="785"/>
      <c r="AXK1" s="785"/>
      <c r="AXL1" s="785"/>
      <c r="AXM1" s="785"/>
      <c r="AXN1" s="785"/>
      <c r="AXO1" s="785"/>
      <c r="AXP1" s="785"/>
      <c r="AXQ1" s="785"/>
      <c r="AXR1" s="785"/>
      <c r="AXS1" s="785"/>
      <c r="AXT1" s="785"/>
      <c r="AXU1" s="785"/>
      <c r="AXV1" s="785"/>
      <c r="AXW1" s="785"/>
      <c r="AXX1" s="785"/>
      <c r="AXY1" s="785"/>
      <c r="AXZ1" s="785"/>
      <c r="AYA1" s="785"/>
      <c r="AYB1" s="785"/>
      <c r="AYC1" s="785"/>
      <c r="AYD1" s="785"/>
      <c r="AYE1" s="785"/>
      <c r="AYF1" s="785"/>
      <c r="AYG1" s="785"/>
      <c r="AYH1" s="785"/>
      <c r="AYI1" s="785"/>
      <c r="AYJ1" s="785"/>
      <c r="AYK1" s="785"/>
      <c r="AYL1" s="785"/>
      <c r="AYM1" s="785"/>
      <c r="AYN1" s="785"/>
      <c r="AYO1" s="785"/>
      <c r="AYP1" s="785"/>
      <c r="AYQ1" s="785"/>
      <c r="AYR1" s="785"/>
      <c r="AYS1" s="785"/>
      <c r="AYT1" s="785"/>
      <c r="AYU1" s="785"/>
      <c r="AYV1" s="785"/>
      <c r="AYW1" s="785"/>
      <c r="AYX1" s="785"/>
      <c r="AYY1" s="785"/>
      <c r="AYZ1" s="785"/>
      <c r="AZA1" s="785"/>
      <c r="AZB1" s="785"/>
      <c r="AZC1" s="785"/>
      <c r="AZD1" s="785"/>
      <c r="AZE1" s="785"/>
      <c r="AZF1" s="785"/>
      <c r="AZG1" s="785"/>
      <c r="AZH1" s="785"/>
      <c r="AZI1" s="785"/>
      <c r="AZJ1" s="785"/>
      <c r="AZK1" s="785"/>
      <c r="AZL1" s="785"/>
      <c r="AZM1" s="785"/>
      <c r="AZN1" s="785"/>
      <c r="AZO1" s="785"/>
      <c r="AZP1" s="785"/>
      <c r="AZQ1" s="785"/>
      <c r="AZR1" s="785"/>
      <c r="AZS1" s="785"/>
      <c r="AZT1" s="785"/>
      <c r="AZU1" s="785"/>
      <c r="AZV1" s="785"/>
      <c r="AZW1" s="785"/>
      <c r="AZX1" s="785"/>
      <c r="AZY1" s="785"/>
      <c r="AZZ1" s="785"/>
      <c r="BAA1" s="785"/>
      <c r="BAB1" s="785"/>
      <c r="BAC1" s="785"/>
      <c r="BAD1" s="785"/>
      <c r="BAE1" s="785"/>
      <c r="BAF1" s="785"/>
      <c r="BAG1" s="785"/>
      <c r="BAH1" s="785"/>
      <c r="BAI1" s="785"/>
      <c r="BAJ1" s="785"/>
      <c r="BAK1" s="785"/>
      <c r="BAL1" s="785"/>
      <c r="BAM1" s="785"/>
      <c r="BAN1" s="785"/>
      <c r="BAO1" s="785"/>
      <c r="BAP1" s="785"/>
      <c r="BAQ1" s="785"/>
      <c r="BAR1" s="785"/>
      <c r="BAS1" s="785"/>
      <c r="BAT1" s="785"/>
      <c r="BAU1" s="785"/>
      <c r="BAV1" s="785"/>
      <c r="BAW1" s="785"/>
      <c r="BAX1" s="785"/>
      <c r="BAY1" s="785"/>
      <c r="BAZ1" s="785"/>
      <c r="BBA1" s="785"/>
      <c r="BBB1" s="785"/>
      <c r="BBC1" s="785"/>
      <c r="BBD1" s="785"/>
      <c r="BBE1" s="785"/>
      <c r="BBF1" s="785"/>
      <c r="BBG1" s="785"/>
      <c r="BBH1" s="785"/>
      <c r="BBI1" s="785"/>
      <c r="BBJ1" s="785"/>
      <c r="BBK1" s="785"/>
      <c r="BBL1" s="785"/>
      <c r="BBM1" s="785"/>
      <c r="BBN1" s="785"/>
      <c r="BBO1" s="785"/>
      <c r="BBP1" s="785"/>
      <c r="BBQ1" s="785"/>
      <c r="BBR1" s="785"/>
      <c r="BBS1" s="785"/>
      <c r="BBT1" s="785"/>
      <c r="BBU1" s="785"/>
      <c r="BBV1" s="785"/>
      <c r="BBW1" s="785"/>
      <c r="BBX1" s="785"/>
      <c r="BBY1" s="785"/>
      <c r="BBZ1" s="785"/>
      <c r="BCA1" s="785"/>
      <c r="BCB1" s="785"/>
      <c r="BCC1" s="785"/>
      <c r="BCD1" s="785"/>
      <c r="BCE1" s="785"/>
      <c r="BCF1" s="785"/>
      <c r="BCG1" s="785"/>
      <c r="BCH1" s="785"/>
      <c r="BCI1" s="785"/>
      <c r="BCJ1" s="785"/>
      <c r="BCK1" s="785"/>
      <c r="BCL1" s="785"/>
      <c r="BCM1" s="785"/>
      <c r="BCN1" s="785"/>
      <c r="BCO1" s="785"/>
      <c r="BCP1" s="785"/>
      <c r="BCQ1" s="785"/>
      <c r="BCR1" s="785"/>
      <c r="BCS1" s="785"/>
      <c r="BCT1" s="785"/>
      <c r="BCU1" s="785"/>
      <c r="BCV1" s="785"/>
      <c r="BCW1" s="785"/>
      <c r="BCX1" s="785"/>
      <c r="BCY1" s="785"/>
      <c r="BCZ1" s="785"/>
      <c r="BDA1" s="785"/>
      <c r="BDB1" s="785"/>
      <c r="BDC1" s="785"/>
      <c r="BDD1" s="785"/>
      <c r="BDE1" s="785"/>
      <c r="BDF1" s="785"/>
      <c r="BDG1" s="785"/>
      <c r="BDH1" s="785"/>
      <c r="BDI1" s="785"/>
      <c r="BDJ1" s="785"/>
      <c r="BDK1" s="785"/>
      <c r="BDL1" s="785"/>
      <c r="BDM1" s="785"/>
      <c r="BDN1" s="785"/>
      <c r="BDO1" s="785"/>
      <c r="BDP1" s="785"/>
      <c r="BDQ1" s="785"/>
      <c r="BDR1" s="785"/>
      <c r="BDS1" s="785"/>
      <c r="BDT1" s="785"/>
      <c r="BDU1" s="785"/>
      <c r="BDV1" s="785"/>
      <c r="BDW1" s="785"/>
      <c r="BDX1" s="785"/>
      <c r="BDY1" s="785"/>
      <c r="BDZ1" s="785"/>
      <c r="BEA1" s="785"/>
      <c r="BEB1" s="785"/>
      <c r="BEC1" s="785"/>
      <c r="BED1" s="785"/>
      <c r="BEE1" s="785"/>
      <c r="BEF1" s="785"/>
      <c r="BEG1" s="785"/>
      <c r="BEH1" s="785"/>
      <c r="BEI1" s="785"/>
      <c r="BEJ1" s="785"/>
      <c r="BEK1" s="785"/>
      <c r="BEL1" s="785"/>
      <c r="BEM1" s="785"/>
      <c r="BEN1" s="785"/>
      <c r="BEO1" s="785"/>
      <c r="BEP1" s="785"/>
      <c r="BEQ1" s="785"/>
      <c r="BER1" s="785"/>
      <c r="BES1" s="785"/>
      <c r="BET1" s="785"/>
      <c r="BEU1" s="785"/>
      <c r="BEV1" s="785"/>
      <c r="BEW1" s="785"/>
      <c r="BEX1" s="785"/>
      <c r="BEY1" s="785"/>
      <c r="BEZ1" s="785"/>
      <c r="BFA1" s="785"/>
      <c r="BFB1" s="785"/>
      <c r="BFC1" s="785"/>
      <c r="BFD1" s="785"/>
      <c r="BFE1" s="785"/>
      <c r="BFF1" s="785"/>
      <c r="BFG1" s="785"/>
      <c r="BFH1" s="785"/>
      <c r="BFI1" s="785"/>
      <c r="BFJ1" s="785"/>
      <c r="BFK1" s="785"/>
      <c r="BFL1" s="785"/>
      <c r="BFM1" s="785"/>
      <c r="BFN1" s="785"/>
      <c r="BFO1" s="785"/>
      <c r="BFP1" s="785"/>
      <c r="BFQ1" s="785"/>
      <c r="BFR1" s="785"/>
      <c r="BFS1" s="785"/>
      <c r="BFT1" s="785"/>
      <c r="BFU1" s="785"/>
      <c r="BFV1" s="785"/>
      <c r="BFW1" s="785"/>
      <c r="BFX1" s="785"/>
      <c r="BFY1" s="785"/>
      <c r="BFZ1" s="785"/>
      <c r="BGA1" s="785"/>
      <c r="BGB1" s="785"/>
      <c r="BGC1" s="785"/>
      <c r="BGD1" s="785"/>
      <c r="BGE1" s="785"/>
      <c r="BGF1" s="785"/>
      <c r="BGG1" s="785"/>
      <c r="BGH1" s="785"/>
      <c r="BGI1" s="785"/>
      <c r="BGJ1" s="785"/>
      <c r="BGK1" s="785"/>
      <c r="BGL1" s="785"/>
      <c r="BGM1" s="785"/>
      <c r="BGN1" s="785"/>
      <c r="BGO1" s="785"/>
      <c r="BGP1" s="785"/>
      <c r="BGQ1" s="785"/>
      <c r="BGR1" s="785"/>
      <c r="BGS1" s="785"/>
      <c r="BGT1" s="785"/>
      <c r="BGU1" s="785"/>
      <c r="BGV1" s="785"/>
      <c r="BGW1" s="785"/>
      <c r="BGX1" s="785"/>
      <c r="BGY1" s="785"/>
      <c r="BGZ1" s="785"/>
      <c r="BHA1" s="785"/>
      <c r="BHB1" s="785"/>
      <c r="BHC1" s="785"/>
      <c r="BHD1" s="785"/>
      <c r="BHE1" s="785"/>
      <c r="BHF1" s="785"/>
      <c r="BHG1" s="785"/>
      <c r="BHH1" s="785"/>
      <c r="BHI1" s="785"/>
      <c r="BHJ1" s="785"/>
      <c r="BHK1" s="785"/>
      <c r="BHL1" s="785"/>
      <c r="BHM1" s="785"/>
      <c r="BHN1" s="785"/>
      <c r="BHO1" s="785"/>
      <c r="BHP1" s="785"/>
      <c r="BHQ1" s="785"/>
      <c r="BHR1" s="785"/>
      <c r="BHS1" s="785"/>
      <c r="BHT1" s="785"/>
      <c r="BHU1" s="785"/>
      <c r="BHV1" s="785"/>
      <c r="BHW1" s="785"/>
      <c r="BHX1" s="785"/>
      <c r="BHY1" s="785"/>
      <c r="BHZ1" s="785"/>
      <c r="BIA1" s="785"/>
      <c r="BIB1" s="785"/>
      <c r="BIC1" s="785"/>
      <c r="BID1" s="785"/>
      <c r="BIE1" s="785"/>
      <c r="BIF1" s="785"/>
      <c r="BIG1" s="785"/>
      <c r="BIH1" s="785"/>
      <c r="BII1" s="785"/>
      <c r="BIJ1" s="785"/>
      <c r="BIK1" s="785"/>
      <c r="BIL1" s="785"/>
      <c r="BIM1" s="785"/>
      <c r="BIN1" s="785"/>
      <c r="BIO1" s="785"/>
      <c r="BIP1" s="785"/>
      <c r="BIQ1" s="785"/>
      <c r="BIR1" s="785"/>
      <c r="BIS1" s="785"/>
      <c r="BIT1" s="785"/>
      <c r="BIU1" s="785"/>
      <c r="BIV1" s="785"/>
      <c r="BIW1" s="785"/>
      <c r="BIX1" s="785"/>
      <c r="BIY1" s="785"/>
      <c r="BIZ1" s="785"/>
      <c r="BJA1" s="785"/>
      <c r="BJB1" s="785"/>
      <c r="BJC1" s="785"/>
      <c r="BJD1" s="785"/>
      <c r="BJE1" s="785"/>
      <c r="BJF1" s="785"/>
      <c r="BJG1" s="785"/>
      <c r="BJH1" s="785"/>
      <c r="BJI1" s="785"/>
      <c r="BJJ1" s="785"/>
      <c r="BJK1" s="785"/>
      <c r="BJL1" s="785"/>
      <c r="BJM1" s="785"/>
      <c r="BJN1" s="785"/>
      <c r="BJO1" s="785"/>
      <c r="BJP1" s="785"/>
      <c r="BJQ1" s="785"/>
      <c r="BJR1" s="785"/>
      <c r="BJS1" s="785"/>
      <c r="BJT1" s="785"/>
      <c r="BJU1" s="785"/>
      <c r="BJV1" s="785"/>
      <c r="BJW1" s="785"/>
      <c r="BJX1" s="785"/>
      <c r="BJY1" s="785"/>
      <c r="BJZ1" s="785"/>
      <c r="BKA1" s="785"/>
      <c r="BKB1" s="785"/>
      <c r="BKC1" s="785"/>
      <c r="BKD1" s="785"/>
      <c r="BKE1" s="785"/>
      <c r="BKF1" s="785"/>
      <c r="BKG1" s="785"/>
      <c r="BKH1" s="785"/>
      <c r="BKI1" s="785"/>
      <c r="BKJ1" s="785"/>
      <c r="BKK1" s="785"/>
      <c r="BKL1" s="785"/>
      <c r="BKM1" s="785"/>
      <c r="BKN1" s="785"/>
      <c r="BKO1" s="785"/>
      <c r="BKP1" s="785"/>
      <c r="BKQ1" s="785"/>
      <c r="BKR1" s="785"/>
      <c r="BKS1" s="785"/>
      <c r="BKT1" s="785"/>
      <c r="BKU1" s="785"/>
      <c r="BKV1" s="785"/>
      <c r="BKW1" s="785"/>
      <c r="BKX1" s="785"/>
      <c r="BKY1" s="785"/>
      <c r="BKZ1" s="785"/>
      <c r="BLA1" s="785"/>
      <c r="BLB1" s="785"/>
      <c r="BLC1" s="785"/>
      <c r="BLD1" s="785"/>
      <c r="BLE1" s="785"/>
      <c r="BLF1" s="785"/>
      <c r="BLG1" s="785"/>
      <c r="BLH1" s="785"/>
      <c r="BLI1" s="785"/>
      <c r="BLJ1" s="785"/>
      <c r="BLK1" s="785"/>
      <c r="BLL1" s="785"/>
      <c r="BLM1" s="785"/>
      <c r="BLN1" s="785"/>
      <c r="BLO1" s="785"/>
      <c r="BLP1" s="785"/>
      <c r="BLQ1" s="785"/>
      <c r="BLR1" s="785"/>
      <c r="BLS1" s="785"/>
      <c r="BLT1" s="785"/>
      <c r="BLU1" s="785"/>
      <c r="BLV1" s="785"/>
      <c r="BLW1" s="785"/>
      <c r="BLX1" s="785"/>
      <c r="BLY1" s="785"/>
      <c r="BLZ1" s="785"/>
      <c r="BMA1" s="785"/>
      <c r="BMB1" s="785"/>
      <c r="BMC1" s="785"/>
      <c r="BMD1" s="785"/>
      <c r="BME1" s="785"/>
      <c r="BMF1" s="785"/>
      <c r="BMG1" s="785"/>
      <c r="BMH1" s="785"/>
      <c r="BMI1" s="785"/>
      <c r="BMJ1" s="785"/>
      <c r="BMK1" s="785"/>
      <c r="BML1" s="785"/>
      <c r="BMM1" s="785"/>
      <c r="BMN1" s="785"/>
      <c r="BMO1" s="785"/>
      <c r="BMP1" s="785"/>
      <c r="BMQ1" s="785"/>
      <c r="BMR1" s="785"/>
      <c r="BMS1" s="785"/>
      <c r="BMT1" s="785"/>
      <c r="BMU1" s="785"/>
      <c r="BMV1" s="785"/>
      <c r="BMW1" s="785"/>
      <c r="BMX1" s="785"/>
      <c r="BMY1" s="785"/>
      <c r="BMZ1" s="785"/>
      <c r="BNA1" s="785"/>
      <c r="BNB1" s="785"/>
      <c r="BNC1" s="785"/>
      <c r="BND1" s="785"/>
      <c r="BNE1" s="785"/>
      <c r="BNF1" s="785"/>
      <c r="BNG1" s="785"/>
      <c r="BNH1" s="785"/>
      <c r="BNI1" s="785"/>
      <c r="BNJ1" s="785"/>
      <c r="BNK1" s="785"/>
      <c r="BNL1" s="785"/>
      <c r="BNM1" s="785"/>
      <c r="BNN1" s="785"/>
      <c r="BNO1" s="785"/>
      <c r="BNP1" s="785"/>
      <c r="BNQ1" s="785"/>
      <c r="BNR1" s="785"/>
      <c r="BNS1" s="785"/>
      <c r="BNT1" s="785"/>
      <c r="BNU1" s="785"/>
      <c r="BNV1" s="785"/>
      <c r="BNW1" s="785"/>
      <c r="BNX1" s="785"/>
      <c r="BNY1" s="785"/>
      <c r="BNZ1" s="785"/>
      <c r="BOA1" s="785"/>
      <c r="BOB1" s="785"/>
      <c r="BOC1" s="785"/>
      <c r="BOD1" s="785"/>
      <c r="BOE1" s="785"/>
      <c r="BOF1" s="785"/>
      <c r="BOG1" s="785"/>
      <c r="BOH1" s="785"/>
      <c r="BOI1" s="785"/>
      <c r="BOJ1" s="785"/>
      <c r="BOK1" s="785"/>
      <c r="BOL1" s="785"/>
      <c r="BOM1" s="785"/>
      <c r="BON1" s="785"/>
      <c r="BOO1" s="785"/>
      <c r="BOP1" s="785"/>
      <c r="BOQ1" s="785"/>
      <c r="BOR1" s="785"/>
      <c r="BOS1" s="785"/>
      <c r="BOT1" s="785"/>
      <c r="BOU1" s="785"/>
      <c r="BOV1" s="785"/>
      <c r="BOW1" s="785"/>
      <c r="BOX1" s="785"/>
      <c r="BOY1" s="785"/>
      <c r="BOZ1" s="785"/>
      <c r="BPA1" s="785"/>
      <c r="BPB1" s="785"/>
      <c r="BPC1" s="785"/>
      <c r="BPD1" s="785"/>
      <c r="BPE1" s="785"/>
      <c r="BPF1" s="785"/>
      <c r="BPG1" s="785"/>
      <c r="BPH1" s="785"/>
      <c r="BPI1" s="785"/>
      <c r="BPJ1" s="785"/>
      <c r="BPK1" s="785"/>
      <c r="BPL1" s="785"/>
      <c r="BPM1" s="785"/>
      <c r="BPN1" s="785"/>
      <c r="BPO1" s="785"/>
      <c r="BPP1" s="785"/>
      <c r="BPQ1" s="785"/>
      <c r="BPR1" s="785"/>
      <c r="BPS1" s="785"/>
      <c r="BPT1" s="785"/>
      <c r="BPU1" s="785"/>
      <c r="BPV1" s="785"/>
      <c r="BPW1" s="785"/>
      <c r="BPX1" s="785"/>
      <c r="BPY1" s="785"/>
      <c r="BPZ1" s="785"/>
      <c r="BQA1" s="785"/>
      <c r="BQB1" s="785"/>
      <c r="BQC1" s="785"/>
      <c r="BQD1" s="785"/>
      <c r="BQE1" s="785"/>
      <c r="BQF1" s="785"/>
      <c r="BQG1" s="785"/>
      <c r="BQH1" s="785"/>
      <c r="BQI1" s="785"/>
      <c r="BQJ1" s="785"/>
      <c r="BQK1" s="785"/>
      <c r="BQL1" s="785"/>
      <c r="BQM1" s="785"/>
      <c r="BQN1" s="785"/>
      <c r="BQO1" s="785"/>
      <c r="BQP1" s="785"/>
      <c r="BQQ1" s="785"/>
      <c r="BQR1" s="785"/>
      <c r="BQS1" s="785"/>
      <c r="BQT1" s="785"/>
      <c r="BQU1" s="785"/>
      <c r="BQV1" s="785"/>
      <c r="BQW1" s="785"/>
      <c r="BQX1" s="785"/>
      <c r="BQY1" s="785"/>
      <c r="BQZ1" s="785"/>
      <c r="BRA1" s="785"/>
      <c r="BRB1" s="785"/>
      <c r="BRC1" s="785"/>
      <c r="BRD1" s="785"/>
      <c r="BRE1" s="785"/>
      <c r="BRF1" s="785"/>
      <c r="BRG1" s="785"/>
      <c r="BRH1" s="785"/>
      <c r="BRI1" s="785"/>
      <c r="BRJ1" s="785"/>
      <c r="BRK1" s="785"/>
      <c r="BRL1" s="785"/>
      <c r="BRM1" s="785"/>
      <c r="BRN1" s="785"/>
      <c r="BRO1" s="785"/>
      <c r="BRP1" s="785"/>
      <c r="BRQ1" s="785"/>
      <c r="BRR1" s="785"/>
      <c r="BRS1" s="785"/>
      <c r="BRT1" s="785"/>
      <c r="BRU1" s="785"/>
      <c r="BRV1" s="785"/>
      <c r="BRW1" s="785"/>
      <c r="BRX1" s="785"/>
      <c r="BRY1" s="785"/>
      <c r="BRZ1" s="785"/>
      <c r="BSA1" s="785"/>
      <c r="BSB1" s="785"/>
      <c r="BSC1" s="785"/>
      <c r="BSD1" s="785"/>
      <c r="BSE1" s="785"/>
      <c r="BSF1" s="785"/>
      <c r="BSG1" s="785"/>
      <c r="BSH1" s="785"/>
      <c r="BSI1" s="785"/>
      <c r="BSJ1" s="785"/>
      <c r="BSK1" s="785"/>
      <c r="BSL1" s="785"/>
      <c r="BSM1" s="785"/>
      <c r="BSN1" s="785"/>
      <c r="BSO1" s="785"/>
      <c r="BSP1" s="785"/>
      <c r="BSQ1" s="785"/>
      <c r="BSR1" s="785"/>
      <c r="BSS1" s="785"/>
      <c r="BST1" s="785"/>
      <c r="BSU1" s="785"/>
      <c r="BSV1" s="785"/>
      <c r="BSW1" s="785"/>
      <c r="BSX1" s="785"/>
      <c r="BSY1" s="785"/>
      <c r="BSZ1" s="785"/>
      <c r="BTA1" s="785"/>
      <c r="BTB1" s="785"/>
      <c r="BTC1" s="785"/>
      <c r="BTD1" s="785"/>
      <c r="BTE1" s="785"/>
      <c r="BTF1" s="785"/>
      <c r="BTG1" s="785"/>
      <c r="BTH1" s="785"/>
      <c r="BTI1" s="785"/>
      <c r="BTJ1" s="785"/>
      <c r="BTK1" s="785"/>
      <c r="BTL1" s="785"/>
      <c r="BTM1" s="785"/>
      <c r="BTN1" s="785"/>
      <c r="BTO1" s="785"/>
      <c r="BTP1" s="785"/>
      <c r="BTQ1" s="785"/>
      <c r="BTR1" s="785"/>
      <c r="BTS1" s="785"/>
      <c r="BTT1" s="785"/>
      <c r="BTU1" s="785"/>
      <c r="BTV1" s="785"/>
      <c r="BTW1" s="785"/>
      <c r="BTX1" s="785"/>
      <c r="BTY1" s="785"/>
      <c r="BTZ1" s="785"/>
      <c r="BUA1" s="785"/>
      <c r="BUB1" s="785"/>
      <c r="BUC1" s="785"/>
      <c r="BUD1" s="785"/>
      <c r="BUE1" s="785"/>
      <c r="BUF1" s="785"/>
      <c r="BUG1" s="785"/>
      <c r="BUH1" s="785"/>
      <c r="BUI1" s="785"/>
      <c r="BUJ1" s="785"/>
      <c r="BUK1" s="785"/>
      <c r="BUL1" s="785"/>
      <c r="BUM1" s="785"/>
      <c r="BUN1" s="785"/>
      <c r="BUO1" s="785"/>
      <c r="BUP1" s="785"/>
      <c r="BUQ1" s="785"/>
      <c r="BUR1" s="785"/>
      <c r="BUS1" s="785"/>
      <c r="BUT1" s="785"/>
      <c r="BUU1" s="785"/>
      <c r="BUV1" s="785"/>
      <c r="BUW1" s="785"/>
      <c r="BUX1" s="785"/>
      <c r="BUY1" s="785"/>
      <c r="BUZ1" s="785"/>
      <c r="BVA1" s="785"/>
      <c r="BVB1" s="785"/>
      <c r="BVC1" s="785"/>
      <c r="BVD1" s="785"/>
      <c r="BVE1" s="785"/>
      <c r="BVF1" s="785"/>
      <c r="BVG1" s="785"/>
      <c r="BVH1" s="785"/>
      <c r="BVI1" s="785"/>
      <c r="BVJ1" s="785"/>
      <c r="BVK1" s="785"/>
      <c r="BVL1" s="785"/>
      <c r="BVM1" s="785"/>
      <c r="BVN1" s="785"/>
      <c r="BVO1" s="785"/>
      <c r="BVP1" s="785"/>
      <c r="BVQ1" s="785"/>
      <c r="BVR1" s="785"/>
      <c r="BVS1" s="785"/>
      <c r="BVT1" s="785"/>
      <c r="BVU1" s="785"/>
      <c r="BVV1" s="785"/>
      <c r="BVW1" s="785"/>
      <c r="BVX1" s="785"/>
      <c r="BVY1" s="785"/>
      <c r="BVZ1" s="785"/>
      <c r="BWA1" s="785"/>
      <c r="BWB1" s="785"/>
      <c r="BWC1" s="785"/>
      <c r="BWD1" s="785"/>
      <c r="BWE1" s="785"/>
      <c r="BWF1" s="785"/>
      <c r="BWG1" s="785"/>
      <c r="BWH1" s="785"/>
      <c r="BWI1" s="785"/>
      <c r="BWJ1" s="785"/>
      <c r="BWK1" s="785"/>
      <c r="BWL1" s="785"/>
      <c r="BWM1" s="785"/>
      <c r="BWN1" s="785"/>
      <c r="BWO1" s="785"/>
      <c r="BWP1" s="785"/>
      <c r="BWQ1" s="785"/>
      <c r="BWR1" s="785"/>
      <c r="BWS1" s="785"/>
      <c r="BWT1" s="785"/>
      <c r="BWU1" s="785"/>
      <c r="BWV1" s="785"/>
      <c r="BWW1" s="785"/>
      <c r="BWX1" s="785"/>
      <c r="BWY1" s="785"/>
      <c r="BWZ1" s="785"/>
      <c r="BXA1" s="785"/>
      <c r="BXB1" s="785"/>
      <c r="BXC1" s="785"/>
      <c r="BXD1" s="785"/>
      <c r="BXE1" s="785"/>
      <c r="BXF1" s="785"/>
      <c r="BXG1" s="785"/>
      <c r="BXH1" s="785"/>
      <c r="BXI1" s="785"/>
      <c r="BXJ1" s="785"/>
      <c r="BXK1" s="785"/>
      <c r="BXL1" s="785"/>
      <c r="BXM1" s="785"/>
      <c r="BXN1" s="785"/>
      <c r="BXO1" s="785"/>
      <c r="BXP1" s="785"/>
      <c r="BXQ1" s="785"/>
      <c r="BXR1" s="785"/>
      <c r="BXS1" s="785"/>
      <c r="BXT1" s="785"/>
      <c r="BXU1" s="785"/>
      <c r="BXV1" s="785"/>
      <c r="BXW1" s="785"/>
      <c r="BXX1" s="785"/>
      <c r="BXY1" s="785"/>
      <c r="BXZ1" s="785"/>
      <c r="BYA1" s="785"/>
      <c r="BYB1" s="785"/>
      <c r="BYC1" s="785"/>
      <c r="BYD1" s="785"/>
      <c r="BYE1" s="785"/>
      <c r="BYF1" s="785"/>
      <c r="BYG1" s="785"/>
      <c r="BYH1" s="785"/>
      <c r="BYI1" s="785"/>
      <c r="BYJ1" s="785"/>
      <c r="BYK1" s="785"/>
      <c r="BYL1" s="785"/>
      <c r="BYM1" s="785"/>
      <c r="BYN1" s="785"/>
      <c r="BYO1" s="785"/>
      <c r="BYP1" s="785"/>
      <c r="BYQ1" s="785"/>
      <c r="BYR1" s="785"/>
      <c r="BYS1" s="785"/>
      <c r="BYT1" s="785"/>
      <c r="BYU1" s="785"/>
      <c r="BYV1" s="785"/>
      <c r="BYW1" s="785"/>
      <c r="BYX1" s="785"/>
      <c r="BYY1" s="785"/>
      <c r="BYZ1" s="785"/>
      <c r="BZA1" s="785"/>
      <c r="BZB1" s="785"/>
      <c r="BZC1" s="785"/>
      <c r="BZD1" s="785"/>
      <c r="BZE1" s="785"/>
      <c r="BZF1" s="785"/>
      <c r="BZG1" s="785"/>
      <c r="BZH1" s="785"/>
      <c r="BZI1" s="785"/>
      <c r="BZJ1" s="785"/>
      <c r="BZK1" s="785"/>
      <c r="BZL1" s="785"/>
      <c r="BZM1" s="785"/>
      <c r="BZN1" s="785"/>
      <c r="BZO1" s="785"/>
      <c r="BZP1" s="785"/>
      <c r="BZQ1" s="785"/>
      <c r="BZR1" s="785"/>
      <c r="BZS1" s="785"/>
      <c r="BZT1" s="785"/>
      <c r="BZU1" s="785"/>
      <c r="BZV1" s="785"/>
      <c r="BZW1" s="785"/>
      <c r="BZX1" s="785"/>
      <c r="BZY1" s="785"/>
      <c r="BZZ1" s="785"/>
      <c r="CAA1" s="785"/>
      <c r="CAB1" s="785"/>
      <c r="CAC1" s="785"/>
      <c r="CAD1" s="785"/>
      <c r="CAE1" s="785"/>
      <c r="CAF1" s="785"/>
      <c r="CAG1" s="785"/>
      <c r="CAH1" s="785"/>
      <c r="CAI1" s="785"/>
      <c r="CAJ1" s="785"/>
      <c r="CAK1" s="785"/>
      <c r="CAL1" s="785"/>
      <c r="CAM1" s="785"/>
      <c r="CAN1" s="785"/>
      <c r="CAO1" s="785"/>
      <c r="CAP1" s="785"/>
      <c r="CAQ1" s="785"/>
      <c r="CAR1" s="785"/>
      <c r="CAS1" s="785"/>
      <c r="CAT1" s="785"/>
      <c r="CAU1" s="785"/>
      <c r="CAV1" s="785"/>
      <c r="CAW1" s="785"/>
      <c r="CAX1" s="785"/>
      <c r="CAY1" s="785"/>
      <c r="CAZ1" s="785"/>
      <c r="CBA1" s="785"/>
      <c r="CBB1" s="785"/>
      <c r="CBC1" s="785"/>
      <c r="CBD1" s="785"/>
      <c r="CBE1" s="785"/>
      <c r="CBF1" s="785"/>
      <c r="CBG1" s="785"/>
      <c r="CBH1" s="785"/>
      <c r="CBI1" s="785"/>
      <c r="CBJ1" s="785"/>
      <c r="CBK1" s="785"/>
      <c r="CBL1" s="785"/>
      <c r="CBM1" s="785"/>
      <c r="CBN1" s="785"/>
      <c r="CBO1" s="785"/>
      <c r="CBP1" s="785"/>
      <c r="CBQ1" s="785"/>
      <c r="CBR1" s="785"/>
      <c r="CBS1" s="785"/>
      <c r="CBT1" s="785"/>
      <c r="CBU1" s="785"/>
      <c r="CBV1" s="785"/>
      <c r="CBW1" s="785"/>
      <c r="CBX1" s="785"/>
      <c r="CBY1" s="785"/>
      <c r="CBZ1" s="785"/>
      <c r="CCA1" s="785"/>
      <c r="CCB1" s="785"/>
      <c r="CCC1" s="785"/>
      <c r="CCD1" s="785"/>
      <c r="CCE1" s="785"/>
      <c r="CCF1" s="785"/>
      <c r="CCG1" s="785"/>
      <c r="CCH1" s="785"/>
      <c r="CCI1" s="785"/>
      <c r="CCJ1" s="785"/>
      <c r="CCK1" s="785"/>
      <c r="CCL1" s="785"/>
      <c r="CCM1" s="785"/>
      <c r="CCN1" s="785"/>
      <c r="CCO1" s="785"/>
      <c r="CCP1" s="785"/>
      <c r="CCQ1" s="785"/>
      <c r="CCR1" s="785"/>
      <c r="CCS1" s="785"/>
      <c r="CCT1" s="785"/>
      <c r="CCU1" s="785"/>
      <c r="CCV1" s="785"/>
      <c r="CCW1" s="785"/>
      <c r="CCX1" s="785"/>
      <c r="CCY1" s="785"/>
      <c r="CCZ1" s="785"/>
      <c r="CDA1" s="785"/>
      <c r="CDB1" s="785"/>
      <c r="CDC1" s="785"/>
      <c r="CDD1" s="785"/>
      <c r="CDE1" s="785"/>
      <c r="CDF1" s="785"/>
      <c r="CDG1" s="785"/>
      <c r="CDH1" s="785"/>
      <c r="CDI1" s="785"/>
      <c r="CDJ1" s="785"/>
      <c r="CDK1" s="785"/>
      <c r="CDL1" s="785"/>
      <c r="CDM1" s="785"/>
      <c r="CDN1" s="785"/>
      <c r="CDO1" s="785"/>
      <c r="CDP1" s="785"/>
      <c r="CDQ1" s="785"/>
      <c r="CDR1" s="785"/>
      <c r="CDS1" s="785"/>
      <c r="CDT1" s="785"/>
      <c r="CDU1" s="785"/>
      <c r="CDV1" s="785"/>
      <c r="CDW1" s="785"/>
      <c r="CDX1" s="785"/>
      <c r="CDY1" s="785"/>
      <c r="CDZ1" s="785"/>
      <c r="CEA1" s="785"/>
      <c r="CEB1" s="785"/>
      <c r="CEC1" s="785"/>
      <c r="CED1" s="785"/>
      <c r="CEE1" s="785"/>
      <c r="CEF1" s="785"/>
      <c r="CEG1" s="785"/>
      <c r="CEH1" s="785"/>
      <c r="CEI1" s="785"/>
      <c r="CEJ1" s="785"/>
      <c r="CEK1" s="785"/>
      <c r="CEL1" s="785"/>
      <c r="CEM1" s="785"/>
      <c r="CEN1" s="785"/>
      <c r="CEO1" s="785"/>
      <c r="CEP1" s="785"/>
      <c r="CEQ1" s="785"/>
      <c r="CER1" s="785"/>
      <c r="CES1" s="785"/>
      <c r="CET1" s="785"/>
      <c r="CEU1" s="785"/>
      <c r="CEV1" s="785"/>
      <c r="CEW1" s="785"/>
      <c r="CEX1" s="785"/>
      <c r="CEY1" s="785"/>
      <c r="CEZ1" s="785"/>
      <c r="CFA1" s="785"/>
      <c r="CFB1" s="785"/>
      <c r="CFC1" s="785"/>
      <c r="CFD1" s="785"/>
      <c r="CFE1" s="785"/>
      <c r="CFF1" s="785"/>
      <c r="CFG1" s="785"/>
      <c r="CFH1" s="785"/>
      <c r="CFI1" s="785"/>
      <c r="CFJ1" s="785"/>
      <c r="CFK1" s="785"/>
      <c r="CFL1" s="785"/>
      <c r="CFM1" s="785"/>
      <c r="CFN1" s="785"/>
      <c r="CFO1" s="785"/>
      <c r="CFP1" s="785"/>
      <c r="CFQ1" s="785"/>
      <c r="CFR1" s="785"/>
      <c r="CFS1" s="785"/>
      <c r="CFT1" s="785"/>
      <c r="CFU1" s="785"/>
      <c r="CFV1" s="785"/>
      <c r="CFW1" s="785"/>
      <c r="CFX1" s="785"/>
      <c r="CFY1" s="785"/>
      <c r="CFZ1" s="785"/>
      <c r="CGA1" s="785"/>
      <c r="CGB1" s="785"/>
      <c r="CGC1" s="785"/>
      <c r="CGD1" s="785"/>
      <c r="CGE1" s="785"/>
      <c r="CGF1" s="785"/>
      <c r="CGG1" s="785"/>
      <c r="CGH1" s="785"/>
      <c r="CGI1" s="785"/>
      <c r="CGJ1" s="785"/>
      <c r="CGK1" s="785"/>
      <c r="CGL1" s="785"/>
      <c r="CGM1" s="785"/>
      <c r="CGN1" s="785"/>
      <c r="CGO1" s="785"/>
      <c r="CGP1" s="785"/>
      <c r="CGQ1" s="785"/>
      <c r="CGR1" s="785"/>
      <c r="CGS1" s="785"/>
      <c r="CGT1" s="785"/>
      <c r="CGU1" s="785"/>
      <c r="CGV1" s="785"/>
      <c r="CGW1" s="785"/>
      <c r="CGX1" s="785"/>
      <c r="CGY1" s="785"/>
      <c r="CGZ1" s="785"/>
      <c r="CHA1" s="785"/>
      <c r="CHB1" s="785"/>
      <c r="CHC1" s="785"/>
      <c r="CHD1" s="785"/>
      <c r="CHE1" s="785"/>
      <c r="CHF1" s="785"/>
      <c r="CHG1" s="785"/>
      <c r="CHH1" s="785"/>
      <c r="CHI1" s="785"/>
      <c r="CHJ1" s="785"/>
      <c r="CHK1" s="785"/>
      <c r="CHL1" s="785"/>
      <c r="CHM1" s="785"/>
      <c r="CHN1" s="785"/>
      <c r="CHO1" s="785"/>
      <c r="CHP1" s="785"/>
      <c r="CHQ1" s="785"/>
      <c r="CHR1" s="785"/>
      <c r="CHS1" s="785"/>
      <c r="CHT1" s="785"/>
      <c r="CHU1" s="785"/>
      <c r="CHV1" s="785"/>
      <c r="CHW1" s="785"/>
      <c r="CHX1" s="785"/>
      <c r="CHY1" s="785"/>
      <c r="CHZ1" s="785"/>
      <c r="CIA1" s="785"/>
      <c r="CIB1" s="785"/>
      <c r="CIC1" s="785"/>
      <c r="CID1" s="785"/>
      <c r="CIE1" s="785"/>
      <c r="CIF1" s="785"/>
      <c r="CIG1" s="785"/>
      <c r="CIH1" s="785"/>
      <c r="CII1" s="785"/>
      <c r="CIJ1" s="785"/>
      <c r="CIK1" s="785"/>
      <c r="CIL1" s="785"/>
      <c r="CIM1" s="785"/>
      <c r="CIN1" s="785"/>
      <c r="CIO1" s="785"/>
      <c r="CIP1" s="785"/>
      <c r="CIQ1" s="785"/>
      <c r="CIR1" s="785"/>
      <c r="CIS1" s="785"/>
      <c r="CIT1" s="785"/>
      <c r="CIU1" s="785"/>
      <c r="CIV1" s="785"/>
      <c r="CIW1" s="785"/>
      <c r="CIX1" s="785"/>
      <c r="CIY1" s="785"/>
      <c r="CIZ1" s="785"/>
      <c r="CJA1" s="785"/>
      <c r="CJB1" s="785"/>
      <c r="CJC1" s="785"/>
      <c r="CJD1" s="785"/>
      <c r="CJE1" s="785"/>
      <c r="CJF1" s="785"/>
      <c r="CJG1" s="785"/>
      <c r="CJH1" s="785"/>
      <c r="CJI1" s="785"/>
      <c r="CJJ1" s="785"/>
      <c r="CJK1" s="785"/>
      <c r="CJL1" s="785"/>
      <c r="CJM1" s="785"/>
      <c r="CJN1" s="785"/>
      <c r="CJO1" s="785"/>
      <c r="CJP1" s="785"/>
      <c r="CJQ1" s="785"/>
      <c r="CJR1" s="785"/>
      <c r="CJS1" s="785"/>
      <c r="CJT1" s="785"/>
      <c r="CJU1" s="785"/>
      <c r="CJV1" s="785"/>
      <c r="CJW1" s="785"/>
      <c r="CJX1" s="785"/>
      <c r="CJY1" s="785"/>
      <c r="CJZ1" s="785"/>
      <c r="CKA1" s="785"/>
      <c r="CKB1" s="785"/>
      <c r="CKC1" s="785"/>
      <c r="CKD1" s="785"/>
      <c r="CKE1" s="785"/>
      <c r="CKF1" s="785"/>
      <c r="CKG1" s="785"/>
      <c r="CKH1" s="785"/>
      <c r="CKI1" s="785"/>
      <c r="CKJ1" s="785"/>
      <c r="CKK1" s="785"/>
      <c r="CKL1" s="785"/>
      <c r="CKM1" s="785"/>
      <c r="CKN1" s="785"/>
      <c r="CKO1" s="785"/>
      <c r="CKP1" s="785"/>
      <c r="CKQ1" s="785"/>
      <c r="CKR1" s="785"/>
      <c r="CKS1" s="785"/>
      <c r="CKT1" s="785"/>
      <c r="CKU1" s="785"/>
      <c r="CKV1" s="785"/>
      <c r="CKW1" s="785"/>
      <c r="CKX1" s="785"/>
      <c r="CKY1" s="785"/>
      <c r="CKZ1" s="785"/>
      <c r="CLA1" s="785"/>
      <c r="CLB1" s="785"/>
      <c r="CLC1" s="785"/>
      <c r="CLD1" s="785"/>
      <c r="CLE1" s="785"/>
      <c r="CLF1" s="785"/>
      <c r="CLG1" s="785"/>
      <c r="CLH1" s="785"/>
      <c r="CLI1" s="785"/>
      <c r="CLJ1" s="785"/>
      <c r="CLK1" s="785"/>
      <c r="CLL1" s="785"/>
      <c r="CLM1" s="785"/>
      <c r="CLN1" s="785"/>
      <c r="CLO1" s="785"/>
      <c r="CLP1" s="785"/>
      <c r="CLQ1" s="785"/>
      <c r="CLR1" s="785"/>
      <c r="CLS1" s="785"/>
      <c r="CLT1" s="785"/>
      <c r="CLU1" s="785"/>
      <c r="CLV1" s="785"/>
      <c r="CLW1" s="785"/>
      <c r="CLX1" s="785"/>
      <c r="CLY1" s="785"/>
      <c r="CLZ1" s="785"/>
      <c r="CMA1" s="785"/>
      <c r="CMB1" s="785"/>
      <c r="CMC1" s="785"/>
      <c r="CMD1" s="785"/>
      <c r="CME1" s="785"/>
      <c r="CMF1" s="785"/>
      <c r="CMG1" s="785"/>
      <c r="CMH1" s="785"/>
      <c r="CMI1" s="785"/>
      <c r="CMJ1" s="785"/>
      <c r="CMK1" s="785"/>
      <c r="CML1" s="785"/>
      <c r="CMM1" s="785"/>
      <c r="CMN1" s="785"/>
      <c r="CMO1" s="785"/>
      <c r="CMP1" s="785"/>
      <c r="CMQ1" s="785"/>
      <c r="CMR1" s="785"/>
      <c r="CMS1" s="785"/>
      <c r="CMT1" s="785"/>
      <c r="CMU1" s="785"/>
      <c r="CMV1" s="785"/>
      <c r="CMW1" s="785"/>
      <c r="CMX1" s="785"/>
      <c r="CMY1" s="785"/>
      <c r="CMZ1" s="785"/>
      <c r="CNA1" s="785"/>
      <c r="CNB1" s="785"/>
      <c r="CNC1" s="785"/>
      <c r="CND1" s="785"/>
      <c r="CNE1" s="785"/>
      <c r="CNF1" s="785"/>
      <c r="CNG1" s="785"/>
      <c r="CNH1" s="785"/>
      <c r="CNI1" s="785"/>
      <c r="CNJ1" s="785"/>
      <c r="CNK1" s="785"/>
      <c r="CNL1" s="785"/>
      <c r="CNM1" s="785"/>
      <c r="CNN1" s="785"/>
      <c r="CNO1" s="785"/>
      <c r="CNP1" s="785"/>
      <c r="CNQ1" s="785"/>
      <c r="CNR1" s="785"/>
      <c r="CNS1" s="785"/>
      <c r="CNT1" s="785"/>
      <c r="CNU1" s="785"/>
      <c r="CNV1" s="785"/>
      <c r="CNW1" s="785"/>
      <c r="CNX1" s="785"/>
      <c r="CNY1" s="785"/>
      <c r="CNZ1" s="785"/>
      <c r="COA1" s="785"/>
      <c r="COB1" s="785"/>
      <c r="COC1" s="785"/>
      <c r="COD1" s="785"/>
      <c r="COE1" s="785"/>
      <c r="COF1" s="785"/>
      <c r="COG1" s="785"/>
      <c r="COH1" s="785"/>
      <c r="COI1" s="785"/>
      <c r="COJ1" s="785"/>
      <c r="COK1" s="785"/>
      <c r="COL1" s="785"/>
      <c r="COM1" s="785"/>
      <c r="CON1" s="785"/>
      <c r="COO1" s="785"/>
      <c r="COP1" s="785"/>
      <c r="COQ1" s="785"/>
      <c r="COR1" s="785"/>
      <c r="COS1" s="785"/>
      <c r="COT1" s="785"/>
      <c r="COU1" s="785"/>
      <c r="COV1" s="785"/>
      <c r="COW1" s="785"/>
      <c r="COX1" s="785"/>
      <c r="COY1" s="785"/>
      <c r="COZ1" s="785"/>
      <c r="CPA1" s="785"/>
      <c r="CPB1" s="785"/>
      <c r="CPC1" s="785"/>
      <c r="CPD1" s="785"/>
      <c r="CPE1" s="785"/>
      <c r="CPF1" s="785"/>
      <c r="CPG1" s="785"/>
      <c r="CPH1" s="785"/>
      <c r="CPI1" s="785"/>
      <c r="CPJ1" s="785"/>
      <c r="CPK1" s="785"/>
      <c r="CPL1" s="785"/>
      <c r="CPM1" s="785"/>
      <c r="CPN1" s="785"/>
      <c r="CPO1" s="785"/>
      <c r="CPP1" s="785"/>
      <c r="CPQ1" s="785"/>
      <c r="CPR1" s="785"/>
      <c r="CPS1" s="785"/>
      <c r="CPT1" s="785"/>
      <c r="CPU1" s="785"/>
      <c r="CPV1" s="785"/>
      <c r="CPW1" s="785"/>
      <c r="CPX1" s="785"/>
      <c r="CPY1" s="785"/>
      <c r="CPZ1" s="785"/>
      <c r="CQA1" s="785"/>
      <c r="CQB1" s="785"/>
      <c r="CQC1" s="785"/>
      <c r="CQD1" s="785"/>
      <c r="CQE1" s="785"/>
      <c r="CQF1" s="785"/>
      <c r="CQG1" s="785"/>
      <c r="CQH1" s="785"/>
      <c r="CQI1" s="785"/>
      <c r="CQJ1" s="785"/>
      <c r="CQK1" s="785"/>
      <c r="CQL1" s="785"/>
      <c r="CQM1" s="785"/>
      <c r="CQN1" s="785"/>
      <c r="CQO1" s="785"/>
      <c r="CQP1" s="785"/>
      <c r="CQQ1" s="785"/>
      <c r="CQR1" s="785"/>
      <c r="CQS1" s="785"/>
      <c r="CQT1" s="785"/>
      <c r="CQU1" s="785"/>
      <c r="CQV1" s="785"/>
      <c r="CQW1" s="785"/>
      <c r="CQX1" s="785"/>
      <c r="CQY1" s="785"/>
      <c r="CQZ1" s="785"/>
      <c r="CRA1" s="785"/>
      <c r="CRB1" s="785"/>
      <c r="CRC1" s="785"/>
      <c r="CRD1" s="785"/>
      <c r="CRE1" s="785"/>
      <c r="CRF1" s="785"/>
      <c r="CRG1" s="785"/>
      <c r="CRH1" s="785"/>
      <c r="CRI1" s="785"/>
      <c r="CRJ1" s="785"/>
      <c r="CRK1" s="785"/>
      <c r="CRL1" s="785"/>
      <c r="CRM1" s="785"/>
      <c r="CRN1" s="785"/>
      <c r="CRO1" s="785"/>
      <c r="CRP1" s="785"/>
      <c r="CRQ1" s="785"/>
      <c r="CRR1" s="785"/>
      <c r="CRS1" s="785"/>
      <c r="CRT1" s="785"/>
      <c r="CRU1" s="785"/>
      <c r="CRV1" s="785"/>
      <c r="CRW1" s="785"/>
      <c r="CRX1" s="785"/>
      <c r="CRY1" s="785"/>
      <c r="CRZ1" s="785"/>
      <c r="CSA1" s="785"/>
      <c r="CSB1" s="785"/>
      <c r="CSC1" s="785"/>
      <c r="CSD1" s="785"/>
      <c r="CSE1" s="785"/>
      <c r="CSF1" s="785"/>
      <c r="CSG1" s="785"/>
      <c r="CSH1" s="785"/>
      <c r="CSI1" s="785"/>
      <c r="CSJ1" s="785"/>
      <c r="CSK1" s="785"/>
      <c r="CSL1" s="785"/>
      <c r="CSM1" s="785"/>
      <c r="CSN1" s="785"/>
      <c r="CSO1" s="785"/>
      <c r="CSP1" s="785"/>
      <c r="CSQ1" s="785"/>
      <c r="CSR1" s="785"/>
      <c r="CSS1" s="785"/>
      <c r="CST1" s="785"/>
      <c r="CSU1" s="785"/>
      <c r="CSV1" s="785"/>
      <c r="CSW1" s="785"/>
      <c r="CSX1" s="785"/>
      <c r="CSY1" s="785"/>
      <c r="CSZ1" s="785"/>
      <c r="CTA1" s="785"/>
      <c r="CTB1" s="785"/>
      <c r="CTC1" s="785"/>
      <c r="CTD1" s="785"/>
      <c r="CTE1" s="785"/>
      <c r="CTF1" s="785"/>
      <c r="CTG1" s="785"/>
      <c r="CTH1" s="785"/>
      <c r="CTI1" s="785"/>
      <c r="CTJ1" s="785"/>
      <c r="CTK1" s="785"/>
      <c r="CTL1" s="785"/>
      <c r="CTM1" s="785"/>
      <c r="CTN1" s="785"/>
      <c r="CTO1" s="785"/>
      <c r="CTP1" s="785"/>
      <c r="CTQ1" s="785"/>
      <c r="CTR1" s="785"/>
      <c r="CTS1" s="785"/>
      <c r="CTT1" s="785"/>
      <c r="CTU1" s="785"/>
      <c r="CTV1" s="785"/>
      <c r="CTW1" s="785"/>
      <c r="CTX1" s="785"/>
      <c r="CTY1" s="785"/>
      <c r="CTZ1" s="785"/>
      <c r="CUA1" s="785"/>
      <c r="CUB1" s="785"/>
      <c r="CUC1" s="785"/>
      <c r="CUD1" s="785"/>
      <c r="CUE1" s="785"/>
      <c r="CUF1" s="785"/>
      <c r="CUG1" s="785"/>
      <c r="CUH1" s="785"/>
      <c r="CUI1" s="785"/>
      <c r="CUJ1" s="785"/>
      <c r="CUK1" s="785"/>
      <c r="CUL1" s="785"/>
      <c r="CUM1" s="785"/>
      <c r="CUN1" s="785"/>
      <c r="CUO1" s="785"/>
      <c r="CUP1" s="785"/>
      <c r="CUQ1" s="785"/>
      <c r="CUR1" s="785"/>
      <c r="CUS1" s="785"/>
      <c r="CUT1" s="785"/>
      <c r="CUU1" s="785"/>
      <c r="CUV1" s="785"/>
      <c r="CUW1" s="785"/>
      <c r="CUX1" s="785"/>
      <c r="CUY1" s="785"/>
      <c r="CUZ1" s="785"/>
      <c r="CVA1" s="785"/>
      <c r="CVB1" s="785"/>
      <c r="CVC1" s="785"/>
      <c r="CVD1" s="785"/>
      <c r="CVE1" s="785"/>
      <c r="CVF1" s="785"/>
      <c r="CVG1" s="785"/>
      <c r="CVH1" s="785"/>
      <c r="CVI1" s="785"/>
      <c r="CVJ1" s="785"/>
      <c r="CVK1" s="785"/>
      <c r="CVL1" s="785"/>
      <c r="CVM1" s="785"/>
      <c r="CVN1" s="785"/>
      <c r="CVO1" s="785"/>
      <c r="CVP1" s="785"/>
      <c r="CVQ1" s="785"/>
      <c r="CVR1" s="785"/>
      <c r="CVS1" s="785"/>
      <c r="CVT1" s="785"/>
      <c r="CVU1" s="785"/>
      <c r="CVV1" s="785"/>
      <c r="CVW1" s="785"/>
      <c r="CVX1" s="785"/>
      <c r="CVY1" s="785"/>
      <c r="CVZ1" s="785"/>
      <c r="CWA1" s="785"/>
      <c r="CWB1" s="785"/>
      <c r="CWC1" s="785"/>
      <c r="CWD1" s="785"/>
      <c r="CWE1" s="785"/>
      <c r="CWF1" s="785"/>
      <c r="CWG1" s="785"/>
      <c r="CWH1" s="785"/>
      <c r="CWI1" s="785"/>
      <c r="CWJ1" s="785"/>
      <c r="CWK1" s="785"/>
      <c r="CWL1" s="785"/>
      <c r="CWM1" s="785"/>
      <c r="CWN1" s="785"/>
      <c r="CWO1" s="785"/>
      <c r="CWP1" s="785"/>
      <c r="CWQ1" s="785"/>
      <c r="CWR1" s="785"/>
      <c r="CWS1" s="785"/>
      <c r="CWT1" s="785"/>
      <c r="CWU1" s="785"/>
      <c r="CWV1" s="785"/>
      <c r="CWW1" s="785"/>
      <c r="CWX1" s="785"/>
      <c r="CWY1" s="785"/>
      <c r="CWZ1" s="785"/>
      <c r="CXA1" s="785"/>
      <c r="CXB1" s="785"/>
      <c r="CXC1" s="785"/>
      <c r="CXD1" s="785"/>
      <c r="CXE1" s="785"/>
      <c r="CXF1" s="785"/>
      <c r="CXG1" s="785"/>
      <c r="CXH1" s="785"/>
      <c r="CXI1" s="785"/>
      <c r="CXJ1" s="785"/>
      <c r="CXK1" s="785"/>
      <c r="CXL1" s="785"/>
      <c r="CXM1" s="785"/>
      <c r="CXN1" s="785"/>
      <c r="CXO1" s="785"/>
      <c r="CXP1" s="785"/>
      <c r="CXQ1" s="785"/>
      <c r="CXR1" s="785"/>
      <c r="CXS1" s="785"/>
      <c r="CXT1" s="785"/>
      <c r="CXU1" s="785"/>
      <c r="CXV1" s="785"/>
      <c r="CXW1" s="785"/>
      <c r="CXX1" s="785"/>
      <c r="CXY1" s="785"/>
      <c r="CXZ1" s="785"/>
      <c r="CYA1" s="785"/>
      <c r="CYB1" s="785"/>
      <c r="CYC1" s="785"/>
      <c r="CYD1" s="785"/>
      <c r="CYE1" s="785"/>
      <c r="CYF1" s="785"/>
      <c r="CYG1" s="785"/>
      <c r="CYH1" s="785"/>
      <c r="CYI1" s="785"/>
      <c r="CYJ1" s="785"/>
      <c r="CYK1" s="785"/>
      <c r="CYL1" s="785"/>
      <c r="CYM1" s="785"/>
      <c r="CYN1" s="785"/>
      <c r="CYO1" s="785"/>
      <c r="CYP1" s="785"/>
      <c r="CYQ1" s="785"/>
      <c r="CYR1" s="785"/>
      <c r="CYS1" s="785"/>
      <c r="CYT1" s="785"/>
      <c r="CYU1" s="785"/>
      <c r="CYV1" s="785"/>
      <c r="CYW1" s="785"/>
      <c r="CYX1" s="785"/>
      <c r="CYY1" s="785"/>
      <c r="CYZ1" s="785"/>
      <c r="CZA1" s="785"/>
      <c r="CZB1" s="785"/>
      <c r="CZC1" s="785"/>
      <c r="CZD1" s="785"/>
      <c r="CZE1" s="785"/>
      <c r="CZF1" s="785"/>
      <c r="CZG1" s="785"/>
      <c r="CZH1" s="785"/>
      <c r="CZI1" s="785"/>
      <c r="CZJ1" s="785"/>
      <c r="CZK1" s="785"/>
      <c r="CZL1" s="785"/>
      <c r="CZM1" s="785"/>
      <c r="CZN1" s="785"/>
      <c r="CZO1" s="785"/>
      <c r="CZP1" s="785"/>
      <c r="CZQ1" s="785"/>
      <c r="CZR1" s="785"/>
      <c r="CZS1" s="785"/>
      <c r="CZT1" s="785"/>
      <c r="CZU1" s="785"/>
      <c r="CZV1" s="785"/>
      <c r="CZW1" s="785"/>
      <c r="CZX1" s="785"/>
      <c r="CZY1" s="785"/>
      <c r="CZZ1" s="785"/>
      <c r="DAA1" s="785"/>
      <c r="DAB1" s="785"/>
      <c r="DAC1" s="785"/>
      <c r="DAD1" s="785"/>
      <c r="DAE1" s="785"/>
      <c r="DAF1" s="785"/>
      <c r="DAG1" s="785"/>
      <c r="DAH1" s="785"/>
      <c r="DAI1" s="785"/>
      <c r="DAJ1" s="785"/>
      <c r="DAK1" s="785"/>
      <c r="DAL1" s="785"/>
      <c r="DAM1" s="785"/>
      <c r="DAN1" s="785"/>
      <c r="DAO1" s="785"/>
      <c r="DAP1" s="785"/>
      <c r="DAQ1" s="785"/>
      <c r="DAR1" s="785"/>
      <c r="DAS1" s="785"/>
      <c r="DAT1" s="785"/>
      <c r="DAU1" s="785"/>
      <c r="DAV1" s="785"/>
      <c r="DAW1" s="785"/>
      <c r="DAX1" s="785"/>
      <c r="DAY1" s="785"/>
      <c r="DAZ1" s="785"/>
      <c r="DBA1" s="785"/>
      <c r="DBB1" s="785"/>
      <c r="DBC1" s="785"/>
      <c r="DBD1" s="785"/>
      <c r="DBE1" s="785"/>
      <c r="DBF1" s="785"/>
      <c r="DBG1" s="785"/>
      <c r="DBH1" s="785"/>
      <c r="DBI1" s="785"/>
      <c r="DBJ1" s="785"/>
      <c r="DBK1" s="785"/>
      <c r="DBL1" s="785"/>
      <c r="DBM1" s="785"/>
      <c r="DBN1" s="785"/>
      <c r="DBO1" s="785"/>
      <c r="DBP1" s="785"/>
      <c r="DBQ1" s="785"/>
      <c r="DBR1" s="785"/>
      <c r="DBS1" s="785"/>
      <c r="DBT1" s="785"/>
      <c r="DBU1" s="785"/>
      <c r="DBV1" s="785"/>
      <c r="DBW1" s="785"/>
      <c r="DBX1" s="785"/>
      <c r="DBY1" s="785"/>
      <c r="DBZ1" s="785"/>
      <c r="DCA1" s="785"/>
      <c r="DCB1" s="785"/>
      <c r="DCC1" s="785"/>
      <c r="DCD1" s="785"/>
      <c r="DCE1" s="785"/>
      <c r="DCF1" s="785"/>
      <c r="DCG1" s="785"/>
      <c r="DCH1" s="785"/>
      <c r="DCI1" s="785"/>
      <c r="DCJ1" s="785"/>
      <c r="DCK1" s="785"/>
      <c r="DCL1" s="785"/>
      <c r="DCM1" s="785"/>
      <c r="DCN1" s="785"/>
      <c r="DCO1" s="785"/>
      <c r="DCP1" s="785"/>
      <c r="DCQ1" s="785"/>
      <c r="DCR1" s="785"/>
      <c r="DCS1" s="785"/>
      <c r="DCT1" s="785"/>
      <c r="DCU1" s="785"/>
      <c r="DCV1" s="785"/>
      <c r="DCW1" s="785"/>
      <c r="DCX1" s="785"/>
      <c r="DCY1" s="785"/>
      <c r="DCZ1" s="785"/>
      <c r="DDA1" s="785"/>
      <c r="DDB1" s="785"/>
      <c r="DDC1" s="785"/>
      <c r="DDD1" s="785"/>
      <c r="DDE1" s="785"/>
      <c r="DDF1" s="785"/>
      <c r="DDG1" s="785"/>
      <c r="DDH1" s="785"/>
      <c r="DDI1" s="785"/>
      <c r="DDJ1" s="785"/>
      <c r="DDK1" s="785"/>
      <c r="DDL1" s="785"/>
      <c r="DDM1" s="785"/>
      <c r="DDN1" s="785"/>
      <c r="DDO1" s="785"/>
      <c r="DDP1" s="785"/>
      <c r="DDQ1" s="785"/>
      <c r="DDR1" s="785"/>
      <c r="DDS1" s="785"/>
      <c r="DDT1" s="785"/>
      <c r="DDU1" s="785"/>
      <c r="DDV1" s="785"/>
      <c r="DDW1" s="785"/>
      <c r="DDX1" s="785"/>
      <c r="DDY1" s="785"/>
      <c r="DDZ1" s="785"/>
      <c r="DEA1" s="785"/>
      <c r="DEB1" s="785"/>
      <c r="DEC1" s="785"/>
      <c r="DED1" s="785"/>
      <c r="DEE1" s="785"/>
      <c r="DEF1" s="785"/>
      <c r="DEG1" s="785"/>
      <c r="DEH1" s="785"/>
      <c r="DEI1" s="785"/>
      <c r="DEJ1" s="785"/>
      <c r="DEK1" s="785"/>
      <c r="DEL1" s="785"/>
      <c r="DEM1" s="785"/>
      <c r="DEN1" s="785"/>
      <c r="DEO1" s="785"/>
      <c r="DEP1" s="785"/>
      <c r="DEQ1" s="785"/>
      <c r="DER1" s="785"/>
      <c r="DES1" s="785"/>
      <c r="DET1" s="785"/>
      <c r="DEU1" s="785"/>
      <c r="DEV1" s="785"/>
      <c r="DEW1" s="785"/>
      <c r="DEX1" s="785"/>
      <c r="DEY1" s="785"/>
      <c r="DEZ1" s="785"/>
      <c r="DFA1" s="785"/>
      <c r="DFB1" s="785"/>
      <c r="DFC1" s="785"/>
      <c r="DFD1" s="785"/>
      <c r="DFE1" s="785"/>
      <c r="DFF1" s="785"/>
      <c r="DFG1" s="785"/>
      <c r="DFH1" s="785"/>
      <c r="DFI1" s="785"/>
      <c r="DFJ1" s="785"/>
      <c r="DFK1" s="785"/>
      <c r="DFL1" s="785"/>
      <c r="DFM1" s="785"/>
      <c r="DFN1" s="785"/>
      <c r="DFO1" s="785"/>
      <c r="DFP1" s="785"/>
      <c r="DFQ1" s="785"/>
      <c r="DFR1" s="785"/>
      <c r="DFS1" s="785"/>
      <c r="DFT1" s="785"/>
      <c r="DFU1" s="785"/>
      <c r="DFV1" s="785"/>
      <c r="DFW1" s="785"/>
      <c r="DFX1" s="785"/>
      <c r="DFY1" s="785"/>
      <c r="DFZ1" s="785"/>
      <c r="DGA1" s="785"/>
      <c r="DGB1" s="785"/>
      <c r="DGC1" s="785"/>
      <c r="DGD1" s="785"/>
      <c r="DGE1" s="785"/>
      <c r="DGF1" s="785"/>
      <c r="DGG1" s="785"/>
      <c r="DGH1" s="785"/>
      <c r="DGI1" s="785"/>
      <c r="DGJ1" s="785"/>
      <c r="DGK1" s="785"/>
      <c r="DGL1" s="785"/>
      <c r="DGM1" s="785"/>
      <c r="DGN1" s="785"/>
      <c r="DGO1" s="785"/>
      <c r="DGP1" s="785"/>
      <c r="DGQ1" s="785"/>
      <c r="DGR1" s="785"/>
      <c r="DGS1" s="785"/>
      <c r="DGT1" s="785"/>
      <c r="DGU1" s="785"/>
      <c r="DGV1" s="785"/>
      <c r="DGW1" s="785"/>
      <c r="DGX1" s="785"/>
      <c r="DGY1" s="785"/>
      <c r="DGZ1" s="785"/>
      <c r="DHA1" s="785"/>
      <c r="DHB1" s="785"/>
      <c r="DHC1" s="785"/>
      <c r="DHD1" s="785"/>
      <c r="DHE1" s="785"/>
      <c r="DHF1" s="785"/>
      <c r="DHG1" s="785"/>
      <c r="DHH1" s="785"/>
      <c r="DHI1" s="785"/>
      <c r="DHJ1" s="785"/>
      <c r="DHK1" s="785"/>
      <c r="DHL1" s="785"/>
      <c r="DHM1" s="785"/>
      <c r="DHN1" s="785"/>
      <c r="DHO1" s="785"/>
      <c r="DHP1" s="785"/>
      <c r="DHQ1" s="785"/>
      <c r="DHR1" s="785"/>
      <c r="DHS1" s="785"/>
      <c r="DHT1" s="785"/>
      <c r="DHU1" s="785"/>
      <c r="DHV1" s="785"/>
      <c r="DHW1" s="785"/>
      <c r="DHX1" s="785"/>
      <c r="DHY1" s="785"/>
      <c r="DHZ1" s="785"/>
      <c r="DIA1" s="785"/>
      <c r="DIB1" s="785"/>
      <c r="DIC1" s="785"/>
      <c r="DID1" s="785"/>
      <c r="DIE1" s="785"/>
      <c r="DIF1" s="785"/>
      <c r="DIG1" s="785"/>
      <c r="DIH1" s="785"/>
      <c r="DII1" s="785"/>
      <c r="DIJ1" s="785"/>
      <c r="DIK1" s="785"/>
      <c r="DIL1" s="785"/>
      <c r="DIM1" s="785"/>
      <c r="DIN1" s="785"/>
      <c r="DIO1" s="785"/>
      <c r="DIP1" s="785"/>
      <c r="DIQ1" s="785"/>
      <c r="DIR1" s="785"/>
      <c r="DIS1" s="785"/>
      <c r="DIT1" s="785"/>
      <c r="DIU1" s="785"/>
      <c r="DIV1" s="785"/>
      <c r="DIW1" s="785"/>
      <c r="DIX1" s="785"/>
      <c r="DIY1" s="785"/>
      <c r="DIZ1" s="785"/>
      <c r="DJA1" s="785"/>
      <c r="DJB1" s="785"/>
      <c r="DJC1" s="785"/>
      <c r="DJD1" s="785"/>
      <c r="DJE1" s="785"/>
      <c r="DJF1" s="785"/>
      <c r="DJG1" s="785"/>
      <c r="DJH1" s="785"/>
      <c r="DJI1" s="785"/>
      <c r="DJJ1" s="785"/>
      <c r="DJK1" s="785"/>
      <c r="DJL1" s="785"/>
      <c r="DJM1" s="785"/>
      <c r="DJN1" s="785"/>
      <c r="DJO1" s="785"/>
      <c r="DJP1" s="785"/>
      <c r="DJQ1" s="785"/>
      <c r="DJR1" s="785"/>
      <c r="DJS1" s="785"/>
      <c r="DJT1" s="785"/>
      <c r="DJU1" s="785"/>
      <c r="DJV1" s="785"/>
      <c r="DJW1" s="785"/>
      <c r="DJX1" s="785"/>
      <c r="DJY1" s="785"/>
      <c r="DJZ1" s="785"/>
      <c r="DKA1" s="785"/>
      <c r="DKB1" s="785"/>
      <c r="DKC1" s="785"/>
      <c r="DKD1" s="785"/>
      <c r="DKE1" s="785"/>
      <c r="DKF1" s="785"/>
      <c r="DKG1" s="785"/>
      <c r="DKH1" s="785"/>
      <c r="DKI1" s="785"/>
      <c r="DKJ1" s="785"/>
      <c r="DKK1" s="785"/>
      <c r="DKL1" s="785"/>
      <c r="DKM1" s="785"/>
      <c r="DKN1" s="785"/>
      <c r="DKO1" s="785"/>
      <c r="DKP1" s="785"/>
      <c r="DKQ1" s="785"/>
      <c r="DKR1" s="785"/>
      <c r="DKS1" s="785"/>
      <c r="DKT1" s="785"/>
      <c r="DKU1" s="785"/>
      <c r="DKV1" s="785"/>
      <c r="DKW1" s="785"/>
      <c r="DKX1" s="785"/>
      <c r="DKY1" s="785"/>
      <c r="DKZ1" s="785"/>
      <c r="DLA1" s="785"/>
      <c r="DLB1" s="785"/>
      <c r="DLC1" s="785"/>
      <c r="DLD1" s="785"/>
      <c r="DLE1" s="785"/>
      <c r="DLF1" s="785"/>
      <c r="DLG1" s="785"/>
      <c r="DLH1" s="785"/>
      <c r="DLI1" s="785"/>
      <c r="DLJ1" s="785"/>
      <c r="DLK1" s="785"/>
      <c r="DLL1" s="785"/>
      <c r="DLM1" s="785"/>
      <c r="DLN1" s="785"/>
      <c r="DLO1" s="785"/>
      <c r="DLP1" s="785"/>
      <c r="DLQ1" s="785"/>
      <c r="DLR1" s="785"/>
      <c r="DLS1" s="785"/>
      <c r="DLT1" s="785"/>
      <c r="DLU1" s="785"/>
      <c r="DLV1" s="785"/>
      <c r="DLW1" s="785"/>
      <c r="DLX1" s="785"/>
      <c r="DLY1" s="785"/>
      <c r="DLZ1" s="785"/>
      <c r="DMA1" s="785"/>
      <c r="DMB1" s="785"/>
      <c r="DMC1" s="785"/>
      <c r="DMD1" s="785"/>
      <c r="DME1" s="785"/>
      <c r="DMF1" s="785"/>
      <c r="DMG1" s="785"/>
      <c r="DMH1" s="785"/>
      <c r="DMI1" s="785"/>
      <c r="DMJ1" s="785"/>
      <c r="DMK1" s="785"/>
      <c r="DML1" s="785"/>
      <c r="DMM1" s="785"/>
      <c r="DMN1" s="785"/>
      <c r="DMO1" s="785"/>
      <c r="DMP1" s="785"/>
      <c r="DMQ1" s="785"/>
      <c r="DMR1" s="785"/>
      <c r="DMS1" s="785"/>
      <c r="DMT1" s="785"/>
      <c r="DMU1" s="785"/>
      <c r="DMV1" s="785"/>
      <c r="DMW1" s="785"/>
      <c r="DMX1" s="785"/>
      <c r="DMY1" s="785"/>
      <c r="DMZ1" s="785"/>
      <c r="DNA1" s="785"/>
      <c r="DNB1" s="785"/>
      <c r="DNC1" s="785"/>
      <c r="DND1" s="785"/>
      <c r="DNE1" s="785"/>
      <c r="DNF1" s="785"/>
      <c r="DNG1" s="785"/>
      <c r="DNH1" s="785"/>
      <c r="DNI1" s="785"/>
      <c r="DNJ1" s="785"/>
      <c r="DNK1" s="785"/>
      <c r="DNL1" s="785"/>
      <c r="DNM1" s="785"/>
      <c r="DNN1" s="785"/>
      <c r="DNO1" s="785"/>
      <c r="DNP1" s="785"/>
      <c r="DNQ1" s="785"/>
      <c r="DNR1" s="785"/>
      <c r="DNS1" s="785"/>
      <c r="DNT1" s="785"/>
      <c r="DNU1" s="785"/>
      <c r="DNV1" s="785"/>
      <c r="DNW1" s="785"/>
      <c r="DNX1" s="785"/>
      <c r="DNY1" s="785"/>
      <c r="DNZ1" s="785"/>
      <c r="DOA1" s="785"/>
      <c r="DOB1" s="785"/>
      <c r="DOC1" s="785"/>
      <c r="DOD1" s="785"/>
      <c r="DOE1" s="785"/>
      <c r="DOF1" s="785"/>
      <c r="DOG1" s="785"/>
      <c r="DOH1" s="785"/>
      <c r="DOI1" s="785"/>
      <c r="DOJ1" s="785"/>
      <c r="DOK1" s="785"/>
      <c r="DOL1" s="785"/>
      <c r="DOM1" s="785"/>
      <c r="DON1" s="785"/>
      <c r="DOO1" s="785"/>
      <c r="DOP1" s="785"/>
      <c r="DOQ1" s="785"/>
      <c r="DOR1" s="785"/>
      <c r="DOS1" s="785"/>
      <c r="DOT1" s="785"/>
      <c r="DOU1" s="785"/>
      <c r="DOV1" s="785"/>
      <c r="DOW1" s="785"/>
      <c r="DOX1" s="785"/>
      <c r="DOY1" s="785"/>
      <c r="DOZ1" s="785"/>
      <c r="DPA1" s="785"/>
      <c r="DPB1" s="785"/>
      <c r="DPC1" s="785"/>
      <c r="DPD1" s="785"/>
      <c r="DPE1" s="785"/>
      <c r="DPF1" s="785"/>
      <c r="DPG1" s="785"/>
      <c r="DPH1" s="785"/>
      <c r="DPI1" s="785"/>
      <c r="DPJ1" s="785"/>
      <c r="DPK1" s="785"/>
      <c r="DPL1" s="785"/>
      <c r="DPM1" s="785"/>
      <c r="DPN1" s="785"/>
      <c r="DPO1" s="785"/>
      <c r="DPP1" s="785"/>
      <c r="DPQ1" s="785"/>
      <c r="DPR1" s="785"/>
      <c r="DPS1" s="785"/>
      <c r="DPT1" s="785"/>
      <c r="DPU1" s="785"/>
      <c r="DPV1" s="785"/>
      <c r="DPW1" s="785"/>
      <c r="DPX1" s="785"/>
      <c r="DPY1" s="785"/>
      <c r="DPZ1" s="785"/>
      <c r="DQA1" s="785"/>
      <c r="DQB1" s="785"/>
      <c r="DQC1" s="785"/>
      <c r="DQD1" s="785"/>
      <c r="DQE1" s="785"/>
      <c r="DQF1" s="785"/>
      <c r="DQG1" s="785"/>
      <c r="DQH1" s="785"/>
      <c r="DQI1" s="785"/>
      <c r="DQJ1" s="785"/>
      <c r="DQK1" s="785"/>
      <c r="DQL1" s="785"/>
      <c r="DQM1" s="785"/>
      <c r="DQN1" s="785"/>
      <c r="DQO1" s="785"/>
      <c r="DQP1" s="785"/>
      <c r="DQQ1" s="785"/>
      <c r="DQR1" s="785"/>
      <c r="DQS1" s="785"/>
      <c r="DQT1" s="785"/>
      <c r="DQU1" s="785"/>
      <c r="DQV1" s="785"/>
      <c r="DQW1" s="785"/>
      <c r="DQX1" s="785"/>
      <c r="DQY1" s="785"/>
      <c r="DQZ1" s="785"/>
      <c r="DRA1" s="785"/>
      <c r="DRB1" s="785"/>
      <c r="DRC1" s="785"/>
      <c r="DRD1" s="785"/>
      <c r="DRE1" s="785"/>
      <c r="DRF1" s="785"/>
      <c r="DRG1" s="785"/>
      <c r="DRH1" s="785"/>
      <c r="DRI1" s="785"/>
      <c r="DRJ1" s="785"/>
      <c r="DRK1" s="785"/>
      <c r="DRL1" s="785"/>
      <c r="DRM1" s="785"/>
      <c r="DRN1" s="785"/>
      <c r="DRO1" s="785"/>
      <c r="DRP1" s="785"/>
      <c r="DRQ1" s="785"/>
      <c r="DRR1" s="785"/>
      <c r="DRS1" s="785"/>
      <c r="DRT1" s="785"/>
      <c r="DRU1" s="785"/>
      <c r="DRV1" s="785"/>
      <c r="DRW1" s="785"/>
      <c r="DRX1" s="785"/>
      <c r="DRY1" s="785"/>
      <c r="DRZ1" s="785"/>
      <c r="DSA1" s="785"/>
      <c r="DSB1" s="785"/>
      <c r="DSC1" s="785"/>
      <c r="DSD1" s="785"/>
      <c r="DSE1" s="785"/>
      <c r="DSF1" s="785"/>
      <c r="DSG1" s="785"/>
      <c r="DSH1" s="785"/>
      <c r="DSI1" s="785"/>
      <c r="DSJ1" s="785"/>
      <c r="DSK1" s="785"/>
      <c r="DSL1" s="785"/>
      <c r="DSM1" s="785"/>
      <c r="DSN1" s="785"/>
      <c r="DSO1" s="785"/>
      <c r="DSP1" s="785"/>
      <c r="DSQ1" s="785"/>
      <c r="DSR1" s="785"/>
      <c r="DSS1" s="785"/>
      <c r="DST1" s="785"/>
      <c r="DSU1" s="785"/>
      <c r="DSV1" s="785"/>
      <c r="DSW1" s="785"/>
      <c r="DSX1" s="785"/>
      <c r="DSY1" s="785"/>
      <c r="DSZ1" s="785"/>
      <c r="DTA1" s="785"/>
      <c r="DTB1" s="785"/>
      <c r="DTC1" s="785"/>
      <c r="DTD1" s="785"/>
      <c r="DTE1" s="785"/>
      <c r="DTF1" s="785"/>
      <c r="DTG1" s="785"/>
      <c r="DTH1" s="785"/>
      <c r="DTI1" s="785"/>
      <c r="DTJ1" s="785"/>
      <c r="DTK1" s="785"/>
      <c r="DTL1" s="785"/>
      <c r="DTM1" s="785"/>
      <c r="DTN1" s="785"/>
      <c r="DTO1" s="785"/>
      <c r="DTP1" s="785"/>
      <c r="DTQ1" s="785"/>
      <c r="DTR1" s="785"/>
      <c r="DTS1" s="785"/>
      <c r="DTT1" s="785"/>
      <c r="DTU1" s="785"/>
      <c r="DTV1" s="785"/>
      <c r="DTW1" s="785"/>
      <c r="DTX1" s="785"/>
      <c r="DTY1" s="785"/>
      <c r="DTZ1" s="785"/>
      <c r="DUA1" s="785"/>
      <c r="DUB1" s="785"/>
      <c r="DUC1" s="785"/>
      <c r="DUD1" s="785"/>
      <c r="DUE1" s="785"/>
      <c r="DUF1" s="785"/>
      <c r="DUG1" s="785"/>
      <c r="DUH1" s="785"/>
      <c r="DUI1" s="785"/>
      <c r="DUJ1" s="785"/>
      <c r="DUK1" s="785"/>
      <c r="DUL1" s="785"/>
      <c r="DUM1" s="785"/>
      <c r="DUN1" s="785"/>
      <c r="DUO1" s="785"/>
      <c r="DUP1" s="785"/>
      <c r="DUQ1" s="785"/>
      <c r="DUR1" s="785"/>
      <c r="DUS1" s="785"/>
      <c r="DUT1" s="785"/>
      <c r="DUU1" s="785"/>
      <c r="DUV1" s="785"/>
      <c r="DUW1" s="785"/>
      <c r="DUX1" s="785"/>
      <c r="DUY1" s="785"/>
      <c r="DUZ1" s="785"/>
      <c r="DVA1" s="785"/>
      <c r="DVB1" s="785"/>
      <c r="DVC1" s="785"/>
      <c r="DVD1" s="785"/>
      <c r="DVE1" s="785"/>
      <c r="DVF1" s="785"/>
      <c r="DVG1" s="785"/>
      <c r="DVH1" s="785"/>
      <c r="DVI1" s="785"/>
      <c r="DVJ1" s="785"/>
      <c r="DVK1" s="785"/>
      <c r="DVL1" s="785"/>
      <c r="DVM1" s="785"/>
      <c r="DVN1" s="785"/>
      <c r="DVO1" s="785"/>
      <c r="DVP1" s="785"/>
      <c r="DVQ1" s="785"/>
      <c r="DVR1" s="785"/>
      <c r="DVS1" s="785"/>
      <c r="DVT1" s="785"/>
      <c r="DVU1" s="785"/>
      <c r="DVV1" s="785"/>
      <c r="DVW1" s="785"/>
      <c r="DVX1" s="785"/>
      <c r="DVY1" s="785"/>
      <c r="DVZ1" s="785"/>
      <c r="DWA1" s="785"/>
      <c r="DWB1" s="785"/>
      <c r="DWC1" s="785"/>
      <c r="DWD1" s="785"/>
      <c r="DWE1" s="785"/>
      <c r="DWF1" s="785"/>
      <c r="DWG1" s="785"/>
      <c r="DWH1" s="785"/>
      <c r="DWI1" s="785"/>
      <c r="DWJ1" s="785"/>
      <c r="DWK1" s="785"/>
      <c r="DWL1" s="785"/>
      <c r="DWM1" s="785"/>
      <c r="DWN1" s="785"/>
      <c r="DWO1" s="785"/>
      <c r="DWP1" s="785"/>
      <c r="DWQ1" s="785"/>
      <c r="DWR1" s="785"/>
      <c r="DWS1" s="785"/>
      <c r="DWT1" s="785"/>
      <c r="DWU1" s="785"/>
      <c r="DWV1" s="785"/>
      <c r="DWW1" s="785"/>
      <c r="DWX1" s="785"/>
      <c r="DWY1" s="785"/>
      <c r="DWZ1" s="785"/>
      <c r="DXA1" s="785"/>
      <c r="DXB1" s="785"/>
      <c r="DXC1" s="785"/>
      <c r="DXD1" s="785"/>
      <c r="DXE1" s="785"/>
      <c r="DXF1" s="785"/>
      <c r="DXG1" s="785"/>
      <c r="DXH1" s="785"/>
      <c r="DXI1" s="785"/>
      <c r="DXJ1" s="785"/>
      <c r="DXK1" s="785"/>
      <c r="DXL1" s="785"/>
      <c r="DXM1" s="785"/>
      <c r="DXN1" s="785"/>
      <c r="DXO1" s="785"/>
      <c r="DXP1" s="785"/>
      <c r="DXQ1" s="785"/>
      <c r="DXR1" s="785"/>
      <c r="DXS1" s="785"/>
      <c r="DXT1" s="785"/>
      <c r="DXU1" s="785"/>
      <c r="DXV1" s="785"/>
      <c r="DXW1" s="785"/>
      <c r="DXX1" s="785"/>
      <c r="DXY1" s="785"/>
      <c r="DXZ1" s="785"/>
      <c r="DYA1" s="785"/>
      <c r="DYB1" s="785"/>
      <c r="DYC1" s="785"/>
      <c r="DYD1" s="785"/>
      <c r="DYE1" s="785"/>
      <c r="DYF1" s="785"/>
      <c r="DYG1" s="785"/>
      <c r="DYH1" s="785"/>
      <c r="DYI1" s="785"/>
      <c r="DYJ1" s="785"/>
      <c r="DYK1" s="785"/>
      <c r="DYL1" s="785"/>
      <c r="DYM1" s="785"/>
      <c r="DYN1" s="785"/>
      <c r="DYO1" s="785"/>
      <c r="DYP1" s="785"/>
      <c r="DYQ1" s="785"/>
      <c r="DYR1" s="785"/>
      <c r="DYS1" s="785"/>
      <c r="DYT1" s="785"/>
      <c r="DYU1" s="785"/>
      <c r="DYV1" s="785"/>
      <c r="DYW1" s="785"/>
      <c r="DYX1" s="785"/>
      <c r="DYY1" s="785"/>
      <c r="DYZ1" s="785"/>
      <c r="DZA1" s="785"/>
      <c r="DZB1" s="785"/>
      <c r="DZC1" s="785"/>
      <c r="DZD1" s="785"/>
      <c r="DZE1" s="785"/>
      <c r="DZF1" s="785"/>
      <c r="DZG1" s="785"/>
      <c r="DZH1" s="785"/>
      <c r="DZI1" s="785"/>
      <c r="DZJ1" s="785"/>
      <c r="DZK1" s="785"/>
      <c r="DZL1" s="785"/>
      <c r="DZM1" s="785"/>
      <c r="DZN1" s="785"/>
      <c r="DZO1" s="785"/>
      <c r="DZP1" s="785"/>
      <c r="DZQ1" s="785"/>
      <c r="DZR1" s="785"/>
      <c r="DZS1" s="785"/>
      <c r="DZT1" s="785"/>
      <c r="DZU1" s="785"/>
      <c r="DZV1" s="785"/>
      <c r="DZW1" s="785"/>
      <c r="DZX1" s="785"/>
      <c r="DZY1" s="785"/>
      <c r="DZZ1" s="785"/>
      <c r="EAA1" s="785"/>
      <c r="EAB1" s="785"/>
      <c r="EAC1" s="785"/>
      <c r="EAD1" s="785"/>
      <c r="EAE1" s="785"/>
      <c r="EAF1" s="785"/>
      <c r="EAG1" s="785"/>
      <c r="EAH1" s="785"/>
      <c r="EAI1" s="785"/>
      <c r="EAJ1" s="785"/>
      <c r="EAK1" s="785"/>
      <c r="EAL1" s="785"/>
      <c r="EAM1" s="785"/>
      <c r="EAN1" s="785"/>
      <c r="EAO1" s="785"/>
      <c r="EAP1" s="785"/>
      <c r="EAQ1" s="785"/>
      <c r="EAR1" s="785"/>
      <c r="EAS1" s="785"/>
      <c r="EAT1" s="785"/>
      <c r="EAU1" s="785"/>
      <c r="EAV1" s="785"/>
      <c r="EAW1" s="785"/>
      <c r="EAX1" s="785"/>
      <c r="EAY1" s="785"/>
      <c r="EAZ1" s="785"/>
      <c r="EBA1" s="785"/>
      <c r="EBB1" s="785"/>
      <c r="EBC1" s="785"/>
      <c r="EBD1" s="785"/>
      <c r="EBE1" s="785"/>
      <c r="EBF1" s="785"/>
      <c r="EBG1" s="785"/>
      <c r="EBH1" s="785"/>
      <c r="EBI1" s="785"/>
      <c r="EBJ1" s="785"/>
      <c r="EBK1" s="785"/>
      <c r="EBL1" s="785"/>
      <c r="EBM1" s="785"/>
      <c r="EBN1" s="785"/>
      <c r="EBO1" s="785"/>
      <c r="EBP1" s="785"/>
      <c r="EBQ1" s="785"/>
      <c r="EBR1" s="785"/>
      <c r="EBS1" s="785"/>
      <c r="EBT1" s="785"/>
      <c r="EBU1" s="785"/>
      <c r="EBV1" s="785"/>
      <c r="EBW1" s="785"/>
      <c r="EBX1" s="785"/>
      <c r="EBY1" s="785"/>
      <c r="EBZ1" s="785"/>
      <c r="ECA1" s="785"/>
      <c r="ECB1" s="785"/>
      <c r="ECC1" s="785"/>
      <c r="ECD1" s="785"/>
      <c r="ECE1" s="785"/>
      <c r="ECF1" s="785"/>
      <c r="ECG1" s="785"/>
      <c r="ECH1" s="785"/>
      <c r="ECI1" s="785"/>
      <c r="ECJ1" s="785"/>
      <c r="ECK1" s="785"/>
      <c r="ECL1" s="785"/>
      <c r="ECM1" s="785"/>
      <c r="ECN1" s="785"/>
      <c r="ECO1" s="785"/>
      <c r="ECP1" s="785"/>
      <c r="ECQ1" s="785"/>
      <c r="ECR1" s="785"/>
      <c r="ECS1" s="785"/>
      <c r="ECT1" s="785"/>
      <c r="ECU1" s="785"/>
      <c r="ECV1" s="785"/>
      <c r="ECW1" s="785"/>
      <c r="ECX1" s="785"/>
      <c r="ECY1" s="785"/>
      <c r="ECZ1" s="785"/>
      <c r="EDA1" s="785"/>
      <c r="EDB1" s="785"/>
      <c r="EDC1" s="785"/>
      <c r="EDD1" s="785"/>
      <c r="EDE1" s="785"/>
      <c r="EDF1" s="785"/>
      <c r="EDG1" s="785"/>
      <c r="EDH1" s="785"/>
      <c r="EDI1" s="785"/>
      <c r="EDJ1" s="785"/>
      <c r="EDK1" s="785"/>
      <c r="EDL1" s="785"/>
      <c r="EDM1" s="785"/>
      <c r="EDN1" s="785"/>
      <c r="EDO1" s="785"/>
      <c r="EDP1" s="785"/>
      <c r="EDQ1" s="785"/>
      <c r="EDR1" s="785"/>
      <c r="EDS1" s="785"/>
      <c r="EDT1" s="785"/>
      <c r="EDU1" s="785"/>
      <c r="EDV1" s="785"/>
      <c r="EDW1" s="785"/>
      <c r="EDX1" s="785"/>
      <c r="EDY1" s="785"/>
      <c r="EDZ1" s="785"/>
      <c r="EEA1" s="785"/>
      <c r="EEB1" s="785"/>
      <c r="EEC1" s="785"/>
      <c r="EED1" s="785"/>
      <c r="EEE1" s="785"/>
      <c r="EEF1" s="785"/>
      <c r="EEG1" s="785"/>
      <c r="EEH1" s="785"/>
      <c r="EEI1" s="785"/>
      <c r="EEJ1" s="785"/>
      <c r="EEK1" s="785"/>
      <c r="EEL1" s="785"/>
      <c r="EEM1" s="785"/>
      <c r="EEN1" s="785"/>
      <c r="EEO1" s="785"/>
      <c r="EEP1" s="785"/>
      <c r="EEQ1" s="785"/>
      <c r="EER1" s="785"/>
      <c r="EES1" s="785"/>
      <c r="EET1" s="785"/>
      <c r="EEU1" s="785"/>
      <c r="EEV1" s="785"/>
      <c r="EEW1" s="785"/>
      <c r="EEX1" s="785"/>
      <c r="EEY1" s="785"/>
      <c r="EEZ1" s="785"/>
      <c r="EFA1" s="785"/>
      <c r="EFB1" s="785"/>
      <c r="EFC1" s="785"/>
      <c r="EFD1" s="785"/>
      <c r="EFE1" s="785"/>
      <c r="EFF1" s="785"/>
      <c r="EFG1" s="785"/>
      <c r="EFH1" s="785"/>
      <c r="EFI1" s="785"/>
      <c r="EFJ1" s="785"/>
      <c r="EFK1" s="785"/>
      <c r="EFL1" s="785"/>
      <c r="EFM1" s="785"/>
      <c r="EFN1" s="785"/>
      <c r="EFO1" s="785"/>
      <c r="EFP1" s="785"/>
      <c r="EFQ1" s="785"/>
      <c r="EFR1" s="785"/>
      <c r="EFS1" s="785"/>
      <c r="EFT1" s="785"/>
      <c r="EFU1" s="785"/>
      <c r="EFV1" s="785"/>
      <c r="EFW1" s="785"/>
      <c r="EFX1" s="785"/>
      <c r="EFY1" s="785"/>
      <c r="EFZ1" s="785"/>
      <c r="EGA1" s="785"/>
      <c r="EGB1" s="785"/>
      <c r="EGC1" s="785"/>
      <c r="EGD1" s="785"/>
      <c r="EGE1" s="785"/>
      <c r="EGF1" s="785"/>
      <c r="EGG1" s="785"/>
      <c r="EGH1" s="785"/>
      <c r="EGI1" s="785"/>
      <c r="EGJ1" s="785"/>
      <c r="EGK1" s="785"/>
      <c r="EGL1" s="785"/>
      <c r="EGM1" s="785"/>
      <c r="EGN1" s="785"/>
      <c r="EGO1" s="785"/>
      <c r="EGP1" s="785"/>
      <c r="EGQ1" s="785"/>
      <c r="EGR1" s="785"/>
      <c r="EGS1" s="785"/>
      <c r="EGT1" s="785"/>
      <c r="EGU1" s="785"/>
      <c r="EGV1" s="785"/>
      <c r="EGW1" s="785"/>
      <c r="EGX1" s="785"/>
      <c r="EGY1" s="785"/>
      <c r="EGZ1" s="785"/>
      <c r="EHA1" s="785"/>
      <c r="EHB1" s="785"/>
      <c r="EHC1" s="785"/>
      <c r="EHD1" s="785"/>
      <c r="EHE1" s="785"/>
      <c r="EHF1" s="785"/>
      <c r="EHG1" s="785"/>
      <c r="EHH1" s="785"/>
      <c r="EHI1" s="785"/>
      <c r="EHJ1" s="785"/>
      <c r="EHK1" s="785"/>
      <c r="EHL1" s="785"/>
      <c r="EHM1" s="785"/>
      <c r="EHN1" s="785"/>
      <c r="EHO1" s="785"/>
      <c r="EHP1" s="785"/>
      <c r="EHQ1" s="785"/>
      <c r="EHR1" s="785"/>
      <c r="EHS1" s="785"/>
      <c r="EHT1" s="785"/>
      <c r="EHU1" s="785"/>
      <c r="EHV1" s="785"/>
      <c r="EHW1" s="785"/>
      <c r="EHX1" s="785"/>
      <c r="EHY1" s="785"/>
      <c r="EHZ1" s="785"/>
      <c r="EIA1" s="785"/>
      <c r="EIB1" s="785"/>
      <c r="EIC1" s="785"/>
      <c r="EID1" s="785"/>
      <c r="EIE1" s="785"/>
      <c r="EIF1" s="785"/>
      <c r="EIG1" s="785"/>
      <c r="EIH1" s="785"/>
      <c r="EII1" s="785"/>
      <c r="EIJ1" s="785"/>
      <c r="EIK1" s="785"/>
      <c r="EIL1" s="785"/>
      <c r="EIM1" s="785"/>
      <c r="EIN1" s="785"/>
      <c r="EIO1" s="785"/>
      <c r="EIP1" s="785"/>
      <c r="EIQ1" s="785"/>
      <c r="EIR1" s="785"/>
      <c r="EIS1" s="785"/>
      <c r="EIT1" s="785"/>
      <c r="EIU1" s="785"/>
      <c r="EIV1" s="785"/>
      <c r="EIW1" s="785"/>
      <c r="EIX1" s="785"/>
      <c r="EIY1" s="785"/>
      <c r="EIZ1" s="785"/>
      <c r="EJA1" s="785"/>
      <c r="EJB1" s="785"/>
      <c r="EJC1" s="785"/>
      <c r="EJD1" s="785"/>
      <c r="EJE1" s="785"/>
      <c r="EJF1" s="785"/>
      <c r="EJG1" s="785"/>
      <c r="EJH1" s="785"/>
      <c r="EJI1" s="785"/>
      <c r="EJJ1" s="785"/>
      <c r="EJK1" s="785"/>
      <c r="EJL1" s="785"/>
      <c r="EJM1" s="785"/>
      <c r="EJN1" s="785"/>
      <c r="EJO1" s="785"/>
      <c r="EJP1" s="785"/>
      <c r="EJQ1" s="785"/>
      <c r="EJR1" s="785"/>
      <c r="EJS1" s="785"/>
      <c r="EJT1" s="785"/>
      <c r="EJU1" s="785"/>
      <c r="EJV1" s="785"/>
      <c r="EJW1" s="785"/>
      <c r="EJX1" s="785"/>
      <c r="EJY1" s="785"/>
      <c r="EJZ1" s="785"/>
      <c r="EKA1" s="785"/>
      <c r="EKB1" s="785"/>
      <c r="EKC1" s="785"/>
      <c r="EKD1" s="785"/>
      <c r="EKE1" s="785"/>
      <c r="EKF1" s="785"/>
      <c r="EKG1" s="785"/>
      <c r="EKH1" s="785"/>
      <c r="EKI1" s="785"/>
      <c r="EKJ1" s="785"/>
      <c r="EKK1" s="785"/>
      <c r="EKL1" s="785"/>
      <c r="EKM1" s="785"/>
      <c r="EKN1" s="785"/>
      <c r="EKO1" s="785"/>
      <c r="EKP1" s="785"/>
      <c r="EKQ1" s="785"/>
      <c r="EKR1" s="785"/>
      <c r="EKS1" s="785"/>
      <c r="EKT1" s="785"/>
      <c r="EKU1" s="785"/>
      <c r="EKV1" s="785"/>
      <c r="EKW1" s="785"/>
      <c r="EKX1" s="785"/>
      <c r="EKY1" s="785"/>
      <c r="EKZ1" s="785"/>
      <c r="ELA1" s="785"/>
      <c r="ELB1" s="785"/>
      <c r="ELC1" s="785"/>
      <c r="ELD1" s="785"/>
      <c r="ELE1" s="785"/>
      <c r="ELF1" s="785"/>
      <c r="ELG1" s="785"/>
      <c r="ELH1" s="785"/>
      <c r="ELI1" s="785"/>
      <c r="ELJ1" s="785"/>
      <c r="ELK1" s="785"/>
      <c r="ELL1" s="785"/>
      <c r="ELM1" s="785"/>
      <c r="ELN1" s="785"/>
      <c r="ELO1" s="785"/>
      <c r="ELP1" s="785"/>
      <c r="ELQ1" s="785"/>
      <c r="ELR1" s="785"/>
      <c r="ELS1" s="785"/>
      <c r="ELT1" s="785"/>
      <c r="ELU1" s="785"/>
      <c r="ELV1" s="785"/>
      <c r="ELW1" s="785"/>
      <c r="ELX1" s="785"/>
      <c r="ELY1" s="785"/>
      <c r="ELZ1" s="785"/>
      <c r="EMA1" s="785"/>
      <c r="EMB1" s="785"/>
      <c r="EMC1" s="785"/>
      <c r="EMD1" s="785"/>
      <c r="EME1" s="785"/>
      <c r="EMF1" s="785"/>
      <c r="EMG1" s="785"/>
      <c r="EMH1" s="785"/>
      <c r="EMI1" s="785"/>
      <c r="EMJ1" s="785"/>
      <c r="EMK1" s="785"/>
      <c r="EML1" s="785"/>
      <c r="EMM1" s="785"/>
      <c r="EMN1" s="785"/>
      <c r="EMO1" s="785"/>
      <c r="EMP1" s="785"/>
      <c r="EMQ1" s="785"/>
      <c r="EMR1" s="785"/>
      <c r="EMS1" s="785"/>
      <c r="EMT1" s="785"/>
      <c r="EMU1" s="785"/>
      <c r="EMV1" s="785"/>
      <c r="EMW1" s="785"/>
      <c r="EMX1" s="785"/>
      <c r="EMY1" s="785"/>
      <c r="EMZ1" s="785"/>
      <c r="ENA1" s="785"/>
      <c r="ENB1" s="785"/>
      <c r="ENC1" s="785"/>
      <c r="END1" s="785"/>
      <c r="ENE1" s="785"/>
      <c r="ENF1" s="785"/>
      <c r="ENG1" s="785"/>
      <c r="ENH1" s="785"/>
      <c r="ENI1" s="785"/>
      <c r="ENJ1" s="785"/>
      <c r="ENK1" s="785"/>
      <c r="ENL1" s="785"/>
      <c r="ENM1" s="785"/>
      <c r="ENN1" s="785"/>
      <c r="ENO1" s="785"/>
      <c r="ENP1" s="785"/>
      <c r="ENQ1" s="785"/>
      <c r="ENR1" s="785"/>
      <c r="ENS1" s="785"/>
      <c r="ENT1" s="785"/>
      <c r="ENU1" s="785"/>
      <c r="ENV1" s="785"/>
      <c r="ENW1" s="785"/>
      <c r="ENX1" s="785"/>
      <c r="ENY1" s="785"/>
      <c r="ENZ1" s="785"/>
      <c r="EOA1" s="785"/>
      <c r="EOB1" s="785"/>
      <c r="EOC1" s="785"/>
      <c r="EOD1" s="785"/>
      <c r="EOE1" s="785"/>
      <c r="EOF1" s="785"/>
      <c r="EOG1" s="785"/>
      <c r="EOH1" s="785"/>
      <c r="EOI1" s="785"/>
      <c r="EOJ1" s="785"/>
      <c r="EOK1" s="785"/>
      <c r="EOL1" s="785"/>
      <c r="EOM1" s="785"/>
      <c r="EON1" s="785"/>
      <c r="EOO1" s="785"/>
      <c r="EOP1" s="785"/>
      <c r="EOQ1" s="785"/>
      <c r="EOR1" s="785"/>
      <c r="EOS1" s="785"/>
      <c r="EOT1" s="785"/>
      <c r="EOU1" s="785"/>
      <c r="EOV1" s="785"/>
      <c r="EOW1" s="785"/>
      <c r="EOX1" s="785"/>
      <c r="EOY1" s="785"/>
      <c r="EOZ1" s="785"/>
      <c r="EPA1" s="785"/>
      <c r="EPB1" s="785"/>
      <c r="EPC1" s="785"/>
      <c r="EPD1" s="785"/>
      <c r="EPE1" s="785"/>
      <c r="EPF1" s="785"/>
      <c r="EPG1" s="785"/>
      <c r="EPH1" s="785"/>
      <c r="EPI1" s="785"/>
      <c r="EPJ1" s="785"/>
      <c r="EPK1" s="785"/>
      <c r="EPL1" s="785"/>
      <c r="EPM1" s="785"/>
      <c r="EPN1" s="785"/>
      <c r="EPO1" s="785"/>
      <c r="EPP1" s="785"/>
      <c r="EPQ1" s="785"/>
      <c r="EPR1" s="785"/>
      <c r="EPS1" s="785"/>
      <c r="EPT1" s="785"/>
      <c r="EPU1" s="785"/>
      <c r="EPV1" s="785"/>
      <c r="EPW1" s="785"/>
      <c r="EPX1" s="785"/>
      <c r="EPY1" s="785"/>
      <c r="EPZ1" s="785"/>
      <c r="EQA1" s="785"/>
      <c r="EQB1" s="785"/>
      <c r="EQC1" s="785"/>
      <c r="EQD1" s="785"/>
      <c r="EQE1" s="785"/>
      <c r="EQF1" s="785"/>
      <c r="EQG1" s="785"/>
      <c r="EQH1" s="785"/>
      <c r="EQI1" s="785"/>
      <c r="EQJ1" s="785"/>
      <c r="EQK1" s="785"/>
      <c r="EQL1" s="785"/>
      <c r="EQM1" s="785"/>
      <c r="EQN1" s="785"/>
      <c r="EQO1" s="785"/>
      <c r="EQP1" s="785"/>
      <c r="EQQ1" s="785"/>
      <c r="EQR1" s="785"/>
      <c r="EQS1" s="785"/>
      <c r="EQT1" s="785"/>
      <c r="EQU1" s="785"/>
      <c r="EQV1" s="785"/>
      <c r="EQW1" s="785"/>
      <c r="EQX1" s="785"/>
      <c r="EQY1" s="785"/>
      <c r="EQZ1" s="785"/>
      <c r="ERA1" s="785"/>
      <c r="ERB1" s="785"/>
      <c r="ERC1" s="785"/>
      <c r="ERD1" s="785"/>
      <c r="ERE1" s="785"/>
      <c r="ERF1" s="785"/>
      <c r="ERG1" s="785"/>
      <c r="ERH1" s="785"/>
      <c r="ERI1" s="785"/>
      <c r="ERJ1" s="785"/>
      <c r="ERK1" s="785"/>
      <c r="ERL1" s="785"/>
      <c r="ERM1" s="785"/>
      <c r="ERN1" s="785"/>
      <c r="ERO1" s="785"/>
      <c r="ERP1" s="785"/>
      <c r="ERQ1" s="785"/>
      <c r="ERR1" s="785"/>
      <c r="ERS1" s="785"/>
      <c r="ERT1" s="785"/>
      <c r="ERU1" s="785"/>
      <c r="ERV1" s="785"/>
      <c r="ERW1" s="785"/>
      <c r="ERX1" s="785"/>
      <c r="ERY1" s="785"/>
      <c r="ERZ1" s="785"/>
      <c r="ESA1" s="785"/>
      <c r="ESB1" s="785"/>
      <c r="ESC1" s="785"/>
      <c r="ESD1" s="785"/>
      <c r="ESE1" s="785"/>
      <c r="ESF1" s="785"/>
      <c r="ESG1" s="785"/>
      <c r="ESH1" s="785"/>
      <c r="ESI1" s="785"/>
      <c r="ESJ1" s="785"/>
      <c r="ESK1" s="785"/>
      <c r="ESL1" s="785"/>
      <c r="ESM1" s="785"/>
      <c r="ESN1" s="785"/>
      <c r="ESO1" s="785"/>
      <c r="ESP1" s="785"/>
      <c r="ESQ1" s="785"/>
      <c r="ESR1" s="785"/>
      <c r="ESS1" s="785"/>
      <c r="EST1" s="785"/>
      <c r="ESU1" s="785"/>
      <c r="ESV1" s="785"/>
      <c r="ESW1" s="785"/>
      <c r="ESX1" s="785"/>
      <c r="ESY1" s="785"/>
      <c r="ESZ1" s="785"/>
      <c r="ETA1" s="785"/>
      <c r="ETB1" s="785"/>
      <c r="ETC1" s="785"/>
      <c r="ETD1" s="785"/>
      <c r="ETE1" s="785"/>
      <c r="ETF1" s="785"/>
      <c r="ETG1" s="785"/>
      <c r="ETH1" s="785"/>
      <c r="ETI1" s="785"/>
      <c r="ETJ1" s="785"/>
      <c r="ETK1" s="785"/>
      <c r="ETL1" s="785"/>
      <c r="ETM1" s="785"/>
      <c r="ETN1" s="785"/>
      <c r="ETO1" s="785"/>
      <c r="ETP1" s="785"/>
      <c r="ETQ1" s="785"/>
      <c r="ETR1" s="785"/>
      <c r="ETS1" s="785"/>
      <c r="ETT1" s="785"/>
      <c r="ETU1" s="785"/>
      <c r="ETV1" s="785"/>
      <c r="ETW1" s="785"/>
      <c r="ETX1" s="785"/>
      <c r="ETY1" s="785"/>
      <c r="ETZ1" s="785"/>
      <c r="EUA1" s="785"/>
      <c r="EUB1" s="785"/>
      <c r="EUC1" s="785"/>
      <c r="EUD1" s="785"/>
      <c r="EUE1" s="785"/>
      <c r="EUF1" s="785"/>
      <c r="EUG1" s="785"/>
      <c r="EUH1" s="785"/>
      <c r="EUI1" s="785"/>
      <c r="EUJ1" s="785"/>
      <c r="EUK1" s="785"/>
      <c r="EUL1" s="785"/>
      <c r="EUM1" s="785"/>
      <c r="EUN1" s="785"/>
      <c r="EUO1" s="785"/>
      <c r="EUP1" s="785"/>
      <c r="EUQ1" s="785"/>
      <c r="EUR1" s="785"/>
      <c r="EUS1" s="785"/>
      <c r="EUT1" s="785"/>
      <c r="EUU1" s="785"/>
      <c r="EUV1" s="785"/>
      <c r="EUW1" s="785"/>
      <c r="EUX1" s="785"/>
      <c r="EUY1" s="785"/>
      <c r="EUZ1" s="785"/>
      <c r="EVA1" s="785"/>
      <c r="EVB1" s="785"/>
      <c r="EVC1" s="785"/>
      <c r="EVD1" s="785"/>
      <c r="EVE1" s="785"/>
      <c r="EVF1" s="785"/>
      <c r="EVG1" s="785"/>
      <c r="EVH1" s="785"/>
      <c r="EVI1" s="785"/>
      <c r="EVJ1" s="785"/>
      <c r="EVK1" s="785"/>
      <c r="EVL1" s="785"/>
      <c r="EVM1" s="785"/>
      <c r="EVN1" s="785"/>
      <c r="EVO1" s="785"/>
      <c r="EVP1" s="785"/>
      <c r="EVQ1" s="785"/>
      <c r="EVR1" s="785"/>
      <c r="EVS1" s="785"/>
      <c r="EVT1" s="785"/>
      <c r="EVU1" s="785"/>
      <c r="EVV1" s="785"/>
      <c r="EVW1" s="785"/>
      <c r="EVX1" s="785"/>
      <c r="EVY1" s="785"/>
      <c r="EVZ1" s="785"/>
      <c r="EWA1" s="785"/>
      <c r="EWB1" s="785"/>
      <c r="EWC1" s="785"/>
      <c r="EWD1" s="785"/>
      <c r="EWE1" s="785"/>
      <c r="EWF1" s="785"/>
      <c r="EWG1" s="785"/>
      <c r="EWH1" s="785"/>
      <c r="EWI1" s="785"/>
      <c r="EWJ1" s="785"/>
      <c r="EWK1" s="785"/>
      <c r="EWL1" s="785"/>
      <c r="EWM1" s="785"/>
      <c r="EWN1" s="785"/>
      <c r="EWO1" s="785"/>
      <c r="EWP1" s="785"/>
      <c r="EWQ1" s="785"/>
      <c r="EWR1" s="785"/>
      <c r="EWS1" s="785"/>
      <c r="EWT1" s="785"/>
      <c r="EWU1" s="785"/>
      <c r="EWV1" s="785"/>
      <c r="EWW1" s="785"/>
      <c r="EWX1" s="785"/>
      <c r="EWY1" s="785"/>
      <c r="EWZ1" s="785"/>
      <c r="EXA1" s="785"/>
      <c r="EXB1" s="785"/>
      <c r="EXC1" s="785"/>
      <c r="EXD1" s="785"/>
      <c r="EXE1" s="785"/>
      <c r="EXF1" s="785"/>
      <c r="EXG1" s="785"/>
      <c r="EXH1" s="785"/>
      <c r="EXI1" s="785"/>
      <c r="EXJ1" s="785"/>
      <c r="EXK1" s="785"/>
      <c r="EXL1" s="785"/>
      <c r="EXM1" s="785"/>
      <c r="EXN1" s="785"/>
      <c r="EXO1" s="785"/>
      <c r="EXP1" s="785"/>
      <c r="EXQ1" s="785"/>
      <c r="EXR1" s="785"/>
      <c r="EXS1" s="785"/>
      <c r="EXT1" s="785"/>
      <c r="EXU1" s="785"/>
      <c r="EXV1" s="785"/>
      <c r="EXW1" s="785"/>
      <c r="EXX1" s="785"/>
      <c r="EXY1" s="785"/>
      <c r="EXZ1" s="785"/>
      <c r="EYA1" s="785"/>
      <c r="EYB1" s="785"/>
      <c r="EYC1" s="785"/>
      <c r="EYD1" s="785"/>
      <c r="EYE1" s="785"/>
      <c r="EYF1" s="785"/>
      <c r="EYG1" s="785"/>
      <c r="EYH1" s="785"/>
      <c r="EYI1" s="785"/>
      <c r="EYJ1" s="785"/>
      <c r="EYK1" s="785"/>
      <c r="EYL1" s="785"/>
      <c r="EYM1" s="785"/>
      <c r="EYN1" s="785"/>
      <c r="EYO1" s="785"/>
      <c r="EYP1" s="785"/>
      <c r="EYQ1" s="785"/>
      <c r="EYR1" s="785"/>
      <c r="EYS1" s="785"/>
      <c r="EYT1" s="785"/>
      <c r="EYU1" s="785"/>
      <c r="EYV1" s="785"/>
      <c r="EYW1" s="785"/>
      <c r="EYX1" s="785"/>
      <c r="EYY1" s="785"/>
      <c r="EYZ1" s="785"/>
      <c r="EZA1" s="785"/>
      <c r="EZB1" s="785"/>
      <c r="EZC1" s="785"/>
      <c r="EZD1" s="785"/>
      <c r="EZE1" s="785"/>
      <c r="EZF1" s="785"/>
      <c r="EZG1" s="785"/>
      <c r="EZH1" s="785"/>
      <c r="EZI1" s="785"/>
      <c r="EZJ1" s="785"/>
      <c r="EZK1" s="785"/>
      <c r="EZL1" s="785"/>
      <c r="EZM1" s="785"/>
      <c r="EZN1" s="785"/>
      <c r="EZO1" s="785"/>
      <c r="EZP1" s="785"/>
      <c r="EZQ1" s="785"/>
      <c r="EZR1" s="785"/>
      <c r="EZS1" s="785"/>
      <c r="EZT1" s="785"/>
      <c r="EZU1" s="785"/>
      <c r="EZV1" s="785"/>
      <c r="EZW1" s="785"/>
      <c r="EZX1" s="785"/>
      <c r="EZY1" s="785"/>
      <c r="EZZ1" s="785"/>
      <c r="FAA1" s="785"/>
      <c r="FAB1" s="785"/>
      <c r="FAC1" s="785"/>
      <c r="FAD1" s="785"/>
      <c r="FAE1" s="785"/>
      <c r="FAF1" s="785"/>
      <c r="FAG1" s="785"/>
      <c r="FAH1" s="785"/>
      <c r="FAI1" s="785"/>
      <c r="FAJ1" s="785"/>
      <c r="FAK1" s="785"/>
      <c r="FAL1" s="785"/>
      <c r="FAM1" s="785"/>
      <c r="FAN1" s="785"/>
      <c r="FAO1" s="785"/>
      <c r="FAP1" s="785"/>
      <c r="FAQ1" s="785"/>
      <c r="FAR1" s="785"/>
      <c r="FAS1" s="785"/>
      <c r="FAT1" s="785"/>
      <c r="FAU1" s="785"/>
      <c r="FAV1" s="785"/>
      <c r="FAW1" s="785"/>
      <c r="FAX1" s="785"/>
      <c r="FAY1" s="785"/>
      <c r="FAZ1" s="785"/>
      <c r="FBA1" s="785"/>
      <c r="FBB1" s="785"/>
      <c r="FBC1" s="785"/>
      <c r="FBD1" s="785"/>
      <c r="FBE1" s="785"/>
      <c r="FBF1" s="785"/>
      <c r="FBG1" s="785"/>
      <c r="FBH1" s="785"/>
      <c r="FBI1" s="785"/>
      <c r="FBJ1" s="785"/>
      <c r="FBK1" s="785"/>
      <c r="FBL1" s="785"/>
      <c r="FBM1" s="785"/>
      <c r="FBN1" s="785"/>
      <c r="FBO1" s="785"/>
      <c r="FBP1" s="785"/>
      <c r="FBQ1" s="785"/>
      <c r="FBR1" s="785"/>
      <c r="FBS1" s="785"/>
      <c r="FBT1" s="785"/>
      <c r="FBU1" s="785"/>
      <c r="FBV1" s="785"/>
      <c r="FBW1" s="785"/>
      <c r="FBX1" s="785"/>
      <c r="FBY1" s="785"/>
      <c r="FBZ1" s="785"/>
      <c r="FCA1" s="785"/>
      <c r="FCB1" s="785"/>
      <c r="FCC1" s="785"/>
      <c r="FCD1" s="785"/>
      <c r="FCE1" s="785"/>
      <c r="FCF1" s="785"/>
      <c r="FCG1" s="785"/>
      <c r="FCH1" s="785"/>
      <c r="FCI1" s="785"/>
      <c r="FCJ1" s="785"/>
      <c r="FCK1" s="785"/>
      <c r="FCL1" s="785"/>
      <c r="FCM1" s="785"/>
      <c r="FCN1" s="785"/>
      <c r="FCO1" s="785"/>
      <c r="FCP1" s="785"/>
      <c r="FCQ1" s="785"/>
      <c r="FCR1" s="785"/>
      <c r="FCS1" s="785"/>
      <c r="FCT1" s="785"/>
      <c r="FCU1" s="785"/>
      <c r="FCV1" s="785"/>
      <c r="FCW1" s="785"/>
      <c r="FCX1" s="785"/>
      <c r="FCY1" s="785"/>
      <c r="FCZ1" s="785"/>
      <c r="FDA1" s="785"/>
      <c r="FDB1" s="785"/>
      <c r="FDC1" s="785"/>
      <c r="FDD1" s="785"/>
      <c r="FDE1" s="785"/>
      <c r="FDF1" s="785"/>
      <c r="FDG1" s="785"/>
      <c r="FDH1" s="785"/>
      <c r="FDI1" s="785"/>
      <c r="FDJ1" s="785"/>
      <c r="FDK1" s="785"/>
      <c r="FDL1" s="785"/>
      <c r="FDM1" s="785"/>
      <c r="FDN1" s="785"/>
      <c r="FDO1" s="785"/>
      <c r="FDP1" s="785"/>
      <c r="FDQ1" s="785"/>
      <c r="FDR1" s="785"/>
      <c r="FDS1" s="785"/>
      <c r="FDT1" s="785"/>
      <c r="FDU1" s="785"/>
      <c r="FDV1" s="785"/>
      <c r="FDW1" s="785"/>
      <c r="FDX1" s="785"/>
      <c r="FDY1" s="785"/>
      <c r="FDZ1" s="785"/>
      <c r="FEA1" s="785"/>
      <c r="FEB1" s="785"/>
      <c r="FEC1" s="785"/>
      <c r="FED1" s="785"/>
      <c r="FEE1" s="785"/>
      <c r="FEF1" s="785"/>
      <c r="FEG1" s="785"/>
      <c r="FEH1" s="785"/>
      <c r="FEI1" s="785"/>
      <c r="FEJ1" s="785"/>
      <c r="FEK1" s="785"/>
      <c r="FEL1" s="785"/>
      <c r="FEM1" s="785"/>
      <c r="FEN1" s="785"/>
      <c r="FEO1" s="785"/>
      <c r="FEP1" s="785"/>
      <c r="FEQ1" s="785"/>
      <c r="FER1" s="785"/>
      <c r="FES1" s="785"/>
      <c r="FET1" s="785"/>
      <c r="FEU1" s="785"/>
      <c r="FEV1" s="785"/>
      <c r="FEW1" s="785"/>
      <c r="FEX1" s="785"/>
      <c r="FEY1" s="785"/>
      <c r="FEZ1" s="785"/>
      <c r="FFA1" s="785"/>
      <c r="FFB1" s="785"/>
      <c r="FFC1" s="785"/>
      <c r="FFD1" s="785"/>
      <c r="FFE1" s="785"/>
      <c r="FFF1" s="785"/>
      <c r="FFG1" s="785"/>
      <c r="FFH1" s="785"/>
      <c r="FFI1" s="785"/>
      <c r="FFJ1" s="785"/>
      <c r="FFK1" s="785"/>
      <c r="FFL1" s="785"/>
      <c r="FFM1" s="785"/>
      <c r="FFN1" s="785"/>
      <c r="FFO1" s="785"/>
      <c r="FFP1" s="785"/>
      <c r="FFQ1" s="785"/>
      <c r="FFR1" s="785"/>
      <c r="FFS1" s="785"/>
      <c r="FFT1" s="785"/>
      <c r="FFU1" s="785"/>
      <c r="FFV1" s="785"/>
      <c r="FFW1" s="785"/>
      <c r="FFX1" s="785"/>
      <c r="FFY1" s="785"/>
      <c r="FFZ1" s="785"/>
      <c r="FGA1" s="785"/>
      <c r="FGB1" s="785"/>
      <c r="FGC1" s="785"/>
      <c r="FGD1" s="785"/>
      <c r="FGE1" s="785"/>
      <c r="FGF1" s="785"/>
      <c r="FGG1" s="785"/>
      <c r="FGH1" s="785"/>
      <c r="FGI1" s="785"/>
      <c r="FGJ1" s="785"/>
      <c r="FGK1" s="785"/>
      <c r="FGL1" s="785"/>
      <c r="FGM1" s="785"/>
      <c r="FGN1" s="785"/>
      <c r="FGO1" s="785"/>
      <c r="FGP1" s="785"/>
      <c r="FGQ1" s="785"/>
      <c r="FGR1" s="785"/>
      <c r="FGS1" s="785"/>
      <c r="FGT1" s="785"/>
      <c r="FGU1" s="785"/>
      <c r="FGV1" s="785"/>
      <c r="FGW1" s="785"/>
      <c r="FGX1" s="785"/>
      <c r="FGY1" s="785"/>
      <c r="FGZ1" s="785"/>
      <c r="FHA1" s="785"/>
      <c r="FHB1" s="785"/>
      <c r="FHC1" s="785"/>
      <c r="FHD1" s="785"/>
      <c r="FHE1" s="785"/>
      <c r="FHF1" s="785"/>
      <c r="FHG1" s="785"/>
      <c r="FHH1" s="785"/>
      <c r="FHI1" s="785"/>
      <c r="FHJ1" s="785"/>
      <c r="FHK1" s="785"/>
      <c r="FHL1" s="785"/>
      <c r="FHM1" s="785"/>
      <c r="FHN1" s="785"/>
      <c r="FHO1" s="785"/>
      <c r="FHP1" s="785"/>
      <c r="FHQ1" s="785"/>
      <c r="FHR1" s="785"/>
      <c r="FHS1" s="785"/>
      <c r="FHT1" s="785"/>
      <c r="FHU1" s="785"/>
      <c r="FHV1" s="785"/>
      <c r="FHW1" s="785"/>
      <c r="FHX1" s="785"/>
      <c r="FHY1" s="785"/>
      <c r="FHZ1" s="785"/>
      <c r="FIA1" s="785"/>
      <c r="FIB1" s="785"/>
      <c r="FIC1" s="785"/>
      <c r="FID1" s="785"/>
      <c r="FIE1" s="785"/>
      <c r="FIF1" s="785"/>
      <c r="FIG1" s="785"/>
      <c r="FIH1" s="785"/>
      <c r="FII1" s="785"/>
      <c r="FIJ1" s="785"/>
      <c r="FIK1" s="785"/>
      <c r="FIL1" s="785"/>
      <c r="FIM1" s="785"/>
      <c r="FIN1" s="785"/>
      <c r="FIO1" s="785"/>
      <c r="FIP1" s="785"/>
      <c r="FIQ1" s="785"/>
      <c r="FIR1" s="785"/>
      <c r="FIS1" s="785"/>
      <c r="FIT1" s="785"/>
      <c r="FIU1" s="785"/>
      <c r="FIV1" s="785"/>
      <c r="FIW1" s="785"/>
      <c r="FIX1" s="785"/>
      <c r="FIY1" s="785"/>
      <c r="FIZ1" s="785"/>
      <c r="FJA1" s="785"/>
      <c r="FJB1" s="785"/>
      <c r="FJC1" s="785"/>
      <c r="FJD1" s="785"/>
      <c r="FJE1" s="785"/>
      <c r="FJF1" s="785"/>
      <c r="FJG1" s="785"/>
      <c r="FJH1" s="785"/>
      <c r="FJI1" s="785"/>
      <c r="FJJ1" s="785"/>
      <c r="FJK1" s="785"/>
      <c r="FJL1" s="785"/>
      <c r="FJM1" s="785"/>
      <c r="FJN1" s="785"/>
      <c r="FJO1" s="785"/>
      <c r="FJP1" s="785"/>
      <c r="FJQ1" s="785"/>
      <c r="FJR1" s="785"/>
      <c r="FJS1" s="785"/>
      <c r="FJT1" s="785"/>
      <c r="FJU1" s="785"/>
      <c r="FJV1" s="785"/>
      <c r="FJW1" s="785"/>
      <c r="FJX1" s="785"/>
      <c r="FJY1" s="785"/>
      <c r="FJZ1" s="785"/>
      <c r="FKA1" s="785"/>
      <c r="FKB1" s="785"/>
      <c r="FKC1" s="785"/>
      <c r="FKD1" s="785"/>
      <c r="FKE1" s="785"/>
      <c r="FKF1" s="785"/>
      <c r="FKG1" s="785"/>
      <c r="FKH1" s="785"/>
      <c r="FKI1" s="785"/>
      <c r="FKJ1" s="785"/>
      <c r="FKK1" s="785"/>
      <c r="FKL1" s="785"/>
      <c r="FKM1" s="785"/>
      <c r="FKN1" s="785"/>
      <c r="FKO1" s="785"/>
      <c r="FKP1" s="785"/>
      <c r="FKQ1" s="785"/>
      <c r="FKR1" s="785"/>
      <c r="FKS1" s="785"/>
      <c r="FKT1" s="785"/>
      <c r="FKU1" s="785"/>
      <c r="FKV1" s="785"/>
      <c r="FKW1" s="785"/>
      <c r="FKX1" s="785"/>
      <c r="FKY1" s="785"/>
      <c r="FKZ1" s="785"/>
      <c r="FLA1" s="785"/>
      <c r="FLB1" s="785"/>
      <c r="FLC1" s="785"/>
      <c r="FLD1" s="785"/>
      <c r="FLE1" s="785"/>
      <c r="FLF1" s="785"/>
      <c r="FLG1" s="785"/>
      <c r="FLH1" s="785"/>
      <c r="FLI1" s="785"/>
      <c r="FLJ1" s="785"/>
      <c r="FLK1" s="785"/>
      <c r="FLL1" s="785"/>
      <c r="FLM1" s="785"/>
      <c r="FLN1" s="785"/>
      <c r="FLO1" s="785"/>
      <c r="FLP1" s="785"/>
      <c r="FLQ1" s="785"/>
      <c r="FLR1" s="785"/>
      <c r="FLS1" s="785"/>
      <c r="FLT1" s="785"/>
      <c r="FLU1" s="785"/>
      <c r="FLV1" s="785"/>
      <c r="FLW1" s="785"/>
      <c r="FLX1" s="785"/>
      <c r="FLY1" s="785"/>
      <c r="FLZ1" s="785"/>
      <c r="FMA1" s="785"/>
      <c r="FMB1" s="785"/>
      <c r="FMC1" s="785"/>
      <c r="FMD1" s="785"/>
      <c r="FME1" s="785"/>
      <c r="FMF1" s="785"/>
      <c r="FMG1" s="785"/>
      <c r="FMH1" s="785"/>
      <c r="FMI1" s="785"/>
      <c r="FMJ1" s="785"/>
      <c r="FMK1" s="785"/>
      <c r="FML1" s="785"/>
      <c r="FMM1" s="785"/>
      <c r="FMN1" s="785"/>
      <c r="FMO1" s="785"/>
      <c r="FMP1" s="785"/>
      <c r="FMQ1" s="785"/>
      <c r="FMR1" s="785"/>
      <c r="FMS1" s="785"/>
      <c r="FMT1" s="785"/>
      <c r="FMU1" s="785"/>
      <c r="FMV1" s="785"/>
      <c r="FMW1" s="785"/>
      <c r="FMX1" s="785"/>
      <c r="FMY1" s="785"/>
      <c r="FMZ1" s="785"/>
      <c r="FNA1" s="785"/>
      <c r="FNB1" s="785"/>
      <c r="FNC1" s="785"/>
      <c r="FND1" s="785"/>
      <c r="FNE1" s="785"/>
      <c r="FNF1" s="785"/>
      <c r="FNG1" s="785"/>
      <c r="FNH1" s="785"/>
      <c r="FNI1" s="785"/>
      <c r="FNJ1" s="785"/>
      <c r="FNK1" s="785"/>
      <c r="FNL1" s="785"/>
      <c r="FNM1" s="785"/>
      <c r="FNN1" s="785"/>
      <c r="FNO1" s="785"/>
      <c r="FNP1" s="785"/>
      <c r="FNQ1" s="785"/>
      <c r="FNR1" s="785"/>
      <c r="FNS1" s="785"/>
      <c r="FNT1" s="785"/>
      <c r="FNU1" s="785"/>
      <c r="FNV1" s="785"/>
      <c r="FNW1" s="785"/>
      <c r="FNX1" s="785"/>
      <c r="FNY1" s="785"/>
      <c r="FNZ1" s="785"/>
      <c r="FOA1" s="785"/>
      <c r="FOB1" s="785"/>
      <c r="FOC1" s="785"/>
      <c r="FOD1" s="785"/>
      <c r="FOE1" s="785"/>
      <c r="FOF1" s="785"/>
      <c r="FOG1" s="785"/>
      <c r="FOH1" s="785"/>
      <c r="FOI1" s="785"/>
      <c r="FOJ1" s="785"/>
      <c r="FOK1" s="785"/>
      <c r="FOL1" s="785"/>
      <c r="FOM1" s="785"/>
      <c r="FON1" s="785"/>
      <c r="FOO1" s="785"/>
      <c r="FOP1" s="785"/>
      <c r="FOQ1" s="785"/>
      <c r="FOR1" s="785"/>
      <c r="FOS1" s="785"/>
      <c r="FOT1" s="785"/>
      <c r="FOU1" s="785"/>
      <c r="FOV1" s="785"/>
      <c r="FOW1" s="785"/>
      <c r="FOX1" s="785"/>
      <c r="FOY1" s="785"/>
      <c r="FOZ1" s="785"/>
      <c r="FPA1" s="785"/>
      <c r="FPB1" s="785"/>
      <c r="FPC1" s="785"/>
      <c r="FPD1" s="785"/>
      <c r="FPE1" s="785"/>
      <c r="FPF1" s="785"/>
      <c r="FPG1" s="785"/>
      <c r="FPH1" s="785"/>
      <c r="FPI1" s="785"/>
      <c r="FPJ1" s="785"/>
      <c r="FPK1" s="785"/>
      <c r="FPL1" s="785"/>
      <c r="FPM1" s="785"/>
      <c r="FPN1" s="785"/>
      <c r="FPO1" s="785"/>
      <c r="FPP1" s="785"/>
      <c r="FPQ1" s="785"/>
      <c r="FPR1" s="785"/>
      <c r="FPS1" s="785"/>
      <c r="FPT1" s="785"/>
      <c r="FPU1" s="785"/>
      <c r="FPV1" s="785"/>
      <c r="FPW1" s="785"/>
      <c r="FPX1" s="785"/>
      <c r="FPY1" s="785"/>
      <c r="FPZ1" s="785"/>
      <c r="FQA1" s="785"/>
      <c r="FQB1" s="785"/>
      <c r="FQC1" s="785"/>
      <c r="FQD1" s="785"/>
      <c r="FQE1" s="785"/>
      <c r="FQF1" s="785"/>
      <c r="FQG1" s="785"/>
      <c r="FQH1" s="785"/>
      <c r="FQI1" s="785"/>
      <c r="FQJ1" s="785"/>
      <c r="FQK1" s="785"/>
      <c r="FQL1" s="785"/>
      <c r="FQM1" s="785"/>
      <c r="FQN1" s="785"/>
      <c r="FQO1" s="785"/>
      <c r="FQP1" s="785"/>
      <c r="FQQ1" s="785"/>
      <c r="FQR1" s="785"/>
      <c r="FQS1" s="785"/>
      <c r="FQT1" s="785"/>
      <c r="FQU1" s="785"/>
      <c r="FQV1" s="785"/>
      <c r="FQW1" s="785"/>
      <c r="FQX1" s="785"/>
      <c r="FQY1" s="785"/>
      <c r="FQZ1" s="785"/>
      <c r="FRA1" s="785"/>
      <c r="FRB1" s="785"/>
      <c r="FRC1" s="785"/>
      <c r="FRD1" s="785"/>
      <c r="FRE1" s="785"/>
      <c r="FRF1" s="785"/>
      <c r="FRG1" s="785"/>
      <c r="FRH1" s="785"/>
      <c r="FRI1" s="785"/>
      <c r="FRJ1" s="785"/>
      <c r="FRK1" s="785"/>
      <c r="FRL1" s="785"/>
      <c r="FRM1" s="785"/>
      <c r="FRN1" s="785"/>
      <c r="FRO1" s="785"/>
      <c r="FRP1" s="785"/>
      <c r="FRQ1" s="785"/>
      <c r="FRR1" s="785"/>
      <c r="FRS1" s="785"/>
      <c r="FRT1" s="785"/>
      <c r="FRU1" s="785"/>
      <c r="FRV1" s="785"/>
      <c r="FRW1" s="785"/>
      <c r="FRX1" s="785"/>
      <c r="FRY1" s="785"/>
      <c r="FRZ1" s="785"/>
      <c r="FSA1" s="785"/>
      <c r="FSB1" s="785"/>
      <c r="FSC1" s="785"/>
      <c r="FSD1" s="785"/>
      <c r="FSE1" s="785"/>
      <c r="FSF1" s="785"/>
      <c r="FSG1" s="785"/>
      <c r="FSH1" s="785"/>
      <c r="FSI1" s="785"/>
      <c r="FSJ1" s="785"/>
      <c r="FSK1" s="785"/>
      <c r="FSL1" s="785"/>
      <c r="FSM1" s="785"/>
      <c r="FSN1" s="785"/>
      <c r="FSO1" s="785"/>
      <c r="FSP1" s="785"/>
      <c r="FSQ1" s="785"/>
      <c r="FSR1" s="785"/>
      <c r="FSS1" s="785"/>
      <c r="FST1" s="785"/>
      <c r="FSU1" s="785"/>
      <c r="FSV1" s="785"/>
      <c r="FSW1" s="785"/>
      <c r="FSX1" s="785"/>
      <c r="FSY1" s="785"/>
      <c r="FSZ1" s="785"/>
      <c r="FTA1" s="785"/>
      <c r="FTB1" s="785"/>
      <c r="FTC1" s="785"/>
      <c r="FTD1" s="785"/>
      <c r="FTE1" s="785"/>
      <c r="FTF1" s="785"/>
      <c r="FTG1" s="785"/>
      <c r="FTH1" s="785"/>
      <c r="FTI1" s="785"/>
      <c r="FTJ1" s="785"/>
      <c r="FTK1" s="785"/>
      <c r="FTL1" s="785"/>
      <c r="FTM1" s="785"/>
      <c r="FTN1" s="785"/>
      <c r="FTO1" s="785"/>
      <c r="FTP1" s="785"/>
      <c r="FTQ1" s="785"/>
      <c r="FTR1" s="785"/>
      <c r="FTS1" s="785"/>
      <c r="FTT1" s="785"/>
      <c r="FTU1" s="785"/>
      <c r="FTV1" s="785"/>
      <c r="FTW1" s="785"/>
      <c r="FTX1" s="785"/>
      <c r="FTY1" s="785"/>
      <c r="FTZ1" s="785"/>
      <c r="FUA1" s="785"/>
      <c r="FUB1" s="785"/>
      <c r="FUC1" s="785"/>
      <c r="FUD1" s="785"/>
      <c r="FUE1" s="785"/>
      <c r="FUF1" s="785"/>
      <c r="FUG1" s="785"/>
      <c r="FUH1" s="785"/>
      <c r="FUI1" s="785"/>
      <c r="FUJ1" s="785"/>
      <c r="FUK1" s="785"/>
      <c r="FUL1" s="785"/>
      <c r="FUM1" s="785"/>
      <c r="FUN1" s="785"/>
      <c r="FUO1" s="785"/>
      <c r="FUP1" s="785"/>
      <c r="FUQ1" s="785"/>
      <c r="FUR1" s="785"/>
      <c r="FUS1" s="785"/>
      <c r="FUT1" s="785"/>
      <c r="FUU1" s="785"/>
      <c r="FUV1" s="785"/>
      <c r="FUW1" s="785"/>
      <c r="FUX1" s="785"/>
      <c r="FUY1" s="785"/>
      <c r="FUZ1" s="785"/>
      <c r="FVA1" s="785"/>
      <c r="FVB1" s="785"/>
      <c r="FVC1" s="785"/>
      <c r="FVD1" s="785"/>
      <c r="FVE1" s="785"/>
      <c r="FVF1" s="785"/>
      <c r="FVG1" s="785"/>
      <c r="FVH1" s="785"/>
      <c r="FVI1" s="785"/>
      <c r="FVJ1" s="785"/>
      <c r="FVK1" s="785"/>
      <c r="FVL1" s="785"/>
      <c r="FVM1" s="785"/>
      <c r="FVN1" s="785"/>
      <c r="FVO1" s="785"/>
      <c r="FVP1" s="785"/>
      <c r="FVQ1" s="785"/>
      <c r="FVR1" s="785"/>
      <c r="FVS1" s="785"/>
      <c r="FVT1" s="785"/>
      <c r="FVU1" s="785"/>
      <c r="FVV1" s="785"/>
      <c r="FVW1" s="785"/>
      <c r="FVX1" s="785"/>
      <c r="FVY1" s="785"/>
      <c r="FVZ1" s="785"/>
      <c r="FWA1" s="785"/>
      <c r="FWB1" s="785"/>
      <c r="FWC1" s="785"/>
      <c r="FWD1" s="785"/>
      <c r="FWE1" s="785"/>
      <c r="FWF1" s="785"/>
      <c r="FWG1" s="785"/>
      <c r="FWH1" s="785"/>
      <c r="FWI1" s="785"/>
      <c r="FWJ1" s="785"/>
      <c r="FWK1" s="785"/>
      <c r="FWL1" s="785"/>
      <c r="FWM1" s="785"/>
      <c r="FWN1" s="785"/>
      <c r="FWO1" s="785"/>
      <c r="FWP1" s="785"/>
      <c r="FWQ1" s="785"/>
      <c r="FWR1" s="785"/>
      <c r="FWS1" s="785"/>
      <c r="FWT1" s="785"/>
      <c r="FWU1" s="785"/>
      <c r="FWV1" s="785"/>
      <c r="FWW1" s="785"/>
      <c r="FWX1" s="785"/>
      <c r="FWY1" s="785"/>
      <c r="FWZ1" s="785"/>
      <c r="FXA1" s="785"/>
      <c r="FXB1" s="785"/>
      <c r="FXC1" s="785"/>
      <c r="FXD1" s="785"/>
      <c r="FXE1" s="785"/>
      <c r="FXF1" s="785"/>
      <c r="FXG1" s="785"/>
      <c r="FXH1" s="785"/>
      <c r="FXI1" s="785"/>
      <c r="FXJ1" s="785"/>
      <c r="FXK1" s="785"/>
      <c r="FXL1" s="785"/>
      <c r="FXM1" s="785"/>
      <c r="FXN1" s="785"/>
      <c r="FXO1" s="785"/>
      <c r="FXP1" s="785"/>
      <c r="FXQ1" s="785"/>
      <c r="FXR1" s="785"/>
      <c r="FXS1" s="785"/>
      <c r="FXT1" s="785"/>
      <c r="FXU1" s="785"/>
      <c r="FXV1" s="785"/>
      <c r="FXW1" s="785"/>
      <c r="FXX1" s="785"/>
      <c r="FXY1" s="785"/>
      <c r="FXZ1" s="785"/>
      <c r="FYA1" s="785"/>
      <c r="FYB1" s="785"/>
      <c r="FYC1" s="785"/>
      <c r="FYD1" s="785"/>
      <c r="FYE1" s="785"/>
      <c r="FYF1" s="785"/>
      <c r="FYG1" s="785"/>
      <c r="FYH1" s="785"/>
      <c r="FYI1" s="785"/>
      <c r="FYJ1" s="785"/>
      <c r="FYK1" s="785"/>
      <c r="FYL1" s="785"/>
      <c r="FYM1" s="785"/>
      <c r="FYN1" s="785"/>
      <c r="FYO1" s="785"/>
      <c r="FYP1" s="785"/>
      <c r="FYQ1" s="785"/>
      <c r="FYR1" s="785"/>
      <c r="FYS1" s="785"/>
      <c r="FYT1" s="785"/>
      <c r="FYU1" s="785"/>
      <c r="FYV1" s="785"/>
      <c r="FYW1" s="785"/>
      <c r="FYX1" s="785"/>
      <c r="FYY1" s="785"/>
      <c r="FYZ1" s="785"/>
      <c r="FZA1" s="785"/>
      <c r="FZB1" s="785"/>
      <c r="FZC1" s="785"/>
      <c r="FZD1" s="785"/>
      <c r="FZE1" s="785"/>
      <c r="FZF1" s="785"/>
      <c r="FZG1" s="785"/>
      <c r="FZH1" s="785"/>
      <c r="FZI1" s="785"/>
      <c r="FZJ1" s="785"/>
      <c r="FZK1" s="785"/>
      <c r="FZL1" s="785"/>
      <c r="FZM1" s="785"/>
      <c r="FZN1" s="785"/>
      <c r="FZO1" s="785"/>
      <c r="FZP1" s="785"/>
      <c r="FZQ1" s="785"/>
      <c r="FZR1" s="785"/>
      <c r="FZS1" s="785"/>
      <c r="FZT1" s="785"/>
      <c r="FZU1" s="785"/>
      <c r="FZV1" s="785"/>
      <c r="FZW1" s="785"/>
      <c r="FZX1" s="785"/>
      <c r="FZY1" s="785"/>
      <c r="FZZ1" s="785"/>
      <c r="GAA1" s="785"/>
      <c r="GAB1" s="785"/>
      <c r="GAC1" s="785"/>
      <c r="GAD1" s="785"/>
      <c r="GAE1" s="785"/>
      <c r="GAF1" s="785"/>
      <c r="GAG1" s="785"/>
      <c r="GAH1" s="785"/>
      <c r="GAI1" s="785"/>
      <c r="GAJ1" s="785"/>
      <c r="GAK1" s="785"/>
      <c r="GAL1" s="785"/>
      <c r="GAM1" s="785"/>
      <c r="GAN1" s="785"/>
      <c r="GAO1" s="785"/>
      <c r="GAP1" s="785"/>
      <c r="GAQ1" s="785"/>
      <c r="GAR1" s="785"/>
      <c r="GAS1" s="785"/>
      <c r="GAT1" s="785"/>
      <c r="GAU1" s="785"/>
      <c r="GAV1" s="785"/>
      <c r="GAW1" s="785"/>
      <c r="GAX1" s="785"/>
      <c r="GAY1" s="785"/>
      <c r="GAZ1" s="785"/>
      <c r="GBA1" s="785"/>
      <c r="GBB1" s="785"/>
      <c r="GBC1" s="785"/>
      <c r="GBD1" s="785"/>
      <c r="GBE1" s="785"/>
      <c r="GBF1" s="785"/>
      <c r="GBG1" s="785"/>
      <c r="GBH1" s="785"/>
      <c r="GBI1" s="785"/>
      <c r="GBJ1" s="785"/>
      <c r="GBK1" s="785"/>
      <c r="GBL1" s="785"/>
      <c r="GBM1" s="785"/>
      <c r="GBN1" s="785"/>
      <c r="GBO1" s="785"/>
      <c r="GBP1" s="785"/>
      <c r="GBQ1" s="785"/>
      <c r="GBR1" s="785"/>
      <c r="GBS1" s="785"/>
      <c r="GBT1" s="785"/>
      <c r="GBU1" s="785"/>
      <c r="GBV1" s="785"/>
      <c r="GBW1" s="785"/>
      <c r="GBX1" s="785"/>
      <c r="GBY1" s="785"/>
      <c r="GBZ1" s="785"/>
      <c r="GCA1" s="785"/>
      <c r="GCB1" s="785"/>
      <c r="GCC1" s="785"/>
      <c r="GCD1" s="785"/>
      <c r="GCE1" s="785"/>
      <c r="GCF1" s="785"/>
      <c r="GCG1" s="785"/>
      <c r="GCH1" s="785"/>
      <c r="GCI1" s="785"/>
      <c r="GCJ1" s="785"/>
      <c r="GCK1" s="785"/>
      <c r="GCL1" s="785"/>
      <c r="GCM1" s="785"/>
      <c r="GCN1" s="785"/>
      <c r="GCO1" s="785"/>
      <c r="GCP1" s="785"/>
      <c r="GCQ1" s="785"/>
      <c r="GCR1" s="785"/>
      <c r="GCS1" s="785"/>
      <c r="GCT1" s="785"/>
      <c r="GCU1" s="785"/>
      <c r="GCV1" s="785"/>
      <c r="GCW1" s="785"/>
      <c r="GCX1" s="785"/>
      <c r="GCY1" s="785"/>
      <c r="GCZ1" s="785"/>
      <c r="GDA1" s="785"/>
      <c r="GDB1" s="785"/>
      <c r="GDC1" s="785"/>
      <c r="GDD1" s="785"/>
      <c r="GDE1" s="785"/>
      <c r="GDF1" s="785"/>
      <c r="GDG1" s="785"/>
      <c r="GDH1" s="785"/>
      <c r="GDI1" s="785"/>
      <c r="GDJ1" s="785"/>
      <c r="GDK1" s="785"/>
      <c r="GDL1" s="785"/>
      <c r="GDM1" s="785"/>
      <c r="GDN1" s="785"/>
      <c r="GDO1" s="785"/>
      <c r="GDP1" s="785"/>
      <c r="GDQ1" s="785"/>
      <c r="GDR1" s="785"/>
      <c r="GDS1" s="785"/>
      <c r="GDT1" s="785"/>
      <c r="GDU1" s="785"/>
      <c r="GDV1" s="785"/>
      <c r="GDW1" s="785"/>
      <c r="GDX1" s="785"/>
      <c r="GDY1" s="785"/>
      <c r="GDZ1" s="785"/>
      <c r="GEA1" s="785"/>
      <c r="GEB1" s="785"/>
      <c r="GEC1" s="785"/>
      <c r="GED1" s="785"/>
      <c r="GEE1" s="785"/>
      <c r="GEF1" s="785"/>
      <c r="GEG1" s="785"/>
      <c r="GEH1" s="785"/>
      <c r="GEI1" s="785"/>
      <c r="GEJ1" s="785"/>
      <c r="GEK1" s="785"/>
      <c r="GEL1" s="785"/>
      <c r="GEM1" s="785"/>
      <c r="GEN1" s="785"/>
      <c r="GEO1" s="785"/>
      <c r="GEP1" s="785"/>
      <c r="GEQ1" s="785"/>
      <c r="GER1" s="785"/>
      <c r="GES1" s="785"/>
      <c r="GET1" s="785"/>
      <c r="GEU1" s="785"/>
      <c r="GEV1" s="785"/>
      <c r="GEW1" s="785"/>
      <c r="GEX1" s="785"/>
      <c r="GEY1" s="785"/>
      <c r="GEZ1" s="785"/>
      <c r="GFA1" s="785"/>
      <c r="GFB1" s="785"/>
      <c r="GFC1" s="785"/>
      <c r="GFD1" s="785"/>
      <c r="GFE1" s="785"/>
      <c r="GFF1" s="785"/>
      <c r="GFG1" s="785"/>
      <c r="GFH1" s="785"/>
      <c r="GFI1" s="785"/>
      <c r="GFJ1" s="785"/>
      <c r="GFK1" s="785"/>
      <c r="GFL1" s="785"/>
      <c r="GFM1" s="785"/>
      <c r="GFN1" s="785"/>
      <c r="GFO1" s="785"/>
      <c r="GFP1" s="785"/>
      <c r="GFQ1" s="785"/>
      <c r="GFR1" s="785"/>
      <c r="GFS1" s="785"/>
      <c r="GFT1" s="785"/>
      <c r="GFU1" s="785"/>
      <c r="GFV1" s="785"/>
      <c r="GFW1" s="785"/>
      <c r="GFX1" s="785"/>
      <c r="GFY1" s="785"/>
      <c r="GFZ1" s="785"/>
      <c r="GGA1" s="785"/>
      <c r="GGB1" s="785"/>
      <c r="GGC1" s="785"/>
      <c r="GGD1" s="785"/>
      <c r="GGE1" s="785"/>
      <c r="GGF1" s="785"/>
      <c r="GGG1" s="785"/>
      <c r="GGH1" s="785"/>
      <c r="GGI1" s="785"/>
      <c r="GGJ1" s="785"/>
      <c r="GGK1" s="785"/>
      <c r="GGL1" s="785"/>
      <c r="GGM1" s="785"/>
      <c r="GGN1" s="785"/>
      <c r="GGO1" s="785"/>
      <c r="GGP1" s="785"/>
      <c r="GGQ1" s="785"/>
      <c r="GGR1" s="785"/>
      <c r="GGS1" s="785"/>
      <c r="GGT1" s="785"/>
      <c r="GGU1" s="785"/>
      <c r="GGV1" s="785"/>
      <c r="GGW1" s="785"/>
      <c r="GGX1" s="785"/>
      <c r="GGY1" s="785"/>
      <c r="GGZ1" s="785"/>
      <c r="GHA1" s="785"/>
      <c r="GHB1" s="785"/>
      <c r="GHC1" s="785"/>
      <c r="GHD1" s="785"/>
      <c r="GHE1" s="785"/>
      <c r="GHF1" s="785"/>
      <c r="GHG1" s="785"/>
      <c r="GHH1" s="785"/>
      <c r="GHI1" s="785"/>
      <c r="GHJ1" s="785"/>
      <c r="GHK1" s="785"/>
      <c r="GHL1" s="785"/>
      <c r="GHM1" s="785"/>
      <c r="GHN1" s="785"/>
      <c r="GHO1" s="785"/>
      <c r="GHP1" s="785"/>
      <c r="GHQ1" s="785"/>
      <c r="GHR1" s="785"/>
      <c r="GHS1" s="785"/>
      <c r="GHT1" s="785"/>
      <c r="GHU1" s="785"/>
      <c r="GHV1" s="785"/>
      <c r="GHW1" s="785"/>
      <c r="GHX1" s="785"/>
      <c r="GHY1" s="785"/>
      <c r="GHZ1" s="785"/>
      <c r="GIA1" s="785"/>
      <c r="GIB1" s="785"/>
      <c r="GIC1" s="785"/>
      <c r="GID1" s="785"/>
      <c r="GIE1" s="785"/>
      <c r="GIF1" s="785"/>
      <c r="GIG1" s="785"/>
      <c r="GIH1" s="785"/>
      <c r="GII1" s="785"/>
      <c r="GIJ1" s="785"/>
      <c r="GIK1" s="785"/>
      <c r="GIL1" s="785"/>
      <c r="GIM1" s="785"/>
      <c r="GIN1" s="785"/>
      <c r="GIO1" s="785"/>
      <c r="GIP1" s="785"/>
      <c r="GIQ1" s="785"/>
      <c r="GIR1" s="785"/>
      <c r="GIS1" s="785"/>
      <c r="GIT1" s="785"/>
      <c r="GIU1" s="785"/>
      <c r="GIV1" s="785"/>
      <c r="GIW1" s="785"/>
      <c r="GIX1" s="785"/>
      <c r="GIY1" s="785"/>
      <c r="GIZ1" s="785"/>
      <c r="GJA1" s="785"/>
      <c r="GJB1" s="785"/>
      <c r="GJC1" s="785"/>
      <c r="GJD1" s="785"/>
      <c r="GJE1" s="785"/>
      <c r="GJF1" s="785"/>
      <c r="GJG1" s="785"/>
      <c r="GJH1" s="785"/>
      <c r="GJI1" s="785"/>
      <c r="GJJ1" s="785"/>
      <c r="GJK1" s="785"/>
      <c r="GJL1" s="785"/>
      <c r="GJM1" s="785"/>
      <c r="GJN1" s="785"/>
      <c r="GJO1" s="785"/>
      <c r="GJP1" s="785"/>
      <c r="GJQ1" s="785"/>
      <c r="GJR1" s="785"/>
      <c r="GJS1" s="785"/>
      <c r="GJT1" s="785"/>
      <c r="GJU1" s="785"/>
      <c r="GJV1" s="785"/>
      <c r="GJW1" s="785"/>
      <c r="GJX1" s="785"/>
      <c r="GJY1" s="785"/>
      <c r="GJZ1" s="785"/>
      <c r="GKA1" s="785"/>
      <c r="GKB1" s="785"/>
      <c r="GKC1" s="785"/>
      <c r="GKD1" s="785"/>
      <c r="GKE1" s="785"/>
      <c r="GKF1" s="785"/>
      <c r="GKG1" s="785"/>
      <c r="GKH1" s="785"/>
      <c r="GKI1" s="785"/>
      <c r="GKJ1" s="785"/>
      <c r="GKK1" s="785"/>
      <c r="GKL1" s="785"/>
      <c r="GKM1" s="785"/>
      <c r="GKN1" s="785"/>
      <c r="GKO1" s="785"/>
      <c r="GKP1" s="785"/>
      <c r="GKQ1" s="785"/>
      <c r="GKR1" s="785"/>
      <c r="GKS1" s="785"/>
      <c r="GKT1" s="785"/>
      <c r="GKU1" s="785"/>
      <c r="GKV1" s="785"/>
      <c r="GKW1" s="785"/>
      <c r="GKX1" s="785"/>
      <c r="GKY1" s="785"/>
      <c r="GKZ1" s="785"/>
      <c r="GLA1" s="785"/>
      <c r="GLB1" s="785"/>
      <c r="GLC1" s="785"/>
      <c r="GLD1" s="785"/>
      <c r="GLE1" s="785"/>
      <c r="GLF1" s="785"/>
      <c r="GLG1" s="785"/>
      <c r="GLH1" s="785"/>
      <c r="GLI1" s="785"/>
      <c r="GLJ1" s="785"/>
      <c r="GLK1" s="785"/>
      <c r="GLL1" s="785"/>
      <c r="GLM1" s="785"/>
      <c r="GLN1" s="785"/>
      <c r="GLO1" s="785"/>
      <c r="GLP1" s="785"/>
      <c r="GLQ1" s="785"/>
      <c r="GLR1" s="785"/>
      <c r="GLS1" s="785"/>
      <c r="GLT1" s="785"/>
      <c r="GLU1" s="785"/>
      <c r="GLV1" s="785"/>
      <c r="GLW1" s="785"/>
      <c r="GLX1" s="785"/>
      <c r="GLY1" s="785"/>
      <c r="GLZ1" s="785"/>
      <c r="GMA1" s="785"/>
      <c r="GMB1" s="785"/>
      <c r="GMC1" s="785"/>
      <c r="GMD1" s="785"/>
      <c r="GME1" s="785"/>
      <c r="GMF1" s="785"/>
      <c r="GMG1" s="785"/>
      <c r="GMH1" s="785"/>
      <c r="GMI1" s="785"/>
      <c r="GMJ1" s="785"/>
      <c r="GMK1" s="785"/>
      <c r="GML1" s="785"/>
      <c r="GMM1" s="785"/>
      <c r="GMN1" s="785"/>
      <c r="GMO1" s="785"/>
      <c r="GMP1" s="785"/>
      <c r="GMQ1" s="785"/>
      <c r="GMR1" s="785"/>
      <c r="GMS1" s="785"/>
      <c r="GMT1" s="785"/>
      <c r="GMU1" s="785"/>
      <c r="GMV1" s="785"/>
      <c r="GMW1" s="785"/>
      <c r="GMX1" s="785"/>
      <c r="GMY1" s="785"/>
      <c r="GMZ1" s="785"/>
      <c r="GNA1" s="785"/>
      <c r="GNB1" s="785"/>
      <c r="GNC1" s="785"/>
      <c r="GND1" s="785"/>
      <c r="GNE1" s="785"/>
      <c r="GNF1" s="785"/>
      <c r="GNG1" s="785"/>
      <c r="GNH1" s="785"/>
      <c r="GNI1" s="785"/>
      <c r="GNJ1" s="785"/>
      <c r="GNK1" s="785"/>
      <c r="GNL1" s="785"/>
      <c r="GNM1" s="785"/>
      <c r="GNN1" s="785"/>
      <c r="GNO1" s="785"/>
      <c r="GNP1" s="785"/>
      <c r="GNQ1" s="785"/>
      <c r="GNR1" s="785"/>
      <c r="GNS1" s="785"/>
      <c r="GNT1" s="785"/>
      <c r="GNU1" s="785"/>
      <c r="GNV1" s="785"/>
      <c r="GNW1" s="785"/>
      <c r="GNX1" s="785"/>
      <c r="GNY1" s="785"/>
      <c r="GNZ1" s="785"/>
      <c r="GOA1" s="785"/>
      <c r="GOB1" s="785"/>
      <c r="GOC1" s="785"/>
      <c r="GOD1" s="785"/>
      <c r="GOE1" s="785"/>
      <c r="GOF1" s="785"/>
      <c r="GOG1" s="785"/>
      <c r="GOH1" s="785"/>
      <c r="GOI1" s="785"/>
      <c r="GOJ1" s="785"/>
      <c r="GOK1" s="785"/>
      <c r="GOL1" s="785"/>
      <c r="GOM1" s="785"/>
      <c r="GON1" s="785"/>
      <c r="GOO1" s="785"/>
      <c r="GOP1" s="785"/>
      <c r="GOQ1" s="785"/>
      <c r="GOR1" s="785"/>
      <c r="GOS1" s="785"/>
      <c r="GOT1" s="785"/>
      <c r="GOU1" s="785"/>
      <c r="GOV1" s="785"/>
      <c r="GOW1" s="785"/>
      <c r="GOX1" s="785"/>
      <c r="GOY1" s="785"/>
      <c r="GOZ1" s="785"/>
      <c r="GPA1" s="785"/>
      <c r="GPB1" s="785"/>
      <c r="GPC1" s="785"/>
      <c r="GPD1" s="785"/>
      <c r="GPE1" s="785"/>
      <c r="GPF1" s="785"/>
      <c r="GPG1" s="785"/>
      <c r="GPH1" s="785"/>
      <c r="GPI1" s="785"/>
      <c r="GPJ1" s="785"/>
      <c r="GPK1" s="785"/>
      <c r="GPL1" s="785"/>
      <c r="GPM1" s="785"/>
      <c r="GPN1" s="785"/>
      <c r="GPO1" s="785"/>
      <c r="GPP1" s="785"/>
      <c r="GPQ1" s="785"/>
      <c r="GPR1" s="785"/>
      <c r="GPS1" s="785"/>
      <c r="GPT1" s="785"/>
      <c r="GPU1" s="785"/>
      <c r="GPV1" s="785"/>
      <c r="GPW1" s="785"/>
      <c r="GPX1" s="785"/>
      <c r="GPY1" s="785"/>
      <c r="GPZ1" s="785"/>
      <c r="GQA1" s="785"/>
      <c r="GQB1" s="785"/>
      <c r="GQC1" s="785"/>
      <c r="GQD1" s="785"/>
      <c r="GQE1" s="785"/>
      <c r="GQF1" s="785"/>
      <c r="GQG1" s="785"/>
      <c r="GQH1" s="785"/>
      <c r="GQI1" s="785"/>
      <c r="GQJ1" s="785"/>
      <c r="GQK1" s="785"/>
      <c r="GQL1" s="785"/>
      <c r="GQM1" s="785"/>
      <c r="GQN1" s="785"/>
      <c r="GQO1" s="785"/>
      <c r="GQP1" s="785"/>
      <c r="GQQ1" s="785"/>
      <c r="GQR1" s="785"/>
      <c r="GQS1" s="785"/>
      <c r="GQT1" s="785"/>
      <c r="GQU1" s="785"/>
      <c r="GQV1" s="785"/>
      <c r="GQW1" s="785"/>
      <c r="GQX1" s="785"/>
      <c r="GQY1" s="785"/>
      <c r="GQZ1" s="785"/>
      <c r="GRA1" s="785"/>
      <c r="GRB1" s="785"/>
      <c r="GRC1" s="785"/>
      <c r="GRD1" s="785"/>
      <c r="GRE1" s="785"/>
      <c r="GRF1" s="785"/>
      <c r="GRG1" s="785"/>
      <c r="GRH1" s="785"/>
      <c r="GRI1" s="785"/>
      <c r="GRJ1" s="785"/>
      <c r="GRK1" s="785"/>
      <c r="GRL1" s="785"/>
      <c r="GRM1" s="785"/>
      <c r="GRN1" s="785"/>
      <c r="GRO1" s="785"/>
      <c r="GRP1" s="785"/>
      <c r="GRQ1" s="785"/>
      <c r="GRR1" s="785"/>
      <c r="GRS1" s="785"/>
      <c r="GRT1" s="785"/>
      <c r="GRU1" s="785"/>
      <c r="GRV1" s="785"/>
      <c r="GRW1" s="785"/>
      <c r="GRX1" s="785"/>
      <c r="GRY1" s="785"/>
      <c r="GRZ1" s="785"/>
      <c r="GSA1" s="785"/>
      <c r="GSB1" s="785"/>
      <c r="GSC1" s="785"/>
      <c r="GSD1" s="785"/>
      <c r="GSE1" s="785"/>
      <c r="GSF1" s="785"/>
      <c r="GSG1" s="785"/>
      <c r="GSH1" s="785"/>
      <c r="GSI1" s="785"/>
      <c r="GSJ1" s="785"/>
      <c r="GSK1" s="785"/>
      <c r="GSL1" s="785"/>
      <c r="GSM1" s="785"/>
      <c r="GSN1" s="785"/>
      <c r="GSO1" s="785"/>
      <c r="GSP1" s="785"/>
      <c r="GSQ1" s="785"/>
      <c r="GSR1" s="785"/>
      <c r="GSS1" s="785"/>
      <c r="GST1" s="785"/>
      <c r="GSU1" s="785"/>
      <c r="GSV1" s="785"/>
      <c r="GSW1" s="785"/>
      <c r="GSX1" s="785"/>
      <c r="GSY1" s="785"/>
      <c r="GSZ1" s="785"/>
      <c r="GTA1" s="785"/>
      <c r="GTB1" s="785"/>
      <c r="GTC1" s="785"/>
      <c r="GTD1" s="785"/>
      <c r="GTE1" s="785"/>
      <c r="GTF1" s="785"/>
      <c r="GTG1" s="785"/>
      <c r="GTH1" s="785"/>
      <c r="GTI1" s="785"/>
      <c r="GTJ1" s="785"/>
      <c r="GTK1" s="785"/>
      <c r="GTL1" s="785"/>
      <c r="GTM1" s="785"/>
      <c r="GTN1" s="785"/>
      <c r="GTO1" s="785"/>
      <c r="GTP1" s="785"/>
      <c r="GTQ1" s="785"/>
      <c r="GTR1" s="785"/>
      <c r="GTS1" s="785"/>
      <c r="GTT1" s="785"/>
      <c r="GTU1" s="785"/>
      <c r="GTV1" s="785"/>
      <c r="GTW1" s="785"/>
      <c r="GTX1" s="785"/>
      <c r="GTY1" s="785"/>
      <c r="GTZ1" s="785"/>
      <c r="GUA1" s="785"/>
      <c r="GUB1" s="785"/>
      <c r="GUC1" s="785"/>
      <c r="GUD1" s="785"/>
      <c r="GUE1" s="785"/>
      <c r="GUF1" s="785"/>
      <c r="GUG1" s="785"/>
      <c r="GUH1" s="785"/>
      <c r="GUI1" s="785"/>
      <c r="GUJ1" s="785"/>
      <c r="GUK1" s="785"/>
      <c r="GUL1" s="785"/>
      <c r="GUM1" s="785"/>
      <c r="GUN1" s="785"/>
      <c r="GUO1" s="785"/>
      <c r="GUP1" s="785"/>
      <c r="GUQ1" s="785"/>
      <c r="GUR1" s="785"/>
      <c r="GUS1" s="785"/>
      <c r="GUT1" s="785"/>
      <c r="GUU1" s="785"/>
      <c r="GUV1" s="785"/>
      <c r="GUW1" s="785"/>
      <c r="GUX1" s="785"/>
      <c r="GUY1" s="785"/>
      <c r="GUZ1" s="785"/>
      <c r="GVA1" s="785"/>
      <c r="GVB1" s="785"/>
      <c r="GVC1" s="785"/>
      <c r="GVD1" s="785"/>
      <c r="GVE1" s="785"/>
      <c r="GVF1" s="785"/>
      <c r="GVG1" s="785"/>
      <c r="GVH1" s="785"/>
      <c r="GVI1" s="785"/>
      <c r="GVJ1" s="785"/>
      <c r="GVK1" s="785"/>
      <c r="GVL1" s="785"/>
      <c r="GVM1" s="785"/>
      <c r="GVN1" s="785"/>
      <c r="GVO1" s="785"/>
      <c r="GVP1" s="785"/>
      <c r="GVQ1" s="785"/>
      <c r="GVR1" s="785"/>
      <c r="GVS1" s="785"/>
      <c r="GVT1" s="785"/>
      <c r="GVU1" s="785"/>
      <c r="GVV1" s="785"/>
      <c r="GVW1" s="785"/>
      <c r="GVX1" s="785"/>
      <c r="GVY1" s="785"/>
      <c r="GVZ1" s="785"/>
      <c r="GWA1" s="785"/>
      <c r="GWB1" s="785"/>
      <c r="GWC1" s="785"/>
      <c r="GWD1" s="785"/>
      <c r="GWE1" s="785"/>
      <c r="GWF1" s="785"/>
      <c r="GWG1" s="785"/>
      <c r="GWH1" s="785"/>
      <c r="GWI1" s="785"/>
      <c r="GWJ1" s="785"/>
      <c r="GWK1" s="785"/>
      <c r="GWL1" s="785"/>
      <c r="GWM1" s="785"/>
      <c r="GWN1" s="785"/>
      <c r="GWO1" s="785"/>
      <c r="GWP1" s="785"/>
      <c r="GWQ1" s="785"/>
      <c r="GWR1" s="785"/>
      <c r="GWS1" s="785"/>
      <c r="GWT1" s="785"/>
      <c r="GWU1" s="785"/>
      <c r="GWV1" s="785"/>
      <c r="GWW1" s="785"/>
      <c r="GWX1" s="785"/>
      <c r="GWY1" s="785"/>
      <c r="GWZ1" s="785"/>
      <c r="GXA1" s="785"/>
      <c r="GXB1" s="785"/>
      <c r="GXC1" s="785"/>
      <c r="GXD1" s="785"/>
      <c r="GXE1" s="785"/>
      <c r="GXF1" s="785"/>
      <c r="GXG1" s="785"/>
      <c r="GXH1" s="785"/>
      <c r="GXI1" s="785"/>
      <c r="GXJ1" s="785"/>
      <c r="GXK1" s="785"/>
      <c r="GXL1" s="785"/>
      <c r="GXM1" s="785"/>
      <c r="GXN1" s="785"/>
      <c r="GXO1" s="785"/>
      <c r="GXP1" s="785"/>
      <c r="GXQ1" s="785"/>
      <c r="GXR1" s="785"/>
      <c r="GXS1" s="785"/>
      <c r="GXT1" s="785"/>
      <c r="GXU1" s="785"/>
      <c r="GXV1" s="785"/>
      <c r="GXW1" s="785"/>
      <c r="GXX1" s="785"/>
      <c r="GXY1" s="785"/>
      <c r="GXZ1" s="785"/>
      <c r="GYA1" s="785"/>
      <c r="GYB1" s="785"/>
      <c r="GYC1" s="785"/>
      <c r="GYD1" s="785"/>
      <c r="GYE1" s="785"/>
      <c r="GYF1" s="785"/>
      <c r="GYG1" s="785"/>
      <c r="GYH1" s="785"/>
      <c r="GYI1" s="785"/>
      <c r="GYJ1" s="785"/>
      <c r="GYK1" s="785"/>
      <c r="GYL1" s="785"/>
      <c r="GYM1" s="785"/>
      <c r="GYN1" s="785"/>
      <c r="GYO1" s="785"/>
      <c r="GYP1" s="785"/>
      <c r="GYQ1" s="785"/>
      <c r="GYR1" s="785"/>
      <c r="GYS1" s="785"/>
      <c r="GYT1" s="785"/>
      <c r="GYU1" s="785"/>
      <c r="GYV1" s="785"/>
      <c r="GYW1" s="785"/>
      <c r="GYX1" s="785"/>
      <c r="GYY1" s="785"/>
      <c r="GYZ1" s="785"/>
      <c r="GZA1" s="785"/>
      <c r="GZB1" s="785"/>
      <c r="GZC1" s="785"/>
      <c r="GZD1" s="785"/>
      <c r="GZE1" s="785"/>
      <c r="GZF1" s="785"/>
      <c r="GZG1" s="785"/>
      <c r="GZH1" s="785"/>
      <c r="GZI1" s="785"/>
      <c r="GZJ1" s="785"/>
      <c r="GZK1" s="785"/>
      <c r="GZL1" s="785"/>
      <c r="GZM1" s="785"/>
      <c r="GZN1" s="785"/>
      <c r="GZO1" s="785"/>
      <c r="GZP1" s="785"/>
      <c r="GZQ1" s="785"/>
      <c r="GZR1" s="785"/>
      <c r="GZS1" s="785"/>
      <c r="GZT1" s="785"/>
      <c r="GZU1" s="785"/>
      <c r="GZV1" s="785"/>
      <c r="GZW1" s="785"/>
      <c r="GZX1" s="785"/>
      <c r="GZY1" s="785"/>
      <c r="GZZ1" s="785"/>
      <c r="HAA1" s="785"/>
      <c r="HAB1" s="785"/>
      <c r="HAC1" s="785"/>
      <c r="HAD1" s="785"/>
      <c r="HAE1" s="785"/>
      <c r="HAF1" s="785"/>
      <c r="HAG1" s="785"/>
      <c r="HAH1" s="785"/>
      <c r="HAI1" s="785"/>
      <c r="HAJ1" s="785"/>
      <c r="HAK1" s="785"/>
      <c r="HAL1" s="785"/>
      <c r="HAM1" s="785"/>
      <c r="HAN1" s="785"/>
      <c r="HAO1" s="785"/>
      <c r="HAP1" s="785"/>
      <c r="HAQ1" s="785"/>
      <c r="HAR1" s="785"/>
      <c r="HAS1" s="785"/>
      <c r="HAT1" s="785"/>
      <c r="HAU1" s="785"/>
      <c r="HAV1" s="785"/>
      <c r="HAW1" s="785"/>
      <c r="HAX1" s="785"/>
      <c r="HAY1" s="785"/>
      <c r="HAZ1" s="785"/>
      <c r="HBA1" s="785"/>
      <c r="HBB1" s="785"/>
      <c r="HBC1" s="785"/>
      <c r="HBD1" s="785"/>
      <c r="HBE1" s="785"/>
      <c r="HBF1" s="785"/>
      <c r="HBG1" s="785"/>
      <c r="HBH1" s="785"/>
      <c r="HBI1" s="785"/>
      <c r="HBJ1" s="785"/>
      <c r="HBK1" s="785"/>
      <c r="HBL1" s="785"/>
      <c r="HBM1" s="785"/>
      <c r="HBN1" s="785"/>
      <c r="HBO1" s="785"/>
      <c r="HBP1" s="785"/>
      <c r="HBQ1" s="785"/>
      <c r="HBR1" s="785"/>
      <c r="HBS1" s="785"/>
      <c r="HBT1" s="785"/>
      <c r="HBU1" s="785"/>
      <c r="HBV1" s="785"/>
      <c r="HBW1" s="785"/>
      <c r="HBX1" s="785"/>
      <c r="HBY1" s="785"/>
      <c r="HBZ1" s="785"/>
      <c r="HCA1" s="785"/>
      <c r="HCB1" s="785"/>
      <c r="HCC1" s="785"/>
      <c r="HCD1" s="785"/>
      <c r="HCE1" s="785"/>
      <c r="HCF1" s="785"/>
      <c r="HCG1" s="785"/>
      <c r="HCH1" s="785"/>
      <c r="HCI1" s="785"/>
      <c r="HCJ1" s="785"/>
      <c r="HCK1" s="785"/>
      <c r="HCL1" s="785"/>
      <c r="HCM1" s="785"/>
      <c r="HCN1" s="785"/>
      <c r="HCO1" s="785"/>
      <c r="HCP1" s="785"/>
      <c r="HCQ1" s="785"/>
      <c r="HCR1" s="785"/>
      <c r="HCS1" s="785"/>
      <c r="HCT1" s="785"/>
      <c r="HCU1" s="785"/>
      <c r="HCV1" s="785"/>
      <c r="HCW1" s="785"/>
      <c r="HCX1" s="785"/>
      <c r="HCY1" s="785"/>
      <c r="HCZ1" s="785"/>
      <c r="HDA1" s="785"/>
      <c r="HDB1" s="785"/>
      <c r="HDC1" s="785"/>
      <c r="HDD1" s="785"/>
      <c r="HDE1" s="785"/>
      <c r="HDF1" s="785"/>
      <c r="HDG1" s="785"/>
      <c r="HDH1" s="785"/>
      <c r="HDI1" s="785"/>
      <c r="HDJ1" s="785"/>
      <c r="HDK1" s="785"/>
      <c r="HDL1" s="785"/>
      <c r="HDM1" s="785"/>
      <c r="HDN1" s="785"/>
      <c r="HDO1" s="785"/>
      <c r="HDP1" s="785"/>
      <c r="HDQ1" s="785"/>
      <c r="HDR1" s="785"/>
      <c r="HDS1" s="785"/>
      <c r="HDT1" s="785"/>
      <c r="HDU1" s="785"/>
      <c r="HDV1" s="785"/>
      <c r="HDW1" s="785"/>
      <c r="HDX1" s="785"/>
      <c r="HDY1" s="785"/>
      <c r="HDZ1" s="785"/>
      <c r="HEA1" s="785"/>
      <c r="HEB1" s="785"/>
      <c r="HEC1" s="785"/>
      <c r="HED1" s="785"/>
      <c r="HEE1" s="785"/>
      <c r="HEF1" s="785"/>
      <c r="HEG1" s="785"/>
      <c r="HEH1" s="785"/>
      <c r="HEI1" s="785"/>
      <c r="HEJ1" s="785"/>
      <c r="HEK1" s="785"/>
      <c r="HEL1" s="785"/>
      <c r="HEM1" s="785"/>
      <c r="HEN1" s="785"/>
      <c r="HEO1" s="785"/>
      <c r="HEP1" s="785"/>
      <c r="HEQ1" s="785"/>
      <c r="HER1" s="785"/>
      <c r="HES1" s="785"/>
      <c r="HET1" s="785"/>
      <c r="HEU1" s="785"/>
      <c r="HEV1" s="785"/>
      <c r="HEW1" s="785"/>
      <c r="HEX1" s="785"/>
      <c r="HEY1" s="785"/>
      <c r="HEZ1" s="785"/>
      <c r="HFA1" s="785"/>
      <c r="HFB1" s="785"/>
      <c r="HFC1" s="785"/>
      <c r="HFD1" s="785"/>
      <c r="HFE1" s="785"/>
      <c r="HFF1" s="785"/>
      <c r="HFG1" s="785"/>
      <c r="HFH1" s="785"/>
      <c r="HFI1" s="785"/>
      <c r="HFJ1" s="785"/>
      <c r="HFK1" s="785"/>
      <c r="HFL1" s="785"/>
      <c r="HFM1" s="785"/>
      <c r="HFN1" s="785"/>
      <c r="HFO1" s="785"/>
      <c r="HFP1" s="785"/>
      <c r="HFQ1" s="785"/>
      <c r="HFR1" s="785"/>
      <c r="HFS1" s="785"/>
      <c r="HFT1" s="785"/>
      <c r="HFU1" s="785"/>
      <c r="HFV1" s="785"/>
      <c r="HFW1" s="785"/>
      <c r="HFX1" s="785"/>
      <c r="HFY1" s="785"/>
      <c r="HFZ1" s="785"/>
      <c r="HGA1" s="785"/>
      <c r="HGB1" s="785"/>
      <c r="HGC1" s="785"/>
      <c r="HGD1" s="785"/>
      <c r="HGE1" s="785"/>
      <c r="HGF1" s="785"/>
      <c r="HGG1" s="785"/>
      <c r="HGH1" s="785"/>
      <c r="HGI1" s="785"/>
      <c r="HGJ1" s="785"/>
      <c r="HGK1" s="785"/>
      <c r="HGL1" s="785"/>
      <c r="HGM1" s="785"/>
      <c r="HGN1" s="785"/>
      <c r="HGO1" s="785"/>
      <c r="HGP1" s="785"/>
      <c r="HGQ1" s="785"/>
      <c r="HGR1" s="785"/>
      <c r="HGS1" s="785"/>
      <c r="HGT1" s="785"/>
      <c r="HGU1" s="785"/>
      <c r="HGV1" s="785"/>
      <c r="HGW1" s="785"/>
      <c r="HGX1" s="785"/>
      <c r="HGY1" s="785"/>
      <c r="HGZ1" s="785"/>
      <c r="HHA1" s="785"/>
      <c r="HHB1" s="785"/>
      <c r="HHC1" s="785"/>
      <c r="HHD1" s="785"/>
      <c r="HHE1" s="785"/>
      <c r="HHF1" s="785"/>
      <c r="HHG1" s="785"/>
      <c r="HHH1" s="785"/>
      <c r="HHI1" s="785"/>
      <c r="HHJ1" s="785"/>
      <c r="HHK1" s="785"/>
      <c r="HHL1" s="785"/>
      <c r="HHM1" s="785"/>
      <c r="HHN1" s="785"/>
      <c r="HHO1" s="785"/>
      <c r="HHP1" s="785"/>
      <c r="HHQ1" s="785"/>
      <c r="HHR1" s="785"/>
      <c r="HHS1" s="785"/>
      <c r="HHT1" s="785"/>
      <c r="HHU1" s="785"/>
      <c r="HHV1" s="785"/>
      <c r="HHW1" s="785"/>
      <c r="HHX1" s="785"/>
      <c r="HHY1" s="785"/>
      <c r="HHZ1" s="785"/>
      <c r="HIA1" s="785"/>
      <c r="HIB1" s="785"/>
      <c r="HIC1" s="785"/>
      <c r="HID1" s="785"/>
      <c r="HIE1" s="785"/>
      <c r="HIF1" s="785"/>
      <c r="HIG1" s="785"/>
      <c r="HIH1" s="785"/>
      <c r="HII1" s="785"/>
      <c r="HIJ1" s="785"/>
      <c r="HIK1" s="785"/>
      <c r="HIL1" s="785"/>
      <c r="HIM1" s="785"/>
      <c r="HIN1" s="785"/>
      <c r="HIO1" s="785"/>
      <c r="HIP1" s="785"/>
      <c r="HIQ1" s="785"/>
      <c r="HIR1" s="785"/>
      <c r="HIS1" s="785"/>
      <c r="HIT1" s="785"/>
      <c r="HIU1" s="785"/>
      <c r="HIV1" s="785"/>
      <c r="HIW1" s="785"/>
      <c r="HIX1" s="785"/>
      <c r="HIY1" s="785"/>
      <c r="HIZ1" s="785"/>
      <c r="HJA1" s="785"/>
      <c r="HJB1" s="785"/>
      <c r="HJC1" s="785"/>
      <c r="HJD1" s="785"/>
      <c r="HJE1" s="785"/>
      <c r="HJF1" s="785"/>
      <c r="HJG1" s="785"/>
      <c r="HJH1" s="785"/>
      <c r="HJI1" s="785"/>
      <c r="HJJ1" s="785"/>
      <c r="HJK1" s="785"/>
      <c r="HJL1" s="785"/>
      <c r="HJM1" s="785"/>
      <c r="HJN1" s="785"/>
      <c r="HJO1" s="785"/>
      <c r="HJP1" s="785"/>
      <c r="HJQ1" s="785"/>
      <c r="HJR1" s="785"/>
      <c r="HJS1" s="785"/>
      <c r="HJT1" s="785"/>
      <c r="HJU1" s="785"/>
      <c r="HJV1" s="785"/>
      <c r="HJW1" s="785"/>
      <c r="HJX1" s="785"/>
      <c r="HJY1" s="785"/>
      <c r="HJZ1" s="785"/>
      <c r="HKA1" s="785"/>
      <c r="HKB1" s="785"/>
      <c r="HKC1" s="785"/>
      <c r="HKD1" s="785"/>
      <c r="HKE1" s="785"/>
      <c r="HKF1" s="785"/>
      <c r="HKG1" s="785"/>
      <c r="HKH1" s="785"/>
      <c r="HKI1" s="785"/>
      <c r="HKJ1" s="785"/>
      <c r="HKK1" s="785"/>
      <c r="HKL1" s="785"/>
      <c r="HKM1" s="785"/>
      <c r="HKN1" s="785"/>
      <c r="HKO1" s="785"/>
      <c r="HKP1" s="785"/>
      <c r="HKQ1" s="785"/>
      <c r="HKR1" s="785"/>
      <c r="HKS1" s="785"/>
      <c r="HKT1" s="785"/>
      <c r="HKU1" s="785"/>
      <c r="HKV1" s="785"/>
      <c r="HKW1" s="785"/>
      <c r="HKX1" s="785"/>
      <c r="HKY1" s="785"/>
      <c r="HKZ1" s="785"/>
      <c r="HLA1" s="785"/>
      <c r="HLB1" s="785"/>
      <c r="HLC1" s="785"/>
      <c r="HLD1" s="785"/>
      <c r="HLE1" s="785"/>
      <c r="HLF1" s="785"/>
      <c r="HLG1" s="785"/>
      <c r="HLH1" s="785"/>
      <c r="HLI1" s="785"/>
      <c r="HLJ1" s="785"/>
      <c r="HLK1" s="785"/>
      <c r="HLL1" s="785"/>
      <c r="HLM1" s="785"/>
      <c r="HLN1" s="785"/>
      <c r="HLO1" s="785"/>
      <c r="HLP1" s="785"/>
      <c r="HLQ1" s="785"/>
      <c r="HLR1" s="785"/>
      <c r="HLS1" s="785"/>
      <c r="HLT1" s="785"/>
      <c r="HLU1" s="785"/>
      <c r="HLV1" s="785"/>
      <c r="HLW1" s="785"/>
      <c r="HLX1" s="785"/>
      <c r="HLY1" s="785"/>
      <c r="HLZ1" s="785"/>
      <c r="HMA1" s="785"/>
      <c r="HMB1" s="785"/>
      <c r="HMC1" s="785"/>
      <c r="HMD1" s="785"/>
      <c r="HME1" s="785"/>
      <c r="HMF1" s="785"/>
      <c r="HMG1" s="785"/>
      <c r="HMH1" s="785"/>
      <c r="HMI1" s="785"/>
      <c r="HMJ1" s="785"/>
      <c r="HMK1" s="785"/>
      <c r="HML1" s="785"/>
      <c r="HMM1" s="785"/>
      <c r="HMN1" s="785"/>
      <c r="HMO1" s="785"/>
      <c r="HMP1" s="785"/>
      <c r="HMQ1" s="785"/>
      <c r="HMR1" s="785"/>
      <c r="HMS1" s="785"/>
      <c r="HMT1" s="785"/>
      <c r="HMU1" s="785"/>
      <c r="HMV1" s="785"/>
      <c r="HMW1" s="785"/>
      <c r="HMX1" s="785"/>
      <c r="HMY1" s="785"/>
      <c r="HMZ1" s="785"/>
      <c r="HNA1" s="785"/>
      <c r="HNB1" s="785"/>
      <c r="HNC1" s="785"/>
      <c r="HND1" s="785"/>
      <c r="HNE1" s="785"/>
      <c r="HNF1" s="785"/>
      <c r="HNG1" s="785"/>
      <c r="HNH1" s="785"/>
      <c r="HNI1" s="785"/>
      <c r="HNJ1" s="785"/>
      <c r="HNK1" s="785"/>
      <c r="HNL1" s="785"/>
      <c r="HNM1" s="785"/>
      <c r="HNN1" s="785"/>
      <c r="HNO1" s="785"/>
      <c r="HNP1" s="785"/>
      <c r="HNQ1" s="785"/>
      <c r="HNR1" s="785"/>
      <c r="HNS1" s="785"/>
      <c r="HNT1" s="785"/>
      <c r="HNU1" s="785"/>
      <c r="HNV1" s="785"/>
      <c r="HNW1" s="785"/>
      <c r="HNX1" s="785"/>
      <c r="HNY1" s="785"/>
      <c r="HNZ1" s="785"/>
      <c r="HOA1" s="785"/>
      <c r="HOB1" s="785"/>
      <c r="HOC1" s="785"/>
      <c r="HOD1" s="785"/>
      <c r="HOE1" s="785"/>
      <c r="HOF1" s="785"/>
      <c r="HOG1" s="785"/>
      <c r="HOH1" s="785"/>
      <c r="HOI1" s="785"/>
      <c r="HOJ1" s="785"/>
      <c r="HOK1" s="785"/>
      <c r="HOL1" s="785"/>
      <c r="HOM1" s="785"/>
      <c r="HON1" s="785"/>
      <c r="HOO1" s="785"/>
      <c r="HOP1" s="785"/>
      <c r="HOQ1" s="785"/>
      <c r="HOR1" s="785"/>
      <c r="HOS1" s="785"/>
      <c r="HOT1" s="785"/>
      <c r="HOU1" s="785"/>
      <c r="HOV1" s="785"/>
      <c r="HOW1" s="785"/>
      <c r="HOX1" s="785"/>
      <c r="HOY1" s="785"/>
      <c r="HOZ1" s="785"/>
      <c r="HPA1" s="785"/>
      <c r="HPB1" s="785"/>
      <c r="HPC1" s="785"/>
      <c r="HPD1" s="785"/>
      <c r="HPE1" s="785"/>
      <c r="HPF1" s="785"/>
      <c r="HPG1" s="785"/>
      <c r="HPH1" s="785"/>
      <c r="HPI1" s="785"/>
      <c r="HPJ1" s="785"/>
      <c r="HPK1" s="785"/>
      <c r="HPL1" s="785"/>
      <c r="HPM1" s="785"/>
      <c r="HPN1" s="785"/>
      <c r="HPO1" s="785"/>
      <c r="HPP1" s="785"/>
      <c r="HPQ1" s="785"/>
      <c r="HPR1" s="785"/>
      <c r="HPS1" s="785"/>
      <c r="HPT1" s="785"/>
      <c r="HPU1" s="785"/>
      <c r="HPV1" s="785"/>
      <c r="HPW1" s="785"/>
      <c r="HPX1" s="785"/>
      <c r="HPY1" s="785"/>
      <c r="HPZ1" s="785"/>
      <c r="HQA1" s="785"/>
      <c r="HQB1" s="785"/>
      <c r="HQC1" s="785"/>
      <c r="HQD1" s="785"/>
      <c r="HQE1" s="785"/>
      <c r="HQF1" s="785"/>
      <c r="HQG1" s="785"/>
      <c r="HQH1" s="785"/>
      <c r="HQI1" s="785"/>
      <c r="HQJ1" s="785"/>
      <c r="HQK1" s="785"/>
      <c r="HQL1" s="785"/>
      <c r="HQM1" s="785"/>
      <c r="HQN1" s="785"/>
      <c r="HQO1" s="785"/>
      <c r="HQP1" s="785"/>
      <c r="HQQ1" s="785"/>
      <c r="HQR1" s="785"/>
      <c r="HQS1" s="785"/>
      <c r="HQT1" s="785"/>
      <c r="HQU1" s="785"/>
      <c r="HQV1" s="785"/>
      <c r="HQW1" s="785"/>
      <c r="HQX1" s="785"/>
      <c r="HQY1" s="785"/>
      <c r="HQZ1" s="785"/>
      <c r="HRA1" s="785"/>
      <c r="HRB1" s="785"/>
      <c r="HRC1" s="785"/>
      <c r="HRD1" s="785"/>
      <c r="HRE1" s="785"/>
      <c r="HRF1" s="785"/>
      <c r="HRG1" s="785"/>
      <c r="HRH1" s="785"/>
      <c r="HRI1" s="785"/>
      <c r="HRJ1" s="785"/>
      <c r="HRK1" s="785"/>
      <c r="HRL1" s="785"/>
      <c r="HRM1" s="785"/>
      <c r="HRN1" s="785"/>
      <c r="HRO1" s="785"/>
      <c r="HRP1" s="785"/>
      <c r="HRQ1" s="785"/>
      <c r="HRR1" s="785"/>
      <c r="HRS1" s="785"/>
      <c r="HRT1" s="785"/>
      <c r="HRU1" s="785"/>
      <c r="HRV1" s="785"/>
      <c r="HRW1" s="785"/>
      <c r="HRX1" s="785"/>
      <c r="HRY1" s="785"/>
      <c r="HRZ1" s="785"/>
      <c r="HSA1" s="785"/>
      <c r="HSB1" s="785"/>
      <c r="HSC1" s="785"/>
      <c r="HSD1" s="785"/>
      <c r="HSE1" s="785"/>
      <c r="HSF1" s="785"/>
      <c r="HSG1" s="785"/>
      <c r="HSH1" s="785"/>
      <c r="HSI1" s="785"/>
      <c r="HSJ1" s="785"/>
      <c r="HSK1" s="785"/>
      <c r="HSL1" s="785"/>
      <c r="HSM1" s="785"/>
      <c r="HSN1" s="785"/>
      <c r="HSO1" s="785"/>
      <c r="HSP1" s="785"/>
      <c r="HSQ1" s="785"/>
      <c r="HSR1" s="785"/>
      <c r="HSS1" s="785"/>
      <c r="HST1" s="785"/>
      <c r="HSU1" s="785"/>
      <c r="HSV1" s="785"/>
      <c r="HSW1" s="785"/>
      <c r="HSX1" s="785"/>
      <c r="HSY1" s="785"/>
      <c r="HSZ1" s="785"/>
      <c r="HTA1" s="785"/>
      <c r="HTB1" s="785"/>
      <c r="HTC1" s="785"/>
      <c r="HTD1" s="785"/>
      <c r="HTE1" s="785"/>
      <c r="HTF1" s="785"/>
      <c r="HTG1" s="785"/>
      <c r="HTH1" s="785"/>
      <c r="HTI1" s="785"/>
      <c r="HTJ1" s="785"/>
      <c r="HTK1" s="785"/>
      <c r="HTL1" s="785"/>
      <c r="HTM1" s="785"/>
      <c r="HTN1" s="785"/>
      <c r="HTO1" s="785"/>
      <c r="HTP1" s="785"/>
      <c r="HTQ1" s="785"/>
      <c r="HTR1" s="785"/>
      <c r="HTS1" s="785"/>
      <c r="HTT1" s="785"/>
      <c r="HTU1" s="785"/>
      <c r="HTV1" s="785"/>
      <c r="HTW1" s="785"/>
      <c r="HTX1" s="785"/>
      <c r="HTY1" s="785"/>
      <c r="HTZ1" s="785"/>
      <c r="HUA1" s="785"/>
      <c r="HUB1" s="785"/>
      <c r="HUC1" s="785"/>
      <c r="HUD1" s="785"/>
      <c r="HUE1" s="785"/>
      <c r="HUF1" s="785"/>
      <c r="HUG1" s="785"/>
      <c r="HUH1" s="785"/>
      <c r="HUI1" s="785"/>
      <c r="HUJ1" s="785"/>
      <c r="HUK1" s="785"/>
      <c r="HUL1" s="785"/>
      <c r="HUM1" s="785"/>
      <c r="HUN1" s="785"/>
      <c r="HUO1" s="785"/>
      <c r="HUP1" s="785"/>
      <c r="HUQ1" s="785"/>
      <c r="HUR1" s="785"/>
      <c r="HUS1" s="785"/>
      <c r="HUT1" s="785"/>
      <c r="HUU1" s="785"/>
      <c r="HUV1" s="785"/>
      <c r="HUW1" s="785"/>
      <c r="HUX1" s="785"/>
      <c r="HUY1" s="785"/>
      <c r="HUZ1" s="785"/>
      <c r="HVA1" s="785"/>
      <c r="HVB1" s="785"/>
      <c r="HVC1" s="785"/>
      <c r="HVD1" s="785"/>
      <c r="HVE1" s="785"/>
      <c r="HVF1" s="785"/>
      <c r="HVG1" s="785"/>
      <c r="HVH1" s="785"/>
      <c r="HVI1" s="785"/>
      <c r="HVJ1" s="785"/>
      <c r="HVK1" s="785"/>
      <c r="HVL1" s="785"/>
      <c r="HVM1" s="785"/>
      <c r="HVN1" s="785"/>
      <c r="HVO1" s="785"/>
      <c r="HVP1" s="785"/>
      <c r="HVQ1" s="785"/>
      <c r="HVR1" s="785"/>
      <c r="HVS1" s="785"/>
      <c r="HVT1" s="785"/>
      <c r="HVU1" s="785"/>
      <c r="HVV1" s="785"/>
      <c r="HVW1" s="785"/>
      <c r="HVX1" s="785"/>
      <c r="HVY1" s="785"/>
      <c r="HVZ1" s="785"/>
      <c r="HWA1" s="785"/>
      <c r="HWB1" s="785"/>
      <c r="HWC1" s="785"/>
      <c r="HWD1" s="785"/>
      <c r="HWE1" s="785"/>
      <c r="HWF1" s="785"/>
      <c r="HWG1" s="785"/>
      <c r="HWH1" s="785"/>
      <c r="HWI1" s="785"/>
      <c r="HWJ1" s="785"/>
      <c r="HWK1" s="785"/>
      <c r="HWL1" s="785"/>
      <c r="HWM1" s="785"/>
      <c r="HWN1" s="785"/>
      <c r="HWO1" s="785"/>
      <c r="HWP1" s="785"/>
      <c r="HWQ1" s="785"/>
      <c r="HWR1" s="785"/>
      <c r="HWS1" s="785"/>
      <c r="HWT1" s="785"/>
      <c r="HWU1" s="785"/>
      <c r="HWV1" s="785"/>
      <c r="HWW1" s="785"/>
      <c r="HWX1" s="785"/>
      <c r="HWY1" s="785"/>
      <c r="HWZ1" s="785"/>
      <c r="HXA1" s="785"/>
      <c r="HXB1" s="785"/>
      <c r="HXC1" s="785"/>
      <c r="HXD1" s="785"/>
      <c r="HXE1" s="785"/>
      <c r="HXF1" s="785"/>
      <c r="HXG1" s="785"/>
      <c r="HXH1" s="785"/>
      <c r="HXI1" s="785"/>
      <c r="HXJ1" s="785"/>
      <c r="HXK1" s="785"/>
      <c r="HXL1" s="785"/>
      <c r="HXM1" s="785"/>
      <c r="HXN1" s="785"/>
      <c r="HXO1" s="785"/>
      <c r="HXP1" s="785"/>
      <c r="HXQ1" s="785"/>
      <c r="HXR1" s="785"/>
      <c r="HXS1" s="785"/>
      <c r="HXT1" s="785"/>
      <c r="HXU1" s="785"/>
      <c r="HXV1" s="785"/>
      <c r="HXW1" s="785"/>
      <c r="HXX1" s="785"/>
      <c r="HXY1" s="785"/>
      <c r="HXZ1" s="785"/>
      <c r="HYA1" s="785"/>
      <c r="HYB1" s="785"/>
      <c r="HYC1" s="785"/>
      <c r="HYD1" s="785"/>
      <c r="HYE1" s="785"/>
      <c r="HYF1" s="785"/>
      <c r="HYG1" s="785"/>
      <c r="HYH1" s="785"/>
      <c r="HYI1" s="785"/>
      <c r="HYJ1" s="785"/>
      <c r="HYK1" s="785"/>
      <c r="HYL1" s="785"/>
      <c r="HYM1" s="785"/>
      <c r="HYN1" s="785"/>
      <c r="HYO1" s="785"/>
      <c r="HYP1" s="785"/>
      <c r="HYQ1" s="785"/>
      <c r="HYR1" s="785"/>
      <c r="HYS1" s="785"/>
      <c r="HYT1" s="785"/>
      <c r="HYU1" s="785"/>
      <c r="HYV1" s="785"/>
      <c r="HYW1" s="785"/>
      <c r="HYX1" s="785"/>
      <c r="HYY1" s="785"/>
      <c r="HYZ1" s="785"/>
      <c r="HZA1" s="785"/>
      <c r="HZB1" s="785"/>
      <c r="HZC1" s="785"/>
      <c r="HZD1" s="785"/>
      <c r="HZE1" s="785"/>
      <c r="HZF1" s="785"/>
      <c r="HZG1" s="785"/>
      <c r="HZH1" s="785"/>
      <c r="HZI1" s="785"/>
      <c r="HZJ1" s="785"/>
      <c r="HZK1" s="785"/>
      <c r="HZL1" s="785"/>
      <c r="HZM1" s="785"/>
      <c r="HZN1" s="785"/>
      <c r="HZO1" s="785"/>
      <c r="HZP1" s="785"/>
      <c r="HZQ1" s="785"/>
      <c r="HZR1" s="785"/>
      <c r="HZS1" s="785"/>
      <c r="HZT1" s="785"/>
      <c r="HZU1" s="785"/>
      <c r="HZV1" s="785"/>
      <c r="HZW1" s="785"/>
      <c r="HZX1" s="785"/>
      <c r="HZY1" s="785"/>
      <c r="HZZ1" s="785"/>
      <c r="IAA1" s="785"/>
      <c r="IAB1" s="785"/>
      <c r="IAC1" s="785"/>
      <c r="IAD1" s="785"/>
      <c r="IAE1" s="785"/>
      <c r="IAF1" s="785"/>
      <c r="IAG1" s="785"/>
      <c r="IAH1" s="785"/>
      <c r="IAI1" s="785"/>
      <c r="IAJ1" s="785"/>
      <c r="IAK1" s="785"/>
      <c r="IAL1" s="785"/>
      <c r="IAM1" s="785"/>
      <c r="IAN1" s="785"/>
      <c r="IAO1" s="785"/>
      <c r="IAP1" s="785"/>
      <c r="IAQ1" s="785"/>
      <c r="IAR1" s="785"/>
      <c r="IAS1" s="785"/>
      <c r="IAT1" s="785"/>
      <c r="IAU1" s="785"/>
      <c r="IAV1" s="785"/>
      <c r="IAW1" s="785"/>
      <c r="IAX1" s="785"/>
      <c r="IAY1" s="785"/>
      <c r="IAZ1" s="785"/>
      <c r="IBA1" s="785"/>
      <c r="IBB1" s="785"/>
      <c r="IBC1" s="785"/>
      <c r="IBD1" s="785"/>
      <c r="IBE1" s="785"/>
      <c r="IBF1" s="785"/>
      <c r="IBG1" s="785"/>
      <c r="IBH1" s="785"/>
      <c r="IBI1" s="785"/>
      <c r="IBJ1" s="785"/>
      <c r="IBK1" s="785"/>
      <c r="IBL1" s="785"/>
      <c r="IBM1" s="785"/>
      <c r="IBN1" s="785"/>
      <c r="IBO1" s="785"/>
      <c r="IBP1" s="785"/>
      <c r="IBQ1" s="785"/>
      <c r="IBR1" s="785"/>
      <c r="IBS1" s="785"/>
      <c r="IBT1" s="785"/>
      <c r="IBU1" s="785"/>
      <c r="IBV1" s="785"/>
      <c r="IBW1" s="785"/>
      <c r="IBX1" s="785"/>
      <c r="IBY1" s="785"/>
      <c r="IBZ1" s="785"/>
      <c r="ICA1" s="785"/>
      <c r="ICB1" s="785"/>
      <c r="ICC1" s="785"/>
      <c r="ICD1" s="785"/>
      <c r="ICE1" s="785"/>
      <c r="ICF1" s="785"/>
      <c r="ICG1" s="785"/>
      <c r="ICH1" s="785"/>
      <c r="ICI1" s="785"/>
      <c r="ICJ1" s="785"/>
      <c r="ICK1" s="785"/>
      <c r="ICL1" s="785"/>
      <c r="ICM1" s="785"/>
      <c r="ICN1" s="785"/>
      <c r="ICO1" s="785"/>
      <c r="ICP1" s="785"/>
      <c r="ICQ1" s="785"/>
      <c r="ICR1" s="785"/>
      <c r="ICS1" s="785"/>
      <c r="ICT1" s="785"/>
      <c r="ICU1" s="785"/>
      <c r="ICV1" s="785"/>
      <c r="ICW1" s="785"/>
      <c r="ICX1" s="785"/>
      <c r="ICY1" s="785"/>
      <c r="ICZ1" s="785"/>
      <c r="IDA1" s="785"/>
      <c r="IDB1" s="785"/>
      <c r="IDC1" s="785"/>
      <c r="IDD1" s="785"/>
      <c r="IDE1" s="785"/>
      <c r="IDF1" s="785"/>
      <c r="IDG1" s="785"/>
      <c r="IDH1" s="785"/>
      <c r="IDI1" s="785"/>
      <c r="IDJ1" s="785"/>
      <c r="IDK1" s="785"/>
      <c r="IDL1" s="785"/>
      <c r="IDM1" s="785"/>
      <c r="IDN1" s="785"/>
      <c r="IDO1" s="785"/>
      <c r="IDP1" s="785"/>
      <c r="IDQ1" s="785"/>
      <c r="IDR1" s="785"/>
      <c r="IDS1" s="785"/>
      <c r="IDT1" s="785"/>
      <c r="IDU1" s="785"/>
      <c r="IDV1" s="785"/>
      <c r="IDW1" s="785"/>
      <c r="IDX1" s="785"/>
      <c r="IDY1" s="785"/>
      <c r="IDZ1" s="785"/>
      <c r="IEA1" s="785"/>
      <c r="IEB1" s="785"/>
      <c r="IEC1" s="785"/>
      <c r="IED1" s="785"/>
      <c r="IEE1" s="785"/>
      <c r="IEF1" s="785"/>
      <c r="IEG1" s="785"/>
      <c r="IEH1" s="785"/>
      <c r="IEI1" s="785"/>
      <c r="IEJ1" s="785"/>
      <c r="IEK1" s="785"/>
      <c r="IEL1" s="785"/>
      <c r="IEM1" s="785"/>
      <c r="IEN1" s="785"/>
      <c r="IEO1" s="785"/>
      <c r="IEP1" s="785"/>
      <c r="IEQ1" s="785"/>
      <c r="IER1" s="785"/>
      <c r="IES1" s="785"/>
      <c r="IET1" s="785"/>
      <c r="IEU1" s="785"/>
      <c r="IEV1" s="785"/>
      <c r="IEW1" s="785"/>
      <c r="IEX1" s="785"/>
      <c r="IEY1" s="785"/>
      <c r="IEZ1" s="785"/>
      <c r="IFA1" s="785"/>
      <c r="IFB1" s="785"/>
      <c r="IFC1" s="785"/>
      <c r="IFD1" s="785"/>
      <c r="IFE1" s="785"/>
      <c r="IFF1" s="785"/>
      <c r="IFG1" s="785"/>
      <c r="IFH1" s="785"/>
      <c r="IFI1" s="785"/>
      <c r="IFJ1" s="785"/>
      <c r="IFK1" s="785"/>
      <c r="IFL1" s="785"/>
      <c r="IFM1" s="785"/>
      <c r="IFN1" s="785"/>
      <c r="IFO1" s="785"/>
      <c r="IFP1" s="785"/>
      <c r="IFQ1" s="785"/>
      <c r="IFR1" s="785"/>
      <c r="IFS1" s="785"/>
      <c r="IFT1" s="785"/>
      <c r="IFU1" s="785"/>
      <c r="IFV1" s="785"/>
      <c r="IFW1" s="785"/>
      <c r="IFX1" s="785"/>
      <c r="IFY1" s="785"/>
      <c r="IFZ1" s="785"/>
      <c r="IGA1" s="785"/>
      <c r="IGB1" s="785"/>
      <c r="IGC1" s="785"/>
      <c r="IGD1" s="785"/>
      <c r="IGE1" s="785"/>
      <c r="IGF1" s="785"/>
      <c r="IGG1" s="785"/>
      <c r="IGH1" s="785"/>
      <c r="IGI1" s="785"/>
      <c r="IGJ1" s="785"/>
      <c r="IGK1" s="785"/>
      <c r="IGL1" s="785"/>
      <c r="IGM1" s="785"/>
      <c r="IGN1" s="785"/>
      <c r="IGO1" s="785"/>
      <c r="IGP1" s="785"/>
      <c r="IGQ1" s="785"/>
      <c r="IGR1" s="785"/>
      <c r="IGS1" s="785"/>
      <c r="IGT1" s="785"/>
      <c r="IGU1" s="785"/>
      <c r="IGV1" s="785"/>
      <c r="IGW1" s="785"/>
      <c r="IGX1" s="785"/>
      <c r="IGY1" s="785"/>
      <c r="IGZ1" s="785"/>
      <c r="IHA1" s="785"/>
      <c r="IHB1" s="785"/>
      <c r="IHC1" s="785"/>
      <c r="IHD1" s="785"/>
      <c r="IHE1" s="785"/>
      <c r="IHF1" s="785"/>
      <c r="IHG1" s="785"/>
      <c r="IHH1" s="785"/>
      <c r="IHI1" s="785"/>
      <c r="IHJ1" s="785"/>
      <c r="IHK1" s="785"/>
      <c r="IHL1" s="785"/>
      <c r="IHM1" s="785"/>
      <c r="IHN1" s="785"/>
      <c r="IHO1" s="785"/>
      <c r="IHP1" s="785"/>
      <c r="IHQ1" s="785"/>
      <c r="IHR1" s="785"/>
      <c r="IHS1" s="785"/>
      <c r="IHT1" s="785"/>
      <c r="IHU1" s="785"/>
      <c r="IHV1" s="785"/>
      <c r="IHW1" s="785"/>
      <c r="IHX1" s="785"/>
      <c r="IHY1" s="785"/>
      <c r="IHZ1" s="785"/>
      <c r="IIA1" s="785"/>
      <c r="IIB1" s="785"/>
      <c r="IIC1" s="785"/>
      <c r="IID1" s="785"/>
      <c r="IIE1" s="785"/>
      <c r="IIF1" s="785"/>
      <c r="IIG1" s="785"/>
      <c r="IIH1" s="785"/>
      <c r="III1" s="785"/>
      <c r="IIJ1" s="785"/>
      <c r="IIK1" s="785"/>
      <c r="IIL1" s="785"/>
      <c r="IIM1" s="785"/>
      <c r="IIN1" s="785"/>
      <c r="IIO1" s="785"/>
      <c r="IIP1" s="785"/>
      <c r="IIQ1" s="785"/>
      <c r="IIR1" s="785"/>
      <c r="IIS1" s="785"/>
      <c r="IIT1" s="785"/>
      <c r="IIU1" s="785"/>
      <c r="IIV1" s="785"/>
      <c r="IIW1" s="785"/>
      <c r="IIX1" s="785"/>
      <c r="IIY1" s="785"/>
      <c r="IIZ1" s="785"/>
      <c r="IJA1" s="785"/>
      <c r="IJB1" s="785"/>
      <c r="IJC1" s="785"/>
      <c r="IJD1" s="785"/>
      <c r="IJE1" s="785"/>
      <c r="IJF1" s="785"/>
      <c r="IJG1" s="785"/>
      <c r="IJH1" s="785"/>
      <c r="IJI1" s="785"/>
      <c r="IJJ1" s="785"/>
      <c r="IJK1" s="785"/>
      <c r="IJL1" s="785"/>
      <c r="IJM1" s="785"/>
      <c r="IJN1" s="785"/>
      <c r="IJO1" s="785"/>
      <c r="IJP1" s="785"/>
      <c r="IJQ1" s="785"/>
      <c r="IJR1" s="785"/>
      <c r="IJS1" s="785"/>
      <c r="IJT1" s="785"/>
      <c r="IJU1" s="785"/>
      <c r="IJV1" s="785"/>
      <c r="IJW1" s="785"/>
      <c r="IJX1" s="785"/>
      <c r="IJY1" s="785"/>
      <c r="IJZ1" s="785"/>
      <c r="IKA1" s="785"/>
      <c r="IKB1" s="785"/>
      <c r="IKC1" s="785"/>
      <c r="IKD1" s="785"/>
      <c r="IKE1" s="785"/>
      <c r="IKF1" s="785"/>
      <c r="IKG1" s="785"/>
      <c r="IKH1" s="785"/>
      <c r="IKI1" s="785"/>
      <c r="IKJ1" s="785"/>
      <c r="IKK1" s="785"/>
      <c r="IKL1" s="785"/>
      <c r="IKM1" s="785"/>
      <c r="IKN1" s="785"/>
      <c r="IKO1" s="785"/>
      <c r="IKP1" s="785"/>
      <c r="IKQ1" s="785"/>
      <c r="IKR1" s="785"/>
      <c r="IKS1" s="785"/>
      <c r="IKT1" s="785"/>
      <c r="IKU1" s="785"/>
      <c r="IKV1" s="785"/>
      <c r="IKW1" s="785"/>
      <c r="IKX1" s="785"/>
      <c r="IKY1" s="785"/>
      <c r="IKZ1" s="785"/>
      <c r="ILA1" s="785"/>
      <c r="ILB1" s="785"/>
      <c r="ILC1" s="785"/>
      <c r="ILD1" s="785"/>
      <c r="ILE1" s="785"/>
      <c r="ILF1" s="785"/>
      <c r="ILG1" s="785"/>
      <c r="ILH1" s="785"/>
      <c r="ILI1" s="785"/>
      <c r="ILJ1" s="785"/>
      <c r="ILK1" s="785"/>
      <c r="ILL1" s="785"/>
      <c r="ILM1" s="785"/>
      <c r="ILN1" s="785"/>
      <c r="ILO1" s="785"/>
      <c r="ILP1" s="785"/>
      <c r="ILQ1" s="785"/>
      <c r="ILR1" s="785"/>
      <c r="ILS1" s="785"/>
      <c r="ILT1" s="785"/>
      <c r="ILU1" s="785"/>
      <c r="ILV1" s="785"/>
      <c r="ILW1" s="785"/>
      <c r="ILX1" s="785"/>
      <c r="ILY1" s="785"/>
      <c r="ILZ1" s="785"/>
      <c r="IMA1" s="785"/>
      <c r="IMB1" s="785"/>
      <c r="IMC1" s="785"/>
      <c r="IMD1" s="785"/>
      <c r="IME1" s="785"/>
      <c r="IMF1" s="785"/>
      <c r="IMG1" s="785"/>
      <c r="IMH1" s="785"/>
      <c r="IMI1" s="785"/>
      <c r="IMJ1" s="785"/>
      <c r="IMK1" s="785"/>
      <c r="IML1" s="785"/>
      <c r="IMM1" s="785"/>
      <c r="IMN1" s="785"/>
      <c r="IMO1" s="785"/>
      <c r="IMP1" s="785"/>
      <c r="IMQ1" s="785"/>
      <c r="IMR1" s="785"/>
      <c r="IMS1" s="785"/>
      <c r="IMT1" s="785"/>
      <c r="IMU1" s="785"/>
      <c r="IMV1" s="785"/>
      <c r="IMW1" s="785"/>
      <c r="IMX1" s="785"/>
      <c r="IMY1" s="785"/>
      <c r="IMZ1" s="785"/>
      <c r="INA1" s="785"/>
      <c r="INB1" s="785"/>
      <c r="INC1" s="785"/>
      <c r="IND1" s="785"/>
      <c r="INE1" s="785"/>
      <c r="INF1" s="785"/>
      <c r="ING1" s="785"/>
      <c r="INH1" s="785"/>
      <c r="INI1" s="785"/>
      <c r="INJ1" s="785"/>
      <c r="INK1" s="785"/>
      <c r="INL1" s="785"/>
      <c r="INM1" s="785"/>
      <c r="INN1" s="785"/>
      <c r="INO1" s="785"/>
      <c r="INP1" s="785"/>
      <c r="INQ1" s="785"/>
      <c r="INR1" s="785"/>
      <c r="INS1" s="785"/>
      <c r="INT1" s="785"/>
      <c r="INU1" s="785"/>
      <c r="INV1" s="785"/>
      <c r="INW1" s="785"/>
      <c r="INX1" s="785"/>
      <c r="INY1" s="785"/>
      <c r="INZ1" s="785"/>
      <c r="IOA1" s="785"/>
      <c r="IOB1" s="785"/>
      <c r="IOC1" s="785"/>
      <c r="IOD1" s="785"/>
      <c r="IOE1" s="785"/>
      <c r="IOF1" s="785"/>
      <c r="IOG1" s="785"/>
      <c r="IOH1" s="785"/>
      <c r="IOI1" s="785"/>
      <c r="IOJ1" s="785"/>
      <c r="IOK1" s="785"/>
      <c r="IOL1" s="785"/>
      <c r="IOM1" s="785"/>
      <c r="ION1" s="785"/>
      <c r="IOO1" s="785"/>
      <c r="IOP1" s="785"/>
      <c r="IOQ1" s="785"/>
      <c r="IOR1" s="785"/>
      <c r="IOS1" s="785"/>
      <c r="IOT1" s="785"/>
      <c r="IOU1" s="785"/>
      <c r="IOV1" s="785"/>
      <c r="IOW1" s="785"/>
      <c r="IOX1" s="785"/>
      <c r="IOY1" s="785"/>
      <c r="IOZ1" s="785"/>
      <c r="IPA1" s="785"/>
      <c r="IPB1" s="785"/>
      <c r="IPC1" s="785"/>
      <c r="IPD1" s="785"/>
      <c r="IPE1" s="785"/>
      <c r="IPF1" s="785"/>
      <c r="IPG1" s="785"/>
      <c r="IPH1" s="785"/>
      <c r="IPI1" s="785"/>
      <c r="IPJ1" s="785"/>
      <c r="IPK1" s="785"/>
      <c r="IPL1" s="785"/>
      <c r="IPM1" s="785"/>
      <c r="IPN1" s="785"/>
      <c r="IPO1" s="785"/>
      <c r="IPP1" s="785"/>
      <c r="IPQ1" s="785"/>
      <c r="IPR1" s="785"/>
      <c r="IPS1" s="785"/>
      <c r="IPT1" s="785"/>
      <c r="IPU1" s="785"/>
      <c r="IPV1" s="785"/>
      <c r="IPW1" s="785"/>
      <c r="IPX1" s="785"/>
      <c r="IPY1" s="785"/>
      <c r="IPZ1" s="785"/>
      <c r="IQA1" s="785"/>
      <c r="IQB1" s="785"/>
      <c r="IQC1" s="785"/>
      <c r="IQD1" s="785"/>
      <c r="IQE1" s="785"/>
      <c r="IQF1" s="785"/>
      <c r="IQG1" s="785"/>
      <c r="IQH1" s="785"/>
      <c r="IQI1" s="785"/>
      <c r="IQJ1" s="785"/>
      <c r="IQK1" s="785"/>
      <c r="IQL1" s="785"/>
      <c r="IQM1" s="785"/>
      <c r="IQN1" s="785"/>
      <c r="IQO1" s="785"/>
      <c r="IQP1" s="785"/>
      <c r="IQQ1" s="785"/>
      <c r="IQR1" s="785"/>
      <c r="IQS1" s="785"/>
      <c r="IQT1" s="785"/>
      <c r="IQU1" s="785"/>
      <c r="IQV1" s="785"/>
      <c r="IQW1" s="785"/>
      <c r="IQX1" s="785"/>
      <c r="IQY1" s="785"/>
      <c r="IQZ1" s="785"/>
      <c r="IRA1" s="785"/>
      <c r="IRB1" s="785"/>
      <c r="IRC1" s="785"/>
      <c r="IRD1" s="785"/>
      <c r="IRE1" s="785"/>
      <c r="IRF1" s="785"/>
      <c r="IRG1" s="785"/>
      <c r="IRH1" s="785"/>
      <c r="IRI1" s="785"/>
      <c r="IRJ1" s="785"/>
      <c r="IRK1" s="785"/>
      <c r="IRL1" s="785"/>
      <c r="IRM1" s="785"/>
      <c r="IRN1" s="785"/>
      <c r="IRO1" s="785"/>
      <c r="IRP1" s="785"/>
      <c r="IRQ1" s="785"/>
      <c r="IRR1" s="785"/>
      <c r="IRS1" s="785"/>
      <c r="IRT1" s="785"/>
      <c r="IRU1" s="785"/>
      <c r="IRV1" s="785"/>
      <c r="IRW1" s="785"/>
      <c r="IRX1" s="785"/>
      <c r="IRY1" s="785"/>
      <c r="IRZ1" s="785"/>
      <c r="ISA1" s="785"/>
      <c r="ISB1" s="785"/>
      <c r="ISC1" s="785"/>
      <c r="ISD1" s="785"/>
      <c r="ISE1" s="785"/>
      <c r="ISF1" s="785"/>
      <c r="ISG1" s="785"/>
      <c r="ISH1" s="785"/>
      <c r="ISI1" s="785"/>
      <c r="ISJ1" s="785"/>
      <c r="ISK1" s="785"/>
      <c r="ISL1" s="785"/>
      <c r="ISM1" s="785"/>
      <c r="ISN1" s="785"/>
      <c r="ISO1" s="785"/>
      <c r="ISP1" s="785"/>
      <c r="ISQ1" s="785"/>
      <c r="ISR1" s="785"/>
      <c r="ISS1" s="785"/>
      <c r="IST1" s="785"/>
      <c r="ISU1" s="785"/>
      <c r="ISV1" s="785"/>
      <c r="ISW1" s="785"/>
      <c r="ISX1" s="785"/>
      <c r="ISY1" s="785"/>
      <c r="ISZ1" s="785"/>
      <c r="ITA1" s="785"/>
      <c r="ITB1" s="785"/>
      <c r="ITC1" s="785"/>
      <c r="ITD1" s="785"/>
      <c r="ITE1" s="785"/>
      <c r="ITF1" s="785"/>
      <c r="ITG1" s="785"/>
      <c r="ITH1" s="785"/>
      <c r="ITI1" s="785"/>
      <c r="ITJ1" s="785"/>
      <c r="ITK1" s="785"/>
      <c r="ITL1" s="785"/>
      <c r="ITM1" s="785"/>
      <c r="ITN1" s="785"/>
      <c r="ITO1" s="785"/>
      <c r="ITP1" s="785"/>
      <c r="ITQ1" s="785"/>
      <c r="ITR1" s="785"/>
      <c r="ITS1" s="785"/>
      <c r="ITT1" s="785"/>
      <c r="ITU1" s="785"/>
      <c r="ITV1" s="785"/>
      <c r="ITW1" s="785"/>
      <c r="ITX1" s="785"/>
      <c r="ITY1" s="785"/>
      <c r="ITZ1" s="785"/>
      <c r="IUA1" s="785"/>
      <c r="IUB1" s="785"/>
      <c r="IUC1" s="785"/>
      <c r="IUD1" s="785"/>
      <c r="IUE1" s="785"/>
      <c r="IUF1" s="785"/>
      <c r="IUG1" s="785"/>
      <c r="IUH1" s="785"/>
      <c r="IUI1" s="785"/>
      <c r="IUJ1" s="785"/>
      <c r="IUK1" s="785"/>
      <c r="IUL1" s="785"/>
      <c r="IUM1" s="785"/>
      <c r="IUN1" s="785"/>
      <c r="IUO1" s="785"/>
      <c r="IUP1" s="785"/>
      <c r="IUQ1" s="785"/>
      <c r="IUR1" s="785"/>
      <c r="IUS1" s="785"/>
      <c r="IUT1" s="785"/>
      <c r="IUU1" s="785"/>
      <c r="IUV1" s="785"/>
      <c r="IUW1" s="785"/>
      <c r="IUX1" s="785"/>
      <c r="IUY1" s="785"/>
      <c r="IUZ1" s="785"/>
      <c r="IVA1" s="785"/>
      <c r="IVB1" s="785"/>
      <c r="IVC1" s="785"/>
      <c r="IVD1" s="785"/>
      <c r="IVE1" s="785"/>
      <c r="IVF1" s="785"/>
      <c r="IVG1" s="785"/>
      <c r="IVH1" s="785"/>
      <c r="IVI1" s="785"/>
      <c r="IVJ1" s="785"/>
      <c r="IVK1" s="785"/>
      <c r="IVL1" s="785"/>
      <c r="IVM1" s="785"/>
      <c r="IVN1" s="785"/>
      <c r="IVO1" s="785"/>
      <c r="IVP1" s="785"/>
      <c r="IVQ1" s="785"/>
      <c r="IVR1" s="785"/>
      <c r="IVS1" s="785"/>
      <c r="IVT1" s="785"/>
      <c r="IVU1" s="785"/>
      <c r="IVV1" s="785"/>
      <c r="IVW1" s="785"/>
      <c r="IVX1" s="785"/>
      <c r="IVY1" s="785"/>
      <c r="IVZ1" s="785"/>
      <c r="IWA1" s="785"/>
      <c r="IWB1" s="785"/>
      <c r="IWC1" s="785"/>
      <c r="IWD1" s="785"/>
      <c r="IWE1" s="785"/>
      <c r="IWF1" s="785"/>
      <c r="IWG1" s="785"/>
      <c r="IWH1" s="785"/>
      <c r="IWI1" s="785"/>
      <c r="IWJ1" s="785"/>
      <c r="IWK1" s="785"/>
      <c r="IWL1" s="785"/>
      <c r="IWM1" s="785"/>
      <c r="IWN1" s="785"/>
      <c r="IWO1" s="785"/>
      <c r="IWP1" s="785"/>
      <c r="IWQ1" s="785"/>
      <c r="IWR1" s="785"/>
      <c r="IWS1" s="785"/>
      <c r="IWT1" s="785"/>
      <c r="IWU1" s="785"/>
      <c r="IWV1" s="785"/>
      <c r="IWW1" s="785"/>
      <c r="IWX1" s="785"/>
      <c r="IWY1" s="785"/>
      <c r="IWZ1" s="785"/>
      <c r="IXA1" s="785"/>
      <c r="IXB1" s="785"/>
      <c r="IXC1" s="785"/>
      <c r="IXD1" s="785"/>
      <c r="IXE1" s="785"/>
      <c r="IXF1" s="785"/>
      <c r="IXG1" s="785"/>
      <c r="IXH1" s="785"/>
      <c r="IXI1" s="785"/>
      <c r="IXJ1" s="785"/>
      <c r="IXK1" s="785"/>
      <c r="IXL1" s="785"/>
      <c r="IXM1" s="785"/>
      <c r="IXN1" s="785"/>
      <c r="IXO1" s="785"/>
      <c r="IXP1" s="785"/>
      <c r="IXQ1" s="785"/>
      <c r="IXR1" s="785"/>
      <c r="IXS1" s="785"/>
      <c r="IXT1" s="785"/>
      <c r="IXU1" s="785"/>
      <c r="IXV1" s="785"/>
      <c r="IXW1" s="785"/>
      <c r="IXX1" s="785"/>
      <c r="IXY1" s="785"/>
      <c r="IXZ1" s="785"/>
      <c r="IYA1" s="785"/>
      <c r="IYB1" s="785"/>
      <c r="IYC1" s="785"/>
      <c r="IYD1" s="785"/>
      <c r="IYE1" s="785"/>
      <c r="IYF1" s="785"/>
      <c r="IYG1" s="785"/>
      <c r="IYH1" s="785"/>
      <c r="IYI1" s="785"/>
      <c r="IYJ1" s="785"/>
      <c r="IYK1" s="785"/>
      <c r="IYL1" s="785"/>
      <c r="IYM1" s="785"/>
      <c r="IYN1" s="785"/>
      <c r="IYO1" s="785"/>
      <c r="IYP1" s="785"/>
      <c r="IYQ1" s="785"/>
      <c r="IYR1" s="785"/>
      <c r="IYS1" s="785"/>
      <c r="IYT1" s="785"/>
      <c r="IYU1" s="785"/>
      <c r="IYV1" s="785"/>
      <c r="IYW1" s="785"/>
      <c r="IYX1" s="785"/>
      <c r="IYY1" s="785"/>
      <c r="IYZ1" s="785"/>
      <c r="IZA1" s="785"/>
      <c r="IZB1" s="785"/>
      <c r="IZC1" s="785"/>
      <c r="IZD1" s="785"/>
      <c r="IZE1" s="785"/>
      <c r="IZF1" s="785"/>
      <c r="IZG1" s="785"/>
      <c r="IZH1" s="785"/>
      <c r="IZI1" s="785"/>
      <c r="IZJ1" s="785"/>
      <c r="IZK1" s="785"/>
      <c r="IZL1" s="785"/>
      <c r="IZM1" s="785"/>
      <c r="IZN1" s="785"/>
      <c r="IZO1" s="785"/>
      <c r="IZP1" s="785"/>
      <c r="IZQ1" s="785"/>
      <c r="IZR1" s="785"/>
      <c r="IZS1" s="785"/>
      <c r="IZT1" s="785"/>
      <c r="IZU1" s="785"/>
      <c r="IZV1" s="785"/>
      <c r="IZW1" s="785"/>
      <c r="IZX1" s="785"/>
      <c r="IZY1" s="785"/>
      <c r="IZZ1" s="785"/>
      <c r="JAA1" s="785"/>
      <c r="JAB1" s="785"/>
      <c r="JAC1" s="785"/>
      <c r="JAD1" s="785"/>
      <c r="JAE1" s="785"/>
      <c r="JAF1" s="785"/>
      <c r="JAG1" s="785"/>
      <c r="JAH1" s="785"/>
      <c r="JAI1" s="785"/>
      <c r="JAJ1" s="785"/>
      <c r="JAK1" s="785"/>
      <c r="JAL1" s="785"/>
      <c r="JAM1" s="785"/>
      <c r="JAN1" s="785"/>
      <c r="JAO1" s="785"/>
      <c r="JAP1" s="785"/>
      <c r="JAQ1" s="785"/>
      <c r="JAR1" s="785"/>
      <c r="JAS1" s="785"/>
      <c r="JAT1" s="785"/>
      <c r="JAU1" s="785"/>
      <c r="JAV1" s="785"/>
      <c r="JAW1" s="785"/>
      <c r="JAX1" s="785"/>
      <c r="JAY1" s="785"/>
      <c r="JAZ1" s="785"/>
      <c r="JBA1" s="785"/>
      <c r="JBB1" s="785"/>
      <c r="JBC1" s="785"/>
      <c r="JBD1" s="785"/>
      <c r="JBE1" s="785"/>
      <c r="JBF1" s="785"/>
      <c r="JBG1" s="785"/>
      <c r="JBH1" s="785"/>
      <c r="JBI1" s="785"/>
      <c r="JBJ1" s="785"/>
      <c r="JBK1" s="785"/>
      <c r="JBL1" s="785"/>
      <c r="JBM1" s="785"/>
      <c r="JBN1" s="785"/>
      <c r="JBO1" s="785"/>
      <c r="JBP1" s="785"/>
      <c r="JBQ1" s="785"/>
      <c r="JBR1" s="785"/>
      <c r="JBS1" s="785"/>
      <c r="JBT1" s="785"/>
      <c r="JBU1" s="785"/>
      <c r="JBV1" s="785"/>
      <c r="JBW1" s="785"/>
      <c r="JBX1" s="785"/>
      <c r="JBY1" s="785"/>
      <c r="JBZ1" s="785"/>
      <c r="JCA1" s="785"/>
      <c r="JCB1" s="785"/>
      <c r="JCC1" s="785"/>
      <c r="JCD1" s="785"/>
      <c r="JCE1" s="785"/>
      <c r="JCF1" s="785"/>
      <c r="JCG1" s="785"/>
      <c r="JCH1" s="785"/>
      <c r="JCI1" s="785"/>
      <c r="JCJ1" s="785"/>
      <c r="JCK1" s="785"/>
      <c r="JCL1" s="785"/>
      <c r="JCM1" s="785"/>
      <c r="JCN1" s="785"/>
      <c r="JCO1" s="785"/>
      <c r="JCP1" s="785"/>
      <c r="JCQ1" s="785"/>
      <c r="JCR1" s="785"/>
      <c r="JCS1" s="785"/>
      <c r="JCT1" s="785"/>
      <c r="JCU1" s="785"/>
      <c r="JCV1" s="785"/>
      <c r="JCW1" s="785"/>
      <c r="JCX1" s="785"/>
      <c r="JCY1" s="785"/>
      <c r="JCZ1" s="785"/>
      <c r="JDA1" s="785"/>
      <c r="JDB1" s="785"/>
      <c r="JDC1" s="785"/>
      <c r="JDD1" s="785"/>
      <c r="JDE1" s="785"/>
      <c r="JDF1" s="785"/>
      <c r="JDG1" s="785"/>
      <c r="JDH1" s="785"/>
      <c r="JDI1" s="785"/>
      <c r="JDJ1" s="785"/>
      <c r="JDK1" s="785"/>
      <c r="JDL1" s="785"/>
      <c r="JDM1" s="785"/>
      <c r="JDN1" s="785"/>
      <c r="JDO1" s="785"/>
      <c r="JDP1" s="785"/>
      <c r="JDQ1" s="785"/>
      <c r="JDR1" s="785"/>
      <c r="JDS1" s="785"/>
      <c r="JDT1" s="785"/>
      <c r="JDU1" s="785"/>
      <c r="JDV1" s="785"/>
      <c r="JDW1" s="785"/>
      <c r="JDX1" s="785"/>
      <c r="JDY1" s="785"/>
      <c r="JDZ1" s="785"/>
      <c r="JEA1" s="785"/>
      <c r="JEB1" s="785"/>
      <c r="JEC1" s="785"/>
      <c r="JED1" s="785"/>
      <c r="JEE1" s="785"/>
      <c r="JEF1" s="785"/>
      <c r="JEG1" s="785"/>
      <c r="JEH1" s="785"/>
      <c r="JEI1" s="785"/>
      <c r="JEJ1" s="785"/>
      <c r="JEK1" s="785"/>
      <c r="JEL1" s="785"/>
      <c r="JEM1" s="785"/>
      <c r="JEN1" s="785"/>
      <c r="JEO1" s="785"/>
      <c r="JEP1" s="785"/>
      <c r="JEQ1" s="785"/>
      <c r="JER1" s="785"/>
      <c r="JES1" s="785"/>
      <c r="JET1" s="785"/>
      <c r="JEU1" s="785"/>
      <c r="JEV1" s="785"/>
      <c r="JEW1" s="785"/>
      <c r="JEX1" s="785"/>
      <c r="JEY1" s="785"/>
      <c r="JEZ1" s="785"/>
      <c r="JFA1" s="785"/>
      <c r="JFB1" s="785"/>
      <c r="JFC1" s="785"/>
      <c r="JFD1" s="785"/>
      <c r="JFE1" s="785"/>
      <c r="JFF1" s="785"/>
      <c r="JFG1" s="785"/>
      <c r="JFH1" s="785"/>
      <c r="JFI1" s="785"/>
      <c r="JFJ1" s="785"/>
      <c r="JFK1" s="785"/>
      <c r="JFL1" s="785"/>
      <c r="JFM1" s="785"/>
      <c r="JFN1" s="785"/>
      <c r="JFO1" s="785"/>
      <c r="JFP1" s="785"/>
      <c r="JFQ1" s="785"/>
      <c r="JFR1" s="785"/>
      <c r="JFS1" s="785"/>
      <c r="JFT1" s="785"/>
      <c r="JFU1" s="785"/>
      <c r="JFV1" s="785"/>
      <c r="JFW1" s="785"/>
      <c r="JFX1" s="785"/>
      <c r="JFY1" s="785"/>
      <c r="JFZ1" s="785"/>
      <c r="JGA1" s="785"/>
      <c r="JGB1" s="785"/>
      <c r="JGC1" s="785"/>
      <c r="JGD1" s="785"/>
      <c r="JGE1" s="785"/>
      <c r="JGF1" s="785"/>
      <c r="JGG1" s="785"/>
      <c r="JGH1" s="785"/>
      <c r="JGI1" s="785"/>
      <c r="JGJ1" s="785"/>
      <c r="JGK1" s="785"/>
      <c r="JGL1" s="785"/>
      <c r="JGM1" s="785"/>
      <c r="JGN1" s="785"/>
      <c r="JGO1" s="785"/>
      <c r="JGP1" s="785"/>
      <c r="JGQ1" s="785"/>
      <c r="JGR1" s="785"/>
      <c r="JGS1" s="785"/>
      <c r="JGT1" s="785"/>
      <c r="JGU1" s="785"/>
      <c r="JGV1" s="785"/>
      <c r="JGW1" s="785"/>
      <c r="JGX1" s="785"/>
      <c r="JGY1" s="785"/>
      <c r="JGZ1" s="785"/>
      <c r="JHA1" s="785"/>
      <c r="JHB1" s="785"/>
      <c r="JHC1" s="785"/>
      <c r="JHD1" s="785"/>
      <c r="JHE1" s="785"/>
      <c r="JHF1" s="785"/>
      <c r="JHG1" s="785"/>
      <c r="JHH1" s="785"/>
      <c r="JHI1" s="785"/>
      <c r="JHJ1" s="785"/>
      <c r="JHK1" s="785"/>
      <c r="JHL1" s="785"/>
      <c r="JHM1" s="785"/>
      <c r="JHN1" s="785"/>
      <c r="JHO1" s="785"/>
      <c r="JHP1" s="785"/>
      <c r="JHQ1" s="785"/>
      <c r="JHR1" s="785"/>
      <c r="JHS1" s="785"/>
      <c r="JHT1" s="785"/>
      <c r="JHU1" s="785"/>
      <c r="JHV1" s="785"/>
      <c r="JHW1" s="785"/>
      <c r="JHX1" s="785"/>
      <c r="JHY1" s="785"/>
      <c r="JHZ1" s="785"/>
      <c r="JIA1" s="785"/>
      <c r="JIB1" s="785"/>
      <c r="JIC1" s="785"/>
      <c r="JID1" s="785"/>
      <c r="JIE1" s="785"/>
      <c r="JIF1" s="785"/>
      <c r="JIG1" s="785"/>
      <c r="JIH1" s="785"/>
      <c r="JII1" s="785"/>
      <c r="JIJ1" s="785"/>
      <c r="JIK1" s="785"/>
      <c r="JIL1" s="785"/>
      <c r="JIM1" s="785"/>
      <c r="JIN1" s="785"/>
      <c r="JIO1" s="785"/>
      <c r="JIP1" s="785"/>
      <c r="JIQ1" s="785"/>
      <c r="JIR1" s="785"/>
      <c r="JIS1" s="785"/>
      <c r="JIT1" s="785"/>
      <c r="JIU1" s="785"/>
      <c r="JIV1" s="785"/>
      <c r="JIW1" s="785"/>
      <c r="JIX1" s="785"/>
      <c r="JIY1" s="785"/>
      <c r="JIZ1" s="785"/>
      <c r="JJA1" s="785"/>
      <c r="JJB1" s="785"/>
      <c r="JJC1" s="785"/>
      <c r="JJD1" s="785"/>
      <c r="JJE1" s="785"/>
      <c r="JJF1" s="785"/>
      <c r="JJG1" s="785"/>
      <c r="JJH1" s="785"/>
      <c r="JJI1" s="785"/>
      <c r="JJJ1" s="785"/>
      <c r="JJK1" s="785"/>
      <c r="JJL1" s="785"/>
      <c r="JJM1" s="785"/>
      <c r="JJN1" s="785"/>
      <c r="JJO1" s="785"/>
      <c r="JJP1" s="785"/>
      <c r="JJQ1" s="785"/>
      <c r="JJR1" s="785"/>
      <c r="JJS1" s="785"/>
      <c r="JJT1" s="785"/>
      <c r="JJU1" s="785"/>
      <c r="JJV1" s="785"/>
      <c r="JJW1" s="785"/>
      <c r="JJX1" s="785"/>
      <c r="JJY1" s="785"/>
      <c r="JJZ1" s="785"/>
      <c r="JKA1" s="785"/>
      <c r="JKB1" s="785"/>
      <c r="JKC1" s="785"/>
      <c r="JKD1" s="785"/>
      <c r="JKE1" s="785"/>
      <c r="JKF1" s="785"/>
      <c r="JKG1" s="785"/>
      <c r="JKH1" s="785"/>
      <c r="JKI1" s="785"/>
      <c r="JKJ1" s="785"/>
      <c r="JKK1" s="785"/>
      <c r="JKL1" s="785"/>
      <c r="JKM1" s="785"/>
      <c r="JKN1" s="785"/>
      <c r="JKO1" s="785"/>
      <c r="JKP1" s="785"/>
      <c r="JKQ1" s="785"/>
      <c r="JKR1" s="785"/>
      <c r="JKS1" s="785"/>
      <c r="JKT1" s="785"/>
      <c r="JKU1" s="785"/>
      <c r="JKV1" s="785"/>
      <c r="JKW1" s="785"/>
      <c r="JKX1" s="785"/>
      <c r="JKY1" s="785"/>
      <c r="JKZ1" s="785"/>
      <c r="JLA1" s="785"/>
      <c r="JLB1" s="785"/>
      <c r="JLC1" s="785"/>
      <c r="JLD1" s="785"/>
      <c r="JLE1" s="785"/>
      <c r="JLF1" s="785"/>
      <c r="JLG1" s="785"/>
      <c r="JLH1" s="785"/>
      <c r="JLI1" s="785"/>
      <c r="JLJ1" s="785"/>
      <c r="JLK1" s="785"/>
      <c r="JLL1" s="785"/>
      <c r="JLM1" s="785"/>
      <c r="JLN1" s="785"/>
      <c r="JLO1" s="785"/>
      <c r="JLP1" s="785"/>
      <c r="JLQ1" s="785"/>
      <c r="JLR1" s="785"/>
      <c r="JLS1" s="785"/>
      <c r="JLT1" s="785"/>
      <c r="JLU1" s="785"/>
      <c r="JLV1" s="785"/>
      <c r="JLW1" s="785"/>
      <c r="JLX1" s="785"/>
      <c r="JLY1" s="785"/>
      <c r="JLZ1" s="785"/>
      <c r="JMA1" s="785"/>
      <c r="JMB1" s="785"/>
      <c r="JMC1" s="785"/>
      <c r="JMD1" s="785"/>
      <c r="JME1" s="785"/>
      <c r="JMF1" s="785"/>
      <c r="JMG1" s="785"/>
      <c r="JMH1" s="785"/>
      <c r="JMI1" s="785"/>
      <c r="JMJ1" s="785"/>
      <c r="JMK1" s="785"/>
      <c r="JML1" s="785"/>
      <c r="JMM1" s="785"/>
      <c r="JMN1" s="785"/>
      <c r="JMO1" s="785"/>
      <c r="JMP1" s="785"/>
      <c r="JMQ1" s="785"/>
      <c r="JMR1" s="785"/>
      <c r="JMS1" s="785"/>
      <c r="JMT1" s="785"/>
      <c r="JMU1" s="785"/>
      <c r="JMV1" s="785"/>
      <c r="JMW1" s="785"/>
      <c r="JMX1" s="785"/>
      <c r="JMY1" s="785"/>
      <c r="JMZ1" s="785"/>
      <c r="JNA1" s="785"/>
      <c r="JNB1" s="785"/>
      <c r="JNC1" s="785"/>
      <c r="JND1" s="785"/>
      <c r="JNE1" s="785"/>
      <c r="JNF1" s="785"/>
      <c r="JNG1" s="785"/>
      <c r="JNH1" s="785"/>
      <c r="JNI1" s="785"/>
      <c r="JNJ1" s="785"/>
      <c r="JNK1" s="785"/>
      <c r="JNL1" s="785"/>
      <c r="JNM1" s="785"/>
      <c r="JNN1" s="785"/>
      <c r="JNO1" s="785"/>
      <c r="JNP1" s="785"/>
      <c r="JNQ1" s="785"/>
      <c r="JNR1" s="785"/>
      <c r="JNS1" s="785"/>
      <c r="JNT1" s="785"/>
      <c r="JNU1" s="785"/>
      <c r="JNV1" s="785"/>
      <c r="JNW1" s="785"/>
      <c r="JNX1" s="785"/>
      <c r="JNY1" s="785"/>
      <c r="JNZ1" s="785"/>
      <c r="JOA1" s="785"/>
      <c r="JOB1" s="785"/>
      <c r="JOC1" s="785"/>
      <c r="JOD1" s="785"/>
      <c r="JOE1" s="785"/>
      <c r="JOF1" s="785"/>
      <c r="JOG1" s="785"/>
      <c r="JOH1" s="785"/>
      <c r="JOI1" s="785"/>
      <c r="JOJ1" s="785"/>
      <c r="JOK1" s="785"/>
      <c r="JOL1" s="785"/>
      <c r="JOM1" s="785"/>
      <c r="JON1" s="785"/>
      <c r="JOO1" s="785"/>
      <c r="JOP1" s="785"/>
      <c r="JOQ1" s="785"/>
      <c r="JOR1" s="785"/>
      <c r="JOS1" s="785"/>
      <c r="JOT1" s="785"/>
      <c r="JOU1" s="785"/>
      <c r="JOV1" s="785"/>
      <c r="JOW1" s="785"/>
      <c r="JOX1" s="785"/>
      <c r="JOY1" s="785"/>
      <c r="JOZ1" s="785"/>
      <c r="JPA1" s="785"/>
      <c r="JPB1" s="785"/>
      <c r="JPC1" s="785"/>
      <c r="JPD1" s="785"/>
      <c r="JPE1" s="785"/>
      <c r="JPF1" s="785"/>
      <c r="JPG1" s="785"/>
      <c r="JPH1" s="785"/>
      <c r="JPI1" s="785"/>
      <c r="JPJ1" s="785"/>
      <c r="JPK1" s="785"/>
      <c r="JPL1" s="785"/>
      <c r="JPM1" s="785"/>
      <c r="JPN1" s="785"/>
      <c r="JPO1" s="785"/>
      <c r="JPP1" s="785"/>
      <c r="JPQ1" s="785"/>
      <c r="JPR1" s="785"/>
      <c r="JPS1" s="785"/>
      <c r="JPT1" s="785"/>
      <c r="JPU1" s="785"/>
      <c r="JPV1" s="785"/>
      <c r="JPW1" s="785"/>
      <c r="JPX1" s="785"/>
      <c r="JPY1" s="785"/>
      <c r="JPZ1" s="785"/>
      <c r="JQA1" s="785"/>
      <c r="JQB1" s="785"/>
      <c r="JQC1" s="785"/>
      <c r="JQD1" s="785"/>
      <c r="JQE1" s="785"/>
      <c r="JQF1" s="785"/>
      <c r="JQG1" s="785"/>
      <c r="JQH1" s="785"/>
      <c r="JQI1" s="785"/>
      <c r="JQJ1" s="785"/>
      <c r="JQK1" s="785"/>
      <c r="JQL1" s="785"/>
      <c r="JQM1" s="785"/>
      <c r="JQN1" s="785"/>
      <c r="JQO1" s="785"/>
      <c r="JQP1" s="785"/>
      <c r="JQQ1" s="785"/>
      <c r="JQR1" s="785"/>
      <c r="JQS1" s="785"/>
      <c r="JQT1" s="785"/>
      <c r="JQU1" s="785"/>
      <c r="JQV1" s="785"/>
      <c r="JQW1" s="785"/>
      <c r="JQX1" s="785"/>
      <c r="JQY1" s="785"/>
      <c r="JQZ1" s="785"/>
      <c r="JRA1" s="785"/>
      <c r="JRB1" s="785"/>
      <c r="JRC1" s="785"/>
      <c r="JRD1" s="785"/>
      <c r="JRE1" s="785"/>
      <c r="JRF1" s="785"/>
      <c r="JRG1" s="785"/>
      <c r="JRH1" s="785"/>
      <c r="JRI1" s="785"/>
      <c r="JRJ1" s="785"/>
      <c r="JRK1" s="785"/>
      <c r="JRL1" s="785"/>
      <c r="JRM1" s="785"/>
      <c r="JRN1" s="785"/>
      <c r="JRO1" s="785"/>
      <c r="JRP1" s="785"/>
      <c r="JRQ1" s="785"/>
      <c r="JRR1" s="785"/>
      <c r="JRS1" s="785"/>
      <c r="JRT1" s="785"/>
      <c r="JRU1" s="785"/>
      <c r="JRV1" s="785"/>
      <c r="JRW1" s="785"/>
      <c r="JRX1" s="785"/>
      <c r="JRY1" s="785"/>
      <c r="JRZ1" s="785"/>
      <c r="JSA1" s="785"/>
      <c r="JSB1" s="785"/>
      <c r="JSC1" s="785"/>
      <c r="JSD1" s="785"/>
      <c r="JSE1" s="785"/>
      <c r="JSF1" s="785"/>
      <c r="JSG1" s="785"/>
      <c r="JSH1" s="785"/>
      <c r="JSI1" s="785"/>
      <c r="JSJ1" s="785"/>
      <c r="JSK1" s="785"/>
      <c r="JSL1" s="785"/>
      <c r="JSM1" s="785"/>
      <c r="JSN1" s="785"/>
      <c r="JSO1" s="785"/>
      <c r="JSP1" s="785"/>
      <c r="JSQ1" s="785"/>
      <c r="JSR1" s="785"/>
      <c r="JSS1" s="785"/>
      <c r="JST1" s="785"/>
      <c r="JSU1" s="785"/>
      <c r="JSV1" s="785"/>
      <c r="JSW1" s="785"/>
      <c r="JSX1" s="785"/>
      <c r="JSY1" s="785"/>
      <c r="JSZ1" s="785"/>
      <c r="JTA1" s="785"/>
      <c r="JTB1" s="785"/>
      <c r="JTC1" s="785"/>
      <c r="JTD1" s="785"/>
      <c r="JTE1" s="785"/>
      <c r="JTF1" s="785"/>
      <c r="JTG1" s="785"/>
      <c r="JTH1" s="785"/>
      <c r="JTI1" s="785"/>
      <c r="JTJ1" s="785"/>
      <c r="JTK1" s="785"/>
      <c r="JTL1" s="785"/>
      <c r="JTM1" s="785"/>
      <c r="JTN1" s="785"/>
      <c r="JTO1" s="785"/>
      <c r="JTP1" s="785"/>
      <c r="JTQ1" s="785"/>
      <c r="JTR1" s="785"/>
      <c r="JTS1" s="785"/>
      <c r="JTT1" s="785"/>
      <c r="JTU1" s="785"/>
      <c r="JTV1" s="785"/>
      <c r="JTW1" s="785"/>
      <c r="JTX1" s="785"/>
      <c r="JTY1" s="785"/>
      <c r="JTZ1" s="785"/>
      <c r="JUA1" s="785"/>
      <c r="JUB1" s="785"/>
      <c r="JUC1" s="785"/>
      <c r="JUD1" s="785"/>
      <c r="JUE1" s="785"/>
      <c r="JUF1" s="785"/>
      <c r="JUG1" s="785"/>
      <c r="JUH1" s="785"/>
      <c r="JUI1" s="785"/>
      <c r="JUJ1" s="785"/>
      <c r="JUK1" s="785"/>
      <c r="JUL1" s="785"/>
      <c r="JUM1" s="785"/>
      <c r="JUN1" s="785"/>
      <c r="JUO1" s="785"/>
      <c r="JUP1" s="785"/>
      <c r="JUQ1" s="785"/>
      <c r="JUR1" s="785"/>
      <c r="JUS1" s="785"/>
      <c r="JUT1" s="785"/>
      <c r="JUU1" s="785"/>
      <c r="JUV1" s="785"/>
      <c r="JUW1" s="785"/>
      <c r="JUX1" s="785"/>
      <c r="JUY1" s="785"/>
      <c r="JUZ1" s="785"/>
      <c r="JVA1" s="785"/>
      <c r="JVB1" s="785"/>
      <c r="JVC1" s="785"/>
      <c r="JVD1" s="785"/>
      <c r="JVE1" s="785"/>
      <c r="JVF1" s="785"/>
      <c r="JVG1" s="785"/>
      <c r="JVH1" s="785"/>
      <c r="JVI1" s="785"/>
      <c r="JVJ1" s="785"/>
      <c r="JVK1" s="785"/>
      <c r="JVL1" s="785"/>
      <c r="JVM1" s="785"/>
      <c r="JVN1" s="785"/>
      <c r="JVO1" s="785"/>
      <c r="JVP1" s="785"/>
      <c r="JVQ1" s="785"/>
      <c r="JVR1" s="785"/>
      <c r="JVS1" s="785"/>
      <c r="JVT1" s="785"/>
      <c r="JVU1" s="785"/>
      <c r="JVV1" s="785"/>
      <c r="JVW1" s="785"/>
      <c r="JVX1" s="785"/>
      <c r="JVY1" s="785"/>
      <c r="JVZ1" s="785"/>
      <c r="JWA1" s="785"/>
      <c r="JWB1" s="785"/>
      <c r="JWC1" s="785"/>
      <c r="JWD1" s="785"/>
      <c r="JWE1" s="785"/>
      <c r="JWF1" s="785"/>
      <c r="JWG1" s="785"/>
      <c r="JWH1" s="785"/>
      <c r="JWI1" s="785"/>
      <c r="JWJ1" s="785"/>
      <c r="JWK1" s="785"/>
      <c r="JWL1" s="785"/>
      <c r="JWM1" s="785"/>
      <c r="JWN1" s="785"/>
      <c r="JWO1" s="785"/>
      <c r="JWP1" s="785"/>
      <c r="JWQ1" s="785"/>
      <c r="JWR1" s="785"/>
      <c r="JWS1" s="785"/>
      <c r="JWT1" s="785"/>
      <c r="JWU1" s="785"/>
      <c r="JWV1" s="785"/>
      <c r="JWW1" s="785"/>
      <c r="JWX1" s="785"/>
      <c r="JWY1" s="785"/>
      <c r="JWZ1" s="785"/>
      <c r="JXA1" s="785"/>
      <c r="JXB1" s="785"/>
      <c r="JXC1" s="785"/>
      <c r="JXD1" s="785"/>
      <c r="JXE1" s="785"/>
      <c r="JXF1" s="785"/>
      <c r="JXG1" s="785"/>
      <c r="JXH1" s="785"/>
      <c r="JXI1" s="785"/>
      <c r="JXJ1" s="785"/>
      <c r="JXK1" s="785"/>
      <c r="JXL1" s="785"/>
      <c r="JXM1" s="785"/>
      <c r="JXN1" s="785"/>
      <c r="JXO1" s="785"/>
      <c r="JXP1" s="785"/>
      <c r="JXQ1" s="785"/>
      <c r="JXR1" s="785"/>
      <c r="JXS1" s="785"/>
      <c r="JXT1" s="785"/>
      <c r="JXU1" s="785"/>
      <c r="JXV1" s="785"/>
      <c r="JXW1" s="785"/>
      <c r="JXX1" s="785"/>
      <c r="JXY1" s="785"/>
      <c r="JXZ1" s="785"/>
      <c r="JYA1" s="785"/>
      <c r="JYB1" s="785"/>
      <c r="JYC1" s="785"/>
      <c r="JYD1" s="785"/>
      <c r="JYE1" s="785"/>
      <c r="JYF1" s="785"/>
      <c r="JYG1" s="785"/>
      <c r="JYH1" s="785"/>
      <c r="JYI1" s="785"/>
      <c r="JYJ1" s="785"/>
      <c r="JYK1" s="785"/>
      <c r="JYL1" s="785"/>
      <c r="JYM1" s="785"/>
      <c r="JYN1" s="785"/>
      <c r="JYO1" s="785"/>
      <c r="JYP1" s="785"/>
      <c r="JYQ1" s="785"/>
      <c r="JYR1" s="785"/>
      <c r="JYS1" s="785"/>
      <c r="JYT1" s="785"/>
      <c r="JYU1" s="785"/>
      <c r="JYV1" s="785"/>
      <c r="JYW1" s="785"/>
      <c r="JYX1" s="785"/>
      <c r="JYY1" s="785"/>
      <c r="JYZ1" s="785"/>
      <c r="JZA1" s="785"/>
      <c r="JZB1" s="785"/>
      <c r="JZC1" s="785"/>
      <c r="JZD1" s="785"/>
      <c r="JZE1" s="785"/>
      <c r="JZF1" s="785"/>
      <c r="JZG1" s="785"/>
      <c r="JZH1" s="785"/>
      <c r="JZI1" s="785"/>
      <c r="JZJ1" s="785"/>
      <c r="JZK1" s="785"/>
      <c r="JZL1" s="785"/>
      <c r="JZM1" s="785"/>
      <c r="JZN1" s="785"/>
      <c r="JZO1" s="785"/>
      <c r="JZP1" s="785"/>
      <c r="JZQ1" s="785"/>
      <c r="JZR1" s="785"/>
      <c r="JZS1" s="785"/>
      <c r="JZT1" s="785"/>
      <c r="JZU1" s="785"/>
      <c r="JZV1" s="785"/>
      <c r="JZW1" s="785"/>
      <c r="JZX1" s="785"/>
      <c r="JZY1" s="785"/>
      <c r="JZZ1" s="785"/>
      <c r="KAA1" s="785"/>
      <c r="KAB1" s="785"/>
      <c r="KAC1" s="785"/>
      <c r="KAD1" s="785"/>
      <c r="KAE1" s="785"/>
      <c r="KAF1" s="785"/>
      <c r="KAG1" s="785"/>
      <c r="KAH1" s="785"/>
      <c r="KAI1" s="785"/>
      <c r="KAJ1" s="785"/>
      <c r="KAK1" s="785"/>
      <c r="KAL1" s="785"/>
      <c r="KAM1" s="785"/>
      <c r="KAN1" s="785"/>
      <c r="KAO1" s="785"/>
      <c r="KAP1" s="785"/>
      <c r="KAQ1" s="785"/>
      <c r="KAR1" s="785"/>
      <c r="KAS1" s="785"/>
      <c r="KAT1" s="785"/>
      <c r="KAU1" s="785"/>
      <c r="KAV1" s="785"/>
      <c r="KAW1" s="785"/>
      <c r="KAX1" s="785"/>
      <c r="KAY1" s="785"/>
      <c r="KAZ1" s="785"/>
      <c r="KBA1" s="785"/>
      <c r="KBB1" s="785"/>
      <c r="KBC1" s="785"/>
      <c r="KBD1" s="785"/>
      <c r="KBE1" s="785"/>
      <c r="KBF1" s="785"/>
      <c r="KBG1" s="785"/>
      <c r="KBH1" s="785"/>
      <c r="KBI1" s="785"/>
      <c r="KBJ1" s="785"/>
      <c r="KBK1" s="785"/>
      <c r="KBL1" s="785"/>
      <c r="KBM1" s="785"/>
      <c r="KBN1" s="785"/>
      <c r="KBO1" s="785"/>
      <c r="KBP1" s="785"/>
      <c r="KBQ1" s="785"/>
      <c r="KBR1" s="785"/>
      <c r="KBS1" s="785"/>
      <c r="KBT1" s="785"/>
      <c r="KBU1" s="785"/>
      <c r="KBV1" s="785"/>
      <c r="KBW1" s="785"/>
      <c r="KBX1" s="785"/>
      <c r="KBY1" s="785"/>
      <c r="KBZ1" s="785"/>
      <c r="KCA1" s="785"/>
      <c r="KCB1" s="785"/>
      <c r="KCC1" s="785"/>
      <c r="KCD1" s="785"/>
      <c r="KCE1" s="785"/>
      <c r="KCF1" s="785"/>
      <c r="KCG1" s="785"/>
      <c r="KCH1" s="785"/>
      <c r="KCI1" s="785"/>
      <c r="KCJ1" s="785"/>
      <c r="KCK1" s="785"/>
      <c r="KCL1" s="785"/>
      <c r="KCM1" s="785"/>
      <c r="KCN1" s="785"/>
      <c r="KCO1" s="785"/>
      <c r="KCP1" s="785"/>
      <c r="KCQ1" s="785"/>
      <c r="KCR1" s="785"/>
      <c r="KCS1" s="785"/>
      <c r="KCT1" s="785"/>
      <c r="KCU1" s="785"/>
      <c r="KCV1" s="785"/>
      <c r="KCW1" s="785"/>
      <c r="KCX1" s="785"/>
      <c r="KCY1" s="785"/>
      <c r="KCZ1" s="785"/>
      <c r="KDA1" s="785"/>
      <c r="KDB1" s="785"/>
      <c r="KDC1" s="785"/>
      <c r="KDD1" s="785"/>
      <c r="KDE1" s="785"/>
      <c r="KDF1" s="785"/>
      <c r="KDG1" s="785"/>
      <c r="KDH1" s="785"/>
      <c r="KDI1" s="785"/>
      <c r="KDJ1" s="785"/>
      <c r="KDK1" s="785"/>
      <c r="KDL1" s="785"/>
      <c r="KDM1" s="785"/>
      <c r="KDN1" s="785"/>
      <c r="KDO1" s="785"/>
      <c r="KDP1" s="785"/>
      <c r="KDQ1" s="785"/>
      <c r="KDR1" s="785"/>
      <c r="KDS1" s="785"/>
      <c r="KDT1" s="785"/>
      <c r="KDU1" s="785"/>
      <c r="KDV1" s="785"/>
      <c r="KDW1" s="785"/>
      <c r="KDX1" s="785"/>
      <c r="KDY1" s="785"/>
      <c r="KDZ1" s="785"/>
      <c r="KEA1" s="785"/>
      <c r="KEB1" s="785"/>
      <c r="KEC1" s="785"/>
      <c r="KED1" s="785"/>
      <c r="KEE1" s="785"/>
      <c r="KEF1" s="785"/>
      <c r="KEG1" s="785"/>
      <c r="KEH1" s="785"/>
      <c r="KEI1" s="785"/>
      <c r="KEJ1" s="785"/>
      <c r="KEK1" s="785"/>
      <c r="KEL1" s="785"/>
      <c r="KEM1" s="785"/>
      <c r="KEN1" s="785"/>
      <c r="KEO1" s="785"/>
      <c r="KEP1" s="785"/>
      <c r="KEQ1" s="785"/>
      <c r="KER1" s="785"/>
      <c r="KES1" s="785"/>
      <c r="KET1" s="785"/>
      <c r="KEU1" s="785"/>
      <c r="KEV1" s="785"/>
      <c r="KEW1" s="785"/>
      <c r="KEX1" s="785"/>
      <c r="KEY1" s="785"/>
      <c r="KEZ1" s="785"/>
      <c r="KFA1" s="785"/>
      <c r="KFB1" s="785"/>
      <c r="KFC1" s="785"/>
      <c r="KFD1" s="785"/>
      <c r="KFE1" s="785"/>
      <c r="KFF1" s="785"/>
      <c r="KFG1" s="785"/>
      <c r="KFH1" s="785"/>
      <c r="KFI1" s="785"/>
      <c r="KFJ1" s="785"/>
      <c r="KFK1" s="785"/>
      <c r="KFL1" s="785"/>
      <c r="KFM1" s="785"/>
      <c r="KFN1" s="785"/>
      <c r="KFO1" s="785"/>
      <c r="KFP1" s="785"/>
      <c r="KFQ1" s="785"/>
      <c r="KFR1" s="785"/>
      <c r="KFS1" s="785"/>
      <c r="KFT1" s="785"/>
      <c r="KFU1" s="785"/>
      <c r="KFV1" s="785"/>
      <c r="KFW1" s="785"/>
      <c r="KFX1" s="785"/>
      <c r="KFY1" s="785"/>
      <c r="KFZ1" s="785"/>
      <c r="KGA1" s="785"/>
      <c r="KGB1" s="785"/>
      <c r="KGC1" s="785"/>
      <c r="KGD1" s="785"/>
      <c r="KGE1" s="785"/>
      <c r="KGF1" s="785"/>
      <c r="KGG1" s="785"/>
      <c r="KGH1" s="785"/>
      <c r="KGI1" s="785"/>
      <c r="KGJ1" s="785"/>
      <c r="KGK1" s="785"/>
      <c r="KGL1" s="785"/>
      <c r="KGM1" s="785"/>
      <c r="KGN1" s="785"/>
      <c r="KGO1" s="785"/>
      <c r="KGP1" s="785"/>
      <c r="KGQ1" s="785"/>
      <c r="KGR1" s="785"/>
      <c r="KGS1" s="785"/>
      <c r="KGT1" s="785"/>
      <c r="KGU1" s="785"/>
      <c r="KGV1" s="785"/>
      <c r="KGW1" s="785"/>
      <c r="KGX1" s="785"/>
      <c r="KGY1" s="785"/>
      <c r="KGZ1" s="785"/>
      <c r="KHA1" s="785"/>
      <c r="KHB1" s="785"/>
      <c r="KHC1" s="785"/>
      <c r="KHD1" s="785"/>
      <c r="KHE1" s="785"/>
      <c r="KHF1" s="785"/>
      <c r="KHG1" s="785"/>
      <c r="KHH1" s="785"/>
      <c r="KHI1" s="785"/>
      <c r="KHJ1" s="785"/>
      <c r="KHK1" s="785"/>
      <c r="KHL1" s="785"/>
      <c r="KHM1" s="785"/>
      <c r="KHN1" s="785"/>
      <c r="KHO1" s="785"/>
      <c r="KHP1" s="785"/>
      <c r="KHQ1" s="785"/>
      <c r="KHR1" s="785"/>
      <c r="KHS1" s="785"/>
      <c r="KHT1" s="785"/>
      <c r="KHU1" s="785"/>
      <c r="KHV1" s="785"/>
      <c r="KHW1" s="785"/>
      <c r="KHX1" s="785"/>
      <c r="KHY1" s="785"/>
      <c r="KHZ1" s="785"/>
      <c r="KIA1" s="785"/>
      <c r="KIB1" s="785"/>
      <c r="KIC1" s="785"/>
      <c r="KID1" s="785"/>
      <c r="KIE1" s="785"/>
      <c r="KIF1" s="785"/>
      <c r="KIG1" s="785"/>
      <c r="KIH1" s="785"/>
      <c r="KII1" s="785"/>
      <c r="KIJ1" s="785"/>
      <c r="KIK1" s="785"/>
      <c r="KIL1" s="785"/>
      <c r="KIM1" s="785"/>
      <c r="KIN1" s="785"/>
      <c r="KIO1" s="785"/>
      <c r="KIP1" s="785"/>
      <c r="KIQ1" s="785"/>
      <c r="KIR1" s="785"/>
      <c r="KIS1" s="785"/>
      <c r="KIT1" s="785"/>
      <c r="KIU1" s="785"/>
      <c r="KIV1" s="785"/>
      <c r="KIW1" s="785"/>
      <c r="KIX1" s="785"/>
      <c r="KIY1" s="785"/>
      <c r="KIZ1" s="785"/>
      <c r="KJA1" s="785"/>
      <c r="KJB1" s="785"/>
      <c r="KJC1" s="785"/>
      <c r="KJD1" s="785"/>
      <c r="KJE1" s="785"/>
      <c r="KJF1" s="785"/>
      <c r="KJG1" s="785"/>
      <c r="KJH1" s="785"/>
      <c r="KJI1" s="785"/>
      <c r="KJJ1" s="785"/>
      <c r="KJK1" s="785"/>
      <c r="KJL1" s="785"/>
      <c r="KJM1" s="785"/>
      <c r="KJN1" s="785"/>
      <c r="KJO1" s="785"/>
      <c r="KJP1" s="785"/>
      <c r="KJQ1" s="785"/>
      <c r="KJR1" s="785"/>
      <c r="KJS1" s="785"/>
      <c r="KJT1" s="785"/>
      <c r="KJU1" s="785"/>
      <c r="KJV1" s="785"/>
      <c r="KJW1" s="785"/>
      <c r="KJX1" s="785"/>
      <c r="KJY1" s="785"/>
      <c r="KJZ1" s="785"/>
      <c r="KKA1" s="785"/>
      <c r="KKB1" s="785"/>
      <c r="KKC1" s="785"/>
      <c r="KKD1" s="785"/>
      <c r="KKE1" s="785"/>
      <c r="KKF1" s="785"/>
      <c r="KKG1" s="785"/>
      <c r="KKH1" s="785"/>
      <c r="KKI1" s="785"/>
      <c r="KKJ1" s="785"/>
      <c r="KKK1" s="785"/>
      <c r="KKL1" s="785"/>
      <c r="KKM1" s="785"/>
      <c r="KKN1" s="785"/>
      <c r="KKO1" s="785"/>
      <c r="KKP1" s="785"/>
      <c r="KKQ1" s="785"/>
      <c r="KKR1" s="785"/>
      <c r="KKS1" s="785"/>
      <c r="KKT1" s="785"/>
      <c r="KKU1" s="785"/>
      <c r="KKV1" s="785"/>
      <c r="KKW1" s="785"/>
      <c r="KKX1" s="785"/>
      <c r="KKY1" s="785"/>
      <c r="KKZ1" s="785"/>
      <c r="KLA1" s="785"/>
      <c r="KLB1" s="785"/>
      <c r="KLC1" s="785"/>
      <c r="KLD1" s="785"/>
      <c r="KLE1" s="785"/>
      <c r="KLF1" s="785"/>
      <c r="KLG1" s="785"/>
      <c r="KLH1" s="785"/>
      <c r="KLI1" s="785"/>
      <c r="KLJ1" s="785"/>
      <c r="KLK1" s="785"/>
      <c r="KLL1" s="785"/>
      <c r="KLM1" s="785"/>
      <c r="KLN1" s="785"/>
      <c r="KLO1" s="785"/>
      <c r="KLP1" s="785"/>
      <c r="KLQ1" s="785"/>
      <c r="KLR1" s="785"/>
      <c r="KLS1" s="785"/>
      <c r="KLT1" s="785"/>
      <c r="KLU1" s="785"/>
      <c r="KLV1" s="785"/>
      <c r="KLW1" s="785"/>
      <c r="KLX1" s="785"/>
      <c r="KLY1" s="785"/>
      <c r="KLZ1" s="785"/>
      <c r="KMA1" s="785"/>
      <c r="KMB1" s="785"/>
      <c r="KMC1" s="785"/>
      <c r="KMD1" s="785"/>
      <c r="KME1" s="785"/>
      <c r="KMF1" s="785"/>
      <c r="KMG1" s="785"/>
      <c r="KMH1" s="785"/>
      <c r="KMI1" s="785"/>
      <c r="KMJ1" s="785"/>
      <c r="KMK1" s="785"/>
      <c r="KML1" s="785"/>
      <c r="KMM1" s="785"/>
      <c r="KMN1" s="785"/>
      <c r="KMO1" s="785"/>
      <c r="KMP1" s="785"/>
      <c r="KMQ1" s="785"/>
      <c r="KMR1" s="785"/>
      <c r="KMS1" s="785"/>
      <c r="KMT1" s="785"/>
      <c r="KMU1" s="785"/>
      <c r="KMV1" s="785"/>
      <c r="KMW1" s="785"/>
      <c r="KMX1" s="785"/>
      <c r="KMY1" s="785"/>
      <c r="KMZ1" s="785"/>
      <c r="KNA1" s="785"/>
      <c r="KNB1" s="785"/>
      <c r="KNC1" s="785"/>
      <c r="KND1" s="785"/>
      <c r="KNE1" s="785"/>
      <c r="KNF1" s="785"/>
      <c r="KNG1" s="785"/>
      <c r="KNH1" s="785"/>
      <c r="KNI1" s="785"/>
      <c r="KNJ1" s="785"/>
      <c r="KNK1" s="785"/>
      <c r="KNL1" s="785"/>
      <c r="KNM1" s="785"/>
      <c r="KNN1" s="785"/>
      <c r="KNO1" s="785"/>
      <c r="KNP1" s="785"/>
      <c r="KNQ1" s="785"/>
      <c r="KNR1" s="785"/>
      <c r="KNS1" s="785"/>
      <c r="KNT1" s="785"/>
      <c r="KNU1" s="785"/>
      <c r="KNV1" s="785"/>
      <c r="KNW1" s="785"/>
      <c r="KNX1" s="785"/>
      <c r="KNY1" s="785"/>
      <c r="KNZ1" s="785"/>
      <c r="KOA1" s="785"/>
      <c r="KOB1" s="785"/>
      <c r="KOC1" s="785"/>
      <c r="KOD1" s="785"/>
      <c r="KOE1" s="785"/>
      <c r="KOF1" s="785"/>
      <c r="KOG1" s="785"/>
      <c r="KOH1" s="785"/>
      <c r="KOI1" s="785"/>
      <c r="KOJ1" s="785"/>
      <c r="KOK1" s="785"/>
      <c r="KOL1" s="785"/>
      <c r="KOM1" s="785"/>
      <c r="KON1" s="785"/>
      <c r="KOO1" s="785"/>
      <c r="KOP1" s="785"/>
      <c r="KOQ1" s="785"/>
      <c r="KOR1" s="785"/>
      <c r="KOS1" s="785"/>
      <c r="KOT1" s="785"/>
      <c r="KOU1" s="785"/>
      <c r="KOV1" s="785"/>
      <c r="KOW1" s="785"/>
      <c r="KOX1" s="785"/>
      <c r="KOY1" s="785"/>
      <c r="KOZ1" s="785"/>
      <c r="KPA1" s="785"/>
      <c r="KPB1" s="785"/>
      <c r="KPC1" s="785"/>
      <c r="KPD1" s="785"/>
      <c r="KPE1" s="785"/>
      <c r="KPF1" s="785"/>
      <c r="KPG1" s="785"/>
      <c r="KPH1" s="785"/>
      <c r="KPI1" s="785"/>
      <c r="KPJ1" s="785"/>
      <c r="KPK1" s="785"/>
      <c r="KPL1" s="785"/>
      <c r="KPM1" s="785"/>
      <c r="KPN1" s="785"/>
      <c r="KPO1" s="785"/>
      <c r="KPP1" s="785"/>
      <c r="KPQ1" s="785"/>
      <c r="KPR1" s="785"/>
      <c r="KPS1" s="785"/>
      <c r="KPT1" s="785"/>
      <c r="KPU1" s="785"/>
      <c r="KPV1" s="785"/>
      <c r="KPW1" s="785"/>
      <c r="KPX1" s="785"/>
      <c r="KPY1" s="785"/>
      <c r="KPZ1" s="785"/>
      <c r="KQA1" s="785"/>
      <c r="KQB1" s="785"/>
      <c r="KQC1" s="785"/>
      <c r="KQD1" s="785"/>
      <c r="KQE1" s="785"/>
      <c r="KQF1" s="785"/>
      <c r="KQG1" s="785"/>
      <c r="KQH1" s="785"/>
      <c r="KQI1" s="785"/>
      <c r="KQJ1" s="785"/>
      <c r="KQK1" s="785"/>
      <c r="KQL1" s="785"/>
      <c r="KQM1" s="785"/>
      <c r="KQN1" s="785"/>
      <c r="KQO1" s="785"/>
      <c r="KQP1" s="785"/>
      <c r="KQQ1" s="785"/>
      <c r="KQR1" s="785"/>
      <c r="KQS1" s="785"/>
      <c r="KQT1" s="785"/>
      <c r="KQU1" s="785"/>
      <c r="KQV1" s="785"/>
      <c r="KQW1" s="785"/>
      <c r="KQX1" s="785"/>
      <c r="KQY1" s="785"/>
      <c r="KQZ1" s="785"/>
      <c r="KRA1" s="785"/>
      <c r="KRB1" s="785"/>
      <c r="KRC1" s="785"/>
      <c r="KRD1" s="785"/>
      <c r="KRE1" s="785"/>
      <c r="KRF1" s="785"/>
      <c r="KRG1" s="785"/>
      <c r="KRH1" s="785"/>
      <c r="KRI1" s="785"/>
      <c r="KRJ1" s="785"/>
      <c r="KRK1" s="785"/>
      <c r="KRL1" s="785"/>
      <c r="KRM1" s="785"/>
      <c r="KRN1" s="785"/>
      <c r="KRO1" s="785"/>
      <c r="KRP1" s="785"/>
      <c r="KRQ1" s="785"/>
      <c r="KRR1" s="785"/>
      <c r="KRS1" s="785"/>
      <c r="KRT1" s="785"/>
      <c r="KRU1" s="785"/>
      <c r="KRV1" s="785"/>
      <c r="KRW1" s="785"/>
      <c r="KRX1" s="785"/>
      <c r="KRY1" s="785"/>
      <c r="KRZ1" s="785"/>
      <c r="KSA1" s="785"/>
      <c r="KSB1" s="785"/>
      <c r="KSC1" s="785"/>
      <c r="KSD1" s="785"/>
      <c r="KSE1" s="785"/>
      <c r="KSF1" s="785"/>
      <c r="KSG1" s="785"/>
      <c r="KSH1" s="785"/>
      <c r="KSI1" s="785"/>
      <c r="KSJ1" s="785"/>
      <c r="KSK1" s="785"/>
      <c r="KSL1" s="785"/>
      <c r="KSM1" s="785"/>
      <c r="KSN1" s="785"/>
      <c r="KSO1" s="785"/>
      <c r="KSP1" s="785"/>
      <c r="KSQ1" s="785"/>
      <c r="KSR1" s="785"/>
      <c r="KSS1" s="785"/>
      <c r="KST1" s="785"/>
      <c r="KSU1" s="785"/>
      <c r="KSV1" s="785"/>
      <c r="KSW1" s="785"/>
      <c r="KSX1" s="785"/>
      <c r="KSY1" s="785"/>
      <c r="KSZ1" s="785"/>
      <c r="KTA1" s="785"/>
      <c r="KTB1" s="785"/>
      <c r="KTC1" s="785"/>
      <c r="KTD1" s="785"/>
      <c r="KTE1" s="785"/>
      <c r="KTF1" s="785"/>
      <c r="KTG1" s="785"/>
      <c r="KTH1" s="785"/>
      <c r="KTI1" s="785"/>
      <c r="KTJ1" s="785"/>
      <c r="KTK1" s="785"/>
      <c r="KTL1" s="785"/>
      <c r="KTM1" s="785"/>
      <c r="KTN1" s="785"/>
      <c r="KTO1" s="785"/>
      <c r="KTP1" s="785"/>
      <c r="KTQ1" s="785"/>
      <c r="KTR1" s="785"/>
      <c r="KTS1" s="785"/>
      <c r="KTT1" s="785"/>
      <c r="KTU1" s="785"/>
      <c r="KTV1" s="785"/>
      <c r="KTW1" s="785"/>
      <c r="KTX1" s="785"/>
      <c r="KTY1" s="785"/>
      <c r="KTZ1" s="785"/>
      <c r="KUA1" s="785"/>
      <c r="KUB1" s="785"/>
      <c r="KUC1" s="785"/>
      <c r="KUD1" s="785"/>
      <c r="KUE1" s="785"/>
      <c r="KUF1" s="785"/>
      <c r="KUG1" s="785"/>
      <c r="KUH1" s="785"/>
      <c r="KUI1" s="785"/>
      <c r="KUJ1" s="785"/>
      <c r="KUK1" s="785"/>
      <c r="KUL1" s="785"/>
      <c r="KUM1" s="785"/>
      <c r="KUN1" s="785"/>
      <c r="KUO1" s="785"/>
      <c r="KUP1" s="785"/>
      <c r="KUQ1" s="785"/>
      <c r="KUR1" s="785"/>
      <c r="KUS1" s="785"/>
      <c r="KUT1" s="785"/>
      <c r="KUU1" s="785"/>
      <c r="KUV1" s="785"/>
      <c r="KUW1" s="785"/>
      <c r="KUX1" s="785"/>
      <c r="KUY1" s="785"/>
      <c r="KUZ1" s="785"/>
      <c r="KVA1" s="785"/>
      <c r="KVB1" s="785"/>
      <c r="KVC1" s="785"/>
      <c r="KVD1" s="785"/>
      <c r="KVE1" s="785"/>
      <c r="KVF1" s="785"/>
      <c r="KVG1" s="785"/>
      <c r="KVH1" s="785"/>
      <c r="KVI1" s="785"/>
      <c r="KVJ1" s="785"/>
      <c r="KVK1" s="785"/>
      <c r="KVL1" s="785"/>
      <c r="KVM1" s="785"/>
      <c r="KVN1" s="785"/>
      <c r="KVO1" s="785"/>
      <c r="KVP1" s="785"/>
      <c r="KVQ1" s="785"/>
      <c r="KVR1" s="785"/>
      <c r="KVS1" s="785"/>
      <c r="KVT1" s="785"/>
      <c r="KVU1" s="785"/>
      <c r="KVV1" s="785"/>
      <c r="KVW1" s="785"/>
      <c r="KVX1" s="785"/>
      <c r="KVY1" s="785"/>
      <c r="KVZ1" s="785"/>
      <c r="KWA1" s="785"/>
      <c r="KWB1" s="785"/>
      <c r="KWC1" s="785"/>
      <c r="KWD1" s="785"/>
      <c r="KWE1" s="785"/>
      <c r="KWF1" s="785"/>
      <c r="KWG1" s="785"/>
      <c r="KWH1" s="785"/>
      <c r="KWI1" s="785"/>
      <c r="KWJ1" s="785"/>
      <c r="KWK1" s="785"/>
      <c r="KWL1" s="785"/>
      <c r="KWM1" s="785"/>
      <c r="KWN1" s="785"/>
      <c r="KWO1" s="785"/>
      <c r="KWP1" s="785"/>
      <c r="KWQ1" s="785"/>
      <c r="KWR1" s="785"/>
      <c r="KWS1" s="785"/>
      <c r="KWT1" s="785"/>
      <c r="KWU1" s="785"/>
      <c r="KWV1" s="785"/>
      <c r="KWW1" s="785"/>
      <c r="KWX1" s="785"/>
      <c r="KWY1" s="785"/>
      <c r="KWZ1" s="785"/>
      <c r="KXA1" s="785"/>
      <c r="KXB1" s="785"/>
      <c r="KXC1" s="785"/>
      <c r="KXD1" s="785"/>
      <c r="KXE1" s="785"/>
      <c r="KXF1" s="785"/>
      <c r="KXG1" s="785"/>
      <c r="KXH1" s="785"/>
      <c r="KXI1" s="785"/>
      <c r="KXJ1" s="785"/>
      <c r="KXK1" s="785"/>
      <c r="KXL1" s="785"/>
      <c r="KXM1" s="785"/>
      <c r="KXN1" s="785"/>
      <c r="KXO1" s="785"/>
      <c r="KXP1" s="785"/>
      <c r="KXQ1" s="785"/>
      <c r="KXR1" s="785"/>
      <c r="KXS1" s="785"/>
      <c r="KXT1" s="785"/>
      <c r="KXU1" s="785"/>
      <c r="KXV1" s="785"/>
      <c r="KXW1" s="785"/>
      <c r="KXX1" s="785"/>
      <c r="KXY1" s="785"/>
      <c r="KXZ1" s="785"/>
      <c r="KYA1" s="785"/>
      <c r="KYB1" s="785"/>
      <c r="KYC1" s="785"/>
      <c r="KYD1" s="785"/>
      <c r="KYE1" s="785"/>
      <c r="KYF1" s="785"/>
      <c r="KYG1" s="785"/>
      <c r="KYH1" s="785"/>
      <c r="KYI1" s="785"/>
      <c r="KYJ1" s="785"/>
      <c r="KYK1" s="785"/>
      <c r="KYL1" s="785"/>
      <c r="KYM1" s="785"/>
      <c r="KYN1" s="785"/>
      <c r="KYO1" s="785"/>
      <c r="KYP1" s="785"/>
      <c r="KYQ1" s="785"/>
      <c r="KYR1" s="785"/>
      <c r="KYS1" s="785"/>
      <c r="KYT1" s="785"/>
      <c r="KYU1" s="785"/>
      <c r="KYV1" s="785"/>
      <c r="KYW1" s="785"/>
      <c r="KYX1" s="785"/>
      <c r="KYY1" s="785"/>
      <c r="KYZ1" s="785"/>
      <c r="KZA1" s="785"/>
      <c r="KZB1" s="785"/>
      <c r="KZC1" s="785"/>
      <c r="KZD1" s="785"/>
      <c r="KZE1" s="785"/>
      <c r="KZF1" s="785"/>
      <c r="KZG1" s="785"/>
      <c r="KZH1" s="785"/>
      <c r="KZI1" s="785"/>
      <c r="KZJ1" s="785"/>
      <c r="KZK1" s="785"/>
      <c r="KZL1" s="785"/>
      <c r="KZM1" s="785"/>
      <c r="KZN1" s="785"/>
      <c r="KZO1" s="785"/>
      <c r="KZP1" s="785"/>
      <c r="KZQ1" s="785"/>
      <c r="KZR1" s="785"/>
      <c r="KZS1" s="785"/>
      <c r="KZT1" s="785"/>
      <c r="KZU1" s="785"/>
      <c r="KZV1" s="785"/>
      <c r="KZW1" s="785"/>
      <c r="KZX1" s="785"/>
      <c r="KZY1" s="785"/>
      <c r="KZZ1" s="785"/>
      <c r="LAA1" s="785"/>
      <c r="LAB1" s="785"/>
      <c r="LAC1" s="785"/>
      <c r="LAD1" s="785"/>
      <c r="LAE1" s="785"/>
      <c r="LAF1" s="785"/>
      <c r="LAG1" s="785"/>
      <c r="LAH1" s="785"/>
      <c r="LAI1" s="785"/>
      <c r="LAJ1" s="785"/>
      <c r="LAK1" s="785"/>
      <c r="LAL1" s="785"/>
      <c r="LAM1" s="785"/>
      <c r="LAN1" s="785"/>
      <c r="LAO1" s="785"/>
      <c r="LAP1" s="785"/>
      <c r="LAQ1" s="785"/>
      <c r="LAR1" s="785"/>
      <c r="LAS1" s="785"/>
      <c r="LAT1" s="785"/>
      <c r="LAU1" s="785"/>
      <c r="LAV1" s="785"/>
      <c r="LAW1" s="785"/>
      <c r="LAX1" s="785"/>
      <c r="LAY1" s="785"/>
      <c r="LAZ1" s="785"/>
      <c r="LBA1" s="785"/>
      <c r="LBB1" s="785"/>
      <c r="LBC1" s="785"/>
      <c r="LBD1" s="785"/>
      <c r="LBE1" s="785"/>
      <c r="LBF1" s="785"/>
      <c r="LBG1" s="785"/>
      <c r="LBH1" s="785"/>
      <c r="LBI1" s="785"/>
      <c r="LBJ1" s="785"/>
      <c r="LBK1" s="785"/>
      <c r="LBL1" s="785"/>
      <c r="LBM1" s="785"/>
      <c r="LBN1" s="785"/>
      <c r="LBO1" s="785"/>
      <c r="LBP1" s="785"/>
      <c r="LBQ1" s="785"/>
      <c r="LBR1" s="785"/>
      <c r="LBS1" s="785"/>
      <c r="LBT1" s="785"/>
      <c r="LBU1" s="785"/>
      <c r="LBV1" s="785"/>
      <c r="LBW1" s="785"/>
      <c r="LBX1" s="785"/>
      <c r="LBY1" s="785"/>
      <c r="LBZ1" s="785"/>
      <c r="LCA1" s="785"/>
      <c r="LCB1" s="785"/>
      <c r="LCC1" s="785"/>
      <c r="LCD1" s="785"/>
      <c r="LCE1" s="785"/>
      <c r="LCF1" s="785"/>
      <c r="LCG1" s="785"/>
      <c r="LCH1" s="785"/>
      <c r="LCI1" s="785"/>
      <c r="LCJ1" s="785"/>
      <c r="LCK1" s="785"/>
      <c r="LCL1" s="785"/>
      <c r="LCM1" s="785"/>
      <c r="LCN1" s="785"/>
      <c r="LCO1" s="785"/>
      <c r="LCP1" s="785"/>
      <c r="LCQ1" s="785"/>
      <c r="LCR1" s="785"/>
      <c r="LCS1" s="785"/>
      <c r="LCT1" s="785"/>
      <c r="LCU1" s="785"/>
      <c r="LCV1" s="785"/>
      <c r="LCW1" s="785"/>
      <c r="LCX1" s="785"/>
      <c r="LCY1" s="785"/>
      <c r="LCZ1" s="785"/>
      <c r="LDA1" s="785"/>
      <c r="LDB1" s="785"/>
      <c r="LDC1" s="785"/>
      <c r="LDD1" s="785"/>
      <c r="LDE1" s="785"/>
      <c r="LDF1" s="785"/>
      <c r="LDG1" s="785"/>
      <c r="LDH1" s="785"/>
      <c r="LDI1" s="785"/>
      <c r="LDJ1" s="785"/>
      <c r="LDK1" s="785"/>
      <c r="LDL1" s="785"/>
      <c r="LDM1" s="785"/>
      <c r="LDN1" s="785"/>
      <c r="LDO1" s="785"/>
      <c r="LDP1" s="785"/>
      <c r="LDQ1" s="785"/>
      <c r="LDR1" s="785"/>
      <c r="LDS1" s="785"/>
      <c r="LDT1" s="785"/>
      <c r="LDU1" s="785"/>
      <c r="LDV1" s="785"/>
      <c r="LDW1" s="785"/>
      <c r="LDX1" s="785"/>
      <c r="LDY1" s="785"/>
      <c r="LDZ1" s="785"/>
      <c r="LEA1" s="785"/>
      <c r="LEB1" s="785"/>
      <c r="LEC1" s="785"/>
      <c r="LED1" s="785"/>
      <c r="LEE1" s="785"/>
      <c r="LEF1" s="785"/>
      <c r="LEG1" s="785"/>
      <c r="LEH1" s="785"/>
      <c r="LEI1" s="785"/>
      <c r="LEJ1" s="785"/>
      <c r="LEK1" s="785"/>
      <c r="LEL1" s="785"/>
      <c r="LEM1" s="785"/>
      <c r="LEN1" s="785"/>
      <c r="LEO1" s="785"/>
      <c r="LEP1" s="785"/>
      <c r="LEQ1" s="785"/>
      <c r="LER1" s="785"/>
      <c r="LES1" s="785"/>
      <c r="LET1" s="785"/>
      <c r="LEU1" s="785"/>
      <c r="LEV1" s="785"/>
      <c r="LEW1" s="785"/>
      <c r="LEX1" s="785"/>
      <c r="LEY1" s="785"/>
      <c r="LEZ1" s="785"/>
      <c r="LFA1" s="785"/>
      <c r="LFB1" s="785"/>
      <c r="LFC1" s="785"/>
      <c r="LFD1" s="785"/>
      <c r="LFE1" s="785"/>
      <c r="LFF1" s="785"/>
      <c r="LFG1" s="785"/>
      <c r="LFH1" s="785"/>
      <c r="LFI1" s="785"/>
      <c r="LFJ1" s="785"/>
      <c r="LFK1" s="785"/>
      <c r="LFL1" s="785"/>
      <c r="LFM1" s="785"/>
      <c r="LFN1" s="785"/>
      <c r="LFO1" s="785"/>
      <c r="LFP1" s="785"/>
      <c r="LFQ1" s="785"/>
      <c r="LFR1" s="785"/>
      <c r="LFS1" s="785"/>
      <c r="LFT1" s="785"/>
      <c r="LFU1" s="785"/>
      <c r="LFV1" s="785"/>
      <c r="LFW1" s="785"/>
      <c r="LFX1" s="785"/>
      <c r="LFY1" s="785"/>
      <c r="LFZ1" s="785"/>
      <c r="LGA1" s="785"/>
      <c r="LGB1" s="785"/>
      <c r="LGC1" s="785"/>
      <c r="LGD1" s="785"/>
      <c r="LGE1" s="785"/>
      <c r="LGF1" s="785"/>
      <c r="LGG1" s="785"/>
      <c r="LGH1" s="785"/>
      <c r="LGI1" s="785"/>
      <c r="LGJ1" s="785"/>
      <c r="LGK1" s="785"/>
      <c r="LGL1" s="785"/>
      <c r="LGM1" s="785"/>
      <c r="LGN1" s="785"/>
      <c r="LGO1" s="785"/>
      <c r="LGP1" s="785"/>
      <c r="LGQ1" s="785"/>
      <c r="LGR1" s="785"/>
      <c r="LGS1" s="785"/>
      <c r="LGT1" s="785"/>
      <c r="LGU1" s="785"/>
      <c r="LGV1" s="785"/>
      <c r="LGW1" s="785"/>
      <c r="LGX1" s="785"/>
      <c r="LGY1" s="785"/>
      <c r="LGZ1" s="785"/>
      <c r="LHA1" s="785"/>
      <c r="LHB1" s="785"/>
      <c r="LHC1" s="785"/>
      <c r="LHD1" s="785"/>
      <c r="LHE1" s="785"/>
      <c r="LHF1" s="785"/>
      <c r="LHG1" s="785"/>
      <c r="LHH1" s="785"/>
      <c r="LHI1" s="785"/>
      <c r="LHJ1" s="785"/>
      <c r="LHK1" s="785"/>
      <c r="LHL1" s="785"/>
      <c r="LHM1" s="785"/>
      <c r="LHN1" s="785"/>
      <c r="LHO1" s="785"/>
      <c r="LHP1" s="785"/>
      <c r="LHQ1" s="785"/>
      <c r="LHR1" s="785"/>
      <c r="LHS1" s="785"/>
      <c r="LHT1" s="785"/>
      <c r="LHU1" s="785"/>
      <c r="LHV1" s="785"/>
      <c r="LHW1" s="785"/>
      <c r="LHX1" s="785"/>
      <c r="LHY1" s="785"/>
      <c r="LHZ1" s="785"/>
      <c r="LIA1" s="785"/>
      <c r="LIB1" s="785"/>
      <c r="LIC1" s="785"/>
      <c r="LID1" s="785"/>
      <c r="LIE1" s="785"/>
      <c r="LIF1" s="785"/>
      <c r="LIG1" s="785"/>
      <c r="LIH1" s="785"/>
      <c r="LII1" s="785"/>
      <c r="LIJ1" s="785"/>
      <c r="LIK1" s="785"/>
      <c r="LIL1" s="785"/>
      <c r="LIM1" s="785"/>
      <c r="LIN1" s="785"/>
      <c r="LIO1" s="785"/>
      <c r="LIP1" s="785"/>
      <c r="LIQ1" s="785"/>
      <c r="LIR1" s="785"/>
      <c r="LIS1" s="785"/>
      <c r="LIT1" s="785"/>
      <c r="LIU1" s="785"/>
      <c r="LIV1" s="785"/>
      <c r="LIW1" s="785"/>
      <c r="LIX1" s="785"/>
      <c r="LIY1" s="785"/>
      <c r="LIZ1" s="785"/>
      <c r="LJA1" s="785"/>
      <c r="LJB1" s="785"/>
      <c r="LJC1" s="785"/>
      <c r="LJD1" s="785"/>
      <c r="LJE1" s="785"/>
      <c r="LJF1" s="785"/>
      <c r="LJG1" s="785"/>
      <c r="LJH1" s="785"/>
      <c r="LJI1" s="785"/>
      <c r="LJJ1" s="785"/>
      <c r="LJK1" s="785"/>
      <c r="LJL1" s="785"/>
      <c r="LJM1" s="785"/>
      <c r="LJN1" s="785"/>
      <c r="LJO1" s="785"/>
      <c r="LJP1" s="785"/>
      <c r="LJQ1" s="785"/>
      <c r="LJR1" s="785"/>
      <c r="LJS1" s="785"/>
      <c r="LJT1" s="785"/>
      <c r="LJU1" s="785"/>
      <c r="LJV1" s="785"/>
      <c r="LJW1" s="785"/>
      <c r="LJX1" s="785"/>
      <c r="LJY1" s="785"/>
      <c r="LJZ1" s="785"/>
      <c r="LKA1" s="785"/>
      <c r="LKB1" s="785"/>
      <c r="LKC1" s="785"/>
      <c r="LKD1" s="785"/>
      <c r="LKE1" s="785"/>
      <c r="LKF1" s="785"/>
      <c r="LKG1" s="785"/>
      <c r="LKH1" s="785"/>
      <c r="LKI1" s="785"/>
      <c r="LKJ1" s="785"/>
      <c r="LKK1" s="785"/>
      <c r="LKL1" s="785"/>
      <c r="LKM1" s="785"/>
      <c r="LKN1" s="785"/>
      <c r="LKO1" s="785"/>
      <c r="LKP1" s="785"/>
      <c r="LKQ1" s="785"/>
      <c r="LKR1" s="785"/>
      <c r="LKS1" s="785"/>
      <c r="LKT1" s="785"/>
      <c r="LKU1" s="785"/>
      <c r="LKV1" s="785"/>
      <c r="LKW1" s="785"/>
      <c r="LKX1" s="785"/>
      <c r="LKY1" s="785"/>
      <c r="LKZ1" s="785"/>
      <c r="LLA1" s="785"/>
      <c r="LLB1" s="785"/>
      <c r="LLC1" s="785"/>
      <c r="LLD1" s="785"/>
      <c r="LLE1" s="785"/>
      <c r="LLF1" s="785"/>
      <c r="LLG1" s="785"/>
      <c r="LLH1" s="785"/>
      <c r="LLI1" s="785"/>
      <c r="LLJ1" s="785"/>
      <c r="LLK1" s="785"/>
      <c r="LLL1" s="785"/>
      <c r="LLM1" s="785"/>
      <c r="LLN1" s="785"/>
      <c r="LLO1" s="785"/>
      <c r="LLP1" s="785"/>
      <c r="LLQ1" s="785"/>
      <c r="LLR1" s="785"/>
      <c r="LLS1" s="785"/>
      <c r="LLT1" s="785"/>
      <c r="LLU1" s="785"/>
      <c r="LLV1" s="785"/>
      <c r="LLW1" s="785"/>
      <c r="LLX1" s="785"/>
      <c r="LLY1" s="785"/>
      <c r="LLZ1" s="785"/>
      <c r="LMA1" s="785"/>
      <c r="LMB1" s="785"/>
      <c r="LMC1" s="785"/>
      <c r="LMD1" s="785"/>
      <c r="LME1" s="785"/>
      <c r="LMF1" s="785"/>
      <c r="LMG1" s="785"/>
      <c r="LMH1" s="785"/>
      <c r="LMI1" s="785"/>
      <c r="LMJ1" s="785"/>
      <c r="LMK1" s="785"/>
      <c r="LML1" s="785"/>
      <c r="LMM1" s="785"/>
      <c r="LMN1" s="785"/>
      <c r="LMO1" s="785"/>
      <c r="LMP1" s="785"/>
      <c r="LMQ1" s="785"/>
      <c r="LMR1" s="785"/>
      <c r="LMS1" s="785"/>
      <c r="LMT1" s="785"/>
      <c r="LMU1" s="785"/>
      <c r="LMV1" s="785"/>
      <c r="LMW1" s="785"/>
      <c r="LMX1" s="785"/>
      <c r="LMY1" s="785"/>
      <c r="LMZ1" s="785"/>
      <c r="LNA1" s="785"/>
      <c r="LNB1" s="785"/>
      <c r="LNC1" s="785"/>
      <c r="LND1" s="785"/>
      <c r="LNE1" s="785"/>
      <c r="LNF1" s="785"/>
      <c r="LNG1" s="785"/>
      <c r="LNH1" s="785"/>
      <c r="LNI1" s="785"/>
      <c r="LNJ1" s="785"/>
      <c r="LNK1" s="785"/>
      <c r="LNL1" s="785"/>
      <c r="LNM1" s="785"/>
      <c r="LNN1" s="785"/>
      <c r="LNO1" s="785"/>
      <c r="LNP1" s="785"/>
      <c r="LNQ1" s="785"/>
      <c r="LNR1" s="785"/>
      <c r="LNS1" s="785"/>
      <c r="LNT1" s="785"/>
      <c r="LNU1" s="785"/>
      <c r="LNV1" s="785"/>
      <c r="LNW1" s="785"/>
      <c r="LNX1" s="785"/>
      <c r="LNY1" s="785"/>
      <c r="LNZ1" s="785"/>
      <c r="LOA1" s="785"/>
      <c r="LOB1" s="785"/>
      <c r="LOC1" s="785"/>
      <c r="LOD1" s="785"/>
      <c r="LOE1" s="785"/>
      <c r="LOF1" s="785"/>
      <c r="LOG1" s="785"/>
      <c r="LOH1" s="785"/>
      <c r="LOI1" s="785"/>
      <c r="LOJ1" s="785"/>
      <c r="LOK1" s="785"/>
      <c r="LOL1" s="785"/>
      <c r="LOM1" s="785"/>
      <c r="LON1" s="785"/>
      <c r="LOO1" s="785"/>
      <c r="LOP1" s="785"/>
      <c r="LOQ1" s="785"/>
      <c r="LOR1" s="785"/>
      <c r="LOS1" s="785"/>
      <c r="LOT1" s="785"/>
      <c r="LOU1" s="785"/>
      <c r="LOV1" s="785"/>
      <c r="LOW1" s="785"/>
      <c r="LOX1" s="785"/>
      <c r="LOY1" s="785"/>
      <c r="LOZ1" s="785"/>
      <c r="LPA1" s="785"/>
      <c r="LPB1" s="785"/>
      <c r="LPC1" s="785"/>
      <c r="LPD1" s="785"/>
      <c r="LPE1" s="785"/>
      <c r="LPF1" s="785"/>
      <c r="LPG1" s="785"/>
      <c r="LPH1" s="785"/>
      <c r="LPI1" s="785"/>
      <c r="LPJ1" s="785"/>
      <c r="LPK1" s="785"/>
      <c r="LPL1" s="785"/>
      <c r="LPM1" s="785"/>
      <c r="LPN1" s="785"/>
      <c r="LPO1" s="785"/>
      <c r="LPP1" s="785"/>
      <c r="LPQ1" s="785"/>
      <c r="LPR1" s="785"/>
      <c r="LPS1" s="785"/>
      <c r="LPT1" s="785"/>
      <c r="LPU1" s="785"/>
      <c r="LPV1" s="785"/>
      <c r="LPW1" s="785"/>
      <c r="LPX1" s="785"/>
      <c r="LPY1" s="785"/>
      <c r="LPZ1" s="785"/>
      <c r="LQA1" s="785"/>
      <c r="LQB1" s="785"/>
      <c r="LQC1" s="785"/>
      <c r="LQD1" s="785"/>
      <c r="LQE1" s="785"/>
      <c r="LQF1" s="785"/>
      <c r="LQG1" s="785"/>
      <c r="LQH1" s="785"/>
      <c r="LQI1" s="785"/>
      <c r="LQJ1" s="785"/>
      <c r="LQK1" s="785"/>
      <c r="LQL1" s="785"/>
      <c r="LQM1" s="785"/>
      <c r="LQN1" s="785"/>
      <c r="LQO1" s="785"/>
      <c r="LQP1" s="785"/>
      <c r="LQQ1" s="785"/>
      <c r="LQR1" s="785"/>
      <c r="LQS1" s="785"/>
      <c r="LQT1" s="785"/>
      <c r="LQU1" s="785"/>
      <c r="LQV1" s="785"/>
      <c r="LQW1" s="785"/>
      <c r="LQX1" s="785"/>
      <c r="LQY1" s="785"/>
      <c r="LQZ1" s="785"/>
      <c r="LRA1" s="785"/>
      <c r="LRB1" s="785"/>
      <c r="LRC1" s="785"/>
      <c r="LRD1" s="785"/>
      <c r="LRE1" s="785"/>
      <c r="LRF1" s="785"/>
      <c r="LRG1" s="785"/>
      <c r="LRH1" s="785"/>
      <c r="LRI1" s="785"/>
      <c r="LRJ1" s="785"/>
      <c r="LRK1" s="785"/>
      <c r="LRL1" s="785"/>
      <c r="LRM1" s="785"/>
      <c r="LRN1" s="785"/>
      <c r="LRO1" s="785"/>
      <c r="LRP1" s="785"/>
      <c r="LRQ1" s="785"/>
      <c r="LRR1" s="785"/>
      <c r="LRS1" s="785"/>
      <c r="LRT1" s="785"/>
      <c r="LRU1" s="785"/>
      <c r="LRV1" s="785"/>
      <c r="LRW1" s="785"/>
      <c r="LRX1" s="785"/>
      <c r="LRY1" s="785"/>
      <c r="LRZ1" s="785"/>
      <c r="LSA1" s="785"/>
      <c r="LSB1" s="785"/>
      <c r="LSC1" s="785"/>
      <c r="LSD1" s="785"/>
      <c r="LSE1" s="785"/>
      <c r="LSF1" s="785"/>
      <c r="LSG1" s="785"/>
      <c r="LSH1" s="785"/>
      <c r="LSI1" s="785"/>
      <c r="LSJ1" s="785"/>
      <c r="LSK1" s="785"/>
      <c r="LSL1" s="785"/>
      <c r="LSM1" s="785"/>
      <c r="LSN1" s="785"/>
      <c r="LSO1" s="785"/>
      <c r="LSP1" s="785"/>
      <c r="LSQ1" s="785"/>
      <c r="LSR1" s="785"/>
      <c r="LSS1" s="785"/>
      <c r="LST1" s="785"/>
      <c r="LSU1" s="785"/>
      <c r="LSV1" s="785"/>
      <c r="LSW1" s="785"/>
      <c r="LSX1" s="785"/>
      <c r="LSY1" s="785"/>
      <c r="LSZ1" s="785"/>
      <c r="LTA1" s="785"/>
      <c r="LTB1" s="785"/>
      <c r="LTC1" s="785"/>
      <c r="LTD1" s="785"/>
      <c r="LTE1" s="785"/>
      <c r="LTF1" s="785"/>
      <c r="LTG1" s="785"/>
      <c r="LTH1" s="785"/>
      <c r="LTI1" s="785"/>
      <c r="LTJ1" s="785"/>
      <c r="LTK1" s="785"/>
      <c r="LTL1" s="785"/>
      <c r="LTM1" s="785"/>
      <c r="LTN1" s="785"/>
      <c r="LTO1" s="785"/>
      <c r="LTP1" s="785"/>
      <c r="LTQ1" s="785"/>
      <c r="LTR1" s="785"/>
      <c r="LTS1" s="785"/>
      <c r="LTT1" s="785"/>
      <c r="LTU1" s="785"/>
      <c r="LTV1" s="785"/>
      <c r="LTW1" s="785"/>
      <c r="LTX1" s="785"/>
      <c r="LTY1" s="785"/>
      <c r="LTZ1" s="785"/>
      <c r="LUA1" s="785"/>
      <c r="LUB1" s="785"/>
      <c r="LUC1" s="785"/>
      <c r="LUD1" s="785"/>
      <c r="LUE1" s="785"/>
      <c r="LUF1" s="785"/>
      <c r="LUG1" s="785"/>
      <c r="LUH1" s="785"/>
      <c r="LUI1" s="785"/>
      <c r="LUJ1" s="785"/>
      <c r="LUK1" s="785"/>
      <c r="LUL1" s="785"/>
      <c r="LUM1" s="785"/>
      <c r="LUN1" s="785"/>
      <c r="LUO1" s="785"/>
      <c r="LUP1" s="785"/>
      <c r="LUQ1" s="785"/>
      <c r="LUR1" s="785"/>
      <c r="LUS1" s="785"/>
      <c r="LUT1" s="785"/>
      <c r="LUU1" s="785"/>
      <c r="LUV1" s="785"/>
      <c r="LUW1" s="785"/>
      <c r="LUX1" s="785"/>
      <c r="LUY1" s="785"/>
      <c r="LUZ1" s="785"/>
      <c r="LVA1" s="785"/>
      <c r="LVB1" s="785"/>
      <c r="LVC1" s="785"/>
      <c r="LVD1" s="785"/>
      <c r="LVE1" s="785"/>
      <c r="LVF1" s="785"/>
      <c r="LVG1" s="785"/>
      <c r="LVH1" s="785"/>
      <c r="LVI1" s="785"/>
      <c r="LVJ1" s="785"/>
      <c r="LVK1" s="785"/>
      <c r="LVL1" s="785"/>
      <c r="LVM1" s="785"/>
      <c r="LVN1" s="785"/>
      <c r="LVO1" s="785"/>
      <c r="LVP1" s="785"/>
      <c r="LVQ1" s="785"/>
      <c r="LVR1" s="785"/>
      <c r="LVS1" s="785"/>
      <c r="LVT1" s="785"/>
      <c r="LVU1" s="785"/>
      <c r="LVV1" s="785"/>
      <c r="LVW1" s="785"/>
      <c r="LVX1" s="785"/>
      <c r="LVY1" s="785"/>
      <c r="LVZ1" s="785"/>
      <c r="LWA1" s="785"/>
      <c r="LWB1" s="785"/>
      <c r="LWC1" s="785"/>
      <c r="LWD1" s="785"/>
      <c r="LWE1" s="785"/>
      <c r="LWF1" s="785"/>
      <c r="LWG1" s="785"/>
      <c r="LWH1" s="785"/>
      <c r="LWI1" s="785"/>
      <c r="LWJ1" s="785"/>
      <c r="LWK1" s="785"/>
      <c r="LWL1" s="785"/>
      <c r="LWM1" s="785"/>
      <c r="LWN1" s="785"/>
      <c r="LWO1" s="785"/>
      <c r="LWP1" s="785"/>
      <c r="LWQ1" s="785"/>
      <c r="LWR1" s="785"/>
      <c r="LWS1" s="785"/>
      <c r="LWT1" s="785"/>
      <c r="LWU1" s="785"/>
      <c r="LWV1" s="785"/>
      <c r="LWW1" s="785"/>
      <c r="LWX1" s="785"/>
      <c r="LWY1" s="785"/>
      <c r="LWZ1" s="785"/>
      <c r="LXA1" s="785"/>
      <c r="LXB1" s="785"/>
      <c r="LXC1" s="785"/>
      <c r="LXD1" s="785"/>
      <c r="LXE1" s="785"/>
      <c r="LXF1" s="785"/>
      <c r="LXG1" s="785"/>
      <c r="LXH1" s="785"/>
      <c r="LXI1" s="785"/>
      <c r="LXJ1" s="785"/>
      <c r="LXK1" s="785"/>
      <c r="LXL1" s="785"/>
      <c r="LXM1" s="785"/>
      <c r="LXN1" s="785"/>
      <c r="LXO1" s="785"/>
      <c r="LXP1" s="785"/>
      <c r="LXQ1" s="785"/>
      <c r="LXR1" s="785"/>
      <c r="LXS1" s="785"/>
      <c r="LXT1" s="785"/>
      <c r="LXU1" s="785"/>
      <c r="LXV1" s="785"/>
      <c r="LXW1" s="785"/>
      <c r="LXX1" s="785"/>
      <c r="LXY1" s="785"/>
      <c r="LXZ1" s="785"/>
      <c r="LYA1" s="785"/>
      <c r="LYB1" s="785"/>
      <c r="LYC1" s="785"/>
      <c r="LYD1" s="785"/>
      <c r="LYE1" s="785"/>
      <c r="LYF1" s="785"/>
      <c r="LYG1" s="785"/>
      <c r="LYH1" s="785"/>
      <c r="LYI1" s="785"/>
      <c r="LYJ1" s="785"/>
      <c r="LYK1" s="785"/>
      <c r="LYL1" s="785"/>
      <c r="LYM1" s="785"/>
      <c r="LYN1" s="785"/>
      <c r="LYO1" s="785"/>
      <c r="LYP1" s="785"/>
      <c r="LYQ1" s="785"/>
      <c r="LYR1" s="785"/>
      <c r="LYS1" s="785"/>
      <c r="LYT1" s="785"/>
      <c r="LYU1" s="785"/>
      <c r="LYV1" s="785"/>
      <c r="LYW1" s="785"/>
      <c r="LYX1" s="785"/>
      <c r="LYY1" s="785"/>
      <c r="LYZ1" s="785"/>
      <c r="LZA1" s="785"/>
      <c r="LZB1" s="785"/>
      <c r="LZC1" s="785"/>
      <c r="LZD1" s="785"/>
      <c r="LZE1" s="785"/>
      <c r="LZF1" s="785"/>
      <c r="LZG1" s="785"/>
      <c r="LZH1" s="785"/>
      <c r="LZI1" s="785"/>
      <c r="LZJ1" s="785"/>
      <c r="LZK1" s="785"/>
      <c r="LZL1" s="785"/>
      <c r="LZM1" s="785"/>
      <c r="LZN1" s="785"/>
      <c r="LZO1" s="785"/>
      <c r="LZP1" s="785"/>
      <c r="LZQ1" s="785"/>
      <c r="LZR1" s="785"/>
      <c r="LZS1" s="785"/>
      <c r="LZT1" s="785"/>
      <c r="LZU1" s="785"/>
      <c r="LZV1" s="785"/>
      <c r="LZW1" s="785"/>
      <c r="LZX1" s="785"/>
      <c r="LZY1" s="785"/>
      <c r="LZZ1" s="785"/>
      <c r="MAA1" s="785"/>
      <c r="MAB1" s="785"/>
      <c r="MAC1" s="785"/>
      <c r="MAD1" s="785"/>
      <c r="MAE1" s="785"/>
      <c r="MAF1" s="785"/>
      <c r="MAG1" s="785"/>
      <c r="MAH1" s="785"/>
      <c r="MAI1" s="785"/>
      <c r="MAJ1" s="785"/>
      <c r="MAK1" s="785"/>
      <c r="MAL1" s="785"/>
      <c r="MAM1" s="785"/>
      <c r="MAN1" s="785"/>
      <c r="MAO1" s="785"/>
      <c r="MAP1" s="785"/>
      <c r="MAQ1" s="785"/>
      <c r="MAR1" s="785"/>
      <c r="MAS1" s="785"/>
      <c r="MAT1" s="785"/>
      <c r="MAU1" s="785"/>
      <c r="MAV1" s="785"/>
      <c r="MAW1" s="785"/>
      <c r="MAX1" s="785"/>
      <c r="MAY1" s="785"/>
      <c r="MAZ1" s="785"/>
      <c r="MBA1" s="785"/>
      <c r="MBB1" s="785"/>
      <c r="MBC1" s="785"/>
      <c r="MBD1" s="785"/>
      <c r="MBE1" s="785"/>
      <c r="MBF1" s="785"/>
      <c r="MBG1" s="785"/>
      <c r="MBH1" s="785"/>
      <c r="MBI1" s="785"/>
      <c r="MBJ1" s="785"/>
      <c r="MBK1" s="785"/>
      <c r="MBL1" s="785"/>
      <c r="MBM1" s="785"/>
      <c r="MBN1" s="785"/>
      <c r="MBO1" s="785"/>
      <c r="MBP1" s="785"/>
      <c r="MBQ1" s="785"/>
      <c r="MBR1" s="785"/>
      <c r="MBS1" s="785"/>
      <c r="MBT1" s="785"/>
      <c r="MBU1" s="785"/>
      <c r="MBV1" s="785"/>
      <c r="MBW1" s="785"/>
      <c r="MBX1" s="785"/>
      <c r="MBY1" s="785"/>
      <c r="MBZ1" s="785"/>
      <c r="MCA1" s="785"/>
      <c r="MCB1" s="785"/>
      <c r="MCC1" s="785"/>
      <c r="MCD1" s="785"/>
      <c r="MCE1" s="785"/>
      <c r="MCF1" s="785"/>
      <c r="MCG1" s="785"/>
      <c r="MCH1" s="785"/>
      <c r="MCI1" s="785"/>
      <c r="MCJ1" s="785"/>
      <c r="MCK1" s="785"/>
      <c r="MCL1" s="785"/>
      <c r="MCM1" s="785"/>
      <c r="MCN1" s="785"/>
      <c r="MCO1" s="785"/>
      <c r="MCP1" s="785"/>
      <c r="MCQ1" s="785"/>
      <c r="MCR1" s="785"/>
      <c r="MCS1" s="785"/>
      <c r="MCT1" s="785"/>
      <c r="MCU1" s="785"/>
      <c r="MCV1" s="785"/>
      <c r="MCW1" s="785"/>
      <c r="MCX1" s="785"/>
      <c r="MCY1" s="785"/>
      <c r="MCZ1" s="785"/>
      <c r="MDA1" s="785"/>
      <c r="MDB1" s="785"/>
      <c r="MDC1" s="785"/>
      <c r="MDD1" s="785"/>
      <c r="MDE1" s="785"/>
      <c r="MDF1" s="785"/>
      <c r="MDG1" s="785"/>
      <c r="MDH1" s="785"/>
      <c r="MDI1" s="785"/>
      <c r="MDJ1" s="785"/>
      <c r="MDK1" s="785"/>
      <c r="MDL1" s="785"/>
      <c r="MDM1" s="785"/>
      <c r="MDN1" s="785"/>
      <c r="MDO1" s="785"/>
      <c r="MDP1" s="785"/>
      <c r="MDQ1" s="785"/>
      <c r="MDR1" s="785"/>
      <c r="MDS1" s="785"/>
      <c r="MDT1" s="785"/>
      <c r="MDU1" s="785"/>
      <c r="MDV1" s="785"/>
      <c r="MDW1" s="785"/>
      <c r="MDX1" s="785"/>
      <c r="MDY1" s="785"/>
      <c r="MDZ1" s="785"/>
      <c r="MEA1" s="785"/>
      <c r="MEB1" s="785"/>
      <c r="MEC1" s="785"/>
      <c r="MED1" s="785"/>
      <c r="MEE1" s="785"/>
      <c r="MEF1" s="785"/>
      <c r="MEG1" s="785"/>
      <c r="MEH1" s="785"/>
      <c r="MEI1" s="785"/>
      <c r="MEJ1" s="785"/>
      <c r="MEK1" s="785"/>
      <c r="MEL1" s="785"/>
      <c r="MEM1" s="785"/>
      <c r="MEN1" s="785"/>
      <c r="MEO1" s="785"/>
      <c r="MEP1" s="785"/>
      <c r="MEQ1" s="785"/>
      <c r="MER1" s="785"/>
      <c r="MES1" s="785"/>
      <c r="MET1" s="785"/>
      <c r="MEU1" s="785"/>
      <c r="MEV1" s="785"/>
      <c r="MEW1" s="785"/>
      <c r="MEX1" s="785"/>
      <c r="MEY1" s="785"/>
      <c r="MEZ1" s="785"/>
      <c r="MFA1" s="785"/>
      <c r="MFB1" s="785"/>
      <c r="MFC1" s="785"/>
      <c r="MFD1" s="785"/>
      <c r="MFE1" s="785"/>
      <c r="MFF1" s="785"/>
      <c r="MFG1" s="785"/>
      <c r="MFH1" s="785"/>
      <c r="MFI1" s="785"/>
      <c r="MFJ1" s="785"/>
      <c r="MFK1" s="785"/>
      <c r="MFL1" s="785"/>
      <c r="MFM1" s="785"/>
      <c r="MFN1" s="785"/>
      <c r="MFO1" s="785"/>
      <c r="MFP1" s="785"/>
      <c r="MFQ1" s="785"/>
      <c r="MFR1" s="785"/>
      <c r="MFS1" s="785"/>
      <c r="MFT1" s="785"/>
      <c r="MFU1" s="785"/>
      <c r="MFV1" s="785"/>
      <c r="MFW1" s="785"/>
      <c r="MFX1" s="785"/>
      <c r="MFY1" s="785"/>
      <c r="MFZ1" s="785"/>
      <c r="MGA1" s="785"/>
      <c r="MGB1" s="785"/>
      <c r="MGC1" s="785"/>
      <c r="MGD1" s="785"/>
      <c r="MGE1" s="785"/>
      <c r="MGF1" s="785"/>
      <c r="MGG1" s="785"/>
      <c r="MGH1" s="785"/>
      <c r="MGI1" s="785"/>
      <c r="MGJ1" s="785"/>
      <c r="MGK1" s="785"/>
      <c r="MGL1" s="785"/>
      <c r="MGM1" s="785"/>
      <c r="MGN1" s="785"/>
      <c r="MGO1" s="785"/>
      <c r="MGP1" s="785"/>
      <c r="MGQ1" s="785"/>
      <c r="MGR1" s="785"/>
      <c r="MGS1" s="785"/>
      <c r="MGT1" s="785"/>
      <c r="MGU1" s="785"/>
      <c r="MGV1" s="785"/>
      <c r="MGW1" s="785"/>
      <c r="MGX1" s="785"/>
      <c r="MGY1" s="785"/>
      <c r="MGZ1" s="785"/>
      <c r="MHA1" s="785"/>
      <c r="MHB1" s="785"/>
      <c r="MHC1" s="785"/>
      <c r="MHD1" s="785"/>
      <c r="MHE1" s="785"/>
      <c r="MHF1" s="785"/>
      <c r="MHG1" s="785"/>
      <c r="MHH1" s="785"/>
      <c r="MHI1" s="785"/>
      <c r="MHJ1" s="785"/>
      <c r="MHK1" s="785"/>
      <c r="MHL1" s="785"/>
      <c r="MHM1" s="785"/>
      <c r="MHN1" s="785"/>
      <c r="MHO1" s="785"/>
      <c r="MHP1" s="785"/>
      <c r="MHQ1" s="785"/>
      <c r="MHR1" s="785"/>
      <c r="MHS1" s="785"/>
      <c r="MHT1" s="785"/>
      <c r="MHU1" s="785"/>
      <c r="MHV1" s="785"/>
      <c r="MHW1" s="785"/>
      <c r="MHX1" s="785"/>
      <c r="MHY1" s="785"/>
      <c r="MHZ1" s="785"/>
      <c r="MIA1" s="785"/>
      <c r="MIB1" s="785"/>
      <c r="MIC1" s="785"/>
      <c r="MID1" s="785"/>
      <c r="MIE1" s="785"/>
      <c r="MIF1" s="785"/>
      <c r="MIG1" s="785"/>
      <c r="MIH1" s="785"/>
      <c r="MII1" s="785"/>
      <c r="MIJ1" s="785"/>
      <c r="MIK1" s="785"/>
      <c r="MIL1" s="785"/>
      <c r="MIM1" s="785"/>
      <c r="MIN1" s="785"/>
      <c r="MIO1" s="785"/>
      <c r="MIP1" s="785"/>
      <c r="MIQ1" s="785"/>
      <c r="MIR1" s="785"/>
      <c r="MIS1" s="785"/>
      <c r="MIT1" s="785"/>
      <c r="MIU1" s="785"/>
      <c r="MIV1" s="785"/>
      <c r="MIW1" s="785"/>
      <c r="MIX1" s="785"/>
      <c r="MIY1" s="785"/>
      <c r="MIZ1" s="785"/>
      <c r="MJA1" s="785"/>
      <c r="MJB1" s="785"/>
      <c r="MJC1" s="785"/>
      <c r="MJD1" s="785"/>
      <c r="MJE1" s="785"/>
      <c r="MJF1" s="785"/>
      <c r="MJG1" s="785"/>
      <c r="MJH1" s="785"/>
      <c r="MJI1" s="785"/>
      <c r="MJJ1" s="785"/>
      <c r="MJK1" s="785"/>
      <c r="MJL1" s="785"/>
      <c r="MJM1" s="785"/>
      <c r="MJN1" s="785"/>
      <c r="MJO1" s="785"/>
      <c r="MJP1" s="785"/>
      <c r="MJQ1" s="785"/>
      <c r="MJR1" s="785"/>
      <c r="MJS1" s="785"/>
      <c r="MJT1" s="785"/>
      <c r="MJU1" s="785"/>
      <c r="MJV1" s="785"/>
      <c r="MJW1" s="785"/>
      <c r="MJX1" s="785"/>
      <c r="MJY1" s="785"/>
      <c r="MJZ1" s="785"/>
      <c r="MKA1" s="785"/>
      <c r="MKB1" s="785"/>
      <c r="MKC1" s="785"/>
      <c r="MKD1" s="785"/>
      <c r="MKE1" s="785"/>
      <c r="MKF1" s="785"/>
      <c r="MKG1" s="785"/>
      <c r="MKH1" s="785"/>
      <c r="MKI1" s="785"/>
      <c r="MKJ1" s="785"/>
      <c r="MKK1" s="785"/>
      <c r="MKL1" s="785"/>
      <c r="MKM1" s="785"/>
      <c r="MKN1" s="785"/>
      <c r="MKO1" s="785"/>
      <c r="MKP1" s="785"/>
      <c r="MKQ1" s="785"/>
      <c r="MKR1" s="785"/>
      <c r="MKS1" s="785"/>
      <c r="MKT1" s="785"/>
      <c r="MKU1" s="785"/>
      <c r="MKV1" s="785"/>
      <c r="MKW1" s="785"/>
      <c r="MKX1" s="785"/>
      <c r="MKY1" s="785"/>
      <c r="MKZ1" s="785"/>
      <c r="MLA1" s="785"/>
      <c r="MLB1" s="785"/>
      <c r="MLC1" s="785"/>
      <c r="MLD1" s="785"/>
      <c r="MLE1" s="785"/>
      <c r="MLF1" s="785"/>
      <c r="MLG1" s="785"/>
      <c r="MLH1" s="785"/>
      <c r="MLI1" s="785"/>
      <c r="MLJ1" s="785"/>
      <c r="MLK1" s="785"/>
      <c r="MLL1" s="785"/>
      <c r="MLM1" s="785"/>
      <c r="MLN1" s="785"/>
      <c r="MLO1" s="785"/>
      <c r="MLP1" s="785"/>
      <c r="MLQ1" s="785"/>
      <c r="MLR1" s="785"/>
      <c r="MLS1" s="785"/>
      <c r="MLT1" s="785"/>
      <c r="MLU1" s="785"/>
      <c r="MLV1" s="785"/>
      <c r="MLW1" s="785"/>
      <c r="MLX1" s="785"/>
      <c r="MLY1" s="785"/>
      <c r="MLZ1" s="785"/>
      <c r="MMA1" s="785"/>
      <c r="MMB1" s="785"/>
      <c r="MMC1" s="785"/>
      <c r="MMD1" s="785"/>
      <c r="MME1" s="785"/>
      <c r="MMF1" s="785"/>
      <c r="MMG1" s="785"/>
      <c r="MMH1" s="785"/>
      <c r="MMI1" s="785"/>
      <c r="MMJ1" s="785"/>
      <c r="MMK1" s="785"/>
      <c r="MML1" s="785"/>
      <c r="MMM1" s="785"/>
      <c r="MMN1" s="785"/>
      <c r="MMO1" s="785"/>
      <c r="MMP1" s="785"/>
      <c r="MMQ1" s="785"/>
      <c r="MMR1" s="785"/>
      <c r="MMS1" s="785"/>
      <c r="MMT1" s="785"/>
      <c r="MMU1" s="785"/>
      <c r="MMV1" s="785"/>
      <c r="MMW1" s="785"/>
      <c r="MMX1" s="785"/>
      <c r="MMY1" s="785"/>
      <c r="MMZ1" s="785"/>
      <c r="MNA1" s="785"/>
      <c r="MNB1" s="785"/>
      <c r="MNC1" s="785"/>
      <c r="MND1" s="785"/>
      <c r="MNE1" s="785"/>
      <c r="MNF1" s="785"/>
      <c r="MNG1" s="785"/>
      <c r="MNH1" s="785"/>
      <c r="MNI1" s="785"/>
      <c r="MNJ1" s="785"/>
      <c r="MNK1" s="785"/>
      <c r="MNL1" s="785"/>
      <c r="MNM1" s="785"/>
      <c r="MNN1" s="785"/>
      <c r="MNO1" s="785"/>
      <c r="MNP1" s="785"/>
      <c r="MNQ1" s="785"/>
      <c r="MNR1" s="785"/>
      <c r="MNS1" s="785"/>
      <c r="MNT1" s="785"/>
      <c r="MNU1" s="785"/>
      <c r="MNV1" s="785"/>
      <c r="MNW1" s="785"/>
      <c r="MNX1" s="785"/>
      <c r="MNY1" s="785"/>
      <c r="MNZ1" s="785"/>
      <c r="MOA1" s="785"/>
      <c r="MOB1" s="785"/>
      <c r="MOC1" s="785"/>
      <c r="MOD1" s="785"/>
      <c r="MOE1" s="785"/>
      <c r="MOF1" s="785"/>
      <c r="MOG1" s="785"/>
      <c r="MOH1" s="785"/>
      <c r="MOI1" s="785"/>
      <c r="MOJ1" s="785"/>
      <c r="MOK1" s="785"/>
      <c r="MOL1" s="785"/>
      <c r="MOM1" s="785"/>
      <c r="MON1" s="785"/>
      <c r="MOO1" s="785"/>
      <c r="MOP1" s="785"/>
      <c r="MOQ1" s="785"/>
      <c r="MOR1" s="785"/>
      <c r="MOS1" s="785"/>
      <c r="MOT1" s="785"/>
      <c r="MOU1" s="785"/>
      <c r="MOV1" s="785"/>
      <c r="MOW1" s="785"/>
      <c r="MOX1" s="785"/>
      <c r="MOY1" s="785"/>
      <c r="MOZ1" s="785"/>
      <c r="MPA1" s="785"/>
      <c r="MPB1" s="785"/>
      <c r="MPC1" s="785"/>
      <c r="MPD1" s="785"/>
      <c r="MPE1" s="785"/>
      <c r="MPF1" s="785"/>
      <c r="MPG1" s="785"/>
      <c r="MPH1" s="785"/>
      <c r="MPI1" s="785"/>
      <c r="MPJ1" s="785"/>
      <c r="MPK1" s="785"/>
      <c r="MPL1" s="785"/>
      <c r="MPM1" s="785"/>
      <c r="MPN1" s="785"/>
      <c r="MPO1" s="785"/>
      <c r="MPP1" s="785"/>
      <c r="MPQ1" s="785"/>
      <c r="MPR1" s="785"/>
      <c r="MPS1" s="785"/>
      <c r="MPT1" s="785"/>
      <c r="MPU1" s="785"/>
      <c r="MPV1" s="785"/>
      <c r="MPW1" s="785"/>
      <c r="MPX1" s="785"/>
      <c r="MPY1" s="785"/>
      <c r="MPZ1" s="785"/>
      <c r="MQA1" s="785"/>
      <c r="MQB1" s="785"/>
      <c r="MQC1" s="785"/>
      <c r="MQD1" s="785"/>
      <c r="MQE1" s="785"/>
      <c r="MQF1" s="785"/>
      <c r="MQG1" s="785"/>
      <c r="MQH1" s="785"/>
      <c r="MQI1" s="785"/>
      <c r="MQJ1" s="785"/>
      <c r="MQK1" s="785"/>
      <c r="MQL1" s="785"/>
      <c r="MQM1" s="785"/>
      <c r="MQN1" s="785"/>
      <c r="MQO1" s="785"/>
      <c r="MQP1" s="785"/>
      <c r="MQQ1" s="785"/>
      <c r="MQR1" s="785"/>
      <c r="MQS1" s="785"/>
      <c r="MQT1" s="785"/>
      <c r="MQU1" s="785"/>
      <c r="MQV1" s="785"/>
      <c r="MQW1" s="785"/>
      <c r="MQX1" s="785"/>
      <c r="MQY1" s="785"/>
      <c r="MQZ1" s="785"/>
      <c r="MRA1" s="785"/>
      <c r="MRB1" s="785"/>
      <c r="MRC1" s="785"/>
      <c r="MRD1" s="785"/>
      <c r="MRE1" s="785"/>
      <c r="MRF1" s="785"/>
      <c r="MRG1" s="785"/>
      <c r="MRH1" s="785"/>
      <c r="MRI1" s="785"/>
      <c r="MRJ1" s="785"/>
      <c r="MRK1" s="785"/>
      <c r="MRL1" s="785"/>
      <c r="MRM1" s="785"/>
      <c r="MRN1" s="785"/>
      <c r="MRO1" s="785"/>
      <c r="MRP1" s="785"/>
      <c r="MRQ1" s="785"/>
      <c r="MRR1" s="785"/>
      <c r="MRS1" s="785"/>
      <c r="MRT1" s="785"/>
      <c r="MRU1" s="785"/>
      <c r="MRV1" s="785"/>
      <c r="MRW1" s="785"/>
      <c r="MRX1" s="785"/>
      <c r="MRY1" s="785"/>
      <c r="MRZ1" s="785"/>
      <c r="MSA1" s="785"/>
      <c r="MSB1" s="785"/>
      <c r="MSC1" s="785"/>
      <c r="MSD1" s="785"/>
      <c r="MSE1" s="785"/>
      <c r="MSF1" s="785"/>
      <c r="MSG1" s="785"/>
      <c r="MSH1" s="785"/>
      <c r="MSI1" s="785"/>
      <c r="MSJ1" s="785"/>
      <c r="MSK1" s="785"/>
      <c r="MSL1" s="785"/>
      <c r="MSM1" s="785"/>
      <c r="MSN1" s="785"/>
      <c r="MSO1" s="785"/>
      <c r="MSP1" s="785"/>
      <c r="MSQ1" s="785"/>
      <c r="MSR1" s="785"/>
      <c r="MSS1" s="785"/>
      <c r="MST1" s="785"/>
      <c r="MSU1" s="785"/>
      <c r="MSV1" s="785"/>
      <c r="MSW1" s="785"/>
      <c r="MSX1" s="785"/>
      <c r="MSY1" s="785"/>
      <c r="MSZ1" s="785"/>
      <c r="MTA1" s="785"/>
      <c r="MTB1" s="785"/>
      <c r="MTC1" s="785"/>
      <c r="MTD1" s="785"/>
      <c r="MTE1" s="785"/>
      <c r="MTF1" s="785"/>
      <c r="MTG1" s="785"/>
      <c r="MTH1" s="785"/>
      <c r="MTI1" s="785"/>
      <c r="MTJ1" s="785"/>
      <c r="MTK1" s="785"/>
      <c r="MTL1" s="785"/>
      <c r="MTM1" s="785"/>
      <c r="MTN1" s="785"/>
      <c r="MTO1" s="785"/>
      <c r="MTP1" s="785"/>
      <c r="MTQ1" s="785"/>
      <c r="MTR1" s="785"/>
      <c r="MTS1" s="785"/>
      <c r="MTT1" s="785"/>
      <c r="MTU1" s="785"/>
      <c r="MTV1" s="785"/>
      <c r="MTW1" s="785"/>
      <c r="MTX1" s="785"/>
      <c r="MTY1" s="785"/>
      <c r="MTZ1" s="785"/>
      <c r="MUA1" s="785"/>
      <c r="MUB1" s="785"/>
      <c r="MUC1" s="785"/>
      <c r="MUD1" s="785"/>
      <c r="MUE1" s="785"/>
      <c r="MUF1" s="785"/>
      <c r="MUG1" s="785"/>
      <c r="MUH1" s="785"/>
      <c r="MUI1" s="785"/>
      <c r="MUJ1" s="785"/>
      <c r="MUK1" s="785"/>
      <c r="MUL1" s="785"/>
      <c r="MUM1" s="785"/>
      <c r="MUN1" s="785"/>
      <c r="MUO1" s="785"/>
      <c r="MUP1" s="785"/>
      <c r="MUQ1" s="785"/>
      <c r="MUR1" s="785"/>
      <c r="MUS1" s="785"/>
      <c r="MUT1" s="785"/>
      <c r="MUU1" s="785"/>
      <c r="MUV1" s="785"/>
      <c r="MUW1" s="785"/>
      <c r="MUX1" s="785"/>
      <c r="MUY1" s="785"/>
      <c r="MUZ1" s="785"/>
      <c r="MVA1" s="785"/>
      <c r="MVB1" s="785"/>
      <c r="MVC1" s="785"/>
      <c r="MVD1" s="785"/>
      <c r="MVE1" s="785"/>
      <c r="MVF1" s="785"/>
      <c r="MVG1" s="785"/>
      <c r="MVH1" s="785"/>
      <c r="MVI1" s="785"/>
      <c r="MVJ1" s="785"/>
      <c r="MVK1" s="785"/>
      <c r="MVL1" s="785"/>
      <c r="MVM1" s="785"/>
      <c r="MVN1" s="785"/>
      <c r="MVO1" s="785"/>
      <c r="MVP1" s="785"/>
      <c r="MVQ1" s="785"/>
      <c r="MVR1" s="785"/>
      <c r="MVS1" s="785"/>
      <c r="MVT1" s="785"/>
      <c r="MVU1" s="785"/>
      <c r="MVV1" s="785"/>
      <c r="MVW1" s="785"/>
      <c r="MVX1" s="785"/>
      <c r="MVY1" s="785"/>
      <c r="MVZ1" s="785"/>
      <c r="MWA1" s="785"/>
      <c r="MWB1" s="785"/>
      <c r="MWC1" s="785"/>
      <c r="MWD1" s="785"/>
      <c r="MWE1" s="785"/>
      <c r="MWF1" s="785"/>
      <c r="MWG1" s="785"/>
      <c r="MWH1" s="785"/>
      <c r="MWI1" s="785"/>
      <c r="MWJ1" s="785"/>
      <c r="MWK1" s="785"/>
      <c r="MWL1" s="785"/>
      <c r="MWM1" s="785"/>
      <c r="MWN1" s="785"/>
      <c r="MWO1" s="785"/>
      <c r="MWP1" s="785"/>
      <c r="MWQ1" s="785"/>
      <c r="MWR1" s="785"/>
      <c r="MWS1" s="785"/>
      <c r="MWT1" s="785"/>
      <c r="MWU1" s="785"/>
      <c r="MWV1" s="785"/>
      <c r="MWW1" s="785"/>
      <c r="MWX1" s="785"/>
      <c r="MWY1" s="785"/>
      <c r="MWZ1" s="785"/>
      <c r="MXA1" s="785"/>
      <c r="MXB1" s="785"/>
      <c r="MXC1" s="785"/>
      <c r="MXD1" s="785"/>
      <c r="MXE1" s="785"/>
      <c r="MXF1" s="785"/>
      <c r="MXG1" s="785"/>
      <c r="MXH1" s="785"/>
      <c r="MXI1" s="785"/>
      <c r="MXJ1" s="785"/>
      <c r="MXK1" s="785"/>
      <c r="MXL1" s="785"/>
      <c r="MXM1" s="785"/>
      <c r="MXN1" s="785"/>
      <c r="MXO1" s="785"/>
      <c r="MXP1" s="785"/>
      <c r="MXQ1" s="785"/>
      <c r="MXR1" s="785"/>
      <c r="MXS1" s="785"/>
      <c r="MXT1" s="785"/>
      <c r="MXU1" s="785"/>
      <c r="MXV1" s="785"/>
      <c r="MXW1" s="785"/>
      <c r="MXX1" s="785"/>
      <c r="MXY1" s="785"/>
      <c r="MXZ1" s="785"/>
      <c r="MYA1" s="785"/>
      <c r="MYB1" s="785"/>
      <c r="MYC1" s="785"/>
      <c r="MYD1" s="785"/>
      <c r="MYE1" s="785"/>
      <c r="MYF1" s="785"/>
      <c r="MYG1" s="785"/>
      <c r="MYH1" s="785"/>
      <c r="MYI1" s="785"/>
      <c r="MYJ1" s="785"/>
      <c r="MYK1" s="785"/>
      <c r="MYL1" s="785"/>
      <c r="MYM1" s="785"/>
      <c r="MYN1" s="785"/>
      <c r="MYO1" s="785"/>
      <c r="MYP1" s="785"/>
      <c r="MYQ1" s="785"/>
      <c r="MYR1" s="785"/>
      <c r="MYS1" s="785"/>
      <c r="MYT1" s="785"/>
      <c r="MYU1" s="785"/>
      <c r="MYV1" s="785"/>
      <c r="MYW1" s="785"/>
      <c r="MYX1" s="785"/>
      <c r="MYY1" s="785"/>
      <c r="MYZ1" s="785"/>
      <c r="MZA1" s="785"/>
      <c r="MZB1" s="785"/>
      <c r="MZC1" s="785"/>
      <c r="MZD1" s="785"/>
      <c r="MZE1" s="785"/>
      <c r="MZF1" s="785"/>
      <c r="MZG1" s="785"/>
      <c r="MZH1" s="785"/>
      <c r="MZI1" s="785"/>
      <c r="MZJ1" s="785"/>
      <c r="MZK1" s="785"/>
      <c r="MZL1" s="785"/>
      <c r="MZM1" s="785"/>
      <c r="MZN1" s="785"/>
      <c r="MZO1" s="785"/>
      <c r="MZP1" s="785"/>
      <c r="MZQ1" s="785"/>
      <c r="MZR1" s="785"/>
      <c r="MZS1" s="785"/>
      <c r="MZT1" s="785"/>
      <c r="MZU1" s="785"/>
      <c r="MZV1" s="785"/>
      <c r="MZW1" s="785"/>
      <c r="MZX1" s="785"/>
      <c r="MZY1" s="785"/>
      <c r="MZZ1" s="785"/>
      <c r="NAA1" s="785"/>
      <c r="NAB1" s="785"/>
      <c r="NAC1" s="785"/>
      <c r="NAD1" s="785"/>
      <c r="NAE1" s="785"/>
      <c r="NAF1" s="785"/>
      <c r="NAG1" s="785"/>
      <c r="NAH1" s="785"/>
      <c r="NAI1" s="785"/>
      <c r="NAJ1" s="785"/>
      <c r="NAK1" s="785"/>
      <c r="NAL1" s="785"/>
      <c r="NAM1" s="785"/>
      <c r="NAN1" s="785"/>
      <c r="NAO1" s="785"/>
      <c r="NAP1" s="785"/>
      <c r="NAQ1" s="785"/>
      <c r="NAR1" s="785"/>
      <c r="NAS1" s="785"/>
      <c r="NAT1" s="785"/>
      <c r="NAU1" s="785"/>
      <c r="NAV1" s="785"/>
      <c r="NAW1" s="785"/>
      <c r="NAX1" s="785"/>
      <c r="NAY1" s="785"/>
      <c r="NAZ1" s="785"/>
      <c r="NBA1" s="785"/>
      <c r="NBB1" s="785"/>
      <c r="NBC1" s="785"/>
      <c r="NBD1" s="785"/>
      <c r="NBE1" s="785"/>
      <c r="NBF1" s="785"/>
      <c r="NBG1" s="785"/>
      <c r="NBH1" s="785"/>
      <c r="NBI1" s="785"/>
      <c r="NBJ1" s="785"/>
      <c r="NBK1" s="785"/>
      <c r="NBL1" s="785"/>
      <c r="NBM1" s="785"/>
      <c r="NBN1" s="785"/>
      <c r="NBO1" s="785"/>
      <c r="NBP1" s="785"/>
      <c r="NBQ1" s="785"/>
      <c r="NBR1" s="785"/>
      <c r="NBS1" s="785"/>
      <c r="NBT1" s="785"/>
      <c r="NBU1" s="785"/>
      <c r="NBV1" s="785"/>
      <c r="NBW1" s="785"/>
      <c r="NBX1" s="785"/>
      <c r="NBY1" s="785"/>
      <c r="NBZ1" s="785"/>
      <c r="NCA1" s="785"/>
      <c r="NCB1" s="785"/>
      <c r="NCC1" s="785"/>
      <c r="NCD1" s="785"/>
      <c r="NCE1" s="785"/>
      <c r="NCF1" s="785"/>
      <c r="NCG1" s="785"/>
      <c r="NCH1" s="785"/>
      <c r="NCI1" s="785"/>
      <c r="NCJ1" s="785"/>
      <c r="NCK1" s="785"/>
      <c r="NCL1" s="785"/>
      <c r="NCM1" s="785"/>
      <c r="NCN1" s="785"/>
      <c r="NCO1" s="785"/>
      <c r="NCP1" s="785"/>
      <c r="NCQ1" s="785"/>
      <c r="NCR1" s="785"/>
      <c r="NCS1" s="785"/>
      <c r="NCT1" s="785"/>
      <c r="NCU1" s="785"/>
      <c r="NCV1" s="785"/>
      <c r="NCW1" s="785"/>
      <c r="NCX1" s="785"/>
      <c r="NCY1" s="785"/>
      <c r="NCZ1" s="785"/>
      <c r="NDA1" s="785"/>
      <c r="NDB1" s="785"/>
      <c r="NDC1" s="785"/>
      <c r="NDD1" s="785"/>
      <c r="NDE1" s="785"/>
      <c r="NDF1" s="785"/>
      <c r="NDG1" s="785"/>
      <c r="NDH1" s="785"/>
      <c r="NDI1" s="785"/>
      <c r="NDJ1" s="785"/>
      <c r="NDK1" s="785"/>
      <c r="NDL1" s="785"/>
      <c r="NDM1" s="785"/>
      <c r="NDN1" s="785"/>
      <c r="NDO1" s="785"/>
      <c r="NDP1" s="785"/>
      <c r="NDQ1" s="785"/>
      <c r="NDR1" s="785"/>
      <c r="NDS1" s="785"/>
      <c r="NDT1" s="785"/>
      <c r="NDU1" s="785"/>
      <c r="NDV1" s="785"/>
      <c r="NDW1" s="785"/>
      <c r="NDX1" s="785"/>
      <c r="NDY1" s="785"/>
      <c r="NDZ1" s="785"/>
      <c r="NEA1" s="785"/>
      <c r="NEB1" s="785"/>
      <c r="NEC1" s="785"/>
      <c r="NED1" s="785"/>
      <c r="NEE1" s="785"/>
      <c r="NEF1" s="785"/>
      <c r="NEG1" s="785"/>
      <c r="NEH1" s="785"/>
      <c r="NEI1" s="785"/>
      <c r="NEJ1" s="785"/>
      <c r="NEK1" s="785"/>
      <c r="NEL1" s="785"/>
      <c r="NEM1" s="785"/>
      <c r="NEN1" s="785"/>
      <c r="NEO1" s="785"/>
      <c r="NEP1" s="785"/>
      <c r="NEQ1" s="785"/>
      <c r="NER1" s="785"/>
      <c r="NES1" s="785"/>
      <c r="NET1" s="785"/>
      <c r="NEU1" s="785"/>
      <c r="NEV1" s="785"/>
      <c r="NEW1" s="785"/>
      <c r="NEX1" s="785"/>
      <c r="NEY1" s="785"/>
      <c r="NEZ1" s="785"/>
      <c r="NFA1" s="785"/>
      <c r="NFB1" s="785"/>
      <c r="NFC1" s="785"/>
      <c r="NFD1" s="785"/>
      <c r="NFE1" s="785"/>
      <c r="NFF1" s="785"/>
      <c r="NFG1" s="785"/>
      <c r="NFH1" s="785"/>
      <c r="NFI1" s="785"/>
      <c r="NFJ1" s="785"/>
      <c r="NFK1" s="785"/>
      <c r="NFL1" s="785"/>
      <c r="NFM1" s="785"/>
      <c r="NFN1" s="785"/>
      <c r="NFO1" s="785"/>
      <c r="NFP1" s="785"/>
      <c r="NFQ1" s="785"/>
      <c r="NFR1" s="785"/>
      <c r="NFS1" s="785"/>
      <c r="NFT1" s="785"/>
      <c r="NFU1" s="785"/>
      <c r="NFV1" s="785"/>
      <c r="NFW1" s="785"/>
      <c r="NFX1" s="785"/>
      <c r="NFY1" s="785"/>
      <c r="NFZ1" s="785"/>
      <c r="NGA1" s="785"/>
      <c r="NGB1" s="785"/>
      <c r="NGC1" s="785"/>
      <c r="NGD1" s="785"/>
      <c r="NGE1" s="785"/>
      <c r="NGF1" s="785"/>
      <c r="NGG1" s="785"/>
      <c r="NGH1" s="785"/>
      <c r="NGI1" s="785"/>
      <c r="NGJ1" s="785"/>
      <c r="NGK1" s="785"/>
      <c r="NGL1" s="785"/>
      <c r="NGM1" s="785"/>
      <c r="NGN1" s="785"/>
      <c r="NGO1" s="785"/>
      <c r="NGP1" s="785"/>
      <c r="NGQ1" s="785"/>
      <c r="NGR1" s="785"/>
      <c r="NGS1" s="785"/>
      <c r="NGT1" s="785"/>
      <c r="NGU1" s="785"/>
      <c r="NGV1" s="785"/>
      <c r="NGW1" s="785"/>
      <c r="NGX1" s="785"/>
      <c r="NGY1" s="785"/>
      <c r="NGZ1" s="785"/>
      <c r="NHA1" s="785"/>
      <c r="NHB1" s="785"/>
      <c r="NHC1" s="785"/>
      <c r="NHD1" s="785"/>
      <c r="NHE1" s="785"/>
      <c r="NHF1" s="785"/>
      <c r="NHG1" s="785"/>
      <c r="NHH1" s="785"/>
      <c r="NHI1" s="785"/>
      <c r="NHJ1" s="785"/>
      <c r="NHK1" s="785"/>
      <c r="NHL1" s="785"/>
      <c r="NHM1" s="785"/>
      <c r="NHN1" s="785"/>
      <c r="NHO1" s="785"/>
      <c r="NHP1" s="785"/>
      <c r="NHQ1" s="785"/>
      <c r="NHR1" s="785"/>
      <c r="NHS1" s="785"/>
      <c r="NHT1" s="785"/>
      <c r="NHU1" s="785"/>
      <c r="NHV1" s="785"/>
      <c r="NHW1" s="785"/>
      <c r="NHX1" s="785"/>
      <c r="NHY1" s="785"/>
      <c r="NHZ1" s="785"/>
      <c r="NIA1" s="785"/>
      <c r="NIB1" s="785"/>
      <c r="NIC1" s="785"/>
      <c r="NID1" s="785"/>
      <c r="NIE1" s="785"/>
      <c r="NIF1" s="785"/>
      <c r="NIG1" s="785"/>
      <c r="NIH1" s="785"/>
      <c r="NII1" s="785"/>
      <c r="NIJ1" s="785"/>
      <c r="NIK1" s="785"/>
      <c r="NIL1" s="785"/>
      <c r="NIM1" s="785"/>
      <c r="NIN1" s="785"/>
      <c r="NIO1" s="785"/>
      <c r="NIP1" s="785"/>
      <c r="NIQ1" s="785"/>
      <c r="NIR1" s="785"/>
      <c r="NIS1" s="785"/>
      <c r="NIT1" s="785"/>
      <c r="NIU1" s="785"/>
      <c r="NIV1" s="785"/>
      <c r="NIW1" s="785"/>
      <c r="NIX1" s="785"/>
      <c r="NIY1" s="785"/>
      <c r="NIZ1" s="785"/>
      <c r="NJA1" s="785"/>
      <c r="NJB1" s="785"/>
      <c r="NJC1" s="785"/>
      <c r="NJD1" s="785"/>
      <c r="NJE1" s="785"/>
      <c r="NJF1" s="785"/>
      <c r="NJG1" s="785"/>
      <c r="NJH1" s="785"/>
      <c r="NJI1" s="785"/>
      <c r="NJJ1" s="785"/>
      <c r="NJK1" s="785"/>
      <c r="NJL1" s="785"/>
      <c r="NJM1" s="785"/>
      <c r="NJN1" s="785"/>
      <c r="NJO1" s="785"/>
      <c r="NJP1" s="785"/>
      <c r="NJQ1" s="785"/>
      <c r="NJR1" s="785"/>
      <c r="NJS1" s="785"/>
      <c r="NJT1" s="785"/>
      <c r="NJU1" s="785"/>
      <c r="NJV1" s="785"/>
      <c r="NJW1" s="785"/>
      <c r="NJX1" s="785"/>
      <c r="NJY1" s="785"/>
      <c r="NJZ1" s="785"/>
      <c r="NKA1" s="785"/>
      <c r="NKB1" s="785"/>
      <c r="NKC1" s="785"/>
      <c r="NKD1" s="785"/>
      <c r="NKE1" s="785"/>
      <c r="NKF1" s="785"/>
      <c r="NKG1" s="785"/>
      <c r="NKH1" s="785"/>
      <c r="NKI1" s="785"/>
      <c r="NKJ1" s="785"/>
      <c r="NKK1" s="785"/>
      <c r="NKL1" s="785"/>
      <c r="NKM1" s="785"/>
      <c r="NKN1" s="785"/>
      <c r="NKO1" s="785"/>
      <c r="NKP1" s="785"/>
      <c r="NKQ1" s="785"/>
      <c r="NKR1" s="785"/>
      <c r="NKS1" s="785"/>
      <c r="NKT1" s="785"/>
      <c r="NKU1" s="785"/>
      <c r="NKV1" s="785"/>
      <c r="NKW1" s="785"/>
      <c r="NKX1" s="785"/>
      <c r="NKY1" s="785"/>
      <c r="NKZ1" s="785"/>
      <c r="NLA1" s="785"/>
      <c r="NLB1" s="785"/>
      <c r="NLC1" s="785"/>
      <c r="NLD1" s="785"/>
      <c r="NLE1" s="785"/>
      <c r="NLF1" s="785"/>
      <c r="NLG1" s="785"/>
      <c r="NLH1" s="785"/>
      <c r="NLI1" s="785"/>
      <c r="NLJ1" s="785"/>
      <c r="NLK1" s="785"/>
      <c r="NLL1" s="785"/>
      <c r="NLM1" s="785"/>
      <c r="NLN1" s="785"/>
      <c r="NLO1" s="785"/>
      <c r="NLP1" s="785"/>
      <c r="NLQ1" s="785"/>
      <c r="NLR1" s="785"/>
      <c r="NLS1" s="785"/>
      <c r="NLT1" s="785"/>
      <c r="NLU1" s="785"/>
      <c r="NLV1" s="785"/>
      <c r="NLW1" s="785"/>
      <c r="NLX1" s="785"/>
      <c r="NLY1" s="785"/>
      <c r="NLZ1" s="785"/>
      <c r="NMA1" s="785"/>
      <c r="NMB1" s="785"/>
      <c r="NMC1" s="785"/>
      <c r="NMD1" s="785"/>
      <c r="NME1" s="785"/>
      <c r="NMF1" s="785"/>
      <c r="NMG1" s="785"/>
      <c r="NMH1" s="785"/>
      <c r="NMI1" s="785"/>
      <c r="NMJ1" s="785"/>
      <c r="NMK1" s="785"/>
      <c r="NML1" s="785"/>
      <c r="NMM1" s="785"/>
      <c r="NMN1" s="785"/>
      <c r="NMO1" s="785"/>
      <c r="NMP1" s="785"/>
      <c r="NMQ1" s="785"/>
      <c r="NMR1" s="785"/>
      <c r="NMS1" s="785"/>
      <c r="NMT1" s="785"/>
      <c r="NMU1" s="785"/>
      <c r="NMV1" s="785"/>
      <c r="NMW1" s="785"/>
      <c r="NMX1" s="785"/>
      <c r="NMY1" s="785"/>
      <c r="NMZ1" s="785"/>
      <c r="NNA1" s="785"/>
      <c r="NNB1" s="785"/>
      <c r="NNC1" s="785"/>
      <c r="NND1" s="785"/>
      <c r="NNE1" s="785"/>
      <c r="NNF1" s="785"/>
      <c r="NNG1" s="785"/>
      <c r="NNH1" s="785"/>
      <c r="NNI1" s="785"/>
      <c r="NNJ1" s="785"/>
      <c r="NNK1" s="785"/>
      <c r="NNL1" s="785"/>
      <c r="NNM1" s="785"/>
      <c r="NNN1" s="785"/>
      <c r="NNO1" s="785"/>
      <c r="NNP1" s="785"/>
      <c r="NNQ1" s="785"/>
      <c r="NNR1" s="785"/>
      <c r="NNS1" s="785"/>
      <c r="NNT1" s="785"/>
      <c r="NNU1" s="785"/>
      <c r="NNV1" s="785"/>
      <c r="NNW1" s="785"/>
      <c r="NNX1" s="785"/>
      <c r="NNY1" s="785"/>
      <c r="NNZ1" s="785"/>
      <c r="NOA1" s="785"/>
      <c r="NOB1" s="785"/>
      <c r="NOC1" s="785"/>
      <c r="NOD1" s="785"/>
      <c r="NOE1" s="785"/>
      <c r="NOF1" s="785"/>
      <c r="NOG1" s="785"/>
      <c r="NOH1" s="785"/>
      <c r="NOI1" s="785"/>
      <c r="NOJ1" s="785"/>
      <c r="NOK1" s="785"/>
      <c r="NOL1" s="785"/>
      <c r="NOM1" s="785"/>
      <c r="NON1" s="785"/>
      <c r="NOO1" s="785"/>
      <c r="NOP1" s="785"/>
      <c r="NOQ1" s="785"/>
      <c r="NOR1" s="785"/>
      <c r="NOS1" s="785"/>
      <c r="NOT1" s="785"/>
      <c r="NOU1" s="785"/>
      <c r="NOV1" s="785"/>
      <c r="NOW1" s="785"/>
      <c r="NOX1" s="785"/>
      <c r="NOY1" s="785"/>
      <c r="NOZ1" s="785"/>
      <c r="NPA1" s="785"/>
      <c r="NPB1" s="785"/>
      <c r="NPC1" s="785"/>
      <c r="NPD1" s="785"/>
      <c r="NPE1" s="785"/>
      <c r="NPF1" s="785"/>
      <c r="NPG1" s="785"/>
      <c r="NPH1" s="785"/>
      <c r="NPI1" s="785"/>
      <c r="NPJ1" s="785"/>
      <c r="NPK1" s="785"/>
      <c r="NPL1" s="785"/>
      <c r="NPM1" s="785"/>
      <c r="NPN1" s="785"/>
      <c r="NPO1" s="785"/>
      <c r="NPP1" s="785"/>
      <c r="NPQ1" s="785"/>
      <c r="NPR1" s="785"/>
      <c r="NPS1" s="785"/>
      <c r="NPT1" s="785"/>
      <c r="NPU1" s="785"/>
      <c r="NPV1" s="785"/>
      <c r="NPW1" s="785"/>
      <c r="NPX1" s="785"/>
      <c r="NPY1" s="785"/>
      <c r="NPZ1" s="785"/>
      <c r="NQA1" s="785"/>
      <c r="NQB1" s="785"/>
      <c r="NQC1" s="785"/>
      <c r="NQD1" s="785"/>
      <c r="NQE1" s="785"/>
      <c r="NQF1" s="785"/>
      <c r="NQG1" s="785"/>
      <c r="NQH1" s="785"/>
      <c r="NQI1" s="785"/>
      <c r="NQJ1" s="785"/>
      <c r="NQK1" s="785"/>
      <c r="NQL1" s="785"/>
      <c r="NQM1" s="785"/>
      <c r="NQN1" s="785"/>
      <c r="NQO1" s="785"/>
      <c r="NQP1" s="785"/>
      <c r="NQQ1" s="785"/>
      <c r="NQR1" s="785"/>
      <c r="NQS1" s="785"/>
      <c r="NQT1" s="785"/>
      <c r="NQU1" s="785"/>
      <c r="NQV1" s="785"/>
      <c r="NQW1" s="785"/>
      <c r="NQX1" s="785"/>
      <c r="NQY1" s="785"/>
      <c r="NQZ1" s="785"/>
      <c r="NRA1" s="785"/>
      <c r="NRB1" s="785"/>
      <c r="NRC1" s="785"/>
      <c r="NRD1" s="785"/>
      <c r="NRE1" s="785"/>
      <c r="NRF1" s="785"/>
      <c r="NRG1" s="785"/>
      <c r="NRH1" s="785"/>
      <c r="NRI1" s="785"/>
      <c r="NRJ1" s="785"/>
      <c r="NRK1" s="785"/>
      <c r="NRL1" s="785"/>
      <c r="NRM1" s="785"/>
      <c r="NRN1" s="785"/>
      <c r="NRO1" s="785"/>
      <c r="NRP1" s="785"/>
      <c r="NRQ1" s="785"/>
      <c r="NRR1" s="785"/>
      <c r="NRS1" s="785"/>
      <c r="NRT1" s="785"/>
      <c r="NRU1" s="785"/>
      <c r="NRV1" s="785"/>
      <c r="NRW1" s="785"/>
      <c r="NRX1" s="785"/>
      <c r="NRY1" s="785"/>
      <c r="NRZ1" s="785"/>
      <c r="NSA1" s="785"/>
      <c r="NSB1" s="785"/>
      <c r="NSC1" s="785"/>
      <c r="NSD1" s="785"/>
      <c r="NSE1" s="785"/>
      <c r="NSF1" s="785"/>
      <c r="NSG1" s="785"/>
      <c r="NSH1" s="785"/>
      <c r="NSI1" s="785"/>
      <c r="NSJ1" s="785"/>
      <c r="NSK1" s="785"/>
      <c r="NSL1" s="785"/>
      <c r="NSM1" s="785"/>
      <c r="NSN1" s="785"/>
      <c r="NSO1" s="785"/>
      <c r="NSP1" s="785"/>
      <c r="NSQ1" s="785"/>
      <c r="NSR1" s="785"/>
      <c r="NSS1" s="785"/>
      <c r="NST1" s="785"/>
      <c r="NSU1" s="785"/>
      <c r="NSV1" s="785"/>
      <c r="NSW1" s="785"/>
      <c r="NSX1" s="785"/>
      <c r="NSY1" s="785"/>
      <c r="NSZ1" s="785"/>
      <c r="NTA1" s="785"/>
      <c r="NTB1" s="785"/>
      <c r="NTC1" s="785"/>
      <c r="NTD1" s="785"/>
      <c r="NTE1" s="785"/>
      <c r="NTF1" s="785"/>
      <c r="NTG1" s="785"/>
      <c r="NTH1" s="785"/>
      <c r="NTI1" s="785"/>
      <c r="NTJ1" s="785"/>
      <c r="NTK1" s="785"/>
      <c r="NTL1" s="785"/>
      <c r="NTM1" s="785"/>
      <c r="NTN1" s="785"/>
      <c r="NTO1" s="785"/>
      <c r="NTP1" s="785"/>
      <c r="NTQ1" s="785"/>
      <c r="NTR1" s="785"/>
      <c r="NTS1" s="785"/>
      <c r="NTT1" s="785"/>
      <c r="NTU1" s="785"/>
      <c r="NTV1" s="785"/>
      <c r="NTW1" s="785"/>
      <c r="NTX1" s="785"/>
      <c r="NTY1" s="785"/>
      <c r="NTZ1" s="785"/>
      <c r="NUA1" s="785"/>
      <c r="NUB1" s="785"/>
      <c r="NUC1" s="785"/>
      <c r="NUD1" s="785"/>
      <c r="NUE1" s="785"/>
      <c r="NUF1" s="785"/>
      <c r="NUG1" s="785"/>
      <c r="NUH1" s="785"/>
      <c r="NUI1" s="785"/>
      <c r="NUJ1" s="785"/>
      <c r="NUK1" s="785"/>
      <c r="NUL1" s="785"/>
      <c r="NUM1" s="785"/>
      <c r="NUN1" s="785"/>
      <c r="NUO1" s="785"/>
      <c r="NUP1" s="785"/>
      <c r="NUQ1" s="785"/>
      <c r="NUR1" s="785"/>
      <c r="NUS1" s="785"/>
      <c r="NUT1" s="785"/>
      <c r="NUU1" s="785"/>
      <c r="NUV1" s="785"/>
      <c r="NUW1" s="785"/>
      <c r="NUX1" s="785"/>
      <c r="NUY1" s="785"/>
      <c r="NUZ1" s="785"/>
      <c r="NVA1" s="785"/>
      <c r="NVB1" s="785"/>
      <c r="NVC1" s="785"/>
      <c r="NVD1" s="785"/>
      <c r="NVE1" s="785"/>
      <c r="NVF1" s="785"/>
      <c r="NVG1" s="785"/>
      <c r="NVH1" s="785"/>
      <c r="NVI1" s="785"/>
      <c r="NVJ1" s="785"/>
      <c r="NVK1" s="785"/>
      <c r="NVL1" s="785"/>
      <c r="NVM1" s="785"/>
      <c r="NVN1" s="785"/>
      <c r="NVO1" s="785"/>
      <c r="NVP1" s="785"/>
      <c r="NVQ1" s="785"/>
      <c r="NVR1" s="785"/>
      <c r="NVS1" s="785"/>
      <c r="NVT1" s="785"/>
      <c r="NVU1" s="785"/>
      <c r="NVV1" s="785"/>
      <c r="NVW1" s="785"/>
      <c r="NVX1" s="785"/>
      <c r="NVY1" s="785"/>
      <c r="NVZ1" s="785"/>
      <c r="NWA1" s="785"/>
      <c r="NWB1" s="785"/>
      <c r="NWC1" s="785"/>
      <c r="NWD1" s="785"/>
      <c r="NWE1" s="785"/>
      <c r="NWF1" s="785"/>
      <c r="NWG1" s="785"/>
      <c r="NWH1" s="785"/>
      <c r="NWI1" s="785"/>
      <c r="NWJ1" s="785"/>
      <c r="NWK1" s="785"/>
      <c r="NWL1" s="785"/>
      <c r="NWM1" s="785"/>
      <c r="NWN1" s="785"/>
      <c r="NWO1" s="785"/>
      <c r="NWP1" s="785"/>
      <c r="NWQ1" s="785"/>
      <c r="NWR1" s="785"/>
      <c r="NWS1" s="785"/>
      <c r="NWT1" s="785"/>
      <c r="NWU1" s="785"/>
      <c r="NWV1" s="785"/>
      <c r="NWW1" s="785"/>
      <c r="NWX1" s="785"/>
      <c r="NWY1" s="785"/>
      <c r="NWZ1" s="785"/>
      <c r="NXA1" s="785"/>
      <c r="NXB1" s="785"/>
      <c r="NXC1" s="785"/>
      <c r="NXD1" s="785"/>
      <c r="NXE1" s="785"/>
      <c r="NXF1" s="785"/>
      <c r="NXG1" s="785"/>
      <c r="NXH1" s="785"/>
      <c r="NXI1" s="785"/>
      <c r="NXJ1" s="785"/>
      <c r="NXK1" s="785"/>
      <c r="NXL1" s="785"/>
      <c r="NXM1" s="785"/>
      <c r="NXN1" s="785"/>
      <c r="NXO1" s="785"/>
      <c r="NXP1" s="785"/>
      <c r="NXQ1" s="785"/>
      <c r="NXR1" s="785"/>
      <c r="NXS1" s="785"/>
      <c r="NXT1" s="785"/>
      <c r="NXU1" s="785"/>
      <c r="NXV1" s="785"/>
      <c r="NXW1" s="785"/>
      <c r="NXX1" s="785"/>
      <c r="NXY1" s="785"/>
      <c r="NXZ1" s="785"/>
      <c r="NYA1" s="785"/>
      <c r="NYB1" s="785"/>
      <c r="NYC1" s="785"/>
      <c r="NYD1" s="785"/>
      <c r="NYE1" s="785"/>
      <c r="NYF1" s="785"/>
      <c r="NYG1" s="785"/>
      <c r="NYH1" s="785"/>
      <c r="NYI1" s="785"/>
      <c r="NYJ1" s="785"/>
      <c r="NYK1" s="785"/>
      <c r="NYL1" s="785"/>
      <c r="NYM1" s="785"/>
      <c r="NYN1" s="785"/>
      <c r="NYO1" s="785"/>
      <c r="NYP1" s="785"/>
      <c r="NYQ1" s="785"/>
      <c r="NYR1" s="785"/>
      <c r="NYS1" s="785"/>
      <c r="NYT1" s="785"/>
      <c r="NYU1" s="785"/>
      <c r="NYV1" s="785"/>
      <c r="NYW1" s="785"/>
      <c r="NYX1" s="785"/>
      <c r="NYY1" s="785"/>
      <c r="NYZ1" s="785"/>
      <c r="NZA1" s="785"/>
      <c r="NZB1" s="785"/>
      <c r="NZC1" s="785"/>
      <c r="NZD1" s="785"/>
      <c r="NZE1" s="785"/>
      <c r="NZF1" s="785"/>
      <c r="NZG1" s="785"/>
      <c r="NZH1" s="785"/>
      <c r="NZI1" s="785"/>
      <c r="NZJ1" s="785"/>
      <c r="NZK1" s="785"/>
      <c r="NZL1" s="785"/>
      <c r="NZM1" s="785"/>
      <c r="NZN1" s="785"/>
      <c r="NZO1" s="785"/>
      <c r="NZP1" s="785"/>
      <c r="NZQ1" s="785"/>
      <c r="NZR1" s="785"/>
      <c r="NZS1" s="785"/>
      <c r="NZT1" s="785"/>
      <c r="NZU1" s="785"/>
      <c r="NZV1" s="785"/>
      <c r="NZW1" s="785"/>
      <c r="NZX1" s="785"/>
      <c r="NZY1" s="785"/>
      <c r="NZZ1" s="785"/>
      <c r="OAA1" s="785"/>
      <c r="OAB1" s="785"/>
      <c r="OAC1" s="785"/>
      <c r="OAD1" s="785"/>
      <c r="OAE1" s="785"/>
      <c r="OAF1" s="785"/>
      <c r="OAG1" s="785"/>
      <c r="OAH1" s="785"/>
      <c r="OAI1" s="785"/>
      <c r="OAJ1" s="785"/>
      <c r="OAK1" s="785"/>
      <c r="OAL1" s="785"/>
      <c r="OAM1" s="785"/>
      <c r="OAN1" s="785"/>
      <c r="OAO1" s="785"/>
      <c r="OAP1" s="785"/>
      <c r="OAQ1" s="785"/>
      <c r="OAR1" s="785"/>
      <c r="OAS1" s="785"/>
      <c r="OAT1" s="785"/>
      <c r="OAU1" s="785"/>
      <c r="OAV1" s="785"/>
      <c r="OAW1" s="785"/>
      <c r="OAX1" s="785"/>
      <c r="OAY1" s="785"/>
      <c r="OAZ1" s="785"/>
      <c r="OBA1" s="785"/>
      <c r="OBB1" s="785"/>
      <c r="OBC1" s="785"/>
      <c r="OBD1" s="785"/>
      <c r="OBE1" s="785"/>
      <c r="OBF1" s="785"/>
      <c r="OBG1" s="785"/>
      <c r="OBH1" s="785"/>
      <c r="OBI1" s="785"/>
      <c r="OBJ1" s="785"/>
      <c r="OBK1" s="785"/>
      <c r="OBL1" s="785"/>
      <c r="OBM1" s="785"/>
      <c r="OBN1" s="785"/>
      <c r="OBO1" s="785"/>
      <c r="OBP1" s="785"/>
      <c r="OBQ1" s="785"/>
      <c r="OBR1" s="785"/>
      <c r="OBS1" s="785"/>
      <c r="OBT1" s="785"/>
      <c r="OBU1" s="785"/>
      <c r="OBV1" s="785"/>
      <c r="OBW1" s="785"/>
      <c r="OBX1" s="785"/>
      <c r="OBY1" s="785"/>
      <c r="OBZ1" s="785"/>
      <c r="OCA1" s="785"/>
      <c r="OCB1" s="785"/>
      <c r="OCC1" s="785"/>
      <c r="OCD1" s="785"/>
      <c r="OCE1" s="785"/>
      <c r="OCF1" s="785"/>
      <c r="OCG1" s="785"/>
      <c r="OCH1" s="785"/>
      <c r="OCI1" s="785"/>
      <c r="OCJ1" s="785"/>
      <c r="OCK1" s="785"/>
      <c r="OCL1" s="785"/>
      <c r="OCM1" s="785"/>
      <c r="OCN1" s="785"/>
      <c r="OCO1" s="785"/>
      <c r="OCP1" s="785"/>
      <c r="OCQ1" s="785"/>
      <c r="OCR1" s="785"/>
      <c r="OCS1" s="785"/>
      <c r="OCT1" s="785"/>
      <c r="OCU1" s="785"/>
      <c r="OCV1" s="785"/>
      <c r="OCW1" s="785"/>
      <c r="OCX1" s="785"/>
      <c r="OCY1" s="785"/>
      <c r="OCZ1" s="785"/>
      <c r="ODA1" s="785"/>
      <c r="ODB1" s="785"/>
      <c r="ODC1" s="785"/>
      <c r="ODD1" s="785"/>
      <c r="ODE1" s="785"/>
      <c r="ODF1" s="785"/>
      <c r="ODG1" s="785"/>
      <c r="ODH1" s="785"/>
      <c r="ODI1" s="785"/>
      <c r="ODJ1" s="785"/>
      <c r="ODK1" s="785"/>
      <c r="ODL1" s="785"/>
      <c r="ODM1" s="785"/>
      <c r="ODN1" s="785"/>
      <c r="ODO1" s="785"/>
      <c r="ODP1" s="785"/>
      <c r="ODQ1" s="785"/>
      <c r="ODR1" s="785"/>
      <c r="ODS1" s="785"/>
      <c r="ODT1" s="785"/>
      <c r="ODU1" s="785"/>
      <c r="ODV1" s="785"/>
      <c r="ODW1" s="785"/>
      <c r="ODX1" s="785"/>
      <c r="ODY1" s="785"/>
      <c r="ODZ1" s="785"/>
      <c r="OEA1" s="785"/>
      <c r="OEB1" s="785"/>
      <c r="OEC1" s="785"/>
      <c r="OED1" s="785"/>
      <c r="OEE1" s="785"/>
      <c r="OEF1" s="785"/>
      <c r="OEG1" s="785"/>
      <c r="OEH1" s="785"/>
      <c r="OEI1" s="785"/>
      <c r="OEJ1" s="785"/>
      <c r="OEK1" s="785"/>
      <c r="OEL1" s="785"/>
      <c r="OEM1" s="785"/>
      <c r="OEN1" s="785"/>
      <c r="OEO1" s="785"/>
      <c r="OEP1" s="785"/>
      <c r="OEQ1" s="785"/>
      <c r="OER1" s="785"/>
      <c r="OES1" s="785"/>
      <c r="OET1" s="785"/>
      <c r="OEU1" s="785"/>
      <c r="OEV1" s="785"/>
      <c r="OEW1" s="785"/>
      <c r="OEX1" s="785"/>
      <c r="OEY1" s="785"/>
      <c r="OEZ1" s="785"/>
      <c r="OFA1" s="785"/>
      <c r="OFB1" s="785"/>
      <c r="OFC1" s="785"/>
      <c r="OFD1" s="785"/>
      <c r="OFE1" s="785"/>
      <c r="OFF1" s="785"/>
      <c r="OFG1" s="785"/>
      <c r="OFH1" s="785"/>
      <c r="OFI1" s="785"/>
      <c r="OFJ1" s="785"/>
      <c r="OFK1" s="785"/>
      <c r="OFL1" s="785"/>
      <c r="OFM1" s="785"/>
      <c r="OFN1" s="785"/>
      <c r="OFO1" s="785"/>
      <c r="OFP1" s="785"/>
      <c r="OFQ1" s="785"/>
      <c r="OFR1" s="785"/>
      <c r="OFS1" s="785"/>
      <c r="OFT1" s="785"/>
      <c r="OFU1" s="785"/>
      <c r="OFV1" s="785"/>
      <c r="OFW1" s="785"/>
      <c r="OFX1" s="785"/>
      <c r="OFY1" s="785"/>
      <c r="OFZ1" s="785"/>
      <c r="OGA1" s="785"/>
      <c r="OGB1" s="785"/>
      <c r="OGC1" s="785"/>
      <c r="OGD1" s="785"/>
      <c r="OGE1" s="785"/>
      <c r="OGF1" s="785"/>
      <c r="OGG1" s="785"/>
      <c r="OGH1" s="785"/>
      <c r="OGI1" s="785"/>
      <c r="OGJ1" s="785"/>
      <c r="OGK1" s="785"/>
      <c r="OGL1" s="785"/>
      <c r="OGM1" s="785"/>
      <c r="OGN1" s="785"/>
      <c r="OGO1" s="785"/>
      <c r="OGP1" s="785"/>
      <c r="OGQ1" s="785"/>
      <c r="OGR1" s="785"/>
      <c r="OGS1" s="785"/>
      <c r="OGT1" s="785"/>
      <c r="OGU1" s="785"/>
      <c r="OGV1" s="785"/>
      <c r="OGW1" s="785"/>
      <c r="OGX1" s="785"/>
      <c r="OGY1" s="785"/>
      <c r="OGZ1" s="785"/>
      <c r="OHA1" s="785"/>
      <c r="OHB1" s="785"/>
      <c r="OHC1" s="785"/>
      <c r="OHD1" s="785"/>
      <c r="OHE1" s="785"/>
      <c r="OHF1" s="785"/>
      <c r="OHG1" s="785"/>
      <c r="OHH1" s="785"/>
      <c r="OHI1" s="785"/>
      <c r="OHJ1" s="785"/>
      <c r="OHK1" s="785"/>
      <c r="OHL1" s="785"/>
      <c r="OHM1" s="785"/>
      <c r="OHN1" s="785"/>
      <c r="OHO1" s="785"/>
      <c r="OHP1" s="785"/>
      <c r="OHQ1" s="785"/>
      <c r="OHR1" s="785"/>
      <c r="OHS1" s="785"/>
      <c r="OHT1" s="785"/>
      <c r="OHU1" s="785"/>
      <c r="OHV1" s="785"/>
      <c r="OHW1" s="785"/>
      <c r="OHX1" s="785"/>
      <c r="OHY1" s="785"/>
      <c r="OHZ1" s="785"/>
      <c r="OIA1" s="785"/>
      <c r="OIB1" s="785"/>
      <c r="OIC1" s="785"/>
      <c r="OID1" s="785"/>
      <c r="OIE1" s="785"/>
      <c r="OIF1" s="785"/>
      <c r="OIG1" s="785"/>
      <c r="OIH1" s="785"/>
      <c r="OII1" s="785"/>
      <c r="OIJ1" s="785"/>
      <c r="OIK1" s="785"/>
      <c r="OIL1" s="785"/>
      <c r="OIM1" s="785"/>
      <c r="OIN1" s="785"/>
      <c r="OIO1" s="785"/>
      <c r="OIP1" s="785"/>
      <c r="OIQ1" s="785"/>
      <c r="OIR1" s="785"/>
      <c r="OIS1" s="785"/>
      <c r="OIT1" s="785"/>
      <c r="OIU1" s="785"/>
      <c r="OIV1" s="785"/>
      <c r="OIW1" s="785"/>
      <c r="OIX1" s="785"/>
      <c r="OIY1" s="785"/>
      <c r="OIZ1" s="785"/>
      <c r="OJA1" s="785"/>
      <c r="OJB1" s="785"/>
      <c r="OJC1" s="785"/>
      <c r="OJD1" s="785"/>
      <c r="OJE1" s="785"/>
      <c r="OJF1" s="785"/>
      <c r="OJG1" s="785"/>
      <c r="OJH1" s="785"/>
      <c r="OJI1" s="785"/>
      <c r="OJJ1" s="785"/>
      <c r="OJK1" s="785"/>
      <c r="OJL1" s="785"/>
      <c r="OJM1" s="785"/>
      <c r="OJN1" s="785"/>
      <c r="OJO1" s="785"/>
      <c r="OJP1" s="785"/>
      <c r="OJQ1" s="785"/>
      <c r="OJR1" s="785"/>
      <c r="OJS1" s="785"/>
      <c r="OJT1" s="785"/>
      <c r="OJU1" s="785"/>
      <c r="OJV1" s="785"/>
      <c r="OJW1" s="785"/>
      <c r="OJX1" s="785"/>
      <c r="OJY1" s="785"/>
      <c r="OJZ1" s="785"/>
      <c r="OKA1" s="785"/>
      <c r="OKB1" s="785"/>
      <c r="OKC1" s="785"/>
      <c r="OKD1" s="785"/>
      <c r="OKE1" s="785"/>
      <c r="OKF1" s="785"/>
      <c r="OKG1" s="785"/>
      <c r="OKH1" s="785"/>
      <c r="OKI1" s="785"/>
      <c r="OKJ1" s="785"/>
      <c r="OKK1" s="785"/>
      <c r="OKL1" s="785"/>
      <c r="OKM1" s="785"/>
      <c r="OKN1" s="785"/>
      <c r="OKO1" s="785"/>
      <c r="OKP1" s="785"/>
      <c r="OKQ1" s="785"/>
      <c r="OKR1" s="785"/>
      <c r="OKS1" s="785"/>
      <c r="OKT1" s="785"/>
      <c r="OKU1" s="785"/>
      <c r="OKV1" s="785"/>
      <c r="OKW1" s="785"/>
      <c r="OKX1" s="785"/>
      <c r="OKY1" s="785"/>
      <c r="OKZ1" s="785"/>
      <c r="OLA1" s="785"/>
      <c r="OLB1" s="785"/>
      <c r="OLC1" s="785"/>
      <c r="OLD1" s="785"/>
      <c r="OLE1" s="785"/>
      <c r="OLF1" s="785"/>
      <c r="OLG1" s="785"/>
      <c r="OLH1" s="785"/>
      <c r="OLI1" s="785"/>
      <c r="OLJ1" s="785"/>
      <c r="OLK1" s="785"/>
      <c r="OLL1" s="785"/>
      <c r="OLM1" s="785"/>
      <c r="OLN1" s="785"/>
      <c r="OLO1" s="785"/>
      <c r="OLP1" s="785"/>
      <c r="OLQ1" s="785"/>
      <c r="OLR1" s="785"/>
      <c r="OLS1" s="785"/>
      <c r="OLT1" s="785"/>
      <c r="OLU1" s="785"/>
      <c r="OLV1" s="785"/>
      <c r="OLW1" s="785"/>
      <c r="OLX1" s="785"/>
      <c r="OLY1" s="785"/>
      <c r="OLZ1" s="785"/>
      <c r="OMA1" s="785"/>
      <c r="OMB1" s="785"/>
      <c r="OMC1" s="785"/>
      <c r="OMD1" s="785"/>
      <c r="OME1" s="785"/>
      <c r="OMF1" s="785"/>
      <c r="OMG1" s="785"/>
      <c r="OMH1" s="785"/>
      <c r="OMI1" s="785"/>
      <c r="OMJ1" s="785"/>
      <c r="OMK1" s="785"/>
      <c r="OML1" s="785"/>
      <c r="OMM1" s="785"/>
      <c r="OMN1" s="785"/>
      <c r="OMO1" s="785"/>
      <c r="OMP1" s="785"/>
      <c r="OMQ1" s="785"/>
      <c r="OMR1" s="785"/>
      <c r="OMS1" s="785"/>
      <c r="OMT1" s="785"/>
      <c r="OMU1" s="785"/>
      <c r="OMV1" s="785"/>
      <c r="OMW1" s="785"/>
      <c r="OMX1" s="785"/>
      <c r="OMY1" s="785"/>
      <c r="OMZ1" s="785"/>
      <c r="ONA1" s="785"/>
      <c r="ONB1" s="785"/>
      <c r="ONC1" s="785"/>
      <c r="OND1" s="785"/>
      <c r="ONE1" s="785"/>
      <c r="ONF1" s="785"/>
      <c r="ONG1" s="785"/>
      <c r="ONH1" s="785"/>
      <c r="ONI1" s="785"/>
      <c r="ONJ1" s="785"/>
      <c r="ONK1" s="785"/>
      <c r="ONL1" s="785"/>
      <c r="ONM1" s="785"/>
      <c r="ONN1" s="785"/>
      <c r="ONO1" s="785"/>
      <c r="ONP1" s="785"/>
      <c r="ONQ1" s="785"/>
      <c r="ONR1" s="785"/>
      <c r="ONS1" s="785"/>
      <c r="ONT1" s="785"/>
      <c r="ONU1" s="785"/>
      <c r="ONV1" s="785"/>
      <c r="ONW1" s="785"/>
      <c r="ONX1" s="785"/>
      <c r="ONY1" s="785"/>
      <c r="ONZ1" s="785"/>
      <c r="OOA1" s="785"/>
      <c r="OOB1" s="785"/>
      <c r="OOC1" s="785"/>
      <c r="OOD1" s="785"/>
      <c r="OOE1" s="785"/>
      <c r="OOF1" s="785"/>
      <c r="OOG1" s="785"/>
      <c r="OOH1" s="785"/>
      <c r="OOI1" s="785"/>
      <c r="OOJ1" s="785"/>
      <c r="OOK1" s="785"/>
      <c r="OOL1" s="785"/>
      <c r="OOM1" s="785"/>
      <c r="OON1" s="785"/>
      <c r="OOO1" s="785"/>
      <c r="OOP1" s="785"/>
      <c r="OOQ1" s="785"/>
      <c r="OOR1" s="785"/>
      <c r="OOS1" s="785"/>
      <c r="OOT1" s="785"/>
      <c r="OOU1" s="785"/>
      <c r="OOV1" s="785"/>
      <c r="OOW1" s="785"/>
      <c r="OOX1" s="785"/>
      <c r="OOY1" s="785"/>
      <c r="OOZ1" s="785"/>
      <c r="OPA1" s="785"/>
      <c r="OPB1" s="785"/>
      <c r="OPC1" s="785"/>
      <c r="OPD1" s="785"/>
      <c r="OPE1" s="785"/>
      <c r="OPF1" s="785"/>
      <c r="OPG1" s="785"/>
      <c r="OPH1" s="785"/>
      <c r="OPI1" s="785"/>
      <c r="OPJ1" s="785"/>
      <c r="OPK1" s="785"/>
      <c r="OPL1" s="785"/>
      <c r="OPM1" s="785"/>
      <c r="OPN1" s="785"/>
      <c r="OPO1" s="785"/>
      <c r="OPP1" s="785"/>
      <c r="OPQ1" s="785"/>
      <c r="OPR1" s="785"/>
      <c r="OPS1" s="785"/>
      <c r="OPT1" s="785"/>
      <c r="OPU1" s="785"/>
      <c r="OPV1" s="785"/>
      <c r="OPW1" s="785"/>
      <c r="OPX1" s="785"/>
      <c r="OPY1" s="785"/>
      <c r="OPZ1" s="785"/>
      <c r="OQA1" s="785"/>
      <c r="OQB1" s="785"/>
      <c r="OQC1" s="785"/>
      <c r="OQD1" s="785"/>
      <c r="OQE1" s="785"/>
      <c r="OQF1" s="785"/>
      <c r="OQG1" s="785"/>
      <c r="OQH1" s="785"/>
      <c r="OQI1" s="785"/>
      <c r="OQJ1" s="785"/>
      <c r="OQK1" s="785"/>
      <c r="OQL1" s="785"/>
      <c r="OQM1" s="785"/>
      <c r="OQN1" s="785"/>
      <c r="OQO1" s="785"/>
      <c r="OQP1" s="785"/>
      <c r="OQQ1" s="785"/>
      <c r="OQR1" s="785"/>
      <c r="OQS1" s="785"/>
      <c r="OQT1" s="785"/>
      <c r="OQU1" s="785"/>
      <c r="OQV1" s="785"/>
      <c r="OQW1" s="785"/>
      <c r="OQX1" s="785"/>
      <c r="OQY1" s="785"/>
      <c r="OQZ1" s="785"/>
      <c r="ORA1" s="785"/>
      <c r="ORB1" s="785"/>
      <c r="ORC1" s="785"/>
      <c r="ORD1" s="785"/>
      <c r="ORE1" s="785"/>
      <c r="ORF1" s="785"/>
      <c r="ORG1" s="785"/>
      <c r="ORH1" s="785"/>
      <c r="ORI1" s="785"/>
      <c r="ORJ1" s="785"/>
      <c r="ORK1" s="785"/>
      <c r="ORL1" s="785"/>
      <c r="ORM1" s="785"/>
      <c r="ORN1" s="785"/>
      <c r="ORO1" s="785"/>
      <c r="ORP1" s="785"/>
      <c r="ORQ1" s="785"/>
      <c r="ORR1" s="785"/>
      <c r="ORS1" s="785"/>
      <c r="ORT1" s="785"/>
      <c r="ORU1" s="785"/>
      <c r="ORV1" s="785"/>
      <c r="ORW1" s="785"/>
      <c r="ORX1" s="785"/>
      <c r="ORY1" s="785"/>
      <c r="ORZ1" s="785"/>
      <c r="OSA1" s="785"/>
      <c r="OSB1" s="785"/>
      <c r="OSC1" s="785"/>
      <c r="OSD1" s="785"/>
      <c r="OSE1" s="785"/>
      <c r="OSF1" s="785"/>
      <c r="OSG1" s="785"/>
      <c r="OSH1" s="785"/>
      <c r="OSI1" s="785"/>
      <c r="OSJ1" s="785"/>
      <c r="OSK1" s="785"/>
      <c r="OSL1" s="785"/>
      <c r="OSM1" s="785"/>
      <c r="OSN1" s="785"/>
      <c r="OSO1" s="785"/>
      <c r="OSP1" s="785"/>
      <c r="OSQ1" s="785"/>
      <c r="OSR1" s="785"/>
      <c r="OSS1" s="785"/>
      <c r="OST1" s="785"/>
      <c r="OSU1" s="785"/>
      <c r="OSV1" s="785"/>
      <c r="OSW1" s="785"/>
      <c r="OSX1" s="785"/>
      <c r="OSY1" s="785"/>
      <c r="OSZ1" s="785"/>
      <c r="OTA1" s="785"/>
      <c r="OTB1" s="785"/>
      <c r="OTC1" s="785"/>
      <c r="OTD1" s="785"/>
      <c r="OTE1" s="785"/>
      <c r="OTF1" s="785"/>
      <c r="OTG1" s="785"/>
      <c r="OTH1" s="785"/>
      <c r="OTI1" s="785"/>
      <c r="OTJ1" s="785"/>
      <c r="OTK1" s="785"/>
      <c r="OTL1" s="785"/>
      <c r="OTM1" s="785"/>
      <c r="OTN1" s="785"/>
      <c r="OTO1" s="785"/>
      <c r="OTP1" s="785"/>
      <c r="OTQ1" s="785"/>
      <c r="OTR1" s="785"/>
      <c r="OTS1" s="785"/>
      <c r="OTT1" s="785"/>
      <c r="OTU1" s="785"/>
      <c r="OTV1" s="785"/>
      <c r="OTW1" s="785"/>
      <c r="OTX1" s="785"/>
      <c r="OTY1" s="785"/>
      <c r="OTZ1" s="785"/>
      <c r="OUA1" s="785"/>
      <c r="OUB1" s="785"/>
      <c r="OUC1" s="785"/>
      <c r="OUD1" s="785"/>
      <c r="OUE1" s="785"/>
      <c r="OUF1" s="785"/>
      <c r="OUG1" s="785"/>
      <c r="OUH1" s="785"/>
      <c r="OUI1" s="785"/>
      <c r="OUJ1" s="785"/>
      <c r="OUK1" s="785"/>
      <c r="OUL1" s="785"/>
      <c r="OUM1" s="785"/>
      <c r="OUN1" s="785"/>
      <c r="OUO1" s="785"/>
      <c r="OUP1" s="785"/>
      <c r="OUQ1" s="785"/>
      <c r="OUR1" s="785"/>
      <c r="OUS1" s="785"/>
      <c r="OUT1" s="785"/>
      <c r="OUU1" s="785"/>
      <c r="OUV1" s="785"/>
      <c r="OUW1" s="785"/>
      <c r="OUX1" s="785"/>
      <c r="OUY1" s="785"/>
      <c r="OUZ1" s="785"/>
      <c r="OVA1" s="785"/>
      <c r="OVB1" s="785"/>
      <c r="OVC1" s="785"/>
      <c r="OVD1" s="785"/>
      <c r="OVE1" s="785"/>
      <c r="OVF1" s="785"/>
      <c r="OVG1" s="785"/>
      <c r="OVH1" s="785"/>
      <c r="OVI1" s="785"/>
      <c r="OVJ1" s="785"/>
      <c r="OVK1" s="785"/>
      <c r="OVL1" s="785"/>
      <c r="OVM1" s="785"/>
      <c r="OVN1" s="785"/>
      <c r="OVO1" s="785"/>
      <c r="OVP1" s="785"/>
      <c r="OVQ1" s="785"/>
      <c r="OVR1" s="785"/>
      <c r="OVS1" s="785"/>
      <c r="OVT1" s="785"/>
      <c r="OVU1" s="785"/>
      <c r="OVV1" s="785"/>
      <c r="OVW1" s="785"/>
      <c r="OVX1" s="785"/>
      <c r="OVY1" s="785"/>
      <c r="OVZ1" s="785"/>
      <c r="OWA1" s="785"/>
      <c r="OWB1" s="785"/>
      <c r="OWC1" s="785"/>
      <c r="OWD1" s="785"/>
      <c r="OWE1" s="785"/>
      <c r="OWF1" s="785"/>
      <c r="OWG1" s="785"/>
      <c r="OWH1" s="785"/>
      <c r="OWI1" s="785"/>
      <c r="OWJ1" s="785"/>
      <c r="OWK1" s="785"/>
      <c r="OWL1" s="785"/>
      <c r="OWM1" s="785"/>
      <c r="OWN1" s="785"/>
      <c r="OWO1" s="785"/>
      <c r="OWP1" s="785"/>
      <c r="OWQ1" s="785"/>
      <c r="OWR1" s="785"/>
      <c r="OWS1" s="785"/>
      <c r="OWT1" s="785"/>
      <c r="OWU1" s="785"/>
      <c r="OWV1" s="785"/>
      <c r="OWW1" s="785"/>
      <c r="OWX1" s="785"/>
      <c r="OWY1" s="785"/>
      <c r="OWZ1" s="785"/>
      <c r="OXA1" s="785"/>
      <c r="OXB1" s="785"/>
      <c r="OXC1" s="785"/>
      <c r="OXD1" s="785"/>
      <c r="OXE1" s="785"/>
      <c r="OXF1" s="785"/>
      <c r="OXG1" s="785"/>
      <c r="OXH1" s="785"/>
      <c r="OXI1" s="785"/>
      <c r="OXJ1" s="785"/>
      <c r="OXK1" s="785"/>
      <c r="OXL1" s="785"/>
      <c r="OXM1" s="785"/>
      <c r="OXN1" s="785"/>
      <c r="OXO1" s="785"/>
      <c r="OXP1" s="785"/>
      <c r="OXQ1" s="785"/>
      <c r="OXR1" s="785"/>
      <c r="OXS1" s="785"/>
      <c r="OXT1" s="785"/>
      <c r="OXU1" s="785"/>
      <c r="OXV1" s="785"/>
      <c r="OXW1" s="785"/>
      <c r="OXX1" s="785"/>
      <c r="OXY1" s="785"/>
      <c r="OXZ1" s="785"/>
      <c r="OYA1" s="785"/>
      <c r="OYB1" s="785"/>
      <c r="OYC1" s="785"/>
      <c r="OYD1" s="785"/>
      <c r="OYE1" s="785"/>
      <c r="OYF1" s="785"/>
      <c r="OYG1" s="785"/>
      <c r="OYH1" s="785"/>
      <c r="OYI1" s="785"/>
      <c r="OYJ1" s="785"/>
      <c r="OYK1" s="785"/>
      <c r="OYL1" s="785"/>
      <c r="OYM1" s="785"/>
      <c r="OYN1" s="785"/>
      <c r="OYO1" s="785"/>
      <c r="OYP1" s="785"/>
      <c r="OYQ1" s="785"/>
      <c r="OYR1" s="785"/>
      <c r="OYS1" s="785"/>
      <c r="OYT1" s="785"/>
      <c r="OYU1" s="785"/>
      <c r="OYV1" s="785"/>
      <c r="OYW1" s="785"/>
      <c r="OYX1" s="785"/>
      <c r="OYY1" s="785"/>
      <c r="OYZ1" s="785"/>
      <c r="OZA1" s="785"/>
      <c r="OZB1" s="785"/>
      <c r="OZC1" s="785"/>
      <c r="OZD1" s="785"/>
      <c r="OZE1" s="785"/>
      <c r="OZF1" s="785"/>
      <c r="OZG1" s="785"/>
      <c r="OZH1" s="785"/>
      <c r="OZI1" s="785"/>
      <c r="OZJ1" s="785"/>
      <c r="OZK1" s="785"/>
      <c r="OZL1" s="785"/>
      <c r="OZM1" s="785"/>
      <c r="OZN1" s="785"/>
      <c r="OZO1" s="785"/>
      <c r="OZP1" s="785"/>
      <c r="OZQ1" s="785"/>
      <c r="OZR1" s="785"/>
      <c r="OZS1" s="785"/>
      <c r="OZT1" s="785"/>
      <c r="OZU1" s="785"/>
      <c r="OZV1" s="785"/>
      <c r="OZW1" s="785"/>
      <c r="OZX1" s="785"/>
      <c r="OZY1" s="785"/>
      <c r="OZZ1" s="785"/>
      <c r="PAA1" s="785"/>
      <c r="PAB1" s="785"/>
      <c r="PAC1" s="785"/>
      <c r="PAD1" s="785"/>
      <c r="PAE1" s="785"/>
      <c r="PAF1" s="785"/>
      <c r="PAG1" s="785"/>
      <c r="PAH1" s="785"/>
      <c r="PAI1" s="785"/>
      <c r="PAJ1" s="785"/>
      <c r="PAK1" s="785"/>
      <c r="PAL1" s="785"/>
      <c r="PAM1" s="785"/>
      <c r="PAN1" s="785"/>
      <c r="PAO1" s="785"/>
      <c r="PAP1" s="785"/>
      <c r="PAQ1" s="785"/>
      <c r="PAR1" s="785"/>
      <c r="PAS1" s="785"/>
      <c r="PAT1" s="785"/>
      <c r="PAU1" s="785"/>
      <c r="PAV1" s="785"/>
      <c r="PAW1" s="785"/>
      <c r="PAX1" s="785"/>
      <c r="PAY1" s="785"/>
      <c r="PAZ1" s="785"/>
      <c r="PBA1" s="785"/>
      <c r="PBB1" s="785"/>
      <c r="PBC1" s="785"/>
      <c r="PBD1" s="785"/>
      <c r="PBE1" s="785"/>
      <c r="PBF1" s="785"/>
      <c r="PBG1" s="785"/>
      <c r="PBH1" s="785"/>
      <c r="PBI1" s="785"/>
      <c r="PBJ1" s="785"/>
      <c r="PBK1" s="785"/>
      <c r="PBL1" s="785"/>
      <c r="PBM1" s="785"/>
      <c r="PBN1" s="785"/>
      <c r="PBO1" s="785"/>
      <c r="PBP1" s="785"/>
      <c r="PBQ1" s="785"/>
      <c r="PBR1" s="785"/>
      <c r="PBS1" s="785"/>
      <c r="PBT1" s="785"/>
      <c r="PBU1" s="785"/>
      <c r="PBV1" s="785"/>
      <c r="PBW1" s="785"/>
      <c r="PBX1" s="785"/>
      <c r="PBY1" s="785"/>
      <c r="PBZ1" s="785"/>
      <c r="PCA1" s="785"/>
      <c r="PCB1" s="785"/>
      <c r="PCC1" s="785"/>
      <c r="PCD1" s="785"/>
      <c r="PCE1" s="785"/>
      <c r="PCF1" s="785"/>
      <c r="PCG1" s="785"/>
      <c r="PCH1" s="785"/>
      <c r="PCI1" s="785"/>
      <c r="PCJ1" s="785"/>
      <c r="PCK1" s="785"/>
      <c r="PCL1" s="785"/>
      <c r="PCM1" s="785"/>
      <c r="PCN1" s="785"/>
      <c r="PCO1" s="785"/>
      <c r="PCP1" s="785"/>
      <c r="PCQ1" s="785"/>
      <c r="PCR1" s="785"/>
      <c r="PCS1" s="785"/>
      <c r="PCT1" s="785"/>
      <c r="PCU1" s="785"/>
      <c r="PCV1" s="785"/>
      <c r="PCW1" s="785"/>
      <c r="PCX1" s="785"/>
      <c r="PCY1" s="785"/>
      <c r="PCZ1" s="785"/>
      <c r="PDA1" s="785"/>
      <c r="PDB1" s="785"/>
      <c r="PDC1" s="785"/>
      <c r="PDD1" s="785"/>
      <c r="PDE1" s="785"/>
      <c r="PDF1" s="785"/>
      <c r="PDG1" s="785"/>
      <c r="PDH1" s="785"/>
      <c r="PDI1" s="785"/>
      <c r="PDJ1" s="785"/>
      <c r="PDK1" s="785"/>
      <c r="PDL1" s="785"/>
      <c r="PDM1" s="785"/>
      <c r="PDN1" s="785"/>
      <c r="PDO1" s="785"/>
      <c r="PDP1" s="785"/>
      <c r="PDQ1" s="785"/>
      <c r="PDR1" s="785"/>
      <c r="PDS1" s="785"/>
      <c r="PDT1" s="785"/>
      <c r="PDU1" s="785"/>
      <c r="PDV1" s="785"/>
      <c r="PDW1" s="785"/>
      <c r="PDX1" s="785"/>
      <c r="PDY1" s="785"/>
      <c r="PDZ1" s="785"/>
      <c r="PEA1" s="785"/>
      <c r="PEB1" s="785"/>
      <c r="PEC1" s="785"/>
      <c r="PED1" s="785"/>
      <c r="PEE1" s="785"/>
      <c r="PEF1" s="785"/>
      <c r="PEG1" s="785"/>
      <c r="PEH1" s="785"/>
      <c r="PEI1" s="785"/>
      <c r="PEJ1" s="785"/>
      <c r="PEK1" s="785"/>
      <c r="PEL1" s="785"/>
      <c r="PEM1" s="785"/>
      <c r="PEN1" s="785"/>
      <c r="PEO1" s="785"/>
      <c r="PEP1" s="785"/>
      <c r="PEQ1" s="785"/>
      <c r="PER1" s="785"/>
      <c r="PES1" s="785"/>
      <c r="PET1" s="785"/>
      <c r="PEU1" s="785"/>
      <c r="PEV1" s="785"/>
      <c r="PEW1" s="785"/>
      <c r="PEX1" s="785"/>
      <c r="PEY1" s="785"/>
      <c r="PEZ1" s="785"/>
      <c r="PFA1" s="785"/>
      <c r="PFB1" s="785"/>
      <c r="PFC1" s="785"/>
      <c r="PFD1" s="785"/>
      <c r="PFE1" s="785"/>
      <c r="PFF1" s="785"/>
      <c r="PFG1" s="785"/>
      <c r="PFH1" s="785"/>
      <c r="PFI1" s="785"/>
      <c r="PFJ1" s="785"/>
      <c r="PFK1" s="785"/>
      <c r="PFL1" s="785"/>
      <c r="PFM1" s="785"/>
      <c r="PFN1" s="785"/>
      <c r="PFO1" s="785"/>
      <c r="PFP1" s="785"/>
      <c r="PFQ1" s="785"/>
      <c r="PFR1" s="785"/>
      <c r="PFS1" s="785"/>
      <c r="PFT1" s="785"/>
      <c r="PFU1" s="785"/>
      <c r="PFV1" s="785"/>
      <c r="PFW1" s="785"/>
      <c r="PFX1" s="785"/>
      <c r="PFY1" s="785"/>
      <c r="PFZ1" s="785"/>
      <c r="PGA1" s="785"/>
      <c r="PGB1" s="785"/>
      <c r="PGC1" s="785"/>
      <c r="PGD1" s="785"/>
      <c r="PGE1" s="785"/>
      <c r="PGF1" s="785"/>
      <c r="PGG1" s="785"/>
      <c r="PGH1" s="785"/>
      <c r="PGI1" s="785"/>
      <c r="PGJ1" s="785"/>
      <c r="PGK1" s="785"/>
      <c r="PGL1" s="785"/>
      <c r="PGM1" s="785"/>
      <c r="PGN1" s="785"/>
      <c r="PGO1" s="785"/>
      <c r="PGP1" s="785"/>
      <c r="PGQ1" s="785"/>
      <c r="PGR1" s="785"/>
      <c r="PGS1" s="785"/>
      <c r="PGT1" s="785"/>
      <c r="PGU1" s="785"/>
      <c r="PGV1" s="785"/>
      <c r="PGW1" s="785"/>
      <c r="PGX1" s="785"/>
      <c r="PGY1" s="785"/>
      <c r="PGZ1" s="785"/>
      <c r="PHA1" s="785"/>
      <c r="PHB1" s="785"/>
      <c r="PHC1" s="785"/>
      <c r="PHD1" s="785"/>
      <c r="PHE1" s="785"/>
      <c r="PHF1" s="785"/>
      <c r="PHG1" s="785"/>
      <c r="PHH1" s="785"/>
      <c r="PHI1" s="785"/>
      <c r="PHJ1" s="785"/>
      <c r="PHK1" s="785"/>
      <c r="PHL1" s="785"/>
      <c r="PHM1" s="785"/>
      <c r="PHN1" s="785"/>
      <c r="PHO1" s="785"/>
      <c r="PHP1" s="785"/>
      <c r="PHQ1" s="785"/>
      <c r="PHR1" s="785"/>
      <c r="PHS1" s="785"/>
      <c r="PHT1" s="785"/>
      <c r="PHU1" s="785"/>
      <c r="PHV1" s="785"/>
      <c r="PHW1" s="785"/>
      <c r="PHX1" s="785"/>
      <c r="PHY1" s="785"/>
      <c r="PHZ1" s="785"/>
      <c r="PIA1" s="785"/>
      <c r="PIB1" s="785"/>
      <c r="PIC1" s="785"/>
      <c r="PID1" s="785"/>
      <c r="PIE1" s="785"/>
      <c r="PIF1" s="785"/>
      <c r="PIG1" s="785"/>
      <c r="PIH1" s="785"/>
      <c r="PII1" s="785"/>
      <c r="PIJ1" s="785"/>
      <c r="PIK1" s="785"/>
      <c r="PIL1" s="785"/>
      <c r="PIM1" s="785"/>
      <c r="PIN1" s="785"/>
      <c r="PIO1" s="785"/>
      <c r="PIP1" s="785"/>
      <c r="PIQ1" s="785"/>
      <c r="PIR1" s="785"/>
      <c r="PIS1" s="785"/>
      <c r="PIT1" s="785"/>
      <c r="PIU1" s="785"/>
      <c r="PIV1" s="785"/>
      <c r="PIW1" s="785"/>
      <c r="PIX1" s="785"/>
      <c r="PIY1" s="785"/>
      <c r="PIZ1" s="785"/>
      <c r="PJA1" s="785"/>
      <c r="PJB1" s="785"/>
      <c r="PJC1" s="785"/>
      <c r="PJD1" s="785"/>
      <c r="PJE1" s="785"/>
      <c r="PJF1" s="785"/>
      <c r="PJG1" s="785"/>
      <c r="PJH1" s="785"/>
      <c r="PJI1" s="785"/>
      <c r="PJJ1" s="785"/>
      <c r="PJK1" s="785"/>
      <c r="PJL1" s="785"/>
      <c r="PJM1" s="785"/>
      <c r="PJN1" s="785"/>
      <c r="PJO1" s="785"/>
      <c r="PJP1" s="785"/>
      <c r="PJQ1" s="785"/>
      <c r="PJR1" s="785"/>
      <c r="PJS1" s="785"/>
      <c r="PJT1" s="785"/>
      <c r="PJU1" s="785"/>
      <c r="PJV1" s="785"/>
      <c r="PJW1" s="785"/>
      <c r="PJX1" s="785"/>
      <c r="PJY1" s="785"/>
      <c r="PJZ1" s="785"/>
      <c r="PKA1" s="785"/>
      <c r="PKB1" s="785"/>
      <c r="PKC1" s="785"/>
      <c r="PKD1" s="785"/>
      <c r="PKE1" s="785"/>
      <c r="PKF1" s="785"/>
      <c r="PKG1" s="785"/>
      <c r="PKH1" s="785"/>
      <c r="PKI1" s="785"/>
      <c r="PKJ1" s="785"/>
      <c r="PKK1" s="785"/>
      <c r="PKL1" s="785"/>
      <c r="PKM1" s="785"/>
      <c r="PKN1" s="785"/>
      <c r="PKO1" s="785"/>
      <c r="PKP1" s="785"/>
      <c r="PKQ1" s="785"/>
      <c r="PKR1" s="785"/>
      <c r="PKS1" s="785"/>
      <c r="PKT1" s="785"/>
      <c r="PKU1" s="785"/>
      <c r="PKV1" s="785"/>
      <c r="PKW1" s="785"/>
      <c r="PKX1" s="785"/>
      <c r="PKY1" s="785"/>
      <c r="PKZ1" s="785"/>
      <c r="PLA1" s="785"/>
      <c r="PLB1" s="785"/>
      <c r="PLC1" s="785"/>
      <c r="PLD1" s="785"/>
      <c r="PLE1" s="785"/>
      <c r="PLF1" s="785"/>
      <c r="PLG1" s="785"/>
      <c r="PLH1" s="785"/>
      <c r="PLI1" s="785"/>
      <c r="PLJ1" s="785"/>
      <c r="PLK1" s="785"/>
      <c r="PLL1" s="785"/>
      <c r="PLM1" s="785"/>
      <c r="PLN1" s="785"/>
      <c r="PLO1" s="785"/>
      <c r="PLP1" s="785"/>
      <c r="PLQ1" s="785"/>
      <c r="PLR1" s="785"/>
      <c r="PLS1" s="785"/>
      <c r="PLT1" s="785"/>
      <c r="PLU1" s="785"/>
      <c r="PLV1" s="785"/>
      <c r="PLW1" s="785"/>
      <c r="PLX1" s="785"/>
      <c r="PLY1" s="785"/>
      <c r="PLZ1" s="785"/>
      <c r="PMA1" s="785"/>
      <c r="PMB1" s="785"/>
      <c r="PMC1" s="785"/>
      <c r="PMD1" s="785"/>
      <c r="PME1" s="785"/>
      <c r="PMF1" s="785"/>
      <c r="PMG1" s="785"/>
      <c r="PMH1" s="785"/>
      <c r="PMI1" s="785"/>
      <c r="PMJ1" s="785"/>
      <c r="PMK1" s="785"/>
      <c r="PML1" s="785"/>
      <c r="PMM1" s="785"/>
      <c r="PMN1" s="785"/>
      <c r="PMO1" s="785"/>
      <c r="PMP1" s="785"/>
      <c r="PMQ1" s="785"/>
      <c r="PMR1" s="785"/>
      <c r="PMS1" s="785"/>
      <c r="PMT1" s="785"/>
      <c r="PMU1" s="785"/>
      <c r="PMV1" s="785"/>
      <c r="PMW1" s="785"/>
      <c r="PMX1" s="785"/>
      <c r="PMY1" s="785"/>
      <c r="PMZ1" s="785"/>
      <c r="PNA1" s="785"/>
      <c r="PNB1" s="785"/>
      <c r="PNC1" s="785"/>
      <c r="PND1" s="785"/>
      <c r="PNE1" s="785"/>
      <c r="PNF1" s="785"/>
      <c r="PNG1" s="785"/>
      <c r="PNH1" s="785"/>
      <c r="PNI1" s="785"/>
      <c r="PNJ1" s="785"/>
      <c r="PNK1" s="785"/>
      <c r="PNL1" s="785"/>
      <c r="PNM1" s="785"/>
      <c r="PNN1" s="785"/>
      <c r="PNO1" s="785"/>
      <c r="PNP1" s="785"/>
      <c r="PNQ1" s="785"/>
      <c r="PNR1" s="785"/>
      <c r="PNS1" s="785"/>
      <c r="PNT1" s="785"/>
      <c r="PNU1" s="785"/>
      <c r="PNV1" s="785"/>
      <c r="PNW1" s="785"/>
      <c r="PNX1" s="785"/>
      <c r="PNY1" s="785"/>
      <c r="PNZ1" s="785"/>
      <c r="POA1" s="785"/>
      <c r="POB1" s="785"/>
      <c r="POC1" s="785"/>
      <c r="POD1" s="785"/>
      <c r="POE1" s="785"/>
      <c r="POF1" s="785"/>
      <c r="POG1" s="785"/>
      <c r="POH1" s="785"/>
      <c r="POI1" s="785"/>
      <c r="POJ1" s="785"/>
      <c r="POK1" s="785"/>
      <c r="POL1" s="785"/>
      <c r="POM1" s="785"/>
      <c r="PON1" s="785"/>
      <c r="POO1" s="785"/>
      <c r="POP1" s="785"/>
      <c r="POQ1" s="785"/>
      <c r="POR1" s="785"/>
      <c r="POS1" s="785"/>
      <c r="POT1" s="785"/>
      <c r="POU1" s="785"/>
      <c r="POV1" s="785"/>
      <c r="POW1" s="785"/>
      <c r="POX1" s="785"/>
      <c r="POY1" s="785"/>
      <c r="POZ1" s="785"/>
      <c r="PPA1" s="785"/>
      <c r="PPB1" s="785"/>
      <c r="PPC1" s="785"/>
      <c r="PPD1" s="785"/>
      <c r="PPE1" s="785"/>
      <c r="PPF1" s="785"/>
      <c r="PPG1" s="785"/>
      <c r="PPH1" s="785"/>
      <c r="PPI1" s="785"/>
      <c r="PPJ1" s="785"/>
      <c r="PPK1" s="785"/>
      <c r="PPL1" s="785"/>
      <c r="PPM1" s="785"/>
      <c r="PPN1" s="785"/>
      <c r="PPO1" s="785"/>
      <c r="PPP1" s="785"/>
      <c r="PPQ1" s="785"/>
      <c r="PPR1" s="785"/>
      <c r="PPS1" s="785"/>
      <c r="PPT1" s="785"/>
      <c r="PPU1" s="785"/>
      <c r="PPV1" s="785"/>
      <c r="PPW1" s="785"/>
      <c r="PPX1" s="785"/>
      <c r="PPY1" s="785"/>
      <c r="PPZ1" s="785"/>
      <c r="PQA1" s="785"/>
      <c r="PQB1" s="785"/>
      <c r="PQC1" s="785"/>
      <c r="PQD1" s="785"/>
      <c r="PQE1" s="785"/>
      <c r="PQF1" s="785"/>
      <c r="PQG1" s="785"/>
      <c r="PQH1" s="785"/>
      <c r="PQI1" s="785"/>
      <c r="PQJ1" s="785"/>
      <c r="PQK1" s="785"/>
      <c r="PQL1" s="785"/>
      <c r="PQM1" s="785"/>
      <c r="PQN1" s="785"/>
      <c r="PQO1" s="785"/>
      <c r="PQP1" s="785"/>
      <c r="PQQ1" s="785"/>
      <c r="PQR1" s="785"/>
      <c r="PQS1" s="785"/>
      <c r="PQT1" s="785"/>
      <c r="PQU1" s="785"/>
      <c r="PQV1" s="785"/>
      <c r="PQW1" s="785"/>
      <c r="PQX1" s="785"/>
      <c r="PQY1" s="785"/>
      <c r="PQZ1" s="785"/>
      <c r="PRA1" s="785"/>
      <c r="PRB1" s="785"/>
      <c r="PRC1" s="785"/>
      <c r="PRD1" s="785"/>
      <c r="PRE1" s="785"/>
      <c r="PRF1" s="785"/>
      <c r="PRG1" s="785"/>
      <c r="PRH1" s="785"/>
      <c r="PRI1" s="785"/>
      <c r="PRJ1" s="785"/>
      <c r="PRK1" s="785"/>
      <c r="PRL1" s="785"/>
      <c r="PRM1" s="785"/>
      <c r="PRN1" s="785"/>
      <c r="PRO1" s="785"/>
      <c r="PRP1" s="785"/>
      <c r="PRQ1" s="785"/>
      <c r="PRR1" s="785"/>
      <c r="PRS1" s="785"/>
      <c r="PRT1" s="785"/>
      <c r="PRU1" s="785"/>
      <c r="PRV1" s="785"/>
      <c r="PRW1" s="785"/>
      <c r="PRX1" s="785"/>
      <c r="PRY1" s="785"/>
      <c r="PRZ1" s="785"/>
      <c r="PSA1" s="785"/>
      <c r="PSB1" s="785"/>
      <c r="PSC1" s="785"/>
      <c r="PSD1" s="785"/>
      <c r="PSE1" s="785"/>
      <c r="PSF1" s="785"/>
      <c r="PSG1" s="785"/>
      <c r="PSH1" s="785"/>
      <c r="PSI1" s="785"/>
      <c r="PSJ1" s="785"/>
      <c r="PSK1" s="785"/>
      <c r="PSL1" s="785"/>
      <c r="PSM1" s="785"/>
      <c r="PSN1" s="785"/>
      <c r="PSO1" s="785"/>
      <c r="PSP1" s="785"/>
      <c r="PSQ1" s="785"/>
      <c r="PSR1" s="785"/>
      <c r="PSS1" s="785"/>
      <c r="PST1" s="785"/>
      <c r="PSU1" s="785"/>
      <c r="PSV1" s="785"/>
      <c r="PSW1" s="785"/>
      <c r="PSX1" s="785"/>
      <c r="PSY1" s="785"/>
      <c r="PSZ1" s="785"/>
      <c r="PTA1" s="785"/>
      <c r="PTB1" s="785"/>
      <c r="PTC1" s="785"/>
      <c r="PTD1" s="785"/>
      <c r="PTE1" s="785"/>
      <c r="PTF1" s="785"/>
      <c r="PTG1" s="785"/>
      <c r="PTH1" s="785"/>
      <c r="PTI1" s="785"/>
      <c r="PTJ1" s="785"/>
      <c r="PTK1" s="785"/>
      <c r="PTL1" s="785"/>
      <c r="PTM1" s="785"/>
      <c r="PTN1" s="785"/>
      <c r="PTO1" s="785"/>
      <c r="PTP1" s="785"/>
      <c r="PTQ1" s="785"/>
      <c r="PTR1" s="785"/>
      <c r="PTS1" s="785"/>
      <c r="PTT1" s="785"/>
      <c r="PTU1" s="785"/>
      <c r="PTV1" s="785"/>
      <c r="PTW1" s="785"/>
      <c r="PTX1" s="785"/>
      <c r="PTY1" s="785"/>
      <c r="PTZ1" s="785"/>
      <c r="PUA1" s="785"/>
      <c r="PUB1" s="785"/>
      <c r="PUC1" s="785"/>
      <c r="PUD1" s="785"/>
      <c r="PUE1" s="785"/>
      <c r="PUF1" s="785"/>
      <c r="PUG1" s="785"/>
      <c r="PUH1" s="785"/>
      <c r="PUI1" s="785"/>
      <c r="PUJ1" s="785"/>
      <c r="PUK1" s="785"/>
      <c r="PUL1" s="785"/>
      <c r="PUM1" s="785"/>
      <c r="PUN1" s="785"/>
      <c r="PUO1" s="785"/>
      <c r="PUP1" s="785"/>
      <c r="PUQ1" s="785"/>
      <c r="PUR1" s="785"/>
      <c r="PUS1" s="785"/>
      <c r="PUT1" s="785"/>
      <c r="PUU1" s="785"/>
      <c r="PUV1" s="785"/>
      <c r="PUW1" s="785"/>
      <c r="PUX1" s="785"/>
      <c r="PUY1" s="785"/>
      <c r="PUZ1" s="785"/>
      <c r="PVA1" s="785"/>
      <c r="PVB1" s="785"/>
      <c r="PVC1" s="785"/>
      <c r="PVD1" s="785"/>
      <c r="PVE1" s="785"/>
      <c r="PVF1" s="785"/>
      <c r="PVG1" s="785"/>
      <c r="PVH1" s="785"/>
      <c r="PVI1" s="785"/>
      <c r="PVJ1" s="785"/>
      <c r="PVK1" s="785"/>
      <c r="PVL1" s="785"/>
      <c r="PVM1" s="785"/>
      <c r="PVN1" s="785"/>
      <c r="PVO1" s="785"/>
      <c r="PVP1" s="785"/>
      <c r="PVQ1" s="785"/>
      <c r="PVR1" s="785"/>
      <c r="PVS1" s="785"/>
      <c r="PVT1" s="785"/>
      <c r="PVU1" s="785"/>
      <c r="PVV1" s="785"/>
      <c r="PVW1" s="785"/>
      <c r="PVX1" s="785"/>
      <c r="PVY1" s="785"/>
      <c r="PVZ1" s="785"/>
      <c r="PWA1" s="785"/>
      <c r="PWB1" s="785"/>
      <c r="PWC1" s="785"/>
      <c r="PWD1" s="785"/>
      <c r="PWE1" s="785"/>
      <c r="PWF1" s="785"/>
      <c r="PWG1" s="785"/>
      <c r="PWH1" s="785"/>
      <c r="PWI1" s="785"/>
      <c r="PWJ1" s="785"/>
      <c r="PWK1" s="785"/>
      <c r="PWL1" s="785"/>
      <c r="PWM1" s="785"/>
      <c r="PWN1" s="785"/>
      <c r="PWO1" s="785"/>
      <c r="PWP1" s="785"/>
      <c r="PWQ1" s="785"/>
      <c r="PWR1" s="785"/>
      <c r="PWS1" s="785"/>
      <c r="PWT1" s="785"/>
      <c r="PWU1" s="785"/>
      <c r="PWV1" s="785"/>
      <c r="PWW1" s="785"/>
      <c r="PWX1" s="785"/>
      <c r="PWY1" s="785"/>
      <c r="PWZ1" s="785"/>
      <c r="PXA1" s="785"/>
      <c r="PXB1" s="785"/>
      <c r="PXC1" s="785"/>
      <c r="PXD1" s="785"/>
      <c r="PXE1" s="785"/>
      <c r="PXF1" s="785"/>
      <c r="PXG1" s="785"/>
      <c r="PXH1" s="785"/>
      <c r="PXI1" s="785"/>
      <c r="PXJ1" s="785"/>
      <c r="PXK1" s="785"/>
      <c r="PXL1" s="785"/>
      <c r="PXM1" s="785"/>
      <c r="PXN1" s="785"/>
      <c r="PXO1" s="785"/>
      <c r="PXP1" s="785"/>
      <c r="PXQ1" s="785"/>
      <c r="PXR1" s="785"/>
      <c r="PXS1" s="785"/>
      <c r="PXT1" s="785"/>
      <c r="PXU1" s="785"/>
      <c r="PXV1" s="785"/>
      <c r="PXW1" s="785"/>
      <c r="PXX1" s="785"/>
      <c r="PXY1" s="785"/>
      <c r="PXZ1" s="785"/>
      <c r="PYA1" s="785"/>
      <c r="PYB1" s="785"/>
      <c r="PYC1" s="785"/>
      <c r="PYD1" s="785"/>
      <c r="PYE1" s="785"/>
      <c r="PYF1" s="785"/>
      <c r="PYG1" s="785"/>
      <c r="PYH1" s="785"/>
      <c r="PYI1" s="785"/>
      <c r="PYJ1" s="785"/>
      <c r="PYK1" s="785"/>
      <c r="PYL1" s="785"/>
      <c r="PYM1" s="785"/>
      <c r="PYN1" s="785"/>
      <c r="PYO1" s="785"/>
      <c r="PYP1" s="785"/>
      <c r="PYQ1" s="785"/>
      <c r="PYR1" s="785"/>
      <c r="PYS1" s="785"/>
      <c r="PYT1" s="785"/>
      <c r="PYU1" s="785"/>
      <c r="PYV1" s="785"/>
      <c r="PYW1" s="785"/>
      <c r="PYX1" s="785"/>
      <c r="PYY1" s="785"/>
      <c r="PYZ1" s="785"/>
      <c r="PZA1" s="785"/>
      <c r="PZB1" s="785"/>
      <c r="PZC1" s="785"/>
      <c r="PZD1" s="785"/>
      <c r="PZE1" s="785"/>
      <c r="PZF1" s="785"/>
      <c r="PZG1" s="785"/>
      <c r="PZH1" s="785"/>
      <c r="PZI1" s="785"/>
      <c r="PZJ1" s="785"/>
      <c r="PZK1" s="785"/>
      <c r="PZL1" s="785"/>
      <c r="PZM1" s="785"/>
      <c r="PZN1" s="785"/>
      <c r="PZO1" s="785"/>
      <c r="PZP1" s="785"/>
      <c r="PZQ1" s="785"/>
      <c r="PZR1" s="785"/>
      <c r="PZS1" s="785"/>
      <c r="PZT1" s="785"/>
      <c r="PZU1" s="785"/>
      <c r="PZV1" s="785"/>
      <c r="PZW1" s="785"/>
      <c r="PZX1" s="785"/>
      <c r="PZY1" s="785"/>
      <c r="PZZ1" s="785"/>
      <c r="QAA1" s="785"/>
      <c r="QAB1" s="785"/>
      <c r="QAC1" s="785"/>
      <c r="QAD1" s="785"/>
      <c r="QAE1" s="785"/>
      <c r="QAF1" s="785"/>
      <c r="QAG1" s="785"/>
      <c r="QAH1" s="785"/>
      <c r="QAI1" s="785"/>
      <c r="QAJ1" s="785"/>
      <c r="QAK1" s="785"/>
      <c r="QAL1" s="785"/>
      <c r="QAM1" s="785"/>
      <c r="QAN1" s="785"/>
      <c r="QAO1" s="785"/>
      <c r="QAP1" s="785"/>
      <c r="QAQ1" s="785"/>
      <c r="QAR1" s="785"/>
      <c r="QAS1" s="785"/>
      <c r="QAT1" s="785"/>
      <c r="QAU1" s="785"/>
      <c r="QAV1" s="785"/>
      <c r="QAW1" s="785"/>
      <c r="QAX1" s="785"/>
      <c r="QAY1" s="785"/>
      <c r="QAZ1" s="785"/>
      <c r="QBA1" s="785"/>
      <c r="QBB1" s="785"/>
      <c r="QBC1" s="785"/>
      <c r="QBD1" s="785"/>
      <c r="QBE1" s="785"/>
      <c r="QBF1" s="785"/>
      <c r="QBG1" s="785"/>
      <c r="QBH1" s="785"/>
      <c r="QBI1" s="785"/>
      <c r="QBJ1" s="785"/>
      <c r="QBK1" s="785"/>
      <c r="QBL1" s="785"/>
      <c r="QBM1" s="785"/>
      <c r="QBN1" s="785"/>
      <c r="QBO1" s="785"/>
      <c r="QBP1" s="785"/>
      <c r="QBQ1" s="785"/>
      <c r="QBR1" s="785"/>
      <c r="QBS1" s="785"/>
      <c r="QBT1" s="785"/>
      <c r="QBU1" s="785"/>
      <c r="QBV1" s="785"/>
      <c r="QBW1" s="785"/>
      <c r="QBX1" s="785"/>
      <c r="QBY1" s="785"/>
      <c r="QBZ1" s="785"/>
      <c r="QCA1" s="785"/>
      <c r="QCB1" s="785"/>
      <c r="QCC1" s="785"/>
      <c r="QCD1" s="785"/>
      <c r="QCE1" s="785"/>
      <c r="QCF1" s="785"/>
      <c r="QCG1" s="785"/>
      <c r="QCH1" s="785"/>
      <c r="QCI1" s="785"/>
      <c r="QCJ1" s="785"/>
      <c r="QCK1" s="785"/>
      <c r="QCL1" s="785"/>
      <c r="QCM1" s="785"/>
      <c r="QCN1" s="785"/>
      <c r="QCO1" s="785"/>
      <c r="QCP1" s="785"/>
      <c r="QCQ1" s="785"/>
      <c r="QCR1" s="785"/>
      <c r="QCS1" s="785"/>
      <c r="QCT1" s="785"/>
      <c r="QCU1" s="785"/>
      <c r="QCV1" s="785"/>
      <c r="QCW1" s="785"/>
      <c r="QCX1" s="785"/>
      <c r="QCY1" s="785"/>
      <c r="QCZ1" s="785"/>
      <c r="QDA1" s="785"/>
      <c r="QDB1" s="785"/>
      <c r="QDC1" s="785"/>
      <c r="QDD1" s="785"/>
      <c r="QDE1" s="785"/>
      <c r="QDF1" s="785"/>
      <c r="QDG1" s="785"/>
      <c r="QDH1" s="785"/>
      <c r="QDI1" s="785"/>
      <c r="QDJ1" s="785"/>
      <c r="QDK1" s="785"/>
      <c r="QDL1" s="785"/>
      <c r="QDM1" s="785"/>
      <c r="QDN1" s="785"/>
      <c r="QDO1" s="785"/>
      <c r="QDP1" s="785"/>
      <c r="QDQ1" s="785"/>
      <c r="QDR1" s="785"/>
      <c r="QDS1" s="785"/>
      <c r="QDT1" s="785"/>
      <c r="QDU1" s="785"/>
      <c r="QDV1" s="785"/>
      <c r="QDW1" s="785"/>
      <c r="QDX1" s="785"/>
      <c r="QDY1" s="785"/>
      <c r="QDZ1" s="785"/>
      <c r="QEA1" s="785"/>
      <c r="QEB1" s="785"/>
      <c r="QEC1" s="785"/>
      <c r="QED1" s="785"/>
      <c r="QEE1" s="785"/>
      <c r="QEF1" s="785"/>
      <c r="QEG1" s="785"/>
      <c r="QEH1" s="785"/>
      <c r="QEI1" s="785"/>
      <c r="QEJ1" s="785"/>
      <c r="QEK1" s="785"/>
      <c r="QEL1" s="785"/>
      <c r="QEM1" s="785"/>
      <c r="QEN1" s="785"/>
      <c r="QEO1" s="785"/>
      <c r="QEP1" s="785"/>
      <c r="QEQ1" s="785"/>
      <c r="QER1" s="785"/>
      <c r="QES1" s="785"/>
      <c r="QET1" s="785"/>
      <c r="QEU1" s="785"/>
      <c r="QEV1" s="785"/>
      <c r="QEW1" s="785"/>
      <c r="QEX1" s="785"/>
      <c r="QEY1" s="785"/>
      <c r="QEZ1" s="785"/>
      <c r="QFA1" s="785"/>
      <c r="QFB1" s="785"/>
      <c r="QFC1" s="785"/>
      <c r="QFD1" s="785"/>
      <c r="QFE1" s="785"/>
      <c r="QFF1" s="785"/>
      <c r="QFG1" s="785"/>
      <c r="QFH1" s="785"/>
      <c r="QFI1" s="785"/>
      <c r="QFJ1" s="785"/>
      <c r="QFK1" s="785"/>
      <c r="QFL1" s="785"/>
      <c r="QFM1" s="785"/>
      <c r="QFN1" s="785"/>
      <c r="QFO1" s="785"/>
      <c r="QFP1" s="785"/>
      <c r="QFQ1" s="785"/>
      <c r="QFR1" s="785"/>
      <c r="QFS1" s="785"/>
      <c r="QFT1" s="785"/>
      <c r="QFU1" s="785"/>
      <c r="QFV1" s="785"/>
      <c r="QFW1" s="785"/>
      <c r="QFX1" s="785"/>
      <c r="QFY1" s="785"/>
      <c r="QFZ1" s="785"/>
      <c r="QGA1" s="785"/>
      <c r="QGB1" s="785"/>
      <c r="QGC1" s="785"/>
      <c r="QGD1" s="785"/>
      <c r="QGE1" s="785"/>
      <c r="QGF1" s="785"/>
      <c r="QGG1" s="785"/>
      <c r="QGH1" s="785"/>
      <c r="QGI1" s="785"/>
      <c r="QGJ1" s="785"/>
      <c r="QGK1" s="785"/>
      <c r="QGL1" s="785"/>
      <c r="QGM1" s="785"/>
      <c r="QGN1" s="785"/>
      <c r="QGO1" s="785"/>
      <c r="QGP1" s="785"/>
      <c r="QGQ1" s="785"/>
      <c r="QGR1" s="785"/>
      <c r="QGS1" s="785"/>
      <c r="QGT1" s="785"/>
      <c r="QGU1" s="785"/>
      <c r="QGV1" s="785"/>
      <c r="QGW1" s="785"/>
      <c r="QGX1" s="785"/>
      <c r="QGY1" s="785"/>
      <c r="QGZ1" s="785"/>
      <c r="QHA1" s="785"/>
      <c r="QHB1" s="785"/>
      <c r="QHC1" s="785"/>
      <c r="QHD1" s="785"/>
      <c r="QHE1" s="785"/>
      <c r="QHF1" s="785"/>
      <c r="QHG1" s="785"/>
      <c r="QHH1" s="785"/>
      <c r="QHI1" s="785"/>
      <c r="QHJ1" s="785"/>
      <c r="QHK1" s="785"/>
      <c r="QHL1" s="785"/>
      <c r="QHM1" s="785"/>
      <c r="QHN1" s="785"/>
      <c r="QHO1" s="785"/>
      <c r="QHP1" s="785"/>
      <c r="QHQ1" s="785"/>
      <c r="QHR1" s="785"/>
      <c r="QHS1" s="785"/>
      <c r="QHT1" s="785"/>
      <c r="QHU1" s="785"/>
      <c r="QHV1" s="785"/>
      <c r="QHW1" s="785"/>
      <c r="QHX1" s="785"/>
      <c r="QHY1" s="785"/>
      <c r="QHZ1" s="785"/>
      <c r="QIA1" s="785"/>
      <c r="QIB1" s="785"/>
      <c r="QIC1" s="785"/>
      <c r="QID1" s="785"/>
      <c r="QIE1" s="785"/>
      <c r="QIF1" s="785"/>
      <c r="QIG1" s="785"/>
      <c r="QIH1" s="785"/>
      <c r="QII1" s="785"/>
      <c r="QIJ1" s="785"/>
      <c r="QIK1" s="785"/>
      <c r="QIL1" s="785"/>
      <c r="QIM1" s="785"/>
      <c r="QIN1" s="785"/>
      <c r="QIO1" s="785"/>
      <c r="QIP1" s="785"/>
      <c r="QIQ1" s="785"/>
      <c r="QIR1" s="785"/>
      <c r="QIS1" s="785"/>
      <c r="QIT1" s="785"/>
      <c r="QIU1" s="785"/>
      <c r="QIV1" s="785"/>
      <c r="QIW1" s="785"/>
      <c r="QIX1" s="785"/>
      <c r="QIY1" s="785"/>
      <c r="QIZ1" s="785"/>
      <c r="QJA1" s="785"/>
      <c r="QJB1" s="785"/>
      <c r="QJC1" s="785"/>
      <c r="QJD1" s="785"/>
      <c r="QJE1" s="785"/>
      <c r="QJF1" s="785"/>
      <c r="QJG1" s="785"/>
      <c r="QJH1" s="785"/>
      <c r="QJI1" s="785"/>
      <c r="QJJ1" s="785"/>
      <c r="QJK1" s="785"/>
      <c r="QJL1" s="785"/>
      <c r="QJM1" s="785"/>
      <c r="QJN1" s="785"/>
      <c r="QJO1" s="785"/>
      <c r="QJP1" s="785"/>
      <c r="QJQ1" s="785"/>
      <c r="QJR1" s="785"/>
      <c r="QJS1" s="785"/>
      <c r="QJT1" s="785"/>
      <c r="QJU1" s="785"/>
      <c r="QJV1" s="785"/>
      <c r="QJW1" s="785"/>
      <c r="QJX1" s="785"/>
      <c r="QJY1" s="785"/>
      <c r="QJZ1" s="785"/>
      <c r="QKA1" s="785"/>
      <c r="QKB1" s="785"/>
      <c r="QKC1" s="785"/>
      <c r="QKD1" s="785"/>
      <c r="QKE1" s="785"/>
      <c r="QKF1" s="785"/>
      <c r="QKG1" s="785"/>
      <c r="QKH1" s="785"/>
      <c r="QKI1" s="785"/>
      <c r="QKJ1" s="785"/>
      <c r="QKK1" s="785"/>
      <c r="QKL1" s="785"/>
      <c r="QKM1" s="785"/>
      <c r="QKN1" s="785"/>
      <c r="QKO1" s="785"/>
      <c r="QKP1" s="785"/>
      <c r="QKQ1" s="785"/>
      <c r="QKR1" s="785"/>
      <c r="QKS1" s="785"/>
      <c r="QKT1" s="785"/>
      <c r="QKU1" s="785"/>
      <c r="QKV1" s="785"/>
      <c r="QKW1" s="785"/>
      <c r="QKX1" s="785"/>
      <c r="QKY1" s="785"/>
      <c r="QKZ1" s="785"/>
      <c r="QLA1" s="785"/>
      <c r="QLB1" s="785"/>
      <c r="QLC1" s="785"/>
      <c r="QLD1" s="785"/>
      <c r="QLE1" s="785"/>
      <c r="QLF1" s="785"/>
      <c r="QLG1" s="785"/>
      <c r="QLH1" s="785"/>
      <c r="QLI1" s="785"/>
      <c r="QLJ1" s="785"/>
      <c r="QLK1" s="785"/>
      <c r="QLL1" s="785"/>
      <c r="QLM1" s="785"/>
      <c r="QLN1" s="785"/>
      <c r="QLO1" s="785"/>
      <c r="QLP1" s="785"/>
      <c r="QLQ1" s="785"/>
      <c r="QLR1" s="785"/>
      <c r="QLS1" s="785"/>
      <c r="QLT1" s="785"/>
      <c r="QLU1" s="785"/>
      <c r="QLV1" s="785"/>
      <c r="QLW1" s="785"/>
      <c r="QLX1" s="785"/>
      <c r="QLY1" s="785"/>
      <c r="QLZ1" s="785"/>
      <c r="QMA1" s="785"/>
      <c r="QMB1" s="785"/>
      <c r="QMC1" s="785"/>
      <c r="QMD1" s="785"/>
      <c r="QME1" s="785"/>
      <c r="QMF1" s="785"/>
      <c r="QMG1" s="785"/>
      <c r="QMH1" s="785"/>
      <c r="QMI1" s="785"/>
      <c r="QMJ1" s="785"/>
      <c r="QMK1" s="785"/>
      <c r="QML1" s="785"/>
      <c r="QMM1" s="785"/>
      <c r="QMN1" s="785"/>
      <c r="QMO1" s="785"/>
      <c r="QMP1" s="785"/>
      <c r="QMQ1" s="785"/>
      <c r="QMR1" s="785"/>
      <c r="QMS1" s="785"/>
      <c r="QMT1" s="785"/>
      <c r="QMU1" s="785"/>
      <c r="QMV1" s="785"/>
      <c r="QMW1" s="785"/>
      <c r="QMX1" s="785"/>
      <c r="QMY1" s="785"/>
      <c r="QMZ1" s="785"/>
      <c r="QNA1" s="785"/>
      <c r="QNB1" s="785"/>
      <c r="QNC1" s="785"/>
      <c r="QND1" s="785"/>
      <c r="QNE1" s="785"/>
      <c r="QNF1" s="785"/>
      <c r="QNG1" s="785"/>
      <c r="QNH1" s="785"/>
      <c r="QNI1" s="785"/>
      <c r="QNJ1" s="785"/>
      <c r="QNK1" s="785"/>
      <c r="QNL1" s="785"/>
      <c r="QNM1" s="785"/>
      <c r="QNN1" s="785"/>
      <c r="QNO1" s="785"/>
      <c r="QNP1" s="785"/>
      <c r="QNQ1" s="785"/>
      <c r="QNR1" s="785"/>
      <c r="QNS1" s="785"/>
      <c r="QNT1" s="785"/>
      <c r="QNU1" s="785"/>
      <c r="QNV1" s="785"/>
      <c r="QNW1" s="785"/>
      <c r="QNX1" s="785"/>
      <c r="QNY1" s="785"/>
      <c r="QNZ1" s="785"/>
      <c r="QOA1" s="785"/>
      <c r="QOB1" s="785"/>
      <c r="QOC1" s="785"/>
      <c r="QOD1" s="785"/>
      <c r="QOE1" s="785"/>
      <c r="QOF1" s="785"/>
      <c r="QOG1" s="785"/>
      <c r="QOH1" s="785"/>
      <c r="QOI1" s="785"/>
      <c r="QOJ1" s="785"/>
      <c r="QOK1" s="785"/>
      <c r="QOL1" s="785"/>
      <c r="QOM1" s="785"/>
      <c r="QON1" s="785"/>
      <c r="QOO1" s="785"/>
      <c r="QOP1" s="785"/>
      <c r="QOQ1" s="785"/>
      <c r="QOR1" s="785"/>
      <c r="QOS1" s="785"/>
      <c r="QOT1" s="785"/>
      <c r="QOU1" s="785"/>
      <c r="QOV1" s="785"/>
      <c r="QOW1" s="785"/>
      <c r="QOX1" s="785"/>
      <c r="QOY1" s="785"/>
      <c r="QOZ1" s="785"/>
      <c r="QPA1" s="785"/>
      <c r="QPB1" s="785"/>
      <c r="QPC1" s="785"/>
      <c r="QPD1" s="785"/>
      <c r="QPE1" s="785"/>
      <c r="QPF1" s="785"/>
      <c r="QPG1" s="785"/>
      <c r="QPH1" s="785"/>
      <c r="QPI1" s="785"/>
      <c r="QPJ1" s="785"/>
      <c r="QPK1" s="785"/>
      <c r="QPL1" s="785"/>
      <c r="QPM1" s="785"/>
      <c r="QPN1" s="785"/>
      <c r="QPO1" s="785"/>
      <c r="QPP1" s="785"/>
      <c r="QPQ1" s="785"/>
      <c r="QPR1" s="785"/>
      <c r="QPS1" s="785"/>
      <c r="QPT1" s="785"/>
      <c r="QPU1" s="785"/>
      <c r="QPV1" s="785"/>
      <c r="QPW1" s="785"/>
      <c r="QPX1" s="785"/>
      <c r="QPY1" s="785"/>
      <c r="QPZ1" s="785"/>
      <c r="QQA1" s="785"/>
      <c r="QQB1" s="785"/>
      <c r="QQC1" s="785"/>
      <c r="QQD1" s="785"/>
      <c r="QQE1" s="785"/>
      <c r="QQF1" s="785"/>
      <c r="QQG1" s="785"/>
      <c r="QQH1" s="785"/>
      <c r="QQI1" s="785"/>
      <c r="QQJ1" s="785"/>
      <c r="QQK1" s="785"/>
      <c r="QQL1" s="785"/>
      <c r="QQM1" s="785"/>
      <c r="QQN1" s="785"/>
      <c r="QQO1" s="785"/>
      <c r="QQP1" s="785"/>
      <c r="QQQ1" s="785"/>
      <c r="QQR1" s="785"/>
      <c r="QQS1" s="785"/>
      <c r="QQT1" s="785"/>
      <c r="QQU1" s="785"/>
      <c r="QQV1" s="785"/>
      <c r="QQW1" s="785"/>
      <c r="QQX1" s="785"/>
      <c r="QQY1" s="785"/>
      <c r="QQZ1" s="785"/>
      <c r="QRA1" s="785"/>
      <c r="QRB1" s="785"/>
      <c r="QRC1" s="785"/>
      <c r="QRD1" s="785"/>
      <c r="QRE1" s="785"/>
      <c r="QRF1" s="785"/>
      <c r="QRG1" s="785"/>
      <c r="QRH1" s="785"/>
      <c r="QRI1" s="785"/>
      <c r="QRJ1" s="785"/>
      <c r="QRK1" s="785"/>
      <c r="QRL1" s="785"/>
      <c r="QRM1" s="785"/>
      <c r="QRN1" s="785"/>
      <c r="QRO1" s="785"/>
      <c r="QRP1" s="785"/>
      <c r="QRQ1" s="785"/>
      <c r="QRR1" s="785"/>
      <c r="QRS1" s="785"/>
      <c r="QRT1" s="785"/>
      <c r="QRU1" s="785"/>
      <c r="QRV1" s="785"/>
      <c r="QRW1" s="785"/>
      <c r="QRX1" s="785"/>
      <c r="QRY1" s="785"/>
      <c r="QRZ1" s="785"/>
      <c r="QSA1" s="785"/>
      <c r="QSB1" s="785"/>
      <c r="QSC1" s="785"/>
      <c r="QSD1" s="785"/>
      <c r="QSE1" s="785"/>
      <c r="QSF1" s="785"/>
      <c r="QSG1" s="785"/>
      <c r="QSH1" s="785"/>
      <c r="QSI1" s="785"/>
      <c r="QSJ1" s="785"/>
      <c r="QSK1" s="785"/>
      <c r="QSL1" s="785"/>
      <c r="QSM1" s="785"/>
      <c r="QSN1" s="785"/>
      <c r="QSO1" s="785"/>
      <c r="QSP1" s="785"/>
      <c r="QSQ1" s="785"/>
      <c r="QSR1" s="785"/>
      <c r="QSS1" s="785"/>
      <c r="QST1" s="785"/>
      <c r="QSU1" s="785"/>
      <c r="QSV1" s="785"/>
      <c r="QSW1" s="785"/>
      <c r="QSX1" s="785"/>
      <c r="QSY1" s="785"/>
      <c r="QSZ1" s="785"/>
      <c r="QTA1" s="785"/>
      <c r="QTB1" s="785"/>
      <c r="QTC1" s="785"/>
      <c r="QTD1" s="785"/>
      <c r="QTE1" s="785"/>
      <c r="QTF1" s="785"/>
      <c r="QTG1" s="785"/>
      <c r="QTH1" s="785"/>
      <c r="QTI1" s="785"/>
      <c r="QTJ1" s="785"/>
      <c r="QTK1" s="785"/>
      <c r="QTL1" s="785"/>
      <c r="QTM1" s="785"/>
      <c r="QTN1" s="785"/>
      <c r="QTO1" s="785"/>
      <c r="QTP1" s="785"/>
      <c r="QTQ1" s="785"/>
      <c r="QTR1" s="785"/>
      <c r="QTS1" s="785"/>
      <c r="QTT1" s="785"/>
      <c r="QTU1" s="785"/>
      <c r="QTV1" s="785"/>
      <c r="QTW1" s="785"/>
      <c r="QTX1" s="785"/>
      <c r="QTY1" s="785"/>
      <c r="QTZ1" s="785"/>
      <c r="QUA1" s="785"/>
      <c r="QUB1" s="785"/>
      <c r="QUC1" s="785"/>
      <c r="QUD1" s="785"/>
      <c r="QUE1" s="785"/>
      <c r="QUF1" s="785"/>
      <c r="QUG1" s="785"/>
      <c r="QUH1" s="785"/>
      <c r="QUI1" s="785"/>
      <c r="QUJ1" s="785"/>
      <c r="QUK1" s="785"/>
      <c r="QUL1" s="785"/>
      <c r="QUM1" s="785"/>
      <c r="QUN1" s="785"/>
      <c r="QUO1" s="785"/>
      <c r="QUP1" s="785"/>
      <c r="QUQ1" s="785"/>
      <c r="QUR1" s="785"/>
      <c r="QUS1" s="785"/>
      <c r="QUT1" s="785"/>
      <c r="QUU1" s="785"/>
      <c r="QUV1" s="785"/>
      <c r="QUW1" s="785"/>
      <c r="QUX1" s="785"/>
      <c r="QUY1" s="785"/>
      <c r="QUZ1" s="785"/>
      <c r="QVA1" s="785"/>
      <c r="QVB1" s="785"/>
      <c r="QVC1" s="785"/>
      <c r="QVD1" s="785"/>
      <c r="QVE1" s="785"/>
      <c r="QVF1" s="785"/>
      <c r="QVG1" s="785"/>
      <c r="QVH1" s="785"/>
      <c r="QVI1" s="785"/>
      <c r="QVJ1" s="785"/>
      <c r="QVK1" s="785"/>
      <c r="QVL1" s="785"/>
      <c r="QVM1" s="785"/>
      <c r="QVN1" s="785"/>
      <c r="QVO1" s="785"/>
      <c r="QVP1" s="785"/>
      <c r="QVQ1" s="785"/>
      <c r="QVR1" s="785"/>
      <c r="QVS1" s="785"/>
      <c r="QVT1" s="785"/>
      <c r="QVU1" s="785"/>
      <c r="QVV1" s="785"/>
      <c r="QVW1" s="785"/>
      <c r="QVX1" s="785"/>
      <c r="QVY1" s="785"/>
      <c r="QVZ1" s="785"/>
      <c r="QWA1" s="785"/>
      <c r="QWB1" s="785"/>
      <c r="QWC1" s="785"/>
      <c r="QWD1" s="785"/>
      <c r="QWE1" s="785"/>
      <c r="QWF1" s="785"/>
      <c r="QWG1" s="785"/>
      <c r="QWH1" s="785"/>
      <c r="QWI1" s="785"/>
      <c r="QWJ1" s="785"/>
      <c r="QWK1" s="785"/>
      <c r="QWL1" s="785"/>
      <c r="QWM1" s="785"/>
      <c r="QWN1" s="785"/>
      <c r="QWO1" s="785"/>
      <c r="QWP1" s="785"/>
      <c r="QWQ1" s="785"/>
      <c r="QWR1" s="785"/>
      <c r="QWS1" s="785"/>
      <c r="QWT1" s="785"/>
      <c r="QWU1" s="785"/>
      <c r="QWV1" s="785"/>
      <c r="QWW1" s="785"/>
      <c r="QWX1" s="785"/>
      <c r="QWY1" s="785"/>
      <c r="QWZ1" s="785"/>
      <c r="QXA1" s="785"/>
      <c r="QXB1" s="785"/>
      <c r="QXC1" s="785"/>
      <c r="QXD1" s="785"/>
      <c r="QXE1" s="785"/>
      <c r="QXF1" s="785"/>
      <c r="QXG1" s="785"/>
      <c r="QXH1" s="785"/>
      <c r="QXI1" s="785"/>
      <c r="QXJ1" s="785"/>
      <c r="QXK1" s="785"/>
      <c r="QXL1" s="785"/>
      <c r="QXM1" s="785"/>
      <c r="QXN1" s="785"/>
      <c r="QXO1" s="785"/>
      <c r="QXP1" s="785"/>
      <c r="QXQ1" s="785"/>
      <c r="QXR1" s="785"/>
      <c r="QXS1" s="785"/>
      <c r="QXT1" s="785"/>
      <c r="QXU1" s="785"/>
      <c r="QXV1" s="785"/>
      <c r="QXW1" s="785"/>
      <c r="QXX1" s="785"/>
      <c r="QXY1" s="785"/>
      <c r="QXZ1" s="785"/>
      <c r="QYA1" s="785"/>
      <c r="QYB1" s="785"/>
      <c r="QYC1" s="785"/>
      <c r="QYD1" s="785"/>
      <c r="QYE1" s="785"/>
      <c r="QYF1" s="785"/>
      <c r="QYG1" s="785"/>
      <c r="QYH1" s="785"/>
      <c r="QYI1" s="785"/>
      <c r="QYJ1" s="785"/>
      <c r="QYK1" s="785"/>
      <c r="QYL1" s="785"/>
      <c r="QYM1" s="785"/>
      <c r="QYN1" s="785"/>
      <c r="QYO1" s="785"/>
      <c r="QYP1" s="785"/>
      <c r="QYQ1" s="785"/>
      <c r="QYR1" s="785"/>
      <c r="QYS1" s="785"/>
      <c r="QYT1" s="785"/>
      <c r="QYU1" s="785"/>
      <c r="QYV1" s="785"/>
      <c r="QYW1" s="785"/>
      <c r="QYX1" s="785"/>
      <c r="QYY1" s="785"/>
      <c r="QYZ1" s="785"/>
      <c r="QZA1" s="785"/>
      <c r="QZB1" s="785"/>
      <c r="QZC1" s="785"/>
      <c r="QZD1" s="785"/>
      <c r="QZE1" s="785"/>
      <c r="QZF1" s="785"/>
      <c r="QZG1" s="785"/>
      <c r="QZH1" s="785"/>
      <c r="QZI1" s="785"/>
      <c r="QZJ1" s="785"/>
      <c r="QZK1" s="785"/>
      <c r="QZL1" s="785"/>
      <c r="QZM1" s="785"/>
      <c r="QZN1" s="785"/>
      <c r="QZO1" s="785"/>
      <c r="QZP1" s="785"/>
      <c r="QZQ1" s="785"/>
      <c r="QZR1" s="785"/>
      <c r="QZS1" s="785"/>
      <c r="QZT1" s="785"/>
      <c r="QZU1" s="785"/>
      <c r="QZV1" s="785"/>
      <c r="QZW1" s="785"/>
      <c r="QZX1" s="785"/>
      <c r="QZY1" s="785"/>
      <c r="QZZ1" s="785"/>
      <c r="RAA1" s="785"/>
      <c r="RAB1" s="785"/>
      <c r="RAC1" s="785"/>
      <c r="RAD1" s="785"/>
      <c r="RAE1" s="785"/>
      <c r="RAF1" s="785"/>
      <c r="RAG1" s="785"/>
      <c r="RAH1" s="785"/>
      <c r="RAI1" s="785"/>
      <c r="RAJ1" s="785"/>
      <c r="RAK1" s="785"/>
      <c r="RAL1" s="785"/>
      <c r="RAM1" s="785"/>
      <c r="RAN1" s="785"/>
      <c r="RAO1" s="785"/>
      <c r="RAP1" s="785"/>
      <c r="RAQ1" s="785"/>
      <c r="RAR1" s="785"/>
      <c r="RAS1" s="785"/>
      <c r="RAT1" s="785"/>
      <c r="RAU1" s="785"/>
      <c r="RAV1" s="785"/>
      <c r="RAW1" s="785"/>
      <c r="RAX1" s="785"/>
      <c r="RAY1" s="785"/>
      <c r="RAZ1" s="785"/>
      <c r="RBA1" s="785"/>
      <c r="RBB1" s="785"/>
      <c r="RBC1" s="785"/>
      <c r="RBD1" s="785"/>
      <c r="RBE1" s="785"/>
      <c r="RBF1" s="785"/>
      <c r="RBG1" s="785"/>
      <c r="RBH1" s="785"/>
      <c r="RBI1" s="785"/>
      <c r="RBJ1" s="785"/>
      <c r="RBK1" s="785"/>
      <c r="RBL1" s="785"/>
      <c r="RBM1" s="785"/>
      <c r="RBN1" s="785"/>
      <c r="RBO1" s="785"/>
      <c r="RBP1" s="785"/>
      <c r="RBQ1" s="785"/>
      <c r="RBR1" s="785"/>
      <c r="RBS1" s="785"/>
      <c r="RBT1" s="785"/>
      <c r="RBU1" s="785"/>
      <c r="RBV1" s="785"/>
      <c r="RBW1" s="785"/>
      <c r="RBX1" s="785"/>
      <c r="RBY1" s="785"/>
      <c r="RBZ1" s="785"/>
      <c r="RCA1" s="785"/>
      <c r="RCB1" s="785"/>
      <c r="RCC1" s="785"/>
      <c r="RCD1" s="785"/>
      <c r="RCE1" s="785"/>
      <c r="RCF1" s="785"/>
      <c r="RCG1" s="785"/>
      <c r="RCH1" s="785"/>
      <c r="RCI1" s="785"/>
      <c r="RCJ1" s="785"/>
      <c r="RCK1" s="785"/>
      <c r="RCL1" s="785"/>
      <c r="RCM1" s="785"/>
      <c r="RCN1" s="785"/>
      <c r="RCO1" s="785"/>
      <c r="RCP1" s="785"/>
      <c r="RCQ1" s="785"/>
      <c r="RCR1" s="785"/>
      <c r="RCS1" s="785"/>
      <c r="RCT1" s="785"/>
      <c r="RCU1" s="785"/>
      <c r="RCV1" s="785"/>
      <c r="RCW1" s="785"/>
      <c r="RCX1" s="785"/>
      <c r="RCY1" s="785"/>
      <c r="RCZ1" s="785"/>
      <c r="RDA1" s="785"/>
      <c r="RDB1" s="785"/>
      <c r="RDC1" s="785"/>
      <c r="RDD1" s="785"/>
      <c r="RDE1" s="785"/>
      <c r="RDF1" s="785"/>
      <c r="RDG1" s="785"/>
      <c r="RDH1" s="785"/>
      <c r="RDI1" s="785"/>
      <c r="RDJ1" s="785"/>
      <c r="RDK1" s="785"/>
      <c r="RDL1" s="785"/>
      <c r="RDM1" s="785"/>
      <c r="RDN1" s="785"/>
      <c r="RDO1" s="785"/>
      <c r="RDP1" s="785"/>
      <c r="RDQ1" s="785"/>
      <c r="RDR1" s="785"/>
      <c r="RDS1" s="785"/>
      <c r="RDT1" s="785"/>
      <c r="RDU1" s="785"/>
      <c r="RDV1" s="785"/>
      <c r="RDW1" s="785"/>
      <c r="RDX1" s="785"/>
      <c r="RDY1" s="785"/>
      <c r="RDZ1" s="785"/>
      <c r="REA1" s="785"/>
      <c r="REB1" s="785"/>
      <c r="REC1" s="785"/>
      <c r="RED1" s="785"/>
      <c r="REE1" s="785"/>
      <c r="REF1" s="785"/>
      <c r="REG1" s="785"/>
      <c r="REH1" s="785"/>
      <c r="REI1" s="785"/>
      <c r="REJ1" s="785"/>
      <c r="REK1" s="785"/>
      <c r="REL1" s="785"/>
      <c r="REM1" s="785"/>
      <c r="REN1" s="785"/>
      <c r="REO1" s="785"/>
      <c r="REP1" s="785"/>
      <c r="REQ1" s="785"/>
      <c r="RER1" s="785"/>
      <c r="RES1" s="785"/>
      <c r="RET1" s="785"/>
      <c r="REU1" s="785"/>
      <c r="REV1" s="785"/>
      <c r="REW1" s="785"/>
      <c r="REX1" s="785"/>
      <c r="REY1" s="785"/>
      <c r="REZ1" s="785"/>
      <c r="RFA1" s="785"/>
      <c r="RFB1" s="785"/>
      <c r="RFC1" s="785"/>
      <c r="RFD1" s="785"/>
      <c r="RFE1" s="785"/>
      <c r="RFF1" s="785"/>
      <c r="RFG1" s="785"/>
      <c r="RFH1" s="785"/>
      <c r="RFI1" s="785"/>
      <c r="RFJ1" s="785"/>
      <c r="RFK1" s="785"/>
      <c r="RFL1" s="785"/>
      <c r="RFM1" s="785"/>
      <c r="RFN1" s="785"/>
      <c r="RFO1" s="785"/>
      <c r="RFP1" s="785"/>
      <c r="RFQ1" s="785"/>
      <c r="RFR1" s="785"/>
      <c r="RFS1" s="785"/>
      <c r="RFT1" s="785"/>
      <c r="RFU1" s="785"/>
      <c r="RFV1" s="785"/>
      <c r="RFW1" s="785"/>
      <c r="RFX1" s="785"/>
      <c r="RFY1" s="785"/>
      <c r="RFZ1" s="785"/>
      <c r="RGA1" s="785"/>
      <c r="RGB1" s="785"/>
      <c r="RGC1" s="785"/>
      <c r="RGD1" s="785"/>
      <c r="RGE1" s="785"/>
      <c r="RGF1" s="785"/>
      <c r="RGG1" s="785"/>
      <c r="RGH1" s="785"/>
      <c r="RGI1" s="785"/>
      <c r="RGJ1" s="785"/>
      <c r="RGK1" s="785"/>
      <c r="RGL1" s="785"/>
      <c r="RGM1" s="785"/>
      <c r="RGN1" s="785"/>
      <c r="RGO1" s="785"/>
      <c r="RGP1" s="785"/>
      <c r="RGQ1" s="785"/>
      <c r="RGR1" s="785"/>
      <c r="RGS1" s="785"/>
      <c r="RGT1" s="785"/>
      <c r="RGU1" s="785"/>
      <c r="RGV1" s="785"/>
      <c r="RGW1" s="785"/>
      <c r="RGX1" s="785"/>
      <c r="RGY1" s="785"/>
      <c r="RGZ1" s="785"/>
      <c r="RHA1" s="785"/>
      <c r="RHB1" s="785"/>
      <c r="RHC1" s="785"/>
      <c r="RHD1" s="785"/>
      <c r="RHE1" s="785"/>
      <c r="RHF1" s="785"/>
      <c r="RHG1" s="785"/>
      <c r="RHH1" s="785"/>
      <c r="RHI1" s="785"/>
      <c r="RHJ1" s="785"/>
      <c r="RHK1" s="785"/>
      <c r="RHL1" s="785"/>
      <c r="RHM1" s="785"/>
      <c r="RHN1" s="785"/>
      <c r="RHO1" s="785"/>
      <c r="RHP1" s="785"/>
      <c r="RHQ1" s="785"/>
      <c r="RHR1" s="785"/>
      <c r="RHS1" s="785"/>
      <c r="RHT1" s="785"/>
      <c r="RHU1" s="785"/>
      <c r="RHV1" s="785"/>
      <c r="RHW1" s="785"/>
      <c r="RHX1" s="785"/>
      <c r="RHY1" s="785"/>
      <c r="RHZ1" s="785"/>
      <c r="RIA1" s="785"/>
      <c r="RIB1" s="785"/>
      <c r="RIC1" s="785"/>
      <c r="RID1" s="785"/>
      <c r="RIE1" s="785"/>
      <c r="RIF1" s="785"/>
      <c r="RIG1" s="785"/>
      <c r="RIH1" s="785"/>
      <c r="RII1" s="785"/>
      <c r="RIJ1" s="785"/>
      <c r="RIK1" s="785"/>
      <c r="RIL1" s="785"/>
      <c r="RIM1" s="785"/>
      <c r="RIN1" s="785"/>
      <c r="RIO1" s="785"/>
      <c r="RIP1" s="785"/>
      <c r="RIQ1" s="785"/>
      <c r="RIR1" s="785"/>
      <c r="RIS1" s="785"/>
      <c r="RIT1" s="785"/>
      <c r="RIU1" s="785"/>
      <c r="RIV1" s="785"/>
      <c r="RIW1" s="785"/>
      <c r="RIX1" s="785"/>
      <c r="RIY1" s="785"/>
      <c r="RIZ1" s="785"/>
      <c r="RJA1" s="785"/>
      <c r="RJB1" s="785"/>
      <c r="RJC1" s="785"/>
      <c r="RJD1" s="785"/>
      <c r="RJE1" s="785"/>
      <c r="RJF1" s="785"/>
      <c r="RJG1" s="785"/>
      <c r="RJH1" s="785"/>
      <c r="RJI1" s="785"/>
      <c r="RJJ1" s="785"/>
      <c r="RJK1" s="785"/>
      <c r="RJL1" s="785"/>
      <c r="RJM1" s="785"/>
      <c r="RJN1" s="785"/>
      <c r="RJO1" s="785"/>
      <c r="RJP1" s="785"/>
      <c r="RJQ1" s="785"/>
      <c r="RJR1" s="785"/>
      <c r="RJS1" s="785"/>
      <c r="RJT1" s="785"/>
      <c r="RJU1" s="785"/>
      <c r="RJV1" s="785"/>
      <c r="RJW1" s="785"/>
      <c r="RJX1" s="785"/>
      <c r="RJY1" s="785"/>
      <c r="RJZ1" s="785"/>
      <c r="RKA1" s="785"/>
      <c r="RKB1" s="785"/>
      <c r="RKC1" s="785"/>
      <c r="RKD1" s="785"/>
      <c r="RKE1" s="785"/>
      <c r="RKF1" s="785"/>
      <c r="RKG1" s="785"/>
      <c r="RKH1" s="785"/>
      <c r="RKI1" s="785"/>
      <c r="RKJ1" s="785"/>
      <c r="RKK1" s="785"/>
      <c r="RKL1" s="785"/>
      <c r="RKM1" s="785"/>
      <c r="RKN1" s="785"/>
      <c r="RKO1" s="785"/>
      <c r="RKP1" s="785"/>
      <c r="RKQ1" s="785"/>
      <c r="RKR1" s="785"/>
      <c r="RKS1" s="785"/>
      <c r="RKT1" s="785"/>
      <c r="RKU1" s="785"/>
      <c r="RKV1" s="785"/>
      <c r="RKW1" s="785"/>
      <c r="RKX1" s="785"/>
      <c r="RKY1" s="785"/>
      <c r="RKZ1" s="785"/>
      <c r="RLA1" s="785"/>
      <c r="RLB1" s="785"/>
      <c r="RLC1" s="785"/>
      <c r="RLD1" s="785"/>
      <c r="RLE1" s="785"/>
      <c r="RLF1" s="785"/>
      <c r="RLG1" s="785"/>
      <c r="RLH1" s="785"/>
      <c r="RLI1" s="785"/>
      <c r="RLJ1" s="785"/>
      <c r="RLK1" s="785"/>
      <c r="RLL1" s="785"/>
      <c r="RLM1" s="785"/>
      <c r="RLN1" s="785"/>
      <c r="RLO1" s="785"/>
      <c r="RLP1" s="785"/>
      <c r="RLQ1" s="785"/>
      <c r="RLR1" s="785"/>
      <c r="RLS1" s="785"/>
      <c r="RLT1" s="785"/>
      <c r="RLU1" s="785"/>
      <c r="RLV1" s="785"/>
      <c r="RLW1" s="785"/>
      <c r="RLX1" s="785"/>
      <c r="RLY1" s="785"/>
      <c r="RLZ1" s="785"/>
      <c r="RMA1" s="785"/>
      <c r="RMB1" s="785"/>
      <c r="RMC1" s="785"/>
      <c r="RMD1" s="785"/>
      <c r="RME1" s="785"/>
      <c r="RMF1" s="785"/>
      <c r="RMG1" s="785"/>
      <c r="RMH1" s="785"/>
      <c r="RMI1" s="785"/>
      <c r="RMJ1" s="785"/>
      <c r="RMK1" s="785"/>
      <c r="RML1" s="785"/>
      <c r="RMM1" s="785"/>
      <c r="RMN1" s="785"/>
      <c r="RMO1" s="785"/>
      <c r="RMP1" s="785"/>
      <c r="RMQ1" s="785"/>
      <c r="RMR1" s="785"/>
      <c r="RMS1" s="785"/>
      <c r="RMT1" s="785"/>
      <c r="RMU1" s="785"/>
      <c r="RMV1" s="785"/>
      <c r="RMW1" s="785"/>
      <c r="RMX1" s="785"/>
      <c r="RMY1" s="785"/>
      <c r="RMZ1" s="785"/>
      <c r="RNA1" s="785"/>
      <c r="RNB1" s="785"/>
      <c r="RNC1" s="785"/>
      <c r="RND1" s="785"/>
      <c r="RNE1" s="785"/>
      <c r="RNF1" s="785"/>
      <c r="RNG1" s="785"/>
      <c r="RNH1" s="785"/>
      <c r="RNI1" s="785"/>
      <c r="RNJ1" s="785"/>
      <c r="RNK1" s="785"/>
      <c r="RNL1" s="785"/>
      <c r="RNM1" s="785"/>
      <c r="RNN1" s="785"/>
      <c r="RNO1" s="785"/>
      <c r="RNP1" s="785"/>
      <c r="RNQ1" s="785"/>
      <c r="RNR1" s="785"/>
      <c r="RNS1" s="785"/>
      <c r="RNT1" s="785"/>
      <c r="RNU1" s="785"/>
      <c r="RNV1" s="785"/>
      <c r="RNW1" s="785"/>
      <c r="RNX1" s="785"/>
      <c r="RNY1" s="785"/>
      <c r="RNZ1" s="785"/>
      <c r="ROA1" s="785"/>
      <c r="ROB1" s="785"/>
      <c r="ROC1" s="785"/>
      <c r="ROD1" s="785"/>
      <c r="ROE1" s="785"/>
      <c r="ROF1" s="785"/>
      <c r="ROG1" s="785"/>
      <c r="ROH1" s="785"/>
      <c r="ROI1" s="785"/>
      <c r="ROJ1" s="785"/>
      <c r="ROK1" s="785"/>
      <c r="ROL1" s="785"/>
      <c r="ROM1" s="785"/>
      <c r="RON1" s="785"/>
      <c r="ROO1" s="785"/>
      <c r="ROP1" s="785"/>
      <c r="ROQ1" s="785"/>
      <c r="ROR1" s="785"/>
      <c r="ROS1" s="785"/>
      <c r="ROT1" s="785"/>
      <c r="ROU1" s="785"/>
      <c r="ROV1" s="785"/>
      <c r="ROW1" s="785"/>
      <c r="ROX1" s="785"/>
      <c r="ROY1" s="785"/>
      <c r="ROZ1" s="785"/>
      <c r="RPA1" s="785"/>
      <c r="RPB1" s="785"/>
      <c r="RPC1" s="785"/>
      <c r="RPD1" s="785"/>
      <c r="RPE1" s="785"/>
      <c r="RPF1" s="785"/>
      <c r="RPG1" s="785"/>
      <c r="RPH1" s="785"/>
      <c r="RPI1" s="785"/>
      <c r="RPJ1" s="785"/>
      <c r="RPK1" s="785"/>
      <c r="RPL1" s="785"/>
      <c r="RPM1" s="785"/>
      <c r="RPN1" s="785"/>
      <c r="RPO1" s="785"/>
      <c r="RPP1" s="785"/>
      <c r="RPQ1" s="785"/>
      <c r="RPR1" s="785"/>
      <c r="RPS1" s="785"/>
      <c r="RPT1" s="785"/>
      <c r="RPU1" s="785"/>
      <c r="RPV1" s="785"/>
      <c r="RPW1" s="785"/>
      <c r="RPX1" s="785"/>
      <c r="RPY1" s="785"/>
      <c r="RPZ1" s="785"/>
      <c r="RQA1" s="785"/>
      <c r="RQB1" s="785"/>
      <c r="RQC1" s="785"/>
      <c r="RQD1" s="785"/>
      <c r="RQE1" s="785"/>
      <c r="RQF1" s="785"/>
      <c r="RQG1" s="785"/>
      <c r="RQH1" s="785"/>
      <c r="RQI1" s="785"/>
      <c r="RQJ1" s="785"/>
      <c r="RQK1" s="785"/>
      <c r="RQL1" s="785"/>
      <c r="RQM1" s="785"/>
      <c r="RQN1" s="785"/>
      <c r="RQO1" s="785"/>
      <c r="RQP1" s="785"/>
      <c r="RQQ1" s="785"/>
      <c r="RQR1" s="785"/>
      <c r="RQS1" s="785"/>
      <c r="RQT1" s="785"/>
      <c r="RQU1" s="785"/>
      <c r="RQV1" s="785"/>
      <c r="RQW1" s="785"/>
      <c r="RQX1" s="785"/>
      <c r="RQY1" s="785"/>
      <c r="RQZ1" s="785"/>
      <c r="RRA1" s="785"/>
      <c r="RRB1" s="785"/>
      <c r="RRC1" s="785"/>
      <c r="RRD1" s="785"/>
      <c r="RRE1" s="785"/>
      <c r="RRF1" s="785"/>
      <c r="RRG1" s="785"/>
      <c r="RRH1" s="785"/>
      <c r="RRI1" s="785"/>
      <c r="RRJ1" s="785"/>
      <c r="RRK1" s="785"/>
      <c r="RRL1" s="785"/>
      <c r="RRM1" s="785"/>
      <c r="RRN1" s="785"/>
      <c r="RRO1" s="785"/>
      <c r="RRP1" s="785"/>
      <c r="RRQ1" s="785"/>
      <c r="RRR1" s="785"/>
      <c r="RRS1" s="785"/>
      <c r="RRT1" s="785"/>
      <c r="RRU1" s="785"/>
      <c r="RRV1" s="785"/>
      <c r="RRW1" s="785"/>
      <c r="RRX1" s="785"/>
      <c r="RRY1" s="785"/>
      <c r="RRZ1" s="785"/>
      <c r="RSA1" s="785"/>
      <c r="RSB1" s="785"/>
      <c r="RSC1" s="785"/>
      <c r="RSD1" s="785"/>
      <c r="RSE1" s="785"/>
      <c r="RSF1" s="785"/>
      <c r="RSG1" s="785"/>
      <c r="RSH1" s="785"/>
      <c r="RSI1" s="785"/>
      <c r="RSJ1" s="785"/>
      <c r="RSK1" s="785"/>
      <c r="RSL1" s="785"/>
      <c r="RSM1" s="785"/>
      <c r="RSN1" s="785"/>
      <c r="RSO1" s="785"/>
      <c r="RSP1" s="785"/>
      <c r="RSQ1" s="785"/>
      <c r="RSR1" s="785"/>
      <c r="RSS1" s="785"/>
      <c r="RST1" s="785"/>
      <c r="RSU1" s="785"/>
      <c r="RSV1" s="785"/>
      <c r="RSW1" s="785"/>
      <c r="RSX1" s="785"/>
      <c r="RSY1" s="785"/>
      <c r="RSZ1" s="785"/>
      <c r="RTA1" s="785"/>
      <c r="RTB1" s="785"/>
      <c r="RTC1" s="785"/>
      <c r="RTD1" s="785"/>
      <c r="RTE1" s="785"/>
      <c r="RTF1" s="785"/>
      <c r="RTG1" s="785"/>
      <c r="RTH1" s="785"/>
      <c r="RTI1" s="785"/>
      <c r="RTJ1" s="785"/>
      <c r="RTK1" s="785"/>
      <c r="RTL1" s="785"/>
      <c r="RTM1" s="785"/>
      <c r="RTN1" s="785"/>
      <c r="RTO1" s="785"/>
      <c r="RTP1" s="785"/>
      <c r="RTQ1" s="785"/>
      <c r="RTR1" s="785"/>
      <c r="RTS1" s="785"/>
      <c r="RTT1" s="785"/>
      <c r="RTU1" s="785"/>
      <c r="RTV1" s="785"/>
      <c r="RTW1" s="785"/>
      <c r="RTX1" s="785"/>
      <c r="RTY1" s="785"/>
      <c r="RTZ1" s="785"/>
      <c r="RUA1" s="785"/>
      <c r="RUB1" s="785"/>
      <c r="RUC1" s="785"/>
      <c r="RUD1" s="785"/>
      <c r="RUE1" s="785"/>
      <c r="RUF1" s="785"/>
      <c r="RUG1" s="785"/>
      <c r="RUH1" s="785"/>
      <c r="RUI1" s="785"/>
      <c r="RUJ1" s="785"/>
      <c r="RUK1" s="785"/>
      <c r="RUL1" s="785"/>
      <c r="RUM1" s="785"/>
      <c r="RUN1" s="785"/>
      <c r="RUO1" s="785"/>
      <c r="RUP1" s="785"/>
      <c r="RUQ1" s="785"/>
      <c r="RUR1" s="785"/>
      <c r="RUS1" s="785"/>
      <c r="RUT1" s="785"/>
      <c r="RUU1" s="785"/>
      <c r="RUV1" s="785"/>
      <c r="RUW1" s="785"/>
      <c r="RUX1" s="785"/>
      <c r="RUY1" s="785"/>
      <c r="RUZ1" s="785"/>
      <c r="RVA1" s="785"/>
      <c r="RVB1" s="785"/>
      <c r="RVC1" s="785"/>
      <c r="RVD1" s="785"/>
      <c r="RVE1" s="785"/>
      <c r="RVF1" s="785"/>
      <c r="RVG1" s="785"/>
      <c r="RVH1" s="785"/>
      <c r="RVI1" s="785"/>
      <c r="RVJ1" s="785"/>
      <c r="RVK1" s="785"/>
      <c r="RVL1" s="785"/>
      <c r="RVM1" s="785"/>
      <c r="RVN1" s="785"/>
      <c r="RVO1" s="785"/>
      <c r="RVP1" s="785"/>
      <c r="RVQ1" s="785"/>
      <c r="RVR1" s="785"/>
      <c r="RVS1" s="785"/>
      <c r="RVT1" s="785"/>
      <c r="RVU1" s="785"/>
      <c r="RVV1" s="785"/>
      <c r="RVW1" s="785"/>
      <c r="RVX1" s="785"/>
      <c r="RVY1" s="785"/>
      <c r="RVZ1" s="785"/>
      <c r="RWA1" s="785"/>
      <c r="RWB1" s="785"/>
      <c r="RWC1" s="785"/>
      <c r="RWD1" s="785"/>
      <c r="RWE1" s="785"/>
      <c r="RWF1" s="785"/>
      <c r="RWG1" s="785"/>
      <c r="RWH1" s="785"/>
      <c r="RWI1" s="785"/>
      <c r="RWJ1" s="785"/>
      <c r="RWK1" s="785"/>
      <c r="RWL1" s="785"/>
      <c r="RWM1" s="785"/>
      <c r="RWN1" s="785"/>
      <c r="RWO1" s="785"/>
      <c r="RWP1" s="785"/>
      <c r="RWQ1" s="785"/>
      <c r="RWR1" s="785"/>
      <c r="RWS1" s="785"/>
      <c r="RWT1" s="785"/>
      <c r="RWU1" s="785"/>
      <c r="RWV1" s="785"/>
      <c r="RWW1" s="785"/>
      <c r="RWX1" s="785"/>
      <c r="RWY1" s="785"/>
      <c r="RWZ1" s="785"/>
      <c r="RXA1" s="785"/>
      <c r="RXB1" s="785"/>
      <c r="RXC1" s="785"/>
      <c r="RXD1" s="785"/>
      <c r="RXE1" s="785"/>
      <c r="RXF1" s="785"/>
      <c r="RXG1" s="785"/>
      <c r="RXH1" s="785"/>
      <c r="RXI1" s="785"/>
      <c r="RXJ1" s="785"/>
      <c r="RXK1" s="785"/>
      <c r="RXL1" s="785"/>
      <c r="RXM1" s="785"/>
      <c r="RXN1" s="785"/>
      <c r="RXO1" s="785"/>
      <c r="RXP1" s="785"/>
      <c r="RXQ1" s="785"/>
      <c r="RXR1" s="785"/>
      <c r="RXS1" s="785"/>
      <c r="RXT1" s="785"/>
      <c r="RXU1" s="785"/>
      <c r="RXV1" s="785"/>
      <c r="RXW1" s="785"/>
      <c r="RXX1" s="785"/>
      <c r="RXY1" s="785"/>
      <c r="RXZ1" s="785"/>
      <c r="RYA1" s="785"/>
      <c r="RYB1" s="785"/>
      <c r="RYC1" s="785"/>
      <c r="RYD1" s="785"/>
      <c r="RYE1" s="785"/>
      <c r="RYF1" s="785"/>
      <c r="RYG1" s="785"/>
      <c r="RYH1" s="785"/>
      <c r="RYI1" s="785"/>
      <c r="RYJ1" s="785"/>
      <c r="RYK1" s="785"/>
      <c r="RYL1" s="785"/>
      <c r="RYM1" s="785"/>
      <c r="RYN1" s="785"/>
      <c r="RYO1" s="785"/>
      <c r="RYP1" s="785"/>
      <c r="RYQ1" s="785"/>
      <c r="RYR1" s="785"/>
      <c r="RYS1" s="785"/>
      <c r="RYT1" s="785"/>
      <c r="RYU1" s="785"/>
      <c r="RYV1" s="785"/>
      <c r="RYW1" s="785"/>
      <c r="RYX1" s="785"/>
      <c r="RYY1" s="785"/>
      <c r="RYZ1" s="785"/>
      <c r="RZA1" s="785"/>
      <c r="RZB1" s="785"/>
      <c r="RZC1" s="785"/>
      <c r="RZD1" s="785"/>
      <c r="RZE1" s="785"/>
      <c r="RZF1" s="785"/>
      <c r="RZG1" s="785"/>
      <c r="RZH1" s="785"/>
      <c r="RZI1" s="785"/>
      <c r="RZJ1" s="785"/>
      <c r="RZK1" s="785"/>
      <c r="RZL1" s="785"/>
      <c r="RZM1" s="785"/>
      <c r="RZN1" s="785"/>
      <c r="RZO1" s="785"/>
      <c r="RZP1" s="785"/>
      <c r="RZQ1" s="785"/>
      <c r="RZR1" s="785"/>
      <c r="RZS1" s="785"/>
      <c r="RZT1" s="785"/>
      <c r="RZU1" s="785"/>
      <c r="RZV1" s="785"/>
      <c r="RZW1" s="785"/>
      <c r="RZX1" s="785"/>
      <c r="RZY1" s="785"/>
      <c r="RZZ1" s="785"/>
      <c r="SAA1" s="785"/>
      <c r="SAB1" s="785"/>
      <c r="SAC1" s="785"/>
      <c r="SAD1" s="785"/>
      <c r="SAE1" s="785"/>
      <c r="SAF1" s="785"/>
      <c r="SAG1" s="785"/>
      <c r="SAH1" s="785"/>
      <c r="SAI1" s="785"/>
      <c r="SAJ1" s="785"/>
      <c r="SAK1" s="785"/>
      <c r="SAL1" s="785"/>
      <c r="SAM1" s="785"/>
      <c r="SAN1" s="785"/>
      <c r="SAO1" s="785"/>
      <c r="SAP1" s="785"/>
      <c r="SAQ1" s="785"/>
      <c r="SAR1" s="785"/>
      <c r="SAS1" s="785"/>
      <c r="SAT1" s="785"/>
      <c r="SAU1" s="785"/>
      <c r="SAV1" s="785"/>
      <c r="SAW1" s="785"/>
      <c r="SAX1" s="785"/>
      <c r="SAY1" s="785"/>
      <c r="SAZ1" s="785"/>
      <c r="SBA1" s="785"/>
      <c r="SBB1" s="785"/>
      <c r="SBC1" s="785"/>
      <c r="SBD1" s="785"/>
      <c r="SBE1" s="785"/>
      <c r="SBF1" s="785"/>
      <c r="SBG1" s="785"/>
      <c r="SBH1" s="785"/>
      <c r="SBI1" s="785"/>
      <c r="SBJ1" s="785"/>
      <c r="SBK1" s="785"/>
      <c r="SBL1" s="785"/>
      <c r="SBM1" s="785"/>
      <c r="SBN1" s="785"/>
      <c r="SBO1" s="785"/>
      <c r="SBP1" s="785"/>
      <c r="SBQ1" s="785"/>
      <c r="SBR1" s="785"/>
      <c r="SBS1" s="785"/>
      <c r="SBT1" s="785"/>
      <c r="SBU1" s="785"/>
      <c r="SBV1" s="785"/>
      <c r="SBW1" s="785"/>
      <c r="SBX1" s="785"/>
      <c r="SBY1" s="785"/>
      <c r="SBZ1" s="785"/>
      <c r="SCA1" s="785"/>
      <c r="SCB1" s="785"/>
      <c r="SCC1" s="785"/>
      <c r="SCD1" s="785"/>
      <c r="SCE1" s="785"/>
      <c r="SCF1" s="785"/>
      <c r="SCG1" s="785"/>
      <c r="SCH1" s="785"/>
      <c r="SCI1" s="785"/>
      <c r="SCJ1" s="785"/>
      <c r="SCK1" s="785"/>
      <c r="SCL1" s="785"/>
      <c r="SCM1" s="785"/>
      <c r="SCN1" s="785"/>
      <c r="SCO1" s="785"/>
      <c r="SCP1" s="785"/>
      <c r="SCQ1" s="785"/>
      <c r="SCR1" s="785"/>
      <c r="SCS1" s="785"/>
      <c r="SCT1" s="785"/>
      <c r="SCU1" s="785"/>
      <c r="SCV1" s="785"/>
      <c r="SCW1" s="785"/>
      <c r="SCX1" s="785"/>
      <c r="SCY1" s="785"/>
      <c r="SCZ1" s="785"/>
      <c r="SDA1" s="785"/>
      <c r="SDB1" s="785"/>
      <c r="SDC1" s="785"/>
      <c r="SDD1" s="785"/>
      <c r="SDE1" s="785"/>
      <c r="SDF1" s="785"/>
      <c r="SDG1" s="785"/>
      <c r="SDH1" s="785"/>
      <c r="SDI1" s="785"/>
      <c r="SDJ1" s="785"/>
      <c r="SDK1" s="785"/>
      <c r="SDL1" s="785"/>
      <c r="SDM1" s="785"/>
      <c r="SDN1" s="785"/>
      <c r="SDO1" s="785"/>
      <c r="SDP1" s="785"/>
      <c r="SDQ1" s="785"/>
      <c r="SDR1" s="785"/>
      <c r="SDS1" s="785"/>
      <c r="SDT1" s="785"/>
      <c r="SDU1" s="785"/>
      <c r="SDV1" s="785"/>
      <c r="SDW1" s="785"/>
      <c r="SDX1" s="785"/>
      <c r="SDY1" s="785"/>
      <c r="SDZ1" s="785"/>
      <c r="SEA1" s="785"/>
      <c r="SEB1" s="785"/>
      <c r="SEC1" s="785"/>
      <c r="SED1" s="785"/>
      <c r="SEE1" s="785"/>
      <c r="SEF1" s="785"/>
      <c r="SEG1" s="785"/>
      <c r="SEH1" s="785"/>
      <c r="SEI1" s="785"/>
      <c r="SEJ1" s="785"/>
      <c r="SEK1" s="785"/>
      <c r="SEL1" s="785"/>
      <c r="SEM1" s="785"/>
      <c r="SEN1" s="785"/>
      <c r="SEO1" s="785"/>
      <c r="SEP1" s="785"/>
      <c r="SEQ1" s="785"/>
      <c r="SER1" s="785"/>
      <c r="SES1" s="785"/>
      <c r="SET1" s="785"/>
      <c r="SEU1" s="785"/>
      <c r="SEV1" s="785"/>
      <c r="SEW1" s="785"/>
      <c r="SEX1" s="785"/>
      <c r="SEY1" s="785"/>
      <c r="SEZ1" s="785"/>
      <c r="SFA1" s="785"/>
      <c r="SFB1" s="785"/>
      <c r="SFC1" s="785"/>
      <c r="SFD1" s="785"/>
      <c r="SFE1" s="785"/>
      <c r="SFF1" s="785"/>
      <c r="SFG1" s="785"/>
      <c r="SFH1" s="785"/>
      <c r="SFI1" s="785"/>
      <c r="SFJ1" s="785"/>
      <c r="SFK1" s="785"/>
      <c r="SFL1" s="785"/>
      <c r="SFM1" s="785"/>
      <c r="SFN1" s="785"/>
      <c r="SFO1" s="785"/>
      <c r="SFP1" s="785"/>
      <c r="SFQ1" s="785"/>
      <c r="SFR1" s="785"/>
      <c r="SFS1" s="785"/>
      <c r="SFT1" s="785"/>
      <c r="SFU1" s="785"/>
      <c r="SFV1" s="785"/>
      <c r="SFW1" s="785"/>
      <c r="SFX1" s="785"/>
      <c r="SFY1" s="785"/>
      <c r="SFZ1" s="785"/>
      <c r="SGA1" s="785"/>
      <c r="SGB1" s="785"/>
      <c r="SGC1" s="785"/>
      <c r="SGD1" s="785"/>
      <c r="SGE1" s="785"/>
      <c r="SGF1" s="785"/>
      <c r="SGG1" s="785"/>
      <c r="SGH1" s="785"/>
      <c r="SGI1" s="785"/>
      <c r="SGJ1" s="785"/>
      <c r="SGK1" s="785"/>
      <c r="SGL1" s="785"/>
      <c r="SGM1" s="785"/>
      <c r="SGN1" s="785"/>
      <c r="SGO1" s="785"/>
      <c r="SGP1" s="785"/>
      <c r="SGQ1" s="785"/>
      <c r="SGR1" s="785"/>
      <c r="SGS1" s="785"/>
      <c r="SGT1" s="785"/>
      <c r="SGU1" s="785"/>
      <c r="SGV1" s="785"/>
      <c r="SGW1" s="785"/>
      <c r="SGX1" s="785"/>
      <c r="SGY1" s="785"/>
      <c r="SGZ1" s="785"/>
      <c r="SHA1" s="785"/>
      <c r="SHB1" s="785"/>
      <c r="SHC1" s="785"/>
      <c r="SHD1" s="785"/>
      <c r="SHE1" s="785"/>
      <c r="SHF1" s="785"/>
      <c r="SHG1" s="785"/>
      <c r="SHH1" s="785"/>
      <c r="SHI1" s="785"/>
      <c r="SHJ1" s="785"/>
      <c r="SHK1" s="785"/>
      <c r="SHL1" s="785"/>
      <c r="SHM1" s="785"/>
      <c r="SHN1" s="785"/>
      <c r="SHO1" s="785"/>
      <c r="SHP1" s="785"/>
      <c r="SHQ1" s="785"/>
      <c r="SHR1" s="785"/>
      <c r="SHS1" s="785"/>
      <c r="SHT1" s="785"/>
      <c r="SHU1" s="785"/>
      <c r="SHV1" s="785"/>
      <c r="SHW1" s="785"/>
      <c r="SHX1" s="785"/>
      <c r="SHY1" s="785"/>
      <c r="SHZ1" s="785"/>
      <c r="SIA1" s="785"/>
      <c r="SIB1" s="785"/>
      <c r="SIC1" s="785"/>
      <c r="SID1" s="785"/>
      <c r="SIE1" s="785"/>
      <c r="SIF1" s="785"/>
      <c r="SIG1" s="785"/>
      <c r="SIH1" s="785"/>
      <c r="SII1" s="785"/>
      <c r="SIJ1" s="785"/>
      <c r="SIK1" s="785"/>
      <c r="SIL1" s="785"/>
      <c r="SIM1" s="785"/>
      <c r="SIN1" s="785"/>
      <c r="SIO1" s="785"/>
      <c r="SIP1" s="785"/>
      <c r="SIQ1" s="785"/>
      <c r="SIR1" s="785"/>
      <c r="SIS1" s="785"/>
      <c r="SIT1" s="785"/>
      <c r="SIU1" s="785"/>
      <c r="SIV1" s="785"/>
      <c r="SIW1" s="785"/>
      <c r="SIX1" s="785"/>
      <c r="SIY1" s="785"/>
      <c r="SIZ1" s="785"/>
      <c r="SJA1" s="785"/>
      <c r="SJB1" s="785"/>
      <c r="SJC1" s="785"/>
      <c r="SJD1" s="785"/>
      <c r="SJE1" s="785"/>
      <c r="SJF1" s="785"/>
      <c r="SJG1" s="785"/>
      <c r="SJH1" s="785"/>
      <c r="SJI1" s="785"/>
      <c r="SJJ1" s="785"/>
      <c r="SJK1" s="785"/>
      <c r="SJL1" s="785"/>
      <c r="SJM1" s="785"/>
      <c r="SJN1" s="785"/>
      <c r="SJO1" s="785"/>
      <c r="SJP1" s="785"/>
      <c r="SJQ1" s="785"/>
      <c r="SJR1" s="785"/>
      <c r="SJS1" s="785"/>
      <c r="SJT1" s="785"/>
      <c r="SJU1" s="785"/>
      <c r="SJV1" s="785"/>
      <c r="SJW1" s="785"/>
      <c r="SJX1" s="785"/>
      <c r="SJY1" s="785"/>
      <c r="SJZ1" s="785"/>
      <c r="SKA1" s="785"/>
      <c r="SKB1" s="785"/>
      <c r="SKC1" s="785"/>
      <c r="SKD1" s="785"/>
      <c r="SKE1" s="785"/>
      <c r="SKF1" s="785"/>
      <c r="SKG1" s="785"/>
      <c r="SKH1" s="785"/>
      <c r="SKI1" s="785"/>
      <c r="SKJ1" s="785"/>
      <c r="SKK1" s="785"/>
      <c r="SKL1" s="785"/>
      <c r="SKM1" s="785"/>
      <c r="SKN1" s="785"/>
      <c r="SKO1" s="785"/>
      <c r="SKP1" s="785"/>
      <c r="SKQ1" s="785"/>
      <c r="SKR1" s="785"/>
      <c r="SKS1" s="785"/>
      <c r="SKT1" s="785"/>
      <c r="SKU1" s="785"/>
      <c r="SKV1" s="785"/>
      <c r="SKW1" s="785"/>
      <c r="SKX1" s="785"/>
      <c r="SKY1" s="785"/>
      <c r="SKZ1" s="785"/>
      <c r="SLA1" s="785"/>
      <c r="SLB1" s="785"/>
      <c r="SLC1" s="785"/>
      <c r="SLD1" s="785"/>
      <c r="SLE1" s="785"/>
      <c r="SLF1" s="785"/>
      <c r="SLG1" s="785"/>
      <c r="SLH1" s="785"/>
      <c r="SLI1" s="785"/>
      <c r="SLJ1" s="785"/>
      <c r="SLK1" s="785"/>
      <c r="SLL1" s="785"/>
      <c r="SLM1" s="785"/>
      <c r="SLN1" s="785"/>
      <c r="SLO1" s="785"/>
      <c r="SLP1" s="785"/>
      <c r="SLQ1" s="785"/>
      <c r="SLR1" s="785"/>
      <c r="SLS1" s="785"/>
      <c r="SLT1" s="785"/>
      <c r="SLU1" s="785"/>
      <c r="SLV1" s="785"/>
      <c r="SLW1" s="785"/>
      <c r="SLX1" s="785"/>
      <c r="SLY1" s="785"/>
      <c r="SLZ1" s="785"/>
      <c r="SMA1" s="785"/>
      <c r="SMB1" s="785"/>
      <c r="SMC1" s="785"/>
      <c r="SMD1" s="785"/>
      <c r="SME1" s="785"/>
      <c r="SMF1" s="785"/>
      <c r="SMG1" s="785"/>
      <c r="SMH1" s="785"/>
      <c r="SMI1" s="785"/>
      <c r="SMJ1" s="785"/>
      <c r="SMK1" s="785"/>
      <c r="SML1" s="785"/>
      <c r="SMM1" s="785"/>
      <c r="SMN1" s="785"/>
      <c r="SMO1" s="785"/>
      <c r="SMP1" s="785"/>
      <c r="SMQ1" s="785"/>
      <c r="SMR1" s="785"/>
      <c r="SMS1" s="785"/>
      <c r="SMT1" s="785"/>
      <c r="SMU1" s="785"/>
      <c r="SMV1" s="785"/>
      <c r="SMW1" s="785"/>
      <c r="SMX1" s="785"/>
      <c r="SMY1" s="785"/>
      <c r="SMZ1" s="785"/>
      <c r="SNA1" s="785"/>
      <c r="SNB1" s="785"/>
      <c r="SNC1" s="785"/>
      <c r="SND1" s="785"/>
      <c r="SNE1" s="785"/>
      <c r="SNF1" s="785"/>
      <c r="SNG1" s="785"/>
      <c r="SNH1" s="785"/>
      <c r="SNI1" s="785"/>
      <c r="SNJ1" s="785"/>
      <c r="SNK1" s="785"/>
      <c r="SNL1" s="785"/>
      <c r="SNM1" s="785"/>
      <c r="SNN1" s="785"/>
      <c r="SNO1" s="785"/>
      <c r="SNP1" s="785"/>
      <c r="SNQ1" s="785"/>
      <c r="SNR1" s="785"/>
      <c r="SNS1" s="785"/>
      <c r="SNT1" s="785"/>
      <c r="SNU1" s="785"/>
      <c r="SNV1" s="785"/>
      <c r="SNW1" s="785"/>
      <c r="SNX1" s="785"/>
      <c r="SNY1" s="785"/>
      <c r="SNZ1" s="785"/>
      <c r="SOA1" s="785"/>
      <c r="SOB1" s="785"/>
      <c r="SOC1" s="785"/>
      <c r="SOD1" s="785"/>
      <c r="SOE1" s="785"/>
      <c r="SOF1" s="785"/>
      <c r="SOG1" s="785"/>
      <c r="SOH1" s="785"/>
      <c r="SOI1" s="785"/>
      <c r="SOJ1" s="785"/>
      <c r="SOK1" s="785"/>
      <c r="SOL1" s="785"/>
      <c r="SOM1" s="785"/>
      <c r="SON1" s="785"/>
      <c r="SOO1" s="785"/>
      <c r="SOP1" s="785"/>
      <c r="SOQ1" s="785"/>
      <c r="SOR1" s="785"/>
      <c r="SOS1" s="785"/>
      <c r="SOT1" s="785"/>
      <c r="SOU1" s="785"/>
      <c r="SOV1" s="785"/>
      <c r="SOW1" s="785"/>
      <c r="SOX1" s="785"/>
      <c r="SOY1" s="785"/>
      <c r="SOZ1" s="785"/>
      <c r="SPA1" s="785"/>
      <c r="SPB1" s="785"/>
      <c r="SPC1" s="785"/>
      <c r="SPD1" s="785"/>
      <c r="SPE1" s="785"/>
      <c r="SPF1" s="785"/>
      <c r="SPG1" s="785"/>
      <c r="SPH1" s="785"/>
      <c r="SPI1" s="785"/>
      <c r="SPJ1" s="785"/>
      <c r="SPK1" s="785"/>
      <c r="SPL1" s="785"/>
      <c r="SPM1" s="785"/>
      <c r="SPN1" s="785"/>
      <c r="SPO1" s="785"/>
      <c r="SPP1" s="785"/>
      <c r="SPQ1" s="785"/>
      <c r="SPR1" s="785"/>
      <c r="SPS1" s="785"/>
      <c r="SPT1" s="785"/>
      <c r="SPU1" s="785"/>
      <c r="SPV1" s="785"/>
      <c r="SPW1" s="785"/>
      <c r="SPX1" s="785"/>
      <c r="SPY1" s="785"/>
      <c r="SPZ1" s="785"/>
      <c r="SQA1" s="785"/>
      <c r="SQB1" s="785"/>
      <c r="SQC1" s="785"/>
      <c r="SQD1" s="785"/>
      <c r="SQE1" s="785"/>
      <c r="SQF1" s="785"/>
      <c r="SQG1" s="785"/>
      <c r="SQH1" s="785"/>
      <c r="SQI1" s="785"/>
      <c r="SQJ1" s="785"/>
      <c r="SQK1" s="785"/>
      <c r="SQL1" s="785"/>
      <c r="SQM1" s="785"/>
      <c r="SQN1" s="785"/>
      <c r="SQO1" s="785"/>
      <c r="SQP1" s="785"/>
      <c r="SQQ1" s="785"/>
      <c r="SQR1" s="785"/>
      <c r="SQS1" s="785"/>
      <c r="SQT1" s="785"/>
      <c r="SQU1" s="785"/>
      <c r="SQV1" s="785"/>
      <c r="SQW1" s="785"/>
      <c r="SQX1" s="785"/>
      <c r="SQY1" s="785"/>
      <c r="SQZ1" s="785"/>
      <c r="SRA1" s="785"/>
      <c r="SRB1" s="785"/>
      <c r="SRC1" s="785"/>
      <c r="SRD1" s="785"/>
      <c r="SRE1" s="785"/>
      <c r="SRF1" s="785"/>
      <c r="SRG1" s="785"/>
      <c r="SRH1" s="785"/>
      <c r="SRI1" s="785"/>
      <c r="SRJ1" s="785"/>
      <c r="SRK1" s="785"/>
      <c r="SRL1" s="785"/>
      <c r="SRM1" s="785"/>
      <c r="SRN1" s="785"/>
      <c r="SRO1" s="785"/>
      <c r="SRP1" s="785"/>
      <c r="SRQ1" s="785"/>
      <c r="SRR1" s="785"/>
      <c r="SRS1" s="785"/>
      <c r="SRT1" s="785"/>
      <c r="SRU1" s="785"/>
      <c r="SRV1" s="785"/>
      <c r="SRW1" s="785"/>
      <c r="SRX1" s="785"/>
      <c r="SRY1" s="785"/>
      <c r="SRZ1" s="785"/>
      <c r="SSA1" s="785"/>
      <c r="SSB1" s="785"/>
      <c r="SSC1" s="785"/>
      <c r="SSD1" s="785"/>
      <c r="SSE1" s="785"/>
      <c r="SSF1" s="785"/>
      <c r="SSG1" s="785"/>
      <c r="SSH1" s="785"/>
      <c r="SSI1" s="785"/>
      <c r="SSJ1" s="785"/>
      <c r="SSK1" s="785"/>
      <c r="SSL1" s="785"/>
      <c r="SSM1" s="785"/>
      <c r="SSN1" s="785"/>
      <c r="SSO1" s="785"/>
      <c r="SSP1" s="785"/>
      <c r="SSQ1" s="785"/>
      <c r="SSR1" s="785"/>
      <c r="SSS1" s="785"/>
      <c r="SST1" s="785"/>
      <c r="SSU1" s="785"/>
      <c r="SSV1" s="785"/>
      <c r="SSW1" s="785"/>
      <c r="SSX1" s="785"/>
      <c r="SSY1" s="785"/>
      <c r="SSZ1" s="785"/>
      <c r="STA1" s="785"/>
      <c r="STB1" s="785"/>
      <c r="STC1" s="785"/>
      <c r="STD1" s="785"/>
      <c r="STE1" s="785"/>
      <c r="STF1" s="785"/>
      <c r="STG1" s="785"/>
      <c r="STH1" s="785"/>
      <c r="STI1" s="785"/>
      <c r="STJ1" s="785"/>
      <c r="STK1" s="785"/>
      <c r="STL1" s="785"/>
      <c r="STM1" s="785"/>
      <c r="STN1" s="785"/>
      <c r="STO1" s="785"/>
      <c r="STP1" s="785"/>
      <c r="STQ1" s="785"/>
      <c r="STR1" s="785"/>
      <c r="STS1" s="785"/>
      <c r="STT1" s="785"/>
      <c r="STU1" s="785"/>
      <c r="STV1" s="785"/>
      <c r="STW1" s="785"/>
      <c r="STX1" s="785"/>
      <c r="STY1" s="785"/>
      <c r="STZ1" s="785"/>
      <c r="SUA1" s="785"/>
      <c r="SUB1" s="785"/>
      <c r="SUC1" s="785"/>
      <c r="SUD1" s="785"/>
      <c r="SUE1" s="785"/>
      <c r="SUF1" s="785"/>
      <c r="SUG1" s="785"/>
      <c r="SUH1" s="785"/>
      <c r="SUI1" s="785"/>
      <c r="SUJ1" s="785"/>
      <c r="SUK1" s="785"/>
      <c r="SUL1" s="785"/>
      <c r="SUM1" s="785"/>
      <c r="SUN1" s="785"/>
      <c r="SUO1" s="785"/>
      <c r="SUP1" s="785"/>
      <c r="SUQ1" s="785"/>
      <c r="SUR1" s="785"/>
      <c r="SUS1" s="785"/>
      <c r="SUT1" s="785"/>
      <c r="SUU1" s="785"/>
      <c r="SUV1" s="785"/>
      <c r="SUW1" s="785"/>
      <c r="SUX1" s="785"/>
      <c r="SUY1" s="785"/>
      <c r="SUZ1" s="785"/>
      <c r="SVA1" s="785"/>
      <c r="SVB1" s="785"/>
      <c r="SVC1" s="785"/>
      <c r="SVD1" s="785"/>
      <c r="SVE1" s="785"/>
      <c r="SVF1" s="785"/>
      <c r="SVG1" s="785"/>
      <c r="SVH1" s="785"/>
      <c r="SVI1" s="785"/>
      <c r="SVJ1" s="785"/>
      <c r="SVK1" s="785"/>
      <c r="SVL1" s="785"/>
      <c r="SVM1" s="785"/>
      <c r="SVN1" s="785"/>
      <c r="SVO1" s="785"/>
      <c r="SVP1" s="785"/>
      <c r="SVQ1" s="785"/>
      <c r="SVR1" s="785"/>
      <c r="SVS1" s="785"/>
      <c r="SVT1" s="785"/>
      <c r="SVU1" s="785"/>
      <c r="SVV1" s="785"/>
      <c r="SVW1" s="785"/>
      <c r="SVX1" s="785"/>
      <c r="SVY1" s="785"/>
      <c r="SVZ1" s="785"/>
      <c r="SWA1" s="785"/>
      <c r="SWB1" s="785"/>
      <c r="SWC1" s="785"/>
      <c r="SWD1" s="785"/>
      <c r="SWE1" s="785"/>
      <c r="SWF1" s="785"/>
      <c r="SWG1" s="785"/>
      <c r="SWH1" s="785"/>
      <c r="SWI1" s="785"/>
      <c r="SWJ1" s="785"/>
      <c r="SWK1" s="785"/>
      <c r="SWL1" s="785"/>
      <c r="SWM1" s="785"/>
      <c r="SWN1" s="785"/>
      <c r="SWO1" s="785"/>
      <c r="SWP1" s="785"/>
      <c r="SWQ1" s="785"/>
      <c r="SWR1" s="785"/>
      <c r="SWS1" s="785"/>
      <c r="SWT1" s="785"/>
      <c r="SWU1" s="785"/>
      <c r="SWV1" s="785"/>
      <c r="SWW1" s="785"/>
      <c r="SWX1" s="785"/>
      <c r="SWY1" s="785"/>
      <c r="SWZ1" s="785"/>
      <c r="SXA1" s="785"/>
      <c r="SXB1" s="785"/>
      <c r="SXC1" s="785"/>
      <c r="SXD1" s="785"/>
      <c r="SXE1" s="785"/>
      <c r="SXF1" s="785"/>
      <c r="SXG1" s="785"/>
      <c r="SXH1" s="785"/>
      <c r="SXI1" s="785"/>
      <c r="SXJ1" s="785"/>
      <c r="SXK1" s="785"/>
      <c r="SXL1" s="785"/>
      <c r="SXM1" s="785"/>
      <c r="SXN1" s="785"/>
      <c r="SXO1" s="785"/>
      <c r="SXP1" s="785"/>
      <c r="SXQ1" s="785"/>
      <c r="SXR1" s="785"/>
      <c r="SXS1" s="785"/>
      <c r="SXT1" s="785"/>
      <c r="SXU1" s="785"/>
      <c r="SXV1" s="785"/>
      <c r="SXW1" s="785"/>
      <c r="SXX1" s="785"/>
      <c r="SXY1" s="785"/>
      <c r="SXZ1" s="785"/>
      <c r="SYA1" s="785"/>
      <c r="SYB1" s="785"/>
      <c r="SYC1" s="785"/>
      <c r="SYD1" s="785"/>
      <c r="SYE1" s="785"/>
      <c r="SYF1" s="785"/>
      <c r="SYG1" s="785"/>
      <c r="SYH1" s="785"/>
      <c r="SYI1" s="785"/>
      <c r="SYJ1" s="785"/>
      <c r="SYK1" s="785"/>
      <c r="SYL1" s="785"/>
      <c r="SYM1" s="785"/>
      <c r="SYN1" s="785"/>
      <c r="SYO1" s="785"/>
      <c r="SYP1" s="785"/>
      <c r="SYQ1" s="785"/>
      <c r="SYR1" s="785"/>
      <c r="SYS1" s="785"/>
      <c r="SYT1" s="785"/>
      <c r="SYU1" s="785"/>
      <c r="SYV1" s="785"/>
      <c r="SYW1" s="785"/>
      <c r="SYX1" s="785"/>
      <c r="SYY1" s="785"/>
      <c r="SYZ1" s="785"/>
      <c r="SZA1" s="785"/>
      <c r="SZB1" s="785"/>
      <c r="SZC1" s="785"/>
      <c r="SZD1" s="785"/>
      <c r="SZE1" s="785"/>
      <c r="SZF1" s="785"/>
      <c r="SZG1" s="785"/>
      <c r="SZH1" s="785"/>
      <c r="SZI1" s="785"/>
      <c r="SZJ1" s="785"/>
      <c r="SZK1" s="785"/>
      <c r="SZL1" s="785"/>
      <c r="SZM1" s="785"/>
      <c r="SZN1" s="785"/>
      <c r="SZO1" s="785"/>
      <c r="SZP1" s="785"/>
      <c r="SZQ1" s="785"/>
      <c r="SZR1" s="785"/>
      <c r="SZS1" s="785"/>
      <c r="SZT1" s="785"/>
      <c r="SZU1" s="785"/>
      <c r="SZV1" s="785"/>
      <c r="SZW1" s="785"/>
      <c r="SZX1" s="785"/>
      <c r="SZY1" s="785"/>
      <c r="SZZ1" s="785"/>
      <c r="TAA1" s="785"/>
      <c r="TAB1" s="785"/>
      <c r="TAC1" s="785"/>
      <c r="TAD1" s="785"/>
      <c r="TAE1" s="785"/>
      <c r="TAF1" s="785"/>
      <c r="TAG1" s="785"/>
      <c r="TAH1" s="785"/>
      <c r="TAI1" s="785"/>
      <c r="TAJ1" s="785"/>
      <c r="TAK1" s="785"/>
      <c r="TAL1" s="785"/>
      <c r="TAM1" s="785"/>
      <c r="TAN1" s="785"/>
      <c r="TAO1" s="785"/>
      <c r="TAP1" s="785"/>
      <c r="TAQ1" s="785"/>
      <c r="TAR1" s="785"/>
      <c r="TAS1" s="785"/>
      <c r="TAT1" s="785"/>
      <c r="TAU1" s="785"/>
      <c r="TAV1" s="785"/>
      <c r="TAW1" s="785"/>
      <c r="TAX1" s="785"/>
      <c r="TAY1" s="785"/>
      <c r="TAZ1" s="785"/>
      <c r="TBA1" s="785"/>
      <c r="TBB1" s="785"/>
      <c r="TBC1" s="785"/>
      <c r="TBD1" s="785"/>
      <c r="TBE1" s="785"/>
      <c r="TBF1" s="785"/>
      <c r="TBG1" s="785"/>
      <c r="TBH1" s="785"/>
      <c r="TBI1" s="785"/>
      <c r="TBJ1" s="785"/>
      <c r="TBK1" s="785"/>
      <c r="TBL1" s="785"/>
      <c r="TBM1" s="785"/>
      <c r="TBN1" s="785"/>
      <c r="TBO1" s="785"/>
      <c r="TBP1" s="785"/>
      <c r="TBQ1" s="785"/>
      <c r="TBR1" s="785"/>
      <c r="TBS1" s="785"/>
      <c r="TBT1" s="785"/>
      <c r="TBU1" s="785"/>
      <c r="TBV1" s="785"/>
      <c r="TBW1" s="785"/>
      <c r="TBX1" s="785"/>
      <c r="TBY1" s="785"/>
      <c r="TBZ1" s="785"/>
      <c r="TCA1" s="785"/>
      <c r="TCB1" s="785"/>
      <c r="TCC1" s="785"/>
      <c r="TCD1" s="785"/>
      <c r="TCE1" s="785"/>
      <c r="TCF1" s="785"/>
      <c r="TCG1" s="785"/>
      <c r="TCH1" s="785"/>
      <c r="TCI1" s="785"/>
      <c r="TCJ1" s="785"/>
      <c r="TCK1" s="785"/>
      <c r="TCL1" s="785"/>
      <c r="TCM1" s="785"/>
      <c r="TCN1" s="785"/>
      <c r="TCO1" s="785"/>
      <c r="TCP1" s="785"/>
      <c r="TCQ1" s="785"/>
      <c r="TCR1" s="785"/>
      <c r="TCS1" s="785"/>
      <c r="TCT1" s="785"/>
      <c r="TCU1" s="785"/>
      <c r="TCV1" s="785"/>
      <c r="TCW1" s="785"/>
      <c r="TCX1" s="785"/>
      <c r="TCY1" s="785"/>
      <c r="TCZ1" s="785"/>
      <c r="TDA1" s="785"/>
      <c r="TDB1" s="785"/>
      <c r="TDC1" s="785"/>
      <c r="TDD1" s="785"/>
      <c r="TDE1" s="785"/>
      <c r="TDF1" s="785"/>
      <c r="TDG1" s="785"/>
      <c r="TDH1" s="785"/>
      <c r="TDI1" s="785"/>
      <c r="TDJ1" s="785"/>
      <c r="TDK1" s="785"/>
      <c r="TDL1" s="785"/>
      <c r="TDM1" s="785"/>
      <c r="TDN1" s="785"/>
      <c r="TDO1" s="785"/>
      <c r="TDP1" s="785"/>
      <c r="TDQ1" s="785"/>
      <c r="TDR1" s="785"/>
      <c r="TDS1" s="785"/>
      <c r="TDT1" s="785"/>
      <c r="TDU1" s="785"/>
      <c r="TDV1" s="785"/>
      <c r="TDW1" s="785"/>
      <c r="TDX1" s="785"/>
      <c r="TDY1" s="785"/>
      <c r="TDZ1" s="785"/>
      <c r="TEA1" s="785"/>
      <c r="TEB1" s="785"/>
      <c r="TEC1" s="785"/>
      <c r="TED1" s="785"/>
      <c r="TEE1" s="785"/>
      <c r="TEF1" s="785"/>
      <c r="TEG1" s="785"/>
      <c r="TEH1" s="785"/>
      <c r="TEI1" s="785"/>
      <c r="TEJ1" s="785"/>
      <c r="TEK1" s="785"/>
      <c r="TEL1" s="785"/>
      <c r="TEM1" s="785"/>
      <c r="TEN1" s="785"/>
      <c r="TEO1" s="785"/>
      <c r="TEP1" s="785"/>
      <c r="TEQ1" s="785"/>
      <c r="TER1" s="785"/>
      <c r="TES1" s="785"/>
      <c r="TET1" s="785"/>
      <c r="TEU1" s="785"/>
      <c r="TEV1" s="785"/>
      <c r="TEW1" s="785"/>
      <c r="TEX1" s="785"/>
      <c r="TEY1" s="785"/>
      <c r="TEZ1" s="785"/>
      <c r="TFA1" s="785"/>
      <c r="TFB1" s="785"/>
      <c r="TFC1" s="785"/>
      <c r="TFD1" s="785"/>
      <c r="TFE1" s="785"/>
      <c r="TFF1" s="785"/>
      <c r="TFG1" s="785"/>
      <c r="TFH1" s="785"/>
      <c r="TFI1" s="785"/>
      <c r="TFJ1" s="785"/>
      <c r="TFK1" s="785"/>
      <c r="TFL1" s="785"/>
      <c r="TFM1" s="785"/>
      <c r="TFN1" s="785"/>
      <c r="TFO1" s="785"/>
      <c r="TFP1" s="785"/>
      <c r="TFQ1" s="785"/>
      <c r="TFR1" s="785"/>
      <c r="TFS1" s="785"/>
      <c r="TFT1" s="785"/>
      <c r="TFU1" s="785"/>
      <c r="TFV1" s="785"/>
      <c r="TFW1" s="785"/>
      <c r="TFX1" s="785"/>
      <c r="TFY1" s="785"/>
      <c r="TFZ1" s="785"/>
      <c r="TGA1" s="785"/>
      <c r="TGB1" s="785"/>
      <c r="TGC1" s="785"/>
      <c r="TGD1" s="785"/>
      <c r="TGE1" s="785"/>
      <c r="TGF1" s="785"/>
      <c r="TGG1" s="785"/>
      <c r="TGH1" s="785"/>
      <c r="TGI1" s="785"/>
      <c r="TGJ1" s="785"/>
      <c r="TGK1" s="785"/>
      <c r="TGL1" s="785"/>
      <c r="TGM1" s="785"/>
      <c r="TGN1" s="785"/>
      <c r="TGO1" s="785"/>
      <c r="TGP1" s="785"/>
      <c r="TGQ1" s="785"/>
      <c r="TGR1" s="785"/>
      <c r="TGS1" s="785"/>
      <c r="TGT1" s="785"/>
      <c r="TGU1" s="785"/>
      <c r="TGV1" s="785"/>
      <c r="TGW1" s="785"/>
      <c r="TGX1" s="785"/>
      <c r="TGY1" s="785"/>
      <c r="TGZ1" s="785"/>
      <c r="THA1" s="785"/>
      <c r="THB1" s="785"/>
      <c r="THC1" s="785"/>
      <c r="THD1" s="785"/>
      <c r="THE1" s="785"/>
      <c r="THF1" s="785"/>
      <c r="THG1" s="785"/>
      <c r="THH1" s="785"/>
      <c r="THI1" s="785"/>
      <c r="THJ1" s="785"/>
      <c r="THK1" s="785"/>
      <c r="THL1" s="785"/>
      <c r="THM1" s="785"/>
      <c r="THN1" s="785"/>
      <c r="THO1" s="785"/>
      <c r="THP1" s="785"/>
      <c r="THQ1" s="785"/>
      <c r="THR1" s="785"/>
      <c r="THS1" s="785"/>
      <c r="THT1" s="785"/>
      <c r="THU1" s="785"/>
      <c r="THV1" s="785"/>
      <c r="THW1" s="785"/>
      <c r="THX1" s="785"/>
      <c r="THY1" s="785"/>
      <c r="THZ1" s="785"/>
      <c r="TIA1" s="785"/>
      <c r="TIB1" s="785"/>
      <c r="TIC1" s="785"/>
      <c r="TID1" s="785"/>
      <c r="TIE1" s="785"/>
      <c r="TIF1" s="785"/>
      <c r="TIG1" s="785"/>
      <c r="TIH1" s="785"/>
      <c r="TII1" s="785"/>
      <c r="TIJ1" s="785"/>
      <c r="TIK1" s="785"/>
      <c r="TIL1" s="785"/>
      <c r="TIM1" s="785"/>
      <c r="TIN1" s="785"/>
      <c r="TIO1" s="785"/>
      <c r="TIP1" s="785"/>
      <c r="TIQ1" s="785"/>
      <c r="TIR1" s="785"/>
      <c r="TIS1" s="785"/>
      <c r="TIT1" s="785"/>
      <c r="TIU1" s="785"/>
      <c r="TIV1" s="785"/>
      <c r="TIW1" s="785"/>
      <c r="TIX1" s="785"/>
      <c r="TIY1" s="785"/>
      <c r="TIZ1" s="785"/>
      <c r="TJA1" s="785"/>
      <c r="TJB1" s="785"/>
      <c r="TJC1" s="785"/>
      <c r="TJD1" s="785"/>
      <c r="TJE1" s="785"/>
      <c r="TJF1" s="785"/>
      <c r="TJG1" s="785"/>
      <c r="TJH1" s="785"/>
      <c r="TJI1" s="785"/>
      <c r="TJJ1" s="785"/>
      <c r="TJK1" s="785"/>
      <c r="TJL1" s="785"/>
      <c r="TJM1" s="785"/>
      <c r="TJN1" s="785"/>
      <c r="TJO1" s="785"/>
      <c r="TJP1" s="785"/>
      <c r="TJQ1" s="785"/>
      <c r="TJR1" s="785"/>
      <c r="TJS1" s="785"/>
      <c r="TJT1" s="785"/>
      <c r="TJU1" s="785"/>
      <c r="TJV1" s="785"/>
      <c r="TJW1" s="785"/>
      <c r="TJX1" s="785"/>
      <c r="TJY1" s="785"/>
      <c r="TJZ1" s="785"/>
      <c r="TKA1" s="785"/>
      <c r="TKB1" s="785"/>
      <c r="TKC1" s="785"/>
      <c r="TKD1" s="785"/>
      <c r="TKE1" s="785"/>
      <c r="TKF1" s="785"/>
      <c r="TKG1" s="785"/>
      <c r="TKH1" s="785"/>
      <c r="TKI1" s="785"/>
      <c r="TKJ1" s="785"/>
      <c r="TKK1" s="785"/>
      <c r="TKL1" s="785"/>
      <c r="TKM1" s="785"/>
      <c r="TKN1" s="785"/>
      <c r="TKO1" s="785"/>
      <c r="TKP1" s="785"/>
      <c r="TKQ1" s="785"/>
      <c r="TKR1" s="785"/>
      <c r="TKS1" s="785"/>
      <c r="TKT1" s="785"/>
      <c r="TKU1" s="785"/>
      <c r="TKV1" s="785"/>
      <c r="TKW1" s="785"/>
      <c r="TKX1" s="785"/>
      <c r="TKY1" s="785"/>
      <c r="TKZ1" s="785"/>
      <c r="TLA1" s="785"/>
      <c r="TLB1" s="785"/>
      <c r="TLC1" s="785"/>
      <c r="TLD1" s="785"/>
      <c r="TLE1" s="785"/>
      <c r="TLF1" s="785"/>
      <c r="TLG1" s="785"/>
      <c r="TLH1" s="785"/>
      <c r="TLI1" s="785"/>
      <c r="TLJ1" s="785"/>
      <c r="TLK1" s="785"/>
      <c r="TLL1" s="785"/>
      <c r="TLM1" s="785"/>
      <c r="TLN1" s="785"/>
      <c r="TLO1" s="785"/>
      <c r="TLP1" s="785"/>
      <c r="TLQ1" s="785"/>
      <c r="TLR1" s="785"/>
      <c r="TLS1" s="785"/>
      <c r="TLT1" s="785"/>
      <c r="TLU1" s="785"/>
      <c r="TLV1" s="785"/>
      <c r="TLW1" s="785"/>
      <c r="TLX1" s="785"/>
      <c r="TLY1" s="785"/>
      <c r="TLZ1" s="785"/>
      <c r="TMA1" s="785"/>
      <c r="TMB1" s="785"/>
      <c r="TMC1" s="785"/>
      <c r="TMD1" s="785"/>
      <c r="TME1" s="785"/>
      <c r="TMF1" s="785"/>
      <c r="TMG1" s="785"/>
      <c r="TMH1" s="785"/>
      <c r="TMI1" s="785"/>
      <c r="TMJ1" s="785"/>
      <c r="TMK1" s="785"/>
      <c r="TML1" s="785"/>
      <c r="TMM1" s="785"/>
      <c r="TMN1" s="785"/>
      <c r="TMO1" s="785"/>
      <c r="TMP1" s="785"/>
      <c r="TMQ1" s="785"/>
      <c r="TMR1" s="785"/>
      <c r="TMS1" s="785"/>
      <c r="TMT1" s="785"/>
      <c r="TMU1" s="785"/>
      <c r="TMV1" s="785"/>
      <c r="TMW1" s="785"/>
      <c r="TMX1" s="785"/>
      <c r="TMY1" s="785"/>
      <c r="TMZ1" s="785"/>
      <c r="TNA1" s="785"/>
      <c r="TNB1" s="785"/>
      <c r="TNC1" s="785"/>
      <c r="TND1" s="785"/>
      <c r="TNE1" s="785"/>
      <c r="TNF1" s="785"/>
      <c r="TNG1" s="785"/>
      <c r="TNH1" s="785"/>
      <c r="TNI1" s="785"/>
      <c r="TNJ1" s="785"/>
      <c r="TNK1" s="785"/>
      <c r="TNL1" s="785"/>
      <c r="TNM1" s="785"/>
      <c r="TNN1" s="785"/>
      <c r="TNO1" s="785"/>
      <c r="TNP1" s="785"/>
      <c r="TNQ1" s="785"/>
      <c r="TNR1" s="785"/>
      <c r="TNS1" s="785"/>
      <c r="TNT1" s="785"/>
      <c r="TNU1" s="785"/>
      <c r="TNV1" s="785"/>
      <c r="TNW1" s="785"/>
      <c r="TNX1" s="785"/>
      <c r="TNY1" s="785"/>
      <c r="TNZ1" s="785"/>
      <c r="TOA1" s="785"/>
      <c r="TOB1" s="785"/>
      <c r="TOC1" s="785"/>
      <c r="TOD1" s="785"/>
      <c r="TOE1" s="785"/>
      <c r="TOF1" s="785"/>
      <c r="TOG1" s="785"/>
      <c r="TOH1" s="785"/>
      <c r="TOI1" s="785"/>
      <c r="TOJ1" s="785"/>
      <c r="TOK1" s="785"/>
      <c r="TOL1" s="785"/>
      <c r="TOM1" s="785"/>
      <c r="TON1" s="785"/>
      <c r="TOO1" s="785"/>
      <c r="TOP1" s="785"/>
      <c r="TOQ1" s="785"/>
      <c r="TOR1" s="785"/>
      <c r="TOS1" s="785"/>
      <c r="TOT1" s="785"/>
      <c r="TOU1" s="785"/>
      <c r="TOV1" s="785"/>
      <c r="TOW1" s="785"/>
      <c r="TOX1" s="785"/>
      <c r="TOY1" s="785"/>
      <c r="TOZ1" s="785"/>
      <c r="TPA1" s="785"/>
      <c r="TPB1" s="785"/>
      <c r="TPC1" s="785"/>
      <c r="TPD1" s="785"/>
      <c r="TPE1" s="785"/>
      <c r="TPF1" s="785"/>
      <c r="TPG1" s="785"/>
      <c r="TPH1" s="785"/>
      <c r="TPI1" s="785"/>
      <c r="TPJ1" s="785"/>
      <c r="TPK1" s="785"/>
      <c r="TPL1" s="785"/>
      <c r="TPM1" s="785"/>
      <c r="TPN1" s="785"/>
      <c r="TPO1" s="785"/>
      <c r="TPP1" s="785"/>
      <c r="TPQ1" s="785"/>
      <c r="TPR1" s="785"/>
      <c r="TPS1" s="785"/>
      <c r="TPT1" s="785"/>
      <c r="TPU1" s="785"/>
      <c r="TPV1" s="785"/>
      <c r="TPW1" s="785"/>
      <c r="TPX1" s="785"/>
      <c r="TPY1" s="785"/>
      <c r="TPZ1" s="785"/>
      <c r="TQA1" s="785"/>
      <c r="TQB1" s="785"/>
      <c r="TQC1" s="785"/>
      <c r="TQD1" s="785"/>
      <c r="TQE1" s="785"/>
      <c r="TQF1" s="785"/>
      <c r="TQG1" s="785"/>
      <c r="TQH1" s="785"/>
      <c r="TQI1" s="785"/>
      <c r="TQJ1" s="785"/>
      <c r="TQK1" s="785"/>
      <c r="TQL1" s="785"/>
      <c r="TQM1" s="785"/>
      <c r="TQN1" s="785"/>
      <c r="TQO1" s="785"/>
      <c r="TQP1" s="785"/>
      <c r="TQQ1" s="785"/>
      <c r="TQR1" s="785"/>
      <c r="TQS1" s="785"/>
      <c r="TQT1" s="785"/>
      <c r="TQU1" s="785"/>
      <c r="TQV1" s="785"/>
      <c r="TQW1" s="785"/>
      <c r="TQX1" s="785"/>
      <c r="TQY1" s="785"/>
      <c r="TQZ1" s="785"/>
      <c r="TRA1" s="785"/>
      <c r="TRB1" s="785"/>
      <c r="TRC1" s="785"/>
      <c r="TRD1" s="785"/>
      <c r="TRE1" s="785"/>
      <c r="TRF1" s="785"/>
      <c r="TRG1" s="785"/>
      <c r="TRH1" s="785"/>
      <c r="TRI1" s="785"/>
      <c r="TRJ1" s="785"/>
      <c r="TRK1" s="785"/>
      <c r="TRL1" s="785"/>
      <c r="TRM1" s="785"/>
      <c r="TRN1" s="785"/>
      <c r="TRO1" s="785"/>
      <c r="TRP1" s="785"/>
      <c r="TRQ1" s="785"/>
      <c r="TRR1" s="785"/>
      <c r="TRS1" s="785"/>
      <c r="TRT1" s="785"/>
      <c r="TRU1" s="785"/>
      <c r="TRV1" s="785"/>
      <c r="TRW1" s="785"/>
      <c r="TRX1" s="785"/>
      <c r="TRY1" s="785"/>
      <c r="TRZ1" s="785"/>
      <c r="TSA1" s="785"/>
      <c r="TSB1" s="785"/>
      <c r="TSC1" s="785"/>
      <c r="TSD1" s="785"/>
      <c r="TSE1" s="785"/>
      <c r="TSF1" s="785"/>
      <c r="TSG1" s="785"/>
      <c r="TSH1" s="785"/>
      <c r="TSI1" s="785"/>
      <c r="TSJ1" s="785"/>
      <c r="TSK1" s="785"/>
      <c r="TSL1" s="785"/>
      <c r="TSM1" s="785"/>
      <c r="TSN1" s="785"/>
      <c r="TSO1" s="785"/>
      <c r="TSP1" s="785"/>
      <c r="TSQ1" s="785"/>
      <c r="TSR1" s="785"/>
      <c r="TSS1" s="785"/>
      <c r="TST1" s="785"/>
      <c r="TSU1" s="785"/>
      <c r="TSV1" s="785"/>
      <c r="TSW1" s="785"/>
      <c r="TSX1" s="785"/>
      <c r="TSY1" s="785"/>
      <c r="TSZ1" s="785"/>
      <c r="TTA1" s="785"/>
      <c r="TTB1" s="785"/>
      <c r="TTC1" s="785"/>
      <c r="TTD1" s="785"/>
      <c r="TTE1" s="785"/>
      <c r="TTF1" s="785"/>
      <c r="TTG1" s="785"/>
      <c r="TTH1" s="785"/>
      <c r="TTI1" s="785"/>
      <c r="TTJ1" s="785"/>
      <c r="TTK1" s="785"/>
      <c r="TTL1" s="785"/>
      <c r="TTM1" s="785"/>
      <c r="TTN1" s="785"/>
      <c r="TTO1" s="785"/>
      <c r="TTP1" s="785"/>
      <c r="TTQ1" s="785"/>
      <c r="TTR1" s="785"/>
      <c r="TTS1" s="785"/>
      <c r="TTT1" s="785"/>
      <c r="TTU1" s="785"/>
      <c r="TTV1" s="785"/>
      <c r="TTW1" s="785"/>
      <c r="TTX1" s="785"/>
      <c r="TTY1" s="785"/>
      <c r="TTZ1" s="785"/>
      <c r="TUA1" s="785"/>
      <c r="TUB1" s="785"/>
      <c r="TUC1" s="785"/>
      <c r="TUD1" s="785"/>
      <c r="TUE1" s="785"/>
      <c r="TUF1" s="785"/>
      <c r="TUG1" s="785"/>
      <c r="TUH1" s="785"/>
      <c r="TUI1" s="785"/>
      <c r="TUJ1" s="785"/>
      <c r="TUK1" s="785"/>
      <c r="TUL1" s="785"/>
      <c r="TUM1" s="785"/>
      <c r="TUN1" s="785"/>
      <c r="TUO1" s="785"/>
      <c r="TUP1" s="785"/>
      <c r="TUQ1" s="785"/>
      <c r="TUR1" s="785"/>
      <c r="TUS1" s="785"/>
      <c r="TUT1" s="785"/>
      <c r="TUU1" s="785"/>
      <c r="TUV1" s="785"/>
      <c r="TUW1" s="785"/>
      <c r="TUX1" s="785"/>
      <c r="TUY1" s="785"/>
      <c r="TUZ1" s="785"/>
      <c r="TVA1" s="785"/>
      <c r="TVB1" s="785"/>
      <c r="TVC1" s="785"/>
      <c r="TVD1" s="785"/>
      <c r="TVE1" s="785"/>
      <c r="TVF1" s="785"/>
      <c r="TVG1" s="785"/>
      <c r="TVH1" s="785"/>
      <c r="TVI1" s="785"/>
      <c r="TVJ1" s="785"/>
      <c r="TVK1" s="785"/>
      <c r="TVL1" s="785"/>
      <c r="TVM1" s="785"/>
      <c r="TVN1" s="785"/>
      <c r="TVO1" s="785"/>
      <c r="TVP1" s="785"/>
      <c r="TVQ1" s="785"/>
      <c r="TVR1" s="785"/>
      <c r="TVS1" s="785"/>
      <c r="TVT1" s="785"/>
      <c r="TVU1" s="785"/>
      <c r="TVV1" s="785"/>
      <c r="TVW1" s="785"/>
      <c r="TVX1" s="785"/>
      <c r="TVY1" s="785"/>
      <c r="TVZ1" s="785"/>
      <c r="TWA1" s="785"/>
      <c r="TWB1" s="785"/>
      <c r="TWC1" s="785"/>
      <c r="TWD1" s="785"/>
      <c r="TWE1" s="785"/>
      <c r="TWF1" s="785"/>
      <c r="TWG1" s="785"/>
      <c r="TWH1" s="785"/>
      <c r="TWI1" s="785"/>
      <c r="TWJ1" s="785"/>
      <c r="TWK1" s="785"/>
      <c r="TWL1" s="785"/>
      <c r="TWM1" s="785"/>
      <c r="TWN1" s="785"/>
      <c r="TWO1" s="785"/>
      <c r="TWP1" s="785"/>
      <c r="TWQ1" s="785"/>
      <c r="TWR1" s="785"/>
      <c r="TWS1" s="785"/>
      <c r="TWT1" s="785"/>
      <c r="TWU1" s="785"/>
      <c r="TWV1" s="785"/>
      <c r="TWW1" s="785"/>
      <c r="TWX1" s="785"/>
      <c r="TWY1" s="785"/>
      <c r="TWZ1" s="785"/>
      <c r="TXA1" s="785"/>
      <c r="TXB1" s="785"/>
      <c r="TXC1" s="785"/>
      <c r="TXD1" s="785"/>
      <c r="TXE1" s="785"/>
      <c r="TXF1" s="785"/>
      <c r="TXG1" s="785"/>
      <c r="TXH1" s="785"/>
      <c r="TXI1" s="785"/>
      <c r="TXJ1" s="785"/>
      <c r="TXK1" s="785"/>
      <c r="TXL1" s="785"/>
      <c r="TXM1" s="785"/>
      <c r="TXN1" s="785"/>
      <c r="TXO1" s="785"/>
      <c r="TXP1" s="785"/>
      <c r="TXQ1" s="785"/>
      <c r="TXR1" s="785"/>
      <c r="TXS1" s="785"/>
      <c r="TXT1" s="785"/>
      <c r="TXU1" s="785"/>
      <c r="TXV1" s="785"/>
      <c r="TXW1" s="785"/>
      <c r="TXX1" s="785"/>
      <c r="TXY1" s="785"/>
      <c r="TXZ1" s="785"/>
      <c r="TYA1" s="785"/>
      <c r="TYB1" s="785"/>
      <c r="TYC1" s="785"/>
      <c r="TYD1" s="785"/>
      <c r="TYE1" s="785"/>
      <c r="TYF1" s="785"/>
      <c r="TYG1" s="785"/>
      <c r="TYH1" s="785"/>
      <c r="TYI1" s="785"/>
      <c r="TYJ1" s="785"/>
      <c r="TYK1" s="785"/>
      <c r="TYL1" s="785"/>
      <c r="TYM1" s="785"/>
      <c r="TYN1" s="785"/>
      <c r="TYO1" s="785"/>
      <c r="TYP1" s="785"/>
      <c r="TYQ1" s="785"/>
      <c r="TYR1" s="785"/>
      <c r="TYS1" s="785"/>
      <c r="TYT1" s="785"/>
      <c r="TYU1" s="785"/>
      <c r="TYV1" s="785"/>
      <c r="TYW1" s="785"/>
      <c r="TYX1" s="785"/>
      <c r="TYY1" s="785"/>
      <c r="TYZ1" s="785"/>
      <c r="TZA1" s="785"/>
      <c r="TZB1" s="785"/>
      <c r="TZC1" s="785"/>
      <c r="TZD1" s="785"/>
      <c r="TZE1" s="785"/>
      <c r="TZF1" s="785"/>
      <c r="TZG1" s="785"/>
      <c r="TZH1" s="785"/>
      <c r="TZI1" s="785"/>
      <c r="TZJ1" s="785"/>
      <c r="TZK1" s="785"/>
      <c r="TZL1" s="785"/>
      <c r="TZM1" s="785"/>
      <c r="TZN1" s="785"/>
      <c r="TZO1" s="785"/>
      <c r="TZP1" s="785"/>
      <c r="TZQ1" s="785"/>
      <c r="TZR1" s="785"/>
      <c r="TZS1" s="785"/>
      <c r="TZT1" s="785"/>
      <c r="TZU1" s="785"/>
      <c r="TZV1" s="785"/>
      <c r="TZW1" s="785"/>
      <c r="TZX1" s="785"/>
      <c r="TZY1" s="785"/>
      <c r="TZZ1" s="785"/>
      <c r="UAA1" s="785"/>
      <c r="UAB1" s="785"/>
      <c r="UAC1" s="785"/>
      <c r="UAD1" s="785"/>
      <c r="UAE1" s="785"/>
      <c r="UAF1" s="785"/>
      <c r="UAG1" s="785"/>
      <c r="UAH1" s="785"/>
      <c r="UAI1" s="785"/>
      <c r="UAJ1" s="785"/>
      <c r="UAK1" s="785"/>
      <c r="UAL1" s="785"/>
      <c r="UAM1" s="785"/>
      <c r="UAN1" s="785"/>
      <c r="UAO1" s="785"/>
      <c r="UAP1" s="785"/>
      <c r="UAQ1" s="785"/>
      <c r="UAR1" s="785"/>
      <c r="UAS1" s="785"/>
      <c r="UAT1" s="785"/>
      <c r="UAU1" s="785"/>
      <c r="UAV1" s="785"/>
      <c r="UAW1" s="785"/>
      <c r="UAX1" s="785"/>
      <c r="UAY1" s="785"/>
      <c r="UAZ1" s="785"/>
      <c r="UBA1" s="785"/>
      <c r="UBB1" s="785"/>
      <c r="UBC1" s="785"/>
      <c r="UBD1" s="785"/>
      <c r="UBE1" s="785"/>
      <c r="UBF1" s="785"/>
      <c r="UBG1" s="785"/>
      <c r="UBH1" s="785"/>
      <c r="UBI1" s="785"/>
      <c r="UBJ1" s="785"/>
      <c r="UBK1" s="785"/>
      <c r="UBL1" s="785"/>
      <c r="UBM1" s="785"/>
      <c r="UBN1" s="785"/>
      <c r="UBO1" s="785"/>
      <c r="UBP1" s="785"/>
      <c r="UBQ1" s="785"/>
      <c r="UBR1" s="785"/>
      <c r="UBS1" s="785"/>
      <c r="UBT1" s="785"/>
      <c r="UBU1" s="785"/>
      <c r="UBV1" s="785"/>
      <c r="UBW1" s="785"/>
      <c r="UBX1" s="785"/>
      <c r="UBY1" s="785"/>
      <c r="UBZ1" s="785"/>
      <c r="UCA1" s="785"/>
      <c r="UCB1" s="785"/>
      <c r="UCC1" s="785"/>
      <c r="UCD1" s="785"/>
      <c r="UCE1" s="785"/>
      <c r="UCF1" s="785"/>
      <c r="UCG1" s="785"/>
      <c r="UCH1" s="785"/>
      <c r="UCI1" s="785"/>
      <c r="UCJ1" s="785"/>
      <c r="UCK1" s="785"/>
      <c r="UCL1" s="785"/>
      <c r="UCM1" s="785"/>
      <c r="UCN1" s="785"/>
      <c r="UCO1" s="785"/>
      <c r="UCP1" s="785"/>
      <c r="UCQ1" s="785"/>
      <c r="UCR1" s="785"/>
      <c r="UCS1" s="785"/>
      <c r="UCT1" s="785"/>
      <c r="UCU1" s="785"/>
      <c r="UCV1" s="785"/>
      <c r="UCW1" s="785"/>
      <c r="UCX1" s="785"/>
      <c r="UCY1" s="785"/>
      <c r="UCZ1" s="785"/>
      <c r="UDA1" s="785"/>
      <c r="UDB1" s="785"/>
      <c r="UDC1" s="785"/>
      <c r="UDD1" s="785"/>
      <c r="UDE1" s="785"/>
      <c r="UDF1" s="785"/>
      <c r="UDG1" s="785"/>
      <c r="UDH1" s="785"/>
      <c r="UDI1" s="785"/>
      <c r="UDJ1" s="785"/>
      <c r="UDK1" s="785"/>
      <c r="UDL1" s="785"/>
      <c r="UDM1" s="785"/>
      <c r="UDN1" s="785"/>
      <c r="UDO1" s="785"/>
      <c r="UDP1" s="785"/>
      <c r="UDQ1" s="785"/>
      <c r="UDR1" s="785"/>
      <c r="UDS1" s="785"/>
      <c r="UDT1" s="785"/>
      <c r="UDU1" s="785"/>
      <c r="UDV1" s="785"/>
      <c r="UDW1" s="785"/>
      <c r="UDX1" s="785"/>
      <c r="UDY1" s="785"/>
      <c r="UDZ1" s="785"/>
      <c r="UEA1" s="785"/>
      <c r="UEB1" s="785"/>
      <c r="UEC1" s="785"/>
      <c r="UED1" s="785"/>
      <c r="UEE1" s="785"/>
      <c r="UEF1" s="785"/>
      <c r="UEG1" s="785"/>
      <c r="UEH1" s="785"/>
      <c r="UEI1" s="785"/>
      <c r="UEJ1" s="785"/>
      <c r="UEK1" s="785"/>
      <c r="UEL1" s="785"/>
      <c r="UEM1" s="785"/>
      <c r="UEN1" s="785"/>
      <c r="UEO1" s="785"/>
      <c r="UEP1" s="785"/>
      <c r="UEQ1" s="785"/>
      <c r="UER1" s="785"/>
      <c r="UES1" s="785"/>
      <c r="UET1" s="785"/>
      <c r="UEU1" s="785"/>
      <c r="UEV1" s="785"/>
      <c r="UEW1" s="785"/>
      <c r="UEX1" s="785"/>
      <c r="UEY1" s="785"/>
      <c r="UEZ1" s="785"/>
      <c r="UFA1" s="785"/>
      <c r="UFB1" s="785"/>
      <c r="UFC1" s="785"/>
      <c r="UFD1" s="785"/>
      <c r="UFE1" s="785"/>
      <c r="UFF1" s="785"/>
      <c r="UFG1" s="785"/>
      <c r="UFH1" s="785"/>
      <c r="UFI1" s="785"/>
      <c r="UFJ1" s="785"/>
      <c r="UFK1" s="785"/>
      <c r="UFL1" s="785"/>
      <c r="UFM1" s="785"/>
      <c r="UFN1" s="785"/>
      <c r="UFO1" s="785"/>
      <c r="UFP1" s="785"/>
      <c r="UFQ1" s="785"/>
      <c r="UFR1" s="785"/>
      <c r="UFS1" s="785"/>
      <c r="UFT1" s="785"/>
      <c r="UFU1" s="785"/>
      <c r="UFV1" s="785"/>
      <c r="UFW1" s="785"/>
      <c r="UFX1" s="785"/>
      <c r="UFY1" s="785"/>
      <c r="UFZ1" s="785"/>
      <c r="UGA1" s="785"/>
      <c r="UGB1" s="785"/>
      <c r="UGC1" s="785"/>
      <c r="UGD1" s="785"/>
      <c r="UGE1" s="785"/>
      <c r="UGF1" s="785"/>
      <c r="UGG1" s="785"/>
      <c r="UGH1" s="785"/>
      <c r="UGI1" s="785"/>
      <c r="UGJ1" s="785"/>
      <c r="UGK1" s="785"/>
      <c r="UGL1" s="785"/>
      <c r="UGM1" s="785"/>
      <c r="UGN1" s="785"/>
      <c r="UGO1" s="785"/>
      <c r="UGP1" s="785"/>
      <c r="UGQ1" s="785"/>
      <c r="UGR1" s="785"/>
      <c r="UGS1" s="785"/>
      <c r="UGT1" s="785"/>
      <c r="UGU1" s="785"/>
      <c r="UGV1" s="785"/>
      <c r="UGW1" s="785"/>
      <c r="UGX1" s="785"/>
      <c r="UGY1" s="785"/>
      <c r="UGZ1" s="785"/>
      <c r="UHA1" s="785"/>
      <c r="UHB1" s="785"/>
      <c r="UHC1" s="785"/>
      <c r="UHD1" s="785"/>
      <c r="UHE1" s="785"/>
      <c r="UHF1" s="785"/>
      <c r="UHG1" s="785"/>
      <c r="UHH1" s="785"/>
      <c r="UHI1" s="785"/>
      <c r="UHJ1" s="785"/>
      <c r="UHK1" s="785"/>
      <c r="UHL1" s="785"/>
      <c r="UHM1" s="785"/>
      <c r="UHN1" s="785"/>
      <c r="UHO1" s="785"/>
      <c r="UHP1" s="785"/>
      <c r="UHQ1" s="785"/>
      <c r="UHR1" s="785"/>
      <c r="UHS1" s="785"/>
      <c r="UHT1" s="785"/>
      <c r="UHU1" s="785"/>
      <c r="UHV1" s="785"/>
      <c r="UHW1" s="785"/>
      <c r="UHX1" s="785"/>
      <c r="UHY1" s="785"/>
      <c r="UHZ1" s="785"/>
      <c r="UIA1" s="785"/>
      <c r="UIB1" s="785"/>
      <c r="UIC1" s="785"/>
      <c r="UID1" s="785"/>
      <c r="UIE1" s="785"/>
      <c r="UIF1" s="785"/>
      <c r="UIG1" s="785"/>
      <c r="UIH1" s="785"/>
      <c r="UII1" s="785"/>
      <c r="UIJ1" s="785"/>
      <c r="UIK1" s="785"/>
      <c r="UIL1" s="785"/>
      <c r="UIM1" s="785"/>
      <c r="UIN1" s="785"/>
      <c r="UIO1" s="785"/>
      <c r="UIP1" s="785"/>
      <c r="UIQ1" s="785"/>
      <c r="UIR1" s="785"/>
      <c r="UIS1" s="785"/>
      <c r="UIT1" s="785"/>
      <c r="UIU1" s="785"/>
      <c r="UIV1" s="785"/>
      <c r="UIW1" s="785"/>
      <c r="UIX1" s="785"/>
      <c r="UIY1" s="785"/>
      <c r="UIZ1" s="785"/>
      <c r="UJA1" s="785"/>
      <c r="UJB1" s="785"/>
      <c r="UJC1" s="785"/>
      <c r="UJD1" s="785"/>
      <c r="UJE1" s="785"/>
      <c r="UJF1" s="785"/>
      <c r="UJG1" s="785"/>
      <c r="UJH1" s="785"/>
      <c r="UJI1" s="785"/>
      <c r="UJJ1" s="785"/>
      <c r="UJK1" s="785"/>
      <c r="UJL1" s="785"/>
      <c r="UJM1" s="785"/>
      <c r="UJN1" s="785"/>
      <c r="UJO1" s="785"/>
      <c r="UJP1" s="785"/>
      <c r="UJQ1" s="785"/>
      <c r="UJR1" s="785"/>
      <c r="UJS1" s="785"/>
      <c r="UJT1" s="785"/>
      <c r="UJU1" s="785"/>
      <c r="UJV1" s="785"/>
      <c r="UJW1" s="785"/>
      <c r="UJX1" s="785"/>
      <c r="UJY1" s="785"/>
      <c r="UJZ1" s="785"/>
      <c r="UKA1" s="785"/>
      <c r="UKB1" s="785"/>
      <c r="UKC1" s="785"/>
      <c r="UKD1" s="785"/>
      <c r="UKE1" s="785"/>
      <c r="UKF1" s="785"/>
      <c r="UKG1" s="785"/>
      <c r="UKH1" s="785"/>
      <c r="UKI1" s="785"/>
      <c r="UKJ1" s="785"/>
      <c r="UKK1" s="785"/>
      <c r="UKL1" s="785"/>
      <c r="UKM1" s="785"/>
      <c r="UKN1" s="785"/>
      <c r="UKO1" s="785"/>
      <c r="UKP1" s="785"/>
      <c r="UKQ1" s="785"/>
      <c r="UKR1" s="785"/>
      <c r="UKS1" s="785"/>
      <c r="UKT1" s="785"/>
      <c r="UKU1" s="785"/>
      <c r="UKV1" s="785"/>
      <c r="UKW1" s="785"/>
      <c r="UKX1" s="785"/>
      <c r="UKY1" s="785"/>
      <c r="UKZ1" s="785"/>
      <c r="ULA1" s="785"/>
      <c r="ULB1" s="785"/>
      <c r="ULC1" s="785"/>
      <c r="ULD1" s="785"/>
      <c r="ULE1" s="785"/>
      <c r="ULF1" s="785"/>
      <c r="ULG1" s="785"/>
      <c r="ULH1" s="785"/>
      <c r="ULI1" s="785"/>
      <c r="ULJ1" s="785"/>
      <c r="ULK1" s="785"/>
      <c r="ULL1" s="785"/>
      <c r="ULM1" s="785"/>
      <c r="ULN1" s="785"/>
      <c r="ULO1" s="785"/>
      <c r="ULP1" s="785"/>
      <c r="ULQ1" s="785"/>
      <c r="ULR1" s="785"/>
      <c r="ULS1" s="785"/>
      <c r="ULT1" s="785"/>
      <c r="ULU1" s="785"/>
      <c r="ULV1" s="785"/>
      <c r="ULW1" s="785"/>
      <c r="ULX1" s="785"/>
      <c r="ULY1" s="785"/>
      <c r="ULZ1" s="785"/>
      <c r="UMA1" s="785"/>
      <c r="UMB1" s="785"/>
      <c r="UMC1" s="785"/>
      <c r="UMD1" s="785"/>
      <c r="UME1" s="785"/>
      <c r="UMF1" s="785"/>
      <c r="UMG1" s="785"/>
      <c r="UMH1" s="785"/>
      <c r="UMI1" s="785"/>
      <c r="UMJ1" s="785"/>
      <c r="UMK1" s="785"/>
      <c r="UML1" s="785"/>
      <c r="UMM1" s="785"/>
      <c r="UMN1" s="785"/>
      <c r="UMO1" s="785"/>
      <c r="UMP1" s="785"/>
      <c r="UMQ1" s="785"/>
      <c r="UMR1" s="785"/>
      <c r="UMS1" s="785"/>
      <c r="UMT1" s="785"/>
      <c r="UMU1" s="785"/>
      <c r="UMV1" s="785"/>
      <c r="UMW1" s="785"/>
      <c r="UMX1" s="785"/>
      <c r="UMY1" s="785"/>
      <c r="UMZ1" s="785"/>
      <c r="UNA1" s="785"/>
      <c r="UNB1" s="785"/>
      <c r="UNC1" s="785"/>
      <c r="UND1" s="785"/>
      <c r="UNE1" s="785"/>
      <c r="UNF1" s="785"/>
      <c r="UNG1" s="785"/>
      <c r="UNH1" s="785"/>
      <c r="UNI1" s="785"/>
      <c r="UNJ1" s="785"/>
      <c r="UNK1" s="785"/>
      <c r="UNL1" s="785"/>
      <c r="UNM1" s="785"/>
      <c r="UNN1" s="785"/>
      <c r="UNO1" s="785"/>
      <c r="UNP1" s="785"/>
      <c r="UNQ1" s="785"/>
      <c r="UNR1" s="785"/>
      <c r="UNS1" s="785"/>
      <c r="UNT1" s="785"/>
      <c r="UNU1" s="785"/>
      <c r="UNV1" s="785"/>
      <c r="UNW1" s="785"/>
      <c r="UNX1" s="785"/>
      <c r="UNY1" s="785"/>
      <c r="UNZ1" s="785"/>
      <c r="UOA1" s="785"/>
      <c r="UOB1" s="785"/>
      <c r="UOC1" s="785"/>
      <c r="UOD1" s="785"/>
      <c r="UOE1" s="785"/>
      <c r="UOF1" s="785"/>
      <c r="UOG1" s="785"/>
      <c r="UOH1" s="785"/>
      <c r="UOI1" s="785"/>
      <c r="UOJ1" s="785"/>
      <c r="UOK1" s="785"/>
      <c r="UOL1" s="785"/>
      <c r="UOM1" s="785"/>
      <c r="UON1" s="785"/>
      <c r="UOO1" s="785"/>
      <c r="UOP1" s="785"/>
      <c r="UOQ1" s="785"/>
      <c r="UOR1" s="785"/>
      <c r="UOS1" s="785"/>
      <c r="UOT1" s="785"/>
      <c r="UOU1" s="785"/>
      <c r="UOV1" s="785"/>
      <c r="UOW1" s="785"/>
      <c r="UOX1" s="785"/>
      <c r="UOY1" s="785"/>
      <c r="UOZ1" s="785"/>
      <c r="UPA1" s="785"/>
      <c r="UPB1" s="785"/>
      <c r="UPC1" s="785"/>
      <c r="UPD1" s="785"/>
      <c r="UPE1" s="785"/>
      <c r="UPF1" s="785"/>
      <c r="UPG1" s="785"/>
      <c r="UPH1" s="785"/>
      <c r="UPI1" s="785"/>
      <c r="UPJ1" s="785"/>
      <c r="UPK1" s="785"/>
      <c r="UPL1" s="785"/>
      <c r="UPM1" s="785"/>
      <c r="UPN1" s="785"/>
      <c r="UPO1" s="785"/>
      <c r="UPP1" s="785"/>
      <c r="UPQ1" s="785"/>
      <c r="UPR1" s="785"/>
      <c r="UPS1" s="785"/>
      <c r="UPT1" s="785"/>
      <c r="UPU1" s="785"/>
      <c r="UPV1" s="785"/>
      <c r="UPW1" s="785"/>
      <c r="UPX1" s="785"/>
      <c r="UPY1" s="785"/>
      <c r="UPZ1" s="785"/>
      <c r="UQA1" s="785"/>
      <c r="UQB1" s="785"/>
      <c r="UQC1" s="785"/>
      <c r="UQD1" s="785"/>
      <c r="UQE1" s="785"/>
      <c r="UQF1" s="785"/>
      <c r="UQG1" s="785"/>
      <c r="UQH1" s="785"/>
      <c r="UQI1" s="785"/>
      <c r="UQJ1" s="785"/>
      <c r="UQK1" s="785"/>
      <c r="UQL1" s="785"/>
      <c r="UQM1" s="785"/>
      <c r="UQN1" s="785"/>
      <c r="UQO1" s="785"/>
      <c r="UQP1" s="785"/>
      <c r="UQQ1" s="785"/>
      <c r="UQR1" s="785"/>
      <c r="UQS1" s="785"/>
      <c r="UQT1" s="785"/>
      <c r="UQU1" s="785"/>
      <c r="UQV1" s="785"/>
      <c r="UQW1" s="785"/>
      <c r="UQX1" s="785"/>
      <c r="UQY1" s="785"/>
      <c r="UQZ1" s="785"/>
      <c r="URA1" s="785"/>
      <c r="URB1" s="785"/>
      <c r="URC1" s="785"/>
      <c r="URD1" s="785"/>
      <c r="URE1" s="785"/>
      <c r="URF1" s="785"/>
      <c r="URG1" s="785"/>
      <c r="URH1" s="785"/>
      <c r="URI1" s="785"/>
      <c r="URJ1" s="785"/>
      <c r="URK1" s="785"/>
      <c r="URL1" s="785"/>
      <c r="URM1" s="785"/>
      <c r="URN1" s="785"/>
      <c r="URO1" s="785"/>
      <c r="URP1" s="785"/>
      <c r="URQ1" s="785"/>
      <c r="URR1" s="785"/>
      <c r="URS1" s="785"/>
      <c r="URT1" s="785"/>
      <c r="URU1" s="785"/>
      <c r="URV1" s="785"/>
      <c r="URW1" s="785"/>
      <c r="URX1" s="785"/>
      <c r="URY1" s="785"/>
      <c r="URZ1" s="785"/>
      <c r="USA1" s="785"/>
      <c r="USB1" s="785"/>
      <c r="USC1" s="785"/>
      <c r="USD1" s="785"/>
      <c r="USE1" s="785"/>
      <c r="USF1" s="785"/>
      <c r="USG1" s="785"/>
      <c r="USH1" s="785"/>
      <c r="USI1" s="785"/>
      <c r="USJ1" s="785"/>
      <c r="USK1" s="785"/>
      <c r="USL1" s="785"/>
      <c r="USM1" s="785"/>
      <c r="USN1" s="785"/>
      <c r="USO1" s="785"/>
      <c r="USP1" s="785"/>
      <c r="USQ1" s="785"/>
      <c r="USR1" s="785"/>
      <c r="USS1" s="785"/>
      <c r="UST1" s="785"/>
      <c r="USU1" s="785"/>
      <c r="USV1" s="785"/>
      <c r="USW1" s="785"/>
      <c r="USX1" s="785"/>
      <c r="USY1" s="785"/>
      <c r="USZ1" s="785"/>
      <c r="UTA1" s="785"/>
      <c r="UTB1" s="785"/>
      <c r="UTC1" s="785"/>
      <c r="UTD1" s="785"/>
      <c r="UTE1" s="785"/>
      <c r="UTF1" s="785"/>
      <c r="UTG1" s="785"/>
      <c r="UTH1" s="785"/>
      <c r="UTI1" s="785"/>
      <c r="UTJ1" s="785"/>
      <c r="UTK1" s="785"/>
      <c r="UTL1" s="785"/>
      <c r="UTM1" s="785"/>
      <c r="UTN1" s="785"/>
      <c r="UTO1" s="785"/>
      <c r="UTP1" s="785"/>
      <c r="UTQ1" s="785"/>
      <c r="UTR1" s="785"/>
      <c r="UTS1" s="785"/>
      <c r="UTT1" s="785"/>
      <c r="UTU1" s="785"/>
      <c r="UTV1" s="785"/>
      <c r="UTW1" s="785"/>
      <c r="UTX1" s="785"/>
      <c r="UTY1" s="785"/>
      <c r="UTZ1" s="785"/>
      <c r="UUA1" s="785"/>
      <c r="UUB1" s="785"/>
      <c r="UUC1" s="785"/>
      <c r="UUD1" s="785"/>
      <c r="UUE1" s="785"/>
      <c r="UUF1" s="785"/>
      <c r="UUG1" s="785"/>
      <c r="UUH1" s="785"/>
      <c r="UUI1" s="785"/>
      <c r="UUJ1" s="785"/>
      <c r="UUK1" s="785"/>
      <c r="UUL1" s="785"/>
      <c r="UUM1" s="785"/>
      <c r="UUN1" s="785"/>
      <c r="UUO1" s="785"/>
      <c r="UUP1" s="785"/>
      <c r="UUQ1" s="785"/>
      <c r="UUR1" s="785"/>
      <c r="UUS1" s="785"/>
      <c r="UUT1" s="785"/>
      <c r="UUU1" s="785"/>
      <c r="UUV1" s="785"/>
      <c r="UUW1" s="785"/>
      <c r="UUX1" s="785"/>
      <c r="UUY1" s="785"/>
      <c r="UUZ1" s="785"/>
      <c r="UVA1" s="785"/>
      <c r="UVB1" s="785"/>
      <c r="UVC1" s="785"/>
      <c r="UVD1" s="785"/>
      <c r="UVE1" s="785"/>
      <c r="UVF1" s="785"/>
      <c r="UVG1" s="785"/>
      <c r="UVH1" s="785"/>
      <c r="UVI1" s="785"/>
      <c r="UVJ1" s="785"/>
      <c r="UVK1" s="785"/>
      <c r="UVL1" s="785"/>
      <c r="UVM1" s="785"/>
      <c r="UVN1" s="785"/>
      <c r="UVO1" s="785"/>
      <c r="UVP1" s="785"/>
      <c r="UVQ1" s="785"/>
      <c r="UVR1" s="785"/>
      <c r="UVS1" s="785"/>
      <c r="UVT1" s="785"/>
      <c r="UVU1" s="785"/>
      <c r="UVV1" s="785"/>
      <c r="UVW1" s="785"/>
      <c r="UVX1" s="785"/>
      <c r="UVY1" s="785"/>
      <c r="UVZ1" s="785"/>
      <c r="UWA1" s="785"/>
      <c r="UWB1" s="785"/>
      <c r="UWC1" s="785"/>
      <c r="UWD1" s="785"/>
      <c r="UWE1" s="785"/>
      <c r="UWF1" s="785"/>
      <c r="UWG1" s="785"/>
      <c r="UWH1" s="785"/>
      <c r="UWI1" s="785"/>
      <c r="UWJ1" s="785"/>
      <c r="UWK1" s="785"/>
      <c r="UWL1" s="785"/>
      <c r="UWM1" s="785"/>
      <c r="UWN1" s="785"/>
      <c r="UWO1" s="785"/>
      <c r="UWP1" s="785"/>
      <c r="UWQ1" s="785"/>
      <c r="UWR1" s="785"/>
      <c r="UWS1" s="785"/>
      <c r="UWT1" s="785"/>
      <c r="UWU1" s="785"/>
      <c r="UWV1" s="785"/>
      <c r="UWW1" s="785"/>
      <c r="UWX1" s="785"/>
      <c r="UWY1" s="785"/>
      <c r="UWZ1" s="785"/>
      <c r="UXA1" s="785"/>
      <c r="UXB1" s="785"/>
      <c r="UXC1" s="785"/>
      <c r="UXD1" s="785"/>
      <c r="UXE1" s="785"/>
      <c r="UXF1" s="785"/>
      <c r="UXG1" s="785"/>
      <c r="UXH1" s="785"/>
      <c r="UXI1" s="785"/>
      <c r="UXJ1" s="785"/>
      <c r="UXK1" s="785"/>
      <c r="UXL1" s="785"/>
      <c r="UXM1" s="785"/>
      <c r="UXN1" s="785"/>
      <c r="UXO1" s="785"/>
      <c r="UXP1" s="785"/>
      <c r="UXQ1" s="785"/>
      <c r="UXR1" s="785"/>
      <c r="UXS1" s="785"/>
      <c r="UXT1" s="785"/>
      <c r="UXU1" s="785"/>
      <c r="UXV1" s="785"/>
      <c r="UXW1" s="785"/>
      <c r="UXX1" s="785"/>
      <c r="UXY1" s="785"/>
      <c r="UXZ1" s="785"/>
      <c r="UYA1" s="785"/>
      <c r="UYB1" s="785"/>
      <c r="UYC1" s="785"/>
      <c r="UYD1" s="785"/>
      <c r="UYE1" s="785"/>
      <c r="UYF1" s="785"/>
      <c r="UYG1" s="785"/>
      <c r="UYH1" s="785"/>
      <c r="UYI1" s="785"/>
      <c r="UYJ1" s="785"/>
      <c r="UYK1" s="785"/>
      <c r="UYL1" s="785"/>
      <c r="UYM1" s="785"/>
      <c r="UYN1" s="785"/>
      <c r="UYO1" s="785"/>
      <c r="UYP1" s="785"/>
      <c r="UYQ1" s="785"/>
      <c r="UYR1" s="785"/>
      <c r="UYS1" s="785"/>
      <c r="UYT1" s="785"/>
      <c r="UYU1" s="785"/>
      <c r="UYV1" s="785"/>
      <c r="UYW1" s="785"/>
      <c r="UYX1" s="785"/>
      <c r="UYY1" s="785"/>
      <c r="UYZ1" s="785"/>
      <c r="UZA1" s="785"/>
      <c r="UZB1" s="785"/>
      <c r="UZC1" s="785"/>
      <c r="UZD1" s="785"/>
      <c r="UZE1" s="785"/>
      <c r="UZF1" s="785"/>
      <c r="UZG1" s="785"/>
      <c r="UZH1" s="785"/>
      <c r="UZI1" s="785"/>
      <c r="UZJ1" s="785"/>
      <c r="UZK1" s="785"/>
      <c r="UZL1" s="785"/>
      <c r="UZM1" s="785"/>
      <c r="UZN1" s="785"/>
      <c r="UZO1" s="785"/>
      <c r="UZP1" s="785"/>
      <c r="UZQ1" s="785"/>
      <c r="UZR1" s="785"/>
      <c r="UZS1" s="785"/>
      <c r="UZT1" s="785"/>
      <c r="UZU1" s="785"/>
      <c r="UZV1" s="785"/>
      <c r="UZW1" s="785"/>
      <c r="UZX1" s="785"/>
      <c r="UZY1" s="785"/>
      <c r="UZZ1" s="785"/>
      <c r="VAA1" s="785"/>
      <c r="VAB1" s="785"/>
      <c r="VAC1" s="785"/>
      <c r="VAD1" s="785"/>
      <c r="VAE1" s="785"/>
      <c r="VAF1" s="785"/>
      <c r="VAG1" s="785"/>
      <c r="VAH1" s="785"/>
      <c r="VAI1" s="785"/>
      <c r="VAJ1" s="785"/>
      <c r="VAK1" s="785"/>
      <c r="VAL1" s="785"/>
      <c r="VAM1" s="785"/>
      <c r="VAN1" s="785"/>
      <c r="VAO1" s="785"/>
      <c r="VAP1" s="785"/>
      <c r="VAQ1" s="785"/>
      <c r="VAR1" s="785"/>
      <c r="VAS1" s="785"/>
      <c r="VAT1" s="785"/>
      <c r="VAU1" s="785"/>
      <c r="VAV1" s="785"/>
      <c r="VAW1" s="785"/>
      <c r="VAX1" s="785"/>
      <c r="VAY1" s="785"/>
      <c r="VAZ1" s="785"/>
      <c r="VBA1" s="785"/>
      <c r="VBB1" s="785"/>
      <c r="VBC1" s="785"/>
      <c r="VBD1" s="785"/>
      <c r="VBE1" s="785"/>
      <c r="VBF1" s="785"/>
      <c r="VBG1" s="785"/>
      <c r="VBH1" s="785"/>
      <c r="VBI1" s="785"/>
      <c r="VBJ1" s="785"/>
      <c r="VBK1" s="785"/>
      <c r="VBL1" s="785"/>
      <c r="VBM1" s="785"/>
      <c r="VBN1" s="785"/>
      <c r="VBO1" s="785"/>
      <c r="VBP1" s="785"/>
      <c r="VBQ1" s="785"/>
      <c r="VBR1" s="785"/>
      <c r="VBS1" s="785"/>
      <c r="VBT1" s="785"/>
      <c r="VBU1" s="785"/>
      <c r="VBV1" s="785"/>
      <c r="VBW1" s="785"/>
      <c r="VBX1" s="785"/>
      <c r="VBY1" s="785"/>
      <c r="VBZ1" s="785"/>
      <c r="VCA1" s="785"/>
      <c r="VCB1" s="785"/>
      <c r="VCC1" s="785"/>
      <c r="VCD1" s="785"/>
      <c r="VCE1" s="785"/>
      <c r="VCF1" s="785"/>
      <c r="VCG1" s="785"/>
      <c r="VCH1" s="785"/>
      <c r="VCI1" s="785"/>
      <c r="VCJ1" s="785"/>
      <c r="VCK1" s="785"/>
      <c r="VCL1" s="785"/>
      <c r="VCM1" s="785"/>
      <c r="VCN1" s="785"/>
      <c r="VCO1" s="785"/>
      <c r="VCP1" s="785"/>
      <c r="VCQ1" s="785"/>
      <c r="VCR1" s="785"/>
      <c r="VCS1" s="785"/>
      <c r="VCT1" s="785"/>
      <c r="VCU1" s="785"/>
      <c r="VCV1" s="785"/>
      <c r="VCW1" s="785"/>
      <c r="VCX1" s="785"/>
      <c r="VCY1" s="785"/>
      <c r="VCZ1" s="785"/>
      <c r="VDA1" s="785"/>
      <c r="VDB1" s="785"/>
      <c r="VDC1" s="785"/>
      <c r="VDD1" s="785"/>
      <c r="VDE1" s="785"/>
      <c r="VDF1" s="785"/>
      <c r="VDG1" s="785"/>
      <c r="VDH1" s="785"/>
      <c r="VDI1" s="785"/>
      <c r="VDJ1" s="785"/>
      <c r="VDK1" s="785"/>
      <c r="VDL1" s="785"/>
      <c r="VDM1" s="785"/>
      <c r="VDN1" s="785"/>
      <c r="VDO1" s="785"/>
      <c r="VDP1" s="785"/>
      <c r="VDQ1" s="785"/>
      <c r="VDR1" s="785"/>
      <c r="VDS1" s="785"/>
      <c r="VDT1" s="785"/>
      <c r="VDU1" s="785"/>
      <c r="VDV1" s="785"/>
      <c r="VDW1" s="785"/>
      <c r="VDX1" s="785"/>
      <c r="VDY1" s="785"/>
      <c r="VDZ1" s="785"/>
      <c r="VEA1" s="785"/>
      <c r="VEB1" s="785"/>
      <c r="VEC1" s="785"/>
      <c r="VED1" s="785"/>
      <c r="VEE1" s="785"/>
      <c r="VEF1" s="785"/>
      <c r="VEG1" s="785"/>
      <c r="VEH1" s="785"/>
      <c r="VEI1" s="785"/>
      <c r="VEJ1" s="785"/>
      <c r="VEK1" s="785"/>
      <c r="VEL1" s="785"/>
      <c r="VEM1" s="785"/>
      <c r="VEN1" s="785"/>
      <c r="VEO1" s="785"/>
      <c r="VEP1" s="785"/>
      <c r="VEQ1" s="785"/>
      <c r="VER1" s="785"/>
      <c r="VES1" s="785"/>
      <c r="VET1" s="785"/>
      <c r="VEU1" s="785"/>
      <c r="VEV1" s="785"/>
      <c r="VEW1" s="785"/>
      <c r="VEX1" s="785"/>
      <c r="VEY1" s="785"/>
      <c r="VEZ1" s="785"/>
      <c r="VFA1" s="785"/>
      <c r="VFB1" s="785"/>
      <c r="VFC1" s="785"/>
      <c r="VFD1" s="785"/>
      <c r="VFE1" s="785"/>
      <c r="VFF1" s="785"/>
      <c r="VFG1" s="785"/>
      <c r="VFH1" s="785"/>
      <c r="VFI1" s="785"/>
      <c r="VFJ1" s="785"/>
      <c r="VFK1" s="785"/>
      <c r="VFL1" s="785"/>
      <c r="VFM1" s="785"/>
      <c r="VFN1" s="785"/>
      <c r="VFO1" s="785"/>
      <c r="VFP1" s="785"/>
      <c r="VFQ1" s="785"/>
      <c r="VFR1" s="785"/>
      <c r="VFS1" s="785"/>
      <c r="VFT1" s="785"/>
      <c r="VFU1" s="785"/>
      <c r="VFV1" s="785"/>
      <c r="VFW1" s="785"/>
      <c r="VFX1" s="785"/>
      <c r="VFY1" s="785"/>
      <c r="VFZ1" s="785"/>
      <c r="VGA1" s="785"/>
      <c r="VGB1" s="785"/>
      <c r="VGC1" s="785"/>
      <c r="VGD1" s="785"/>
      <c r="VGE1" s="785"/>
      <c r="VGF1" s="785"/>
      <c r="VGG1" s="785"/>
      <c r="VGH1" s="785"/>
      <c r="VGI1" s="785"/>
      <c r="VGJ1" s="785"/>
      <c r="VGK1" s="785"/>
      <c r="VGL1" s="785"/>
      <c r="VGM1" s="785"/>
      <c r="VGN1" s="785"/>
      <c r="VGO1" s="785"/>
      <c r="VGP1" s="785"/>
      <c r="VGQ1" s="785"/>
      <c r="VGR1" s="785"/>
      <c r="VGS1" s="785"/>
      <c r="VGT1" s="785"/>
      <c r="VGU1" s="785"/>
      <c r="VGV1" s="785"/>
      <c r="VGW1" s="785"/>
      <c r="VGX1" s="785"/>
      <c r="VGY1" s="785"/>
      <c r="VGZ1" s="785"/>
      <c r="VHA1" s="785"/>
      <c r="VHB1" s="785"/>
      <c r="VHC1" s="785"/>
      <c r="VHD1" s="785"/>
      <c r="VHE1" s="785"/>
      <c r="VHF1" s="785"/>
      <c r="VHG1" s="785"/>
      <c r="VHH1" s="785"/>
      <c r="VHI1" s="785"/>
      <c r="VHJ1" s="785"/>
      <c r="VHK1" s="785"/>
      <c r="VHL1" s="785"/>
      <c r="VHM1" s="785"/>
      <c r="VHN1" s="785"/>
      <c r="VHO1" s="785"/>
      <c r="VHP1" s="785"/>
      <c r="VHQ1" s="785"/>
      <c r="VHR1" s="785"/>
      <c r="VHS1" s="785"/>
      <c r="VHT1" s="785"/>
      <c r="VHU1" s="785"/>
      <c r="VHV1" s="785"/>
      <c r="VHW1" s="785"/>
      <c r="VHX1" s="785"/>
      <c r="VHY1" s="785"/>
      <c r="VHZ1" s="785"/>
      <c r="VIA1" s="785"/>
      <c r="VIB1" s="785"/>
      <c r="VIC1" s="785"/>
      <c r="VID1" s="785"/>
      <c r="VIE1" s="785"/>
      <c r="VIF1" s="785"/>
      <c r="VIG1" s="785"/>
      <c r="VIH1" s="785"/>
      <c r="VII1" s="785"/>
      <c r="VIJ1" s="785"/>
      <c r="VIK1" s="785"/>
      <c r="VIL1" s="785"/>
      <c r="VIM1" s="785"/>
      <c r="VIN1" s="785"/>
      <c r="VIO1" s="785"/>
      <c r="VIP1" s="785"/>
      <c r="VIQ1" s="785"/>
      <c r="VIR1" s="785"/>
      <c r="VIS1" s="785"/>
      <c r="VIT1" s="785"/>
      <c r="VIU1" s="785"/>
      <c r="VIV1" s="785"/>
      <c r="VIW1" s="785"/>
      <c r="VIX1" s="785"/>
      <c r="VIY1" s="785"/>
      <c r="VIZ1" s="785"/>
      <c r="VJA1" s="785"/>
      <c r="VJB1" s="785"/>
      <c r="VJC1" s="785"/>
      <c r="VJD1" s="785"/>
      <c r="VJE1" s="785"/>
      <c r="VJF1" s="785"/>
      <c r="VJG1" s="785"/>
      <c r="VJH1" s="785"/>
      <c r="VJI1" s="785"/>
      <c r="VJJ1" s="785"/>
      <c r="VJK1" s="785"/>
      <c r="VJL1" s="785"/>
      <c r="VJM1" s="785"/>
      <c r="VJN1" s="785"/>
      <c r="VJO1" s="785"/>
      <c r="VJP1" s="785"/>
      <c r="VJQ1" s="785"/>
      <c r="VJR1" s="785"/>
      <c r="VJS1" s="785"/>
      <c r="VJT1" s="785"/>
      <c r="VJU1" s="785"/>
      <c r="VJV1" s="785"/>
      <c r="VJW1" s="785"/>
      <c r="VJX1" s="785"/>
      <c r="VJY1" s="785"/>
      <c r="VJZ1" s="785"/>
      <c r="VKA1" s="785"/>
      <c r="VKB1" s="785"/>
      <c r="VKC1" s="785"/>
      <c r="VKD1" s="785"/>
      <c r="VKE1" s="785"/>
      <c r="VKF1" s="785"/>
      <c r="VKG1" s="785"/>
      <c r="VKH1" s="785"/>
      <c r="VKI1" s="785"/>
      <c r="VKJ1" s="785"/>
      <c r="VKK1" s="785"/>
      <c r="VKL1" s="785"/>
      <c r="VKM1" s="785"/>
      <c r="VKN1" s="785"/>
      <c r="VKO1" s="785"/>
      <c r="VKP1" s="785"/>
      <c r="VKQ1" s="785"/>
      <c r="VKR1" s="785"/>
      <c r="VKS1" s="785"/>
      <c r="VKT1" s="785"/>
      <c r="VKU1" s="785"/>
      <c r="VKV1" s="785"/>
      <c r="VKW1" s="785"/>
      <c r="VKX1" s="785"/>
      <c r="VKY1" s="785"/>
      <c r="VKZ1" s="785"/>
      <c r="VLA1" s="785"/>
      <c r="VLB1" s="785"/>
      <c r="VLC1" s="785"/>
      <c r="VLD1" s="785"/>
      <c r="VLE1" s="785"/>
      <c r="VLF1" s="785"/>
      <c r="VLG1" s="785"/>
      <c r="VLH1" s="785"/>
      <c r="VLI1" s="785"/>
      <c r="VLJ1" s="785"/>
      <c r="VLK1" s="785"/>
      <c r="VLL1" s="785"/>
      <c r="VLM1" s="785"/>
      <c r="VLN1" s="785"/>
      <c r="VLO1" s="785"/>
      <c r="VLP1" s="785"/>
      <c r="VLQ1" s="785"/>
      <c r="VLR1" s="785"/>
      <c r="VLS1" s="785"/>
      <c r="VLT1" s="785"/>
      <c r="VLU1" s="785"/>
      <c r="VLV1" s="785"/>
      <c r="VLW1" s="785"/>
      <c r="VLX1" s="785"/>
      <c r="VLY1" s="785"/>
      <c r="VLZ1" s="785"/>
      <c r="VMA1" s="785"/>
      <c r="VMB1" s="785"/>
      <c r="VMC1" s="785"/>
      <c r="VMD1" s="785"/>
      <c r="VME1" s="785"/>
      <c r="VMF1" s="785"/>
      <c r="VMG1" s="785"/>
      <c r="VMH1" s="785"/>
      <c r="VMI1" s="785"/>
      <c r="VMJ1" s="785"/>
      <c r="VMK1" s="785"/>
      <c r="VML1" s="785"/>
      <c r="VMM1" s="785"/>
      <c r="VMN1" s="785"/>
      <c r="VMO1" s="785"/>
      <c r="VMP1" s="785"/>
      <c r="VMQ1" s="785"/>
      <c r="VMR1" s="785"/>
      <c r="VMS1" s="785"/>
      <c r="VMT1" s="785"/>
      <c r="VMU1" s="785"/>
      <c r="VMV1" s="785"/>
      <c r="VMW1" s="785"/>
      <c r="VMX1" s="785"/>
      <c r="VMY1" s="785"/>
      <c r="VMZ1" s="785"/>
      <c r="VNA1" s="785"/>
      <c r="VNB1" s="785"/>
      <c r="VNC1" s="785"/>
      <c r="VND1" s="785"/>
      <c r="VNE1" s="785"/>
      <c r="VNF1" s="785"/>
      <c r="VNG1" s="785"/>
      <c r="VNH1" s="785"/>
      <c r="VNI1" s="785"/>
      <c r="VNJ1" s="785"/>
      <c r="VNK1" s="785"/>
      <c r="VNL1" s="785"/>
      <c r="VNM1" s="785"/>
      <c r="VNN1" s="785"/>
      <c r="VNO1" s="785"/>
      <c r="VNP1" s="785"/>
      <c r="VNQ1" s="785"/>
      <c r="VNR1" s="785"/>
      <c r="VNS1" s="785"/>
      <c r="VNT1" s="785"/>
      <c r="VNU1" s="785"/>
      <c r="VNV1" s="785"/>
      <c r="VNW1" s="785"/>
      <c r="VNX1" s="785"/>
      <c r="VNY1" s="785"/>
      <c r="VNZ1" s="785"/>
      <c r="VOA1" s="785"/>
      <c r="VOB1" s="785"/>
      <c r="VOC1" s="785"/>
      <c r="VOD1" s="785"/>
      <c r="VOE1" s="785"/>
      <c r="VOF1" s="785"/>
      <c r="VOG1" s="785"/>
      <c r="VOH1" s="785"/>
      <c r="VOI1" s="785"/>
      <c r="VOJ1" s="785"/>
      <c r="VOK1" s="785"/>
      <c r="VOL1" s="785"/>
      <c r="VOM1" s="785"/>
      <c r="VON1" s="785"/>
      <c r="VOO1" s="785"/>
      <c r="VOP1" s="785"/>
      <c r="VOQ1" s="785"/>
      <c r="VOR1" s="785"/>
      <c r="VOS1" s="785"/>
      <c r="VOT1" s="785"/>
      <c r="VOU1" s="785"/>
      <c r="VOV1" s="785"/>
      <c r="VOW1" s="785"/>
      <c r="VOX1" s="785"/>
      <c r="VOY1" s="785"/>
      <c r="VOZ1" s="785"/>
      <c r="VPA1" s="785"/>
      <c r="VPB1" s="785"/>
      <c r="VPC1" s="785"/>
      <c r="VPD1" s="785"/>
      <c r="VPE1" s="785"/>
      <c r="VPF1" s="785"/>
      <c r="VPG1" s="785"/>
      <c r="VPH1" s="785"/>
      <c r="VPI1" s="785"/>
      <c r="VPJ1" s="785"/>
      <c r="VPK1" s="785"/>
      <c r="VPL1" s="785"/>
      <c r="VPM1" s="785"/>
      <c r="VPN1" s="785"/>
      <c r="VPO1" s="785"/>
      <c r="VPP1" s="785"/>
      <c r="VPQ1" s="785"/>
      <c r="VPR1" s="785"/>
      <c r="VPS1" s="785"/>
      <c r="VPT1" s="785"/>
      <c r="VPU1" s="785"/>
      <c r="VPV1" s="785"/>
      <c r="VPW1" s="785"/>
      <c r="VPX1" s="785"/>
      <c r="VPY1" s="785"/>
      <c r="VPZ1" s="785"/>
      <c r="VQA1" s="785"/>
      <c r="VQB1" s="785"/>
      <c r="VQC1" s="785"/>
      <c r="VQD1" s="785"/>
      <c r="VQE1" s="785"/>
      <c r="VQF1" s="785"/>
      <c r="VQG1" s="785"/>
      <c r="VQH1" s="785"/>
      <c r="VQI1" s="785"/>
      <c r="VQJ1" s="785"/>
      <c r="VQK1" s="785"/>
      <c r="VQL1" s="785"/>
      <c r="VQM1" s="785"/>
      <c r="VQN1" s="785"/>
      <c r="VQO1" s="785"/>
      <c r="VQP1" s="785"/>
      <c r="VQQ1" s="785"/>
      <c r="VQR1" s="785"/>
      <c r="VQS1" s="785"/>
      <c r="VQT1" s="785"/>
      <c r="VQU1" s="785"/>
      <c r="VQV1" s="785"/>
      <c r="VQW1" s="785"/>
      <c r="VQX1" s="785"/>
      <c r="VQY1" s="785"/>
      <c r="VQZ1" s="785"/>
      <c r="VRA1" s="785"/>
      <c r="VRB1" s="785"/>
      <c r="VRC1" s="785"/>
      <c r="VRD1" s="785"/>
      <c r="VRE1" s="785"/>
      <c r="VRF1" s="785"/>
      <c r="VRG1" s="785"/>
      <c r="VRH1" s="785"/>
      <c r="VRI1" s="785"/>
      <c r="VRJ1" s="785"/>
      <c r="VRK1" s="785"/>
      <c r="VRL1" s="785"/>
      <c r="VRM1" s="785"/>
      <c r="VRN1" s="785"/>
      <c r="VRO1" s="785"/>
      <c r="VRP1" s="785"/>
      <c r="VRQ1" s="785"/>
      <c r="VRR1" s="785"/>
      <c r="VRS1" s="785"/>
      <c r="VRT1" s="785"/>
      <c r="VRU1" s="785"/>
      <c r="VRV1" s="785"/>
      <c r="VRW1" s="785"/>
      <c r="VRX1" s="785"/>
      <c r="VRY1" s="785"/>
      <c r="VRZ1" s="785"/>
      <c r="VSA1" s="785"/>
      <c r="VSB1" s="785"/>
      <c r="VSC1" s="785"/>
      <c r="VSD1" s="785"/>
      <c r="VSE1" s="785"/>
      <c r="VSF1" s="785"/>
      <c r="VSG1" s="785"/>
      <c r="VSH1" s="785"/>
      <c r="VSI1" s="785"/>
      <c r="VSJ1" s="785"/>
      <c r="VSK1" s="785"/>
      <c r="VSL1" s="785"/>
      <c r="VSM1" s="785"/>
      <c r="VSN1" s="785"/>
      <c r="VSO1" s="785"/>
      <c r="VSP1" s="785"/>
      <c r="VSQ1" s="785"/>
      <c r="VSR1" s="785"/>
      <c r="VSS1" s="785"/>
      <c r="VST1" s="785"/>
      <c r="VSU1" s="785"/>
      <c r="VSV1" s="785"/>
      <c r="VSW1" s="785"/>
      <c r="VSX1" s="785"/>
      <c r="VSY1" s="785"/>
      <c r="VSZ1" s="785"/>
      <c r="VTA1" s="785"/>
      <c r="VTB1" s="785"/>
      <c r="VTC1" s="785"/>
      <c r="VTD1" s="785"/>
      <c r="VTE1" s="785"/>
      <c r="VTF1" s="785"/>
      <c r="VTG1" s="785"/>
      <c r="VTH1" s="785"/>
      <c r="VTI1" s="785"/>
      <c r="VTJ1" s="785"/>
      <c r="VTK1" s="785"/>
      <c r="VTL1" s="785"/>
      <c r="VTM1" s="785"/>
      <c r="VTN1" s="785"/>
      <c r="VTO1" s="785"/>
      <c r="VTP1" s="785"/>
      <c r="VTQ1" s="785"/>
      <c r="VTR1" s="785"/>
      <c r="VTS1" s="785"/>
      <c r="VTT1" s="785"/>
      <c r="VTU1" s="785"/>
      <c r="VTV1" s="785"/>
      <c r="VTW1" s="785"/>
      <c r="VTX1" s="785"/>
      <c r="VTY1" s="785"/>
      <c r="VTZ1" s="785"/>
      <c r="VUA1" s="785"/>
      <c r="VUB1" s="785"/>
      <c r="VUC1" s="785"/>
      <c r="VUD1" s="785"/>
      <c r="VUE1" s="785"/>
      <c r="VUF1" s="785"/>
      <c r="VUG1" s="785"/>
      <c r="VUH1" s="785"/>
      <c r="VUI1" s="785"/>
      <c r="VUJ1" s="785"/>
      <c r="VUK1" s="785"/>
      <c r="VUL1" s="785"/>
      <c r="VUM1" s="785"/>
      <c r="VUN1" s="785"/>
      <c r="VUO1" s="785"/>
      <c r="VUP1" s="785"/>
      <c r="VUQ1" s="785"/>
      <c r="VUR1" s="785"/>
      <c r="VUS1" s="785"/>
      <c r="VUT1" s="785"/>
      <c r="VUU1" s="785"/>
      <c r="VUV1" s="785"/>
      <c r="VUW1" s="785"/>
      <c r="VUX1" s="785"/>
      <c r="VUY1" s="785"/>
      <c r="VUZ1" s="785"/>
      <c r="VVA1" s="785"/>
      <c r="VVB1" s="785"/>
      <c r="VVC1" s="785"/>
      <c r="VVD1" s="785"/>
      <c r="VVE1" s="785"/>
      <c r="VVF1" s="785"/>
      <c r="VVG1" s="785"/>
      <c r="VVH1" s="785"/>
      <c r="VVI1" s="785"/>
      <c r="VVJ1" s="785"/>
      <c r="VVK1" s="785"/>
      <c r="VVL1" s="785"/>
      <c r="VVM1" s="785"/>
      <c r="VVN1" s="785"/>
      <c r="VVO1" s="785"/>
      <c r="VVP1" s="785"/>
      <c r="VVQ1" s="785"/>
      <c r="VVR1" s="785"/>
      <c r="VVS1" s="785"/>
      <c r="VVT1" s="785"/>
      <c r="VVU1" s="785"/>
      <c r="VVV1" s="785"/>
      <c r="VVW1" s="785"/>
      <c r="VVX1" s="785"/>
      <c r="VVY1" s="785"/>
      <c r="VVZ1" s="785"/>
      <c r="VWA1" s="785"/>
      <c r="VWB1" s="785"/>
      <c r="VWC1" s="785"/>
      <c r="VWD1" s="785"/>
      <c r="VWE1" s="785"/>
      <c r="VWF1" s="785"/>
      <c r="VWG1" s="785"/>
      <c r="VWH1" s="785"/>
      <c r="VWI1" s="785"/>
      <c r="VWJ1" s="785"/>
      <c r="VWK1" s="785"/>
      <c r="VWL1" s="785"/>
      <c r="VWM1" s="785"/>
      <c r="VWN1" s="785"/>
      <c r="VWO1" s="785"/>
      <c r="VWP1" s="785"/>
      <c r="VWQ1" s="785"/>
      <c r="VWR1" s="785"/>
      <c r="VWS1" s="785"/>
      <c r="VWT1" s="785"/>
      <c r="VWU1" s="785"/>
      <c r="VWV1" s="785"/>
      <c r="VWW1" s="785"/>
      <c r="VWX1" s="785"/>
      <c r="VWY1" s="785"/>
      <c r="VWZ1" s="785"/>
      <c r="VXA1" s="785"/>
      <c r="VXB1" s="785"/>
      <c r="VXC1" s="785"/>
      <c r="VXD1" s="785"/>
      <c r="VXE1" s="785"/>
      <c r="VXF1" s="785"/>
      <c r="VXG1" s="785"/>
      <c r="VXH1" s="785"/>
      <c r="VXI1" s="785"/>
      <c r="VXJ1" s="785"/>
      <c r="VXK1" s="785"/>
      <c r="VXL1" s="785"/>
      <c r="VXM1" s="785"/>
      <c r="VXN1" s="785"/>
      <c r="VXO1" s="785"/>
      <c r="VXP1" s="785"/>
      <c r="VXQ1" s="785"/>
      <c r="VXR1" s="785"/>
      <c r="VXS1" s="785"/>
      <c r="VXT1" s="785"/>
      <c r="VXU1" s="785"/>
      <c r="VXV1" s="785"/>
      <c r="VXW1" s="785"/>
      <c r="VXX1" s="785"/>
      <c r="VXY1" s="785"/>
      <c r="VXZ1" s="785"/>
      <c r="VYA1" s="785"/>
      <c r="VYB1" s="785"/>
      <c r="VYC1" s="785"/>
      <c r="VYD1" s="785"/>
      <c r="VYE1" s="785"/>
      <c r="VYF1" s="785"/>
      <c r="VYG1" s="785"/>
      <c r="VYH1" s="785"/>
      <c r="VYI1" s="785"/>
      <c r="VYJ1" s="785"/>
      <c r="VYK1" s="785"/>
      <c r="VYL1" s="785"/>
      <c r="VYM1" s="785"/>
      <c r="VYN1" s="785"/>
      <c r="VYO1" s="785"/>
      <c r="VYP1" s="785"/>
      <c r="VYQ1" s="785"/>
      <c r="VYR1" s="785"/>
      <c r="VYS1" s="785"/>
      <c r="VYT1" s="785"/>
      <c r="VYU1" s="785"/>
      <c r="VYV1" s="785"/>
      <c r="VYW1" s="785"/>
      <c r="VYX1" s="785"/>
      <c r="VYY1" s="785"/>
      <c r="VYZ1" s="785"/>
      <c r="VZA1" s="785"/>
      <c r="VZB1" s="785"/>
      <c r="VZC1" s="785"/>
      <c r="VZD1" s="785"/>
      <c r="VZE1" s="785"/>
      <c r="VZF1" s="785"/>
      <c r="VZG1" s="785"/>
      <c r="VZH1" s="785"/>
      <c r="VZI1" s="785"/>
      <c r="VZJ1" s="785"/>
      <c r="VZK1" s="785"/>
      <c r="VZL1" s="785"/>
      <c r="VZM1" s="785"/>
      <c r="VZN1" s="785"/>
      <c r="VZO1" s="785"/>
      <c r="VZP1" s="785"/>
      <c r="VZQ1" s="785"/>
      <c r="VZR1" s="785"/>
      <c r="VZS1" s="785"/>
      <c r="VZT1" s="785"/>
      <c r="VZU1" s="785"/>
      <c r="VZV1" s="785"/>
      <c r="VZW1" s="785"/>
      <c r="VZX1" s="785"/>
      <c r="VZY1" s="785"/>
      <c r="VZZ1" s="785"/>
      <c r="WAA1" s="785"/>
      <c r="WAB1" s="785"/>
      <c r="WAC1" s="785"/>
      <c r="WAD1" s="785"/>
      <c r="WAE1" s="785"/>
      <c r="WAF1" s="785"/>
      <c r="WAG1" s="785"/>
      <c r="WAH1" s="785"/>
      <c r="WAI1" s="785"/>
      <c r="WAJ1" s="785"/>
      <c r="WAK1" s="785"/>
      <c r="WAL1" s="785"/>
      <c r="WAM1" s="785"/>
      <c r="WAN1" s="785"/>
      <c r="WAO1" s="785"/>
      <c r="WAP1" s="785"/>
      <c r="WAQ1" s="785"/>
      <c r="WAR1" s="785"/>
      <c r="WAS1" s="785"/>
      <c r="WAT1" s="785"/>
      <c r="WAU1" s="785"/>
      <c r="WAV1" s="785"/>
      <c r="WAW1" s="785"/>
      <c r="WAX1" s="785"/>
      <c r="WAY1" s="785"/>
      <c r="WAZ1" s="785"/>
      <c r="WBA1" s="785"/>
      <c r="WBB1" s="785"/>
      <c r="WBC1" s="785"/>
      <c r="WBD1" s="785"/>
      <c r="WBE1" s="785"/>
      <c r="WBF1" s="785"/>
      <c r="WBG1" s="785"/>
      <c r="WBH1" s="785"/>
      <c r="WBI1" s="785"/>
      <c r="WBJ1" s="785"/>
      <c r="WBK1" s="785"/>
      <c r="WBL1" s="785"/>
      <c r="WBM1" s="785"/>
      <c r="WBN1" s="785"/>
      <c r="WBO1" s="785"/>
      <c r="WBP1" s="785"/>
      <c r="WBQ1" s="785"/>
      <c r="WBR1" s="785"/>
      <c r="WBS1" s="785"/>
      <c r="WBT1" s="785"/>
      <c r="WBU1" s="785"/>
      <c r="WBV1" s="785"/>
      <c r="WBW1" s="785"/>
      <c r="WBX1" s="785"/>
      <c r="WBY1" s="785"/>
      <c r="WBZ1" s="785"/>
      <c r="WCA1" s="785"/>
      <c r="WCB1" s="785"/>
      <c r="WCC1" s="785"/>
      <c r="WCD1" s="785"/>
      <c r="WCE1" s="785"/>
      <c r="WCF1" s="785"/>
      <c r="WCG1" s="785"/>
      <c r="WCH1" s="785"/>
      <c r="WCI1" s="785"/>
      <c r="WCJ1" s="785"/>
      <c r="WCK1" s="785"/>
      <c r="WCL1" s="785"/>
      <c r="WCM1" s="785"/>
      <c r="WCN1" s="785"/>
      <c r="WCO1" s="785"/>
      <c r="WCP1" s="785"/>
      <c r="WCQ1" s="785"/>
      <c r="WCR1" s="785"/>
      <c r="WCS1" s="785"/>
      <c r="WCT1" s="785"/>
      <c r="WCU1" s="785"/>
      <c r="WCV1" s="785"/>
      <c r="WCW1" s="785"/>
      <c r="WCX1" s="785"/>
      <c r="WCY1" s="785"/>
      <c r="WCZ1" s="785"/>
      <c r="WDA1" s="785"/>
      <c r="WDB1" s="785"/>
      <c r="WDC1" s="785"/>
      <c r="WDD1" s="785"/>
      <c r="WDE1" s="785"/>
      <c r="WDF1" s="785"/>
      <c r="WDG1" s="785"/>
      <c r="WDH1" s="785"/>
      <c r="WDI1" s="785"/>
      <c r="WDJ1" s="785"/>
      <c r="WDK1" s="785"/>
      <c r="WDL1" s="785"/>
      <c r="WDM1" s="785"/>
      <c r="WDN1" s="785"/>
      <c r="WDO1" s="785"/>
      <c r="WDP1" s="785"/>
      <c r="WDQ1" s="785"/>
      <c r="WDR1" s="785"/>
      <c r="WDS1" s="785"/>
      <c r="WDT1" s="785"/>
      <c r="WDU1" s="785"/>
      <c r="WDV1" s="785"/>
      <c r="WDW1" s="785"/>
      <c r="WDX1" s="785"/>
      <c r="WDY1" s="785"/>
      <c r="WDZ1" s="785"/>
      <c r="WEA1" s="785"/>
      <c r="WEB1" s="785"/>
      <c r="WEC1" s="785"/>
      <c r="WED1" s="785"/>
      <c r="WEE1" s="785"/>
      <c r="WEF1" s="785"/>
      <c r="WEG1" s="785"/>
      <c r="WEH1" s="785"/>
      <c r="WEI1" s="785"/>
      <c r="WEJ1" s="785"/>
      <c r="WEK1" s="785"/>
      <c r="WEL1" s="785"/>
      <c r="WEM1" s="785"/>
      <c r="WEN1" s="785"/>
      <c r="WEO1" s="785"/>
      <c r="WEP1" s="785"/>
      <c r="WEQ1" s="785"/>
      <c r="WER1" s="785"/>
      <c r="WES1" s="785"/>
      <c r="WET1" s="785"/>
      <c r="WEU1" s="785"/>
      <c r="WEV1" s="785"/>
      <c r="WEW1" s="785"/>
      <c r="WEX1" s="785"/>
      <c r="WEY1" s="785"/>
      <c r="WEZ1" s="785"/>
      <c r="WFA1" s="785"/>
      <c r="WFB1" s="785"/>
      <c r="WFC1" s="785"/>
      <c r="WFD1" s="785"/>
      <c r="WFE1" s="785"/>
      <c r="WFF1" s="785"/>
      <c r="WFG1" s="785"/>
      <c r="WFH1" s="785"/>
      <c r="WFI1" s="785"/>
      <c r="WFJ1" s="785"/>
      <c r="WFK1" s="785"/>
      <c r="WFL1" s="785"/>
      <c r="WFM1" s="785"/>
      <c r="WFN1" s="785"/>
      <c r="WFO1" s="785"/>
      <c r="WFP1" s="785"/>
      <c r="WFQ1" s="785"/>
      <c r="WFR1" s="785"/>
      <c r="WFS1" s="785"/>
      <c r="WFT1" s="785"/>
      <c r="WFU1" s="785"/>
      <c r="WFV1" s="785"/>
      <c r="WFW1" s="785"/>
      <c r="WFX1" s="785"/>
      <c r="WFY1" s="785"/>
      <c r="WFZ1" s="785"/>
      <c r="WGA1" s="785"/>
      <c r="WGB1" s="785"/>
      <c r="WGC1" s="785"/>
      <c r="WGD1" s="785"/>
      <c r="WGE1" s="785"/>
      <c r="WGF1" s="785"/>
      <c r="WGG1" s="785"/>
      <c r="WGH1" s="785"/>
      <c r="WGI1" s="785"/>
      <c r="WGJ1" s="785"/>
      <c r="WGK1" s="785"/>
      <c r="WGL1" s="785"/>
      <c r="WGM1" s="785"/>
      <c r="WGN1" s="785"/>
      <c r="WGO1" s="785"/>
      <c r="WGP1" s="785"/>
      <c r="WGQ1" s="785"/>
      <c r="WGR1" s="785"/>
      <c r="WGS1" s="785"/>
      <c r="WGT1" s="785"/>
      <c r="WGU1" s="785"/>
      <c r="WGV1" s="785"/>
      <c r="WGW1" s="785"/>
      <c r="WGX1" s="785"/>
      <c r="WGY1" s="785"/>
      <c r="WGZ1" s="785"/>
      <c r="WHA1" s="785"/>
      <c r="WHB1" s="785"/>
      <c r="WHC1" s="785"/>
      <c r="WHD1" s="785"/>
      <c r="WHE1" s="785"/>
      <c r="WHF1" s="785"/>
      <c r="WHG1" s="785"/>
      <c r="WHH1" s="785"/>
      <c r="WHI1" s="785"/>
      <c r="WHJ1" s="785"/>
      <c r="WHK1" s="785"/>
      <c r="WHL1" s="785"/>
      <c r="WHM1" s="785"/>
      <c r="WHN1" s="785"/>
      <c r="WHO1" s="785"/>
      <c r="WHP1" s="785"/>
      <c r="WHQ1" s="785"/>
      <c r="WHR1" s="785"/>
      <c r="WHS1" s="785"/>
      <c r="WHT1" s="785"/>
      <c r="WHU1" s="785"/>
      <c r="WHV1" s="785"/>
      <c r="WHW1" s="785"/>
      <c r="WHX1" s="785"/>
      <c r="WHY1" s="785"/>
      <c r="WHZ1" s="785"/>
      <c r="WIA1" s="785"/>
      <c r="WIB1" s="785"/>
      <c r="WIC1" s="785"/>
      <c r="WID1" s="785"/>
      <c r="WIE1" s="785"/>
      <c r="WIF1" s="785"/>
      <c r="WIG1" s="785"/>
      <c r="WIH1" s="785"/>
      <c r="WII1" s="785"/>
      <c r="WIJ1" s="785"/>
      <c r="WIK1" s="785"/>
      <c r="WIL1" s="785"/>
      <c r="WIM1" s="785"/>
      <c r="WIN1" s="785"/>
      <c r="WIO1" s="785"/>
      <c r="WIP1" s="785"/>
      <c r="WIQ1" s="785"/>
      <c r="WIR1" s="785"/>
      <c r="WIS1" s="785"/>
      <c r="WIT1" s="785"/>
      <c r="WIU1" s="785"/>
      <c r="WIV1" s="785"/>
      <c r="WIW1" s="785"/>
      <c r="WIX1" s="785"/>
      <c r="WIY1" s="785"/>
      <c r="WIZ1" s="785"/>
      <c r="WJA1" s="785"/>
      <c r="WJB1" s="785"/>
      <c r="WJC1" s="785"/>
      <c r="WJD1" s="785"/>
      <c r="WJE1" s="785"/>
      <c r="WJF1" s="785"/>
      <c r="WJG1" s="785"/>
      <c r="WJH1" s="785"/>
      <c r="WJI1" s="785"/>
      <c r="WJJ1" s="785"/>
      <c r="WJK1" s="785"/>
      <c r="WJL1" s="785"/>
      <c r="WJM1" s="785"/>
      <c r="WJN1" s="785"/>
      <c r="WJO1" s="785"/>
      <c r="WJP1" s="785"/>
      <c r="WJQ1" s="785"/>
      <c r="WJR1" s="785"/>
      <c r="WJS1" s="785"/>
      <c r="WJT1" s="785"/>
      <c r="WJU1" s="785"/>
      <c r="WJV1" s="785"/>
      <c r="WJW1" s="785"/>
      <c r="WJX1" s="785"/>
      <c r="WJY1" s="785"/>
      <c r="WJZ1" s="785"/>
      <c r="WKA1" s="785"/>
      <c r="WKB1" s="785"/>
      <c r="WKC1" s="785"/>
      <c r="WKD1" s="785"/>
      <c r="WKE1" s="785"/>
      <c r="WKF1" s="785"/>
      <c r="WKG1" s="785"/>
      <c r="WKH1" s="785"/>
      <c r="WKI1" s="785"/>
      <c r="WKJ1" s="785"/>
      <c r="WKK1" s="785"/>
      <c r="WKL1" s="785"/>
      <c r="WKM1" s="785"/>
      <c r="WKN1" s="785"/>
      <c r="WKO1" s="785"/>
      <c r="WKP1" s="785"/>
      <c r="WKQ1" s="785"/>
      <c r="WKR1" s="785"/>
      <c r="WKS1" s="785"/>
      <c r="WKT1" s="785"/>
      <c r="WKU1" s="785"/>
      <c r="WKV1" s="785"/>
      <c r="WKW1" s="785"/>
      <c r="WKX1" s="785"/>
      <c r="WKY1" s="785"/>
      <c r="WKZ1" s="785"/>
      <c r="WLA1" s="785"/>
      <c r="WLB1" s="785"/>
      <c r="WLC1" s="785"/>
      <c r="WLD1" s="785"/>
      <c r="WLE1" s="785"/>
      <c r="WLF1" s="785"/>
      <c r="WLG1" s="785"/>
      <c r="WLH1" s="785"/>
      <c r="WLI1" s="785"/>
      <c r="WLJ1" s="785"/>
      <c r="WLK1" s="785"/>
      <c r="WLL1" s="785"/>
      <c r="WLM1" s="785"/>
      <c r="WLN1" s="785"/>
      <c r="WLO1" s="785"/>
      <c r="WLP1" s="785"/>
      <c r="WLQ1" s="785"/>
      <c r="WLR1" s="785"/>
      <c r="WLS1" s="785"/>
      <c r="WLT1" s="785"/>
      <c r="WLU1" s="785"/>
      <c r="WLV1" s="785"/>
      <c r="WLW1" s="785"/>
      <c r="WLX1" s="785"/>
      <c r="WLY1" s="785"/>
      <c r="WLZ1" s="785"/>
      <c r="WMA1" s="785"/>
      <c r="WMB1" s="785"/>
      <c r="WMC1" s="785"/>
      <c r="WMD1" s="785"/>
      <c r="WME1" s="785"/>
      <c r="WMF1" s="785"/>
      <c r="WMG1" s="785"/>
      <c r="WMH1" s="785"/>
      <c r="WMI1" s="785"/>
      <c r="WMJ1" s="785"/>
      <c r="WMK1" s="785"/>
      <c r="WML1" s="785"/>
      <c r="WMM1" s="785"/>
      <c r="WMN1" s="785"/>
      <c r="WMO1" s="785"/>
      <c r="WMP1" s="785"/>
      <c r="WMQ1" s="785"/>
      <c r="WMR1" s="785"/>
      <c r="WMS1" s="785"/>
      <c r="WMT1" s="785"/>
      <c r="WMU1" s="785"/>
      <c r="WMV1" s="785"/>
      <c r="WMW1" s="785"/>
      <c r="WMX1" s="785"/>
      <c r="WMY1" s="785"/>
      <c r="WMZ1" s="785"/>
      <c r="WNA1" s="785"/>
      <c r="WNB1" s="785"/>
      <c r="WNC1" s="785"/>
      <c r="WND1" s="785"/>
      <c r="WNE1" s="785"/>
      <c r="WNF1" s="785"/>
      <c r="WNG1" s="785"/>
      <c r="WNH1" s="785"/>
      <c r="WNI1" s="785"/>
      <c r="WNJ1" s="785"/>
      <c r="WNK1" s="785"/>
      <c r="WNL1" s="785"/>
      <c r="WNM1" s="785"/>
      <c r="WNN1" s="785"/>
      <c r="WNO1" s="785"/>
      <c r="WNP1" s="785"/>
      <c r="WNQ1" s="785"/>
      <c r="WNR1" s="785"/>
      <c r="WNS1" s="785"/>
      <c r="WNT1" s="785"/>
      <c r="WNU1" s="785"/>
      <c r="WNV1" s="785"/>
      <c r="WNW1" s="785"/>
      <c r="WNX1" s="785"/>
      <c r="WNY1" s="785"/>
      <c r="WNZ1" s="785"/>
      <c r="WOA1" s="785"/>
      <c r="WOB1" s="785"/>
      <c r="WOC1" s="785"/>
      <c r="WOD1" s="785"/>
      <c r="WOE1" s="785"/>
      <c r="WOF1" s="785"/>
      <c r="WOG1" s="785"/>
      <c r="WOH1" s="785"/>
      <c r="WOI1" s="785"/>
      <c r="WOJ1" s="785"/>
      <c r="WOK1" s="785"/>
      <c r="WOL1" s="785"/>
      <c r="WOM1" s="785"/>
      <c r="WON1" s="785"/>
      <c r="WOO1" s="785"/>
      <c r="WOP1" s="785"/>
      <c r="WOQ1" s="785"/>
      <c r="WOR1" s="785"/>
      <c r="WOS1" s="785"/>
      <c r="WOT1" s="785"/>
      <c r="WOU1" s="785"/>
      <c r="WOV1" s="785"/>
      <c r="WOW1" s="785"/>
      <c r="WOX1" s="785"/>
      <c r="WOY1" s="785"/>
      <c r="WOZ1" s="785"/>
      <c r="WPA1" s="785"/>
      <c r="WPB1" s="785"/>
      <c r="WPC1" s="785"/>
      <c r="WPD1" s="785"/>
      <c r="WPE1" s="785"/>
      <c r="WPF1" s="785"/>
      <c r="WPG1" s="785"/>
      <c r="WPH1" s="785"/>
      <c r="WPI1" s="785"/>
      <c r="WPJ1" s="785"/>
      <c r="WPK1" s="785"/>
      <c r="WPL1" s="785"/>
      <c r="WPM1" s="785"/>
      <c r="WPN1" s="785"/>
      <c r="WPO1" s="785"/>
      <c r="WPP1" s="785"/>
      <c r="WPQ1" s="785"/>
      <c r="WPR1" s="785"/>
      <c r="WPS1" s="785"/>
      <c r="WPT1" s="785"/>
      <c r="WPU1" s="785"/>
      <c r="WPV1" s="785"/>
      <c r="WPW1" s="785"/>
      <c r="WPX1" s="785"/>
      <c r="WPY1" s="785"/>
      <c r="WPZ1" s="785"/>
      <c r="WQA1" s="785"/>
      <c r="WQB1" s="785"/>
      <c r="WQC1" s="785"/>
      <c r="WQD1" s="785"/>
      <c r="WQE1" s="785"/>
      <c r="WQF1" s="785"/>
      <c r="WQG1" s="785"/>
      <c r="WQH1" s="785"/>
      <c r="WQI1" s="785"/>
      <c r="WQJ1" s="785"/>
      <c r="WQK1" s="785"/>
      <c r="WQL1" s="785"/>
      <c r="WQM1" s="785"/>
      <c r="WQN1" s="785"/>
      <c r="WQO1" s="785"/>
      <c r="WQP1" s="785"/>
      <c r="WQQ1" s="785"/>
      <c r="WQR1" s="785"/>
      <c r="WQS1" s="785"/>
      <c r="WQT1" s="785"/>
      <c r="WQU1" s="785"/>
      <c r="WQV1" s="785"/>
      <c r="WQW1" s="785"/>
      <c r="WQX1" s="785"/>
      <c r="WQY1" s="785"/>
      <c r="WQZ1" s="785"/>
      <c r="WRA1" s="785"/>
      <c r="WRB1" s="785"/>
      <c r="WRC1" s="785"/>
      <c r="WRD1" s="785"/>
      <c r="WRE1" s="785"/>
      <c r="WRF1" s="785"/>
      <c r="WRG1" s="785"/>
      <c r="WRH1" s="785"/>
      <c r="WRI1" s="785"/>
      <c r="WRJ1" s="785"/>
      <c r="WRK1" s="785"/>
      <c r="WRL1" s="785"/>
      <c r="WRM1" s="785"/>
      <c r="WRN1" s="785"/>
      <c r="WRO1" s="785"/>
      <c r="WRP1" s="785"/>
      <c r="WRQ1" s="785"/>
      <c r="WRR1" s="785"/>
      <c r="WRS1" s="785"/>
      <c r="WRT1" s="785"/>
      <c r="WRU1" s="785"/>
      <c r="WRV1" s="785"/>
      <c r="WRW1" s="785"/>
      <c r="WRX1" s="785"/>
      <c r="WRY1" s="785"/>
      <c r="WRZ1" s="785"/>
      <c r="WSA1" s="785"/>
      <c r="WSB1" s="785"/>
      <c r="WSC1" s="785"/>
      <c r="WSD1" s="785"/>
      <c r="WSE1" s="785"/>
      <c r="WSF1" s="785"/>
      <c r="WSG1" s="785"/>
      <c r="WSH1" s="785"/>
      <c r="WSI1" s="785"/>
      <c r="WSJ1" s="785"/>
      <c r="WSK1" s="785"/>
      <c r="WSL1" s="785"/>
      <c r="WSM1" s="785"/>
      <c r="WSN1" s="785"/>
      <c r="WSO1" s="785"/>
      <c r="WSP1" s="785"/>
      <c r="WSQ1" s="785"/>
      <c r="WSR1" s="785"/>
      <c r="WSS1" s="785"/>
      <c r="WST1" s="785"/>
      <c r="WSU1" s="785"/>
      <c r="WSV1" s="785"/>
      <c r="WSW1" s="785"/>
      <c r="WSX1" s="785"/>
      <c r="WSY1" s="785"/>
      <c r="WSZ1" s="785"/>
      <c r="WTA1" s="785"/>
      <c r="WTB1" s="785"/>
      <c r="WTC1" s="785"/>
      <c r="WTD1" s="785"/>
      <c r="WTE1" s="785"/>
      <c r="WTF1" s="785"/>
      <c r="WTG1" s="785"/>
      <c r="WTH1" s="785"/>
      <c r="WTI1" s="785"/>
      <c r="WTJ1" s="785"/>
      <c r="WTK1" s="785"/>
      <c r="WTL1" s="785"/>
      <c r="WTM1" s="785"/>
      <c r="WTN1" s="785"/>
      <c r="WTO1" s="785"/>
      <c r="WTP1" s="785"/>
      <c r="WTQ1" s="785"/>
      <c r="WTR1" s="785"/>
      <c r="WTS1" s="785"/>
      <c r="WTT1" s="785"/>
      <c r="WTU1" s="785"/>
      <c r="WTV1" s="785"/>
      <c r="WTW1" s="785"/>
      <c r="WTX1" s="785"/>
      <c r="WTY1" s="785"/>
      <c r="WTZ1" s="785"/>
      <c r="WUA1" s="785"/>
      <c r="WUB1" s="785"/>
      <c r="WUC1" s="785"/>
      <c r="WUD1" s="785"/>
      <c r="WUE1" s="785"/>
      <c r="WUF1" s="785"/>
      <c r="WUG1" s="785"/>
      <c r="WUH1" s="785"/>
      <c r="WUI1" s="785"/>
      <c r="WUJ1" s="785"/>
      <c r="WUK1" s="785"/>
      <c r="WUL1" s="785"/>
      <c r="WUM1" s="785"/>
      <c r="WUN1" s="785"/>
      <c r="WUO1" s="785"/>
      <c r="WUP1" s="785"/>
      <c r="WUQ1" s="785"/>
      <c r="WUR1" s="785"/>
      <c r="WUS1" s="785"/>
      <c r="WUT1" s="785"/>
      <c r="WUU1" s="785"/>
      <c r="WUV1" s="785"/>
      <c r="WUW1" s="785"/>
      <c r="WUX1" s="785"/>
      <c r="WUY1" s="785"/>
      <c r="WUZ1" s="785"/>
      <c r="WVA1" s="785"/>
      <c r="WVB1" s="785"/>
      <c r="WVC1" s="785"/>
      <c r="WVD1" s="785"/>
      <c r="WVE1" s="785"/>
      <c r="WVF1" s="785"/>
      <c r="WVG1" s="785"/>
      <c r="WVH1" s="785"/>
      <c r="WVI1" s="785"/>
      <c r="WVJ1" s="785"/>
      <c r="WVK1" s="785"/>
      <c r="WVL1" s="785"/>
      <c r="WVM1" s="785"/>
      <c r="WVN1" s="785"/>
      <c r="WVO1" s="785"/>
      <c r="WVP1" s="785"/>
      <c r="WVQ1" s="785"/>
      <c r="WVR1" s="785"/>
      <c r="WVS1" s="785"/>
      <c r="WVT1" s="785"/>
      <c r="WVU1" s="785"/>
      <c r="WVV1" s="785"/>
      <c r="WVW1" s="785"/>
      <c r="WVX1" s="785"/>
      <c r="WVY1" s="785"/>
      <c r="WVZ1" s="785"/>
      <c r="WWA1" s="785"/>
      <c r="WWB1" s="785"/>
      <c r="WWC1" s="785"/>
      <c r="WWD1" s="785"/>
      <c r="WWE1" s="785"/>
      <c r="WWF1" s="785"/>
      <c r="WWG1" s="785"/>
      <c r="WWH1" s="785"/>
      <c r="WWI1" s="785"/>
      <c r="WWJ1" s="785"/>
      <c r="WWK1" s="785"/>
      <c r="WWL1" s="785"/>
      <c r="WWM1" s="785"/>
      <c r="WWN1" s="785"/>
      <c r="WWO1" s="785"/>
      <c r="WWP1" s="785"/>
      <c r="WWQ1" s="785"/>
      <c r="WWR1" s="785"/>
      <c r="WWS1" s="785"/>
      <c r="WWT1" s="785"/>
      <c r="WWU1" s="785"/>
      <c r="WWV1" s="785"/>
      <c r="WWW1" s="785"/>
      <c r="WWX1" s="785"/>
      <c r="WWY1" s="785"/>
      <c r="WWZ1" s="785"/>
      <c r="WXA1" s="785"/>
      <c r="WXB1" s="785"/>
      <c r="WXC1" s="785"/>
      <c r="WXD1" s="785"/>
      <c r="WXE1" s="785"/>
      <c r="WXF1" s="785"/>
      <c r="WXG1" s="785"/>
      <c r="WXH1" s="785"/>
      <c r="WXI1" s="785"/>
      <c r="WXJ1" s="785"/>
      <c r="WXK1" s="785"/>
      <c r="WXL1" s="785"/>
      <c r="WXM1" s="785"/>
      <c r="WXN1" s="785"/>
      <c r="WXO1" s="785"/>
      <c r="WXP1" s="785"/>
      <c r="WXQ1" s="785"/>
      <c r="WXR1" s="785"/>
      <c r="WXS1" s="785"/>
      <c r="WXT1" s="785"/>
      <c r="WXU1" s="785"/>
      <c r="WXV1" s="785"/>
      <c r="WXW1" s="785"/>
      <c r="WXX1" s="785"/>
      <c r="WXY1" s="785"/>
      <c r="WXZ1" s="785"/>
      <c r="WYA1" s="785"/>
      <c r="WYB1" s="785"/>
      <c r="WYC1" s="785"/>
      <c r="WYD1" s="785"/>
      <c r="WYE1" s="785"/>
      <c r="WYF1" s="785"/>
      <c r="WYG1" s="785"/>
      <c r="WYH1" s="785"/>
      <c r="WYI1" s="785"/>
      <c r="WYJ1" s="785"/>
      <c r="WYK1" s="785"/>
      <c r="WYL1" s="785"/>
      <c r="WYM1" s="785"/>
      <c r="WYN1" s="785"/>
      <c r="WYO1" s="785"/>
      <c r="WYP1" s="785"/>
      <c r="WYQ1" s="785"/>
      <c r="WYR1" s="785"/>
      <c r="WYS1" s="785"/>
      <c r="WYT1" s="785"/>
      <c r="WYU1" s="785"/>
      <c r="WYV1" s="785"/>
      <c r="WYW1" s="785"/>
      <c r="WYX1" s="785"/>
      <c r="WYY1" s="785"/>
      <c r="WYZ1" s="785"/>
      <c r="WZA1" s="785"/>
      <c r="WZB1" s="785"/>
      <c r="WZC1" s="785"/>
      <c r="WZD1" s="785"/>
      <c r="WZE1" s="785"/>
      <c r="WZF1" s="785"/>
      <c r="WZG1" s="785"/>
      <c r="WZH1" s="785"/>
      <c r="WZI1" s="785"/>
      <c r="WZJ1" s="785"/>
      <c r="WZK1" s="785"/>
      <c r="WZL1" s="785"/>
      <c r="WZM1" s="785"/>
      <c r="WZN1" s="785"/>
      <c r="WZO1" s="785"/>
      <c r="WZP1" s="785"/>
      <c r="WZQ1" s="785"/>
      <c r="WZR1" s="785"/>
      <c r="WZS1" s="785"/>
      <c r="WZT1" s="785"/>
      <c r="WZU1" s="785"/>
      <c r="WZV1" s="785"/>
      <c r="WZW1" s="785"/>
      <c r="WZX1" s="785"/>
      <c r="WZY1" s="785"/>
      <c r="WZZ1" s="785"/>
      <c r="XAA1" s="785"/>
      <c r="XAB1" s="785"/>
      <c r="XAC1" s="785"/>
      <c r="XAD1" s="785"/>
      <c r="XAE1" s="785"/>
      <c r="XAF1" s="785"/>
      <c r="XAG1" s="785"/>
      <c r="XAH1" s="785"/>
      <c r="XAI1" s="785"/>
      <c r="XAJ1" s="785"/>
      <c r="XAK1" s="785"/>
      <c r="XAL1" s="785"/>
      <c r="XAM1" s="785"/>
      <c r="XAN1" s="785"/>
      <c r="XAO1" s="785"/>
      <c r="XAP1" s="785"/>
      <c r="XAQ1" s="785"/>
      <c r="XAR1" s="785"/>
      <c r="XAS1" s="785"/>
      <c r="XAT1" s="785"/>
      <c r="XAU1" s="785"/>
      <c r="XAV1" s="785"/>
      <c r="XAW1" s="785"/>
      <c r="XAX1" s="785"/>
      <c r="XAY1" s="785"/>
      <c r="XAZ1" s="785"/>
      <c r="XBA1" s="785"/>
      <c r="XBB1" s="785"/>
      <c r="XBC1" s="785"/>
      <c r="XBD1" s="785"/>
      <c r="XBE1" s="785"/>
      <c r="XBF1" s="785"/>
      <c r="XBG1" s="785"/>
      <c r="XBH1" s="785"/>
      <c r="XBI1" s="785"/>
      <c r="XBJ1" s="785"/>
      <c r="XBK1" s="785"/>
      <c r="XBL1" s="785"/>
      <c r="XBM1" s="785"/>
      <c r="XBN1" s="785"/>
      <c r="XBO1" s="785"/>
      <c r="XBP1" s="785"/>
      <c r="XBQ1" s="785"/>
      <c r="XBR1" s="785"/>
      <c r="XBS1" s="785"/>
      <c r="XBT1" s="785"/>
      <c r="XBU1" s="785"/>
      <c r="XBV1" s="785"/>
      <c r="XBW1" s="785"/>
      <c r="XBX1" s="785"/>
      <c r="XBY1" s="785"/>
      <c r="XBZ1" s="785"/>
      <c r="XCA1" s="785"/>
      <c r="XCB1" s="785"/>
      <c r="XCC1" s="785"/>
      <c r="XCD1" s="785"/>
      <c r="XCE1" s="785"/>
      <c r="XCF1" s="785"/>
      <c r="XCG1" s="785"/>
      <c r="XCH1" s="785"/>
      <c r="XCI1" s="785"/>
      <c r="XCJ1" s="785"/>
      <c r="XCK1" s="785"/>
      <c r="XCL1" s="785"/>
      <c r="XCM1" s="785"/>
      <c r="XCN1" s="785"/>
      <c r="XCO1" s="785"/>
      <c r="XCP1" s="785"/>
      <c r="XCQ1" s="785"/>
      <c r="XCR1" s="785"/>
      <c r="XCS1" s="785"/>
      <c r="XCT1" s="785"/>
      <c r="XCU1" s="785"/>
      <c r="XCV1" s="785"/>
      <c r="XCW1" s="785"/>
      <c r="XCX1" s="785"/>
      <c r="XCY1" s="785"/>
      <c r="XCZ1" s="785"/>
      <c r="XDA1" s="785"/>
      <c r="XDB1" s="785"/>
      <c r="XDC1" s="785"/>
      <c r="XDD1" s="785"/>
      <c r="XDE1" s="785"/>
      <c r="XDF1" s="785"/>
      <c r="XDG1" s="785"/>
      <c r="XDH1" s="785"/>
      <c r="XDI1" s="785"/>
      <c r="XDJ1" s="785"/>
      <c r="XDK1" s="785"/>
      <c r="XDL1" s="785"/>
      <c r="XDM1" s="785"/>
      <c r="XDN1" s="785"/>
      <c r="XDO1" s="785"/>
      <c r="XDP1" s="785"/>
      <c r="XDQ1" s="785"/>
      <c r="XDR1" s="785"/>
      <c r="XDS1" s="785"/>
      <c r="XDT1" s="785"/>
      <c r="XDU1" s="785"/>
      <c r="XDV1" s="785"/>
      <c r="XDW1" s="785"/>
      <c r="XDX1" s="785"/>
      <c r="XDY1" s="785"/>
      <c r="XDZ1" s="785"/>
      <c r="XEA1" s="785"/>
      <c r="XEB1" s="785"/>
      <c r="XEC1" s="785"/>
      <c r="XED1" s="785"/>
      <c r="XEE1" s="785"/>
      <c r="XEF1" s="785"/>
      <c r="XEG1" s="785"/>
      <c r="XEH1" s="785"/>
      <c r="XEI1" s="785"/>
      <c r="XEJ1" s="785"/>
      <c r="XEK1" s="785"/>
      <c r="XEL1" s="785"/>
      <c r="XEM1" s="785"/>
      <c r="XEN1" s="785"/>
      <c r="XEO1" s="845"/>
      <c r="XEP1" s="845"/>
      <c r="XEQ1" s="845"/>
      <c r="XER1" s="845"/>
      <c r="XES1" s="845"/>
      <c r="XET1" s="845"/>
      <c r="XEU1" s="845"/>
      <c r="XEV1" s="845"/>
      <c r="XEW1" s="845"/>
      <c r="XEX1" s="845"/>
      <c r="XEY1" s="845"/>
      <c r="XEZ1" s="845"/>
      <c r="XFA1" s="845"/>
      <c r="XFB1" s="845"/>
      <c r="XFC1" s="845"/>
      <c r="XFD1" s="845"/>
    </row>
    <row r="2" ht="24" spans="1:26">
      <c r="A2" s="786" t="s">
        <v>457</v>
      </c>
      <c r="B2" s="786"/>
      <c r="C2" s="786"/>
      <c r="D2" s="786"/>
      <c r="E2" s="786"/>
      <c r="F2" s="786"/>
      <c r="G2" s="786"/>
      <c r="H2" s="786"/>
      <c r="I2" s="786"/>
      <c r="J2" s="786"/>
      <c r="K2" s="786"/>
      <c r="L2" s="786"/>
      <c r="M2" s="786"/>
      <c r="N2" s="786"/>
      <c r="O2" s="786"/>
      <c r="P2" s="786"/>
      <c r="Q2" s="786"/>
      <c r="R2" s="786"/>
      <c r="S2" s="786"/>
      <c r="T2" s="786"/>
      <c r="U2" s="786"/>
      <c r="V2" s="786"/>
      <c r="W2" s="786"/>
      <c r="X2" s="786"/>
      <c r="Y2" s="786"/>
      <c r="Z2" s="786"/>
    </row>
    <row r="3" s="782" customFormat="1" ht="16" customHeight="1" spans="1:26">
      <c r="A3" s="787" t="s">
        <v>1</v>
      </c>
      <c r="B3" s="788"/>
      <c r="C3" s="789"/>
      <c r="D3" s="789"/>
      <c r="E3" s="789"/>
      <c r="F3" s="789"/>
      <c r="G3" s="789"/>
      <c r="H3" s="789"/>
      <c r="I3" s="789"/>
      <c r="J3" s="789"/>
      <c r="K3" s="789"/>
      <c r="L3" s="789"/>
      <c r="M3" s="789"/>
      <c r="N3" s="789"/>
      <c r="O3" s="788"/>
      <c r="P3" s="815"/>
      <c r="Q3" s="828"/>
      <c r="R3" s="828"/>
      <c r="S3" s="828"/>
      <c r="T3" s="828"/>
      <c r="U3" s="828"/>
      <c r="V3" s="828"/>
      <c r="W3" s="828"/>
      <c r="X3" s="828"/>
      <c r="Y3" s="828"/>
      <c r="Z3" s="835"/>
    </row>
    <row r="4" ht="30" customHeight="1" spans="1:26">
      <c r="A4" s="790" t="s">
        <v>458</v>
      </c>
      <c r="B4" s="791"/>
      <c r="C4" s="791"/>
      <c r="D4" s="791"/>
      <c r="E4" s="791"/>
      <c r="F4" s="791"/>
      <c r="G4" s="791"/>
      <c r="H4" s="791"/>
      <c r="I4" s="791"/>
      <c r="J4" s="791"/>
      <c r="K4" s="791"/>
      <c r="L4" s="791"/>
      <c r="M4" s="791"/>
      <c r="N4" s="816"/>
      <c r="O4" s="817"/>
      <c r="P4" s="818" t="s">
        <v>459</v>
      </c>
      <c r="Q4" s="829"/>
      <c r="R4" s="829"/>
      <c r="S4" s="829"/>
      <c r="T4" s="829"/>
      <c r="U4" s="829"/>
      <c r="V4" s="829"/>
      <c r="W4" s="829"/>
      <c r="X4" s="829"/>
      <c r="Y4" s="836"/>
      <c r="Z4" s="837" t="s">
        <v>5</v>
      </c>
    </row>
    <row r="5" ht="30" customHeight="1" spans="1:26">
      <c r="A5" s="792" t="s">
        <v>460</v>
      </c>
      <c r="B5" s="793" t="s">
        <v>461</v>
      </c>
      <c r="C5" s="794" t="s">
        <v>462</v>
      </c>
      <c r="D5" s="795"/>
      <c r="E5" s="793" t="s">
        <v>463</v>
      </c>
      <c r="F5" s="793" t="s">
        <v>464</v>
      </c>
      <c r="G5" s="794" t="s">
        <v>465</v>
      </c>
      <c r="H5" s="796"/>
      <c r="I5" s="793" t="s">
        <v>466</v>
      </c>
      <c r="J5" s="796" t="s">
        <v>467</v>
      </c>
      <c r="K5" s="795"/>
      <c r="L5" s="793" t="s">
        <v>468</v>
      </c>
      <c r="M5" s="796" t="s">
        <v>469</v>
      </c>
      <c r="N5" s="795"/>
      <c r="O5" s="819"/>
      <c r="P5" s="820" t="s">
        <v>460</v>
      </c>
      <c r="Q5" s="822" t="s">
        <v>467</v>
      </c>
      <c r="R5" s="822"/>
      <c r="S5" s="822"/>
      <c r="T5" s="822"/>
      <c r="U5" s="830" t="s">
        <v>468</v>
      </c>
      <c r="V5" s="822" t="s">
        <v>470</v>
      </c>
      <c r="W5" s="822"/>
      <c r="X5" s="822"/>
      <c r="Y5" s="822"/>
      <c r="Z5" s="838"/>
    </row>
    <row r="6" ht="30" customHeight="1" spans="1:26">
      <c r="A6" s="797"/>
      <c r="B6" s="793"/>
      <c r="C6" s="798" t="s">
        <v>16</v>
      </c>
      <c r="D6" s="798" t="s">
        <v>17</v>
      </c>
      <c r="E6" s="793"/>
      <c r="F6" s="793"/>
      <c r="G6" s="798" t="s">
        <v>16</v>
      </c>
      <c r="H6" s="799" t="s">
        <v>17</v>
      </c>
      <c r="I6" s="793"/>
      <c r="J6" s="821" t="s">
        <v>16</v>
      </c>
      <c r="K6" s="798" t="s">
        <v>17</v>
      </c>
      <c r="L6" s="793"/>
      <c r="M6" s="821" t="s">
        <v>16</v>
      </c>
      <c r="N6" s="798" t="s">
        <v>17</v>
      </c>
      <c r="O6" s="819"/>
      <c r="P6" s="822"/>
      <c r="Q6" s="798" t="s">
        <v>16</v>
      </c>
      <c r="R6" s="1127" t="s">
        <v>22</v>
      </c>
      <c r="S6" s="1127" t="s">
        <v>23</v>
      </c>
      <c r="T6" s="820" t="s">
        <v>17</v>
      </c>
      <c r="U6" s="831"/>
      <c r="V6" s="798" t="s">
        <v>16</v>
      </c>
      <c r="W6" s="1127" t="s">
        <v>22</v>
      </c>
      <c r="X6" s="1127" t="s">
        <v>23</v>
      </c>
      <c r="Y6" s="820" t="s">
        <v>17</v>
      </c>
      <c r="Z6" s="838"/>
    </row>
    <row r="7" ht="33" customHeight="1" spans="1:26">
      <c r="A7" s="800" t="s">
        <v>25</v>
      </c>
      <c r="B7" s="801" t="e">
        <f t="shared" ref="B7:N7" si="0">B8+B14+B15+B16</f>
        <v>#REF!</v>
      </c>
      <c r="C7" s="801" t="e">
        <f t="shared" si="0"/>
        <v>#REF!</v>
      </c>
      <c r="D7" s="801" t="e">
        <f t="shared" si="0"/>
        <v>#REF!</v>
      </c>
      <c r="E7" s="801" t="e">
        <f t="shared" si="0"/>
        <v>#REF!</v>
      </c>
      <c r="F7" s="801" t="e">
        <f t="shared" si="0"/>
        <v>#REF!</v>
      </c>
      <c r="G7" s="801" t="e">
        <f t="shared" si="0"/>
        <v>#REF!</v>
      </c>
      <c r="H7" s="801" t="e">
        <f t="shared" si="0"/>
        <v>#REF!</v>
      </c>
      <c r="I7" s="801" t="e">
        <f t="shared" si="0"/>
        <v>#REF!</v>
      </c>
      <c r="J7" s="801">
        <f t="shared" si="0"/>
        <v>282586</v>
      </c>
      <c r="K7" s="801">
        <f t="shared" si="0"/>
        <v>282586</v>
      </c>
      <c r="L7" s="801">
        <f t="shared" si="0"/>
        <v>284250</v>
      </c>
      <c r="M7" s="801">
        <f t="shared" si="0"/>
        <v>351234</v>
      </c>
      <c r="N7" s="801">
        <f t="shared" si="0"/>
        <v>351234</v>
      </c>
      <c r="O7" s="819"/>
      <c r="P7" s="1101" t="s">
        <v>26</v>
      </c>
      <c r="Q7" s="832">
        <v>312248</v>
      </c>
      <c r="R7" s="832">
        <v>164067</v>
      </c>
      <c r="S7" s="832">
        <v>148181</v>
      </c>
      <c r="T7" s="832">
        <v>239282</v>
      </c>
      <c r="U7" s="832">
        <v>573802</v>
      </c>
      <c r="V7" s="832">
        <f t="shared" ref="V7:X7" si="1">V8+V9+V16</f>
        <v>400419.62</v>
      </c>
      <c r="W7" s="832">
        <f t="shared" si="1"/>
        <v>271810.7</v>
      </c>
      <c r="X7" s="832">
        <f t="shared" si="1"/>
        <v>128608.92</v>
      </c>
      <c r="Y7" s="832">
        <v>249509.45</v>
      </c>
      <c r="Z7" s="839"/>
    </row>
    <row r="8" ht="33" customHeight="1" spans="1:26">
      <c r="A8" s="1102" t="s">
        <v>27</v>
      </c>
      <c r="B8" s="801">
        <v>238061.66093</v>
      </c>
      <c r="C8" s="801">
        <v>231625</v>
      </c>
      <c r="D8" s="801">
        <v>231625</v>
      </c>
      <c r="E8" s="801">
        <v>231625</v>
      </c>
      <c r="F8" s="801">
        <v>229854</v>
      </c>
      <c r="G8" s="801" t="e">
        <f>G9+G10+G11+#REF!+G13+#REF!</f>
        <v>#REF!</v>
      </c>
      <c r="H8" s="801" t="e">
        <f>H9+H10+H11+#REF!+H13+#REF!</f>
        <v>#REF!</v>
      </c>
      <c r="I8" s="801" t="e">
        <f>I9+I10+I11+#REF!+I13+#REF!</f>
        <v>#REF!</v>
      </c>
      <c r="J8" s="801">
        <v>256000</v>
      </c>
      <c r="K8" s="801">
        <v>256000</v>
      </c>
      <c r="L8" s="801">
        <v>225927</v>
      </c>
      <c r="M8" s="801">
        <f>SUM(M9:M13)</f>
        <v>223800</v>
      </c>
      <c r="N8" s="801">
        <f>SUM(N9:N13)</f>
        <v>223800</v>
      </c>
      <c r="O8" s="819"/>
      <c r="P8" s="814" t="s">
        <v>28</v>
      </c>
      <c r="Q8" s="833">
        <v>6090</v>
      </c>
      <c r="R8" s="833">
        <v>5000</v>
      </c>
      <c r="S8" s="833">
        <v>1090</v>
      </c>
      <c r="T8" s="833">
        <v>6090</v>
      </c>
      <c r="U8" s="833">
        <v>9831</v>
      </c>
      <c r="V8" s="832">
        <f t="shared" ref="V8:V15" si="2">W8+X8</f>
        <v>500</v>
      </c>
      <c r="W8" s="833">
        <v>500</v>
      </c>
      <c r="X8" s="833"/>
      <c r="Y8" s="832">
        <v>500</v>
      </c>
      <c r="Z8" s="839"/>
    </row>
    <row r="9" ht="33" customHeight="1" spans="1:26">
      <c r="A9" s="1103" t="s">
        <v>471</v>
      </c>
      <c r="B9" s="804">
        <v>34881.5784</v>
      </c>
      <c r="C9" s="804">
        <v>32775</v>
      </c>
      <c r="D9" s="804">
        <v>32775</v>
      </c>
      <c r="E9" s="804">
        <v>32775</v>
      </c>
      <c r="F9" s="804"/>
      <c r="G9" s="804">
        <v>25657</v>
      </c>
      <c r="H9" s="804">
        <v>25657</v>
      </c>
      <c r="I9" s="804">
        <v>25657</v>
      </c>
      <c r="J9" s="804">
        <v>107177</v>
      </c>
      <c r="K9" s="804">
        <v>107177</v>
      </c>
      <c r="L9" s="804"/>
      <c r="M9" s="804">
        <v>13217</v>
      </c>
      <c r="N9" s="804">
        <v>13217</v>
      </c>
      <c r="O9" s="819"/>
      <c r="P9" s="824" t="s">
        <v>30</v>
      </c>
      <c r="Q9" s="832">
        <f t="shared" ref="Q9:T9" si="3">Q10+Q15</f>
        <v>169418</v>
      </c>
      <c r="R9" s="832">
        <f t="shared" si="3"/>
        <v>22327</v>
      </c>
      <c r="S9" s="832">
        <f t="shared" si="3"/>
        <v>147091</v>
      </c>
      <c r="T9" s="832">
        <f t="shared" si="3"/>
        <v>96452</v>
      </c>
      <c r="U9" s="832">
        <v>563971</v>
      </c>
      <c r="V9" s="832">
        <f t="shared" si="2"/>
        <v>262322.62</v>
      </c>
      <c r="W9" s="832">
        <f t="shared" ref="W9:Y9" si="4">W10+W15</f>
        <v>133713.7</v>
      </c>
      <c r="X9" s="832">
        <f t="shared" si="4"/>
        <v>128608.92</v>
      </c>
      <c r="Y9" s="832">
        <f t="shared" si="4"/>
        <v>221971.62</v>
      </c>
      <c r="Z9" s="840"/>
    </row>
    <row r="10" ht="33" customHeight="1" spans="1:26">
      <c r="A10" s="1103" t="s">
        <v>472</v>
      </c>
      <c r="B10" s="805">
        <v>56393.299</v>
      </c>
      <c r="C10" s="805">
        <v>144731</v>
      </c>
      <c r="D10" s="805">
        <v>144731</v>
      </c>
      <c r="E10" s="805">
        <v>144731</v>
      </c>
      <c r="F10" s="805"/>
      <c r="G10" s="805">
        <v>84160</v>
      </c>
      <c r="H10" s="805">
        <v>84160</v>
      </c>
      <c r="I10" s="805">
        <v>84160</v>
      </c>
      <c r="J10" s="805">
        <v>104595</v>
      </c>
      <c r="K10" s="805">
        <v>104595</v>
      </c>
      <c r="L10" s="805"/>
      <c r="M10" s="805">
        <v>72240</v>
      </c>
      <c r="N10" s="805">
        <v>72240</v>
      </c>
      <c r="O10" s="819"/>
      <c r="P10" s="812" t="s">
        <v>473</v>
      </c>
      <c r="Q10" s="832">
        <v>95703</v>
      </c>
      <c r="R10" s="832">
        <v>21046</v>
      </c>
      <c r="S10" s="832">
        <v>74657</v>
      </c>
      <c r="T10" s="832">
        <v>22737</v>
      </c>
      <c r="U10" s="832">
        <v>231729</v>
      </c>
      <c r="V10" s="832">
        <f t="shared" ref="V10:Y10" si="5">V11+V12+V13+V14</f>
        <v>63882.62</v>
      </c>
      <c r="W10" s="832">
        <f t="shared" si="5"/>
        <v>13713.7</v>
      </c>
      <c r="X10" s="832">
        <f t="shared" si="5"/>
        <v>50168.92</v>
      </c>
      <c r="Y10" s="832">
        <f t="shared" si="5"/>
        <v>23531.62</v>
      </c>
      <c r="Z10" s="840"/>
    </row>
    <row r="11" ht="33" customHeight="1" spans="1:26">
      <c r="A11" s="1103" t="s">
        <v>474</v>
      </c>
      <c r="B11" s="805">
        <v>10721.369</v>
      </c>
      <c r="C11" s="805">
        <v>11088</v>
      </c>
      <c r="D11" s="805">
        <v>11088</v>
      </c>
      <c r="E11" s="805">
        <v>11088</v>
      </c>
      <c r="F11" s="805"/>
      <c r="G11" s="805">
        <v>16115</v>
      </c>
      <c r="H11" s="805">
        <v>16115</v>
      </c>
      <c r="I11" s="805">
        <v>16115</v>
      </c>
      <c r="J11" s="805">
        <v>11401</v>
      </c>
      <c r="K11" s="805">
        <v>11401</v>
      </c>
      <c r="L11" s="805"/>
      <c r="M11" s="805">
        <v>3848</v>
      </c>
      <c r="N11" s="805">
        <v>3848</v>
      </c>
      <c r="O11" s="819"/>
      <c r="P11" s="814" t="s">
        <v>33</v>
      </c>
      <c r="Q11" s="832">
        <v>60452</v>
      </c>
      <c r="R11" s="832">
        <v>10636</v>
      </c>
      <c r="S11" s="832">
        <v>49816</v>
      </c>
      <c r="T11" s="832">
        <v>13673</v>
      </c>
      <c r="U11" s="832">
        <v>225187</v>
      </c>
      <c r="V11" s="832">
        <f t="shared" si="2"/>
        <v>54889.7</v>
      </c>
      <c r="W11" s="832">
        <v>5664.5</v>
      </c>
      <c r="X11" s="832">
        <f>3142.2+40351+5732</f>
        <v>49225.2</v>
      </c>
      <c r="Y11" s="832">
        <f>8806.7+5732</f>
        <v>14538.7</v>
      </c>
      <c r="Z11" s="840"/>
    </row>
    <row r="12" ht="33" customHeight="1" spans="1:26">
      <c r="A12" s="803" t="s">
        <v>475</v>
      </c>
      <c r="B12" s="806"/>
      <c r="C12" s="806"/>
      <c r="D12" s="806"/>
      <c r="E12" s="806"/>
      <c r="F12" s="806"/>
      <c r="G12" s="806"/>
      <c r="H12" s="806"/>
      <c r="I12" s="806"/>
      <c r="J12" s="806"/>
      <c r="K12" s="806"/>
      <c r="L12" s="806"/>
      <c r="M12" s="806"/>
      <c r="N12" s="806"/>
      <c r="O12" s="819"/>
      <c r="P12" s="814" t="s">
        <v>476</v>
      </c>
      <c r="Q12" s="832">
        <v>35173</v>
      </c>
      <c r="R12" s="832">
        <v>10410</v>
      </c>
      <c r="S12" s="832">
        <v>24763</v>
      </c>
      <c r="T12" s="832">
        <v>9064</v>
      </c>
      <c r="U12" s="832">
        <v>6507</v>
      </c>
      <c r="V12" s="832">
        <f t="shared" si="2"/>
        <v>8842.8</v>
      </c>
      <c r="W12" s="832">
        <v>8049.2</v>
      </c>
      <c r="X12" s="832">
        <v>793.6</v>
      </c>
      <c r="Y12" s="832">
        <v>8842.8</v>
      </c>
      <c r="Z12" s="840"/>
    </row>
    <row r="13" ht="33" customHeight="1" spans="1:26">
      <c r="A13" s="1104" t="s">
        <v>477</v>
      </c>
      <c r="B13" s="805">
        <v>1796.76</v>
      </c>
      <c r="C13" s="805">
        <v>2011</v>
      </c>
      <c r="D13" s="805">
        <v>2011</v>
      </c>
      <c r="E13" s="805">
        <v>2011</v>
      </c>
      <c r="F13" s="805"/>
      <c r="G13" s="805">
        <v>1551</v>
      </c>
      <c r="H13" s="805">
        <v>1551</v>
      </c>
      <c r="I13" s="805">
        <v>1551</v>
      </c>
      <c r="J13" s="805">
        <v>9379</v>
      </c>
      <c r="K13" s="805">
        <v>9379</v>
      </c>
      <c r="L13" s="805"/>
      <c r="M13" s="805">
        <v>134495</v>
      </c>
      <c r="N13" s="805">
        <v>134495</v>
      </c>
      <c r="O13" s="819"/>
      <c r="P13" s="814" t="s">
        <v>478</v>
      </c>
      <c r="Q13" s="832">
        <v>78</v>
      </c>
      <c r="R13" s="832">
        <v>0</v>
      </c>
      <c r="S13" s="832">
        <v>78</v>
      </c>
      <c r="T13" s="832"/>
      <c r="U13" s="832">
        <v>35</v>
      </c>
      <c r="V13" s="832">
        <f t="shared" si="2"/>
        <v>150.12</v>
      </c>
      <c r="W13" s="832">
        <v>0</v>
      </c>
      <c r="X13" s="832">
        <v>150.12</v>
      </c>
      <c r="Y13" s="832">
        <v>150.12</v>
      </c>
      <c r="Z13" s="840"/>
    </row>
    <row r="14" ht="33" customHeight="1" spans="1:26">
      <c r="A14" s="1102" t="s">
        <v>45</v>
      </c>
      <c r="B14" s="808">
        <v>441</v>
      </c>
      <c r="C14" s="808">
        <v>300</v>
      </c>
      <c r="D14" s="808">
        <v>300</v>
      </c>
      <c r="E14" s="808">
        <v>300</v>
      </c>
      <c r="F14" s="808">
        <v>1257</v>
      </c>
      <c r="G14" s="808">
        <v>600</v>
      </c>
      <c r="H14" s="808">
        <v>600</v>
      </c>
      <c r="I14" s="808">
        <v>600</v>
      </c>
      <c r="J14" s="808">
        <v>2886</v>
      </c>
      <c r="K14" s="808">
        <v>2886</v>
      </c>
      <c r="L14" s="808">
        <v>3286</v>
      </c>
      <c r="M14" s="808">
        <v>4000</v>
      </c>
      <c r="N14" s="808">
        <v>4000</v>
      </c>
      <c r="O14" s="819"/>
      <c r="P14" s="825" t="s">
        <v>479</v>
      </c>
      <c r="Q14" s="806"/>
      <c r="R14" s="806"/>
      <c r="S14" s="806"/>
      <c r="T14" s="806"/>
      <c r="U14" s="806"/>
      <c r="V14" s="832">
        <f t="shared" si="2"/>
        <v>0</v>
      </c>
      <c r="W14" s="806"/>
      <c r="X14" s="806"/>
      <c r="Y14" s="832">
        <v>0</v>
      </c>
      <c r="Z14" s="840"/>
    </row>
    <row r="15" ht="33" customHeight="1" spans="1:26">
      <c r="A15" s="1102" t="s">
        <v>47</v>
      </c>
      <c r="B15" s="808" t="e">
        <f>SUM(#REF!)</f>
        <v>#REF!</v>
      </c>
      <c r="C15" s="808" t="e">
        <f>SUM(#REF!)</f>
        <v>#REF!</v>
      </c>
      <c r="D15" s="808" t="e">
        <f>SUM(#REF!)</f>
        <v>#REF!</v>
      </c>
      <c r="E15" s="808" t="e">
        <f>SUM(#REF!)</f>
        <v>#REF!</v>
      </c>
      <c r="F15" s="808" t="e">
        <f>SUM(#REF!)</f>
        <v>#REF!</v>
      </c>
      <c r="G15" s="808" t="e">
        <f>SUM(#REF!)</f>
        <v>#REF!</v>
      </c>
      <c r="H15" s="808">
        <v>10000</v>
      </c>
      <c r="I15" s="808">
        <v>10000</v>
      </c>
      <c r="J15" s="808">
        <v>3000</v>
      </c>
      <c r="K15" s="808">
        <v>3000</v>
      </c>
      <c r="L15" s="808">
        <v>14542</v>
      </c>
      <c r="M15" s="808">
        <v>14000</v>
      </c>
      <c r="N15" s="808">
        <v>14000</v>
      </c>
      <c r="O15" s="819"/>
      <c r="P15" s="826" t="s">
        <v>480</v>
      </c>
      <c r="Q15" s="832">
        <v>73715</v>
      </c>
      <c r="R15" s="832">
        <v>1281</v>
      </c>
      <c r="S15" s="832">
        <v>72434</v>
      </c>
      <c r="T15" s="832">
        <v>73715</v>
      </c>
      <c r="U15" s="832">
        <v>37030</v>
      </c>
      <c r="V15" s="832">
        <f t="shared" si="2"/>
        <v>198440</v>
      </c>
      <c r="W15" s="832">
        <v>120000</v>
      </c>
      <c r="X15" s="832">
        <v>78440</v>
      </c>
      <c r="Y15" s="832">
        <f>V15</f>
        <v>198440</v>
      </c>
      <c r="Z15" s="841"/>
    </row>
    <row r="16" ht="33" customHeight="1" spans="1:26">
      <c r="A16" s="809" t="s">
        <v>481</v>
      </c>
      <c r="B16" s="808"/>
      <c r="C16" s="808"/>
      <c r="D16" s="808"/>
      <c r="E16" s="808"/>
      <c r="F16" s="808"/>
      <c r="G16" s="808">
        <v>16836</v>
      </c>
      <c r="H16" s="808">
        <v>16836</v>
      </c>
      <c r="I16" s="808">
        <v>16836</v>
      </c>
      <c r="J16" s="808">
        <v>20700</v>
      </c>
      <c r="K16" s="808">
        <v>20700</v>
      </c>
      <c r="L16" s="808">
        <v>40495</v>
      </c>
      <c r="M16" s="808">
        <v>109434</v>
      </c>
      <c r="N16" s="808">
        <v>109434</v>
      </c>
      <c r="O16" s="819"/>
      <c r="P16" s="824" t="s">
        <v>482</v>
      </c>
      <c r="Q16" s="832">
        <f t="shared" ref="Q16:T16" si="6">Q17+Q20+Q21+Q24</f>
        <v>136740</v>
      </c>
      <c r="R16" s="832">
        <f t="shared" si="6"/>
        <v>136740</v>
      </c>
      <c r="S16" s="832">
        <f t="shared" si="6"/>
        <v>0</v>
      </c>
      <c r="T16" s="832">
        <f t="shared" si="6"/>
        <v>136740</v>
      </c>
      <c r="U16" s="832">
        <v>140161</v>
      </c>
      <c r="V16" s="832">
        <f t="shared" ref="V16:Y16" si="7">V17+V20+V21+V24</f>
        <v>137597</v>
      </c>
      <c r="W16" s="832">
        <f t="shared" si="7"/>
        <v>137597</v>
      </c>
      <c r="X16" s="832">
        <f t="shared" si="7"/>
        <v>0</v>
      </c>
      <c r="Y16" s="832">
        <f t="shared" si="7"/>
        <v>137597</v>
      </c>
      <c r="Z16" s="841"/>
    </row>
    <row r="17" ht="33" customHeight="1" spans="1:26">
      <c r="A17" s="810" t="s">
        <v>483</v>
      </c>
      <c r="B17" s="808">
        <v>8289</v>
      </c>
      <c r="C17" s="808">
        <v>7000</v>
      </c>
      <c r="D17" s="808">
        <v>4301</v>
      </c>
      <c r="E17" s="808">
        <v>7000</v>
      </c>
      <c r="F17" s="808">
        <v>9424</v>
      </c>
      <c r="G17" s="808">
        <v>7000</v>
      </c>
      <c r="H17" s="808">
        <v>4200</v>
      </c>
      <c r="I17" s="808">
        <v>4200</v>
      </c>
      <c r="J17" s="808">
        <v>77028</v>
      </c>
      <c r="K17" s="808">
        <v>4062</v>
      </c>
      <c r="L17" s="808">
        <v>54853</v>
      </c>
      <c r="M17" s="808">
        <f>4086+40351+5732</f>
        <v>50169</v>
      </c>
      <c r="N17" s="808">
        <f>4086+5732</f>
        <v>9818</v>
      </c>
      <c r="O17" s="819"/>
      <c r="P17" s="812" t="s">
        <v>484</v>
      </c>
      <c r="Q17" s="833">
        <v>56740</v>
      </c>
      <c r="R17" s="833">
        <v>56740</v>
      </c>
      <c r="S17" s="833">
        <v>0</v>
      </c>
      <c r="T17" s="833">
        <v>56740</v>
      </c>
      <c r="U17" s="833">
        <v>48736</v>
      </c>
      <c r="V17" s="832">
        <f t="shared" ref="V17:V24" si="8">W17+X17</f>
        <v>67059</v>
      </c>
      <c r="W17" s="833">
        <f>W18+W19</f>
        <v>67059</v>
      </c>
      <c r="X17" s="833">
        <f>X18+X19</f>
        <v>0</v>
      </c>
      <c r="Y17" s="832">
        <v>67059</v>
      </c>
      <c r="Z17" s="841"/>
    </row>
    <row r="18" ht="33" customHeight="1" spans="1:26">
      <c r="A18" s="1105" t="s">
        <v>485</v>
      </c>
      <c r="B18" s="808">
        <v>297600</v>
      </c>
      <c r="C18" s="808"/>
      <c r="D18" s="808"/>
      <c r="E18" s="808">
        <v>166600</v>
      </c>
      <c r="F18" s="808">
        <v>166600</v>
      </c>
      <c r="G18" s="808"/>
      <c r="H18" s="808"/>
      <c r="I18" s="808"/>
      <c r="J18" s="808"/>
      <c r="K18" s="808"/>
      <c r="L18" s="808">
        <v>198700</v>
      </c>
      <c r="M18" s="808">
        <v>280620</v>
      </c>
      <c r="N18" s="808">
        <f>-1*(N19*0.9)</f>
        <v>280620</v>
      </c>
      <c r="O18" s="819"/>
      <c r="P18" s="825" t="s">
        <v>486</v>
      </c>
      <c r="Q18" s="833">
        <v>0</v>
      </c>
      <c r="R18" s="833"/>
      <c r="S18" s="833"/>
      <c r="T18" s="833"/>
      <c r="U18" s="833"/>
      <c r="V18" s="832">
        <f t="shared" si="8"/>
        <v>5000</v>
      </c>
      <c r="W18" s="833">
        <v>5000</v>
      </c>
      <c r="X18" s="833"/>
      <c r="Y18" s="832">
        <v>5000</v>
      </c>
      <c r="Z18" s="841"/>
    </row>
    <row r="19" ht="33" customHeight="1" spans="1:26">
      <c r="A19" s="1105" t="s">
        <v>487</v>
      </c>
      <c r="B19" s="808">
        <v>-97600</v>
      </c>
      <c r="C19" s="808"/>
      <c r="D19" s="808"/>
      <c r="E19" s="808">
        <v>-16600</v>
      </c>
      <c r="F19" s="808">
        <v>-16600</v>
      </c>
      <c r="G19" s="808"/>
      <c r="H19" s="808"/>
      <c r="I19" s="808"/>
      <c r="J19" s="808"/>
      <c r="K19" s="808"/>
      <c r="L19" s="808">
        <v>-9900</v>
      </c>
      <c r="M19" s="808">
        <v>-311800</v>
      </c>
      <c r="N19" s="808">
        <v>-311800</v>
      </c>
      <c r="O19" s="819"/>
      <c r="P19" s="825" t="s">
        <v>488</v>
      </c>
      <c r="Q19" s="833">
        <v>56740</v>
      </c>
      <c r="R19" s="833">
        <v>56740</v>
      </c>
      <c r="S19" s="833">
        <v>0</v>
      </c>
      <c r="T19" s="833">
        <v>56740</v>
      </c>
      <c r="U19" s="833">
        <v>48736</v>
      </c>
      <c r="V19" s="832">
        <f t="shared" si="8"/>
        <v>62059</v>
      </c>
      <c r="W19" s="833">
        <f>52259+280000*0.035</f>
        <v>62059</v>
      </c>
      <c r="X19" s="833"/>
      <c r="Y19" s="832">
        <v>62059</v>
      </c>
      <c r="Z19" s="841"/>
    </row>
    <row r="20" ht="33" customHeight="1" spans="1:26">
      <c r="A20" s="1105" t="s">
        <v>489</v>
      </c>
      <c r="B20" s="808">
        <v>36295</v>
      </c>
      <c r="C20" s="808">
        <v>11499</v>
      </c>
      <c r="D20" s="808">
        <v>11499</v>
      </c>
      <c r="E20" s="808">
        <v>11499</v>
      </c>
      <c r="F20" s="808">
        <v>11499</v>
      </c>
      <c r="G20" s="808">
        <v>8174</v>
      </c>
      <c r="H20" s="808">
        <v>8174</v>
      </c>
      <c r="I20" s="808">
        <v>8174</v>
      </c>
      <c r="J20" s="808">
        <v>72433.676906</v>
      </c>
      <c r="K20" s="808">
        <v>72433.676906</v>
      </c>
      <c r="L20" s="808">
        <v>72434</v>
      </c>
      <c r="M20" s="808">
        <f>N20</f>
        <v>153354</v>
      </c>
      <c r="N20" s="808">
        <f>74914+78440</f>
        <v>153354</v>
      </c>
      <c r="O20" s="819"/>
      <c r="P20" s="812" t="s">
        <v>490</v>
      </c>
      <c r="Q20" s="833">
        <v>80000</v>
      </c>
      <c r="R20" s="833">
        <v>80000</v>
      </c>
      <c r="S20" s="833"/>
      <c r="T20" s="833">
        <v>80000</v>
      </c>
      <c r="U20" s="833">
        <v>77525</v>
      </c>
      <c r="V20" s="832">
        <f t="shared" si="8"/>
        <v>2000</v>
      </c>
      <c r="W20" s="833">
        <v>2000</v>
      </c>
      <c r="X20" s="833"/>
      <c r="Y20" s="832">
        <v>2000</v>
      </c>
      <c r="Z20" s="842"/>
    </row>
    <row r="21" ht="33" customHeight="1" spans="1:26">
      <c r="A21" s="1105" t="s">
        <v>491</v>
      </c>
      <c r="B21" s="808">
        <v>-12215</v>
      </c>
      <c r="C21" s="808">
        <v>-11581</v>
      </c>
      <c r="D21" s="808">
        <v>-11581</v>
      </c>
      <c r="E21" s="808">
        <v>-11581</v>
      </c>
      <c r="F21" s="808">
        <v>-11668</v>
      </c>
      <c r="G21" s="808">
        <v>-17015</v>
      </c>
      <c r="H21" s="808">
        <v>-17015</v>
      </c>
      <c r="I21" s="808">
        <v>-17015</v>
      </c>
      <c r="J21" s="808">
        <f>(J8*0.05+1000)*-1-1000</f>
        <v>-14800</v>
      </c>
      <c r="K21" s="808">
        <f>J21</f>
        <v>-14800</v>
      </c>
      <c r="L21" s="808">
        <v>-10174</v>
      </c>
      <c r="M21" s="808">
        <v>-12015</v>
      </c>
      <c r="N21" s="808">
        <v>-12015</v>
      </c>
      <c r="O21" s="819"/>
      <c r="P21" s="812" t="s">
        <v>492</v>
      </c>
      <c r="Q21" s="834">
        <v>0</v>
      </c>
      <c r="R21" s="834">
        <v>0</v>
      </c>
      <c r="S21" s="834">
        <v>0</v>
      </c>
      <c r="T21" s="834">
        <v>0</v>
      </c>
      <c r="U21" s="834">
        <v>13900</v>
      </c>
      <c r="V21" s="832">
        <f t="shared" si="8"/>
        <v>18538</v>
      </c>
      <c r="W21" s="834">
        <f>W22+W23</f>
        <v>18538</v>
      </c>
      <c r="X21" s="834">
        <f>X22+X23</f>
        <v>0</v>
      </c>
      <c r="Y21" s="832">
        <f>7100+Y23</f>
        <v>18538</v>
      </c>
      <c r="Z21" s="843"/>
    </row>
    <row r="22" ht="33" customHeight="1" spans="1:26">
      <c r="A22" s="1105" t="s">
        <v>493</v>
      </c>
      <c r="B22" s="808">
        <v>-195515</v>
      </c>
      <c r="C22" s="808">
        <v>-198000</v>
      </c>
      <c r="D22" s="808">
        <v>-198000</v>
      </c>
      <c r="E22" s="808">
        <v>-198000</v>
      </c>
      <c r="F22" s="808">
        <v>-198000</v>
      </c>
      <c r="G22" s="808">
        <f>-198000+3000+10000+10000+70000</f>
        <v>-105000</v>
      </c>
      <c r="H22" s="808">
        <f>-175000+70000</f>
        <v>-105000</v>
      </c>
      <c r="I22" s="808">
        <f>-175000+70000</f>
        <v>-105000</v>
      </c>
      <c r="J22" s="808">
        <v>-105000</v>
      </c>
      <c r="K22" s="808">
        <v>-105000</v>
      </c>
      <c r="L22" s="808">
        <v>-16361</v>
      </c>
      <c r="M22" s="808">
        <v>-111142.38</v>
      </c>
      <c r="N22" s="808">
        <f>M22</f>
        <v>-111142.38</v>
      </c>
      <c r="O22" s="819"/>
      <c r="P22" s="807" t="s">
        <v>494</v>
      </c>
      <c r="Q22" s="833">
        <v>0</v>
      </c>
      <c r="R22" s="833"/>
      <c r="S22" s="833"/>
      <c r="T22" s="833"/>
      <c r="U22" s="833"/>
      <c r="V22" s="832">
        <f t="shared" si="8"/>
        <v>7100</v>
      </c>
      <c r="W22" s="833">
        <v>7100</v>
      </c>
      <c r="X22" s="833"/>
      <c r="Y22" s="832">
        <v>7100</v>
      </c>
      <c r="Z22" s="843"/>
    </row>
    <row r="23" ht="33" customHeight="1" spans="1:26">
      <c r="A23" s="811" t="s">
        <v>495</v>
      </c>
      <c r="B23" s="801" t="e">
        <f t="shared" ref="B23:K23" si="9">B7+B17+B18+B19+B20+B21+B22</f>
        <v>#REF!</v>
      </c>
      <c r="C23" s="801">
        <v>60843</v>
      </c>
      <c r="D23" s="801">
        <v>58144</v>
      </c>
      <c r="E23" s="801" t="e">
        <f t="shared" si="9"/>
        <v>#REF!</v>
      </c>
      <c r="F23" s="801" t="e">
        <f t="shared" si="9"/>
        <v>#REF!</v>
      </c>
      <c r="G23" s="801" t="e">
        <f t="shared" si="9"/>
        <v>#REF!</v>
      </c>
      <c r="H23" s="801" t="e">
        <f t="shared" si="9"/>
        <v>#REF!</v>
      </c>
      <c r="I23" s="801" t="e">
        <f t="shared" si="9"/>
        <v>#REF!</v>
      </c>
      <c r="J23" s="801">
        <f t="shared" si="9"/>
        <v>312247.676906</v>
      </c>
      <c r="K23" s="801">
        <f t="shared" si="9"/>
        <v>239281.676906</v>
      </c>
      <c r="L23" s="801">
        <v>573802</v>
      </c>
      <c r="M23" s="801">
        <f>M7+M17+M18+M19+M20+M21+M22</f>
        <v>400419.62</v>
      </c>
      <c r="N23" s="801">
        <f>N7+N17+N18+N19+N20+N21+N22</f>
        <v>360068.62</v>
      </c>
      <c r="O23" s="819"/>
      <c r="P23" s="807" t="s">
        <v>496</v>
      </c>
      <c r="Q23" s="833">
        <v>0</v>
      </c>
      <c r="R23" s="833"/>
      <c r="S23" s="833"/>
      <c r="T23" s="833"/>
      <c r="U23" s="833"/>
      <c r="V23" s="832">
        <f t="shared" si="8"/>
        <v>11438</v>
      </c>
      <c r="W23" s="833">
        <v>11438</v>
      </c>
      <c r="X23" s="833"/>
      <c r="Y23" s="832">
        <v>11438</v>
      </c>
      <c r="Z23" s="844"/>
    </row>
    <row r="24" ht="33" customHeight="1" spans="1:26">
      <c r="A24" s="812" t="s">
        <v>69</v>
      </c>
      <c r="B24" s="813" t="e">
        <f t="shared" ref="B24:K24" si="10">B23-B25</f>
        <v>#REF!</v>
      </c>
      <c r="C24" s="813">
        <v>54498</v>
      </c>
      <c r="D24" s="813">
        <v>51799</v>
      </c>
      <c r="E24" s="813" t="e">
        <f t="shared" si="10"/>
        <v>#REF!</v>
      </c>
      <c r="F24" s="813" t="e">
        <f t="shared" si="10"/>
        <v>#REF!</v>
      </c>
      <c r="G24" s="813" t="e">
        <f t="shared" si="10"/>
        <v>#REF!</v>
      </c>
      <c r="H24" s="813" t="e">
        <f t="shared" si="10"/>
        <v>#REF!</v>
      </c>
      <c r="I24" s="813" t="e">
        <f t="shared" si="10"/>
        <v>#REF!</v>
      </c>
      <c r="J24" s="813">
        <f t="shared" si="10"/>
        <v>306157.676906</v>
      </c>
      <c r="K24" s="813">
        <f t="shared" si="10"/>
        <v>233191.676906</v>
      </c>
      <c r="L24" s="813">
        <v>563971</v>
      </c>
      <c r="M24" s="813">
        <f>M23-M25</f>
        <v>399919.62</v>
      </c>
      <c r="N24" s="813">
        <f>N23-N25</f>
        <v>359568.62</v>
      </c>
      <c r="O24" s="819"/>
      <c r="P24" s="812" t="s">
        <v>497</v>
      </c>
      <c r="Q24" s="833">
        <v>0</v>
      </c>
      <c r="R24" s="833"/>
      <c r="S24" s="833"/>
      <c r="T24" s="833"/>
      <c r="U24" s="833">
        <v>155051</v>
      </c>
      <c r="V24" s="832">
        <f t="shared" si="8"/>
        <v>50000</v>
      </c>
      <c r="W24" s="833">
        <f>106524+76611-120000-1697-11438</f>
        <v>50000</v>
      </c>
      <c r="X24" s="833"/>
      <c r="Y24" s="832">
        <f>106524+76611-120000-1697-11438</f>
        <v>50000</v>
      </c>
      <c r="Z24" s="844"/>
    </row>
    <row r="25" ht="33" customHeight="1" spans="1:26">
      <c r="A25" s="814" t="s">
        <v>71</v>
      </c>
      <c r="B25" s="813">
        <v>7855</v>
      </c>
      <c r="C25" s="813">
        <v>6345</v>
      </c>
      <c r="D25" s="813">
        <v>6345</v>
      </c>
      <c r="E25" s="813">
        <v>6345</v>
      </c>
      <c r="F25" s="813">
        <v>7401</v>
      </c>
      <c r="G25" s="813">
        <f>5206+1200</f>
        <v>6406</v>
      </c>
      <c r="H25" s="813">
        <v>6406</v>
      </c>
      <c r="I25" s="813">
        <v>6406</v>
      </c>
      <c r="J25" s="813">
        <f>1090+5000</f>
        <v>6090</v>
      </c>
      <c r="K25" s="813">
        <f>1090+5000</f>
        <v>6090</v>
      </c>
      <c r="L25" s="813">
        <v>9831</v>
      </c>
      <c r="M25" s="813">
        <v>500</v>
      </c>
      <c r="N25" s="813">
        <v>500</v>
      </c>
      <c r="O25" s="819"/>
      <c r="P25" s="1106" t="s">
        <v>72</v>
      </c>
      <c r="Q25" s="832">
        <f>J24-Q9-Q16</f>
        <v>-0.323093999992125</v>
      </c>
      <c r="R25" s="832"/>
      <c r="S25" s="832"/>
      <c r="T25" s="832">
        <v>0</v>
      </c>
      <c r="U25" s="832">
        <v>0</v>
      </c>
      <c r="V25" s="832">
        <f>M24-V9-V16</f>
        <v>0</v>
      </c>
      <c r="W25" s="832"/>
      <c r="X25" s="832"/>
      <c r="Y25" s="832">
        <f>N24-Y9-Y16</f>
        <v>0</v>
      </c>
      <c r="Z25" s="844"/>
    </row>
  </sheetData>
  <mergeCells count="20">
    <mergeCell ref="A2:Z2"/>
    <mergeCell ref="A4:N4"/>
    <mergeCell ref="P4:Y4"/>
    <mergeCell ref="C5:D5"/>
    <mergeCell ref="G5:H5"/>
    <mergeCell ref="J5:K5"/>
    <mergeCell ref="M5:N5"/>
    <mergeCell ref="Q5:T5"/>
    <mergeCell ref="V5:Y5"/>
    <mergeCell ref="A5:A6"/>
    <mergeCell ref="B5:B6"/>
    <mergeCell ref="E5:E6"/>
    <mergeCell ref="F5:F6"/>
    <mergeCell ref="I5:I6"/>
    <mergeCell ref="L5:L6"/>
    <mergeCell ref="O4:O25"/>
    <mergeCell ref="P5:P6"/>
    <mergeCell ref="U5:U6"/>
    <mergeCell ref="Z4:Z6"/>
    <mergeCell ref="Z7:Z8"/>
  </mergeCells>
  <printOptions horizontalCentered="1"/>
  <pageMargins left="0.393055555555556" right="0.393055555555556" top="0.393055555555556" bottom="0.393055555555556" header="0.314583333333333" footer="0.196527777777778"/>
  <pageSetup paperSize="9" scale="69" firstPageNumber="33" fitToHeight="0" orientation="landscape" useFirstPageNumber="1" horizontalDpi="600"/>
  <headerFooter>
    <oddFooter>&amp;C— &amp;P —</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V26"/>
  <sheetViews>
    <sheetView showZeros="0" zoomScale="90" zoomScaleNormal="90" workbookViewId="0">
      <selection activeCell="A1" sqref="A1"/>
    </sheetView>
  </sheetViews>
  <sheetFormatPr defaultColWidth="9" defaultRowHeight="13.5"/>
  <cols>
    <col min="1" max="1" width="30.625" style="744" customWidth="1"/>
    <col min="2" max="2" width="10.625" style="744" hidden="1" customWidth="1"/>
    <col min="3" max="7" width="10.625" style="745" hidden="1" customWidth="1"/>
    <col min="8" max="10" width="10.625" style="745" customWidth="1"/>
    <col min="11" max="11" width="1.375" style="744" customWidth="1"/>
    <col min="12" max="12" width="30.625" style="744" customWidth="1"/>
    <col min="13" max="16" width="10.625" style="744" hidden="1" customWidth="1"/>
    <col min="17" max="18" width="10.6916666666667" style="744" hidden="1" customWidth="1"/>
    <col min="19" max="21" width="10.6916666666667" style="744" customWidth="1"/>
    <col min="22" max="22" width="22.55" style="744" customWidth="1"/>
    <col min="23" max="23" width="1.50833333333333" style="744" customWidth="1"/>
    <col min="24" max="16384" width="9" style="744"/>
  </cols>
  <sheetData>
    <row r="1" s="456" customFormat="1" ht="21" customHeight="1" spans="1:4">
      <c r="A1" s="727" t="s">
        <v>498</v>
      </c>
      <c r="B1" s="727"/>
      <c r="C1" s="728"/>
      <c r="D1" s="728"/>
    </row>
    <row r="2" s="744" customFormat="1" ht="32" customHeight="1" spans="1:22">
      <c r="A2" s="746" t="s">
        <v>499</v>
      </c>
      <c r="B2" s="746"/>
      <c r="C2" s="746"/>
      <c r="D2" s="746"/>
      <c r="E2" s="746"/>
      <c r="F2" s="746"/>
      <c r="G2" s="746"/>
      <c r="H2" s="746"/>
      <c r="I2" s="746"/>
      <c r="J2" s="746"/>
      <c r="K2" s="746"/>
      <c r="L2" s="746"/>
      <c r="M2" s="746"/>
      <c r="N2" s="746"/>
      <c r="O2" s="746"/>
      <c r="P2" s="746"/>
      <c r="Q2" s="746"/>
      <c r="R2" s="746"/>
      <c r="S2" s="746"/>
      <c r="T2" s="746"/>
      <c r="U2" s="746"/>
      <c r="V2" s="746"/>
    </row>
    <row r="3" s="744" customFormat="1" ht="21" customHeight="1" spans="1:22">
      <c r="A3" s="747" t="s">
        <v>500</v>
      </c>
      <c r="B3" s="747"/>
      <c r="C3" s="748"/>
      <c r="D3" s="749"/>
      <c r="E3" s="749"/>
      <c r="F3" s="748"/>
      <c r="G3" s="748"/>
      <c r="H3" s="748"/>
      <c r="I3" s="748"/>
      <c r="J3" s="748"/>
      <c r="K3" s="748"/>
      <c r="L3" s="760"/>
      <c r="M3" s="760"/>
      <c r="N3" s="760"/>
      <c r="O3" s="760"/>
      <c r="P3" s="760"/>
      <c r="Q3" s="773" t="s">
        <v>501</v>
      </c>
      <c r="R3" s="760"/>
      <c r="S3" s="760"/>
      <c r="T3" s="760"/>
      <c r="U3" s="760"/>
      <c r="V3" s="773" t="s">
        <v>501</v>
      </c>
    </row>
    <row r="4" s="744" customFormat="1" ht="22.5" customHeight="1" spans="1:22">
      <c r="A4" s="750" t="s">
        <v>458</v>
      </c>
      <c r="B4" s="750"/>
      <c r="C4" s="750"/>
      <c r="D4" s="750"/>
      <c r="E4" s="750"/>
      <c r="F4" s="750"/>
      <c r="G4" s="750"/>
      <c r="H4" s="750"/>
      <c r="I4" s="750"/>
      <c r="J4" s="750"/>
      <c r="K4" s="761"/>
      <c r="L4" s="762" t="s">
        <v>459</v>
      </c>
      <c r="M4" s="763"/>
      <c r="N4" s="763"/>
      <c r="O4" s="763"/>
      <c r="P4" s="763"/>
      <c r="Q4" s="763"/>
      <c r="R4" s="763"/>
      <c r="S4" s="763"/>
      <c r="T4" s="763"/>
      <c r="U4" s="774"/>
      <c r="V4" s="765" t="s">
        <v>5</v>
      </c>
    </row>
    <row r="5" s="744" customFormat="1" ht="19" customHeight="1" spans="1:22">
      <c r="A5" s="751" t="s">
        <v>502</v>
      </c>
      <c r="B5" s="752" t="s">
        <v>461</v>
      </c>
      <c r="C5" s="752" t="s">
        <v>462</v>
      </c>
      <c r="D5" s="752" t="s">
        <v>503</v>
      </c>
      <c r="E5" s="752" t="s">
        <v>504</v>
      </c>
      <c r="F5" s="752" t="s">
        <v>83</v>
      </c>
      <c r="G5" s="752" t="s">
        <v>505</v>
      </c>
      <c r="H5" s="752" t="s">
        <v>506</v>
      </c>
      <c r="I5" s="752" t="s">
        <v>507</v>
      </c>
      <c r="J5" s="752" t="s">
        <v>508</v>
      </c>
      <c r="K5" s="764"/>
      <c r="L5" s="765" t="s">
        <v>502</v>
      </c>
      <c r="M5" s="752" t="s">
        <v>461</v>
      </c>
      <c r="N5" s="752" t="s">
        <v>462</v>
      </c>
      <c r="O5" s="752" t="s">
        <v>503</v>
      </c>
      <c r="P5" s="752" t="s">
        <v>504</v>
      </c>
      <c r="Q5" s="765" t="s">
        <v>509</v>
      </c>
      <c r="R5" s="752" t="s">
        <v>505</v>
      </c>
      <c r="S5" s="752" t="s">
        <v>506</v>
      </c>
      <c r="T5" s="752" t="s">
        <v>507</v>
      </c>
      <c r="U5" s="775" t="s">
        <v>508</v>
      </c>
      <c r="V5" s="765"/>
    </row>
    <row r="6" s="744" customFormat="1" ht="19" customHeight="1" spans="1:22">
      <c r="A6" s="751"/>
      <c r="B6" s="752"/>
      <c r="C6" s="752"/>
      <c r="D6" s="752"/>
      <c r="E6" s="752"/>
      <c r="F6" s="752"/>
      <c r="G6" s="752"/>
      <c r="H6" s="752"/>
      <c r="I6" s="752"/>
      <c r="J6" s="752"/>
      <c r="K6" s="764"/>
      <c r="L6" s="765"/>
      <c r="M6" s="752"/>
      <c r="N6" s="752"/>
      <c r="O6" s="752"/>
      <c r="P6" s="752"/>
      <c r="Q6" s="765"/>
      <c r="R6" s="752"/>
      <c r="S6" s="752"/>
      <c r="T6" s="752"/>
      <c r="U6" s="776"/>
      <c r="V6" s="765"/>
    </row>
    <row r="7" s="744" customFormat="1" ht="26" customHeight="1" spans="1:22">
      <c r="A7" s="753" t="s">
        <v>510</v>
      </c>
      <c r="B7" s="754">
        <f t="shared" ref="B7:J7" si="0">B8+B17</f>
        <v>31720.15</v>
      </c>
      <c r="C7" s="754">
        <f t="shared" si="0"/>
        <v>31720.15</v>
      </c>
      <c r="D7" s="754">
        <f t="shared" si="0"/>
        <v>31720.15</v>
      </c>
      <c r="E7" s="754">
        <f t="shared" si="0"/>
        <v>18901</v>
      </c>
      <c r="F7" s="754">
        <f t="shared" si="0"/>
        <v>31720</v>
      </c>
      <c r="G7" s="754">
        <f t="shared" si="0"/>
        <v>31720</v>
      </c>
      <c r="H7" s="754">
        <f t="shared" si="0"/>
        <v>28748</v>
      </c>
      <c r="I7" s="754">
        <f t="shared" si="0"/>
        <v>18972</v>
      </c>
      <c r="J7" s="754">
        <f t="shared" si="0"/>
        <v>35000</v>
      </c>
      <c r="K7" s="766"/>
      <c r="L7" s="767" t="s">
        <v>511</v>
      </c>
      <c r="M7" s="768">
        <f t="shared" ref="M7:R7" si="1">SUM(M8:M11)</f>
        <v>0</v>
      </c>
      <c r="N7" s="768">
        <f t="shared" si="1"/>
        <v>130</v>
      </c>
      <c r="O7" s="768">
        <f t="shared" si="1"/>
        <v>130</v>
      </c>
      <c r="P7" s="768">
        <f t="shared" si="1"/>
        <v>0</v>
      </c>
      <c r="Q7" s="768">
        <f t="shared" si="1"/>
        <v>346</v>
      </c>
      <c r="R7" s="768">
        <f t="shared" si="1"/>
        <v>346</v>
      </c>
      <c r="S7" s="754">
        <f t="shared" ref="S7:U7" si="2">S8+S9+S10+S11</f>
        <v>314</v>
      </c>
      <c r="T7" s="754">
        <f t="shared" si="2"/>
        <v>206</v>
      </c>
      <c r="U7" s="754">
        <f t="shared" si="2"/>
        <v>321</v>
      </c>
      <c r="V7" s="777"/>
    </row>
    <row r="8" s="744" customFormat="1" ht="26" customHeight="1" spans="1:22">
      <c r="A8" s="1128" t="s">
        <v>512</v>
      </c>
      <c r="B8" s="754">
        <f t="shared" ref="B8:J8" si="3">SUM(B9:B16)</f>
        <v>31720.15</v>
      </c>
      <c r="C8" s="754">
        <f t="shared" si="3"/>
        <v>31720.15</v>
      </c>
      <c r="D8" s="754">
        <f t="shared" si="3"/>
        <v>31720.15</v>
      </c>
      <c r="E8" s="754">
        <v>18901</v>
      </c>
      <c r="F8" s="754">
        <f t="shared" si="3"/>
        <v>31720</v>
      </c>
      <c r="G8" s="754">
        <f t="shared" si="3"/>
        <v>31720</v>
      </c>
      <c r="H8" s="754">
        <f t="shared" si="3"/>
        <v>28748</v>
      </c>
      <c r="I8" s="754">
        <f t="shared" si="3"/>
        <v>18972</v>
      </c>
      <c r="J8" s="754">
        <f t="shared" si="3"/>
        <v>35000</v>
      </c>
      <c r="K8" s="766"/>
      <c r="L8" s="1129" t="s">
        <v>513</v>
      </c>
      <c r="M8" s="768"/>
      <c r="N8" s="768"/>
      <c r="O8" s="768"/>
      <c r="P8" s="768"/>
      <c r="Q8" s="768"/>
      <c r="R8" s="778"/>
      <c r="S8" s="778"/>
      <c r="T8" s="778"/>
      <c r="U8" s="778"/>
      <c r="V8" s="777"/>
    </row>
    <row r="9" s="744" customFormat="1" ht="26" customHeight="1" spans="1:22">
      <c r="A9" s="1129" t="s">
        <v>514</v>
      </c>
      <c r="B9" s="754">
        <v>12908.62</v>
      </c>
      <c r="C9" s="754">
        <v>12908.62</v>
      </c>
      <c r="D9" s="754">
        <v>12908.62</v>
      </c>
      <c r="E9" s="754">
        <v>146</v>
      </c>
      <c r="F9" s="754">
        <v>13105</v>
      </c>
      <c r="G9" s="754">
        <f>9208+2894</f>
        <v>12102</v>
      </c>
      <c r="H9" s="754">
        <v>9208</v>
      </c>
      <c r="I9" s="754">
        <v>12947</v>
      </c>
      <c r="J9" s="754">
        <v>16000</v>
      </c>
      <c r="K9" s="766"/>
      <c r="L9" s="1129" t="s">
        <v>515</v>
      </c>
      <c r="M9" s="768"/>
      <c r="N9" s="768"/>
      <c r="O9" s="768"/>
      <c r="P9" s="768"/>
      <c r="Q9" s="768"/>
      <c r="R9" s="778"/>
      <c r="S9" s="778"/>
      <c r="T9" s="778"/>
      <c r="U9" s="778"/>
      <c r="V9" s="777"/>
    </row>
    <row r="10" s="744" customFormat="1" ht="26" customHeight="1" spans="1:22">
      <c r="A10" s="756" t="s">
        <v>516</v>
      </c>
      <c r="B10" s="754">
        <v>9859.3</v>
      </c>
      <c r="C10" s="754">
        <v>9859.3</v>
      </c>
      <c r="D10" s="754">
        <v>9859.3</v>
      </c>
      <c r="E10" s="754">
        <v>15486</v>
      </c>
      <c r="F10" s="754">
        <v>14833</v>
      </c>
      <c r="G10" s="754">
        <v>16177</v>
      </c>
      <c r="H10" s="754">
        <v>16176</v>
      </c>
      <c r="I10" s="754">
        <v>2098</v>
      </c>
      <c r="J10" s="754">
        <v>15000</v>
      </c>
      <c r="K10" s="766"/>
      <c r="L10" s="1129" t="s">
        <v>517</v>
      </c>
      <c r="M10" s="768"/>
      <c r="N10" s="768"/>
      <c r="O10" s="768"/>
      <c r="P10" s="768"/>
      <c r="Q10" s="768"/>
      <c r="R10" s="778"/>
      <c r="S10" s="778"/>
      <c r="T10" s="778"/>
      <c r="U10" s="778"/>
      <c r="V10" s="777"/>
    </row>
    <row r="11" s="744" customFormat="1" ht="32" customHeight="1" spans="1:22">
      <c r="A11" s="756" t="s">
        <v>518</v>
      </c>
      <c r="B11" s="754">
        <v>8121.45</v>
      </c>
      <c r="C11" s="754">
        <v>8121.45</v>
      </c>
      <c r="D11" s="754">
        <v>8121.45</v>
      </c>
      <c r="E11" s="754">
        <v>3211</v>
      </c>
      <c r="F11" s="754">
        <v>3782</v>
      </c>
      <c r="G11" s="754">
        <f>76+3029</f>
        <v>3105</v>
      </c>
      <c r="H11" s="754">
        <v>3028</v>
      </c>
      <c r="I11" s="754">
        <v>3927</v>
      </c>
      <c r="J11" s="754">
        <v>4000</v>
      </c>
      <c r="K11" s="766"/>
      <c r="L11" s="1129" t="s">
        <v>519</v>
      </c>
      <c r="M11" s="768"/>
      <c r="N11" s="768">
        <v>130</v>
      </c>
      <c r="O11" s="768">
        <v>130</v>
      </c>
      <c r="P11" s="768"/>
      <c r="Q11" s="768">
        <f>216+130</f>
        <v>346</v>
      </c>
      <c r="R11" s="768">
        <f>216+130</f>
        <v>346</v>
      </c>
      <c r="S11" s="754">
        <v>314</v>
      </c>
      <c r="T11" s="754">
        <v>206</v>
      </c>
      <c r="U11" s="754">
        <v>321</v>
      </c>
      <c r="V11" s="777"/>
    </row>
    <row r="12" s="744" customFormat="1" ht="26" customHeight="1" spans="1:22">
      <c r="A12" s="756" t="s">
        <v>520</v>
      </c>
      <c r="B12" s="754">
        <v>312.2</v>
      </c>
      <c r="C12" s="754">
        <v>312.2</v>
      </c>
      <c r="D12" s="754">
        <v>312.2</v>
      </c>
      <c r="E12" s="754">
        <v>58</v>
      </c>
      <c r="F12" s="754"/>
      <c r="G12" s="754">
        <v>278</v>
      </c>
      <c r="H12" s="754">
        <v>278</v>
      </c>
      <c r="I12" s="754"/>
      <c r="J12" s="754"/>
      <c r="K12" s="766"/>
      <c r="L12" s="1129" t="s">
        <v>521</v>
      </c>
      <c r="M12" s="768"/>
      <c r="N12" s="768">
        <v>130</v>
      </c>
      <c r="O12" s="768">
        <v>130</v>
      </c>
      <c r="P12" s="768"/>
      <c r="Q12" s="768">
        <v>346</v>
      </c>
      <c r="R12" s="768">
        <v>346</v>
      </c>
      <c r="S12" s="754">
        <v>314</v>
      </c>
      <c r="T12" s="754">
        <v>206</v>
      </c>
      <c r="U12" s="754">
        <v>321</v>
      </c>
      <c r="V12" s="777"/>
    </row>
    <row r="13" s="744" customFormat="1" ht="26" customHeight="1" spans="1:22">
      <c r="A13" s="756" t="s">
        <v>522</v>
      </c>
      <c r="B13" s="754"/>
      <c r="C13" s="754"/>
      <c r="D13" s="754"/>
      <c r="E13" s="754"/>
      <c r="F13" s="754"/>
      <c r="G13" s="754">
        <v>18</v>
      </c>
      <c r="H13" s="754">
        <v>18</v>
      </c>
      <c r="I13" s="754"/>
      <c r="J13" s="754"/>
      <c r="K13" s="766"/>
      <c r="L13" s="1129" t="s">
        <v>523</v>
      </c>
      <c r="M13" s="768"/>
      <c r="N13" s="768"/>
      <c r="O13" s="768"/>
      <c r="P13" s="768"/>
      <c r="Q13" s="768"/>
      <c r="R13" s="778"/>
      <c r="S13" s="778"/>
      <c r="T13" s="778"/>
      <c r="U13" s="778"/>
      <c r="V13" s="777"/>
    </row>
    <row r="14" s="744" customFormat="1" ht="26" customHeight="1" spans="1:22">
      <c r="A14" s="756" t="s">
        <v>524</v>
      </c>
      <c r="B14" s="754"/>
      <c r="C14" s="754"/>
      <c r="D14" s="754"/>
      <c r="E14" s="754"/>
      <c r="F14" s="754"/>
      <c r="G14" s="754">
        <v>40</v>
      </c>
      <c r="H14" s="754">
        <v>40</v>
      </c>
      <c r="I14" s="754"/>
      <c r="J14" s="754"/>
      <c r="K14" s="766"/>
      <c r="L14" s="753" t="s">
        <v>525</v>
      </c>
      <c r="M14" s="768">
        <f t="shared" ref="M14:R14" si="4">B19-M4</f>
        <v>130</v>
      </c>
      <c r="N14" s="768">
        <f t="shared" si="4"/>
        <v>130</v>
      </c>
      <c r="O14" s="768">
        <v>130</v>
      </c>
      <c r="P14" s="768">
        <v>130</v>
      </c>
      <c r="Q14" s="768">
        <f t="shared" si="4"/>
        <v>130</v>
      </c>
      <c r="R14" s="768">
        <f t="shared" si="4"/>
        <v>130</v>
      </c>
      <c r="S14" s="778">
        <v>0</v>
      </c>
      <c r="T14" s="754">
        <v>108</v>
      </c>
      <c r="U14" s="778"/>
      <c r="V14" s="777"/>
    </row>
    <row r="15" s="744" customFormat="1" ht="26" customHeight="1" spans="1:22">
      <c r="A15" s="756" t="s">
        <v>526</v>
      </c>
      <c r="B15" s="754"/>
      <c r="C15" s="754"/>
      <c r="D15" s="754"/>
      <c r="E15" s="754"/>
      <c r="F15" s="754"/>
      <c r="G15" s="754"/>
      <c r="H15" s="754"/>
      <c r="I15" s="754"/>
      <c r="J15" s="754"/>
      <c r="K15" s="766"/>
      <c r="L15" s="756"/>
      <c r="M15" s="768"/>
      <c r="N15" s="768"/>
      <c r="O15" s="768"/>
      <c r="P15" s="768"/>
      <c r="Q15" s="768"/>
      <c r="R15" s="768"/>
      <c r="S15" s="778"/>
      <c r="T15" s="778"/>
      <c r="U15" s="778"/>
      <c r="V15" s="777"/>
    </row>
    <row r="16" s="744" customFormat="1" ht="26" customHeight="1" spans="1:22">
      <c r="A16" s="756" t="s">
        <v>527</v>
      </c>
      <c r="B16" s="754">
        <v>518.58</v>
      </c>
      <c r="C16" s="754">
        <v>518.58</v>
      </c>
      <c r="D16" s="754">
        <v>518.58</v>
      </c>
      <c r="E16" s="754"/>
      <c r="F16" s="754"/>
      <c r="G16" s="754"/>
      <c r="H16" s="754"/>
      <c r="I16" s="754"/>
      <c r="J16" s="754"/>
      <c r="K16" s="766"/>
      <c r="L16" s="756"/>
      <c r="M16" s="768"/>
      <c r="N16" s="768"/>
      <c r="O16" s="768"/>
      <c r="P16" s="768"/>
      <c r="Q16" s="768"/>
      <c r="R16" s="778"/>
      <c r="S16" s="778"/>
      <c r="T16" s="778"/>
      <c r="U16" s="778"/>
      <c r="V16" s="777"/>
    </row>
    <row r="17" s="744" customFormat="1" ht="26" customHeight="1" spans="1:22">
      <c r="A17" s="1130" t="s">
        <v>528</v>
      </c>
      <c r="B17" s="754"/>
      <c r="C17" s="754">
        <f t="shared" ref="C17:F17" si="5">SUM(C18)</f>
        <v>0</v>
      </c>
      <c r="D17" s="754">
        <f t="shared" si="5"/>
        <v>0</v>
      </c>
      <c r="E17" s="754">
        <f t="shared" si="5"/>
        <v>0</v>
      </c>
      <c r="F17" s="754">
        <f t="shared" si="5"/>
        <v>0</v>
      </c>
      <c r="G17" s="754"/>
      <c r="H17" s="754"/>
      <c r="I17" s="754"/>
      <c r="J17" s="754"/>
      <c r="K17" s="766"/>
      <c r="L17" s="753"/>
      <c r="M17" s="768"/>
      <c r="N17" s="768"/>
      <c r="O17" s="768"/>
      <c r="P17" s="768"/>
      <c r="Q17" s="768"/>
      <c r="R17" s="768"/>
      <c r="S17" s="778"/>
      <c r="T17" s="778"/>
      <c r="U17" s="778"/>
      <c r="V17" s="777"/>
    </row>
    <row r="18" s="744" customFormat="1" ht="26" customHeight="1" spans="1:22">
      <c r="A18" s="1129" t="s">
        <v>529</v>
      </c>
      <c r="B18" s="754"/>
      <c r="C18" s="754"/>
      <c r="D18" s="754"/>
      <c r="E18" s="754"/>
      <c r="F18" s="754"/>
      <c r="G18" s="754"/>
      <c r="H18" s="754"/>
      <c r="I18" s="754"/>
      <c r="J18" s="754"/>
      <c r="K18" s="766"/>
      <c r="L18" s="769"/>
      <c r="M18" s="770"/>
      <c r="N18" s="768"/>
      <c r="O18" s="768"/>
      <c r="P18" s="768"/>
      <c r="Q18" s="768"/>
      <c r="R18" s="778"/>
      <c r="S18" s="778"/>
      <c r="T18" s="778"/>
      <c r="U18" s="778"/>
      <c r="V18" s="779"/>
    </row>
    <row r="19" s="744" customFormat="1" ht="26" customHeight="1" spans="1:22">
      <c r="A19" s="753" t="s">
        <v>530</v>
      </c>
      <c r="B19" s="754">
        <v>130</v>
      </c>
      <c r="C19" s="754">
        <v>130</v>
      </c>
      <c r="D19" s="754">
        <v>130</v>
      </c>
      <c r="E19" s="754">
        <v>130</v>
      </c>
      <c r="F19" s="754">
        <v>130</v>
      </c>
      <c r="G19" s="754">
        <v>130</v>
      </c>
      <c r="H19" s="754">
        <v>100</v>
      </c>
      <c r="I19" s="754">
        <v>100</v>
      </c>
      <c r="J19" s="754">
        <v>108</v>
      </c>
      <c r="K19" s="766"/>
      <c r="L19" s="769"/>
      <c r="M19" s="770"/>
      <c r="N19" s="768"/>
      <c r="O19" s="768"/>
      <c r="P19" s="768"/>
      <c r="Q19" s="768"/>
      <c r="R19" s="778"/>
      <c r="S19" s="778"/>
      <c r="T19" s="778"/>
      <c r="U19" s="778"/>
      <c r="V19" s="777"/>
    </row>
    <row r="20" s="744" customFormat="1" ht="26" customHeight="1" spans="1:22">
      <c r="A20" s="753" t="s">
        <v>531</v>
      </c>
      <c r="B20" s="754"/>
      <c r="C20" s="754"/>
      <c r="D20" s="754"/>
      <c r="E20" s="754"/>
      <c r="F20" s="754">
        <v>216</v>
      </c>
      <c r="G20" s="754">
        <v>216</v>
      </c>
      <c r="H20" s="754">
        <v>214</v>
      </c>
      <c r="I20" s="754">
        <v>214</v>
      </c>
      <c r="J20" s="754">
        <v>213</v>
      </c>
      <c r="K20" s="766"/>
      <c r="L20" s="769"/>
      <c r="M20" s="770"/>
      <c r="N20" s="768"/>
      <c r="O20" s="768"/>
      <c r="P20" s="768"/>
      <c r="Q20" s="768"/>
      <c r="R20" s="778"/>
      <c r="S20" s="778"/>
      <c r="T20" s="778"/>
      <c r="U20" s="778"/>
      <c r="V20" s="777"/>
    </row>
    <row r="21" s="744" customFormat="1" ht="26" customHeight="1" spans="1:22">
      <c r="A21" s="753" t="s">
        <v>251</v>
      </c>
      <c r="B21" s="754">
        <v>-31720</v>
      </c>
      <c r="C21" s="754">
        <f>-C7</f>
        <v>-31720.15</v>
      </c>
      <c r="D21" s="754">
        <f>C21</f>
        <v>-31720.15</v>
      </c>
      <c r="E21" s="754">
        <v>-18901</v>
      </c>
      <c r="F21" s="754">
        <f>-F8</f>
        <v>-31720</v>
      </c>
      <c r="G21" s="754">
        <f>-G8</f>
        <v>-31720</v>
      </c>
      <c r="H21" s="754">
        <v>-28748</v>
      </c>
      <c r="I21" s="754">
        <f>-18972</f>
        <v>-18972</v>
      </c>
      <c r="J21" s="754">
        <v>-35000</v>
      </c>
      <c r="K21" s="766"/>
      <c r="L21" s="769"/>
      <c r="M21" s="770"/>
      <c r="N21" s="768"/>
      <c r="O21" s="768"/>
      <c r="P21" s="768"/>
      <c r="Q21" s="768"/>
      <c r="R21" s="778"/>
      <c r="S21" s="778"/>
      <c r="T21" s="778"/>
      <c r="U21" s="778"/>
      <c r="V21" s="777"/>
    </row>
    <row r="22" s="744" customFormat="1" ht="26" customHeight="1" spans="1:22">
      <c r="A22" s="1131" t="s">
        <v>532</v>
      </c>
      <c r="B22" s="754">
        <f t="shared" ref="B22:J22" si="6">B7+B20+B21+B19</f>
        <v>130.150000000001</v>
      </c>
      <c r="C22" s="754">
        <f t="shared" si="6"/>
        <v>130</v>
      </c>
      <c r="D22" s="754">
        <f t="shared" si="6"/>
        <v>130</v>
      </c>
      <c r="E22" s="754">
        <f t="shared" si="6"/>
        <v>130</v>
      </c>
      <c r="F22" s="754">
        <f t="shared" si="6"/>
        <v>346</v>
      </c>
      <c r="G22" s="754">
        <f t="shared" si="6"/>
        <v>346</v>
      </c>
      <c r="H22" s="754">
        <f t="shared" si="6"/>
        <v>314</v>
      </c>
      <c r="I22" s="754">
        <f t="shared" si="6"/>
        <v>314</v>
      </c>
      <c r="J22" s="754">
        <f t="shared" si="6"/>
        <v>321</v>
      </c>
      <c r="K22" s="771"/>
      <c r="L22" s="769"/>
      <c r="M22" s="770"/>
      <c r="N22" s="772"/>
      <c r="O22" s="772"/>
      <c r="P22" s="772"/>
      <c r="Q22" s="772"/>
      <c r="R22" s="780"/>
      <c r="S22" s="780"/>
      <c r="T22" s="780"/>
      <c r="U22" s="780"/>
      <c r="V22" s="777"/>
    </row>
    <row r="23" s="744" customFormat="1" spans="3:10">
      <c r="C23" s="745"/>
      <c r="D23" s="745"/>
      <c r="E23" s="745"/>
      <c r="F23" s="745"/>
      <c r="G23" s="745"/>
      <c r="H23" s="745"/>
      <c r="I23" s="745"/>
      <c r="J23" s="745"/>
    </row>
    <row r="24" s="744" customFormat="1" spans="3:10">
      <c r="C24" s="745"/>
      <c r="D24" s="745"/>
      <c r="E24" s="745"/>
      <c r="F24" s="745"/>
      <c r="G24" s="745"/>
      <c r="H24" s="745"/>
      <c r="I24" s="745"/>
      <c r="J24" s="745"/>
    </row>
    <row r="25" s="744" customFormat="1" ht="44.25" customHeight="1" spans="3:10">
      <c r="C25" s="745"/>
      <c r="D25" s="745"/>
      <c r="E25" s="745"/>
      <c r="F25" s="759"/>
      <c r="G25" s="745"/>
      <c r="H25" s="745"/>
      <c r="I25" s="745"/>
      <c r="J25" s="745"/>
    </row>
    <row r="26" s="744" customFormat="1" spans="3:10">
      <c r="C26" s="745"/>
      <c r="D26" s="759"/>
      <c r="E26" s="759"/>
      <c r="F26" s="745"/>
      <c r="G26" s="745"/>
      <c r="H26" s="745"/>
      <c r="I26" s="745"/>
      <c r="J26" s="745"/>
    </row>
  </sheetData>
  <mergeCells count="24">
    <mergeCell ref="A2:V2"/>
    <mergeCell ref="A4:J4"/>
    <mergeCell ref="L4:U4"/>
    <mergeCell ref="A5:A6"/>
    <mergeCell ref="B5:B6"/>
    <mergeCell ref="C5:C6"/>
    <mergeCell ref="D5:D6"/>
    <mergeCell ref="E5:E6"/>
    <mergeCell ref="F5:F6"/>
    <mergeCell ref="G5:G6"/>
    <mergeCell ref="H5:H6"/>
    <mergeCell ref="I5:I6"/>
    <mergeCell ref="J5:J6"/>
    <mergeCell ref="L5:L6"/>
    <mergeCell ref="M5:M6"/>
    <mergeCell ref="N5:N6"/>
    <mergeCell ref="O5:O6"/>
    <mergeCell ref="P5:P6"/>
    <mergeCell ref="Q5:Q6"/>
    <mergeCell ref="R5:R6"/>
    <mergeCell ref="S5:S6"/>
    <mergeCell ref="T5:T6"/>
    <mergeCell ref="U5:U6"/>
    <mergeCell ref="V4:V6"/>
  </mergeCells>
  <printOptions horizontalCentered="1"/>
  <pageMargins left="0.550694444444444" right="0.708333333333333" top="0.354166666666667" bottom="0.747916666666667" header="0.314583333333333" footer="0.314583333333333"/>
  <pageSetup paperSize="9" scale="91" firstPageNumber="34" fitToHeight="0" orientation="landscape" useFirstPageNumber="1" horizontalDpi="600"/>
  <headerFooter>
    <oddFooter>&amp;C— &amp;P —</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25"/>
  <sheetViews>
    <sheetView showZeros="0" workbookViewId="0">
      <selection activeCell="A1" sqref="A1"/>
    </sheetView>
  </sheetViews>
  <sheetFormatPr defaultColWidth="9" defaultRowHeight="20.45" customHeight="1" outlineLevelCol="7"/>
  <cols>
    <col min="1" max="1" width="52.1333333333333" style="707" customWidth="1"/>
    <col min="2" max="2" width="28" style="708" customWidth="1"/>
    <col min="3" max="3" width="17.75" style="705" customWidth="1"/>
    <col min="4" max="4" width="24.3833333333333" style="707" customWidth="1"/>
    <col min="5" max="16384" width="9" style="707"/>
  </cols>
  <sheetData>
    <row r="1" s="456" customFormat="1" ht="21" customHeight="1" spans="1:4">
      <c r="A1" s="727" t="s">
        <v>533</v>
      </c>
      <c r="B1" s="727"/>
      <c r="C1" s="728"/>
      <c r="D1" s="728"/>
    </row>
    <row r="2" s="705" customFormat="1" ht="24.75" spans="1:2">
      <c r="A2" s="711" t="s">
        <v>534</v>
      </c>
      <c r="B2" s="711"/>
    </row>
    <row r="3" s="705" customFormat="1" ht="24" customHeight="1" spans="1:2">
      <c r="A3" s="707" t="s">
        <v>535</v>
      </c>
      <c r="B3" s="712" t="s">
        <v>2</v>
      </c>
    </row>
    <row r="4" s="705" customFormat="1" ht="25.5" customHeight="1" spans="1:2">
      <c r="A4" s="713" t="s">
        <v>536</v>
      </c>
      <c r="B4" s="714" t="s">
        <v>537</v>
      </c>
    </row>
    <row r="5" s="705" customFormat="1" ht="23.25" customHeight="1" spans="1:7">
      <c r="A5" s="729" t="s">
        <v>538</v>
      </c>
      <c r="B5" s="730">
        <f>B6+B20</f>
        <v>301297</v>
      </c>
      <c r="G5" s="731"/>
    </row>
    <row r="6" s="705" customFormat="1" ht="23.25" customHeight="1" spans="1:7">
      <c r="A6" s="729" t="s">
        <v>539</v>
      </c>
      <c r="B6" s="730">
        <f>SUM(B7:B19)</f>
        <v>133607</v>
      </c>
      <c r="G6" s="731"/>
    </row>
    <row r="7" s="726" customFormat="1" ht="23.25" customHeight="1" spans="1:8">
      <c r="A7" s="732" t="s">
        <v>540</v>
      </c>
      <c r="B7" s="733">
        <v>37997</v>
      </c>
      <c r="G7" s="734"/>
      <c r="H7" s="735"/>
    </row>
    <row r="8" s="726" customFormat="1" ht="23.25" customHeight="1" spans="1:7">
      <c r="A8" s="732" t="s">
        <v>541</v>
      </c>
      <c r="B8" s="736">
        <v>17849</v>
      </c>
      <c r="G8" s="734"/>
    </row>
    <row r="9" s="726" customFormat="1" ht="23.25" customHeight="1" spans="1:7">
      <c r="A9" s="732" t="s">
        <v>542</v>
      </c>
      <c r="B9" s="736">
        <v>2460</v>
      </c>
      <c r="G9" s="734"/>
    </row>
    <row r="10" s="726" customFormat="1" ht="23.25" customHeight="1" spans="1:7">
      <c r="A10" s="732" t="s">
        <v>543</v>
      </c>
      <c r="B10" s="736">
        <v>3498</v>
      </c>
      <c r="G10" s="734"/>
    </row>
    <row r="11" s="726" customFormat="1" ht="23.25" customHeight="1" spans="1:7">
      <c r="A11" s="732" t="s">
        <v>544</v>
      </c>
      <c r="B11" s="736">
        <v>8401</v>
      </c>
      <c r="G11" s="734"/>
    </row>
    <row r="12" s="726" customFormat="1" ht="23.25" customHeight="1" spans="1:7">
      <c r="A12" s="732" t="s">
        <v>545</v>
      </c>
      <c r="B12" s="736">
        <v>12875</v>
      </c>
      <c r="G12" s="734"/>
    </row>
    <row r="13" s="726" customFormat="1" ht="23.25" customHeight="1" spans="1:7">
      <c r="A13" s="732" t="s">
        <v>546</v>
      </c>
      <c r="B13" s="736">
        <v>4062</v>
      </c>
      <c r="G13" s="734"/>
    </row>
    <row r="14" s="726" customFormat="1" ht="23.25" customHeight="1" spans="1:7">
      <c r="A14" s="732" t="s">
        <v>547</v>
      </c>
      <c r="B14" s="736">
        <v>19417</v>
      </c>
      <c r="G14" s="734"/>
    </row>
    <row r="15" s="726" customFormat="1" ht="23.25" customHeight="1" spans="1:7">
      <c r="A15" s="732" t="s">
        <v>548</v>
      </c>
      <c r="B15" s="736">
        <v>8196</v>
      </c>
      <c r="G15" s="734"/>
    </row>
    <row r="16" s="726" customFormat="1" ht="23.25" customHeight="1" spans="1:7">
      <c r="A16" s="732" t="s">
        <v>549</v>
      </c>
      <c r="B16" s="736">
        <v>3027</v>
      </c>
      <c r="G16" s="734"/>
    </row>
    <row r="17" s="726" customFormat="1" ht="23.25" customHeight="1" spans="1:7">
      <c r="A17" s="732" t="s">
        <v>550</v>
      </c>
      <c r="B17" s="736">
        <v>15298</v>
      </c>
      <c r="G17" s="734"/>
    </row>
    <row r="18" s="726" customFormat="1" ht="23.25" customHeight="1" spans="1:7">
      <c r="A18" s="732" t="s">
        <v>551</v>
      </c>
      <c r="B18" s="736">
        <v>514</v>
      </c>
      <c r="G18" s="734"/>
    </row>
    <row r="19" s="726" customFormat="1" ht="23.25" customHeight="1" spans="1:7">
      <c r="A19" s="732" t="s">
        <v>552</v>
      </c>
      <c r="B19" s="737">
        <v>13</v>
      </c>
      <c r="G19" s="734"/>
    </row>
    <row r="20" s="705" customFormat="1" ht="23.25" customHeight="1" spans="1:7">
      <c r="A20" s="729" t="s">
        <v>553</v>
      </c>
      <c r="B20" s="730">
        <f>167671+19</f>
        <v>167690</v>
      </c>
      <c r="G20" s="731"/>
    </row>
    <row r="21" s="705" customFormat="1" ht="23.25" customHeight="1" spans="1:7">
      <c r="A21" s="729" t="s">
        <v>554</v>
      </c>
      <c r="B21" s="730">
        <v>284250</v>
      </c>
      <c r="D21" s="707"/>
      <c r="E21" s="707"/>
      <c r="F21" s="707"/>
      <c r="G21" s="731"/>
    </row>
    <row r="22" s="726" customFormat="1" ht="23.25" customHeight="1" spans="1:7">
      <c r="A22" s="738" t="s">
        <v>555</v>
      </c>
      <c r="B22" s="733">
        <v>225927</v>
      </c>
      <c r="D22" s="739"/>
      <c r="E22" s="739"/>
      <c r="F22" s="739"/>
      <c r="G22" s="734"/>
    </row>
    <row r="23" s="705" customFormat="1" customHeight="1" spans="1:7">
      <c r="A23" s="729" t="s">
        <v>556</v>
      </c>
      <c r="B23" s="730">
        <v>18972</v>
      </c>
      <c r="D23" s="707"/>
      <c r="E23" s="707"/>
      <c r="F23" s="707"/>
      <c r="G23" s="731"/>
    </row>
    <row r="24" s="705" customFormat="1" customHeight="1" spans="1:7">
      <c r="A24" s="740" t="s">
        <v>557</v>
      </c>
      <c r="B24" s="741"/>
      <c r="D24" s="707"/>
      <c r="E24" s="707"/>
      <c r="F24" s="707"/>
      <c r="G24" s="731"/>
    </row>
    <row r="25" ht="20.25" customHeight="1" spans="1:2">
      <c r="A25" s="742" t="s">
        <v>558</v>
      </c>
      <c r="B25" s="743"/>
    </row>
  </sheetData>
  <mergeCells count="2">
    <mergeCell ref="A2:B2"/>
    <mergeCell ref="A25:B25"/>
  </mergeCells>
  <printOptions horizontalCentered="1"/>
  <pageMargins left="0.393055555555556" right="0.393055555555556" top="0.314583333333333" bottom="0.393055555555556" header="0.236111111111111" footer="0.236111111111111"/>
  <pageSetup paperSize="9" fitToHeight="0" orientation="portrait" useFirstPageNumber="1" horizontalDpi="600"/>
  <headerFooter differentOddEven="1">
    <oddFooter>&amp;C— &amp;P —</oddFooter>
    <evenFooter>&amp;C— &amp;P —</even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E39"/>
  <sheetViews>
    <sheetView showZeros="0" workbookViewId="0">
      <selection activeCell="A1" sqref="A1"/>
    </sheetView>
  </sheetViews>
  <sheetFormatPr defaultColWidth="9" defaultRowHeight="20.45" customHeight="1" outlineLevelCol="4"/>
  <cols>
    <col min="1" max="1" width="50.5833333333333" style="707" customWidth="1"/>
    <col min="2" max="2" width="28.0916666666667" style="708" customWidth="1"/>
    <col min="3" max="3" width="9" style="705"/>
    <col min="4" max="4" width="9" style="707"/>
    <col min="5" max="5" width="15.6333333333333" style="707" customWidth="1"/>
    <col min="6" max="16384" width="9" style="707"/>
  </cols>
  <sheetData>
    <row r="1" s="704" customFormat="1" ht="17" customHeight="1" spans="1:3">
      <c r="A1" s="690" t="s">
        <v>559</v>
      </c>
      <c r="B1" s="709"/>
      <c r="C1" s="710"/>
    </row>
    <row r="2" s="705" customFormat="1" ht="30" customHeight="1" spans="1:2">
      <c r="A2" s="711" t="s">
        <v>560</v>
      </c>
      <c r="B2" s="711"/>
    </row>
    <row r="3" s="705" customFormat="1" ht="22" customHeight="1" spans="1:2">
      <c r="A3" s="707" t="s">
        <v>1</v>
      </c>
      <c r="B3" s="712" t="s">
        <v>2</v>
      </c>
    </row>
    <row r="4" s="705" customFormat="1" ht="20" customHeight="1" spans="1:2">
      <c r="A4" s="713" t="s">
        <v>459</v>
      </c>
      <c r="B4" s="714" t="s">
        <v>537</v>
      </c>
    </row>
    <row r="5" s="705" customFormat="1" ht="20" customHeight="1" spans="1:2">
      <c r="A5" s="715" t="s">
        <v>561</v>
      </c>
      <c r="B5" s="716">
        <f>SUM(B6:B29)</f>
        <v>845037</v>
      </c>
    </row>
    <row r="6" s="705" customFormat="1" ht="22" customHeight="1" spans="1:3">
      <c r="A6" s="717" t="s">
        <v>562</v>
      </c>
      <c r="B6" s="718">
        <v>66431</v>
      </c>
      <c r="C6" s="719"/>
    </row>
    <row r="7" s="705" customFormat="1" ht="22" customHeight="1" spans="1:3">
      <c r="A7" s="717" t="s">
        <v>563</v>
      </c>
      <c r="B7" s="718">
        <v>645</v>
      </c>
      <c r="C7" s="719"/>
    </row>
    <row r="8" s="705" customFormat="1" ht="22" customHeight="1" spans="1:3">
      <c r="A8" s="717" t="s">
        <v>564</v>
      </c>
      <c r="B8" s="718">
        <v>29410</v>
      </c>
      <c r="C8" s="719"/>
    </row>
    <row r="9" s="705" customFormat="1" ht="22" customHeight="1" spans="1:3">
      <c r="A9" s="717" t="s">
        <v>565</v>
      </c>
      <c r="B9" s="718">
        <v>147077</v>
      </c>
      <c r="C9" s="719"/>
    </row>
    <row r="10" s="705" customFormat="1" ht="22" customHeight="1" spans="1:3">
      <c r="A10" s="717" t="s">
        <v>566</v>
      </c>
      <c r="B10" s="718">
        <v>9302</v>
      </c>
      <c r="C10" s="719"/>
    </row>
    <row r="11" s="705" customFormat="1" ht="22" customHeight="1" spans="1:3">
      <c r="A11" s="717" t="s">
        <v>567</v>
      </c>
      <c r="B11" s="718">
        <v>18470</v>
      </c>
      <c r="C11" s="719"/>
    </row>
    <row r="12" s="705" customFormat="1" ht="22" customHeight="1" spans="1:3">
      <c r="A12" s="717" t="s">
        <v>568</v>
      </c>
      <c r="B12" s="718">
        <v>145725</v>
      </c>
      <c r="C12" s="719"/>
    </row>
    <row r="13" s="705" customFormat="1" ht="22" customHeight="1" spans="1:3">
      <c r="A13" s="717" t="s">
        <v>569</v>
      </c>
      <c r="B13" s="718">
        <v>79607</v>
      </c>
      <c r="C13" s="719"/>
    </row>
    <row r="14" s="705" customFormat="1" ht="22" customHeight="1" spans="1:3">
      <c r="A14" s="717" t="s">
        <v>570</v>
      </c>
      <c r="B14" s="718">
        <v>33608</v>
      </c>
      <c r="C14" s="719"/>
    </row>
    <row r="15" s="705" customFormat="1" ht="22" customHeight="1" spans="1:3">
      <c r="A15" s="717" t="s">
        <v>571</v>
      </c>
      <c r="B15" s="718">
        <v>37799</v>
      </c>
      <c r="C15" s="719"/>
    </row>
    <row r="16" s="705" customFormat="1" ht="22" customHeight="1" spans="1:3">
      <c r="A16" s="717" t="s">
        <v>572</v>
      </c>
      <c r="B16" s="718">
        <v>121316</v>
      </c>
      <c r="C16" s="719"/>
    </row>
    <row r="17" s="705" customFormat="1" ht="22" customHeight="1" spans="1:3">
      <c r="A17" s="717" t="s">
        <v>573</v>
      </c>
      <c r="B17" s="718">
        <v>29046</v>
      </c>
      <c r="C17" s="719"/>
    </row>
    <row r="18" s="705" customFormat="1" ht="22" customHeight="1" spans="1:3">
      <c r="A18" s="717" t="s">
        <v>574</v>
      </c>
      <c r="B18" s="718">
        <v>1979</v>
      </c>
      <c r="C18" s="719"/>
    </row>
    <row r="19" s="705" customFormat="1" ht="22" customHeight="1" spans="1:3">
      <c r="A19" s="717" t="s">
        <v>575</v>
      </c>
      <c r="B19" s="718">
        <v>967</v>
      </c>
      <c r="C19" s="719"/>
    </row>
    <row r="20" s="705" customFormat="1" ht="22" customHeight="1" spans="1:3">
      <c r="A20" s="720" t="s">
        <v>576</v>
      </c>
      <c r="B20" s="718"/>
      <c r="C20" s="719"/>
    </row>
    <row r="21" s="705" customFormat="1" ht="22" customHeight="1" spans="1:3">
      <c r="A21" s="717" t="s">
        <v>577</v>
      </c>
      <c r="B21" s="718">
        <v>11406</v>
      </c>
      <c r="C21" s="719"/>
    </row>
    <row r="22" s="706" customFormat="1" ht="22" customHeight="1" spans="1:4">
      <c r="A22" s="717" t="s">
        <v>578</v>
      </c>
      <c r="B22" s="721">
        <v>70260</v>
      </c>
      <c r="C22" s="722"/>
      <c r="D22" s="705"/>
    </row>
    <row r="23" s="706" customFormat="1" ht="22" customHeight="1" spans="1:4">
      <c r="A23" s="717" t="s">
        <v>579</v>
      </c>
      <c r="B23" s="721">
        <v>18</v>
      </c>
      <c r="C23" s="722"/>
      <c r="D23" s="705"/>
    </row>
    <row r="24" s="706" customFormat="1" ht="22" customHeight="1" spans="1:4">
      <c r="A24" s="720" t="s">
        <v>580</v>
      </c>
      <c r="B24" s="721">
        <v>7095</v>
      </c>
      <c r="C24" s="722"/>
      <c r="D24" s="705"/>
    </row>
    <row r="25" s="706" customFormat="1" ht="22" customHeight="1" spans="1:4">
      <c r="A25" s="717" t="s">
        <v>581</v>
      </c>
      <c r="B25" s="721"/>
      <c r="C25" s="722"/>
      <c r="D25" s="705"/>
    </row>
    <row r="26" s="706" customFormat="1" ht="22" customHeight="1" spans="1:4">
      <c r="A26" s="717" t="s">
        <v>582</v>
      </c>
      <c r="B26" s="721">
        <v>1714</v>
      </c>
      <c r="C26" s="722"/>
      <c r="D26" s="705"/>
    </row>
    <row r="27" s="706" customFormat="1" ht="22" customHeight="1" spans="1:4">
      <c r="A27" s="720" t="s">
        <v>583</v>
      </c>
      <c r="B27" s="721"/>
      <c r="C27" s="722"/>
      <c r="D27" s="705"/>
    </row>
    <row r="28" s="706" customFormat="1" ht="22" customHeight="1" spans="1:4">
      <c r="A28" s="717" t="s">
        <v>584</v>
      </c>
      <c r="B28" s="721">
        <v>33150</v>
      </c>
      <c r="C28" s="722"/>
      <c r="D28" s="705"/>
    </row>
    <row r="29" s="706" customFormat="1" ht="22" customHeight="1" spans="1:4">
      <c r="A29" s="717" t="s">
        <v>585</v>
      </c>
      <c r="B29" s="721">
        <v>12</v>
      </c>
      <c r="C29" s="722"/>
      <c r="D29" s="705"/>
    </row>
    <row r="30" s="706" customFormat="1" ht="22" customHeight="1" spans="1:5">
      <c r="A30" s="715" t="s">
        <v>586</v>
      </c>
      <c r="B30" s="716">
        <v>418751</v>
      </c>
      <c r="D30" s="705"/>
      <c r="E30" s="723"/>
    </row>
    <row r="31" s="706" customFormat="1" ht="22" customHeight="1" spans="1:4">
      <c r="A31" s="715" t="s">
        <v>587</v>
      </c>
      <c r="B31" s="716">
        <v>206</v>
      </c>
      <c r="D31" s="705"/>
    </row>
    <row r="32" s="706" customFormat="1" ht="22" customHeight="1" spans="1:4">
      <c r="A32" s="724" t="s">
        <v>588</v>
      </c>
      <c r="B32" s="725"/>
      <c r="D32" s="705"/>
    </row>
    <row r="33" s="706" customFormat="1" ht="24.6" customHeight="1" spans="1:2">
      <c r="A33" s="707"/>
      <c r="B33" s="708"/>
    </row>
    <row r="34" s="706" customFormat="1" ht="24.6" customHeight="1" spans="1:2">
      <c r="A34" s="707"/>
      <c r="B34" s="708"/>
    </row>
    <row r="35" s="705" customFormat="1" ht="24.6" customHeight="1" spans="1:5">
      <c r="A35" s="707"/>
      <c r="B35" s="708"/>
      <c r="D35" s="706"/>
      <c r="E35" s="706"/>
    </row>
    <row r="36" s="706" customFormat="1" customHeight="1" spans="1:5">
      <c r="A36" s="707"/>
      <c r="B36" s="708"/>
      <c r="D36" s="705"/>
      <c r="E36" s="705"/>
    </row>
    <row r="37" s="706" customFormat="1" customHeight="1" spans="1:2">
      <c r="A37" s="707"/>
      <c r="B37" s="708"/>
    </row>
    <row r="38" s="706" customFormat="1" customHeight="1" spans="1:2">
      <c r="A38" s="707"/>
      <c r="B38" s="708"/>
    </row>
    <row r="39" customHeight="1" spans="4:5">
      <c r="D39" s="706"/>
      <c r="E39" s="706"/>
    </row>
  </sheetData>
  <mergeCells count="1">
    <mergeCell ref="A2:B2"/>
  </mergeCells>
  <printOptions horizontalCentered="1"/>
  <pageMargins left="0.393055555555556" right="0.393055555555556" top="0.314583333333333" bottom="0.393055555555556" header="0.236111111111111" footer="0.236111111111111"/>
  <pageSetup paperSize="9" firstPageNumber="2" fitToHeight="0" orientation="portrait" useFirstPageNumber="1" horizontalDpi="600"/>
  <headerFooter differentOddEven="1">
    <oddFooter>&amp;C— &amp;P —</oddFooter>
    <evenFooter>&amp;C— &amp;P —</even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46"/>
  <sheetViews>
    <sheetView showGridLines="0" showZeros="0" workbookViewId="0">
      <pane xSplit="1" ySplit="5" topLeftCell="B6" activePane="bottomRight" state="frozen"/>
      <selection/>
      <selection pane="topRight"/>
      <selection pane="bottomLeft"/>
      <selection pane="bottomRight" activeCell="A1" sqref="A1"/>
    </sheetView>
  </sheetViews>
  <sheetFormatPr defaultColWidth="9" defaultRowHeight="14.25" outlineLevelCol="7"/>
  <cols>
    <col min="1" max="1" width="30.8833333333333" style="569" customWidth="1"/>
    <col min="2" max="3" width="16" style="569" customWidth="1"/>
    <col min="4" max="4" width="31.3833333333333" style="569" customWidth="1"/>
    <col min="5" max="6" width="16" style="569" customWidth="1"/>
    <col min="7" max="8" width="13.75" style="569"/>
    <col min="9" max="16384" width="9" style="569"/>
  </cols>
  <sheetData>
    <row r="1" ht="18.75" spans="1:1">
      <c r="A1" s="690" t="s">
        <v>589</v>
      </c>
    </row>
    <row r="2" s="662" customFormat="1" ht="27" customHeight="1" spans="1:6">
      <c r="A2" s="665" t="s">
        <v>590</v>
      </c>
      <c r="B2" s="665"/>
      <c r="C2" s="665"/>
      <c r="D2" s="665"/>
      <c r="E2" s="665"/>
      <c r="F2" s="665"/>
    </row>
    <row r="3" s="667" customFormat="1" ht="19.5" customHeight="1" spans="1:6">
      <c r="A3" s="620" t="s">
        <v>1</v>
      </c>
      <c r="E3" s="621"/>
      <c r="F3" s="621"/>
    </row>
    <row r="4" ht="27" customHeight="1" spans="1:6">
      <c r="A4" s="668" t="s">
        <v>75</v>
      </c>
      <c r="B4" s="669"/>
      <c r="C4" s="669"/>
      <c r="D4" s="669" t="s">
        <v>76</v>
      </c>
      <c r="E4" s="669"/>
      <c r="F4" s="671"/>
    </row>
    <row r="5" ht="28.5" customHeight="1" spans="1:6">
      <c r="A5" s="672" t="s">
        <v>77</v>
      </c>
      <c r="B5" s="691" t="s">
        <v>591</v>
      </c>
      <c r="C5" s="674" t="s">
        <v>89</v>
      </c>
      <c r="D5" s="673" t="s">
        <v>77</v>
      </c>
      <c r="E5" s="673" t="s">
        <v>591</v>
      </c>
      <c r="F5" s="675" t="s">
        <v>89</v>
      </c>
    </row>
    <row r="6" ht="20.1" customHeight="1" spans="1:6">
      <c r="A6" s="645" t="s">
        <v>109</v>
      </c>
      <c r="B6" s="305">
        <f>SUM(B7:B19)</f>
        <v>133607</v>
      </c>
      <c r="C6" s="633">
        <v>10.1913402061856</v>
      </c>
      <c r="D6" s="334" t="s">
        <v>110</v>
      </c>
      <c r="E6" s="632">
        <v>43205.422155</v>
      </c>
      <c r="F6" s="636">
        <v>4.79054117881373</v>
      </c>
    </row>
    <row r="7" ht="20.1" customHeight="1" spans="1:6">
      <c r="A7" s="692" t="s">
        <v>111</v>
      </c>
      <c r="B7" s="297">
        <v>37997</v>
      </c>
      <c r="C7" s="633">
        <v>2.28545278346075</v>
      </c>
      <c r="D7" s="334" t="s">
        <v>112</v>
      </c>
      <c r="E7" s="632">
        <v>645.104507</v>
      </c>
      <c r="F7" s="636">
        <v>15.6036887372267</v>
      </c>
    </row>
    <row r="8" ht="20.1" customHeight="1" spans="1:6">
      <c r="A8" s="645" t="s">
        <v>113</v>
      </c>
      <c r="B8" s="297">
        <v>17849</v>
      </c>
      <c r="C8" s="633">
        <v>74.9044585987261</v>
      </c>
      <c r="D8" s="334" t="s">
        <v>114</v>
      </c>
      <c r="E8" s="632">
        <v>29143.572404</v>
      </c>
      <c r="F8" s="636">
        <v>15.441897207269</v>
      </c>
    </row>
    <row r="9" ht="20.1" customHeight="1" spans="1:6">
      <c r="A9" s="645" t="s">
        <v>115</v>
      </c>
      <c r="B9" s="297">
        <v>2460</v>
      </c>
      <c r="C9" s="633">
        <v>-5.85533869115959</v>
      </c>
      <c r="D9" s="334" t="s">
        <v>116</v>
      </c>
      <c r="E9" s="632">
        <v>147077.328944</v>
      </c>
      <c r="F9" s="636">
        <v>0.545457009298023</v>
      </c>
    </row>
    <row r="10" ht="20.1" customHeight="1" spans="1:6">
      <c r="A10" s="645" t="s">
        <v>117</v>
      </c>
      <c r="B10" s="297">
        <v>3498</v>
      </c>
      <c r="C10" s="633">
        <v>43.0089942763696</v>
      </c>
      <c r="D10" s="334" t="s">
        <v>118</v>
      </c>
      <c r="E10" s="632">
        <v>9302.227531</v>
      </c>
      <c r="F10" s="636">
        <v>0.428445327744023</v>
      </c>
    </row>
    <row r="11" ht="20.1" customHeight="1" spans="1:6">
      <c r="A11" s="645" t="s">
        <v>119</v>
      </c>
      <c r="B11" s="297">
        <v>8401</v>
      </c>
      <c r="C11" s="633">
        <v>1.91677787213393</v>
      </c>
      <c r="D11" s="334" t="s">
        <v>120</v>
      </c>
      <c r="E11" s="632">
        <v>15794.101935</v>
      </c>
      <c r="F11" s="636">
        <v>163.76880394565</v>
      </c>
    </row>
    <row r="12" ht="20.1" customHeight="1" spans="1:6">
      <c r="A12" s="645" t="s">
        <v>121</v>
      </c>
      <c r="B12" s="297">
        <v>12875</v>
      </c>
      <c r="C12" s="633">
        <v>4.05722136911016</v>
      </c>
      <c r="D12" s="334" t="s">
        <v>122</v>
      </c>
      <c r="E12" s="632">
        <v>132070.200563</v>
      </c>
      <c r="F12" s="636">
        <v>-1.13415281981593</v>
      </c>
    </row>
    <row r="13" ht="20.1" customHeight="1" spans="1:6">
      <c r="A13" s="645" t="s">
        <v>123</v>
      </c>
      <c r="B13" s="297">
        <v>4062</v>
      </c>
      <c r="C13" s="633">
        <v>25.797460514091</v>
      </c>
      <c r="D13" s="334" t="s">
        <v>124</v>
      </c>
      <c r="E13" s="632">
        <v>77647.1506660001</v>
      </c>
      <c r="F13" s="636">
        <v>3.50115374681085</v>
      </c>
    </row>
    <row r="14" ht="20.1" customHeight="1" spans="1:6">
      <c r="A14" s="645" t="s">
        <v>125</v>
      </c>
      <c r="B14" s="297">
        <v>19417</v>
      </c>
      <c r="C14" s="633">
        <v>1.51618131437235</v>
      </c>
      <c r="D14" s="334" t="s">
        <v>126</v>
      </c>
      <c r="E14" s="632">
        <v>29181.19676</v>
      </c>
      <c r="F14" s="636">
        <v>12.3401029517738</v>
      </c>
    </row>
    <row r="15" ht="20.1" customHeight="1" spans="1:6">
      <c r="A15" s="645" t="s">
        <v>127</v>
      </c>
      <c r="B15" s="297">
        <v>8196</v>
      </c>
      <c r="C15" s="633">
        <v>39.6728016359918</v>
      </c>
      <c r="D15" s="334" t="s">
        <v>128</v>
      </c>
      <c r="E15" s="632">
        <v>32591.607278</v>
      </c>
      <c r="F15" s="636">
        <v>2.51542272735219</v>
      </c>
    </row>
    <row r="16" ht="20.1" customHeight="1" spans="1:6">
      <c r="A16" s="645" t="s">
        <v>129</v>
      </c>
      <c r="B16" s="297">
        <v>3027</v>
      </c>
      <c r="C16" s="633">
        <v>-59.9232093207997</v>
      </c>
      <c r="D16" s="334" t="s">
        <v>130</v>
      </c>
      <c r="E16" s="632">
        <v>92090.172227</v>
      </c>
      <c r="F16" s="636">
        <v>-39.8454807502593</v>
      </c>
    </row>
    <row r="17" ht="20.1" customHeight="1" spans="1:6">
      <c r="A17" s="645" t="s">
        <v>131</v>
      </c>
      <c r="B17" s="297">
        <v>15298</v>
      </c>
      <c r="C17" s="633">
        <v>33.0839495432797</v>
      </c>
      <c r="D17" s="334" t="s">
        <v>132</v>
      </c>
      <c r="E17" s="632">
        <v>21726.267704</v>
      </c>
      <c r="F17" s="636">
        <v>-20.7944291159782</v>
      </c>
    </row>
    <row r="18" ht="20.1" customHeight="1" spans="1:6">
      <c r="A18" s="645" t="s">
        <v>592</v>
      </c>
      <c r="B18" s="297">
        <v>514</v>
      </c>
      <c r="C18" s="633">
        <v>-45.7805907172996</v>
      </c>
      <c r="D18" s="334" t="s">
        <v>134</v>
      </c>
      <c r="E18" s="632">
        <v>1979.1535</v>
      </c>
      <c r="F18" s="636">
        <v>-27.8779958633218</v>
      </c>
    </row>
    <row r="19" ht="20.1" customHeight="1" spans="1:6">
      <c r="A19" s="645" t="s">
        <v>135</v>
      </c>
      <c r="B19" s="297">
        <v>13</v>
      </c>
      <c r="C19" s="633">
        <v>550</v>
      </c>
      <c r="D19" s="334" t="s">
        <v>136</v>
      </c>
      <c r="E19" s="632">
        <v>966.919727</v>
      </c>
      <c r="F19" s="636">
        <v>-22.43759754342</v>
      </c>
    </row>
    <row r="20" ht="20.1" customHeight="1" spans="1:6">
      <c r="A20" s="645" t="s">
        <v>137</v>
      </c>
      <c r="B20" s="305">
        <f>SUM(B21:B26)</f>
        <v>167128</v>
      </c>
      <c r="C20" s="641">
        <v>56.4224476807308</v>
      </c>
      <c r="D20" s="632" t="s">
        <v>138</v>
      </c>
      <c r="E20" s="632"/>
      <c r="F20" s="636"/>
    </row>
    <row r="21" ht="20.1" customHeight="1" spans="1:6">
      <c r="A21" s="645" t="s">
        <v>139</v>
      </c>
      <c r="B21" s="297">
        <v>9231</v>
      </c>
      <c r="C21" s="633">
        <v>2.33924611973392</v>
      </c>
      <c r="D21" s="334" t="s">
        <v>140</v>
      </c>
      <c r="E21" s="632">
        <v>10487.721971</v>
      </c>
      <c r="F21" s="636">
        <v>163.167350862539</v>
      </c>
    </row>
    <row r="22" ht="20.1" customHeight="1" spans="1:6">
      <c r="A22" s="645" t="s">
        <v>141</v>
      </c>
      <c r="B22" s="297">
        <v>24865</v>
      </c>
      <c r="C22" s="633">
        <v>96.1116807319189</v>
      </c>
      <c r="D22" s="334" t="s">
        <v>142</v>
      </c>
      <c r="E22" s="632">
        <v>57491.810821</v>
      </c>
      <c r="F22" s="636">
        <v>83.6496156556908</v>
      </c>
    </row>
    <row r="23" ht="20.1" customHeight="1" spans="1:6">
      <c r="A23" s="645" t="s">
        <v>143</v>
      </c>
      <c r="B23" s="297">
        <v>18237</v>
      </c>
      <c r="C23" s="633">
        <v>-32.2824997215105</v>
      </c>
      <c r="D23" s="334" t="s">
        <v>144</v>
      </c>
      <c r="E23" s="632">
        <v>17.8333</v>
      </c>
      <c r="F23" s="636">
        <v>-92.6409788204223</v>
      </c>
    </row>
    <row r="24" ht="20.1" customHeight="1" spans="1:6">
      <c r="A24" s="645" t="s">
        <v>145</v>
      </c>
      <c r="B24" s="297">
        <v>107467</v>
      </c>
      <c r="C24" s="633">
        <v>127.063745272455</v>
      </c>
      <c r="D24" s="632" t="s">
        <v>146</v>
      </c>
      <c r="E24" s="632">
        <v>6489.731556</v>
      </c>
      <c r="F24" s="636">
        <v>-20.5540415529439</v>
      </c>
    </row>
    <row r="25" ht="20.1" customHeight="1" spans="1:6">
      <c r="A25" s="645" t="s">
        <v>147</v>
      </c>
      <c r="B25" s="297">
        <v>22</v>
      </c>
      <c r="C25" s="633">
        <v>-85.3333333333333</v>
      </c>
      <c r="D25" s="354" t="s">
        <v>237</v>
      </c>
      <c r="E25" s="632"/>
      <c r="F25" s="636"/>
    </row>
    <row r="26" ht="20.1" customHeight="1" spans="1:6">
      <c r="A26" s="645" t="s">
        <v>149</v>
      </c>
      <c r="B26" s="297">
        <f>7849+19-562</f>
        <v>7306</v>
      </c>
      <c r="C26" s="633">
        <v>-31.9422449930135</v>
      </c>
      <c r="D26" s="334" t="s">
        <v>200</v>
      </c>
      <c r="E26" s="632"/>
      <c r="F26" s="636"/>
    </row>
    <row r="27" ht="20.25" customHeight="1" spans="1:6">
      <c r="A27" s="645"/>
      <c r="B27" s="693"/>
      <c r="C27" s="633"/>
      <c r="D27" s="632" t="s">
        <v>151</v>
      </c>
      <c r="E27" s="632"/>
      <c r="F27" s="636"/>
    </row>
    <row r="28" ht="20.25" customHeight="1" spans="1:6">
      <c r="A28" s="645"/>
      <c r="B28" s="693"/>
      <c r="C28" s="633"/>
      <c r="D28" s="334" t="s">
        <v>153</v>
      </c>
      <c r="E28" s="632">
        <v>33149.633806</v>
      </c>
      <c r="F28" s="636">
        <v>0.0704712012266966</v>
      </c>
    </row>
    <row r="29" ht="20.1" customHeight="1" spans="1:6">
      <c r="A29" s="645"/>
      <c r="B29" s="693"/>
      <c r="C29" s="633"/>
      <c r="D29" s="334" t="s">
        <v>155</v>
      </c>
      <c r="E29" s="632">
        <v>12.012567</v>
      </c>
      <c r="F29" s="636">
        <v>99.0508414024766</v>
      </c>
    </row>
    <row r="30" ht="20.1" customHeight="1" spans="1:6">
      <c r="A30" s="678" t="s">
        <v>158</v>
      </c>
      <c r="B30" s="694">
        <f>B6+B20</f>
        <v>300735</v>
      </c>
      <c r="C30" s="641">
        <v>31.846957833174</v>
      </c>
      <c r="D30" s="680" t="s">
        <v>159</v>
      </c>
      <c r="E30" s="679">
        <f>SUM(E6:E29)</f>
        <v>741069.169922</v>
      </c>
      <c r="F30" s="644">
        <v>-2.01140081416174</v>
      </c>
    </row>
    <row r="31" ht="20.1" customHeight="1" spans="1:7">
      <c r="A31" s="309" t="s">
        <v>160</v>
      </c>
      <c r="B31" s="297">
        <f>B32+B33+B34</f>
        <v>447971</v>
      </c>
      <c r="C31" s="633">
        <v>-2.76022548932355</v>
      </c>
      <c r="D31" s="340" t="s">
        <v>161</v>
      </c>
      <c r="E31" s="632">
        <v>47068</v>
      </c>
      <c r="F31" s="636">
        <v>-34.0641914542328</v>
      </c>
      <c r="G31" s="664"/>
    </row>
    <row r="32" ht="20.1" customHeight="1" spans="1:6">
      <c r="A32" s="309" t="s">
        <v>162</v>
      </c>
      <c r="B32" s="297">
        <v>27503</v>
      </c>
      <c r="C32" s="633">
        <v>0</v>
      </c>
      <c r="D32" s="340" t="s">
        <v>163</v>
      </c>
      <c r="E32" s="632">
        <v>7170</v>
      </c>
      <c r="F32" s="636">
        <v>0</v>
      </c>
    </row>
    <row r="33" ht="20.1" customHeight="1" spans="1:6">
      <c r="A33" s="312" t="s">
        <v>164</v>
      </c>
      <c r="B33" s="297">
        <v>365398</v>
      </c>
      <c r="C33" s="633">
        <v>14.8916635485808</v>
      </c>
      <c r="D33" s="340" t="s">
        <v>165</v>
      </c>
      <c r="E33" s="632">
        <v>39898</v>
      </c>
      <c r="F33" s="636">
        <v>-37.8676929756451</v>
      </c>
    </row>
    <row r="34" s="664" customFormat="1" ht="20.1" customHeight="1" spans="1:8">
      <c r="A34" s="312" t="s">
        <v>166</v>
      </c>
      <c r="B34" s="297">
        <v>55070</v>
      </c>
      <c r="C34" s="633">
        <v>-52.1741773559016</v>
      </c>
      <c r="D34" s="340" t="s">
        <v>238</v>
      </c>
      <c r="E34" s="632">
        <v>93874</v>
      </c>
      <c r="F34" s="636">
        <v>-14.8434736068652</v>
      </c>
      <c r="G34" s="569"/>
      <c r="H34" s="569"/>
    </row>
    <row r="35" ht="20.1" customHeight="1" spans="1:6">
      <c r="A35" s="309" t="s">
        <v>239</v>
      </c>
      <c r="B35" s="297"/>
      <c r="C35" s="633"/>
      <c r="D35" s="1109" t="s">
        <v>240</v>
      </c>
      <c r="E35" s="632">
        <v>207340</v>
      </c>
      <c r="F35" s="636">
        <v>63.9906987044624</v>
      </c>
    </row>
    <row r="36" ht="20.1" customHeight="1" spans="1:6">
      <c r="A36" s="309" t="s">
        <v>241</v>
      </c>
      <c r="B36" s="355">
        <f>B37+B38</f>
        <v>210580</v>
      </c>
      <c r="C36" s="633">
        <v>55.4968100189036</v>
      </c>
      <c r="D36" s="1109" t="s">
        <v>171</v>
      </c>
      <c r="E36" s="632">
        <f>82672+19</f>
        <v>82691</v>
      </c>
      <c r="F36" s="636">
        <v>349.38318569643</v>
      </c>
    </row>
    <row r="37" ht="20.1" customHeight="1" spans="1:6">
      <c r="A37" s="309" t="s">
        <v>170</v>
      </c>
      <c r="B37" s="297">
        <v>186480</v>
      </c>
      <c r="C37" s="633">
        <v>54.8528532518435</v>
      </c>
      <c r="D37" s="1109" t="s">
        <v>173</v>
      </c>
      <c r="E37" s="632">
        <v>160048</v>
      </c>
      <c r="F37" s="636">
        <v>1.74751069903861</v>
      </c>
    </row>
    <row r="38" ht="20.1" customHeight="1" spans="1:6">
      <c r="A38" s="309" t="s">
        <v>172</v>
      </c>
      <c r="B38" s="297">
        <v>24100</v>
      </c>
      <c r="C38" s="633">
        <v>60.6666666666667</v>
      </c>
      <c r="D38" s="695" t="s">
        <v>182</v>
      </c>
      <c r="E38" s="632">
        <v>1100</v>
      </c>
      <c r="F38" s="636"/>
    </row>
    <row r="39" ht="20.1" customHeight="1" spans="1:6">
      <c r="A39" s="312" t="s">
        <v>242</v>
      </c>
      <c r="B39" s="355">
        <v>157299</v>
      </c>
      <c r="C39" s="633">
        <v>-43.7667574698097</v>
      </c>
      <c r="D39" s="696"/>
      <c r="E39" s="696"/>
      <c r="F39" s="636"/>
    </row>
    <row r="40" ht="20.1" customHeight="1" spans="1:6">
      <c r="A40" s="312" t="s">
        <v>243</v>
      </c>
      <c r="B40" s="355">
        <v>180072</v>
      </c>
      <c r="C40" s="633">
        <v>500.24</v>
      </c>
      <c r="D40" s="696"/>
      <c r="E40" s="696"/>
      <c r="F40" s="636"/>
    </row>
    <row r="41" ht="20.1" customHeight="1" spans="1:6">
      <c r="A41" s="312" t="s">
        <v>244</v>
      </c>
      <c r="B41" s="297">
        <f>B42+B43</f>
        <v>35333</v>
      </c>
      <c r="C41" s="633">
        <v>-66.7002808512242</v>
      </c>
      <c r="D41" s="696"/>
      <c r="E41" s="697"/>
      <c r="F41" s="636"/>
    </row>
    <row r="42" ht="20.1" customHeight="1" spans="1:6">
      <c r="A42" s="312" t="s">
        <v>245</v>
      </c>
      <c r="B42" s="297">
        <v>16361</v>
      </c>
      <c r="C42" s="633">
        <v>-84.4180952380952</v>
      </c>
      <c r="D42" s="682"/>
      <c r="E42" s="632"/>
      <c r="F42" s="636"/>
    </row>
    <row r="43" ht="20.1" customHeight="1" spans="1:6">
      <c r="A43" s="312" t="s">
        <v>246</v>
      </c>
      <c r="B43" s="297">
        <v>18972</v>
      </c>
      <c r="C43" s="633">
        <v>1615.37070524412</v>
      </c>
      <c r="D43" s="682"/>
      <c r="E43" s="632"/>
      <c r="F43" s="636"/>
    </row>
    <row r="44" ht="20.1" customHeight="1" spans="1:6">
      <c r="A44" s="698" t="s">
        <v>247</v>
      </c>
      <c r="B44" s="699">
        <v>1200</v>
      </c>
      <c r="C44" s="650"/>
      <c r="D44" s="700"/>
      <c r="E44" s="649"/>
      <c r="F44" s="653"/>
    </row>
    <row r="45" ht="20.1" customHeight="1" spans="1:6">
      <c r="A45" s="684" t="s">
        <v>183</v>
      </c>
      <c r="B45" s="701">
        <f>B30+B31+B35+B36+B39+B40+B41+B44</f>
        <v>1333190</v>
      </c>
      <c r="C45" s="702">
        <v>7.51211455787206</v>
      </c>
      <c r="D45" s="687" t="s">
        <v>184</v>
      </c>
      <c r="E45" s="685">
        <f>E30+E31+E34+E35+E36+E37+E38</f>
        <v>1333190.169922</v>
      </c>
      <c r="F45" s="703">
        <v>7.51214799723745</v>
      </c>
    </row>
    <row r="46" ht="20.1" customHeight="1"/>
  </sheetData>
  <mergeCells count="4">
    <mergeCell ref="A2:F2"/>
    <mergeCell ref="E3:F3"/>
    <mergeCell ref="A4:C4"/>
    <mergeCell ref="D4:F4"/>
  </mergeCells>
  <conditionalFormatting sqref="A31:A44">
    <cfRule type="cellIs" dxfId="0" priority="3" operator="equal">
      <formula>0</formula>
    </cfRule>
  </conditionalFormatting>
  <conditionalFormatting sqref="B6:B26">
    <cfRule type="cellIs" dxfId="0" priority="4" operator="equal">
      <formula>0</formula>
    </cfRule>
  </conditionalFormatting>
  <conditionalFormatting sqref="B31:B44">
    <cfRule type="cellIs" dxfId="0" priority="2" operator="equal">
      <formula>0</formula>
    </cfRule>
  </conditionalFormatting>
  <conditionalFormatting sqref="D31:D38">
    <cfRule type="cellIs" dxfId="0" priority="1" operator="equal">
      <formula>0</formula>
    </cfRule>
  </conditionalFormatting>
  <printOptions horizontalCentered="1"/>
  <pageMargins left="0.393055555555556" right="0.393055555555556" top="0.314583333333333" bottom="0.393055555555556" header="0.236111111111111" footer="0.236111111111111"/>
  <pageSetup paperSize="9" scale="77" firstPageNumber="3" fitToHeight="0" orientation="portrait" useFirstPageNumber="1" horizontalDpi="600"/>
  <headerFooter differentOddEven="1">
    <oddFooter>&amp;C— &amp;P —</oddFooter>
    <evenFooter>&amp;C— &amp;P —</even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26"/>
  <sheetViews>
    <sheetView showGridLines="0" showZeros="0" workbookViewId="0">
      <pane xSplit="1" ySplit="5" topLeftCell="B6" activePane="bottomRight" state="frozen"/>
      <selection/>
      <selection pane="topRight"/>
      <selection pane="bottomLeft"/>
      <selection pane="bottomRight" activeCell="I14" sqref="I14"/>
    </sheetView>
  </sheetViews>
  <sheetFormatPr defaultColWidth="9" defaultRowHeight="14.25"/>
  <cols>
    <col min="1" max="1" width="33" style="569" customWidth="1"/>
    <col min="2" max="3" width="13.1333333333333" style="569" customWidth="1"/>
    <col min="4" max="4" width="32.5083333333333" style="569" customWidth="1"/>
    <col min="5" max="6" width="13.5083333333333" style="569" customWidth="1"/>
    <col min="7" max="7" width="12.6333333333333" style="569"/>
    <col min="8" max="8" width="13.75" style="569"/>
    <col min="9" max="9" width="9" style="569"/>
    <col min="10" max="10" width="13.75" style="569"/>
    <col min="11" max="16384" width="9" style="569"/>
  </cols>
  <sheetData>
    <row r="1" ht="16.5" spans="1:1">
      <c r="A1" s="460" t="s">
        <v>593</v>
      </c>
    </row>
    <row r="2" s="662" customFormat="1" ht="26.25" spans="1:6">
      <c r="A2" s="665" t="s">
        <v>594</v>
      </c>
      <c r="B2" s="665"/>
      <c r="C2" s="665"/>
      <c r="D2" s="665"/>
      <c r="E2" s="665"/>
      <c r="F2" s="665"/>
    </row>
    <row r="3" s="663" customFormat="1" ht="19.5" customHeight="1" spans="1:6">
      <c r="A3" s="620" t="s">
        <v>1</v>
      </c>
      <c r="B3" s="666"/>
      <c r="C3" s="667"/>
      <c r="D3" s="667"/>
      <c r="E3" s="621"/>
      <c r="F3" s="621"/>
    </row>
    <row r="4" ht="20.1" customHeight="1" spans="1:6">
      <c r="A4" s="668" t="s">
        <v>75</v>
      </c>
      <c r="B4" s="669"/>
      <c r="C4" s="669"/>
      <c r="D4" s="669" t="s">
        <v>76</v>
      </c>
      <c r="E4" s="670"/>
      <c r="F4" s="671"/>
    </row>
    <row r="5" ht="27.75" customHeight="1" spans="1:6">
      <c r="A5" s="672" t="s">
        <v>77</v>
      </c>
      <c r="B5" s="673" t="s">
        <v>591</v>
      </c>
      <c r="C5" s="674" t="s">
        <v>89</v>
      </c>
      <c r="D5" s="673" t="s">
        <v>77</v>
      </c>
      <c r="E5" s="673" t="s">
        <v>591</v>
      </c>
      <c r="F5" s="675" t="s">
        <v>89</v>
      </c>
    </row>
    <row r="6" ht="20.1" customHeight="1" spans="1:6">
      <c r="A6" s="312" t="s">
        <v>191</v>
      </c>
      <c r="B6" s="297">
        <v>10745</v>
      </c>
      <c r="C6" s="633">
        <v>-45.4623896051162</v>
      </c>
      <c r="D6" s="332" t="s">
        <v>193</v>
      </c>
      <c r="E6" s="676">
        <v>12364.96</v>
      </c>
      <c r="F6" s="636"/>
    </row>
    <row r="7" ht="20.1" customHeight="1" spans="1:6">
      <c r="A7" s="312" t="s">
        <v>192</v>
      </c>
      <c r="B7" s="297">
        <v>653</v>
      </c>
      <c r="C7" s="633">
        <v>102.167182662539</v>
      </c>
      <c r="D7" s="332" t="s">
        <v>126</v>
      </c>
      <c r="E7" s="676">
        <v>5038.293835</v>
      </c>
      <c r="F7" s="636"/>
    </row>
    <row r="8" ht="20.1" customHeight="1" spans="1:6">
      <c r="A8" s="309" t="s">
        <v>194</v>
      </c>
      <c r="B8" s="297">
        <v>212413</v>
      </c>
      <c r="C8" s="633">
        <v>-30.1086802733623</v>
      </c>
      <c r="D8" s="332" t="s">
        <v>128</v>
      </c>
      <c r="E8" s="676">
        <v>216993.194246</v>
      </c>
      <c r="F8" s="636">
        <v>24.7302375386561</v>
      </c>
    </row>
    <row r="9" ht="20.1" customHeight="1" spans="1:6">
      <c r="A9" s="312" t="s">
        <v>195</v>
      </c>
      <c r="B9" s="297">
        <v>14542</v>
      </c>
      <c r="C9" s="633">
        <v>280.381899032174</v>
      </c>
      <c r="D9" s="332" t="s">
        <v>130</v>
      </c>
      <c r="E9" s="676">
        <v>5300.871757</v>
      </c>
      <c r="F9" s="636">
        <v>7695.39964264706</v>
      </c>
    </row>
    <row r="10" ht="20.1" customHeight="1" spans="1:6">
      <c r="A10" s="312" t="s">
        <v>196</v>
      </c>
      <c r="B10" s="297">
        <v>3286</v>
      </c>
      <c r="C10" s="633">
        <v>3287.62886597938</v>
      </c>
      <c r="D10" s="332" t="s">
        <v>134</v>
      </c>
      <c r="E10" s="676">
        <v>386.34797</v>
      </c>
      <c r="F10" s="636"/>
    </row>
    <row r="11" ht="20.1" customHeight="1" spans="1:6">
      <c r="A11" s="312" t="s">
        <v>250</v>
      </c>
      <c r="B11" s="297">
        <v>40495</v>
      </c>
      <c r="C11" s="633">
        <v>4961.875</v>
      </c>
      <c r="D11" s="332" t="s">
        <v>142</v>
      </c>
      <c r="E11" s="676">
        <v>457.5</v>
      </c>
      <c r="F11" s="636"/>
    </row>
    <row r="12" ht="20.1" customHeight="1" spans="1:6">
      <c r="A12" s="312"/>
      <c r="B12" s="297"/>
      <c r="C12" s="633"/>
      <c r="D12" s="332" t="s">
        <v>200</v>
      </c>
      <c r="E12" s="677">
        <v>119642.065391</v>
      </c>
      <c r="F12" s="636">
        <v>-14.9798429591677</v>
      </c>
    </row>
    <row r="13" ht="20.1" customHeight="1" spans="1:6">
      <c r="A13" s="312"/>
      <c r="B13" s="297"/>
      <c r="C13" s="633"/>
      <c r="D13" s="332" t="s">
        <v>153</v>
      </c>
      <c r="E13" s="677">
        <v>48734.1</v>
      </c>
      <c r="F13" s="636">
        <v>35.7004427366135</v>
      </c>
    </row>
    <row r="14" ht="20.1" customHeight="1" spans="1:6">
      <c r="A14" s="645"/>
      <c r="B14" s="632"/>
      <c r="C14" s="633"/>
      <c r="D14" s="334" t="s">
        <v>595</v>
      </c>
      <c r="E14" s="677">
        <v>2.436707</v>
      </c>
      <c r="F14" s="636">
        <v>21.83535</v>
      </c>
    </row>
    <row r="15" ht="20.1" customHeight="1" spans="1:6">
      <c r="A15" s="678" t="s">
        <v>158</v>
      </c>
      <c r="B15" s="679">
        <f>SUM(B6:B11)</f>
        <v>282134</v>
      </c>
      <c r="C15" s="641">
        <v>-14.1573156780177</v>
      </c>
      <c r="D15" s="680" t="s">
        <v>159</v>
      </c>
      <c r="E15" s="681">
        <f>SUM(E6:E14)</f>
        <v>408919.769906</v>
      </c>
      <c r="F15" s="644">
        <v>16.6093305499394</v>
      </c>
    </row>
    <row r="16" ht="20.1" customHeight="1" spans="1:6">
      <c r="A16" s="645" t="s">
        <v>160</v>
      </c>
      <c r="B16" s="632">
        <v>54852</v>
      </c>
      <c r="C16" s="633">
        <v>-20.9736725861975</v>
      </c>
      <c r="D16" s="682" t="s">
        <v>161</v>
      </c>
      <c r="E16" s="676">
        <v>11870</v>
      </c>
      <c r="F16" s="636">
        <v>-29.1975103864329</v>
      </c>
    </row>
    <row r="17" s="664" customFormat="1" ht="20.1" customHeight="1" spans="1:10">
      <c r="A17" s="645" t="s">
        <v>239</v>
      </c>
      <c r="B17" s="632"/>
      <c r="C17" s="633"/>
      <c r="D17" s="647" t="s">
        <v>238</v>
      </c>
      <c r="E17" s="676">
        <v>7141</v>
      </c>
      <c r="F17" s="636">
        <v>246.987366375121</v>
      </c>
      <c r="G17" s="569"/>
      <c r="H17" s="569"/>
      <c r="J17" s="569"/>
    </row>
    <row r="18" ht="20.1" customHeight="1" spans="1:6">
      <c r="A18" s="1132" t="s">
        <v>241</v>
      </c>
      <c r="B18" s="632">
        <v>198700</v>
      </c>
      <c r="C18" s="633">
        <v>-67.5379839895442</v>
      </c>
      <c r="D18" s="1133" t="s">
        <v>240</v>
      </c>
      <c r="E18" s="676">
        <v>9900</v>
      </c>
      <c r="F18" s="636">
        <v>-97.8949606634063</v>
      </c>
    </row>
    <row r="19" ht="20.1" customHeight="1" spans="1:6">
      <c r="A19" s="1134" t="s">
        <v>242</v>
      </c>
      <c r="B19" s="632">
        <v>71344</v>
      </c>
      <c r="C19" s="633">
        <v>1095.3902812545</v>
      </c>
      <c r="D19" s="1133" t="s">
        <v>251</v>
      </c>
      <c r="E19" s="676">
        <v>16361</v>
      </c>
      <c r="F19" s="636">
        <v>-84.4180952380952</v>
      </c>
    </row>
    <row r="20" ht="20.1" customHeight="1" spans="1:6">
      <c r="A20" s="683" t="s">
        <v>179</v>
      </c>
      <c r="B20" s="649"/>
      <c r="C20" s="633"/>
      <c r="D20" s="1133" t="s">
        <v>173</v>
      </c>
      <c r="E20" s="676">
        <v>152838</v>
      </c>
      <c r="F20" s="636">
        <v>114.227814752769</v>
      </c>
    </row>
    <row r="21" ht="20.1" customHeight="1" spans="1:6">
      <c r="A21" s="683"/>
      <c r="B21" s="649"/>
      <c r="C21" s="633"/>
      <c r="D21" s="647"/>
      <c r="E21" s="676"/>
      <c r="F21" s="636"/>
    </row>
    <row r="22" ht="20.1" customHeight="1" spans="1:6">
      <c r="A22" s="683"/>
      <c r="B22" s="649"/>
      <c r="C22" s="633"/>
      <c r="D22" s="647"/>
      <c r="E22" s="676"/>
      <c r="F22" s="636"/>
    </row>
    <row r="23" ht="20.1" customHeight="1" spans="1:6">
      <c r="A23" s="684" t="s">
        <v>183</v>
      </c>
      <c r="B23" s="685">
        <f>B15+B16+B18+B19</f>
        <v>607030</v>
      </c>
      <c r="C23" s="686">
        <v>-40.2613044137019</v>
      </c>
      <c r="D23" s="687" t="s">
        <v>184</v>
      </c>
      <c r="E23" s="685">
        <f>E15+E16+E17+E18+E19+E20</f>
        <v>607029.769906</v>
      </c>
      <c r="F23" s="688">
        <v>-40.2613026072951</v>
      </c>
    </row>
    <row r="24" ht="20.1" customHeight="1" spans="1:1">
      <c r="A24" s="689" t="s">
        <v>596</v>
      </c>
    </row>
    <row r="26" spans="5:6">
      <c r="E26" s="576"/>
      <c r="F26" s="576"/>
    </row>
  </sheetData>
  <mergeCells count="4">
    <mergeCell ref="A2:F2"/>
    <mergeCell ref="E3:F3"/>
    <mergeCell ref="A4:C4"/>
    <mergeCell ref="D4:F4"/>
  </mergeCells>
  <conditionalFormatting sqref="D6:D14">
    <cfRule type="cellIs" dxfId="0" priority="1" operator="equal">
      <formula>0</formula>
    </cfRule>
  </conditionalFormatting>
  <printOptions horizontalCentered="1"/>
  <pageMargins left="0.393055555555556" right="0.393055555555556" top="0.314583333333333" bottom="0.393055555555556" header="0.236111111111111" footer="0.236111111111111"/>
  <pageSetup paperSize="9" scale="82" firstPageNumber="4" fitToHeight="0" orientation="portrait" useFirstPageNumber="1" horizontalDpi="600"/>
  <headerFooter differentOddEven="1">
    <oddFooter>&amp;C— &amp;P —</oddFooter>
    <evenFooter>&amp;C— &amp;P —</even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21"/>
  <sheetViews>
    <sheetView showZeros="0" workbookViewId="0">
      <selection activeCell="F22" sqref="F22"/>
    </sheetView>
  </sheetViews>
  <sheetFormatPr defaultColWidth="9" defaultRowHeight="14.25" outlineLevelCol="5"/>
  <cols>
    <col min="1" max="1" width="35.2666666666667" style="618" customWidth="1"/>
    <col min="2" max="2" width="12.775" style="618" customWidth="1"/>
    <col min="3" max="3" width="11.3916666666667" style="618" customWidth="1"/>
    <col min="4" max="4" width="34.3" style="618" customWidth="1"/>
    <col min="5" max="5" width="13.6083333333333" style="618" customWidth="1"/>
    <col min="6" max="6" width="11.6666666666667" style="618" customWidth="1"/>
    <col min="7" max="7" width="9" style="618"/>
    <col min="8" max="8" width="13.75" style="618"/>
    <col min="9" max="16384" width="9" style="618"/>
  </cols>
  <sheetData>
    <row r="1" s="569" customFormat="1" ht="16.5" spans="1:1">
      <c r="A1" s="460" t="s">
        <v>597</v>
      </c>
    </row>
    <row r="2" ht="24" spans="1:6">
      <c r="A2" s="619" t="s">
        <v>598</v>
      </c>
      <c r="B2" s="619"/>
      <c r="C2" s="619"/>
      <c r="D2" s="619"/>
      <c r="E2" s="619"/>
      <c r="F2" s="619"/>
    </row>
    <row r="3" s="617" customFormat="1" ht="19.5" customHeight="1" spans="1:6">
      <c r="A3" s="620" t="s">
        <v>1</v>
      </c>
      <c r="B3" s="620"/>
      <c r="C3" s="620"/>
      <c r="D3" s="620"/>
      <c r="E3" s="621"/>
      <c r="F3" s="621"/>
    </row>
    <row r="4" ht="27.95" customHeight="1" spans="1:6">
      <c r="A4" s="622" t="s">
        <v>75</v>
      </c>
      <c r="B4" s="623"/>
      <c r="C4" s="623"/>
      <c r="D4" s="623" t="s">
        <v>76</v>
      </c>
      <c r="E4" s="624"/>
      <c r="F4" s="625"/>
    </row>
    <row r="5" ht="27.95" customHeight="1" spans="1:6">
      <c r="A5" s="626" t="s">
        <v>77</v>
      </c>
      <c r="B5" s="1135" t="s">
        <v>591</v>
      </c>
      <c r="C5" s="628" t="s">
        <v>89</v>
      </c>
      <c r="D5" s="629" t="s">
        <v>77</v>
      </c>
      <c r="E5" s="1135" t="s">
        <v>591</v>
      </c>
      <c r="F5" s="630" t="s">
        <v>89</v>
      </c>
    </row>
    <row r="6" ht="27.95" customHeight="1" spans="1:6">
      <c r="A6" s="631" t="s">
        <v>213</v>
      </c>
      <c r="B6" s="632">
        <v>18972</v>
      </c>
      <c r="C6" s="633">
        <v>1615.37070524412</v>
      </c>
      <c r="D6" s="1136" t="s">
        <v>122</v>
      </c>
      <c r="E6" s="635"/>
      <c r="F6" s="636"/>
    </row>
    <row r="7" ht="27.95" customHeight="1" spans="1:6">
      <c r="A7" s="631" t="s">
        <v>214</v>
      </c>
      <c r="B7" s="632"/>
      <c r="C7" s="633"/>
      <c r="D7" s="634" t="s">
        <v>215</v>
      </c>
      <c r="E7" s="637">
        <v>206</v>
      </c>
      <c r="F7" s="636">
        <v>-16.3247897964986</v>
      </c>
    </row>
    <row r="8" ht="27.95" customHeight="1" spans="1:6">
      <c r="A8" s="631" t="s">
        <v>216</v>
      </c>
      <c r="B8" s="632"/>
      <c r="C8" s="633"/>
      <c r="D8" s="634" t="s">
        <v>217</v>
      </c>
      <c r="E8" s="635"/>
      <c r="F8" s="636"/>
    </row>
    <row r="9" ht="27.95" customHeight="1" spans="1:6">
      <c r="A9" s="631" t="s">
        <v>218</v>
      </c>
      <c r="B9" s="632"/>
      <c r="C9" s="633"/>
      <c r="D9" s="634" t="s">
        <v>219</v>
      </c>
      <c r="E9" s="635"/>
      <c r="F9" s="636"/>
    </row>
    <row r="10" ht="27.95" customHeight="1" spans="1:6">
      <c r="A10" s="631" t="s">
        <v>220</v>
      </c>
      <c r="B10" s="632">
        <v>0</v>
      </c>
      <c r="C10" s="633"/>
      <c r="D10" s="638" t="s">
        <v>221</v>
      </c>
      <c r="E10" s="635"/>
      <c r="F10" s="636"/>
    </row>
    <row r="11" ht="27.95" customHeight="1" spans="1:6">
      <c r="A11" s="631"/>
      <c r="B11" s="632"/>
      <c r="C11" s="633"/>
      <c r="D11" s="1137" t="s">
        <v>222</v>
      </c>
      <c r="E11" s="635"/>
      <c r="F11" s="636"/>
    </row>
    <row r="12" ht="27.95" customHeight="1" spans="1:6">
      <c r="A12" s="631"/>
      <c r="B12" s="632"/>
      <c r="C12" s="633"/>
      <c r="D12" s="639"/>
      <c r="E12" s="637"/>
      <c r="F12" s="636"/>
    </row>
    <row r="13" ht="27.95" customHeight="1" spans="1:6">
      <c r="A13" s="1138" t="s">
        <v>225</v>
      </c>
      <c r="B13" s="305">
        <f>SUM(B6:B10)</f>
        <v>18972</v>
      </c>
      <c r="C13" s="641">
        <v>1615.37070524412</v>
      </c>
      <c r="D13" s="1139" t="s">
        <v>226</v>
      </c>
      <c r="E13" s="643">
        <v>206</v>
      </c>
      <c r="F13" s="644">
        <v>-16.3247897964986</v>
      </c>
    </row>
    <row r="14" ht="27.95" customHeight="1" spans="1:6">
      <c r="A14" s="645" t="s">
        <v>160</v>
      </c>
      <c r="B14" s="632">
        <v>214</v>
      </c>
      <c r="C14" s="633"/>
      <c r="D14" s="639" t="s">
        <v>227</v>
      </c>
      <c r="E14" s="637">
        <v>18972</v>
      </c>
      <c r="F14" s="636"/>
    </row>
    <row r="15" ht="27.95" customHeight="1" spans="1:6">
      <c r="A15" s="1140" t="s">
        <v>228</v>
      </c>
      <c r="B15" s="297">
        <v>100</v>
      </c>
      <c r="C15" s="633"/>
      <c r="D15" s="1133" t="s">
        <v>229</v>
      </c>
      <c r="E15" s="637">
        <v>108</v>
      </c>
      <c r="F15" s="636"/>
    </row>
    <row r="16" ht="27.95" customHeight="1" spans="1:6">
      <c r="A16" s="631"/>
      <c r="B16" s="632"/>
      <c r="C16" s="633"/>
      <c r="D16" s="639" t="s">
        <v>599</v>
      </c>
      <c r="E16" s="637"/>
      <c r="F16" s="636"/>
    </row>
    <row r="17" ht="27.95" customHeight="1" spans="1:6">
      <c r="A17" s="648"/>
      <c r="B17" s="649"/>
      <c r="C17" s="650"/>
      <c r="D17" s="651"/>
      <c r="E17" s="652"/>
      <c r="F17" s="653"/>
    </row>
    <row r="18" ht="27.95" customHeight="1" spans="1:6">
      <c r="A18" s="1141" t="s">
        <v>230</v>
      </c>
      <c r="B18" s="315">
        <f>B13+B14+B15</f>
        <v>19286</v>
      </c>
      <c r="C18" s="655">
        <v>1228.23691460055</v>
      </c>
      <c r="D18" s="1142" t="s">
        <v>231</v>
      </c>
      <c r="E18" s="657">
        <v>19286</v>
      </c>
      <c r="F18" s="658">
        <v>1228.41074245252</v>
      </c>
    </row>
    <row r="19" ht="17.25" customHeight="1" spans="1:6">
      <c r="A19" s="617" t="s">
        <v>232</v>
      </c>
      <c r="B19" s="659"/>
      <c r="C19" s="660"/>
      <c r="D19" s="659"/>
      <c r="E19" s="659"/>
      <c r="F19" s="660"/>
    </row>
    <row r="20" spans="5:6">
      <c r="E20" s="661"/>
      <c r="F20" s="661"/>
    </row>
    <row r="21" ht="26.25" customHeight="1"/>
  </sheetData>
  <mergeCells count="4">
    <mergeCell ref="A2:F2"/>
    <mergeCell ref="E3:F3"/>
    <mergeCell ref="A4:C4"/>
    <mergeCell ref="D4:F4"/>
  </mergeCells>
  <printOptions horizontalCentered="1"/>
  <pageMargins left="0.393055555555556" right="0.393055555555556" top="0.314583333333333" bottom="0.393055555555556" header="0.236111111111111" footer="0.236111111111111"/>
  <pageSetup paperSize="9" scale="81" firstPageNumber="5" fitToHeight="0" orientation="portrait" useFirstPageNumber="1" horizontalDpi="600"/>
  <headerFooter differentOddEven="1">
    <oddFooter>&amp;C— &amp;P —</oddFooter>
    <evenFooter>&amp;C— &amp;P —</even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526"/>
  <sheetViews>
    <sheetView topLeftCell="A462" workbookViewId="0">
      <selection activeCell="B499" sqref="B499"/>
    </sheetView>
  </sheetViews>
  <sheetFormatPr defaultColWidth="8" defaultRowHeight="12.75" outlineLevelCol="3"/>
  <cols>
    <col min="1" max="1" width="19.25" style="599" customWidth="1"/>
    <col min="2" max="2" width="50.625" style="600" customWidth="1"/>
    <col min="3" max="3" width="21.625" style="601" customWidth="1"/>
    <col min="4" max="4" width="11.25" style="600" customWidth="1"/>
    <col min="5" max="16384" width="8" style="600"/>
  </cols>
  <sheetData>
    <row r="1" s="596" customFormat="1" ht="25" customHeight="1" spans="1:3">
      <c r="A1" s="602" t="s">
        <v>600</v>
      </c>
      <c r="C1" s="603"/>
    </row>
    <row r="2" ht="24" spans="1:3">
      <c r="A2" s="165" t="s">
        <v>601</v>
      </c>
      <c r="B2" s="165"/>
      <c r="C2" s="166"/>
    </row>
    <row r="3" ht="14.25" spans="1:3">
      <c r="A3" s="167" t="s">
        <v>602</v>
      </c>
      <c r="B3" s="167"/>
      <c r="C3" s="168"/>
    </row>
    <row r="4" spans="1:3">
      <c r="A4" s="604" t="s">
        <v>1</v>
      </c>
      <c r="B4" s="605"/>
      <c r="C4" s="606" t="s">
        <v>2</v>
      </c>
    </row>
    <row r="5" s="597" customFormat="1" ht="17" customHeight="1" spans="1:3">
      <c r="A5" s="607" t="s">
        <v>603</v>
      </c>
      <c r="B5" s="608" t="s">
        <v>604</v>
      </c>
      <c r="C5" s="609" t="s">
        <v>537</v>
      </c>
    </row>
    <row r="6" s="597" customFormat="1" ht="15" customHeight="1" spans="1:3">
      <c r="A6" s="234" t="s">
        <v>605</v>
      </c>
      <c r="B6" s="610"/>
      <c r="C6" s="586">
        <f>C7+C120+C125+C146+C168+C182+C210+C293+C341+C368+C381+C444+C460+C470+C477+C489+C500+C503+C519+C524</f>
        <v>741069.169922</v>
      </c>
    </row>
    <row r="7" s="598" customFormat="1" ht="15" customHeight="1" spans="1:3">
      <c r="A7" s="587">
        <v>201</v>
      </c>
      <c r="B7" s="611"/>
      <c r="C7" s="586">
        <v>43205.422155</v>
      </c>
    </row>
    <row r="8" s="598" customFormat="1" ht="15" customHeight="1" spans="1:3">
      <c r="A8" s="612">
        <v>20101</v>
      </c>
      <c r="B8" s="611"/>
      <c r="C8" s="586">
        <v>2182.23899</v>
      </c>
    </row>
    <row r="9" ht="15" customHeight="1" spans="1:3">
      <c r="A9" s="613">
        <v>2010101</v>
      </c>
      <c r="B9" s="614" t="s">
        <v>606</v>
      </c>
      <c r="C9" s="592">
        <v>1511.739801</v>
      </c>
    </row>
    <row r="10" ht="15" customHeight="1" spans="1:3">
      <c r="A10" s="613">
        <v>2010102</v>
      </c>
      <c r="B10" s="614" t="s">
        <v>607</v>
      </c>
      <c r="C10" s="592">
        <v>15.567536</v>
      </c>
    </row>
    <row r="11" ht="15" customHeight="1" spans="1:3">
      <c r="A11" s="613">
        <v>2010104</v>
      </c>
      <c r="B11" s="614" t="s">
        <v>608</v>
      </c>
      <c r="C11" s="592">
        <v>195.0577</v>
      </c>
    </row>
    <row r="12" ht="15" customHeight="1" spans="1:3">
      <c r="A12" s="613">
        <v>2010106</v>
      </c>
      <c r="B12" s="614" t="s">
        <v>609</v>
      </c>
      <c r="C12" s="592">
        <v>104.28256</v>
      </c>
    </row>
    <row r="13" ht="15" customHeight="1" spans="1:3">
      <c r="A13" s="613">
        <v>2010108</v>
      </c>
      <c r="B13" s="614" t="s">
        <v>610</v>
      </c>
      <c r="C13" s="592">
        <v>224.381661</v>
      </c>
    </row>
    <row r="14" ht="15" customHeight="1" spans="1:3">
      <c r="A14" s="613">
        <v>2010150</v>
      </c>
      <c r="B14" s="614" t="s">
        <v>611</v>
      </c>
      <c r="C14" s="592">
        <v>131.209732</v>
      </c>
    </row>
    <row r="15" s="598" customFormat="1" ht="15" customHeight="1" spans="1:3">
      <c r="A15" s="612">
        <v>20102</v>
      </c>
      <c r="B15" s="611"/>
      <c r="C15" s="586">
        <v>1669.485879</v>
      </c>
    </row>
    <row r="16" ht="15" customHeight="1" spans="1:3">
      <c r="A16" s="613">
        <v>2010201</v>
      </c>
      <c r="B16" s="614" t="s">
        <v>606</v>
      </c>
      <c r="C16" s="592">
        <v>1245.819851</v>
      </c>
    </row>
    <row r="17" s="598" customFormat="1" ht="15" customHeight="1" spans="1:4">
      <c r="A17" s="613">
        <v>2010202</v>
      </c>
      <c r="B17" s="614" t="s">
        <v>607</v>
      </c>
      <c r="C17" s="592">
        <v>154.059675</v>
      </c>
      <c r="D17" s="600"/>
    </row>
    <row r="18" ht="15" customHeight="1" spans="1:3">
      <c r="A18" s="613">
        <v>2010204</v>
      </c>
      <c r="B18" s="614" t="s">
        <v>612</v>
      </c>
      <c r="C18" s="592">
        <v>148.398522</v>
      </c>
    </row>
    <row r="19" ht="15" customHeight="1" spans="1:3">
      <c r="A19" s="613">
        <v>2010205</v>
      </c>
      <c r="B19" s="614" t="s">
        <v>613</v>
      </c>
      <c r="C19" s="592">
        <v>23</v>
      </c>
    </row>
    <row r="20" ht="15" customHeight="1" spans="1:3">
      <c r="A20" s="613">
        <v>2010206</v>
      </c>
      <c r="B20" s="614" t="s">
        <v>614</v>
      </c>
      <c r="C20" s="592">
        <v>30</v>
      </c>
    </row>
    <row r="21" ht="15" customHeight="1" spans="1:3">
      <c r="A21" s="613">
        <v>2010250</v>
      </c>
      <c r="B21" s="614" t="s">
        <v>611</v>
      </c>
      <c r="C21" s="592">
        <v>68.207831</v>
      </c>
    </row>
    <row r="22" s="598" customFormat="1" ht="15" customHeight="1" spans="1:3">
      <c r="A22" s="612">
        <v>20103</v>
      </c>
      <c r="B22" s="611"/>
      <c r="C22" s="586">
        <v>12494.990466</v>
      </c>
    </row>
    <row r="23" ht="15" customHeight="1" spans="1:3">
      <c r="A23" s="613">
        <v>2010301</v>
      </c>
      <c r="B23" s="614" t="s">
        <v>606</v>
      </c>
      <c r="C23" s="592">
        <v>1934.97854</v>
      </c>
    </row>
    <row r="24" ht="15" customHeight="1" spans="1:3">
      <c r="A24" s="613">
        <v>2010302</v>
      </c>
      <c r="B24" s="614" t="s">
        <v>607</v>
      </c>
      <c r="C24" s="592">
        <v>4829.686148</v>
      </c>
    </row>
    <row r="25" s="598" customFormat="1" ht="15" customHeight="1" spans="1:4">
      <c r="A25" s="613">
        <v>2010303</v>
      </c>
      <c r="B25" s="614" t="s">
        <v>615</v>
      </c>
      <c r="C25" s="592">
        <v>1453.580642</v>
      </c>
      <c r="D25" s="600"/>
    </row>
    <row r="26" ht="15" customHeight="1" spans="1:3">
      <c r="A26" s="613">
        <v>2010350</v>
      </c>
      <c r="B26" s="614" t="s">
        <v>611</v>
      </c>
      <c r="C26" s="592">
        <v>3387.738493</v>
      </c>
    </row>
    <row r="27" ht="15" customHeight="1" spans="1:3">
      <c r="A27" s="613">
        <v>2010399</v>
      </c>
      <c r="B27" s="614" t="s">
        <v>616</v>
      </c>
      <c r="C27" s="592">
        <v>889.006643</v>
      </c>
    </row>
    <row r="28" s="598" customFormat="1" ht="15" customHeight="1" spans="1:3">
      <c r="A28" s="612">
        <v>20104</v>
      </c>
      <c r="B28" s="611"/>
      <c r="C28" s="586">
        <v>2298.624063</v>
      </c>
    </row>
    <row r="29" ht="15" customHeight="1" spans="1:3">
      <c r="A29" s="613">
        <v>2010401</v>
      </c>
      <c r="B29" s="614" t="s">
        <v>606</v>
      </c>
      <c r="C29" s="592">
        <v>563.727691</v>
      </c>
    </row>
    <row r="30" ht="15" customHeight="1" spans="1:3">
      <c r="A30" s="613">
        <v>2010402</v>
      </c>
      <c r="B30" s="614" t="s">
        <v>607</v>
      </c>
      <c r="C30" s="592">
        <v>688.070073</v>
      </c>
    </row>
    <row r="31" s="598" customFormat="1" ht="15" customHeight="1" spans="1:4">
      <c r="A31" s="613">
        <v>2010406</v>
      </c>
      <c r="B31" s="614" t="s">
        <v>617</v>
      </c>
      <c r="C31" s="592">
        <v>35</v>
      </c>
      <c r="D31" s="600"/>
    </row>
    <row r="32" ht="15" customHeight="1" spans="1:3">
      <c r="A32" s="613">
        <v>2010408</v>
      </c>
      <c r="B32" s="614" t="s">
        <v>618</v>
      </c>
      <c r="C32" s="592">
        <v>30.4</v>
      </c>
    </row>
    <row r="33" ht="15" customHeight="1" spans="1:3">
      <c r="A33" s="613">
        <v>2010450</v>
      </c>
      <c r="B33" s="614" t="s">
        <v>611</v>
      </c>
      <c r="C33" s="592">
        <v>801.447802</v>
      </c>
    </row>
    <row r="34" ht="15" customHeight="1" spans="1:3">
      <c r="A34" s="613">
        <v>2010499</v>
      </c>
      <c r="B34" s="614" t="s">
        <v>619</v>
      </c>
      <c r="C34" s="592">
        <v>179.978497</v>
      </c>
    </row>
    <row r="35" s="598" customFormat="1" ht="15" customHeight="1" spans="1:3">
      <c r="A35" s="612">
        <v>20105</v>
      </c>
      <c r="B35" s="611"/>
      <c r="C35" s="586">
        <v>652.33925</v>
      </c>
    </row>
    <row r="36" ht="15" customHeight="1" spans="1:3">
      <c r="A36" s="613">
        <v>2010501</v>
      </c>
      <c r="B36" s="614" t="s">
        <v>606</v>
      </c>
      <c r="C36" s="592">
        <v>460.679706</v>
      </c>
    </row>
    <row r="37" s="598" customFormat="1" ht="15" customHeight="1" spans="1:4">
      <c r="A37" s="613">
        <v>2010502</v>
      </c>
      <c r="B37" s="614" t="s">
        <v>607</v>
      </c>
      <c r="C37" s="592">
        <v>3.92742</v>
      </c>
      <c r="D37" s="600"/>
    </row>
    <row r="38" ht="15" customHeight="1" spans="1:3">
      <c r="A38" s="613">
        <v>2010505</v>
      </c>
      <c r="B38" s="614" t="s">
        <v>620</v>
      </c>
      <c r="C38" s="592">
        <v>10.83</v>
      </c>
    </row>
    <row r="39" ht="15" customHeight="1" spans="1:3">
      <c r="A39" s="613">
        <v>2010506</v>
      </c>
      <c r="B39" s="614" t="s">
        <v>621</v>
      </c>
      <c r="C39" s="592">
        <v>11.65</v>
      </c>
    </row>
    <row r="40" ht="15" customHeight="1" spans="1:3">
      <c r="A40" s="613">
        <v>2010507</v>
      </c>
      <c r="B40" s="614" t="s">
        <v>622</v>
      </c>
      <c r="C40" s="592">
        <v>22.879189</v>
      </c>
    </row>
    <row r="41" ht="15" customHeight="1" spans="1:3">
      <c r="A41" s="613">
        <v>2010508</v>
      </c>
      <c r="B41" s="614" t="s">
        <v>623</v>
      </c>
      <c r="C41" s="592">
        <v>142.372935</v>
      </c>
    </row>
    <row r="42" s="598" customFormat="1" ht="15" customHeight="1" spans="1:3">
      <c r="A42" s="612">
        <v>20106</v>
      </c>
      <c r="B42" s="611"/>
      <c r="C42" s="586">
        <v>2951.339681</v>
      </c>
    </row>
    <row r="43" ht="15" customHeight="1" spans="1:3">
      <c r="A43" s="613">
        <v>2010601</v>
      </c>
      <c r="B43" s="614" t="s">
        <v>606</v>
      </c>
      <c r="C43" s="592">
        <v>1569.968905</v>
      </c>
    </row>
    <row r="44" s="598" customFormat="1" ht="15" customHeight="1" spans="1:4">
      <c r="A44" s="613">
        <v>2010602</v>
      </c>
      <c r="B44" s="614" t="s">
        <v>607</v>
      </c>
      <c r="C44" s="592">
        <v>494.141346</v>
      </c>
      <c r="D44" s="600"/>
    </row>
    <row r="45" ht="15" customHeight="1" spans="1:3">
      <c r="A45" s="613">
        <v>2010605</v>
      </c>
      <c r="B45" s="614" t="s">
        <v>624</v>
      </c>
      <c r="C45" s="592">
        <v>44.76</v>
      </c>
    </row>
    <row r="46" ht="15" customHeight="1" spans="1:3">
      <c r="A46" s="613">
        <v>2010650</v>
      </c>
      <c r="B46" s="614" t="s">
        <v>611</v>
      </c>
      <c r="C46" s="592">
        <v>377.06953</v>
      </c>
    </row>
    <row r="47" ht="15" customHeight="1" spans="1:3">
      <c r="A47" s="613">
        <v>2010699</v>
      </c>
      <c r="B47" s="614" t="s">
        <v>625</v>
      </c>
      <c r="C47" s="592">
        <v>465.3999</v>
      </c>
    </row>
    <row r="48" s="598" customFormat="1" ht="15" customHeight="1" spans="1:3">
      <c r="A48" s="612">
        <v>20107</v>
      </c>
      <c r="B48" s="611"/>
      <c r="C48" s="586">
        <v>2435.5</v>
      </c>
    </row>
    <row r="49" ht="15" customHeight="1" spans="1:3">
      <c r="A49" s="613">
        <v>2010701</v>
      </c>
      <c r="B49" s="614" t="s">
        <v>606</v>
      </c>
      <c r="C49" s="592">
        <v>1943.238</v>
      </c>
    </row>
    <row r="50" s="598" customFormat="1" ht="15" customHeight="1" spans="1:4">
      <c r="A50" s="613">
        <v>2010702</v>
      </c>
      <c r="B50" s="614" t="s">
        <v>607</v>
      </c>
      <c r="C50" s="592">
        <v>492.262</v>
      </c>
      <c r="D50" s="600"/>
    </row>
    <row r="51" s="598" customFormat="1" ht="15" customHeight="1" spans="1:3">
      <c r="A51" s="612">
        <v>20108</v>
      </c>
      <c r="B51" s="611"/>
      <c r="C51" s="586">
        <v>91.76609</v>
      </c>
    </row>
    <row r="52" s="598" customFormat="1" ht="15" customHeight="1" spans="1:4">
      <c r="A52" s="613">
        <v>2010804</v>
      </c>
      <c r="B52" s="614" t="s">
        <v>626</v>
      </c>
      <c r="C52" s="592">
        <v>91.76609</v>
      </c>
      <c r="D52" s="600"/>
    </row>
    <row r="53" s="598" customFormat="1" ht="15" customHeight="1" spans="1:3">
      <c r="A53" s="612">
        <v>20111</v>
      </c>
      <c r="B53" s="611"/>
      <c r="C53" s="586">
        <v>4830.334717</v>
      </c>
    </row>
    <row r="54" ht="15" customHeight="1" spans="1:3">
      <c r="A54" s="613">
        <v>2011101</v>
      </c>
      <c r="B54" s="614" t="s">
        <v>606</v>
      </c>
      <c r="C54" s="592">
        <v>3307.557801</v>
      </c>
    </row>
    <row r="55" s="598" customFormat="1" ht="15" customHeight="1" spans="1:4">
      <c r="A55" s="613">
        <v>2011102</v>
      </c>
      <c r="B55" s="614" t="s">
        <v>607</v>
      </c>
      <c r="C55" s="592">
        <v>1243.683172</v>
      </c>
      <c r="D55" s="600"/>
    </row>
    <row r="56" ht="15" customHeight="1" spans="1:3">
      <c r="A56" s="613">
        <v>2011150</v>
      </c>
      <c r="B56" s="614" t="s">
        <v>611</v>
      </c>
      <c r="C56" s="592">
        <v>279.093744</v>
      </c>
    </row>
    <row r="57" s="598" customFormat="1" ht="15" customHeight="1" spans="1:3">
      <c r="A57" s="612">
        <v>20113</v>
      </c>
      <c r="B57" s="611"/>
      <c r="C57" s="586">
        <v>1152.274019</v>
      </c>
    </row>
    <row r="58" ht="15" customHeight="1" spans="1:3">
      <c r="A58" s="613">
        <v>2011301</v>
      </c>
      <c r="B58" s="614" t="s">
        <v>606</v>
      </c>
      <c r="C58" s="592">
        <v>340.828559</v>
      </c>
    </row>
    <row r="59" s="598" customFormat="1" ht="15" customHeight="1" spans="1:4">
      <c r="A59" s="613">
        <v>2011302</v>
      </c>
      <c r="B59" s="614" t="s">
        <v>607</v>
      </c>
      <c r="C59" s="592">
        <v>174.787806</v>
      </c>
      <c r="D59" s="600"/>
    </row>
    <row r="60" ht="15" customHeight="1" spans="1:3">
      <c r="A60" s="613">
        <v>2011307</v>
      </c>
      <c r="B60" s="614" t="s">
        <v>627</v>
      </c>
      <c r="C60" s="592">
        <v>216.572</v>
      </c>
    </row>
    <row r="61" ht="15" customHeight="1" spans="1:3">
      <c r="A61" s="613">
        <v>2011308</v>
      </c>
      <c r="B61" s="614" t="s">
        <v>628</v>
      </c>
      <c r="C61" s="592">
        <v>30</v>
      </c>
    </row>
    <row r="62" ht="15" customHeight="1" spans="1:3">
      <c r="A62" s="613">
        <v>2011350</v>
      </c>
      <c r="B62" s="614" t="s">
        <v>611</v>
      </c>
      <c r="C62" s="592">
        <v>390.085654</v>
      </c>
    </row>
    <row r="63" s="598" customFormat="1" ht="15" customHeight="1" spans="1:3">
      <c r="A63" s="612">
        <v>20123</v>
      </c>
      <c r="B63" s="611"/>
      <c r="C63" s="586">
        <v>5</v>
      </c>
    </row>
    <row r="64" ht="15" customHeight="1" spans="1:3">
      <c r="A64" s="613">
        <v>2012304</v>
      </c>
      <c r="B64" s="614" t="s">
        <v>629</v>
      </c>
      <c r="C64" s="592">
        <v>5</v>
      </c>
    </row>
    <row r="65" s="598" customFormat="1" ht="15" customHeight="1" spans="1:3">
      <c r="A65" s="612">
        <v>20125</v>
      </c>
      <c r="B65" s="611"/>
      <c r="C65" s="586">
        <v>138.364531</v>
      </c>
    </row>
    <row r="66" s="598" customFormat="1" ht="15" customHeight="1" spans="1:4">
      <c r="A66" s="613">
        <v>2012501</v>
      </c>
      <c r="B66" s="614" t="s">
        <v>606</v>
      </c>
      <c r="C66" s="592">
        <v>129.298472</v>
      </c>
      <c r="D66" s="600"/>
    </row>
    <row r="67" ht="15" customHeight="1" spans="1:3">
      <c r="A67" s="613">
        <v>2012502</v>
      </c>
      <c r="B67" s="614" t="s">
        <v>607</v>
      </c>
      <c r="C67" s="592">
        <v>9.066059</v>
      </c>
    </row>
    <row r="68" s="598" customFormat="1" ht="15" customHeight="1" spans="1:3">
      <c r="A68" s="612">
        <v>20126</v>
      </c>
      <c r="B68" s="611"/>
      <c r="C68" s="586">
        <v>544.036394</v>
      </c>
    </row>
    <row r="69" ht="15" customHeight="1" spans="1:3">
      <c r="A69" s="613">
        <v>2012601</v>
      </c>
      <c r="B69" s="614" t="s">
        <v>606</v>
      </c>
      <c r="C69" s="592">
        <v>413.190405</v>
      </c>
    </row>
    <row r="70" ht="15" customHeight="1" spans="1:3">
      <c r="A70" s="613">
        <v>2012602</v>
      </c>
      <c r="B70" s="614" t="s">
        <v>607</v>
      </c>
      <c r="C70" s="592">
        <v>3.077</v>
      </c>
    </row>
    <row r="71" s="598" customFormat="1" ht="15" customHeight="1" spans="1:4">
      <c r="A71" s="613">
        <v>2012604</v>
      </c>
      <c r="B71" s="614" t="s">
        <v>630</v>
      </c>
      <c r="C71" s="592">
        <v>127.768989</v>
      </c>
      <c r="D71" s="600"/>
    </row>
    <row r="72" s="598" customFormat="1" ht="15" customHeight="1" spans="1:3">
      <c r="A72" s="612">
        <v>20128</v>
      </c>
      <c r="B72" s="611"/>
      <c r="C72" s="586">
        <v>365.86438</v>
      </c>
    </row>
    <row r="73" ht="15" customHeight="1" spans="1:3">
      <c r="A73" s="613">
        <v>2012801</v>
      </c>
      <c r="B73" s="614" t="s">
        <v>606</v>
      </c>
      <c r="C73" s="592">
        <v>291.667486</v>
      </c>
    </row>
    <row r="74" ht="15" customHeight="1" spans="1:3">
      <c r="A74" s="613">
        <v>2012802</v>
      </c>
      <c r="B74" s="614" t="s">
        <v>607</v>
      </c>
      <c r="C74" s="592">
        <v>54.70195</v>
      </c>
    </row>
    <row r="75" s="598" customFormat="1" ht="15" customHeight="1" spans="1:4">
      <c r="A75" s="613">
        <v>2012899</v>
      </c>
      <c r="B75" s="614" t="s">
        <v>631</v>
      </c>
      <c r="C75" s="592">
        <v>19.494944</v>
      </c>
      <c r="D75" s="600"/>
    </row>
    <row r="76" s="598" customFormat="1" ht="15" customHeight="1" spans="1:3">
      <c r="A76" s="612">
        <v>20129</v>
      </c>
      <c r="B76" s="611"/>
      <c r="C76" s="586">
        <v>1994.754994</v>
      </c>
    </row>
    <row r="77" ht="15" customHeight="1" spans="1:3">
      <c r="A77" s="613">
        <v>2012901</v>
      </c>
      <c r="B77" s="614" t="s">
        <v>606</v>
      </c>
      <c r="C77" s="592">
        <v>847.334406</v>
      </c>
    </row>
    <row r="78" s="598" customFormat="1" ht="15" customHeight="1" spans="1:4">
      <c r="A78" s="613">
        <v>2012902</v>
      </c>
      <c r="B78" s="614" t="s">
        <v>607</v>
      </c>
      <c r="C78" s="592">
        <v>148.135268</v>
      </c>
      <c r="D78" s="600"/>
    </row>
    <row r="79" ht="15" customHeight="1" spans="1:3">
      <c r="A79" s="613">
        <v>2012950</v>
      </c>
      <c r="B79" s="614" t="s">
        <v>611</v>
      </c>
      <c r="C79" s="592">
        <v>409.451584</v>
      </c>
    </row>
    <row r="80" ht="15" customHeight="1" spans="1:3">
      <c r="A80" s="613">
        <v>2012999</v>
      </c>
      <c r="B80" s="614" t="s">
        <v>632</v>
      </c>
      <c r="C80" s="592">
        <v>589.833736</v>
      </c>
    </row>
    <row r="81" s="598" customFormat="1" ht="15" customHeight="1" spans="1:3">
      <c r="A81" s="612">
        <v>20131</v>
      </c>
      <c r="B81" s="611"/>
      <c r="C81" s="586">
        <v>4910.275123</v>
      </c>
    </row>
    <row r="82" ht="15" customHeight="1" spans="1:3">
      <c r="A82" s="613">
        <v>2013101</v>
      </c>
      <c r="B82" s="614" t="s">
        <v>606</v>
      </c>
      <c r="C82" s="592">
        <v>1825.955389</v>
      </c>
    </row>
    <row r="83" s="598" customFormat="1" ht="15" customHeight="1" spans="1:4">
      <c r="A83" s="613">
        <v>2013102</v>
      </c>
      <c r="B83" s="614" t="s">
        <v>607</v>
      </c>
      <c r="C83" s="592">
        <v>397.191029</v>
      </c>
      <c r="D83" s="600"/>
    </row>
    <row r="84" ht="15" customHeight="1" spans="1:3">
      <c r="A84" s="613">
        <v>2013105</v>
      </c>
      <c r="B84" s="614" t="s">
        <v>633</v>
      </c>
      <c r="C84" s="592">
        <v>2109.91719</v>
      </c>
    </row>
    <row r="85" ht="15" customHeight="1" spans="1:3">
      <c r="A85" s="613">
        <v>2013150</v>
      </c>
      <c r="B85" s="614" t="s">
        <v>611</v>
      </c>
      <c r="C85" s="592">
        <v>346.489863</v>
      </c>
    </row>
    <row r="86" ht="15" customHeight="1" spans="1:3">
      <c r="A86" s="613">
        <v>2013199</v>
      </c>
      <c r="B86" s="614" t="s">
        <v>634</v>
      </c>
      <c r="C86" s="592">
        <v>230.721652</v>
      </c>
    </row>
    <row r="87" s="598" customFormat="1" ht="15" customHeight="1" spans="1:3">
      <c r="A87" s="612">
        <v>20132</v>
      </c>
      <c r="B87" s="611"/>
      <c r="C87" s="586">
        <v>1093.367275</v>
      </c>
    </row>
    <row r="88" ht="15" customHeight="1" spans="1:3">
      <c r="A88" s="613">
        <v>2013201</v>
      </c>
      <c r="B88" s="614" t="s">
        <v>606</v>
      </c>
      <c r="C88" s="592">
        <v>536.740805</v>
      </c>
    </row>
    <row r="89" s="598" customFormat="1" ht="15" customHeight="1" spans="1:4">
      <c r="A89" s="613">
        <v>2013202</v>
      </c>
      <c r="B89" s="614" t="s">
        <v>607</v>
      </c>
      <c r="C89" s="592">
        <v>475.109534</v>
      </c>
      <c r="D89" s="600"/>
    </row>
    <row r="90" ht="15" customHeight="1" spans="1:3">
      <c r="A90" s="613">
        <v>2013250</v>
      </c>
      <c r="B90" s="614" t="s">
        <v>611</v>
      </c>
      <c r="C90" s="592">
        <v>74.643936</v>
      </c>
    </row>
    <row r="91" ht="15" customHeight="1" spans="1:3">
      <c r="A91" s="613">
        <v>2013299</v>
      </c>
      <c r="B91" s="614" t="s">
        <v>635</v>
      </c>
      <c r="C91" s="592">
        <v>6.873</v>
      </c>
    </row>
    <row r="92" s="598" customFormat="1" ht="15" customHeight="1" spans="1:3">
      <c r="A92" s="612">
        <v>20133</v>
      </c>
      <c r="B92" s="611"/>
      <c r="C92" s="586">
        <v>921.29383</v>
      </c>
    </row>
    <row r="93" ht="15" customHeight="1" spans="1:3">
      <c r="A93" s="613">
        <v>2013301</v>
      </c>
      <c r="B93" s="614" t="s">
        <v>606</v>
      </c>
      <c r="C93" s="592">
        <v>277.449986</v>
      </c>
    </row>
    <row r="94" s="598" customFormat="1" ht="15" customHeight="1" spans="1:4">
      <c r="A94" s="613">
        <v>2013302</v>
      </c>
      <c r="B94" s="614" t="s">
        <v>607</v>
      </c>
      <c r="C94" s="592">
        <v>536.590257</v>
      </c>
      <c r="D94" s="600"/>
    </row>
    <row r="95" ht="15" customHeight="1" spans="1:3">
      <c r="A95" s="613">
        <v>2013350</v>
      </c>
      <c r="B95" s="614" t="s">
        <v>611</v>
      </c>
      <c r="C95" s="592">
        <v>107.253587</v>
      </c>
    </row>
    <row r="96" s="598" customFormat="1" ht="15" customHeight="1" spans="1:3">
      <c r="A96" s="612">
        <v>20134</v>
      </c>
      <c r="B96" s="611"/>
      <c r="C96" s="586">
        <v>644.572887</v>
      </c>
    </row>
    <row r="97" ht="15" customHeight="1" spans="1:3">
      <c r="A97" s="613">
        <v>2013401</v>
      </c>
      <c r="B97" s="614" t="s">
        <v>606</v>
      </c>
      <c r="C97" s="592">
        <v>226.324865</v>
      </c>
    </row>
    <row r="98" s="598" customFormat="1" ht="15" customHeight="1" spans="1:4">
      <c r="A98" s="613">
        <v>2013402</v>
      </c>
      <c r="B98" s="614" t="s">
        <v>607</v>
      </c>
      <c r="C98" s="592">
        <v>66.40583</v>
      </c>
      <c r="D98" s="600"/>
    </row>
    <row r="99" ht="15" customHeight="1" spans="1:3">
      <c r="A99" s="613">
        <v>2013404</v>
      </c>
      <c r="B99" s="614" t="s">
        <v>636</v>
      </c>
      <c r="C99" s="592">
        <v>79.267784</v>
      </c>
    </row>
    <row r="100" ht="15" customHeight="1" spans="1:3">
      <c r="A100" s="613">
        <v>2013405</v>
      </c>
      <c r="B100" s="614" t="s">
        <v>637</v>
      </c>
      <c r="C100" s="592">
        <v>21.4225</v>
      </c>
    </row>
    <row r="101" ht="15" customHeight="1" spans="1:3">
      <c r="A101" s="613">
        <v>2013450</v>
      </c>
      <c r="B101" s="614" t="s">
        <v>611</v>
      </c>
      <c r="C101" s="592">
        <v>205.761908</v>
      </c>
    </row>
    <row r="102" ht="15" customHeight="1" spans="1:3">
      <c r="A102" s="613">
        <v>2013499</v>
      </c>
      <c r="B102" s="614" t="s">
        <v>638</v>
      </c>
      <c r="C102" s="592">
        <v>45.39</v>
      </c>
    </row>
    <row r="103" s="598" customFormat="1" ht="15" customHeight="1" spans="1:3">
      <c r="A103" s="612">
        <v>20137</v>
      </c>
      <c r="B103" s="611"/>
      <c r="C103" s="586">
        <v>533.807584</v>
      </c>
    </row>
    <row r="104" ht="15" customHeight="1" spans="1:3">
      <c r="A104" s="613">
        <v>2013701</v>
      </c>
      <c r="B104" s="614" t="s">
        <v>606</v>
      </c>
      <c r="C104" s="592">
        <v>132.544253</v>
      </c>
    </row>
    <row r="105" s="598" customFormat="1" ht="15" customHeight="1" spans="1:4">
      <c r="A105" s="613">
        <v>2013702</v>
      </c>
      <c r="B105" s="614" t="s">
        <v>607</v>
      </c>
      <c r="C105" s="592">
        <v>165.996143</v>
      </c>
      <c r="D105" s="600"/>
    </row>
    <row r="106" ht="15" customHeight="1" spans="1:3">
      <c r="A106" s="613">
        <v>2013750</v>
      </c>
      <c r="B106" s="614" t="s">
        <v>611</v>
      </c>
      <c r="C106" s="592">
        <v>235.267188</v>
      </c>
    </row>
    <row r="107" s="598" customFormat="1" ht="15" customHeight="1" spans="1:3">
      <c r="A107" s="612">
        <v>20138</v>
      </c>
      <c r="B107" s="611"/>
      <c r="C107" s="586">
        <v>145.078452</v>
      </c>
    </row>
    <row r="108" ht="15" customHeight="1" spans="1:3">
      <c r="A108" s="613">
        <v>2013804</v>
      </c>
      <c r="B108" s="614" t="s">
        <v>639</v>
      </c>
      <c r="C108" s="592">
        <v>6.714</v>
      </c>
    </row>
    <row r="109" s="598" customFormat="1" ht="15" customHeight="1" spans="1:4">
      <c r="A109" s="613">
        <v>2013816</v>
      </c>
      <c r="B109" s="614" t="s">
        <v>640</v>
      </c>
      <c r="C109" s="592">
        <v>132.364452</v>
      </c>
      <c r="D109" s="600"/>
    </row>
    <row r="110" ht="15" customHeight="1" spans="1:3">
      <c r="A110" s="613">
        <v>2013899</v>
      </c>
      <c r="B110" s="614" t="s">
        <v>641</v>
      </c>
      <c r="C110" s="592">
        <v>6</v>
      </c>
    </row>
    <row r="111" s="598" customFormat="1" ht="15" customHeight="1" spans="1:3">
      <c r="A111" s="612">
        <v>20139</v>
      </c>
      <c r="B111" s="611"/>
      <c r="C111" s="586">
        <v>518.161395</v>
      </c>
    </row>
    <row r="112" ht="15" customHeight="1" spans="1:3">
      <c r="A112" s="613">
        <v>2013901</v>
      </c>
      <c r="B112" s="614" t="s">
        <v>606</v>
      </c>
      <c r="C112" s="592">
        <v>185.287345</v>
      </c>
    </row>
    <row r="113" ht="15" customHeight="1" spans="1:3">
      <c r="A113" s="613">
        <v>2013902</v>
      </c>
      <c r="B113" s="614" t="s">
        <v>607</v>
      </c>
      <c r="C113" s="592">
        <v>155.489504</v>
      </c>
    </row>
    <row r="114" ht="15" customHeight="1" spans="1:3">
      <c r="A114" s="613">
        <v>2013904</v>
      </c>
      <c r="B114" s="614" t="s">
        <v>633</v>
      </c>
      <c r="C114" s="592">
        <v>74.14</v>
      </c>
    </row>
    <row r="115" ht="15" customHeight="1" spans="1:3">
      <c r="A115" s="613">
        <v>2013950</v>
      </c>
      <c r="B115" s="614" t="s">
        <v>611</v>
      </c>
      <c r="C115" s="592">
        <v>103.244546</v>
      </c>
    </row>
    <row r="116" s="598" customFormat="1" ht="15" customHeight="1" spans="1:3">
      <c r="A116" s="612">
        <v>20140</v>
      </c>
      <c r="B116" s="611"/>
      <c r="C116" s="586">
        <v>631.952155</v>
      </c>
    </row>
    <row r="117" s="598" customFormat="1" ht="15" customHeight="1" spans="1:4">
      <c r="A117" s="613">
        <v>2014001</v>
      </c>
      <c r="B117" s="614" t="s">
        <v>606</v>
      </c>
      <c r="C117" s="592">
        <v>210.535944</v>
      </c>
      <c r="D117" s="600"/>
    </row>
    <row r="118" ht="15" customHeight="1" spans="1:3">
      <c r="A118" s="613">
        <v>2014004</v>
      </c>
      <c r="B118" s="614" t="s">
        <v>642</v>
      </c>
      <c r="C118" s="592">
        <v>169.506074</v>
      </c>
    </row>
    <row r="119" ht="15" customHeight="1" spans="1:3">
      <c r="A119" s="613">
        <v>2014050</v>
      </c>
      <c r="B119" s="614" t="s">
        <v>611</v>
      </c>
      <c r="C119" s="592">
        <v>251.910137</v>
      </c>
    </row>
    <row r="120" s="598" customFormat="1" ht="15" customHeight="1" spans="1:3">
      <c r="A120" s="587">
        <v>203</v>
      </c>
      <c r="B120" s="611"/>
      <c r="C120" s="586">
        <v>645.104507</v>
      </c>
    </row>
    <row r="121" s="598" customFormat="1" ht="15" customHeight="1" spans="1:3">
      <c r="A121" s="612">
        <v>20306</v>
      </c>
      <c r="B121" s="611"/>
      <c r="C121" s="586">
        <v>645.104507</v>
      </c>
    </row>
    <row r="122" s="598" customFormat="1" ht="15" customHeight="1" spans="1:4">
      <c r="A122" s="613">
        <v>2030601</v>
      </c>
      <c r="B122" s="614" t="s">
        <v>643</v>
      </c>
      <c r="C122" s="592">
        <v>59.69</v>
      </c>
      <c r="D122" s="600"/>
    </row>
    <row r="123" ht="15" customHeight="1" spans="1:3">
      <c r="A123" s="613">
        <v>2030607</v>
      </c>
      <c r="B123" s="614" t="s">
        <v>644</v>
      </c>
      <c r="C123" s="592">
        <v>584.590003</v>
      </c>
    </row>
    <row r="124" ht="15" customHeight="1" spans="1:3">
      <c r="A124" s="613">
        <v>2030699</v>
      </c>
      <c r="B124" s="614" t="s">
        <v>645</v>
      </c>
      <c r="C124" s="592">
        <v>0.824504</v>
      </c>
    </row>
    <row r="125" s="598" customFormat="1" ht="15" customHeight="1" spans="1:3">
      <c r="A125" s="587">
        <v>204</v>
      </c>
      <c r="B125" s="611"/>
      <c r="C125" s="586">
        <v>29143.572404</v>
      </c>
    </row>
    <row r="126" s="598" customFormat="1" ht="15" customHeight="1" spans="1:3">
      <c r="A126" s="612">
        <v>20401</v>
      </c>
      <c r="B126" s="611"/>
      <c r="C126" s="586">
        <v>30</v>
      </c>
    </row>
    <row r="127" ht="15" customHeight="1" spans="1:3">
      <c r="A127" s="613">
        <v>2040199</v>
      </c>
      <c r="B127" s="614" t="s">
        <v>646</v>
      </c>
      <c r="C127" s="592">
        <v>30</v>
      </c>
    </row>
    <row r="128" s="598" customFormat="1" ht="15" customHeight="1" spans="1:3">
      <c r="A128" s="612">
        <v>20402</v>
      </c>
      <c r="B128" s="611"/>
      <c r="C128" s="586">
        <v>26064.777581</v>
      </c>
    </row>
    <row r="129" s="598" customFormat="1" ht="15" customHeight="1" spans="1:4">
      <c r="A129" s="613">
        <v>2040201</v>
      </c>
      <c r="B129" s="614" t="s">
        <v>606</v>
      </c>
      <c r="C129" s="592">
        <v>19568.697647</v>
      </c>
      <c r="D129" s="600"/>
    </row>
    <row r="130" ht="15" customHeight="1" spans="1:3">
      <c r="A130" s="613">
        <v>2040202</v>
      </c>
      <c r="B130" s="614" t="s">
        <v>607</v>
      </c>
      <c r="C130" s="592">
        <v>1652.61996</v>
      </c>
    </row>
    <row r="131" ht="15" customHeight="1" spans="1:3">
      <c r="A131" s="613">
        <v>2040220</v>
      </c>
      <c r="B131" s="614" t="s">
        <v>647</v>
      </c>
      <c r="C131" s="592">
        <v>4843.459974</v>
      </c>
    </row>
    <row r="132" s="598" customFormat="1" ht="15" customHeight="1" spans="1:3">
      <c r="A132" s="612">
        <v>20406</v>
      </c>
      <c r="B132" s="611"/>
      <c r="C132" s="586">
        <v>2600.710376</v>
      </c>
    </row>
    <row r="133" s="598" customFormat="1" ht="15" customHeight="1" spans="1:4">
      <c r="A133" s="613">
        <v>2040601</v>
      </c>
      <c r="B133" s="614" t="s">
        <v>606</v>
      </c>
      <c r="C133" s="592">
        <v>1519.59439</v>
      </c>
      <c r="D133" s="600"/>
    </row>
    <row r="134" s="598" customFormat="1" ht="15" customHeight="1" spans="1:4">
      <c r="A134" s="613">
        <v>2040602</v>
      </c>
      <c r="B134" s="614" t="s">
        <v>607</v>
      </c>
      <c r="C134" s="592">
        <v>54.959815</v>
      </c>
      <c r="D134" s="600"/>
    </row>
    <row r="135" ht="15" customHeight="1" spans="1:3">
      <c r="A135" s="613">
        <v>2040604</v>
      </c>
      <c r="B135" s="614" t="s">
        <v>648</v>
      </c>
      <c r="C135" s="592">
        <v>40.760221</v>
      </c>
    </row>
    <row r="136" s="598" customFormat="1" ht="15" customHeight="1" spans="1:4">
      <c r="A136" s="613">
        <v>2040605</v>
      </c>
      <c r="B136" s="614" t="s">
        <v>649</v>
      </c>
      <c r="C136" s="592">
        <v>114.590459</v>
      </c>
      <c r="D136" s="600"/>
    </row>
    <row r="137" ht="15" customHeight="1" spans="1:3">
      <c r="A137" s="613">
        <v>2040607</v>
      </c>
      <c r="B137" s="614" t="s">
        <v>650</v>
      </c>
      <c r="C137" s="592">
        <v>188.41</v>
      </c>
    </row>
    <row r="138" ht="15" customHeight="1" spans="1:3">
      <c r="A138" s="613">
        <v>2040610</v>
      </c>
      <c r="B138" s="614" t="s">
        <v>651</v>
      </c>
      <c r="C138" s="592">
        <v>209.01712</v>
      </c>
    </row>
    <row r="139" ht="15" customHeight="1" spans="1:3">
      <c r="A139" s="613">
        <v>2040612</v>
      </c>
      <c r="B139" s="614" t="s">
        <v>652</v>
      </c>
      <c r="C139" s="592">
        <v>135.18975</v>
      </c>
    </row>
    <row r="140" ht="15" customHeight="1" spans="1:3">
      <c r="A140" s="613">
        <v>2040650</v>
      </c>
      <c r="B140" s="614" t="s">
        <v>611</v>
      </c>
      <c r="C140" s="592">
        <v>175.098442</v>
      </c>
    </row>
    <row r="141" ht="15" customHeight="1" spans="1:3">
      <c r="A141" s="613">
        <v>2040699</v>
      </c>
      <c r="B141" s="614" t="s">
        <v>653</v>
      </c>
      <c r="C141" s="592">
        <v>163.090179</v>
      </c>
    </row>
    <row r="142" s="598" customFormat="1" ht="15" customHeight="1" spans="1:3">
      <c r="A142" s="612">
        <v>20409</v>
      </c>
      <c r="B142" s="611"/>
      <c r="C142" s="586">
        <v>423.696547</v>
      </c>
    </row>
    <row r="143" ht="15" customHeight="1" spans="1:3">
      <c r="A143" s="613">
        <v>2040905</v>
      </c>
      <c r="B143" s="614" t="s">
        <v>654</v>
      </c>
      <c r="C143" s="592">
        <v>423.696547</v>
      </c>
    </row>
    <row r="144" s="598" customFormat="1" ht="15" customHeight="1" spans="1:3">
      <c r="A144" s="612">
        <v>20499</v>
      </c>
      <c r="B144" s="611"/>
      <c r="C144" s="586">
        <v>24.3879</v>
      </c>
    </row>
    <row r="145" ht="15" customHeight="1" spans="1:3">
      <c r="A145" s="613">
        <v>2049999</v>
      </c>
      <c r="B145" s="614" t="s">
        <v>655</v>
      </c>
      <c r="C145" s="592">
        <v>24.3879</v>
      </c>
    </row>
    <row r="146" s="598" customFormat="1" ht="15" customHeight="1" spans="1:3">
      <c r="A146" s="587">
        <v>205</v>
      </c>
      <c r="B146" s="611"/>
      <c r="C146" s="586">
        <v>147077.328944</v>
      </c>
    </row>
    <row r="147" s="598" customFormat="1" ht="15" customHeight="1" spans="1:3">
      <c r="A147" s="612">
        <v>20501</v>
      </c>
      <c r="B147" s="611"/>
      <c r="C147" s="586">
        <v>2239.700904</v>
      </c>
    </row>
    <row r="148" s="598" customFormat="1" ht="15" customHeight="1" spans="1:4">
      <c r="A148" s="613">
        <v>2050101</v>
      </c>
      <c r="B148" s="614" t="s">
        <v>606</v>
      </c>
      <c r="C148" s="592">
        <v>383.767048</v>
      </c>
      <c r="D148" s="600"/>
    </row>
    <row r="149" ht="15" customHeight="1" spans="1:3">
      <c r="A149" s="613">
        <v>2050102</v>
      </c>
      <c r="B149" s="614" t="s">
        <v>607</v>
      </c>
      <c r="C149" s="592">
        <v>89.945798</v>
      </c>
    </row>
    <row r="150" ht="15" customHeight="1" spans="1:3">
      <c r="A150" s="613">
        <v>2050199</v>
      </c>
      <c r="B150" s="614" t="s">
        <v>656</v>
      </c>
      <c r="C150" s="592">
        <v>1765.988058</v>
      </c>
    </row>
    <row r="151" s="598" customFormat="1" ht="15" customHeight="1" spans="1:3">
      <c r="A151" s="612">
        <v>20502</v>
      </c>
      <c r="B151" s="611"/>
      <c r="C151" s="586">
        <v>134447.758454</v>
      </c>
    </row>
    <row r="152" ht="15" customHeight="1" spans="1:3">
      <c r="A152" s="613">
        <v>2050201</v>
      </c>
      <c r="B152" s="614" t="s">
        <v>657</v>
      </c>
      <c r="C152" s="592">
        <v>4583.220717</v>
      </c>
    </row>
    <row r="153" ht="15" customHeight="1" spans="1:3">
      <c r="A153" s="613">
        <v>2050202</v>
      </c>
      <c r="B153" s="614" t="s">
        <v>658</v>
      </c>
      <c r="C153" s="592">
        <v>66171.0941280001</v>
      </c>
    </row>
    <row r="154" ht="15" customHeight="1" spans="1:3">
      <c r="A154" s="613">
        <v>2050203</v>
      </c>
      <c r="B154" s="614" t="s">
        <v>659</v>
      </c>
      <c r="C154" s="592">
        <v>41250.710821</v>
      </c>
    </row>
    <row r="155" ht="15" customHeight="1" spans="1:3">
      <c r="A155" s="613">
        <v>2050204</v>
      </c>
      <c r="B155" s="614" t="s">
        <v>660</v>
      </c>
      <c r="C155" s="592">
        <v>22409.032788</v>
      </c>
    </row>
    <row r="156" ht="15" customHeight="1" spans="1:3">
      <c r="A156" s="613">
        <v>2050299</v>
      </c>
      <c r="B156" s="614" t="s">
        <v>661</v>
      </c>
      <c r="C156" s="592">
        <v>33.7</v>
      </c>
    </row>
    <row r="157" s="598" customFormat="1" ht="15" customHeight="1" spans="1:3">
      <c r="A157" s="612">
        <v>20503</v>
      </c>
      <c r="B157" s="611"/>
      <c r="C157" s="586">
        <v>8276.892876</v>
      </c>
    </row>
    <row r="158" ht="15" customHeight="1" spans="1:3">
      <c r="A158" s="613">
        <v>2050302</v>
      </c>
      <c r="B158" s="614" t="s">
        <v>662</v>
      </c>
      <c r="C158" s="592">
        <v>8276.892876</v>
      </c>
    </row>
    <row r="159" s="598" customFormat="1" ht="15" customHeight="1" spans="1:3">
      <c r="A159" s="612">
        <v>20507</v>
      </c>
      <c r="B159" s="611"/>
      <c r="C159" s="586">
        <v>708.380702</v>
      </c>
    </row>
    <row r="160" ht="15" customHeight="1" spans="1:3">
      <c r="A160" s="613">
        <v>2050701</v>
      </c>
      <c r="B160" s="614" t="s">
        <v>663</v>
      </c>
      <c r="C160" s="592">
        <v>704.780702</v>
      </c>
    </row>
    <row r="161" s="598" customFormat="1" ht="15" customHeight="1" spans="1:4">
      <c r="A161" s="613">
        <v>2050799</v>
      </c>
      <c r="B161" s="614" t="s">
        <v>664</v>
      </c>
      <c r="C161" s="592">
        <v>3.6</v>
      </c>
      <c r="D161" s="600"/>
    </row>
    <row r="162" s="598" customFormat="1" ht="15" customHeight="1" spans="1:3">
      <c r="A162" s="612">
        <v>20508</v>
      </c>
      <c r="B162" s="611"/>
      <c r="C162" s="586">
        <v>1386.374037</v>
      </c>
    </row>
    <row r="163" ht="15" customHeight="1" spans="1:3">
      <c r="A163" s="613">
        <v>2050801</v>
      </c>
      <c r="B163" s="614" t="s">
        <v>665</v>
      </c>
      <c r="C163" s="592">
        <v>692.407843</v>
      </c>
    </row>
    <row r="164" ht="15" customHeight="1" spans="1:3">
      <c r="A164" s="613">
        <v>2050802</v>
      </c>
      <c r="B164" s="614" t="s">
        <v>666</v>
      </c>
      <c r="C164" s="592">
        <v>690.118494</v>
      </c>
    </row>
    <row r="165" ht="15" customHeight="1" spans="1:3">
      <c r="A165" s="613">
        <v>2050803</v>
      </c>
      <c r="B165" s="614" t="s">
        <v>667</v>
      </c>
      <c r="C165" s="592">
        <v>3.8477</v>
      </c>
    </row>
    <row r="166" s="598" customFormat="1" ht="15" customHeight="1" spans="1:3">
      <c r="A166" s="612">
        <v>20509</v>
      </c>
      <c r="B166" s="611"/>
      <c r="C166" s="586">
        <v>18.221971</v>
      </c>
    </row>
    <row r="167" ht="15" customHeight="1" spans="1:3">
      <c r="A167" s="613">
        <v>2050999</v>
      </c>
      <c r="B167" s="614" t="s">
        <v>668</v>
      </c>
      <c r="C167" s="592">
        <v>18.221971</v>
      </c>
    </row>
    <row r="168" s="598" customFormat="1" ht="15" customHeight="1" spans="1:3">
      <c r="A168" s="587">
        <v>206</v>
      </c>
      <c r="B168" s="611"/>
      <c r="C168" s="586">
        <v>9302.227531</v>
      </c>
    </row>
    <row r="169" s="598" customFormat="1" ht="15" customHeight="1" spans="1:3">
      <c r="A169" s="612">
        <v>20601</v>
      </c>
      <c r="B169" s="611"/>
      <c r="C169" s="586">
        <v>416.106529</v>
      </c>
    </row>
    <row r="170" ht="15" customHeight="1" spans="1:3">
      <c r="A170" s="613">
        <v>2060101</v>
      </c>
      <c r="B170" s="614" t="s">
        <v>606</v>
      </c>
      <c r="C170" s="592">
        <v>302.845558</v>
      </c>
    </row>
    <row r="171" ht="15" customHeight="1" spans="1:3">
      <c r="A171" s="613">
        <v>2060102</v>
      </c>
      <c r="B171" s="614" t="s">
        <v>607</v>
      </c>
      <c r="C171" s="592">
        <v>5.74824</v>
      </c>
    </row>
    <row r="172" s="598" customFormat="1" ht="15" customHeight="1" spans="1:4">
      <c r="A172" s="613">
        <v>2060199</v>
      </c>
      <c r="B172" s="614" t="s">
        <v>669</v>
      </c>
      <c r="C172" s="592">
        <v>107.512731</v>
      </c>
      <c r="D172" s="600"/>
    </row>
    <row r="173" s="598" customFormat="1" ht="15" customHeight="1" spans="1:3">
      <c r="A173" s="612">
        <v>20604</v>
      </c>
      <c r="B173" s="611"/>
      <c r="C173" s="586">
        <v>6626.145108</v>
      </c>
    </row>
    <row r="174" s="598" customFormat="1" ht="15" customHeight="1" spans="1:4">
      <c r="A174" s="613">
        <v>2060404</v>
      </c>
      <c r="B174" s="614" t="s">
        <v>670</v>
      </c>
      <c r="C174" s="592">
        <v>6281.281108</v>
      </c>
      <c r="D174" s="600"/>
    </row>
    <row r="175" ht="15" customHeight="1" spans="1:3">
      <c r="A175" s="613">
        <v>2060499</v>
      </c>
      <c r="B175" s="614" t="s">
        <v>671</v>
      </c>
      <c r="C175" s="592">
        <v>344.864</v>
      </c>
    </row>
    <row r="176" s="598" customFormat="1" ht="15" customHeight="1" spans="1:3">
      <c r="A176" s="612">
        <v>20605</v>
      </c>
      <c r="B176" s="611"/>
      <c r="C176" s="586">
        <v>345.494875</v>
      </c>
    </row>
    <row r="177" ht="15" customHeight="1" spans="1:3">
      <c r="A177" s="613">
        <v>2060502</v>
      </c>
      <c r="B177" s="614" t="s">
        <v>672</v>
      </c>
      <c r="C177" s="592">
        <v>345.494875</v>
      </c>
    </row>
    <row r="178" s="598" customFormat="1" ht="15" customHeight="1" spans="1:3">
      <c r="A178" s="612">
        <v>20607</v>
      </c>
      <c r="B178" s="611"/>
      <c r="C178" s="586">
        <v>1914.481019</v>
      </c>
    </row>
    <row r="179" s="598" customFormat="1" ht="15" customHeight="1" spans="1:4">
      <c r="A179" s="613">
        <v>2060702</v>
      </c>
      <c r="B179" s="614" t="s">
        <v>673</v>
      </c>
      <c r="C179" s="592">
        <v>296.8151</v>
      </c>
      <c r="D179" s="600"/>
    </row>
    <row r="180" ht="15" customHeight="1" spans="1:3">
      <c r="A180" s="613">
        <v>2060703</v>
      </c>
      <c r="B180" s="614" t="s">
        <v>674</v>
      </c>
      <c r="C180" s="592">
        <v>1599.665919</v>
      </c>
    </row>
    <row r="181" ht="15" customHeight="1" spans="1:3">
      <c r="A181" s="613">
        <v>2060799</v>
      </c>
      <c r="B181" s="614" t="s">
        <v>675</v>
      </c>
      <c r="C181" s="592">
        <v>18</v>
      </c>
    </row>
    <row r="182" s="598" customFormat="1" ht="15" customHeight="1" spans="1:3">
      <c r="A182" s="587">
        <v>207</v>
      </c>
      <c r="B182" s="611"/>
      <c r="C182" s="586">
        <v>15794.101935</v>
      </c>
    </row>
    <row r="183" s="598" customFormat="1" ht="15" customHeight="1" spans="1:3">
      <c r="A183" s="612">
        <v>20701</v>
      </c>
      <c r="B183" s="611"/>
      <c r="C183" s="586">
        <v>12270.022773</v>
      </c>
    </row>
    <row r="184" s="598" customFormat="1" ht="15" customHeight="1" spans="1:4">
      <c r="A184" s="613">
        <v>2070101</v>
      </c>
      <c r="B184" s="614" t="s">
        <v>606</v>
      </c>
      <c r="C184" s="592">
        <v>755.98607</v>
      </c>
      <c r="D184" s="600"/>
    </row>
    <row r="185" ht="15" customHeight="1" spans="1:3">
      <c r="A185" s="613">
        <v>2070102</v>
      </c>
      <c r="B185" s="614" t="s">
        <v>607</v>
      </c>
      <c r="C185" s="592">
        <v>146.139406</v>
      </c>
    </row>
    <row r="186" s="598" customFormat="1" ht="15" customHeight="1" spans="1:4">
      <c r="A186" s="613">
        <v>2070104</v>
      </c>
      <c r="B186" s="614" t="s">
        <v>676</v>
      </c>
      <c r="C186" s="592">
        <v>151.495056</v>
      </c>
      <c r="D186" s="600"/>
    </row>
    <row r="187" ht="15" customHeight="1" spans="1:3">
      <c r="A187" s="613">
        <v>2070108</v>
      </c>
      <c r="B187" s="614" t="s">
        <v>677</v>
      </c>
      <c r="C187" s="592">
        <v>9613.151024</v>
      </c>
    </row>
    <row r="188" s="598" customFormat="1" ht="15" customHeight="1" spans="1:4">
      <c r="A188" s="613">
        <v>2070109</v>
      </c>
      <c r="B188" s="614" t="s">
        <v>678</v>
      </c>
      <c r="C188" s="592">
        <v>270.321654</v>
      </c>
      <c r="D188" s="600"/>
    </row>
    <row r="189" s="598" customFormat="1" ht="15" customHeight="1" spans="1:4">
      <c r="A189" s="613">
        <v>2070111</v>
      </c>
      <c r="B189" s="614" t="s">
        <v>679</v>
      </c>
      <c r="C189" s="592">
        <v>159.03247</v>
      </c>
      <c r="D189" s="600"/>
    </row>
    <row r="190" ht="15" customHeight="1" spans="1:3">
      <c r="A190" s="613">
        <v>2070112</v>
      </c>
      <c r="B190" s="614" t="s">
        <v>680</v>
      </c>
      <c r="C190" s="592">
        <v>9.518</v>
      </c>
    </row>
    <row r="191" ht="15" customHeight="1" spans="1:3">
      <c r="A191" s="613">
        <v>2070113</v>
      </c>
      <c r="B191" s="614" t="s">
        <v>681</v>
      </c>
      <c r="C191" s="592">
        <v>10</v>
      </c>
    </row>
    <row r="192" ht="15" customHeight="1" spans="1:3">
      <c r="A192" s="613">
        <v>2070199</v>
      </c>
      <c r="B192" s="614" t="s">
        <v>682</v>
      </c>
      <c r="C192" s="592">
        <v>1154.379093</v>
      </c>
    </row>
    <row r="193" s="598" customFormat="1" ht="15" customHeight="1" spans="1:3">
      <c r="A193" s="612">
        <v>20702</v>
      </c>
      <c r="B193" s="611"/>
      <c r="C193" s="586">
        <v>642.879174</v>
      </c>
    </row>
    <row r="194" ht="15" customHeight="1" spans="1:3">
      <c r="A194" s="613">
        <v>2070204</v>
      </c>
      <c r="B194" s="614" t="s">
        <v>683</v>
      </c>
      <c r="C194" s="592">
        <v>401.095238</v>
      </c>
    </row>
    <row r="195" ht="15" customHeight="1" spans="1:3">
      <c r="A195" s="613">
        <v>2070205</v>
      </c>
      <c r="B195" s="614" t="s">
        <v>684</v>
      </c>
      <c r="C195" s="592">
        <v>241.783936</v>
      </c>
    </row>
    <row r="196" s="598" customFormat="1" ht="15" customHeight="1" spans="1:3">
      <c r="A196" s="612">
        <v>20703</v>
      </c>
      <c r="B196" s="611"/>
      <c r="C196" s="586">
        <v>983.858083</v>
      </c>
    </row>
    <row r="197" ht="15" customHeight="1" spans="1:3">
      <c r="A197" s="613">
        <v>2070306</v>
      </c>
      <c r="B197" s="614" t="s">
        <v>685</v>
      </c>
      <c r="C197" s="592">
        <v>40</v>
      </c>
    </row>
    <row r="198" s="598" customFormat="1" ht="15" customHeight="1" spans="1:4">
      <c r="A198" s="613">
        <v>2070307</v>
      </c>
      <c r="B198" s="614" t="s">
        <v>686</v>
      </c>
      <c r="C198" s="592">
        <v>110</v>
      </c>
      <c r="D198" s="600"/>
    </row>
    <row r="199" ht="15" customHeight="1" spans="1:3">
      <c r="A199" s="613">
        <v>2070308</v>
      </c>
      <c r="B199" s="614" t="s">
        <v>687</v>
      </c>
      <c r="C199" s="592">
        <v>518.322732</v>
      </c>
    </row>
    <row r="200" ht="15" customHeight="1" spans="1:3">
      <c r="A200" s="613">
        <v>2070399</v>
      </c>
      <c r="B200" s="614" t="s">
        <v>688</v>
      </c>
      <c r="C200" s="592">
        <v>315.535351</v>
      </c>
    </row>
    <row r="201" s="598" customFormat="1" ht="15" customHeight="1" spans="1:3">
      <c r="A201" s="612">
        <v>20706</v>
      </c>
      <c r="B201" s="611"/>
      <c r="C201" s="586">
        <v>1807.331805</v>
      </c>
    </row>
    <row r="202" s="598" customFormat="1" ht="15" customHeight="1" spans="1:4">
      <c r="A202" s="613">
        <v>2070604</v>
      </c>
      <c r="B202" s="614" t="s">
        <v>689</v>
      </c>
      <c r="C202" s="592">
        <v>1755.731805</v>
      </c>
      <c r="D202" s="600"/>
    </row>
    <row r="203" ht="15" customHeight="1" spans="1:3">
      <c r="A203" s="613">
        <v>2070605</v>
      </c>
      <c r="B203" s="614" t="s">
        <v>690</v>
      </c>
      <c r="C203" s="592">
        <v>12.4</v>
      </c>
    </row>
    <row r="204" s="598" customFormat="1" ht="15" customHeight="1" spans="1:4">
      <c r="A204" s="613">
        <v>2070607</v>
      </c>
      <c r="B204" s="614" t="s">
        <v>691</v>
      </c>
      <c r="C204" s="592">
        <v>39.2</v>
      </c>
      <c r="D204" s="600"/>
    </row>
    <row r="205" s="598" customFormat="1" ht="15" customHeight="1" spans="1:3">
      <c r="A205" s="612">
        <v>20708</v>
      </c>
      <c r="B205" s="611"/>
      <c r="C205" s="586">
        <v>62.2101</v>
      </c>
    </row>
    <row r="206" ht="15" customHeight="1" spans="1:3">
      <c r="A206" s="613">
        <v>2070806</v>
      </c>
      <c r="B206" s="614" t="s">
        <v>692</v>
      </c>
      <c r="C206" s="592">
        <v>46.2101</v>
      </c>
    </row>
    <row r="207" ht="15" customHeight="1" spans="1:3">
      <c r="A207" s="613">
        <v>2070807</v>
      </c>
      <c r="B207" s="614" t="s">
        <v>693</v>
      </c>
      <c r="C207" s="592">
        <v>16</v>
      </c>
    </row>
    <row r="208" s="598" customFormat="1" ht="15" customHeight="1" spans="1:3">
      <c r="A208" s="612">
        <v>20799</v>
      </c>
      <c r="B208" s="611"/>
      <c r="C208" s="586">
        <v>27.8</v>
      </c>
    </row>
    <row r="209" ht="15" customHeight="1" spans="1:3">
      <c r="A209" s="613">
        <v>2079903</v>
      </c>
      <c r="B209" s="614" t="s">
        <v>694</v>
      </c>
      <c r="C209" s="592">
        <v>27.8</v>
      </c>
    </row>
    <row r="210" s="598" customFormat="1" ht="15" customHeight="1" spans="1:3">
      <c r="A210" s="587">
        <v>208</v>
      </c>
      <c r="B210" s="611"/>
      <c r="C210" s="586">
        <v>132070.200563</v>
      </c>
    </row>
    <row r="211" s="598" customFormat="1" ht="15" customHeight="1" spans="1:3">
      <c r="A211" s="612">
        <v>20801</v>
      </c>
      <c r="B211" s="611"/>
      <c r="C211" s="586">
        <v>5682.90379</v>
      </c>
    </row>
    <row r="212" ht="15" customHeight="1" spans="1:3">
      <c r="A212" s="613">
        <v>2080101</v>
      </c>
      <c r="B212" s="614" t="s">
        <v>606</v>
      </c>
      <c r="C212" s="592">
        <v>2264.764972</v>
      </c>
    </row>
    <row r="213" ht="15" customHeight="1" spans="1:3">
      <c r="A213" s="613">
        <v>2080102</v>
      </c>
      <c r="B213" s="614" t="s">
        <v>607</v>
      </c>
      <c r="C213" s="592">
        <v>387.185664</v>
      </c>
    </row>
    <row r="214" ht="15" customHeight="1" spans="1:3">
      <c r="A214" s="613">
        <v>2080105</v>
      </c>
      <c r="B214" s="614" t="s">
        <v>695</v>
      </c>
      <c r="C214" s="592">
        <v>6</v>
      </c>
    </row>
    <row r="215" s="598" customFormat="1" ht="15" customHeight="1" spans="1:4">
      <c r="A215" s="613">
        <v>2080106</v>
      </c>
      <c r="B215" s="614" t="s">
        <v>696</v>
      </c>
      <c r="C215" s="592">
        <v>36</v>
      </c>
      <c r="D215" s="600"/>
    </row>
    <row r="216" ht="15" customHeight="1" spans="1:3">
      <c r="A216" s="613">
        <v>2080108</v>
      </c>
      <c r="B216" s="614" t="s">
        <v>697</v>
      </c>
      <c r="C216" s="592">
        <v>192.24</v>
      </c>
    </row>
    <row r="217" ht="15" customHeight="1" spans="1:3">
      <c r="A217" s="613">
        <v>2080109</v>
      </c>
      <c r="B217" s="614" t="s">
        <v>698</v>
      </c>
      <c r="C217" s="592">
        <v>155</v>
      </c>
    </row>
    <row r="218" s="598" customFormat="1" ht="15" customHeight="1" spans="1:4">
      <c r="A218" s="613">
        <v>2080110</v>
      </c>
      <c r="B218" s="614" t="s">
        <v>699</v>
      </c>
      <c r="C218" s="592">
        <v>16</v>
      </c>
      <c r="D218" s="600"/>
    </row>
    <row r="219" ht="15" customHeight="1" spans="1:3">
      <c r="A219" s="613">
        <v>2080111</v>
      </c>
      <c r="B219" s="614" t="s">
        <v>700</v>
      </c>
      <c r="C219" s="592">
        <v>29.8</v>
      </c>
    </row>
    <row r="220" ht="15" customHeight="1" spans="1:3">
      <c r="A220" s="613">
        <v>2080112</v>
      </c>
      <c r="B220" s="614" t="s">
        <v>701</v>
      </c>
      <c r="C220" s="592">
        <v>34</v>
      </c>
    </row>
    <row r="221" ht="15" customHeight="1" spans="1:3">
      <c r="A221" s="613">
        <v>2080116</v>
      </c>
      <c r="B221" s="614" t="s">
        <v>702</v>
      </c>
      <c r="C221" s="592">
        <v>2.949818</v>
      </c>
    </row>
    <row r="222" ht="15" customHeight="1" spans="1:3">
      <c r="A222" s="613">
        <v>2080150</v>
      </c>
      <c r="B222" s="614" t="s">
        <v>611</v>
      </c>
      <c r="C222" s="592">
        <v>445.107709</v>
      </c>
    </row>
    <row r="223" ht="15" customHeight="1" spans="1:3">
      <c r="A223" s="613">
        <v>2080199</v>
      </c>
      <c r="B223" s="614" t="s">
        <v>703</v>
      </c>
      <c r="C223" s="592">
        <v>2113.855627</v>
      </c>
    </row>
    <row r="224" s="598" customFormat="1" ht="15" customHeight="1" spans="1:3">
      <c r="A224" s="612">
        <v>20802</v>
      </c>
      <c r="B224" s="611"/>
      <c r="C224" s="586">
        <v>1477.109061</v>
      </c>
    </row>
    <row r="225" ht="15" customHeight="1" spans="1:3">
      <c r="A225" s="613">
        <v>2080201</v>
      </c>
      <c r="B225" s="614" t="s">
        <v>606</v>
      </c>
      <c r="C225" s="592">
        <v>850.32426</v>
      </c>
    </row>
    <row r="226" ht="15" customHeight="1" spans="1:3">
      <c r="A226" s="613">
        <v>2080202</v>
      </c>
      <c r="B226" s="614" t="s">
        <v>607</v>
      </c>
      <c r="C226" s="592">
        <v>151.2596</v>
      </c>
    </row>
    <row r="227" ht="15" customHeight="1" spans="1:3">
      <c r="A227" s="613">
        <v>2080206</v>
      </c>
      <c r="B227" s="614" t="s">
        <v>704</v>
      </c>
      <c r="C227" s="592">
        <v>34.992</v>
      </c>
    </row>
    <row r="228" ht="15" customHeight="1" spans="1:3">
      <c r="A228" s="613">
        <v>2080207</v>
      </c>
      <c r="B228" s="614" t="s">
        <v>705</v>
      </c>
      <c r="C228" s="592">
        <v>30.72</v>
      </c>
    </row>
    <row r="229" s="598" customFormat="1" ht="15" customHeight="1" spans="1:4">
      <c r="A229" s="613">
        <v>2080299</v>
      </c>
      <c r="B229" s="614" t="s">
        <v>706</v>
      </c>
      <c r="C229" s="592">
        <v>409.813201</v>
      </c>
      <c r="D229" s="600"/>
    </row>
    <row r="230" s="598" customFormat="1" ht="15" customHeight="1" spans="1:3">
      <c r="A230" s="612">
        <v>20805</v>
      </c>
      <c r="B230" s="611"/>
      <c r="C230" s="586">
        <v>66974.844438</v>
      </c>
    </row>
    <row r="231" ht="15" customHeight="1" spans="1:3">
      <c r="A231" s="613">
        <v>2080501</v>
      </c>
      <c r="B231" s="614" t="s">
        <v>707</v>
      </c>
      <c r="C231" s="592">
        <v>89.07429</v>
      </c>
    </row>
    <row r="232" s="598" customFormat="1" ht="15" customHeight="1" spans="1:4">
      <c r="A232" s="613">
        <v>2080502</v>
      </c>
      <c r="B232" s="614" t="s">
        <v>708</v>
      </c>
      <c r="C232" s="592">
        <v>15.3944</v>
      </c>
      <c r="D232" s="600"/>
    </row>
    <row r="233" ht="15" customHeight="1" spans="1:3">
      <c r="A233" s="613">
        <v>2080505</v>
      </c>
      <c r="B233" s="614" t="s">
        <v>709</v>
      </c>
      <c r="C233" s="592">
        <v>24911.978146</v>
      </c>
    </row>
    <row r="234" s="598" customFormat="1" ht="15" customHeight="1" spans="1:4">
      <c r="A234" s="613">
        <v>2080506</v>
      </c>
      <c r="B234" s="614" t="s">
        <v>710</v>
      </c>
      <c r="C234" s="592">
        <v>12233.576746</v>
      </c>
      <c r="D234" s="600"/>
    </row>
    <row r="235" s="598" customFormat="1" ht="15" customHeight="1" spans="1:4">
      <c r="A235" s="613">
        <v>2080599</v>
      </c>
      <c r="B235" s="614" t="s">
        <v>711</v>
      </c>
      <c r="C235" s="592">
        <v>29724.820856</v>
      </c>
      <c r="D235" s="600"/>
    </row>
    <row r="236" s="598" customFormat="1" ht="15" customHeight="1" spans="1:3">
      <c r="A236" s="612">
        <v>20807</v>
      </c>
      <c r="B236" s="611"/>
      <c r="C236" s="586">
        <v>8174.341467</v>
      </c>
    </row>
    <row r="237" ht="15" customHeight="1" spans="1:3">
      <c r="A237" s="613">
        <v>2080701</v>
      </c>
      <c r="B237" s="614" t="s">
        <v>712</v>
      </c>
      <c r="C237" s="592">
        <v>8128</v>
      </c>
    </row>
    <row r="238" ht="15" customHeight="1" spans="1:3">
      <c r="A238" s="613">
        <v>2080704</v>
      </c>
      <c r="B238" s="614" t="s">
        <v>713</v>
      </c>
      <c r="C238" s="592">
        <v>3.364791</v>
      </c>
    </row>
    <row r="239" ht="15" customHeight="1" spans="1:3">
      <c r="A239" s="613">
        <v>2080799</v>
      </c>
      <c r="B239" s="614" t="s">
        <v>714</v>
      </c>
      <c r="C239" s="592">
        <v>42.976676</v>
      </c>
    </row>
    <row r="240" s="598" customFormat="1" ht="15" customHeight="1" spans="1:3">
      <c r="A240" s="612">
        <v>20808</v>
      </c>
      <c r="B240" s="611"/>
      <c r="C240" s="586">
        <v>11927.988757</v>
      </c>
    </row>
    <row r="241" ht="15" customHeight="1" spans="1:3">
      <c r="A241" s="613">
        <v>2080801</v>
      </c>
      <c r="B241" s="614" t="s">
        <v>715</v>
      </c>
      <c r="C241" s="592">
        <v>1504.78256</v>
      </c>
    </row>
    <row r="242" ht="15" customHeight="1" spans="1:3">
      <c r="A242" s="613">
        <v>2080802</v>
      </c>
      <c r="B242" s="614" t="s">
        <v>716</v>
      </c>
      <c r="C242" s="592">
        <v>52.03253</v>
      </c>
    </row>
    <row r="243" ht="15" customHeight="1" spans="1:3">
      <c r="A243" s="613">
        <v>2080803</v>
      </c>
      <c r="B243" s="614" t="s">
        <v>717</v>
      </c>
      <c r="C243" s="592">
        <v>8544.742384</v>
      </c>
    </row>
    <row r="244" ht="15" customHeight="1" spans="1:3">
      <c r="A244" s="613">
        <v>2080805</v>
      </c>
      <c r="B244" s="614" t="s">
        <v>718</v>
      </c>
      <c r="C244" s="592">
        <v>802.913625</v>
      </c>
    </row>
    <row r="245" ht="15" customHeight="1" spans="1:3">
      <c r="A245" s="613">
        <v>2080807</v>
      </c>
      <c r="B245" s="614" t="s">
        <v>719</v>
      </c>
      <c r="C245" s="592">
        <v>180.894367</v>
      </c>
    </row>
    <row r="246" ht="15" customHeight="1" spans="1:3">
      <c r="A246" s="613">
        <v>2080808</v>
      </c>
      <c r="B246" s="614" t="s">
        <v>720</v>
      </c>
      <c r="C246" s="592">
        <v>258.783591</v>
      </c>
    </row>
    <row r="247" s="598" customFormat="1" ht="15" customHeight="1" spans="1:4">
      <c r="A247" s="613">
        <v>2080899</v>
      </c>
      <c r="B247" s="614" t="s">
        <v>721</v>
      </c>
      <c r="C247" s="592">
        <v>583.8397</v>
      </c>
      <c r="D247" s="600"/>
    </row>
    <row r="248" s="598" customFormat="1" ht="15" customHeight="1" spans="1:3">
      <c r="A248" s="612">
        <v>20809</v>
      </c>
      <c r="B248" s="611"/>
      <c r="C248" s="586">
        <v>2402.123107</v>
      </c>
    </row>
    <row r="249" ht="15" customHeight="1" spans="1:3">
      <c r="A249" s="613">
        <v>2080901</v>
      </c>
      <c r="B249" s="614" t="s">
        <v>722</v>
      </c>
      <c r="C249" s="592">
        <v>1446.890185</v>
      </c>
    </row>
    <row r="250" ht="15" customHeight="1" spans="1:3">
      <c r="A250" s="613">
        <v>2080902</v>
      </c>
      <c r="B250" s="614" t="s">
        <v>723</v>
      </c>
      <c r="C250" s="592">
        <v>355.300932</v>
      </c>
    </row>
    <row r="251" ht="15" customHeight="1" spans="1:3">
      <c r="A251" s="613">
        <v>2080903</v>
      </c>
      <c r="B251" s="614" t="s">
        <v>724</v>
      </c>
      <c r="C251" s="592">
        <v>185.240036</v>
      </c>
    </row>
    <row r="252" ht="15" customHeight="1" spans="1:3">
      <c r="A252" s="613">
        <v>2080904</v>
      </c>
      <c r="B252" s="614" t="s">
        <v>725</v>
      </c>
      <c r="C252" s="592">
        <v>19.80245</v>
      </c>
    </row>
    <row r="253" ht="15" customHeight="1" spans="1:3">
      <c r="A253" s="613">
        <v>2080905</v>
      </c>
      <c r="B253" s="614" t="s">
        <v>726</v>
      </c>
      <c r="C253" s="592">
        <v>370.346892</v>
      </c>
    </row>
    <row r="254" s="598" customFormat="1" ht="15" customHeight="1" spans="1:4">
      <c r="A254" s="613">
        <v>2080999</v>
      </c>
      <c r="B254" s="614" t="s">
        <v>727</v>
      </c>
      <c r="C254" s="592">
        <v>24.542612</v>
      </c>
      <c r="D254" s="600"/>
    </row>
    <row r="255" s="598" customFormat="1" ht="15" customHeight="1" spans="1:3">
      <c r="A255" s="612">
        <v>20810</v>
      </c>
      <c r="B255" s="611"/>
      <c r="C255" s="586">
        <v>6391.767804</v>
      </c>
    </row>
    <row r="256" ht="15" customHeight="1" spans="1:3">
      <c r="A256" s="613">
        <v>2081001</v>
      </c>
      <c r="B256" s="614" t="s">
        <v>728</v>
      </c>
      <c r="C256" s="592">
        <v>2280.736018</v>
      </c>
    </row>
    <row r="257" ht="15" customHeight="1" spans="1:3">
      <c r="A257" s="613">
        <v>2081002</v>
      </c>
      <c r="B257" s="614" t="s">
        <v>729</v>
      </c>
      <c r="C257" s="592">
        <v>1211.409</v>
      </c>
    </row>
    <row r="258" ht="15" customHeight="1" spans="1:3">
      <c r="A258" s="613">
        <v>2081004</v>
      </c>
      <c r="B258" s="614" t="s">
        <v>730</v>
      </c>
      <c r="C258" s="592">
        <v>1.9</v>
      </c>
    </row>
    <row r="259" ht="15" customHeight="1" spans="1:3">
      <c r="A259" s="613">
        <v>2081005</v>
      </c>
      <c r="B259" s="614" t="s">
        <v>731</v>
      </c>
      <c r="C259" s="592">
        <v>77.520529</v>
      </c>
    </row>
    <row r="260" s="598" customFormat="1" ht="15" customHeight="1" spans="1:4">
      <c r="A260" s="613">
        <v>2081006</v>
      </c>
      <c r="B260" s="614" t="s">
        <v>732</v>
      </c>
      <c r="C260" s="592">
        <v>567.888057</v>
      </c>
      <c r="D260" s="600"/>
    </row>
    <row r="261" ht="15" customHeight="1" spans="1:3">
      <c r="A261" s="613">
        <v>2081099</v>
      </c>
      <c r="B261" s="614" t="s">
        <v>733</v>
      </c>
      <c r="C261" s="592">
        <v>2252.3142</v>
      </c>
    </row>
    <row r="262" s="598" customFormat="1" ht="15" customHeight="1" spans="1:3">
      <c r="A262" s="612">
        <v>20811</v>
      </c>
      <c r="B262" s="611"/>
      <c r="C262" s="586">
        <v>2946.668417</v>
      </c>
    </row>
    <row r="263" ht="15" customHeight="1" spans="1:3">
      <c r="A263" s="613">
        <v>2081101</v>
      </c>
      <c r="B263" s="614" t="s">
        <v>606</v>
      </c>
      <c r="C263" s="592">
        <v>144.21985</v>
      </c>
    </row>
    <row r="264" s="598" customFormat="1" ht="15" customHeight="1" spans="1:4">
      <c r="A264" s="613">
        <v>2081102</v>
      </c>
      <c r="B264" s="614" t="s">
        <v>607</v>
      </c>
      <c r="C264" s="592">
        <v>1.762267</v>
      </c>
      <c r="D264" s="600"/>
    </row>
    <row r="265" ht="15" customHeight="1" spans="1:3">
      <c r="A265" s="613">
        <v>2081104</v>
      </c>
      <c r="B265" s="614" t="s">
        <v>734</v>
      </c>
      <c r="C265" s="592">
        <v>816.2</v>
      </c>
    </row>
    <row r="266" ht="15" customHeight="1" spans="1:3">
      <c r="A266" s="613">
        <v>2081105</v>
      </c>
      <c r="B266" s="614" t="s">
        <v>735</v>
      </c>
      <c r="C266" s="592">
        <v>51.78</v>
      </c>
    </row>
    <row r="267" ht="15" customHeight="1" spans="1:3">
      <c r="A267" s="613">
        <v>2081107</v>
      </c>
      <c r="B267" s="614" t="s">
        <v>736</v>
      </c>
      <c r="C267" s="592">
        <v>1490.428</v>
      </c>
    </row>
    <row r="268" ht="15" customHeight="1" spans="1:3">
      <c r="A268" s="613">
        <v>2081199</v>
      </c>
      <c r="B268" s="614" t="s">
        <v>737</v>
      </c>
      <c r="C268" s="592">
        <v>442.2783</v>
      </c>
    </row>
    <row r="269" s="598" customFormat="1" ht="15" customHeight="1" spans="1:3">
      <c r="A269" s="612">
        <v>20816</v>
      </c>
      <c r="B269" s="611"/>
      <c r="C269" s="586">
        <v>179.139742</v>
      </c>
    </row>
    <row r="270" ht="15" customHeight="1" spans="1:3">
      <c r="A270" s="613">
        <v>2081601</v>
      </c>
      <c r="B270" s="614" t="s">
        <v>606</v>
      </c>
      <c r="C270" s="592">
        <v>174.759742</v>
      </c>
    </row>
    <row r="271" ht="15" customHeight="1" spans="1:3">
      <c r="A271" s="613">
        <v>2081699</v>
      </c>
      <c r="B271" s="614" t="s">
        <v>738</v>
      </c>
      <c r="C271" s="592">
        <v>4.38</v>
      </c>
    </row>
    <row r="272" s="598" customFormat="1" ht="15" customHeight="1" spans="1:3">
      <c r="A272" s="612">
        <v>20819</v>
      </c>
      <c r="B272" s="611"/>
      <c r="C272" s="586">
        <v>12563.1952</v>
      </c>
    </row>
    <row r="273" ht="15" customHeight="1" spans="1:3">
      <c r="A273" s="613">
        <v>2081901</v>
      </c>
      <c r="B273" s="614" t="s">
        <v>739</v>
      </c>
      <c r="C273" s="592">
        <v>4678.2765</v>
      </c>
    </row>
    <row r="274" ht="15" customHeight="1" spans="1:3">
      <c r="A274" s="613">
        <v>2081902</v>
      </c>
      <c r="B274" s="614" t="s">
        <v>740</v>
      </c>
      <c r="C274" s="592">
        <v>7884.9187</v>
      </c>
    </row>
    <row r="275" s="598" customFormat="1" ht="15" customHeight="1" spans="1:3">
      <c r="A275" s="612">
        <v>20820</v>
      </c>
      <c r="B275" s="611"/>
      <c r="C275" s="586">
        <v>1411.682214</v>
      </c>
    </row>
    <row r="276" ht="15" customHeight="1" spans="1:3">
      <c r="A276" s="613">
        <v>2082001</v>
      </c>
      <c r="B276" s="614" t="s">
        <v>741</v>
      </c>
      <c r="C276" s="592">
        <v>1387.11</v>
      </c>
    </row>
    <row r="277" ht="15" customHeight="1" spans="1:3">
      <c r="A277" s="613">
        <v>2082002</v>
      </c>
      <c r="B277" s="614" t="s">
        <v>742</v>
      </c>
      <c r="C277" s="592">
        <v>24.572214</v>
      </c>
    </row>
    <row r="278" s="598" customFormat="1" ht="15" customHeight="1" spans="1:3">
      <c r="A278" s="612">
        <v>20821</v>
      </c>
      <c r="B278" s="611"/>
      <c r="C278" s="586">
        <v>9978.701672</v>
      </c>
    </row>
    <row r="279" s="598" customFormat="1" ht="15" customHeight="1" spans="1:4">
      <c r="A279" s="613">
        <v>2082102</v>
      </c>
      <c r="B279" s="614" t="s">
        <v>743</v>
      </c>
      <c r="C279" s="592">
        <v>9978.701672</v>
      </c>
      <c r="D279" s="600"/>
    </row>
    <row r="280" s="598" customFormat="1" ht="15" customHeight="1" spans="1:3">
      <c r="A280" s="612">
        <v>20825</v>
      </c>
      <c r="B280" s="611"/>
      <c r="C280" s="586">
        <v>931.610141</v>
      </c>
    </row>
    <row r="281" ht="15" customHeight="1" spans="1:3">
      <c r="A281" s="613">
        <v>2082502</v>
      </c>
      <c r="B281" s="614" t="s">
        <v>744</v>
      </c>
      <c r="C281" s="592">
        <v>931.610141</v>
      </c>
    </row>
    <row r="282" s="598" customFormat="1" ht="15" customHeight="1" spans="1:3">
      <c r="A282" s="612">
        <v>20827</v>
      </c>
      <c r="B282" s="611"/>
      <c r="C282" s="586">
        <v>100</v>
      </c>
    </row>
    <row r="283" ht="15" customHeight="1" spans="1:3">
      <c r="A283" s="613">
        <v>2082702</v>
      </c>
      <c r="B283" s="614" t="s">
        <v>745</v>
      </c>
      <c r="C283" s="592">
        <v>100</v>
      </c>
    </row>
    <row r="284" s="598" customFormat="1" ht="15" customHeight="1" spans="1:3">
      <c r="A284" s="612">
        <v>20828</v>
      </c>
      <c r="B284" s="611"/>
      <c r="C284" s="586">
        <v>617.124753</v>
      </c>
    </row>
    <row r="285" ht="15" customHeight="1" spans="1:3">
      <c r="A285" s="613">
        <v>2082801</v>
      </c>
      <c r="B285" s="614" t="s">
        <v>606</v>
      </c>
      <c r="C285" s="592">
        <v>198.537733</v>
      </c>
    </row>
    <row r="286" s="598" customFormat="1" ht="15" customHeight="1" spans="1:4">
      <c r="A286" s="613">
        <v>2082802</v>
      </c>
      <c r="B286" s="614" t="s">
        <v>607</v>
      </c>
      <c r="C286" s="592">
        <v>210.500145</v>
      </c>
      <c r="D286" s="600"/>
    </row>
    <row r="287" ht="15" customHeight="1" spans="1:3">
      <c r="A287" s="613">
        <v>2082804</v>
      </c>
      <c r="B287" s="614" t="s">
        <v>746</v>
      </c>
      <c r="C287" s="592">
        <v>13.665202</v>
      </c>
    </row>
    <row r="288" ht="15" customHeight="1" spans="1:3">
      <c r="A288" s="613">
        <v>2082805</v>
      </c>
      <c r="B288" s="614" t="s">
        <v>747</v>
      </c>
      <c r="C288" s="592">
        <v>58.455615</v>
      </c>
    </row>
    <row r="289" ht="15" customHeight="1" spans="1:3">
      <c r="A289" s="613">
        <v>2082850</v>
      </c>
      <c r="B289" s="614" t="s">
        <v>611</v>
      </c>
      <c r="C289" s="592">
        <v>134.273288</v>
      </c>
    </row>
    <row r="290" ht="15" customHeight="1" spans="1:3">
      <c r="A290" s="613">
        <v>2082899</v>
      </c>
      <c r="B290" s="614" t="s">
        <v>748</v>
      </c>
      <c r="C290" s="592">
        <v>1.69277</v>
      </c>
    </row>
    <row r="291" s="598" customFormat="1" ht="15" customHeight="1" spans="1:3">
      <c r="A291" s="612">
        <v>20830</v>
      </c>
      <c r="B291" s="611"/>
      <c r="C291" s="586">
        <v>311</v>
      </c>
    </row>
    <row r="292" s="598" customFormat="1" ht="15" customHeight="1" spans="1:4">
      <c r="A292" s="613">
        <v>2083099</v>
      </c>
      <c r="B292" s="614" t="s">
        <v>749</v>
      </c>
      <c r="C292" s="592">
        <v>311</v>
      </c>
      <c r="D292" s="600"/>
    </row>
    <row r="293" s="598" customFormat="1" ht="15" customHeight="1" spans="1:3">
      <c r="A293" s="587">
        <v>210</v>
      </c>
      <c r="B293" s="611"/>
      <c r="C293" s="586">
        <v>77647.150666</v>
      </c>
    </row>
    <row r="294" s="598" customFormat="1" ht="15" customHeight="1" spans="1:3">
      <c r="A294" s="612">
        <v>21001</v>
      </c>
      <c r="B294" s="611"/>
      <c r="C294" s="586">
        <v>1401.018236</v>
      </c>
    </row>
    <row r="295" ht="15" customHeight="1" spans="1:3">
      <c r="A295" s="613">
        <v>2100101</v>
      </c>
      <c r="B295" s="614" t="s">
        <v>606</v>
      </c>
      <c r="C295" s="592">
        <v>607.65778</v>
      </c>
    </row>
    <row r="296" ht="15" customHeight="1" spans="1:3">
      <c r="A296" s="613">
        <v>2100102</v>
      </c>
      <c r="B296" s="614" t="s">
        <v>607</v>
      </c>
      <c r="C296" s="592">
        <v>221.802173</v>
      </c>
    </row>
    <row r="297" s="598" customFormat="1" ht="15" customHeight="1" spans="1:4">
      <c r="A297" s="613">
        <v>2100199</v>
      </c>
      <c r="B297" s="614" t="s">
        <v>750</v>
      </c>
      <c r="C297" s="592">
        <v>571.558283</v>
      </c>
      <c r="D297" s="600"/>
    </row>
    <row r="298" s="598" customFormat="1" ht="15" customHeight="1" spans="1:3">
      <c r="A298" s="612">
        <v>21002</v>
      </c>
      <c r="B298" s="611"/>
      <c r="C298" s="586">
        <v>14013.818088</v>
      </c>
    </row>
    <row r="299" ht="15" customHeight="1" spans="1:3">
      <c r="A299" s="613">
        <v>2100201</v>
      </c>
      <c r="B299" s="614" t="s">
        <v>751</v>
      </c>
      <c r="C299" s="592">
        <v>12434.235331</v>
      </c>
    </row>
    <row r="300" s="598" customFormat="1" ht="15" customHeight="1" spans="1:4">
      <c r="A300" s="613">
        <v>2100202</v>
      </c>
      <c r="B300" s="614" t="s">
        <v>752</v>
      </c>
      <c r="C300" s="592">
        <v>1076.691907</v>
      </c>
      <c r="D300" s="600"/>
    </row>
    <row r="301" ht="15" customHeight="1" spans="1:3">
      <c r="A301" s="613">
        <v>2100205</v>
      </c>
      <c r="B301" s="614" t="s">
        <v>753</v>
      </c>
      <c r="C301" s="592">
        <v>2</v>
      </c>
    </row>
    <row r="302" s="598" customFormat="1" ht="15" customHeight="1" spans="1:4">
      <c r="A302" s="613">
        <v>2100206</v>
      </c>
      <c r="B302" s="614" t="s">
        <v>754</v>
      </c>
      <c r="C302" s="592">
        <v>288.04</v>
      </c>
      <c r="D302" s="600"/>
    </row>
    <row r="303" ht="15" customHeight="1" spans="1:3">
      <c r="A303" s="613">
        <v>2100299</v>
      </c>
      <c r="B303" s="614" t="s">
        <v>755</v>
      </c>
      <c r="C303" s="592">
        <v>212.85085</v>
      </c>
    </row>
    <row r="304" s="598" customFormat="1" ht="15" customHeight="1" spans="1:3">
      <c r="A304" s="612">
        <v>21003</v>
      </c>
      <c r="B304" s="611"/>
      <c r="C304" s="586">
        <v>8938.378939</v>
      </c>
    </row>
    <row r="305" ht="15" customHeight="1" spans="1:3">
      <c r="A305" s="613">
        <v>2100302</v>
      </c>
      <c r="B305" s="614" t="s">
        <v>756</v>
      </c>
      <c r="C305" s="592">
        <v>8346.661139</v>
      </c>
    </row>
    <row r="306" ht="15" customHeight="1" spans="1:3">
      <c r="A306" s="613">
        <v>2100399</v>
      </c>
      <c r="B306" s="614" t="s">
        <v>757</v>
      </c>
      <c r="C306" s="592">
        <v>591.7178</v>
      </c>
    </row>
    <row r="307" s="598" customFormat="1" ht="15" customHeight="1" spans="1:3">
      <c r="A307" s="612">
        <v>21004</v>
      </c>
      <c r="B307" s="611"/>
      <c r="C307" s="586">
        <v>13414.124841</v>
      </c>
    </row>
    <row r="308" ht="15" customHeight="1" spans="1:3">
      <c r="A308" s="613">
        <v>2100401</v>
      </c>
      <c r="B308" s="614" t="s">
        <v>758</v>
      </c>
      <c r="C308" s="592">
        <v>2655.266899</v>
      </c>
    </row>
    <row r="309" ht="15" customHeight="1" spans="1:3">
      <c r="A309" s="613">
        <v>2100403</v>
      </c>
      <c r="B309" s="614" t="s">
        <v>759</v>
      </c>
      <c r="C309" s="592">
        <v>858.713689</v>
      </c>
    </row>
    <row r="310" ht="15" customHeight="1" spans="1:3">
      <c r="A310" s="613">
        <v>2100406</v>
      </c>
      <c r="B310" s="614" t="s">
        <v>760</v>
      </c>
      <c r="C310" s="592">
        <v>1008.268175</v>
      </c>
    </row>
    <row r="311" s="598" customFormat="1" ht="15" customHeight="1" spans="1:4">
      <c r="A311" s="613">
        <v>2100408</v>
      </c>
      <c r="B311" s="614" t="s">
        <v>761</v>
      </c>
      <c r="C311" s="592">
        <v>7400.6092</v>
      </c>
      <c r="D311" s="600"/>
    </row>
    <row r="312" ht="15" customHeight="1" spans="1:3">
      <c r="A312" s="613">
        <v>2100409</v>
      </c>
      <c r="B312" s="614" t="s">
        <v>762</v>
      </c>
      <c r="C312" s="592">
        <v>809.186961</v>
      </c>
    </row>
    <row r="313" s="598" customFormat="1" ht="15" customHeight="1" spans="1:4">
      <c r="A313" s="613">
        <v>2100410</v>
      </c>
      <c r="B313" s="614" t="s">
        <v>763</v>
      </c>
      <c r="C313" s="592">
        <v>50</v>
      </c>
      <c r="D313" s="600"/>
    </row>
    <row r="314" ht="15" customHeight="1" spans="1:3">
      <c r="A314" s="613">
        <v>2100499</v>
      </c>
      <c r="B314" s="614" t="s">
        <v>764</v>
      </c>
      <c r="C314" s="592">
        <v>632.079917</v>
      </c>
    </row>
    <row r="315" s="598" customFormat="1" ht="15" customHeight="1" spans="1:3">
      <c r="A315" s="612">
        <v>21007</v>
      </c>
      <c r="B315" s="611"/>
      <c r="C315" s="586">
        <v>8786.16805</v>
      </c>
    </row>
    <row r="316" s="598" customFormat="1" ht="15" customHeight="1" spans="1:4">
      <c r="A316" s="613">
        <v>2100717</v>
      </c>
      <c r="B316" s="614" t="s">
        <v>765</v>
      </c>
      <c r="C316" s="592">
        <v>8786.16805</v>
      </c>
      <c r="D316" s="600"/>
    </row>
    <row r="317" s="598" customFormat="1" ht="15" customHeight="1" spans="1:3">
      <c r="A317" s="612">
        <v>21011</v>
      </c>
      <c r="B317" s="611"/>
      <c r="C317" s="586">
        <v>15605.834244</v>
      </c>
    </row>
    <row r="318" ht="15" customHeight="1" spans="1:3">
      <c r="A318" s="613">
        <v>2101101</v>
      </c>
      <c r="B318" s="614" t="s">
        <v>766</v>
      </c>
      <c r="C318" s="592">
        <v>2978.716539</v>
      </c>
    </row>
    <row r="319" ht="15" customHeight="1" spans="1:3">
      <c r="A319" s="613">
        <v>2101102</v>
      </c>
      <c r="B319" s="614" t="s">
        <v>767</v>
      </c>
      <c r="C319" s="592">
        <v>9363.42173900001</v>
      </c>
    </row>
    <row r="320" s="598" customFormat="1" ht="15" customHeight="1" spans="1:4">
      <c r="A320" s="613">
        <v>2101103</v>
      </c>
      <c r="B320" s="614" t="s">
        <v>768</v>
      </c>
      <c r="C320" s="592">
        <v>1841.38</v>
      </c>
      <c r="D320" s="600"/>
    </row>
    <row r="321" ht="15" customHeight="1" spans="1:3">
      <c r="A321" s="613">
        <v>2101199</v>
      </c>
      <c r="B321" s="614" t="s">
        <v>769</v>
      </c>
      <c r="C321" s="592">
        <v>1422.315966</v>
      </c>
    </row>
    <row r="322" s="598" customFormat="1" ht="15" customHeight="1" spans="1:3">
      <c r="A322" s="612">
        <v>21012</v>
      </c>
      <c r="B322" s="611"/>
      <c r="C322" s="586">
        <v>4137.98</v>
      </c>
    </row>
    <row r="323" ht="15" customHeight="1" spans="1:3">
      <c r="A323" s="613">
        <v>2101202</v>
      </c>
      <c r="B323" s="614" t="s">
        <v>770</v>
      </c>
      <c r="C323" s="592">
        <v>4137.98</v>
      </c>
    </row>
    <row r="324" s="598" customFormat="1" ht="15" customHeight="1" spans="1:3">
      <c r="A324" s="612">
        <v>21013</v>
      </c>
      <c r="B324" s="611"/>
      <c r="C324" s="586">
        <v>3982.476</v>
      </c>
    </row>
    <row r="325" s="598" customFormat="1" ht="15" customHeight="1" spans="1:4">
      <c r="A325" s="613">
        <v>2101301</v>
      </c>
      <c r="B325" s="614" t="s">
        <v>771</v>
      </c>
      <c r="C325" s="592">
        <v>3930</v>
      </c>
      <c r="D325" s="600"/>
    </row>
    <row r="326" ht="15" customHeight="1" spans="1:3">
      <c r="A326" s="613">
        <v>2101399</v>
      </c>
      <c r="B326" s="614" t="s">
        <v>772</v>
      </c>
      <c r="C326" s="592">
        <v>52.476</v>
      </c>
    </row>
    <row r="327" s="598" customFormat="1" ht="15" customHeight="1" spans="1:3">
      <c r="A327" s="612">
        <v>21014</v>
      </c>
      <c r="B327" s="611"/>
      <c r="C327" s="586">
        <v>850.528135</v>
      </c>
    </row>
    <row r="328" ht="15" customHeight="1" spans="1:3">
      <c r="A328" s="613">
        <v>2101401</v>
      </c>
      <c r="B328" s="614" t="s">
        <v>773</v>
      </c>
      <c r="C328" s="592">
        <v>840.528135</v>
      </c>
    </row>
    <row r="329" s="598" customFormat="1" ht="15" customHeight="1" spans="1:4">
      <c r="A329" s="613">
        <v>2101499</v>
      </c>
      <c r="B329" s="614" t="s">
        <v>774</v>
      </c>
      <c r="C329" s="592">
        <v>10</v>
      </c>
      <c r="D329" s="600"/>
    </row>
    <row r="330" s="598" customFormat="1" ht="15" customHeight="1" spans="1:3">
      <c r="A330" s="612">
        <v>21015</v>
      </c>
      <c r="B330" s="611"/>
      <c r="C330" s="586">
        <v>1759.084663</v>
      </c>
    </row>
    <row r="331" ht="15" customHeight="1" spans="1:3">
      <c r="A331" s="613">
        <v>2101501</v>
      </c>
      <c r="B331" s="614" t="s">
        <v>606</v>
      </c>
      <c r="C331" s="592">
        <v>650.213823</v>
      </c>
    </row>
    <row r="332" ht="15" customHeight="1" spans="1:3">
      <c r="A332" s="613">
        <v>2101502</v>
      </c>
      <c r="B332" s="614" t="s">
        <v>607</v>
      </c>
      <c r="C332" s="592">
        <v>208.119478</v>
      </c>
    </row>
    <row r="333" ht="15" customHeight="1" spans="1:3">
      <c r="A333" s="613">
        <v>2101504</v>
      </c>
      <c r="B333" s="614" t="s">
        <v>697</v>
      </c>
      <c r="C333" s="592">
        <v>14.02343</v>
      </c>
    </row>
    <row r="334" ht="15" customHeight="1" spans="1:3">
      <c r="A334" s="613">
        <v>2101505</v>
      </c>
      <c r="B334" s="614" t="s">
        <v>775</v>
      </c>
      <c r="C334" s="592">
        <v>769.0888</v>
      </c>
    </row>
    <row r="335" ht="15" customHeight="1" spans="1:3">
      <c r="A335" s="613">
        <v>2101506</v>
      </c>
      <c r="B335" s="614" t="s">
        <v>776</v>
      </c>
      <c r="C335" s="592">
        <v>57</v>
      </c>
    </row>
    <row r="336" ht="15" customHeight="1" spans="1:3">
      <c r="A336" s="613">
        <v>2101550</v>
      </c>
      <c r="B336" s="614" t="s">
        <v>611</v>
      </c>
      <c r="C336" s="592">
        <v>60.639132</v>
      </c>
    </row>
    <row r="337" s="598" customFormat="1" ht="15" customHeight="1" spans="1:3">
      <c r="A337" s="612">
        <v>21017</v>
      </c>
      <c r="B337" s="611"/>
      <c r="C337" s="586">
        <v>57.73947</v>
      </c>
    </row>
    <row r="338" s="598" customFormat="1" ht="15" customHeight="1" spans="1:4">
      <c r="A338" s="613">
        <v>2101704</v>
      </c>
      <c r="B338" s="614" t="s">
        <v>777</v>
      </c>
      <c r="C338" s="592">
        <v>57.73947</v>
      </c>
      <c r="D338" s="600"/>
    </row>
    <row r="339" s="598" customFormat="1" ht="15" customHeight="1" spans="1:3">
      <c r="A339" s="612">
        <v>21019</v>
      </c>
      <c r="B339" s="611"/>
      <c r="C339" s="586">
        <v>4700</v>
      </c>
    </row>
    <row r="340" s="598" customFormat="1" ht="15" customHeight="1" spans="1:4">
      <c r="A340" s="613">
        <v>2101999</v>
      </c>
      <c r="B340" s="614" t="s">
        <v>778</v>
      </c>
      <c r="C340" s="592">
        <v>4700</v>
      </c>
      <c r="D340" s="600"/>
    </row>
    <row r="341" s="598" customFormat="1" ht="15" customHeight="1" spans="1:3">
      <c r="A341" s="587">
        <v>211</v>
      </c>
      <c r="B341" s="611"/>
      <c r="C341" s="586">
        <v>29181.19676</v>
      </c>
    </row>
    <row r="342" s="598" customFormat="1" ht="15" customHeight="1" spans="1:3">
      <c r="A342" s="612">
        <v>21101</v>
      </c>
      <c r="B342" s="611"/>
      <c r="C342" s="586">
        <v>2974.720667</v>
      </c>
    </row>
    <row r="343" ht="15" customHeight="1" spans="1:3">
      <c r="A343" s="613">
        <v>2110101</v>
      </c>
      <c r="B343" s="614" t="s">
        <v>606</v>
      </c>
      <c r="C343" s="592">
        <v>887.647038</v>
      </c>
    </row>
    <row r="344" ht="15" customHeight="1" spans="1:3">
      <c r="A344" s="613">
        <v>2110102</v>
      </c>
      <c r="B344" s="614" t="s">
        <v>607</v>
      </c>
      <c r="C344" s="592">
        <v>66.634955</v>
      </c>
    </row>
    <row r="345" s="598" customFormat="1" ht="15" customHeight="1" spans="1:4">
      <c r="A345" s="613">
        <v>2110104</v>
      </c>
      <c r="B345" s="614" t="s">
        <v>779</v>
      </c>
      <c r="C345" s="592">
        <v>9.996614</v>
      </c>
      <c r="D345" s="600"/>
    </row>
    <row r="346" ht="15" customHeight="1" spans="1:3">
      <c r="A346" s="613">
        <v>2110107</v>
      </c>
      <c r="B346" s="614" t="s">
        <v>780</v>
      </c>
      <c r="C346" s="592">
        <v>20</v>
      </c>
    </row>
    <row r="347" s="598" customFormat="1" ht="15" customHeight="1" spans="1:4">
      <c r="A347" s="613">
        <v>2110199</v>
      </c>
      <c r="B347" s="614" t="s">
        <v>781</v>
      </c>
      <c r="C347" s="592">
        <v>1990.44206</v>
      </c>
      <c r="D347" s="600"/>
    </row>
    <row r="348" s="598" customFormat="1" ht="15" customHeight="1" spans="1:3">
      <c r="A348" s="612">
        <v>21102</v>
      </c>
      <c r="B348" s="611"/>
      <c r="C348" s="586">
        <v>889.998412</v>
      </c>
    </row>
    <row r="349" ht="15" customHeight="1" spans="1:3">
      <c r="A349" s="613">
        <v>2110203</v>
      </c>
      <c r="B349" s="614" t="s">
        <v>782</v>
      </c>
      <c r="C349" s="592">
        <v>1.111</v>
      </c>
    </row>
    <row r="350" s="598" customFormat="1" ht="15" customHeight="1" spans="1:4">
      <c r="A350" s="613">
        <v>2110299</v>
      </c>
      <c r="B350" s="614" t="s">
        <v>783</v>
      </c>
      <c r="C350" s="592">
        <v>888.887412</v>
      </c>
      <c r="D350" s="600"/>
    </row>
    <row r="351" s="598" customFormat="1" ht="15" customHeight="1" spans="1:3">
      <c r="A351" s="612">
        <v>21103</v>
      </c>
      <c r="B351" s="611"/>
      <c r="C351" s="586">
        <v>15597.401366</v>
      </c>
    </row>
    <row r="352" ht="15" customHeight="1" spans="1:3">
      <c r="A352" s="613">
        <v>2110301</v>
      </c>
      <c r="B352" s="614" t="s">
        <v>784</v>
      </c>
      <c r="C352" s="592">
        <v>791.2043</v>
      </c>
    </row>
    <row r="353" s="598" customFormat="1" ht="15" customHeight="1" spans="1:4">
      <c r="A353" s="613">
        <v>2110302</v>
      </c>
      <c r="B353" s="614" t="s">
        <v>785</v>
      </c>
      <c r="C353" s="592">
        <v>9114.257901</v>
      </c>
      <c r="D353" s="600"/>
    </row>
    <row r="354" ht="15" customHeight="1" spans="1:3">
      <c r="A354" s="613">
        <v>2110304</v>
      </c>
      <c r="B354" s="614" t="s">
        <v>786</v>
      </c>
      <c r="C354" s="592">
        <v>10.827588</v>
      </c>
    </row>
    <row r="355" ht="15" customHeight="1" spans="1:3">
      <c r="A355" s="613">
        <v>2110307</v>
      </c>
      <c r="B355" s="614" t="s">
        <v>787</v>
      </c>
      <c r="C355" s="592">
        <v>942.214151</v>
      </c>
    </row>
    <row r="356" ht="15" customHeight="1" spans="1:3">
      <c r="A356" s="613">
        <v>2110399</v>
      </c>
      <c r="B356" s="614" t="s">
        <v>788</v>
      </c>
      <c r="C356" s="592">
        <v>4738.897426</v>
      </c>
    </row>
    <row r="357" s="598" customFormat="1" ht="15" customHeight="1" spans="1:3">
      <c r="A357" s="612">
        <v>21104</v>
      </c>
      <c r="B357" s="611"/>
      <c r="C357" s="586">
        <v>1210.0298</v>
      </c>
    </row>
    <row r="358" ht="15" customHeight="1" spans="1:3">
      <c r="A358" s="613">
        <v>2110402</v>
      </c>
      <c r="B358" s="614" t="s">
        <v>789</v>
      </c>
      <c r="C358" s="592">
        <v>1200.0298</v>
      </c>
    </row>
    <row r="359" s="598" customFormat="1" ht="15" customHeight="1" spans="1:4">
      <c r="A359" s="613">
        <v>2110404</v>
      </c>
      <c r="B359" s="614" t="s">
        <v>790</v>
      </c>
      <c r="C359" s="592">
        <v>10</v>
      </c>
      <c r="D359" s="600"/>
    </row>
    <row r="360" s="598" customFormat="1" ht="15" customHeight="1" spans="1:3">
      <c r="A360" s="612">
        <v>21105</v>
      </c>
      <c r="B360" s="611"/>
      <c r="C360" s="586">
        <v>2680.538515</v>
      </c>
    </row>
    <row r="361" s="598" customFormat="1" ht="15" customHeight="1" spans="1:4">
      <c r="A361" s="613">
        <v>2110501</v>
      </c>
      <c r="B361" s="614" t="s">
        <v>791</v>
      </c>
      <c r="C361" s="592">
        <v>1237.538515</v>
      </c>
      <c r="D361" s="600"/>
    </row>
    <row r="362" ht="15" customHeight="1" spans="1:3">
      <c r="A362" s="613">
        <v>2110502</v>
      </c>
      <c r="B362" s="614" t="s">
        <v>792</v>
      </c>
      <c r="C362" s="592">
        <v>91</v>
      </c>
    </row>
    <row r="363" s="598" customFormat="1" ht="15" customHeight="1" spans="1:4">
      <c r="A363" s="613">
        <v>2110506</v>
      </c>
      <c r="B363" s="614" t="s">
        <v>793</v>
      </c>
      <c r="C363" s="592">
        <v>1352</v>
      </c>
      <c r="D363" s="600"/>
    </row>
    <row r="364" s="598" customFormat="1" ht="15" customHeight="1" spans="1:3">
      <c r="A364" s="612">
        <v>21110</v>
      </c>
      <c r="B364" s="611"/>
      <c r="C364" s="586">
        <v>4314</v>
      </c>
    </row>
    <row r="365" ht="15" customHeight="1" spans="1:3">
      <c r="A365" s="613">
        <v>2111001</v>
      </c>
      <c r="B365" s="614" t="s">
        <v>794</v>
      </c>
      <c r="C365" s="592">
        <v>4314</v>
      </c>
    </row>
    <row r="366" s="598" customFormat="1" ht="15" customHeight="1" spans="1:3">
      <c r="A366" s="612">
        <v>21111</v>
      </c>
      <c r="B366" s="611"/>
      <c r="C366" s="586">
        <v>1514.508</v>
      </c>
    </row>
    <row r="367" ht="15" customHeight="1" spans="1:3">
      <c r="A367" s="613">
        <v>2111199</v>
      </c>
      <c r="B367" s="614" t="s">
        <v>795</v>
      </c>
      <c r="C367" s="592">
        <v>1514.508</v>
      </c>
    </row>
    <row r="368" s="598" customFormat="1" ht="15" customHeight="1" spans="1:3">
      <c r="A368" s="587">
        <v>212</v>
      </c>
      <c r="B368" s="611"/>
      <c r="C368" s="586">
        <v>32591.607278</v>
      </c>
    </row>
    <row r="369" s="598" customFormat="1" ht="15" customHeight="1" spans="1:3">
      <c r="A369" s="612">
        <v>21201</v>
      </c>
      <c r="B369" s="611"/>
      <c r="C369" s="586">
        <v>5853.714729</v>
      </c>
    </row>
    <row r="370" ht="15" customHeight="1" spans="1:3">
      <c r="A370" s="613">
        <v>2120101</v>
      </c>
      <c r="B370" s="614" t="s">
        <v>606</v>
      </c>
      <c r="C370" s="592">
        <v>2874.069608</v>
      </c>
    </row>
    <row r="371" ht="15" customHeight="1" spans="1:3">
      <c r="A371" s="613">
        <v>2120102</v>
      </c>
      <c r="B371" s="614" t="s">
        <v>607</v>
      </c>
      <c r="C371" s="592">
        <v>404.965384</v>
      </c>
    </row>
    <row r="372" s="598" customFormat="1" ht="15" customHeight="1" spans="1:4">
      <c r="A372" s="613">
        <v>2120104</v>
      </c>
      <c r="B372" s="614" t="s">
        <v>796</v>
      </c>
      <c r="C372" s="592">
        <v>610.154695</v>
      </c>
      <c r="D372" s="600"/>
    </row>
    <row r="373" ht="15" customHeight="1" spans="1:3">
      <c r="A373" s="613">
        <v>2120106</v>
      </c>
      <c r="B373" s="614" t="s">
        <v>797</v>
      </c>
      <c r="C373" s="592">
        <v>844.759553</v>
      </c>
    </row>
    <row r="374" ht="15" customHeight="1" spans="1:3">
      <c r="A374" s="613">
        <v>2120199</v>
      </c>
      <c r="B374" s="614" t="s">
        <v>798</v>
      </c>
      <c r="C374" s="592">
        <v>1119.765489</v>
      </c>
    </row>
    <row r="375" s="598" customFormat="1" ht="15" customHeight="1" spans="1:3">
      <c r="A375" s="612">
        <v>21203</v>
      </c>
      <c r="B375" s="611"/>
      <c r="C375" s="586">
        <v>24389.49977</v>
      </c>
    </row>
    <row r="376" ht="15" customHeight="1" spans="1:3">
      <c r="A376" s="613">
        <v>2120399</v>
      </c>
      <c r="B376" s="614" t="s">
        <v>799</v>
      </c>
      <c r="C376" s="592">
        <v>24389.49977</v>
      </c>
    </row>
    <row r="377" s="598" customFormat="1" ht="15" customHeight="1" spans="1:3">
      <c r="A377" s="612">
        <v>21205</v>
      </c>
      <c r="B377" s="611"/>
      <c r="C377" s="586">
        <v>2282.292779</v>
      </c>
    </row>
    <row r="378" s="598" customFormat="1" ht="15" customHeight="1" spans="1:4">
      <c r="A378" s="613">
        <v>2120501</v>
      </c>
      <c r="B378" s="614" t="s">
        <v>800</v>
      </c>
      <c r="C378" s="592">
        <v>2282.292779</v>
      </c>
      <c r="D378" s="600"/>
    </row>
    <row r="379" s="598" customFormat="1" ht="15" customHeight="1" spans="1:3">
      <c r="A379" s="612">
        <v>21206</v>
      </c>
      <c r="B379" s="611"/>
      <c r="C379" s="586">
        <v>66.1</v>
      </c>
    </row>
    <row r="380" ht="15" customHeight="1" spans="1:3">
      <c r="A380" s="613">
        <v>2120601</v>
      </c>
      <c r="B380" s="614" t="s">
        <v>801</v>
      </c>
      <c r="C380" s="592">
        <v>66.1</v>
      </c>
    </row>
    <row r="381" s="598" customFormat="1" ht="15" customHeight="1" spans="1:3">
      <c r="A381" s="587">
        <v>213</v>
      </c>
      <c r="B381" s="611"/>
      <c r="C381" s="586">
        <v>92090.172227</v>
      </c>
    </row>
    <row r="382" s="598" customFormat="1" ht="15" customHeight="1" spans="1:3">
      <c r="A382" s="612">
        <v>21301</v>
      </c>
      <c r="B382" s="611"/>
      <c r="C382" s="586">
        <v>24461.958241</v>
      </c>
    </row>
    <row r="383" ht="15" customHeight="1" spans="1:3">
      <c r="A383" s="613">
        <v>2130101</v>
      </c>
      <c r="B383" s="614" t="s">
        <v>606</v>
      </c>
      <c r="C383" s="592">
        <v>1619.278947</v>
      </c>
    </row>
    <row r="384" ht="15" customHeight="1" spans="1:3">
      <c r="A384" s="613">
        <v>2130102</v>
      </c>
      <c r="B384" s="614" t="s">
        <v>607</v>
      </c>
      <c r="C384" s="592">
        <v>459.938194</v>
      </c>
    </row>
    <row r="385" ht="15" customHeight="1" spans="1:3">
      <c r="A385" s="613">
        <v>2130104</v>
      </c>
      <c r="B385" s="614" t="s">
        <v>611</v>
      </c>
      <c r="C385" s="592">
        <v>2086.921641</v>
      </c>
    </row>
    <row r="386" ht="15" customHeight="1" spans="1:3">
      <c r="A386" s="613">
        <v>2130106</v>
      </c>
      <c r="B386" s="614" t="s">
        <v>802</v>
      </c>
      <c r="C386" s="592">
        <v>418.273724</v>
      </c>
    </row>
    <row r="387" s="598" customFormat="1" ht="15" customHeight="1" spans="1:4">
      <c r="A387" s="613">
        <v>2130108</v>
      </c>
      <c r="B387" s="614" t="s">
        <v>803</v>
      </c>
      <c r="C387" s="592">
        <v>567.223461</v>
      </c>
      <c r="D387" s="600"/>
    </row>
    <row r="388" ht="15" customHeight="1" spans="1:3">
      <c r="A388" s="613">
        <v>2130109</v>
      </c>
      <c r="B388" s="614" t="s">
        <v>804</v>
      </c>
      <c r="C388" s="592">
        <v>13.81</v>
      </c>
    </row>
    <row r="389" s="598" customFormat="1" ht="15" customHeight="1" spans="1:4">
      <c r="A389" s="613">
        <v>2130110</v>
      </c>
      <c r="B389" s="614" t="s">
        <v>805</v>
      </c>
      <c r="C389" s="592">
        <v>139.342653</v>
      </c>
      <c r="D389" s="600"/>
    </row>
    <row r="390" ht="15" customHeight="1" spans="1:3">
      <c r="A390" s="613">
        <v>2130111</v>
      </c>
      <c r="B390" s="614" t="s">
        <v>806</v>
      </c>
      <c r="C390" s="592">
        <v>56.217616</v>
      </c>
    </row>
    <row r="391" ht="15" customHeight="1" spans="1:3">
      <c r="A391" s="613">
        <v>2130112</v>
      </c>
      <c r="B391" s="614" t="s">
        <v>807</v>
      </c>
      <c r="C391" s="592">
        <v>148.001734</v>
      </c>
    </row>
    <row r="392" s="598" customFormat="1" ht="15" customHeight="1" spans="1:4">
      <c r="A392" s="613">
        <v>2130119</v>
      </c>
      <c r="B392" s="614" t="s">
        <v>808</v>
      </c>
      <c r="C392" s="592">
        <v>29.992</v>
      </c>
      <c r="D392" s="600"/>
    </row>
    <row r="393" ht="15" customHeight="1" spans="1:3">
      <c r="A393" s="613">
        <v>2130120</v>
      </c>
      <c r="B393" s="614" t="s">
        <v>809</v>
      </c>
      <c r="C393" s="592">
        <v>6671.60899</v>
      </c>
    </row>
    <row r="394" s="598" customFormat="1" ht="15" customHeight="1" spans="1:4">
      <c r="A394" s="613">
        <v>2130122</v>
      </c>
      <c r="B394" s="614" t="s">
        <v>810</v>
      </c>
      <c r="C394" s="592">
        <v>2992.189111</v>
      </c>
      <c r="D394" s="600"/>
    </row>
    <row r="395" ht="15" customHeight="1" spans="1:3">
      <c r="A395" s="613">
        <v>2130124</v>
      </c>
      <c r="B395" s="614" t="s">
        <v>811</v>
      </c>
      <c r="C395" s="592">
        <v>455.321766</v>
      </c>
    </row>
    <row r="396" s="598" customFormat="1" ht="15" customHeight="1" spans="1:4">
      <c r="A396" s="613">
        <v>2130125</v>
      </c>
      <c r="B396" s="614" t="s">
        <v>812</v>
      </c>
      <c r="C396" s="592">
        <v>89.636241</v>
      </c>
      <c r="D396" s="600"/>
    </row>
    <row r="397" ht="15" customHeight="1" spans="1:3">
      <c r="A397" s="613">
        <v>2130126</v>
      </c>
      <c r="B397" s="614" t="s">
        <v>813</v>
      </c>
      <c r="C397" s="592">
        <v>90.45</v>
      </c>
    </row>
    <row r="398" s="598" customFormat="1" ht="15" customHeight="1" spans="1:4">
      <c r="A398" s="613">
        <v>2130135</v>
      </c>
      <c r="B398" s="614" t="s">
        <v>814</v>
      </c>
      <c r="C398" s="592">
        <v>626.034178</v>
      </c>
      <c r="D398" s="600"/>
    </row>
    <row r="399" s="598" customFormat="1" ht="15" customHeight="1" spans="1:4">
      <c r="A399" s="613">
        <v>2130148</v>
      </c>
      <c r="B399" s="614" t="s">
        <v>815</v>
      </c>
      <c r="C399" s="592">
        <v>131.2126</v>
      </c>
      <c r="D399" s="600"/>
    </row>
    <row r="400" ht="15" customHeight="1" spans="1:3">
      <c r="A400" s="613">
        <v>2130153</v>
      </c>
      <c r="B400" s="614" t="s">
        <v>816</v>
      </c>
      <c r="C400" s="592">
        <v>7866.505385</v>
      </c>
    </row>
    <row r="401" s="598" customFormat="1" ht="15" customHeight="1" spans="1:3">
      <c r="A401" s="612">
        <v>21302</v>
      </c>
      <c r="B401" s="611"/>
      <c r="C401" s="586">
        <v>13417.375517</v>
      </c>
    </row>
    <row r="402" ht="15" customHeight="1" spans="1:3">
      <c r="A402" s="613">
        <v>2130201</v>
      </c>
      <c r="B402" s="614" t="s">
        <v>606</v>
      </c>
      <c r="C402" s="592">
        <v>185.549159</v>
      </c>
    </row>
    <row r="403" ht="15" customHeight="1" spans="1:3">
      <c r="A403" s="613">
        <v>2130202</v>
      </c>
      <c r="B403" s="614" t="s">
        <v>607</v>
      </c>
      <c r="C403" s="592">
        <v>109.786729</v>
      </c>
    </row>
    <row r="404" ht="15" customHeight="1" spans="1:3">
      <c r="A404" s="613">
        <v>2130204</v>
      </c>
      <c r="B404" s="614" t="s">
        <v>817</v>
      </c>
      <c r="C404" s="592">
        <v>1995.785921</v>
      </c>
    </row>
    <row r="405" s="598" customFormat="1" ht="15" customHeight="1" spans="1:4">
      <c r="A405" s="613">
        <v>2130205</v>
      </c>
      <c r="B405" s="614" t="s">
        <v>818</v>
      </c>
      <c r="C405" s="592">
        <v>1787.930511</v>
      </c>
      <c r="D405" s="600"/>
    </row>
    <row r="406" ht="15" customHeight="1" spans="1:3">
      <c r="A406" s="613">
        <v>2130207</v>
      </c>
      <c r="B406" s="614" t="s">
        <v>819</v>
      </c>
      <c r="C406" s="592">
        <v>3027.895025</v>
      </c>
    </row>
    <row r="407" s="598" customFormat="1" ht="15" customHeight="1" spans="1:4">
      <c r="A407" s="613">
        <v>2130209</v>
      </c>
      <c r="B407" s="614" t="s">
        <v>820</v>
      </c>
      <c r="C407" s="592">
        <v>166.819437</v>
      </c>
      <c r="D407" s="600"/>
    </row>
    <row r="408" ht="15" customHeight="1" spans="1:3">
      <c r="A408" s="613">
        <v>2130211</v>
      </c>
      <c r="B408" s="614" t="s">
        <v>821</v>
      </c>
      <c r="C408" s="592">
        <v>2</v>
      </c>
    </row>
    <row r="409" s="598" customFormat="1" ht="15" customHeight="1" spans="1:4">
      <c r="A409" s="613">
        <v>2130213</v>
      </c>
      <c r="B409" s="614" t="s">
        <v>822</v>
      </c>
      <c r="C409" s="592">
        <v>42.5</v>
      </c>
      <c r="D409" s="600"/>
    </row>
    <row r="410" ht="15" customHeight="1" spans="1:3">
      <c r="A410" s="613">
        <v>2130226</v>
      </c>
      <c r="B410" s="614" t="s">
        <v>823</v>
      </c>
      <c r="C410" s="592">
        <v>30</v>
      </c>
    </row>
    <row r="411" s="598" customFormat="1" ht="15" customHeight="1" spans="1:4">
      <c r="A411" s="613">
        <v>2130234</v>
      </c>
      <c r="B411" s="614" t="s">
        <v>824</v>
      </c>
      <c r="C411" s="592">
        <v>848.712719</v>
      </c>
      <c r="D411" s="600"/>
    </row>
    <row r="412" ht="15" customHeight="1" spans="1:3">
      <c r="A412" s="613">
        <v>2130237</v>
      </c>
      <c r="B412" s="614" t="s">
        <v>807</v>
      </c>
      <c r="C412" s="592">
        <v>100.01984</v>
      </c>
    </row>
    <row r="413" s="598" customFormat="1" ht="15" customHeight="1" spans="1:4">
      <c r="A413" s="613">
        <v>2130238</v>
      </c>
      <c r="B413" s="614" t="s">
        <v>825</v>
      </c>
      <c r="C413" s="592">
        <v>5042.933401</v>
      </c>
      <c r="D413" s="600"/>
    </row>
    <row r="414" s="598" customFormat="1" ht="15" customHeight="1" spans="1:4">
      <c r="A414" s="613">
        <v>2130299</v>
      </c>
      <c r="B414" s="614" t="s">
        <v>826</v>
      </c>
      <c r="C414" s="592">
        <v>77.442775</v>
      </c>
      <c r="D414" s="600"/>
    </row>
    <row r="415" s="598" customFormat="1" ht="15" customHeight="1" spans="1:3">
      <c r="A415" s="612">
        <v>21303</v>
      </c>
      <c r="B415" s="611"/>
      <c r="C415" s="586">
        <v>35966.763401</v>
      </c>
    </row>
    <row r="416" ht="15" customHeight="1" spans="1:3">
      <c r="A416" s="613">
        <v>2130301</v>
      </c>
      <c r="B416" s="614" t="s">
        <v>606</v>
      </c>
      <c r="C416" s="592">
        <v>567.834034</v>
      </c>
    </row>
    <row r="417" ht="15" customHeight="1" spans="1:3">
      <c r="A417" s="613">
        <v>2130302</v>
      </c>
      <c r="B417" s="614" t="s">
        <v>607</v>
      </c>
      <c r="C417" s="592">
        <v>257.3421</v>
      </c>
    </row>
    <row r="418" ht="15" customHeight="1" spans="1:3">
      <c r="A418" s="613">
        <v>2130304</v>
      </c>
      <c r="B418" s="614" t="s">
        <v>827</v>
      </c>
      <c r="C418" s="592">
        <v>535.942553</v>
      </c>
    </row>
    <row r="419" ht="15" customHeight="1" spans="1:3">
      <c r="A419" s="613">
        <v>2130305</v>
      </c>
      <c r="B419" s="614" t="s">
        <v>828</v>
      </c>
      <c r="C419" s="592">
        <v>24766.566679</v>
      </c>
    </row>
    <row r="420" ht="15" customHeight="1" spans="1:3">
      <c r="A420" s="613">
        <v>2130306</v>
      </c>
      <c r="B420" s="614" t="s">
        <v>829</v>
      </c>
      <c r="C420" s="592">
        <v>1377.73197</v>
      </c>
    </row>
    <row r="421" ht="15" customHeight="1" spans="1:3">
      <c r="A421" s="613">
        <v>2130308</v>
      </c>
      <c r="B421" s="614" t="s">
        <v>830</v>
      </c>
      <c r="C421" s="592">
        <v>48.44</v>
      </c>
    </row>
    <row r="422" ht="15" customHeight="1" spans="1:3">
      <c r="A422" s="613">
        <v>2130310</v>
      </c>
      <c r="B422" s="614" t="s">
        <v>831</v>
      </c>
      <c r="C422" s="592">
        <v>99.909055</v>
      </c>
    </row>
    <row r="423" ht="15" customHeight="1" spans="1:3">
      <c r="A423" s="613">
        <v>2130311</v>
      </c>
      <c r="B423" s="614" t="s">
        <v>832</v>
      </c>
      <c r="C423" s="592">
        <v>125.091672</v>
      </c>
    </row>
    <row r="424" ht="15" customHeight="1" spans="1:3">
      <c r="A424" s="613">
        <v>2130312</v>
      </c>
      <c r="B424" s="614" t="s">
        <v>833</v>
      </c>
      <c r="C424" s="592">
        <v>113.787</v>
      </c>
    </row>
    <row r="425" ht="15" customHeight="1" spans="1:3">
      <c r="A425" s="613">
        <v>2130313</v>
      </c>
      <c r="B425" s="614" t="s">
        <v>834</v>
      </c>
      <c r="C425" s="592">
        <v>103.556813</v>
      </c>
    </row>
    <row r="426" ht="15" customHeight="1" spans="1:3">
      <c r="A426" s="613">
        <v>2130314</v>
      </c>
      <c r="B426" s="614" t="s">
        <v>835</v>
      </c>
      <c r="C426" s="592">
        <v>326.04878</v>
      </c>
    </row>
    <row r="427" ht="15" customHeight="1" spans="1:3">
      <c r="A427" s="613">
        <v>2130315</v>
      </c>
      <c r="B427" s="614" t="s">
        <v>836</v>
      </c>
      <c r="C427" s="592">
        <v>233.128168</v>
      </c>
    </row>
    <row r="428" ht="15" customHeight="1" spans="1:3">
      <c r="A428" s="613">
        <v>2130316</v>
      </c>
      <c r="B428" s="614" t="s">
        <v>837</v>
      </c>
      <c r="C428" s="592">
        <v>4235.250675</v>
      </c>
    </row>
    <row r="429" ht="15" customHeight="1" spans="1:3">
      <c r="A429" s="613">
        <v>2130319</v>
      </c>
      <c r="B429" s="614" t="s">
        <v>838</v>
      </c>
      <c r="C429" s="592">
        <v>3019.679449</v>
      </c>
    </row>
    <row r="430" ht="15" customHeight="1" spans="1:3">
      <c r="A430" s="613">
        <v>2130321</v>
      </c>
      <c r="B430" s="614" t="s">
        <v>839</v>
      </c>
      <c r="C430" s="592">
        <v>102</v>
      </c>
    </row>
    <row r="431" ht="15" customHeight="1" spans="1:3">
      <c r="A431" s="613">
        <v>2130335</v>
      </c>
      <c r="B431" s="614" t="s">
        <v>840</v>
      </c>
      <c r="C431" s="592">
        <v>54.454453</v>
      </c>
    </row>
    <row r="432" s="598" customFormat="1" ht="15" customHeight="1" spans="1:3">
      <c r="A432" s="612">
        <v>21305</v>
      </c>
      <c r="B432" s="611"/>
      <c r="C432" s="586">
        <v>6382.927915</v>
      </c>
    </row>
    <row r="433" ht="15" customHeight="1" spans="1:3">
      <c r="A433" s="613">
        <v>2130504</v>
      </c>
      <c r="B433" s="614" t="s">
        <v>841</v>
      </c>
      <c r="C433" s="592">
        <v>1647.2</v>
      </c>
    </row>
    <row r="434" ht="15" customHeight="1" spans="1:3">
      <c r="A434" s="613">
        <v>2130505</v>
      </c>
      <c r="B434" s="614" t="s">
        <v>842</v>
      </c>
      <c r="C434" s="592">
        <v>4420.065915</v>
      </c>
    </row>
    <row r="435" s="598" customFormat="1" ht="15" customHeight="1" spans="1:4">
      <c r="A435" s="613">
        <v>2130506</v>
      </c>
      <c r="B435" s="614" t="s">
        <v>843</v>
      </c>
      <c r="C435" s="592">
        <v>89.662</v>
      </c>
      <c r="D435" s="600"/>
    </row>
    <row r="436" ht="15" customHeight="1" spans="1:3">
      <c r="A436" s="613">
        <v>2130599</v>
      </c>
      <c r="B436" s="614" t="s">
        <v>844</v>
      </c>
      <c r="C436" s="592">
        <v>226</v>
      </c>
    </row>
    <row r="437" s="598" customFormat="1" ht="15" customHeight="1" spans="1:3">
      <c r="A437" s="612">
        <v>21307</v>
      </c>
      <c r="B437" s="611"/>
      <c r="C437" s="586">
        <v>9964.922924</v>
      </c>
    </row>
    <row r="438" ht="15" customHeight="1" spans="1:3">
      <c r="A438" s="613">
        <v>2130701</v>
      </c>
      <c r="B438" s="614" t="s">
        <v>845</v>
      </c>
      <c r="C438" s="592">
        <v>3132.932296</v>
      </c>
    </row>
    <row r="439" ht="15" customHeight="1" spans="1:3">
      <c r="A439" s="613">
        <v>2130705</v>
      </c>
      <c r="B439" s="614" t="s">
        <v>846</v>
      </c>
      <c r="C439" s="592">
        <v>5575.990628</v>
      </c>
    </row>
    <row r="440" ht="15" customHeight="1" spans="1:3">
      <c r="A440" s="613">
        <v>2130799</v>
      </c>
      <c r="B440" s="614" t="s">
        <v>847</v>
      </c>
      <c r="C440" s="592">
        <v>1256</v>
      </c>
    </row>
    <row r="441" s="598" customFormat="1" ht="15" customHeight="1" spans="1:3">
      <c r="A441" s="612">
        <v>21308</v>
      </c>
      <c r="B441" s="611"/>
      <c r="C441" s="586">
        <v>1896.224229</v>
      </c>
    </row>
    <row r="442" ht="15" customHeight="1" spans="1:3">
      <c r="A442" s="613">
        <v>2130803</v>
      </c>
      <c r="B442" s="614" t="s">
        <v>848</v>
      </c>
      <c r="C442" s="592">
        <v>1747.166467</v>
      </c>
    </row>
    <row r="443" ht="15" customHeight="1" spans="1:3">
      <c r="A443" s="613">
        <v>2130804</v>
      </c>
      <c r="B443" s="614" t="s">
        <v>849</v>
      </c>
      <c r="C443" s="592">
        <v>149.057762</v>
      </c>
    </row>
    <row r="444" s="598" customFormat="1" ht="15" customHeight="1" spans="1:3">
      <c r="A444" s="587">
        <v>214</v>
      </c>
      <c r="B444" s="611"/>
      <c r="C444" s="586">
        <v>21726.267704</v>
      </c>
    </row>
    <row r="445" s="598" customFormat="1" ht="15" customHeight="1" spans="1:3">
      <c r="A445" s="612">
        <v>21401</v>
      </c>
      <c r="B445" s="611"/>
      <c r="C445" s="586">
        <v>21163.453704</v>
      </c>
    </row>
    <row r="446" ht="15" customHeight="1" spans="1:3">
      <c r="A446" s="613">
        <v>2140101</v>
      </c>
      <c r="B446" s="614" t="s">
        <v>606</v>
      </c>
      <c r="C446" s="592">
        <v>2685.39851</v>
      </c>
    </row>
    <row r="447" ht="15" customHeight="1" spans="1:3">
      <c r="A447" s="613">
        <v>2140102</v>
      </c>
      <c r="B447" s="614" t="s">
        <v>607</v>
      </c>
      <c r="C447" s="592">
        <v>86.962181</v>
      </c>
    </row>
    <row r="448" ht="15" customHeight="1" spans="1:3">
      <c r="A448" s="613">
        <v>2140104</v>
      </c>
      <c r="B448" s="614" t="s">
        <v>850</v>
      </c>
      <c r="C448" s="592">
        <v>6427.797847</v>
      </c>
    </row>
    <row r="449" ht="15" customHeight="1" spans="1:3">
      <c r="A449" s="613">
        <v>2140106</v>
      </c>
      <c r="B449" s="614" t="s">
        <v>851</v>
      </c>
      <c r="C449" s="592">
        <v>9776.714978</v>
      </c>
    </row>
    <row r="450" s="598" customFormat="1" ht="15" customHeight="1" spans="1:4">
      <c r="A450" s="613">
        <v>2140112</v>
      </c>
      <c r="B450" s="614" t="s">
        <v>852</v>
      </c>
      <c r="C450" s="592">
        <v>586.665046</v>
      </c>
      <c r="D450" s="600"/>
    </row>
    <row r="451" ht="15" customHeight="1" spans="1:3">
      <c r="A451" s="613">
        <v>2140123</v>
      </c>
      <c r="B451" s="614" t="s">
        <v>853</v>
      </c>
      <c r="C451" s="592">
        <v>178.297322</v>
      </c>
    </row>
    <row r="452" ht="15" customHeight="1" spans="1:3">
      <c r="A452" s="613">
        <v>2140128</v>
      </c>
      <c r="B452" s="614" t="s">
        <v>854</v>
      </c>
      <c r="C452" s="592">
        <v>9</v>
      </c>
    </row>
    <row r="453" ht="15" customHeight="1" spans="1:3">
      <c r="A453" s="613">
        <v>2140131</v>
      </c>
      <c r="B453" s="614" t="s">
        <v>855</v>
      </c>
      <c r="C453" s="592">
        <v>98.158085</v>
      </c>
    </row>
    <row r="454" ht="15" customHeight="1" spans="1:3">
      <c r="A454" s="613">
        <v>2140136</v>
      </c>
      <c r="B454" s="614" t="s">
        <v>856</v>
      </c>
      <c r="C454" s="592">
        <v>723.686963</v>
      </c>
    </row>
    <row r="455" ht="15" customHeight="1" spans="1:3">
      <c r="A455" s="613">
        <v>2140199</v>
      </c>
      <c r="B455" s="614" t="s">
        <v>857</v>
      </c>
      <c r="C455" s="592">
        <v>590.772772</v>
      </c>
    </row>
    <row r="456" s="598" customFormat="1" ht="15" customHeight="1" spans="1:3">
      <c r="A456" s="612">
        <v>21405</v>
      </c>
      <c r="B456" s="611"/>
      <c r="C456" s="586">
        <v>35.17</v>
      </c>
    </row>
    <row r="457" ht="15" customHeight="1" spans="1:3">
      <c r="A457" s="613">
        <v>2140599</v>
      </c>
      <c r="B457" s="614" t="s">
        <v>858</v>
      </c>
      <c r="C457" s="592">
        <v>35.17</v>
      </c>
    </row>
    <row r="458" s="598" customFormat="1" ht="15" customHeight="1" spans="1:3">
      <c r="A458" s="612">
        <v>21499</v>
      </c>
      <c r="B458" s="611"/>
      <c r="C458" s="586">
        <v>527.644</v>
      </c>
    </row>
    <row r="459" ht="15" customHeight="1" spans="1:3">
      <c r="A459" s="613">
        <v>2149999</v>
      </c>
      <c r="B459" s="614" t="s">
        <v>859</v>
      </c>
      <c r="C459" s="592">
        <v>527.644</v>
      </c>
    </row>
    <row r="460" s="598" customFormat="1" ht="15" customHeight="1" spans="1:3">
      <c r="A460" s="587">
        <v>215</v>
      </c>
      <c r="B460" s="611"/>
      <c r="C460" s="586">
        <v>1979.1535</v>
      </c>
    </row>
    <row r="461" s="598" customFormat="1" ht="15" customHeight="1" spans="1:3">
      <c r="A461" s="612">
        <v>21502</v>
      </c>
      <c r="B461" s="611"/>
      <c r="C461" s="586">
        <v>6.11</v>
      </c>
    </row>
    <row r="462" ht="15" customHeight="1" spans="1:3">
      <c r="A462" s="613">
        <v>2150202</v>
      </c>
      <c r="B462" s="614" t="s">
        <v>607</v>
      </c>
      <c r="C462" s="592">
        <v>6.11</v>
      </c>
    </row>
    <row r="463" s="598" customFormat="1" ht="15" customHeight="1" spans="1:3">
      <c r="A463" s="612">
        <v>21505</v>
      </c>
      <c r="B463" s="611"/>
      <c r="C463" s="586">
        <v>1963.960324</v>
      </c>
    </row>
    <row r="464" ht="15" customHeight="1" spans="1:3">
      <c r="A464" s="613">
        <v>2150501</v>
      </c>
      <c r="B464" s="614" t="s">
        <v>606</v>
      </c>
      <c r="C464" s="592">
        <v>697.321246</v>
      </c>
    </row>
    <row r="465" ht="15" customHeight="1" spans="1:3">
      <c r="A465" s="613">
        <v>2150502</v>
      </c>
      <c r="B465" s="614" t="s">
        <v>607</v>
      </c>
      <c r="C465" s="592">
        <v>485.479642</v>
      </c>
    </row>
    <row r="466" s="598" customFormat="1" ht="15" customHeight="1" spans="1:4">
      <c r="A466" s="613">
        <v>2150517</v>
      </c>
      <c r="B466" s="614" t="s">
        <v>860</v>
      </c>
      <c r="C466" s="592">
        <v>310.25</v>
      </c>
      <c r="D466" s="600"/>
    </row>
    <row r="467" ht="15" customHeight="1" spans="1:3">
      <c r="A467" s="613">
        <v>2150550</v>
      </c>
      <c r="B467" s="614" t="s">
        <v>611</v>
      </c>
      <c r="C467" s="592">
        <v>470.909436</v>
      </c>
    </row>
    <row r="468" s="598" customFormat="1" ht="15" customHeight="1" spans="1:3">
      <c r="A468" s="612">
        <v>21508</v>
      </c>
      <c r="B468" s="611"/>
      <c r="C468" s="586">
        <v>9.083176</v>
      </c>
    </row>
    <row r="469" ht="15" customHeight="1" spans="1:3">
      <c r="A469" s="613">
        <v>2150803</v>
      </c>
      <c r="B469" s="614" t="s">
        <v>615</v>
      </c>
      <c r="C469" s="592">
        <v>9.083176</v>
      </c>
    </row>
    <row r="470" s="598" customFormat="1" ht="15" customHeight="1" spans="1:3">
      <c r="A470" s="587">
        <v>216</v>
      </c>
      <c r="B470" s="611"/>
      <c r="C470" s="586">
        <v>966.919727</v>
      </c>
    </row>
    <row r="471" s="598" customFormat="1" ht="15" customHeight="1" spans="1:3">
      <c r="A471" s="612">
        <v>21602</v>
      </c>
      <c r="B471" s="611"/>
      <c r="C471" s="586">
        <v>947.019727</v>
      </c>
    </row>
    <row r="472" s="598" customFormat="1" ht="15" customHeight="1" spans="1:4">
      <c r="A472" s="613">
        <v>2160201</v>
      </c>
      <c r="B472" s="614" t="s">
        <v>606</v>
      </c>
      <c r="C472" s="592">
        <v>298.984983</v>
      </c>
      <c r="D472" s="600"/>
    </row>
    <row r="473" ht="15" customHeight="1" spans="1:3">
      <c r="A473" s="613">
        <v>2160202</v>
      </c>
      <c r="B473" s="614" t="s">
        <v>607</v>
      </c>
      <c r="C473" s="592">
        <v>48.010664</v>
      </c>
    </row>
    <row r="474" ht="15" customHeight="1" spans="1:3">
      <c r="A474" s="613">
        <v>2160299</v>
      </c>
      <c r="B474" s="614" t="s">
        <v>861</v>
      </c>
      <c r="C474" s="592">
        <v>600.02408</v>
      </c>
    </row>
    <row r="475" s="598" customFormat="1" ht="15" customHeight="1" spans="1:3">
      <c r="A475" s="612">
        <v>21606</v>
      </c>
      <c r="B475" s="611"/>
      <c r="C475" s="586">
        <v>19.9</v>
      </c>
    </row>
    <row r="476" ht="15" customHeight="1" spans="1:3">
      <c r="A476" s="613">
        <v>2160699</v>
      </c>
      <c r="B476" s="614" t="s">
        <v>862</v>
      </c>
      <c r="C476" s="592">
        <v>19.9</v>
      </c>
    </row>
    <row r="477" s="598" customFormat="1" ht="15" customHeight="1" spans="1:3">
      <c r="A477" s="587">
        <v>220</v>
      </c>
      <c r="B477" s="611"/>
      <c r="C477" s="586">
        <v>10487.721971</v>
      </c>
    </row>
    <row r="478" s="598" customFormat="1" ht="15" customHeight="1" spans="1:3">
      <c r="A478" s="612">
        <v>22001</v>
      </c>
      <c r="B478" s="611"/>
      <c r="C478" s="586">
        <v>9843.490557</v>
      </c>
    </row>
    <row r="479" ht="15" customHeight="1" spans="1:3">
      <c r="A479" s="613">
        <v>2200102</v>
      </c>
      <c r="B479" s="614" t="s">
        <v>607</v>
      </c>
      <c r="C479" s="592">
        <v>1299.534768</v>
      </c>
    </row>
    <row r="480" s="598" customFormat="1" ht="15" customHeight="1" spans="1:4">
      <c r="A480" s="613">
        <v>2200106</v>
      </c>
      <c r="B480" s="614" t="s">
        <v>863</v>
      </c>
      <c r="C480" s="592">
        <v>7950</v>
      </c>
      <c r="D480" s="600"/>
    </row>
    <row r="481" s="598" customFormat="1" ht="15" customHeight="1" spans="1:4">
      <c r="A481" s="613">
        <v>2200150</v>
      </c>
      <c r="B481" s="614" t="s">
        <v>611</v>
      </c>
      <c r="C481" s="592">
        <v>492.946189</v>
      </c>
      <c r="D481" s="600"/>
    </row>
    <row r="482" ht="15" customHeight="1" spans="1:3">
      <c r="A482" s="613">
        <v>2200199</v>
      </c>
      <c r="B482" s="614" t="s">
        <v>864</v>
      </c>
      <c r="C482" s="592">
        <v>101.0096</v>
      </c>
    </row>
    <row r="483" s="598" customFormat="1" ht="15" customHeight="1" spans="1:3">
      <c r="A483" s="612">
        <v>22005</v>
      </c>
      <c r="B483" s="611"/>
      <c r="C483" s="586">
        <v>644.231414</v>
      </c>
    </row>
    <row r="484" ht="15" customHeight="1" spans="1:3">
      <c r="A484" s="613">
        <v>2200504</v>
      </c>
      <c r="B484" s="614" t="s">
        <v>865</v>
      </c>
      <c r="C484" s="592">
        <v>111.019414</v>
      </c>
    </row>
    <row r="485" ht="15" customHeight="1" spans="1:3">
      <c r="A485" s="613">
        <v>2200508</v>
      </c>
      <c r="B485" s="614" t="s">
        <v>866</v>
      </c>
      <c r="C485" s="592">
        <v>37.4</v>
      </c>
    </row>
    <row r="486" ht="15" customHeight="1" spans="1:3">
      <c r="A486" s="613">
        <v>2200509</v>
      </c>
      <c r="B486" s="614" t="s">
        <v>867</v>
      </c>
      <c r="C486" s="592">
        <v>388.746</v>
      </c>
    </row>
    <row r="487" ht="15" customHeight="1" spans="1:3">
      <c r="A487" s="613">
        <v>2200510</v>
      </c>
      <c r="B487" s="614" t="s">
        <v>868</v>
      </c>
      <c r="C487" s="592">
        <v>104.066</v>
      </c>
    </row>
    <row r="488" ht="15" customHeight="1" spans="1:3">
      <c r="A488" s="613">
        <v>2200599</v>
      </c>
      <c r="B488" s="614" t="s">
        <v>869</v>
      </c>
      <c r="C488" s="592">
        <v>3</v>
      </c>
    </row>
    <row r="489" s="598" customFormat="1" ht="15" customHeight="1" spans="1:3">
      <c r="A489" s="587">
        <v>221</v>
      </c>
      <c r="B489" s="611"/>
      <c r="C489" s="586">
        <v>57491.810821</v>
      </c>
    </row>
    <row r="490" s="598" customFormat="1" ht="15" customHeight="1" spans="1:3">
      <c r="A490" s="612">
        <v>22101</v>
      </c>
      <c r="B490" s="611"/>
      <c r="C490" s="586">
        <v>43459.992157</v>
      </c>
    </row>
    <row r="491" ht="15" customHeight="1" spans="1:3">
      <c r="A491" s="613">
        <v>2210103</v>
      </c>
      <c r="B491" s="614" t="s">
        <v>870</v>
      </c>
      <c r="C491" s="592">
        <v>11265.57344</v>
      </c>
    </row>
    <row r="492" s="598" customFormat="1" ht="15" customHeight="1" spans="1:4">
      <c r="A492" s="613">
        <v>2210105</v>
      </c>
      <c r="B492" s="614" t="s">
        <v>871</v>
      </c>
      <c r="C492" s="592">
        <v>89.3</v>
      </c>
      <c r="D492" s="600"/>
    </row>
    <row r="493" ht="15" customHeight="1" spans="1:3">
      <c r="A493" s="613">
        <v>2210108</v>
      </c>
      <c r="B493" s="614" t="s">
        <v>872</v>
      </c>
      <c r="C493" s="592">
        <v>1397.279454</v>
      </c>
    </row>
    <row r="494" s="598" customFormat="1" ht="15" customHeight="1" spans="1:4">
      <c r="A494" s="613">
        <v>2210111</v>
      </c>
      <c r="B494" s="614" t="s">
        <v>873</v>
      </c>
      <c r="C494" s="592">
        <v>2123.585927</v>
      </c>
      <c r="D494" s="600"/>
    </row>
    <row r="495" s="598" customFormat="1" ht="15" customHeight="1" spans="1:4">
      <c r="A495" s="613">
        <v>2210112</v>
      </c>
      <c r="B495" s="614" t="s">
        <v>874</v>
      </c>
      <c r="C495" s="592">
        <v>15320</v>
      </c>
      <c r="D495" s="600"/>
    </row>
    <row r="496" ht="15" customHeight="1" spans="1:3">
      <c r="A496" s="613">
        <v>2210113</v>
      </c>
      <c r="B496" s="614" t="s">
        <v>875</v>
      </c>
      <c r="C496" s="592">
        <v>11588</v>
      </c>
    </row>
    <row r="497" s="598" customFormat="1" ht="15" customHeight="1" spans="1:4">
      <c r="A497" s="613">
        <v>2210199</v>
      </c>
      <c r="B497" s="614" t="s">
        <v>876</v>
      </c>
      <c r="C497" s="592">
        <v>1676.253336</v>
      </c>
      <c r="D497" s="600"/>
    </row>
    <row r="498" s="598" customFormat="1" ht="15" customHeight="1" spans="1:3">
      <c r="A498" s="612">
        <v>22102</v>
      </c>
      <c r="B498" s="611"/>
      <c r="C498" s="586">
        <v>14031.818664</v>
      </c>
    </row>
    <row r="499" ht="15" customHeight="1" spans="1:3">
      <c r="A499" s="613">
        <v>2210201</v>
      </c>
      <c r="B499" s="614" t="s">
        <v>877</v>
      </c>
      <c r="C499" s="592">
        <v>14031.818664</v>
      </c>
    </row>
    <row r="500" s="598" customFormat="1" ht="15" customHeight="1" spans="1:3">
      <c r="A500" s="587">
        <v>222</v>
      </c>
      <c r="B500" s="611"/>
      <c r="C500" s="586">
        <v>17.8333</v>
      </c>
    </row>
    <row r="501" s="598" customFormat="1" ht="15" customHeight="1" spans="1:3">
      <c r="A501" s="612">
        <v>22204</v>
      </c>
      <c r="B501" s="611"/>
      <c r="C501" s="586">
        <v>17.8333</v>
      </c>
    </row>
    <row r="502" s="598" customFormat="1" ht="15" customHeight="1" spans="1:4">
      <c r="A502" s="613">
        <v>2220499</v>
      </c>
      <c r="B502" s="614" t="s">
        <v>878</v>
      </c>
      <c r="C502" s="592">
        <v>17.8333</v>
      </c>
      <c r="D502" s="600"/>
    </row>
    <row r="503" s="598" customFormat="1" ht="15" customHeight="1" spans="1:3">
      <c r="A503" s="587">
        <v>224</v>
      </c>
      <c r="B503" s="611"/>
      <c r="C503" s="586">
        <v>6489.731556</v>
      </c>
    </row>
    <row r="504" s="598" customFormat="1" ht="15" customHeight="1" spans="1:3">
      <c r="A504" s="612">
        <v>22401</v>
      </c>
      <c r="B504" s="611"/>
      <c r="C504" s="586">
        <v>2179.95356</v>
      </c>
    </row>
    <row r="505" s="598" customFormat="1" ht="15" customHeight="1" spans="1:4">
      <c r="A505" s="613">
        <v>2240101</v>
      </c>
      <c r="B505" s="614" t="s">
        <v>606</v>
      </c>
      <c r="C505" s="592">
        <v>935.787762</v>
      </c>
      <c r="D505" s="600"/>
    </row>
    <row r="506" s="598" customFormat="1" ht="15" customHeight="1" spans="1:4">
      <c r="A506" s="613">
        <v>2240102</v>
      </c>
      <c r="B506" s="614" t="s">
        <v>607</v>
      </c>
      <c r="C506" s="592">
        <v>1</v>
      </c>
      <c r="D506" s="600"/>
    </row>
    <row r="507" ht="15" customHeight="1" spans="1:3">
      <c r="A507" s="613">
        <v>2240106</v>
      </c>
      <c r="B507" s="614" t="s">
        <v>879</v>
      </c>
      <c r="C507" s="592">
        <v>457.843625</v>
      </c>
    </row>
    <row r="508" ht="15" customHeight="1" spans="1:3">
      <c r="A508" s="613">
        <v>2240108</v>
      </c>
      <c r="B508" s="614" t="s">
        <v>880</v>
      </c>
      <c r="C508" s="592">
        <v>211.03</v>
      </c>
    </row>
    <row r="509" ht="15" customHeight="1" spans="1:3">
      <c r="A509" s="613">
        <v>2240150</v>
      </c>
      <c r="B509" s="614" t="s">
        <v>611</v>
      </c>
      <c r="C509" s="592">
        <v>531.207173</v>
      </c>
    </row>
    <row r="510" s="598" customFormat="1" ht="15" customHeight="1" spans="1:4">
      <c r="A510" s="613">
        <v>2240199</v>
      </c>
      <c r="B510" s="614" t="s">
        <v>881</v>
      </c>
      <c r="C510" s="592">
        <v>43.085</v>
      </c>
      <c r="D510" s="600"/>
    </row>
    <row r="511" s="598" customFormat="1" ht="15" customHeight="1" spans="1:3">
      <c r="A511" s="612">
        <v>22402</v>
      </c>
      <c r="B511" s="611"/>
      <c r="C511" s="586">
        <v>1725.470498</v>
      </c>
    </row>
    <row r="512" s="598" customFormat="1" ht="15" customHeight="1" spans="1:4">
      <c r="A512" s="613">
        <v>2240204</v>
      </c>
      <c r="B512" s="614" t="s">
        <v>882</v>
      </c>
      <c r="C512" s="592">
        <v>1725.470498</v>
      </c>
      <c r="D512" s="600"/>
    </row>
    <row r="513" s="598" customFormat="1" ht="15" customHeight="1" spans="1:3">
      <c r="A513" s="612">
        <v>22406</v>
      </c>
      <c r="B513" s="611"/>
      <c r="C513" s="586">
        <v>2575.484598</v>
      </c>
    </row>
    <row r="514" ht="15" customHeight="1" spans="1:3">
      <c r="A514" s="613">
        <v>2240601</v>
      </c>
      <c r="B514" s="614" t="s">
        <v>883</v>
      </c>
      <c r="C514" s="592">
        <v>2207.644598</v>
      </c>
    </row>
    <row r="515" ht="15" customHeight="1" spans="1:3">
      <c r="A515" s="613">
        <v>2240602</v>
      </c>
      <c r="B515" s="614" t="s">
        <v>884</v>
      </c>
      <c r="C515" s="592">
        <v>100</v>
      </c>
    </row>
    <row r="516" ht="15" customHeight="1" spans="1:3">
      <c r="A516" s="613">
        <v>2240699</v>
      </c>
      <c r="B516" s="614" t="s">
        <v>885</v>
      </c>
      <c r="C516" s="592">
        <v>267.84</v>
      </c>
    </row>
    <row r="517" s="598" customFormat="1" ht="15" customHeight="1" spans="1:3">
      <c r="A517" s="612">
        <v>22407</v>
      </c>
      <c r="B517" s="611"/>
      <c r="C517" s="586">
        <v>8.8229</v>
      </c>
    </row>
    <row r="518" s="598" customFormat="1" ht="15" customHeight="1" spans="1:4">
      <c r="A518" s="613">
        <v>2240703</v>
      </c>
      <c r="B518" s="614" t="s">
        <v>886</v>
      </c>
      <c r="C518" s="592">
        <v>8.8229</v>
      </c>
      <c r="D518" s="600"/>
    </row>
    <row r="519" s="598" customFormat="1" ht="15" customHeight="1" spans="1:3">
      <c r="A519" s="587">
        <v>232</v>
      </c>
      <c r="B519" s="611"/>
      <c r="C519" s="586">
        <v>33149.633806</v>
      </c>
    </row>
    <row r="520" s="598" customFormat="1" ht="15" customHeight="1" spans="1:3">
      <c r="A520" s="612">
        <v>23203</v>
      </c>
      <c r="B520" s="611"/>
      <c r="C520" s="586">
        <v>33149.633806</v>
      </c>
    </row>
    <row r="521" ht="15" customHeight="1" spans="1:3">
      <c r="A521" s="613">
        <v>2320301</v>
      </c>
      <c r="B521" s="614" t="s">
        <v>887</v>
      </c>
      <c r="C521" s="592">
        <v>32256.1894</v>
      </c>
    </row>
    <row r="522" s="598" customFormat="1" ht="15" customHeight="1" spans="1:4">
      <c r="A522" s="613">
        <v>2320303</v>
      </c>
      <c r="B522" s="614" t="s">
        <v>888</v>
      </c>
      <c r="C522" s="592">
        <v>98.284406</v>
      </c>
      <c r="D522" s="600"/>
    </row>
    <row r="523" s="598" customFormat="1" ht="15" customHeight="1" spans="1:4">
      <c r="A523" s="613">
        <v>2320399</v>
      </c>
      <c r="B523" s="614" t="s">
        <v>889</v>
      </c>
      <c r="C523" s="592">
        <v>795.16</v>
      </c>
      <c r="D523" s="600"/>
    </row>
    <row r="524" s="598" customFormat="1" ht="15" customHeight="1" spans="1:3">
      <c r="A524" s="587">
        <v>233</v>
      </c>
      <c r="B524" s="611"/>
      <c r="C524" s="586">
        <v>12.012567</v>
      </c>
    </row>
    <row r="525" s="598" customFormat="1" ht="15" customHeight="1" spans="1:3">
      <c r="A525" s="612">
        <v>23303</v>
      </c>
      <c r="B525" s="611"/>
      <c r="C525" s="586">
        <v>12.012567</v>
      </c>
    </row>
    <row r="526" ht="15" customHeight="1" spans="1:3">
      <c r="A526" s="615">
        <v>2330301</v>
      </c>
      <c r="B526" s="616" t="s">
        <v>890</v>
      </c>
      <c r="C526" s="595">
        <v>12.012567</v>
      </c>
    </row>
  </sheetData>
  <autoFilter ref="A5:D526">
    <extLst/>
  </autoFilter>
  <mergeCells count="3">
    <mergeCell ref="A2:C2"/>
    <mergeCell ref="A3:C3"/>
    <mergeCell ref="A6:B6"/>
  </mergeCells>
  <printOptions horizontalCentered="1"/>
  <pageMargins left="0.393055555555556" right="0.393055555555556" top="0.314583333333333" bottom="0.393055555555556" header="0.236111111111111" footer="0.236111111111111"/>
  <pageSetup paperSize="9" firstPageNumber="6" fitToHeight="0" orientation="portrait" useFirstPageNumber="1" horizontalDpi="600"/>
  <headerFooter differentOddEven="1">
    <oddFooter>&amp;C— &amp;P —</oddFooter>
    <evenFooter>&amp;C— &amp;P —</even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69"/>
  <sheetViews>
    <sheetView workbookViewId="0">
      <selection activeCell="A1" sqref="A1"/>
    </sheetView>
  </sheetViews>
  <sheetFormatPr defaultColWidth="9" defaultRowHeight="13.5" outlineLevelCol="2"/>
  <cols>
    <col min="1" max="1" width="17.375" style="574" customWidth="1"/>
    <col min="2" max="2" width="52.375" style="219" customWidth="1"/>
    <col min="3" max="3" width="22.25" style="575" customWidth="1"/>
    <col min="4" max="16384" width="9" style="219"/>
  </cols>
  <sheetData>
    <row r="1" s="569" customFormat="1" ht="16.5" spans="1:3">
      <c r="A1" s="460" t="s">
        <v>891</v>
      </c>
      <c r="C1" s="576"/>
    </row>
    <row r="2" s="191" customFormat="1" ht="23" customHeight="1" spans="1:3">
      <c r="A2" s="165" t="s">
        <v>892</v>
      </c>
      <c r="B2" s="165"/>
      <c r="C2" s="577"/>
    </row>
    <row r="3" s="61" customFormat="1" ht="17" customHeight="1" spans="1:3">
      <c r="A3" s="167" t="s">
        <v>602</v>
      </c>
      <c r="B3" s="167"/>
      <c r="C3" s="578"/>
    </row>
    <row r="4" s="570" customFormat="1" ht="17.25" customHeight="1" spans="1:3">
      <c r="A4" s="579" t="s">
        <v>1</v>
      </c>
      <c r="B4" s="579"/>
      <c r="C4" s="580" t="s">
        <v>2</v>
      </c>
    </row>
    <row r="5" s="571" customFormat="1" ht="20" customHeight="1" spans="1:3">
      <c r="A5" s="581" t="s">
        <v>603</v>
      </c>
      <c r="B5" s="582" t="s">
        <v>604</v>
      </c>
      <c r="C5" s="583" t="s">
        <v>537</v>
      </c>
    </row>
    <row r="6" s="572" customFormat="1" ht="16" customHeight="1" spans="1:3">
      <c r="A6" s="584" t="s">
        <v>893</v>
      </c>
      <c r="B6" s="585"/>
      <c r="C6" s="586">
        <f>C7+C10+C15+C30+C40+C43+C46+C58+C64</f>
        <v>408919.973609</v>
      </c>
    </row>
    <row r="7" s="195" customFormat="1" ht="16" customHeight="1" spans="1:3">
      <c r="A7" s="587">
        <v>210</v>
      </c>
      <c r="B7" s="588"/>
      <c r="C7" s="586">
        <v>12364.96</v>
      </c>
    </row>
    <row r="8" s="195" customFormat="1" ht="16" customHeight="1" spans="1:3">
      <c r="A8" s="589">
        <v>21098</v>
      </c>
      <c r="B8" s="588"/>
      <c r="C8" s="586">
        <v>12364.96</v>
      </c>
    </row>
    <row r="9" s="195" customFormat="1" ht="16" customHeight="1" spans="1:3">
      <c r="A9" s="590">
        <v>2109801</v>
      </c>
      <c r="B9" s="591" t="s">
        <v>894</v>
      </c>
      <c r="C9" s="592">
        <v>12364.96</v>
      </c>
    </row>
    <row r="10" s="195" customFormat="1" ht="16" customHeight="1" spans="1:3">
      <c r="A10" s="587">
        <v>211</v>
      </c>
      <c r="B10" s="588"/>
      <c r="C10" s="586">
        <v>5038.293835</v>
      </c>
    </row>
    <row r="11" s="195" customFormat="1" ht="16" customHeight="1" spans="1:3">
      <c r="A11" s="589">
        <v>21198</v>
      </c>
      <c r="B11" s="588"/>
      <c r="C11" s="586">
        <v>5038.293835</v>
      </c>
    </row>
    <row r="12" s="195" customFormat="1" ht="16" customHeight="1" spans="1:3">
      <c r="A12" s="590">
        <v>2119801</v>
      </c>
      <c r="B12" s="591" t="s">
        <v>895</v>
      </c>
      <c r="C12" s="592">
        <v>4269.369285</v>
      </c>
    </row>
    <row r="13" s="195" customFormat="1" ht="16" customHeight="1" spans="1:3">
      <c r="A13" s="590">
        <v>2119802</v>
      </c>
      <c r="B13" s="591" t="s">
        <v>896</v>
      </c>
      <c r="C13" s="592">
        <v>435.12</v>
      </c>
    </row>
    <row r="14" s="195" customFormat="1" ht="16" customHeight="1" spans="1:3">
      <c r="A14" s="590">
        <v>2119899</v>
      </c>
      <c r="B14" s="591" t="s">
        <v>897</v>
      </c>
      <c r="C14" s="592">
        <v>333.80455</v>
      </c>
    </row>
    <row r="15" s="195" customFormat="1" ht="16" customHeight="1" spans="1:3">
      <c r="A15" s="587">
        <v>212</v>
      </c>
      <c r="B15" s="588"/>
      <c r="C15" s="586">
        <f>C16+C20+C21+C24+C26+C28</f>
        <v>216992.900772</v>
      </c>
    </row>
    <row r="16" s="195" customFormat="1" ht="16" customHeight="1" spans="1:3">
      <c r="A16" s="589">
        <v>21208</v>
      </c>
      <c r="B16" s="588"/>
      <c r="C16" s="586">
        <f>SUM(C17:C19)</f>
        <v>130852.837044</v>
      </c>
    </row>
    <row r="17" s="61" customFormat="1" ht="16" customHeight="1" spans="1:3">
      <c r="A17" s="590">
        <v>2120803</v>
      </c>
      <c r="B17" s="591" t="s">
        <v>898</v>
      </c>
      <c r="C17" s="592">
        <v>190</v>
      </c>
    </row>
    <row r="18" s="195" customFormat="1" ht="16" customHeight="1" spans="1:3">
      <c r="A18" s="590">
        <v>2120804</v>
      </c>
      <c r="B18" s="591" t="s">
        <v>899</v>
      </c>
      <c r="C18" s="592">
        <v>77421.594659</v>
      </c>
    </row>
    <row r="19" s="195" customFormat="1" ht="16" customHeight="1" spans="1:3">
      <c r="A19" s="590">
        <v>2120899</v>
      </c>
      <c r="B19" s="591" t="s">
        <v>900</v>
      </c>
      <c r="C19" s="592">
        <v>53241.242385</v>
      </c>
    </row>
    <row r="20" s="195" customFormat="1" ht="16" customHeight="1" spans="1:3">
      <c r="A20" s="589">
        <v>21211</v>
      </c>
      <c r="B20" s="591" t="s">
        <v>901</v>
      </c>
      <c r="C20" s="586">
        <v>100.3</v>
      </c>
    </row>
    <row r="21" s="195" customFormat="1" ht="16" customHeight="1" spans="1:3">
      <c r="A21" s="589">
        <v>21213</v>
      </c>
      <c r="B21" s="588"/>
      <c r="C21" s="586">
        <f>SUM(C22:C23)</f>
        <v>1300.253741</v>
      </c>
    </row>
    <row r="22" s="195" customFormat="1" ht="16" customHeight="1" spans="1:3">
      <c r="A22" s="590">
        <v>2121301</v>
      </c>
      <c r="B22" s="591" t="s">
        <v>902</v>
      </c>
      <c r="C22" s="592">
        <v>1299.9999</v>
      </c>
    </row>
    <row r="23" s="61" customFormat="1" ht="16" customHeight="1" spans="1:3">
      <c r="A23" s="590">
        <v>2121399</v>
      </c>
      <c r="B23" s="591" t="s">
        <v>903</v>
      </c>
      <c r="C23" s="592">
        <v>0.253840999999994</v>
      </c>
    </row>
    <row r="24" s="195" customFormat="1" ht="16" customHeight="1" spans="1:3">
      <c r="A24" s="589">
        <v>21214</v>
      </c>
      <c r="B24" s="588"/>
      <c r="C24" s="586">
        <v>79.28949</v>
      </c>
    </row>
    <row r="25" s="61" customFormat="1" ht="16" customHeight="1" spans="1:3">
      <c r="A25" s="590">
        <v>2121401</v>
      </c>
      <c r="B25" s="591" t="s">
        <v>904</v>
      </c>
      <c r="C25" s="592">
        <v>79.28949</v>
      </c>
    </row>
    <row r="26" s="573" customFormat="1" ht="16" customHeight="1" spans="1:3">
      <c r="A26" s="589">
        <v>21215</v>
      </c>
      <c r="B26" s="588"/>
      <c r="C26" s="586">
        <v>78100</v>
      </c>
    </row>
    <row r="27" s="219" customFormat="1" ht="16" customHeight="1" spans="1:3">
      <c r="A27" s="590">
        <v>2121599</v>
      </c>
      <c r="B27" s="591" t="s">
        <v>905</v>
      </c>
      <c r="C27" s="592">
        <v>78100</v>
      </c>
    </row>
    <row r="28" s="573" customFormat="1" ht="16" customHeight="1" spans="1:3">
      <c r="A28" s="589">
        <v>21298</v>
      </c>
      <c r="B28" s="588"/>
      <c r="C28" s="586">
        <v>6560.220497</v>
      </c>
    </row>
    <row r="29" s="219" customFormat="1" ht="16" customHeight="1" spans="1:3">
      <c r="A29" s="590">
        <v>2129801</v>
      </c>
      <c r="B29" s="591" t="s">
        <v>906</v>
      </c>
      <c r="C29" s="592">
        <v>6560.220497</v>
      </c>
    </row>
    <row r="30" s="573" customFormat="1" ht="16" customHeight="1" spans="1:3">
      <c r="A30" s="587">
        <v>213</v>
      </c>
      <c r="B30" s="588"/>
      <c r="C30" s="586">
        <f>C31+C33+C36+C38</f>
        <v>5300.983529</v>
      </c>
    </row>
    <row r="31" s="573" customFormat="1" ht="16" customHeight="1" spans="1:3">
      <c r="A31" s="589">
        <v>21367</v>
      </c>
      <c r="B31" s="588"/>
      <c r="C31" s="586">
        <v>4.3292</v>
      </c>
    </row>
    <row r="32" s="219" customFormat="1" ht="16" customHeight="1" spans="1:3">
      <c r="A32" s="590">
        <v>2136799</v>
      </c>
      <c r="B32" s="591" t="s">
        <v>907</v>
      </c>
      <c r="C32" s="592">
        <v>4.3292</v>
      </c>
    </row>
    <row r="33" s="573" customFormat="1" ht="16" customHeight="1" spans="1:3">
      <c r="A33" s="589">
        <v>21372</v>
      </c>
      <c r="B33" s="588"/>
      <c r="C33" s="586">
        <f>SUM(C34:C35)</f>
        <v>397.394024</v>
      </c>
    </row>
    <row r="34" s="219" customFormat="1" ht="16" customHeight="1" spans="1:3">
      <c r="A34" s="590">
        <v>2137201</v>
      </c>
      <c r="B34" s="591" t="s">
        <v>908</v>
      </c>
      <c r="C34" s="592">
        <v>176.820944</v>
      </c>
    </row>
    <row r="35" s="219" customFormat="1" ht="16" customHeight="1" spans="1:3">
      <c r="A35" s="590">
        <v>2137202</v>
      </c>
      <c r="B35" s="591" t="s">
        <v>909</v>
      </c>
      <c r="C35" s="592">
        <v>220.57308</v>
      </c>
    </row>
    <row r="36" s="573" customFormat="1" ht="16" customHeight="1" spans="1:3">
      <c r="A36" s="589">
        <v>21373</v>
      </c>
      <c r="B36" s="588"/>
      <c r="C36" s="586">
        <f>C37</f>
        <v>203.602082</v>
      </c>
    </row>
    <row r="37" s="219" customFormat="1" ht="16" customHeight="1" spans="1:3">
      <c r="A37" s="590">
        <v>2137302</v>
      </c>
      <c r="B37" s="591" t="s">
        <v>909</v>
      </c>
      <c r="C37" s="592">
        <v>203.602082</v>
      </c>
    </row>
    <row r="38" s="573" customFormat="1" ht="16" customHeight="1" spans="1:3">
      <c r="A38" s="589">
        <v>21398</v>
      </c>
      <c r="B38" s="588"/>
      <c r="C38" s="586">
        <v>4695.658223</v>
      </c>
    </row>
    <row r="39" s="219" customFormat="1" ht="16" customHeight="1" spans="1:3">
      <c r="A39" s="590">
        <v>2139801</v>
      </c>
      <c r="B39" s="591" t="s">
        <v>910</v>
      </c>
      <c r="C39" s="592">
        <v>4695.658223</v>
      </c>
    </row>
    <row r="40" s="573" customFormat="1" ht="16" customHeight="1" spans="1:3">
      <c r="A40" s="587">
        <v>215</v>
      </c>
      <c r="B40" s="588"/>
      <c r="C40" s="586">
        <v>386.34797</v>
      </c>
    </row>
    <row r="41" s="573" customFormat="1" ht="16" customHeight="1" spans="1:3">
      <c r="A41" s="589">
        <v>21598</v>
      </c>
      <c r="B41" s="588"/>
      <c r="C41" s="586">
        <v>386.34797</v>
      </c>
    </row>
    <row r="42" s="219" customFormat="1" ht="16" customHeight="1" spans="1:3">
      <c r="A42" s="590">
        <v>2159802</v>
      </c>
      <c r="B42" s="591" t="s">
        <v>911</v>
      </c>
      <c r="C42" s="592">
        <v>386.34797</v>
      </c>
    </row>
    <row r="43" s="573" customFormat="1" ht="16" customHeight="1" spans="1:3">
      <c r="A43" s="587">
        <v>221</v>
      </c>
      <c r="B43" s="588"/>
      <c r="C43" s="586">
        <v>457.5</v>
      </c>
    </row>
    <row r="44" s="573" customFormat="1" ht="16" customHeight="1" spans="1:3">
      <c r="A44" s="589">
        <v>22198</v>
      </c>
      <c r="B44" s="588"/>
      <c r="C44" s="586">
        <v>457.5</v>
      </c>
    </row>
    <row r="45" s="219" customFormat="1" ht="16" customHeight="1" spans="1:3">
      <c r="A45" s="590">
        <v>2219899</v>
      </c>
      <c r="B45" s="591" t="s">
        <v>912</v>
      </c>
      <c r="C45" s="592">
        <v>457.5</v>
      </c>
    </row>
    <row r="46" s="573" customFormat="1" ht="16" customHeight="1" spans="1:3">
      <c r="A46" s="587">
        <v>229</v>
      </c>
      <c r="B46" s="588"/>
      <c r="C46" s="586">
        <f>C47+C50+C56</f>
        <v>119642.450796</v>
      </c>
    </row>
    <row r="47" s="573" customFormat="1" ht="16" customHeight="1" spans="1:3">
      <c r="A47" s="589">
        <v>22904</v>
      </c>
      <c r="B47" s="588"/>
      <c r="C47" s="586">
        <f>SUM(C48:C49)</f>
        <v>109156</v>
      </c>
    </row>
    <row r="48" ht="16" customHeight="1" spans="1:3">
      <c r="A48" s="590">
        <v>2290402</v>
      </c>
      <c r="B48" s="591" t="s">
        <v>913</v>
      </c>
      <c r="C48" s="592">
        <v>78300</v>
      </c>
    </row>
    <row r="49" ht="16" customHeight="1" spans="1:3">
      <c r="A49" s="590">
        <v>2290403</v>
      </c>
      <c r="B49" s="591" t="s">
        <v>914</v>
      </c>
      <c r="C49" s="592">
        <v>30856</v>
      </c>
    </row>
    <row r="50" s="573" customFormat="1" ht="16" customHeight="1" spans="1:3">
      <c r="A50" s="589">
        <v>22960</v>
      </c>
      <c r="B50" s="588"/>
      <c r="C50" s="586">
        <f>SUM(C51:C55)</f>
        <v>2287.760372</v>
      </c>
    </row>
    <row r="51" ht="16" customHeight="1" spans="1:3">
      <c r="A51" s="590">
        <v>2296002</v>
      </c>
      <c r="B51" s="591" t="s">
        <v>915</v>
      </c>
      <c r="C51" s="592">
        <v>675.188021</v>
      </c>
    </row>
    <row r="52" ht="16" customHeight="1" spans="1:3">
      <c r="A52" s="590">
        <v>2296003</v>
      </c>
      <c r="B52" s="591" t="s">
        <v>916</v>
      </c>
      <c r="C52" s="592">
        <v>1201.403317</v>
      </c>
    </row>
    <row r="53" ht="16" customHeight="1" spans="1:3">
      <c r="A53" s="590">
        <v>2296004</v>
      </c>
      <c r="B53" s="591" t="s">
        <v>917</v>
      </c>
      <c r="C53" s="592">
        <v>202.767189</v>
      </c>
    </row>
    <row r="54" ht="16" customHeight="1" spans="1:3">
      <c r="A54" s="590">
        <v>2296006</v>
      </c>
      <c r="B54" s="591" t="s">
        <v>918</v>
      </c>
      <c r="C54" s="592">
        <v>172.886</v>
      </c>
    </row>
    <row r="55" ht="16" customHeight="1" spans="1:3">
      <c r="A55" s="590">
        <v>2296099</v>
      </c>
      <c r="B55" s="591" t="s">
        <v>919</v>
      </c>
      <c r="C55" s="592">
        <v>35.515845</v>
      </c>
    </row>
    <row r="56" s="573" customFormat="1" ht="16" customHeight="1" spans="1:3">
      <c r="A56" s="589">
        <v>22998</v>
      </c>
      <c r="B56" s="588"/>
      <c r="C56" s="586">
        <v>8198.690424</v>
      </c>
    </row>
    <row r="57" ht="16" customHeight="1" spans="1:3">
      <c r="A57" s="590">
        <v>2299899</v>
      </c>
      <c r="B57" s="591" t="s">
        <v>920</v>
      </c>
      <c r="C57" s="592">
        <v>8198.690424</v>
      </c>
    </row>
    <row r="58" s="573" customFormat="1" ht="16" customHeight="1" spans="1:3">
      <c r="A58" s="587">
        <v>232</v>
      </c>
      <c r="B58" s="588"/>
      <c r="C58" s="586">
        <v>48734.1</v>
      </c>
    </row>
    <row r="59" s="573" customFormat="1" ht="16" customHeight="1" spans="1:3">
      <c r="A59" s="589">
        <v>23204</v>
      </c>
      <c r="B59" s="588"/>
      <c r="C59" s="586">
        <v>48734.1</v>
      </c>
    </row>
    <row r="60" ht="16" customHeight="1" spans="1:3">
      <c r="A60" s="590">
        <v>2320411</v>
      </c>
      <c r="B60" s="591" t="s">
        <v>921</v>
      </c>
      <c r="C60" s="592">
        <v>15954.37</v>
      </c>
    </row>
    <row r="61" ht="16" customHeight="1" spans="1:3">
      <c r="A61" s="590">
        <v>2320433</v>
      </c>
      <c r="B61" s="591" t="s">
        <v>922</v>
      </c>
      <c r="C61" s="592">
        <v>338</v>
      </c>
    </row>
    <row r="62" ht="16" customHeight="1" spans="1:3">
      <c r="A62" s="590">
        <v>2320498</v>
      </c>
      <c r="B62" s="591" t="s">
        <v>923</v>
      </c>
      <c r="C62" s="592">
        <v>22030.86</v>
      </c>
    </row>
    <row r="63" ht="16" customHeight="1" spans="1:3">
      <c r="A63" s="590">
        <v>2320499</v>
      </c>
      <c r="B63" s="591" t="s">
        <v>924</v>
      </c>
      <c r="C63" s="592">
        <v>10410.87</v>
      </c>
    </row>
    <row r="64" s="573" customFormat="1" ht="16" customHeight="1" spans="1:3">
      <c r="A64" s="587">
        <v>233</v>
      </c>
      <c r="B64" s="588"/>
      <c r="C64" s="586">
        <v>2.436707</v>
      </c>
    </row>
    <row r="65" s="573" customFormat="1" ht="16" customHeight="1" spans="1:3">
      <c r="A65" s="589">
        <v>23304</v>
      </c>
      <c r="B65" s="588"/>
      <c r="C65" s="586">
        <v>2.436707</v>
      </c>
    </row>
    <row r="66" ht="16" customHeight="1" spans="1:3">
      <c r="A66" s="590">
        <v>2330411</v>
      </c>
      <c r="B66" s="591" t="s">
        <v>925</v>
      </c>
      <c r="C66" s="592">
        <v>0.797719</v>
      </c>
    </row>
    <row r="67" ht="16" customHeight="1" spans="1:3">
      <c r="A67" s="590">
        <v>2330433</v>
      </c>
      <c r="B67" s="591" t="s">
        <v>926</v>
      </c>
      <c r="C67" s="592">
        <v>0.0169</v>
      </c>
    </row>
    <row r="68" ht="16" customHeight="1" spans="1:3">
      <c r="A68" s="590">
        <v>2330498</v>
      </c>
      <c r="B68" s="591" t="s">
        <v>927</v>
      </c>
      <c r="C68" s="592">
        <v>1.101544</v>
      </c>
    </row>
    <row r="69" ht="16" customHeight="1" spans="1:3">
      <c r="A69" s="593">
        <v>2330499</v>
      </c>
      <c r="B69" s="594" t="s">
        <v>928</v>
      </c>
      <c r="C69" s="595">
        <v>0.520544</v>
      </c>
    </row>
  </sheetData>
  <autoFilter ref="A5:C69">
    <extLst/>
  </autoFilter>
  <mergeCells count="4">
    <mergeCell ref="A2:C2"/>
    <mergeCell ref="A3:C3"/>
    <mergeCell ref="A4:B4"/>
    <mergeCell ref="A6:B6"/>
  </mergeCells>
  <printOptions horizontalCentered="1"/>
  <pageMargins left="0.393055555555556" right="0.393055555555556" top="0.314583333333333" bottom="0.393055555555556" header="0.236111111111111" footer="0.236111111111111"/>
  <pageSetup paperSize="9" firstPageNumber="17" fitToHeight="0" orientation="portrait" useFirstPageNumber="1" horizontalDpi="600"/>
  <headerFooter differentOddEven="1">
    <oddFooter>&amp;C— &amp;P —</oddFooter>
    <evenFooter>&amp;C— &amp;P —</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Z52"/>
  <sheetViews>
    <sheetView zoomScale="90" zoomScaleNormal="90" workbookViewId="0">
      <pane ySplit="6" topLeftCell="A7" activePane="bottomLeft" state="frozen"/>
      <selection/>
      <selection pane="bottomLeft" activeCell="Q25" sqref="Q25"/>
    </sheetView>
  </sheetViews>
  <sheetFormatPr defaultColWidth="9" defaultRowHeight="14.25"/>
  <cols>
    <col min="1" max="1" width="26.6666666666667" style="284" customWidth="1"/>
    <col min="2" max="5" width="12.625" style="284" hidden="1" customWidth="1"/>
    <col min="6" max="7" width="10.5" style="284" hidden="1" customWidth="1"/>
    <col min="8" max="11" width="12.625" style="284" hidden="1" customWidth="1"/>
    <col min="12" max="15" width="12.625" style="1045" customWidth="1"/>
    <col min="16" max="16" width="12.625" style="284" customWidth="1"/>
    <col min="17" max="17" width="24.625" style="284" customWidth="1"/>
    <col min="18" max="23" width="12.625" style="284" hidden="1" customWidth="1"/>
    <col min="24" max="25" width="11.625" style="284" hidden="1" customWidth="1"/>
    <col min="26" max="26" width="12.625" style="284" hidden="1" customWidth="1"/>
    <col min="27" max="35" width="11.625" style="284" hidden="1" customWidth="1"/>
    <col min="36" max="36" width="11.625" style="284" customWidth="1"/>
    <col min="37" max="41" width="11.625" style="284" hidden="1" customWidth="1"/>
    <col min="42" max="44" width="11.625" style="284" customWidth="1"/>
    <col min="45" max="50" width="11.625" style="284" hidden="1" customWidth="1"/>
    <col min="51" max="51" width="12.625" style="284" customWidth="1"/>
    <col min="52" max="52" width="3.25" style="284" customWidth="1"/>
    <col min="53" max="16348" width="9" style="284"/>
  </cols>
  <sheetData>
    <row r="1" s="284" customFormat="1" ht="16.5" spans="1:51">
      <c r="A1" s="990" t="s">
        <v>73</v>
      </c>
      <c r="B1" s="990"/>
      <c r="C1" s="990"/>
      <c r="D1" s="990"/>
      <c r="E1" s="990"/>
      <c r="F1" s="999"/>
      <c r="G1" s="999"/>
      <c r="H1" s="999"/>
      <c r="I1" s="999"/>
      <c r="J1" s="999"/>
      <c r="K1" s="999"/>
      <c r="L1" s="1049"/>
      <c r="M1" s="1049"/>
      <c r="N1" s="1049"/>
      <c r="O1" s="104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row>
    <row r="2" s="284" customFormat="1" ht="24" spans="1:51">
      <c r="A2" s="1107" t="s">
        <v>74</v>
      </c>
      <c r="B2" s="1020"/>
      <c r="C2" s="1020"/>
      <c r="D2" s="1020"/>
      <c r="E2" s="1020"/>
      <c r="F2" s="1020"/>
      <c r="G2" s="1020"/>
      <c r="H2" s="1020"/>
      <c r="I2" s="1020"/>
      <c r="J2" s="1020"/>
      <c r="K2" s="1020"/>
      <c r="L2" s="1050"/>
      <c r="M2" s="1050"/>
      <c r="N2" s="1050"/>
      <c r="O2" s="105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c r="AR2" s="1020"/>
      <c r="AS2" s="1020"/>
      <c r="AT2" s="1020"/>
      <c r="AU2" s="1020"/>
      <c r="AV2" s="1020"/>
      <c r="AW2" s="1020"/>
      <c r="AX2" s="1020"/>
      <c r="AY2" s="1020"/>
    </row>
    <row r="3" s="320" customFormat="1" ht="17.25" customHeight="1" spans="1:51">
      <c r="A3" s="288" t="s">
        <v>1</v>
      </c>
      <c r="B3" s="288"/>
      <c r="C3" s="288"/>
      <c r="D3" s="288"/>
      <c r="E3" s="288"/>
      <c r="F3" s="322"/>
      <c r="G3" s="322"/>
      <c r="H3" s="1046"/>
      <c r="I3" s="322"/>
      <c r="J3" s="322"/>
      <c r="K3" s="322"/>
      <c r="L3" s="1046"/>
      <c r="M3" s="1046"/>
      <c r="N3" s="1051"/>
      <c r="O3" s="1051"/>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998" t="s">
        <v>2</v>
      </c>
    </row>
    <row r="4" s="284" customFormat="1" ht="18.75" customHeight="1" spans="1:51">
      <c r="A4" s="289" t="s">
        <v>75</v>
      </c>
      <c r="B4" s="290"/>
      <c r="C4" s="290"/>
      <c r="D4" s="290"/>
      <c r="E4" s="290"/>
      <c r="F4" s="290"/>
      <c r="G4" s="290"/>
      <c r="H4" s="290"/>
      <c r="I4" s="290"/>
      <c r="J4" s="290"/>
      <c r="K4" s="290"/>
      <c r="L4" s="1052"/>
      <c r="M4" s="1052"/>
      <c r="N4" s="1052"/>
      <c r="O4" s="1052"/>
      <c r="P4" s="290"/>
      <c r="Q4" s="290" t="s">
        <v>76</v>
      </c>
      <c r="R4" s="290"/>
      <c r="S4" s="290"/>
      <c r="T4" s="290"/>
      <c r="U4" s="290"/>
      <c r="V4" s="290"/>
      <c r="W4" s="290"/>
      <c r="X4" s="290"/>
      <c r="Y4" s="290"/>
      <c r="Z4" s="290"/>
      <c r="AA4" s="290"/>
      <c r="AB4" s="290"/>
      <c r="AC4" s="290"/>
      <c r="AD4" s="290"/>
      <c r="AE4" s="290"/>
      <c r="AF4" s="290"/>
      <c r="AG4" s="290"/>
      <c r="AH4" s="995"/>
      <c r="AI4" s="995"/>
      <c r="AJ4" s="995"/>
      <c r="AK4" s="995"/>
      <c r="AL4" s="995"/>
      <c r="AM4" s="995"/>
      <c r="AN4" s="995"/>
      <c r="AO4" s="995"/>
      <c r="AP4" s="995"/>
      <c r="AQ4" s="995"/>
      <c r="AR4" s="995"/>
      <c r="AS4" s="995"/>
      <c r="AT4" s="995"/>
      <c r="AU4" s="995"/>
      <c r="AV4" s="995"/>
      <c r="AW4" s="995"/>
      <c r="AX4" s="995"/>
      <c r="AY4" s="291"/>
    </row>
    <row r="5" s="284" customFormat="1" ht="12" customHeight="1" spans="1:51">
      <c r="A5" s="1021" t="s">
        <v>77</v>
      </c>
      <c r="B5" s="992" t="s">
        <v>78</v>
      </c>
      <c r="C5" s="992" t="s">
        <v>79</v>
      </c>
      <c r="D5" s="992"/>
      <c r="E5" s="992" t="s">
        <v>80</v>
      </c>
      <c r="F5" s="992" t="s">
        <v>81</v>
      </c>
      <c r="G5" s="992"/>
      <c r="H5" s="992" t="s">
        <v>82</v>
      </c>
      <c r="I5" s="992" t="s">
        <v>83</v>
      </c>
      <c r="J5" s="992"/>
      <c r="K5" s="1022" t="s">
        <v>84</v>
      </c>
      <c r="L5" s="992" t="s">
        <v>85</v>
      </c>
      <c r="M5" s="992" t="s">
        <v>86</v>
      </c>
      <c r="N5" s="1022" t="s">
        <v>87</v>
      </c>
      <c r="O5" s="992" t="s">
        <v>88</v>
      </c>
      <c r="P5" s="1028" t="s">
        <v>89</v>
      </c>
      <c r="Q5" s="992" t="s">
        <v>77</v>
      </c>
      <c r="R5" s="992" t="s">
        <v>90</v>
      </c>
      <c r="S5" s="992" t="s">
        <v>79</v>
      </c>
      <c r="T5" s="992"/>
      <c r="U5" s="992"/>
      <c r="V5" s="992"/>
      <c r="W5" s="992" t="s">
        <v>80</v>
      </c>
      <c r="X5" s="992" t="s">
        <v>81</v>
      </c>
      <c r="Y5" s="992"/>
      <c r="Z5" s="992" t="s">
        <v>82</v>
      </c>
      <c r="AA5" s="1040" t="s">
        <v>91</v>
      </c>
      <c r="AB5" s="1060"/>
      <c r="AC5" s="1060"/>
      <c r="AD5" s="1060"/>
      <c r="AE5" s="1060"/>
      <c r="AF5" s="1060"/>
      <c r="AG5" s="1060"/>
      <c r="AH5" s="1060"/>
      <c r="AI5" s="1022" t="s">
        <v>84</v>
      </c>
      <c r="AJ5" s="992" t="s">
        <v>85</v>
      </c>
      <c r="AK5" s="1040"/>
      <c r="AL5" s="1040"/>
      <c r="AM5" s="1040"/>
      <c r="AN5" s="1040"/>
      <c r="AO5" s="1040"/>
      <c r="AP5" s="992" t="s">
        <v>86</v>
      </c>
      <c r="AQ5" s="1022" t="s">
        <v>87</v>
      </c>
      <c r="AR5" s="992" t="s">
        <v>88</v>
      </c>
      <c r="AS5" s="1040"/>
      <c r="AT5" s="1040"/>
      <c r="AU5" s="1040"/>
      <c r="AV5" s="1040"/>
      <c r="AW5" s="1040"/>
      <c r="AX5" s="1040"/>
      <c r="AY5" s="1016" t="s">
        <v>89</v>
      </c>
    </row>
    <row r="6" s="284" customFormat="1" ht="14.1" customHeight="1" spans="1:51">
      <c r="A6" s="1021"/>
      <c r="B6" s="992"/>
      <c r="C6" s="992" t="s">
        <v>92</v>
      </c>
      <c r="D6" s="992" t="s">
        <v>93</v>
      </c>
      <c r="E6" s="992"/>
      <c r="F6" s="992" t="s">
        <v>92</v>
      </c>
      <c r="G6" s="992" t="s">
        <v>93</v>
      </c>
      <c r="H6" s="992"/>
      <c r="I6" s="992" t="s">
        <v>92</v>
      </c>
      <c r="J6" s="992" t="s">
        <v>93</v>
      </c>
      <c r="K6" s="1023"/>
      <c r="L6" s="992"/>
      <c r="M6" s="992"/>
      <c r="N6" s="1023"/>
      <c r="O6" s="992"/>
      <c r="P6" s="1028"/>
      <c r="Q6" s="992"/>
      <c r="R6" s="992"/>
      <c r="S6" s="992" t="s">
        <v>94</v>
      </c>
      <c r="T6" s="992" t="s">
        <v>95</v>
      </c>
      <c r="U6" s="992" t="s">
        <v>96</v>
      </c>
      <c r="V6" s="992" t="s">
        <v>97</v>
      </c>
      <c r="W6" s="992"/>
      <c r="X6" s="992" t="s">
        <v>92</v>
      </c>
      <c r="Y6" s="992" t="s">
        <v>93</v>
      </c>
      <c r="Z6" s="992"/>
      <c r="AA6" s="992" t="s">
        <v>94</v>
      </c>
      <c r="AB6" s="992" t="s">
        <v>95</v>
      </c>
      <c r="AC6" s="992" t="s">
        <v>98</v>
      </c>
      <c r="AD6" s="992" t="s">
        <v>99</v>
      </c>
      <c r="AE6" s="992" t="s">
        <v>96</v>
      </c>
      <c r="AF6" s="992" t="s">
        <v>100</v>
      </c>
      <c r="AG6" s="992" t="s">
        <v>97</v>
      </c>
      <c r="AH6" s="1040" t="s">
        <v>101</v>
      </c>
      <c r="AI6" s="1023"/>
      <c r="AJ6" s="992"/>
      <c r="AK6" s="1040" t="s">
        <v>102</v>
      </c>
      <c r="AL6" s="1040" t="s">
        <v>103</v>
      </c>
      <c r="AM6" s="1040" t="s">
        <v>104</v>
      </c>
      <c r="AN6" s="1040" t="s">
        <v>105</v>
      </c>
      <c r="AO6" s="1040" t="s">
        <v>106</v>
      </c>
      <c r="AP6" s="992"/>
      <c r="AQ6" s="1023"/>
      <c r="AR6" s="992"/>
      <c r="AS6" s="1040" t="s">
        <v>102</v>
      </c>
      <c r="AT6" s="1040" t="s">
        <v>103</v>
      </c>
      <c r="AU6" s="1040" t="s">
        <v>104</v>
      </c>
      <c r="AV6" s="1040" t="s">
        <v>105</v>
      </c>
      <c r="AW6" s="1040" t="s">
        <v>107</v>
      </c>
      <c r="AX6" s="1040" t="s">
        <v>108</v>
      </c>
      <c r="AY6" s="1016"/>
    </row>
    <row r="7" s="999" customFormat="1" ht="17.1" customHeight="1" spans="1:51">
      <c r="A7" s="1010" t="s">
        <v>109</v>
      </c>
      <c r="B7" s="305">
        <f>SUM(C7:D7)</f>
        <v>120411</v>
      </c>
      <c r="C7" s="305">
        <f t="shared" ref="C7:G7" si="0">SUM(C8:C20)</f>
        <v>120411</v>
      </c>
      <c r="D7" s="305">
        <f t="shared" si="0"/>
        <v>0</v>
      </c>
      <c r="E7" s="305">
        <f>F7+G7</f>
        <v>120472</v>
      </c>
      <c r="F7" s="305">
        <f t="shared" si="0"/>
        <v>120472</v>
      </c>
      <c r="G7" s="305">
        <f t="shared" si="0"/>
        <v>0</v>
      </c>
      <c r="H7" s="305">
        <f>SUM(I7:J7)</f>
        <v>126498</v>
      </c>
      <c r="I7" s="305">
        <f t="shared" ref="I7:O7" si="1">SUM(I8:I20)</f>
        <v>126498</v>
      </c>
      <c r="J7" s="305">
        <f t="shared" si="1"/>
        <v>0</v>
      </c>
      <c r="K7" s="305">
        <v>121250</v>
      </c>
      <c r="L7" s="305">
        <f t="shared" si="1"/>
        <v>128525</v>
      </c>
      <c r="M7" s="305">
        <f t="shared" si="1"/>
        <v>133525</v>
      </c>
      <c r="N7" s="305">
        <f t="shared" si="1"/>
        <v>133607</v>
      </c>
      <c r="O7" s="305">
        <f t="shared" si="1"/>
        <v>141623</v>
      </c>
      <c r="P7" s="298">
        <f t="shared" ref="P7:P30" si="2">(O7-N7)/N7*100</f>
        <v>5.9996856452132</v>
      </c>
      <c r="Q7" s="332" t="s">
        <v>110</v>
      </c>
      <c r="R7" s="342">
        <v>79918.410099</v>
      </c>
      <c r="S7" s="342"/>
      <c r="T7" s="342"/>
      <c r="U7" s="342"/>
      <c r="V7" s="342"/>
      <c r="W7" s="342">
        <f t="shared" ref="W7:W20" si="3">X7+Y7</f>
        <v>61456.2806210001</v>
      </c>
      <c r="X7" s="342">
        <f>39220.4737560001-0.3</f>
        <v>39220.1737560001</v>
      </c>
      <c r="Y7" s="342">
        <v>22236.106865</v>
      </c>
      <c r="Z7" s="342">
        <f t="shared" ref="Z7:Z20" si="4">AA7+AB7+AD7+AE7+AG7+AC7+AF7+AH7</f>
        <v>71097.322942</v>
      </c>
      <c r="AA7" s="342">
        <v>41995.300096</v>
      </c>
      <c r="AB7" s="342">
        <v>1457.839933</v>
      </c>
      <c r="AC7" s="342">
        <v>502.4968</v>
      </c>
      <c r="AD7" s="342">
        <v>1736.071351</v>
      </c>
      <c r="AE7" s="342">
        <v>20322.777576</v>
      </c>
      <c r="AF7" s="342"/>
      <c r="AG7" s="342">
        <v>82.837186</v>
      </c>
      <c r="AH7" s="1061">
        <v>5000</v>
      </c>
      <c r="AI7" s="1061">
        <v>63899.803976</v>
      </c>
      <c r="AJ7" s="1061">
        <f t="shared" ref="AJ7:AJ20" si="5">SUM(AK7:AO7)</f>
        <v>71595.071495</v>
      </c>
      <c r="AK7" s="342">
        <v>45219.978651</v>
      </c>
      <c r="AL7" s="342">
        <v>21120.120329</v>
      </c>
      <c r="AM7" s="342">
        <v>107.740468</v>
      </c>
      <c r="AN7" s="342">
        <v>147.232047</v>
      </c>
      <c r="AO7" s="342">
        <v>5000</v>
      </c>
      <c r="AP7" s="1061">
        <v>78732.071495</v>
      </c>
      <c r="AQ7" s="1061">
        <v>66431</v>
      </c>
      <c r="AR7" s="1061">
        <v>77920</v>
      </c>
      <c r="AS7" s="1061">
        <f>52277-10000+612</f>
        <v>42889</v>
      </c>
      <c r="AT7" s="1061">
        <v>23434</v>
      </c>
      <c r="AU7" s="1061">
        <v>128</v>
      </c>
      <c r="AV7" s="1061">
        <v>351</v>
      </c>
      <c r="AW7" s="1061">
        <f>1730-612</f>
        <v>1118</v>
      </c>
      <c r="AX7" s="1061"/>
      <c r="AY7" s="301">
        <f>(AR7-AQ7)/AQ7*100</f>
        <v>17.2946365401695</v>
      </c>
    </row>
    <row r="8" s="999" customFormat="1" ht="17.1" customHeight="1" spans="1:51">
      <c r="A8" s="309" t="s">
        <v>111</v>
      </c>
      <c r="B8" s="297">
        <v>34186</v>
      </c>
      <c r="C8" s="297">
        <v>34186</v>
      </c>
      <c r="D8" s="297"/>
      <c r="E8" s="297">
        <f t="shared" ref="E8:E20" si="6">SUM(F8:G8)</f>
        <v>35013</v>
      </c>
      <c r="F8" s="297">
        <v>35013</v>
      </c>
      <c r="G8" s="297"/>
      <c r="H8" s="297">
        <f t="shared" ref="H8:H19" si="7">I8+J8</f>
        <v>35408</v>
      </c>
      <c r="I8" s="297">
        <v>35408</v>
      </c>
      <c r="J8" s="297"/>
      <c r="K8" s="297">
        <v>37148</v>
      </c>
      <c r="L8" s="297">
        <v>37700</v>
      </c>
      <c r="M8" s="297">
        <v>37818</v>
      </c>
      <c r="N8" s="297">
        <v>37997</v>
      </c>
      <c r="O8" s="297">
        <v>36826</v>
      </c>
      <c r="P8" s="298">
        <f t="shared" si="2"/>
        <v>-3.08182224912493</v>
      </c>
      <c r="Q8" s="332" t="s">
        <v>112</v>
      </c>
      <c r="R8" s="342">
        <v>681.799063</v>
      </c>
      <c r="S8" s="342"/>
      <c r="T8" s="342"/>
      <c r="U8" s="342"/>
      <c r="V8" s="342"/>
      <c r="W8" s="342">
        <f t="shared" si="3"/>
        <v>596.419522</v>
      </c>
      <c r="X8" s="342">
        <v>594.019522</v>
      </c>
      <c r="Y8" s="342">
        <v>2.4</v>
      </c>
      <c r="Z8" s="342">
        <f t="shared" si="4"/>
        <v>632.110473</v>
      </c>
      <c r="AA8" s="342">
        <v>568.330473</v>
      </c>
      <c r="AB8" s="342">
        <v>0</v>
      </c>
      <c r="AC8" s="342">
        <v>63.78</v>
      </c>
      <c r="AD8" s="342">
        <v>0</v>
      </c>
      <c r="AE8" s="342">
        <v>0</v>
      </c>
      <c r="AF8" s="342"/>
      <c r="AG8" s="342">
        <v>0</v>
      </c>
      <c r="AH8" s="1061"/>
      <c r="AI8" s="1061">
        <v>558.031075</v>
      </c>
      <c r="AJ8" s="1061">
        <f t="shared" si="5"/>
        <v>698.001662</v>
      </c>
      <c r="AK8" s="342">
        <v>598.001662</v>
      </c>
      <c r="AL8" s="342">
        <v>0</v>
      </c>
      <c r="AM8" s="342"/>
      <c r="AN8" s="342"/>
      <c r="AO8" s="342">
        <v>100</v>
      </c>
      <c r="AP8" s="1061">
        <v>698.001662</v>
      </c>
      <c r="AQ8" s="1061">
        <v>645</v>
      </c>
      <c r="AR8" s="1061">
        <f t="shared" ref="AR8:AR12" si="8">SUM(AS8:AX8)</f>
        <v>647</v>
      </c>
      <c r="AS8" s="1061">
        <v>611</v>
      </c>
      <c r="AT8" s="1061">
        <v>0</v>
      </c>
      <c r="AU8" s="1061">
        <v>0</v>
      </c>
      <c r="AV8" s="1061">
        <v>0</v>
      </c>
      <c r="AW8" s="1061">
        <v>36</v>
      </c>
      <c r="AX8" s="1061"/>
      <c r="AY8" s="301">
        <f t="shared" ref="AY7:AY20" si="9">(AR8-AQ8)/AQ8*100</f>
        <v>0.310077519379845</v>
      </c>
    </row>
    <row r="9" s="999" customFormat="1" ht="17.1" customHeight="1" spans="1:51">
      <c r="A9" s="309" t="s">
        <v>113</v>
      </c>
      <c r="B9" s="297">
        <v>7200</v>
      </c>
      <c r="C9" s="1047">
        <v>7200</v>
      </c>
      <c r="D9" s="297"/>
      <c r="E9" s="297">
        <f t="shared" si="6"/>
        <v>13036</v>
      </c>
      <c r="F9" s="297">
        <v>13036</v>
      </c>
      <c r="G9" s="297"/>
      <c r="H9" s="297">
        <f t="shared" si="7"/>
        <v>10000</v>
      </c>
      <c r="I9" s="1047">
        <v>10000</v>
      </c>
      <c r="J9" s="297"/>
      <c r="K9" s="297">
        <v>10205</v>
      </c>
      <c r="L9" s="297">
        <v>7560</v>
      </c>
      <c r="M9" s="297">
        <v>17450</v>
      </c>
      <c r="N9" s="297">
        <v>17849</v>
      </c>
      <c r="O9" s="297">
        <v>16400</v>
      </c>
      <c r="P9" s="298">
        <f t="shared" si="2"/>
        <v>-8.11810185444563</v>
      </c>
      <c r="Q9" s="332" t="s">
        <v>114</v>
      </c>
      <c r="R9" s="342">
        <v>40062.326267</v>
      </c>
      <c r="S9" s="342"/>
      <c r="T9" s="342"/>
      <c r="U9" s="342"/>
      <c r="V9" s="342"/>
      <c r="W9" s="342">
        <f t="shared" si="3"/>
        <v>31912.662085</v>
      </c>
      <c r="X9" s="342">
        <v>31583.638905</v>
      </c>
      <c r="Y9" s="342">
        <v>329.02318</v>
      </c>
      <c r="Z9" s="342">
        <f t="shared" si="4"/>
        <v>35573.691758</v>
      </c>
      <c r="AA9" s="342">
        <v>23350.506634</v>
      </c>
      <c r="AB9" s="342">
        <v>7063.361069</v>
      </c>
      <c r="AC9" s="342">
        <v>3276</v>
      </c>
      <c r="AD9" s="342">
        <v>1855.227935</v>
      </c>
      <c r="AE9" s="342">
        <v>0</v>
      </c>
      <c r="AF9" s="342"/>
      <c r="AG9" s="342">
        <v>28.59612</v>
      </c>
      <c r="AH9" s="1061"/>
      <c r="AI9" s="1061">
        <v>25642.685536</v>
      </c>
      <c r="AJ9" s="1061">
        <f t="shared" si="5"/>
        <v>35808.624125</v>
      </c>
      <c r="AK9" s="342">
        <v>26312.698147</v>
      </c>
      <c r="AL9" s="342">
        <v>0</v>
      </c>
      <c r="AM9" s="342">
        <v>1864.785448</v>
      </c>
      <c r="AN9" s="342">
        <v>131.14053</v>
      </c>
      <c r="AO9" s="342">
        <v>7500</v>
      </c>
      <c r="AP9" s="1061">
        <v>43743.624125</v>
      </c>
      <c r="AQ9" s="1061">
        <v>29410</v>
      </c>
      <c r="AR9" s="1061">
        <v>33973</v>
      </c>
      <c r="AS9" s="1061">
        <f>33021-3000+3000-4000</f>
        <v>29021</v>
      </c>
      <c r="AT9" s="1061">
        <v>0</v>
      </c>
      <c r="AU9" s="1061"/>
      <c r="AV9" s="1061">
        <v>108</v>
      </c>
      <c r="AW9" s="1061">
        <v>844</v>
      </c>
      <c r="AX9" s="1061"/>
      <c r="AY9" s="301">
        <f t="shared" si="9"/>
        <v>15.5151309078545</v>
      </c>
    </row>
    <row r="10" s="999" customFormat="1" ht="17.1" customHeight="1" spans="1:51">
      <c r="A10" s="309" t="s">
        <v>115</v>
      </c>
      <c r="B10" s="297">
        <v>2400</v>
      </c>
      <c r="C10" s="1047">
        <v>2400</v>
      </c>
      <c r="D10" s="297"/>
      <c r="E10" s="297">
        <f t="shared" si="6"/>
        <v>2571</v>
      </c>
      <c r="F10" s="297">
        <v>2571</v>
      </c>
      <c r="G10" s="297"/>
      <c r="H10" s="297">
        <f t="shared" si="7"/>
        <v>2640</v>
      </c>
      <c r="I10" s="1047">
        <v>2640</v>
      </c>
      <c r="J10" s="297"/>
      <c r="K10" s="297">
        <v>2613</v>
      </c>
      <c r="L10" s="297">
        <v>2400</v>
      </c>
      <c r="M10" s="297">
        <v>2365</v>
      </c>
      <c r="N10" s="297">
        <v>2460</v>
      </c>
      <c r="O10" s="297">
        <v>2304</v>
      </c>
      <c r="P10" s="298">
        <f t="shared" si="2"/>
        <v>-6.34146341463415</v>
      </c>
      <c r="Q10" s="332" t="s">
        <v>116</v>
      </c>
      <c r="R10" s="342">
        <v>149931.612062</v>
      </c>
      <c r="S10" s="342"/>
      <c r="T10" s="342"/>
      <c r="U10" s="342"/>
      <c r="V10" s="342"/>
      <c r="W10" s="342">
        <f t="shared" si="3"/>
        <v>146101.890031</v>
      </c>
      <c r="X10" s="342">
        <v>146101.890031</v>
      </c>
      <c r="Y10" s="342">
        <v>0</v>
      </c>
      <c r="Z10" s="342">
        <f t="shared" si="4"/>
        <v>159886.23308</v>
      </c>
      <c r="AA10" s="342">
        <v>130117.359588</v>
      </c>
      <c r="AB10" s="342">
        <v>8386.101201</v>
      </c>
      <c r="AC10" s="342">
        <v>17781</v>
      </c>
      <c r="AD10" s="342">
        <v>3601.772291</v>
      </c>
      <c r="AE10" s="342">
        <v>0</v>
      </c>
      <c r="AF10" s="342"/>
      <c r="AG10" s="342">
        <v>0</v>
      </c>
      <c r="AH10" s="1061"/>
      <c r="AI10" s="1061">
        <v>146279.437499</v>
      </c>
      <c r="AJ10" s="1061">
        <f t="shared" si="5"/>
        <v>161178.147835</v>
      </c>
      <c r="AK10" s="342">
        <v>147359.75593</v>
      </c>
      <c r="AL10" s="342">
        <v>0</v>
      </c>
      <c r="AM10" s="342">
        <v>8818.391905</v>
      </c>
      <c r="AN10" s="342">
        <v>0</v>
      </c>
      <c r="AO10" s="342">
        <v>5000</v>
      </c>
      <c r="AP10" s="1061">
        <v>161315.147835</v>
      </c>
      <c r="AQ10" s="1061">
        <v>147077</v>
      </c>
      <c r="AR10" s="1061">
        <v>163110</v>
      </c>
      <c r="AS10" s="1061">
        <f>153794-10000+1500</f>
        <v>145294</v>
      </c>
      <c r="AT10" s="1061">
        <v>0</v>
      </c>
      <c r="AU10" s="1061">
        <v>7365</v>
      </c>
      <c r="AV10" s="1061">
        <v>0</v>
      </c>
      <c r="AW10" s="1061">
        <v>1951</v>
      </c>
      <c r="AX10" s="1061"/>
      <c r="AY10" s="301">
        <f t="shared" si="9"/>
        <v>10.9010926249516</v>
      </c>
    </row>
    <row r="11" s="999" customFormat="1" ht="17.1" customHeight="1" spans="1:51">
      <c r="A11" s="309" t="s">
        <v>117</v>
      </c>
      <c r="B11" s="297">
        <v>1500</v>
      </c>
      <c r="C11" s="1047">
        <v>1500</v>
      </c>
      <c r="D11" s="297"/>
      <c r="E11" s="297">
        <f t="shared" si="6"/>
        <v>2298</v>
      </c>
      <c r="F11" s="297">
        <v>2298</v>
      </c>
      <c r="G11" s="297"/>
      <c r="H11" s="297">
        <f t="shared" si="7"/>
        <v>3500</v>
      </c>
      <c r="I11" s="1047">
        <v>3500</v>
      </c>
      <c r="J11" s="297"/>
      <c r="K11" s="297">
        <v>2446</v>
      </c>
      <c r="L11" s="297">
        <v>5200</v>
      </c>
      <c r="M11" s="297">
        <v>3733</v>
      </c>
      <c r="N11" s="297">
        <v>3498</v>
      </c>
      <c r="O11" s="297">
        <v>4300</v>
      </c>
      <c r="P11" s="298">
        <f t="shared" si="2"/>
        <v>22.9273870783305</v>
      </c>
      <c r="Q11" s="332" t="s">
        <v>118</v>
      </c>
      <c r="R11" s="342">
        <v>8860.046301</v>
      </c>
      <c r="S11" s="342"/>
      <c r="T11" s="342"/>
      <c r="U11" s="342"/>
      <c r="V11" s="342"/>
      <c r="W11" s="342">
        <f t="shared" si="3"/>
        <v>9014.437211</v>
      </c>
      <c r="X11" s="342">
        <v>9014.437211</v>
      </c>
      <c r="Y11" s="342">
        <v>0</v>
      </c>
      <c r="Z11" s="342">
        <f t="shared" si="4"/>
        <v>9966.844793</v>
      </c>
      <c r="AA11" s="342">
        <v>8318.57773</v>
      </c>
      <c r="AB11" s="342">
        <v>369.64</v>
      </c>
      <c r="AC11" s="342">
        <v>87</v>
      </c>
      <c r="AD11" s="342">
        <v>1191.627063</v>
      </c>
      <c r="AE11" s="342">
        <v>0</v>
      </c>
      <c r="AF11" s="342"/>
      <c r="AG11" s="342">
        <v>0</v>
      </c>
      <c r="AH11" s="1061"/>
      <c r="AI11" s="1061">
        <v>9262.5426</v>
      </c>
      <c r="AJ11" s="1061">
        <f t="shared" si="5"/>
        <v>9983.351319</v>
      </c>
      <c r="AK11" s="342">
        <v>9383.175123</v>
      </c>
      <c r="AL11" s="342">
        <v>0</v>
      </c>
      <c r="AM11" s="342">
        <v>100.176196</v>
      </c>
      <c r="AN11" s="342">
        <v>0</v>
      </c>
      <c r="AO11" s="342">
        <v>500</v>
      </c>
      <c r="AP11" s="1061">
        <v>10083.351319</v>
      </c>
      <c r="AQ11" s="1061">
        <v>9302</v>
      </c>
      <c r="AR11" s="1061">
        <f t="shared" si="8"/>
        <v>10060</v>
      </c>
      <c r="AS11" s="1061">
        <v>8518</v>
      </c>
      <c r="AT11" s="1061">
        <v>205</v>
      </c>
      <c r="AU11" s="1061">
        <v>0</v>
      </c>
      <c r="AV11" s="1061">
        <v>0</v>
      </c>
      <c r="AW11" s="1061">
        <v>1337</v>
      </c>
      <c r="AX11" s="1061"/>
      <c r="AY11" s="301">
        <f t="shared" si="9"/>
        <v>8.14878520748226</v>
      </c>
    </row>
    <row r="12" s="999" customFormat="1" ht="17.1" customHeight="1" spans="1:51">
      <c r="A12" s="309" t="s">
        <v>119</v>
      </c>
      <c r="B12" s="297">
        <v>9000</v>
      </c>
      <c r="C12" s="1047">
        <v>9000</v>
      </c>
      <c r="D12" s="297"/>
      <c r="E12" s="297">
        <f t="shared" si="6"/>
        <v>8669</v>
      </c>
      <c r="F12" s="297">
        <v>8669</v>
      </c>
      <c r="G12" s="297"/>
      <c r="H12" s="297">
        <f t="shared" si="7"/>
        <v>7200</v>
      </c>
      <c r="I12" s="1047">
        <v>7200</v>
      </c>
      <c r="J12" s="297"/>
      <c r="K12" s="297">
        <v>8243</v>
      </c>
      <c r="L12" s="297">
        <v>8550</v>
      </c>
      <c r="M12" s="297">
        <v>8426</v>
      </c>
      <c r="N12" s="297">
        <v>8401</v>
      </c>
      <c r="O12" s="297">
        <v>7950</v>
      </c>
      <c r="P12" s="298">
        <f t="shared" si="2"/>
        <v>-5.36840852279491</v>
      </c>
      <c r="Q12" s="332" t="s">
        <v>120</v>
      </c>
      <c r="R12" s="342">
        <v>12071.809938</v>
      </c>
      <c r="S12" s="342"/>
      <c r="T12" s="342"/>
      <c r="U12" s="342"/>
      <c r="V12" s="342"/>
      <c r="W12" s="342">
        <f t="shared" si="3"/>
        <v>8815.062629</v>
      </c>
      <c r="X12" s="342">
        <v>6153.858713</v>
      </c>
      <c r="Y12" s="342">
        <v>2661.203916</v>
      </c>
      <c r="Z12" s="342">
        <f t="shared" si="4"/>
        <v>13136.86342</v>
      </c>
      <c r="AA12" s="342">
        <v>5166.487853</v>
      </c>
      <c r="AB12" s="342">
        <v>895.19031</v>
      </c>
      <c r="AC12" s="342">
        <v>883</v>
      </c>
      <c r="AD12" s="342">
        <v>4248.81085</v>
      </c>
      <c r="AE12" s="342">
        <v>1807.43449</v>
      </c>
      <c r="AF12" s="342"/>
      <c r="AG12" s="342">
        <v>135.939917</v>
      </c>
      <c r="AH12" s="1061"/>
      <c r="AI12" s="1061">
        <v>9096.630815</v>
      </c>
      <c r="AJ12" s="1061">
        <f t="shared" si="5"/>
        <v>13368.945027</v>
      </c>
      <c r="AK12" s="342">
        <v>5406.526064</v>
      </c>
      <c r="AL12" s="342">
        <v>1601.771872</v>
      </c>
      <c r="AM12" s="342">
        <v>1495.675591</v>
      </c>
      <c r="AN12" s="342">
        <v>964.9715</v>
      </c>
      <c r="AO12" s="342">
        <v>3900</v>
      </c>
      <c r="AP12" s="1061">
        <v>17166.945027</v>
      </c>
      <c r="AQ12" s="1061">
        <v>18470</v>
      </c>
      <c r="AR12" s="1061">
        <f t="shared" si="8"/>
        <v>19316</v>
      </c>
      <c r="AS12" s="1061">
        <f>5020+3000+2000</f>
        <v>10020</v>
      </c>
      <c r="AT12" s="1061">
        <v>1796</v>
      </c>
      <c r="AU12" s="1061">
        <f>3658+3156</f>
        <v>6814</v>
      </c>
      <c r="AV12" s="1061">
        <v>291</v>
      </c>
      <c r="AW12" s="1061">
        <v>395</v>
      </c>
      <c r="AX12" s="1061"/>
      <c r="AY12" s="301">
        <f t="shared" si="9"/>
        <v>4.58040064970222</v>
      </c>
    </row>
    <row r="13" s="999" customFormat="1" ht="17.1" customHeight="1" spans="1:51">
      <c r="A13" s="309" t="s">
        <v>121</v>
      </c>
      <c r="B13" s="297">
        <v>9100</v>
      </c>
      <c r="C13" s="1047">
        <v>9100</v>
      </c>
      <c r="D13" s="297"/>
      <c r="E13" s="297">
        <f t="shared" si="6"/>
        <v>10813</v>
      </c>
      <c r="F13" s="297">
        <v>10813</v>
      </c>
      <c r="G13" s="297"/>
      <c r="H13" s="297">
        <f t="shared" si="7"/>
        <v>12500</v>
      </c>
      <c r="I13" s="1047">
        <v>12500</v>
      </c>
      <c r="J13" s="297"/>
      <c r="K13" s="297">
        <v>12373</v>
      </c>
      <c r="L13" s="297">
        <v>19600</v>
      </c>
      <c r="M13" s="297">
        <v>13768</v>
      </c>
      <c r="N13" s="297">
        <v>12875</v>
      </c>
      <c r="O13" s="297">
        <v>15400</v>
      </c>
      <c r="P13" s="298">
        <f t="shared" si="2"/>
        <v>19.6116504854369</v>
      </c>
      <c r="Q13" s="332" t="s">
        <v>122</v>
      </c>
      <c r="R13" s="342">
        <v>143665.554289</v>
      </c>
      <c r="S13" s="342"/>
      <c r="T13" s="342"/>
      <c r="U13" s="342"/>
      <c r="V13" s="342"/>
      <c r="W13" s="342">
        <f t="shared" si="3"/>
        <v>132112.155445</v>
      </c>
      <c r="X13" s="342">
        <v>122138.215864</v>
      </c>
      <c r="Y13" s="342">
        <v>9973.939581</v>
      </c>
      <c r="Z13" s="342">
        <f t="shared" si="4"/>
        <v>142102.081652</v>
      </c>
      <c r="AA13" s="342">
        <v>75249.7508380001</v>
      </c>
      <c r="AB13" s="342">
        <v>10542.368054</v>
      </c>
      <c r="AC13" s="342">
        <v>34496.72</v>
      </c>
      <c r="AD13" s="342">
        <v>8311.901898</v>
      </c>
      <c r="AE13" s="342">
        <v>10501.340862</v>
      </c>
      <c r="AF13" s="342"/>
      <c r="AG13" s="342">
        <v>0</v>
      </c>
      <c r="AH13" s="1061">
        <v>3000</v>
      </c>
      <c r="AI13" s="1061">
        <v>145707.97956</v>
      </c>
      <c r="AJ13" s="1061">
        <f t="shared" si="5"/>
        <v>143548.24508</v>
      </c>
      <c r="AK13" s="342">
        <v>124274.440551</v>
      </c>
      <c r="AL13" s="342">
        <v>11177.743305</v>
      </c>
      <c r="AM13" s="342">
        <v>2070.206122</v>
      </c>
      <c r="AN13" s="342">
        <v>25.855102</v>
      </c>
      <c r="AO13" s="342">
        <v>6000</v>
      </c>
      <c r="AP13" s="1061">
        <v>150227.24508</v>
      </c>
      <c r="AQ13" s="1061">
        <v>145725</v>
      </c>
      <c r="AR13" s="1061">
        <v>159144</v>
      </c>
      <c r="AS13" s="1061">
        <f>117593+145</f>
        <v>117738</v>
      </c>
      <c r="AT13" s="1061">
        <f>10762</f>
        <v>10762</v>
      </c>
      <c r="AU13" s="1061">
        <v>12477</v>
      </c>
      <c r="AV13" s="1061">
        <v>86</v>
      </c>
      <c r="AW13" s="1061">
        <v>18226</v>
      </c>
      <c r="AX13" s="1061"/>
      <c r="AY13" s="301">
        <f t="shared" si="9"/>
        <v>9.20844055584148</v>
      </c>
    </row>
    <row r="14" s="999" customFormat="1" ht="17.1" customHeight="1" spans="1:52">
      <c r="A14" s="309" t="s">
        <v>123</v>
      </c>
      <c r="B14" s="297">
        <v>2800</v>
      </c>
      <c r="C14" s="1047">
        <v>2800</v>
      </c>
      <c r="D14" s="297"/>
      <c r="E14" s="297">
        <f t="shared" si="6"/>
        <v>5353</v>
      </c>
      <c r="F14" s="297">
        <v>5353</v>
      </c>
      <c r="G14" s="297"/>
      <c r="H14" s="297">
        <f t="shared" si="7"/>
        <v>5000</v>
      </c>
      <c r="I14" s="1047">
        <v>5000</v>
      </c>
      <c r="J14" s="297"/>
      <c r="K14" s="297">
        <v>3229</v>
      </c>
      <c r="L14" s="297">
        <v>5550</v>
      </c>
      <c r="M14" s="297">
        <v>3974</v>
      </c>
      <c r="N14" s="297">
        <v>4062</v>
      </c>
      <c r="O14" s="297">
        <v>4200</v>
      </c>
      <c r="P14" s="298">
        <f t="shared" si="2"/>
        <v>3.397341211226</v>
      </c>
      <c r="Q14" s="342" t="s">
        <v>124</v>
      </c>
      <c r="R14" s="342">
        <v>89944.567087</v>
      </c>
      <c r="S14" s="342"/>
      <c r="T14" s="342"/>
      <c r="U14" s="342"/>
      <c r="V14" s="342"/>
      <c r="W14" s="342">
        <f t="shared" si="3"/>
        <v>96953.2783189999</v>
      </c>
      <c r="X14" s="342">
        <v>95012.5934249999</v>
      </c>
      <c r="Y14" s="342">
        <v>1940.684894</v>
      </c>
      <c r="Z14" s="342">
        <f t="shared" si="4"/>
        <v>91372.7176</v>
      </c>
      <c r="AA14" s="342">
        <v>40427.218862</v>
      </c>
      <c r="AB14" s="342">
        <v>9503.925336</v>
      </c>
      <c r="AC14" s="342">
        <v>16730</v>
      </c>
      <c r="AD14" s="342">
        <v>1679.510175</v>
      </c>
      <c r="AE14" s="342">
        <v>2041.063227</v>
      </c>
      <c r="AF14" s="342"/>
      <c r="AG14" s="342">
        <v>0</v>
      </c>
      <c r="AH14" s="1061">
        <f>18000+2991</f>
        <v>20991</v>
      </c>
      <c r="AI14" s="1061">
        <v>77061.1793510002</v>
      </c>
      <c r="AJ14" s="1061">
        <f t="shared" si="5"/>
        <v>94410.431552</v>
      </c>
      <c r="AK14" s="342">
        <v>61324.041614</v>
      </c>
      <c r="AL14" s="342">
        <v>1988.485047</v>
      </c>
      <c r="AM14" s="342">
        <v>11097.904891</v>
      </c>
      <c r="AN14" s="342">
        <v>0</v>
      </c>
      <c r="AO14" s="342">
        <v>20000</v>
      </c>
      <c r="AP14" s="1061">
        <v>99478.431552</v>
      </c>
      <c r="AQ14" s="1061">
        <v>79607</v>
      </c>
      <c r="AR14" s="1061">
        <f t="shared" ref="AR14:AR17" si="10">SUM(AS14:AX14)</f>
        <v>87236</v>
      </c>
      <c r="AS14" s="1061">
        <v>68527</v>
      </c>
      <c r="AT14" s="1061">
        <v>1959</v>
      </c>
      <c r="AU14" s="1061">
        <v>1664</v>
      </c>
      <c r="AV14" s="1061">
        <v>0</v>
      </c>
      <c r="AW14" s="1061">
        <v>15086</v>
      </c>
      <c r="AX14" s="1061"/>
      <c r="AY14" s="301">
        <f t="shared" si="9"/>
        <v>9.58332809928775</v>
      </c>
      <c r="AZ14" s="1066"/>
    </row>
    <row r="15" s="999" customFormat="1" ht="17.1" customHeight="1" spans="1:51">
      <c r="A15" s="309" t="s">
        <v>125</v>
      </c>
      <c r="B15" s="297">
        <v>13500</v>
      </c>
      <c r="C15" s="1047">
        <v>13500</v>
      </c>
      <c r="D15" s="297"/>
      <c r="E15" s="297">
        <f t="shared" si="6"/>
        <v>19043</v>
      </c>
      <c r="F15" s="297">
        <v>19043</v>
      </c>
      <c r="G15" s="297"/>
      <c r="H15" s="297">
        <f t="shared" si="7"/>
        <v>13500</v>
      </c>
      <c r="I15" s="1047">
        <v>13500</v>
      </c>
      <c r="J15" s="297"/>
      <c r="K15" s="297">
        <v>19127</v>
      </c>
      <c r="L15" s="297">
        <v>20400</v>
      </c>
      <c r="M15" s="297">
        <v>20909</v>
      </c>
      <c r="N15" s="297">
        <v>19417</v>
      </c>
      <c r="O15" s="297">
        <v>16200</v>
      </c>
      <c r="P15" s="298">
        <f t="shared" si="2"/>
        <v>-16.5679559149199</v>
      </c>
      <c r="Q15" s="332" t="s">
        <v>126</v>
      </c>
      <c r="R15" s="342">
        <v>25850.073096</v>
      </c>
      <c r="S15" s="342"/>
      <c r="T15" s="342"/>
      <c r="U15" s="342"/>
      <c r="V15" s="342"/>
      <c r="W15" s="342">
        <f t="shared" si="3"/>
        <v>27121.537693</v>
      </c>
      <c r="X15" s="342">
        <v>25553.544058</v>
      </c>
      <c r="Y15" s="342">
        <v>1567.993635</v>
      </c>
      <c r="Z15" s="342">
        <f t="shared" si="4"/>
        <v>33504.900687</v>
      </c>
      <c r="AA15" s="342">
        <v>4498.06164</v>
      </c>
      <c r="AB15" s="342">
        <v>18003.055822</v>
      </c>
      <c r="AC15" s="342">
        <v>4914.346</v>
      </c>
      <c r="AD15" s="342">
        <v>5278.54064</v>
      </c>
      <c r="AE15" s="342">
        <v>0</v>
      </c>
      <c r="AF15" s="342"/>
      <c r="AG15" s="342">
        <v>810.896585</v>
      </c>
      <c r="AH15" s="1061"/>
      <c r="AI15" s="1061">
        <v>27555.354424</v>
      </c>
      <c r="AJ15" s="1061">
        <f t="shared" si="5"/>
        <v>35484.961802</v>
      </c>
      <c r="AK15" s="342">
        <v>19382.104284</v>
      </c>
      <c r="AL15" s="342">
        <v>3709.9</v>
      </c>
      <c r="AM15" s="342">
        <v>11881.120026</v>
      </c>
      <c r="AN15" s="342">
        <v>511.837492</v>
      </c>
      <c r="AO15" s="342"/>
      <c r="AP15" s="1061">
        <v>46485</v>
      </c>
      <c r="AQ15" s="1061">
        <v>33608</v>
      </c>
      <c r="AR15" s="1061">
        <f t="shared" si="10"/>
        <v>35722</v>
      </c>
      <c r="AS15" s="1061">
        <v>15608</v>
      </c>
      <c r="AT15" s="1061">
        <v>0</v>
      </c>
      <c r="AU15" s="1061">
        <v>8372</v>
      </c>
      <c r="AV15" s="1061">
        <v>759</v>
      </c>
      <c r="AW15" s="1061">
        <v>10983</v>
      </c>
      <c r="AX15" s="1061"/>
      <c r="AY15" s="301">
        <f t="shared" si="9"/>
        <v>6.2901690073792</v>
      </c>
    </row>
    <row r="16" s="999" customFormat="1" ht="17.1" customHeight="1" spans="1:51">
      <c r="A16" s="309" t="s">
        <v>127</v>
      </c>
      <c r="B16" s="297">
        <v>17600</v>
      </c>
      <c r="C16" s="1047">
        <v>17600</v>
      </c>
      <c r="D16" s="297"/>
      <c r="E16" s="297">
        <f t="shared" si="6"/>
        <v>4202</v>
      </c>
      <c r="F16" s="297">
        <v>4202</v>
      </c>
      <c r="G16" s="297"/>
      <c r="H16" s="297">
        <f t="shared" si="7"/>
        <v>7000</v>
      </c>
      <c r="I16" s="1047">
        <v>7000</v>
      </c>
      <c r="J16" s="297"/>
      <c r="K16" s="297">
        <v>5868</v>
      </c>
      <c r="L16" s="297">
        <v>1179</v>
      </c>
      <c r="M16" s="297">
        <v>8218</v>
      </c>
      <c r="N16" s="297">
        <v>8196</v>
      </c>
      <c r="O16" s="297">
        <v>10900</v>
      </c>
      <c r="P16" s="298">
        <f t="shared" si="2"/>
        <v>32.9917032698878</v>
      </c>
      <c r="Q16" s="332" t="s">
        <v>128</v>
      </c>
      <c r="R16" s="342">
        <v>107164.181327</v>
      </c>
      <c r="S16" s="342"/>
      <c r="T16" s="342"/>
      <c r="U16" s="342"/>
      <c r="V16" s="342"/>
      <c r="W16" s="342">
        <f t="shared" si="3"/>
        <v>38270.133873</v>
      </c>
      <c r="X16" s="342">
        <v>26723.450993</v>
      </c>
      <c r="Y16" s="342">
        <v>11546.68288</v>
      </c>
      <c r="Z16" s="342">
        <f t="shared" si="4"/>
        <v>64332.278916</v>
      </c>
      <c r="AA16" s="342">
        <v>17216.408409</v>
      </c>
      <c r="AB16" s="342">
        <v>2934.3813</v>
      </c>
      <c r="AC16" s="342">
        <v>0</v>
      </c>
      <c r="AD16" s="342">
        <v>2064.985121</v>
      </c>
      <c r="AE16" s="342">
        <v>11869.986528</v>
      </c>
      <c r="AF16" s="342"/>
      <c r="AG16" s="342">
        <v>246.517558</v>
      </c>
      <c r="AH16" s="1061">
        <v>30000</v>
      </c>
      <c r="AI16" s="1061">
        <v>43497.763893</v>
      </c>
      <c r="AJ16" s="1061">
        <f t="shared" si="5"/>
        <v>55501.710986</v>
      </c>
      <c r="AK16" s="342">
        <v>8701.334296</v>
      </c>
      <c r="AL16" s="342">
        <v>4367.642972</v>
      </c>
      <c r="AM16" s="342">
        <v>9316.705011</v>
      </c>
      <c r="AN16" s="342">
        <v>397.028707</v>
      </c>
      <c r="AO16" s="342">
        <f>35432-2713</f>
        <v>32719</v>
      </c>
      <c r="AP16" s="1061">
        <v>113498.710986</v>
      </c>
      <c r="AQ16" s="1061">
        <v>37799</v>
      </c>
      <c r="AR16" s="1061">
        <v>46131</v>
      </c>
      <c r="AS16" s="1061">
        <f>27479-2000-10000+15000+10000+4000</f>
        <v>44479</v>
      </c>
      <c r="AT16" s="1061">
        <v>7452</v>
      </c>
      <c r="AU16" s="1061">
        <v>17810</v>
      </c>
      <c r="AV16" s="1061">
        <v>9</v>
      </c>
      <c r="AW16" s="1061">
        <f>2881+500+2000</f>
        <v>5381</v>
      </c>
      <c r="AX16" s="1061"/>
      <c r="AY16" s="301">
        <f t="shared" si="9"/>
        <v>22.0429111881267</v>
      </c>
    </row>
    <row r="17" s="999" customFormat="1" ht="17.1" customHeight="1" spans="1:51">
      <c r="A17" s="309" t="s">
        <v>129</v>
      </c>
      <c r="B17" s="297">
        <v>8000</v>
      </c>
      <c r="C17" s="1047">
        <v>8000</v>
      </c>
      <c r="D17" s="297"/>
      <c r="E17" s="297">
        <f t="shared" si="6"/>
        <v>3121</v>
      </c>
      <c r="F17" s="297">
        <v>3121</v>
      </c>
      <c r="G17" s="297"/>
      <c r="H17" s="297">
        <f t="shared" si="7"/>
        <v>11000</v>
      </c>
      <c r="I17" s="1047">
        <v>11000</v>
      </c>
      <c r="J17" s="297"/>
      <c r="K17" s="297">
        <v>7553</v>
      </c>
      <c r="L17" s="297">
        <v>8246</v>
      </c>
      <c r="M17" s="297">
        <v>3352</v>
      </c>
      <c r="N17" s="297">
        <v>3027</v>
      </c>
      <c r="O17" s="297">
        <v>11013</v>
      </c>
      <c r="P17" s="298">
        <f t="shared" si="2"/>
        <v>263.82556987116</v>
      </c>
      <c r="Q17" s="332" t="s">
        <v>130</v>
      </c>
      <c r="R17" s="342">
        <v>127237.620617</v>
      </c>
      <c r="S17" s="342"/>
      <c r="T17" s="342"/>
      <c r="U17" s="342"/>
      <c r="V17" s="342"/>
      <c r="W17" s="342">
        <f t="shared" si="3"/>
        <v>80629.09601</v>
      </c>
      <c r="X17" s="342">
        <v>45407.655299</v>
      </c>
      <c r="Y17" s="342">
        <v>35221.440711</v>
      </c>
      <c r="Z17" s="342">
        <f t="shared" si="4"/>
        <v>227460.833894</v>
      </c>
      <c r="AA17" s="342">
        <v>14244.655892</v>
      </c>
      <c r="AB17" s="342">
        <f>78297.122741+82761-3352</f>
        <v>157706.122741</v>
      </c>
      <c r="AC17" s="342">
        <v>33934.96</v>
      </c>
      <c r="AD17" s="342">
        <v>27810.748587</v>
      </c>
      <c r="AE17" s="342">
        <f>22938.492113+3352</f>
        <v>26290.492113</v>
      </c>
      <c r="AF17" s="342"/>
      <c r="AG17" s="342">
        <v>4284.854561</v>
      </c>
      <c r="AH17" s="1061">
        <f>-27811-8000-1000</f>
        <v>-36811</v>
      </c>
      <c r="AI17" s="1061">
        <v>191612.023205</v>
      </c>
      <c r="AJ17" s="1061">
        <f t="shared" si="5"/>
        <v>138484.594883</v>
      </c>
      <c r="AK17" s="342">
        <v>37754.72648</v>
      </c>
      <c r="AL17" s="342">
        <v>22606.251337</v>
      </c>
      <c r="AM17" s="342">
        <v>72904.912589</v>
      </c>
      <c r="AN17" s="342">
        <v>5218.704477</v>
      </c>
      <c r="AO17" s="342"/>
      <c r="AP17" s="1061">
        <v>124338</v>
      </c>
      <c r="AQ17" s="1061">
        <v>121316</v>
      </c>
      <c r="AR17" s="1061">
        <f t="shared" si="10"/>
        <v>139479</v>
      </c>
      <c r="AS17" s="1061">
        <v>44962</v>
      </c>
      <c r="AT17" s="1061">
        <v>14626</v>
      </c>
      <c r="AU17" s="1061">
        <v>35013</v>
      </c>
      <c r="AV17" s="1061">
        <v>3884</v>
      </c>
      <c r="AW17" s="1061">
        <f>20994+2000</f>
        <v>22994</v>
      </c>
      <c r="AX17" s="1061">
        <f>10000+8000</f>
        <v>18000</v>
      </c>
      <c r="AY17" s="301">
        <f t="shared" si="9"/>
        <v>14.9716443008342</v>
      </c>
    </row>
    <row r="18" s="999" customFormat="1" ht="17.1" customHeight="1" spans="1:51">
      <c r="A18" s="309" t="s">
        <v>131</v>
      </c>
      <c r="B18" s="297">
        <v>14000</v>
      </c>
      <c r="C18" s="1047">
        <v>14000</v>
      </c>
      <c r="D18" s="297"/>
      <c r="E18" s="297">
        <f t="shared" si="6"/>
        <v>15008</v>
      </c>
      <c r="F18" s="297">
        <v>15008</v>
      </c>
      <c r="G18" s="297"/>
      <c r="H18" s="297">
        <f t="shared" si="7"/>
        <v>17500</v>
      </c>
      <c r="I18" s="1047">
        <v>17500</v>
      </c>
      <c r="J18" s="297"/>
      <c r="K18" s="297">
        <v>11495</v>
      </c>
      <c r="L18" s="297">
        <v>11500</v>
      </c>
      <c r="M18" s="297">
        <v>12956</v>
      </c>
      <c r="N18" s="297">
        <v>15298</v>
      </c>
      <c r="O18" s="297">
        <v>15600</v>
      </c>
      <c r="P18" s="298">
        <f t="shared" si="2"/>
        <v>1.97411426330239</v>
      </c>
      <c r="Q18" s="332" t="s">
        <v>132</v>
      </c>
      <c r="R18" s="342">
        <v>65703.481619</v>
      </c>
      <c r="S18" s="342"/>
      <c r="T18" s="342"/>
      <c r="U18" s="342"/>
      <c r="V18" s="342"/>
      <c r="W18" s="342">
        <f t="shared" si="3"/>
        <v>53901.899963</v>
      </c>
      <c r="X18" s="342">
        <v>53871.059954</v>
      </c>
      <c r="Y18" s="342">
        <v>30.840009</v>
      </c>
      <c r="Z18" s="342">
        <f t="shared" si="4"/>
        <v>64593.653611</v>
      </c>
      <c r="AA18" s="342">
        <v>6341.131818</v>
      </c>
      <c r="AB18" s="342">
        <v>18411.030592</v>
      </c>
      <c r="AC18" s="342">
        <v>7484.96</v>
      </c>
      <c r="AD18" s="342">
        <v>2561.632885</v>
      </c>
      <c r="AE18" s="342">
        <v>0</v>
      </c>
      <c r="AF18" s="342"/>
      <c r="AG18" s="342">
        <v>9794.898316</v>
      </c>
      <c r="AH18" s="1061">
        <v>20000</v>
      </c>
      <c r="AI18" s="1061">
        <v>29325.532174</v>
      </c>
      <c r="AJ18" s="1061">
        <f t="shared" si="5"/>
        <v>59693.959794</v>
      </c>
      <c r="AK18" s="342">
        <v>20729.340553</v>
      </c>
      <c r="AL18" s="342">
        <v>0</v>
      </c>
      <c r="AM18" s="342">
        <v>18781.226821</v>
      </c>
      <c r="AN18" s="342">
        <v>183.39242</v>
      </c>
      <c r="AO18" s="342">
        <v>20000</v>
      </c>
      <c r="AP18" s="1061">
        <v>71586.959794</v>
      </c>
      <c r="AQ18" s="1061">
        <v>29046</v>
      </c>
      <c r="AR18" s="1061">
        <v>46318</v>
      </c>
      <c r="AS18" s="1061">
        <f>23949-2000-15000+10000</f>
        <v>16949</v>
      </c>
      <c r="AT18" s="1061">
        <v>0</v>
      </c>
      <c r="AU18" s="1061">
        <v>20929</v>
      </c>
      <c r="AV18" s="1061">
        <v>0</v>
      </c>
      <c r="AW18" s="1061">
        <f>7440-2000-2000</f>
        <v>3440</v>
      </c>
      <c r="AX18" s="1061"/>
      <c r="AY18" s="301">
        <f t="shared" si="9"/>
        <v>59.464298010053</v>
      </c>
    </row>
    <row r="19" s="999" customFormat="1" ht="17.1" customHeight="1" spans="1:51">
      <c r="A19" s="309" t="s">
        <v>133</v>
      </c>
      <c r="B19" s="297">
        <v>1125</v>
      </c>
      <c r="C19" s="1047">
        <v>1125</v>
      </c>
      <c r="D19" s="297"/>
      <c r="E19" s="297">
        <f t="shared" si="6"/>
        <v>1343</v>
      </c>
      <c r="F19" s="297">
        <v>1343</v>
      </c>
      <c r="G19" s="297"/>
      <c r="H19" s="297">
        <f t="shared" si="7"/>
        <v>1250</v>
      </c>
      <c r="I19" s="1047">
        <v>1250</v>
      </c>
      <c r="J19" s="297"/>
      <c r="K19" s="297">
        <v>948</v>
      </c>
      <c r="L19" s="297">
        <v>640</v>
      </c>
      <c r="M19" s="297">
        <v>517</v>
      </c>
      <c r="N19" s="297">
        <v>514</v>
      </c>
      <c r="O19" s="297">
        <v>530</v>
      </c>
      <c r="P19" s="298">
        <f t="shared" si="2"/>
        <v>3.11284046692607</v>
      </c>
      <c r="Q19" s="332" t="s">
        <v>134</v>
      </c>
      <c r="R19" s="342">
        <v>8813.474331</v>
      </c>
      <c r="S19" s="342"/>
      <c r="T19" s="342"/>
      <c r="U19" s="342"/>
      <c r="V19" s="342"/>
      <c r="W19" s="342">
        <f t="shared" si="3"/>
        <v>1792.22183</v>
      </c>
      <c r="X19" s="342">
        <v>1732.856899</v>
      </c>
      <c r="Y19" s="342">
        <v>59.364931</v>
      </c>
      <c r="Z19" s="342">
        <f t="shared" si="4"/>
        <v>2830.854283</v>
      </c>
      <c r="AA19" s="342">
        <v>1576.852051</v>
      </c>
      <c r="AB19" s="342">
        <v>273</v>
      </c>
      <c r="AC19" s="342">
        <v>925</v>
      </c>
      <c r="AD19" s="342">
        <v>7.214716</v>
      </c>
      <c r="AE19" s="342">
        <v>48.787516</v>
      </c>
      <c r="AF19" s="342"/>
      <c r="AG19" s="342">
        <v>0</v>
      </c>
      <c r="AH19" s="1061"/>
      <c r="AI19" s="1061">
        <v>2746.174297</v>
      </c>
      <c r="AJ19" s="1061">
        <f t="shared" si="5"/>
        <v>4128.447054</v>
      </c>
      <c r="AK19" s="342">
        <v>3831.947054</v>
      </c>
      <c r="AL19" s="342">
        <v>0</v>
      </c>
      <c r="AM19" s="342">
        <v>296.5</v>
      </c>
      <c r="AN19" s="342">
        <v>0</v>
      </c>
      <c r="AO19" s="342"/>
      <c r="AP19" s="1061">
        <v>4168.447054</v>
      </c>
      <c r="AQ19" s="1061">
        <v>1979</v>
      </c>
      <c r="AR19" s="1061">
        <f t="shared" ref="AR19:AR23" si="11">SUM(AS19:AX19)</f>
        <v>3100</v>
      </c>
      <c r="AS19" s="1061">
        <f>2695-1000</f>
        <v>1695</v>
      </c>
      <c r="AT19" s="1061">
        <v>0</v>
      </c>
      <c r="AU19" s="1061">
        <v>1320</v>
      </c>
      <c r="AV19" s="1061">
        <v>0</v>
      </c>
      <c r="AW19" s="1061">
        <v>85</v>
      </c>
      <c r="AX19" s="1061"/>
      <c r="AY19" s="301">
        <f t="shared" si="9"/>
        <v>56.644770085902</v>
      </c>
    </row>
    <row r="20" s="999" customFormat="1" ht="17.1" customHeight="1" spans="1:51">
      <c r="A20" s="309" t="s">
        <v>135</v>
      </c>
      <c r="B20" s="297">
        <v>0</v>
      </c>
      <c r="C20" s="1024"/>
      <c r="D20" s="1024"/>
      <c r="E20" s="297">
        <f t="shared" si="6"/>
        <v>2</v>
      </c>
      <c r="F20" s="297">
        <v>2</v>
      </c>
      <c r="G20" s="1024"/>
      <c r="H20" s="297"/>
      <c r="I20" s="1024"/>
      <c r="J20" s="1024"/>
      <c r="K20" s="297">
        <v>2</v>
      </c>
      <c r="L20" s="297"/>
      <c r="M20" s="297">
        <v>39</v>
      </c>
      <c r="N20" s="297">
        <v>13</v>
      </c>
      <c r="O20" s="297"/>
      <c r="P20" s="298"/>
      <c r="Q20" s="332" t="s">
        <v>136</v>
      </c>
      <c r="R20" s="342">
        <v>1437.435356</v>
      </c>
      <c r="S20" s="342"/>
      <c r="T20" s="342"/>
      <c r="U20" s="342"/>
      <c r="V20" s="342"/>
      <c r="W20" s="342">
        <f t="shared" si="3"/>
        <v>1054.008303</v>
      </c>
      <c r="X20" s="342">
        <v>1054.008303</v>
      </c>
      <c r="Y20" s="342">
        <v>0</v>
      </c>
      <c r="Z20" s="342">
        <f t="shared" si="4"/>
        <v>1780.966149</v>
      </c>
      <c r="AA20" s="342">
        <v>306.966149</v>
      </c>
      <c r="AB20" s="342">
        <v>591</v>
      </c>
      <c r="AC20" s="342">
        <v>880</v>
      </c>
      <c r="AD20" s="342">
        <v>0</v>
      </c>
      <c r="AE20" s="342">
        <v>3</v>
      </c>
      <c r="AF20" s="342"/>
      <c r="AG20" s="342">
        <v>0</v>
      </c>
      <c r="AH20" s="1061"/>
      <c r="AI20" s="1061">
        <v>1246.634576</v>
      </c>
      <c r="AJ20" s="1061">
        <f t="shared" si="5"/>
        <v>1803.254569</v>
      </c>
      <c r="AK20" s="342">
        <v>898.828569</v>
      </c>
      <c r="AL20" s="342">
        <v>0</v>
      </c>
      <c r="AM20" s="342">
        <v>504.426</v>
      </c>
      <c r="AN20" s="342">
        <v>0</v>
      </c>
      <c r="AO20" s="342">
        <v>400</v>
      </c>
      <c r="AP20" s="1061">
        <v>2033.254569</v>
      </c>
      <c r="AQ20" s="1061">
        <v>967</v>
      </c>
      <c r="AR20" s="1061">
        <f t="shared" si="11"/>
        <v>1401</v>
      </c>
      <c r="AS20" s="1061">
        <v>413</v>
      </c>
      <c r="AT20" s="1061">
        <v>0</v>
      </c>
      <c r="AU20" s="1061">
        <v>461</v>
      </c>
      <c r="AV20" s="1061">
        <v>0</v>
      </c>
      <c r="AW20" s="1061">
        <f>1027-500</f>
        <v>527</v>
      </c>
      <c r="AX20" s="1061"/>
      <c r="AY20" s="301">
        <f t="shared" si="9"/>
        <v>44.8810754912099</v>
      </c>
    </row>
    <row r="21" s="999" customFormat="1" ht="17.1" customHeight="1" spans="1:51">
      <c r="A21" s="1010" t="s">
        <v>137</v>
      </c>
      <c r="B21" s="305">
        <f t="shared" ref="B21:B27" si="12">SUM(C21:D21)</f>
        <v>102575</v>
      </c>
      <c r="C21" s="305">
        <f t="shared" ref="C21:G21" si="13">SUM(C22:C27)</f>
        <v>102195</v>
      </c>
      <c r="D21" s="305">
        <f t="shared" si="13"/>
        <v>380</v>
      </c>
      <c r="E21" s="305">
        <f>F21+G21</f>
        <v>106235</v>
      </c>
      <c r="F21" s="305">
        <f t="shared" si="13"/>
        <v>105846</v>
      </c>
      <c r="G21" s="305">
        <f t="shared" si="13"/>
        <v>389</v>
      </c>
      <c r="H21" s="305">
        <f>SUM(I21:J21)</f>
        <v>113814</v>
      </c>
      <c r="I21" s="305">
        <f t="shared" ref="I21:O21" si="14">SUM(I22:I27)</f>
        <v>113647.7794</v>
      </c>
      <c r="J21" s="305">
        <f t="shared" si="14"/>
        <v>166.2206</v>
      </c>
      <c r="K21" s="305">
        <v>107427</v>
      </c>
      <c r="L21" s="305">
        <f t="shared" si="14"/>
        <v>113873</v>
      </c>
      <c r="M21" s="305">
        <f t="shared" si="14"/>
        <v>167276</v>
      </c>
      <c r="N21" s="305">
        <f t="shared" si="14"/>
        <v>167690</v>
      </c>
      <c r="O21" s="305">
        <f t="shared" si="14"/>
        <v>168693</v>
      </c>
      <c r="P21" s="298">
        <f t="shared" si="2"/>
        <v>0.598127497167392</v>
      </c>
      <c r="Q21" s="332" t="s">
        <v>138</v>
      </c>
      <c r="R21" s="342"/>
      <c r="S21" s="342"/>
      <c r="T21" s="342"/>
      <c r="U21" s="342"/>
      <c r="V21" s="342"/>
      <c r="W21" s="342"/>
      <c r="X21" s="342"/>
      <c r="Y21" s="342"/>
      <c r="Z21" s="342"/>
      <c r="AA21" s="342"/>
      <c r="AB21" s="342"/>
      <c r="AC21" s="342"/>
      <c r="AD21" s="342"/>
      <c r="AE21" s="342"/>
      <c r="AF21" s="342"/>
      <c r="AG21" s="342"/>
      <c r="AH21" s="1061"/>
      <c r="AI21" s="1061"/>
      <c r="AJ21" s="1061"/>
      <c r="AK21" s="342"/>
      <c r="AL21" s="342"/>
      <c r="AM21" s="342"/>
      <c r="AN21" s="342"/>
      <c r="AO21" s="342"/>
      <c r="AP21" s="1061"/>
      <c r="AQ21" s="1061"/>
      <c r="AR21" s="1061">
        <f t="shared" si="11"/>
        <v>131</v>
      </c>
      <c r="AS21" s="1061">
        <v>0</v>
      </c>
      <c r="AT21" s="1061">
        <v>0</v>
      </c>
      <c r="AU21" s="1061">
        <v>84</v>
      </c>
      <c r="AV21" s="1061">
        <v>0</v>
      </c>
      <c r="AW21" s="1061">
        <v>47</v>
      </c>
      <c r="AX21" s="1061"/>
      <c r="AY21" s="301"/>
    </row>
    <row r="22" s="999" customFormat="1" ht="17.1" customHeight="1" spans="1:51">
      <c r="A22" s="309" t="s">
        <v>139</v>
      </c>
      <c r="B22" s="297">
        <f t="shared" si="12"/>
        <v>9630</v>
      </c>
      <c r="C22" s="297">
        <v>9630</v>
      </c>
      <c r="D22" s="297"/>
      <c r="E22" s="297">
        <f t="shared" ref="E22:E27" si="15">SUM(F22:G22)</f>
        <v>7766</v>
      </c>
      <c r="F22" s="297">
        <v>7766</v>
      </c>
      <c r="G22" s="297"/>
      <c r="H22" s="297">
        <f t="shared" ref="H22:H27" si="16">I22+J22</f>
        <v>9360</v>
      </c>
      <c r="I22" s="297">
        <v>9360</v>
      </c>
      <c r="J22" s="297">
        <v>0</v>
      </c>
      <c r="K22" s="297">
        <v>9070</v>
      </c>
      <c r="L22" s="297">
        <v>9564</v>
      </c>
      <c r="M22" s="297">
        <v>9100</v>
      </c>
      <c r="N22" s="297">
        <v>9231</v>
      </c>
      <c r="O22" s="297">
        <v>6500</v>
      </c>
      <c r="P22" s="298">
        <f t="shared" si="2"/>
        <v>-29.5850937059907</v>
      </c>
      <c r="Q22" s="342" t="s">
        <v>140</v>
      </c>
      <c r="R22" s="342">
        <v>11707.70755</v>
      </c>
      <c r="S22" s="342"/>
      <c r="T22" s="342"/>
      <c r="U22" s="342"/>
      <c r="V22" s="342"/>
      <c r="W22" s="342">
        <f t="shared" ref="W22:W30" si="17">X22+Y22</f>
        <v>5499.32851</v>
      </c>
      <c r="X22" s="342">
        <v>4387.6385</v>
      </c>
      <c r="Y22" s="342">
        <v>1111.69001</v>
      </c>
      <c r="Z22" s="342">
        <f t="shared" ref="Z22:Z27" si="18">AA22+AB22+AD22+AE22+AG22+AC22+AF22+AH22</f>
        <v>10349.077188</v>
      </c>
      <c r="AA22" s="342">
        <v>4147.213688</v>
      </c>
      <c r="AB22" s="342">
        <v>2367.1735</v>
      </c>
      <c r="AC22" s="342"/>
      <c r="AD22" s="342">
        <v>2934.69</v>
      </c>
      <c r="AE22" s="342">
        <v>0</v>
      </c>
      <c r="AF22" s="342">
        <v>900</v>
      </c>
      <c r="AG22" s="342">
        <v>0</v>
      </c>
      <c r="AH22" s="1061"/>
      <c r="AI22" s="1061">
        <v>4122.276105</v>
      </c>
      <c r="AJ22" s="1061">
        <v>10403.235268</v>
      </c>
      <c r="AK22" s="342">
        <v>3420.407035</v>
      </c>
      <c r="AL22" s="342"/>
      <c r="AM22" s="342">
        <v>4630.21</v>
      </c>
      <c r="AN22" s="342">
        <v>952.618233</v>
      </c>
      <c r="AO22" s="342">
        <v>1400</v>
      </c>
      <c r="AP22" s="1061">
        <v>10681.235268</v>
      </c>
      <c r="AQ22" s="1061">
        <v>11406</v>
      </c>
      <c r="AR22" s="1061">
        <v>14531</v>
      </c>
      <c r="AS22" s="1061">
        <f>2475+10000</f>
        <v>12475</v>
      </c>
      <c r="AT22" s="1061">
        <v>0</v>
      </c>
      <c r="AU22" s="1061">
        <v>1231</v>
      </c>
      <c r="AV22" s="1061">
        <v>0</v>
      </c>
      <c r="AW22" s="1061">
        <v>825</v>
      </c>
      <c r="AX22" s="1061"/>
      <c r="AY22" s="301">
        <f t="shared" ref="AY22:AY25" si="19">(AR22-AQ22)/AQ22*100</f>
        <v>27.3978607750307</v>
      </c>
    </row>
    <row r="23" s="999" customFormat="1" ht="17.1" customHeight="1" spans="1:51">
      <c r="A23" s="309" t="s">
        <v>141</v>
      </c>
      <c r="B23" s="297">
        <f t="shared" si="12"/>
        <v>2993</v>
      </c>
      <c r="C23" s="297">
        <v>2833</v>
      </c>
      <c r="D23" s="297">
        <v>160</v>
      </c>
      <c r="E23" s="297">
        <f t="shared" si="15"/>
        <v>11434</v>
      </c>
      <c r="F23" s="297">
        <v>11434</v>
      </c>
      <c r="G23" s="297"/>
      <c r="H23" s="297">
        <f t="shared" si="16"/>
        <v>26615.8981</v>
      </c>
      <c r="I23" s="297">
        <v>26615.8981</v>
      </c>
      <c r="J23" s="297">
        <v>0</v>
      </c>
      <c r="K23" s="297">
        <v>12679</v>
      </c>
      <c r="L23" s="297">
        <v>21400</v>
      </c>
      <c r="M23" s="297">
        <v>5700</v>
      </c>
      <c r="N23" s="297">
        <v>24865</v>
      </c>
      <c r="O23" s="297">
        <v>7000</v>
      </c>
      <c r="P23" s="298">
        <f t="shared" si="2"/>
        <v>-71.8479790870702</v>
      </c>
      <c r="Q23" s="332" t="s">
        <v>142</v>
      </c>
      <c r="R23" s="342">
        <v>59802.161672</v>
      </c>
      <c r="S23" s="342"/>
      <c r="T23" s="342"/>
      <c r="U23" s="342"/>
      <c r="V23" s="342"/>
      <c r="W23" s="342">
        <f t="shared" si="17"/>
        <v>59624.22435</v>
      </c>
      <c r="X23" s="342">
        <v>54426.312186</v>
      </c>
      <c r="Y23" s="342">
        <v>5197.912164</v>
      </c>
      <c r="Z23" s="342">
        <f t="shared" si="18"/>
        <v>77603.874256</v>
      </c>
      <c r="AA23" s="342">
        <v>13657.065256</v>
      </c>
      <c r="AB23" s="342">
        <v>34050.331979</v>
      </c>
      <c r="AC23" s="342">
        <v>22254.6</v>
      </c>
      <c r="AD23" s="342">
        <v>5366.614285</v>
      </c>
      <c r="AE23" s="342">
        <v>2245.262736</v>
      </c>
      <c r="AF23" s="342"/>
      <c r="AG23" s="342">
        <v>30</v>
      </c>
      <c r="AH23" s="1061"/>
      <c r="AI23" s="1061">
        <v>39631.8655210001</v>
      </c>
      <c r="AJ23" s="1061">
        <v>77661.685915</v>
      </c>
      <c r="AK23" s="342">
        <v>39551.433316</v>
      </c>
      <c r="AL23" s="342">
        <v>2190.591144</v>
      </c>
      <c r="AM23" s="342">
        <v>12774.788574</v>
      </c>
      <c r="AN23" s="342">
        <v>10894.872881</v>
      </c>
      <c r="AO23" s="342">
        <v>12250</v>
      </c>
      <c r="AP23" s="1061">
        <v>114767.685915</v>
      </c>
      <c r="AQ23" s="1061">
        <v>70260</v>
      </c>
      <c r="AR23" s="1061">
        <v>100956</v>
      </c>
      <c r="AS23" s="1061">
        <v>49273</v>
      </c>
      <c r="AT23" s="1061">
        <v>2388</v>
      </c>
      <c r="AU23" s="1061">
        <v>45078</v>
      </c>
      <c r="AV23" s="1061">
        <v>4134</v>
      </c>
      <c r="AW23" s="1061">
        <v>83</v>
      </c>
      <c r="AX23" s="1061"/>
      <c r="AY23" s="301">
        <f t="shared" si="19"/>
        <v>43.6891545687447</v>
      </c>
    </row>
    <row r="24" s="999" customFormat="1" ht="17.1" customHeight="1" spans="1:51">
      <c r="A24" s="309" t="s">
        <v>143</v>
      </c>
      <c r="B24" s="297">
        <f t="shared" si="12"/>
        <v>9890</v>
      </c>
      <c r="C24" s="297">
        <v>9770</v>
      </c>
      <c r="D24" s="297">
        <v>120</v>
      </c>
      <c r="E24" s="297">
        <f t="shared" si="15"/>
        <v>5015</v>
      </c>
      <c r="F24" s="297">
        <v>4971.9</v>
      </c>
      <c r="G24" s="297">
        <v>43.1</v>
      </c>
      <c r="H24" s="297">
        <f t="shared" si="16"/>
        <v>20020.7238</v>
      </c>
      <c r="I24" s="297">
        <v>19980.7238</v>
      </c>
      <c r="J24" s="297">
        <v>40</v>
      </c>
      <c r="K24" s="297">
        <v>26931</v>
      </c>
      <c r="L24" s="297">
        <v>8832</v>
      </c>
      <c r="M24" s="297">
        <v>14405</v>
      </c>
      <c r="N24" s="297">
        <v>18237</v>
      </c>
      <c r="O24" s="297">
        <v>15620</v>
      </c>
      <c r="P24" s="298">
        <f t="shared" si="2"/>
        <v>-14.3499479080989</v>
      </c>
      <c r="Q24" s="332" t="s">
        <v>144</v>
      </c>
      <c r="R24" s="342">
        <v>904.13</v>
      </c>
      <c r="S24" s="342"/>
      <c r="T24" s="342"/>
      <c r="U24" s="342"/>
      <c r="V24" s="342"/>
      <c r="W24" s="342">
        <f t="shared" si="17"/>
        <v>658.0283</v>
      </c>
      <c r="X24" s="342">
        <v>658.0283</v>
      </c>
      <c r="Y24" s="342">
        <v>0</v>
      </c>
      <c r="Z24" s="342">
        <f t="shared" si="18"/>
        <v>946.1017</v>
      </c>
      <c r="AA24" s="342">
        <v>0</v>
      </c>
      <c r="AB24" s="342">
        <v>246.1017</v>
      </c>
      <c r="AC24" s="342"/>
      <c r="AD24" s="342"/>
      <c r="AE24" s="342">
        <v>0</v>
      </c>
      <c r="AF24" s="342"/>
      <c r="AG24" s="342">
        <v>0</v>
      </c>
      <c r="AH24" s="1061">
        <v>700</v>
      </c>
      <c r="AI24" s="1061">
        <v>242.3325</v>
      </c>
      <c r="AJ24" s="1061">
        <v>967.7</v>
      </c>
      <c r="AK24" s="342">
        <v>67.7</v>
      </c>
      <c r="AL24" s="342"/>
      <c r="AM24" s="342"/>
      <c r="AN24" s="342"/>
      <c r="AO24" s="342">
        <v>900</v>
      </c>
      <c r="AP24" s="1061">
        <v>967.7</v>
      </c>
      <c r="AQ24" s="1061">
        <v>18</v>
      </c>
      <c r="AR24" s="1061">
        <v>168</v>
      </c>
      <c r="AS24" s="1061">
        <f>118-100</f>
        <v>18</v>
      </c>
      <c r="AT24" s="1061">
        <v>0</v>
      </c>
      <c r="AU24" s="1061">
        <f>50-45</f>
        <v>5</v>
      </c>
      <c r="AV24" s="1061">
        <v>0</v>
      </c>
      <c r="AW24" s="1061">
        <v>0</v>
      </c>
      <c r="AX24" s="1061"/>
      <c r="AY24" s="301">
        <f t="shared" si="19"/>
        <v>833.333333333333</v>
      </c>
    </row>
    <row r="25" s="999" customFormat="1" ht="17.1" customHeight="1" spans="1:51">
      <c r="A25" s="309" t="s">
        <v>145</v>
      </c>
      <c r="B25" s="297">
        <f t="shared" si="12"/>
        <v>73447</v>
      </c>
      <c r="C25" s="297">
        <v>73347</v>
      </c>
      <c r="D25" s="297">
        <v>100</v>
      </c>
      <c r="E25" s="297">
        <f t="shared" si="15"/>
        <v>80070</v>
      </c>
      <c r="F25" s="297">
        <v>79754.6</v>
      </c>
      <c r="G25" s="297">
        <v>315.4</v>
      </c>
      <c r="H25" s="297">
        <f t="shared" si="16"/>
        <v>55037.3781</v>
      </c>
      <c r="I25" s="297">
        <v>54945.6575</v>
      </c>
      <c r="J25" s="297">
        <v>91.7206</v>
      </c>
      <c r="K25" s="297">
        <v>47862</v>
      </c>
      <c r="L25" s="297">
        <v>73130</v>
      </c>
      <c r="M25" s="297">
        <v>137011</v>
      </c>
      <c r="N25" s="297">
        <v>107467</v>
      </c>
      <c r="O25" s="297">
        <v>138303</v>
      </c>
      <c r="P25" s="298">
        <f t="shared" si="2"/>
        <v>28.6934593875329</v>
      </c>
      <c r="Q25" s="1054" t="s">
        <v>146</v>
      </c>
      <c r="R25" s="342">
        <v>12206.33806</v>
      </c>
      <c r="S25" s="342"/>
      <c r="T25" s="342"/>
      <c r="U25" s="342"/>
      <c r="V25" s="342"/>
      <c r="W25" s="342">
        <f t="shared" si="17"/>
        <v>21112.479569</v>
      </c>
      <c r="X25" s="342">
        <v>18986.808589</v>
      </c>
      <c r="Y25" s="342">
        <v>2125.67098</v>
      </c>
      <c r="Z25" s="342">
        <f t="shared" si="18"/>
        <v>12018.680283</v>
      </c>
      <c r="AA25" s="342">
        <v>4498.920199</v>
      </c>
      <c r="AB25" s="342">
        <v>369.207209</v>
      </c>
      <c r="AC25" s="342">
        <v>237.46</v>
      </c>
      <c r="AD25" s="342">
        <v>1732.718709</v>
      </c>
      <c r="AE25" s="342">
        <v>0</v>
      </c>
      <c r="AF25" s="342"/>
      <c r="AG25" s="342">
        <v>180.374166</v>
      </c>
      <c r="AH25" s="1061">
        <v>5000</v>
      </c>
      <c r="AI25" s="1061">
        <v>9076.428482</v>
      </c>
      <c r="AJ25" s="1061">
        <v>12125.659423</v>
      </c>
      <c r="AK25" s="342">
        <v>6459.470544</v>
      </c>
      <c r="AL25" s="342"/>
      <c r="AM25" s="342">
        <v>653.995864</v>
      </c>
      <c r="AN25" s="342">
        <v>412.193015</v>
      </c>
      <c r="AO25" s="342">
        <v>4600</v>
      </c>
      <c r="AP25" s="1061">
        <v>14349.659423</v>
      </c>
      <c r="AQ25" s="1061">
        <v>7095</v>
      </c>
      <c r="AR25" s="1061">
        <v>12150</v>
      </c>
      <c r="AS25" s="1061">
        <v>3123</v>
      </c>
      <c r="AT25" s="1061">
        <v>0</v>
      </c>
      <c r="AU25" s="1061">
        <v>1254</v>
      </c>
      <c r="AV25" s="1061">
        <v>162</v>
      </c>
      <c r="AW25" s="1061">
        <v>7611</v>
      </c>
      <c r="AX25" s="1061"/>
      <c r="AY25" s="301">
        <f t="shared" si="19"/>
        <v>71.2473572938689</v>
      </c>
    </row>
    <row r="26" s="999" customFormat="1" ht="17.1" customHeight="1" spans="1:51">
      <c r="A26" s="309" t="s">
        <v>147</v>
      </c>
      <c r="B26" s="297">
        <f t="shared" si="12"/>
        <v>50</v>
      </c>
      <c r="C26" s="297">
        <v>50</v>
      </c>
      <c r="D26" s="297"/>
      <c r="E26" s="297">
        <f t="shared" si="15"/>
        <v>31</v>
      </c>
      <c r="F26" s="297">
        <v>26.1</v>
      </c>
      <c r="G26" s="297">
        <v>4.9</v>
      </c>
      <c r="H26" s="297">
        <f t="shared" si="16"/>
        <v>10</v>
      </c>
      <c r="I26" s="297">
        <v>10</v>
      </c>
      <c r="J26" s="297">
        <v>0</v>
      </c>
      <c r="K26" s="297">
        <v>150</v>
      </c>
      <c r="L26" s="297">
        <v>5</v>
      </c>
      <c r="M26" s="297">
        <v>20</v>
      </c>
      <c r="N26" s="297">
        <v>22</v>
      </c>
      <c r="O26" s="297"/>
      <c r="P26" s="298">
        <f t="shared" si="2"/>
        <v>-100</v>
      </c>
      <c r="Q26" s="332" t="s">
        <v>148</v>
      </c>
      <c r="R26" s="342">
        <v>10000</v>
      </c>
      <c r="S26" s="342"/>
      <c r="T26" s="342"/>
      <c r="U26" s="342"/>
      <c r="V26" s="342"/>
      <c r="W26" s="342">
        <f t="shared" si="17"/>
        <v>0</v>
      </c>
      <c r="X26" s="342"/>
      <c r="Y26" s="342"/>
      <c r="Z26" s="342">
        <f t="shared" si="18"/>
        <v>14000</v>
      </c>
      <c r="AA26" s="342">
        <v>14000</v>
      </c>
      <c r="AB26" s="342"/>
      <c r="AC26" s="342"/>
      <c r="AD26" s="342"/>
      <c r="AE26" s="342"/>
      <c r="AF26" s="342"/>
      <c r="AG26" s="342"/>
      <c r="AH26" s="1061"/>
      <c r="AI26" s="1061"/>
      <c r="AJ26" s="1061">
        <v>14000</v>
      </c>
      <c r="AK26" s="342">
        <v>14000</v>
      </c>
      <c r="AL26" s="342"/>
      <c r="AM26" s="342"/>
      <c r="AN26" s="342"/>
      <c r="AO26" s="342"/>
      <c r="AP26" s="1061">
        <v>2000</v>
      </c>
      <c r="AQ26" s="1061"/>
      <c r="AR26" s="1061">
        <v>14000</v>
      </c>
      <c r="AS26" s="1061"/>
      <c r="AT26" s="1061">
        <v>0</v>
      </c>
      <c r="AU26" s="1061">
        <v>0</v>
      </c>
      <c r="AV26" s="1061">
        <v>0</v>
      </c>
      <c r="AW26" s="1061">
        <v>14000</v>
      </c>
      <c r="AX26" s="1061"/>
      <c r="AY26" s="301"/>
    </row>
    <row r="27" s="999" customFormat="1" ht="17.1" customHeight="1" spans="1:51">
      <c r="A27" s="309" t="s">
        <v>149</v>
      </c>
      <c r="B27" s="297">
        <f t="shared" si="12"/>
        <v>6565</v>
      </c>
      <c r="C27" s="297">
        <v>6565</v>
      </c>
      <c r="D27" s="297"/>
      <c r="E27" s="297">
        <f t="shared" si="15"/>
        <v>1919</v>
      </c>
      <c r="F27" s="297">
        <v>1893.4</v>
      </c>
      <c r="G27" s="297">
        <v>25.6</v>
      </c>
      <c r="H27" s="297">
        <f t="shared" si="16"/>
        <v>2770</v>
      </c>
      <c r="I27" s="297">
        <v>2735.5</v>
      </c>
      <c r="J27" s="297">
        <v>34.5</v>
      </c>
      <c r="K27" s="297">
        <v>10735</v>
      </c>
      <c r="L27" s="297">
        <v>942</v>
      </c>
      <c r="M27" s="297">
        <v>1040</v>
      </c>
      <c r="N27" s="297">
        <v>7868</v>
      </c>
      <c r="O27" s="297">
        <v>1270</v>
      </c>
      <c r="P27" s="298">
        <f t="shared" si="2"/>
        <v>-83.8586680223691</v>
      </c>
      <c r="Q27" s="332" t="s">
        <v>150</v>
      </c>
      <c r="R27" s="342">
        <v>4826</v>
      </c>
      <c r="S27" s="342"/>
      <c r="T27" s="342"/>
      <c r="U27" s="342"/>
      <c r="V27" s="342"/>
      <c r="W27" s="342">
        <f t="shared" si="17"/>
        <v>5116</v>
      </c>
      <c r="X27" s="342">
        <v>5116</v>
      </c>
      <c r="Y27" s="342">
        <v>0</v>
      </c>
      <c r="Z27" s="342">
        <f t="shared" si="18"/>
        <v>3204</v>
      </c>
      <c r="AA27" s="342">
        <v>0</v>
      </c>
      <c r="AB27" s="342">
        <v>3204</v>
      </c>
      <c r="AC27" s="342"/>
      <c r="AD27" s="342"/>
      <c r="AE27" s="342">
        <v>0</v>
      </c>
      <c r="AF27" s="342"/>
      <c r="AG27" s="342">
        <v>0</v>
      </c>
      <c r="AH27" s="1061"/>
      <c r="AI27" s="1061">
        <v>157.427</v>
      </c>
      <c r="AJ27" s="1061">
        <v>3002.573</v>
      </c>
      <c r="AK27" s="342"/>
      <c r="AL27" s="342"/>
      <c r="AM27" s="342"/>
      <c r="AN27" s="342">
        <v>3002.573</v>
      </c>
      <c r="AO27" s="342"/>
      <c r="AP27" s="1061">
        <v>5238.573</v>
      </c>
      <c r="AQ27" s="1061">
        <v>1714</v>
      </c>
      <c r="AR27" s="1061">
        <v>3524</v>
      </c>
      <c r="AS27" s="1061">
        <v>0</v>
      </c>
      <c r="AT27" s="1061">
        <v>0</v>
      </c>
      <c r="AU27" s="1061">
        <v>0</v>
      </c>
      <c r="AV27" s="1061">
        <f>3524-1500</f>
        <v>2024</v>
      </c>
      <c r="AW27" s="1061">
        <v>0</v>
      </c>
      <c r="AX27" s="1061"/>
      <c r="AY27" s="301">
        <f t="shared" ref="AY27:AY37" si="20">(AR27-AQ27)/AQ27*100</f>
        <v>105.600933488915</v>
      </c>
    </row>
    <row r="28" s="999" customFormat="1" ht="17.1" customHeight="1" spans="1:51">
      <c r="A28" s="1048"/>
      <c r="B28" s="1024"/>
      <c r="C28" s="1024"/>
      <c r="D28" s="1024"/>
      <c r="E28" s="1024"/>
      <c r="F28" s="1024"/>
      <c r="G28" s="1024"/>
      <c r="H28" s="1024"/>
      <c r="I28" s="1024"/>
      <c r="J28" s="1024"/>
      <c r="K28" s="1024"/>
      <c r="L28" s="1053"/>
      <c r="M28" s="1053"/>
      <c r="N28" s="1053"/>
      <c r="O28" s="1053"/>
      <c r="P28" s="298"/>
      <c r="Q28" s="1054" t="s">
        <v>151</v>
      </c>
      <c r="R28" s="342">
        <v>0</v>
      </c>
      <c r="S28" s="342"/>
      <c r="T28" s="342"/>
      <c r="U28" s="342"/>
      <c r="V28" s="342"/>
      <c r="W28" s="342">
        <f t="shared" si="17"/>
        <v>0</v>
      </c>
      <c r="X28" s="342"/>
      <c r="Y28" s="342"/>
      <c r="Z28" s="342"/>
      <c r="AA28" s="342"/>
      <c r="AB28" s="342"/>
      <c r="AC28" s="342"/>
      <c r="AD28" s="342"/>
      <c r="AE28" s="342"/>
      <c r="AF28" s="342"/>
      <c r="AG28" s="342"/>
      <c r="AH28" s="1061"/>
      <c r="AI28" s="1061"/>
      <c r="AJ28" s="1061"/>
      <c r="AK28" s="342"/>
      <c r="AL28" s="342"/>
      <c r="AM28" s="342"/>
      <c r="AN28" s="342"/>
      <c r="AO28" s="342"/>
      <c r="AP28" s="1061"/>
      <c r="AQ28" s="1061"/>
      <c r="AR28" s="1061"/>
      <c r="AS28" s="1061"/>
      <c r="AT28" s="1061"/>
      <c r="AU28" s="1061"/>
      <c r="AV28" s="1061"/>
      <c r="AW28" s="1061"/>
      <c r="AX28" s="1061"/>
      <c r="AY28" s="301"/>
    </row>
    <row r="29" s="999" customFormat="1" ht="17.1" customHeight="1" spans="1:51">
      <c r="A29" s="309" t="s">
        <v>152</v>
      </c>
      <c r="B29" s="297">
        <f>C29+D29</f>
        <v>222606</v>
      </c>
      <c r="C29" s="297">
        <f>C21+C7</f>
        <v>222606</v>
      </c>
      <c r="D29" s="297"/>
      <c r="E29" s="297">
        <f>F29+G29</f>
        <v>226318</v>
      </c>
      <c r="F29" s="297">
        <f>F21+F7</f>
        <v>226318</v>
      </c>
      <c r="G29" s="297"/>
      <c r="H29" s="297">
        <f>I29+J29</f>
        <v>240145.7794</v>
      </c>
      <c r="I29" s="297">
        <f>I21+I7</f>
        <v>240145.7794</v>
      </c>
      <c r="J29" s="297"/>
      <c r="K29" s="297">
        <f>K33-K30</f>
        <v>228094</v>
      </c>
      <c r="L29" s="297">
        <v>242257</v>
      </c>
      <c r="M29" s="297">
        <v>300660</v>
      </c>
      <c r="N29" s="297">
        <v>300735</v>
      </c>
      <c r="O29" s="297">
        <v>310016</v>
      </c>
      <c r="P29" s="298">
        <f t="shared" si="2"/>
        <v>3.08610570768284</v>
      </c>
      <c r="Q29" s="332" t="s">
        <v>153</v>
      </c>
      <c r="R29" s="342">
        <v>30590</v>
      </c>
      <c r="S29" s="342"/>
      <c r="T29" s="342"/>
      <c r="U29" s="342"/>
      <c r="V29" s="342"/>
      <c r="W29" s="342">
        <f t="shared" si="17"/>
        <v>30704.981116</v>
      </c>
      <c r="X29" s="342">
        <v>30704.981116</v>
      </c>
      <c r="Y29" s="342">
        <v>0</v>
      </c>
      <c r="Z29" s="342">
        <f>AA29+AB29+AD29+AE29+AG29+AC29+AF29+AH29</f>
        <v>35791</v>
      </c>
      <c r="AA29" s="342">
        <v>35791</v>
      </c>
      <c r="AB29" s="342"/>
      <c r="AC29" s="342"/>
      <c r="AD29" s="342"/>
      <c r="AE29" s="342"/>
      <c r="AF29" s="342"/>
      <c r="AG29" s="342"/>
      <c r="AH29" s="1061"/>
      <c r="AI29" s="1061">
        <v>33126.289312</v>
      </c>
      <c r="AJ29" s="1061">
        <v>33276</v>
      </c>
      <c r="AK29" s="1061">
        <v>33276</v>
      </c>
      <c r="AL29" s="342"/>
      <c r="AM29" s="342"/>
      <c r="AN29" s="342"/>
      <c r="AO29" s="342"/>
      <c r="AP29" s="1061">
        <v>33276</v>
      </c>
      <c r="AQ29" s="1061">
        <v>33150</v>
      </c>
      <c r="AR29" s="1061">
        <v>32576</v>
      </c>
      <c r="AS29" s="1061"/>
      <c r="AT29" s="1061"/>
      <c r="AU29" s="1061"/>
      <c r="AV29" s="1061"/>
      <c r="AW29" s="1061">
        <v>32576</v>
      </c>
      <c r="AX29" s="1061"/>
      <c r="AY29" s="301">
        <f t="shared" si="20"/>
        <v>-1.7315233785822</v>
      </c>
    </row>
    <row r="30" s="999" customFormat="1" ht="17.1" customHeight="1" spans="1:51">
      <c r="A30" s="309" t="s">
        <v>154</v>
      </c>
      <c r="B30" s="297">
        <f>C30+D30</f>
        <v>380</v>
      </c>
      <c r="C30" s="297"/>
      <c r="D30" s="297">
        <f>D21+D7</f>
        <v>380</v>
      </c>
      <c r="E30" s="297">
        <f>F30+G30</f>
        <v>389</v>
      </c>
      <c r="F30" s="297"/>
      <c r="G30" s="297">
        <f>G21+G7</f>
        <v>389</v>
      </c>
      <c r="H30" s="297">
        <f>I30+J30</f>
        <v>166.2206</v>
      </c>
      <c r="I30" s="297"/>
      <c r="J30" s="297">
        <f>J21+J7</f>
        <v>166.2206</v>
      </c>
      <c r="K30" s="297">
        <v>583</v>
      </c>
      <c r="L30" s="297">
        <v>141</v>
      </c>
      <c r="M30" s="297">
        <v>141</v>
      </c>
      <c r="N30" s="297">
        <v>562</v>
      </c>
      <c r="O30" s="297">
        <v>300</v>
      </c>
      <c r="P30" s="298">
        <f t="shared" si="2"/>
        <v>-46.6192170818505</v>
      </c>
      <c r="Q30" s="332" t="s">
        <v>155</v>
      </c>
      <c r="R30" s="342">
        <v>0</v>
      </c>
      <c r="S30" s="342"/>
      <c r="T30" s="342"/>
      <c r="U30" s="342"/>
      <c r="V30" s="342"/>
      <c r="W30" s="342">
        <f t="shared" si="17"/>
        <v>3.8943</v>
      </c>
      <c r="X30" s="342">
        <v>3.8943</v>
      </c>
      <c r="Y30" s="342">
        <v>0</v>
      </c>
      <c r="Z30" s="342"/>
      <c r="AA30" s="342"/>
      <c r="AB30" s="342"/>
      <c r="AC30" s="342"/>
      <c r="AD30" s="342"/>
      <c r="AE30" s="342"/>
      <c r="AF30" s="342"/>
      <c r="AG30" s="342"/>
      <c r="AH30" s="1061"/>
      <c r="AI30" s="1061">
        <v>6.034924</v>
      </c>
      <c r="AJ30" s="1061"/>
      <c r="AK30" s="342"/>
      <c r="AL30" s="342"/>
      <c r="AM30" s="342"/>
      <c r="AN30" s="342"/>
      <c r="AO30" s="342"/>
      <c r="AP30" s="1061"/>
      <c r="AQ30" s="1061">
        <v>12</v>
      </c>
      <c r="AR30" s="1061"/>
      <c r="AS30" s="1061"/>
      <c r="AT30" s="1061"/>
      <c r="AU30" s="1061"/>
      <c r="AV30" s="1061"/>
      <c r="AW30" s="1061"/>
      <c r="AX30" s="1061"/>
      <c r="AY30" s="301">
        <f t="shared" si="20"/>
        <v>-100</v>
      </c>
    </row>
    <row r="31" s="999" customFormat="1" ht="17.1" customHeight="1" spans="1:51">
      <c r="A31" s="1048"/>
      <c r="B31" s="305"/>
      <c r="C31" s="305"/>
      <c r="D31" s="305"/>
      <c r="E31" s="1024"/>
      <c r="F31" s="1024"/>
      <c r="G31" s="1024"/>
      <c r="H31" s="1024"/>
      <c r="I31" s="1024"/>
      <c r="J31" s="1024"/>
      <c r="K31" s="1024"/>
      <c r="L31" s="1053"/>
      <c r="M31" s="1053"/>
      <c r="N31" s="1053"/>
      <c r="O31" s="1053"/>
      <c r="P31" s="305"/>
      <c r="Q31" s="332" t="s">
        <v>156</v>
      </c>
      <c r="R31" s="342">
        <v>903528.455234</v>
      </c>
      <c r="S31" s="342">
        <f t="shared" ref="S31:X31" si="21">SUM(S7:S30)</f>
        <v>0</v>
      </c>
      <c r="T31" s="342">
        <f t="shared" si="21"/>
        <v>0</v>
      </c>
      <c r="U31" s="342"/>
      <c r="V31" s="342"/>
      <c r="W31" s="342">
        <f>SUM(X31:Y31)</f>
        <v>718445.065924</v>
      </c>
      <c r="X31" s="342">
        <f t="shared" si="21"/>
        <v>718445.065924</v>
      </c>
      <c r="Y31" s="342"/>
      <c r="Z31" s="342">
        <f>SUM(AA31:AH31)</f>
        <v>980559.027228</v>
      </c>
      <c r="AA31" s="342">
        <f t="shared" ref="AA31:AD31" si="22">SUM(AA7:AA30)</f>
        <v>441471.807176</v>
      </c>
      <c r="AB31" s="342">
        <f t="shared" si="22"/>
        <v>276373.830746</v>
      </c>
      <c r="AC31" s="342">
        <f t="shared" si="22"/>
        <v>144451.3228</v>
      </c>
      <c r="AD31" s="342">
        <f t="shared" si="22"/>
        <v>70382.066506</v>
      </c>
      <c r="AE31" s="342"/>
      <c r="AF31" s="342"/>
      <c r="AG31" s="342"/>
      <c r="AH31" s="342">
        <f>SUM(AH7:AH30)</f>
        <v>47880</v>
      </c>
      <c r="AI31" s="1061">
        <v>756281.012362</v>
      </c>
      <c r="AJ31" s="1061">
        <v>885519.675379</v>
      </c>
      <c r="AK31" s="342">
        <v>607951.909873</v>
      </c>
      <c r="AL31" s="342"/>
      <c r="AM31" s="342">
        <v>157298.765506</v>
      </c>
      <c r="AN31" s="342"/>
      <c r="AO31" s="342">
        <v>120269</v>
      </c>
      <c r="AP31" s="1061">
        <v>1014028.118694</v>
      </c>
      <c r="AQ31" s="1061">
        <v>741069.169922</v>
      </c>
      <c r="AR31" s="1061">
        <v>909163</v>
      </c>
      <c r="AS31" s="1061">
        <f t="shared" ref="AO31:AX31" si="23">SUM(AS7:AS30)</f>
        <v>611613</v>
      </c>
      <c r="AT31" s="1061">
        <f t="shared" si="23"/>
        <v>62622</v>
      </c>
      <c r="AU31" s="1061">
        <f t="shared" si="23"/>
        <v>160005</v>
      </c>
      <c r="AV31" s="1061">
        <f t="shared" si="23"/>
        <v>11808</v>
      </c>
      <c r="AW31" s="1061">
        <f t="shared" si="23"/>
        <v>137545</v>
      </c>
      <c r="AX31" s="1061">
        <f t="shared" si="23"/>
        <v>18000</v>
      </c>
      <c r="AY31" s="301">
        <f t="shared" si="20"/>
        <v>22.682610058612</v>
      </c>
    </row>
    <row r="32" s="999" customFormat="1" ht="17.1" customHeight="1" spans="1:51">
      <c r="A32" s="1048"/>
      <c r="B32" s="305"/>
      <c r="C32" s="305"/>
      <c r="D32" s="305"/>
      <c r="E32" s="1024"/>
      <c r="F32" s="1024"/>
      <c r="G32" s="1024"/>
      <c r="H32" s="1024"/>
      <c r="I32" s="1024"/>
      <c r="J32" s="1024"/>
      <c r="K32" s="1024"/>
      <c r="L32" s="1053"/>
      <c r="M32" s="1053"/>
      <c r="N32" s="1053"/>
      <c r="O32" s="1053"/>
      <c r="P32" s="305"/>
      <c r="Q32" s="332" t="s">
        <v>157</v>
      </c>
      <c r="R32" s="342">
        <v>87850.2735</v>
      </c>
      <c r="S32" s="342"/>
      <c r="T32" s="342"/>
      <c r="U32" s="342">
        <f t="shared" ref="U32:Y32" si="24">SUM(U7:U30)</f>
        <v>0</v>
      </c>
      <c r="V32" s="342">
        <f t="shared" si="24"/>
        <v>0</v>
      </c>
      <c r="W32" s="342">
        <f>SUM(X32:Y32)</f>
        <v>94004.953756</v>
      </c>
      <c r="X32" s="342"/>
      <c r="Y32" s="342">
        <f t="shared" si="24"/>
        <v>94004.953756</v>
      </c>
      <c r="Z32" s="342">
        <f>SUM(AE32:AG32)</f>
        <v>91625.059457</v>
      </c>
      <c r="AA32" s="342"/>
      <c r="AB32" s="342"/>
      <c r="AC32" s="342"/>
      <c r="AD32" s="342"/>
      <c r="AE32" s="342">
        <f t="shared" ref="AE32:AG32" si="25">SUM(AE7:AE30)</f>
        <v>75130.145048</v>
      </c>
      <c r="AF32" s="342">
        <f t="shared" si="25"/>
        <v>900</v>
      </c>
      <c r="AG32" s="342">
        <f t="shared" si="25"/>
        <v>15594.914409</v>
      </c>
      <c r="AH32" s="1061"/>
      <c r="AI32" s="1061">
        <f>AI33-AI31</f>
        <v>103573.414462997</v>
      </c>
      <c r="AJ32" s="1061">
        <v>91604.92541</v>
      </c>
      <c r="AK32" s="342"/>
      <c r="AL32" s="342">
        <v>68762.506006</v>
      </c>
      <c r="AM32" s="342"/>
      <c r="AN32" s="342">
        <v>22842.419404</v>
      </c>
      <c r="AO32" s="342"/>
      <c r="AP32" s="1061">
        <v>90807.9254100003</v>
      </c>
      <c r="AQ32" s="1061">
        <v>103968.10082</v>
      </c>
      <c r="AR32" s="1061">
        <v>92430</v>
      </c>
      <c r="AS32" s="1061"/>
      <c r="AT32" s="1061"/>
      <c r="AU32" s="1061"/>
      <c r="AV32" s="1061"/>
      <c r="AW32" s="1061"/>
      <c r="AX32" s="1061"/>
      <c r="AY32" s="301">
        <f t="shared" si="20"/>
        <v>-11.0977316397997</v>
      </c>
    </row>
    <row r="33" s="999" customFormat="1" ht="17.1" customHeight="1" spans="1:51">
      <c r="A33" s="336" t="s">
        <v>158</v>
      </c>
      <c r="B33" s="305">
        <f>B7+B21</f>
        <v>222986</v>
      </c>
      <c r="C33" s="305">
        <f t="shared" ref="C33:O33" si="26">C7+C21</f>
        <v>222606</v>
      </c>
      <c r="D33" s="305">
        <f t="shared" si="26"/>
        <v>380</v>
      </c>
      <c r="E33" s="305">
        <f>E21+E7</f>
        <v>226707</v>
      </c>
      <c r="F33" s="305">
        <f>F29+F30</f>
        <v>226318</v>
      </c>
      <c r="G33" s="305">
        <f>G29+G30</f>
        <v>389</v>
      </c>
      <c r="H33" s="305">
        <f t="shared" si="26"/>
        <v>240312</v>
      </c>
      <c r="I33" s="305">
        <f t="shared" si="26"/>
        <v>240145.7794</v>
      </c>
      <c r="J33" s="305">
        <f t="shared" si="26"/>
        <v>166.2206</v>
      </c>
      <c r="K33" s="305">
        <f t="shared" si="26"/>
        <v>228677</v>
      </c>
      <c r="L33" s="305">
        <f t="shared" si="26"/>
        <v>242398</v>
      </c>
      <c r="M33" s="305">
        <f t="shared" si="26"/>
        <v>300801</v>
      </c>
      <c r="N33" s="305">
        <f t="shared" si="26"/>
        <v>301297</v>
      </c>
      <c r="O33" s="305">
        <f t="shared" si="26"/>
        <v>310316</v>
      </c>
      <c r="P33" s="306">
        <f>(O33-N33)/N33*100</f>
        <v>2.99339190234221</v>
      </c>
      <c r="Q33" s="338" t="s">
        <v>159</v>
      </c>
      <c r="R33" s="1002">
        <f t="shared" ref="R33:V33" si="27">SUM(R31:R32)</f>
        <v>991378.728734</v>
      </c>
      <c r="S33" s="1002">
        <f t="shared" si="27"/>
        <v>0</v>
      </c>
      <c r="T33" s="1002">
        <f t="shared" si="27"/>
        <v>0</v>
      </c>
      <c r="U33" s="1002">
        <f t="shared" si="27"/>
        <v>0</v>
      </c>
      <c r="V33" s="1002">
        <f t="shared" si="27"/>
        <v>0</v>
      </c>
      <c r="W33" s="1002">
        <f>W31+W32</f>
        <v>812450.01968</v>
      </c>
      <c r="X33" s="305">
        <f>X31</f>
        <v>718445.065924</v>
      </c>
      <c r="Y33" s="305">
        <f>Y32</f>
        <v>94004.953756</v>
      </c>
      <c r="Z33" s="1002">
        <f>SUM(Z31:Z32)</f>
        <v>1072184.086685</v>
      </c>
      <c r="AA33" s="305"/>
      <c r="AB33" s="305"/>
      <c r="AC33" s="305"/>
      <c r="AD33" s="305"/>
      <c r="AE33" s="305"/>
      <c r="AF33" s="305"/>
      <c r="AG33" s="305"/>
      <c r="AH33" s="996"/>
      <c r="AI33" s="996">
        <v>859854.426824997</v>
      </c>
      <c r="AJ33" s="996">
        <f>SUM(AJ7:AJ30)</f>
        <v>977124.600789</v>
      </c>
      <c r="AK33" s="1062"/>
      <c r="AL33" s="1062"/>
      <c r="AM33" s="1062"/>
      <c r="AN33" s="1062"/>
      <c r="AO33" s="1062"/>
      <c r="AP33" s="996">
        <f t="shared" ref="AP33:AR33" si="28">SUM(AP7:AP30)</f>
        <v>1104836.044104</v>
      </c>
      <c r="AQ33" s="996">
        <f t="shared" si="28"/>
        <v>845037</v>
      </c>
      <c r="AR33" s="996">
        <f t="shared" si="28"/>
        <v>1001593</v>
      </c>
      <c r="AS33" s="996"/>
      <c r="AT33" s="996"/>
      <c r="AU33" s="996"/>
      <c r="AV33" s="996"/>
      <c r="AW33" s="996"/>
      <c r="AX33" s="996"/>
      <c r="AY33" s="308">
        <f t="shared" si="20"/>
        <v>18.5265260574389</v>
      </c>
    </row>
    <row r="34" s="284" customFormat="1" ht="17.1" customHeight="1" spans="1:52">
      <c r="A34" s="309" t="s">
        <v>160</v>
      </c>
      <c r="B34" s="297">
        <f t="shared" ref="B34:J34" si="29">B35+B36+B37</f>
        <v>285752.68</v>
      </c>
      <c r="C34" s="297">
        <f t="shared" si="29"/>
        <v>285752.68</v>
      </c>
      <c r="D34" s="297">
        <f t="shared" si="29"/>
        <v>0</v>
      </c>
      <c r="E34" s="297">
        <f>SUM(E35:E37)</f>
        <v>575821.5</v>
      </c>
      <c r="F34" s="297">
        <f t="shared" si="29"/>
        <v>575821.5</v>
      </c>
      <c r="G34" s="297">
        <f t="shared" si="29"/>
        <v>0</v>
      </c>
      <c r="H34" s="297">
        <f t="shared" si="29"/>
        <v>292023.26</v>
      </c>
      <c r="I34" s="297">
        <f t="shared" si="29"/>
        <v>292023.26</v>
      </c>
      <c r="J34" s="297">
        <f t="shared" si="29"/>
        <v>0</v>
      </c>
      <c r="K34" s="297">
        <v>460687.2879</v>
      </c>
      <c r="L34" s="297">
        <v>301872</v>
      </c>
      <c r="M34" s="297">
        <v>449495.1</v>
      </c>
      <c r="N34" s="297">
        <v>447971</v>
      </c>
      <c r="O34" s="297">
        <v>366573</v>
      </c>
      <c r="P34" s="298">
        <f>(O34-N34)/N34*100</f>
        <v>-18.1703726357287</v>
      </c>
      <c r="Q34" s="332" t="s">
        <v>161</v>
      </c>
      <c r="R34" s="342">
        <f>R35+R36</f>
        <v>57194</v>
      </c>
      <c r="S34" s="342">
        <f t="shared" ref="S34:Y34" si="30">SUM(S35:S36)</f>
        <v>0</v>
      </c>
      <c r="T34" s="342"/>
      <c r="U34" s="342">
        <f t="shared" si="30"/>
        <v>0</v>
      </c>
      <c r="V34" s="342"/>
      <c r="W34" s="342">
        <f>W35+W36</f>
        <v>52956.57</v>
      </c>
      <c r="X34" s="342">
        <f t="shared" si="30"/>
        <v>52956.57</v>
      </c>
      <c r="Y34" s="342">
        <f t="shared" si="30"/>
        <v>0</v>
      </c>
      <c r="Z34" s="342">
        <f>Z35+Z36</f>
        <v>64194</v>
      </c>
      <c r="AA34" s="342">
        <f>SUM(AA35:AA36)</f>
        <v>64194</v>
      </c>
      <c r="AB34" s="342"/>
      <c r="AC34" s="342"/>
      <c r="AD34" s="342"/>
      <c r="AE34" s="342">
        <f>SUM(AE35:AE36)</f>
        <v>0</v>
      </c>
      <c r="AF34" s="342"/>
      <c r="AG34" s="342"/>
      <c r="AH34" s="1061"/>
      <c r="AI34" s="1061">
        <v>71384.58</v>
      </c>
      <c r="AJ34" s="1061">
        <v>65314</v>
      </c>
      <c r="AK34" s="1061"/>
      <c r="AL34" s="1061"/>
      <c r="AM34" s="1061"/>
      <c r="AN34" s="1061"/>
      <c r="AO34" s="1061"/>
      <c r="AP34" s="1061">
        <v>69314</v>
      </c>
      <c r="AQ34" s="1061">
        <v>47068</v>
      </c>
      <c r="AR34" s="1061">
        <v>55226</v>
      </c>
      <c r="AS34" s="1061"/>
      <c r="AT34" s="1061"/>
      <c r="AU34" s="1061"/>
      <c r="AV34" s="1061"/>
      <c r="AW34" s="1061"/>
      <c r="AX34" s="1061"/>
      <c r="AY34" s="301">
        <f t="shared" si="20"/>
        <v>17.3323701878134</v>
      </c>
      <c r="AZ34" s="999"/>
    </row>
    <row r="35" s="999" customFormat="1" ht="17.1" customHeight="1" spans="1:51">
      <c r="A35" s="309" t="s">
        <v>162</v>
      </c>
      <c r="B35" s="297">
        <v>27503</v>
      </c>
      <c r="C35" s="297">
        <v>27503</v>
      </c>
      <c r="D35" s="297"/>
      <c r="E35" s="297">
        <f t="shared" ref="E35:E37" si="31">SUM(F35:G35)</f>
        <v>27503</v>
      </c>
      <c r="F35" s="297">
        <v>27503</v>
      </c>
      <c r="G35" s="297"/>
      <c r="H35" s="297">
        <f t="shared" ref="H35:H39" si="32">I35+J35</f>
        <v>27503</v>
      </c>
      <c r="I35" s="297">
        <v>27503</v>
      </c>
      <c r="J35" s="297"/>
      <c r="K35" s="297">
        <v>27503</v>
      </c>
      <c r="L35" s="297">
        <v>27503</v>
      </c>
      <c r="M35" s="297">
        <v>27503</v>
      </c>
      <c r="N35" s="297">
        <v>27503</v>
      </c>
      <c r="O35" s="297">
        <v>27503</v>
      </c>
      <c r="P35" s="298">
        <f t="shared" ref="P29:P49" si="33">(O35-N35)/N35*100</f>
        <v>0</v>
      </c>
      <c r="Q35" s="332" t="s">
        <v>163</v>
      </c>
      <c r="R35" s="342">
        <v>7170</v>
      </c>
      <c r="S35" s="342"/>
      <c r="T35" s="342"/>
      <c r="U35" s="342"/>
      <c r="V35" s="342"/>
      <c r="W35" s="342">
        <f>X35+Y35</f>
        <v>7170</v>
      </c>
      <c r="X35" s="342">
        <v>7170</v>
      </c>
      <c r="Y35" s="342"/>
      <c r="Z35" s="342">
        <v>7170</v>
      </c>
      <c r="AA35" s="342">
        <v>7170</v>
      </c>
      <c r="AB35" s="342"/>
      <c r="AC35" s="342"/>
      <c r="AD35" s="342"/>
      <c r="AE35" s="342"/>
      <c r="AF35" s="342"/>
      <c r="AG35" s="342"/>
      <c r="AH35" s="1061"/>
      <c r="AI35" s="342">
        <v>7170</v>
      </c>
      <c r="AJ35" s="342">
        <v>7170</v>
      </c>
      <c r="AK35" s="1061"/>
      <c r="AL35" s="1061"/>
      <c r="AM35" s="1061"/>
      <c r="AN35" s="1061"/>
      <c r="AO35" s="1061"/>
      <c r="AP35" s="342">
        <v>7170</v>
      </c>
      <c r="AQ35" s="1061">
        <v>7170</v>
      </c>
      <c r="AR35" s="1061">
        <v>7170</v>
      </c>
      <c r="AS35" s="1061"/>
      <c r="AT35" s="1061"/>
      <c r="AU35" s="1061"/>
      <c r="AV35" s="1061"/>
      <c r="AW35" s="1061"/>
      <c r="AX35" s="1061"/>
      <c r="AY35" s="301">
        <f t="shared" si="20"/>
        <v>0</v>
      </c>
    </row>
    <row r="36" s="999" customFormat="1" ht="17.1" customHeight="1" spans="1:52">
      <c r="A36" s="309" t="s">
        <v>164</v>
      </c>
      <c r="B36" s="297">
        <v>245497.62</v>
      </c>
      <c r="C36" s="297">
        <v>245497.62</v>
      </c>
      <c r="D36" s="297"/>
      <c r="E36" s="297">
        <f t="shared" si="31"/>
        <v>414642.8</v>
      </c>
      <c r="F36" s="297">
        <f>414642.8</f>
        <v>414642.8</v>
      </c>
      <c r="G36" s="297"/>
      <c r="H36" s="297">
        <f t="shared" si="32"/>
        <v>250611.5</v>
      </c>
      <c r="I36" s="297">
        <v>250611.5</v>
      </c>
      <c r="J36" s="297"/>
      <c r="K36" s="297">
        <v>318037</v>
      </c>
      <c r="L36" s="297">
        <v>252956</v>
      </c>
      <c r="M36" s="297">
        <v>366216.7</v>
      </c>
      <c r="N36" s="297">
        <v>365398</v>
      </c>
      <c r="O36" s="297">
        <v>292179</v>
      </c>
      <c r="P36" s="298">
        <f t="shared" si="33"/>
        <v>-20.038150181446</v>
      </c>
      <c r="Q36" s="332" t="s">
        <v>165</v>
      </c>
      <c r="R36" s="342">
        <v>50024</v>
      </c>
      <c r="S36" s="342"/>
      <c r="T36" s="342"/>
      <c r="U36" s="342"/>
      <c r="V36" s="342"/>
      <c r="W36" s="342">
        <f>X36+Y36</f>
        <v>45786.57</v>
      </c>
      <c r="X36" s="342">
        <v>45786.57</v>
      </c>
      <c r="Y36" s="342"/>
      <c r="Z36" s="342">
        <f>AA36</f>
        <v>57024</v>
      </c>
      <c r="AA36" s="342">
        <v>57024</v>
      </c>
      <c r="AB36" s="342"/>
      <c r="AC36" s="342"/>
      <c r="AD36" s="342"/>
      <c r="AE36" s="342"/>
      <c r="AF36" s="342"/>
      <c r="AG36" s="342"/>
      <c r="AH36" s="1061"/>
      <c r="AI36" s="1061">
        <f>AI34-AI35</f>
        <v>64214.58</v>
      </c>
      <c r="AJ36" s="1061">
        <v>58144</v>
      </c>
      <c r="AK36" s="1061"/>
      <c r="AL36" s="1061"/>
      <c r="AM36" s="1061"/>
      <c r="AN36" s="1061"/>
      <c r="AO36" s="1061"/>
      <c r="AP36" s="1061">
        <v>62144</v>
      </c>
      <c r="AQ36" s="1061">
        <v>39898</v>
      </c>
      <c r="AR36" s="1061">
        <v>48056</v>
      </c>
      <c r="AS36" s="1061"/>
      <c r="AT36" s="1061"/>
      <c r="AU36" s="1061"/>
      <c r="AV36" s="1061"/>
      <c r="AW36" s="1061"/>
      <c r="AX36" s="1061"/>
      <c r="AY36" s="301">
        <f t="shared" si="20"/>
        <v>20.4471402075292</v>
      </c>
      <c r="AZ36" s="284"/>
    </row>
    <row r="37" s="999" customFormat="1" ht="17.1" customHeight="1" spans="1:51">
      <c r="A37" s="309" t="s">
        <v>166</v>
      </c>
      <c r="B37" s="297">
        <v>12752.06</v>
      </c>
      <c r="C37" s="297">
        <v>12752.06</v>
      </c>
      <c r="D37" s="297"/>
      <c r="E37" s="297">
        <f t="shared" si="31"/>
        <v>133675.7</v>
      </c>
      <c r="F37" s="297">
        <v>133675.7</v>
      </c>
      <c r="G37" s="297"/>
      <c r="H37" s="297">
        <f t="shared" si="32"/>
        <v>13908.76</v>
      </c>
      <c r="I37" s="297">
        <v>13908.76</v>
      </c>
      <c r="J37" s="297"/>
      <c r="K37" s="297">
        <v>115147</v>
      </c>
      <c r="L37" s="297">
        <v>21413</v>
      </c>
      <c r="M37" s="297">
        <v>55775.4</v>
      </c>
      <c r="N37" s="297">
        <v>55070</v>
      </c>
      <c r="O37" s="297">
        <v>46891</v>
      </c>
      <c r="P37" s="298">
        <f t="shared" si="33"/>
        <v>-14.8520065371346</v>
      </c>
      <c r="Q37" s="332" t="s">
        <v>167</v>
      </c>
      <c r="R37" s="342">
        <v>47300</v>
      </c>
      <c r="S37" s="342"/>
      <c r="T37" s="342"/>
      <c r="U37" s="342"/>
      <c r="V37" s="342"/>
      <c r="W37" s="342">
        <f>93280+125.8</f>
        <v>93405.8</v>
      </c>
      <c r="X37" s="342">
        <f>93280+125.8</f>
        <v>93405.8</v>
      </c>
      <c r="Y37" s="342"/>
      <c r="Z37" s="342">
        <f>AA37</f>
        <v>88000</v>
      </c>
      <c r="AA37" s="342">
        <v>88000</v>
      </c>
      <c r="AB37" s="342"/>
      <c r="AC37" s="342"/>
      <c r="AD37" s="342"/>
      <c r="AE37" s="342"/>
      <c r="AF37" s="342"/>
      <c r="AG37" s="342"/>
      <c r="AH37" s="1061"/>
      <c r="AI37" s="1061">
        <f>120424+5876+134</f>
        <v>126434</v>
      </c>
      <c r="AJ37" s="1061">
        <v>207200</v>
      </c>
      <c r="AK37" s="1061"/>
      <c r="AL37" s="1061"/>
      <c r="AM37" s="1061"/>
      <c r="AN37" s="1061"/>
      <c r="AO37" s="1061"/>
      <c r="AP37" s="1061">
        <v>207200</v>
      </c>
      <c r="AQ37" s="1061">
        <v>207340</v>
      </c>
      <c r="AR37" s="1061">
        <v>421700</v>
      </c>
      <c r="AS37" s="1061"/>
      <c r="AT37" s="1061"/>
      <c r="AU37" s="1061"/>
      <c r="AV37" s="1061"/>
      <c r="AW37" s="1061"/>
      <c r="AX37" s="1061"/>
      <c r="AY37" s="301">
        <f t="shared" si="20"/>
        <v>103.385743223691</v>
      </c>
    </row>
    <row r="38" s="999" customFormat="1" ht="17.1" customHeight="1" spans="1:51">
      <c r="A38" s="309" t="s">
        <v>168</v>
      </c>
      <c r="B38" s="297">
        <f>C38+D38</f>
        <v>47300</v>
      </c>
      <c r="C38" s="297">
        <f t="shared" ref="C38:G38" si="34">SUM(C39:C40)</f>
        <v>47300</v>
      </c>
      <c r="D38" s="297">
        <f t="shared" si="34"/>
        <v>0</v>
      </c>
      <c r="E38" s="297">
        <f t="shared" si="34"/>
        <v>117380</v>
      </c>
      <c r="F38" s="297">
        <f t="shared" si="34"/>
        <v>117380</v>
      </c>
      <c r="G38" s="297">
        <f t="shared" si="34"/>
        <v>0</v>
      </c>
      <c r="H38" s="297">
        <f t="shared" si="32"/>
        <v>79200</v>
      </c>
      <c r="I38" s="297">
        <f>SUM(I39:I40)</f>
        <v>79200</v>
      </c>
      <c r="J38" s="297">
        <f>SUM(J39:J40)</f>
        <v>0</v>
      </c>
      <c r="K38" s="297">
        <f>K39+K40</f>
        <v>135424</v>
      </c>
      <c r="L38" s="297">
        <v>186480</v>
      </c>
      <c r="M38" s="297">
        <v>210580</v>
      </c>
      <c r="N38" s="297">
        <v>210580</v>
      </c>
      <c r="O38" s="297">
        <v>379530</v>
      </c>
      <c r="P38" s="298">
        <f t="shared" si="33"/>
        <v>80.2307911482572</v>
      </c>
      <c r="Q38" s="332" t="s">
        <v>169</v>
      </c>
      <c r="R38" s="342">
        <v>0</v>
      </c>
      <c r="S38" s="342"/>
      <c r="T38" s="342"/>
      <c r="U38" s="342"/>
      <c r="V38" s="342"/>
      <c r="W38" s="342">
        <v>0</v>
      </c>
      <c r="X38" s="342">
        <v>0</v>
      </c>
      <c r="Y38" s="342"/>
      <c r="Z38" s="342"/>
      <c r="AA38" s="342">
        <v>0</v>
      </c>
      <c r="AB38" s="342"/>
      <c r="AC38" s="342"/>
      <c r="AD38" s="342"/>
      <c r="AE38" s="342"/>
      <c r="AF38" s="342"/>
      <c r="AG38" s="342"/>
      <c r="AH38" s="1061"/>
      <c r="AI38" s="1061"/>
      <c r="AJ38" s="1061"/>
      <c r="AK38" s="1061"/>
      <c r="AL38" s="1061"/>
      <c r="AM38" s="1061"/>
      <c r="AN38" s="1061"/>
      <c r="AO38" s="1061"/>
      <c r="AP38" s="1061"/>
      <c r="AQ38" s="1061"/>
      <c r="AR38" s="1061"/>
      <c r="AS38" s="1061"/>
      <c r="AT38" s="1061"/>
      <c r="AU38" s="1061"/>
      <c r="AV38" s="1061"/>
      <c r="AW38" s="1061"/>
      <c r="AX38" s="1061"/>
      <c r="AY38" s="301"/>
    </row>
    <row r="39" s="999" customFormat="1" ht="17.1" customHeight="1" spans="1:51">
      <c r="A39" s="309" t="s">
        <v>170</v>
      </c>
      <c r="B39" s="297">
        <v>47300</v>
      </c>
      <c r="C39" s="297">
        <v>47300</v>
      </c>
      <c r="D39" s="297"/>
      <c r="E39" s="297">
        <f t="shared" ref="E39:E43" si="35">SUM(F39:G39)</f>
        <v>93280</v>
      </c>
      <c r="F39" s="297">
        <v>93280</v>
      </c>
      <c r="G39" s="297"/>
      <c r="H39" s="297">
        <f t="shared" si="32"/>
        <v>79200</v>
      </c>
      <c r="I39" s="297">
        <v>79200</v>
      </c>
      <c r="J39" s="297"/>
      <c r="K39" s="297">
        <v>120424</v>
      </c>
      <c r="L39" s="297">
        <v>186480</v>
      </c>
      <c r="M39" s="297">
        <v>186480</v>
      </c>
      <c r="N39" s="297">
        <v>186480</v>
      </c>
      <c r="O39" s="297">
        <v>379530</v>
      </c>
      <c r="P39" s="298">
        <f t="shared" si="33"/>
        <v>103.523166023166</v>
      </c>
      <c r="Q39" s="340" t="s">
        <v>171</v>
      </c>
      <c r="R39" s="342">
        <v>0</v>
      </c>
      <c r="S39" s="342"/>
      <c r="T39" s="342"/>
      <c r="U39" s="342"/>
      <c r="V39" s="342"/>
      <c r="W39" s="342">
        <f>184643-70000+5189-30-125.8-900</f>
        <v>118776.2</v>
      </c>
      <c r="X39" s="342">
        <v>118776.2</v>
      </c>
      <c r="Y39" s="342"/>
      <c r="Z39" s="342"/>
      <c r="AA39" s="342">
        <v>0</v>
      </c>
      <c r="AB39" s="342"/>
      <c r="AC39" s="342"/>
      <c r="AD39" s="342"/>
      <c r="AE39" s="342"/>
      <c r="AF39" s="342"/>
      <c r="AG39" s="342"/>
      <c r="AH39" s="1061"/>
      <c r="AI39" s="1061">
        <v>18401</v>
      </c>
      <c r="AJ39" s="1061"/>
      <c r="AK39" s="1061"/>
      <c r="AL39" s="1061"/>
      <c r="AM39" s="1061"/>
      <c r="AN39" s="1061"/>
      <c r="AO39" s="1061"/>
      <c r="AP39" s="1061"/>
      <c r="AQ39" s="1061">
        <v>82691</v>
      </c>
      <c r="AR39" s="1061"/>
      <c r="AS39" s="1061"/>
      <c r="AT39" s="1061"/>
      <c r="AU39" s="1061"/>
      <c r="AV39" s="1061"/>
      <c r="AW39" s="1061"/>
      <c r="AX39" s="1061"/>
      <c r="AY39" s="301">
        <f t="shared" ref="AY39:AY43" si="36">(AR39-AQ39)/AQ39*100</f>
        <v>-100</v>
      </c>
    </row>
    <row r="40" s="999" customFormat="1" ht="17.1" customHeight="1" spans="1:51">
      <c r="A40" s="309" t="s">
        <v>172</v>
      </c>
      <c r="B40" s="297">
        <v>0</v>
      </c>
      <c r="C40" s="297">
        <v>0</v>
      </c>
      <c r="D40" s="297"/>
      <c r="E40" s="297">
        <f t="shared" si="35"/>
        <v>24100</v>
      </c>
      <c r="F40" s="297">
        <v>24100</v>
      </c>
      <c r="G40" s="297"/>
      <c r="H40" s="297"/>
      <c r="I40" s="297">
        <v>0</v>
      </c>
      <c r="J40" s="297"/>
      <c r="K40" s="297">
        <v>15000</v>
      </c>
      <c r="L40" s="297"/>
      <c r="M40" s="297">
        <v>24100</v>
      </c>
      <c r="N40" s="297">
        <v>24100</v>
      </c>
      <c r="O40" s="297"/>
      <c r="P40" s="298">
        <f t="shared" si="33"/>
        <v>-100</v>
      </c>
      <c r="Q40" s="332" t="s">
        <v>173</v>
      </c>
      <c r="R40" s="342">
        <f>R41+R42</f>
        <v>0</v>
      </c>
      <c r="S40" s="342"/>
      <c r="T40" s="342"/>
      <c r="U40" s="342"/>
      <c r="V40" s="342"/>
      <c r="W40" s="342">
        <f>W41+W42</f>
        <v>295321</v>
      </c>
      <c r="X40" s="342">
        <f t="shared" ref="X40:AA40" si="37">SUM(X41:X42)</f>
        <v>279726</v>
      </c>
      <c r="Y40" s="342">
        <f t="shared" si="37"/>
        <v>15595</v>
      </c>
      <c r="Z40" s="342"/>
      <c r="AA40" s="342">
        <f t="shared" si="37"/>
        <v>0</v>
      </c>
      <c r="AB40" s="342"/>
      <c r="AC40" s="342"/>
      <c r="AD40" s="342"/>
      <c r="AE40" s="342">
        <f>SUM(AE41:AE42)</f>
        <v>0</v>
      </c>
      <c r="AF40" s="342"/>
      <c r="AG40" s="342"/>
      <c r="AH40" s="342"/>
      <c r="AI40" s="342">
        <v>180141.18</v>
      </c>
      <c r="AJ40" s="342"/>
      <c r="AK40" s="342"/>
      <c r="AL40" s="342"/>
      <c r="AM40" s="342"/>
      <c r="AN40" s="342"/>
      <c r="AO40" s="342"/>
      <c r="AP40" s="1061"/>
      <c r="AQ40" s="1061">
        <v>173358</v>
      </c>
      <c r="AR40" s="1061"/>
      <c r="AS40" s="1061"/>
      <c r="AT40" s="1061"/>
      <c r="AU40" s="1061"/>
      <c r="AV40" s="1061"/>
      <c r="AW40" s="1061"/>
      <c r="AX40" s="1061"/>
      <c r="AY40" s="301">
        <f t="shared" si="36"/>
        <v>-100</v>
      </c>
    </row>
    <row r="41" s="999" customFormat="1" ht="17.1" customHeight="1" spans="1:51">
      <c r="A41" s="309" t="s">
        <v>174</v>
      </c>
      <c r="B41" s="297">
        <f t="shared" ref="B41:B45" si="38">C41+D41</f>
        <v>193363.587505</v>
      </c>
      <c r="C41" s="297">
        <f t="shared" ref="C41:G41" si="39">C42+C43</f>
        <v>181543</v>
      </c>
      <c r="D41" s="297">
        <f t="shared" si="39"/>
        <v>11820.587505</v>
      </c>
      <c r="E41" s="297">
        <f t="shared" si="39"/>
        <v>193363.587505</v>
      </c>
      <c r="F41" s="297">
        <f t="shared" si="39"/>
        <v>181543</v>
      </c>
      <c r="G41" s="297">
        <f t="shared" si="39"/>
        <v>11820.587505</v>
      </c>
      <c r="H41" s="297">
        <f t="shared" ref="H41:H47" si="40">I41+J41</f>
        <v>295321</v>
      </c>
      <c r="I41" s="297">
        <f t="shared" ref="I41:O41" si="41">I42+I43</f>
        <v>279726</v>
      </c>
      <c r="J41" s="297">
        <f t="shared" si="41"/>
        <v>15595</v>
      </c>
      <c r="K41" s="297">
        <f t="shared" si="41"/>
        <v>295321</v>
      </c>
      <c r="L41" s="297">
        <v>180141.18</v>
      </c>
      <c r="M41" s="297">
        <v>180141.18</v>
      </c>
      <c r="N41" s="297">
        <v>180141</v>
      </c>
      <c r="O41" s="297">
        <v>173358</v>
      </c>
      <c r="P41" s="298">
        <f t="shared" si="33"/>
        <v>-3.76538378270355</v>
      </c>
      <c r="Q41" s="332" t="s">
        <v>175</v>
      </c>
      <c r="R41" s="342">
        <v>0</v>
      </c>
      <c r="S41" s="342"/>
      <c r="T41" s="342"/>
      <c r="U41" s="342"/>
      <c r="V41" s="342"/>
      <c r="W41" s="342">
        <f>SUM(X41:Y41)</f>
        <v>279726</v>
      </c>
      <c r="X41" s="342">
        <f>196965+82761</f>
        <v>279726</v>
      </c>
      <c r="Y41" s="342"/>
      <c r="Z41" s="342"/>
      <c r="AA41" s="342">
        <v>0</v>
      </c>
      <c r="AB41" s="342"/>
      <c r="AC41" s="342"/>
      <c r="AD41" s="342"/>
      <c r="AE41" s="342"/>
      <c r="AF41" s="342"/>
      <c r="AG41" s="342"/>
      <c r="AH41" s="342"/>
      <c r="AI41" s="342">
        <f>AI40-AI42</f>
        <v>157299.18</v>
      </c>
      <c r="AJ41" s="342"/>
      <c r="AK41" s="342"/>
      <c r="AL41" s="342"/>
      <c r="AM41" s="342"/>
      <c r="AN41" s="342"/>
      <c r="AO41" s="342"/>
      <c r="AP41" s="1061"/>
      <c r="AQ41" s="1061">
        <v>160048</v>
      </c>
      <c r="AR41" s="1061"/>
      <c r="AS41" s="1061"/>
      <c r="AT41" s="1061"/>
      <c r="AU41" s="1061"/>
      <c r="AV41" s="1061"/>
      <c r="AW41" s="1061"/>
      <c r="AX41" s="1061"/>
      <c r="AY41" s="301">
        <f t="shared" si="36"/>
        <v>-100</v>
      </c>
    </row>
    <row r="42" s="999" customFormat="1" ht="17.1" customHeight="1" spans="1:51">
      <c r="A42" s="309" t="s">
        <v>175</v>
      </c>
      <c r="B42" s="297">
        <f t="shared" ref="B42:B47" si="42">SUM(C42:D42)</f>
        <v>181543</v>
      </c>
      <c r="C42" s="342">
        <v>181543</v>
      </c>
      <c r="D42" s="342"/>
      <c r="E42" s="297">
        <f t="shared" si="35"/>
        <v>181543</v>
      </c>
      <c r="F42" s="297">
        <v>181543</v>
      </c>
      <c r="G42" s="297"/>
      <c r="H42" s="297">
        <f t="shared" si="40"/>
        <v>279726</v>
      </c>
      <c r="I42" s="342">
        <f>196965+82761</f>
        <v>279726</v>
      </c>
      <c r="J42" s="342"/>
      <c r="K42" s="342">
        <v>279726</v>
      </c>
      <c r="L42" s="297">
        <v>157299.18</v>
      </c>
      <c r="M42" s="297">
        <v>157299.18</v>
      </c>
      <c r="N42" s="297">
        <v>157299</v>
      </c>
      <c r="O42" s="297">
        <v>160050</v>
      </c>
      <c r="P42" s="298">
        <f t="shared" si="33"/>
        <v>1.74889859439666</v>
      </c>
      <c r="Q42" s="332" t="s">
        <v>176</v>
      </c>
      <c r="R42" s="342">
        <v>0</v>
      </c>
      <c r="S42" s="342"/>
      <c r="T42" s="342"/>
      <c r="U42" s="342"/>
      <c r="V42" s="342"/>
      <c r="W42" s="342">
        <f>SUM(X42:Y42)</f>
        <v>15595</v>
      </c>
      <c r="X42" s="342"/>
      <c r="Y42" s="342">
        <v>15595</v>
      </c>
      <c r="Z42" s="342"/>
      <c r="AA42" s="342">
        <v>0</v>
      </c>
      <c r="AB42" s="342"/>
      <c r="AC42" s="342"/>
      <c r="AD42" s="342"/>
      <c r="AE42" s="342"/>
      <c r="AF42" s="342"/>
      <c r="AG42" s="342"/>
      <c r="AH42" s="342"/>
      <c r="AI42" s="342">
        <v>22842</v>
      </c>
      <c r="AJ42" s="342"/>
      <c r="AK42" s="342"/>
      <c r="AL42" s="342"/>
      <c r="AM42" s="342"/>
      <c r="AN42" s="342"/>
      <c r="AO42" s="342"/>
      <c r="AP42" s="1061"/>
      <c r="AQ42" s="1061">
        <v>13310</v>
      </c>
      <c r="AR42" s="1061"/>
      <c r="AS42" s="1061"/>
      <c r="AT42" s="1061"/>
      <c r="AU42" s="1061"/>
      <c r="AV42" s="1061"/>
      <c r="AW42" s="1061"/>
      <c r="AX42" s="1061"/>
      <c r="AY42" s="301">
        <f t="shared" si="36"/>
        <v>-100</v>
      </c>
    </row>
    <row r="43" s="999" customFormat="1" ht="17.1" customHeight="1" spans="1:51">
      <c r="A43" s="309" t="s">
        <v>176</v>
      </c>
      <c r="B43" s="297">
        <f t="shared" si="42"/>
        <v>11820.587505</v>
      </c>
      <c r="C43" s="342"/>
      <c r="D43" s="342">
        <v>11820.587505</v>
      </c>
      <c r="E43" s="297">
        <f t="shared" si="35"/>
        <v>11820.587505</v>
      </c>
      <c r="F43" s="297"/>
      <c r="G43" s="297">
        <v>11820.587505</v>
      </c>
      <c r="H43" s="297">
        <f t="shared" si="40"/>
        <v>15595</v>
      </c>
      <c r="I43" s="342"/>
      <c r="J43" s="342">
        <v>15595</v>
      </c>
      <c r="K43" s="342">
        <v>15595</v>
      </c>
      <c r="L43" s="297">
        <v>22842</v>
      </c>
      <c r="M43" s="297">
        <v>22842</v>
      </c>
      <c r="N43" s="297">
        <v>22842</v>
      </c>
      <c r="O43" s="297">
        <v>13308</v>
      </c>
      <c r="P43" s="298">
        <f t="shared" si="33"/>
        <v>-41.73890202259</v>
      </c>
      <c r="Q43" s="1055" t="s">
        <v>177</v>
      </c>
      <c r="R43" s="1024"/>
      <c r="S43" s="1024"/>
      <c r="T43" s="1024"/>
      <c r="U43" s="1024"/>
      <c r="V43" s="1024"/>
      <c r="W43" s="1024"/>
      <c r="X43" s="1024"/>
      <c r="Y43" s="1024"/>
      <c r="Z43" s="1024"/>
      <c r="AA43" s="1024"/>
      <c r="AB43" s="1024"/>
      <c r="AC43" s="1024"/>
      <c r="AD43" s="1024"/>
      <c r="AE43" s="1024"/>
      <c r="AF43" s="1024"/>
      <c r="AG43" s="1024"/>
      <c r="AH43" s="1024"/>
      <c r="AI43" s="1024"/>
      <c r="AJ43" s="1024"/>
      <c r="AK43" s="1024"/>
      <c r="AL43" s="1024"/>
      <c r="AM43" s="1024"/>
      <c r="AN43" s="1024"/>
      <c r="AO43" s="1024"/>
      <c r="AP43" s="1065"/>
      <c r="AQ43" s="1061">
        <v>1100</v>
      </c>
      <c r="AR43" s="1065"/>
      <c r="AS43" s="1065"/>
      <c r="AT43" s="1065"/>
      <c r="AU43" s="1065"/>
      <c r="AV43" s="1065"/>
      <c r="AW43" s="1065"/>
      <c r="AX43" s="1065"/>
      <c r="AY43" s="301">
        <f t="shared" si="36"/>
        <v>-100</v>
      </c>
    </row>
    <row r="44" s="999" customFormat="1" ht="17.1" customHeight="1" spans="1:51">
      <c r="A44" s="309" t="s">
        <v>178</v>
      </c>
      <c r="B44" s="297">
        <f t="shared" si="38"/>
        <v>116750.96</v>
      </c>
      <c r="C44" s="297">
        <f>117136.96-386</f>
        <v>116750.96</v>
      </c>
      <c r="D44" s="297"/>
      <c r="E44" s="297">
        <f>117136.96-70000</f>
        <v>47136.96</v>
      </c>
      <c r="F44" s="297">
        <v>47136.96</v>
      </c>
      <c r="G44" s="297"/>
      <c r="H44" s="297">
        <f t="shared" si="40"/>
        <v>180802</v>
      </c>
      <c r="I44" s="297">
        <f>176802+4000</f>
        <v>180802</v>
      </c>
      <c r="J44" s="297"/>
      <c r="K44" s="297">
        <v>30000</v>
      </c>
      <c r="L44" s="297">
        <v>205000</v>
      </c>
      <c r="M44" s="297">
        <v>205000</v>
      </c>
      <c r="N44" s="297">
        <v>180072</v>
      </c>
      <c r="O44" s="297">
        <v>102600</v>
      </c>
      <c r="P44" s="298">
        <f t="shared" si="33"/>
        <v>-43.0227908836465</v>
      </c>
      <c r="Q44" s="1024"/>
      <c r="R44" s="1024"/>
      <c r="S44" s="1024"/>
      <c r="T44" s="1024"/>
      <c r="U44" s="1024"/>
      <c r="V44" s="1024"/>
      <c r="W44" s="1024"/>
      <c r="X44" s="1024"/>
      <c r="Y44" s="1024"/>
      <c r="Z44" s="1024"/>
      <c r="AA44" s="1024"/>
      <c r="AB44" s="1024"/>
      <c r="AC44" s="1024"/>
      <c r="AD44" s="1024"/>
      <c r="AE44" s="1024"/>
      <c r="AF44" s="1024"/>
      <c r="AG44" s="1024"/>
      <c r="AH44" s="1024"/>
      <c r="AI44" s="1024"/>
      <c r="AJ44" s="1024"/>
      <c r="AK44" s="1024"/>
      <c r="AL44" s="1024"/>
      <c r="AM44" s="1024"/>
      <c r="AN44" s="1024"/>
      <c r="AO44" s="1024"/>
      <c r="AP44" s="1065"/>
      <c r="AQ44" s="1065"/>
      <c r="AR44" s="1065"/>
      <c r="AS44" s="1065"/>
      <c r="AT44" s="1065"/>
      <c r="AU44" s="1065"/>
      <c r="AV44" s="1065"/>
      <c r="AW44" s="1065"/>
      <c r="AX44" s="1065"/>
      <c r="AY44" s="301"/>
    </row>
    <row r="45" s="999" customFormat="1" ht="17.1" customHeight="1" spans="1:51">
      <c r="A45" s="309" t="s">
        <v>179</v>
      </c>
      <c r="B45" s="297">
        <f t="shared" si="38"/>
        <v>229720</v>
      </c>
      <c r="C45" s="297">
        <f t="shared" ref="C45:G45" si="43">C46+C47</f>
        <v>229720</v>
      </c>
      <c r="D45" s="297">
        <f t="shared" si="43"/>
        <v>0</v>
      </c>
      <c r="E45" s="297">
        <f t="shared" si="43"/>
        <v>216901</v>
      </c>
      <c r="F45" s="297">
        <f t="shared" si="43"/>
        <v>216901</v>
      </c>
      <c r="G45" s="297">
        <f t="shared" si="43"/>
        <v>0</v>
      </c>
      <c r="H45" s="297">
        <f t="shared" si="40"/>
        <v>136720</v>
      </c>
      <c r="I45" s="297">
        <f t="shared" ref="I45:O45" si="44">I46+I47</f>
        <v>136720</v>
      </c>
      <c r="J45" s="297">
        <f t="shared" si="44"/>
        <v>0</v>
      </c>
      <c r="K45" s="297">
        <f t="shared" si="44"/>
        <v>106106</v>
      </c>
      <c r="L45" s="297">
        <v>133748</v>
      </c>
      <c r="M45" s="297">
        <v>35333</v>
      </c>
      <c r="N45" s="297">
        <v>35333</v>
      </c>
      <c r="O45" s="297">
        <v>146142</v>
      </c>
      <c r="P45" s="298">
        <f t="shared" si="33"/>
        <v>313.613335974868</v>
      </c>
      <c r="Q45" s="33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1061"/>
      <c r="AQ45" s="1061"/>
      <c r="AR45" s="1061"/>
      <c r="AS45" s="1061"/>
      <c r="AT45" s="1061"/>
      <c r="AU45" s="1061"/>
      <c r="AV45" s="1061"/>
      <c r="AW45" s="1061"/>
      <c r="AX45" s="1061"/>
      <c r="AY45" s="301"/>
    </row>
    <row r="46" s="999" customFormat="1" ht="17.1" customHeight="1" spans="1:51">
      <c r="A46" s="309" t="s">
        <v>180</v>
      </c>
      <c r="B46" s="297">
        <f t="shared" si="42"/>
        <v>198000</v>
      </c>
      <c r="C46" s="297">
        <v>198000</v>
      </c>
      <c r="D46" s="297"/>
      <c r="E46" s="297">
        <v>198000</v>
      </c>
      <c r="F46" s="297">
        <v>198000</v>
      </c>
      <c r="G46" s="297"/>
      <c r="H46" s="297">
        <f t="shared" si="40"/>
        <v>105000</v>
      </c>
      <c r="I46" s="297">
        <f>110000-5000</f>
        <v>105000</v>
      </c>
      <c r="J46" s="297"/>
      <c r="K46" s="297">
        <v>105000</v>
      </c>
      <c r="L46" s="297">
        <v>105000</v>
      </c>
      <c r="M46" s="297">
        <v>16361</v>
      </c>
      <c r="N46" s="297">
        <v>16361</v>
      </c>
      <c r="O46" s="297">
        <v>111142</v>
      </c>
      <c r="P46" s="298">
        <f t="shared" si="33"/>
        <v>579.310555589512</v>
      </c>
      <c r="Q46" s="332"/>
      <c r="R46" s="342"/>
      <c r="S46" s="342"/>
      <c r="T46" s="342"/>
      <c r="U46" s="342"/>
      <c r="V46" s="342"/>
      <c r="W46" s="342"/>
      <c r="X46" s="342"/>
      <c r="Y46" s="342"/>
      <c r="Z46" s="342"/>
      <c r="AA46" s="342"/>
      <c r="AB46" s="342"/>
      <c r="AC46" s="342"/>
      <c r="AD46" s="342"/>
      <c r="AE46" s="342"/>
      <c r="AF46" s="342"/>
      <c r="AG46" s="342"/>
      <c r="AH46" s="1061"/>
      <c r="AI46" s="1061"/>
      <c r="AJ46" s="1061"/>
      <c r="AK46" s="1061"/>
      <c r="AL46" s="1061"/>
      <c r="AM46" s="1061"/>
      <c r="AN46" s="1061"/>
      <c r="AO46" s="1061"/>
      <c r="AP46" s="1061"/>
      <c r="AQ46" s="1061"/>
      <c r="AR46" s="1061"/>
      <c r="AS46" s="1061"/>
      <c r="AT46" s="1061"/>
      <c r="AU46" s="1061"/>
      <c r="AV46" s="1061"/>
      <c r="AW46" s="1061"/>
      <c r="AX46" s="1061"/>
      <c r="AY46" s="301"/>
    </row>
    <row r="47" s="999" customFormat="1" ht="17.1" customHeight="1" spans="1:51">
      <c r="A47" s="309" t="s">
        <v>181</v>
      </c>
      <c r="B47" s="297">
        <f t="shared" si="42"/>
        <v>31720</v>
      </c>
      <c r="C47" s="297">
        <v>31720</v>
      </c>
      <c r="D47" s="297"/>
      <c r="E47" s="297">
        <v>18901</v>
      </c>
      <c r="F47" s="297">
        <v>18901</v>
      </c>
      <c r="G47" s="297"/>
      <c r="H47" s="297">
        <f t="shared" si="40"/>
        <v>31720</v>
      </c>
      <c r="I47" s="297">
        <v>31720</v>
      </c>
      <c r="J47" s="297"/>
      <c r="K47" s="297">
        <v>1106</v>
      </c>
      <c r="L47" s="297">
        <v>28748</v>
      </c>
      <c r="M47" s="297">
        <v>18972</v>
      </c>
      <c r="N47" s="297">
        <v>18972</v>
      </c>
      <c r="O47" s="297">
        <v>35000</v>
      </c>
      <c r="P47" s="298">
        <f t="shared" si="33"/>
        <v>84.4823951085811</v>
      </c>
      <c r="Q47" s="332"/>
      <c r="R47" s="342"/>
      <c r="S47" s="342"/>
      <c r="T47" s="342"/>
      <c r="U47" s="342"/>
      <c r="V47" s="342"/>
      <c r="W47" s="342"/>
      <c r="X47" s="342"/>
      <c r="Y47" s="342"/>
      <c r="Z47" s="342"/>
      <c r="AA47" s="342"/>
      <c r="AB47" s="342"/>
      <c r="AC47" s="342"/>
      <c r="AD47" s="342"/>
      <c r="AE47" s="342"/>
      <c r="AF47" s="342"/>
      <c r="AG47" s="342"/>
      <c r="AH47" s="1061"/>
      <c r="AI47" s="1061"/>
      <c r="AJ47" s="1061"/>
      <c r="AK47" s="1061"/>
      <c r="AL47" s="1061"/>
      <c r="AM47" s="1061"/>
      <c r="AN47" s="1061"/>
      <c r="AO47" s="1061"/>
      <c r="AP47" s="1061"/>
      <c r="AQ47" s="1061"/>
      <c r="AR47" s="1061"/>
      <c r="AS47" s="1061"/>
      <c r="AT47" s="1061"/>
      <c r="AU47" s="1061"/>
      <c r="AV47" s="1061"/>
      <c r="AW47" s="1061"/>
      <c r="AX47" s="1061"/>
      <c r="AY47" s="301"/>
    </row>
    <row r="48" s="999" customFormat="1" ht="17.1" customHeight="1" spans="1:51">
      <c r="A48" s="698" t="s">
        <v>182</v>
      </c>
      <c r="B48" s="699"/>
      <c r="C48" s="699"/>
      <c r="D48" s="699"/>
      <c r="E48" s="699"/>
      <c r="F48" s="699"/>
      <c r="G48" s="699"/>
      <c r="H48" s="699"/>
      <c r="I48" s="699"/>
      <c r="J48" s="699"/>
      <c r="K48" s="699"/>
      <c r="L48" s="699"/>
      <c r="M48" s="699"/>
      <c r="N48" s="699">
        <v>1200</v>
      </c>
      <c r="O48" s="699"/>
      <c r="P48" s="1012">
        <f t="shared" si="33"/>
        <v>-100</v>
      </c>
      <c r="Q48" s="1056"/>
      <c r="R48" s="1057"/>
      <c r="S48" s="1057"/>
      <c r="T48" s="1057"/>
      <c r="U48" s="1057"/>
      <c r="V48" s="1057"/>
      <c r="W48" s="1057"/>
      <c r="X48" s="1057"/>
      <c r="Y48" s="1057"/>
      <c r="Z48" s="1057"/>
      <c r="AA48" s="1057"/>
      <c r="AB48" s="1057"/>
      <c r="AC48" s="1057"/>
      <c r="AD48" s="1057"/>
      <c r="AE48" s="1057"/>
      <c r="AF48" s="1057"/>
      <c r="AG48" s="1057"/>
      <c r="AH48" s="1063"/>
      <c r="AI48" s="1063"/>
      <c r="AJ48" s="1063"/>
      <c r="AK48" s="1063"/>
      <c r="AL48" s="1063"/>
      <c r="AM48" s="1063"/>
      <c r="AN48" s="1063"/>
      <c r="AO48" s="1063"/>
      <c r="AP48" s="1063"/>
      <c r="AQ48" s="1063"/>
      <c r="AR48" s="1063"/>
      <c r="AS48" s="1063"/>
      <c r="AT48" s="1063"/>
      <c r="AU48" s="1063"/>
      <c r="AV48" s="1063"/>
      <c r="AW48" s="1063"/>
      <c r="AX48" s="1063"/>
      <c r="AY48" s="1067"/>
    </row>
    <row r="49" s="999" customFormat="1" ht="17.1" customHeight="1" spans="1:51">
      <c r="A49" s="343" t="s">
        <v>183</v>
      </c>
      <c r="B49" s="315">
        <f>B34+B33+B38+B41+B44+B45</f>
        <v>1095873.227505</v>
      </c>
      <c r="C49" s="315">
        <f>C34+C33+C38+C41+C44+C45</f>
        <v>1083672.64</v>
      </c>
      <c r="D49" s="315">
        <f>D34+D33+D38+D41+D44+D45</f>
        <v>12200.587505</v>
      </c>
      <c r="E49" s="315">
        <f t="shared" ref="E49:H49" si="45">E33+E34+E38+E41+E44+E45</f>
        <v>1377310.047505</v>
      </c>
      <c r="F49" s="315">
        <f t="shared" si="45"/>
        <v>1365100.46</v>
      </c>
      <c r="G49" s="315">
        <f t="shared" si="45"/>
        <v>12209.587505</v>
      </c>
      <c r="H49" s="315">
        <f t="shared" si="45"/>
        <v>1224378.26</v>
      </c>
      <c r="I49" s="315">
        <f>I33+I34+I38+I41+I45+I44</f>
        <v>1208617.0394</v>
      </c>
      <c r="J49" s="315">
        <f>J33+J41</f>
        <v>15761.2206</v>
      </c>
      <c r="K49" s="315">
        <f>K33+K34+K38+K41+K44+K45</f>
        <v>1256215.2879</v>
      </c>
      <c r="L49" s="315">
        <f t="shared" ref="L49:O49" si="46">L33+L34+L38+L41+L44+L45+L48</f>
        <v>1249639.18</v>
      </c>
      <c r="M49" s="315">
        <f t="shared" si="46"/>
        <v>1381350.28</v>
      </c>
      <c r="N49" s="315">
        <f t="shared" si="46"/>
        <v>1356594</v>
      </c>
      <c r="O49" s="315">
        <f t="shared" si="46"/>
        <v>1478519</v>
      </c>
      <c r="P49" s="316">
        <f t="shared" si="33"/>
        <v>8.98758213584905</v>
      </c>
      <c r="Q49" s="346" t="s">
        <v>184</v>
      </c>
      <c r="R49" s="1058">
        <f t="shared" ref="R49:AA49" si="47">R33+R34+R37+R38+R39+R40</f>
        <v>1095872.728734</v>
      </c>
      <c r="S49" s="1058">
        <f t="shared" si="47"/>
        <v>0</v>
      </c>
      <c r="T49" s="1058">
        <f t="shared" si="47"/>
        <v>0</v>
      </c>
      <c r="U49" s="1058">
        <f t="shared" si="47"/>
        <v>0</v>
      </c>
      <c r="V49" s="1058">
        <f t="shared" si="47"/>
        <v>0</v>
      </c>
      <c r="W49" s="1058">
        <f t="shared" si="47"/>
        <v>1372909.58968</v>
      </c>
      <c r="X49" s="1058">
        <f t="shared" si="47"/>
        <v>1263309.635924</v>
      </c>
      <c r="Y49" s="1058">
        <f t="shared" si="47"/>
        <v>109599.953756</v>
      </c>
      <c r="Z49" s="1058">
        <f t="shared" si="47"/>
        <v>1224378.086685</v>
      </c>
      <c r="AA49" s="1058">
        <f t="shared" si="47"/>
        <v>152194</v>
      </c>
      <c r="AB49" s="1058"/>
      <c r="AC49" s="1058"/>
      <c r="AD49" s="1058"/>
      <c r="AE49" s="1058">
        <f>AE33+AE34+AE37+AE38+AE39+AE40</f>
        <v>0</v>
      </c>
      <c r="AF49" s="1058"/>
      <c r="AG49" s="1058"/>
      <c r="AH49" s="1064"/>
      <c r="AI49" s="1064">
        <f>AI33+AI34+AI37+AI38+AI39+AI40</f>
        <v>1256215.186825</v>
      </c>
      <c r="AJ49" s="1064">
        <f>AJ33+AJ34+AJ37+AJ38+AJ39+AJ40+AJ43</f>
        <v>1249638.600789</v>
      </c>
      <c r="AK49" s="1064"/>
      <c r="AL49" s="1064"/>
      <c r="AM49" s="1064"/>
      <c r="AN49" s="1064"/>
      <c r="AO49" s="1064"/>
      <c r="AP49" s="1064">
        <f t="shared" ref="AP49:AR49" si="48">AP33+AP34+AP37+AP38+AP39+AP40+AP43</f>
        <v>1381350.044104</v>
      </c>
      <c r="AQ49" s="1064">
        <f t="shared" si="48"/>
        <v>1356594</v>
      </c>
      <c r="AR49" s="1064">
        <f t="shared" si="48"/>
        <v>1478519</v>
      </c>
      <c r="AS49" s="1064"/>
      <c r="AT49" s="1064"/>
      <c r="AU49" s="1064"/>
      <c r="AV49" s="1064"/>
      <c r="AW49" s="1064"/>
      <c r="AX49" s="1064"/>
      <c r="AY49" s="318">
        <f>(AR49-AQ49)/AQ49*100</f>
        <v>8.98758213584905</v>
      </c>
    </row>
    <row r="50" s="999" customFormat="1" ht="17.1" customHeight="1" spans="1:51">
      <c r="A50" s="284"/>
      <c r="B50" s="284"/>
      <c r="C50" s="284"/>
      <c r="D50" s="284"/>
      <c r="E50" s="284"/>
      <c r="F50" s="284"/>
      <c r="G50" s="284"/>
      <c r="H50" s="284"/>
      <c r="I50" s="284"/>
      <c r="J50" s="284"/>
      <c r="K50" s="284"/>
      <c r="L50" s="1045"/>
      <c r="M50" s="1045"/>
      <c r="N50" s="1045"/>
      <c r="O50" s="1045"/>
      <c r="P50" s="284"/>
      <c r="Q50" s="284"/>
      <c r="R50" s="284"/>
      <c r="S50" s="284"/>
      <c r="T50" s="284"/>
      <c r="U50" s="284"/>
      <c r="V50" s="284"/>
      <c r="W50" s="1009"/>
      <c r="X50" s="284"/>
      <c r="Y50" s="284"/>
      <c r="Z50" s="1009"/>
      <c r="AA50" s="284"/>
      <c r="AB50" s="284"/>
      <c r="AC50" s="284"/>
      <c r="AD50" s="284"/>
      <c r="AE50" s="284"/>
      <c r="AF50" s="284"/>
      <c r="AG50" s="284"/>
      <c r="AH50" s="284"/>
      <c r="AI50" s="1009"/>
      <c r="AJ50" s="1009"/>
      <c r="AK50" s="1009"/>
      <c r="AL50" s="1009"/>
      <c r="AM50" s="1009"/>
      <c r="AN50" s="1009"/>
      <c r="AO50" s="1009"/>
      <c r="AP50" s="1009"/>
      <c r="AQ50" s="1009"/>
      <c r="AR50" s="284"/>
      <c r="AS50" s="284"/>
      <c r="AT50" s="284"/>
      <c r="AU50" s="284"/>
      <c r="AV50" s="284"/>
      <c r="AW50" s="284"/>
      <c r="AX50" s="284"/>
      <c r="AY50" s="284"/>
    </row>
    <row r="51" s="284" customFormat="1" ht="17.1" customHeight="1" spans="11:52">
      <c r="K51" s="311"/>
      <c r="M51" s="1045"/>
      <c r="N51" s="1045"/>
      <c r="O51" s="311"/>
      <c r="W51" s="311"/>
      <c r="X51" s="1059"/>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999"/>
    </row>
    <row r="52" spans="8:52">
      <c r="H52" s="311"/>
      <c r="Q52" s="311"/>
      <c r="R52" s="311"/>
      <c r="S52" s="311"/>
      <c r="T52" s="311"/>
      <c r="U52" s="311"/>
      <c r="V52" s="311"/>
      <c r="W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Z52" s="999"/>
    </row>
  </sheetData>
  <mergeCells count="29">
    <mergeCell ref="A2:AY2"/>
    <mergeCell ref="A4:P4"/>
    <mergeCell ref="Q4:AY4"/>
    <mergeCell ref="C5:D5"/>
    <mergeCell ref="F5:G5"/>
    <mergeCell ref="I5:J5"/>
    <mergeCell ref="S5:V5"/>
    <mergeCell ref="X5:Y5"/>
    <mergeCell ref="AA5:AH5"/>
    <mergeCell ref="A5:A6"/>
    <mergeCell ref="B5:B6"/>
    <mergeCell ref="E5:E6"/>
    <mergeCell ref="H5:H6"/>
    <mergeCell ref="K5:K6"/>
    <mergeCell ref="L5:L6"/>
    <mergeCell ref="M5:M6"/>
    <mergeCell ref="N5:N6"/>
    <mergeCell ref="O5:O6"/>
    <mergeCell ref="P5:P6"/>
    <mergeCell ref="Q5:Q6"/>
    <mergeCell ref="R5:R6"/>
    <mergeCell ref="W5:W6"/>
    <mergeCell ref="Z5:Z6"/>
    <mergeCell ref="AI5:AI6"/>
    <mergeCell ref="AJ5:AJ6"/>
    <mergeCell ref="AP5:AP6"/>
    <mergeCell ref="AQ5:AQ6"/>
    <mergeCell ref="AR5:AR6"/>
    <mergeCell ref="AY5:AY6"/>
  </mergeCells>
  <conditionalFormatting sqref="A7:AY49">
    <cfRule type="cellIs" dxfId="0" priority="1" operator="equal">
      <formula>0</formula>
    </cfRule>
  </conditionalFormatting>
  <dataValidations count="1">
    <dataValidation type="whole" operator="between" allowBlank="1" showInputMessage="1" showErrorMessage="1" sqref="Y37 AP37 C42:D42 I42:L42 M42 N42:O42 AI37:AI38 AP38:AP41 AX37:AX41 X40:Y41 AQ37:AR41 S37:V41 AA37:AH41 AJ37:AO41 AS37:AW41">
      <formula1>-100000000</formula1>
      <formula2>10000000000</formula2>
    </dataValidation>
  </dataValidations>
  <printOptions horizontalCentered="1"/>
  <pageMargins left="0.432638888888889" right="0.432638888888889" top="0.432638888888889" bottom="0.432638888888889" header="0.511805555555556" footer="0.314583333333333"/>
  <pageSetup paperSize="9" scale="87" firstPageNumber="22" fitToHeight="0" orientation="landscape" useFirstPageNumber="1" horizontalDpi="600" verticalDpi="600"/>
  <headerFooter>
    <oddFooter>&amp;C&amp;16— &amp;P —</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72"/>
  <sheetViews>
    <sheetView showGridLines="0" showZeros="0" zoomScale="90" zoomScaleNormal="90" workbookViewId="0">
      <pane ySplit="4" topLeftCell="A5" activePane="bottomLeft" state="frozen"/>
      <selection/>
      <selection pane="bottomLeft" activeCell="C23" sqref="C23"/>
    </sheetView>
  </sheetViews>
  <sheetFormatPr defaultColWidth="9" defaultRowHeight="14.25" outlineLevelCol="3"/>
  <cols>
    <col min="1" max="1" width="44.5833333333333" style="518" customWidth="1"/>
    <col min="2" max="2" width="13.6083333333333" style="519" customWidth="1"/>
    <col min="3" max="3" width="35.9666666666667" style="518" customWidth="1"/>
    <col min="4" max="4" width="13.6083333333333" style="520" customWidth="1"/>
    <col min="5" max="16384" width="9" style="518"/>
  </cols>
  <sheetData>
    <row r="1" s="511" customFormat="1" ht="20" customHeight="1" spans="1:1">
      <c r="A1" s="521" t="s">
        <v>929</v>
      </c>
    </row>
    <row r="2" s="512" customFormat="1" ht="31" customHeight="1" spans="1:4">
      <c r="A2" s="522" t="s">
        <v>930</v>
      </c>
      <c r="B2" s="523"/>
      <c r="C2" s="522"/>
      <c r="D2" s="523"/>
    </row>
    <row r="3" s="513" customFormat="1" ht="17" customHeight="1" spans="1:4">
      <c r="A3" s="513" t="s">
        <v>1</v>
      </c>
      <c r="B3" s="524"/>
      <c r="D3" s="525" t="s">
        <v>2</v>
      </c>
    </row>
    <row r="4" s="514" customFormat="1" ht="21.95" customHeight="1" spans="1:4">
      <c r="A4" s="526" t="s">
        <v>931</v>
      </c>
      <c r="B4" s="527" t="s">
        <v>537</v>
      </c>
      <c r="C4" s="527" t="s">
        <v>459</v>
      </c>
      <c r="D4" s="528" t="s">
        <v>537</v>
      </c>
    </row>
    <row r="5" s="515" customFormat="1" ht="16" customHeight="1" spans="1:4">
      <c r="A5" s="529" t="s">
        <v>932</v>
      </c>
      <c r="B5" s="530">
        <f>B6+B55+B56+B64+B61</f>
        <v>695084</v>
      </c>
      <c r="C5" s="531" t="s">
        <v>933</v>
      </c>
      <c r="D5" s="532">
        <f>D6+D9+D56+D63+D59</f>
        <v>349382</v>
      </c>
    </row>
    <row r="6" s="516" customFormat="1" ht="16" customHeight="1" spans="1:4">
      <c r="A6" s="533" t="s">
        <v>160</v>
      </c>
      <c r="B6" s="530">
        <v>447971</v>
      </c>
      <c r="C6" s="534" t="s">
        <v>934</v>
      </c>
      <c r="D6" s="532">
        <f>SUM(D7:D8)</f>
        <v>47068</v>
      </c>
    </row>
    <row r="7" s="517" customFormat="1" ht="16" customHeight="1" spans="1:4">
      <c r="A7" s="535" t="s">
        <v>935</v>
      </c>
      <c r="B7" s="536">
        <v>27503</v>
      </c>
      <c r="C7" s="537" t="s">
        <v>936</v>
      </c>
      <c r="D7" s="538">
        <v>7170</v>
      </c>
    </row>
    <row r="8" s="517" customFormat="1" ht="16" customHeight="1" spans="1:4">
      <c r="A8" s="539" t="s">
        <v>937</v>
      </c>
      <c r="B8" s="536">
        <v>1657</v>
      </c>
      <c r="C8" s="537" t="s">
        <v>938</v>
      </c>
      <c r="D8" s="538">
        <v>39898</v>
      </c>
    </row>
    <row r="9" s="517" customFormat="1" ht="16" customHeight="1" spans="1:4">
      <c r="A9" s="539" t="s">
        <v>939</v>
      </c>
      <c r="B9" s="536"/>
      <c r="C9" s="534" t="s">
        <v>238</v>
      </c>
      <c r="D9" s="532">
        <v>93874</v>
      </c>
    </row>
    <row r="10" s="517" customFormat="1" ht="16" customHeight="1" spans="1:4">
      <c r="A10" s="539" t="s">
        <v>940</v>
      </c>
      <c r="B10" s="540">
        <v>12160</v>
      </c>
      <c r="C10" s="541" t="s">
        <v>941</v>
      </c>
      <c r="D10" s="538">
        <f>SUM(D11:D30)</f>
        <v>68384</v>
      </c>
    </row>
    <row r="11" s="517" customFormat="1" ht="16" customHeight="1" spans="1:4">
      <c r="A11" s="539" t="s">
        <v>942</v>
      </c>
      <c r="B11" s="540">
        <v>1018</v>
      </c>
      <c r="C11" s="541" t="s">
        <v>943</v>
      </c>
      <c r="D11" s="538">
        <v>67125</v>
      </c>
    </row>
    <row r="12" s="517" customFormat="1" ht="16" customHeight="1" spans="1:4">
      <c r="A12" s="539" t="s">
        <v>944</v>
      </c>
      <c r="B12" s="540">
        <v>12668</v>
      </c>
      <c r="C12" s="542" t="s">
        <v>945</v>
      </c>
      <c r="D12" s="543"/>
    </row>
    <row r="13" s="517" customFormat="1" ht="16" customHeight="1" spans="1:4">
      <c r="A13" s="539" t="s">
        <v>946</v>
      </c>
      <c r="B13" s="536">
        <v>365399</v>
      </c>
      <c r="C13" s="544" t="s">
        <v>947</v>
      </c>
      <c r="D13" s="545"/>
    </row>
    <row r="14" s="517" customFormat="1" ht="16" customHeight="1" spans="1:4">
      <c r="A14" s="539" t="s">
        <v>943</v>
      </c>
      <c r="B14" s="540">
        <v>20</v>
      </c>
      <c r="C14" s="544" t="s">
        <v>948</v>
      </c>
      <c r="D14" s="545"/>
    </row>
    <row r="15" s="517" customFormat="1" ht="16" customHeight="1" spans="1:4">
      <c r="A15" s="546" t="s">
        <v>945</v>
      </c>
      <c r="B15" s="540">
        <v>100948</v>
      </c>
      <c r="C15" s="544" t="s">
        <v>949</v>
      </c>
      <c r="D15" s="545"/>
    </row>
    <row r="16" s="517" customFormat="1" ht="16" customHeight="1" spans="1:4">
      <c r="A16" s="547" t="s">
        <v>947</v>
      </c>
      <c r="B16" s="540">
        <v>35717</v>
      </c>
      <c r="C16" s="544" t="s">
        <v>950</v>
      </c>
      <c r="D16" s="545"/>
    </row>
    <row r="17" s="517" customFormat="1" ht="16" customHeight="1" spans="1:4">
      <c r="A17" s="547" t="s">
        <v>948</v>
      </c>
      <c r="B17" s="540">
        <v>10035</v>
      </c>
      <c r="C17" s="544" t="s">
        <v>951</v>
      </c>
      <c r="D17" s="545"/>
    </row>
    <row r="18" s="517" customFormat="1" ht="16" customHeight="1" spans="1:4">
      <c r="A18" s="547" t="s">
        <v>949</v>
      </c>
      <c r="B18" s="540">
        <v>1259</v>
      </c>
      <c r="C18" s="544" t="s">
        <v>952</v>
      </c>
      <c r="D18" s="545"/>
    </row>
    <row r="19" s="517" customFormat="1" ht="16" customHeight="1" spans="1:4">
      <c r="A19" s="547" t="s">
        <v>953</v>
      </c>
      <c r="B19" s="540">
        <v>2732</v>
      </c>
      <c r="C19" s="544" t="s">
        <v>954</v>
      </c>
      <c r="D19" s="545"/>
    </row>
    <row r="20" s="517" customFormat="1" ht="16" customHeight="1" spans="1:4">
      <c r="A20" s="547" t="s">
        <v>955</v>
      </c>
      <c r="B20" s="540">
        <v>19539</v>
      </c>
      <c r="C20" s="544" t="s">
        <v>956</v>
      </c>
      <c r="D20" s="545"/>
    </row>
    <row r="21" s="517" customFormat="1" ht="16" customHeight="1" spans="1:4">
      <c r="A21" s="547" t="s">
        <v>957</v>
      </c>
      <c r="B21" s="540">
        <v>5751</v>
      </c>
      <c r="C21" s="542" t="s">
        <v>958</v>
      </c>
      <c r="D21" s="543"/>
    </row>
    <row r="22" s="517" customFormat="1" ht="16" customHeight="1" spans="1:4">
      <c r="A22" s="546" t="s">
        <v>959</v>
      </c>
      <c r="B22" s="540">
        <v>4100</v>
      </c>
      <c r="C22" s="544" t="s">
        <v>960</v>
      </c>
      <c r="D22" s="545"/>
    </row>
    <row r="23" s="517" customFormat="1" ht="16" customHeight="1" spans="1:4">
      <c r="A23" s="548" t="s">
        <v>961</v>
      </c>
      <c r="B23" s="540">
        <v>20311</v>
      </c>
      <c r="C23" s="544" t="s">
        <v>953</v>
      </c>
      <c r="D23" s="545"/>
    </row>
    <row r="24" s="517" customFormat="1" ht="16" customHeight="1" spans="1:4">
      <c r="A24" s="548" t="s">
        <v>962</v>
      </c>
      <c r="B24" s="540"/>
      <c r="C24" s="544" t="s">
        <v>963</v>
      </c>
      <c r="D24" s="545"/>
    </row>
    <row r="25" s="517" customFormat="1" ht="16" customHeight="1" spans="1:4">
      <c r="A25" s="548" t="s">
        <v>964</v>
      </c>
      <c r="B25" s="540">
        <v>976</v>
      </c>
      <c r="C25" s="544" t="s">
        <v>955</v>
      </c>
      <c r="D25" s="545"/>
    </row>
    <row r="26" s="517" customFormat="1" ht="16" customHeight="1" spans="1:4">
      <c r="A26" s="548" t="s">
        <v>965</v>
      </c>
      <c r="B26" s="540">
        <v>43108</v>
      </c>
      <c r="C26" s="544" t="s">
        <v>966</v>
      </c>
      <c r="D26" s="545"/>
    </row>
    <row r="27" s="517" customFormat="1" ht="16" customHeight="1" spans="1:4">
      <c r="A27" s="548" t="s">
        <v>967</v>
      </c>
      <c r="B27" s="540">
        <v>25545</v>
      </c>
      <c r="C27" s="544" t="s">
        <v>968</v>
      </c>
      <c r="D27" s="545"/>
    </row>
    <row r="28" s="517" customFormat="1" ht="16" customHeight="1" spans="1:4">
      <c r="A28" s="548" t="s">
        <v>969</v>
      </c>
      <c r="B28" s="540">
        <v>2577</v>
      </c>
      <c r="C28" s="544" t="s">
        <v>970</v>
      </c>
      <c r="D28" s="545"/>
    </row>
    <row r="29" s="517" customFormat="1" ht="16" customHeight="1" spans="1:4">
      <c r="A29" s="548" t="s">
        <v>971</v>
      </c>
      <c r="B29" s="540">
        <v>130</v>
      </c>
      <c r="C29" s="544" t="s">
        <v>972</v>
      </c>
      <c r="D29" s="545"/>
    </row>
    <row r="30" s="517" customFormat="1" ht="16" customHeight="1" spans="1:4">
      <c r="A30" s="548" t="s">
        <v>973</v>
      </c>
      <c r="B30" s="540">
        <v>16561</v>
      </c>
      <c r="C30" s="544" t="s">
        <v>974</v>
      </c>
      <c r="D30" s="545">
        <v>1259</v>
      </c>
    </row>
    <row r="31" s="517" customFormat="1" ht="16" customHeight="1" spans="1:4">
      <c r="A31" s="548" t="s">
        <v>975</v>
      </c>
      <c r="B31" s="540">
        <v>24799</v>
      </c>
      <c r="C31" s="544" t="s">
        <v>976</v>
      </c>
      <c r="D31" s="545">
        <f>SUM(D32:D52)</f>
        <v>25490</v>
      </c>
    </row>
    <row r="32" s="517" customFormat="1" ht="16" customHeight="1" spans="1:4">
      <c r="A32" s="548" t="s">
        <v>977</v>
      </c>
      <c r="B32" s="540">
        <v>50288</v>
      </c>
      <c r="C32" s="544" t="s">
        <v>978</v>
      </c>
      <c r="D32" s="545">
        <v>3662</v>
      </c>
    </row>
    <row r="33" s="517" customFormat="1" ht="16" customHeight="1" spans="1:4">
      <c r="A33" s="548" t="s">
        <v>979</v>
      </c>
      <c r="B33" s="540">
        <v>654</v>
      </c>
      <c r="C33" s="544" t="s">
        <v>980</v>
      </c>
      <c r="D33" s="545"/>
    </row>
    <row r="34" s="517" customFormat="1" ht="16" customHeight="1" spans="1:4">
      <c r="A34" s="547" t="s">
        <v>981</v>
      </c>
      <c r="B34" s="540"/>
      <c r="C34" s="544" t="s">
        <v>982</v>
      </c>
      <c r="D34" s="545"/>
    </row>
    <row r="35" s="517" customFormat="1" ht="16" customHeight="1" spans="1:4">
      <c r="A35" s="547" t="s">
        <v>974</v>
      </c>
      <c r="B35" s="540">
        <v>348</v>
      </c>
      <c r="C35" s="544" t="s">
        <v>983</v>
      </c>
      <c r="D35" s="545">
        <v>252</v>
      </c>
    </row>
    <row r="36" s="517" customFormat="1" ht="16" customHeight="1" spans="1:4">
      <c r="A36" s="547" t="s">
        <v>984</v>
      </c>
      <c r="B36" s="540">
        <v>55070</v>
      </c>
      <c r="C36" s="544" t="s">
        <v>985</v>
      </c>
      <c r="D36" s="545"/>
    </row>
    <row r="37" s="517" customFormat="1" ht="16" customHeight="1" spans="1:4">
      <c r="A37" s="547" t="s">
        <v>978</v>
      </c>
      <c r="B37" s="540">
        <v>40</v>
      </c>
      <c r="C37" s="544" t="s">
        <v>986</v>
      </c>
      <c r="D37" s="545"/>
    </row>
    <row r="38" s="517" customFormat="1" ht="16" customHeight="1" spans="1:4">
      <c r="A38" s="547" t="s">
        <v>983</v>
      </c>
      <c r="B38" s="540">
        <v>24</v>
      </c>
      <c r="C38" s="544" t="s">
        <v>987</v>
      </c>
      <c r="D38" s="545">
        <v>754</v>
      </c>
    </row>
    <row r="39" s="517" customFormat="1" ht="16" customHeight="1" spans="1:4">
      <c r="A39" s="547" t="s">
        <v>986</v>
      </c>
      <c r="B39" s="540"/>
      <c r="C39" s="544" t="s">
        <v>988</v>
      </c>
      <c r="D39" s="545">
        <v>242</v>
      </c>
    </row>
    <row r="40" s="517" customFormat="1" ht="16" customHeight="1" spans="1:4">
      <c r="A40" s="547" t="s">
        <v>989</v>
      </c>
      <c r="B40" s="540">
        <v>2404</v>
      </c>
      <c r="C40" s="544" t="s">
        <v>990</v>
      </c>
      <c r="D40" s="545">
        <v>26</v>
      </c>
    </row>
    <row r="41" s="517" customFormat="1" ht="16" customHeight="1" spans="1:4">
      <c r="A41" s="547" t="s">
        <v>988</v>
      </c>
      <c r="B41" s="540">
        <v>3456</v>
      </c>
      <c r="C41" s="544" t="s">
        <v>991</v>
      </c>
      <c r="D41" s="545">
        <v>1249</v>
      </c>
    </row>
    <row r="42" s="517" customFormat="1" ht="16" customHeight="1" spans="1:4">
      <c r="A42" s="547" t="s">
        <v>992</v>
      </c>
      <c r="B42" s="540">
        <v>157</v>
      </c>
      <c r="C42" s="544" t="s">
        <v>993</v>
      </c>
      <c r="D42" s="545">
        <v>4174</v>
      </c>
    </row>
    <row r="43" s="517" customFormat="1" ht="16" customHeight="1" spans="1:4">
      <c r="A43" s="547" t="s">
        <v>991</v>
      </c>
      <c r="B43" s="540">
        <v>9119</v>
      </c>
      <c r="C43" s="544" t="s">
        <v>994</v>
      </c>
      <c r="D43" s="545">
        <v>6656</v>
      </c>
    </row>
    <row r="44" s="517" customFormat="1" ht="16" customHeight="1" spans="1:4">
      <c r="A44" s="547" t="s">
        <v>993</v>
      </c>
      <c r="B44" s="540"/>
      <c r="C44" s="544" t="s">
        <v>995</v>
      </c>
      <c r="D44" s="545">
        <v>1203</v>
      </c>
    </row>
    <row r="45" s="517" customFormat="1" ht="16" customHeight="1" spans="1:4">
      <c r="A45" s="547" t="s">
        <v>994</v>
      </c>
      <c r="B45" s="540">
        <v>21945</v>
      </c>
      <c r="C45" s="544" t="s">
        <v>996</v>
      </c>
      <c r="D45" s="545"/>
    </row>
    <row r="46" s="517" customFormat="1" ht="16" customHeight="1" spans="1:4">
      <c r="A46" s="547" t="s">
        <v>995</v>
      </c>
      <c r="B46" s="540">
        <v>919</v>
      </c>
      <c r="C46" s="544" t="s">
        <v>997</v>
      </c>
      <c r="D46" s="545"/>
    </row>
    <row r="47" s="517" customFormat="1" ht="16" customHeight="1" spans="1:4">
      <c r="A47" s="547" t="s">
        <v>998</v>
      </c>
      <c r="B47" s="540">
        <v>450</v>
      </c>
      <c r="C47" s="544" t="s">
        <v>999</v>
      </c>
      <c r="D47" s="545"/>
    </row>
    <row r="48" s="517" customFormat="1" ht="16" customHeight="1" spans="1:4">
      <c r="A48" s="547" t="s">
        <v>997</v>
      </c>
      <c r="B48" s="540">
        <v>649</v>
      </c>
      <c r="C48" s="544" t="s">
        <v>1000</v>
      </c>
      <c r="D48" s="545">
        <v>88</v>
      </c>
    </row>
    <row r="49" s="517" customFormat="1" ht="16" customHeight="1" spans="1:4">
      <c r="A49" s="547" t="s">
        <v>999</v>
      </c>
      <c r="B49" s="540">
        <v>84</v>
      </c>
      <c r="C49" s="544" t="s">
        <v>1001</v>
      </c>
      <c r="D49" s="545">
        <v>6268</v>
      </c>
    </row>
    <row r="50" s="517" customFormat="1" ht="16" customHeight="1" spans="1:4">
      <c r="A50" s="547" t="s">
        <v>1000</v>
      </c>
      <c r="B50" s="540">
        <v>198</v>
      </c>
      <c r="C50" s="544" t="s">
        <v>1002</v>
      </c>
      <c r="D50" s="545"/>
    </row>
    <row r="51" s="517" customFormat="1" ht="16" customHeight="1" spans="1:4">
      <c r="A51" s="549" t="s">
        <v>1001</v>
      </c>
      <c r="B51" s="540">
        <v>11205</v>
      </c>
      <c r="C51" s="550" t="s">
        <v>1003</v>
      </c>
      <c r="D51" s="551">
        <v>611</v>
      </c>
    </row>
    <row r="52" s="517" customFormat="1" ht="16" customHeight="1" spans="1:4">
      <c r="A52" s="552" t="s">
        <v>1002</v>
      </c>
      <c r="B52" s="540"/>
      <c r="C52" s="553" t="s">
        <v>1004</v>
      </c>
      <c r="D52" s="551">
        <v>305</v>
      </c>
    </row>
    <row r="53" s="517" customFormat="1" ht="16" customHeight="1" spans="1:4">
      <c r="A53" s="552" t="s">
        <v>1003</v>
      </c>
      <c r="B53" s="540">
        <v>2184</v>
      </c>
      <c r="C53" s="553"/>
      <c r="D53" s="551"/>
    </row>
    <row r="54" s="517" customFormat="1" ht="16" customHeight="1" spans="1:4">
      <c r="A54" s="552" t="s">
        <v>1004</v>
      </c>
      <c r="B54" s="540">
        <v>2236</v>
      </c>
      <c r="C54" s="553"/>
      <c r="D54" s="551"/>
    </row>
    <row r="55" s="517" customFormat="1" ht="16" customHeight="1" spans="1:4">
      <c r="A55" s="554" t="s">
        <v>239</v>
      </c>
      <c r="B55" s="555">
        <v>0</v>
      </c>
      <c r="C55" s="553"/>
      <c r="D55" s="556"/>
    </row>
    <row r="56" s="517" customFormat="1" ht="16" customHeight="1" spans="1:4">
      <c r="A56" s="557" t="s">
        <v>1005</v>
      </c>
      <c r="B56" s="530">
        <f>SUM(B57:B60)</f>
        <v>35333</v>
      </c>
      <c r="C56" s="558" t="s">
        <v>1006</v>
      </c>
      <c r="D56" s="532">
        <v>1100</v>
      </c>
    </row>
    <row r="57" s="517" customFormat="1" ht="16" customHeight="1" spans="1:4">
      <c r="A57" s="539" t="s">
        <v>1007</v>
      </c>
      <c r="B57" s="536"/>
      <c r="C57" s="541" t="s">
        <v>1008</v>
      </c>
      <c r="D57" s="538">
        <v>1100</v>
      </c>
    </row>
    <row r="58" s="517" customFormat="1" ht="16" customHeight="1" spans="1:4">
      <c r="A58" s="539" t="s">
        <v>1009</v>
      </c>
      <c r="B58" s="536">
        <v>16361</v>
      </c>
      <c r="C58" s="553"/>
      <c r="D58" s="556"/>
    </row>
    <row r="59" s="517" customFormat="1" ht="16" customHeight="1" spans="1:4">
      <c r="A59" s="539" t="s">
        <v>1010</v>
      </c>
      <c r="B59" s="536">
        <v>18972</v>
      </c>
      <c r="C59" s="558" t="s">
        <v>1011</v>
      </c>
      <c r="D59" s="532">
        <f>SUM(D60:D61)</f>
        <v>207340</v>
      </c>
    </row>
    <row r="60" s="516" customFormat="1" ht="16" customHeight="1" spans="1:4">
      <c r="A60" s="539" t="s">
        <v>1012</v>
      </c>
      <c r="B60" s="536"/>
      <c r="C60" s="559" t="s">
        <v>1013</v>
      </c>
      <c r="D60" s="538">
        <v>207200</v>
      </c>
    </row>
    <row r="61" s="517" customFormat="1" ht="16" customHeight="1" spans="1:4">
      <c r="A61" s="557" t="s">
        <v>1014</v>
      </c>
      <c r="B61" s="530">
        <v>1200</v>
      </c>
      <c r="C61" s="559" t="s">
        <v>1015</v>
      </c>
      <c r="D61" s="560">
        <v>140</v>
      </c>
    </row>
    <row r="62" s="517" customFormat="1" ht="16" customHeight="1" spans="1:4">
      <c r="A62" s="541" t="s">
        <v>1016</v>
      </c>
      <c r="B62" s="536">
        <v>1200</v>
      </c>
      <c r="C62" s="559"/>
      <c r="D62" s="560"/>
    </row>
    <row r="63" s="517" customFormat="1" ht="16" customHeight="1" spans="1:4">
      <c r="A63" s="539"/>
      <c r="B63" s="536"/>
      <c r="C63" s="558"/>
      <c r="D63" s="532"/>
    </row>
    <row r="64" s="517" customFormat="1" ht="16" customHeight="1" spans="1:4">
      <c r="A64" s="557" t="s">
        <v>1017</v>
      </c>
      <c r="B64" s="530">
        <f>SUM(B65:B66)</f>
        <v>210580</v>
      </c>
      <c r="C64" s="559"/>
      <c r="D64" s="538"/>
    </row>
    <row r="65" s="517" customFormat="1" ht="16" customHeight="1" spans="1:4">
      <c r="A65" s="561" t="s">
        <v>1018</v>
      </c>
      <c r="B65" s="562"/>
      <c r="C65" s="559"/>
      <c r="D65" s="560"/>
    </row>
    <row r="66" s="517" customFormat="1" ht="16" customHeight="1" spans="1:4">
      <c r="A66" s="563" t="s">
        <v>1019</v>
      </c>
      <c r="B66" s="564">
        <v>210580</v>
      </c>
      <c r="C66" s="565"/>
      <c r="D66" s="566"/>
    </row>
    <row r="67" s="517" customFormat="1" ht="59" customHeight="1" spans="1:4">
      <c r="A67" s="567" t="s">
        <v>1020</v>
      </c>
      <c r="B67" s="567"/>
      <c r="C67" s="567"/>
      <c r="D67" s="567"/>
    </row>
    <row r="68" ht="57" customHeight="1" spans="3:4">
      <c r="C68" s="568"/>
      <c r="D68" s="568"/>
    </row>
    <row r="69" ht="20.1" customHeight="1"/>
    <row r="70" ht="20.1" customHeight="1"/>
    <row r="71" ht="20.1" customHeight="1"/>
    <row r="72" ht="20.1" customHeight="1"/>
  </sheetData>
  <mergeCells count="2">
    <mergeCell ref="A2:D2"/>
    <mergeCell ref="A67:D67"/>
  </mergeCells>
  <printOptions horizontalCentered="1"/>
  <pageMargins left="0.393055555555556" right="0.393055555555556" top="0.314583333333333" bottom="0.393055555555556" header="0.236111111111111" footer="0.236111111111111"/>
  <pageSetup paperSize="9" scale="90" firstPageNumber="19" fitToHeight="0" orientation="portrait" useFirstPageNumber="1" horizontalDpi="600"/>
  <headerFooter differentOddEven="1">
    <oddFooter>&amp;C— &amp;P —</oddFooter>
    <evenFooter>&amp;C— &amp;P —</even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28"/>
  <sheetViews>
    <sheetView workbookViewId="0">
      <selection activeCell="A15" sqref="A15"/>
    </sheetView>
  </sheetViews>
  <sheetFormatPr defaultColWidth="9" defaultRowHeight="13.5" outlineLevelCol="3"/>
  <cols>
    <col min="1" max="1" width="24.25" style="97" customWidth="1"/>
    <col min="2" max="2" width="23.125" style="97" customWidth="1"/>
    <col min="3" max="3" width="22.5" style="97" customWidth="1"/>
    <col min="4" max="4" width="24.375" style="97" customWidth="1"/>
    <col min="5" max="16384" width="9" style="97"/>
  </cols>
  <sheetData>
    <row r="1" s="490" customFormat="1" ht="20" customHeight="1" spans="1:1">
      <c r="A1" s="493" t="s">
        <v>1021</v>
      </c>
    </row>
    <row r="2" ht="64" customHeight="1" spans="1:4">
      <c r="A2" s="99" t="s">
        <v>1022</v>
      </c>
      <c r="B2" s="99"/>
      <c r="C2" s="99"/>
      <c r="D2" s="99"/>
    </row>
    <row r="3" ht="15" customHeight="1" spans="1:4">
      <c r="A3" s="101" t="s">
        <v>1023</v>
      </c>
      <c r="B3" s="101"/>
      <c r="C3" s="101"/>
      <c r="D3" s="101"/>
    </row>
    <row r="4" s="491" customFormat="1" ht="16" customHeight="1" spans="1:4">
      <c r="A4" s="494" t="s">
        <v>1</v>
      </c>
      <c r="B4" s="495"/>
      <c r="C4" s="496"/>
      <c r="D4" s="497" t="s">
        <v>2</v>
      </c>
    </row>
    <row r="5" s="492" customFormat="1" ht="18" customHeight="1" spans="1:4">
      <c r="A5" s="498" t="s">
        <v>1024</v>
      </c>
      <c r="B5" s="499" t="s">
        <v>537</v>
      </c>
      <c r="C5" s="499"/>
      <c r="D5" s="500"/>
    </row>
    <row r="6" s="492" customFormat="1" ht="18" customHeight="1" spans="1:4">
      <c r="A6" s="501"/>
      <c r="B6" s="502" t="s">
        <v>1025</v>
      </c>
      <c r="C6" s="503" t="s">
        <v>1026</v>
      </c>
      <c r="D6" s="504" t="s">
        <v>1027</v>
      </c>
    </row>
    <row r="7" s="96" customFormat="1" ht="17" customHeight="1" spans="1:4">
      <c r="A7" s="505" t="s">
        <v>361</v>
      </c>
      <c r="B7" s="506">
        <f t="shared" ref="B7:B28" si="0">C7+D7</f>
        <v>93874</v>
      </c>
      <c r="C7" s="506">
        <f>SUM(C8:C28)</f>
        <v>68384</v>
      </c>
      <c r="D7" s="507">
        <f>SUM(D8:D28)</f>
        <v>25490</v>
      </c>
    </row>
    <row r="8" s="96" customFormat="1" ht="17" customHeight="1" spans="1:4">
      <c r="A8" s="505" t="s">
        <v>1028</v>
      </c>
      <c r="B8" s="506">
        <f t="shared" si="0"/>
        <v>7947</v>
      </c>
      <c r="C8" s="506">
        <v>5551</v>
      </c>
      <c r="D8" s="507">
        <v>2396</v>
      </c>
    </row>
    <row r="9" s="96" customFormat="1" ht="17" customHeight="1" spans="1:4">
      <c r="A9" s="505" t="s">
        <v>1029</v>
      </c>
      <c r="B9" s="506">
        <f t="shared" si="0"/>
        <v>7598</v>
      </c>
      <c r="C9" s="506">
        <v>5762</v>
      </c>
      <c r="D9" s="507">
        <v>1836</v>
      </c>
    </row>
    <row r="10" s="96" customFormat="1" ht="17" customHeight="1" spans="1:4">
      <c r="A10" s="505" t="s">
        <v>1030</v>
      </c>
      <c r="B10" s="506">
        <f t="shared" si="0"/>
        <v>5049</v>
      </c>
      <c r="C10" s="506">
        <v>3822</v>
      </c>
      <c r="D10" s="507">
        <v>1227</v>
      </c>
    </row>
    <row r="11" s="96" customFormat="1" ht="17" customHeight="1" spans="1:4">
      <c r="A11" s="505" t="s">
        <v>1031</v>
      </c>
      <c r="B11" s="506">
        <f t="shared" si="0"/>
        <v>2814</v>
      </c>
      <c r="C11" s="506">
        <v>2031</v>
      </c>
      <c r="D11" s="507">
        <v>783</v>
      </c>
    </row>
    <row r="12" s="96" customFormat="1" ht="17" customHeight="1" spans="1:4">
      <c r="A12" s="505" t="s">
        <v>1032</v>
      </c>
      <c r="B12" s="506">
        <f t="shared" si="0"/>
        <v>5714</v>
      </c>
      <c r="C12" s="506">
        <v>4475</v>
      </c>
      <c r="D12" s="507">
        <v>1239</v>
      </c>
    </row>
    <row r="13" ht="17" customHeight="1" spans="1:4">
      <c r="A13" s="505" t="s">
        <v>1033</v>
      </c>
      <c r="B13" s="506">
        <f t="shared" si="0"/>
        <v>5184</v>
      </c>
      <c r="C13" s="506">
        <v>4051</v>
      </c>
      <c r="D13" s="507">
        <v>1133</v>
      </c>
    </row>
    <row r="14" s="96" customFormat="1" ht="17" customHeight="1" spans="1:4">
      <c r="A14" s="505" t="s">
        <v>1034</v>
      </c>
      <c r="B14" s="506">
        <f t="shared" si="0"/>
        <v>5915</v>
      </c>
      <c r="C14" s="506">
        <v>4509</v>
      </c>
      <c r="D14" s="507">
        <v>1406</v>
      </c>
    </row>
    <row r="15" ht="17" customHeight="1" spans="1:4">
      <c r="A15" s="505" t="s">
        <v>1035</v>
      </c>
      <c r="B15" s="506">
        <f t="shared" si="0"/>
        <v>6163</v>
      </c>
      <c r="C15" s="506">
        <v>4354</v>
      </c>
      <c r="D15" s="507">
        <v>1809</v>
      </c>
    </row>
    <row r="16" ht="17" customHeight="1" spans="1:4">
      <c r="A16" s="505" t="s">
        <v>1036</v>
      </c>
      <c r="B16" s="506">
        <f t="shared" si="0"/>
        <v>4626</v>
      </c>
      <c r="C16" s="506">
        <v>3435</v>
      </c>
      <c r="D16" s="507">
        <v>1191</v>
      </c>
    </row>
    <row r="17" ht="17" customHeight="1" spans="1:4">
      <c r="A17" s="505" t="s">
        <v>1037</v>
      </c>
      <c r="B17" s="506">
        <f t="shared" si="0"/>
        <v>4120</v>
      </c>
      <c r="C17" s="506">
        <v>2957</v>
      </c>
      <c r="D17" s="507">
        <v>1163</v>
      </c>
    </row>
    <row r="18" ht="17" customHeight="1" spans="1:4">
      <c r="A18" s="505" t="s">
        <v>1038</v>
      </c>
      <c r="B18" s="506">
        <f t="shared" si="0"/>
        <v>5746</v>
      </c>
      <c r="C18" s="506">
        <v>4277</v>
      </c>
      <c r="D18" s="507">
        <v>1469</v>
      </c>
    </row>
    <row r="19" s="96" customFormat="1" ht="17" customHeight="1" spans="1:4">
      <c r="A19" s="505" t="s">
        <v>1039</v>
      </c>
      <c r="B19" s="506">
        <f t="shared" si="0"/>
        <v>4579</v>
      </c>
      <c r="C19" s="506">
        <v>3321</v>
      </c>
      <c r="D19" s="507">
        <v>1258</v>
      </c>
    </row>
    <row r="20" s="96" customFormat="1" ht="17" customHeight="1" spans="1:4">
      <c r="A20" s="505" t="s">
        <v>1040</v>
      </c>
      <c r="B20" s="506">
        <f t="shared" si="0"/>
        <v>4146</v>
      </c>
      <c r="C20" s="506">
        <v>2815</v>
      </c>
      <c r="D20" s="507">
        <v>1331</v>
      </c>
    </row>
    <row r="21" s="96" customFormat="1" ht="17" customHeight="1" spans="1:4">
      <c r="A21" s="505" t="s">
        <v>1041</v>
      </c>
      <c r="B21" s="506">
        <f t="shared" si="0"/>
        <v>4399</v>
      </c>
      <c r="C21" s="506">
        <v>3380</v>
      </c>
      <c r="D21" s="507">
        <v>1019</v>
      </c>
    </row>
    <row r="22" s="96" customFormat="1" ht="17" customHeight="1" spans="1:4">
      <c r="A22" s="505" t="s">
        <v>1042</v>
      </c>
      <c r="B22" s="506">
        <f t="shared" si="0"/>
        <v>3708</v>
      </c>
      <c r="C22" s="506">
        <v>2265</v>
      </c>
      <c r="D22" s="507">
        <v>1443</v>
      </c>
    </row>
    <row r="23" s="96" customFormat="1" ht="17" customHeight="1" spans="1:4">
      <c r="A23" s="505" t="s">
        <v>1043</v>
      </c>
      <c r="B23" s="506">
        <f t="shared" si="0"/>
        <v>1685</v>
      </c>
      <c r="C23" s="506">
        <v>1218</v>
      </c>
      <c r="D23" s="507">
        <v>467</v>
      </c>
    </row>
    <row r="24" s="96" customFormat="1" ht="17" customHeight="1" spans="1:4">
      <c r="A24" s="505" t="s">
        <v>1044</v>
      </c>
      <c r="B24" s="506">
        <f t="shared" si="0"/>
        <v>3692</v>
      </c>
      <c r="C24" s="506">
        <v>2722</v>
      </c>
      <c r="D24" s="507">
        <v>970</v>
      </c>
    </row>
    <row r="25" s="96" customFormat="1" ht="17" customHeight="1" spans="1:4">
      <c r="A25" s="505" t="s">
        <v>1045</v>
      </c>
      <c r="B25" s="506">
        <f t="shared" si="0"/>
        <v>3043</v>
      </c>
      <c r="C25" s="506">
        <v>2233</v>
      </c>
      <c r="D25" s="507">
        <v>810</v>
      </c>
    </row>
    <row r="26" s="96" customFormat="1" ht="17" customHeight="1" spans="1:4">
      <c r="A26" s="505" t="s">
        <v>1046</v>
      </c>
      <c r="B26" s="506">
        <f t="shared" si="0"/>
        <v>2708</v>
      </c>
      <c r="C26" s="506">
        <v>1825</v>
      </c>
      <c r="D26" s="507">
        <v>883</v>
      </c>
    </row>
    <row r="27" s="96" customFormat="1" ht="17" customHeight="1" spans="1:4">
      <c r="A27" s="505" t="s">
        <v>1047</v>
      </c>
      <c r="B27" s="506">
        <f t="shared" si="0"/>
        <v>2139</v>
      </c>
      <c r="C27" s="506">
        <v>1656</v>
      </c>
      <c r="D27" s="507">
        <v>483</v>
      </c>
    </row>
    <row r="28" s="96" customFormat="1" ht="17" customHeight="1" spans="1:4">
      <c r="A28" s="508" t="s">
        <v>1048</v>
      </c>
      <c r="B28" s="509">
        <f t="shared" si="0"/>
        <v>2899</v>
      </c>
      <c r="C28" s="509">
        <v>1725</v>
      </c>
      <c r="D28" s="510">
        <v>1174</v>
      </c>
    </row>
  </sheetData>
  <mergeCells count="4">
    <mergeCell ref="A2:D2"/>
    <mergeCell ref="A3:D3"/>
    <mergeCell ref="B5:D5"/>
    <mergeCell ref="A5:A6"/>
  </mergeCells>
  <printOptions horizontalCentered="1"/>
  <pageMargins left="0.393055555555556" right="0.393055555555556" top="0.314583333333333" bottom="0.393055555555556" header="0.236111111111111" footer="0.236111111111111"/>
  <pageSetup paperSize="9" firstPageNumber="21" fitToHeight="0" orientation="portrait" useFirstPageNumber="1" horizontalDpi="600"/>
  <headerFooter differentOddEven="1">
    <oddFooter>&amp;C— &amp;P —</oddFooter>
    <evenFooter>&amp;C— &amp;P —</even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37"/>
  <sheetViews>
    <sheetView showZeros="0" workbookViewId="0">
      <selection activeCell="A1" sqref="A1"/>
    </sheetView>
  </sheetViews>
  <sheetFormatPr defaultColWidth="9" defaultRowHeight="13.5" outlineLevelCol="3"/>
  <cols>
    <col min="1" max="1" width="32.625" style="457" customWidth="1"/>
    <col min="2" max="2" width="12" style="457" customWidth="1"/>
    <col min="3" max="3" width="37.6333333333333" style="458" customWidth="1"/>
    <col min="4" max="4" width="13" style="459" customWidth="1"/>
    <col min="5" max="5" width="12.8833333333333" style="456"/>
    <col min="6" max="250" width="9" style="456"/>
    <col min="251" max="251" width="42.6333333333333" style="456" customWidth="1"/>
    <col min="252" max="252" width="15.25" style="456" customWidth="1"/>
    <col min="253" max="253" width="41.6333333333333" style="456" customWidth="1"/>
    <col min="254" max="254" width="14.25" style="456" customWidth="1"/>
    <col min="255" max="506" width="9" style="456"/>
    <col min="507" max="507" width="42.6333333333333" style="456" customWidth="1"/>
    <col min="508" max="508" width="15.25" style="456" customWidth="1"/>
    <col min="509" max="509" width="41.6333333333333" style="456" customWidth="1"/>
    <col min="510" max="510" width="14.25" style="456" customWidth="1"/>
    <col min="511" max="762" width="9" style="456"/>
    <col min="763" max="763" width="42.6333333333333" style="456" customWidth="1"/>
    <col min="764" max="764" width="15.25" style="456" customWidth="1"/>
    <col min="765" max="765" width="41.6333333333333" style="456" customWidth="1"/>
    <col min="766" max="766" width="14.25" style="456" customWidth="1"/>
    <col min="767" max="1018" width="9" style="456"/>
    <col min="1019" max="1019" width="42.6333333333333" style="456" customWidth="1"/>
    <col min="1020" max="1020" width="15.25" style="456" customWidth="1"/>
    <col min="1021" max="1021" width="41.6333333333333" style="456" customWidth="1"/>
    <col min="1022" max="1022" width="14.25" style="456" customWidth="1"/>
    <col min="1023" max="1274" width="9" style="456"/>
    <col min="1275" max="1275" width="42.6333333333333" style="456" customWidth="1"/>
    <col min="1276" max="1276" width="15.25" style="456" customWidth="1"/>
    <col min="1277" max="1277" width="41.6333333333333" style="456" customWidth="1"/>
    <col min="1278" max="1278" width="14.25" style="456" customWidth="1"/>
    <col min="1279" max="1530" width="9" style="456"/>
    <col min="1531" max="1531" width="42.6333333333333" style="456" customWidth="1"/>
    <col min="1532" max="1532" width="15.25" style="456" customWidth="1"/>
    <col min="1533" max="1533" width="41.6333333333333" style="456" customWidth="1"/>
    <col min="1534" max="1534" width="14.25" style="456" customWidth="1"/>
    <col min="1535" max="1786" width="9" style="456"/>
    <col min="1787" max="1787" width="42.6333333333333" style="456" customWidth="1"/>
    <col min="1788" max="1788" width="15.25" style="456" customWidth="1"/>
    <col min="1789" max="1789" width="41.6333333333333" style="456" customWidth="1"/>
    <col min="1790" max="1790" width="14.25" style="456" customWidth="1"/>
    <col min="1791" max="2042" width="9" style="456"/>
    <col min="2043" max="2043" width="42.6333333333333" style="456" customWidth="1"/>
    <col min="2044" max="2044" width="15.25" style="456" customWidth="1"/>
    <col min="2045" max="2045" width="41.6333333333333" style="456" customWidth="1"/>
    <col min="2046" max="2046" width="14.25" style="456" customWidth="1"/>
    <col min="2047" max="2298" width="9" style="456"/>
    <col min="2299" max="2299" width="42.6333333333333" style="456" customWidth="1"/>
    <col min="2300" max="2300" width="15.25" style="456" customWidth="1"/>
    <col min="2301" max="2301" width="41.6333333333333" style="456" customWidth="1"/>
    <col min="2302" max="2302" width="14.25" style="456" customWidth="1"/>
    <col min="2303" max="2554" width="9" style="456"/>
    <col min="2555" max="2555" width="42.6333333333333" style="456" customWidth="1"/>
    <col min="2556" max="2556" width="15.25" style="456" customWidth="1"/>
    <col min="2557" max="2557" width="41.6333333333333" style="456" customWidth="1"/>
    <col min="2558" max="2558" width="14.25" style="456" customWidth="1"/>
    <col min="2559" max="2810" width="9" style="456"/>
    <col min="2811" max="2811" width="42.6333333333333" style="456" customWidth="1"/>
    <col min="2812" max="2812" width="15.25" style="456" customWidth="1"/>
    <col min="2813" max="2813" width="41.6333333333333" style="456" customWidth="1"/>
    <col min="2814" max="2814" width="14.25" style="456" customWidth="1"/>
    <col min="2815" max="3066" width="9" style="456"/>
    <col min="3067" max="3067" width="42.6333333333333" style="456" customWidth="1"/>
    <col min="3068" max="3068" width="15.25" style="456" customWidth="1"/>
    <col min="3069" max="3069" width="41.6333333333333" style="456" customWidth="1"/>
    <col min="3070" max="3070" width="14.25" style="456" customWidth="1"/>
    <col min="3071" max="3322" width="9" style="456"/>
    <col min="3323" max="3323" width="42.6333333333333" style="456" customWidth="1"/>
    <col min="3324" max="3324" width="15.25" style="456" customWidth="1"/>
    <col min="3325" max="3325" width="41.6333333333333" style="456" customWidth="1"/>
    <col min="3326" max="3326" width="14.25" style="456" customWidth="1"/>
    <col min="3327" max="3578" width="9" style="456"/>
    <col min="3579" max="3579" width="42.6333333333333" style="456" customWidth="1"/>
    <col min="3580" max="3580" width="15.25" style="456" customWidth="1"/>
    <col min="3581" max="3581" width="41.6333333333333" style="456" customWidth="1"/>
    <col min="3582" max="3582" width="14.25" style="456" customWidth="1"/>
    <col min="3583" max="3834" width="9" style="456"/>
    <col min="3835" max="3835" width="42.6333333333333" style="456" customWidth="1"/>
    <col min="3836" max="3836" width="15.25" style="456" customWidth="1"/>
    <col min="3837" max="3837" width="41.6333333333333" style="456" customWidth="1"/>
    <col min="3838" max="3838" width="14.25" style="456" customWidth="1"/>
    <col min="3839" max="4090" width="9" style="456"/>
    <col min="4091" max="4091" width="42.6333333333333" style="456" customWidth="1"/>
    <col min="4092" max="4092" width="15.25" style="456" customWidth="1"/>
    <col min="4093" max="4093" width="41.6333333333333" style="456" customWidth="1"/>
    <col min="4094" max="4094" width="14.25" style="456" customWidth="1"/>
    <col min="4095" max="4346" width="9" style="456"/>
    <col min="4347" max="4347" width="42.6333333333333" style="456" customWidth="1"/>
    <col min="4348" max="4348" width="15.25" style="456" customWidth="1"/>
    <col min="4349" max="4349" width="41.6333333333333" style="456" customWidth="1"/>
    <col min="4350" max="4350" width="14.25" style="456" customWidth="1"/>
    <col min="4351" max="4602" width="9" style="456"/>
    <col min="4603" max="4603" width="42.6333333333333" style="456" customWidth="1"/>
    <col min="4604" max="4604" width="15.25" style="456" customWidth="1"/>
    <col min="4605" max="4605" width="41.6333333333333" style="456" customWidth="1"/>
    <col min="4606" max="4606" width="14.25" style="456" customWidth="1"/>
    <col min="4607" max="4858" width="9" style="456"/>
    <col min="4859" max="4859" width="42.6333333333333" style="456" customWidth="1"/>
    <col min="4860" max="4860" width="15.25" style="456" customWidth="1"/>
    <col min="4861" max="4861" width="41.6333333333333" style="456" customWidth="1"/>
    <col min="4862" max="4862" width="14.25" style="456" customWidth="1"/>
    <col min="4863" max="5114" width="9" style="456"/>
    <col min="5115" max="5115" width="42.6333333333333" style="456" customWidth="1"/>
    <col min="5116" max="5116" width="15.25" style="456" customWidth="1"/>
    <col min="5117" max="5117" width="41.6333333333333" style="456" customWidth="1"/>
    <col min="5118" max="5118" width="14.25" style="456" customWidth="1"/>
    <col min="5119" max="5370" width="9" style="456"/>
    <col min="5371" max="5371" width="42.6333333333333" style="456" customWidth="1"/>
    <col min="5372" max="5372" width="15.25" style="456" customWidth="1"/>
    <col min="5373" max="5373" width="41.6333333333333" style="456" customWidth="1"/>
    <col min="5374" max="5374" width="14.25" style="456" customWidth="1"/>
    <col min="5375" max="5626" width="9" style="456"/>
    <col min="5627" max="5627" width="42.6333333333333" style="456" customWidth="1"/>
    <col min="5628" max="5628" width="15.25" style="456" customWidth="1"/>
    <col min="5629" max="5629" width="41.6333333333333" style="456" customWidth="1"/>
    <col min="5630" max="5630" width="14.25" style="456" customWidth="1"/>
    <col min="5631" max="5882" width="9" style="456"/>
    <col min="5883" max="5883" width="42.6333333333333" style="456" customWidth="1"/>
    <col min="5884" max="5884" width="15.25" style="456" customWidth="1"/>
    <col min="5885" max="5885" width="41.6333333333333" style="456" customWidth="1"/>
    <col min="5886" max="5886" width="14.25" style="456" customWidth="1"/>
    <col min="5887" max="6138" width="9" style="456"/>
    <col min="6139" max="6139" width="42.6333333333333" style="456" customWidth="1"/>
    <col min="6140" max="6140" width="15.25" style="456" customWidth="1"/>
    <col min="6141" max="6141" width="41.6333333333333" style="456" customWidth="1"/>
    <col min="6142" max="6142" width="14.25" style="456" customWidth="1"/>
    <col min="6143" max="6394" width="9" style="456"/>
    <col min="6395" max="6395" width="42.6333333333333" style="456" customWidth="1"/>
    <col min="6396" max="6396" width="15.25" style="456" customWidth="1"/>
    <col min="6397" max="6397" width="41.6333333333333" style="456" customWidth="1"/>
    <col min="6398" max="6398" width="14.25" style="456" customWidth="1"/>
    <col min="6399" max="6650" width="9" style="456"/>
    <col min="6651" max="6651" width="42.6333333333333" style="456" customWidth="1"/>
    <col min="6652" max="6652" width="15.25" style="456" customWidth="1"/>
    <col min="6653" max="6653" width="41.6333333333333" style="456" customWidth="1"/>
    <col min="6654" max="6654" width="14.25" style="456" customWidth="1"/>
    <col min="6655" max="6906" width="9" style="456"/>
    <col min="6907" max="6907" width="42.6333333333333" style="456" customWidth="1"/>
    <col min="6908" max="6908" width="15.25" style="456" customWidth="1"/>
    <col min="6909" max="6909" width="41.6333333333333" style="456" customWidth="1"/>
    <col min="6910" max="6910" width="14.25" style="456" customWidth="1"/>
    <col min="6911" max="7162" width="9" style="456"/>
    <col min="7163" max="7163" width="42.6333333333333" style="456" customWidth="1"/>
    <col min="7164" max="7164" width="15.25" style="456" customWidth="1"/>
    <col min="7165" max="7165" width="41.6333333333333" style="456" customWidth="1"/>
    <col min="7166" max="7166" width="14.25" style="456" customWidth="1"/>
    <col min="7167" max="7418" width="9" style="456"/>
    <col min="7419" max="7419" width="42.6333333333333" style="456" customWidth="1"/>
    <col min="7420" max="7420" width="15.25" style="456" customWidth="1"/>
    <col min="7421" max="7421" width="41.6333333333333" style="456" customWidth="1"/>
    <col min="7422" max="7422" width="14.25" style="456" customWidth="1"/>
    <col min="7423" max="7674" width="9" style="456"/>
    <col min="7675" max="7675" width="42.6333333333333" style="456" customWidth="1"/>
    <col min="7676" max="7676" width="15.25" style="456" customWidth="1"/>
    <col min="7677" max="7677" width="41.6333333333333" style="456" customWidth="1"/>
    <col min="7678" max="7678" width="14.25" style="456" customWidth="1"/>
    <col min="7679" max="7930" width="9" style="456"/>
    <col min="7931" max="7931" width="42.6333333333333" style="456" customWidth="1"/>
    <col min="7932" max="7932" width="15.25" style="456" customWidth="1"/>
    <col min="7933" max="7933" width="41.6333333333333" style="456" customWidth="1"/>
    <col min="7934" max="7934" width="14.25" style="456" customWidth="1"/>
    <col min="7935" max="8186" width="9" style="456"/>
    <col min="8187" max="8187" width="42.6333333333333" style="456" customWidth="1"/>
    <col min="8188" max="8188" width="15.25" style="456" customWidth="1"/>
    <col min="8189" max="8189" width="41.6333333333333" style="456" customWidth="1"/>
    <col min="8190" max="8190" width="14.25" style="456" customWidth="1"/>
    <col min="8191" max="8442" width="9" style="456"/>
    <col min="8443" max="8443" width="42.6333333333333" style="456" customWidth="1"/>
    <col min="8444" max="8444" width="15.25" style="456" customWidth="1"/>
    <col min="8445" max="8445" width="41.6333333333333" style="456" customWidth="1"/>
    <col min="8446" max="8446" width="14.25" style="456" customWidth="1"/>
    <col min="8447" max="8698" width="9" style="456"/>
    <col min="8699" max="8699" width="42.6333333333333" style="456" customWidth="1"/>
    <col min="8700" max="8700" width="15.25" style="456" customWidth="1"/>
    <col min="8701" max="8701" width="41.6333333333333" style="456" customWidth="1"/>
    <col min="8702" max="8702" width="14.25" style="456" customWidth="1"/>
    <col min="8703" max="8954" width="9" style="456"/>
    <col min="8955" max="8955" width="42.6333333333333" style="456" customWidth="1"/>
    <col min="8956" max="8956" width="15.25" style="456" customWidth="1"/>
    <col min="8957" max="8957" width="41.6333333333333" style="456" customWidth="1"/>
    <col min="8958" max="8958" width="14.25" style="456" customWidth="1"/>
    <col min="8959" max="9210" width="9" style="456"/>
    <col min="9211" max="9211" width="42.6333333333333" style="456" customWidth="1"/>
    <col min="9212" max="9212" width="15.25" style="456" customWidth="1"/>
    <col min="9213" max="9213" width="41.6333333333333" style="456" customWidth="1"/>
    <col min="9214" max="9214" width="14.25" style="456" customWidth="1"/>
    <col min="9215" max="9466" width="9" style="456"/>
    <col min="9467" max="9467" width="42.6333333333333" style="456" customWidth="1"/>
    <col min="9468" max="9468" width="15.25" style="456" customWidth="1"/>
    <col min="9469" max="9469" width="41.6333333333333" style="456" customWidth="1"/>
    <col min="9470" max="9470" width="14.25" style="456" customWidth="1"/>
    <col min="9471" max="9722" width="9" style="456"/>
    <col min="9723" max="9723" width="42.6333333333333" style="456" customWidth="1"/>
    <col min="9724" max="9724" width="15.25" style="456" customWidth="1"/>
    <col min="9725" max="9725" width="41.6333333333333" style="456" customWidth="1"/>
    <col min="9726" max="9726" width="14.25" style="456" customWidth="1"/>
    <col min="9727" max="9978" width="9" style="456"/>
    <col min="9979" max="9979" width="42.6333333333333" style="456" customWidth="1"/>
    <col min="9980" max="9980" width="15.25" style="456" customWidth="1"/>
    <col min="9981" max="9981" width="41.6333333333333" style="456" customWidth="1"/>
    <col min="9982" max="9982" width="14.25" style="456" customWidth="1"/>
    <col min="9983" max="10234" width="9" style="456"/>
    <col min="10235" max="10235" width="42.6333333333333" style="456" customWidth="1"/>
    <col min="10236" max="10236" width="15.25" style="456" customWidth="1"/>
    <col min="10237" max="10237" width="41.6333333333333" style="456" customWidth="1"/>
    <col min="10238" max="10238" width="14.25" style="456" customWidth="1"/>
    <col min="10239" max="10490" width="9" style="456"/>
    <col min="10491" max="10491" width="42.6333333333333" style="456" customWidth="1"/>
    <col min="10492" max="10492" width="15.25" style="456" customWidth="1"/>
    <col min="10493" max="10493" width="41.6333333333333" style="456" customWidth="1"/>
    <col min="10494" max="10494" width="14.25" style="456" customWidth="1"/>
    <col min="10495" max="10746" width="9" style="456"/>
    <col min="10747" max="10747" width="42.6333333333333" style="456" customWidth="1"/>
    <col min="10748" max="10748" width="15.25" style="456" customWidth="1"/>
    <col min="10749" max="10749" width="41.6333333333333" style="456" customWidth="1"/>
    <col min="10750" max="10750" width="14.25" style="456" customWidth="1"/>
    <col min="10751" max="11002" width="9" style="456"/>
    <col min="11003" max="11003" width="42.6333333333333" style="456" customWidth="1"/>
    <col min="11004" max="11004" width="15.25" style="456" customWidth="1"/>
    <col min="11005" max="11005" width="41.6333333333333" style="456" customWidth="1"/>
    <col min="11006" max="11006" width="14.25" style="456" customWidth="1"/>
    <col min="11007" max="11258" width="9" style="456"/>
    <col min="11259" max="11259" width="42.6333333333333" style="456" customWidth="1"/>
    <col min="11260" max="11260" width="15.25" style="456" customWidth="1"/>
    <col min="11261" max="11261" width="41.6333333333333" style="456" customWidth="1"/>
    <col min="11262" max="11262" width="14.25" style="456" customWidth="1"/>
    <col min="11263" max="11514" width="9" style="456"/>
    <col min="11515" max="11515" width="42.6333333333333" style="456" customWidth="1"/>
    <col min="11516" max="11516" width="15.25" style="456" customWidth="1"/>
    <col min="11517" max="11517" width="41.6333333333333" style="456" customWidth="1"/>
    <col min="11518" max="11518" width="14.25" style="456" customWidth="1"/>
    <col min="11519" max="11770" width="9" style="456"/>
    <col min="11771" max="11771" width="42.6333333333333" style="456" customWidth="1"/>
    <col min="11772" max="11772" width="15.25" style="456" customWidth="1"/>
    <col min="11773" max="11773" width="41.6333333333333" style="456" customWidth="1"/>
    <col min="11774" max="11774" width="14.25" style="456" customWidth="1"/>
    <col min="11775" max="12026" width="9" style="456"/>
    <col min="12027" max="12027" width="42.6333333333333" style="456" customWidth="1"/>
    <col min="12028" max="12028" width="15.25" style="456" customWidth="1"/>
    <col min="12029" max="12029" width="41.6333333333333" style="456" customWidth="1"/>
    <col min="12030" max="12030" width="14.25" style="456" customWidth="1"/>
    <col min="12031" max="12282" width="9" style="456"/>
    <col min="12283" max="12283" width="42.6333333333333" style="456" customWidth="1"/>
    <col min="12284" max="12284" width="15.25" style="456" customWidth="1"/>
    <col min="12285" max="12285" width="41.6333333333333" style="456" customWidth="1"/>
    <col min="12286" max="12286" width="14.25" style="456" customWidth="1"/>
    <col min="12287" max="12538" width="9" style="456"/>
    <col min="12539" max="12539" width="42.6333333333333" style="456" customWidth="1"/>
    <col min="12540" max="12540" width="15.25" style="456" customWidth="1"/>
    <col min="12541" max="12541" width="41.6333333333333" style="456" customWidth="1"/>
    <col min="12542" max="12542" width="14.25" style="456" customWidth="1"/>
    <col min="12543" max="12794" width="9" style="456"/>
    <col min="12795" max="12795" width="42.6333333333333" style="456" customWidth="1"/>
    <col min="12796" max="12796" width="15.25" style="456" customWidth="1"/>
    <col min="12797" max="12797" width="41.6333333333333" style="456" customWidth="1"/>
    <col min="12798" max="12798" width="14.25" style="456" customWidth="1"/>
    <col min="12799" max="13050" width="9" style="456"/>
    <col min="13051" max="13051" width="42.6333333333333" style="456" customWidth="1"/>
    <col min="13052" max="13052" width="15.25" style="456" customWidth="1"/>
    <col min="13053" max="13053" width="41.6333333333333" style="456" customWidth="1"/>
    <col min="13054" max="13054" width="14.25" style="456" customWidth="1"/>
    <col min="13055" max="13306" width="9" style="456"/>
    <col min="13307" max="13307" width="42.6333333333333" style="456" customWidth="1"/>
    <col min="13308" max="13308" width="15.25" style="456" customWidth="1"/>
    <col min="13309" max="13309" width="41.6333333333333" style="456" customWidth="1"/>
    <col min="13310" max="13310" width="14.25" style="456" customWidth="1"/>
    <col min="13311" max="13562" width="9" style="456"/>
    <col min="13563" max="13563" width="42.6333333333333" style="456" customWidth="1"/>
    <col min="13564" max="13564" width="15.25" style="456" customWidth="1"/>
    <col min="13565" max="13565" width="41.6333333333333" style="456" customWidth="1"/>
    <col min="13566" max="13566" width="14.25" style="456" customWidth="1"/>
    <col min="13567" max="13818" width="9" style="456"/>
    <col min="13819" max="13819" width="42.6333333333333" style="456" customWidth="1"/>
    <col min="13820" max="13820" width="15.25" style="456" customWidth="1"/>
    <col min="13821" max="13821" width="41.6333333333333" style="456" customWidth="1"/>
    <col min="13822" max="13822" width="14.25" style="456" customWidth="1"/>
    <col min="13823" max="14074" width="9" style="456"/>
    <col min="14075" max="14075" width="42.6333333333333" style="456" customWidth="1"/>
    <col min="14076" max="14076" width="15.25" style="456" customWidth="1"/>
    <col min="14077" max="14077" width="41.6333333333333" style="456" customWidth="1"/>
    <col min="14078" max="14078" width="14.25" style="456" customWidth="1"/>
    <col min="14079" max="14330" width="9" style="456"/>
    <col min="14331" max="14331" width="42.6333333333333" style="456" customWidth="1"/>
    <col min="14332" max="14332" width="15.25" style="456" customWidth="1"/>
    <col min="14333" max="14333" width="41.6333333333333" style="456" customWidth="1"/>
    <col min="14334" max="14334" width="14.25" style="456" customWidth="1"/>
    <col min="14335" max="14586" width="9" style="456"/>
    <col min="14587" max="14587" width="42.6333333333333" style="456" customWidth="1"/>
    <col min="14588" max="14588" width="15.25" style="456" customWidth="1"/>
    <col min="14589" max="14589" width="41.6333333333333" style="456" customWidth="1"/>
    <col min="14590" max="14590" width="14.25" style="456" customWidth="1"/>
    <col min="14591" max="14842" width="9" style="456"/>
    <col min="14843" max="14843" width="42.6333333333333" style="456" customWidth="1"/>
    <col min="14844" max="14844" width="15.25" style="456" customWidth="1"/>
    <col min="14845" max="14845" width="41.6333333333333" style="456" customWidth="1"/>
    <col min="14846" max="14846" width="14.25" style="456" customWidth="1"/>
    <col min="14847" max="15098" width="9" style="456"/>
    <col min="15099" max="15099" width="42.6333333333333" style="456" customWidth="1"/>
    <col min="15100" max="15100" width="15.25" style="456" customWidth="1"/>
    <col min="15101" max="15101" width="41.6333333333333" style="456" customWidth="1"/>
    <col min="15102" max="15102" width="14.25" style="456" customWidth="1"/>
    <col min="15103" max="15354" width="9" style="456"/>
    <col min="15355" max="15355" width="42.6333333333333" style="456" customWidth="1"/>
    <col min="15356" max="15356" width="15.25" style="456" customWidth="1"/>
    <col min="15357" max="15357" width="41.6333333333333" style="456" customWidth="1"/>
    <col min="15358" max="15358" width="14.25" style="456" customWidth="1"/>
    <col min="15359" max="15610" width="9" style="456"/>
    <col min="15611" max="15611" width="42.6333333333333" style="456" customWidth="1"/>
    <col min="15612" max="15612" width="15.25" style="456" customWidth="1"/>
    <col min="15613" max="15613" width="41.6333333333333" style="456" customWidth="1"/>
    <col min="15614" max="15614" width="14.25" style="456" customWidth="1"/>
    <col min="15615" max="15866" width="9" style="456"/>
    <col min="15867" max="15867" width="42.6333333333333" style="456" customWidth="1"/>
    <col min="15868" max="15868" width="15.25" style="456" customWidth="1"/>
    <col min="15869" max="15869" width="41.6333333333333" style="456" customWidth="1"/>
    <col min="15870" max="15870" width="14.25" style="456" customWidth="1"/>
    <col min="15871" max="16122" width="9" style="456"/>
    <col min="16123" max="16123" width="42.6333333333333" style="456" customWidth="1"/>
    <col min="16124" max="16124" width="15.25" style="456" customWidth="1"/>
    <col min="16125" max="16125" width="41.6333333333333" style="456" customWidth="1"/>
    <col min="16126" max="16126" width="14.25" style="456" customWidth="1"/>
    <col min="16127" max="16384" width="9" style="456"/>
  </cols>
  <sheetData>
    <row r="1" s="452" customFormat="1" ht="16.5" spans="1:1">
      <c r="A1" s="460" t="s">
        <v>1049</v>
      </c>
    </row>
    <row r="2" ht="27" customHeight="1" spans="1:4">
      <c r="A2" s="461" t="s">
        <v>1050</v>
      </c>
      <c r="B2" s="461"/>
      <c r="C2" s="461"/>
      <c r="D2" s="461"/>
    </row>
    <row r="3" ht="18.75" customHeight="1" spans="1:4">
      <c r="A3" s="462" t="s">
        <v>1</v>
      </c>
      <c r="B3" s="462"/>
      <c r="C3" s="463" t="s">
        <v>1051</v>
      </c>
      <c r="D3" s="463"/>
    </row>
    <row r="4" s="453" customFormat="1" ht="24.75" customHeight="1" spans="1:4">
      <c r="A4" s="464" t="s">
        <v>1052</v>
      </c>
      <c r="B4" s="465" t="s">
        <v>537</v>
      </c>
      <c r="C4" s="465" t="s">
        <v>1053</v>
      </c>
      <c r="D4" s="466" t="s">
        <v>537</v>
      </c>
    </row>
    <row r="5" s="454" customFormat="1" ht="23.25" customHeight="1" spans="1:4">
      <c r="A5" s="467" t="s">
        <v>1054</v>
      </c>
      <c r="B5" s="468">
        <v>54852</v>
      </c>
      <c r="C5" s="469" t="s">
        <v>1055</v>
      </c>
      <c r="D5" s="470">
        <f>D6+D21+D30</f>
        <v>7141</v>
      </c>
    </row>
    <row r="6" s="455" customFormat="1" ht="19.5" customHeight="1" spans="1:4">
      <c r="A6" s="471" t="s">
        <v>1056</v>
      </c>
      <c r="B6" s="472">
        <v>20040</v>
      </c>
      <c r="C6" s="473" t="s">
        <v>1057</v>
      </c>
      <c r="D6" s="474">
        <f>D7+D15+D16</f>
        <v>978</v>
      </c>
    </row>
    <row r="7" s="455" customFormat="1" ht="19.5" customHeight="1" spans="1:4">
      <c r="A7" s="475" t="s">
        <v>1058</v>
      </c>
      <c r="B7" s="476">
        <v>20040</v>
      </c>
      <c r="C7" s="477" t="s">
        <v>1059</v>
      </c>
      <c r="D7" s="478">
        <f>SUM(D8:D14)</f>
        <v>822</v>
      </c>
    </row>
    <row r="8" s="455" customFormat="1" ht="19.5" customHeight="1" spans="1:4">
      <c r="A8" s="471" t="s">
        <v>1060</v>
      </c>
      <c r="B8" s="472">
        <v>12819</v>
      </c>
      <c r="C8" s="477" t="s">
        <v>1061</v>
      </c>
      <c r="D8" s="478"/>
    </row>
    <row r="9" s="455" customFormat="1" ht="19.5" customHeight="1" spans="1:4">
      <c r="A9" s="475" t="s">
        <v>1062</v>
      </c>
      <c r="B9" s="476">
        <v>1896</v>
      </c>
      <c r="C9" s="477" t="s">
        <v>1063</v>
      </c>
      <c r="D9" s="478"/>
    </row>
    <row r="10" s="455" customFormat="1" ht="19.5" customHeight="1" spans="1:4">
      <c r="A10" s="475" t="s">
        <v>1064</v>
      </c>
      <c r="B10" s="476">
        <v>325</v>
      </c>
      <c r="C10" s="477" t="s">
        <v>1065</v>
      </c>
      <c r="D10" s="478"/>
    </row>
    <row r="11" s="455" customFormat="1" ht="19.5" customHeight="1" spans="1:4">
      <c r="A11" s="475" t="s">
        <v>1066</v>
      </c>
      <c r="B11" s="476">
        <v>406</v>
      </c>
      <c r="C11" s="477" t="s">
        <v>1067</v>
      </c>
      <c r="D11" s="478">
        <v>199</v>
      </c>
    </row>
    <row r="12" s="455" customFormat="1" ht="19.5" customHeight="1" spans="1:4">
      <c r="A12" s="475" t="s">
        <v>1068</v>
      </c>
      <c r="B12" s="476">
        <v>1165</v>
      </c>
      <c r="C12" s="477" t="s">
        <v>1069</v>
      </c>
      <c r="D12" s="478"/>
    </row>
    <row r="13" s="455" customFormat="1" ht="19.5" customHeight="1" spans="1:4">
      <c r="A13" s="475" t="s">
        <v>1070</v>
      </c>
      <c r="B13" s="476">
        <v>1903</v>
      </c>
      <c r="C13" s="477" t="s">
        <v>1071</v>
      </c>
      <c r="D13" s="478"/>
    </row>
    <row r="14" s="455" customFormat="1" ht="19.5" customHeight="1" spans="1:4">
      <c r="A14" s="475" t="s">
        <v>1072</v>
      </c>
      <c r="B14" s="476">
        <v>1903</v>
      </c>
      <c r="C14" s="477" t="s">
        <v>1073</v>
      </c>
      <c r="D14" s="478">
        <v>623</v>
      </c>
    </row>
    <row r="15" s="455" customFormat="1" ht="19.5" customHeight="1" spans="1:4">
      <c r="A15" s="475" t="s">
        <v>1058</v>
      </c>
      <c r="B15" s="476">
        <v>9020</v>
      </c>
      <c r="C15" s="477" t="s">
        <v>1074</v>
      </c>
      <c r="D15" s="478"/>
    </row>
    <row r="16" s="455" customFormat="1" ht="19.5" customHeight="1" spans="1:4">
      <c r="A16" s="471" t="s">
        <v>1075</v>
      </c>
      <c r="B16" s="472">
        <v>14105</v>
      </c>
      <c r="C16" s="477" t="s">
        <v>1076</v>
      </c>
      <c r="D16" s="478">
        <f>SUM(D17:D19)</f>
        <v>156</v>
      </c>
    </row>
    <row r="17" s="455" customFormat="1" ht="19.5" customHeight="1" spans="1:4">
      <c r="A17" s="475" t="s">
        <v>1077</v>
      </c>
      <c r="B17" s="476">
        <v>81</v>
      </c>
      <c r="C17" s="477" t="s">
        <v>1078</v>
      </c>
      <c r="D17" s="478"/>
    </row>
    <row r="18" s="455" customFormat="1" ht="19.5" customHeight="1" spans="1:4">
      <c r="A18" s="475" t="s">
        <v>1079</v>
      </c>
      <c r="B18" s="476">
        <v>81</v>
      </c>
      <c r="C18" s="477" t="s">
        <v>1080</v>
      </c>
      <c r="D18" s="478"/>
    </row>
    <row r="19" s="455" customFormat="1" ht="19.5" customHeight="1" spans="1:4">
      <c r="A19" s="475" t="s">
        <v>1081</v>
      </c>
      <c r="B19" s="476">
        <v>187</v>
      </c>
      <c r="C19" s="477" t="s">
        <v>1082</v>
      </c>
      <c r="D19" s="478">
        <v>156</v>
      </c>
    </row>
    <row r="20" s="455" customFormat="1" ht="19.5" customHeight="1" spans="1:4">
      <c r="A20" s="475" t="s">
        <v>1083</v>
      </c>
      <c r="B20" s="476">
        <v>187</v>
      </c>
      <c r="C20" s="479"/>
      <c r="D20" s="480"/>
    </row>
    <row r="21" s="455" customFormat="1" ht="19.5" customHeight="1" spans="1:4">
      <c r="A21" s="475" t="s">
        <v>1084</v>
      </c>
      <c r="B21" s="476">
        <v>537</v>
      </c>
      <c r="C21" s="473" t="s">
        <v>1085</v>
      </c>
      <c r="D21" s="474">
        <f>D22+D24+D27</f>
        <v>126</v>
      </c>
    </row>
    <row r="22" s="455" customFormat="1" ht="19.5" customHeight="1" spans="1:4">
      <c r="A22" s="475" t="s">
        <v>1079</v>
      </c>
      <c r="B22" s="476">
        <v>537</v>
      </c>
      <c r="C22" s="481" t="s">
        <v>1086</v>
      </c>
      <c r="D22" s="478">
        <f>D23</f>
        <v>0</v>
      </c>
    </row>
    <row r="23" s="456" customFormat="1" ht="19.5" customHeight="1" spans="1:4">
      <c r="A23" s="475" t="s">
        <v>1058</v>
      </c>
      <c r="B23" s="476">
        <v>13300</v>
      </c>
      <c r="C23" s="477" t="s">
        <v>1087</v>
      </c>
      <c r="D23" s="478"/>
    </row>
    <row r="24" s="456" customFormat="1" ht="19.5" customHeight="1" spans="1:4">
      <c r="A24" s="471" t="s">
        <v>1088</v>
      </c>
      <c r="B24" s="472">
        <v>3675</v>
      </c>
      <c r="C24" s="481" t="s">
        <v>1089</v>
      </c>
      <c r="D24" s="478">
        <f>D25+D26</f>
        <v>34</v>
      </c>
    </row>
    <row r="25" s="456" customFormat="1" ht="19.5" customHeight="1" spans="1:4">
      <c r="A25" s="475" t="s">
        <v>1058</v>
      </c>
      <c r="B25" s="476">
        <v>3675</v>
      </c>
      <c r="C25" s="481" t="s">
        <v>1090</v>
      </c>
      <c r="D25" s="478">
        <v>4</v>
      </c>
    </row>
    <row r="26" s="456" customFormat="1" ht="19.5" customHeight="1" spans="1:4">
      <c r="A26" s="471" t="s">
        <v>1091</v>
      </c>
      <c r="B26" s="472">
        <v>1305</v>
      </c>
      <c r="C26" s="477" t="s">
        <v>1087</v>
      </c>
      <c r="D26" s="478">
        <v>30</v>
      </c>
    </row>
    <row r="27" s="456" customFormat="1" ht="19.5" customHeight="1" spans="1:4">
      <c r="A27" s="475" t="s">
        <v>1058</v>
      </c>
      <c r="B27" s="476">
        <v>1305</v>
      </c>
      <c r="C27" s="481" t="s">
        <v>1092</v>
      </c>
      <c r="D27" s="478">
        <f>D28</f>
        <v>92</v>
      </c>
    </row>
    <row r="28" s="456" customFormat="1" ht="19.5" customHeight="1" spans="1:4">
      <c r="A28" s="471" t="s">
        <v>1093</v>
      </c>
      <c r="B28" s="472">
        <v>2908</v>
      </c>
      <c r="C28" s="477" t="s">
        <v>1087</v>
      </c>
      <c r="D28" s="478">
        <v>92</v>
      </c>
    </row>
    <row r="29" s="456" customFormat="1" ht="19.5" customHeight="1" spans="1:4">
      <c r="A29" s="475" t="s">
        <v>1094</v>
      </c>
      <c r="B29" s="476">
        <v>2908</v>
      </c>
      <c r="C29" s="482"/>
      <c r="D29" s="483"/>
    </row>
    <row r="30" s="456" customFormat="1" ht="19.5" customHeight="1" spans="1:4">
      <c r="A30" s="475" t="s">
        <v>1095</v>
      </c>
      <c r="B30" s="476">
        <v>2206</v>
      </c>
      <c r="C30" s="484" t="s">
        <v>1096</v>
      </c>
      <c r="D30" s="474">
        <f>D31+D33</f>
        <v>6037</v>
      </c>
    </row>
    <row r="31" s="456" customFormat="1" ht="19.5" customHeight="1" spans="1:4">
      <c r="A31" s="475" t="s">
        <v>1097</v>
      </c>
      <c r="B31" s="476">
        <v>9</v>
      </c>
      <c r="C31" s="481" t="s">
        <v>1098</v>
      </c>
      <c r="D31" s="478">
        <f>D32</f>
        <v>5944</v>
      </c>
    </row>
    <row r="32" s="456" customFormat="1" ht="19.5" customHeight="1" spans="1:4">
      <c r="A32" s="475" t="s">
        <v>1099</v>
      </c>
      <c r="B32" s="476">
        <v>403</v>
      </c>
      <c r="C32" s="477" t="s">
        <v>1100</v>
      </c>
      <c r="D32" s="478">
        <v>5944</v>
      </c>
    </row>
    <row r="33" s="456" customFormat="1" ht="19.5" customHeight="1" spans="1:4">
      <c r="A33" s="475" t="s">
        <v>1101</v>
      </c>
      <c r="B33" s="476">
        <v>120</v>
      </c>
      <c r="C33" s="481" t="s">
        <v>1102</v>
      </c>
      <c r="D33" s="478">
        <f>SUM(D34:D37)</f>
        <v>93</v>
      </c>
    </row>
    <row r="34" s="456" customFormat="1" ht="19.5" customHeight="1" spans="1:4">
      <c r="A34" s="475" t="s">
        <v>1103</v>
      </c>
      <c r="B34" s="476">
        <v>170</v>
      </c>
      <c r="C34" s="477" t="s">
        <v>1104</v>
      </c>
      <c r="D34" s="478"/>
    </row>
    <row r="35" s="456" customFormat="1" ht="19.5" customHeight="1" spans="1:4">
      <c r="A35" s="475" t="s">
        <v>1105</v>
      </c>
      <c r="B35" s="485">
        <v>0</v>
      </c>
      <c r="C35" s="477" t="s">
        <v>1106</v>
      </c>
      <c r="D35" s="478">
        <v>92</v>
      </c>
    </row>
    <row r="36" s="456" customFormat="1" ht="19.5" customHeight="1" spans="1:4">
      <c r="A36" s="475" t="s">
        <v>1107</v>
      </c>
      <c r="B36" s="485"/>
      <c r="C36" s="477" t="s">
        <v>1108</v>
      </c>
      <c r="D36" s="478">
        <v>0</v>
      </c>
    </row>
    <row r="37" s="456" customFormat="1" ht="21" customHeight="1" spans="1:4">
      <c r="A37" s="486" t="s">
        <v>1058</v>
      </c>
      <c r="B37" s="487"/>
      <c r="C37" s="488" t="s">
        <v>1109</v>
      </c>
      <c r="D37" s="489">
        <v>1</v>
      </c>
    </row>
  </sheetData>
  <mergeCells count="2">
    <mergeCell ref="A2:D2"/>
    <mergeCell ref="C3:D3"/>
  </mergeCells>
  <printOptions horizontalCentered="1"/>
  <pageMargins left="0.393055555555556" right="0.393055555555556" top="0.314583333333333" bottom="0.393055555555556" header="0.236111111111111" footer="0.236111111111111"/>
  <pageSetup paperSize="9" firstPageNumber="22" fitToHeight="0" orientation="portrait" useFirstPageNumber="1" horizontalDpi="600"/>
  <headerFooter differentOddEven="1">
    <oddFooter>&amp;C— &amp;P —</oddFooter>
    <evenFooter>&amp;C— &amp;P —</even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L8"/>
  <sheetViews>
    <sheetView showZeros="0" workbookViewId="0">
      <selection activeCell="A1" sqref="A1:D1"/>
    </sheetView>
  </sheetViews>
  <sheetFormatPr defaultColWidth="9" defaultRowHeight="14.25" outlineLevelRow="7"/>
  <cols>
    <col min="1" max="1" width="11.1083333333333" style="422" customWidth="1"/>
    <col min="2" max="12" width="9.225" style="422" customWidth="1"/>
    <col min="13" max="239" width="9" style="422"/>
    <col min="240" max="240" width="32.1333333333333" style="422" customWidth="1"/>
    <col min="241" max="243" width="6.25" style="422" customWidth="1"/>
    <col min="244" max="249" width="6" style="422" customWidth="1"/>
    <col min="250" max="16384" width="9" style="422"/>
  </cols>
  <sheetData>
    <row r="1" s="388" customFormat="1" customHeight="1" spans="1:5">
      <c r="A1" s="423" t="s">
        <v>1110</v>
      </c>
      <c r="B1" s="423"/>
      <c r="C1" s="423"/>
      <c r="D1" s="423"/>
      <c r="E1" s="423"/>
    </row>
    <row r="2" ht="19.5" customHeight="1" spans="1:12">
      <c r="A2" s="438" t="s">
        <v>1111</v>
      </c>
      <c r="B2" s="438"/>
      <c r="C2" s="438"/>
      <c r="D2" s="438"/>
      <c r="E2" s="438"/>
      <c r="F2" s="438"/>
      <c r="G2" s="438"/>
      <c r="H2" s="438"/>
      <c r="I2" s="438"/>
      <c r="J2" s="438"/>
      <c r="K2" s="438"/>
      <c r="L2" s="438"/>
    </row>
    <row r="3" s="437" customFormat="1" ht="12" spans="9:12">
      <c r="I3" s="436"/>
      <c r="J3" s="436"/>
      <c r="K3" s="436" t="s">
        <v>1112</v>
      </c>
      <c r="L3" s="436"/>
    </row>
    <row r="4" ht="27" customHeight="1" spans="1:12">
      <c r="A4" s="439" t="s">
        <v>1113</v>
      </c>
      <c r="B4" s="440" t="s">
        <v>1114</v>
      </c>
      <c r="C4" s="440"/>
      <c r="D4" s="440"/>
      <c r="E4" s="440" t="s">
        <v>1115</v>
      </c>
      <c r="F4" s="440"/>
      <c r="G4" s="440"/>
      <c r="H4" s="440"/>
      <c r="I4" s="440"/>
      <c r="J4" s="440"/>
      <c r="K4" s="440"/>
      <c r="L4" s="440"/>
    </row>
    <row r="5" ht="28" customHeight="1" spans="1:12">
      <c r="A5" s="439"/>
      <c r="B5" s="441" t="s">
        <v>21</v>
      </c>
      <c r="C5" s="442" t="s">
        <v>1116</v>
      </c>
      <c r="D5" s="442" t="s">
        <v>1117</v>
      </c>
      <c r="E5" s="443" t="s">
        <v>21</v>
      </c>
      <c r="F5" s="444"/>
      <c r="G5" s="445" t="s">
        <v>1116</v>
      </c>
      <c r="H5" s="444"/>
      <c r="I5" s="445" t="s">
        <v>1117</v>
      </c>
      <c r="J5" s="444"/>
      <c r="K5" s="445" t="s">
        <v>1118</v>
      </c>
      <c r="L5" s="444"/>
    </row>
    <row r="6" ht="31.5" customHeight="1" spans="1:12">
      <c r="A6" s="439"/>
      <c r="B6" s="441"/>
      <c r="C6" s="442"/>
      <c r="D6" s="442"/>
      <c r="E6" s="446"/>
      <c r="F6" s="447" t="s">
        <v>1119</v>
      </c>
      <c r="G6" s="446"/>
      <c r="H6" s="447" t="s">
        <v>1119</v>
      </c>
      <c r="I6" s="446"/>
      <c r="J6" s="447" t="s">
        <v>1119</v>
      </c>
      <c r="K6" s="446"/>
      <c r="L6" s="447" t="s">
        <v>1119</v>
      </c>
    </row>
    <row r="7" s="421" customFormat="1" ht="27.95" customHeight="1" spans="1:12">
      <c r="A7" s="448" t="s">
        <v>605</v>
      </c>
      <c r="B7" s="449">
        <v>294.45</v>
      </c>
      <c r="C7" s="449">
        <v>107.24</v>
      </c>
      <c r="D7" s="449">
        <v>187.21</v>
      </c>
      <c r="E7" s="449">
        <v>294.45</v>
      </c>
      <c r="F7" s="449">
        <v>20.74</v>
      </c>
      <c r="G7" s="449">
        <v>107.07</v>
      </c>
      <c r="H7" s="450">
        <v>20.72</v>
      </c>
      <c r="I7" s="449">
        <v>187.21</v>
      </c>
      <c r="J7" s="450"/>
      <c r="K7" s="449">
        <v>0.17</v>
      </c>
      <c r="L7" s="450">
        <v>0.02</v>
      </c>
    </row>
    <row r="8" ht="34.5" customHeight="1" spans="1:12">
      <c r="A8" s="451" t="s">
        <v>1120</v>
      </c>
      <c r="B8" s="451"/>
      <c r="C8" s="451"/>
      <c r="D8" s="451"/>
      <c r="E8" s="451"/>
      <c r="F8" s="451"/>
      <c r="G8" s="451"/>
      <c r="H8" s="451"/>
      <c r="I8" s="451"/>
      <c r="J8" s="451"/>
      <c r="K8" s="451"/>
      <c r="L8" s="451"/>
    </row>
  </sheetData>
  <mergeCells count="15">
    <mergeCell ref="A1:D1"/>
    <mergeCell ref="A2:L2"/>
    <mergeCell ref="I3:J3"/>
    <mergeCell ref="K3:L3"/>
    <mergeCell ref="B4:D4"/>
    <mergeCell ref="E4:L4"/>
    <mergeCell ref="E5:F5"/>
    <mergeCell ref="G5:H5"/>
    <mergeCell ref="I5:J5"/>
    <mergeCell ref="K5:L5"/>
    <mergeCell ref="A8:L8"/>
    <mergeCell ref="A4:A6"/>
    <mergeCell ref="B5:B6"/>
    <mergeCell ref="C5:C6"/>
    <mergeCell ref="D5:D6"/>
  </mergeCells>
  <printOptions horizontalCentered="1"/>
  <pageMargins left="0.393055555555556" right="0.393055555555556" top="0.314583333333333" bottom="0.393055555555556" header="0.236111111111111" footer="0.236111111111111"/>
  <pageSetup paperSize="9" scale="85" firstPageNumber="23" fitToHeight="0" orientation="portrait" useFirstPageNumber="1" horizontalDpi="600"/>
  <headerFooter differentOddEven="1">
    <oddFooter>&amp;C— &amp;P —</oddFooter>
    <evenFooter>&amp;C— &amp;P —</even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7"/>
  <sheetViews>
    <sheetView showZeros="0" workbookViewId="0">
      <selection activeCell="A1" sqref="A1:D1"/>
    </sheetView>
  </sheetViews>
  <sheetFormatPr defaultColWidth="9" defaultRowHeight="14.25" outlineLevelRow="6"/>
  <cols>
    <col min="1" max="1" width="13.1083333333333" style="422" customWidth="1"/>
    <col min="2" max="2" width="9.225" style="422" customWidth="1"/>
    <col min="3" max="10" width="11.6333333333333" style="422" customWidth="1"/>
    <col min="11" max="229" width="9" style="422"/>
    <col min="230" max="230" width="32" style="422" customWidth="1"/>
    <col min="231" max="239" width="6.38333333333333" style="422" customWidth="1"/>
    <col min="240" max="16384" width="9" style="422"/>
  </cols>
  <sheetData>
    <row r="1" s="388" customFormat="1" ht="15" customHeight="1" spans="1:5">
      <c r="A1" s="423" t="s">
        <v>1121</v>
      </c>
      <c r="B1" s="423"/>
      <c r="C1" s="423"/>
      <c r="D1" s="423"/>
      <c r="E1" s="423"/>
    </row>
    <row r="2" ht="23.25" customHeight="1" spans="1:10">
      <c r="A2" s="424" t="s">
        <v>1122</v>
      </c>
      <c r="B2" s="424"/>
      <c r="C2" s="424"/>
      <c r="D2" s="424"/>
      <c r="E2" s="424"/>
      <c r="F2" s="424"/>
      <c r="G2" s="424"/>
      <c r="H2" s="424"/>
      <c r="I2" s="424"/>
      <c r="J2" s="424"/>
    </row>
    <row r="3" s="419" customFormat="1" ht="22" customHeight="1" spans="7:10">
      <c r="G3" s="425"/>
      <c r="J3" s="436" t="s">
        <v>1112</v>
      </c>
    </row>
    <row r="4" s="420" customFormat="1" ht="38" customHeight="1" spans="1:10">
      <c r="A4" s="426" t="s">
        <v>1113</v>
      </c>
      <c r="B4" s="427" t="s">
        <v>1123</v>
      </c>
      <c r="C4" s="428"/>
      <c r="D4" s="429"/>
      <c r="E4" s="426" t="s">
        <v>1124</v>
      </c>
      <c r="F4" s="426"/>
      <c r="G4" s="426"/>
      <c r="H4" s="426" t="s">
        <v>1125</v>
      </c>
      <c r="I4" s="426"/>
      <c r="J4" s="426"/>
    </row>
    <row r="5" s="420" customFormat="1" ht="33" customHeight="1" spans="1:10">
      <c r="A5" s="426"/>
      <c r="B5" s="430"/>
      <c r="C5" s="431" t="s">
        <v>1126</v>
      </c>
      <c r="D5" s="431" t="s">
        <v>1127</v>
      </c>
      <c r="E5" s="431" t="s">
        <v>21</v>
      </c>
      <c r="F5" s="431" t="s">
        <v>1126</v>
      </c>
      <c r="G5" s="431" t="s">
        <v>1127</v>
      </c>
      <c r="H5" s="431" t="s">
        <v>21</v>
      </c>
      <c r="I5" s="431" t="s">
        <v>1126</v>
      </c>
      <c r="J5" s="431" t="s">
        <v>1127</v>
      </c>
    </row>
    <row r="6" s="421" customFormat="1" ht="34" customHeight="1" spans="1:10">
      <c r="A6" s="432" t="s">
        <v>605</v>
      </c>
      <c r="B6" s="433">
        <v>40.93</v>
      </c>
      <c r="C6" s="433">
        <v>21.06</v>
      </c>
      <c r="D6" s="433">
        <v>19.87</v>
      </c>
      <c r="E6" s="434">
        <v>18.65</v>
      </c>
      <c r="F6" s="433">
        <v>18.65</v>
      </c>
      <c r="G6" s="433">
        <v>0</v>
      </c>
      <c r="H6" s="434">
        <v>22.28</v>
      </c>
      <c r="I6" s="433">
        <v>2.41</v>
      </c>
      <c r="J6" s="433">
        <v>19.87</v>
      </c>
    </row>
    <row r="7" ht="38.25" customHeight="1" spans="1:10">
      <c r="A7" s="435" t="s">
        <v>1128</v>
      </c>
      <c r="B7" s="435"/>
      <c r="C7" s="435"/>
      <c r="D7" s="435"/>
      <c r="E7" s="435"/>
      <c r="F7" s="435"/>
      <c r="G7" s="435"/>
      <c r="H7" s="435"/>
      <c r="I7" s="435"/>
      <c r="J7" s="435"/>
    </row>
  </sheetData>
  <mergeCells count="7">
    <mergeCell ref="A1:D1"/>
    <mergeCell ref="A2:J2"/>
    <mergeCell ref="B4:D4"/>
    <mergeCell ref="E4:G4"/>
    <mergeCell ref="H4:J4"/>
    <mergeCell ref="A7:J7"/>
    <mergeCell ref="A4:A5"/>
  </mergeCells>
  <printOptions horizontalCentered="1"/>
  <pageMargins left="0.393055555555556" right="0.393055555555556" top="0.314583333333333" bottom="0.393055555555556" header="0.236111111111111" footer="0.236111111111111"/>
  <pageSetup paperSize="9" scale="84" firstPageNumber="24" fitToHeight="0" orientation="portrait" useFirstPageNumber="1" horizontalDpi="600"/>
  <headerFooter differentOddEven="1">
    <oddFooter>&amp;C— &amp;P —</oddFooter>
    <evenFooter>&amp;C— &amp;P —</even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G24"/>
  <sheetViews>
    <sheetView topLeftCell="A6" workbookViewId="0">
      <selection activeCell="D24" sqref="D24"/>
    </sheetView>
  </sheetViews>
  <sheetFormatPr defaultColWidth="9" defaultRowHeight="13.5" outlineLevelCol="6"/>
  <cols>
    <col min="1" max="1" width="4.375" style="388" customWidth="1"/>
    <col min="2" max="2" width="8.375" style="388" customWidth="1"/>
    <col min="3" max="3" width="7.75" style="388" customWidth="1"/>
    <col min="4" max="4" width="28.5" style="388" customWidth="1"/>
    <col min="5" max="5" width="28.875" style="388" customWidth="1"/>
    <col min="6" max="6" width="12.625" style="390" customWidth="1"/>
    <col min="7" max="7" width="10" style="388" customWidth="1"/>
    <col min="8" max="16384" width="9" style="388"/>
  </cols>
  <sheetData>
    <row r="1" ht="18.75" spans="1:7">
      <c r="A1" s="391" t="s">
        <v>1129</v>
      </c>
      <c r="D1" s="392"/>
      <c r="E1" s="393"/>
      <c r="F1" s="394"/>
      <c r="G1" s="392"/>
    </row>
    <row r="2" s="388" customFormat="1" ht="25" customHeight="1" spans="1:7">
      <c r="A2" s="395" t="s">
        <v>1130</v>
      </c>
      <c r="B2" s="395"/>
      <c r="C2" s="395"/>
      <c r="D2" s="395"/>
      <c r="E2" s="396"/>
      <c r="F2" s="397"/>
      <c r="G2" s="395"/>
    </row>
    <row r="3" s="388" customFormat="1" ht="19" customHeight="1" spans="1:7">
      <c r="A3" s="395"/>
      <c r="B3" s="395"/>
      <c r="C3" s="395"/>
      <c r="D3" s="395"/>
      <c r="E3" s="396"/>
      <c r="F3" s="397"/>
      <c r="G3" s="398" t="s">
        <v>2</v>
      </c>
    </row>
    <row r="4" s="389" customFormat="1" ht="24.95" customHeight="1" spans="1:7">
      <c r="A4" s="399" t="s">
        <v>1131</v>
      </c>
      <c r="B4" s="400" t="s">
        <v>1132</v>
      </c>
      <c r="C4" s="400" t="s">
        <v>1133</v>
      </c>
      <c r="D4" s="400" t="s">
        <v>1134</v>
      </c>
      <c r="E4" s="400"/>
      <c r="F4" s="400"/>
      <c r="G4" s="401" t="s">
        <v>5</v>
      </c>
    </row>
    <row r="5" s="389" customFormat="1" ht="29" customHeight="1" spans="1:7">
      <c r="A5" s="402"/>
      <c r="B5" s="403"/>
      <c r="C5" s="403"/>
      <c r="D5" s="403" t="s">
        <v>1135</v>
      </c>
      <c r="E5" s="403" t="s">
        <v>460</v>
      </c>
      <c r="F5" s="403" t="s">
        <v>1136</v>
      </c>
      <c r="G5" s="404"/>
    </row>
    <row r="6" s="389" customFormat="1" ht="26" customHeight="1" spans="1:7">
      <c r="A6" s="405">
        <v>1</v>
      </c>
      <c r="B6" s="406" t="s">
        <v>1126</v>
      </c>
      <c r="C6" s="407">
        <v>2025</v>
      </c>
      <c r="D6" s="408" t="s">
        <v>1137</v>
      </c>
      <c r="E6" s="409" t="s">
        <v>1138</v>
      </c>
      <c r="F6" s="410">
        <v>4000</v>
      </c>
      <c r="G6" s="411"/>
    </row>
    <row r="7" s="389" customFormat="1" ht="26" customHeight="1" spans="1:7">
      <c r="A7" s="405">
        <v>2</v>
      </c>
      <c r="B7" s="406" t="s">
        <v>1126</v>
      </c>
      <c r="C7" s="407">
        <v>2025</v>
      </c>
      <c r="D7" s="408" t="s">
        <v>1137</v>
      </c>
      <c r="E7" s="409" t="s">
        <v>1139</v>
      </c>
      <c r="F7" s="410">
        <v>2000</v>
      </c>
      <c r="G7" s="411"/>
    </row>
    <row r="8" s="389" customFormat="1" ht="26" customHeight="1" spans="1:7">
      <c r="A8" s="405">
        <v>3</v>
      </c>
      <c r="B8" s="406" t="s">
        <v>1126</v>
      </c>
      <c r="C8" s="407">
        <v>2025</v>
      </c>
      <c r="D8" s="408" t="s">
        <v>1140</v>
      </c>
      <c r="E8" s="409" t="s">
        <v>1141</v>
      </c>
      <c r="F8" s="410">
        <v>900</v>
      </c>
      <c r="G8" s="411"/>
    </row>
    <row r="9" s="389" customFormat="1" ht="26" customHeight="1" spans="1:7">
      <c r="A9" s="405">
        <v>4</v>
      </c>
      <c r="B9" s="406" t="s">
        <v>1126</v>
      </c>
      <c r="C9" s="407">
        <v>2025</v>
      </c>
      <c r="D9" s="408" t="s">
        <v>1142</v>
      </c>
      <c r="E9" s="409" t="s">
        <v>1143</v>
      </c>
      <c r="F9" s="410">
        <v>1300</v>
      </c>
      <c r="G9" s="411"/>
    </row>
    <row r="10" s="389" customFormat="1" ht="26" customHeight="1" spans="1:7">
      <c r="A10" s="405">
        <v>5</v>
      </c>
      <c r="B10" s="406" t="s">
        <v>1126</v>
      </c>
      <c r="C10" s="407">
        <v>2025</v>
      </c>
      <c r="D10" s="408" t="s">
        <v>1144</v>
      </c>
      <c r="E10" s="409" t="s">
        <v>1145</v>
      </c>
      <c r="F10" s="410">
        <v>2600</v>
      </c>
      <c r="G10" s="411"/>
    </row>
    <row r="11" s="389" customFormat="1" ht="26" customHeight="1" spans="1:7">
      <c r="A11" s="405">
        <v>6</v>
      </c>
      <c r="B11" s="406" t="s">
        <v>1126</v>
      </c>
      <c r="C11" s="407">
        <v>2025</v>
      </c>
      <c r="D11" s="408" t="s">
        <v>1146</v>
      </c>
      <c r="E11" s="409" t="s">
        <v>1147</v>
      </c>
      <c r="F11" s="410">
        <v>500</v>
      </c>
      <c r="G11" s="411"/>
    </row>
    <row r="12" s="389" customFormat="1" ht="26" customHeight="1" spans="1:7">
      <c r="A12" s="405">
        <v>7</v>
      </c>
      <c r="B12" s="406" t="s">
        <v>1126</v>
      </c>
      <c r="C12" s="407">
        <v>2025</v>
      </c>
      <c r="D12" s="408" t="s">
        <v>1146</v>
      </c>
      <c r="E12" s="409" t="s">
        <v>1148</v>
      </c>
      <c r="F12" s="410">
        <v>200</v>
      </c>
      <c r="G12" s="411"/>
    </row>
    <row r="13" s="389" customFormat="1" ht="26" customHeight="1" spans="1:7">
      <c r="A13" s="405">
        <v>8</v>
      </c>
      <c r="B13" s="406" t="s">
        <v>1126</v>
      </c>
      <c r="C13" s="407">
        <v>2025</v>
      </c>
      <c r="D13" s="408" t="s">
        <v>1149</v>
      </c>
      <c r="E13" s="409" t="s">
        <v>1150</v>
      </c>
      <c r="F13" s="410">
        <v>400</v>
      </c>
      <c r="G13" s="411"/>
    </row>
    <row r="14" s="389" customFormat="1" ht="26" customHeight="1" spans="1:7">
      <c r="A14" s="405">
        <v>9</v>
      </c>
      <c r="B14" s="406" t="s">
        <v>1126</v>
      </c>
      <c r="C14" s="407">
        <v>2025</v>
      </c>
      <c r="D14" s="408" t="s">
        <v>1142</v>
      </c>
      <c r="E14" s="409" t="s">
        <v>1151</v>
      </c>
      <c r="F14" s="410">
        <v>500</v>
      </c>
      <c r="G14" s="411"/>
    </row>
    <row r="15" s="389" customFormat="1" ht="26" customHeight="1" spans="1:7">
      <c r="A15" s="405">
        <v>10</v>
      </c>
      <c r="B15" s="406" t="s">
        <v>1126</v>
      </c>
      <c r="C15" s="407">
        <v>2025</v>
      </c>
      <c r="D15" s="408" t="s">
        <v>1152</v>
      </c>
      <c r="E15" s="409" t="s">
        <v>1153</v>
      </c>
      <c r="F15" s="410">
        <v>500</v>
      </c>
      <c r="G15" s="411"/>
    </row>
    <row r="16" s="389" customFormat="1" ht="26" customHeight="1" spans="1:7">
      <c r="A16" s="405">
        <v>11</v>
      </c>
      <c r="B16" s="406" t="s">
        <v>1126</v>
      </c>
      <c r="C16" s="407">
        <v>2025</v>
      </c>
      <c r="D16" s="408" t="s">
        <v>1154</v>
      </c>
      <c r="E16" s="409" t="s">
        <v>1155</v>
      </c>
      <c r="F16" s="410">
        <v>200</v>
      </c>
      <c r="G16" s="411"/>
    </row>
    <row r="17" s="389" customFormat="1" ht="26" customHeight="1" spans="1:7">
      <c r="A17" s="405">
        <v>12</v>
      </c>
      <c r="B17" s="406" t="s">
        <v>1126</v>
      </c>
      <c r="C17" s="407">
        <v>2025</v>
      </c>
      <c r="D17" s="408" t="s">
        <v>1146</v>
      </c>
      <c r="E17" s="409" t="s">
        <v>1156</v>
      </c>
      <c r="F17" s="410">
        <v>200</v>
      </c>
      <c r="G17" s="411"/>
    </row>
    <row r="18" s="389" customFormat="1" ht="26" customHeight="1" spans="1:7">
      <c r="A18" s="405">
        <v>13</v>
      </c>
      <c r="B18" s="406" t="s">
        <v>1126</v>
      </c>
      <c r="C18" s="407">
        <v>2025</v>
      </c>
      <c r="D18" s="408" t="s">
        <v>1157</v>
      </c>
      <c r="E18" s="409" t="s">
        <v>1158</v>
      </c>
      <c r="F18" s="410">
        <v>500</v>
      </c>
      <c r="G18" s="411"/>
    </row>
    <row r="19" s="389" customFormat="1" ht="26" customHeight="1" spans="1:7">
      <c r="A19" s="405">
        <v>14</v>
      </c>
      <c r="B19" s="406" t="s">
        <v>1126</v>
      </c>
      <c r="C19" s="407">
        <v>2025</v>
      </c>
      <c r="D19" s="408" t="s">
        <v>1159</v>
      </c>
      <c r="E19" s="409" t="s">
        <v>1160</v>
      </c>
      <c r="F19" s="410">
        <v>900</v>
      </c>
      <c r="G19" s="411"/>
    </row>
    <row r="20" s="389" customFormat="1" ht="26" customHeight="1" spans="1:7">
      <c r="A20" s="405">
        <v>15</v>
      </c>
      <c r="B20" s="406" t="s">
        <v>1126</v>
      </c>
      <c r="C20" s="407">
        <v>2025</v>
      </c>
      <c r="D20" s="408" t="s">
        <v>1159</v>
      </c>
      <c r="E20" s="409" t="s">
        <v>1161</v>
      </c>
      <c r="F20" s="410">
        <v>900</v>
      </c>
      <c r="G20" s="411"/>
    </row>
    <row r="21" s="389" customFormat="1" ht="26" customHeight="1" spans="1:7">
      <c r="A21" s="405">
        <v>16</v>
      </c>
      <c r="B21" s="406" t="s">
        <v>1126</v>
      </c>
      <c r="C21" s="407">
        <v>2025</v>
      </c>
      <c r="D21" s="408" t="s">
        <v>1162</v>
      </c>
      <c r="E21" s="409" t="s">
        <v>1163</v>
      </c>
      <c r="F21" s="410">
        <v>4300</v>
      </c>
      <c r="G21" s="411"/>
    </row>
    <row r="22" s="389" customFormat="1" ht="26" customHeight="1" spans="1:7">
      <c r="A22" s="405">
        <v>17</v>
      </c>
      <c r="B22" s="406" t="s">
        <v>1126</v>
      </c>
      <c r="C22" s="407">
        <v>2025</v>
      </c>
      <c r="D22" s="408" t="s">
        <v>1144</v>
      </c>
      <c r="E22" s="409" t="s">
        <v>1145</v>
      </c>
      <c r="F22" s="410">
        <v>1200</v>
      </c>
      <c r="G22" s="411"/>
    </row>
    <row r="23" s="389" customFormat="1" ht="26" customHeight="1" spans="1:7">
      <c r="A23" s="405">
        <v>18</v>
      </c>
      <c r="B23" s="406" t="s">
        <v>1126</v>
      </c>
      <c r="C23" s="407">
        <v>2025</v>
      </c>
      <c r="D23" s="408" t="s">
        <v>1164</v>
      </c>
      <c r="E23" s="409" t="s">
        <v>1165</v>
      </c>
      <c r="F23" s="410">
        <v>200</v>
      </c>
      <c r="G23" s="411"/>
    </row>
    <row r="24" s="389" customFormat="1" ht="26" customHeight="1" spans="1:7">
      <c r="A24" s="412">
        <v>19</v>
      </c>
      <c r="B24" s="413" t="s">
        <v>1126</v>
      </c>
      <c r="C24" s="414">
        <v>2025</v>
      </c>
      <c r="D24" s="415" t="s">
        <v>1137</v>
      </c>
      <c r="E24" s="416" t="s">
        <v>1166</v>
      </c>
      <c r="F24" s="417">
        <v>2800</v>
      </c>
      <c r="G24" s="418"/>
    </row>
  </sheetData>
  <mergeCells count="6">
    <mergeCell ref="A2:G2"/>
    <mergeCell ref="D4:F4"/>
    <mergeCell ref="A4:A5"/>
    <mergeCell ref="B4:B5"/>
    <mergeCell ref="C4:C5"/>
    <mergeCell ref="G4:G5"/>
  </mergeCells>
  <pageMargins left="0.354166666666667" right="0.118055555555556" top="0.511805555555556" bottom="0.393055555555556" header="0.314583333333333" footer="0.118055555555556"/>
  <pageSetup paperSize="9" firstPageNumber="25" orientation="portrait" useFirstPageNumber="1" horizontalDpi="600"/>
  <headerFooter>
    <oddFooter>&amp;C—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6"/>
  <sheetViews>
    <sheetView workbookViewId="0">
      <selection activeCell="B6" sqref="B6"/>
    </sheetView>
  </sheetViews>
  <sheetFormatPr defaultColWidth="9" defaultRowHeight="12" outlineLevelRow="5" outlineLevelCol="5"/>
  <cols>
    <col min="1" max="1" width="6.63333333333333" style="362" customWidth="1"/>
    <col min="2" max="2" width="12.9166666666667" style="363" customWidth="1"/>
    <col min="3" max="3" width="22.5083333333333" style="363" customWidth="1"/>
    <col min="4" max="4" width="14.6333333333333" style="364" customWidth="1"/>
    <col min="5" max="5" width="23.375" style="363" customWidth="1"/>
    <col min="6" max="6" width="15.75" style="365" customWidth="1"/>
    <col min="7" max="7" width="9" style="362"/>
    <col min="8" max="8" width="10.3833333333333" style="362" customWidth="1"/>
    <col min="9" max="9" width="9.50833333333333" style="362" customWidth="1"/>
    <col min="10" max="10" width="11.1333333333333" style="362"/>
    <col min="11" max="252" width="9" style="362"/>
    <col min="253" max="253" width="6.63333333333333" style="362" customWidth="1"/>
    <col min="254" max="254" width="8.63333333333333" style="362" customWidth="1"/>
    <col min="255" max="255" width="15.6333333333333" style="362" customWidth="1"/>
    <col min="256" max="256" width="35.6333333333333" style="362" customWidth="1"/>
    <col min="257" max="258" width="9" style="362" hidden="1" customWidth="1"/>
    <col min="259" max="260" width="11.6333333333333" style="362" customWidth="1"/>
    <col min="261" max="261" width="15.6333333333333" style="362" customWidth="1"/>
    <col min="262" max="262" width="30.6333333333333" style="362" customWidth="1"/>
    <col min="263" max="263" width="9" style="362"/>
    <col min="264" max="264" width="10.3833333333333" style="362" customWidth="1"/>
    <col min="265" max="265" width="9.50833333333333" style="362" customWidth="1"/>
    <col min="266" max="508" width="9" style="362"/>
    <col min="509" max="509" width="6.63333333333333" style="362" customWidth="1"/>
    <col min="510" max="510" width="8.63333333333333" style="362" customWidth="1"/>
    <col min="511" max="511" width="15.6333333333333" style="362" customWidth="1"/>
    <col min="512" max="512" width="35.6333333333333" style="362" customWidth="1"/>
    <col min="513" max="514" width="9" style="362" hidden="1" customWidth="1"/>
    <col min="515" max="516" width="11.6333333333333" style="362" customWidth="1"/>
    <col min="517" max="517" width="15.6333333333333" style="362" customWidth="1"/>
    <col min="518" max="518" width="30.6333333333333" style="362" customWidth="1"/>
    <col min="519" max="519" width="9" style="362"/>
    <col min="520" max="520" width="10.3833333333333" style="362" customWidth="1"/>
    <col min="521" max="521" width="9.50833333333333" style="362" customWidth="1"/>
    <col min="522" max="764" width="9" style="362"/>
    <col min="765" max="765" width="6.63333333333333" style="362" customWidth="1"/>
    <col min="766" max="766" width="8.63333333333333" style="362" customWidth="1"/>
    <col min="767" max="767" width="15.6333333333333" style="362" customWidth="1"/>
    <col min="768" max="768" width="35.6333333333333" style="362" customWidth="1"/>
    <col min="769" max="770" width="9" style="362" hidden="1" customWidth="1"/>
    <col min="771" max="772" width="11.6333333333333" style="362" customWidth="1"/>
    <col min="773" max="773" width="15.6333333333333" style="362" customWidth="1"/>
    <col min="774" max="774" width="30.6333333333333" style="362" customWidth="1"/>
    <col min="775" max="775" width="9" style="362"/>
    <col min="776" max="776" width="10.3833333333333" style="362" customWidth="1"/>
    <col min="777" max="777" width="9.50833333333333" style="362" customWidth="1"/>
    <col min="778" max="1020" width="9" style="362"/>
    <col min="1021" max="1021" width="6.63333333333333" style="362" customWidth="1"/>
    <col min="1022" max="1022" width="8.63333333333333" style="362" customWidth="1"/>
    <col min="1023" max="1023" width="15.6333333333333" style="362" customWidth="1"/>
    <col min="1024" max="1024" width="35.6333333333333" style="362" customWidth="1"/>
    <col min="1025" max="1026" width="9" style="362" hidden="1" customWidth="1"/>
    <col min="1027" max="1028" width="11.6333333333333" style="362" customWidth="1"/>
    <col min="1029" max="1029" width="15.6333333333333" style="362" customWidth="1"/>
    <col min="1030" max="1030" width="30.6333333333333" style="362" customWidth="1"/>
    <col min="1031" max="1031" width="9" style="362"/>
    <col min="1032" max="1032" width="10.3833333333333" style="362" customWidth="1"/>
    <col min="1033" max="1033" width="9.50833333333333" style="362" customWidth="1"/>
    <col min="1034" max="1276" width="9" style="362"/>
    <col min="1277" max="1277" width="6.63333333333333" style="362" customWidth="1"/>
    <col min="1278" max="1278" width="8.63333333333333" style="362" customWidth="1"/>
    <col min="1279" max="1279" width="15.6333333333333" style="362" customWidth="1"/>
    <col min="1280" max="1280" width="35.6333333333333" style="362" customWidth="1"/>
    <col min="1281" max="1282" width="9" style="362" hidden="1" customWidth="1"/>
    <col min="1283" max="1284" width="11.6333333333333" style="362" customWidth="1"/>
    <col min="1285" max="1285" width="15.6333333333333" style="362" customWidth="1"/>
    <col min="1286" max="1286" width="30.6333333333333" style="362" customWidth="1"/>
    <col min="1287" max="1287" width="9" style="362"/>
    <col min="1288" max="1288" width="10.3833333333333" style="362" customWidth="1"/>
    <col min="1289" max="1289" width="9.50833333333333" style="362" customWidth="1"/>
    <col min="1290" max="1532" width="9" style="362"/>
    <col min="1533" max="1533" width="6.63333333333333" style="362" customWidth="1"/>
    <col min="1534" max="1534" width="8.63333333333333" style="362" customWidth="1"/>
    <col min="1535" max="1535" width="15.6333333333333" style="362" customWidth="1"/>
    <col min="1536" max="1536" width="35.6333333333333" style="362" customWidth="1"/>
    <col min="1537" max="1538" width="9" style="362" hidden="1" customWidth="1"/>
    <col min="1539" max="1540" width="11.6333333333333" style="362" customWidth="1"/>
    <col min="1541" max="1541" width="15.6333333333333" style="362" customWidth="1"/>
    <col min="1542" max="1542" width="30.6333333333333" style="362" customWidth="1"/>
    <col min="1543" max="1543" width="9" style="362"/>
    <col min="1544" max="1544" width="10.3833333333333" style="362" customWidth="1"/>
    <col min="1545" max="1545" width="9.50833333333333" style="362" customWidth="1"/>
    <col min="1546" max="1788" width="9" style="362"/>
    <col min="1789" max="1789" width="6.63333333333333" style="362" customWidth="1"/>
    <col min="1790" max="1790" width="8.63333333333333" style="362" customWidth="1"/>
    <col min="1791" max="1791" width="15.6333333333333" style="362" customWidth="1"/>
    <col min="1792" max="1792" width="35.6333333333333" style="362" customWidth="1"/>
    <col min="1793" max="1794" width="9" style="362" hidden="1" customWidth="1"/>
    <col min="1795" max="1796" width="11.6333333333333" style="362" customWidth="1"/>
    <col min="1797" max="1797" width="15.6333333333333" style="362" customWidth="1"/>
    <col min="1798" max="1798" width="30.6333333333333" style="362" customWidth="1"/>
    <col min="1799" max="1799" width="9" style="362"/>
    <col min="1800" max="1800" width="10.3833333333333" style="362" customWidth="1"/>
    <col min="1801" max="1801" width="9.50833333333333" style="362" customWidth="1"/>
    <col min="1802" max="2044" width="9" style="362"/>
    <col min="2045" max="2045" width="6.63333333333333" style="362" customWidth="1"/>
    <col min="2046" max="2046" width="8.63333333333333" style="362" customWidth="1"/>
    <col min="2047" max="2047" width="15.6333333333333" style="362" customWidth="1"/>
    <col min="2048" max="2048" width="35.6333333333333" style="362" customWidth="1"/>
    <col min="2049" max="2050" width="9" style="362" hidden="1" customWidth="1"/>
    <col min="2051" max="2052" width="11.6333333333333" style="362" customWidth="1"/>
    <col min="2053" max="2053" width="15.6333333333333" style="362" customWidth="1"/>
    <col min="2054" max="2054" width="30.6333333333333" style="362" customWidth="1"/>
    <col min="2055" max="2055" width="9" style="362"/>
    <col min="2056" max="2056" width="10.3833333333333" style="362" customWidth="1"/>
    <col min="2057" max="2057" width="9.50833333333333" style="362" customWidth="1"/>
    <col min="2058" max="2300" width="9" style="362"/>
    <col min="2301" max="2301" width="6.63333333333333" style="362" customWidth="1"/>
    <col min="2302" max="2302" width="8.63333333333333" style="362" customWidth="1"/>
    <col min="2303" max="2303" width="15.6333333333333" style="362" customWidth="1"/>
    <col min="2304" max="2304" width="35.6333333333333" style="362" customWidth="1"/>
    <col min="2305" max="2306" width="9" style="362" hidden="1" customWidth="1"/>
    <col min="2307" max="2308" width="11.6333333333333" style="362" customWidth="1"/>
    <col min="2309" max="2309" width="15.6333333333333" style="362" customWidth="1"/>
    <col min="2310" max="2310" width="30.6333333333333" style="362" customWidth="1"/>
    <col min="2311" max="2311" width="9" style="362"/>
    <col min="2312" max="2312" width="10.3833333333333" style="362" customWidth="1"/>
    <col min="2313" max="2313" width="9.50833333333333" style="362" customWidth="1"/>
    <col min="2314" max="2556" width="9" style="362"/>
    <col min="2557" max="2557" width="6.63333333333333" style="362" customWidth="1"/>
    <col min="2558" max="2558" width="8.63333333333333" style="362" customWidth="1"/>
    <col min="2559" max="2559" width="15.6333333333333" style="362" customWidth="1"/>
    <col min="2560" max="2560" width="35.6333333333333" style="362" customWidth="1"/>
    <col min="2561" max="2562" width="9" style="362" hidden="1" customWidth="1"/>
    <col min="2563" max="2564" width="11.6333333333333" style="362" customWidth="1"/>
    <col min="2565" max="2565" width="15.6333333333333" style="362" customWidth="1"/>
    <col min="2566" max="2566" width="30.6333333333333" style="362" customWidth="1"/>
    <col min="2567" max="2567" width="9" style="362"/>
    <col min="2568" max="2568" width="10.3833333333333" style="362" customWidth="1"/>
    <col min="2569" max="2569" width="9.50833333333333" style="362" customWidth="1"/>
    <col min="2570" max="2812" width="9" style="362"/>
    <col min="2813" max="2813" width="6.63333333333333" style="362" customWidth="1"/>
    <col min="2814" max="2814" width="8.63333333333333" style="362" customWidth="1"/>
    <col min="2815" max="2815" width="15.6333333333333" style="362" customWidth="1"/>
    <col min="2816" max="2816" width="35.6333333333333" style="362" customWidth="1"/>
    <col min="2817" max="2818" width="9" style="362" hidden="1" customWidth="1"/>
    <col min="2819" max="2820" width="11.6333333333333" style="362" customWidth="1"/>
    <col min="2821" max="2821" width="15.6333333333333" style="362" customWidth="1"/>
    <col min="2822" max="2822" width="30.6333333333333" style="362" customWidth="1"/>
    <col min="2823" max="2823" width="9" style="362"/>
    <col min="2824" max="2824" width="10.3833333333333" style="362" customWidth="1"/>
    <col min="2825" max="2825" width="9.50833333333333" style="362" customWidth="1"/>
    <col min="2826" max="3068" width="9" style="362"/>
    <col min="3069" max="3069" width="6.63333333333333" style="362" customWidth="1"/>
    <col min="3070" max="3070" width="8.63333333333333" style="362" customWidth="1"/>
    <col min="3071" max="3071" width="15.6333333333333" style="362" customWidth="1"/>
    <col min="3072" max="3072" width="35.6333333333333" style="362" customWidth="1"/>
    <col min="3073" max="3074" width="9" style="362" hidden="1" customWidth="1"/>
    <col min="3075" max="3076" width="11.6333333333333" style="362" customWidth="1"/>
    <col min="3077" max="3077" width="15.6333333333333" style="362" customWidth="1"/>
    <col min="3078" max="3078" width="30.6333333333333" style="362" customWidth="1"/>
    <col min="3079" max="3079" width="9" style="362"/>
    <col min="3080" max="3080" width="10.3833333333333" style="362" customWidth="1"/>
    <col min="3081" max="3081" width="9.50833333333333" style="362" customWidth="1"/>
    <col min="3082" max="3324" width="9" style="362"/>
    <col min="3325" max="3325" width="6.63333333333333" style="362" customWidth="1"/>
    <col min="3326" max="3326" width="8.63333333333333" style="362" customWidth="1"/>
    <col min="3327" max="3327" width="15.6333333333333" style="362" customWidth="1"/>
    <col min="3328" max="3328" width="35.6333333333333" style="362" customWidth="1"/>
    <col min="3329" max="3330" width="9" style="362" hidden="1" customWidth="1"/>
    <col min="3331" max="3332" width="11.6333333333333" style="362" customWidth="1"/>
    <col min="3333" max="3333" width="15.6333333333333" style="362" customWidth="1"/>
    <col min="3334" max="3334" width="30.6333333333333" style="362" customWidth="1"/>
    <col min="3335" max="3335" width="9" style="362"/>
    <col min="3336" max="3336" width="10.3833333333333" style="362" customWidth="1"/>
    <col min="3337" max="3337" width="9.50833333333333" style="362" customWidth="1"/>
    <col min="3338" max="3580" width="9" style="362"/>
    <col min="3581" max="3581" width="6.63333333333333" style="362" customWidth="1"/>
    <col min="3582" max="3582" width="8.63333333333333" style="362" customWidth="1"/>
    <col min="3583" max="3583" width="15.6333333333333" style="362" customWidth="1"/>
    <col min="3584" max="3584" width="35.6333333333333" style="362" customWidth="1"/>
    <col min="3585" max="3586" width="9" style="362" hidden="1" customWidth="1"/>
    <col min="3587" max="3588" width="11.6333333333333" style="362" customWidth="1"/>
    <col min="3589" max="3589" width="15.6333333333333" style="362" customWidth="1"/>
    <col min="3590" max="3590" width="30.6333333333333" style="362" customWidth="1"/>
    <col min="3591" max="3591" width="9" style="362"/>
    <col min="3592" max="3592" width="10.3833333333333" style="362" customWidth="1"/>
    <col min="3593" max="3593" width="9.50833333333333" style="362" customWidth="1"/>
    <col min="3594" max="3836" width="9" style="362"/>
    <col min="3837" max="3837" width="6.63333333333333" style="362" customWidth="1"/>
    <col min="3838" max="3838" width="8.63333333333333" style="362" customWidth="1"/>
    <col min="3839" max="3839" width="15.6333333333333" style="362" customWidth="1"/>
    <col min="3840" max="3840" width="35.6333333333333" style="362" customWidth="1"/>
    <col min="3841" max="3842" width="9" style="362" hidden="1" customWidth="1"/>
    <col min="3843" max="3844" width="11.6333333333333" style="362" customWidth="1"/>
    <col min="3845" max="3845" width="15.6333333333333" style="362" customWidth="1"/>
    <col min="3846" max="3846" width="30.6333333333333" style="362" customWidth="1"/>
    <col min="3847" max="3847" width="9" style="362"/>
    <col min="3848" max="3848" width="10.3833333333333" style="362" customWidth="1"/>
    <col min="3849" max="3849" width="9.50833333333333" style="362" customWidth="1"/>
    <col min="3850" max="4092" width="9" style="362"/>
    <col min="4093" max="4093" width="6.63333333333333" style="362" customWidth="1"/>
    <col min="4094" max="4094" width="8.63333333333333" style="362" customWidth="1"/>
    <col min="4095" max="4095" width="15.6333333333333" style="362" customWidth="1"/>
    <col min="4096" max="4096" width="35.6333333333333" style="362" customWidth="1"/>
    <col min="4097" max="4098" width="9" style="362" hidden="1" customWidth="1"/>
    <col min="4099" max="4100" width="11.6333333333333" style="362" customWidth="1"/>
    <col min="4101" max="4101" width="15.6333333333333" style="362" customWidth="1"/>
    <col min="4102" max="4102" width="30.6333333333333" style="362" customWidth="1"/>
    <col min="4103" max="4103" width="9" style="362"/>
    <col min="4104" max="4104" width="10.3833333333333" style="362" customWidth="1"/>
    <col min="4105" max="4105" width="9.50833333333333" style="362" customWidth="1"/>
    <col min="4106" max="4348" width="9" style="362"/>
    <col min="4349" max="4349" width="6.63333333333333" style="362" customWidth="1"/>
    <col min="4350" max="4350" width="8.63333333333333" style="362" customWidth="1"/>
    <col min="4351" max="4351" width="15.6333333333333" style="362" customWidth="1"/>
    <col min="4352" max="4352" width="35.6333333333333" style="362" customWidth="1"/>
    <col min="4353" max="4354" width="9" style="362" hidden="1" customWidth="1"/>
    <col min="4355" max="4356" width="11.6333333333333" style="362" customWidth="1"/>
    <col min="4357" max="4357" width="15.6333333333333" style="362" customWidth="1"/>
    <col min="4358" max="4358" width="30.6333333333333" style="362" customWidth="1"/>
    <col min="4359" max="4359" width="9" style="362"/>
    <col min="4360" max="4360" width="10.3833333333333" style="362" customWidth="1"/>
    <col min="4361" max="4361" width="9.50833333333333" style="362" customWidth="1"/>
    <col min="4362" max="4604" width="9" style="362"/>
    <col min="4605" max="4605" width="6.63333333333333" style="362" customWidth="1"/>
    <col min="4606" max="4606" width="8.63333333333333" style="362" customWidth="1"/>
    <col min="4607" max="4607" width="15.6333333333333" style="362" customWidth="1"/>
    <col min="4608" max="4608" width="35.6333333333333" style="362" customWidth="1"/>
    <col min="4609" max="4610" width="9" style="362" hidden="1" customWidth="1"/>
    <col min="4611" max="4612" width="11.6333333333333" style="362" customWidth="1"/>
    <col min="4613" max="4613" width="15.6333333333333" style="362" customWidth="1"/>
    <col min="4614" max="4614" width="30.6333333333333" style="362" customWidth="1"/>
    <col min="4615" max="4615" width="9" style="362"/>
    <col min="4616" max="4616" width="10.3833333333333" style="362" customWidth="1"/>
    <col min="4617" max="4617" width="9.50833333333333" style="362" customWidth="1"/>
    <col min="4618" max="4860" width="9" style="362"/>
    <col min="4861" max="4861" width="6.63333333333333" style="362" customWidth="1"/>
    <col min="4862" max="4862" width="8.63333333333333" style="362" customWidth="1"/>
    <col min="4863" max="4863" width="15.6333333333333" style="362" customWidth="1"/>
    <col min="4864" max="4864" width="35.6333333333333" style="362" customWidth="1"/>
    <col min="4865" max="4866" width="9" style="362" hidden="1" customWidth="1"/>
    <col min="4867" max="4868" width="11.6333333333333" style="362" customWidth="1"/>
    <col min="4869" max="4869" width="15.6333333333333" style="362" customWidth="1"/>
    <col min="4870" max="4870" width="30.6333333333333" style="362" customWidth="1"/>
    <col min="4871" max="4871" width="9" style="362"/>
    <col min="4872" max="4872" width="10.3833333333333" style="362" customWidth="1"/>
    <col min="4873" max="4873" width="9.50833333333333" style="362" customWidth="1"/>
    <col min="4874" max="5116" width="9" style="362"/>
    <col min="5117" max="5117" width="6.63333333333333" style="362" customWidth="1"/>
    <col min="5118" max="5118" width="8.63333333333333" style="362" customWidth="1"/>
    <col min="5119" max="5119" width="15.6333333333333" style="362" customWidth="1"/>
    <col min="5120" max="5120" width="35.6333333333333" style="362" customWidth="1"/>
    <col min="5121" max="5122" width="9" style="362" hidden="1" customWidth="1"/>
    <col min="5123" max="5124" width="11.6333333333333" style="362" customWidth="1"/>
    <col min="5125" max="5125" width="15.6333333333333" style="362" customWidth="1"/>
    <col min="5126" max="5126" width="30.6333333333333" style="362" customWidth="1"/>
    <col min="5127" max="5127" width="9" style="362"/>
    <col min="5128" max="5128" width="10.3833333333333" style="362" customWidth="1"/>
    <col min="5129" max="5129" width="9.50833333333333" style="362" customWidth="1"/>
    <col min="5130" max="5372" width="9" style="362"/>
    <col min="5373" max="5373" width="6.63333333333333" style="362" customWidth="1"/>
    <col min="5374" max="5374" width="8.63333333333333" style="362" customWidth="1"/>
    <col min="5375" max="5375" width="15.6333333333333" style="362" customWidth="1"/>
    <col min="5376" max="5376" width="35.6333333333333" style="362" customWidth="1"/>
    <col min="5377" max="5378" width="9" style="362" hidden="1" customWidth="1"/>
    <col min="5379" max="5380" width="11.6333333333333" style="362" customWidth="1"/>
    <col min="5381" max="5381" width="15.6333333333333" style="362" customWidth="1"/>
    <col min="5382" max="5382" width="30.6333333333333" style="362" customWidth="1"/>
    <col min="5383" max="5383" width="9" style="362"/>
    <col min="5384" max="5384" width="10.3833333333333" style="362" customWidth="1"/>
    <col min="5385" max="5385" width="9.50833333333333" style="362" customWidth="1"/>
    <col min="5386" max="5628" width="9" style="362"/>
    <col min="5629" max="5629" width="6.63333333333333" style="362" customWidth="1"/>
    <col min="5630" max="5630" width="8.63333333333333" style="362" customWidth="1"/>
    <col min="5631" max="5631" width="15.6333333333333" style="362" customWidth="1"/>
    <col min="5632" max="5632" width="35.6333333333333" style="362" customWidth="1"/>
    <col min="5633" max="5634" width="9" style="362" hidden="1" customWidth="1"/>
    <col min="5635" max="5636" width="11.6333333333333" style="362" customWidth="1"/>
    <col min="5637" max="5637" width="15.6333333333333" style="362" customWidth="1"/>
    <col min="5638" max="5638" width="30.6333333333333" style="362" customWidth="1"/>
    <col min="5639" max="5639" width="9" style="362"/>
    <col min="5640" max="5640" width="10.3833333333333" style="362" customWidth="1"/>
    <col min="5641" max="5641" width="9.50833333333333" style="362" customWidth="1"/>
    <col min="5642" max="5884" width="9" style="362"/>
    <col min="5885" max="5885" width="6.63333333333333" style="362" customWidth="1"/>
    <col min="5886" max="5886" width="8.63333333333333" style="362" customWidth="1"/>
    <col min="5887" max="5887" width="15.6333333333333" style="362" customWidth="1"/>
    <col min="5888" max="5888" width="35.6333333333333" style="362" customWidth="1"/>
    <col min="5889" max="5890" width="9" style="362" hidden="1" customWidth="1"/>
    <col min="5891" max="5892" width="11.6333333333333" style="362" customWidth="1"/>
    <col min="5893" max="5893" width="15.6333333333333" style="362" customWidth="1"/>
    <col min="5894" max="5894" width="30.6333333333333" style="362" customWidth="1"/>
    <col min="5895" max="5895" width="9" style="362"/>
    <col min="5896" max="5896" width="10.3833333333333" style="362" customWidth="1"/>
    <col min="5897" max="5897" width="9.50833333333333" style="362" customWidth="1"/>
    <col min="5898" max="6140" width="9" style="362"/>
    <col min="6141" max="6141" width="6.63333333333333" style="362" customWidth="1"/>
    <col min="6142" max="6142" width="8.63333333333333" style="362" customWidth="1"/>
    <col min="6143" max="6143" width="15.6333333333333" style="362" customWidth="1"/>
    <col min="6144" max="6144" width="35.6333333333333" style="362" customWidth="1"/>
    <col min="6145" max="6146" width="9" style="362" hidden="1" customWidth="1"/>
    <col min="6147" max="6148" width="11.6333333333333" style="362" customWidth="1"/>
    <col min="6149" max="6149" width="15.6333333333333" style="362" customWidth="1"/>
    <col min="6150" max="6150" width="30.6333333333333" style="362" customWidth="1"/>
    <col min="6151" max="6151" width="9" style="362"/>
    <col min="6152" max="6152" width="10.3833333333333" style="362" customWidth="1"/>
    <col min="6153" max="6153" width="9.50833333333333" style="362" customWidth="1"/>
    <col min="6154" max="6396" width="9" style="362"/>
    <col min="6397" max="6397" width="6.63333333333333" style="362" customWidth="1"/>
    <col min="6398" max="6398" width="8.63333333333333" style="362" customWidth="1"/>
    <col min="6399" max="6399" width="15.6333333333333" style="362" customWidth="1"/>
    <col min="6400" max="6400" width="35.6333333333333" style="362" customWidth="1"/>
    <col min="6401" max="6402" width="9" style="362" hidden="1" customWidth="1"/>
    <col min="6403" max="6404" width="11.6333333333333" style="362" customWidth="1"/>
    <col min="6405" max="6405" width="15.6333333333333" style="362" customWidth="1"/>
    <col min="6406" max="6406" width="30.6333333333333" style="362" customWidth="1"/>
    <col min="6407" max="6407" width="9" style="362"/>
    <col min="6408" max="6408" width="10.3833333333333" style="362" customWidth="1"/>
    <col min="6409" max="6409" width="9.50833333333333" style="362" customWidth="1"/>
    <col min="6410" max="6652" width="9" style="362"/>
    <col min="6653" max="6653" width="6.63333333333333" style="362" customWidth="1"/>
    <col min="6654" max="6654" width="8.63333333333333" style="362" customWidth="1"/>
    <col min="6655" max="6655" width="15.6333333333333" style="362" customWidth="1"/>
    <col min="6656" max="6656" width="35.6333333333333" style="362" customWidth="1"/>
    <col min="6657" max="6658" width="9" style="362" hidden="1" customWidth="1"/>
    <col min="6659" max="6660" width="11.6333333333333" style="362" customWidth="1"/>
    <col min="6661" max="6661" width="15.6333333333333" style="362" customWidth="1"/>
    <col min="6662" max="6662" width="30.6333333333333" style="362" customWidth="1"/>
    <col min="6663" max="6663" width="9" style="362"/>
    <col min="6664" max="6664" width="10.3833333333333" style="362" customWidth="1"/>
    <col min="6665" max="6665" width="9.50833333333333" style="362" customWidth="1"/>
    <col min="6666" max="6908" width="9" style="362"/>
    <col min="6909" max="6909" width="6.63333333333333" style="362" customWidth="1"/>
    <col min="6910" max="6910" width="8.63333333333333" style="362" customWidth="1"/>
    <col min="6911" max="6911" width="15.6333333333333" style="362" customWidth="1"/>
    <col min="6912" max="6912" width="35.6333333333333" style="362" customWidth="1"/>
    <col min="6913" max="6914" width="9" style="362" hidden="1" customWidth="1"/>
    <col min="6915" max="6916" width="11.6333333333333" style="362" customWidth="1"/>
    <col min="6917" max="6917" width="15.6333333333333" style="362" customWidth="1"/>
    <col min="6918" max="6918" width="30.6333333333333" style="362" customWidth="1"/>
    <col min="6919" max="6919" width="9" style="362"/>
    <col min="6920" max="6920" width="10.3833333333333" style="362" customWidth="1"/>
    <col min="6921" max="6921" width="9.50833333333333" style="362" customWidth="1"/>
    <col min="6922" max="7164" width="9" style="362"/>
    <col min="7165" max="7165" width="6.63333333333333" style="362" customWidth="1"/>
    <col min="7166" max="7166" width="8.63333333333333" style="362" customWidth="1"/>
    <col min="7167" max="7167" width="15.6333333333333" style="362" customWidth="1"/>
    <col min="7168" max="7168" width="35.6333333333333" style="362" customWidth="1"/>
    <col min="7169" max="7170" width="9" style="362" hidden="1" customWidth="1"/>
    <col min="7171" max="7172" width="11.6333333333333" style="362" customWidth="1"/>
    <col min="7173" max="7173" width="15.6333333333333" style="362" customWidth="1"/>
    <col min="7174" max="7174" width="30.6333333333333" style="362" customWidth="1"/>
    <col min="7175" max="7175" width="9" style="362"/>
    <col min="7176" max="7176" width="10.3833333333333" style="362" customWidth="1"/>
    <col min="7177" max="7177" width="9.50833333333333" style="362" customWidth="1"/>
    <col min="7178" max="7420" width="9" style="362"/>
    <col min="7421" max="7421" width="6.63333333333333" style="362" customWidth="1"/>
    <col min="7422" max="7422" width="8.63333333333333" style="362" customWidth="1"/>
    <col min="7423" max="7423" width="15.6333333333333" style="362" customWidth="1"/>
    <col min="7424" max="7424" width="35.6333333333333" style="362" customWidth="1"/>
    <col min="7425" max="7426" width="9" style="362" hidden="1" customWidth="1"/>
    <col min="7427" max="7428" width="11.6333333333333" style="362" customWidth="1"/>
    <col min="7429" max="7429" width="15.6333333333333" style="362" customWidth="1"/>
    <col min="7430" max="7430" width="30.6333333333333" style="362" customWidth="1"/>
    <col min="7431" max="7431" width="9" style="362"/>
    <col min="7432" max="7432" width="10.3833333333333" style="362" customWidth="1"/>
    <col min="7433" max="7433" width="9.50833333333333" style="362" customWidth="1"/>
    <col min="7434" max="7676" width="9" style="362"/>
    <col min="7677" max="7677" width="6.63333333333333" style="362" customWidth="1"/>
    <col min="7678" max="7678" width="8.63333333333333" style="362" customWidth="1"/>
    <col min="7679" max="7679" width="15.6333333333333" style="362" customWidth="1"/>
    <col min="7680" max="7680" width="35.6333333333333" style="362" customWidth="1"/>
    <col min="7681" max="7682" width="9" style="362" hidden="1" customWidth="1"/>
    <col min="7683" max="7684" width="11.6333333333333" style="362" customWidth="1"/>
    <col min="7685" max="7685" width="15.6333333333333" style="362" customWidth="1"/>
    <col min="7686" max="7686" width="30.6333333333333" style="362" customWidth="1"/>
    <col min="7687" max="7687" width="9" style="362"/>
    <col min="7688" max="7688" width="10.3833333333333" style="362" customWidth="1"/>
    <col min="7689" max="7689" width="9.50833333333333" style="362" customWidth="1"/>
    <col min="7690" max="7932" width="9" style="362"/>
    <col min="7933" max="7933" width="6.63333333333333" style="362" customWidth="1"/>
    <col min="7934" max="7934" width="8.63333333333333" style="362" customWidth="1"/>
    <col min="7935" max="7935" width="15.6333333333333" style="362" customWidth="1"/>
    <col min="7936" max="7936" width="35.6333333333333" style="362" customWidth="1"/>
    <col min="7937" max="7938" width="9" style="362" hidden="1" customWidth="1"/>
    <col min="7939" max="7940" width="11.6333333333333" style="362" customWidth="1"/>
    <col min="7941" max="7941" width="15.6333333333333" style="362" customWidth="1"/>
    <col min="7942" max="7942" width="30.6333333333333" style="362" customWidth="1"/>
    <col min="7943" max="7943" width="9" style="362"/>
    <col min="7944" max="7944" width="10.3833333333333" style="362" customWidth="1"/>
    <col min="7945" max="7945" width="9.50833333333333" style="362" customWidth="1"/>
    <col min="7946" max="8188" width="9" style="362"/>
    <col min="8189" max="8189" width="6.63333333333333" style="362" customWidth="1"/>
    <col min="8190" max="8190" width="8.63333333333333" style="362" customWidth="1"/>
    <col min="8191" max="8191" width="15.6333333333333" style="362" customWidth="1"/>
    <col min="8192" max="8192" width="35.6333333333333" style="362" customWidth="1"/>
    <col min="8193" max="8194" width="9" style="362" hidden="1" customWidth="1"/>
    <col min="8195" max="8196" width="11.6333333333333" style="362" customWidth="1"/>
    <col min="8197" max="8197" width="15.6333333333333" style="362" customWidth="1"/>
    <col min="8198" max="8198" width="30.6333333333333" style="362" customWidth="1"/>
    <col min="8199" max="8199" width="9" style="362"/>
    <col min="8200" max="8200" width="10.3833333333333" style="362" customWidth="1"/>
    <col min="8201" max="8201" width="9.50833333333333" style="362" customWidth="1"/>
    <col min="8202" max="8444" width="9" style="362"/>
    <col min="8445" max="8445" width="6.63333333333333" style="362" customWidth="1"/>
    <col min="8446" max="8446" width="8.63333333333333" style="362" customWidth="1"/>
    <col min="8447" max="8447" width="15.6333333333333" style="362" customWidth="1"/>
    <col min="8448" max="8448" width="35.6333333333333" style="362" customWidth="1"/>
    <col min="8449" max="8450" width="9" style="362" hidden="1" customWidth="1"/>
    <col min="8451" max="8452" width="11.6333333333333" style="362" customWidth="1"/>
    <col min="8453" max="8453" width="15.6333333333333" style="362" customWidth="1"/>
    <col min="8454" max="8454" width="30.6333333333333" style="362" customWidth="1"/>
    <col min="8455" max="8455" width="9" style="362"/>
    <col min="8456" max="8456" width="10.3833333333333" style="362" customWidth="1"/>
    <col min="8457" max="8457" width="9.50833333333333" style="362" customWidth="1"/>
    <col min="8458" max="8700" width="9" style="362"/>
    <col min="8701" max="8701" width="6.63333333333333" style="362" customWidth="1"/>
    <col min="8702" max="8702" width="8.63333333333333" style="362" customWidth="1"/>
    <col min="8703" max="8703" width="15.6333333333333" style="362" customWidth="1"/>
    <col min="8704" max="8704" width="35.6333333333333" style="362" customWidth="1"/>
    <col min="8705" max="8706" width="9" style="362" hidden="1" customWidth="1"/>
    <col min="8707" max="8708" width="11.6333333333333" style="362" customWidth="1"/>
    <col min="8709" max="8709" width="15.6333333333333" style="362" customWidth="1"/>
    <col min="8710" max="8710" width="30.6333333333333" style="362" customWidth="1"/>
    <col min="8711" max="8711" width="9" style="362"/>
    <col min="8712" max="8712" width="10.3833333333333" style="362" customWidth="1"/>
    <col min="8713" max="8713" width="9.50833333333333" style="362" customWidth="1"/>
    <col min="8714" max="8956" width="9" style="362"/>
    <col min="8957" max="8957" width="6.63333333333333" style="362" customWidth="1"/>
    <col min="8958" max="8958" width="8.63333333333333" style="362" customWidth="1"/>
    <col min="8959" max="8959" width="15.6333333333333" style="362" customWidth="1"/>
    <col min="8960" max="8960" width="35.6333333333333" style="362" customWidth="1"/>
    <col min="8961" max="8962" width="9" style="362" hidden="1" customWidth="1"/>
    <col min="8963" max="8964" width="11.6333333333333" style="362" customWidth="1"/>
    <col min="8965" max="8965" width="15.6333333333333" style="362" customWidth="1"/>
    <col min="8966" max="8966" width="30.6333333333333" style="362" customWidth="1"/>
    <col min="8967" max="8967" width="9" style="362"/>
    <col min="8968" max="8968" width="10.3833333333333" style="362" customWidth="1"/>
    <col min="8969" max="8969" width="9.50833333333333" style="362" customWidth="1"/>
    <col min="8970" max="9212" width="9" style="362"/>
    <col min="9213" max="9213" width="6.63333333333333" style="362" customWidth="1"/>
    <col min="9214" max="9214" width="8.63333333333333" style="362" customWidth="1"/>
    <col min="9215" max="9215" width="15.6333333333333" style="362" customWidth="1"/>
    <col min="9216" max="9216" width="35.6333333333333" style="362" customWidth="1"/>
    <col min="9217" max="9218" width="9" style="362" hidden="1" customWidth="1"/>
    <col min="9219" max="9220" width="11.6333333333333" style="362" customWidth="1"/>
    <col min="9221" max="9221" width="15.6333333333333" style="362" customWidth="1"/>
    <col min="9222" max="9222" width="30.6333333333333" style="362" customWidth="1"/>
    <col min="9223" max="9223" width="9" style="362"/>
    <col min="9224" max="9224" width="10.3833333333333" style="362" customWidth="1"/>
    <col min="9225" max="9225" width="9.50833333333333" style="362" customWidth="1"/>
    <col min="9226" max="9468" width="9" style="362"/>
    <col min="9469" max="9469" width="6.63333333333333" style="362" customWidth="1"/>
    <col min="9470" max="9470" width="8.63333333333333" style="362" customWidth="1"/>
    <col min="9471" max="9471" width="15.6333333333333" style="362" customWidth="1"/>
    <col min="9472" max="9472" width="35.6333333333333" style="362" customWidth="1"/>
    <col min="9473" max="9474" width="9" style="362" hidden="1" customWidth="1"/>
    <col min="9475" max="9476" width="11.6333333333333" style="362" customWidth="1"/>
    <col min="9477" max="9477" width="15.6333333333333" style="362" customWidth="1"/>
    <col min="9478" max="9478" width="30.6333333333333" style="362" customWidth="1"/>
    <col min="9479" max="9479" width="9" style="362"/>
    <col min="9480" max="9480" width="10.3833333333333" style="362" customWidth="1"/>
    <col min="9481" max="9481" width="9.50833333333333" style="362" customWidth="1"/>
    <col min="9482" max="9724" width="9" style="362"/>
    <col min="9725" max="9725" width="6.63333333333333" style="362" customWidth="1"/>
    <col min="9726" max="9726" width="8.63333333333333" style="362" customWidth="1"/>
    <col min="9727" max="9727" width="15.6333333333333" style="362" customWidth="1"/>
    <col min="9728" max="9728" width="35.6333333333333" style="362" customWidth="1"/>
    <col min="9729" max="9730" width="9" style="362" hidden="1" customWidth="1"/>
    <col min="9731" max="9732" width="11.6333333333333" style="362" customWidth="1"/>
    <col min="9733" max="9733" width="15.6333333333333" style="362" customWidth="1"/>
    <col min="9734" max="9734" width="30.6333333333333" style="362" customWidth="1"/>
    <col min="9735" max="9735" width="9" style="362"/>
    <col min="9736" max="9736" width="10.3833333333333" style="362" customWidth="1"/>
    <col min="9737" max="9737" width="9.50833333333333" style="362" customWidth="1"/>
    <col min="9738" max="9980" width="9" style="362"/>
    <col min="9981" max="9981" width="6.63333333333333" style="362" customWidth="1"/>
    <col min="9982" max="9982" width="8.63333333333333" style="362" customWidth="1"/>
    <col min="9983" max="9983" width="15.6333333333333" style="362" customWidth="1"/>
    <col min="9984" max="9984" width="35.6333333333333" style="362" customWidth="1"/>
    <col min="9985" max="9986" width="9" style="362" hidden="1" customWidth="1"/>
    <col min="9987" max="9988" width="11.6333333333333" style="362" customWidth="1"/>
    <col min="9989" max="9989" width="15.6333333333333" style="362" customWidth="1"/>
    <col min="9990" max="9990" width="30.6333333333333" style="362" customWidth="1"/>
    <col min="9991" max="9991" width="9" style="362"/>
    <col min="9992" max="9992" width="10.3833333333333" style="362" customWidth="1"/>
    <col min="9993" max="9993" width="9.50833333333333" style="362" customWidth="1"/>
    <col min="9994" max="10236" width="9" style="362"/>
    <col min="10237" max="10237" width="6.63333333333333" style="362" customWidth="1"/>
    <col min="10238" max="10238" width="8.63333333333333" style="362" customWidth="1"/>
    <col min="10239" max="10239" width="15.6333333333333" style="362" customWidth="1"/>
    <col min="10240" max="10240" width="35.6333333333333" style="362" customWidth="1"/>
    <col min="10241" max="10242" width="9" style="362" hidden="1" customWidth="1"/>
    <col min="10243" max="10244" width="11.6333333333333" style="362" customWidth="1"/>
    <col min="10245" max="10245" width="15.6333333333333" style="362" customWidth="1"/>
    <col min="10246" max="10246" width="30.6333333333333" style="362" customWidth="1"/>
    <col min="10247" max="10247" width="9" style="362"/>
    <col min="10248" max="10248" width="10.3833333333333" style="362" customWidth="1"/>
    <col min="10249" max="10249" width="9.50833333333333" style="362" customWidth="1"/>
    <col min="10250" max="10492" width="9" style="362"/>
    <col min="10493" max="10493" width="6.63333333333333" style="362" customWidth="1"/>
    <col min="10494" max="10494" width="8.63333333333333" style="362" customWidth="1"/>
    <col min="10495" max="10495" width="15.6333333333333" style="362" customWidth="1"/>
    <col min="10496" max="10496" width="35.6333333333333" style="362" customWidth="1"/>
    <col min="10497" max="10498" width="9" style="362" hidden="1" customWidth="1"/>
    <col min="10499" max="10500" width="11.6333333333333" style="362" customWidth="1"/>
    <col min="10501" max="10501" width="15.6333333333333" style="362" customWidth="1"/>
    <col min="10502" max="10502" width="30.6333333333333" style="362" customWidth="1"/>
    <col min="10503" max="10503" width="9" style="362"/>
    <col min="10504" max="10504" width="10.3833333333333" style="362" customWidth="1"/>
    <col min="10505" max="10505" width="9.50833333333333" style="362" customWidth="1"/>
    <col min="10506" max="10748" width="9" style="362"/>
    <col min="10749" max="10749" width="6.63333333333333" style="362" customWidth="1"/>
    <col min="10750" max="10750" width="8.63333333333333" style="362" customWidth="1"/>
    <col min="10751" max="10751" width="15.6333333333333" style="362" customWidth="1"/>
    <col min="10752" max="10752" width="35.6333333333333" style="362" customWidth="1"/>
    <col min="10753" max="10754" width="9" style="362" hidden="1" customWidth="1"/>
    <col min="10755" max="10756" width="11.6333333333333" style="362" customWidth="1"/>
    <col min="10757" max="10757" width="15.6333333333333" style="362" customWidth="1"/>
    <col min="10758" max="10758" width="30.6333333333333" style="362" customWidth="1"/>
    <col min="10759" max="10759" width="9" style="362"/>
    <col min="10760" max="10760" width="10.3833333333333" style="362" customWidth="1"/>
    <col min="10761" max="10761" width="9.50833333333333" style="362" customWidth="1"/>
    <col min="10762" max="11004" width="9" style="362"/>
    <col min="11005" max="11005" width="6.63333333333333" style="362" customWidth="1"/>
    <col min="11006" max="11006" width="8.63333333333333" style="362" customWidth="1"/>
    <col min="11007" max="11007" width="15.6333333333333" style="362" customWidth="1"/>
    <col min="11008" max="11008" width="35.6333333333333" style="362" customWidth="1"/>
    <col min="11009" max="11010" width="9" style="362" hidden="1" customWidth="1"/>
    <col min="11011" max="11012" width="11.6333333333333" style="362" customWidth="1"/>
    <col min="11013" max="11013" width="15.6333333333333" style="362" customWidth="1"/>
    <col min="11014" max="11014" width="30.6333333333333" style="362" customWidth="1"/>
    <col min="11015" max="11015" width="9" style="362"/>
    <col min="11016" max="11016" width="10.3833333333333" style="362" customWidth="1"/>
    <col min="11017" max="11017" width="9.50833333333333" style="362" customWidth="1"/>
    <col min="11018" max="11260" width="9" style="362"/>
    <col min="11261" max="11261" width="6.63333333333333" style="362" customWidth="1"/>
    <col min="11262" max="11262" width="8.63333333333333" style="362" customWidth="1"/>
    <col min="11263" max="11263" width="15.6333333333333" style="362" customWidth="1"/>
    <col min="11264" max="11264" width="35.6333333333333" style="362" customWidth="1"/>
    <col min="11265" max="11266" width="9" style="362" hidden="1" customWidth="1"/>
    <col min="11267" max="11268" width="11.6333333333333" style="362" customWidth="1"/>
    <col min="11269" max="11269" width="15.6333333333333" style="362" customWidth="1"/>
    <col min="11270" max="11270" width="30.6333333333333" style="362" customWidth="1"/>
    <col min="11271" max="11271" width="9" style="362"/>
    <col min="11272" max="11272" width="10.3833333333333" style="362" customWidth="1"/>
    <col min="11273" max="11273" width="9.50833333333333" style="362" customWidth="1"/>
    <col min="11274" max="11516" width="9" style="362"/>
    <col min="11517" max="11517" width="6.63333333333333" style="362" customWidth="1"/>
    <col min="11518" max="11518" width="8.63333333333333" style="362" customWidth="1"/>
    <col min="11519" max="11519" width="15.6333333333333" style="362" customWidth="1"/>
    <col min="11520" max="11520" width="35.6333333333333" style="362" customWidth="1"/>
    <col min="11521" max="11522" width="9" style="362" hidden="1" customWidth="1"/>
    <col min="11523" max="11524" width="11.6333333333333" style="362" customWidth="1"/>
    <col min="11525" max="11525" width="15.6333333333333" style="362" customWidth="1"/>
    <col min="11526" max="11526" width="30.6333333333333" style="362" customWidth="1"/>
    <col min="11527" max="11527" width="9" style="362"/>
    <col min="11528" max="11528" width="10.3833333333333" style="362" customWidth="1"/>
    <col min="11529" max="11529" width="9.50833333333333" style="362" customWidth="1"/>
    <col min="11530" max="11772" width="9" style="362"/>
    <col min="11773" max="11773" width="6.63333333333333" style="362" customWidth="1"/>
    <col min="11774" max="11774" width="8.63333333333333" style="362" customWidth="1"/>
    <col min="11775" max="11775" width="15.6333333333333" style="362" customWidth="1"/>
    <col min="11776" max="11776" width="35.6333333333333" style="362" customWidth="1"/>
    <col min="11777" max="11778" width="9" style="362" hidden="1" customWidth="1"/>
    <col min="11779" max="11780" width="11.6333333333333" style="362" customWidth="1"/>
    <col min="11781" max="11781" width="15.6333333333333" style="362" customWidth="1"/>
    <col min="11782" max="11782" width="30.6333333333333" style="362" customWidth="1"/>
    <col min="11783" max="11783" width="9" style="362"/>
    <col min="11784" max="11784" width="10.3833333333333" style="362" customWidth="1"/>
    <col min="11785" max="11785" width="9.50833333333333" style="362" customWidth="1"/>
    <col min="11786" max="12028" width="9" style="362"/>
    <col min="12029" max="12029" width="6.63333333333333" style="362" customWidth="1"/>
    <col min="12030" max="12030" width="8.63333333333333" style="362" customWidth="1"/>
    <col min="12031" max="12031" width="15.6333333333333" style="362" customWidth="1"/>
    <col min="12032" max="12032" width="35.6333333333333" style="362" customWidth="1"/>
    <col min="12033" max="12034" width="9" style="362" hidden="1" customWidth="1"/>
    <col min="12035" max="12036" width="11.6333333333333" style="362" customWidth="1"/>
    <col min="12037" max="12037" width="15.6333333333333" style="362" customWidth="1"/>
    <col min="12038" max="12038" width="30.6333333333333" style="362" customWidth="1"/>
    <col min="12039" max="12039" width="9" style="362"/>
    <col min="12040" max="12040" width="10.3833333333333" style="362" customWidth="1"/>
    <col min="12041" max="12041" width="9.50833333333333" style="362" customWidth="1"/>
    <col min="12042" max="12284" width="9" style="362"/>
    <col min="12285" max="12285" width="6.63333333333333" style="362" customWidth="1"/>
    <col min="12286" max="12286" width="8.63333333333333" style="362" customWidth="1"/>
    <col min="12287" max="12287" width="15.6333333333333" style="362" customWidth="1"/>
    <col min="12288" max="12288" width="35.6333333333333" style="362" customWidth="1"/>
    <col min="12289" max="12290" width="9" style="362" hidden="1" customWidth="1"/>
    <col min="12291" max="12292" width="11.6333333333333" style="362" customWidth="1"/>
    <col min="12293" max="12293" width="15.6333333333333" style="362" customWidth="1"/>
    <col min="12294" max="12294" width="30.6333333333333" style="362" customWidth="1"/>
    <col min="12295" max="12295" width="9" style="362"/>
    <col min="12296" max="12296" width="10.3833333333333" style="362" customWidth="1"/>
    <col min="12297" max="12297" width="9.50833333333333" style="362" customWidth="1"/>
    <col min="12298" max="12540" width="9" style="362"/>
    <col min="12541" max="12541" width="6.63333333333333" style="362" customWidth="1"/>
    <col min="12542" max="12542" width="8.63333333333333" style="362" customWidth="1"/>
    <col min="12543" max="12543" width="15.6333333333333" style="362" customWidth="1"/>
    <col min="12544" max="12544" width="35.6333333333333" style="362" customWidth="1"/>
    <col min="12545" max="12546" width="9" style="362" hidden="1" customWidth="1"/>
    <col min="12547" max="12548" width="11.6333333333333" style="362" customWidth="1"/>
    <col min="12549" max="12549" width="15.6333333333333" style="362" customWidth="1"/>
    <col min="12550" max="12550" width="30.6333333333333" style="362" customWidth="1"/>
    <col min="12551" max="12551" width="9" style="362"/>
    <col min="12552" max="12552" width="10.3833333333333" style="362" customWidth="1"/>
    <col min="12553" max="12553" width="9.50833333333333" style="362" customWidth="1"/>
    <col min="12554" max="12796" width="9" style="362"/>
    <col min="12797" max="12797" width="6.63333333333333" style="362" customWidth="1"/>
    <col min="12798" max="12798" width="8.63333333333333" style="362" customWidth="1"/>
    <col min="12799" max="12799" width="15.6333333333333" style="362" customWidth="1"/>
    <col min="12800" max="12800" width="35.6333333333333" style="362" customWidth="1"/>
    <col min="12801" max="12802" width="9" style="362" hidden="1" customWidth="1"/>
    <col min="12803" max="12804" width="11.6333333333333" style="362" customWidth="1"/>
    <col min="12805" max="12805" width="15.6333333333333" style="362" customWidth="1"/>
    <col min="12806" max="12806" width="30.6333333333333" style="362" customWidth="1"/>
    <col min="12807" max="12807" width="9" style="362"/>
    <col min="12808" max="12808" width="10.3833333333333" style="362" customWidth="1"/>
    <col min="12809" max="12809" width="9.50833333333333" style="362" customWidth="1"/>
    <col min="12810" max="13052" width="9" style="362"/>
    <col min="13053" max="13053" width="6.63333333333333" style="362" customWidth="1"/>
    <col min="13054" max="13054" width="8.63333333333333" style="362" customWidth="1"/>
    <col min="13055" max="13055" width="15.6333333333333" style="362" customWidth="1"/>
    <col min="13056" max="13056" width="35.6333333333333" style="362" customWidth="1"/>
    <col min="13057" max="13058" width="9" style="362" hidden="1" customWidth="1"/>
    <col min="13059" max="13060" width="11.6333333333333" style="362" customWidth="1"/>
    <col min="13061" max="13061" width="15.6333333333333" style="362" customWidth="1"/>
    <col min="13062" max="13062" width="30.6333333333333" style="362" customWidth="1"/>
    <col min="13063" max="13063" width="9" style="362"/>
    <col min="13064" max="13064" width="10.3833333333333" style="362" customWidth="1"/>
    <col min="13065" max="13065" width="9.50833333333333" style="362" customWidth="1"/>
    <col min="13066" max="13308" width="9" style="362"/>
    <col min="13309" max="13309" width="6.63333333333333" style="362" customWidth="1"/>
    <col min="13310" max="13310" width="8.63333333333333" style="362" customWidth="1"/>
    <col min="13311" max="13311" width="15.6333333333333" style="362" customWidth="1"/>
    <col min="13312" max="13312" width="35.6333333333333" style="362" customWidth="1"/>
    <col min="13313" max="13314" width="9" style="362" hidden="1" customWidth="1"/>
    <col min="13315" max="13316" width="11.6333333333333" style="362" customWidth="1"/>
    <col min="13317" max="13317" width="15.6333333333333" style="362" customWidth="1"/>
    <col min="13318" max="13318" width="30.6333333333333" style="362" customWidth="1"/>
    <col min="13319" max="13319" width="9" style="362"/>
    <col min="13320" max="13320" width="10.3833333333333" style="362" customWidth="1"/>
    <col min="13321" max="13321" width="9.50833333333333" style="362" customWidth="1"/>
    <col min="13322" max="13564" width="9" style="362"/>
    <col min="13565" max="13565" width="6.63333333333333" style="362" customWidth="1"/>
    <col min="13566" max="13566" width="8.63333333333333" style="362" customWidth="1"/>
    <col min="13567" max="13567" width="15.6333333333333" style="362" customWidth="1"/>
    <col min="13568" max="13568" width="35.6333333333333" style="362" customWidth="1"/>
    <col min="13569" max="13570" width="9" style="362" hidden="1" customWidth="1"/>
    <col min="13571" max="13572" width="11.6333333333333" style="362" customWidth="1"/>
    <col min="13573" max="13573" width="15.6333333333333" style="362" customWidth="1"/>
    <col min="13574" max="13574" width="30.6333333333333" style="362" customWidth="1"/>
    <col min="13575" max="13575" width="9" style="362"/>
    <col min="13576" max="13576" width="10.3833333333333" style="362" customWidth="1"/>
    <col min="13577" max="13577" width="9.50833333333333" style="362" customWidth="1"/>
    <col min="13578" max="13820" width="9" style="362"/>
    <col min="13821" max="13821" width="6.63333333333333" style="362" customWidth="1"/>
    <col min="13822" max="13822" width="8.63333333333333" style="362" customWidth="1"/>
    <col min="13823" max="13823" width="15.6333333333333" style="362" customWidth="1"/>
    <col min="13824" max="13824" width="35.6333333333333" style="362" customWidth="1"/>
    <col min="13825" max="13826" width="9" style="362" hidden="1" customWidth="1"/>
    <col min="13827" max="13828" width="11.6333333333333" style="362" customWidth="1"/>
    <col min="13829" max="13829" width="15.6333333333333" style="362" customWidth="1"/>
    <col min="13830" max="13830" width="30.6333333333333" style="362" customWidth="1"/>
    <col min="13831" max="13831" width="9" style="362"/>
    <col min="13832" max="13832" width="10.3833333333333" style="362" customWidth="1"/>
    <col min="13833" max="13833" width="9.50833333333333" style="362" customWidth="1"/>
    <col min="13834" max="14076" width="9" style="362"/>
    <col min="14077" max="14077" width="6.63333333333333" style="362" customWidth="1"/>
    <col min="14078" max="14078" width="8.63333333333333" style="362" customWidth="1"/>
    <col min="14079" max="14079" width="15.6333333333333" style="362" customWidth="1"/>
    <col min="14080" max="14080" width="35.6333333333333" style="362" customWidth="1"/>
    <col min="14081" max="14082" width="9" style="362" hidden="1" customWidth="1"/>
    <col min="14083" max="14084" width="11.6333333333333" style="362" customWidth="1"/>
    <col min="14085" max="14085" width="15.6333333333333" style="362" customWidth="1"/>
    <col min="14086" max="14086" width="30.6333333333333" style="362" customWidth="1"/>
    <col min="14087" max="14087" width="9" style="362"/>
    <col min="14088" max="14088" width="10.3833333333333" style="362" customWidth="1"/>
    <col min="14089" max="14089" width="9.50833333333333" style="362" customWidth="1"/>
    <col min="14090" max="14332" width="9" style="362"/>
    <col min="14333" max="14333" width="6.63333333333333" style="362" customWidth="1"/>
    <col min="14334" max="14334" width="8.63333333333333" style="362" customWidth="1"/>
    <col min="14335" max="14335" width="15.6333333333333" style="362" customWidth="1"/>
    <col min="14336" max="14336" width="35.6333333333333" style="362" customWidth="1"/>
    <col min="14337" max="14338" width="9" style="362" hidden="1" customWidth="1"/>
    <col min="14339" max="14340" width="11.6333333333333" style="362" customWidth="1"/>
    <col min="14341" max="14341" width="15.6333333333333" style="362" customWidth="1"/>
    <col min="14342" max="14342" width="30.6333333333333" style="362" customWidth="1"/>
    <col min="14343" max="14343" width="9" style="362"/>
    <col min="14344" max="14344" width="10.3833333333333" style="362" customWidth="1"/>
    <col min="14345" max="14345" width="9.50833333333333" style="362" customWidth="1"/>
    <col min="14346" max="14588" width="9" style="362"/>
    <col min="14589" max="14589" width="6.63333333333333" style="362" customWidth="1"/>
    <col min="14590" max="14590" width="8.63333333333333" style="362" customWidth="1"/>
    <col min="14591" max="14591" width="15.6333333333333" style="362" customWidth="1"/>
    <col min="14592" max="14592" width="35.6333333333333" style="362" customWidth="1"/>
    <col min="14593" max="14594" width="9" style="362" hidden="1" customWidth="1"/>
    <col min="14595" max="14596" width="11.6333333333333" style="362" customWidth="1"/>
    <col min="14597" max="14597" width="15.6333333333333" style="362" customWidth="1"/>
    <col min="14598" max="14598" width="30.6333333333333" style="362" customWidth="1"/>
    <col min="14599" max="14599" width="9" style="362"/>
    <col min="14600" max="14600" width="10.3833333333333" style="362" customWidth="1"/>
    <col min="14601" max="14601" width="9.50833333333333" style="362" customWidth="1"/>
    <col min="14602" max="14844" width="9" style="362"/>
    <col min="14845" max="14845" width="6.63333333333333" style="362" customWidth="1"/>
    <col min="14846" max="14846" width="8.63333333333333" style="362" customWidth="1"/>
    <col min="14847" max="14847" width="15.6333333333333" style="362" customWidth="1"/>
    <col min="14848" max="14848" width="35.6333333333333" style="362" customWidth="1"/>
    <col min="14849" max="14850" width="9" style="362" hidden="1" customWidth="1"/>
    <col min="14851" max="14852" width="11.6333333333333" style="362" customWidth="1"/>
    <col min="14853" max="14853" width="15.6333333333333" style="362" customWidth="1"/>
    <col min="14854" max="14854" width="30.6333333333333" style="362" customWidth="1"/>
    <col min="14855" max="14855" width="9" style="362"/>
    <col min="14856" max="14856" width="10.3833333333333" style="362" customWidth="1"/>
    <col min="14857" max="14857" width="9.50833333333333" style="362" customWidth="1"/>
    <col min="14858" max="15100" width="9" style="362"/>
    <col min="15101" max="15101" width="6.63333333333333" style="362" customWidth="1"/>
    <col min="15102" max="15102" width="8.63333333333333" style="362" customWidth="1"/>
    <col min="15103" max="15103" width="15.6333333333333" style="362" customWidth="1"/>
    <col min="15104" max="15104" width="35.6333333333333" style="362" customWidth="1"/>
    <col min="15105" max="15106" width="9" style="362" hidden="1" customWidth="1"/>
    <col min="15107" max="15108" width="11.6333333333333" style="362" customWidth="1"/>
    <col min="15109" max="15109" width="15.6333333333333" style="362" customWidth="1"/>
    <col min="15110" max="15110" width="30.6333333333333" style="362" customWidth="1"/>
    <col min="15111" max="15111" width="9" style="362"/>
    <col min="15112" max="15112" width="10.3833333333333" style="362" customWidth="1"/>
    <col min="15113" max="15113" width="9.50833333333333" style="362" customWidth="1"/>
    <col min="15114" max="15356" width="9" style="362"/>
    <col min="15357" max="15357" width="6.63333333333333" style="362" customWidth="1"/>
    <col min="15358" max="15358" width="8.63333333333333" style="362" customWidth="1"/>
    <col min="15359" max="15359" width="15.6333333333333" style="362" customWidth="1"/>
    <col min="15360" max="15360" width="35.6333333333333" style="362" customWidth="1"/>
    <col min="15361" max="15362" width="9" style="362" hidden="1" customWidth="1"/>
    <col min="15363" max="15364" width="11.6333333333333" style="362" customWidth="1"/>
    <col min="15365" max="15365" width="15.6333333333333" style="362" customWidth="1"/>
    <col min="15366" max="15366" width="30.6333333333333" style="362" customWidth="1"/>
    <col min="15367" max="15367" width="9" style="362"/>
    <col min="15368" max="15368" width="10.3833333333333" style="362" customWidth="1"/>
    <col min="15369" max="15369" width="9.50833333333333" style="362" customWidth="1"/>
    <col min="15370" max="15612" width="9" style="362"/>
    <col min="15613" max="15613" width="6.63333333333333" style="362" customWidth="1"/>
    <col min="15614" max="15614" width="8.63333333333333" style="362" customWidth="1"/>
    <col min="15615" max="15615" width="15.6333333333333" style="362" customWidth="1"/>
    <col min="15616" max="15616" width="35.6333333333333" style="362" customWidth="1"/>
    <col min="15617" max="15618" width="9" style="362" hidden="1" customWidth="1"/>
    <col min="15619" max="15620" width="11.6333333333333" style="362" customWidth="1"/>
    <col min="15621" max="15621" width="15.6333333333333" style="362" customWidth="1"/>
    <col min="15622" max="15622" width="30.6333333333333" style="362" customWidth="1"/>
    <col min="15623" max="15623" width="9" style="362"/>
    <col min="15624" max="15624" width="10.3833333333333" style="362" customWidth="1"/>
    <col min="15625" max="15625" width="9.50833333333333" style="362" customWidth="1"/>
    <col min="15626" max="15868" width="9" style="362"/>
    <col min="15869" max="15869" width="6.63333333333333" style="362" customWidth="1"/>
    <col min="15870" max="15870" width="8.63333333333333" style="362" customWidth="1"/>
    <col min="15871" max="15871" width="15.6333333333333" style="362" customWidth="1"/>
    <col min="15872" max="15872" width="35.6333333333333" style="362" customWidth="1"/>
    <col min="15873" max="15874" width="9" style="362" hidden="1" customWidth="1"/>
    <col min="15875" max="15876" width="11.6333333333333" style="362" customWidth="1"/>
    <col min="15877" max="15877" width="15.6333333333333" style="362" customWidth="1"/>
    <col min="15878" max="15878" width="30.6333333333333" style="362" customWidth="1"/>
    <col min="15879" max="15879" width="9" style="362"/>
    <col min="15880" max="15880" width="10.3833333333333" style="362" customWidth="1"/>
    <col min="15881" max="15881" width="9.50833333333333" style="362" customWidth="1"/>
    <col min="15882" max="16124" width="9" style="362"/>
    <col min="16125" max="16125" width="6.63333333333333" style="362" customWidth="1"/>
    <col min="16126" max="16126" width="8.63333333333333" style="362" customWidth="1"/>
    <col min="16127" max="16127" width="15.6333333333333" style="362" customWidth="1"/>
    <col min="16128" max="16128" width="35.6333333333333" style="362" customWidth="1"/>
    <col min="16129" max="16130" width="9" style="362" hidden="1" customWidth="1"/>
    <col min="16131" max="16132" width="11.6333333333333" style="362" customWidth="1"/>
    <col min="16133" max="16133" width="15.6333333333333" style="362" customWidth="1"/>
    <col min="16134" max="16134" width="30.6333333333333" style="362" customWidth="1"/>
    <col min="16135" max="16135" width="9" style="362"/>
    <col min="16136" max="16136" width="10.3833333333333" style="362" customWidth="1"/>
    <col min="16137" max="16137" width="9.50833333333333" style="362" customWidth="1"/>
    <col min="16138" max="16384" width="9" style="362"/>
  </cols>
  <sheetData>
    <row r="1" ht="15.75" customHeight="1" spans="1:1">
      <c r="A1" s="22" t="s">
        <v>1167</v>
      </c>
    </row>
    <row r="2" ht="32" customHeight="1" spans="1:6">
      <c r="A2" s="366" t="s">
        <v>1168</v>
      </c>
      <c r="B2" s="367"/>
      <c r="C2" s="367"/>
      <c r="D2" s="367"/>
      <c r="E2" s="368"/>
      <c r="F2" s="369"/>
    </row>
    <row r="3" s="358" customFormat="1" ht="18.75" customHeight="1" spans="1:6">
      <c r="A3" s="370" t="s">
        <v>1169</v>
      </c>
      <c r="B3" s="371"/>
      <c r="C3" s="371"/>
      <c r="D3" s="372"/>
      <c r="E3" s="371"/>
      <c r="F3" s="373" t="s">
        <v>1170</v>
      </c>
    </row>
    <row r="4" s="359" customFormat="1" ht="32" customHeight="1" spans="1:6">
      <c r="A4" s="374" t="s">
        <v>1131</v>
      </c>
      <c r="B4" s="375" t="s">
        <v>1113</v>
      </c>
      <c r="C4" s="375" t="s">
        <v>460</v>
      </c>
      <c r="D4" s="376" t="s">
        <v>1171</v>
      </c>
      <c r="E4" s="375" t="s">
        <v>1172</v>
      </c>
      <c r="F4" s="375" t="s">
        <v>5</v>
      </c>
    </row>
    <row r="5" s="360" customFormat="1" ht="32" customHeight="1" spans="1:6">
      <c r="A5" s="377"/>
      <c r="B5" s="378" t="s">
        <v>1173</v>
      </c>
      <c r="C5" s="379"/>
      <c r="D5" s="380">
        <f>D6</f>
        <v>184</v>
      </c>
      <c r="E5" s="381"/>
      <c r="F5" s="382"/>
    </row>
    <row r="6" s="361" customFormat="1" ht="51" customHeight="1" spans="1:6">
      <c r="A6" s="383">
        <v>1</v>
      </c>
      <c r="B6" s="384" t="s">
        <v>1174</v>
      </c>
      <c r="C6" s="384" t="s">
        <v>1175</v>
      </c>
      <c r="D6" s="385">
        <f>85+99</f>
        <v>184</v>
      </c>
      <c r="E6" s="386" t="s">
        <v>1176</v>
      </c>
      <c r="F6" s="387" t="s">
        <v>1177</v>
      </c>
    </row>
  </sheetData>
  <mergeCells count="2">
    <mergeCell ref="A2:F2"/>
    <mergeCell ref="B5:C5"/>
  </mergeCells>
  <printOptions horizontalCentered="1"/>
  <pageMargins left="0.393055555555556" right="0.393055555555556" top="0.314583333333333" bottom="0.393055555555556" header="0.236111111111111" footer="0.236111111111111"/>
  <pageSetup paperSize="9" firstPageNumber="26" fitToHeight="0" orientation="portrait" useFirstPageNumber="1" horizontalDpi="600"/>
  <headerFooter>
    <oddFooter>&amp;C— &amp;P —</oddFooter>
    <evenFooter>&amp;L— &amp;P —</even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46"/>
  <sheetViews>
    <sheetView workbookViewId="0">
      <selection activeCell="A1" sqref="A1"/>
    </sheetView>
  </sheetViews>
  <sheetFormatPr defaultColWidth="9" defaultRowHeight="14.25" outlineLevelCol="5"/>
  <cols>
    <col min="1" max="1" width="26.25" style="284" customWidth="1"/>
    <col min="2" max="2" width="12.3833333333333" style="284" customWidth="1"/>
    <col min="3" max="3" width="16.5083333333333" style="284" customWidth="1"/>
    <col min="4" max="4" width="29.6333333333333" style="284" customWidth="1"/>
    <col min="5" max="6" width="15.3833333333333" style="284" customWidth="1"/>
    <col min="7" max="16384" width="9" style="284"/>
  </cols>
  <sheetData>
    <row r="1" ht="16.5" spans="1:1">
      <c r="A1" s="285" t="s">
        <v>1178</v>
      </c>
    </row>
    <row r="2" ht="28.5" customHeight="1" spans="1:6">
      <c r="A2" s="287" t="s">
        <v>1179</v>
      </c>
      <c r="B2" s="287"/>
      <c r="C2" s="287"/>
      <c r="D2" s="287"/>
      <c r="E2" s="287"/>
      <c r="F2" s="287"/>
    </row>
    <row r="3" s="283" customFormat="1" ht="16.5" customHeight="1" spans="1:6">
      <c r="A3" s="288" t="s">
        <v>1</v>
      </c>
      <c r="B3" s="288"/>
      <c r="C3" s="288"/>
      <c r="D3" s="288"/>
      <c r="F3" s="349" t="s">
        <v>2</v>
      </c>
    </row>
    <row r="4" s="320" customFormat="1" ht="24.75" customHeight="1" spans="1:6">
      <c r="A4" s="323" t="s">
        <v>75</v>
      </c>
      <c r="B4" s="324"/>
      <c r="C4" s="324"/>
      <c r="D4" s="324" t="s">
        <v>76</v>
      </c>
      <c r="E4" s="325"/>
      <c r="F4" s="326"/>
    </row>
    <row r="5" ht="27.75" customHeight="1" spans="1:6">
      <c r="A5" s="327" t="s">
        <v>77</v>
      </c>
      <c r="B5" s="1143" t="s">
        <v>470</v>
      </c>
      <c r="C5" s="329" t="s">
        <v>1180</v>
      </c>
      <c r="D5" s="330" t="s">
        <v>77</v>
      </c>
      <c r="E5" s="1143" t="s">
        <v>470</v>
      </c>
      <c r="F5" s="350" t="s">
        <v>1180</v>
      </c>
    </row>
    <row r="6" ht="13.5" spans="1:6">
      <c r="A6" s="309" t="s">
        <v>109</v>
      </c>
      <c r="B6" s="297">
        <v>141623</v>
      </c>
      <c r="C6" s="298">
        <v>10.1910134215133</v>
      </c>
      <c r="D6" s="332" t="s">
        <v>110</v>
      </c>
      <c r="E6" s="333">
        <v>44135</v>
      </c>
      <c r="F6" s="301">
        <v>-12.3047879526535</v>
      </c>
    </row>
    <row r="7" ht="13.5" spans="1:6">
      <c r="A7" s="351" t="s">
        <v>111</v>
      </c>
      <c r="B7" s="297">
        <v>36826</v>
      </c>
      <c r="C7" s="298">
        <v>-2.3183023872679</v>
      </c>
      <c r="D7" s="332" t="s">
        <v>112</v>
      </c>
      <c r="E7" s="333">
        <v>647</v>
      </c>
      <c r="F7" s="301">
        <v>-7.30681096859623</v>
      </c>
    </row>
    <row r="8" ht="13.5" spans="1:6">
      <c r="A8" s="309" t="s">
        <v>113</v>
      </c>
      <c r="B8" s="297">
        <v>16400</v>
      </c>
      <c r="C8" s="298">
        <v>116.931216931217</v>
      </c>
      <c r="D8" s="332" t="s">
        <v>114</v>
      </c>
      <c r="E8" s="333">
        <v>29865</v>
      </c>
      <c r="F8" s="301">
        <v>-16.2917420437538</v>
      </c>
    </row>
    <row r="9" ht="13.5" spans="1:6">
      <c r="A9" s="309" t="s">
        <v>115</v>
      </c>
      <c r="B9" s="297">
        <v>2304</v>
      </c>
      <c r="C9" s="298">
        <v>-4</v>
      </c>
      <c r="D9" s="332" t="s">
        <v>116</v>
      </c>
      <c r="E9" s="333">
        <v>154610</v>
      </c>
      <c r="F9" s="301">
        <v>-4.07508581232978</v>
      </c>
    </row>
    <row r="10" ht="13.5" spans="1:6">
      <c r="A10" s="309" t="s">
        <v>117</v>
      </c>
      <c r="B10" s="297">
        <v>4300</v>
      </c>
      <c r="C10" s="298">
        <v>-17.3076923076923</v>
      </c>
      <c r="D10" s="332" t="s">
        <v>118</v>
      </c>
      <c r="E10" s="333">
        <v>9855</v>
      </c>
      <c r="F10" s="301">
        <v>-1.28565363372243</v>
      </c>
    </row>
    <row r="11" ht="13.5" spans="1:6">
      <c r="A11" s="309" t="s">
        <v>119</v>
      </c>
      <c r="B11" s="297">
        <v>7950</v>
      </c>
      <c r="C11" s="298">
        <v>-7.01754385964912</v>
      </c>
      <c r="D11" s="332" t="s">
        <v>120</v>
      </c>
      <c r="E11" s="333">
        <v>17229</v>
      </c>
      <c r="F11" s="301">
        <v>59.4952635606949</v>
      </c>
    </row>
    <row r="12" ht="13.5" spans="1:6">
      <c r="A12" s="309" t="s">
        <v>121</v>
      </c>
      <c r="B12" s="297">
        <v>15400</v>
      </c>
      <c r="C12" s="298">
        <v>-21.4285714285714</v>
      </c>
      <c r="D12" s="332" t="s">
        <v>122</v>
      </c>
      <c r="E12" s="333">
        <v>148441</v>
      </c>
      <c r="F12" s="301">
        <v>12.1624513961424</v>
      </c>
    </row>
    <row r="13" ht="13.5" spans="1:6">
      <c r="A13" s="309" t="s">
        <v>123</v>
      </c>
      <c r="B13" s="297">
        <v>4200</v>
      </c>
      <c r="C13" s="298">
        <v>-24.3243243243243</v>
      </c>
      <c r="D13" s="332" t="s">
        <v>124</v>
      </c>
      <c r="E13" s="333">
        <v>85277</v>
      </c>
      <c r="F13" s="301">
        <v>-7.73078989914312</v>
      </c>
    </row>
    <row r="14" ht="13.5" spans="1:6">
      <c r="A14" s="309" t="s">
        <v>125</v>
      </c>
      <c r="B14" s="297">
        <v>16200</v>
      </c>
      <c r="C14" s="298">
        <v>-20.5882352941176</v>
      </c>
      <c r="D14" s="332" t="s">
        <v>126</v>
      </c>
      <c r="E14" s="333">
        <v>34963</v>
      </c>
      <c r="F14" s="301">
        <v>11.8342742044574</v>
      </c>
    </row>
    <row r="15" ht="13.5" spans="1:6">
      <c r="A15" s="309" t="s">
        <v>127</v>
      </c>
      <c r="B15" s="297">
        <v>10900</v>
      </c>
      <c r="C15" s="298">
        <v>824.5122985581</v>
      </c>
      <c r="D15" s="332" t="s">
        <v>128</v>
      </c>
      <c r="E15" s="333">
        <v>67670</v>
      </c>
      <c r="F15" s="301">
        <v>33.3739629357203</v>
      </c>
    </row>
    <row r="16" ht="13.5" spans="1:6">
      <c r="A16" s="309" t="s">
        <v>129</v>
      </c>
      <c r="B16" s="297">
        <v>11013</v>
      </c>
      <c r="C16" s="298">
        <v>33.5556633519282</v>
      </c>
      <c r="D16" s="332" t="s">
        <v>130</v>
      </c>
      <c r="E16" s="333">
        <v>102969</v>
      </c>
      <c r="F16" s="301">
        <v>-6.94981398249874</v>
      </c>
    </row>
    <row r="17" ht="13.5" spans="1:6">
      <c r="A17" s="309" t="s">
        <v>131</v>
      </c>
      <c r="B17" s="297">
        <v>15600</v>
      </c>
      <c r="C17" s="298">
        <v>35.6521739130435</v>
      </c>
      <c r="D17" s="332" t="s">
        <v>132</v>
      </c>
      <c r="E17" s="333">
        <v>41318</v>
      </c>
      <c r="F17" s="301">
        <v>-30.5703141085297</v>
      </c>
    </row>
    <row r="18" ht="13.5" spans="1:6">
      <c r="A18" s="309" t="s">
        <v>133</v>
      </c>
      <c r="B18" s="297">
        <v>530</v>
      </c>
      <c r="C18" s="298">
        <v>-17.1875</v>
      </c>
      <c r="D18" s="332" t="s">
        <v>134</v>
      </c>
      <c r="E18" s="333">
        <v>3100</v>
      </c>
      <c r="F18" s="301">
        <v>-24.9112327358916</v>
      </c>
    </row>
    <row r="19" ht="13.5" spans="1:6">
      <c r="A19" s="309" t="s">
        <v>135</v>
      </c>
      <c r="B19" s="297"/>
      <c r="C19" s="298"/>
      <c r="D19" s="332" t="s">
        <v>136</v>
      </c>
      <c r="E19" s="333">
        <v>1401</v>
      </c>
      <c r="F19" s="301">
        <v>-22.3071426472565</v>
      </c>
    </row>
    <row r="20" ht="13.5" spans="1:6">
      <c r="A20" s="309" t="s">
        <v>137</v>
      </c>
      <c r="B20" s="297">
        <v>168393</v>
      </c>
      <c r="C20" s="298">
        <v>48.0612316674287</v>
      </c>
      <c r="D20" s="332" t="s">
        <v>138</v>
      </c>
      <c r="E20" s="333">
        <v>131</v>
      </c>
      <c r="F20" s="301"/>
    </row>
    <row r="21" ht="13.5" spans="1:6">
      <c r="A21" s="309" t="s">
        <v>139</v>
      </c>
      <c r="B21" s="297">
        <v>6500</v>
      </c>
      <c r="C21" s="298">
        <v>-31.7441982568518</v>
      </c>
      <c r="D21" s="332" t="s">
        <v>140</v>
      </c>
      <c r="E21" s="333">
        <v>14531</v>
      </c>
      <c r="F21" s="301">
        <v>53.7571562384233</v>
      </c>
    </row>
    <row r="22" ht="13.5" spans="1:6">
      <c r="A22" s="309" t="s">
        <v>141</v>
      </c>
      <c r="B22" s="297">
        <v>7000</v>
      </c>
      <c r="C22" s="298">
        <v>-67.2897196261682</v>
      </c>
      <c r="D22" s="332" t="s">
        <v>142</v>
      </c>
      <c r="E22" s="333">
        <v>94434</v>
      </c>
      <c r="F22" s="301">
        <v>46.2364895872356</v>
      </c>
    </row>
    <row r="23" ht="13.5" spans="1:6">
      <c r="A23" s="309" t="s">
        <v>143</v>
      </c>
      <c r="B23" s="297">
        <v>15620</v>
      </c>
      <c r="C23" s="298">
        <v>76.856884057971</v>
      </c>
      <c r="D23" s="332" t="s">
        <v>144</v>
      </c>
      <c r="E23" s="333">
        <v>23</v>
      </c>
      <c r="F23" s="301">
        <v>-97.6232303399814</v>
      </c>
    </row>
    <row r="24" ht="13.5" spans="1:6">
      <c r="A24" s="309" t="s">
        <v>145</v>
      </c>
      <c r="B24" s="297">
        <v>138303</v>
      </c>
      <c r="C24" s="298">
        <v>89.3783376694509</v>
      </c>
      <c r="D24" s="332" t="s">
        <v>146</v>
      </c>
      <c r="E24" s="333">
        <v>11988</v>
      </c>
      <c r="F24" s="301">
        <v>2.3437433671428</v>
      </c>
    </row>
    <row r="25" ht="13.5" spans="1:6">
      <c r="A25" s="309" t="s">
        <v>147</v>
      </c>
      <c r="B25" s="297"/>
      <c r="C25" s="298">
        <v>-100</v>
      </c>
      <c r="D25" s="332" t="s">
        <v>237</v>
      </c>
      <c r="E25" s="333">
        <v>14000</v>
      </c>
      <c r="F25" s="301">
        <v>0</v>
      </c>
    </row>
    <row r="26" ht="13.5" spans="1:6">
      <c r="A26" s="309" t="s">
        <v>149</v>
      </c>
      <c r="B26" s="297">
        <v>970</v>
      </c>
      <c r="C26" s="298">
        <v>2.9723991507431</v>
      </c>
      <c r="D26" s="352" t="s">
        <v>200</v>
      </c>
      <c r="E26" s="333"/>
      <c r="F26" s="301"/>
    </row>
    <row r="27" spans="1:6">
      <c r="A27" s="353"/>
      <c r="B27" s="353"/>
      <c r="C27" s="353"/>
      <c r="D27" s="352" t="s">
        <v>151</v>
      </c>
      <c r="E27" s="333"/>
      <c r="F27" s="301"/>
    </row>
    <row r="28" ht="13.5" spans="1:6">
      <c r="A28" s="309"/>
      <c r="B28" s="297"/>
      <c r="C28" s="298"/>
      <c r="D28" s="352" t="s">
        <v>153</v>
      </c>
      <c r="E28" s="333">
        <v>32576</v>
      </c>
      <c r="F28" s="301">
        <v>-2.10361822334415</v>
      </c>
    </row>
    <row r="29" ht="13.5" spans="1:6">
      <c r="A29" s="309"/>
      <c r="B29" s="297"/>
      <c r="C29" s="298"/>
      <c r="D29" s="354" t="s">
        <v>155</v>
      </c>
      <c r="E29" s="333"/>
      <c r="F29" s="301"/>
    </row>
    <row r="30" spans="1:6">
      <c r="A30" s="341"/>
      <c r="B30" s="353"/>
      <c r="C30" s="353"/>
      <c r="D30" s="354"/>
      <c r="E30" s="333"/>
      <c r="F30" s="301"/>
    </row>
    <row r="31" ht="13.5" spans="1:6">
      <c r="A31" s="336" t="s">
        <v>158</v>
      </c>
      <c r="B31" s="305">
        <f>B6+B20</f>
        <v>310016</v>
      </c>
      <c r="C31" s="306">
        <v>27.9698832231886</v>
      </c>
      <c r="D31" s="338" t="s">
        <v>159</v>
      </c>
      <c r="E31" s="305">
        <f>SUM(E6:E30)</f>
        <v>909163</v>
      </c>
      <c r="F31" s="308">
        <v>2.6699942732363</v>
      </c>
    </row>
    <row r="32" ht="13.5" spans="1:6">
      <c r="A32" s="309" t="s">
        <v>160</v>
      </c>
      <c r="B32" s="297">
        <v>366573</v>
      </c>
      <c r="C32" s="298">
        <v>21.4332564795675</v>
      </c>
      <c r="D32" s="340" t="s">
        <v>161</v>
      </c>
      <c r="E32" s="342">
        <v>55226</v>
      </c>
      <c r="F32" s="301">
        <v>-15.4453869002052</v>
      </c>
    </row>
    <row r="33" ht="13.5" spans="1:6">
      <c r="A33" s="309" t="s">
        <v>162</v>
      </c>
      <c r="B33" s="297">
        <v>27503</v>
      </c>
      <c r="C33" s="298">
        <v>0</v>
      </c>
      <c r="D33" s="340" t="s">
        <v>163</v>
      </c>
      <c r="E33" s="297">
        <v>7170</v>
      </c>
      <c r="F33" s="301">
        <v>0</v>
      </c>
    </row>
    <row r="34" ht="13.5" spans="1:6">
      <c r="A34" s="309" t="s">
        <v>164</v>
      </c>
      <c r="B34" s="297">
        <v>292179</v>
      </c>
      <c r="C34" s="298">
        <v>15.5058587264188</v>
      </c>
      <c r="D34" s="340" t="s">
        <v>165</v>
      </c>
      <c r="E34" s="297">
        <v>48056</v>
      </c>
      <c r="F34" s="301">
        <v>-17.3500275178866</v>
      </c>
    </row>
    <row r="35" ht="13.5" spans="1:6">
      <c r="A35" s="309" t="s">
        <v>166</v>
      </c>
      <c r="B35" s="297">
        <v>46891</v>
      </c>
      <c r="C35" s="298">
        <v>118.983794890954</v>
      </c>
      <c r="D35" s="340" t="s">
        <v>238</v>
      </c>
      <c r="E35" s="297">
        <v>78822</v>
      </c>
      <c r="F35" s="301">
        <v>14.8631931103819</v>
      </c>
    </row>
    <row r="36" ht="13.5" spans="1:6">
      <c r="A36" s="309" t="s">
        <v>239</v>
      </c>
      <c r="B36" s="297"/>
      <c r="C36" s="298"/>
      <c r="D36" s="1109" t="s">
        <v>240</v>
      </c>
      <c r="E36" s="297">
        <v>421700</v>
      </c>
      <c r="F36" s="301">
        <v>103.523166023166</v>
      </c>
    </row>
    <row r="37" ht="13.5" spans="1:6">
      <c r="A37" s="309" t="s">
        <v>241</v>
      </c>
      <c r="B37" s="297">
        <v>379530</v>
      </c>
      <c r="C37" s="298">
        <v>103.523166023166</v>
      </c>
      <c r="D37" s="1109" t="s">
        <v>171</v>
      </c>
      <c r="E37" s="297"/>
      <c r="F37" s="301"/>
    </row>
    <row r="38" ht="13.5" spans="1:6">
      <c r="A38" s="309" t="s">
        <v>170</v>
      </c>
      <c r="B38" s="297">
        <v>379530</v>
      </c>
      <c r="C38" s="298">
        <v>103.523166023166</v>
      </c>
      <c r="D38" s="1109" t="s">
        <v>173</v>
      </c>
      <c r="E38" s="297"/>
      <c r="F38" s="301"/>
    </row>
    <row r="39" spans="1:6">
      <c r="A39" s="309" t="s">
        <v>172</v>
      </c>
      <c r="B39" s="297"/>
      <c r="C39" s="298"/>
      <c r="D39" s="353"/>
      <c r="E39" s="353"/>
      <c r="F39" s="301"/>
    </row>
    <row r="40" spans="1:6">
      <c r="A40" s="312" t="s">
        <v>242</v>
      </c>
      <c r="B40" s="355">
        <v>160050</v>
      </c>
      <c r="C40" s="298">
        <v>1.74878216148362</v>
      </c>
      <c r="D40" s="353"/>
      <c r="E40" s="353"/>
      <c r="F40" s="301"/>
    </row>
    <row r="41" spans="1:6">
      <c r="A41" s="312" t="s">
        <v>1181</v>
      </c>
      <c r="B41" s="355">
        <v>102600</v>
      </c>
      <c r="C41" s="298">
        <v>-49.9512195121951</v>
      </c>
      <c r="D41" s="353"/>
      <c r="E41" s="353"/>
      <c r="F41" s="301"/>
    </row>
    <row r="42" ht="13.5" spans="1:6">
      <c r="A42" s="312" t="s">
        <v>244</v>
      </c>
      <c r="B42" s="297">
        <v>146142</v>
      </c>
      <c r="C42" s="298">
        <v>9.26668062326166</v>
      </c>
      <c r="D42" s="340"/>
      <c r="E42" s="297"/>
      <c r="F42" s="301"/>
    </row>
    <row r="43" ht="13.5" spans="1:6">
      <c r="A43" s="312" t="s">
        <v>1182</v>
      </c>
      <c r="B43" s="297">
        <v>111142</v>
      </c>
      <c r="C43" s="298">
        <v>5.84952380952381</v>
      </c>
      <c r="D43" s="340"/>
      <c r="E43" s="297"/>
      <c r="F43" s="301"/>
    </row>
    <row r="44" ht="13.5" spans="1:6">
      <c r="A44" s="312" t="s">
        <v>1183</v>
      </c>
      <c r="B44" s="297">
        <v>35000</v>
      </c>
      <c r="C44" s="298">
        <v>21.7475998330319</v>
      </c>
      <c r="D44" s="340"/>
      <c r="E44" s="297"/>
      <c r="F44" s="301"/>
    </row>
    <row r="45" customHeight="1" spans="1:6">
      <c r="A45" s="343" t="s">
        <v>183</v>
      </c>
      <c r="B45" s="315">
        <f>B31+B32+B37+B40+B41+B42</f>
        <v>1464911</v>
      </c>
      <c r="C45" s="316">
        <v>19.4231133291156</v>
      </c>
      <c r="D45" s="346" t="s">
        <v>184</v>
      </c>
      <c r="E45" s="356">
        <f>E31+E32+E35+E36</f>
        <v>1464911</v>
      </c>
      <c r="F45" s="318">
        <v>19.4231133291156</v>
      </c>
    </row>
    <row r="46" ht="44" customHeight="1" spans="1:6">
      <c r="A46" s="357" t="s">
        <v>1184</v>
      </c>
      <c r="B46" s="357"/>
      <c r="C46" s="357"/>
      <c r="D46" s="357"/>
      <c r="E46" s="357"/>
      <c r="F46" s="357"/>
    </row>
  </sheetData>
  <mergeCells count="4">
    <mergeCell ref="A2:F2"/>
    <mergeCell ref="A4:C4"/>
    <mergeCell ref="D4:F4"/>
    <mergeCell ref="A46:F46"/>
  </mergeCells>
  <dataValidations count="1">
    <dataValidation type="whole" operator="between" allowBlank="1" showInputMessage="1" showErrorMessage="1" sqref="E36:E38 E42:E43">
      <formula1>-100000000</formula1>
      <formula2>10000000000</formula2>
    </dataValidation>
  </dataValidations>
  <printOptions horizontalCentered="1"/>
  <pageMargins left="0.393055555555556" right="0.393055555555556" top="0.314583333333333" bottom="0.393055555555556" header="0.236111111111111" footer="0.236111111111111"/>
  <pageSetup paperSize="9" scale="84" firstPageNumber="35" fitToHeight="0" orientation="portrait" useFirstPageNumber="1" horizontalDpi="600"/>
  <headerFooter differentOddEven="1">
    <oddFooter>&amp;C— &amp;P —</oddFooter>
    <evenFooter>&amp;C— &amp;P —</even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26"/>
  <sheetViews>
    <sheetView workbookViewId="0">
      <selection activeCell="A1" sqref="A1"/>
    </sheetView>
  </sheetViews>
  <sheetFormatPr defaultColWidth="9" defaultRowHeight="14.25" outlineLevelCol="5"/>
  <cols>
    <col min="1" max="1" width="29.75" style="284" customWidth="1"/>
    <col min="2" max="2" width="13.6333333333333" style="284" customWidth="1"/>
    <col min="3" max="3" width="13.1333333333333" style="284" customWidth="1"/>
    <col min="4" max="4" width="30.75" style="284" customWidth="1"/>
    <col min="5" max="5" width="14.8833333333333" style="284" customWidth="1"/>
    <col min="6" max="6" width="12.8833333333333" style="284" customWidth="1"/>
    <col min="7" max="16384" width="9" style="284"/>
  </cols>
  <sheetData>
    <row r="1" ht="16.5" spans="1:1">
      <c r="A1" s="285" t="s">
        <v>1185</v>
      </c>
    </row>
    <row r="2" ht="24" spans="1:6">
      <c r="A2" s="287" t="s">
        <v>1186</v>
      </c>
      <c r="B2" s="287"/>
      <c r="C2" s="287"/>
      <c r="D2" s="287"/>
      <c r="E2" s="287"/>
      <c r="F2" s="287"/>
    </row>
    <row r="3" s="283" customFormat="1" ht="18.75" customHeight="1" spans="1:6">
      <c r="A3" s="288" t="s">
        <v>1</v>
      </c>
      <c r="B3" s="322"/>
      <c r="C3" s="288"/>
      <c r="D3" s="288"/>
      <c r="E3" s="288"/>
      <c r="F3" s="288" t="s">
        <v>2</v>
      </c>
    </row>
    <row r="4" s="321" customFormat="1" ht="19" customHeight="1" spans="1:6">
      <c r="A4" s="323" t="s">
        <v>75</v>
      </c>
      <c r="B4" s="324"/>
      <c r="C4" s="324"/>
      <c r="D4" s="324" t="s">
        <v>76</v>
      </c>
      <c r="E4" s="325"/>
      <c r="F4" s="326"/>
    </row>
    <row r="5" s="321" customFormat="1" ht="19" customHeight="1" spans="1:6">
      <c r="A5" s="327" t="s">
        <v>77</v>
      </c>
      <c r="B5" s="328" t="s">
        <v>470</v>
      </c>
      <c r="C5" s="329" t="s">
        <v>89</v>
      </c>
      <c r="D5" s="330" t="s">
        <v>77</v>
      </c>
      <c r="E5" s="328" t="s">
        <v>470</v>
      </c>
      <c r="F5" s="331" t="s">
        <v>89</v>
      </c>
    </row>
    <row r="6" ht="18.75" customHeight="1" spans="1:6">
      <c r="A6" s="312" t="s">
        <v>191</v>
      </c>
      <c r="B6" s="297">
        <v>13428</v>
      </c>
      <c r="C6" s="298">
        <v>-12.578125</v>
      </c>
      <c r="D6" s="332" t="s">
        <v>120</v>
      </c>
      <c r="E6" s="333">
        <v>0</v>
      </c>
      <c r="F6" s="301"/>
    </row>
    <row r="7" ht="18.75" customHeight="1" spans="1:6">
      <c r="A7" s="312" t="s">
        <v>192</v>
      </c>
      <c r="B7" s="297">
        <v>874</v>
      </c>
      <c r="C7" s="298">
        <v>-12.6</v>
      </c>
      <c r="D7" s="332" t="s">
        <v>122</v>
      </c>
      <c r="E7" s="333"/>
      <c r="F7" s="301"/>
    </row>
    <row r="8" ht="18.75" customHeight="1" spans="1:6">
      <c r="A8" s="309" t="s">
        <v>194</v>
      </c>
      <c r="B8" s="297">
        <v>209498</v>
      </c>
      <c r="C8" s="298">
        <v>-11.7992287095199</v>
      </c>
      <c r="D8" s="332" t="s">
        <v>193</v>
      </c>
      <c r="E8" s="333">
        <v>6251</v>
      </c>
      <c r="F8" s="301">
        <v>-66.4213579716373</v>
      </c>
    </row>
    <row r="9" ht="18.75" customHeight="1" spans="1:6">
      <c r="A9" s="1108" t="s">
        <v>195</v>
      </c>
      <c r="B9" s="297">
        <v>13500</v>
      </c>
      <c r="C9" s="298">
        <v>350</v>
      </c>
      <c r="D9" s="332" t="s">
        <v>126</v>
      </c>
      <c r="E9" s="333">
        <v>24242</v>
      </c>
      <c r="F9" s="301">
        <v>162.359307359307</v>
      </c>
    </row>
    <row r="10" ht="18.75" customHeight="1" spans="1:6">
      <c r="A10" s="1108" t="s">
        <v>196</v>
      </c>
      <c r="B10" s="297">
        <v>4000</v>
      </c>
      <c r="C10" s="298">
        <v>38.6001386001386</v>
      </c>
      <c r="D10" s="332" t="s">
        <v>128</v>
      </c>
      <c r="E10" s="333">
        <v>224705</v>
      </c>
      <c r="F10" s="301">
        <v>93.1282917692623</v>
      </c>
    </row>
    <row r="11" ht="18.75" customHeight="1" spans="1:6">
      <c r="A11" s="1108" t="s">
        <v>250</v>
      </c>
      <c r="B11" s="297">
        <v>109434</v>
      </c>
      <c r="C11" s="298">
        <v>428.666666666667</v>
      </c>
      <c r="D11" s="332" t="s">
        <v>130</v>
      </c>
      <c r="E11" s="333">
        <v>9133</v>
      </c>
      <c r="F11" s="301">
        <v>1475.65791295965</v>
      </c>
    </row>
    <row r="12" ht="18.75" customHeight="1" spans="1:6">
      <c r="A12" s="309"/>
      <c r="B12" s="297"/>
      <c r="C12" s="298"/>
      <c r="D12" s="332" t="s">
        <v>132</v>
      </c>
      <c r="E12" s="333">
        <v>2263</v>
      </c>
      <c r="F12" s="301"/>
    </row>
    <row r="13" ht="18.75" customHeight="1" spans="1:6">
      <c r="A13" s="309"/>
      <c r="B13" s="297"/>
      <c r="C13" s="298"/>
      <c r="D13" s="334" t="s">
        <v>134</v>
      </c>
      <c r="E13" s="297">
        <v>3289</v>
      </c>
      <c r="F13" s="301"/>
    </row>
    <row r="14" ht="18.75" customHeight="1" spans="1:6">
      <c r="A14" s="309"/>
      <c r="B14" s="297"/>
      <c r="C14" s="298"/>
      <c r="D14" s="334" t="s">
        <v>142</v>
      </c>
      <c r="E14" s="297">
        <v>848</v>
      </c>
      <c r="F14" s="301"/>
    </row>
    <row r="15" ht="18.75" customHeight="1" spans="1:6">
      <c r="A15" s="309"/>
      <c r="B15" s="297"/>
      <c r="C15" s="298"/>
      <c r="D15" s="334" t="s">
        <v>200</v>
      </c>
      <c r="E15" s="297">
        <v>16710</v>
      </c>
      <c r="F15" s="301">
        <v>-47.2302073638058</v>
      </c>
    </row>
    <row r="16" ht="18.75" customHeight="1" spans="1:6">
      <c r="A16" s="309"/>
      <c r="B16" s="297"/>
      <c r="C16" s="298"/>
      <c r="D16" s="334" t="s">
        <v>153</v>
      </c>
      <c r="E16" s="297">
        <v>62059</v>
      </c>
      <c r="F16" s="301">
        <v>9.37433909058865</v>
      </c>
    </row>
    <row r="17" ht="18.75" customHeight="1" spans="1:6">
      <c r="A17" s="309"/>
      <c r="B17" s="297"/>
      <c r="C17" s="335"/>
      <c r="D17" s="334" t="s">
        <v>155</v>
      </c>
      <c r="E17" s="297">
        <v>0</v>
      </c>
      <c r="F17" s="301"/>
    </row>
    <row r="18" ht="18.75" customHeight="1" spans="1:6">
      <c r="A18" s="336" t="s">
        <v>158</v>
      </c>
      <c r="B18" s="305">
        <f>SUM(B6:B11)</f>
        <v>350734</v>
      </c>
      <c r="C18" s="337">
        <v>25.0522337504902</v>
      </c>
      <c r="D18" s="338" t="s">
        <v>159</v>
      </c>
      <c r="E18" s="339">
        <f>SUM(E6:E17)</f>
        <v>349500</v>
      </c>
      <c r="F18" s="308">
        <v>49.8767569969045</v>
      </c>
    </row>
    <row r="19" ht="18.75" customHeight="1" spans="1:6">
      <c r="A19" s="309" t="s">
        <v>160</v>
      </c>
      <c r="B19" s="297">
        <v>9818</v>
      </c>
      <c r="C19" s="335">
        <v>141.703594288528</v>
      </c>
      <c r="D19" s="340" t="s">
        <v>161</v>
      </c>
      <c r="E19" s="333">
        <v>12015</v>
      </c>
      <c r="F19" s="301">
        <v>-18.8175675675676</v>
      </c>
    </row>
    <row r="20" ht="18.75" customHeight="1" spans="1:6">
      <c r="A20" s="309" t="s">
        <v>239</v>
      </c>
      <c r="B20" s="297"/>
      <c r="C20" s="335"/>
      <c r="D20" s="313" t="s">
        <v>238</v>
      </c>
      <c r="E20" s="333">
        <v>4553</v>
      </c>
      <c r="F20" s="301">
        <v>57.871012482663</v>
      </c>
    </row>
    <row r="21" ht="18.75" customHeight="1" spans="1:6">
      <c r="A21" s="1108" t="s">
        <v>241</v>
      </c>
      <c r="B21" s="297">
        <v>280620</v>
      </c>
      <c r="C21" s="335"/>
      <c r="D21" s="1109" t="s">
        <v>240</v>
      </c>
      <c r="E21" s="333">
        <v>316800</v>
      </c>
      <c r="F21" s="301"/>
    </row>
    <row r="22" ht="18.75" customHeight="1" spans="1:6">
      <c r="A22" s="1108" t="s">
        <v>242</v>
      </c>
      <c r="B22" s="297">
        <v>152838</v>
      </c>
      <c r="C22" s="335">
        <v>114.226844583987</v>
      </c>
      <c r="D22" s="1109" t="s">
        <v>251</v>
      </c>
      <c r="E22" s="333">
        <v>111142</v>
      </c>
      <c r="F22" s="301">
        <v>5.84952380952381</v>
      </c>
    </row>
    <row r="23" ht="18.75" customHeight="1" spans="1:6">
      <c r="A23" s="312" t="s">
        <v>179</v>
      </c>
      <c r="B23" s="297"/>
      <c r="C23" s="335"/>
      <c r="D23" s="1109" t="s">
        <v>173</v>
      </c>
      <c r="E23" s="333"/>
      <c r="F23" s="301"/>
    </row>
    <row r="24" ht="18.75" customHeight="1" spans="1:6">
      <c r="A24" s="341"/>
      <c r="B24" s="297"/>
      <c r="C24" s="335"/>
      <c r="D24" s="342"/>
      <c r="E24" s="333"/>
      <c r="F24" s="301"/>
    </row>
    <row r="25" ht="18.75" customHeight="1" spans="1:6">
      <c r="A25" s="343" t="s">
        <v>183</v>
      </c>
      <c r="B25" s="344">
        <f>B18+B19+B21+B22</f>
        <v>794010</v>
      </c>
      <c r="C25" s="345">
        <v>123.114230799492</v>
      </c>
      <c r="D25" s="346" t="s">
        <v>184</v>
      </c>
      <c r="E25" s="344">
        <f>E18+E19+E20+E21+E22+E23</f>
        <v>794010</v>
      </c>
      <c r="F25" s="347">
        <v>123.114484785349</v>
      </c>
    </row>
    <row r="26" ht="36" customHeight="1" spans="1:6">
      <c r="A26" s="348" t="s">
        <v>1187</v>
      </c>
      <c r="B26" s="348"/>
      <c r="C26" s="348"/>
      <c r="D26" s="348"/>
      <c r="E26" s="348"/>
      <c r="F26" s="348"/>
    </row>
  </sheetData>
  <mergeCells count="4">
    <mergeCell ref="A2:F2"/>
    <mergeCell ref="A4:C4"/>
    <mergeCell ref="D4:F4"/>
    <mergeCell ref="A26:F26"/>
  </mergeCells>
  <conditionalFormatting sqref="F18">
    <cfRule type="cellIs" dxfId="0" priority="1" operator="equal">
      <formula>0</formula>
    </cfRule>
  </conditionalFormatting>
  <dataValidations count="1">
    <dataValidation type="whole" operator="between" allowBlank="1" showInputMessage="1" showErrorMessage="1" sqref="E13 E14 E15:E16">
      <formula1>-100000000</formula1>
      <formula2>10000000000</formula2>
    </dataValidation>
  </dataValidations>
  <printOptions horizontalCentered="1"/>
  <pageMargins left="0.393055555555556" right="0.393055555555556" top="0.314583333333333" bottom="0.393055555555556" header="0.236111111111111" footer="0.236111111111111"/>
  <pageSetup paperSize="9" scale="84" firstPageNumber="36" fitToHeight="0" orientation="portrait" useFirstPageNumber="1" horizontalDpi="600"/>
  <headerFooter differentOddEven="1">
    <oddFooter>&amp;C— &amp;P —</oddFooter>
    <evenFooter>&amp;C— &amp;P —</even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25"/>
  <sheetViews>
    <sheetView zoomScale="90" zoomScaleNormal="90" workbookViewId="0">
      <selection activeCell="M28" sqref="M28"/>
    </sheetView>
  </sheetViews>
  <sheetFormatPr defaultColWidth="9" defaultRowHeight="14.25" outlineLevelCol="6"/>
  <cols>
    <col min="1" max="1" width="31.8833333333333" style="284" customWidth="1"/>
    <col min="2" max="3" width="12.6333333333333" style="284" customWidth="1"/>
    <col min="4" max="4" width="34.1333333333333" style="284" customWidth="1"/>
    <col min="5" max="6" width="12.6333333333333" style="284" customWidth="1"/>
    <col min="7" max="7" width="9.50833333333333" style="284"/>
    <col min="8" max="8" width="13.75" style="284"/>
    <col min="9" max="16384" width="9" style="284"/>
  </cols>
  <sheetData>
    <row r="1" ht="16.5" spans="1:6">
      <c r="A1" s="285" t="s">
        <v>1188</v>
      </c>
      <c r="B1" s="286"/>
      <c r="C1" s="286"/>
      <c r="D1" s="286"/>
      <c r="E1" s="286"/>
      <c r="F1" s="286"/>
    </row>
    <row r="2" ht="24" spans="1:6">
      <c r="A2" s="287" t="s">
        <v>1189</v>
      </c>
      <c r="B2" s="287"/>
      <c r="C2" s="287"/>
      <c r="D2" s="287"/>
      <c r="E2" s="287"/>
      <c r="F2" s="287"/>
    </row>
    <row r="3" s="283" customFormat="1" ht="19.5" customHeight="1" spans="1:6">
      <c r="A3" s="288" t="s">
        <v>1</v>
      </c>
      <c r="B3" s="288"/>
      <c r="C3" s="288"/>
      <c r="D3" s="288"/>
      <c r="E3" s="288"/>
      <c r="F3" s="288" t="s">
        <v>2</v>
      </c>
    </row>
    <row r="4" ht="18.75" customHeight="1" spans="1:6">
      <c r="A4" s="289" t="s">
        <v>75</v>
      </c>
      <c r="B4" s="290"/>
      <c r="C4" s="290"/>
      <c r="D4" s="290" t="s">
        <v>76</v>
      </c>
      <c r="E4" s="290"/>
      <c r="F4" s="291"/>
    </row>
    <row r="5" ht="27" customHeight="1" spans="1:6">
      <c r="A5" s="292" t="s">
        <v>77</v>
      </c>
      <c r="B5" s="1111" t="s">
        <v>211</v>
      </c>
      <c r="C5" s="1111" t="s">
        <v>89</v>
      </c>
      <c r="D5" s="294" t="s">
        <v>77</v>
      </c>
      <c r="E5" s="1111" t="s">
        <v>211</v>
      </c>
      <c r="F5" s="1112" t="s">
        <v>89</v>
      </c>
    </row>
    <row r="6" ht="19.5" customHeight="1" spans="1:6">
      <c r="A6" s="296" t="s">
        <v>213</v>
      </c>
      <c r="B6" s="297">
        <v>35000</v>
      </c>
      <c r="C6" s="298">
        <v>21.7475998330319</v>
      </c>
      <c r="D6" s="1113" t="s">
        <v>122</v>
      </c>
      <c r="E6" s="297"/>
      <c r="F6" s="300"/>
    </row>
    <row r="7" ht="19.5" customHeight="1" spans="1:6">
      <c r="A7" s="296" t="s">
        <v>214</v>
      </c>
      <c r="B7" s="297"/>
      <c r="C7" s="298"/>
      <c r="D7" s="299" t="s">
        <v>215</v>
      </c>
      <c r="E7" s="297">
        <v>321</v>
      </c>
      <c r="F7" s="301">
        <v>2.29119530926323</v>
      </c>
    </row>
    <row r="8" ht="19.5" customHeight="1" spans="1:6">
      <c r="A8" s="296" t="s">
        <v>216</v>
      </c>
      <c r="B8" s="297"/>
      <c r="C8" s="298"/>
      <c r="D8" s="299" t="s">
        <v>217</v>
      </c>
      <c r="E8" s="297"/>
      <c r="F8" s="300"/>
    </row>
    <row r="9" ht="19.5" customHeight="1" spans="1:6">
      <c r="A9" s="296" t="s">
        <v>218</v>
      </c>
      <c r="B9" s="297"/>
      <c r="C9" s="298"/>
      <c r="D9" s="299" t="s">
        <v>219</v>
      </c>
      <c r="E9" s="297"/>
      <c r="F9" s="300"/>
    </row>
    <row r="10" ht="19.5" customHeight="1" spans="1:6">
      <c r="A10" s="296" t="s">
        <v>220</v>
      </c>
      <c r="B10" s="297"/>
      <c r="C10" s="298"/>
      <c r="D10" s="302" t="s">
        <v>221</v>
      </c>
      <c r="E10" s="297"/>
      <c r="F10" s="300"/>
    </row>
    <row r="11" ht="19.5" customHeight="1" spans="1:6">
      <c r="A11" s="296"/>
      <c r="B11" s="297"/>
      <c r="C11" s="298"/>
      <c r="D11" s="1114" t="s">
        <v>1190</v>
      </c>
      <c r="E11" s="297"/>
      <c r="F11" s="300"/>
    </row>
    <row r="12" ht="19.5" customHeight="1" spans="1:6">
      <c r="A12" s="296"/>
      <c r="B12" s="297"/>
      <c r="C12" s="298"/>
      <c r="D12" s="302"/>
      <c r="E12" s="297"/>
      <c r="F12" s="300"/>
    </row>
    <row r="13" ht="19.5" customHeight="1" spans="1:6">
      <c r="A13" s="296"/>
      <c r="B13" s="297"/>
      <c r="C13" s="298"/>
      <c r="D13" s="303"/>
      <c r="E13" s="297"/>
      <c r="F13" s="300"/>
    </row>
    <row r="14" ht="19.5" customHeight="1" spans="1:6">
      <c r="A14" s="296"/>
      <c r="B14" s="297"/>
      <c r="C14" s="297"/>
      <c r="D14" s="303"/>
      <c r="E14" s="297"/>
      <c r="F14" s="300"/>
    </row>
    <row r="15" ht="19.5" customHeight="1" spans="1:6">
      <c r="A15" s="1115" t="s">
        <v>225</v>
      </c>
      <c r="B15" s="305">
        <f>B6</f>
        <v>35000</v>
      </c>
      <c r="C15" s="306">
        <v>21.7475998330319</v>
      </c>
      <c r="D15" s="1116" t="s">
        <v>226</v>
      </c>
      <c r="E15" s="305">
        <f>E7</f>
        <v>321</v>
      </c>
      <c r="F15" s="308">
        <v>2.29119530926323</v>
      </c>
    </row>
    <row r="16" ht="19.5" customHeight="1" spans="1:7">
      <c r="A16" s="309" t="s">
        <v>160</v>
      </c>
      <c r="B16" s="297">
        <v>213</v>
      </c>
      <c r="C16" s="298"/>
      <c r="D16" s="310" t="s">
        <v>227</v>
      </c>
      <c r="E16" s="297">
        <v>35000</v>
      </c>
      <c r="F16" s="301"/>
      <c r="G16" s="311"/>
    </row>
    <row r="17" ht="19.5" customHeight="1" spans="1:6">
      <c r="A17" s="1108" t="s">
        <v>228</v>
      </c>
      <c r="B17" s="297">
        <v>108</v>
      </c>
      <c r="C17" s="298"/>
      <c r="D17" s="1109" t="s">
        <v>229</v>
      </c>
      <c r="E17" s="297"/>
      <c r="F17" s="301"/>
    </row>
    <row r="18" ht="19.5" customHeight="1" spans="1:6">
      <c r="A18" s="312"/>
      <c r="B18" s="297"/>
      <c r="C18" s="298"/>
      <c r="D18" s="313" t="s">
        <v>599</v>
      </c>
      <c r="E18" s="297"/>
      <c r="F18" s="301"/>
    </row>
    <row r="19" ht="19.5" customHeight="1" spans="1:6">
      <c r="A19" s="296"/>
      <c r="B19" s="297"/>
      <c r="C19" s="297"/>
      <c r="D19" s="303"/>
      <c r="E19" s="297"/>
      <c r="F19" s="301"/>
    </row>
    <row r="20" ht="19.5" customHeight="1" spans="1:6">
      <c r="A20" s="296"/>
      <c r="B20" s="297"/>
      <c r="C20" s="297"/>
      <c r="D20" s="303"/>
      <c r="E20" s="297"/>
      <c r="F20" s="301"/>
    </row>
    <row r="21" ht="19.5" customHeight="1" spans="1:6">
      <c r="A21" s="296"/>
      <c r="B21" s="297"/>
      <c r="C21" s="297"/>
      <c r="D21" s="310"/>
      <c r="E21" s="297"/>
      <c r="F21" s="300"/>
    </row>
    <row r="22" ht="19.5" customHeight="1" spans="1:6">
      <c r="A22" s="1117" t="s">
        <v>230</v>
      </c>
      <c r="B22" s="315">
        <f>B15+B16+B17</f>
        <v>35321</v>
      </c>
      <c r="C22" s="316">
        <v>21.5375091916161</v>
      </c>
      <c r="D22" s="1118" t="s">
        <v>231</v>
      </c>
      <c r="E22" s="315">
        <f>E15+E16</f>
        <v>35321</v>
      </c>
      <c r="F22" s="318">
        <v>21.5375091916161</v>
      </c>
    </row>
    <row r="23" ht="19.5" customHeight="1" spans="1:6">
      <c r="A23" s="319" t="s">
        <v>232</v>
      </c>
      <c r="B23" s="320"/>
      <c r="C23" s="320"/>
      <c r="D23" s="320"/>
      <c r="E23" s="320"/>
      <c r="F23" s="320"/>
    </row>
    <row r="24" spans="5:6">
      <c r="E24" s="311"/>
      <c r="F24" s="311"/>
    </row>
    <row r="25" spans="4:4">
      <c r="D25" s="311"/>
    </row>
  </sheetData>
  <mergeCells count="3">
    <mergeCell ref="A2:F2"/>
    <mergeCell ref="A4:C4"/>
    <mergeCell ref="D4:F4"/>
  </mergeCells>
  <printOptions horizontalCentered="1"/>
  <pageMargins left="0.393055555555556" right="0.393055555555556" top="0.314583333333333" bottom="0.393055555555556" header="0.236111111111111" footer="0.236111111111111"/>
  <pageSetup paperSize="9" scale="83" firstPageNumber="37" fitToHeight="0" orientation="portrait" useFirstPageNumber="1" horizontalDpi="600"/>
  <headerFooter>
    <oddFooter>&amp;C— &amp;P —</oddFooter>
    <evenFooter>&amp;L— &amp;P —</even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31"/>
  <sheetViews>
    <sheetView workbookViewId="0">
      <selection activeCell="I7" sqref="I7:I9"/>
    </sheetView>
  </sheetViews>
  <sheetFormatPr defaultColWidth="9" defaultRowHeight="14.25"/>
  <cols>
    <col min="1" max="1" width="24.625" style="284" customWidth="1"/>
    <col min="2" max="2" width="12.625" style="284" hidden="1" customWidth="1"/>
    <col min="3" max="5" width="11.5" style="284" hidden="1" customWidth="1"/>
    <col min="6" max="9" width="11.5" style="284" customWidth="1"/>
    <col min="10" max="10" width="12.625" style="284" customWidth="1"/>
    <col min="11" max="11" width="24.625" style="284" customWidth="1"/>
    <col min="12" max="12" width="12.625" style="284" hidden="1" customWidth="1"/>
    <col min="13" max="21" width="12.25" style="284" hidden="1" customWidth="1"/>
    <col min="22" max="22" width="12.25" style="284" customWidth="1"/>
    <col min="23" max="27" width="12.25" style="284" hidden="1" customWidth="1"/>
    <col min="28" max="28" width="12.25" style="284" customWidth="1"/>
    <col min="29" max="29" width="11.125" style="284" customWidth="1"/>
    <col min="30" max="30" width="12.25" style="284" customWidth="1"/>
    <col min="31" max="35" width="12.25" style="284" hidden="1" customWidth="1"/>
    <col min="36" max="36" width="12.625" style="284" customWidth="1"/>
    <col min="37" max="16369" width="9" style="284"/>
  </cols>
  <sheetData>
    <row r="1" ht="16.5" spans="1:36">
      <c r="A1" s="990" t="s">
        <v>185</v>
      </c>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row>
    <row r="2" ht="24" spans="1:36">
      <c r="A2" s="1107" t="s">
        <v>186</v>
      </c>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row>
    <row r="3" s="283" customFormat="1" ht="19.5" customHeight="1" spans="1:36">
      <c r="A3" s="288" t="s">
        <v>1</v>
      </c>
      <c r="B3" s="322"/>
      <c r="C3" s="322"/>
      <c r="D3" s="322"/>
      <c r="E3" s="322"/>
      <c r="F3" s="322"/>
      <c r="G3" s="322"/>
      <c r="H3" s="322"/>
      <c r="I3" s="1026"/>
      <c r="J3" s="288"/>
      <c r="K3" s="1027"/>
      <c r="L3" s="288"/>
      <c r="M3" s="288"/>
      <c r="N3" s="288"/>
      <c r="O3" s="288"/>
      <c r="P3" s="288"/>
      <c r="Q3" s="288"/>
      <c r="R3" s="288"/>
      <c r="S3" s="288"/>
      <c r="T3" s="288"/>
      <c r="U3" s="288"/>
      <c r="V3" s="288"/>
      <c r="W3" s="288"/>
      <c r="X3" s="288"/>
      <c r="Y3" s="288"/>
      <c r="Z3" s="288"/>
      <c r="AA3" s="288"/>
      <c r="AB3" s="288"/>
      <c r="AC3" s="288"/>
      <c r="AD3" s="288"/>
      <c r="AE3" s="288">
        <f>15902</f>
        <v>15902</v>
      </c>
      <c r="AF3" s="288"/>
      <c r="AG3" s="288"/>
      <c r="AH3" s="288"/>
      <c r="AI3" s="288"/>
      <c r="AJ3" s="998" t="s">
        <v>2</v>
      </c>
    </row>
    <row r="4" ht="19.5" customHeight="1" spans="1:36">
      <c r="A4" s="289" t="s">
        <v>75</v>
      </c>
      <c r="B4" s="290"/>
      <c r="C4" s="290"/>
      <c r="D4" s="290"/>
      <c r="E4" s="290"/>
      <c r="F4" s="290"/>
      <c r="G4" s="290"/>
      <c r="H4" s="290"/>
      <c r="I4" s="290"/>
      <c r="J4" s="290"/>
      <c r="K4" s="290" t="s">
        <v>76</v>
      </c>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291"/>
    </row>
    <row r="5" ht="13.5" customHeight="1" spans="1:36">
      <c r="A5" s="1021" t="s">
        <v>77</v>
      </c>
      <c r="B5" s="992" t="s">
        <v>82</v>
      </c>
      <c r="C5" s="992" t="s">
        <v>83</v>
      </c>
      <c r="D5" s="992"/>
      <c r="E5" s="1022" t="s">
        <v>84</v>
      </c>
      <c r="F5" s="992" t="s">
        <v>85</v>
      </c>
      <c r="G5" s="992" t="s">
        <v>86</v>
      </c>
      <c r="H5" s="1022" t="s">
        <v>87</v>
      </c>
      <c r="I5" s="992" t="s">
        <v>88</v>
      </c>
      <c r="J5" s="1028" t="s">
        <v>89</v>
      </c>
      <c r="K5" s="992" t="s">
        <v>77</v>
      </c>
      <c r="L5" s="992" t="s">
        <v>82</v>
      </c>
      <c r="M5" s="1029" t="s">
        <v>91</v>
      </c>
      <c r="N5" s="1030"/>
      <c r="O5" s="1030"/>
      <c r="P5" s="1030"/>
      <c r="Q5" s="1030"/>
      <c r="R5" s="1030"/>
      <c r="S5" s="1030"/>
      <c r="T5" s="1030"/>
      <c r="U5" s="1022" t="s">
        <v>84</v>
      </c>
      <c r="V5" s="992" t="s">
        <v>85</v>
      </c>
      <c r="W5" s="1040"/>
      <c r="X5" s="1040"/>
      <c r="Y5" s="1040"/>
      <c r="Z5" s="1040"/>
      <c r="AA5" s="1040"/>
      <c r="AB5" s="992" t="s">
        <v>86</v>
      </c>
      <c r="AC5" s="1022" t="s">
        <v>87</v>
      </c>
      <c r="AD5" s="992" t="s">
        <v>88</v>
      </c>
      <c r="AE5" s="1040"/>
      <c r="AF5" s="1040"/>
      <c r="AG5" s="1040"/>
      <c r="AH5" s="1040"/>
      <c r="AI5" s="1040"/>
      <c r="AJ5" s="1041" t="s">
        <v>89</v>
      </c>
    </row>
    <row r="6" ht="13.5" customHeight="1" spans="1:36">
      <c r="A6" s="1021"/>
      <c r="B6" s="992"/>
      <c r="C6" s="992" t="s">
        <v>92</v>
      </c>
      <c r="D6" s="992" t="s">
        <v>93</v>
      </c>
      <c r="E6" s="1023"/>
      <c r="F6" s="992"/>
      <c r="G6" s="992"/>
      <c r="H6" s="1023"/>
      <c r="I6" s="992"/>
      <c r="J6" s="1028"/>
      <c r="K6" s="992"/>
      <c r="L6" s="992"/>
      <c r="M6" s="1031" t="s">
        <v>94</v>
      </c>
      <c r="N6" s="1031" t="s">
        <v>98</v>
      </c>
      <c r="O6" s="1031" t="s">
        <v>95</v>
      </c>
      <c r="P6" s="1031" t="s">
        <v>187</v>
      </c>
      <c r="Q6" s="1031" t="s">
        <v>188</v>
      </c>
      <c r="R6" s="1031" t="s">
        <v>189</v>
      </c>
      <c r="S6" s="1029" t="s">
        <v>190</v>
      </c>
      <c r="T6" s="1029" t="s">
        <v>97</v>
      </c>
      <c r="U6" s="1023"/>
      <c r="V6" s="992"/>
      <c r="W6" s="1040" t="s">
        <v>102</v>
      </c>
      <c r="X6" s="1040" t="s">
        <v>103</v>
      </c>
      <c r="Y6" s="1040" t="s">
        <v>104</v>
      </c>
      <c r="Z6" s="1040" t="s">
        <v>105</v>
      </c>
      <c r="AA6" s="1040" t="s">
        <v>106</v>
      </c>
      <c r="AB6" s="992"/>
      <c r="AC6" s="1023"/>
      <c r="AD6" s="992"/>
      <c r="AE6" s="1040" t="s">
        <v>102</v>
      </c>
      <c r="AF6" s="1040" t="s">
        <v>103</v>
      </c>
      <c r="AG6" s="1040" t="s">
        <v>104</v>
      </c>
      <c r="AH6" s="1040" t="s">
        <v>105</v>
      </c>
      <c r="AI6" s="1040" t="s">
        <v>106</v>
      </c>
      <c r="AJ6" s="1041"/>
    </row>
    <row r="7" ht="19.5" customHeight="1" spans="1:36">
      <c r="A7" s="312" t="s">
        <v>191</v>
      </c>
      <c r="B7" s="297">
        <f t="shared" ref="B7:B12" si="0">C7+D7</f>
        <v>19800</v>
      </c>
      <c r="C7" s="297">
        <v>19800</v>
      </c>
      <c r="D7" s="297"/>
      <c r="E7" s="297">
        <v>19702</v>
      </c>
      <c r="F7" s="297">
        <v>15360</v>
      </c>
      <c r="G7" s="297">
        <v>15360</v>
      </c>
      <c r="H7" s="297">
        <v>10745</v>
      </c>
      <c r="I7" s="297">
        <v>13428</v>
      </c>
      <c r="J7" s="1032">
        <f>(I7-H7)/H7*100</f>
        <v>24.9697533736622</v>
      </c>
      <c r="K7" s="332" t="s">
        <v>120</v>
      </c>
      <c r="L7" s="297"/>
      <c r="M7" s="1033"/>
      <c r="N7" s="1033"/>
      <c r="O7" s="1033"/>
      <c r="P7" s="1033"/>
      <c r="Q7" s="1033"/>
      <c r="R7" s="1033"/>
      <c r="S7" s="1033"/>
      <c r="T7" s="1033"/>
      <c r="U7" s="333"/>
      <c r="V7" s="333"/>
      <c r="W7" s="333"/>
      <c r="X7" s="333"/>
      <c r="Y7" s="333"/>
      <c r="Z7" s="333"/>
      <c r="AA7" s="333"/>
      <c r="AB7" s="333"/>
      <c r="AC7" s="333">
        <v>0</v>
      </c>
      <c r="AD7" s="297">
        <f>AE7+AF7+AG7+AH7+AI7</f>
        <v>0</v>
      </c>
      <c r="AE7" s="333"/>
      <c r="AF7" s="333"/>
      <c r="AG7" s="333"/>
      <c r="AH7" s="333"/>
      <c r="AI7" s="333"/>
      <c r="AJ7" s="1042"/>
    </row>
    <row r="8" ht="19.5" customHeight="1" spans="1:36">
      <c r="A8" s="312" t="s">
        <v>192</v>
      </c>
      <c r="B8" s="297">
        <f t="shared" si="0"/>
        <v>1000</v>
      </c>
      <c r="C8" s="297">
        <v>1000</v>
      </c>
      <c r="D8" s="297"/>
      <c r="E8" s="297">
        <v>323</v>
      </c>
      <c r="F8" s="297">
        <v>1000</v>
      </c>
      <c r="G8" s="297">
        <v>1000</v>
      </c>
      <c r="H8" s="297">
        <v>653</v>
      </c>
      <c r="I8" s="297">
        <v>874</v>
      </c>
      <c r="J8" s="1032">
        <f t="shared" ref="J7:J12" si="1">(I8-H8)/H8*100</f>
        <v>33.843797856049</v>
      </c>
      <c r="K8" s="332" t="s">
        <v>193</v>
      </c>
      <c r="L8" s="297"/>
      <c r="M8" s="1033"/>
      <c r="N8" s="1033"/>
      <c r="O8" s="1033"/>
      <c r="P8" s="1033"/>
      <c r="Q8" s="1033"/>
      <c r="R8" s="1033"/>
      <c r="S8" s="1033"/>
      <c r="T8" s="1033"/>
      <c r="U8" s="333"/>
      <c r="V8" s="333">
        <v>18616</v>
      </c>
      <c r="W8" s="333"/>
      <c r="X8" s="333"/>
      <c r="Y8" s="333">
        <v>18616</v>
      </c>
      <c r="Z8" s="333"/>
      <c r="AA8" s="333"/>
      <c r="AB8" s="333">
        <v>18616</v>
      </c>
      <c r="AC8" s="333">
        <v>12365</v>
      </c>
      <c r="AD8" s="297">
        <v>6251</v>
      </c>
      <c r="AE8" s="333"/>
      <c r="AF8" s="333"/>
      <c r="AG8" s="333">
        <v>6251</v>
      </c>
      <c r="AH8" s="333"/>
      <c r="AI8" s="333"/>
      <c r="AJ8" s="1042">
        <f>(AD8-AC8)/AC8*100</f>
        <v>-49.4460169834209</v>
      </c>
    </row>
    <row r="9" ht="19.5" customHeight="1" spans="1:36">
      <c r="A9" s="309" t="s">
        <v>194</v>
      </c>
      <c r="B9" s="297">
        <f t="shared" si="0"/>
        <v>309200</v>
      </c>
      <c r="C9" s="297">
        <v>307700</v>
      </c>
      <c r="D9" s="297">
        <v>1500</v>
      </c>
      <c r="E9" s="297">
        <v>305399</v>
      </c>
      <c r="F9" s="297">
        <v>239640</v>
      </c>
      <c r="G9" s="297">
        <v>216957</v>
      </c>
      <c r="H9" s="297">
        <v>214529</v>
      </c>
      <c r="I9" s="297">
        <v>209498</v>
      </c>
      <c r="J9" s="1032">
        <f t="shared" si="1"/>
        <v>-2.34513748723949</v>
      </c>
      <c r="K9" s="332" t="s">
        <v>126</v>
      </c>
      <c r="L9" s="297"/>
      <c r="M9" s="1033"/>
      <c r="N9" s="1033"/>
      <c r="O9" s="1033"/>
      <c r="P9" s="1033"/>
      <c r="Q9" s="1033"/>
      <c r="R9" s="1033"/>
      <c r="S9" s="1033"/>
      <c r="T9" s="1033"/>
      <c r="U9" s="333"/>
      <c r="V9" s="333">
        <v>9240</v>
      </c>
      <c r="W9" s="333"/>
      <c r="X9" s="333"/>
      <c r="Y9" s="333">
        <v>9240</v>
      </c>
      <c r="Z9" s="333"/>
      <c r="AA9" s="333"/>
      <c r="AB9" s="333">
        <v>29929.453386</v>
      </c>
      <c r="AC9" s="333">
        <v>5038</v>
      </c>
      <c r="AD9" s="297">
        <v>24241</v>
      </c>
      <c r="AE9" s="333"/>
      <c r="AF9" s="333"/>
      <c r="AG9" s="333">
        <v>24241</v>
      </c>
      <c r="AH9" s="333"/>
      <c r="AI9" s="333"/>
      <c r="AJ9" s="1042">
        <f t="shared" ref="AJ8:AJ11" si="2">(AD9-AC9)/AC9*100</f>
        <v>381.163159984121</v>
      </c>
    </row>
    <row r="10" ht="19.5" customHeight="1" spans="1:36">
      <c r="A10" s="1108" t="s">
        <v>195</v>
      </c>
      <c r="B10" s="297">
        <f t="shared" si="0"/>
        <v>10000</v>
      </c>
      <c r="C10" s="297">
        <v>9850</v>
      </c>
      <c r="D10" s="297">
        <v>150</v>
      </c>
      <c r="E10" s="297">
        <v>3823</v>
      </c>
      <c r="F10" s="297">
        <v>3000</v>
      </c>
      <c r="G10" s="297">
        <v>14000</v>
      </c>
      <c r="H10" s="297">
        <v>14542</v>
      </c>
      <c r="I10" s="297">
        <v>14000</v>
      </c>
      <c r="J10" s="1032">
        <f t="shared" si="1"/>
        <v>-3.72713519460872</v>
      </c>
      <c r="K10" s="332" t="s">
        <v>128</v>
      </c>
      <c r="L10" s="297">
        <f t="shared" ref="L10:L12" si="3">SUM(M10:T10)</f>
        <v>196764.261051</v>
      </c>
      <c r="M10" s="1033">
        <v>14133.128288</v>
      </c>
      <c r="N10" s="1033">
        <v>894.38</v>
      </c>
      <c r="O10" s="1033">
        <f>2592.78+1121+3264</f>
        <v>6977.78</v>
      </c>
      <c r="P10" s="1033">
        <v>780.449535</v>
      </c>
      <c r="Q10" s="1033">
        <f>98436+70000</f>
        <v>168436</v>
      </c>
      <c r="R10" s="1033">
        <v>824.553928</v>
      </c>
      <c r="S10" s="1033">
        <f>6284-3264</f>
        <v>3020</v>
      </c>
      <c r="T10" s="1033">
        <v>1697.9693</v>
      </c>
      <c r="U10" s="333">
        <v>177477</v>
      </c>
      <c r="V10" s="333">
        <v>122000.573786</v>
      </c>
      <c r="W10" s="333">
        <v>22210.9337</v>
      </c>
      <c r="X10" s="333"/>
      <c r="Y10" s="333">
        <v>14139.6867</v>
      </c>
      <c r="Z10" s="333">
        <v>649.453386</v>
      </c>
      <c r="AA10" s="333">
        <v>85000.5</v>
      </c>
      <c r="AB10" s="333">
        <v>299942.1204</v>
      </c>
      <c r="AC10" s="333">
        <v>220659</v>
      </c>
      <c r="AD10" s="297">
        <v>229951</v>
      </c>
      <c r="AE10" s="297">
        <f>15902</f>
        <v>15902</v>
      </c>
      <c r="AF10" s="333">
        <v>5053</v>
      </c>
      <c r="AG10" s="333">
        <v>17765</v>
      </c>
      <c r="AH10" s="333">
        <v>193</v>
      </c>
      <c r="AI10" s="333">
        <f>2000+7100+500+45086+61438+74914</f>
        <v>191038</v>
      </c>
      <c r="AJ10" s="1042">
        <f t="shared" si="2"/>
        <v>4.21102243733544</v>
      </c>
    </row>
    <row r="11" ht="19.5" customHeight="1" spans="1:36">
      <c r="A11" s="1108" t="s">
        <v>196</v>
      </c>
      <c r="B11" s="297">
        <f t="shared" si="0"/>
        <v>600</v>
      </c>
      <c r="C11" s="297">
        <v>600</v>
      </c>
      <c r="D11" s="297"/>
      <c r="E11" s="297">
        <v>97</v>
      </c>
      <c r="F11" s="297">
        <v>2886</v>
      </c>
      <c r="G11" s="297">
        <v>2886</v>
      </c>
      <c r="H11" s="297">
        <v>3286</v>
      </c>
      <c r="I11" s="297">
        <v>4000</v>
      </c>
      <c r="J11" s="1032">
        <f t="shared" si="1"/>
        <v>21.7285453438831</v>
      </c>
      <c r="K11" s="332" t="s">
        <v>130</v>
      </c>
      <c r="L11" s="297">
        <f t="shared" si="3"/>
        <v>1210.352828</v>
      </c>
      <c r="M11" s="1034"/>
      <c r="N11" s="1034">
        <v>650.5</v>
      </c>
      <c r="O11" s="1034">
        <v>48.64</v>
      </c>
      <c r="P11" s="1034">
        <v>0</v>
      </c>
      <c r="Q11" s="1034"/>
      <c r="R11" s="1034">
        <v>51.0901</v>
      </c>
      <c r="S11" s="1034"/>
      <c r="T11" s="1034">
        <v>460.122728</v>
      </c>
      <c r="U11" s="297">
        <v>891</v>
      </c>
      <c r="V11" s="297">
        <v>752.494952</v>
      </c>
      <c r="W11" s="297">
        <v>564</v>
      </c>
      <c r="X11" s="297"/>
      <c r="Y11" s="297">
        <v>15.630891</v>
      </c>
      <c r="Z11" s="297">
        <v>172.864061</v>
      </c>
      <c r="AA11" s="297"/>
      <c r="AB11" s="297">
        <v>14293.494952</v>
      </c>
      <c r="AC11" s="297">
        <v>5428</v>
      </c>
      <c r="AD11" s="297">
        <v>9138</v>
      </c>
      <c r="AE11" s="297">
        <v>313</v>
      </c>
      <c r="AF11" s="297"/>
      <c r="AG11" s="297">
        <v>8820</v>
      </c>
      <c r="AH11" s="297">
        <v>5</v>
      </c>
      <c r="AI11" s="297"/>
      <c r="AJ11" s="1042">
        <f t="shared" si="2"/>
        <v>68.349299926308</v>
      </c>
    </row>
    <row r="12" ht="19.5" customHeight="1" spans="1:36">
      <c r="A12" s="1108" t="s">
        <v>197</v>
      </c>
      <c r="B12" s="297">
        <f t="shared" si="0"/>
        <v>16836</v>
      </c>
      <c r="C12" s="297">
        <v>16836</v>
      </c>
      <c r="D12" s="297"/>
      <c r="E12" s="297">
        <v>800</v>
      </c>
      <c r="F12" s="297">
        <v>20700</v>
      </c>
      <c r="G12" s="297">
        <v>34085</v>
      </c>
      <c r="H12" s="297">
        <v>40495</v>
      </c>
      <c r="I12" s="297">
        <v>109434</v>
      </c>
      <c r="J12" s="1032">
        <f t="shared" si="1"/>
        <v>170.24077046549</v>
      </c>
      <c r="K12" s="332" t="s">
        <v>132</v>
      </c>
      <c r="L12" s="297">
        <f t="shared" si="3"/>
        <v>180</v>
      </c>
      <c r="M12" s="1034"/>
      <c r="N12" s="1034"/>
      <c r="O12" s="1034">
        <v>0</v>
      </c>
      <c r="P12" s="1034">
        <v>180</v>
      </c>
      <c r="Q12" s="1034"/>
      <c r="R12" s="1034">
        <v>0</v>
      </c>
      <c r="S12" s="1034"/>
      <c r="T12" s="1034">
        <v>0</v>
      </c>
      <c r="U12" s="333"/>
      <c r="V12" s="297"/>
      <c r="W12" s="297"/>
      <c r="X12" s="297"/>
      <c r="Y12" s="297"/>
      <c r="Z12" s="297"/>
      <c r="AA12" s="297"/>
      <c r="AB12" s="297"/>
      <c r="AC12" s="297"/>
      <c r="AD12" s="297">
        <v>0</v>
      </c>
      <c r="AE12" s="297"/>
      <c r="AF12" s="297"/>
      <c r="AG12" s="297"/>
      <c r="AH12" s="297"/>
      <c r="AI12" s="297"/>
      <c r="AJ12" s="1042"/>
    </row>
    <row r="13" ht="19.5" customHeight="1" spans="1:36">
      <c r="A13" s="341"/>
      <c r="B13" s="353"/>
      <c r="C13" s="353"/>
      <c r="D13" s="353"/>
      <c r="E13" s="353"/>
      <c r="F13" s="353"/>
      <c r="G13" s="353"/>
      <c r="H13" s="353"/>
      <c r="I13" s="353"/>
      <c r="J13" s="1032"/>
      <c r="K13" s="332" t="s">
        <v>198</v>
      </c>
      <c r="L13" s="353"/>
      <c r="M13" s="353"/>
      <c r="N13" s="353"/>
      <c r="O13" s="353"/>
      <c r="P13" s="353"/>
      <c r="Q13" s="353"/>
      <c r="R13" s="353"/>
      <c r="S13" s="353"/>
      <c r="T13" s="353"/>
      <c r="U13" s="1017"/>
      <c r="V13" s="353"/>
      <c r="W13" s="353"/>
      <c r="X13" s="353"/>
      <c r="Y13" s="353"/>
      <c r="Z13" s="353"/>
      <c r="AA13" s="353"/>
      <c r="AB13" s="333">
        <v>3675</v>
      </c>
      <c r="AC13" s="333">
        <v>386</v>
      </c>
      <c r="AD13" s="297">
        <v>3289</v>
      </c>
      <c r="AE13" s="353"/>
      <c r="AF13" s="353"/>
      <c r="AG13" s="333">
        <v>3289</v>
      </c>
      <c r="AH13" s="353"/>
      <c r="AI13" s="353"/>
      <c r="AJ13" s="1042">
        <f t="shared" ref="AJ13:AJ26" si="4">(AD13-AC13)/AC13*100</f>
        <v>752.072538860104</v>
      </c>
    </row>
    <row r="14" ht="19.5" customHeight="1" spans="1:36">
      <c r="A14" s="341"/>
      <c r="B14" s="353"/>
      <c r="C14" s="353"/>
      <c r="D14" s="353"/>
      <c r="E14" s="353"/>
      <c r="F14" s="353"/>
      <c r="G14" s="353"/>
      <c r="H14" s="353"/>
      <c r="I14" s="353"/>
      <c r="J14" s="1032"/>
      <c r="K14" s="332" t="s">
        <v>199</v>
      </c>
      <c r="V14" s="353"/>
      <c r="W14" s="353"/>
      <c r="X14" s="353"/>
      <c r="Y14" s="353"/>
      <c r="Z14" s="353"/>
      <c r="AA14" s="353"/>
      <c r="AB14" s="333">
        <v>1305</v>
      </c>
      <c r="AC14" s="333">
        <v>458</v>
      </c>
      <c r="AD14" s="297">
        <v>848</v>
      </c>
      <c r="AE14" s="353"/>
      <c r="AF14" s="353"/>
      <c r="AG14" s="333">
        <v>848</v>
      </c>
      <c r="AH14" s="353"/>
      <c r="AI14" s="353"/>
      <c r="AJ14" s="1042">
        <f t="shared" si="4"/>
        <v>85.1528384279476</v>
      </c>
    </row>
    <row r="15" ht="19.5" customHeight="1" spans="1:36">
      <c r="A15" s="341"/>
      <c r="B15" s="353"/>
      <c r="C15" s="353"/>
      <c r="D15" s="353"/>
      <c r="E15" s="353"/>
      <c r="F15" s="353"/>
      <c r="G15" s="353"/>
      <c r="H15" s="353"/>
      <c r="I15" s="353"/>
      <c r="J15" s="1032"/>
      <c r="K15" s="332" t="s">
        <v>200</v>
      </c>
      <c r="L15" s="297">
        <f>SUM(M15:T15)</f>
        <v>5406.290579</v>
      </c>
      <c r="M15" s="1034"/>
      <c r="N15" s="1034">
        <v>2654.9</v>
      </c>
      <c r="O15" s="1034">
        <v>2205.361819</v>
      </c>
      <c r="P15" s="1034">
        <v>317.08876</v>
      </c>
      <c r="Q15" s="1034"/>
      <c r="R15" s="1034">
        <v>180.94</v>
      </c>
      <c r="S15" s="1034"/>
      <c r="T15" s="1034">
        <v>48</v>
      </c>
      <c r="U15" s="333">
        <v>141046</v>
      </c>
      <c r="V15" s="297">
        <v>31932.581868</v>
      </c>
      <c r="W15" s="297">
        <v>2332.6</v>
      </c>
      <c r="X15" s="297"/>
      <c r="Y15" s="297">
        <v>29333.243592</v>
      </c>
      <c r="Z15" s="297">
        <v>266.738276</v>
      </c>
      <c r="AA15" s="297"/>
      <c r="AB15" s="333">
        <v>143208.581868</v>
      </c>
      <c r="AC15" s="333">
        <v>125681</v>
      </c>
      <c r="AD15" s="297">
        <v>19292</v>
      </c>
      <c r="AE15" s="297">
        <v>2264</v>
      </c>
      <c r="AF15" s="297"/>
      <c r="AG15" s="297">
        <v>16710</v>
      </c>
      <c r="AH15" s="297">
        <v>318</v>
      </c>
      <c r="AI15" s="297"/>
      <c r="AJ15" s="1042">
        <f t="shared" si="4"/>
        <v>-84.6500266547847</v>
      </c>
    </row>
    <row r="16" ht="19.5" customHeight="1" spans="1:36">
      <c r="A16" s="309"/>
      <c r="B16" s="297"/>
      <c r="C16" s="297"/>
      <c r="D16" s="297"/>
      <c r="E16" s="297"/>
      <c r="F16" s="297"/>
      <c r="G16" s="297"/>
      <c r="H16" s="297"/>
      <c r="I16" s="297"/>
      <c r="J16" s="1032"/>
      <c r="K16" s="332" t="s">
        <v>153</v>
      </c>
      <c r="L16" s="297">
        <f>SUM(M16:T16)</f>
        <v>44110</v>
      </c>
      <c r="M16" s="1034">
        <v>44110</v>
      </c>
      <c r="N16" s="1034"/>
      <c r="O16" s="1034"/>
      <c r="P16" s="1034"/>
      <c r="Q16" s="1034"/>
      <c r="R16" s="1034"/>
      <c r="S16" s="1034"/>
      <c r="T16" s="1034"/>
      <c r="U16" s="297">
        <v>35913</v>
      </c>
      <c r="V16" s="297">
        <v>56740</v>
      </c>
      <c r="W16" s="297">
        <v>56740</v>
      </c>
      <c r="X16" s="297"/>
      <c r="Y16" s="297"/>
      <c r="Z16" s="297"/>
      <c r="AA16" s="297"/>
      <c r="AB16" s="297">
        <v>56740</v>
      </c>
      <c r="AC16" s="297">
        <v>48734</v>
      </c>
      <c r="AD16" s="297">
        <v>62059</v>
      </c>
      <c r="AE16" s="297"/>
      <c r="AF16" s="297"/>
      <c r="AG16" s="297"/>
      <c r="AH16" s="297"/>
      <c r="AI16" s="297">
        <v>62059</v>
      </c>
      <c r="AJ16" s="1042">
        <f t="shared" si="4"/>
        <v>27.3423072187795</v>
      </c>
    </row>
    <row r="17" ht="19.5" customHeight="1" spans="1:36">
      <c r="A17" s="309"/>
      <c r="B17" s="297"/>
      <c r="C17" s="297"/>
      <c r="D17" s="297"/>
      <c r="E17" s="297"/>
      <c r="F17" s="297"/>
      <c r="G17" s="297"/>
      <c r="H17" s="297"/>
      <c r="I17" s="297"/>
      <c r="J17" s="1032"/>
      <c r="K17" s="334" t="s">
        <v>155</v>
      </c>
      <c r="L17" s="297"/>
      <c r="M17" s="1033"/>
      <c r="N17" s="1033"/>
      <c r="O17" s="1033"/>
      <c r="P17" s="1033"/>
      <c r="Q17" s="1033"/>
      <c r="R17" s="1033"/>
      <c r="S17" s="1033"/>
      <c r="T17" s="1033"/>
      <c r="U17" s="333">
        <v>2</v>
      </c>
      <c r="V17" s="333"/>
      <c r="W17" s="333"/>
      <c r="X17" s="333"/>
      <c r="Y17" s="333"/>
      <c r="Z17" s="333"/>
      <c r="AA17" s="333"/>
      <c r="AB17" s="333"/>
      <c r="AC17" s="333">
        <v>2</v>
      </c>
      <c r="AD17" s="297">
        <v>0</v>
      </c>
      <c r="AE17" s="333"/>
      <c r="AF17" s="333"/>
      <c r="AG17" s="333"/>
      <c r="AH17" s="333"/>
      <c r="AI17" s="333"/>
      <c r="AJ17" s="1042">
        <f t="shared" si="4"/>
        <v>-100</v>
      </c>
    </row>
    <row r="18" ht="19.5" customHeight="1" spans="1:36">
      <c r="A18" s="309" t="s">
        <v>152</v>
      </c>
      <c r="B18" s="297">
        <f>C18</f>
        <v>355786</v>
      </c>
      <c r="C18" s="297">
        <f>SUM(C7:C12)</f>
        <v>355786</v>
      </c>
      <c r="D18" s="297"/>
      <c r="E18" s="297">
        <f>E20-E19</f>
        <v>328664</v>
      </c>
      <c r="F18" s="297">
        <v>280470</v>
      </c>
      <c r="G18" s="297">
        <v>282172</v>
      </c>
      <c r="H18" s="297">
        <v>282134</v>
      </c>
      <c r="I18" s="297">
        <v>350734</v>
      </c>
      <c r="J18" s="1032">
        <f t="shared" ref="J18:J25" si="5">(I18-H18)/H18*100</f>
        <v>24.3146873471471</v>
      </c>
      <c r="K18" s="340" t="s">
        <v>156</v>
      </c>
      <c r="L18" s="297">
        <f>SUM(M18:Q18)</f>
        <v>241388.228402</v>
      </c>
      <c r="M18" s="1033">
        <f t="shared" ref="M18:Q18" si="6">SUM(M7:M17)</f>
        <v>58243.128288</v>
      </c>
      <c r="N18" s="1033">
        <f t="shared" si="6"/>
        <v>4199.78</v>
      </c>
      <c r="O18" s="1033">
        <f t="shared" si="6"/>
        <v>9231.781819</v>
      </c>
      <c r="P18" s="1033">
        <f t="shared" si="6"/>
        <v>1277.538295</v>
      </c>
      <c r="Q18" s="1033">
        <f t="shared" si="6"/>
        <v>168436</v>
      </c>
      <c r="R18" s="1033"/>
      <c r="S18" s="1033"/>
      <c r="T18" s="1033"/>
      <c r="U18" s="333">
        <f>U20-U19</f>
        <v>350675.37</v>
      </c>
      <c r="V18" s="333">
        <v>233192.094883</v>
      </c>
      <c r="W18" s="333">
        <v>81847.5337</v>
      </c>
      <c r="X18" s="333"/>
      <c r="Y18" s="333">
        <v>71344.561183</v>
      </c>
      <c r="Z18" s="333"/>
      <c r="AA18" s="333">
        <v>80000</v>
      </c>
      <c r="AB18" s="333">
        <v>561619.594883</v>
      </c>
      <c r="AC18" s="333">
        <v>408919.769906</v>
      </c>
      <c r="AD18" s="297">
        <v>349500</v>
      </c>
      <c r="AE18" s="333">
        <f t="shared" ref="AE18:AI18" si="7">SUM(AE7:AE17)</f>
        <v>18479</v>
      </c>
      <c r="AF18" s="333">
        <f t="shared" si="7"/>
        <v>5053</v>
      </c>
      <c r="AG18" s="333">
        <f t="shared" si="7"/>
        <v>77924</v>
      </c>
      <c r="AH18" s="333">
        <f t="shared" si="7"/>
        <v>516</v>
      </c>
      <c r="AI18" s="333">
        <f t="shared" si="7"/>
        <v>253097</v>
      </c>
      <c r="AJ18" s="1042">
        <f t="shared" si="4"/>
        <v>-14.5309115085483</v>
      </c>
    </row>
    <row r="19" ht="19.5" customHeight="1" spans="1:36">
      <c r="A19" s="309" t="s">
        <v>154</v>
      </c>
      <c r="B19" s="297">
        <f>D19</f>
        <v>1650</v>
      </c>
      <c r="C19" s="297"/>
      <c r="D19" s="297">
        <f>SUM(D7:D11)</f>
        <v>1650</v>
      </c>
      <c r="E19" s="297">
        <v>1480</v>
      </c>
      <c r="F19" s="297">
        <v>2116</v>
      </c>
      <c r="G19" s="297">
        <v>2116</v>
      </c>
      <c r="H19" s="297">
        <v>2116</v>
      </c>
      <c r="I19" s="297">
        <v>500</v>
      </c>
      <c r="J19" s="1032">
        <f t="shared" si="5"/>
        <v>-76.3705103969754</v>
      </c>
      <c r="K19" s="340" t="s">
        <v>157</v>
      </c>
      <c r="L19" s="297">
        <f>SUM(R19:T19)</f>
        <v>6282.676056</v>
      </c>
      <c r="M19" s="1033"/>
      <c r="N19" s="1033"/>
      <c r="O19" s="1033"/>
      <c r="P19" s="1033"/>
      <c r="Q19" s="1033"/>
      <c r="R19" s="1033">
        <f t="shared" ref="R19:T19" si="8">SUM(R7:R15)</f>
        <v>1056.584028</v>
      </c>
      <c r="S19" s="1033">
        <f t="shared" si="8"/>
        <v>3020</v>
      </c>
      <c r="T19" s="1033">
        <f t="shared" si="8"/>
        <v>2206.092028</v>
      </c>
      <c r="U19" s="333">
        <v>4654</v>
      </c>
      <c r="V19" s="333">
        <v>6090.055723</v>
      </c>
      <c r="W19" s="333"/>
      <c r="X19" s="333">
        <v>0</v>
      </c>
      <c r="Y19" s="333"/>
      <c r="Z19" s="333">
        <v>1089.055723</v>
      </c>
      <c r="AA19" s="333">
        <v>5001</v>
      </c>
      <c r="AB19" s="333">
        <v>6090.05572299997</v>
      </c>
      <c r="AC19" s="333">
        <v>9831.203703</v>
      </c>
      <c r="AD19" s="297">
        <v>5569</v>
      </c>
      <c r="AE19" s="333"/>
      <c r="AF19" s="333"/>
      <c r="AG19" s="333"/>
      <c r="AH19" s="333"/>
      <c r="AI19" s="333"/>
      <c r="AJ19" s="1042">
        <f t="shared" si="4"/>
        <v>-43.3538336887413</v>
      </c>
    </row>
    <row r="20" ht="19.5" customHeight="1" spans="1:36">
      <c r="A20" s="336" t="s">
        <v>158</v>
      </c>
      <c r="B20" s="1002">
        <f>B18+B19</f>
        <v>357436</v>
      </c>
      <c r="C20" s="305">
        <f>SUM(C7:C12)</f>
        <v>355786</v>
      </c>
      <c r="D20" s="305">
        <f>SUM(D7:D11)</f>
        <v>1650</v>
      </c>
      <c r="E20" s="305">
        <f t="shared" ref="E20:I20" si="9">E9+E10+E11+E12+E7+E8</f>
        <v>330144</v>
      </c>
      <c r="F20" s="305">
        <f t="shared" si="9"/>
        <v>282586</v>
      </c>
      <c r="G20" s="305">
        <f t="shared" si="9"/>
        <v>284288</v>
      </c>
      <c r="H20" s="305">
        <f t="shared" si="9"/>
        <v>284250</v>
      </c>
      <c r="I20" s="305">
        <f t="shared" si="9"/>
        <v>351234</v>
      </c>
      <c r="J20" s="1035">
        <f t="shared" si="5"/>
        <v>23.5651715039578</v>
      </c>
      <c r="K20" s="338" t="s">
        <v>159</v>
      </c>
      <c r="L20" s="996">
        <f>L18+L19</f>
        <v>247670.904458</v>
      </c>
      <c r="M20" s="1036"/>
      <c r="N20" s="1036"/>
      <c r="O20" s="1036"/>
      <c r="P20" s="1036"/>
      <c r="Q20" s="1036"/>
      <c r="R20" s="1036"/>
      <c r="S20" s="1036"/>
      <c r="T20" s="1036"/>
      <c r="U20" s="996">
        <v>355329.37</v>
      </c>
      <c r="V20" s="996">
        <f t="shared" ref="V20:AH20" si="10">SUM(V7:V17)</f>
        <v>239281.650606</v>
      </c>
      <c r="W20" s="996">
        <f t="shared" si="10"/>
        <v>81847.5337</v>
      </c>
      <c r="X20" s="996">
        <f t="shared" si="10"/>
        <v>0</v>
      </c>
      <c r="Y20" s="996">
        <f t="shared" si="10"/>
        <v>71344.561183</v>
      </c>
      <c r="Z20" s="996">
        <f t="shared" si="10"/>
        <v>1089.055723</v>
      </c>
      <c r="AA20" s="996">
        <f t="shared" si="10"/>
        <v>85000.5</v>
      </c>
      <c r="AB20" s="996">
        <f t="shared" si="10"/>
        <v>567709.650606</v>
      </c>
      <c r="AC20" s="996">
        <f t="shared" si="10"/>
        <v>418751</v>
      </c>
      <c r="AD20" s="996">
        <f t="shared" si="10"/>
        <v>355069</v>
      </c>
      <c r="AE20" s="996">
        <f t="shared" si="10"/>
        <v>18479</v>
      </c>
      <c r="AF20" s="996">
        <f t="shared" si="10"/>
        <v>5053</v>
      </c>
      <c r="AG20" s="996">
        <f t="shared" si="10"/>
        <v>77924</v>
      </c>
      <c r="AH20" s="996">
        <f t="shared" si="10"/>
        <v>516</v>
      </c>
      <c r="AI20" s="996">
        <v>259794</v>
      </c>
      <c r="AJ20" s="1043">
        <f t="shared" si="4"/>
        <v>-15.207605474375</v>
      </c>
    </row>
    <row r="21" ht="19.5" customHeight="1" spans="1:36">
      <c r="A21" s="309" t="s">
        <v>160</v>
      </c>
      <c r="B21" s="297">
        <f>C21</f>
        <v>4199.78</v>
      </c>
      <c r="C21" s="297">
        <v>4199.78</v>
      </c>
      <c r="D21" s="297"/>
      <c r="E21" s="297">
        <v>69409.78</v>
      </c>
      <c r="F21" s="297">
        <v>4062</v>
      </c>
      <c r="G21" s="297">
        <v>53349</v>
      </c>
      <c r="H21" s="297">
        <v>54852</v>
      </c>
      <c r="I21" s="297">
        <v>9818</v>
      </c>
      <c r="J21" s="1032">
        <f t="shared" si="5"/>
        <v>-82.1009261284912</v>
      </c>
      <c r="K21" s="340" t="s">
        <v>161</v>
      </c>
      <c r="L21" s="297">
        <f>M21</f>
        <v>17015</v>
      </c>
      <c r="M21" s="1034">
        <v>17015</v>
      </c>
      <c r="N21" s="1033"/>
      <c r="O21" s="1033"/>
      <c r="P21" s="1033"/>
      <c r="Q21" s="1033"/>
      <c r="R21" s="1033"/>
      <c r="S21" s="1033"/>
      <c r="T21" s="1033"/>
      <c r="U21" s="333">
        <f>(E9+E7+E8)*0.05+493.7472</f>
        <v>16764.9472</v>
      </c>
      <c r="V21" s="333">
        <v>14800</v>
      </c>
      <c r="W21" s="333"/>
      <c r="X21" s="333"/>
      <c r="Y21" s="333"/>
      <c r="Z21" s="333"/>
      <c r="AA21" s="333"/>
      <c r="AB21" s="333">
        <v>14800</v>
      </c>
      <c r="AC21" s="333">
        <v>11870</v>
      </c>
      <c r="AD21" s="333">
        <v>12015</v>
      </c>
      <c r="AE21" s="333"/>
      <c r="AF21" s="333"/>
      <c r="AG21" s="333"/>
      <c r="AH21" s="333"/>
      <c r="AI21" s="333"/>
      <c r="AJ21" s="1042">
        <f t="shared" si="4"/>
        <v>1.22156697556866</v>
      </c>
    </row>
    <row r="22" ht="19.5" customHeight="1" spans="1:36">
      <c r="A22" s="309" t="s">
        <v>168</v>
      </c>
      <c r="B22" s="297"/>
      <c r="C22" s="355"/>
      <c r="D22" s="355"/>
      <c r="E22" s="355">
        <f>110400+501700</f>
        <v>612100</v>
      </c>
      <c r="F22" s="355"/>
      <c r="G22" s="297">
        <v>198700</v>
      </c>
      <c r="H22" s="297">
        <v>198700</v>
      </c>
      <c r="I22" s="297">
        <v>280620</v>
      </c>
      <c r="J22" s="1032">
        <f t="shared" si="5"/>
        <v>41.2279818822345</v>
      </c>
      <c r="K22" s="1109" t="s">
        <v>201</v>
      </c>
      <c r="L22" s="297"/>
      <c r="M22" s="1034"/>
      <c r="N22" s="1033"/>
      <c r="O22" s="1033"/>
      <c r="P22" s="1033"/>
      <c r="Q22" s="1033"/>
      <c r="R22" s="1033"/>
      <c r="S22" s="1033"/>
      <c r="T22" s="1033"/>
      <c r="U22" s="333">
        <v>470300</v>
      </c>
      <c r="V22" s="333"/>
      <c r="W22" s="333"/>
      <c r="X22" s="333"/>
      <c r="Y22" s="333"/>
      <c r="Z22" s="333"/>
      <c r="AA22" s="333"/>
      <c r="AB22" s="333">
        <v>9900</v>
      </c>
      <c r="AC22" s="333">
        <v>9900</v>
      </c>
      <c r="AD22" s="333">
        <v>316800</v>
      </c>
      <c r="AE22" s="333"/>
      <c r="AF22" s="333"/>
      <c r="AG22" s="333"/>
      <c r="AH22" s="333"/>
      <c r="AI22" s="333"/>
      <c r="AJ22" s="1042">
        <f t="shared" si="4"/>
        <v>3100</v>
      </c>
    </row>
    <row r="23" ht="19.5" customHeight="1" spans="1:36">
      <c r="A23" s="1108" t="s">
        <v>174</v>
      </c>
      <c r="B23" s="297">
        <f t="shared" ref="B23:B25" si="11">C23+D23</f>
        <v>8174.26</v>
      </c>
      <c r="C23" s="297">
        <f>C24+C25</f>
        <v>5968.26</v>
      </c>
      <c r="D23" s="297">
        <f>D24+D25</f>
        <v>2206</v>
      </c>
      <c r="E23" s="297">
        <v>8174</v>
      </c>
      <c r="F23" s="297">
        <v>72434</v>
      </c>
      <c r="G23" s="297">
        <v>72434</v>
      </c>
      <c r="H23" s="297">
        <v>72434</v>
      </c>
      <c r="I23" s="297">
        <v>153354</v>
      </c>
      <c r="J23" s="1032">
        <f t="shared" si="5"/>
        <v>111.715492724411</v>
      </c>
      <c r="K23" s="340" t="s">
        <v>169</v>
      </c>
      <c r="L23" s="297">
        <f>M23</f>
        <v>105000</v>
      </c>
      <c r="M23" s="1034">
        <f>175000-70000</f>
        <v>105000</v>
      </c>
      <c r="N23" s="1033"/>
      <c r="O23" s="1033"/>
      <c r="P23" s="1033"/>
      <c r="Q23" s="1033"/>
      <c r="R23" s="1033"/>
      <c r="S23" s="1033"/>
      <c r="T23" s="1033"/>
      <c r="U23" s="333">
        <v>105000</v>
      </c>
      <c r="V23" s="333">
        <v>105000</v>
      </c>
      <c r="W23" s="333"/>
      <c r="X23" s="333"/>
      <c r="Y23" s="333"/>
      <c r="Z23" s="333"/>
      <c r="AA23" s="333"/>
      <c r="AB23" s="333">
        <v>16361</v>
      </c>
      <c r="AC23" s="333">
        <v>16361</v>
      </c>
      <c r="AD23" s="333">
        <v>111142</v>
      </c>
      <c r="AE23" s="333"/>
      <c r="AF23" s="333"/>
      <c r="AG23" s="333"/>
      <c r="AH23" s="333"/>
      <c r="AI23" s="333"/>
      <c r="AJ23" s="1042">
        <f t="shared" si="4"/>
        <v>579.310555589512</v>
      </c>
    </row>
    <row r="24" ht="19.5" customHeight="1" spans="1:36">
      <c r="A24" s="309" t="s">
        <v>175</v>
      </c>
      <c r="B24" s="297">
        <f t="shared" si="11"/>
        <v>5968.26</v>
      </c>
      <c r="C24" s="333">
        <f>4846.78+1121.48</f>
        <v>5968.26</v>
      </c>
      <c r="D24" s="333"/>
      <c r="E24" s="333">
        <v>5968.26</v>
      </c>
      <c r="F24" s="333">
        <v>71344</v>
      </c>
      <c r="G24" s="333">
        <v>71344</v>
      </c>
      <c r="H24" s="333">
        <v>71344</v>
      </c>
      <c r="I24" s="333">
        <v>152838</v>
      </c>
      <c r="J24" s="1032">
        <f t="shared" si="5"/>
        <v>114.226844583987</v>
      </c>
      <c r="K24" s="340" t="s">
        <v>202</v>
      </c>
      <c r="L24" s="297"/>
      <c r="M24" s="1033">
        <f>SUM(M25)</f>
        <v>0</v>
      </c>
      <c r="N24" s="1033"/>
      <c r="O24" s="1033"/>
      <c r="P24" s="1033"/>
      <c r="Q24" s="1033"/>
      <c r="R24" s="1033">
        <f>SUM(R26)</f>
        <v>0</v>
      </c>
      <c r="S24" s="1033"/>
      <c r="T24" s="1033"/>
      <c r="U24" s="333">
        <f>71151.616906+1281.06+1</f>
        <v>72433.676906</v>
      </c>
      <c r="V24" s="333"/>
      <c r="W24" s="333"/>
      <c r="X24" s="333"/>
      <c r="Y24" s="333"/>
      <c r="Z24" s="333"/>
      <c r="AA24" s="333"/>
      <c r="AB24" s="333"/>
      <c r="AC24" s="333">
        <v>153354</v>
      </c>
      <c r="AD24" s="333"/>
      <c r="AE24" s="333"/>
      <c r="AF24" s="333"/>
      <c r="AG24" s="333"/>
      <c r="AH24" s="333"/>
      <c r="AI24" s="333"/>
      <c r="AJ24" s="1042">
        <f t="shared" si="4"/>
        <v>-100</v>
      </c>
    </row>
    <row r="25" ht="19.5" customHeight="1" spans="1:36">
      <c r="A25" s="309" t="s">
        <v>176</v>
      </c>
      <c r="B25" s="297">
        <f t="shared" si="11"/>
        <v>2206</v>
      </c>
      <c r="C25" s="333"/>
      <c r="D25" s="333">
        <v>2206</v>
      </c>
      <c r="E25" s="333">
        <v>2206</v>
      </c>
      <c r="F25" s="333">
        <v>1090</v>
      </c>
      <c r="G25" s="333">
        <v>1090</v>
      </c>
      <c r="H25" s="333">
        <v>1090</v>
      </c>
      <c r="I25" s="333">
        <v>516</v>
      </c>
      <c r="J25" s="1032">
        <f t="shared" si="5"/>
        <v>-52.6605504587156</v>
      </c>
      <c r="K25" s="340" t="s">
        <v>175</v>
      </c>
      <c r="L25" s="297"/>
      <c r="M25" s="1033"/>
      <c r="N25" s="1033"/>
      <c r="O25" s="1033"/>
      <c r="P25" s="1033"/>
      <c r="Q25" s="1033"/>
      <c r="R25" s="1033"/>
      <c r="S25" s="1033"/>
      <c r="T25" s="1033"/>
      <c r="U25" s="333">
        <f>U24-U26</f>
        <v>71343.676906</v>
      </c>
      <c r="V25" s="333"/>
      <c r="W25" s="333"/>
      <c r="X25" s="333"/>
      <c r="Y25" s="333"/>
      <c r="Z25" s="333"/>
      <c r="AA25" s="333"/>
      <c r="AB25" s="333"/>
      <c r="AC25" s="333">
        <v>152838</v>
      </c>
      <c r="AD25" s="333"/>
      <c r="AE25" s="333"/>
      <c r="AF25" s="333"/>
      <c r="AG25" s="333"/>
      <c r="AH25" s="333"/>
      <c r="AI25" s="333"/>
      <c r="AJ25" s="1042">
        <f t="shared" si="4"/>
        <v>-100</v>
      </c>
    </row>
    <row r="26" ht="19.5" customHeight="1" spans="1:36">
      <c r="A26" s="312" t="s">
        <v>203</v>
      </c>
      <c r="B26" s="297"/>
      <c r="C26" s="1024"/>
      <c r="D26" s="1024"/>
      <c r="E26" s="1024"/>
      <c r="F26" s="1024"/>
      <c r="G26" s="1025"/>
      <c r="H26" s="1025"/>
      <c r="I26" s="1025"/>
      <c r="J26" s="1032"/>
      <c r="K26" s="340" t="s">
        <v>176</v>
      </c>
      <c r="L26" s="297"/>
      <c r="M26" s="1033"/>
      <c r="N26" s="1033"/>
      <c r="O26" s="1033"/>
      <c r="P26" s="1033"/>
      <c r="Q26" s="1033"/>
      <c r="R26" s="1033"/>
      <c r="S26" s="1033"/>
      <c r="T26" s="1033"/>
      <c r="U26" s="333">
        <v>1090</v>
      </c>
      <c r="V26" s="333"/>
      <c r="W26" s="333"/>
      <c r="X26" s="333"/>
      <c r="Y26" s="333"/>
      <c r="Z26" s="333"/>
      <c r="AA26" s="333"/>
      <c r="AB26" s="333"/>
      <c r="AC26" s="333">
        <v>516</v>
      </c>
      <c r="AD26" s="333"/>
      <c r="AE26" s="333"/>
      <c r="AF26" s="333"/>
      <c r="AG26" s="333"/>
      <c r="AH26" s="333"/>
      <c r="AI26" s="333"/>
      <c r="AJ26" s="1042">
        <f t="shared" si="4"/>
        <v>-100</v>
      </c>
    </row>
    <row r="27" ht="19.5" customHeight="1" spans="1:36">
      <c r="A27" s="341"/>
      <c r="B27" s="353"/>
      <c r="C27" s="353"/>
      <c r="D27" s="353"/>
      <c r="E27" s="353"/>
      <c r="F27" s="353"/>
      <c r="G27" s="353"/>
      <c r="H27" s="353"/>
      <c r="I27" s="353"/>
      <c r="J27" s="1032"/>
      <c r="K27" s="340"/>
      <c r="L27" s="333"/>
      <c r="M27" s="1033"/>
      <c r="N27" s="1033"/>
      <c r="O27" s="1033"/>
      <c r="P27" s="1033"/>
      <c r="Q27" s="1033"/>
      <c r="R27" s="1033"/>
      <c r="S27" s="1033"/>
      <c r="T27" s="1033"/>
      <c r="U27" s="333"/>
      <c r="V27" s="333"/>
      <c r="W27" s="333"/>
      <c r="X27" s="333"/>
      <c r="Y27" s="333"/>
      <c r="Z27" s="333"/>
      <c r="AA27" s="333"/>
      <c r="AB27" s="333"/>
      <c r="AC27" s="333"/>
      <c r="AD27" s="333"/>
      <c r="AE27" s="333"/>
      <c r="AF27" s="333"/>
      <c r="AG27" s="333"/>
      <c r="AH27" s="333"/>
      <c r="AI27" s="333"/>
      <c r="AJ27" s="1042"/>
    </row>
    <row r="28" ht="19.5" customHeight="1" spans="1:36">
      <c r="A28" s="343" t="s">
        <v>183</v>
      </c>
      <c r="B28" s="315">
        <f>B20+B21+B23+B22+B26</f>
        <v>369810.04</v>
      </c>
      <c r="C28" s="315">
        <f>C20+C21+C23+C22+C26</f>
        <v>365954.04</v>
      </c>
      <c r="D28" s="315">
        <f>D20+D21+D23+D22+D26</f>
        <v>3856</v>
      </c>
      <c r="E28" s="315">
        <f>E20+E21+E22+E23</f>
        <v>1019827.78</v>
      </c>
      <c r="F28" s="315">
        <f t="shared" ref="F28:I28" si="12">F20+F21+F22+F23+F26</f>
        <v>359082</v>
      </c>
      <c r="G28" s="315">
        <f t="shared" si="12"/>
        <v>608771</v>
      </c>
      <c r="H28" s="315">
        <f t="shared" si="12"/>
        <v>610236</v>
      </c>
      <c r="I28" s="315">
        <f t="shared" si="12"/>
        <v>795026</v>
      </c>
      <c r="J28" s="1037">
        <f>(I28-H28)/H28*100</f>
        <v>30.2817270695272</v>
      </c>
      <c r="K28" s="346" t="s">
        <v>184</v>
      </c>
      <c r="L28" s="1038">
        <f>L20+L21+L23+L22+L24</f>
        <v>369685.904458</v>
      </c>
      <c r="M28" s="1039">
        <f>M20+M21+M22+M23+M24</f>
        <v>122015</v>
      </c>
      <c r="N28" s="1039"/>
      <c r="O28" s="1039"/>
      <c r="P28" s="1039"/>
      <c r="Q28" s="1039"/>
      <c r="R28" s="1039">
        <f t="shared" ref="R28:V28" si="13">R20+R21+R22+R23+R24</f>
        <v>0</v>
      </c>
      <c r="S28" s="1039"/>
      <c r="T28" s="1039"/>
      <c r="U28" s="1038">
        <f t="shared" si="13"/>
        <v>1019827.994106</v>
      </c>
      <c r="V28" s="1038">
        <f t="shared" si="13"/>
        <v>359081.650606</v>
      </c>
      <c r="W28" s="1038"/>
      <c r="X28" s="1038"/>
      <c r="Y28" s="1038"/>
      <c r="Z28" s="1038"/>
      <c r="AA28" s="1038"/>
      <c r="AB28" s="1038">
        <f t="shared" ref="AB28:AD28" si="14">AB20+AB21+AB22+AB23+AB24</f>
        <v>608770.650606</v>
      </c>
      <c r="AC28" s="1038">
        <f t="shared" si="14"/>
        <v>610236</v>
      </c>
      <c r="AD28" s="1038">
        <f t="shared" si="14"/>
        <v>795026</v>
      </c>
      <c r="AE28" s="1038"/>
      <c r="AF28" s="1038"/>
      <c r="AG28" s="1038"/>
      <c r="AH28" s="1038"/>
      <c r="AI28" s="1038"/>
      <c r="AJ28" s="1044">
        <f>(AD28-AC28)/AC28*100</f>
        <v>30.2817270695272</v>
      </c>
    </row>
    <row r="29" spans="12:36">
      <c r="L29" s="1009"/>
      <c r="AJ29" s="1004"/>
    </row>
    <row r="30" spans="8:36">
      <c r="H30" s="1005"/>
      <c r="I30" s="1005"/>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row>
    <row r="31" spans="3:12">
      <c r="C31" s="311"/>
      <c r="L31" s="311"/>
    </row>
  </sheetData>
  <mergeCells count="21">
    <mergeCell ref="A2:AJ2"/>
    <mergeCell ref="A4:J4"/>
    <mergeCell ref="K4:AJ4"/>
    <mergeCell ref="C5:D5"/>
    <mergeCell ref="M5:T5"/>
    <mergeCell ref="A5:A6"/>
    <mergeCell ref="B5:B6"/>
    <mergeCell ref="E5:E6"/>
    <mergeCell ref="F5:F6"/>
    <mergeCell ref="G5:G6"/>
    <mergeCell ref="H5:H6"/>
    <mergeCell ref="I5:I6"/>
    <mergeCell ref="J5:J6"/>
    <mergeCell ref="K5:K6"/>
    <mergeCell ref="L5:L6"/>
    <mergeCell ref="U5:U6"/>
    <mergeCell ref="V5:V6"/>
    <mergeCell ref="AB5:AB6"/>
    <mergeCell ref="AC5:AC6"/>
    <mergeCell ref="AD5:AD6"/>
    <mergeCell ref="AJ5:AJ6"/>
  </mergeCells>
  <conditionalFormatting sqref="AE10">
    <cfRule type="cellIs" dxfId="0" priority="1" operator="equal">
      <formula>0</formula>
    </cfRule>
  </conditionalFormatting>
  <conditionalFormatting sqref="A7:AJ9 A10:AD10 AF10:AJ10 A11:AJ28">
    <cfRule type="cellIs" dxfId="0" priority="2" operator="equal">
      <formula>0</formula>
    </cfRule>
  </conditionalFormatting>
  <dataValidations count="1">
    <dataValidation type="whole" operator="between" allowBlank="1" showInputMessage="1" showErrorMessage="1" sqref="U19 W19:AA19 AC19 AE19:AI19 AB16:AB17 AC16:AC17 R18:T21 M16:U17 W16:AA17 M18:Q20 AE16:AI17">
      <formula1>-100000000</formula1>
      <formula2>10000000000</formula2>
    </dataValidation>
  </dataValidations>
  <printOptions horizontalCentered="1"/>
  <pageMargins left="0.433070866141732" right="0.433070866141732" top="0.433070866141732" bottom="0.433070866141732" header="0.511811023622047" footer="0.31496062992126"/>
  <pageSetup paperSize="9" scale="88" firstPageNumber="24" fitToHeight="0" orientation="landscape" useFirstPageNumber="1" horizontalDpi="600" verticalDpi="600"/>
  <headerFooter>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502"/>
  <sheetViews>
    <sheetView zoomScale="90" zoomScaleNormal="90" workbookViewId="0">
      <pane ySplit="5" topLeftCell="A449" activePane="bottomLeft" state="frozen"/>
      <selection/>
      <selection pane="bottomLeft" activeCell="B476" sqref="B476"/>
    </sheetView>
  </sheetViews>
  <sheetFormatPr defaultColWidth="9" defaultRowHeight="18.75" outlineLevelCol="2"/>
  <cols>
    <col min="1" max="1" width="24.4416666666667" style="257" customWidth="1"/>
    <col min="2" max="2" width="44.3083333333333" style="257" customWidth="1"/>
    <col min="3" max="3" width="24.9916666666667" style="258" customWidth="1"/>
    <col min="4" max="16384" width="9" style="253"/>
  </cols>
  <sheetData>
    <row r="1" spans="1:1">
      <c r="A1" s="259" t="s">
        <v>1191</v>
      </c>
    </row>
    <row r="2" s="252" customFormat="1" ht="46" customHeight="1" spans="1:3">
      <c r="A2" s="64" t="s">
        <v>1192</v>
      </c>
      <c r="B2" s="64"/>
      <c r="C2" s="260"/>
    </row>
    <row r="3" s="253" customFormat="1" ht="28" customHeight="1" spans="1:3">
      <c r="A3" s="261" t="s">
        <v>602</v>
      </c>
      <c r="B3" s="261"/>
      <c r="C3" s="262"/>
    </row>
    <row r="4" s="254" customFormat="1" ht="17.25" customHeight="1" spans="1:3">
      <c r="A4" s="263" t="s">
        <v>1</v>
      </c>
      <c r="B4" s="263"/>
      <c r="C4" s="264" t="s">
        <v>2</v>
      </c>
    </row>
    <row r="5" s="255" customFormat="1" ht="27" customHeight="1" spans="1:3">
      <c r="A5" s="265" t="s">
        <v>603</v>
      </c>
      <c r="B5" s="266" t="s">
        <v>604</v>
      </c>
      <c r="C5" s="267" t="s">
        <v>1193</v>
      </c>
    </row>
    <row r="6" s="256" customFormat="1" ht="24.75" customHeight="1" spans="1:3">
      <c r="A6" s="268" t="s">
        <v>893</v>
      </c>
      <c r="B6" s="269"/>
      <c r="C6" s="270">
        <f>C7+C114+C118+C139+C158+C169+C194+C276+C323+C351+C364+C426+C439+C448+C455+C458+C466+C477+C482+C497+C498+2</f>
        <v>909162.940518</v>
      </c>
    </row>
    <row r="7" s="257" customFormat="1" ht="18" customHeight="1" spans="1:3">
      <c r="A7" s="271">
        <v>201</v>
      </c>
      <c r="B7" s="272"/>
      <c r="C7" s="273">
        <v>44135.305713</v>
      </c>
    </row>
    <row r="8" s="257" customFormat="1" ht="18" customHeight="1" spans="1:3">
      <c r="A8" s="274" t="s">
        <v>1194</v>
      </c>
      <c r="B8" s="275"/>
      <c r="C8" s="276">
        <v>4847.76</v>
      </c>
    </row>
    <row r="9" s="257" customFormat="1" ht="18" customHeight="1" spans="1:3">
      <c r="A9" s="277" t="s">
        <v>1195</v>
      </c>
      <c r="B9" s="278" t="s">
        <v>606</v>
      </c>
      <c r="C9" s="276">
        <v>1983.05</v>
      </c>
    </row>
    <row r="10" s="257" customFormat="1" ht="18" customHeight="1" spans="1:3">
      <c r="A10" s="277" t="s">
        <v>1196</v>
      </c>
      <c r="B10" s="278" t="s">
        <v>607</v>
      </c>
      <c r="C10" s="276">
        <v>2005</v>
      </c>
    </row>
    <row r="11" s="257" customFormat="1" ht="18" customHeight="1" spans="1:3">
      <c r="A11" s="277" t="s">
        <v>1197</v>
      </c>
      <c r="B11" s="278" t="s">
        <v>608</v>
      </c>
      <c r="C11" s="276">
        <v>298.57</v>
      </c>
    </row>
    <row r="12" s="257" customFormat="1" ht="18" customHeight="1" spans="1:3">
      <c r="A12" s="277" t="s">
        <v>1198</v>
      </c>
      <c r="B12" s="278" t="s">
        <v>609</v>
      </c>
      <c r="C12" s="276">
        <v>53</v>
      </c>
    </row>
    <row r="13" s="257" customFormat="1" ht="18" customHeight="1" spans="1:3">
      <c r="A13" s="277" t="s">
        <v>1199</v>
      </c>
      <c r="B13" s="278" t="s">
        <v>1200</v>
      </c>
      <c r="C13" s="276">
        <v>25</v>
      </c>
    </row>
    <row r="14" s="257" customFormat="1" ht="18" customHeight="1" spans="1:3">
      <c r="A14" s="277" t="s">
        <v>1201</v>
      </c>
      <c r="B14" s="278" t="s">
        <v>610</v>
      </c>
      <c r="C14" s="276">
        <v>352.2</v>
      </c>
    </row>
    <row r="15" s="257" customFormat="1" ht="18" customHeight="1" spans="1:3">
      <c r="A15" s="277" t="s">
        <v>1202</v>
      </c>
      <c r="B15" s="278" t="s">
        <v>611</v>
      </c>
      <c r="C15" s="276">
        <v>130.94</v>
      </c>
    </row>
    <row r="16" s="257" customFormat="1" ht="18" customHeight="1" spans="1:3">
      <c r="A16" s="274" t="s">
        <v>1203</v>
      </c>
      <c r="B16" s="275"/>
      <c r="C16" s="276">
        <v>5453.51</v>
      </c>
    </row>
    <row r="17" s="257" customFormat="1" ht="18" customHeight="1" spans="1:3">
      <c r="A17" s="277" t="s">
        <v>1204</v>
      </c>
      <c r="B17" s="278" t="s">
        <v>606</v>
      </c>
      <c r="C17" s="276">
        <v>1214.74</v>
      </c>
    </row>
    <row r="18" s="257" customFormat="1" ht="18" customHeight="1" spans="1:3">
      <c r="A18" s="277" t="s">
        <v>1205</v>
      </c>
      <c r="B18" s="278" t="s">
        <v>607</v>
      </c>
      <c r="C18" s="276">
        <v>2082.25</v>
      </c>
    </row>
    <row r="19" s="257" customFormat="1" ht="18" customHeight="1" spans="1:3">
      <c r="A19" s="277" t="s">
        <v>1206</v>
      </c>
      <c r="B19" s="278" t="s">
        <v>615</v>
      </c>
      <c r="C19" s="276">
        <v>1600</v>
      </c>
    </row>
    <row r="20" s="257" customFormat="1" ht="18" customHeight="1" spans="1:3">
      <c r="A20" s="277" t="s">
        <v>1207</v>
      </c>
      <c r="B20" s="278" t="s">
        <v>612</v>
      </c>
      <c r="C20" s="276">
        <v>150.92</v>
      </c>
    </row>
    <row r="21" s="257" customFormat="1" ht="18" customHeight="1" spans="1:3">
      <c r="A21" s="277" t="s">
        <v>1208</v>
      </c>
      <c r="B21" s="278" t="s">
        <v>613</v>
      </c>
      <c r="C21" s="276">
        <v>52</v>
      </c>
    </row>
    <row r="22" s="257" customFormat="1" ht="18" customHeight="1" spans="1:3">
      <c r="A22" s="277" t="s">
        <v>1209</v>
      </c>
      <c r="B22" s="278" t="s">
        <v>614</v>
      </c>
      <c r="C22" s="276">
        <v>287.9</v>
      </c>
    </row>
    <row r="23" s="257" customFormat="1" ht="18" customHeight="1" spans="1:3">
      <c r="A23" s="277" t="s">
        <v>1210</v>
      </c>
      <c r="B23" s="278" t="s">
        <v>611</v>
      </c>
      <c r="C23" s="276">
        <v>65.7</v>
      </c>
    </row>
    <row r="24" s="257" customFormat="1" ht="18" customHeight="1" spans="1:3">
      <c r="A24" s="274" t="s">
        <v>1211</v>
      </c>
      <c r="B24" s="275"/>
      <c r="C24" s="276">
        <v>5140.52</v>
      </c>
    </row>
    <row r="25" s="257" customFormat="1" ht="18" customHeight="1" spans="1:3">
      <c r="A25" s="277" t="s">
        <v>1212</v>
      </c>
      <c r="B25" s="278" t="s">
        <v>606</v>
      </c>
      <c r="C25" s="276">
        <v>1646.96</v>
      </c>
    </row>
    <row r="26" s="257" customFormat="1" ht="18" customHeight="1" spans="1:3">
      <c r="A26" s="277" t="s">
        <v>1213</v>
      </c>
      <c r="B26" s="278" t="s">
        <v>607</v>
      </c>
      <c r="C26" s="276">
        <v>1589.33</v>
      </c>
    </row>
    <row r="27" s="257" customFormat="1" ht="18" customHeight="1" spans="1:3">
      <c r="A27" s="277" t="s">
        <v>1214</v>
      </c>
      <c r="B27" s="278" t="s">
        <v>611</v>
      </c>
      <c r="C27" s="276">
        <v>1197.43</v>
      </c>
    </row>
    <row r="28" s="257" customFormat="1" ht="18" customHeight="1" spans="1:3">
      <c r="A28" s="277" t="s">
        <v>1215</v>
      </c>
      <c r="B28" s="278" t="s">
        <v>616</v>
      </c>
      <c r="C28" s="276">
        <v>706.8</v>
      </c>
    </row>
    <row r="29" s="257" customFormat="1" ht="18" customHeight="1" spans="1:3">
      <c r="A29" s="274" t="s">
        <v>1216</v>
      </c>
      <c r="B29" s="275"/>
      <c r="C29" s="276">
        <v>2114.95</v>
      </c>
    </row>
    <row r="30" s="257" customFormat="1" ht="18" customHeight="1" spans="1:3">
      <c r="A30" s="277" t="s">
        <v>1217</v>
      </c>
      <c r="B30" s="278" t="s">
        <v>606</v>
      </c>
      <c r="C30" s="276">
        <v>445.05</v>
      </c>
    </row>
    <row r="31" s="257" customFormat="1" ht="18" customHeight="1" spans="1:3">
      <c r="A31" s="277" t="s">
        <v>1218</v>
      </c>
      <c r="B31" s="278" t="s">
        <v>607</v>
      </c>
      <c r="C31" s="276">
        <v>458.19</v>
      </c>
    </row>
    <row r="32" s="257" customFormat="1" ht="18" customHeight="1" spans="1:3">
      <c r="A32" s="277" t="s">
        <v>1219</v>
      </c>
      <c r="B32" s="278" t="s">
        <v>617</v>
      </c>
      <c r="C32" s="276">
        <v>232</v>
      </c>
    </row>
    <row r="33" s="257" customFormat="1" ht="18" customHeight="1" spans="1:3">
      <c r="A33" s="277" t="s">
        <v>1220</v>
      </c>
      <c r="B33" s="278" t="s">
        <v>618</v>
      </c>
      <c r="C33" s="276">
        <v>35</v>
      </c>
    </row>
    <row r="34" s="257" customFormat="1" ht="18" customHeight="1" spans="1:3">
      <c r="A34" s="277" t="s">
        <v>1221</v>
      </c>
      <c r="B34" s="278" t="s">
        <v>611</v>
      </c>
      <c r="C34" s="276">
        <v>759.71</v>
      </c>
    </row>
    <row r="35" s="257" customFormat="1" ht="18" customHeight="1" spans="1:3">
      <c r="A35" s="277" t="s">
        <v>1222</v>
      </c>
      <c r="B35" s="278" t="s">
        <v>619</v>
      </c>
      <c r="C35" s="276">
        <v>185</v>
      </c>
    </row>
    <row r="36" s="257" customFormat="1" ht="18" customHeight="1" spans="1:3">
      <c r="A36" s="274" t="s">
        <v>1223</v>
      </c>
      <c r="B36" s="275"/>
      <c r="C36" s="276">
        <v>943.4177</v>
      </c>
    </row>
    <row r="37" s="257" customFormat="1" ht="18" customHeight="1" spans="1:3">
      <c r="A37" s="277" t="s">
        <v>1224</v>
      </c>
      <c r="B37" s="278" t="s">
        <v>606</v>
      </c>
      <c r="C37" s="276">
        <v>457.29</v>
      </c>
    </row>
    <row r="38" s="257" customFormat="1" ht="18" customHeight="1" spans="1:3">
      <c r="A38" s="277" t="s">
        <v>1225</v>
      </c>
      <c r="B38" s="278" t="s">
        <v>621</v>
      </c>
      <c r="C38" s="276">
        <v>10</v>
      </c>
    </row>
    <row r="39" s="257" customFormat="1" ht="18" customHeight="1" spans="1:3">
      <c r="A39" s="277" t="s">
        <v>1226</v>
      </c>
      <c r="B39" s="278" t="s">
        <v>622</v>
      </c>
      <c r="C39" s="276">
        <v>300</v>
      </c>
    </row>
    <row r="40" s="257" customFormat="1" ht="18" customHeight="1" spans="1:3">
      <c r="A40" s="277" t="s">
        <v>1227</v>
      </c>
      <c r="B40" s="278" t="s">
        <v>623</v>
      </c>
      <c r="C40" s="276">
        <v>176.1277</v>
      </c>
    </row>
    <row r="41" s="257" customFormat="1" ht="18" customHeight="1" spans="1:3">
      <c r="A41" s="274" t="s">
        <v>1228</v>
      </c>
      <c r="B41" s="275"/>
      <c r="C41" s="276">
        <v>3314.851415</v>
      </c>
    </row>
    <row r="42" s="257" customFormat="1" ht="18" customHeight="1" spans="1:3">
      <c r="A42" s="277" t="s">
        <v>1229</v>
      </c>
      <c r="B42" s="278" t="s">
        <v>606</v>
      </c>
      <c r="C42" s="276">
        <v>1927.12</v>
      </c>
    </row>
    <row r="43" s="257" customFormat="1" ht="18" customHeight="1" spans="1:3">
      <c r="A43" s="277" t="s">
        <v>1230</v>
      </c>
      <c r="B43" s="278" t="s">
        <v>607</v>
      </c>
      <c r="C43" s="276">
        <v>540.541415</v>
      </c>
    </row>
    <row r="44" s="257" customFormat="1" ht="18" customHeight="1" spans="1:3">
      <c r="A44" s="277" t="s">
        <v>1231</v>
      </c>
      <c r="B44" s="278" t="s">
        <v>611</v>
      </c>
      <c r="C44" s="276">
        <v>387.16</v>
      </c>
    </row>
    <row r="45" s="257" customFormat="1" ht="18" customHeight="1" spans="1:3">
      <c r="A45" s="277" t="s">
        <v>1232</v>
      </c>
      <c r="B45" s="278" t="s">
        <v>625</v>
      </c>
      <c r="C45" s="276">
        <v>460.03</v>
      </c>
    </row>
    <row r="46" s="257" customFormat="1" ht="18" customHeight="1" spans="1:3">
      <c r="A46" s="274" t="s">
        <v>1233</v>
      </c>
      <c r="B46" s="275"/>
      <c r="C46" s="276">
        <v>500</v>
      </c>
    </row>
    <row r="47" s="257" customFormat="1" ht="18" customHeight="1" spans="1:3">
      <c r="A47" s="277" t="s">
        <v>1234</v>
      </c>
      <c r="B47" s="278" t="s">
        <v>607</v>
      </c>
      <c r="C47" s="276">
        <v>500</v>
      </c>
    </row>
    <row r="48" s="257" customFormat="1" ht="18" customHeight="1" spans="1:3">
      <c r="A48" s="274" t="s">
        <v>1235</v>
      </c>
      <c r="B48" s="275"/>
      <c r="C48" s="276">
        <v>148.3</v>
      </c>
    </row>
    <row r="49" s="257" customFormat="1" ht="18" customHeight="1" spans="1:3">
      <c r="A49" s="277" t="s">
        <v>1236</v>
      </c>
      <c r="B49" s="278" t="s">
        <v>626</v>
      </c>
      <c r="C49" s="276">
        <v>148.3</v>
      </c>
    </row>
    <row r="50" s="257" customFormat="1" ht="18" customHeight="1" spans="1:3">
      <c r="A50" s="274" t="s">
        <v>1237</v>
      </c>
      <c r="B50" s="275"/>
      <c r="C50" s="276">
        <v>4823.01</v>
      </c>
    </row>
    <row r="51" s="257" customFormat="1" ht="18" customHeight="1" spans="1:3">
      <c r="A51" s="277" t="s">
        <v>1238</v>
      </c>
      <c r="B51" s="278" t="s">
        <v>606</v>
      </c>
      <c r="C51" s="276">
        <v>2224.75</v>
      </c>
    </row>
    <row r="52" s="257" customFormat="1" ht="18" customHeight="1" spans="1:3">
      <c r="A52" s="277" t="s">
        <v>1239</v>
      </c>
      <c r="B52" s="278" t="s">
        <v>607</v>
      </c>
      <c r="C52" s="276">
        <v>2280.69</v>
      </c>
    </row>
    <row r="53" s="257" customFormat="1" ht="18" customHeight="1" spans="1:3">
      <c r="A53" s="277" t="s">
        <v>1240</v>
      </c>
      <c r="B53" s="278" t="s">
        <v>611</v>
      </c>
      <c r="C53" s="276">
        <v>317.57</v>
      </c>
    </row>
    <row r="54" s="257" customFormat="1" ht="18" customHeight="1" spans="1:3">
      <c r="A54" s="274" t="s">
        <v>1241</v>
      </c>
      <c r="B54" s="275"/>
      <c r="C54" s="276">
        <v>1404.52</v>
      </c>
    </row>
    <row r="55" s="257" customFormat="1" ht="18" customHeight="1" spans="1:3">
      <c r="A55" s="277" t="s">
        <v>1242</v>
      </c>
      <c r="B55" s="278" t="s">
        <v>606</v>
      </c>
      <c r="C55" s="276">
        <v>363.46</v>
      </c>
    </row>
    <row r="56" s="257" customFormat="1" ht="18" customHeight="1" spans="1:3">
      <c r="A56" s="277" t="s">
        <v>1243</v>
      </c>
      <c r="B56" s="278" t="s">
        <v>607</v>
      </c>
      <c r="C56" s="276">
        <v>280.28</v>
      </c>
    </row>
    <row r="57" s="257" customFormat="1" ht="18" customHeight="1" spans="1:3">
      <c r="A57" s="277" t="s">
        <v>1244</v>
      </c>
      <c r="B57" s="278" t="s">
        <v>627</v>
      </c>
      <c r="C57" s="276">
        <v>404.94</v>
      </c>
    </row>
    <row r="58" s="257" customFormat="1" ht="18" customHeight="1" spans="1:3">
      <c r="A58" s="277" t="s">
        <v>1245</v>
      </c>
      <c r="B58" s="278" t="s">
        <v>611</v>
      </c>
      <c r="C58" s="276">
        <v>355.84</v>
      </c>
    </row>
    <row r="59" s="257" customFormat="1" ht="18" customHeight="1" spans="1:3">
      <c r="A59" s="274" t="s">
        <v>1246</v>
      </c>
      <c r="B59" s="275"/>
      <c r="C59" s="276">
        <v>20</v>
      </c>
    </row>
    <row r="60" s="257" customFormat="1" ht="18" customHeight="1" spans="1:3">
      <c r="A60" s="277" t="s">
        <v>1247</v>
      </c>
      <c r="B60" s="278" t="s">
        <v>629</v>
      </c>
      <c r="C60" s="276">
        <v>20</v>
      </c>
    </row>
    <row r="61" s="257" customFormat="1" ht="18" customHeight="1" spans="1:3">
      <c r="A61" s="274" t="s">
        <v>1248</v>
      </c>
      <c r="B61" s="275"/>
      <c r="C61" s="276">
        <v>135.05</v>
      </c>
    </row>
    <row r="62" s="257" customFormat="1" ht="18" customHeight="1" spans="1:3">
      <c r="A62" s="277" t="s">
        <v>1249</v>
      </c>
      <c r="B62" s="278" t="s">
        <v>606</v>
      </c>
      <c r="C62" s="276">
        <v>128.8</v>
      </c>
    </row>
    <row r="63" s="257" customFormat="1" ht="18" customHeight="1" spans="1:3">
      <c r="A63" s="277" t="s">
        <v>1250</v>
      </c>
      <c r="B63" s="278" t="s">
        <v>607</v>
      </c>
      <c r="C63" s="276">
        <v>6.25</v>
      </c>
    </row>
    <row r="64" s="257" customFormat="1" ht="18" customHeight="1" spans="1:3">
      <c r="A64" s="274" t="s">
        <v>1251</v>
      </c>
      <c r="B64" s="275"/>
      <c r="C64" s="276">
        <v>623.8</v>
      </c>
    </row>
    <row r="65" s="257" customFormat="1" ht="18" customHeight="1" spans="1:3">
      <c r="A65" s="277" t="s">
        <v>1252</v>
      </c>
      <c r="B65" s="278" t="s">
        <v>606</v>
      </c>
      <c r="C65" s="276">
        <v>441.81</v>
      </c>
    </row>
    <row r="66" s="257" customFormat="1" ht="18" customHeight="1" spans="1:3">
      <c r="A66" s="277" t="s">
        <v>1253</v>
      </c>
      <c r="B66" s="278" t="s">
        <v>630</v>
      </c>
      <c r="C66" s="276">
        <v>181.99</v>
      </c>
    </row>
    <row r="67" s="257" customFormat="1" ht="18" customHeight="1" spans="1:3">
      <c r="A67" s="274" t="s">
        <v>1254</v>
      </c>
      <c r="B67" s="275"/>
      <c r="C67" s="276">
        <v>365.27</v>
      </c>
    </row>
    <row r="68" s="257" customFormat="1" ht="18" customHeight="1" spans="1:3">
      <c r="A68" s="277" t="s">
        <v>1255</v>
      </c>
      <c r="B68" s="278" t="s">
        <v>606</v>
      </c>
      <c r="C68" s="276">
        <v>304.66</v>
      </c>
    </row>
    <row r="69" s="257" customFormat="1" ht="18" customHeight="1" spans="1:3">
      <c r="A69" s="277" t="s">
        <v>1256</v>
      </c>
      <c r="B69" s="278" t="s">
        <v>607</v>
      </c>
      <c r="C69" s="276">
        <v>60.61</v>
      </c>
    </row>
    <row r="70" s="257" customFormat="1" ht="18" customHeight="1" spans="1:3">
      <c r="A70" s="274" t="s">
        <v>1257</v>
      </c>
      <c r="B70" s="275"/>
      <c r="C70" s="276">
        <v>1825.156598</v>
      </c>
    </row>
    <row r="71" s="257" customFormat="1" ht="18" customHeight="1" spans="1:3">
      <c r="A71" s="277" t="s">
        <v>1258</v>
      </c>
      <c r="B71" s="278" t="s">
        <v>606</v>
      </c>
      <c r="C71" s="276">
        <v>830.6</v>
      </c>
    </row>
    <row r="72" s="257" customFormat="1" ht="18" customHeight="1" spans="1:3">
      <c r="A72" s="277" t="s">
        <v>1259</v>
      </c>
      <c r="B72" s="278" t="s">
        <v>607</v>
      </c>
      <c r="C72" s="276">
        <v>162.59777</v>
      </c>
    </row>
    <row r="73" s="257" customFormat="1" ht="18" customHeight="1" spans="1:3">
      <c r="A73" s="277" t="s">
        <v>1260</v>
      </c>
      <c r="B73" s="278" t="s">
        <v>611</v>
      </c>
      <c r="C73" s="276">
        <v>405</v>
      </c>
    </row>
    <row r="74" s="257" customFormat="1" ht="18" customHeight="1" spans="1:3">
      <c r="A74" s="277" t="s">
        <v>1261</v>
      </c>
      <c r="B74" s="278" t="s">
        <v>632</v>
      </c>
      <c r="C74" s="276">
        <v>426.958828</v>
      </c>
    </row>
    <row r="75" s="257" customFormat="1" ht="18" customHeight="1" spans="1:3">
      <c r="A75" s="274" t="s">
        <v>1262</v>
      </c>
      <c r="B75" s="275"/>
      <c r="C75" s="276">
        <v>4601.93</v>
      </c>
    </row>
    <row r="76" s="257" customFormat="1" ht="18" customHeight="1" spans="1:3">
      <c r="A76" s="277" t="s">
        <v>1263</v>
      </c>
      <c r="B76" s="278" t="s">
        <v>606</v>
      </c>
      <c r="C76" s="276">
        <v>1738.78</v>
      </c>
    </row>
    <row r="77" s="257" customFormat="1" ht="18" customHeight="1" spans="1:3">
      <c r="A77" s="277" t="s">
        <v>1264</v>
      </c>
      <c r="B77" s="278" t="s">
        <v>607</v>
      </c>
      <c r="C77" s="276">
        <v>1229.89</v>
      </c>
    </row>
    <row r="78" s="257" customFormat="1" ht="18" customHeight="1" spans="1:3">
      <c r="A78" s="277" t="s">
        <v>1265</v>
      </c>
      <c r="B78" s="278" t="s">
        <v>633</v>
      </c>
      <c r="C78" s="276">
        <v>934.19</v>
      </c>
    </row>
    <row r="79" s="257" customFormat="1" ht="18" customHeight="1" spans="1:3">
      <c r="A79" s="277" t="s">
        <v>1266</v>
      </c>
      <c r="B79" s="278" t="s">
        <v>611</v>
      </c>
      <c r="C79" s="276">
        <v>353.02</v>
      </c>
    </row>
    <row r="80" s="257" customFormat="1" ht="18" customHeight="1" spans="1:3">
      <c r="A80" s="277" t="s">
        <v>1267</v>
      </c>
      <c r="B80" s="278" t="s">
        <v>634</v>
      </c>
      <c r="C80" s="276">
        <v>346.05</v>
      </c>
    </row>
    <row r="81" s="257" customFormat="1" ht="18" customHeight="1" spans="1:3">
      <c r="A81" s="274" t="s">
        <v>1268</v>
      </c>
      <c r="B81" s="275"/>
      <c r="C81" s="276">
        <v>1874.02</v>
      </c>
    </row>
    <row r="82" s="257" customFormat="1" ht="18" customHeight="1" spans="1:3">
      <c r="A82" s="277" t="s">
        <v>1269</v>
      </c>
      <c r="B82" s="278" t="s">
        <v>606</v>
      </c>
      <c r="C82" s="276">
        <v>531.24</v>
      </c>
    </row>
    <row r="83" s="257" customFormat="1" ht="18" customHeight="1" spans="1:3">
      <c r="A83" s="277" t="s">
        <v>1270</v>
      </c>
      <c r="B83" s="278" t="s">
        <v>607</v>
      </c>
      <c r="C83" s="276">
        <v>1251.87</v>
      </c>
    </row>
    <row r="84" s="257" customFormat="1" ht="18" customHeight="1" spans="1:3">
      <c r="A84" s="277" t="s">
        <v>1271</v>
      </c>
      <c r="B84" s="278" t="s">
        <v>611</v>
      </c>
      <c r="C84" s="276">
        <v>70.91</v>
      </c>
    </row>
    <row r="85" s="257" customFormat="1" ht="18" customHeight="1" spans="1:3">
      <c r="A85" s="277" t="s">
        <v>1272</v>
      </c>
      <c r="B85" s="278" t="s">
        <v>635</v>
      </c>
      <c r="C85" s="276">
        <v>20</v>
      </c>
    </row>
    <row r="86" s="257" customFormat="1" ht="18" customHeight="1" spans="1:3">
      <c r="A86" s="274" t="s">
        <v>1273</v>
      </c>
      <c r="B86" s="275"/>
      <c r="C86" s="276">
        <v>901.35</v>
      </c>
    </row>
    <row r="87" s="257" customFormat="1" ht="18" customHeight="1" spans="1:3">
      <c r="A87" s="277" t="s">
        <v>1274</v>
      </c>
      <c r="B87" s="278" t="s">
        <v>606</v>
      </c>
      <c r="C87" s="276">
        <v>260.63</v>
      </c>
    </row>
    <row r="88" s="257" customFormat="1" ht="18" customHeight="1" spans="1:3">
      <c r="A88" s="277" t="s">
        <v>1275</v>
      </c>
      <c r="B88" s="278" t="s">
        <v>607</v>
      </c>
      <c r="C88" s="276">
        <v>532.98</v>
      </c>
    </row>
    <row r="89" s="257" customFormat="1" ht="18" customHeight="1" spans="1:3">
      <c r="A89" s="277" t="s">
        <v>1276</v>
      </c>
      <c r="B89" s="278" t="s">
        <v>611</v>
      </c>
      <c r="C89" s="276">
        <v>107.74</v>
      </c>
    </row>
    <row r="90" s="257" customFormat="1" ht="18" customHeight="1" spans="1:3">
      <c r="A90" s="274" t="s">
        <v>1277</v>
      </c>
      <c r="B90" s="275"/>
      <c r="C90" s="276">
        <v>606.45</v>
      </c>
    </row>
    <row r="91" s="257" customFormat="1" ht="18" customHeight="1" spans="1:3">
      <c r="A91" s="277" t="s">
        <v>1278</v>
      </c>
      <c r="B91" s="278" t="s">
        <v>606</v>
      </c>
      <c r="C91" s="276">
        <v>213.49</v>
      </c>
    </row>
    <row r="92" s="257" customFormat="1" ht="18" customHeight="1" spans="1:3">
      <c r="A92" s="277" t="s">
        <v>1279</v>
      </c>
      <c r="B92" s="278" t="s">
        <v>607</v>
      </c>
      <c r="C92" s="276">
        <v>156.1</v>
      </c>
    </row>
    <row r="93" s="257" customFormat="1" ht="18" customHeight="1" spans="1:3">
      <c r="A93" s="277" t="s">
        <v>1280</v>
      </c>
      <c r="B93" s="278" t="s">
        <v>636</v>
      </c>
      <c r="C93" s="276">
        <v>27.45</v>
      </c>
    </row>
    <row r="94" s="257" customFormat="1" ht="18" customHeight="1" spans="1:3">
      <c r="A94" s="277" t="s">
        <v>1281</v>
      </c>
      <c r="B94" s="278" t="s">
        <v>637</v>
      </c>
      <c r="C94" s="276">
        <v>15</v>
      </c>
    </row>
    <row r="95" s="257" customFormat="1" ht="18" customHeight="1" spans="1:3">
      <c r="A95" s="277" t="s">
        <v>1282</v>
      </c>
      <c r="B95" s="278" t="s">
        <v>611</v>
      </c>
      <c r="C95" s="276">
        <v>194.41</v>
      </c>
    </row>
    <row r="96" s="257" customFormat="1" ht="18" customHeight="1" spans="1:3">
      <c r="A96" s="274" t="s">
        <v>1283</v>
      </c>
      <c r="B96" s="275"/>
      <c r="C96" s="276">
        <v>417.42</v>
      </c>
    </row>
    <row r="97" s="257" customFormat="1" ht="18" customHeight="1" spans="1:3">
      <c r="A97" s="277" t="s">
        <v>1284</v>
      </c>
      <c r="B97" s="278" t="s">
        <v>606</v>
      </c>
      <c r="C97" s="276">
        <v>119.76</v>
      </c>
    </row>
    <row r="98" s="257" customFormat="1" ht="18" customHeight="1" spans="1:3">
      <c r="A98" s="277" t="s">
        <v>1285</v>
      </c>
      <c r="B98" s="278" t="s">
        <v>607</v>
      </c>
      <c r="C98" s="276">
        <v>66.94</v>
      </c>
    </row>
    <row r="99" s="257" customFormat="1" ht="18" customHeight="1" spans="1:3">
      <c r="A99" s="277" t="s">
        <v>1286</v>
      </c>
      <c r="B99" s="278" t="s">
        <v>611</v>
      </c>
      <c r="C99" s="276">
        <v>230.72</v>
      </c>
    </row>
    <row r="100" s="257" customFormat="1" ht="18" customHeight="1" spans="1:3">
      <c r="A100" s="274" t="s">
        <v>1287</v>
      </c>
      <c r="B100" s="275"/>
      <c r="C100" s="276">
        <v>364.22</v>
      </c>
    </row>
    <row r="101" s="257" customFormat="1" ht="18" customHeight="1" spans="1:3">
      <c r="A101" s="277" t="s">
        <v>1288</v>
      </c>
      <c r="B101" s="278" t="s">
        <v>639</v>
      </c>
      <c r="C101" s="276">
        <v>15</v>
      </c>
    </row>
    <row r="102" s="257" customFormat="1" ht="18" customHeight="1" spans="1:3">
      <c r="A102" s="277" t="s">
        <v>1289</v>
      </c>
      <c r="B102" s="278" t="s">
        <v>1290</v>
      </c>
      <c r="C102" s="276">
        <v>10</v>
      </c>
    </row>
    <row r="103" s="257" customFormat="1" ht="18" customHeight="1" spans="1:3">
      <c r="A103" s="277" t="s">
        <v>1291</v>
      </c>
      <c r="B103" s="278" t="s">
        <v>1292</v>
      </c>
      <c r="C103" s="276">
        <v>10</v>
      </c>
    </row>
    <row r="104" s="257" customFormat="1" ht="18" customHeight="1" spans="1:3">
      <c r="A104" s="277" t="s">
        <v>1293</v>
      </c>
      <c r="B104" s="278" t="s">
        <v>641</v>
      </c>
      <c r="C104" s="276">
        <v>329.22</v>
      </c>
    </row>
    <row r="105" s="257" customFormat="1" ht="18" customHeight="1" spans="1:3">
      <c r="A105" s="274" t="s">
        <v>1294</v>
      </c>
      <c r="B105" s="275"/>
      <c r="C105" s="276">
        <v>3216.06</v>
      </c>
    </row>
    <row r="106" s="257" customFormat="1" ht="18" customHeight="1" spans="1:3">
      <c r="A106" s="277" t="s">
        <v>1295</v>
      </c>
      <c r="B106" s="278" t="s">
        <v>606</v>
      </c>
      <c r="C106" s="276">
        <v>185.01</v>
      </c>
    </row>
    <row r="107" s="257" customFormat="1" ht="18" customHeight="1" spans="1:3">
      <c r="A107" s="277" t="s">
        <v>1296</v>
      </c>
      <c r="B107" s="278" t="s">
        <v>607</v>
      </c>
      <c r="C107" s="276">
        <v>2856.01</v>
      </c>
    </row>
    <row r="108" s="257" customFormat="1" ht="18" customHeight="1" spans="1:3">
      <c r="A108" s="277" t="s">
        <v>1297</v>
      </c>
      <c r="B108" s="278" t="s">
        <v>633</v>
      </c>
      <c r="C108" s="276">
        <v>67.61</v>
      </c>
    </row>
    <row r="109" s="257" customFormat="1" ht="18" customHeight="1" spans="1:3">
      <c r="A109" s="277" t="s">
        <v>1298</v>
      </c>
      <c r="B109" s="278" t="s">
        <v>611</v>
      </c>
      <c r="C109" s="276">
        <v>107.43</v>
      </c>
    </row>
    <row r="110" s="257" customFormat="1" ht="18" customHeight="1" spans="1:3">
      <c r="A110" s="274" t="s">
        <v>1299</v>
      </c>
      <c r="B110" s="275"/>
      <c r="C110" s="276">
        <v>493.74</v>
      </c>
    </row>
    <row r="111" s="257" customFormat="1" ht="18" customHeight="1" spans="1:3">
      <c r="A111" s="277" t="s">
        <v>1300</v>
      </c>
      <c r="B111" s="278" t="s">
        <v>606</v>
      </c>
      <c r="C111" s="276">
        <v>199.89</v>
      </c>
    </row>
    <row r="112" s="257" customFormat="1" ht="18" customHeight="1" spans="1:3">
      <c r="A112" s="277" t="s">
        <v>1301</v>
      </c>
      <c r="B112" s="278" t="s">
        <v>642</v>
      </c>
      <c r="C112" s="276">
        <v>60.27</v>
      </c>
    </row>
    <row r="113" s="257" customFormat="1" ht="18" customHeight="1" spans="1:3">
      <c r="A113" s="277" t="s">
        <v>1302</v>
      </c>
      <c r="B113" s="278" t="s">
        <v>611</v>
      </c>
      <c r="C113" s="276">
        <v>233.58</v>
      </c>
    </row>
    <row r="114" s="257" customFormat="1" ht="18" customHeight="1" spans="1:3">
      <c r="A114" s="279">
        <v>203</v>
      </c>
      <c r="B114" s="275"/>
      <c r="C114" s="270">
        <v>647.25</v>
      </c>
    </row>
    <row r="115" s="257" customFormat="1" ht="18" customHeight="1" spans="1:3">
      <c r="A115" s="274" t="s">
        <v>1303</v>
      </c>
      <c r="B115" s="275"/>
      <c r="C115" s="276">
        <v>647.25</v>
      </c>
    </row>
    <row r="116" s="257" customFormat="1" ht="18" customHeight="1" spans="1:3">
      <c r="A116" s="277" t="s">
        <v>1304</v>
      </c>
      <c r="B116" s="278" t="s">
        <v>643</v>
      </c>
      <c r="C116" s="276">
        <v>89.69</v>
      </c>
    </row>
    <row r="117" s="257" customFormat="1" ht="18" customHeight="1" spans="1:3">
      <c r="A117" s="277" t="s">
        <v>1305</v>
      </c>
      <c r="B117" s="278" t="s">
        <v>644</v>
      </c>
      <c r="C117" s="276">
        <v>557.56</v>
      </c>
    </row>
    <row r="118" s="257" customFormat="1" ht="18" customHeight="1" spans="1:3">
      <c r="A118" s="279">
        <v>204</v>
      </c>
      <c r="B118" s="275"/>
      <c r="C118" s="270">
        <v>29865.128392</v>
      </c>
    </row>
    <row r="119" s="257" customFormat="1" ht="18" customHeight="1" spans="1:3">
      <c r="A119" s="274" t="s">
        <v>1306</v>
      </c>
      <c r="B119" s="275"/>
      <c r="C119" s="276">
        <v>30</v>
      </c>
    </row>
    <row r="120" s="257" customFormat="1" ht="18" customHeight="1" spans="1:3">
      <c r="A120" s="277" t="s">
        <v>1307</v>
      </c>
      <c r="B120" s="278" t="s">
        <v>646</v>
      </c>
      <c r="C120" s="276">
        <v>30</v>
      </c>
    </row>
    <row r="121" s="257" customFormat="1" ht="18" customHeight="1" spans="1:3">
      <c r="A121" s="274" t="s">
        <v>1308</v>
      </c>
      <c r="B121" s="275"/>
      <c r="C121" s="276">
        <v>27323.36723</v>
      </c>
    </row>
    <row r="122" s="257" customFormat="1" ht="18" customHeight="1" spans="1:3">
      <c r="A122" s="277" t="s">
        <v>1309</v>
      </c>
      <c r="B122" s="278" t="s">
        <v>606</v>
      </c>
      <c r="C122" s="276">
        <v>8561.37</v>
      </c>
    </row>
    <row r="123" s="257" customFormat="1" ht="18" customHeight="1" spans="1:3">
      <c r="A123" s="277" t="s">
        <v>1310</v>
      </c>
      <c r="B123" s="278" t="s">
        <v>607</v>
      </c>
      <c r="C123" s="276">
        <v>14111.237131</v>
      </c>
    </row>
    <row r="124" s="257" customFormat="1" ht="18" customHeight="1" spans="1:3">
      <c r="A124" s="277" t="s">
        <v>1311</v>
      </c>
      <c r="B124" s="278" t="s">
        <v>647</v>
      </c>
      <c r="C124" s="276">
        <v>4650.760099</v>
      </c>
    </row>
    <row r="125" s="257" customFormat="1" ht="18" customHeight="1" spans="1:3">
      <c r="A125" s="274" t="s">
        <v>1312</v>
      </c>
      <c r="B125" s="275"/>
      <c r="C125" s="276">
        <v>2455.361162</v>
      </c>
    </row>
    <row r="126" s="257" customFormat="1" ht="18" customHeight="1" spans="1:3">
      <c r="A126" s="277" t="s">
        <v>1313</v>
      </c>
      <c r="B126" s="278" t="s">
        <v>606</v>
      </c>
      <c r="C126" s="276">
        <v>1497.45</v>
      </c>
    </row>
    <row r="127" s="257" customFormat="1" ht="18" customHeight="1" spans="1:3">
      <c r="A127" s="277" t="s">
        <v>1314</v>
      </c>
      <c r="B127" s="278" t="s">
        <v>607</v>
      </c>
      <c r="C127" s="276">
        <v>91.924</v>
      </c>
    </row>
    <row r="128" s="257" customFormat="1" ht="18" customHeight="1" spans="1:3">
      <c r="A128" s="277" t="s">
        <v>1315</v>
      </c>
      <c r="B128" s="278" t="s">
        <v>648</v>
      </c>
      <c r="C128" s="276">
        <v>40</v>
      </c>
    </row>
    <row r="129" s="257" customFormat="1" ht="18" customHeight="1" spans="1:3">
      <c r="A129" s="277" t="s">
        <v>1316</v>
      </c>
      <c r="B129" s="278" t="s">
        <v>649</v>
      </c>
      <c r="C129" s="276">
        <v>72.063541</v>
      </c>
    </row>
    <row r="130" s="257" customFormat="1" ht="18" customHeight="1" spans="1:3">
      <c r="A130" s="277" t="s">
        <v>1317</v>
      </c>
      <c r="B130" s="278" t="s">
        <v>650</v>
      </c>
      <c r="C130" s="276">
        <v>280.79</v>
      </c>
    </row>
    <row r="131" s="257" customFormat="1" ht="18" customHeight="1" spans="1:3">
      <c r="A131" s="277" t="s">
        <v>1318</v>
      </c>
      <c r="B131" s="278" t="s">
        <v>651</v>
      </c>
      <c r="C131" s="276">
        <v>181.82</v>
      </c>
    </row>
    <row r="132" s="257" customFormat="1" ht="18" customHeight="1" spans="1:3">
      <c r="A132" s="277" t="s">
        <v>1319</v>
      </c>
      <c r="B132" s="278" t="s">
        <v>652</v>
      </c>
      <c r="C132" s="276">
        <v>20</v>
      </c>
    </row>
    <row r="133" s="257" customFormat="1" ht="18" customHeight="1" spans="1:3">
      <c r="A133" s="277" t="s">
        <v>1320</v>
      </c>
      <c r="B133" s="278" t="s">
        <v>611</v>
      </c>
      <c r="C133" s="276">
        <v>169.79</v>
      </c>
    </row>
    <row r="134" s="257" customFormat="1" ht="18" customHeight="1" spans="1:3">
      <c r="A134" s="277" t="s">
        <v>1321</v>
      </c>
      <c r="B134" s="278" t="s">
        <v>653</v>
      </c>
      <c r="C134" s="276">
        <v>101.523621</v>
      </c>
    </row>
    <row r="135" s="257" customFormat="1" ht="18" customHeight="1" spans="1:3">
      <c r="A135" s="274" t="s">
        <v>1322</v>
      </c>
      <c r="B135" s="275"/>
      <c r="C135" s="276">
        <v>37.4</v>
      </c>
    </row>
    <row r="136" s="257" customFormat="1" ht="18" customHeight="1" spans="1:3">
      <c r="A136" s="277" t="s">
        <v>1323</v>
      </c>
      <c r="B136" s="278" t="s">
        <v>654</v>
      </c>
      <c r="C136" s="276">
        <v>37.4</v>
      </c>
    </row>
    <row r="137" s="257" customFormat="1" ht="18" customHeight="1" spans="1:3">
      <c r="A137" s="274" t="s">
        <v>1324</v>
      </c>
      <c r="B137" s="275"/>
      <c r="C137" s="276">
        <v>19</v>
      </c>
    </row>
    <row r="138" s="257" customFormat="1" ht="18" customHeight="1" spans="1:3">
      <c r="A138" s="277" t="s">
        <v>1325</v>
      </c>
      <c r="B138" s="278" t="s">
        <v>655</v>
      </c>
      <c r="C138" s="276">
        <v>19</v>
      </c>
    </row>
    <row r="139" s="257" customFormat="1" ht="18" customHeight="1" spans="1:3">
      <c r="A139" s="279">
        <v>205</v>
      </c>
      <c r="B139" s="275"/>
      <c r="C139" s="270">
        <v>154610.417428</v>
      </c>
    </row>
    <row r="140" s="257" customFormat="1" ht="18" customHeight="1" spans="1:3">
      <c r="A140" s="274" t="s">
        <v>1326</v>
      </c>
      <c r="B140" s="275"/>
      <c r="C140" s="276">
        <v>13380.62</v>
      </c>
    </row>
    <row r="141" s="257" customFormat="1" ht="18" customHeight="1" spans="1:3">
      <c r="A141" s="277" t="s">
        <v>1327</v>
      </c>
      <c r="B141" s="278" t="s">
        <v>606</v>
      </c>
      <c r="C141" s="276">
        <v>369.57</v>
      </c>
    </row>
    <row r="142" s="257" customFormat="1" ht="18" customHeight="1" spans="1:3">
      <c r="A142" s="277" t="s">
        <v>1328</v>
      </c>
      <c r="B142" s="278" t="s">
        <v>607</v>
      </c>
      <c r="C142" s="276">
        <v>2595.64</v>
      </c>
    </row>
    <row r="143" s="257" customFormat="1" ht="18" customHeight="1" spans="1:3">
      <c r="A143" s="277" t="s">
        <v>1329</v>
      </c>
      <c r="B143" s="278" t="s">
        <v>656</v>
      </c>
      <c r="C143" s="276">
        <v>10415.41</v>
      </c>
    </row>
    <row r="144" s="257" customFormat="1" ht="18" customHeight="1" spans="1:3">
      <c r="A144" s="274" t="s">
        <v>1330</v>
      </c>
      <c r="B144" s="275"/>
      <c r="C144" s="276">
        <v>127774.267309</v>
      </c>
    </row>
    <row r="145" s="257" customFormat="1" ht="18" customHeight="1" spans="1:3">
      <c r="A145" s="277" t="s">
        <v>1331</v>
      </c>
      <c r="B145" s="278" t="s">
        <v>657</v>
      </c>
      <c r="C145" s="276">
        <v>7143.690243</v>
      </c>
    </row>
    <row r="146" s="257" customFormat="1" ht="18" customHeight="1" spans="1:3">
      <c r="A146" s="277" t="s">
        <v>1332</v>
      </c>
      <c r="B146" s="278" t="s">
        <v>658</v>
      </c>
      <c r="C146" s="276">
        <v>56282.794641</v>
      </c>
    </row>
    <row r="147" s="257" customFormat="1" ht="18" customHeight="1" spans="1:3">
      <c r="A147" s="277" t="s">
        <v>1333</v>
      </c>
      <c r="B147" s="278" t="s">
        <v>659</v>
      </c>
      <c r="C147" s="276">
        <v>37949.1640099999</v>
      </c>
    </row>
    <row r="148" s="257" customFormat="1" ht="18" customHeight="1" spans="1:3">
      <c r="A148" s="277" t="s">
        <v>1334</v>
      </c>
      <c r="B148" s="278" t="s">
        <v>660</v>
      </c>
      <c r="C148" s="276">
        <v>25498.618415</v>
      </c>
    </row>
    <row r="149" s="257" customFormat="1" ht="18" customHeight="1" spans="1:3">
      <c r="A149" s="277" t="s">
        <v>1335</v>
      </c>
      <c r="B149" s="278" t="s">
        <v>661</v>
      </c>
      <c r="C149" s="276">
        <v>900</v>
      </c>
    </row>
    <row r="150" s="257" customFormat="1" ht="18" customHeight="1" spans="1:3">
      <c r="A150" s="274" t="s">
        <v>1336</v>
      </c>
      <c r="B150" s="275"/>
      <c r="C150" s="276">
        <v>10736.272471</v>
      </c>
    </row>
    <row r="151" s="257" customFormat="1" ht="18" customHeight="1" spans="1:3">
      <c r="A151" s="277" t="s">
        <v>1337</v>
      </c>
      <c r="B151" s="278" t="s">
        <v>662</v>
      </c>
      <c r="C151" s="276">
        <v>10736.272471</v>
      </c>
    </row>
    <row r="152" s="257" customFormat="1" ht="18" customHeight="1" spans="1:3">
      <c r="A152" s="274" t="s">
        <v>1338</v>
      </c>
      <c r="B152" s="275"/>
      <c r="C152" s="276">
        <v>900.157648</v>
      </c>
    </row>
    <row r="153" s="257" customFormat="1" ht="18" customHeight="1" spans="1:3">
      <c r="A153" s="277" t="s">
        <v>1339</v>
      </c>
      <c r="B153" s="278" t="s">
        <v>663</v>
      </c>
      <c r="C153" s="276">
        <v>890.157648</v>
      </c>
    </row>
    <row r="154" s="257" customFormat="1" ht="18" customHeight="1" spans="1:3">
      <c r="A154" s="277" t="s">
        <v>1340</v>
      </c>
      <c r="B154" s="278" t="s">
        <v>664</v>
      </c>
      <c r="C154" s="276">
        <v>10</v>
      </c>
    </row>
    <row r="155" s="257" customFormat="1" ht="18" customHeight="1" spans="1:3">
      <c r="A155" s="274" t="s">
        <v>1341</v>
      </c>
      <c r="B155" s="275"/>
      <c r="C155" s="276">
        <v>1819.1</v>
      </c>
    </row>
    <row r="156" s="257" customFormat="1" ht="18" customHeight="1" spans="1:3">
      <c r="A156" s="277" t="s">
        <v>1342</v>
      </c>
      <c r="B156" s="278" t="s">
        <v>665</v>
      </c>
      <c r="C156" s="276">
        <v>976.8</v>
      </c>
    </row>
    <row r="157" s="257" customFormat="1" ht="18" customHeight="1" spans="1:3">
      <c r="A157" s="277" t="s">
        <v>1343</v>
      </c>
      <c r="B157" s="278" t="s">
        <v>666</v>
      </c>
      <c r="C157" s="276">
        <v>842.3</v>
      </c>
    </row>
    <row r="158" s="257" customFormat="1" ht="18" customHeight="1" spans="1:3">
      <c r="A158" s="279">
        <v>206</v>
      </c>
      <c r="B158" s="275"/>
      <c r="C158" s="270">
        <v>9855.23</v>
      </c>
    </row>
    <row r="159" s="257" customFormat="1" ht="18" customHeight="1" spans="1:3">
      <c r="A159" s="274" t="s">
        <v>1344</v>
      </c>
      <c r="B159" s="275"/>
      <c r="C159" s="276">
        <v>5740.83</v>
      </c>
    </row>
    <row r="160" s="257" customFormat="1" ht="18" customHeight="1" spans="1:3">
      <c r="A160" s="277" t="s">
        <v>1345</v>
      </c>
      <c r="B160" s="278" t="s">
        <v>606</v>
      </c>
      <c r="C160" s="276">
        <v>1116.43</v>
      </c>
    </row>
    <row r="161" s="257" customFormat="1" ht="18" customHeight="1" spans="1:3">
      <c r="A161" s="277" t="s">
        <v>1346</v>
      </c>
      <c r="B161" s="278" t="s">
        <v>669</v>
      </c>
      <c r="C161" s="276">
        <v>4624.4</v>
      </c>
    </row>
    <row r="162" s="257" customFormat="1" ht="18" customHeight="1" spans="1:3">
      <c r="A162" s="274" t="s">
        <v>1347</v>
      </c>
      <c r="B162" s="275"/>
      <c r="C162" s="276">
        <v>2820</v>
      </c>
    </row>
    <row r="163" s="257" customFormat="1" ht="18" customHeight="1" spans="1:3">
      <c r="A163" s="277" t="s">
        <v>1348</v>
      </c>
      <c r="B163" s="278" t="s">
        <v>670</v>
      </c>
      <c r="C163" s="276">
        <v>2820</v>
      </c>
    </row>
    <row r="164" s="257" customFormat="1" ht="18" customHeight="1" spans="1:3">
      <c r="A164" s="274" t="s">
        <v>1349</v>
      </c>
      <c r="B164" s="275"/>
      <c r="C164" s="276">
        <v>1249</v>
      </c>
    </row>
    <row r="165" s="257" customFormat="1" ht="18" customHeight="1" spans="1:3">
      <c r="A165" s="277" t="s">
        <v>1350</v>
      </c>
      <c r="B165" s="278" t="s">
        <v>672</v>
      </c>
      <c r="C165" s="276">
        <v>1249</v>
      </c>
    </row>
    <row r="166" s="257" customFormat="1" ht="18" customHeight="1" spans="1:3">
      <c r="A166" s="274" t="s">
        <v>1351</v>
      </c>
      <c r="B166" s="275"/>
      <c r="C166" s="276">
        <v>45.4</v>
      </c>
    </row>
    <row r="167" s="257" customFormat="1" ht="18" customHeight="1" spans="1:3">
      <c r="A167" s="277" t="s">
        <v>1352</v>
      </c>
      <c r="B167" s="278" t="s">
        <v>673</v>
      </c>
      <c r="C167" s="276">
        <v>27.4</v>
      </c>
    </row>
    <row r="168" s="257" customFormat="1" ht="18" customHeight="1" spans="1:3">
      <c r="A168" s="277" t="s">
        <v>1353</v>
      </c>
      <c r="B168" s="278" t="s">
        <v>675</v>
      </c>
      <c r="C168" s="276">
        <v>18</v>
      </c>
    </row>
    <row r="169" s="257" customFormat="1" ht="18" customHeight="1" spans="1:3">
      <c r="A169" s="279">
        <v>207</v>
      </c>
      <c r="B169" s="275"/>
      <c r="C169" s="270">
        <v>17228.568028</v>
      </c>
    </row>
    <row r="170" s="257" customFormat="1" ht="18" customHeight="1" spans="1:3">
      <c r="A170" s="274" t="s">
        <v>1354</v>
      </c>
      <c r="B170" s="275"/>
      <c r="C170" s="276">
        <v>7312.01076</v>
      </c>
    </row>
    <row r="171" s="257" customFormat="1" ht="18" customHeight="1" spans="1:3">
      <c r="A171" s="277" t="s">
        <v>1355</v>
      </c>
      <c r="B171" s="278" t="s">
        <v>606</v>
      </c>
      <c r="C171" s="276">
        <v>2827.7</v>
      </c>
    </row>
    <row r="172" s="257" customFormat="1" ht="18" customHeight="1" spans="1:3">
      <c r="A172" s="277" t="s">
        <v>1356</v>
      </c>
      <c r="B172" s="278" t="s">
        <v>607</v>
      </c>
      <c r="C172" s="276">
        <v>64.49</v>
      </c>
    </row>
    <row r="173" s="257" customFormat="1" ht="18" customHeight="1" spans="1:3">
      <c r="A173" s="277" t="s">
        <v>1357</v>
      </c>
      <c r="B173" s="278" t="s">
        <v>676</v>
      </c>
      <c r="C173" s="276">
        <v>124.96</v>
      </c>
    </row>
    <row r="174" s="257" customFormat="1" ht="18" customHeight="1" spans="1:3">
      <c r="A174" s="277" t="s">
        <v>1358</v>
      </c>
      <c r="B174" s="278" t="s">
        <v>677</v>
      </c>
      <c r="C174" s="276">
        <v>1.95</v>
      </c>
    </row>
    <row r="175" s="257" customFormat="1" ht="18" customHeight="1" spans="1:3">
      <c r="A175" s="277" t="s">
        <v>1359</v>
      </c>
      <c r="B175" s="278" t="s">
        <v>678</v>
      </c>
      <c r="C175" s="276">
        <v>361.91</v>
      </c>
    </row>
    <row r="176" s="257" customFormat="1" ht="18" customHeight="1" spans="1:3">
      <c r="A176" s="277" t="s">
        <v>1360</v>
      </c>
      <c r="B176" s="278" t="s">
        <v>679</v>
      </c>
      <c r="C176" s="276">
        <v>2704.2</v>
      </c>
    </row>
    <row r="177" s="257" customFormat="1" ht="18" customHeight="1" spans="1:3">
      <c r="A177" s="277" t="s">
        <v>1361</v>
      </c>
      <c r="B177" s="278" t="s">
        <v>680</v>
      </c>
      <c r="C177" s="276">
        <v>10</v>
      </c>
    </row>
    <row r="178" s="257" customFormat="1" ht="18" customHeight="1" spans="1:3">
      <c r="A178" s="277" t="s">
        <v>1362</v>
      </c>
      <c r="B178" s="278" t="s">
        <v>682</v>
      </c>
      <c r="C178" s="276">
        <v>1216.80076</v>
      </c>
    </row>
    <row r="179" s="257" customFormat="1" ht="18" customHeight="1" spans="1:3">
      <c r="A179" s="274" t="s">
        <v>1363</v>
      </c>
      <c r="B179" s="275"/>
      <c r="C179" s="276">
        <v>773.37</v>
      </c>
    </row>
    <row r="180" s="257" customFormat="1" ht="18" customHeight="1" spans="1:3">
      <c r="A180" s="277" t="s">
        <v>1364</v>
      </c>
      <c r="B180" s="278" t="s">
        <v>683</v>
      </c>
      <c r="C180" s="276">
        <v>429.37</v>
      </c>
    </row>
    <row r="181" s="257" customFormat="1" ht="18" customHeight="1" spans="1:3">
      <c r="A181" s="277" t="s">
        <v>1365</v>
      </c>
      <c r="B181" s="278" t="s">
        <v>684</v>
      </c>
      <c r="C181" s="276">
        <v>344</v>
      </c>
    </row>
    <row r="182" s="257" customFormat="1" ht="18" customHeight="1" spans="1:3">
      <c r="A182" s="274" t="s">
        <v>1366</v>
      </c>
      <c r="B182" s="275"/>
      <c r="C182" s="276">
        <v>5648.447268</v>
      </c>
    </row>
    <row r="183" s="257" customFormat="1" ht="18" customHeight="1" spans="1:3">
      <c r="A183" s="277" t="s">
        <v>1367</v>
      </c>
      <c r="B183" s="278" t="s">
        <v>1368</v>
      </c>
      <c r="C183" s="276">
        <v>75</v>
      </c>
    </row>
    <row r="184" s="257" customFormat="1" ht="18" customHeight="1" spans="1:3">
      <c r="A184" s="277" t="s">
        <v>1369</v>
      </c>
      <c r="B184" s="278" t="s">
        <v>686</v>
      </c>
      <c r="C184" s="276">
        <v>2278.2</v>
      </c>
    </row>
    <row r="185" s="257" customFormat="1" ht="18" customHeight="1" spans="1:3">
      <c r="A185" s="277" t="s">
        <v>1370</v>
      </c>
      <c r="B185" s="278" t="s">
        <v>687</v>
      </c>
      <c r="C185" s="276">
        <v>3024.057268</v>
      </c>
    </row>
    <row r="186" s="257" customFormat="1" ht="18" customHeight="1" spans="1:3">
      <c r="A186" s="277" t="s">
        <v>1371</v>
      </c>
      <c r="B186" s="278" t="s">
        <v>688</v>
      </c>
      <c r="C186" s="276">
        <v>271.19</v>
      </c>
    </row>
    <row r="187" s="257" customFormat="1" ht="18" customHeight="1" spans="1:3">
      <c r="A187" s="274" t="s">
        <v>1372</v>
      </c>
      <c r="B187" s="275"/>
      <c r="C187" s="276">
        <v>3410.04</v>
      </c>
    </row>
    <row r="188" s="257" customFormat="1" ht="18" customHeight="1" spans="1:3">
      <c r="A188" s="277" t="s">
        <v>1373</v>
      </c>
      <c r="B188" s="278" t="s">
        <v>689</v>
      </c>
      <c r="C188" s="276">
        <v>3410.04</v>
      </c>
    </row>
    <row r="189" s="257" customFormat="1" ht="18" customHeight="1" spans="1:3">
      <c r="A189" s="274" t="s">
        <v>1374</v>
      </c>
      <c r="B189" s="275"/>
      <c r="C189" s="276">
        <v>64</v>
      </c>
    </row>
    <row r="190" s="257" customFormat="1" ht="18" customHeight="1" spans="1:3">
      <c r="A190" s="277" t="s">
        <v>1375</v>
      </c>
      <c r="B190" s="278" t="s">
        <v>692</v>
      </c>
      <c r="C190" s="276">
        <v>45</v>
      </c>
    </row>
    <row r="191" s="257" customFormat="1" ht="18" customHeight="1" spans="1:3">
      <c r="A191" s="277" t="s">
        <v>1376</v>
      </c>
      <c r="B191" s="278" t="s">
        <v>693</v>
      </c>
      <c r="C191" s="276">
        <v>19</v>
      </c>
    </row>
    <row r="192" s="257" customFormat="1" ht="18" customHeight="1" spans="1:3">
      <c r="A192" s="274" t="s">
        <v>1377</v>
      </c>
      <c r="B192" s="275"/>
      <c r="C192" s="276">
        <v>20.7</v>
      </c>
    </row>
    <row r="193" s="257" customFormat="1" ht="18" customHeight="1" spans="1:3">
      <c r="A193" s="277" t="s">
        <v>1378</v>
      </c>
      <c r="B193" s="278" t="s">
        <v>694</v>
      </c>
      <c r="C193" s="276">
        <v>20.7</v>
      </c>
    </row>
    <row r="194" s="257" customFormat="1" ht="18" customHeight="1" spans="1:3">
      <c r="A194" s="279">
        <v>208</v>
      </c>
      <c r="B194" s="275"/>
      <c r="C194" s="270">
        <v>148440.504452</v>
      </c>
    </row>
    <row r="195" s="257" customFormat="1" ht="18" customHeight="1" spans="1:3">
      <c r="A195" s="274" t="s">
        <v>1379</v>
      </c>
      <c r="B195" s="275"/>
      <c r="C195" s="276">
        <v>18924.803347</v>
      </c>
    </row>
    <row r="196" s="257" customFormat="1" ht="18" customHeight="1" spans="1:3">
      <c r="A196" s="277" t="s">
        <v>1380</v>
      </c>
      <c r="B196" s="278" t="s">
        <v>606</v>
      </c>
      <c r="C196" s="276">
        <v>8079.47</v>
      </c>
    </row>
    <row r="197" s="257" customFormat="1" ht="18" customHeight="1" spans="1:3">
      <c r="A197" s="277" t="s">
        <v>1381</v>
      </c>
      <c r="B197" s="278" t="s">
        <v>607</v>
      </c>
      <c r="C197" s="276">
        <v>7363</v>
      </c>
    </row>
    <row r="198" s="257" customFormat="1" ht="18" customHeight="1" spans="1:3">
      <c r="A198" s="277" t="s">
        <v>1382</v>
      </c>
      <c r="B198" s="278" t="s">
        <v>695</v>
      </c>
      <c r="C198" s="276">
        <v>10</v>
      </c>
    </row>
    <row r="199" s="257" customFormat="1" ht="18" customHeight="1" spans="1:3">
      <c r="A199" s="277" t="s">
        <v>1383</v>
      </c>
      <c r="B199" s="278" t="s">
        <v>696</v>
      </c>
      <c r="C199" s="276">
        <v>20</v>
      </c>
    </row>
    <row r="200" s="257" customFormat="1" ht="18" customHeight="1" spans="1:3">
      <c r="A200" s="277" t="s">
        <v>1384</v>
      </c>
      <c r="B200" s="278" t="s">
        <v>697</v>
      </c>
      <c r="C200" s="276">
        <v>119.57</v>
      </c>
    </row>
    <row r="201" s="257" customFormat="1" ht="18" customHeight="1" spans="1:3">
      <c r="A201" s="277" t="s">
        <v>1385</v>
      </c>
      <c r="B201" s="278" t="s">
        <v>698</v>
      </c>
      <c r="C201" s="276">
        <v>263</v>
      </c>
    </row>
    <row r="202" s="257" customFormat="1" ht="18" customHeight="1" spans="1:3">
      <c r="A202" s="277" t="s">
        <v>1386</v>
      </c>
      <c r="B202" s="278" t="s">
        <v>699</v>
      </c>
      <c r="C202" s="276">
        <v>16</v>
      </c>
    </row>
    <row r="203" s="257" customFormat="1" ht="18" customHeight="1" spans="1:3">
      <c r="A203" s="277" t="s">
        <v>1387</v>
      </c>
      <c r="B203" s="278" t="s">
        <v>700</v>
      </c>
      <c r="C203" s="276">
        <v>12.3</v>
      </c>
    </row>
    <row r="204" s="257" customFormat="1" ht="18" customHeight="1" spans="1:3">
      <c r="A204" s="277" t="s">
        <v>1388</v>
      </c>
      <c r="B204" s="278" t="s">
        <v>701</v>
      </c>
      <c r="C204" s="276">
        <v>30</v>
      </c>
    </row>
    <row r="205" s="257" customFormat="1" ht="18" customHeight="1" spans="1:3">
      <c r="A205" s="277" t="s">
        <v>1389</v>
      </c>
      <c r="B205" s="278" t="s">
        <v>702</v>
      </c>
      <c r="C205" s="276">
        <v>9.050182</v>
      </c>
    </row>
    <row r="206" s="257" customFormat="1" ht="18" customHeight="1" spans="1:3">
      <c r="A206" s="277" t="s">
        <v>1390</v>
      </c>
      <c r="B206" s="278" t="s">
        <v>611</v>
      </c>
      <c r="C206" s="276">
        <v>432.3</v>
      </c>
    </row>
    <row r="207" s="257" customFormat="1" ht="18" customHeight="1" spans="1:3">
      <c r="A207" s="277" t="s">
        <v>1391</v>
      </c>
      <c r="B207" s="278" t="s">
        <v>703</v>
      </c>
      <c r="C207" s="276">
        <v>2570.113165</v>
      </c>
    </row>
    <row r="208" s="257" customFormat="1" ht="18" customHeight="1" spans="1:3">
      <c r="A208" s="274" t="s">
        <v>1392</v>
      </c>
      <c r="B208" s="275"/>
      <c r="C208" s="276">
        <v>1513.61</v>
      </c>
    </row>
    <row r="209" s="257" customFormat="1" ht="18" customHeight="1" spans="1:3">
      <c r="A209" s="277" t="s">
        <v>1393</v>
      </c>
      <c r="B209" s="278" t="s">
        <v>606</v>
      </c>
      <c r="C209" s="276">
        <v>892.62</v>
      </c>
    </row>
    <row r="210" s="257" customFormat="1" ht="18" customHeight="1" spans="1:3">
      <c r="A210" s="277" t="s">
        <v>1394</v>
      </c>
      <c r="B210" s="278" t="s">
        <v>607</v>
      </c>
      <c r="C210" s="276">
        <v>103.77</v>
      </c>
    </row>
    <row r="211" s="257" customFormat="1" ht="18" customHeight="1" spans="1:3">
      <c r="A211" s="277" t="s">
        <v>1395</v>
      </c>
      <c r="B211" s="278" t="s">
        <v>704</v>
      </c>
      <c r="C211" s="276">
        <v>30</v>
      </c>
    </row>
    <row r="212" s="257" customFormat="1" ht="18" customHeight="1" spans="1:3">
      <c r="A212" s="277" t="s">
        <v>1396</v>
      </c>
      <c r="B212" s="278" t="s">
        <v>705</v>
      </c>
      <c r="C212" s="276">
        <v>70.72</v>
      </c>
    </row>
    <row r="213" s="257" customFormat="1" ht="18" customHeight="1" spans="1:3">
      <c r="A213" s="277" t="s">
        <v>1397</v>
      </c>
      <c r="B213" s="278" t="s">
        <v>706</v>
      </c>
      <c r="C213" s="276">
        <v>416.5</v>
      </c>
    </row>
    <row r="214" s="257" customFormat="1" ht="18" customHeight="1" spans="1:3">
      <c r="A214" s="274" t="s">
        <v>1398</v>
      </c>
      <c r="B214" s="275"/>
      <c r="C214" s="276">
        <v>61111.65</v>
      </c>
    </row>
    <row r="215" s="257" customFormat="1" ht="18" customHeight="1" spans="1:3">
      <c r="A215" s="277" t="s">
        <v>1399</v>
      </c>
      <c r="B215" s="278" t="s">
        <v>707</v>
      </c>
      <c r="C215" s="276">
        <v>82.42</v>
      </c>
    </row>
    <row r="216" s="257" customFormat="1" ht="18" customHeight="1" spans="1:3">
      <c r="A216" s="277" t="s">
        <v>1400</v>
      </c>
      <c r="B216" s="278" t="s">
        <v>708</v>
      </c>
      <c r="C216" s="276">
        <v>184.47</v>
      </c>
    </row>
    <row r="217" s="257" customFormat="1" ht="18" customHeight="1" spans="1:3">
      <c r="A217" s="277" t="s">
        <v>1401</v>
      </c>
      <c r="B217" s="278" t="s">
        <v>709</v>
      </c>
      <c r="C217" s="276">
        <v>25606.13</v>
      </c>
    </row>
    <row r="218" s="257" customFormat="1" ht="18" customHeight="1" spans="1:3">
      <c r="A218" s="277" t="s">
        <v>1402</v>
      </c>
      <c r="B218" s="278" t="s">
        <v>710</v>
      </c>
      <c r="C218" s="276">
        <v>12801.78</v>
      </c>
    </row>
    <row r="219" s="257" customFormat="1" ht="18" customHeight="1" spans="1:3">
      <c r="A219" s="277" t="s">
        <v>1403</v>
      </c>
      <c r="B219" s="278" t="s">
        <v>711</v>
      </c>
      <c r="C219" s="276">
        <v>22436.85</v>
      </c>
    </row>
    <row r="220" s="257" customFormat="1" ht="18" customHeight="1" spans="1:3">
      <c r="A220" s="274" t="s">
        <v>1404</v>
      </c>
      <c r="B220" s="275"/>
      <c r="C220" s="276">
        <v>77</v>
      </c>
    </row>
    <row r="221" s="257" customFormat="1" ht="18" customHeight="1" spans="1:3">
      <c r="A221" s="277" t="s">
        <v>1405</v>
      </c>
      <c r="B221" s="278" t="s">
        <v>1406</v>
      </c>
      <c r="C221" s="276">
        <v>77</v>
      </c>
    </row>
    <row r="222" s="257" customFormat="1" ht="18" customHeight="1" spans="1:3">
      <c r="A222" s="274" t="s">
        <v>1407</v>
      </c>
      <c r="B222" s="275"/>
      <c r="C222" s="276">
        <v>7105.715209</v>
      </c>
    </row>
    <row r="223" s="257" customFormat="1" ht="18" customHeight="1" spans="1:3">
      <c r="A223" s="277" t="s">
        <v>1408</v>
      </c>
      <c r="B223" s="278" t="s">
        <v>712</v>
      </c>
      <c r="C223" s="276">
        <v>6726</v>
      </c>
    </row>
    <row r="224" s="257" customFormat="1" ht="18" customHeight="1" spans="1:3">
      <c r="A224" s="277" t="s">
        <v>1409</v>
      </c>
      <c r="B224" s="278" t="s">
        <v>713</v>
      </c>
      <c r="C224" s="276">
        <v>189.635209</v>
      </c>
    </row>
    <row r="225" s="257" customFormat="1" ht="18" customHeight="1" spans="1:3">
      <c r="A225" s="277" t="s">
        <v>1410</v>
      </c>
      <c r="B225" s="278" t="s">
        <v>714</v>
      </c>
      <c r="C225" s="276">
        <v>190.08</v>
      </c>
    </row>
    <row r="226" s="257" customFormat="1" ht="18" customHeight="1" spans="1:3">
      <c r="A226" s="274" t="s">
        <v>1411</v>
      </c>
      <c r="B226" s="275"/>
      <c r="C226" s="276">
        <v>9704.863642</v>
      </c>
    </row>
    <row r="227" s="257" customFormat="1" ht="18" customHeight="1" spans="1:3">
      <c r="A227" s="277" t="s">
        <v>1412</v>
      </c>
      <c r="B227" s="278" t="s">
        <v>715</v>
      </c>
      <c r="C227" s="276">
        <v>1.15</v>
      </c>
    </row>
    <row r="228" s="257" customFormat="1" ht="18" customHeight="1" spans="1:3">
      <c r="A228" s="277" t="s">
        <v>1413</v>
      </c>
      <c r="B228" s="278" t="s">
        <v>716</v>
      </c>
      <c r="C228" s="276">
        <v>55.31</v>
      </c>
    </row>
    <row r="229" s="257" customFormat="1" ht="18" customHeight="1" spans="1:3">
      <c r="A229" s="277" t="s">
        <v>1414</v>
      </c>
      <c r="B229" s="278" t="s">
        <v>717</v>
      </c>
      <c r="C229" s="276">
        <v>7921</v>
      </c>
    </row>
    <row r="230" s="257" customFormat="1" ht="18" customHeight="1" spans="1:3">
      <c r="A230" s="277" t="s">
        <v>1415</v>
      </c>
      <c r="B230" s="278" t="s">
        <v>718</v>
      </c>
      <c r="C230" s="276">
        <v>842</v>
      </c>
    </row>
    <row r="231" s="257" customFormat="1" ht="18" customHeight="1" spans="1:3">
      <c r="A231" s="277" t="s">
        <v>1416</v>
      </c>
      <c r="B231" s="278" t="s">
        <v>719</v>
      </c>
      <c r="C231" s="276">
        <v>181.27</v>
      </c>
    </row>
    <row r="232" s="257" customFormat="1" ht="18" customHeight="1" spans="1:3">
      <c r="A232" s="277" t="s">
        <v>1417</v>
      </c>
      <c r="B232" s="278" t="s">
        <v>720</v>
      </c>
      <c r="C232" s="276">
        <v>215.255142</v>
      </c>
    </row>
    <row r="233" s="257" customFormat="1" ht="18" customHeight="1" spans="1:3">
      <c r="A233" s="277" t="s">
        <v>1418</v>
      </c>
      <c r="B233" s="278" t="s">
        <v>721</v>
      </c>
      <c r="C233" s="276">
        <v>488.8785</v>
      </c>
    </row>
    <row r="234" s="257" customFormat="1" ht="18" customHeight="1" spans="1:3">
      <c r="A234" s="274" t="s">
        <v>1419</v>
      </c>
      <c r="B234" s="275"/>
      <c r="C234" s="276">
        <v>3731.673797</v>
      </c>
    </row>
    <row r="235" s="257" customFormat="1" ht="18" customHeight="1" spans="1:3">
      <c r="A235" s="277" t="s">
        <v>1420</v>
      </c>
      <c r="B235" s="278" t="s">
        <v>722</v>
      </c>
      <c r="C235" s="276">
        <v>2077</v>
      </c>
    </row>
    <row r="236" s="257" customFormat="1" ht="18" customHeight="1" spans="1:3">
      <c r="A236" s="277" t="s">
        <v>1421</v>
      </c>
      <c r="B236" s="278" t="s">
        <v>723</v>
      </c>
      <c r="C236" s="276">
        <v>808.74</v>
      </c>
    </row>
    <row r="237" s="257" customFormat="1" ht="18" customHeight="1" spans="1:3">
      <c r="A237" s="277" t="s">
        <v>1422</v>
      </c>
      <c r="B237" s="278" t="s">
        <v>724</v>
      </c>
      <c r="C237" s="276">
        <v>243.116297</v>
      </c>
    </row>
    <row r="238" s="257" customFormat="1" ht="18" customHeight="1" spans="1:3">
      <c r="A238" s="277" t="s">
        <v>1423</v>
      </c>
      <c r="B238" s="278" t="s">
        <v>725</v>
      </c>
      <c r="C238" s="276">
        <v>153.2975</v>
      </c>
    </row>
    <row r="239" s="257" customFormat="1" ht="18" customHeight="1" spans="1:3">
      <c r="A239" s="277" t="s">
        <v>1424</v>
      </c>
      <c r="B239" s="278" t="s">
        <v>726</v>
      </c>
      <c r="C239" s="276">
        <v>376.52</v>
      </c>
    </row>
    <row r="240" s="257" customFormat="1" ht="18" customHeight="1" spans="1:3">
      <c r="A240" s="277" t="s">
        <v>1425</v>
      </c>
      <c r="B240" s="278" t="s">
        <v>727</v>
      </c>
      <c r="C240" s="276">
        <v>73</v>
      </c>
    </row>
    <row r="241" s="257" customFormat="1" ht="18" customHeight="1" spans="1:3">
      <c r="A241" s="274" t="s">
        <v>1426</v>
      </c>
      <c r="B241" s="275"/>
      <c r="C241" s="276">
        <v>18520.644637</v>
      </c>
    </row>
    <row r="242" s="257" customFormat="1" ht="18" customHeight="1" spans="1:3">
      <c r="A242" s="277" t="s">
        <v>1427</v>
      </c>
      <c r="B242" s="278" t="s">
        <v>728</v>
      </c>
      <c r="C242" s="276">
        <v>604</v>
      </c>
    </row>
    <row r="243" s="257" customFormat="1" ht="18" customHeight="1" spans="1:3">
      <c r="A243" s="277" t="s">
        <v>1428</v>
      </c>
      <c r="B243" s="278" t="s">
        <v>729</v>
      </c>
      <c r="C243" s="276">
        <v>8806</v>
      </c>
    </row>
    <row r="244" s="257" customFormat="1" ht="18" customHeight="1" spans="1:3">
      <c r="A244" s="277" t="s">
        <v>1429</v>
      </c>
      <c r="B244" s="278" t="s">
        <v>730</v>
      </c>
      <c r="C244" s="276">
        <v>182.2</v>
      </c>
    </row>
    <row r="245" s="257" customFormat="1" ht="18" customHeight="1" spans="1:3">
      <c r="A245" s="277" t="s">
        <v>1430</v>
      </c>
      <c r="B245" s="278" t="s">
        <v>731</v>
      </c>
      <c r="C245" s="276">
        <v>84.73</v>
      </c>
    </row>
    <row r="246" s="257" customFormat="1" ht="18" customHeight="1" spans="1:3">
      <c r="A246" s="277" t="s">
        <v>1431</v>
      </c>
      <c r="B246" s="278" t="s">
        <v>732</v>
      </c>
      <c r="C246" s="276">
        <v>8809.434637</v>
      </c>
    </row>
    <row r="247" s="257" customFormat="1" ht="18" customHeight="1" spans="1:3">
      <c r="A247" s="277" t="s">
        <v>1432</v>
      </c>
      <c r="B247" s="278" t="s">
        <v>733</v>
      </c>
      <c r="C247" s="276">
        <v>34.28</v>
      </c>
    </row>
    <row r="248" s="257" customFormat="1" ht="18" customHeight="1" spans="1:3">
      <c r="A248" s="274" t="s">
        <v>1433</v>
      </c>
      <c r="B248" s="275"/>
      <c r="C248" s="276">
        <v>2915.52</v>
      </c>
    </row>
    <row r="249" s="257" customFormat="1" ht="18" customHeight="1" spans="1:3">
      <c r="A249" s="277" t="s">
        <v>1434</v>
      </c>
      <c r="B249" s="278" t="s">
        <v>606</v>
      </c>
      <c r="C249" s="276">
        <v>145.58</v>
      </c>
    </row>
    <row r="250" s="257" customFormat="1" ht="18" customHeight="1" spans="1:3">
      <c r="A250" s="277" t="s">
        <v>1435</v>
      </c>
      <c r="B250" s="278" t="s">
        <v>734</v>
      </c>
      <c r="C250" s="276">
        <v>821.66</v>
      </c>
    </row>
    <row r="251" s="257" customFormat="1" ht="18" customHeight="1" spans="1:3">
      <c r="A251" s="277" t="s">
        <v>1436</v>
      </c>
      <c r="B251" s="278" t="s">
        <v>735</v>
      </c>
      <c r="C251" s="276">
        <v>115.4</v>
      </c>
    </row>
    <row r="252" s="257" customFormat="1" ht="18" customHeight="1" spans="1:3">
      <c r="A252" s="277" t="s">
        <v>1437</v>
      </c>
      <c r="B252" s="278" t="s">
        <v>736</v>
      </c>
      <c r="C252" s="276">
        <v>1284.5</v>
      </c>
    </row>
    <row r="253" s="257" customFormat="1" ht="18" customHeight="1" spans="1:3">
      <c r="A253" s="277" t="s">
        <v>1438</v>
      </c>
      <c r="B253" s="278" t="s">
        <v>737</v>
      </c>
      <c r="C253" s="276">
        <v>548.38</v>
      </c>
    </row>
    <row r="254" s="257" customFormat="1" ht="18" customHeight="1" spans="1:3">
      <c r="A254" s="274" t="s">
        <v>1439</v>
      </c>
      <c r="B254" s="275"/>
      <c r="C254" s="276">
        <v>192.6</v>
      </c>
    </row>
    <row r="255" s="257" customFormat="1" ht="18" customHeight="1" spans="1:3">
      <c r="A255" s="277" t="s">
        <v>1440</v>
      </c>
      <c r="B255" s="278" t="s">
        <v>1441</v>
      </c>
      <c r="C255" s="276">
        <v>192.6</v>
      </c>
    </row>
    <row r="256" s="257" customFormat="1" ht="18" customHeight="1" spans="1:3">
      <c r="A256" s="274" t="s">
        <v>1442</v>
      </c>
      <c r="B256" s="275"/>
      <c r="C256" s="276">
        <v>12021.7</v>
      </c>
    </row>
    <row r="257" s="257" customFormat="1" ht="18" customHeight="1" spans="1:3">
      <c r="A257" s="277" t="s">
        <v>1443</v>
      </c>
      <c r="B257" s="278" t="s">
        <v>739</v>
      </c>
      <c r="C257" s="276">
        <v>4571.7</v>
      </c>
    </row>
    <row r="258" s="257" customFormat="1" ht="18" customHeight="1" spans="1:3">
      <c r="A258" s="277" t="s">
        <v>1444</v>
      </c>
      <c r="B258" s="278" t="s">
        <v>740</v>
      </c>
      <c r="C258" s="276">
        <v>7450</v>
      </c>
    </row>
    <row r="259" s="257" customFormat="1" ht="18" customHeight="1" spans="1:3">
      <c r="A259" s="274" t="s">
        <v>1445</v>
      </c>
      <c r="B259" s="275"/>
      <c r="C259" s="276">
        <v>1450</v>
      </c>
    </row>
    <row r="260" s="257" customFormat="1" ht="18" customHeight="1" spans="1:3">
      <c r="A260" s="277" t="s">
        <v>1446</v>
      </c>
      <c r="B260" s="278" t="s">
        <v>741</v>
      </c>
      <c r="C260" s="276">
        <v>1420</v>
      </c>
    </row>
    <row r="261" s="257" customFormat="1" ht="18" customHeight="1" spans="1:3">
      <c r="A261" s="277" t="s">
        <v>1447</v>
      </c>
      <c r="B261" s="278" t="s">
        <v>742</v>
      </c>
      <c r="C261" s="276">
        <v>30</v>
      </c>
    </row>
    <row r="262" s="257" customFormat="1" ht="18" customHeight="1" spans="1:3">
      <c r="A262" s="274" t="s">
        <v>1448</v>
      </c>
      <c r="B262" s="275"/>
      <c r="C262" s="276">
        <v>8900</v>
      </c>
    </row>
    <row r="263" s="257" customFormat="1" ht="18" customHeight="1" spans="1:3">
      <c r="A263" s="277" t="s">
        <v>1449</v>
      </c>
      <c r="B263" s="278" t="s">
        <v>743</v>
      </c>
      <c r="C263" s="276">
        <v>8900</v>
      </c>
    </row>
    <row r="264" s="257" customFormat="1" ht="18" customHeight="1" spans="1:3">
      <c r="A264" s="274" t="s">
        <v>1450</v>
      </c>
      <c r="B264" s="275"/>
      <c r="C264" s="276">
        <v>1118.14</v>
      </c>
    </row>
    <row r="265" s="257" customFormat="1" ht="18" customHeight="1" spans="1:3">
      <c r="A265" s="277" t="s">
        <v>1451</v>
      </c>
      <c r="B265" s="278" t="s">
        <v>744</v>
      </c>
      <c r="C265" s="276">
        <v>1118.14</v>
      </c>
    </row>
    <row r="266" s="257" customFormat="1" ht="18" customHeight="1" spans="1:3">
      <c r="A266" s="274" t="s">
        <v>1452</v>
      </c>
      <c r="B266" s="275"/>
      <c r="C266" s="276">
        <v>849.82382</v>
      </c>
    </row>
    <row r="267" s="257" customFormat="1" ht="18" customHeight="1" spans="1:3">
      <c r="A267" s="277" t="s">
        <v>1453</v>
      </c>
      <c r="B267" s="278" t="s">
        <v>606</v>
      </c>
      <c r="C267" s="276">
        <v>220.38</v>
      </c>
    </row>
    <row r="268" s="257" customFormat="1" ht="18" customHeight="1" spans="1:3">
      <c r="A268" s="277" t="s">
        <v>1454</v>
      </c>
      <c r="B268" s="278" t="s">
        <v>607</v>
      </c>
      <c r="C268" s="276">
        <v>408.92382</v>
      </c>
    </row>
    <row r="269" s="257" customFormat="1" ht="18" customHeight="1" spans="1:3">
      <c r="A269" s="277" t="s">
        <v>1455</v>
      </c>
      <c r="B269" s="278" t="s">
        <v>746</v>
      </c>
      <c r="C269" s="276">
        <v>28</v>
      </c>
    </row>
    <row r="270" s="257" customFormat="1" ht="18" customHeight="1" spans="1:3">
      <c r="A270" s="277" t="s">
        <v>1456</v>
      </c>
      <c r="B270" s="278" t="s">
        <v>747</v>
      </c>
      <c r="C270" s="276">
        <v>70</v>
      </c>
    </row>
    <row r="271" s="257" customFormat="1" ht="18" customHeight="1" spans="1:3">
      <c r="A271" s="277" t="s">
        <v>1457</v>
      </c>
      <c r="B271" s="278" t="s">
        <v>611</v>
      </c>
      <c r="C271" s="276">
        <v>122.52</v>
      </c>
    </row>
    <row r="272" s="257" customFormat="1" ht="18" customHeight="1" spans="1:3">
      <c r="A272" s="274" t="s">
        <v>1458</v>
      </c>
      <c r="B272" s="275"/>
      <c r="C272" s="276">
        <v>293</v>
      </c>
    </row>
    <row r="273" s="257" customFormat="1" ht="18" customHeight="1" spans="1:3">
      <c r="A273" s="277" t="s">
        <v>1459</v>
      </c>
      <c r="B273" s="278" t="s">
        <v>749</v>
      </c>
      <c r="C273" s="276">
        <v>293</v>
      </c>
    </row>
    <row r="274" s="257" customFormat="1" ht="18" customHeight="1" spans="1:3">
      <c r="A274" s="274" t="s">
        <v>1460</v>
      </c>
      <c r="B274" s="275"/>
      <c r="C274" s="276">
        <v>9.76</v>
      </c>
    </row>
    <row r="275" s="257" customFormat="1" ht="18" customHeight="1" spans="1:3">
      <c r="A275" s="277" t="s">
        <v>1461</v>
      </c>
      <c r="B275" s="278" t="s">
        <v>1462</v>
      </c>
      <c r="C275" s="276">
        <v>9.76</v>
      </c>
    </row>
    <row r="276" s="257" customFormat="1" ht="18" customHeight="1" spans="1:3">
      <c r="A276" s="279">
        <v>210</v>
      </c>
      <c r="B276" s="275"/>
      <c r="C276" s="270">
        <v>85276.653126</v>
      </c>
    </row>
    <row r="277" s="257" customFormat="1" ht="18" customHeight="1" spans="1:3">
      <c r="A277" s="274" t="s">
        <v>1463</v>
      </c>
      <c r="B277" s="275"/>
      <c r="C277" s="276">
        <v>3591.565</v>
      </c>
    </row>
    <row r="278" s="257" customFormat="1" ht="18" customHeight="1" spans="1:3">
      <c r="A278" s="277" t="s">
        <v>1464</v>
      </c>
      <c r="B278" s="278" t="s">
        <v>606</v>
      </c>
      <c r="C278" s="276">
        <v>651.4</v>
      </c>
    </row>
    <row r="279" s="257" customFormat="1" ht="18" customHeight="1" spans="1:3">
      <c r="A279" s="277" t="s">
        <v>1465</v>
      </c>
      <c r="B279" s="278" t="s">
        <v>607</v>
      </c>
      <c r="C279" s="276">
        <v>263.48</v>
      </c>
    </row>
    <row r="280" s="257" customFormat="1" ht="18" customHeight="1" spans="1:3">
      <c r="A280" s="277" t="s">
        <v>1466</v>
      </c>
      <c r="B280" s="278" t="s">
        <v>750</v>
      </c>
      <c r="C280" s="276">
        <v>2676.685</v>
      </c>
    </row>
    <row r="281" s="257" customFormat="1" ht="18" customHeight="1" spans="1:3">
      <c r="A281" s="274" t="s">
        <v>1467</v>
      </c>
      <c r="B281" s="275"/>
      <c r="C281" s="276">
        <v>6468.823228</v>
      </c>
    </row>
    <row r="282" s="257" customFormat="1" ht="18" customHeight="1" spans="1:3">
      <c r="A282" s="277" t="s">
        <v>1468</v>
      </c>
      <c r="B282" s="278" t="s">
        <v>751</v>
      </c>
      <c r="C282" s="276">
        <v>2312.49</v>
      </c>
    </row>
    <row r="283" s="257" customFormat="1" ht="18" customHeight="1" spans="1:3">
      <c r="A283" s="277" t="s">
        <v>1469</v>
      </c>
      <c r="B283" s="278" t="s">
        <v>752</v>
      </c>
      <c r="C283" s="276">
        <v>4156.333228</v>
      </c>
    </row>
    <row r="284" s="257" customFormat="1" ht="18" customHeight="1" spans="1:3">
      <c r="A284" s="274" t="s">
        <v>1470</v>
      </c>
      <c r="B284" s="275"/>
      <c r="C284" s="276">
        <v>8850.75140000001</v>
      </c>
    </row>
    <row r="285" s="257" customFormat="1" ht="18" customHeight="1" spans="1:3">
      <c r="A285" s="277" t="s">
        <v>1471</v>
      </c>
      <c r="B285" s="278" t="s">
        <v>756</v>
      </c>
      <c r="C285" s="276">
        <v>8488.4714</v>
      </c>
    </row>
    <row r="286" s="257" customFormat="1" ht="18" customHeight="1" spans="1:3">
      <c r="A286" s="277" t="s">
        <v>1472</v>
      </c>
      <c r="B286" s="278" t="s">
        <v>757</v>
      </c>
      <c r="C286" s="276">
        <v>362.28</v>
      </c>
    </row>
    <row r="287" s="257" customFormat="1" ht="18" customHeight="1" spans="1:3">
      <c r="A287" s="274" t="s">
        <v>1473</v>
      </c>
      <c r="B287" s="275"/>
      <c r="C287" s="276">
        <v>16290.098625</v>
      </c>
    </row>
    <row r="288" s="257" customFormat="1" ht="18" customHeight="1" spans="1:3">
      <c r="A288" s="277" t="s">
        <v>1474</v>
      </c>
      <c r="B288" s="278" t="s">
        <v>758</v>
      </c>
      <c r="C288" s="276">
        <v>2162.691</v>
      </c>
    </row>
    <row r="289" s="257" customFormat="1" ht="18" customHeight="1" spans="1:3">
      <c r="A289" s="277" t="s">
        <v>1475</v>
      </c>
      <c r="B289" s="278" t="s">
        <v>759</v>
      </c>
      <c r="C289" s="276">
        <v>3876.44</v>
      </c>
    </row>
    <row r="290" s="257" customFormat="1" ht="18" customHeight="1" spans="1:3">
      <c r="A290" s="277" t="s">
        <v>1476</v>
      </c>
      <c r="B290" s="278" t="s">
        <v>760</v>
      </c>
      <c r="C290" s="276">
        <v>1015.21</v>
      </c>
    </row>
    <row r="291" s="257" customFormat="1" ht="18" customHeight="1" spans="1:3">
      <c r="A291" s="277" t="s">
        <v>1477</v>
      </c>
      <c r="B291" s="278" t="s">
        <v>761</v>
      </c>
      <c r="C291" s="276">
        <v>7272.3908</v>
      </c>
    </row>
    <row r="292" s="257" customFormat="1" ht="18" customHeight="1" spans="1:3">
      <c r="A292" s="277" t="s">
        <v>1478</v>
      </c>
      <c r="B292" s="278" t="s">
        <v>762</v>
      </c>
      <c r="C292" s="276">
        <v>1267.395262</v>
      </c>
    </row>
    <row r="293" s="257" customFormat="1" ht="18" customHeight="1" spans="1:3">
      <c r="A293" s="277" t="s">
        <v>1479</v>
      </c>
      <c r="B293" s="278" t="s">
        <v>763</v>
      </c>
      <c r="C293" s="276">
        <v>52</v>
      </c>
    </row>
    <row r="294" s="257" customFormat="1" ht="18" customHeight="1" spans="1:3">
      <c r="A294" s="277" t="s">
        <v>1480</v>
      </c>
      <c r="B294" s="278" t="s">
        <v>764</v>
      </c>
      <c r="C294" s="276">
        <v>643.971563</v>
      </c>
    </row>
    <row r="295" s="257" customFormat="1" ht="18" customHeight="1" spans="1:3">
      <c r="A295" s="274" t="s">
        <v>1481</v>
      </c>
      <c r="B295" s="275"/>
      <c r="C295" s="276">
        <v>9438.2</v>
      </c>
    </row>
    <row r="296" s="257" customFormat="1" ht="18" customHeight="1" spans="1:3">
      <c r="A296" s="277" t="s">
        <v>1482</v>
      </c>
      <c r="B296" s="278" t="s">
        <v>765</v>
      </c>
      <c r="C296" s="276">
        <v>9438.2</v>
      </c>
    </row>
    <row r="297" s="257" customFormat="1" ht="18" customHeight="1" spans="1:3">
      <c r="A297" s="274" t="s">
        <v>1483</v>
      </c>
      <c r="B297" s="275"/>
      <c r="C297" s="276">
        <v>20662.18</v>
      </c>
    </row>
    <row r="298" s="257" customFormat="1" ht="18" customHeight="1" spans="1:3">
      <c r="A298" s="277" t="s">
        <v>1484</v>
      </c>
      <c r="B298" s="278" t="s">
        <v>766</v>
      </c>
      <c r="C298" s="276">
        <v>3033.16</v>
      </c>
    </row>
    <row r="299" s="257" customFormat="1" ht="18" customHeight="1" spans="1:3">
      <c r="A299" s="277" t="s">
        <v>1485</v>
      </c>
      <c r="B299" s="278" t="s">
        <v>767</v>
      </c>
      <c r="C299" s="276">
        <v>9067.26</v>
      </c>
    </row>
    <row r="300" s="257" customFormat="1" ht="18" customHeight="1" spans="1:3">
      <c r="A300" s="277" t="s">
        <v>1486</v>
      </c>
      <c r="B300" s="278" t="s">
        <v>768</v>
      </c>
      <c r="C300" s="276">
        <v>4151.68</v>
      </c>
    </row>
    <row r="301" s="257" customFormat="1" ht="18" customHeight="1" spans="1:3">
      <c r="A301" s="277" t="s">
        <v>1487</v>
      </c>
      <c r="B301" s="278" t="s">
        <v>769</v>
      </c>
      <c r="C301" s="276">
        <v>4410.08</v>
      </c>
    </row>
    <row r="302" s="257" customFormat="1" ht="18" customHeight="1" spans="1:3">
      <c r="A302" s="274" t="s">
        <v>1488</v>
      </c>
      <c r="B302" s="275"/>
      <c r="C302" s="276">
        <v>4453</v>
      </c>
    </row>
    <row r="303" s="257" customFormat="1" ht="18" customHeight="1" spans="1:3">
      <c r="A303" s="277" t="s">
        <v>1489</v>
      </c>
      <c r="B303" s="278" t="s">
        <v>770</v>
      </c>
      <c r="C303" s="276">
        <v>4453</v>
      </c>
    </row>
    <row r="304" s="257" customFormat="1" ht="18" customHeight="1" spans="1:3">
      <c r="A304" s="274" t="s">
        <v>1490</v>
      </c>
      <c r="B304" s="275"/>
      <c r="C304" s="276">
        <v>4594.9</v>
      </c>
    </row>
    <row r="305" s="257" customFormat="1" ht="18" customHeight="1" spans="1:3">
      <c r="A305" s="277" t="s">
        <v>1491</v>
      </c>
      <c r="B305" s="278" t="s">
        <v>771</v>
      </c>
      <c r="C305" s="276">
        <v>4484</v>
      </c>
    </row>
    <row r="306" s="257" customFormat="1" ht="18" customHeight="1" spans="1:3">
      <c r="A306" s="277" t="s">
        <v>1492</v>
      </c>
      <c r="B306" s="278" t="s">
        <v>772</v>
      </c>
      <c r="C306" s="276">
        <v>110.9</v>
      </c>
    </row>
    <row r="307" s="257" customFormat="1" ht="18" customHeight="1" spans="1:3">
      <c r="A307" s="274" t="s">
        <v>1493</v>
      </c>
      <c r="B307" s="275"/>
      <c r="C307" s="276">
        <v>1695.537583</v>
      </c>
    </row>
    <row r="308" s="257" customFormat="1" ht="18" customHeight="1" spans="1:3">
      <c r="A308" s="277" t="s">
        <v>1494</v>
      </c>
      <c r="B308" s="278" t="s">
        <v>773</v>
      </c>
      <c r="C308" s="276">
        <v>1575.537583</v>
      </c>
    </row>
    <row r="309" s="257" customFormat="1" ht="18" customHeight="1" spans="1:3">
      <c r="A309" s="277" t="s">
        <v>1495</v>
      </c>
      <c r="B309" s="278" t="s">
        <v>774</v>
      </c>
      <c r="C309" s="276">
        <v>120</v>
      </c>
    </row>
    <row r="310" s="257" customFormat="1" ht="18" customHeight="1" spans="1:3">
      <c r="A310" s="274" t="s">
        <v>1496</v>
      </c>
      <c r="B310" s="275"/>
      <c r="C310" s="276">
        <v>1392.98777</v>
      </c>
    </row>
    <row r="311" s="257" customFormat="1" ht="18" customHeight="1" spans="1:3">
      <c r="A311" s="277" t="s">
        <v>1497</v>
      </c>
      <c r="B311" s="278" t="s">
        <v>606</v>
      </c>
      <c r="C311" s="276">
        <v>536.79</v>
      </c>
    </row>
    <row r="312" s="257" customFormat="1" ht="18" customHeight="1" spans="1:3">
      <c r="A312" s="277" t="s">
        <v>1498</v>
      </c>
      <c r="B312" s="278" t="s">
        <v>607</v>
      </c>
      <c r="C312" s="276">
        <v>174.79</v>
      </c>
    </row>
    <row r="313" s="257" customFormat="1" ht="18" customHeight="1" spans="1:3">
      <c r="A313" s="277" t="s">
        <v>1499</v>
      </c>
      <c r="B313" s="278" t="s">
        <v>697</v>
      </c>
      <c r="C313" s="276">
        <v>0.00977</v>
      </c>
    </row>
    <row r="314" s="257" customFormat="1" ht="18" customHeight="1" spans="1:3">
      <c r="A314" s="277" t="s">
        <v>1500</v>
      </c>
      <c r="B314" s="278" t="s">
        <v>775</v>
      </c>
      <c r="C314" s="276">
        <v>491.168</v>
      </c>
    </row>
    <row r="315" s="257" customFormat="1" ht="18" customHeight="1" spans="1:3">
      <c r="A315" s="277" t="s">
        <v>1501</v>
      </c>
      <c r="B315" s="278" t="s">
        <v>776</v>
      </c>
      <c r="C315" s="276">
        <v>30</v>
      </c>
    </row>
    <row r="316" s="257" customFormat="1" ht="18" customHeight="1" spans="1:3">
      <c r="A316" s="277" t="s">
        <v>1502</v>
      </c>
      <c r="B316" s="278" t="s">
        <v>611</v>
      </c>
      <c r="C316" s="276">
        <v>160.23</v>
      </c>
    </row>
    <row r="317" s="257" customFormat="1" ht="18" customHeight="1" spans="1:3">
      <c r="A317" s="274" t="s">
        <v>1503</v>
      </c>
      <c r="B317" s="275"/>
      <c r="C317" s="276">
        <v>137.60952</v>
      </c>
    </row>
    <row r="318" s="257" customFormat="1" ht="18" customHeight="1" spans="1:3">
      <c r="A318" s="277" t="s">
        <v>1504</v>
      </c>
      <c r="B318" s="278" t="s">
        <v>777</v>
      </c>
      <c r="C318" s="276">
        <v>137.60952</v>
      </c>
    </row>
    <row r="319" s="257" customFormat="1" ht="18" customHeight="1" spans="1:3">
      <c r="A319" s="274" t="s">
        <v>1505</v>
      </c>
      <c r="B319" s="275"/>
      <c r="C319" s="276">
        <v>7701</v>
      </c>
    </row>
    <row r="320" s="257" customFormat="1" ht="18" customHeight="1" spans="1:3">
      <c r="A320" s="277" t="s">
        <v>1506</v>
      </c>
      <c r="B320" s="278" t="s">
        <v>1507</v>
      </c>
      <c r="C320" s="276">
        <v>3</v>
      </c>
    </row>
    <row r="321" s="257" customFormat="1" ht="18" customHeight="1" spans="1:3">
      <c r="A321" s="277" t="s">
        <v>1508</v>
      </c>
      <c r="B321" s="278" t="s">
        <v>1509</v>
      </c>
      <c r="C321" s="276">
        <v>7271</v>
      </c>
    </row>
    <row r="322" s="257" customFormat="1" ht="18" customHeight="1" spans="1:3">
      <c r="A322" s="277" t="s">
        <v>1510</v>
      </c>
      <c r="B322" s="278" t="s">
        <v>1511</v>
      </c>
      <c r="C322" s="276">
        <v>427</v>
      </c>
    </row>
    <row r="323" s="257" customFormat="1" ht="18" customHeight="1" spans="1:3">
      <c r="A323" s="279">
        <v>211</v>
      </c>
      <c r="B323" s="275"/>
      <c r="C323" s="270">
        <v>34962.803532</v>
      </c>
    </row>
    <row r="324" s="257" customFormat="1" ht="18" customHeight="1" spans="1:3">
      <c r="A324" s="274" t="s">
        <v>1512</v>
      </c>
      <c r="B324" s="275"/>
      <c r="C324" s="276">
        <v>4396.656</v>
      </c>
    </row>
    <row r="325" s="257" customFormat="1" ht="18" customHeight="1" spans="1:3">
      <c r="A325" s="277" t="s">
        <v>1513</v>
      </c>
      <c r="B325" s="278" t="s">
        <v>606</v>
      </c>
      <c r="C325" s="276">
        <v>3916.14</v>
      </c>
    </row>
    <row r="326" s="257" customFormat="1" ht="18" customHeight="1" spans="1:3">
      <c r="A326" s="277" t="s">
        <v>1514</v>
      </c>
      <c r="B326" s="278" t="s">
        <v>779</v>
      </c>
      <c r="C326" s="276">
        <v>5</v>
      </c>
    </row>
    <row r="327" s="257" customFormat="1" ht="18" customHeight="1" spans="1:3">
      <c r="A327" s="277" t="s">
        <v>1515</v>
      </c>
      <c r="B327" s="278" t="s">
        <v>1516</v>
      </c>
      <c r="C327" s="276">
        <v>10</v>
      </c>
    </row>
    <row r="328" s="257" customFormat="1" ht="18" customHeight="1" spans="1:3">
      <c r="A328" s="277" t="s">
        <v>1517</v>
      </c>
      <c r="B328" s="278" t="s">
        <v>780</v>
      </c>
      <c r="C328" s="276">
        <v>31.9</v>
      </c>
    </row>
    <row r="329" s="257" customFormat="1" ht="18" customHeight="1" spans="1:3">
      <c r="A329" s="277" t="s">
        <v>1518</v>
      </c>
      <c r="B329" s="278" t="s">
        <v>781</v>
      </c>
      <c r="C329" s="276">
        <v>433.616</v>
      </c>
    </row>
    <row r="330" s="257" customFormat="1" ht="18" customHeight="1" spans="1:3">
      <c r="A330" s="274" t="s">
        <v>1519</v>
      </c>
      <c r="B330" s="275"/>
      <c r="C330" s="276">
        <v>2775.52</v>
      </c>
    </row>
    <row r="331" s="257" customFormat="1" ht="18" customHeight="1" spans="1:3">
      <c r="A331" s="277" t="s">
        <v>1520</v>
      </c>
      <c r="B331" s="278" t="s">
        <v>783</v>
      </c>
      <c r="C331" s="276">
        <v>2775.52</v>
      </c>
    </row>
    <row r="332" s="257" customFormat="1" ht="18" customHeight="1" spans="1:3">
      <c r="A332" s="274" t="s">
        <v>1521</v>
      </c>
      <c r="B332" s="275"/>
      <c r="C332" s="276">
        <v>20293.890532</v>
      </c>
    </row>
    <row r="333" s="257" customFormat="1" ht="18" customHeight="1" spans="1:3">
      <c r="A333" s="277" t="s">
        <v>1522</v>
      </c>
      <c r="B333" s="278" t="s">
        <v>784</v>
      </c>
      <c r="C333" s="276">
        <v>4452.3957</v>
      </c>
    </row>
    <row r="334" s="257" customFormat="1" ht="18" customHeight="1" spans="1:3">
      <c r="A334" s="277" t="s">
        <v>1523</v>
      </c>
      <c r="B334" s="278" t="s">
        <v>785</v>
      </c>
      <c r="C334" s="276">
        <v>11997.752775</v>
      </c>
    </row>
    <row r="335" s="257" customFormat="1" ht="18" customHeight="1" spans="1:3">
      <c r="A335" s="277" t="s">
        <v>1524</v>
      </c>
      <c r="B335" s="278" t="s">
        <v>786</v>
      </c>
      <c r="C335" s="276">
        <v>2228</v>
      </c>
    </row>
    <row r="336" s="257" customFormat="1" ht="18" customHeight="1" spans="1:3">
      <c r="A336" s="277" t="s">
        <v>1525</v>
      </c>
      <c r="B336" s="278" t="s">
        <v>787</v>
      </c>
      <c r="C336" s="276">
        <v>1536.983849</v>
      </c>
    </row>
    <row r="337" s="257" customFormat="1" ht="18" customHeight="1" spans="1:3">
      <c r="A337" s="277" t="s">
        <v>1526</v>
      </c>
      <c r="B337" s="278" t="s">
        <v>788</v>
      </c>
      <c r="C337" s="276">
        <v>78.758208</v>
      </c>
    </row>
    <row r="338" s="257" customFormat="1" ht="18" customHeight="1" spans="1:3">
      <c r="A338" s="274" t="s">
        <v>1527</v>
      </c>
      <c r="B338" s="275"/>
      <c r="C338" s="276">
        <v>3441.245</v>
      </c>
    </row>
    <row r="339" s="257" customFormat="1" ht="18" customHeight="1" spans="1:3">
      <c r="A339" s="277" t="s">
        <v>1528</v>
      </c>
      <c r="B339" s="278" t="s">
        <v>789</v>
      </c>
      <c r="C339" s="276">
        <v>339.245</v>
      </c>
    </row>
    <row r="340" s="257" customFormat="1" ht="18" customHeight="1" spans="1:3">
      <c r="A340" s="277" t="s">
        <v>1529</v>
      </c>
      <c r="B340" s="278" t="s">
        <v>790</v>
      </c>
      <c r="C340" s="276">
        <v>3002</v>
      </c>
    </row>
    <row r="341" s="257" customFormat="1" ht="18" customHeight="1" spans="1:3">
      <c r="A341" s="277" t="s">
        <v>1530</v>
      </c>
      <c r="B341" s="278" t="s">
        <v>1531</v>
      </c>
      <c r="C341" s="276">
        <v>100</v>
      </c>
    </row>
    <row r="342" s="257" customFormat="1" ht="18" customHeight="1" spans="1:3">
      <c r="A342" s="274" t="s">
        <v>1532</v>
      </c>
      <c r="B342" s="275"/>
      <c r="C342" s="276">
        <v>2317</v>
      </c>
    </row>
    <row r="343" s="257" customFormat="1" ht="18" customHeight="1" spans="1:3">
      <c r="A343" s="277" t="s">
        <v>1533</v>
      </c>
      <c r="B343" s="278" t="s">
        <v>791</v>
      </c>
      <c r="C343" s="276">
        <v>1014</v>
      </c>
    </row>
    <row r="344" s="257" customFormat="1" ht="18" customHeight="1" spans="1:3">
      <c r="A344" s="277" t="s">
        <v>1534</v>
      </c>
      <c r="B344" s="278" t="s">
        <v>793</v>
      </c>
      <c r="C344" s="276">
        <v>1303</v>
      </c>
    </row>
    <row r="345" s="257" customFormat="1" ht="18" customHeight="1" spans="1:3">
      <c r="A345" s="274" t="s">
        <v>1535</v>
      </c>
      <c r="B345" s="275"/>
      <c r="C345" s="276">
        <v>138.492</v>
      </c>
    </row>
    <row r="346" s="257" customFormat="1" ht="18" customHeight="1" spans="1:3">
      <c r="A346" s="277" t="s">
        <v>1536</v>
      </c>
      <c r="B346" s="278" t="s">
        <v>1537</v>
      </c>
      <c r="C346" s="276">
        <v>35</v>
      </c>
    </row>
    <row r="347" s="257" customFormat="1" ht="18" customHeight="1" spans="1:3">
      <c r="A347" s="277" t="s">
        <v>1538</v>
      </c>
      <c r="B347" s="278" t="s">
        <v>1539</v>
      </c>
      <c r="C347" s="276">
        <v>18</v>
      </c>
    </row>
    <row r="348" s="257" customFormat="1" ht="18" customHeight="1" spans="1:3">
      <c r="A348" s="277" t="s">
        <v>1540</v>
      </c>
      <c r="B348" s="278" t="s">
        <v>795</v>
      </c>
      <c r="C348" s="276">
        <v>85.492</v>
      </c>
    </row>
    <row r="349" s="257" customFormat="1" ht="18" customHeight="1" spans="1:3">
      <c r="A349" s="274" t="s">
        <v>1541</v>
      </c>
      <c r="B349" s="275"/>
      <c r="C349" s="276">
        <v>1600</v>
      </c>
    </row>
    <row r="350" s="257" customFormat="1" ht="18" customHeight="1" spans="1:3">
      <c r="A350" s="277" t="s">
        <v>1542</v>
      </c>
      <c r="B350" s="278" t="s">
        <v>1543</v>
      </c>
      <c r="C350" s="276">
        <v>1600</v>
      </c>
    </row>
    <row r="351" s="257" customFormat="1" ht="18" customHeight="1" spans="1:3">
      <c r="A351" s="279">
        <v>212</v>
      </c>
      <c r="B351" s="275"/>
      <c r="C351" s="270">
        <v>67669.592264</v>
      </c>
    </row>
    <row r="352" s="257" customFormat="1" ht="18" customHeight="1" spans="1:3">
      <c r="A352" s="274" t="s">
        <v>1544</v>
      </c>
      <c r="B352" s="275"/>
      <c r="C352" s="276">
        <v>15212.14</v>
      </c>
    </row>
    <row r="353" s="257" customFormat="1" ht="18" customHeight="1" spans="1:3">
      <c r="A353" s="277" t="s">
        <v>1545</v>
      </c>
      <c r="B353" s="278" t="s">
        <v>606</v>
      </c>
      <c r="C353" s="276">
        <v>12450.66</v>
      </c>
    </row>
    <row r="354" s="257" customFormat="1" ht="18" customHeight="1" spans="1:3">
      <c r="A354" s="277" t="s">
        <v>1546</v>
      </c>
      <c r="B354" s="278" t="s">
        <v>607</v>
      </c>
      <c r="C354" s="276">
        <v>340.02</v>
      </c>
    </row>
    <row r="355" s="257" customFormat="1" ht="18" customHeight="1" spans="1:3">
      <c r="A355" s="277" t="s">
        <v>1547</v>
      </c>
      <c r="B355" s="278" t="s">
        <v>796</v>
      </c>
      <c r="C355" s="276">
        <v>193.46</v>
      </c>
    </row>
    <row r="356" s="257" customFormat="1" ht="18" customHeight="1" spans="1:3">
      <c r="A356" s="277" t="s">
        <v>1548</v>
      </c>
      <c r="B356" s="278" t="s">
        <v>797</v>
      </c>
      <c r="C356" s="276">
        <v>741.57</v>
      </c>
    </row>
    <row r="357" s="257" customFormat="1" ht="18" customHeight="1" spans="1:3">
      <c r="A357" s="277" t="s">
        <v>1549</v>
      </c>
      <c r="B357" s="278" t="s">
        <v>798</v>
      </c>
      <c r="C357" s="276">
        <v>1486.43</v>
      </c>
    </row>
    <row r="358" s="257" customFormat="1" ht="18" customHeight="1" spans="1:3">
      <c r="A358" s="274" t="s">
        <v>1550</v>
      </c>
      <c r="B358" s="275"/>
      <c r="C358" s="276">
        <v>39765.522264</v>
      </c>
    </row>
    <row r="359" s="257" customFormat="1" ht="18" customHeight="1" spans="1:3">
      <c r="A359" s="277" t="s">
        <v>1551</v>
      </c>
      <c r="B359" s="278" t="s">
        <v>799</v>
      </c>
      <c r="C359" s="276">
        <v>39765.522264</v>
      </c>
    </row>
    <row r="360" s="257" customFormat="1" ht="18" customHeight="1" spans="1:3">
      <c r="A360" s="274" t="s">
        <v>1552</v>
      </c>
      <c r="B360" s="275"/>
      <c r="C360" s="276">
        <v>10615.43</v>
      </c>
    </row>
    <row r="361" s="257" customFormat="1" ht="18" customHeight="1" spans="1:3">
      <c r="A361" s="277" t="s">
        <v>1553</v>
      </c>
      <c r="B361" s="278" t="s">
        <v>800</v>
      </c>
      <c r="C361" s="276">
        <v>10615.43</v>
      </c>
    </row>
    <row r="362" s="257" customFormat="1" ht="18" customHeight="1" spans="1:3">
      <c r="A362" s="274" t="s">
        <v>1554</v>
      </c>
      <c r="B362" s="275"/>
      <c r="C362" s="276">
        <v>2076.5</v>
      </c>
    </row>
    <row r="363" s="257" customFormat="1" ht="18" customHeight="1" spans="1:3">
      <c r="A363" s="277" t="s">
        <v>1555</v>
      </c>
      <c r="B363" s="278" t="s">
        <v>801</v>
      </c>
      <c r="C363" s="276">
        <v>2076.5</v>
      </c>
    </row>
    <row r="364" s="257" customFormat="1" ht="18" customHeight="1" spans="1:3">
      <c r="A364" s="279">
        <v>213</v>
      </c>
      <c r="B364" s="275"/>
      <c r="C364" s="270">
        <v>102968.669554</v>
      </c>
    </row>
    <row r="365" s="257" customFormat="1" ht="18" customHeight="1" spans="1:3">
      <c r="A365" s="274" t="s">
        <v>1556</v>
      </c>
      <c r="B365" s="275"/>
      <c r="C365" s="276">
        <v>42472.440553</v>
      </c>
    </row>
    <row r="366" s="257" customFormat="1" ht="18" customHeight="1" spans="1:3">
      <c r="A366" s="277" t="s">
        <v>1557</v>
      </c>
      <c r="B366" s="278" t="s">
        <v>606</v>
      </c>
      <c r="C366" s="276">
        <v>14165.8347</v>
      </c>
    </row>
    <row r="367" s="257" customFormat="1" ht="18" customHeight="1" spans="1:3">
      <c r="A367" s="277" t="s">
        <v>1558</v>
      </c>
      <c r="B367" s="278" t="s">
        <v>607</v>
      </c>
      <c r="C367" s="276">
        <v>468.58</v>
      </c>
    </row>
    <row r="368" s="257" customFormat="1" ht="18" customHeight="1" spans="1:3">
      <c r="A368" s="277" t="s">
        <v>1559</v>
      </c>
      <c r="B368" s="278" t="s">
        <v>611</v>
      </c>
      <c r="C368" s="276">
        <v>1931.3584</v>
      </c>
    </row>
    <row r="369" s="257" customFormat="1" ht="18" customHeight="1" spans="1:3">
      <c r="A369" s="277" t="s">
        <v>1560</v>
      </c>
      <c r="B369" s="278" t="s">
        <v>802</v>
      </c>
      <c r="C369" s="276">
        <v>1179.771245</v>
      </c>
    </row>
    <row r="370" s="257" customFormat="1" ht="18" customHeight="1" spans="1:3">
      <c r="A370" s="277" t="s">
        <v>1561</v>
      </c>
      <c r="B370" s="278" t="s">
        <v>803</v>
      </c>
      <c r="C370" s="276">
        <v>621.419905</v>
      </c>
    </row>
    <row r="371" s="257" customFormat="1" ht="18" customHeight="1" spans="1:3">
      <c r="A371" s="277" t="s">
        <v>1562</v>
      </c>
      <c r="B371" s="278" t="s">
        <v>804</v>
      </c>
      <c r="C371" s="276">
        <v>30</v>
      </c>
    </row>
    <row r="372" s="257" customFormat="1" ht="18" customHeight="1" spans="1:3">
      <c r="A372" s="277" t="s">
        <v>1563</v>
      </c>
      <c r="B372" s="278" t="s">
        <v>805</v>
      </c>
      <c r="C372" s="276">
        <v>69.93222</v>
      </c>
    </row>
    <row r="373" s="257" customFormat="1" ht="18" customHeight="1" spans="1:3">
      <c r="A373" s="277" t="s">
        <v>1564</v>
      </c>
      <c r="B373" s="278" t="s">
        <v>806</v>
      </c>
      <c r="C373" s="276">
        <v>111.15</v>
      </c>
    </row>
    <row r="374" s="257" customFormat="1" ht="18" customHeight="1" spans="1:3">
      <c r="A374" s="277" t="s">
        <v>1565</v>
      </c>
      <c r="B374" s="278" t="s">
        <v>807</v>
      </c>
      <c r="C374" s="276">
        <v>93.3</v>
      </c>
    </row>
    <row r="375" s="257" customFormat="1" ht="18" customHeight="1" spans="1:3">
      <c r="A375" s="277" t="s">
        <v>1566</v>
      </c>
      <c r="B375" s="278" t="s">
        <v>808</v>
      </c>
      <c r="C375" s="276">
        <v>15</v>
      </c>
    </row>
    <row r="376" s="257" customFormat="1" ht="18" customHeight="1" spans="1:3">
      <c r="A376" s="277" t="s">
        <v>1567</v>
      </c>
      <c r="B376" s="278" t="s">
        <v>809</v>
      </c>
      <c r="C376" s="276">
        <v>6665.39101</v>
      </c>
    </row>
    <row r="377" s="257" customFormat="1" ht="18" customHeight="1" spans="1:3">
      <c r="A377" s="277" t="s">
        <v>1568</v>
      </c>
      <c r="B377" s="278" t="s">
        <v>810</v>
      </c>
      <c r="C377" s="276">
        <v>10041.73241</v>
      </c>
    </row>
    <row r="378" s="257" customFormat="1" ht="18" customHeight="1" spans="1:3">
      <c r="A378" s="277" t="s">
        <v>1569</v>
      </c>
      <c r="B378" s="278" t="s">
        <v>811</v>
      </c>
      <c r="C378" s="276">
        <v>909.41285</v>
      </c>
    </row>
    <row r="379" s="257" customFormat="1" ht="18" customHeight="1" spans="1:3">
      <c r="A379" s="277" t="s">
        <v>1570</v>
      </c>
      <c r="B379" s="278" t="s">
        <v>812</v>
      </c>
      <c r="C379" s="276">
        <v>23.063759</v>
      </c>
    </row>
    <row r="380" s="257" customFormat="1" ht="18" customHeight="1" spans="1:3">
      <c r="A380" s="277" t="s">
        <v>1571</v>
      </c>
      <c r="B380" s="278" t="s">
        <v>813</v>
      </c>
      <c r="C380" s="276">
        <v>11.55</v>
      </c>
    </row>
    <row r="381" s="257" customFormat="1" ht="18" customHeight="1" spans="1:3">
      <c r="A381" s="277" t="s">
        <v>1572</v>
      </c>
      <c r="B381" s="278" t="s">
        <v>814</v>
      </c>
      <c r="C381" s="276">
        <v>562.44479</v>
      </c>
    </row>
    <row r="382" s="257" customFormat="1" ht="18" customHeight="1" spans="1:3">
      <c r="A382" s="277" t="s">
        <v>1573</v>
      </c>
      <c r="B382" s="278" t="s">
        <v>815</v>
      </c>
      <c r="C382" s="276">
        <v>50</v>
      </c>
    </row>
    <row r="383" s="257" customFormat="1" ht="18" customHeight="1" spans="1:3">
      <c r="A383" s="277" t="s">
        <v>1574</v>
      </c>
      <c r="B383" s="278" t="s">
        <v>816</v>
      </c>
      <c r="C383" s="276">
        <v>5497.499264</v>
      </c>
    </row>
    <row r="384" s="257" customFormat="1" ht="18" customHeight="1" spans="1:3">
      <c r="A384" s="277" t="s">
        <v>1575</v>
      </c>
      <c r="B384" s="278" t="s">
        <v>1576</v>
      </c>
      <c r="C384" s="276">
        <v>25</v>
      </c>
    </row>
    <row r="385" s="257" customFormat="1" ht="18" customHeight="1" spans="1:3">
      <c r="A385" s="274" t="s">
        <v>1577</v>
      </c>
      <c r="B385" s="275"/>
      <c r="C385" s="276">
        <v>9528.269633</v>
      </c>
    </row>
    <row r="386" s="257" customFormat="1" ht="18" customHeight="1" spans="1:3">
      <c r="A386" s="277" t="s">
        <v>1578</v>
      </c>
      <c r="B386" s="278" t="s">
        <v>606</v>
      </c>
      <c r="C386" s="276">
        <v>234.55</v>
      </c>
    </row>
    <row r="387" s="257" customFormat="1" ht="18" customHeight="1" spans="1:3">
      <c r="A387" s="277" t="s">
        <v>1579</v>
      </c>
      <c r="B387" s="278" t="s">
        <v>607</v>
      </c>
      <c r="C387" s="276">
        <v>56.05</v>
      </c>
    </row>
    <row r="388" s="257" customFormat="1" ht="18" customHeight="1" spans="1:3">
      <c r="A388" s="277" t="s">
        <v>1580</v>
      </c>
      <c r="B388" s="278" t="s">
        <v>817</v>
      </c>
      <c r="C388" s="276">
        <v>1924.529</v>
      </c>
    </row>
    <row r="389" s="257" customFormat="1" ht="18" customHeight="1" spans="1:3">
      <c r="A389" s="277" t="s">
        <v>1581</v>
      </c>
      <c r="B389" s="278" t="s">
        <v>818</v>
      </c>
      <c r="C389" s="276">
        <v>1446.223859</v>
      </c>
    </row>
    <row r="390" s="257" customFormat="1" ht="18" customHeight="1" spans="1:3">
      <c r="A390" s="277" t="s">
        <v>1582</v>
      </c>
      <c r="B390" s="278" t="s">
        <v>819</v>
      </c>
      <c r="C390" s="276">
        <v>1177.544939</v>
      </c>
    </row>
    <row r="391" s="257" customFormat="1" ht="18" customHeight="1" spans="1:3">
      <c r="A391" s="277" t="s">
        <v>1583</v>
      </c>
      <c r="B391" s="278" t="s">
        <v>820</v>
      </c>
      <c r="C391" s="276">
        <v>165.08</v>
      </c>
    </row>
    <row r="392" s="257" customFormat="1" ht="18" customHeight="1" spans="1:3">
      <c r="A392" s="277" t="s">
        <v>1584</v>
      </c>
      <c r="B392" s="278" t="s">
        <v>821</v>
      </c>
      <c r="C392" s="276">
        <v>22</v>
      </c>
    </row>
    <row r="393" s="257" customFormat="1" ht="18" customHeight="1" spans="1:3">
      <c r="A393" s="277" t="s">
        <v>1585</v>
      </c>
      <c r="B393" s="278" t="s">
        <v>822</v>
      </c>
      <c r="C393" s="276">
        <v>10</v>
      </c>
    </row>
    <row r="394" s="257" customFormat="1" ht="18" customHeight="1" spans="1:3">
      <c r="A394" s="277" t="s">
        <v>1586</v>
      </c>
      <c r="B394" s="278" t="s">
        <v>823</v>
      </c>
      <c r="C394" s="276">
        <v>32</v>
      </c>
    </row>
    <row r="395" s="257" customFormat="1" ht="18" customHeight="1" spans="1:3">
      <c r="A395" s="277" t="s">
        <v>1587</v>
      </c>
      <c r="B395" s="278" t="s">
        <v>824</v>
      </c>
      <c r="C395" s="276">
        <v>1766.867673</v>
      </c>
    </row>
    <row r="396" s="257" customFormat="1" ht="18" customHeight="1" spans="1:3">
      <c r="A396" s="277" t="s">
        <v>1588</v>
      </c>
      <c r="B396" s="278" t="s">
        <v>807</v>
      </c>
      <c r="C396" s="276">
        <v>188.81</v>
      </c>
    </row>
    <row r="397" s="257" customFormat="1" ht="18" customHeight="1" spans="1:3">
      <c r="A397" s="277" t="s">
        <v>1589</v>
      </c>
      <c r="B397" s="278" t="s">
        <v>825</v>
      </c>
      <c r="C397" s="276">
        <v>2476.854162</v>
      </c>
    </row>
    <row r="398" s="257" customFormat="1" ht="18" customHeight="1" spans="1:3">
      <c r="A398" s="277" t="s">
        <v>1590</v>
      </c>
      <c r="B398" s="278" t="s">
        <v>826</v>
      </c>
      <c r="C398" s="276">
        <v>27.76</v>
      </c>
    </row>
    <row r="399" s="257" customFormat="1" ht="18" customHeight="1" spans="1:3">
      <c r="A399" s="274" t="s">
        <v>1591</v>
      </c>
      <c r="B399" s="275"/>
      <c r="C399" s="276">
        <v>36021.964244</v>
      </c>
    </row>
    <row r="400" s="257" customFormat="1" ht="18" customHeight="1" spans="1:3">
      <c r="A400" s="277" t="s">
        <v>1592</v>
      </c>
      <c r="B400" s="278" t="s">
        <v>606</v>
      </c>
      <c r="C400" s="276">
        <v>581.87</v>
      </c>
    </row>
    <row r="401" s="257" customFormat="1" ht="18" customHeight="1" spans="1:3">
      <c r="A401" s="277" t="s">
        <v>1593</v>
      </c>
      <c r="B401" s="278" t="s">
        <v>607</v>
      </c>
      <c r="C401" s="276">
        <v>181</v>
      </c>
    </row>
    <row r="402" s="257" customFormat="1" ht="18" customHeight="1" spans="1:3">
      <c r="A402" s="277" t="s">
        <v>1594</v>
      </c>
      <c r="B402" s="278" t="s">
        <v>827</v>
      </c>
      <c r="C402" s="276">
        <v>693.73</v>
      </c>
    </row>
    <row r="403" s="257" customFormat="1" ht="18" customHeight="1" spans="1:3">
      <c r="A403" s="277" t="s">
        <v>1595</v>
      </c>
      <c r="B403" s="278" t="s">
        <v>828</v>
      </c>
      <c r="C403" s="276">
        <v>23973.895514</v>
      </c>
    </row>
    <row r="404" s="257" customFormat="1" ht="18" customHeight="1" spans="1:3">
      <c r="A404" s="277" t="s">
        <v>1596</v>
      </c>
      <c r="B404" s="278" t="s">
        <v>829</v>
      </c>
      <c r="C404" s="276">
        <v>1686.792916</v>
      </c>
    </row>
    <row r="405" s="257" customFormat="1" ht="18" customHeight="1" spans="1:3">
      <c r="A405" s="277" t="s">
        <v>1597</v>
      </c>
      <c r="B405" s="278" t="s">
        <v>1598</v>
      </c>
      <c r="C405" s="276">
        <v>10</v>
      </c>
    </row>
    <row r="406" s="257" customFormat="1" ht="18" customHeight="1" spans="1:3">
      <c r="A406" s="277" t="s">
        <v>1599</v>
      </c>
      <c r="B406" s="278" t="s">
        <v>831</v>
      </c>
      <c r="C406" s="276">
        <v>111.9721</v>
      </c>
    </row>
    <row r="407" s="257" customFormat="1" ht="18" customHeight="1" spans="1:3">
      <c r="A407" s="277" t="s">
        <v>1600</v>
      </c>
      <c r="B407" s="278" t="s">
        <v>832</v>
      </c>
      <c r="C407" s="276">
        <v>38.82</v>
      </c>
    </row>
    <row r="408" s="257" customFormat="1" ht="18" customHeight="1" spans="1:3">
      <c r="A408" s="277" t="s">
        <v>1601</v>
      </c>
      <c r="B408" s="278" t="s">
        <v>833</v>
      </c>
      <c r="C408" s="276">
        <v>58.85</v>
      </c>
    </row>
    <row r="409" s="257" customFormat="1" ht="18" customHeight="1" spans="1:3">
      <c r="A409" s="277" t="s">
        <v>1602</v>
      </c>
      <c r="B409" s="278" t="s">
        <v>835</v>
      </c>
      <c r="C409" s="276">
        <v>168.464809</v>
      </c>
    </row>
    <row r="410" s="257" customFormat="1" ht="18" customHeight="1" spans="1:3">
      <c r="A410" s="277" t="s">
        <v>1603</v>
      </c>
      <c r="B410" s="278" t="s">
        <v>836</v>
      </c>
      <c r="C410" s="276">
        <v>503.687118</v>
      </c>
    </row>
    <row r="411" s="257" customFormat="1" ht="18" customHeight="1" spans="1:3">
      <c r="A411" s="277" t="s">
        <v>1604</v>
      </c>
      <c r="B411" s="278" t="s">
        <v>837</v>
      </c>
      <c r="C411" s="276">
        <v>3259.376649</v>
      </c>
    </row>
    <row r="412" s="257" customFormat="1" ht="18" customHeight="1" spans="1:3">
      <c r="A412" s="277" t="s">
        <v>1605</v>
      </c>
      <c r="B412" s="278" t="s">
        <v>838</v>
      </c>
      <c r="C412" s="276">
        <v>4707.959591</v>
      </c>
    </row>
    <row r="413" s="257" customFormat="1" ht="18" customHeight="1" spans="1:3">
      <c r="A413" s="277" t="s">
        <v>1606</v>
      </c>
      <c r="B413" s="278" t="s">
        <v>1607</v>
      </c>
      <c r="C413" s="276">
        <v>7</v>
      </c>
    </row>
    <row r="414" s="257" customFormat="1" ht="18" customHeight="1" spans="1:3">
      <c r="A414" s="277" t="s">
        <v>1608</v>
      </c>
      <c r="B414" s="278" t="s">
        <v>840</v>
      </c>
      <c r="C414" s="276">
        <v>38.545547</v>
      </c>
    </row>
    <row r="415" s="257" customFormat="1" ht="18" customHeight="1" spans="1:3">
      <c r="A415" s="274" t="s">
        <v>1609</v>
      </c>
      <c r="B415" s="275"/>
      <c r="C415" s="276">
        <v>7546</v>
      </c>
    </row>
    <row r="416" s="257" customFormat="1" ht="18" customHeight="1" spans="1:3">
      <c r="A416" s="277" t="s">
        <v>1610</v>
      </c>
      <c r="B416" s="278" t="s">
        <v>841</v>
      </c>
      <c r="C416" s="276">
        <v>1161</v>
      </c>
    </row>
    <row r="417" s="257" customFormat="1" ht="18" customHeight="1" spans="1:3">
      <c r="A417" s="277" t="s">
        <v>1611</v>
      </c>
      <c r="B417" s="278" t="s">
        <v>842</v>
      </c>
      <c r="C417" s="276">
        <v>6270</v>
      </c>
    </row>
    <row r="418" s="257" customFormat="1" ht="18" customHeight="1" spans="1:3">
      <c r="A418" s="277" t="s">
        <v>1612</v>
      </c>
      <c r="B418" s="278" t="s">
        <v>843</v>
      </c>
      <c r="C418" s="276">
        <v>55</v>
      </c>
    </row>
    <row r="419" s="257" customFormat="1" ht="18" customHeight="1" spans="1:3">
      <c r="A419" s="277" t="s">
        <v>1613</v>
      </c>
      <c r="B419" s="278" t="s">
        <v>844</v>
      </c>
      <c r="C419" s="276">
        <v>60</v>
      </c>
    </row>
    <row r="420" s="257" customFormat="1" ht="18" customHeight="1" spans="1:3">
      <c r="A420" s="274" t="s">
        <v>1614</v>
      </c>
      <c r="B420" s="275"/>
      <c r="C420" s="276">
        <v>4640.627704</v>
      </c>
    </row>
    <row r="421" s="257" customFormat="1" ht="18" customHeight="1" spans="1:3">
      <c r="A421" s="277" t="s">
        <v>1615</v>
      </c>
      <c r="B421" s="278" t="s">
        <v>845</v>
      </c>
      <c r="C421" s="276">
        <v>4540.627704</v>
      </c>
    </row>
    <row r="422" s="257" customFormat="1" ht="18" customHeight="1" spans="1:3">
      <c r="A422" s="277" t="s">
        <v>1616</v>
      </c>
      <c r="B422" s="278" t="s">
        <v>845</v>
      </c>
      <c r="C422" s="276">
        <v>100</v>
      </c>
    </row>
    <row r="423" s="257" customFormat="1" ht="18" customHeight="1" spans="1:3">
      <c r="A423" s="274" t="s">
        <v>1617</v>
      </c>
      <c r="B423" s="275"/>
      <c r="C423" s="276">
        <v>2759.36742</v>
      </c>
    </row>
    <row r="424" s="257" customFormat="1" ht="18" customHeight="1" spans="1:3">
      <c r="A424" s="277" t="s">
        <v>1618</v>
      </c>
      <c r="B424" s="278" t="s">
        <v>848</v>
      </c>
      <c r="C424" s="276">
        <v>1948.691775</v>
      </c>
    </row>
    <row r="425" s="257" customFormat="1" ht="18" customHeight="1" spans="1:3">
      <c r="A425" s="277" t="s">
        <v>1619</v>
      </c>
      <c r="B425" s="278" t="s">
        <v>849</v>
      </c>
      <c r="C425" s="276">
        <v>810.675645</v>
      </c>
    </row>
    <row r="426" s="257" customFormat="1" ht="18" customHeight="1" spans="1:3">
      <c r="A426" s="279">
        <v>214</v>
      </c>
      <c r="B426" s="275"/>
      <c r="C426" s="270">
        <v>41318.142913</v>
      </c>
    </row>
    <row r="427" s="257" customFormat="1" ht="18" customHeight="1" spans="1:3">
      <c r="A427" s="274" t="s">
        <v>1620</v>
      </c>
      <c r="B427" s="275"/>
      <c r="C427" s="276">
        <v>40781.466913</v>
      </c>
    </row>
    <row r="428" s="257" customFormat="1" ht="18" customHeight="1" spans="1:3">
      <c r="A428" s="277" t="s">
        <v>1621</v>
      </c>
      <c r="B428" s="278" t="s">
        <v>606</v>
      </c>
      <c r="C428" s="276">
        <v>2824.87</v>
      </c>
    </row>
    <row r="429" s="257" customFormat="1" ht="18" customHeight="1" spans="1:3">
      <c r="A429" s="277" t="s">
        <v>1622</v>
      </c>
      <c r="B429" s="278" t="s">
        <v>607</v>
      </c>
      <c r="C429" s="276">
        <v>191.95</v>
      </c>
    </row>
    <row r="430" s="257" customFormat="1" ht="18" customHeight="1" spans="1:3">
      <c r="A430" s="277" t="s">
        <v>1623</v>
      </c>
      <c r="B430" s="278" t="s">
        <v>850</v>
      </c>
      <c r="C430" s="276">
        <v>29259.1675</v>
      </c>
    </row>
    <row r="431" s="257" customFormat="1" ht="18" customHeight="1" spans="1:3">
      <c r="A431" s="277" t="s">
        <v>1624</v>
      </c>
      <c r="B431" s="278" t="s">
        <v>851</v>
      </c>
      <c r="C431" s="276">
        <v>5510.64584</v>
      </c>
    </row>
    <row r="432" s="257" customFormat="1" ht="18" customHeight="1" spans="1:3">
      <c r="A432" s="277" t="s">
        <v>1625</v>
      </c>
      <c r="B432" s="278" t="s">
        <v>852</v>
      </c>
      <c r="C432" s="276">
        <v>1064.393688</v>
      </c>
    </row>
    <row r="433" s="257" customFormat="1" ht="18" customHeight="1" spans="1:3">
      <c r="A433" s="277" t="s">
        <v>1626</v>
      </c>
      <c r="B433" s="278" t="s">
        <v>853</v>
      </c>
      <c r="C433" s="276">
        <v>12</v>
      </c>
    </row>
    <row r="434" s="257" customFormat="1" ht="18" customHeight="1" spans="1:3">
      <c r="A434" s="277" t="s">
        <v>1627</v>
      </c>
      <c r="B434" s="278" t="s">
        <v>855</v>
      </c>
      <c r="C434" s="276">
        <v>28.12</v>
      </c>
    </row>
    <row r="435" s="257" customFormat="1" ht="18" customHeight="1" spans="1:3">
      <c r="A435" s="277" t="s">
        <v>1628</v>
      </c>
      <c r="B435" s="278" t="s">
        <v>856</v>
      </c>
      <c r="C435" s="276">
        <v>969.499885</v>
      </c>
    </row>
    <row r="436" s="257" customFormat="1" ht="18" customHeight="1" spans="1:3">
      <c r="A436" s="277" t="s">
        <v>1629</v>
      </c>
      <c r="B436" s="278" t="s">
        <v>857</v>
      </c>
      <c r="C436" s="276">
        <v>920.82</v>
      </c>
    </row>
    <row r="437" s="257" customFormat="1" ht="18" customHeight="1" spans="1:3">
      <c r="A437" s="274" t="s">
        <v>1630</v>
      </c>
      <c r="B437" s="275"/>
      <c r="C437" s="276">
        <v>536.676</v>
      </c>
    </row>
    <row r="438" s="257" customFormat="1" ht="18" customHeight="1" spans="1:3">
      <c r="A438" s="277" t="s">
        <v>1631</v>
      </c>
      <c r="B438" s="278" t="s">
        <v>859</v>
      </c>
      <c r="C438" s="276">
        <v>536.676</v>
      </c>
    </row>
    <row r="439" s="257" customFormat="1" ht="18" customHeight="1" spans="1:3">
      <c r="A439" s="279">
        <v>215</v>
      </c>
      <c r="B439" s="275"/>
      <c r="C439" s="270">
        <v>3099.93</v>
      </c>
    </row>
    <row r="440" s="257" customFormat="1" ht="18" customHeight="1" spans="1:3">
      <c r="A440" s="274" t="s">
        <v>1632</v>
      </c>
      <c r="B440" s="275"/>
      <c r="C440" s="276">
        <v>2899.93</v>
      </c>
    </row>
    <row r="441" s="257" customFormat="1" ht="18" customHeight="1" spans="1:3">
      <c r="A441" s="277" t="s">
        <v>1633</v>
      </c>
      <c r="B441" s="278" t="s">
        <v>606</v>
      </c>
      <c r="C441" s="276">
        <v>580.47</v>
      </c>
    </row>
    <row r="442" s="257" customFormat="1" ht="18" customHeight="1" spans="1:3">
      <c r="A442" s="277" t="s">
        <v>1634</v>
      </c>
      <c r="B442" s="278" t="s">
        <v>607</v>
      </c>
      <c r="C442" s="276">
        <v>640.14</v>
      </c>
    </row>
    <row r="443" s="257" customFormat="1" ht="18" customHeight="1" spans="1:3">
      <c r="A443" s="277" t="s">
        <v>1635</v>
      </c>
      <c r="B443" s="278" t="s">
        <v>860</v>
      </c>
      <c r="C443" s="276">
        <v>950</v>
      </c>
    </row>
    <row r="444" s="257" customFormat="1" ht="18" customHeight="1" spans="1:3">
      <c r="A444" s="277" t="s">
        <v>1636</v>
      </c>
      <c r="B444" s="278" t="s">
        <v>611</v>
      </c>
      <c r="C444" s="276">
        <v>474.64</v>
      </c>
    </row>
    <row r="445" s="257" customFormat="1" ht="18" customHeight="1" spans="1:3">
      <c r="A445" s="277" t="s">
        <v>1637</v>
      </c>
      <c r="B445" s="278" t="s">
        <v>1638</v>
      </c>
      <c r="C445" s="276">
        <v>254.68</v>
      </c>
    </row>
    <row r="446" s="257" customFormat="1" ht="18" customHeight="1" spans="1:3">
      <c r="A446" s="274" t="s">
        <v>1639</v>
      </c>
      <c r="B446" s="275"/>
      <c r="C446" s="276">
        <v>200</v>
      </c>
    </row>
    <row r="447" s="257" customFormat="1" ht="18" customHeight="1" spans="1:3">
      <c r="A447" s="277" t="s">
        <v>1640</v>
      </c>
      <c r="B447" s="278" t="s">
        <v>1641</v>
      </c>
      <c r="C447" s="276">
        <v>200</v>
      </c>
    </row>
    <row r="448" s="257" customFormat="1" ht="18" customHeight="1" spans="1:3">
      <c r="A448" s="279">
        <v>216</v>
      </c>
      <c r="B448" s="275"/>
      <c r="C448" s="270">
        <v>1400.57</v>
      </c>
    </row>
    <row r="449" s="257" customFormat="1" ht="18" customHeight="1" spans="1:3">
      <c r="A449" s="274" t="s">
        <v>1642</v>
      </c>
      <c r="B449" s="275"/>
      <c r="C449" s="276">
        <v>1320.57</v>
      </c>
    </row>
    <row r="450" s="257" customFormat="1" ht="18" customHeight="1" spans="1:3">
      <c r="A450" s="277" t="s">
        <v>1643</v>
      </c>
      <c r="B450" s="278" t="s">
        <v>606</v>
      </c>
      <c r="C450" s="276">
        <v>325.24</v>
      </c>
    </row>
    <row r="451" s="257" customFormat="1" ht="18" customHeight="1" spans="1:3">
      <c r="A451" s="277" t="s">
        <v>1644</v>
      </c>
      <c r="B451" s="278" t="s">
        <v>607</v>
      </c>
      <c r="C451" s="276">
        <v>564.33</v>
      </c>
    </row>
    <row r="452" s="257" customFormat="1" ht="18" customHeight="1" spans="1:3">
      <c r="A452" s="277" t="s">
        <v>1645</v>
      </c>
      <c r="B452" s="278" t="s">
        <v>861</v>
      </c>
      <c r="C452" s="276">
        <v>431</v>
      </c>
    </row>
    <row r="453" s="257" customFormat="1" ht="18" customHeight="1" spans="1:3">
      <c r="A453" s="274" t="s">
        <v>1646</v>
      </c>
      <c r="B453" s="275"/>
      <c r="C453" s="276">
        <v>80</v>
      </c>
    </row>
    <row r="454" s="257" customFormat="1" ht="18" customHeight="1" spans="1:3">
      <c r="A454" s="277" t="s">
        <v>1647</v>
      </c>
      <c r="B454" s="278" t="s">
        <v>862</v>
      </c>
      <c r="C454" s="276">
        <v>80</v>
      </c>
    </row>
    <row r="455" s="257" customFormat="1" ht="18" customHeight="1" spans="1:3">
      <c r="A455" s="279">
        <v>217</v>
      </c>
      <c r="B455" s="275"/>
      <c r="C455" s="270">
        <v>131</v>
      </c>
    </row>
    <row r="456" s="257" customFormat="1" ht="18" customHeight="1" spans="1:3">
      <c r="A456" s="274" t="s">
        <v>1648</v>
      </c>
      <c r="B456" s="275"/>
      <c r="C456" s="276">
        <v>131</v>
      </c>
    </row>
    <row r="457" s="257" customFormat="1" ht="18" customHeight="1" spans="1:3">
      <c r="A457" s="277" t="s">
        <v>1649</v>
      </c>
      <c r="B457" s="278" t="s">
        <v>1650</v>
      </c>
      <c r="C457" s="276">
        <v>131</v>
      </c>
    </row>
    <row r="458" s="257" customFormat="1" ht="18" customHeight="1" spans="1:3">
      <c r="A458" s="279">
        <v>220</v>
      </c>
      <c r="B458" s="275"/>
      <c r="C458" s="270">
        <v>14530.6</v>
      </c>
    </row>
    <row r="459" s="257" customFormat="1" ht="18" customHeight="1" spans="1:3">
      <c r="A459" s="274" t="s">
        <v>1651</v>
      </c>
      <c r="B459" s="275"/>
      <c r="C459" s="276">
        <v>10136.21</v>
      </c>
    </row>
    <row r="460" s="257" customFormat="1" ht="18" customHeight="1" spans="1:3">
      <c r="A460" s="277" t="s">
        <v>1652</v>
      </c>
      <c r="B460" s="278" t="s">
        <v>607</v>
      </c>
      <c r="C460" s="276">
        <v>6000.8</v>
      </c>
    </row>
    <row r="461" s="257" customFormat="1" ht="18" customHeight="1" spans="1:3">
      <c r="A461" s="277" t="s">
        <v>1653</v>
      </c>
      <c r="B461" s="278" t="s">
        <v>863</v>
      </c>
      <c r="C461" s="276">
        <v>1585.69</v>
      </c>
    </row>
    <row r="462" s="257" customFormat="1" ht="18" customHeight="1" spans="1:3">
      <c r="A462" s="277" t="s">
        <v>1654</v>
      </c>
      <c r="B462" s="278" t="s">
        <v>611</v>
      </c>
      <c r="C462" s="276">
        <v>2454.72</v>
      </c>
    </row>
    <row r="463" s="257" customFormat="1" ht="18" customHeight="1" spans="1:3">
      <c r="A463" s="277" t="s">
        <v>1655</v>
      </c>
      <c r="B463" s="278" t="s">
        <v>864</v>
      </c>
      <c r="C463" s="276">
        <v>95</v>
      </c>
    </row>
    <row r="464" s="257" customFormat="1" ht="18" customHeight="1" spans="1:3">
      <c r="A464" s="274" t="s">
        <v>1656</v>
      </c>
      <c r="B464" s="275"/>
      <c r="C464" s="276">
        <v>4394.39</v>
      </c>
    </row>
    <row r="465" s="257" customFormat="1" ht="18" customHeight="1" spans="1:3">
      <c r="A465" s="277" t="s">
        <v>1657</v>
      </c>
      <c r="B465" s="278" t="s">
        <v>865</v>
      </c>
      <c r="C465" s="276">
        <v>4394.39</v>
      </c>
    </row>
    <row r="466" s="257" customFormat="1" ht="18" customHeight="1" spans="1:3">
      <c r="A466" s="279">
        <v>221</v>
      </c>
      <c r="B466" s="275"/>
      <c r="C466" s="270">
        <v>94433.668799</v>
      </c>
    </row>
    <row r="467" s="257" customFormat="1" ht="18" customHeight="1" spans="1:3">
      <c r="A467" s="274" t="s">
        <v>1658</v>
      </c>
      <c r="B467" s="275"/>
      <c r="C467" s="276">
        <v>79821.588799</v>
      </c>
    </row>
    <row r="468" s="257" customFormat="1" ht="18" customHeight="1" spans="1:3">
      <c r="A468" s="277" t="s">
        <v>1659</v>
      </c>
      <c r="B468" s="278" t="s">
        <v>870</v>
      </c>
      <c r="C468" s="276">
        <v>13482.254261</v>
      </c>
    </row>
    <row r="469" s="257" customFormat="1" ht="18" customHeight="1" spans="1:3">
      <c r="A469" s="277" t="s">
        <v>1660</v>
      </c>
      <c r="B469" s="278" t="s">
        <v>871</v>
      </c>
      <c r="C469" s="276">
        <v>167.84</v>
      </c>
    </row>
    <row r="470" s="257" customFormat="1" ht="18" customHeight="1" spans="1:3">
      <c r="A470" s="277" t="s">
        <v>1661</v>
      </c>
      <c r="B470" s="278" t="s">
        <v>872</v>
      </c>
      <c r="C470" s="276">
        <v>33372.543746</v>
      </c>
    </row>
    <row r="471" s="257" customFormat="1" ht="18" customHeight="1" spans="1:3">
      <c r="A471" s="277" t="s">
        <v>1662</v>
      </c>
      <c r="B471" s="278" t="s">
        <v>873</v>
      </c>
      <c r="C471" s="276">
        <v>9485.535863</v>
      </c>
    </row>
    <row r="472" s="257" customFormat="1" ht="18" customHeight="1" spans="1:3">
      <c r="A472" s="277" t="s">
        <v>1663</v>
      </c>
      <c r="B472" s="278" t="s">
        <v>874</v>
      </c>
      <c r="C472" s="276">
        <v>16674</v>
      </c>
    </row>
    <row r="473" s="257" customFormat="1" ht="18" customHeight="1" spans="1:3">
      <c r="A473" s="277" t="s">
        <v>1664</v>
      </c>
      <c r="B473" s="278" t="s">
        <v>875</v>
      </c>
      <c r="C473" s="276">
        <v>6439</v>
      </c>
    </row>
    <row r="474" s="257" customFormat="1" ht="18" customHeight="1" spans="1:3">
      <c r="A474" s="277" t="s">
        <v>1665</v>
      </c>
      <c r="B474" s="278" t="s">
        <v>876</v>
      </c>
      <c r="C474" s="276">
        <v>200.414929</v>
      </c>
    </row>
    <row r="475" s="257" customFormat="1" ht="18" customHeight="1" spans="1:3">
      <c r="A475" s="274" t="s">
        <v>1666</v>
      </c>
      <c r="B475" s="275"/>
      <c r="C475" s="276">
        <v>14612.08</v>
      </c>
    </row>
    <row r="476" s="257" customFormat="1" ht="18" customHeight="1" spans="1:3">
      <c r="A476" s="277" t="s">
        <v>1667</v>
      </c>
      <c r="B476" s="278" t="s">
        <v>877</v>
      </c>
      <c r="C476" s="276">
        <v>14612.08</v>
      </c>
    </row>
    <row r="477" s="257" customFormat="1" ht="18" customHeight="1" spans="1:3">
      <c r="A477" s="279">
        <v>222</v>
      </c>
      <c r="B477" s="275"/>
      <c r="C477" s="270">
        <v>22.7667</v>
      </c>
    </row>
    <row r="478" s="257" customFormat="1" ht="18" customHeight="1" spans="1:3">
      <c r="A478" s="274" t="s">
        <v>1668</v>
      </c>
      <c r="B478" s="275"/>
      <c r="C478" s="276">
        <v>12.5667</v>
      </c>
    </row>
    <row r="479" s="257" customFormat="1" ht="18" customHeight="1" spans="1:3">
      <c r="A479" s="277" t="s">
        <v>1669</v>
      </c>
      <c r="B479" s="278" t="s">
        <v>878</v>
      </c>
      <c r="C479" s="276">
        <v>12.5667</v>
      </c>
    </row>
    <row r="480" s="257" customFormat="1" ht="18" customHeight="1" spans="1:3">
      <c r="A480" s="274" t="s">
        <v>1670</v>
      </c>
      <c r="B480" s="275"/>
      <c r="C480" s="276">
        <v>10.2</v>
      </c>
    </row>
    <row r="481" s="257" customFormat="1" ht="18" customHeight="1" spans="1:3">
      <c r="A481" s="277" t="s">
        <v>1671</v>
      </c>
      <c r="B481" s="278" t="s">
        <v>1672</v>
      </c>
      <c r="C481" s="276">
        <v>10.2</v>
      </c>
    </row>
    <row r="482" s="257" customFormat="1" ht="18" customHeight="1" spans="1:3">
      <c r="A482" s="279">
        <v>224</v>
      </c>
      <c r="B482" s="275"/>
      <c r="C482" s="270">
        <v>11988.139617</v>
      </c>
    </row>
    <row r="483" s="257" customFormat="1" ht="18" customHeight="1" spans="1:3">
      <c r="A483" s="274" t="s">
        <v>1673</v>
      </c>
      <c r="B483" s="275"/>
      <c r="C483" s="276">
        <v>6714.735</v>
      </c>
    </row>
    <row r="484" s="257" customFormat="1" ht="18" customHeight="1" spans="1:3">
      <c r="A484" s="277" t="s">
        <v>1674</v>
      </c>
      <c r="B484" s="278" t="s">
        <v>606</v>
      </c>
      <c r="C484" s="276">
        <v>1925.14</v>
      </c>
    </row>
    <row r="485" s="257" customFormat="1" ht="18" customHeight="1" spans="1:3">
      <c r="A485" s="277" t="s">
        <v>1675</v>
      </c>
      <c r="B485" s="278" t="s">
        <v>1676</v>
      </c>
      <c r="C485" s="276">
        <v>1204</v>
      </c>
    </row>
    <row r="486" s="257" customFormat="1" ht="18" customHeight="1" spans="1:3">
      <c r="A486" s="277" t="s">
        <v>1677</v>
      </c>
      <c r="B486" s="278" t="s">
        <v>879</v>
      </c>
      <c r="C486" s="276">
        <v>2207.84</v>
      </c>
    </row>
    <row r="487" s="257" customFormat="1" ht="18" customHeight="1" spans="1:3">
      <c r="A487" s="277" t="s">
        <v>1678</v>
      </c>
      <c r="B487" s="278" t="s">
        <v>880</v>
      </c>
      <c r="C487" s="276">
        <v>613.63</v>
      </c>
    </row>
    <row r="488" s="257" customFormat="1" ht="18" customHeight="1" spans="1:3">
      <c r="A488" s="277" t="s">
        <v>1679</v>
      </c>
      <c r="B488" s="278" t="s">
        <v>1680</v>
      </c>
      <c r="C488" s="276">
        <v>10</v>
      </c>
    </row>
    <row r="489" s="257" customFormat="1" ht="18" customHeight="1" spans="1:3">
      <c r="A489" s="277" t="s">
        <v>1681</v>
      </c>
      <c r="B489" s="278" t="s">
        <v>611</v>
      </c>
      <c r="C489" s="276">
        <v>527.21</v>
      </c>
    </row>
    <row r="490" s="257" customFormat="1" ht="18" customHeight="1" spans="1:3">
      <c r="A490" s="277" t="s">
        <v>1682</v>
      </c>
      <c r="B490" s="278" t="s">
        <v>881</v>
      </c>
      <c r="C490" s="276">
        <v>226.915</v>
      </c>
    </row>
    <row r="491" s="257" customFormat="1" ht="18" customHeight="1" spans="1:3">
      <c r="A491" s="274" t="s">
        <v>1683</v>
      </c>
      <c r="B491" s="275"/>
      <c r="C491" s="276">
        <v>3928.5</v>
      </c>
    </row>
    <row r="492" s="257" customFormat="1" ht="18" customHeight="1" spans="1:3">
      <c r="A492" s="277" t="s">
        <v>1684</v>
      </c>
      <c r="B492" s="278" t="s">
        <v>882</v>
      </c>
      <c r="C492" s="276">
        <v>3928.5</v>
      </c>
    </row>
    <row r="493" s="257" customFormat="1" ht="18" customHeight="1" spans="1:3">
      <c r="A493" s="274" t="s">
        <v>1685</v>
      </c>
      <c r="B493" s="275"/>
      <c r="C493" s="276">
        <v>1334.904617</v>
      </c>
    </row>
    <row r="494" s="257" customFormat="1" ht="18" customHeight="1" spans="1:3">
      <c r="A494" s="277" t="s">
        <v>1686</v>
      </c>
      <c r="B494" s="278" t="s">
        <v>883</v>
      </c>
      <c r="C494" s="276">
        <v>1334.904617</v>
      </c>
    </row>
    <row r="495" s="257" customFormat="1" ht="18" customHeight="1" spans="1:3">
      <c r="A495" s="274" t="s">
        <v>1687</v>
      </c>
      <c r="B495" s="275"/>
      <c r="C495" s="276">
        <v>10</v>
      </c>
    </row>
    <row r="496" s="257" customFormat="1" ht="18" customHeight="1" spans="1:3">
      <c r="A496" s="277" t="s">
        <v>1688</v>
      </c>
      <c r="B496" s="278" t="s">
        <v>886</v>
      </c>
      <c r="C496" s="276">
        <v>10</v>
      </c>
    </row>
    <row r="497" s="257" customFormat="1" ht="18" customHeight="1" spans="1:3">
      <c r="A497" s="279">
        <v>227</v>
      </c>
      <c r="B497" s="278" t="s">
        <v>1173</v>
      </c>
      <c r="C497" s="270">
        <v>14000</v>
      </c>
    </row>
    <row r="498" s="257" customFormat="1" ht="18" customHeight="1" spans="1:3">
      <c r="A498" s="279">
        <v>232</v>
      </c>
      <c r="B498" s="275"/>
      <c r="C498" s="270">
        <v>32576</v>
      </c>
    </row>
    <row r="499" s="257" customFormat="1" ht="18" customHeight="1" spans="1:3">
      <c r="A499" s="274" t="s">
        <v>1689</v>
      </c>
      <c r="B499" s="275"/>
      <c r="C499" s="276">
        <v>32576</v>
      </c>
    </row>
    <row r="500" s="257" customFormat="1" ht="18" customHeight="1" spans="1:3">
      <c r="A500" s="280" t="s">
        <v>1690</v>
      </c>
      <c r="B500" s="281" t="s">
        <v>887</v>
      </c>
      <c r="C500" s="282">
        <v>32576</v>
      </c>
    </row>
    <row r="501" ht="18" customHeight="1"/>
    <row r="502" ht="18" customHeight="1"/>
  </sheetData>
  <autoFilter ref="A6:D502">
    <extLst/>
  </autoFilter>
  <mergeCells count="4">
    <mergeCell ref="A2:C2"/>
    <mergeCell ref="A3:C3"/>
    <mergeCell ref="A4:B4"/>
    <mergeCell ref="A6:B6"/>
  </mergeCells>
  <printOptions horizontalCentered="1"/>
  <pageMargins left="0.393055555555556" right="0.393055555555556" top="0.314583333333333" bottom="0.393055555555556" header="0.236111111111111" footer="0.236111111111111"/>
  <pageSetup paperSize="9" firstPageNumber="38" fitToHeight="0" orientation="portrait" useFirstPageNumber="1" horizontalDpi="600"/>
  <headerFooter>
    <oddFooter>&amp;C— &amp;P —</oddFooter>
    <evenFooter>&amp;L— &amp;P —</even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E29"/>
  <sheetViews>
    <sheetView workbookViewId="0">
      <selection activeCell="A1" sqref="A1"/>
    </sheetView>
  </sheetViews>
  <sheetFormatPr defaultColWidth="9" defaultRowHeight="14.25" outlineLevelCol="4"/>
  <cols>
    <col min="1" max="1" width="10.1333333333333" style="218" customWidth="1"/>
    <col min="2" max="2" width="28.3833333333333" style="219" customWidth="1"/>
    <col min="3" max="3" width="14.1333333333333" style="220" customWidth="1"/>
    <col min="4" max="5" width="14.1333333333333" style="221" customWidth="1"/>
    <col min="6" max="16384" width="9" style="219"/>
  </cols>
  <sheetData>
    <row r="1" ht="18.75" spans="1:1">
      <c r="A1" s="222" t="s">
        <v>1691</v>
      </c>
    </row>
    <row r="2" s="215" customFormat="1" ht="48" customHeight="1" spans="1:5">
      <c r="A2" s="223" t="s">
        <v>1692</v>
      </c>
      <c r="B2" s="165"/>
      <c r="C2" s="224"/>
      <c r="D2" s="224"/>
      <c r="E2" s="224"/>
    </row>
    <row r="3" s="216" customFormat="1" ht="19.5" customHeight="1" spans="1:5">
      <c r="A3" s="167" t="s">
        <v>1693</v>
      </c>
      <c r="B3" s="167"/>
      <c r="C3" s="225"/>
      <c r="D3" s="225"/>
      <c r="E3" s="225"/>
    </row>
    <row r="4" s="61" customFormat="1" ht="19.5" customHeight="1" spans="1:5">
      <c r="A4" s="226" t="s">
        <v>1</v>
      </c>
      <c r="B4" s="226"/>
      <c r="C4" s="227"/>
      <c r="D4" s="228"/>
      <c r="E4" s="229" t="s">
        <v>2</v>
      </c>
    </row>
    <row r="5" s="193" customFormat="1" ht="19.5" customHeight="1" spans="1:5">
      <c r="A5" s="230" t="s">
        <v>603</v>
      </c>
      <c r="B5" s="231" t="s">
        <v>604</v>
      </c>
      <c r="C5" s="232" t="s">
        <v>1193</v>
      </c>
      <c r="D5" s="232"/>
      <c r="E5" s="233"/>
    </row>
    <row r="6" s="193" customFormat="1" ht="18" customHeight="1" spans="1:5">
      <c r="A6" s="234"/>
      <c r="B6" s="235"/>
      <c r="C6" s="236" t="s">
        <v>21</v>
      </c>
      <c r="D6" s="236" t="s">
        <v>1694</v>
      </c>
      <c r="E6" s="237" t="s">
        <v>1695</v>
      </c>
    </row>
    <row r="7" s="194" customFormat="1" ht="21" customHeight="1" spans="1:5">
      <c r="A7" s="234" t="s">
        <v>893</v>
      </c>
      <c r="B7" s="235"/>
      <c r="C7" s="238">
        <f>SUM(C8:C28)</f>
        <v>909162.940518</v>
      </c>
      <c r="D7" s="238">
        <f>SUM(D8:D28)</f>
        <v>304048.962685</v>
      </c>
      <c r="E7" s="239">
        <f>SUM(E8:E28)</f>
        <v>605113.977833</v>
      </c>
    </row>
    <row r="8" s="61" customFormat="1" ht="21" customHeight="1" spans="1:5">
      <c r="A8" s="240" t="s">
        <v>1696</v>
      </c>
      <c r="B8" s="241" t="s">
        <v>1697</v>
      </c>
      <c r="C8" s="242">
        <f t="shared" ref="C8:C28" si="0">D8+E8</f>
        <v>130632.305713</v>
      </c>
      <c r="D8" s="243">
        <v>22182.68</v>
      </c>
      <c r="E8" s="244">
        <v>108449.625713</v>
      </c>
    </row>
    <row r="9" s="61" customFormat="1" ht="21" customHeight="1" spans="1:5">
      <c r="A9" s="240" t="s">
        <v>1698</v>
      </c>
      <c r="B9" s="241" t="s">
        <v>1699</v>
      </c>
      <c r="C9" s="242">
        <f t="shared" si="0"/>
        <v>611.25</v>
      </c>
      <c r="D9" s="243">
        <v>287.36</v>
      </c>
      <c r="E9" s="244">
        <v>323.89</v>
      </c>
    </row>
    <row r="10" s="61" customFormat="1" ht="21" customHeight="1" spans="1:5">
      <c r="A10" s="240" t="s">
        <v>1700</v>
      </c>
      <c r="B10" s="241" t="s">
        <v>1701</v>
      </c>
      <c r="C10" s="242">
        <f t="shared" si="0"/>
        <v>36177.128392</v>
      </c>
      <c r="D10" s="243">
        <v>16540.61</v>
      </c>
      <c r="E10" s="244">
        <v>19636.518392</v>
      </c>
    </row>
    <row r="11" s="61" customFormat="1" ht="21" customHeight="1" spans="1:5">
      <c r="A11" s="240" t="s">
        <v>1702</v>
      </c>
      <c r="B11" s="241" t="s">
        <v>1703</v>
      </c>
      <c r="C11" s="242">
        <f t="shared" si="0"/>
        <v>161159.417428</v>
      </c>
      <c r="D11" s="243">
        <v>130362.130585</v>
      </c>
      <c r="E11" s="244">
        <v>30797.286843</v>
      </c>
    </row>
    <row r="12" s="61" customFormat="1" ht="21" customHeight="1" spans="1:5">
      <c r="A12" s="240" t="s">
        <v>1704</v>
      </c>
      <c r="B12" s="241" t="s">
        <v>1705</v>
      </c>
      <c r="C12" s="242">
        <f t="shared" si="0"/>
        <v>9318.23</v>
      </c>
      <c r="D12" s="243">
        <v>432.88</v>
      </c>
      <c r="E12" s="244">
        <v>8885.35</v>
      </c>
    </row>
    <row r="13" s="61" customFormat="1" ht="21" customHeight="1" spans="1:5">
      <c r="A13" s="240" t="s">
        <v>1706</v>
      </c>
      <c r="B13" s="241" t="s">
        <v>1707</v>
      </c>
      <c r="C13" s="242">
        <f t="shared" si="0"/>
        <v>8678.568028</v>
      </c>
      <c r="D13" s="243">
        <v>3021.01</v>
      </c>
      <c r="E13" s="244">
        <v>5657.558028</v>
      </c>
    </row>
    <row r="14" s="61" customFormat="1" ht="21" customHeight="1" spans="1:5">
      <c r="A14" s="240" t="s">
        <v>1708</v>
      </c>
      <c r="B14" s="241" t="s">
        <v>1709</v>
      </c>
      <c r="C14" s="242">
        <f t="shared" si="0"/>
        <v>139940.504452</v>
      </c>
      <c r="D14" s="243">
        <v>65738.81</v>
      </c>
      <c r="E14" s="244">
        <v>74201.694452</v>
      </c>
    </row>
    <row r="15" s="61" customFormat="1" ht="21" customHeight="1" spans="1:5">
      <c r="A15" s="240" t="s">
        <v>1710</v>
      </c>
      <c r="B15" s="241" t="s">
        <v>1711</v>
      </c>
      <c r="C15" s="242">
        <f t="shared" si="0"/>
        <v>70191.6531259999</v>
      </c>
      <c r="D15" s="243">
        <v>27508.4699999999</v>
      </c>
      <c r="E15" s="244">
        <v>42683.183126</v>
      </c>
    </row>
    <row r="16" s="61" customFormat="1" ht="21" customHeight="1" spans="1:5">
      <c r="A16" s="240" t="s">
        <v>1712</v>
      </c>
      <c r="B16" s="241" t="s">
        <v>1713</v>
      </c>
      <c r="C16" s="242">
        <f t="shared" si="0"/>
        <v>23980.803532</v>
      </c>
      <c r="D16" s="243">
        <v>1611.66</v>
      </c>
      <c r="E16" s="244">
        <v>22369.143532</v>
      </c>
    </row>
    <row r="17" s="61" customFormat="1" ht="21" customHeight="1" spans="1:5">
      <c r="A17" s="240" t="s">
        <v>1714</v>
      </c>
      <c r="B17" s="241" t="s">
        <v>1715</v>
      </c>
      <c r="C17" s="242">
        <f t="shared" si="0"/>
        <v>45288.592264</v>
      </c>
      <c r="D17" s="243">
        <v>5422.14</v>
      </c>
      <c r="E17" s="244">
        <v>39866.452264</v>
      </c>
    </row>
    <row r="18" s="61" customFormat="1" ht="21" customHeight="1" spans="1:5">
      <c r="A18" s="240" t="s">
        <v>1716</v>
      </c>
      <c r="B18" s="241" t="s">
        <v>1717</v>
      </c>
      <c r="C18" s="242">
        <f t="shared" si="0"/>
        <v>85157.669554</v>
      </c>
      <c r="D18" s="243">
        <v>7326.3221</v>
      </c>
      <c r="E18" s="244">
        <v>77831.347454</v>
      </c>
    </row>
    <row r="19" s="61" customFormat="1" ht="21" customHeight="1" spans="1:5">
      <c r="A19" s="240" t="s">
        <v>1718</v>
      </c>
      <c r="B19" s="241" t="s">
        <v>1719</v>
      </c>
      <c r="C19" s="242">
        <f t="shared" si="0"/>
        <v>44877.142913</v>
      </c>
      <c r="D19" s="243">
        <v>5652.63</v>
      </c>
      <c r="E19" s="244">
        <v>39224.512913</v>
      </c>
    </row>
    <row r="20" s="61" customFormat="1" ht="21" customHeight="1" spans="1:5">
      <c r="A20" s="240" t="s">
        <v>1720</v>
      </c>
      <c r="B20" s="241" t="s">
        <v>1721</v>
      </c>
      <c r="C20" s="242">
        <f t="shared" si="0"/>
        <v>4014.93</v>
      </c>
      <c r="D20" s="243">
        <v>1058.55</v>
      </c>
      <c r="E20" s="244">
        <v>2956.38</v>
      </c>
    </row>
    <row r="21" s="61" customFormat="1" ht="21" customHeight="1" spans="1:5">
      <c r="A21" s="240" t="s">
        <v>1722</v>
      </c>
      <c r="B21" s="241" t="s">
        <v>1723</v>
      </c>
      <c r="C21" s="242">
        <f t="shared" si="0"/>
        <v>873.57</v>
      </c>
      <c r="D21" s="243">
        <v>325.24</v>
      </c>
      <c r="E21" s="244">
        <v>548.33</v>
      </c>
    </row>
    <row r="22" s="61" customFormat="1" ht="21" customHeight="1" spans="1:5">
      <c r="A22" s="240" t="s">
        <v>1724</v>
      </c>
      <c r="B22" s="241" t="s">
        <v>1725</v>
      </c>
      <c r="C22" s="242">
        <f t="shared" si="0"/>
        <v>84</v>
      </c>
      <c r="D22" s="243"/>
      <c r="E22" s="244">
        <v>84</v>
      </c>
    </row>
    <row r="23" s="61" customFormat="1" ht="21" customHeight="1" spans="1:5">
      <c r="A23" s="240" t="s">
        <v>1726</v>
      </c>
      <c r="B23" s="241" t="s">
        <v>1727</v>
      </c>
      <c r="C23" s="242">
        <f t="shared" si="0"/>
        <v>3705.6</v>
      </c>
      <c r="D23" s="243">
        <v>514.04</v>
      </c>
      <c r="E23" s="244">
        <v>3191.56</v>
      </c>
    </row>
    <row r="24" s="61" customFormat="1" ht="21" customHeight="1" spans="1:5">
      <c r="A24" s="240" t="s">
        <v>1728</v>
      </c>
      <c r="B24" s="241" t="s">
        <v>1729</v>
      </c>
      <c r="C24" s="242">
        <f t="shared" si="0"/>
        <v>93350.668799</v>
      </c>
      <c r="D24" s="243">
        <v>14612.08</v>
      </c>
      <c r="E24" s="244">
        <v>78738.588799</v>
      </c>
    </row>
    <row r="25" s="61" customFormat="1" ht="21" customHeight="1" spans="1:5">
      <c r="A25" s="240" t="s">
        <v>1730</v>
      </c>
      <c r="B25" s="241" t="s">
        <v>1731</v>
      </c>
      <c r="C25" s="242">
        <f t="shared" si="0"/>
        <v>167.7667</v>
      </c>
      <c r="D25" s="243"/>
      <c r="E25" s="244">
        <v>167.7667</v>
      </c>
    </row>
    <row r="26" s="61" customFormat="1" ht="21" customHeight="1" spans="1:5">
      <c r="A26" s="240" t="s">
        <v>1732</v>
      </c>
      <c r="B26" s="241" t="s">
        <v>1733</v>
      </c>
      <c r="C26" s="242">
        <f t="shared" si="0"/>
        <v>4377.139617</v>
      </c>
      <c r="D26" s="243">
        <v>1452.35</v>
      </c>
      <c r="E26" s="244">
        <v>2924.789617</v>
      </c>
    </row>
    <row r="27" s="61" customFormat="1" ht="21" customHeight="1" spans="1:5">
      <c r="A27" s="240">
        <v>227</v>
      </c>
      <c r="B27" s="241" t="s">
        <v>1173</v>
      </c>
      <c r="C27" s="242">
        <f t="shared" si="0"/>
        <v>14000</v>
      </c>
      <c r="D27" s="243"/>
      <c r="E27" s="244">
        <v>14000</v>
      </c>
    </row>
    <row r="28" s="61" customFormat="1" ht="21" customHeight="1" spans="1:5">
      <c r="A28" s="245" t="s">
        <v>1734</v>
      </c>
      <c r="B28" s="246" t="s">
        <v>1735</v>
      </c>
      <c r="C28" s="247">
        <f t="shared" si="0"/>
        <v>32576</v>
      </c>
      <c r="D28" s="248"/>
      <c r="E28" s="249">
        <v>32576</v>
      </c>
    </row>
    <row r="29" s="217" customFormat="1" ht="56" customHeight="1" spans="1:5">
      <c r="A29" s="250" t="s">
        <v>1736</v>
      </c>
      <c r="B29" s="250"/>
      <c r="C29" s="251"/>
      <c r="D29" s="251"/>
      <c r="E29" s="251"/>
    </row>
  </sheetData>
  <mergeCells count="8">
    <mergeCell ref="A2:E2"/>
    <mergeCell ref="A3:E3"/>
    <mergeCell ref="A4:B4"/>
    <mergeCell ref="C5:E5"/>
    <mergeCell ref="A7:B7"/>
    <mergeCell ref="A29:E29"/>
    <mergeCell ref="A5:A6"/>
    <mergeCell ref="B5:B6"/>
  </mergeCells>
  <printOptions horizontalCentered="1"/>
  <pageMargins left="0.393055555555556" right="0.393055555555556" top="0.314583333333333" bottom="0.393055555555556" header="0.236111111111111" footer="0.236111111111111"/>
  <pageSetup paperSize="9" firstPageNumber="50" fitToHeight="0" orientation="portrait" useFirstPageNumber="1" horizontalDpi="600"/>
  <headerFooter>
    <oddFooter>&amp;C— &amp;P —</oddFooter>
    <evenFooter>&amp;L— &amp;P —</even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55"/>
  <sheetViews>
    <sheetView workbookViewId="0">
      <selection activeCell="B10" sqref="B10"/>
    </sheetView>
  </sheetViews>
  <sheetFormatPr defaultColWidth="9" defaultRowHeight="13.5" outlineLevelCol="2"/>
  <cols>
    <col min="1" max="1" width="19" style="61" customWidth="1"/>
    <col min="2" max="2" width="41.875" style="61" customWidth="1"/>
    <col min="3" max="3" width="27.5" style="61" customWidth="1"/>
    <col min="4" max="16384" width="9" style="61"/>
  </cols>
  <sheetData>
    <row r="1" s="61" customFormat="1" ht="18" customHeight="1" spans="1:1">
      <c r="A1" s="196" t="s">
        <v>1737</v>
      </c>
    </row>
    <row r="2" s="191" customFormat="1" ht="23" customHeight="1" spans="1:3">
      <c r="A2" s="165" t="s">
        <v>1738</v>
      </c>
      <c r="B2" s="165"/>
      <c r="C2" s="166"/>
    </row>
    <row r="3" s="192" customFormat="1" ht="15" customHeight="1" spans="1:3">
      <c r="A3" s="167" t="s">
        <v>1739</v>
      </c>
      <c r="B3" s="167"/>
      <c r="C3" s="168"/>
    </row>
    <row r="4" s="61" customFormat="1" ht="19.5" customHeight="1" spans="1:3">
      <c r="A4" s="197" t="s">
        <v>1</v>
      </c>
      <c r="C4" s="198" t="s">
        <v>2</v>
      </c>
    </row>
    <row r="5" s="193" customFormat="1" ht="21" customHeight="1" spans="1:3">
      <c r="A5" s="199" t="s">
        <v>603</v>
      </c>
      <c r="B5" s="200" t="s">
        <v>604</v>
      </c>
      <c r="C5" s="201" t="s">
        <v>1193</v>
      </c>
    </row>
    <row r="6" s="194" customFormat="1" ht="13" customHeight="1" spans="1:3">
      <c r="A6" s="202" t="s">
        <v>893</v>
      </c>
      <c r="B6" s="203"/>
      <c r="C6" s="204">
        <f>C7+C12+C23+C30+C34+C37+C40+C43+C45+C51+C53+C55</f>
        <v>909162.940518</v>
      </c>
    </row>
    <row r="7" s="195" customFormat="1" ht="13" customHeight="1" spans="1:3">
      <c r="A7" s="205" t="s">
        <v>1740</v>
      </c>
      <c r="B7" s="206"/>
      <c r="C7" s="204">
        <v>84418.0946999999</v>
      </c>
    </row>
    <row r="8" ht="13" customHeight="1" spans="1:3">
      <c r="A8" s="207" t="s">
        <v>1741</v>
      </c>
      <c r="B8" s="208" t="s">
        <v>1742</v>
      </c>
      <c r="C8" s="209">
        <v>59309.9846999999</v>
      </c>
    </row>
    <row r="9" ht="13" customHeight="1" spans="1:3">
      <c r="A9" s="207" t="s">
        <v>1743</v>
      </c>
      <c r="B9" s="208" t="s">
        <v>1744</v>
      </c>
      <c r="C9" s="209">
        <v>15262.11</v>
      </c>
    </row>
    <row r="10" ht="13" customHeight="1" spans="1:3">
      <c r="A10" s="207" t="s">
        <v>1745</v>
      </c>
      <c r="B10" s="208" t="s">
        <v>877</v>
      </c>
      <c r="C10" s="209">
        <v>4491.92</v>
      </c>
    </row>
    <row r="11" ht="13" customHeight="1" spans="1:3">
      <c r="A11" s="207" t="s">
        <v>1746</v>
      </c>
      <c r="B11" s="208" t="s">
        <v>1747</v>
      </c>
      <c r="C11" s="209">
        <v>354.08</v>
      </c>
    </row>
    <row r="12" ht="13" customHeight="1" spans="1:3">
      <c r="A12" s="205" t="s">
        <v>1748</v>
      </c>
      <c r="B12" s="206"/>
      <c r="C12" s="204">
        <v>189595.391004</v>
      </c>
    </row>
    <row r="13" ht="13" customHeight="1" spans="1:3">
      <c r="A13" s="207" t="s">
        <v>1749</v>
      </c>
      <c r="B13" s="208" t="s">
        <v>1750</v>
      </c>
      <c r="C13" s="209">
        <v>110755.917591</v>
      </c>
    </row>
    <row r="14" ht="13" customHeight="1" spans="1:3">
      <c r="A14" s="207" t="s">
        <v>1751</v>
      </c>
      <c r="B14" s="208" t="s">
        <v>1752</v>
      </c>
      <c r="C14" s="209">
        <v>396.35</v>
      </c>
    </row>
    <row r="15" ht="13" customHeight="1" spans="1:3">
      <c r="A15" s="207" t="s">
        <v>1753</v>
      </c>
      <c r="B15" s="208" t="s">
        <v>1754</v>
      </c>
      <c r="C15" s="209">
        <v>1064.5325</v>
      </c>
    </row>
    <row r="16" ht="13" customHeight="1" spans="1:3">
      <c r="A16" s="207" t="s">
        <v>1755</v>
      </c>
      <c r="B16" s="208" t="s">
        <v>1756</v>
      </c>
      <c r="C16" s="209">
        <v>3422.123846</v>
      </c>
    </row>
    <row r="17" ht="13" customHeight="1" spans="1:3">
      <c r="A17" s="207" t="s">
        <v>1757</v>
      </c>
      <c r="B17" s="208" t="s">
        <v>1758</v>
      </c>
      <c r="C17" s="209">
        <v>60451.73183</v>
      </c>
    </row>
    <row r="18" ht="13" customHeight="1" spans="1:3">
      <c r="A18" s="207" t="s">
        <v>1759</v>
      </c>
      <c r="B18" s="208" t="s">
        <v>1760</v>
      </c>
      <c r="C18" s="209">
        <v>211.4</v>
      </c>
    </row>
    <row r="19" ht="13" customHeight="1" spans="1:3">
      <c r="A19" s="207" t="s">
        <v>1761</v>
      </c>
      <c r="B19" s="208" t="s">
        <v>1762</v>
      </c>
      <c r="C19" s="209">
        <v>35</v>
      </c>
    </row>
    <row r="20" ht="13" customHeight="1" spans="1:3">
      <c r="A20" s="207" t="s">
        <v>1763</v>
      </c>
      <c r="B20" s="208" t="s">
        <v>1764</v>
      </c>
      <c r="C20" s="209">
        <v>1023</v>
      </c>
    </row>
    <row r="21" s="195" customFormat="1" ht="13" customHeight="1" spans="1:3">
      <c r="A21" s="207" t="s">
        <v>1765</v>
      </c>
      <c r="B21" s="208" t="s">
        <v>1766</v>
      </c>
      <c r="C21" s="209">
        <v>8982.035237</v>
      </c>
    </row>
    <row r="22" s="195" customFormat="1" ht="13" customHeight="1" spans="1:3">
      <c r="A22" s="207" t="s">
        <v>1767</v>
      </c>
      <c r="B22" s="210" t="s">
        <v>1768</v>
      </c>
      <c r="C22" s="209">
        <v>3253.3</v>
      </c>
    </row>
    <row r="23" ht="13" customHeight="1" spans="1:3">
      <c r="A23" s="205" t="s">
        <v>1769</v>
      </c>
      <c r="B23" s="211"/>
      <c r="C23" s="204">
        <v>79766.935829</v>
      </c>
    </row>
    <row r="24" s="61" customFormat="1" ht="13" customHeight="1" spans="1:3">
      <c r="A24" s="207" t="s">
        <v>1770</v>
      </c>
      <c r="B24" s="208" t="s">
        <v>1771</v>
      </c>
      <c r="C24" s="209">
        <v>1627.75</v>
      </c>
    </row>
    <row r="25" s="61" customFormat="1" ht="13" customHeight="1" spans="1:3">
      <c r="A25" s="207" t="s">
        <v>1772</v>
      </c>
      <c r="B25" s="208" t="s">
        <v>1773</v>
      </c>
      <c r="C25" s="209">
        <v>54868.683537</v>
      </c>
    </row>
    <row r="26" s="61" customFormat="1" ht="13" customHeight="1" spans="1:3">
      <c r="A26" s="207" t="s">
        <v>1774</v>
      </c>
      <c r="B26" s="208" t="s">
        <v>1775</v>
      </c>
      <c r="C26" s="209">
        <v>0.5</v>
      </c>
    </row>
    <row r="27" s="61" customFormat="1" ht="13" customHeight="1" spans="1:3">
      <c r="A27" s="207" t="s">
        <v>1776</v>
      </c>
      <c r="B27" s="208" t="s">
        <v>1777</v>
      </c>
      <c r="C27" s="209">
        <v>3266.438161</v>
      </c>
    </row>
    <row r="28" s="61" customFormat="1" ht="13" customHeight="1" spans="1:3">
      <c r="A28" s="207" t="s">
        <v>1778</v>
      </c>
      <c r="B28" s="208" t="s">
        <v>1779</v>
      </c>
      <c r="C28" s="209">
        <v>17825.58223</v>
      </c>
    </row>
    <row r="29" s="61" customFormat="1" ht="13" customHeight="1" spans="1:3">
      <c r="A29" s="207" t="s">
        <v>1780</v>
      </c>
      <c r="B29" s="210" t="s">
        <v>1781</v>
      </c>
      <c r="C29" s="209">
        <v>2177.981901</v>
      </c>
    </row>
    <row r="30" s="61" customFormat="1" ht="13" customHeight="1" spans="1:3">
      <c r="A30" s="205" t="s">
        <v>1782</v>
      </c>
      <c r="B30" s="211"/>
      <c r="C30" s="204">
        <v>74016.418992</v>
      </c>
    </row>
    <row r="31" s="61" customFormat="1" ht="13" customHeight="1" spans="1:3">
      <c r="A31" s="207" t="s">
        <v>1783</v>
      </c>
      <c r="B31" s="208" t="s">
        <v>1771</v>
      </c>
      <c r="C31" s="209">
        <v>5123.946365</v>
      </c>
    </row>
    <row r="32" s="61" customFormat="1" ht="13" customHeight="1" spans="1:3">
      <c r="A32" s="207" t="s">
        <v>1784</v>
      </c>
      <c r="B32" s="208" t="s">
        <v>1773</v>
      </c>
      <c r="C32" s="209">
        <v>68892.462857</v>
      </c>
    </row>
    <row r="33" s="61" customFormat="1" ht="13" customHeight="1" spans="1:3">
      <c r="A33" s="207" t="s">
        <v>1785</v>
      </c>
      <c r="B33" s="210" t="s">
        <v>1777</v>
      </c>
      <c r="C33" s="209">
        <v>0.00977</v>
      </c>
    </row>
    <row r="34" s="61" customFormat="1" ht="13" customHeight="1" spans="1:3">
      <c r="A34" s="205" t="s">
        <v>1786</v>
      </c>
      <c r="B34" s="211"/>
      <c r="C34" s="204">
        <v>231723.544836</v>
      </c>
    </row>
    <row r="35" s="61" customFormat="1" ht="13" customHeight="1" spans="1:3">
      <c r="A35" s="207" t="s">
        <v>1787</v>
      </c>
      <c r="B35" s="208" t="s">
        <v>1788</v>
      </c>
      <c r="C35" s="209">
        <v>193622.3874</v>
      </c>
    </row>
    <row r="36" ht="13" customHeight="1" spans="1:3">
      <c r="A36" s="207" t="s">
        <v>1789</v>
      </c>
      <c r="B36" s="210" t="s">
        <v>1790</v>
      </c>
      <c r="C36" s="209">
        <v>38101.1574359999</v>
      </c>
    </row>
    <row r="37" ht="13" customHeight="1" spans="1:3">
      <c r="A37" s="205" t="s">
        <v>1791</v>
      </c>
      <c r="B37" s="211"/>
      <c r="C37" s="204">
        <v>58443.296514</v>
      </c>
    </row>
    <row r="38" ht="13" customHeight="1" spans="1:3">
      <c r="A38" s="207" t="s">
        <v>1792</v>
      </c>
      <c r="B38" s="208" t="s">
        <v>1793</v>
      </c>
      <c r="C38" s="209">
        <v>36328.391584</v>
      </c>
    </row>
    <row r="39" s="195" customFormat="1" ht="13" customHeight="1" spans="1:3">
      <c r="A39" s="207" t="s">
        <v>1794</v>
      </c>
      <c r="B39" s="210" t="s">
        <v>1795</v>
      </c>
      <c r="C39" s="209">
        <v>22114.90493</v>
      </c>
    </row>
    <row r="40" s="61" customFormat="1" ht="13" customHeight="1" spans="1:3">
      <c r="A40" s="205" t="s">
        <v>1796</v>
      </c>
      <c r="B40" s="211"/>
      <c r="C40" s="204">
        <v>6411.100888</v>
      </c>
    </row>
    <row r="41" s="61" customFormat="1" ht="13" customHeight="1" spans="1:3">
      <c r="A41" s="207" t="s">
        <v>1797</v>
      </c>
      <c r="B41" s="208" t="s">
        <v>1798</v>
      </c>
      <c r="C41" s="209">
        <v>5879.134888</v>
      </c>
    </row>
    <row r="42" s="195" customFormat="1" ht="13" customHeight="1" spans="1:3">
      <c r="A42" s="207" t="s">
        <v>1799</v>
      </c>
      <c r="B42" s="208" t="s">
        <v>1800</v>
      </c>
      <c r="C42" s="209">
        <v>531.966</v>
      </c>
    </row>
    <row r="43" s="61" customFormat="1" ht="13" customHeight="1" spans="1:3">
      <c r="A43" s="205" t="s">
        <v>1801</v>
      </c>
      <c r="B43" s="206"/>
      <c r="C43" s="204">
        <v>1600</v>
      </c>
    </row>
    <row r="44" s="61" customFormat="1" ht="13" customHeight="1" spans="1:3">
      <c r="A44" s="207" t="s">
        <v>1802</v>
      </c>
      <c r="B44" s="208" t="s">
        <v>1803</v>
      </c>
      <c r="C44" s="209">
        <v>1600</v>
      </c>
    </row>
    <row r="45" s="61" customFormat="1" ht="13" customHeight="1" spans="1:3">
      <c r="A45" s="205" t="s">
        <v>1804</v>
      </c>
      <c r="B45" s="206"/>
      <c r="C45" s="204">
        <v>132159.157755</v>
      </c>
    </row>
    <row r="46" s="195" customFormat="1" ht="13" customHeight="1" spans="1:3">
      <c r="A46" s="207" t="s">
        <v>1805</v>
      </c>
      <c r="B46" s="208" t="s">
        <v>1806</v>
      </c>
      <c r="C46" s="209">
        <v>99563.727083</v>
      </c>
    </row>
    <row r="47" s="61" customFormat="1" ht="13" customHeight="1" spans="1:3">
      <c r="A47" s="207" t="s">
        <v>1807</v>
      </c>
      <c r="B47" s="208" t="s">
        <v>1808</v>
      </c>
      <c r="C47" s="209">
        <v>4847.754667</v>
      </c>
    </row>
    <row r="48" ht="13" customHeight="1" spans="1:3">
      <c r="A48" s="207" t="s">
        <v>1809</v>
      </c>
      <c r="B48" s="208" t="s">
        <v>1810</v>
      </c>
      <c r="C48" s="209">
        <v>12298.381804</v>
      </c>
    </row>
    <row r="49" ht="13" customHeight="1" spans="1:3">
      <c r="A49" s="207" t="s">
        <v>1811</v>
      </c>
      <c r="B49" s="208" t="s">
        <v>1812</v>
      </c>
      <c r="C49" s="209">
        <v>458.53</v>
      </c>
    </row>
    <row r="50" ht="13" customHeight="1" spans="1:3">
      <c r="A50" s="207" t="s">
        <v>1813</v>
      </c>
      <c r="B50" s="208" t="s">
        <v>1814</v>
      </c>
      <c r="C50" s="209">
        <v>14990.764201</v>
      </c>
    </row>
    <row r="51" ht="13" customHeight="1" spans="1:3">
      <c r="A51" s="205" t="s">
        <v>1815</v>
      </c>
      <c r="B51" s="206"/>
      <c r="C51" s="204">
        <v>4453</v>
      </c>
    </row>
    <row r="52" s="195" customFormat="1" ht="13" customHeight="1" spans="1:3">
      <c r="A52" s="207" t="s">
        <v>1816</v>
      </c>
      <c r="B52" s="208" t="s">
        <v>1817</v>
      </c>
      <c r="C52" s="209">
        <v>4453</v>
      </c>
    </row>
    <row r="53" ht="13" customHeight="1" spans="1:3">
      <c r="A53" s="205" t="s">
        <v>1818</v>
      </c>
      <c r="B53" s="206"/>
      <c r="C53" s="204">
        <v>32576</v>
      </c>
    </row>
    <row r="54" s="195" customFormat="1" ht="13" customHeight="1" spans="1:3">
      <c r="A54" s="207" t="s">
        <v>1819</v>
      </c>
      <c r="B54" s="208" t="s">
        <v>1820</v>
      </c>
      <c r="C54" s="209">
        <v>32576</v>
      </c>
    </row>
    <row r="55" spans="1:3">
      <c r="A55" s="212">
        <v>514</v>
      </c>
      <c r="B55" s="213" t="s">
        <v>1173</v>
      </c>
      <c r="C55" s="214">
        <v>14000</v>
      </c>
    </row>
  </sheetData>
  <autoFilter ref="A6:C55">
    <extLst/>
  </autoFilter>
  <mergeCells count="3">
    <mergeCell ref="A2:C2"/>
    <mergeCell ref="A3:C3"/>
    <mergeCell ref="A6:B6"/>
  </mergeCells>
  <printOptions horizontalCentered="1"/>
  <pageMargins left="0.393055555555556" right="0.393055555555556" top="0.314583333333333" bottom="0.393055555555556" header="0.236111111111111" footer="0.236111111111111"/>
  <pageSetup paperSize="9" firstPageNumber="51" fitToHeight="0" orientation="portrait" useFirstPageNumber="1" horizontalDpi="600"/>
  <headerFooter>
    <oddFooter>&amp;C— &amp;P —</oddFooter>
    <evenFooter>&amp;L— &amp;P —</even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C58"/>
  <sheetViews>
    <sheetView workbookViewId="0">
      <selection activeCell="A1" sqref="A1"/>
    </sheetView>
  </sheetViews>
  <sheetFormatPr defaultColWidth="9" defaultRowHeight="13.5" outlineLevelCol="2"/>
  <cols>
    <col min="1" max="1" width="17.25" customWidth="1"/>
    <col min="2" max="2" width="50.25" customWidth="1"/>
    <col min="3" max="3" width="24.75" style="162" customWidth="1"/>
  </cols>
  <sheetData>
    <row r="1" s="157" customFormat="1" ht="14" customHeight="1" spans="1:3">
      <c r="A1" s="163" t="s">
        <v>1821</v>
      </c>
      <c r="C1" s="164"/>
    </row>
    <row r="2" s="61" customFormat="1" ht="22" customHeight="1" spans="1:3">
      <c r="A2" s="165" t="s">
        <v>1822</v>
      </c>
      <c r="B2" s="165"/>
      <c r="C2" s="166"/>
    </row>
    <row r="3" s="158" customFormat="1" ht="18.75" customHeight="1" spans="1:3">
      <c r="A3" s="167" t="s">
        <v>602</v>
      </c>
      <c r="B3" s="167"/>
      <c r="C3" s="168"/>
    </row>
    <row r="4" s="61" customFormat="1" ht="15" customHeight="1" spans="1:3">
      <c r="A4" s="169" t="s">
        <v>1823</v>
      </c>
      <c r="B4" s="169"/>
      <c r="C4" s="170" t="s">
        <v>1824</v>
      </c>
    </row>
    <row r="5" s="159" customFormat="1" ht="20" customHeight="1" spans="1:3">
      <c r="A5" s="171" t="s">
        <v>1825</v>
      </c>
      <c r="B5" s="172" t="s">
        <v>604</v>
      </c>
      <c r="C5" s="173" t="s">
        <v>1193</v>
      </c>
    </row>
    <row r="6" s="160" customFormat="1" ht="12" spans="1:3">
      <c r="A6" s="174" t="s">
        <v>893</v>
      </c>
      <c r="B6" s="175"/>
      <c r="C6" s="176">
        <f>C7+C10+C15+C31+C41+C44+C47+C56</f>
        <v>349500</v>
      </c>
    </row>
    <row r="7" s="161" customFormat="1" ht="12" spans="1:3">
      <c r="A7" s="177">
        <v>210</v>
      </c>
      <c r="B7" s="178" t="s">
        <v>1711</v>
      </c>
      <c r="C7" s="179">
        <v>6251</v>
      </c>
    </row>
    <row r="8" s="160" customFormat="1" ht="12" spans="1:3">
      <c r="A8" s="180" t="s">
        <v>1826</v>
      </c>
      <c r="B8" s="181" t="s">
        <v>1827</v>
      </c>
      <c r="C8" s="182">
        <v>6251</v>
      </c>
    </row>
    <row r="9" s="160" customFormat="1" ht="12" spans="1:3">
      <c r="A9" s="180" t="s">
        <v>1828</v>
      </c>
      <c r="B9" s="183" t="s">
        <v>894</v>
      </c>
      <c r="C9" s="182">
        <v>6251</v>
      </c>
    </row>
    <row r="10" s="160" customFormat="1" ht="12" spans="1:3">
      <c r="A10" s="177">
        <v>211</v>
      </c>
      <c r="B10" s="178" t="s">
        <v>1713</v>
      </c>
      <c r="C10" s="179">
        <v>24242</v>
      </c>
    </row>
    <row r="11" s="160" customFormat="1" ht="12" spans="1:3">
      <c r="A11" s="180" t="s">
        <v>1829</v>
      </c>
      <c r="B11" s="181" t="s">
        <v>1827</v>
      </c>
      <c r="C11" s="182">
        <v>24242</v>
      </c>
    </row>
    <row r="12" s="160" customFormat="1" ht="12" spans="1:3">
      <c r="A12" s="180" t="s">
        <v>1830</v>
      </c>
      <c r="B12" s="183" t="s">
        <v>895</v>
      </c>
      <c r="C12" s="182">
        <v>19731</v>
      </c>
    </row>
    <row r="13" s="160" customFormat="1" ht="12" spans="1:3">
      <c r="A13" s="180" t="s">
        <v>1831</v>
      </c>
      <c r="B13" s="183" t="s">
        <v>896</v>
      </c>
      <c r="C13" s="182">
        <v>765</v>
      </c>
    </row>
    <row r="14" s="161" customFormat="1" ht="12" spans="1:3">
      <c r="A14" s="180" t="s">
        <v>1832</v>
      </c>
      <c r="B14" s="184" t="s">
        <v>897</v>
      </c>
      <c r="C14" s="182">
        <v>3746</v>
      </c>
    </row>
    <row r="15" s="160" customFormat="1" ht="12" spans="1:3">
      <c r="A15" s="177">
        <v>212</v>
      </c>
      <c r="B15" s="185" t="s">
        <v>1715</v>
      </c>
      <c r="C15" s="179">
        <v>224705</v>
      </c>
    </row>
    <row r="16" s="160" customFormat="1" ht="12" spans="1:3">
      <c r="A16" s="180" t="s">
        <v>1833</v>
      </c>
      <c r="B16" s="183" t="s">
        <v>1834</v>
      </c>
      <c r="C16" s="182">
        <v>206267</v>
      </c>
    </row>
    <row r="17" s="160" customFormat="1" ht="12" spans="1:3">
      <c r="A17" s="180" t="s">
        <v>1835</v>
      </c>
      <c r="B17" s="183" t="s">
        <v>1836</v>
      </c>
      <c r="C17" s="182">
        <v>109024</v>
      </c>
    </row>
    <row r="18" s="160" customFormat="1" ht="12" spans="1:3">
      <c r="A18" s="180" t="s">
        <v>1837</v>
      </c>
      <c r="B18" s="183" t="s">
        <v>898</v>
      </c>
      <c r="C18" s="182">
        <v>25415</v>
      </c>
    </row>
    <row r="19" s="160" customFormat="1" ht="12" spans="1:3">
      <c r="A19" s="180" t="s">
        <v>1838</v>
      </c>
      <c r="B19" s="181" t="s">
        <v>899</v>
      </c>
      <c r="C19" s="182">
        <v>25038</v>
      </c>
    </row>
    <row r="20" s="160" customFormat="1" ht="12" spans="1:3">
      <c r="A20" s="180" t="s">
        <v>1839</v>
      </c>
      <c r="B20" s="181" t="s">
        <v>1840</v>
      </c>
      <c r="C20" s="182">
        <v>406</v>
      </c>
    </row>
    <row r="21" s="160" customFormat="1" ht="12" spans="1:3">
      <c r="A21" s="180" t="s">
        <v>1841</v>
      </c>
      <c r="B21" s="183" t="s">
        <v>900</v>
      </c>
      <c r="C21" s="182">
        <v>46384</v>
      </c>
    </row>
    <row r="22" s="160" customFormat="1" ht="12" spans="1:3">
      <c r="A22" s="180" t="s">
        <v>1842</v>
      </c>
      <c r="B22" s="183" t="s">
        <v>1843</v>
      </c>
      <c r="C22" s="182">
        <v>100</v>
      </c>
    </row>
    <row r="23" s="160" customFormat="1" ht="12" spans="1:3">
      <c r="A23" s="180" t="s">
        <v>1844</v>
      </c>
      <c r="B23" s="181" t="s">
        <v>1845</v>
      </c>
      <c r="C23" s="182">
        <v>4553</v>
      </c>
    </row>
    <row r="24" s="161" customFormat="1" ht="12" spans="1:3">
      <c r="A24" s="180" t="s">
        <v>1846</v>
      </c>
      <c r="B24" s="183" t="s">
        <v>902</v>
      </c>
      <c r="C24" s="182">
        <v>2650</v>
      </c>
    </row>
    <row r="25" s="160" customFormat="1" ht="12" spans="1:3">
      <c r="A25" s="180" t="s">
        <v>1847</v>
      </c>
      <c r="B25" s="181" t="s">
        <v>903</v>
      </c>
      <c r="C25" s="182">
        <v>1903</v>
      </c>
    </row>
    <row r="26" s="160" customFormat="1" ht="12" spans="1:3">
      <c r="A26" s="180" t="s">
        <v>1848</v>
      </c>
      <c r="B26" s="183" t="s">
        <v>1849</v>
      </c>
      <c r="C26" s="182">
        <v>43</v>
      </c>
    </row>
    <row r="27" s="161" customFormat="1" ht="12" spans="1:3">
      <c r="A27" s="180" t="s">
        <v>1850</v>
      </c>
      <c r="B27" s="184" t="s">
        <v>904</v>
      </c>
      <c r="C27" s="182">
        <v>43</v>
      </c>
    </row>
    <row r="28" s="160" customFormat="1" ht="12" spans="1:3">
      <c r="A28" s="180" t="s">
        <v>1851</v>
      </c>
      <c r="B28" s="181" t="s">
        <v>1827</v>
      </c>
      <c r="C28" s="182">
        <v>13743</v>
      </c>
    </row>
    <row r="29" s="160" customFormat="1" ht="12" spans="1:3">
      <c r="A29" s="180" t="s">
        <v>1852</v>
      </c>
      <c r="B29" s="183" t="s">
        <v>906</v>
      </c>
      <c r="C29" s="182">
        <v>11123</v>
      </c>
    </row>
    <row r="30" s="160" customFormat="1" ht="12" spans="1:3">
      <c r="A30" s="180" t="s">
        <v>1853</v>
      </c>
      <c r="B30" s="183" t="s">
        <v>1854</v>
      </c>
      <c r="C30" s="182">
        <v>2620</v>
      </c>
    </row>
    <row r="31" s="160" customFormat="1" ht="12" spans="1:3">
      <c r="A31" s="177">
        <v>213</v>
      </c>
      <c r="B31" s="185" t="s">
        <v>1717</v>
      </c>
      <c r="C31" s="179">
        <v>9133</v>
      </c>
    </row>
    <row r="32" s="160" customFormat="1" ht="12" spans="1:3">
      <c r="A32" s="180" t="s">
        <v>1855</v>
      </c>
      <c r="B32" s="183" t="s">
        <v>1856</v>
      </c>
      <c r="C32" s="182">
        <v>81</v>
      </c>
    </row>
    <row r="33" s="160" customFormat="1" ht="12" spans="1:3">
      <c r="A33" s="180" t="s">
        <v>1857</v>
      </c>
      <c r="B33" s="181" t="s">
        <v>909</v>
      </c>
      <c r="C33" s="182">
        <v>81</v>
      </c>
    </row>
    <row r="34" s="160" customFormat="1" ht="12" spans="1:3">
      <c r="A34" s="180" t="s">
        <v>1858</v>
      </c>
      <c r="B34" s="183" t="s">
        <v>1859</v>
      </c>
      <c r="C34" s="182">
        <v>281</v>
      </c>
    </row>
    <row r="35" s="160" customFormat="1" ht="12" spans="1:3">
      <c r="A35" s="180" t="s">
        <v>1860</v>
      </c>
      <c r="B35" s="183" t="s">
        <v>908</v>
      </c>
      <c r="C35" s="182">
        <v>159</v>
      </c>
    </row>
    <row r="36" s="160" customFormat="1" ht="12" spans="1:3">
      <c r="A36" s="180" t="s">
        <v>1861</v>
      </c>
      <c r="B36" s="181" t="s">
        <v>909</v>
      </c>
      <c r="C36" s="182">
        <v>122</v>
      </c>
    </row>
    <row r="37" s="160" customFormat="1" ht="12" spans="1:3">
      <c r="A37" s="180" t="s">
        <v>1862</v>
      </c>
      <c r="B37" s="183" t="s">
        <v>1863</v>
      </c>
      <c r="C37" s="182">
        <v>166</v>
      </c>
    </row>
    <row r="38" s="160" customFormat="1" ht="12" spans="1:3">
      <c r="A38" s="180" t="s">
        <v>1864</v>
      </c>
      <c r="B38" s="184" t="s">
        <v>909</v>
      </c>
      <c r="C38" s="182">
        <v>166</v>
      </c>
    </row>
    <row r="39" s="160" customFormat="1" ht="12" spans="1:3">
      <c r="A39" s="180" t="s">
        <v>1865</v>
      </c>
      <c r="B39" s="181" t="s">
        <v>1827</v>
      </c>
      <c r="C39" s="182">
        <v>8604</v>
      </c>
    </row>
    <row r="40" s="160" customFormat="1" ht="12" spans="1:3">
      <c r="A40" s="180" t="s">
        <v>1866</v>
      </c>
      <c r="B40" s="183" t="s">
        <v>910</v>
      </c>
      <c r="C40" s="182">
        <v>8604</v>
      </c>
    </row>
    <row r="41" s="160" customFormat="1" ht="12" spans="1:3">
      <c r="A41" s="177">
        <v>215</v>
      </c>
      <c r="B41" s="185" t="s">
        <v>1721</v>
      </c>
      <c r="C41" s="179">
        <v>3289</v>
      </c>
    </row>
    <row r="42" s="160" customFormat="1" ht="12" spans="1:3">
      <c r="A42" s="180" t="s">
        <v>1867</v>
      </c>
      <c r="B42" s="183" t="s">
        <v>1827</v>
      </c>
      <c r="C42" s="182">
        <v>3289</v>
      </c>
    </row>
    <row r="43" s="160" customFormat="1" ht="12" spans="1:3">
      <c r="A43" s="180" t="s">
        <v>1868</v>
      </c>
      <c r="B43" s="183" t="s">
        <v>911</v>
      </c>
      <c r="C43" s="182">
        <v>3289</v>
      </c>
    </row>
    <row r="44" s="160" customFormat="1" ht="12" spans="1:3">
      <c r="A44" s="177">
        <v>221</v>
      </c>
      <c r="B44" s="186" t="s">
        <v>1729</v>
      </c>
      <c r="C44" s="179">
        <v>848</v>
      </c>
    </row>
    <row r="45" s="160" customFormat="1" ht="12" spans="1:3">
      <c r="A45" s="180" t="s">
        <v>1869</v>
      </c>
      <c r="B45" s="183" t="s">
        <v>1827</v>
      </c>
      <c r="C45" s="182">
        <v>848</v>
      </c>
    </row>
    <row r="46" s="160" customFormat="1" ht="12" spans="1:3">
      <c r="A46" s="180" t="s">
        <v>1870</v>
      </c>
      <c r="B46" s="183" t="s">
        <v>912</v>
      </c>
      <c r="C46" s="182">
        <v>848</v>
      </c>
    </row>
    <row r="47" s="160" customFormat="1" ht="12" spans="1:3">
      <c r="A47" s="177">
        <v>229</v>
      </c>
      <c r="B47" s="185" t="s">
        <v>920</v>
      </c>
      <c r="C47" s="179">
        <v>18973</v>
      </c>
    </row>
    <row r="48" s="160" customFormat="1" ht="12" spans="1:3">
      <c r="A48" s="180" t="s">
        <v>1871</v>
      </c>
      <c r="B48" s="183" t="s">
        <v>1872</v>
      </c>
      <c r="C48" s="182">
        <v>3971</v>
      </c>
    </row>
    <row r="49" s="160" customFormat="1" ht="12" spans="1:3">
      <c r="A49" s="180" t="s">
        <v>1873</v>
      </c>
      <c r="B49" s="184" t="s">
        <v>915</v>
      </c>
      <c r="C49" s="182">
        <v>1294</v>
      </c>
    </row>
    <row r="50" s="160" customFormat="1" ht="12" spans="1:3">
      <c r="A50" s="180" t="s">
        <v>1874</v>
      </c>
      <c r="B50" s="181" t="s">
        <v>916</v>
      </c>
      <c r="C50" s="182">
        <v>2098</v>
      </c>
    </row>
    <row r="51" s="160" customFormat="1" ht="12" spans="1:3">
      <c r="A51" s="180" t="s">
        <v>1875</v>
      </c>
      <c r="B51" s="183" t="s">
        <v>917</v>
      </c>
      <c r="C51" s="182">
        <v>438</v>
      </c>
    </row>
    <row r="52" s="160" customFormat="1" ht="12" spans="1:3">
      <c r="A52" s="180" t="s">
        <v>1876</v>
      </c>
      <c r="B52" s="184" t="s">
        <v>918</v>
      </c>
      <c r="C52" s="187">
        <v>136</v>
      </c>
    </row>
    <row r="53" s="160" customFormat="1" ht="12" spans="1:3">
      <c r="A53" s="180" t="s">
        <v>1877</v>
      </c>
      <c r="B53" s="184" t="s">
        <v>919</v>
      </c>
      <c r="C53" s="187">
        <v>6</v>
      </c>
    </row>
    <row r="54" s="160" customFormat="1" ht="12" spans="1:3">
      <c r="A54" s="180" t="s">
        <v>1878</v>
      </c>
      <c r="B54" s="184" t="s">
        <v>1827</v>
      </c>
      <c r="C54" s="187">
        <v>15002</v>
      </c>
    </row>
    <row r="55" s="160" customFormat="1" ht="12" spans="1:3">
      <c r="A55" s="180" t="s">
        <v>1879</v>
      </c>
      <c r="B55" s="184" t="s">
        <v>920</v>
      </c>
      <c r="C55" s="187">
        <v>15002</v>
      </c>
    </row>
    <row r="56" s="160" customFormat="1" ht="12" spans="1:3">
      <c r="A56" s="177">
        <v>232</v>
      </c>
      <c r="B56" s="178" t="s">
        <v>1880</v>
      </c>
      <c r="C56" s="176">
        <v>62059</v>
      </c>
    </row>
    <row r="57" s="160" customFormat="1" ht="12" spans="1:3">
      <c r="A57" s="180" t="s">
        <v>1881</v>
      </c>
      <c r="B57" s="184" t="s">
        <v>1882</v>
      </c>
      <c r="C57" s="187">
        <v>62059</v>
      </c>
    </row>
    <row r="58" s="160" customFormat="1" ht="12" spans="1:3">
      <c r="A58" s="188" t="s">
        <v>1883</v>
      </c>
      <c r="B58" s="189" t="s">
        <v>923</v>
      </c>
      <c r="C58" s="190">
        <v>62059</v>
      </c>
    </row>
  </sheetData>
  <autoFilter ref="A6:C58">
    <extLst/>
  </autoFilter>
  <mergeCells count="3">
    <mergeCell ref="A2:C2"/>
    <mergeCell ref="A3:C3"/>
    <mergeCell ref="A6:B6"/>
  </mergeCells>
  <printOptions horizontalCentered="1"/>
  <pageMargins left="0.393055555555556" right="0.393055555555556" top="0.275" bottom="0.314583333333333" header="0.236111111111111" footer="0.156944444444444"/>
  <pageSetup paperSize="9" firstPageNumber="52" fitToHeight="0" orientation="portrait" useFirstPageNumber="1" horizontalDpi="600"/>
  <headerFooter>
    <oddFooter>&amp;C— &amp;P —</oddFooter>
    <evenFooter>&amp;L— &amp;P —</even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S117"/>
  <sheetViews>
    <sheetView workbookViewId="0">
      <selection activeCell="F12" sqref="F12"/>
    </sheetView>
  </sheetViews>
  <sheetFormatPr defaultColWidth="9" defaultRowHeight="14.25"/>
  <cols>
    <col min="1" max="1" width="36.75" style="113" customWidth="1"/>
    <col min="2" max="2" width="13.4416666666667" style="117" customWidth="1"/>
    <col min="3" max="3" width="30.5083333333333" style="113" customWidth="1"/>
    <col min="4" max="4" width="10.5083333333333" style="117" customWidth="1"/>
    <col min="5" max="5" width="9" style="113"/>
    <col min="6" max="6" width="44.8833333333333" style="113" hidden="1" customWidth="1"/>
    <col min="7" max="7" width="11.6333333333333" style="113" hidden="1" customWidth="1"/>
    <col min="8" max="8" width="22.5083333333333" style="113" hidden="1" customWidth="1"/>
    <col min="9" max="9" width="11.6333333333333" style="113" hidden="1" customWidth="1"/>
    <col min="10" max="227" width="9" style="113"/>
    <col min="228" max="16384" width="9" style="56"/>
  </cols>
  <sheetData>
    <row r="1" ht="18.75" spans="1:1">
      <c r="A1" s="118" t="s">
        <v>1884</v>
      </c>
    </row>
    <row r="2" s="113" customFormat="1" ht="35" customHeight="1" spans="1:4">
      <c r="A2" s="119" t="s">
        <v>1885</v>
      </c>
      <c r="B2" s="120"/>
      <c r="C2" s="119"/>
      <c r="D2" s="120"/>
    </row>
    <row r="3" s="114" customFormat="1" ht="18" customHeight="1" spans="1:227">
      <c r="A3" s="121" t="s">
        <v>1</v>
      </c>
      <c r="B3" s="122"/>
      <c r="C3" s="121"/>
      <c r="D3" s="123" t="s">
        <v>2</v>
      </c>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row>
    <row r="4" s="115" customFormat="1" ht="21" customHeight="1" spans="1:4">
      <c r="A4" s="125" t="s">
        <v>931</v>
      </c>
      <c r="B4" s="126"/>
      <c r="C4" s="125" t="s">
        <v>459</v>
      </c>
      <c r="D4" s="126"/>
    </row>
    <row r="5" s="116" customFormat="1" ht="21" customHeight="1" spans="1:4">
      <c r="A5" s="127" t="s">
        <v>77</v>
      </c>
      <c r="B5" s="128" t="s">
        <v>1193</v>
      </c>
      <c r="C5" s="127" t="s">
        <v>77</v>
      </c>
      <c r="D5" s="128" t="s">
        <v>1193</v>
      </c>
    </row>
    <row r="6" s="116" customFormat="1" ht="18" customHeight="1" spans="1:7">
      <c r="A6" s="129" t="s">
        <v>1886</v>
      </c>
      <c r="B6" s="130">
        <f>B7+B49+B50+B57+B54+B55+B56</f>
        <v>1168203</v>
      </c>
      <c r="C6" s="129" t="s">
        <v>1887</v>
      </c>
      <c r="D6" s="130">
        <f>D7+D10</f>
        <v>147656</v>
      </c>
      <c r="F6" s="131" t="s">
        <v>310</v>
      </c>
      <c r="G6" s="132">
        <v>301872.25</v>
      </c>
    </row>
    <row r="7" s="116" customFormat="1" ht="18" customHeight="1" spans="1:8">
      <c r="A7" s="133" t="s">
        <v>160</v>
      </c>
      <c r="B7" s="134">
        <f>B8+B15+B38</f>
        <v>366573</v>
      </c>
      <c r="C7" s="133" t="s">
        <v>934</v>
      </c>
      <c r="D7" s="134">
        <f>D8+D9</f>
        <v>55226</v>
      </c>
      <c r="F7" s="131" t="s">
        <v>311</v>
      </c>
      <c r="G7" s="131">
        <v>280459.25</v>
      </c>
      <c r="H7" s="135">
        <f>G7-G8</f>
        <v>252956.25</v>
      </c>
    </row>
    <row r="8" s="116" customFormat="1" ht="18" customHeight="1" spans="1:7">
      <c r="A8" s="133" t="s">
        <v>935</v>
      </c>
      <c r="B8" s="134">
        <f>SUM(B9:B14)</f>
        <v>27503</v>
      </c>
      <c r="C8" s="136" t="s">
        <v>936</v>
      </c>
      <c r="D8" s="137">
        <v>7170</v>
      </c>
      <c r="F8" s="131" t="s">
        <v>312</v>
      </c>
      <c r="G8" s="132">
        <v>27503</v>
      </c>
    </row>
    <row r="9" s="116" customFormat="1" ht="18" customHeight="1" spans="1:7">
      <c r="A9" s="138" t="s">
        <v>1888</v>
      </c>
      <c r="B9" s="137">
        <v>1657</v>
      </c>
      <c r="C9" s="136" t="s">
        <v>938</v>
      </c>
      <c r="D9" s="137">
        <v>48056</v>
      </c>
      <c r="F9" s="131" t="s">
        <v>313</v>
      </c>
      <c r="G9" s="132">
        <v>50937</v>
      </c>
    </row>
    <row r="10" s="116" customFormat="1" ht="18" customHeight="1" spans="1:7">
      <c r="A10" s="138" t="s">
        <v>1889</v>
      </c>
      <c r="B10" s="137"/>
      <c r="C10" s="139" t="s">
        <v>238</v>
      </c>
      <c r="D10" s="140">
        <f>D11+D29</f>
        <v>92430</v>
      </c>
      <c r="F10" s="131" t="s">
        <v>314</v>
      </c>
      <c r="G10" s="132">
        <v>35717</v>
      </c>
    </row>
    <row r="11" s="116" customFormat="1" ht="18" customHeight="1" spans="1:7">
      <c r="A11" s="138" t="s">
        <v>1890</v>
      </c>
      <c r="B11" s="137">
        <v>12160</v>
      </c>
      <c r="C11" s="141" t="s">
        <v>1891</v>
      </c>
      <c r="D11" s="142">
        <f>SUM(D12:D28)</f>
        <v>62622</v>
      </c>
      <c r="F11" s="131" t="s">
        <v>315</v>
      </c>
      <c r="G11" s="132">
        <v>5547</v>
      </c>
    </row>
    <row r="12" s="113" customFormat="1" ht="18" customHeight="1" spans="1:7">
      <c r="A12" s="138" t="s">
        <v>1892</v>
      </c>
      <c r="B12" s="137">
        <v>1018</v>
      </c>
      <c r="C12" s="141" t="s">
        <v>1893</v>
      </c>
      <c r="D12" s="143"/>
      <c r="F12" s="124" t="s">
        <v>316</v>
      </c>
      <c r="G12" s="144">
        <v>936</v>
      </c>
    </row>
    <row r="13" s="113" customFormat="1" ht="18" customHeight="1" spans="1:7">
      <c r="A13" s="138" t="s">
        <v>1894</v>
      </c>
      <c r="B13" s="137">
        <v>12668</v>
      </c>
      <c r="C13" s="141" t="s">
        <v>1895</v>
      </c>
      <c r="D13" s="143"/>
      <c r="F13" s="124" t="s">
        <v>317</v>
      </c>
      <c r="G13" s="144">
        <v>1259</v>
      </c>
    </row>
    <row r="14" s="113" customFormat="1" ht="18" customHeight="1" spans="1:7">
      <c r="A14" s="138" t="s">
        <v>1896</v>
      </c>
      <c r="B14" s="137"/>
      <c r="C14" s="141" t="s">
        <v>1897</v>
      </c>
      <c r="D14" s="142">
        <v>62622</v>
      </c>
      <c r="F14" s="124" t="s">
        <v>318</v>
      </c>
      <c r="G14" s="144">
        <v>20</v>
      </c>
    </row>
    <row r="15" s="113" customFormat="1" ht="18" customHeight="1" spans="1:7">
      <c r="A15" s="129" t="s">
        <v>946</v>
      </c>
      <c r="B15" s="137">
        <f>SUM(B16:B37)</f>
        <v>292179</v>
      </c>
      <c r="C15" s="141" t="s">
        <v>1898</v>
      </c>
      <c r="D15" s="142"/>
      <c r="F15" s="124" t="s">
        <v>319</v>
      </c>
      <c r="G15" s="144">
        <v>2531</v>
      </c>
    </row>
    <row r="16" s="113" customFormat="1" ht="18" customHeight="1" spans="1:7">
      <c r="A16" s="145" t="s">
        <v>1899</v>
      </c>
      <c r="B16" s="137">
        <v>75275</v>
      </c>
      <c r="C16" s="141" t="s">
        <v>1900</v>
      </c>
      <c r="D16" s="142"/>
      <c r="F16" s="124" t="s">
        <v>320</v>
      </c>
      <c r="G16" s="144">
        <v>19539</v>
      </c>
    </row>
    <row r="17" s="113" customFormat="1" ht="18" customHeight="1" spans="1:7">
      <c r="A17" s="146" t="s">
        <v>1901</v>
      </c>
      <c r="B17" s="137">
        <v>51665</v>
      </c>
      <c r="C17" s="141" t="s">
        <v>1902</v>
      </c>
      <c r="D17" s="142"/>
      <c r="F17" s="124" t="s">
        <v>321</v>
      </c>
      <c r="G17" s="124"/>
    </row>
    <row r="18" s="113" customFormat="1" ht="18" customHeight="1" spans="1:7">
      <c r="A18" s="147" t="s">
        <v>1903</v>
      </c>
      <c r="B18" s="137">
        <v>7331</v>
      </c>
      <c r="C18" s="141" t="s">
        <v>1904</v>
      </c>
      <c r="D18" s="142"/>
      <c r="F18" s="124" t="s">
        <v>322</v>
      </c>
      <c r="G18" s="124">
        <v>136122.25</v>
      </c>
    </row>
    <row r="19" s="113" customFormat="1" ht="18" customHeight="1" spans="1:7">
      <c r="A19" s="147" t="s">
        <v>1905</v>
      </c>
      <c r="B19" s="137"/>
      <c r="C19" s="141" t="s">
        <v>1906</v>
      </c>
      <c r="D19" s="142"/>
      <c r="F19" s="124" t="s">
        <v>323</v>
      </c>
      <c r="G19" s="144">
        <v>18204</v>
      </c>
    </row>
    <row r="20" s="113" customFormat="1" ht="18" customHeight="1" spans="1:7">
      <c r="A20" s="147" t="s">
        <v>1907</v>
      </c>
      <c r="B20" s="137"/>
      <c r="C20" s="141" t="s">
        <v>1908</v>
      </c>
      <c r="D20" s="142"/>
      <c r="F20" s="124" t="s">
        <v>324</v>
      </c>
      <c r="G20" s="144">
        <v>582</v>
      </c>
    </row>
    <row r="21" s="113" customFormat="1" ht="18" customHeight="1" spans="1:7">
      <c r="A21" s="147" t="s">
        <v>1909</v>
      </c>
      <c r="B21" s="137">
        <v>1259</v>
      </c>
      <c r="C21" s="141" t="s">
        <v>1910</v>
      </c>
      <c r="D21" s="142"/>
      <c r="F21" s="124" t="s">
        <v>325</v>
      </c>
      <c r="G21" s="144">
        <v>39681.82</v>
      </c>
    </row>
    <row r="22" s="113" customFormat="1" ht="18" customHeight="1" spans="1:7">
      <c r="A22" s="147" t="s">
        <v>1911</v>
      </c>
      <c r="B22" s="137"/>
      <c r="C22" s="141" t="s">
        <v>1912</v>
      </c>
      <c r="D22" s="142"/>
      <c r="F22" s="124" t="s">
        <v>326</v>
      </c>
      <c r="G22" s="144">
        <v>18661</v>
      </c>
    </row>
    <row r="23" s="113" customFormat="1" ht="18" customHeight="1" spans="1:7">
      <c r="A23" s="147" t="s">
        <v>1913</v>
      </c>
      <c r="B23" s="137"/>
      <c r="C23" s="141" t="s">
        <v>1914</v>
      </c>
      <c r="D23" s="142"/>
      <c r="F23" s="124" t="s">
        <v>327</v>
      </c>
      <c r="G23" s="144">
        <v>158</v>
      </c>
    </row>
    <row r="24" s="113" customFormat="1" ht="18" customHeight="1" spans="1:7">
      <c r="A24" s="147" t="s">
        <v>1915</v>
      </c>
      <c r="B24" s="137">
        <v>2531</v>
      </c>
      <c r="C24" s="141" t="s">
        <v>1916</v>
      </c>
      <c r="D24" s="142"/>
      <c r="F24" s="124" t="s">
        <v>328</v>
      </c>
      <c r="G24" s="144">
        <v>14973</v>
      </c>
    </row>
    <row r="25" s="113" customFormat="1" ht="18" customHeight="1" spans="1:7">
      <c r="A25" s="147" t="s">
        <v>1917</v>
      </c>
      <c r="B25" s="137">
        <v>19539</v>
      </c>
      <c r="C25" s="141" t="s">
        <v>1918</v>
      </c>
      <c r="D25" s="142"/>
      <c r="F25" s="124" t="s">
        <v>329</v>
      </c>
      <c r="G25" s="144">
        <v>25958.65</v>
      </c>
    </row>
    <row r="26" s="113" customFormat="1" ht="18" customHeight="1" spans="1:7">
      <c r="A26" s="147" t="s">
        <v>1919</v>
      </c>
      <c r="B26" s="137">
        <v>4491</v>
      </c>
      <c r="C26" s="141" t="s">
        <v>1920</v>
      </c>
      <c r="D26" s="142"/>
      <c r="F26" s="124" t="s">
        <v>330</v>
      </c>
      <c r="G26" s="144">
        <v>2834</v>
      </c>
    </row>
    <row r="27" s="113" customFormat="1" ht="18" customHeight="1" spans="1:7">
      <c r="A27" s="147" t="s">
        <v>1921</v>
      </c>
      <c r="B27" s="137">
        <v>3181</v>
      </c>
      <c r="C27" s="141" t="s">
        <v>1922</v>
      </c>
      <c r="D27" s="142"/>
      <c r="F27" s="124" t="s">
        <v>331</v>
      </c>
      <c r="G27" s="144">
        <v>14789.78</v>
      </c>
    </row>
    <row r="28" s="113" customFormat="1" ht="18" customHeight="1" spans="1:7">
      <c r="A28" s="147" t="s">
        <v>1923</v>
      </c>
      <c r="B28" s="137">
        <v>16889</v>
      </c>
      <c r="C28" s="141" t="s">
        <v>1924</v>
      </c>
      <c r="D28" s="142"/>
      <c r="F28" s="124" t="s">
        <v>332</v>
      </c>
      <c r="G28" s="144">
        <v>280</v>
      </c>
    </row>
    <row r="29" s="113" customFormat="1" ht="18" customHeight="1" spans="1:7">
      <c r="A29" s="148" t="s">
        <v>1925</v>
      </c>
      <c r="B29" s="137">
        <v>915</v>
      </c>
      <c r="C29" s="141" t="s">
        <v>1926</v>
      </c>
      <c r="D29" s="142">
        <f>SUM(D30:D44)</f>
        <v>29808</v>
      </c>
      <c r="F29" s="124" t="s">
        <v>333</v>
      </c>
      <c r="G29" s="144">
        <v>348</v>
      </c>
    </row>
    <row r="30" s="113" customFormat="1" ht="18" customHeight="1" spans="1:9">
      <c r="A30" s="148" t="s">
        <v>1927</v>
      </c>
      <c r="B30" s="137">
        <v>18318</v>
      </c>
      <c r="C30" s="141" t="s">
        <v>1928</v>
      </c>
      <c r="D30" s="142">
        <v>351</v>
      </c>
      <c r="F30" s="124" t="s">
        <v>1929</v>
      </c>
      <c r="G30" s="144">
        <v>21413</v>
      </c>
      <c r="H30" s="56"/>
      <c r="I30" s="56"/>
    </row>
    <row r="31" s="113" customFormat="1" ht="18" customHeight="1" spans="1:9">
      <c r="A31" s="148" t="s">
        <v>1930</v>
      </c>
      <c r="B31" s="137">
        <v>24703</v>
      </c>
      <c r="C31" s="141" t="s">
        <v>1931</v>
      </c>
      <c r="D31" s="142"/>
      <c r="H31" s="56"/>
      <c r="I31" s="56"/>
    </row>
    <row r="32" s="113" customFormat="1" ht="18" customHeight="1" spans="1:9">
      <c r="A32" s="148" t="s">
        <v>1932</v>
      </c>
      <c r="B32" s="137">
        <v>1383</v>
      </c>
      <c r="C32" s="141" t="s">
        <v>1920</v>
      </c>
      <c r="D32" s="142">
        <v>108</v>
      </c>
      <c r="H32" s="56"/>
      <c r="I32" s="56"/>
    </row>
    <row r="33" s="113" customFormat="1" ht="18" customHeight="1" spans="1:9">
      <c r="A33" s="148" t="s">
        <v>1933</v>
      </c>
      <c r="B33" s="137">
        <v>24084</v>
      </c>
      <c r="C33" s="141" t="s">
        <v>1934</v>
      </c>
      <c r="D33" s="143"/>
      <c r="H33" s="56"/>
      <c r="I33" s="56"/>
    </row>
    <row r="34" s="113" customFormat="1" ht="18" customHeight="1" spans="1:9">
      <c r="A34" s="148" t="s">
        <v>1935</v>
      </c>
      <c r="B34" s="137">
        <v>16646</v>
      </c>
      <c r="C34" s="141" t="s">
        <v>1936</v>
      </c>
      <c r="D34" s="142">
        <v>291</v>
      </c>
      <c r="H34" s="56"/>
      <c r="I34" s="56"/>
    </row>
    <row r="35" s="113" customFormat="1" ht="18" customHeight="1" spans="1:9">
      <c r="A35" s="148" t="s">
        <v>1937</v>
      </c>
      <c r="B35" s="137">
        <v>23454</v>
      </c>
      <c r="C35" s="141" t="s">
        <v>1938</v>
      </c>
      <c r="D35" s="142">
        <v>86</v>
      </c>
      <c r="H35" s="56"/>
      <c r="I35" s="56"/>
    </row>
    <row r="36" s="113" customFormat="1" ht="18" customHeight="1" spans="1:9">
      <c r="A36" s="147" t="s">
        <v>1939</v>
      </c>
      <c r="B36" s="137">
        <v>214</v>
      </c>
      <c r="C36" s="141" t="s">
        <v>1922</v>
      </c>
      <c r="D36" s="142"/>
      <c r="H36" s="56"/>
      <c r="I36" s="56"/>
    </row>
    <row r="37" s="113" customFormat="1" ht="18" customHeight="1" spans="1:9">
      <c r="A37" s="148" t="s">
        <v>1940</v>
      </c>
      <c r="B37" s="137">
        <v>301</v>
      </c>
      <c r="C37" s="141" t="s">
        <v>1941</v>
      </c>
      <c r="D37" s="142">
        <v>759</v>
      </c>
      <c r="H37" s="56"/>
      <c r="I37" s="56"/>
    </row>
    <row r="38" s="113" customFormat="1" ht="18" customHeight="1" spans="1:9">
      <c r="A38" s="149" t="s">
        <v>984</v>
      </c>
      <c r="B38" s="137">
        <f>SUM(B39:B48)</f>
        <v>46891</v>
      </c>
      <c r="C38" s="141" t="s">
        <v>1942</v>
      </c>
      <c r="D38" s="142">
        <v>9</v>
      </c>
      <c r="H38" s="56"/>
      <c r="I38" s="56"/>
    </row>
    <row r="39" s="113" customFormat="1" ht="18" customHeight="1" spans="1:9">
      <c r="A39" s="148" t="s">
        <v>1943</v>
      </c>
      <c r="B39" s="137">
        <v>19</v>
      </c>
      <c r="C39" s="141" t="s">
        <v>1944</v>
      </c>
      <c r="D39" s="142">
        <f>21884</f>
        <v>21884</v>
      </c>
      <c r="G39" s="56" t="s">
        <v>1696</v>
      </c>
      <c r="H39" s="56" t="s">
        <v>1697</v>
      </c>
      <c r="I39" s="156">
        <v>40</v>
      </c>
    </row>
    <row r="40" s="113" customFormat="1" ht="18" customHeight="1" spans="1:9">
      <c r="A40" s="148" t="s">
        <v>1945</v>
      </c>
      <c r="B40" s="137">
        <v>685</v>
      </c>
      <c r="C40" s="141" t="s">
        <v>1946</v>
      </c>
      <c r="D40" s="142"/>
      <c r="G40" s="56" t="s">
        <v>1700</v>
      </c>
      <c r="H40" s="56" t="s">
        <v>1701</v>
      </c>
      <c r="I40" s="156">
        <v>24</v>
      </c>
    </row>
    <row r="41" s="113" customFormat="1" ht="18" customHeight="1" spans="1:9">
      <c r="A41" s="148" t="s">
        <v>1947</v>
      </c>
      <c r="B41" s="137">
        <v>20711</v>
      </c>
      <c r="C41" s="141" t="s">
        <v>1948</v>
      </c>
      <c r="D41" s="142"/>
      <c r="G41" s="56" t="s">
        <v>1712</v>
      </c>
      <c r="H41" s="56" t="s">
        <v>1713</v>
      </c>
      <c r="I41" s="156">
        <v>4123.56</v>
      </c>
    </row>
    <row r="42" s="113" customFormat="1" ht="18" customHeight="1" spans="1:9">
      <c r="A42" s="148" t="s">
        <v>1949</v>
      </c>
      <c r="B42" s="137">
        <v>5158</v>
      </c>
      <c r="C42" s="141" t="s">
        <v>1950</v>
      </c>
      <c r="D42" s="142">
        <v>4134</v>
      </c>
      <c r="G42" s="56" t="s">
        <v>1716</v>
      </c>
      <c r="H42" s="56" t="s">
        <v>1717</v>
      </c>
      <c r="I42" s="156">
        <v>12303</v>
      </c>
    </row>
    <row r="43" s="113" customFormat="1" ht="18" customHeight="1" spans="1:9">
      <c r="A43" s="148" t="s">
        <v>1951</v>
      </c>
      <c r="B43" s="137">
        <v>6911</v>
      </c>
      <c r="C43" s="141" t="s">
        <v>1952</v>
      </c>
      <c r="D43" s="142">
        <v>162</v>
      </c>
      <c r="G43" s="56" t="s">
        <v>1718</v>
      </c>
      <c r="H43" s="56" t="s">
        <v>1719</v>
      </c>
      <c r="I43" s="156">
        <v>148</v>
      </c>
    </row>
    <row r="44" s="113" customFormat="1" ht="18" customHeight="1" spans="1:9">
      <c r="A44" s="148" t="s">
        <v>1953</v>
      </c>
      <c r="B44" s="137">
        <v>11207</v>
      </c>
      <c r="C44" s="141" t="s">
        <v>1954</v>
      </c>
      <c r="D44" s="150">
        <v>2024</v>
      </c>
      <c r="G44" s="56" t="s">
        <v>1720</v>
      </c>
      <c r="H44" s="56" t="s">
        <v>1721</v>
      </c>
      <c r="I44" s="156">
        <v>2160</v>
      </c>
    </row>
    <row r="45" s="113" customFormat="1" ht="18" customHeight="1" spans="1:9">
      <c r="A45" s="148" t="s">
        <v>1955</v>
      </c>
      <c r="B45" s="137">
        <v>1000</v>
      </c>
      <c r="C45" s="151"/>
      <c r="D45" s="152"/>
      <c r="G45" s="56" t="s">
        <v>1722</v>
      </c>
      <c r="H45" s="56" t="s">
        <v>1723</v>
      </c>
      <c r="I45" s="156">
        <v>580</v>
      </c>
    </row>
    <row r="46" s="113" customFormat="1" ht="18" customHeight="1" spans="1:9">
      <c r="A46" s="148" t="s">
        <v>1956</v>
      </c>
      <c r="B46" s="137">
        <v>50</v>
      </c>
      <c r="C46" s="151"/>
      <c r="D46" s="152"/>
      <c r="G46" s="56" t="s">
        <v>1732</v>
      </c>
      <c r="H46" s="56" t="s">
        <v>1733</v>
      </c>
      <c r="I46" s="156">
        <v>2034.28</v>
      </c>
    </row>
    <row r="47" s="113" customFormat="1" ht="18" customHeight="1" spans="1:9">
      <c r="A47" s="148" t="s">
        <v>1957</v>
      </c>
      <c r="B47" s="137">
        <v>540</v>
      </c>
      <c r="C47" s="151"/>
      <c r="D47" s="152"/>
      <c r="G47" s="56" t="s">
        <v>1958</v>
      </c>
      <c r="H47" s="56"/>
      <c r="I47" s="156">
        <v>21412.84</v>
      </c>
    </row>
    <row r="48" s="113" customFormat="1" ht="18" customHeight="1" spans="1:9">
      <c r="A48" s="148" t="s">
        <v>1959</v>
      </c>
      <c r="B48" s="137">
        <v>610</v>
      </c>
      <c r="C48" s="151"/>
      <c r="D48" s="152"/>
      <c r="H48" s="56"/>
      <c r="I48" s="56"/>
    </row>
    <row r="49" s="113" customFormat="1" ht="18" customHeight="1" spans="1:9">
      <c r="A49" s="129" t="s">
        <v>1960</v>
      </c>
      <c r="B49" s="137">
        <v>173358</v>
      </c>
      <c r="C49" s="153"/>
      <c r="D49" s="137"/>
      <c r="F49" s="124" t="s">
        <v>335</v>
      </c>
      <c r="G49" s="144">
        <v>186480</v>
      </c>
      <c r="H49" s="56"/>
      <c r="I49" s="56"/>
    </row>
    <row r="50" s="113" customFormat="1" ht="18" customHeight="1" spans="1:9">
      <c r="A50" s="129" t="s">
        <v>1005</v>
      </c>
      <c r="B50" s="137">
        <f>B51+B52</f>
        <v>146142</v>
      </c>
      <c r="C50" s="153"/>
      <c r="D50" s="137"/>
      <c r="F50" s="124" t="s">
        <v>336</v>
      </c>
      <c r="G50" s="124">
        <v>-207200</v>
      </c>
      <c r="H50" s="56"/>
      <c r="I50" s="56"/>
    </row>
    <row r="51" s="113" customFormat="1" ht="18" customHeight="1" spans="1:9">
      <c r="A51" s="138" t="s">
        <v>1009</v>
      </c>
      <c r="B51" s="137">
        <v>111142</v>
      </c>
      <c r="C51" s="153"/>
      <c r="D51" s="137"/>
      <c r="F51" s="124" t="s">
        <v>337</v>
      </c>
      <c r="G51" s="144">
        <v>180141.18</v>
      </c>
      <c r="H51" s="56"/>
      <c r="I51" s="56"/>
    </row>
    <row r="52" s="113" customFormat="1" ht="18" customHeight="1" spans="1:7">
      <c r="A52" s="138" t="s">
        <v>1010</v>
      </c>
      <c r="B52" s="137">
        <v>35000</v>
      </c>
      <c r="C52" s="153"/>
      <c r="D52" s="137"/>
      <c r="F52" s="124" t="s">
        <v>338</v>
      </c>
      <c r="G52" s="144">
        <v>133748</v>
      </c>
    </row>
    <row r="53" s="113" customFormat="1" ht="18" customHeight="1" spans="1:7">
      <c r="A53" s="138" t="s">
        <v>1012</v>
      </c>
      <c r="B53" s="137"/>
      <c r="C53" s="153"/>
      <c r="D53" s="137"/>
      <c r="F53" s="124" t="s">
        <v>339</v>
      </c>
      <c r="G53" s="144">
        <v>105000</v>
      </c>
    </row>
    <row r="54" s="113" customFormat="1" ht="18" customHeight="1" spans="1:7">
      <c r="A54" s="129" t="s">
        <v>1961</v>
      </c>
      <c r="B54" s="137"/>
      <c r="C54" s="153"/>
      <c r="D54" s="137"/>
      <c r="F54" s="124" t="s">
        <v>340</v>
      </c>
      <c r="G54" s="144">
        <v>28748</v>
      </c>
    </row>
    <row r="55" s="113" customFormat="1" ht="18" customHeight="1" spans="1:7">
      <c r="A55" s="129" t="s">
        <v>1962</v>
      </c>
      <c r="B55" s="137">
        <v>379530</v>
      </c>
      <c r="C55" s="151"/>
      <c r="D55" s="152"/>
      <c r="F55" s="124" t="s">
        <v>341</v>
      </c>
      <c r="G55" s="124">
        <v>-65314</v>
      </c>
    </row>
    <row r="56" s="113" customFormat="1" ht="18" customHeight="1" spans="1:7">
      <c r="A56" s="129" t="s">
        <v>1963</v>
      </c>
      <c r="B56" s="137"/>
      <c r="C56" s="151"/>
      <c r="D56" s="152"/>
      <c r="F56" s="124" t="s">
        <v>342</v>
      </c>
      <c r="G56" s="124">
        <v>-7170</v>
      </c>
    </row>
    <row r="57" s="113" customFormat="1" ht="19.5" customHeight="1" spans="1:7">
      <c r="A57" s="129" t="s">
        <v>1964</v>
      </c>
      <c r="B57" s="137">
        <v>102600</v>
      </c>
      <c r="C57" s="154"/>
      <c r="D57" s="155"/>
      <c r="F57" s="124" t="s">
        <v>343</v>
      </c>
      <c r="G57" s="124">
        <v>-58144</v>
      </c>
    </row>
    <row r="58" s="113" customFormat="1" ht="20.1" customHeight="1" spans="2:7">
      <c r="B58" s="117"/>
      <c r="D58" s="117"/>
      <c r="F58" s="124" t="s">
        <v>344</v>
      </c>
      <c r="G58" s="124"/>
    </row>
    <row r="59" s="113" customFormat="1" ht="20.1" customHeight="1" spans="2:7">
      <c r="B59" s="117"/>
      <c r="D59" s="117"/>
      <c r="F59" s="124" t="s">
        <v>345</v>
      </c>
      <c r="G59" s="124">
        <v>205000</v>
      </c>
    </row>
    <row r="60" s="113" customFormat="1" ht="20.1" customHeight="1" spans="2:7">
      <c r="B60" s="117"/>
      <c r="D60" s="117"/>
      <c r="F60" s="124" t="s">
        <v>346</v>
      </c>
      <c r="G60" s="124"/>
    </row>
    <row r="61" s="113" customFormat="1" ht="20.1" customHeight="1" spans="2:4">
      <c r="B61" s="117"/>
      <c r="D61" s="117"/>
    </row>
    <row r="62" s="113" customFormat="1" ht="20.1" customHeight="1" spans="2:4">
      <c r="B62" s="117"/>
      <c r="D62" s="117"/>
    </row>
    <row r="63" s="113" customFormat="1" ht="20.1" customHeight="1" spans="2:4">
      <c r="B63" s="117"/>
      <c r="D63" s="117"/>
    </row>
    <row r="64" s="113" customFormat="1" ht="20.1" customHeight="1" spans="2:4">
      <c r="B64" s="117"/>
      <c r="D64" s="117"/>
    </row>
    <row r="65" s="113" customFormat="1" ht="20.1" customHeight="1" spans="2:4">
      <c r="B65" s="117"/>
      <c r="D65" s="117"/>
    </row>
    <row r="66" s="113" customFormat="1" ht="20.1" customHeight="1" spans="2:4">
      <c r="B66" s="117"/>
      <c r="D66" s="117"/>
    </row>
    <row r="67" s="113" customFormat="1" ht="20.1" customHeight="1" spans="2:4">
      <c r="B67" s="117"/>
      <c r="D67" s="117"/>
    </row>
    <row r="68" s="113" customFormat="1" ht="20.1" customHeight="1" spans="2:4">
      <c r="B68" s="117"/>
      <c r="D68" s="117"/>
    </row>
    <row r="69" s="113" customFormat="1" ht="20.1" customHeight="1" spans="2:4">
      <c r="B69" s="117"/>
      <c r="D69" s="117"/>
    </row>
    <row r="70" s="113" customFormat="1" ht="20.1" customHeight="1" spans="2:4">
      <c r="B70" s="117"/>
      <c r="D70" s="117"/>
    </row>
    <row r="71" s="113" customFormat="1" ht="20.1" customHeight="1" spans="2:4">
      <c r="B71" s="117"/>
      <c r="D71" s="117"/>
    </row>
    <row r="72" s="113" customFormat="1" ht="20.1" customHeight="1" spans="2:4">
      <c r="B72" s="117"/>
      <c r="D72" s="117"/>
    </row>
    <row r="73" s="113" customFormat="1" ht="20.1" customHeight="1" spans="2:4">
      <c r="B73" s="117"/>
      <c r="D73" s="117"/>
    </row>
    <row r="74" s="113" customFormat="1" ht="20.1" customHeight="1" spans="2:4">
      <c r="B74" s="117"/>
      <c r="D74" s="117"/>
    </row>
    <row r="75" s="113" customFormat="1" ht="20.1" customHeight="1" spans="2:4">
      <c r="B75" s="117"/>
      <c r="D75" s="117"/>
    </row>
    <row r="76" s="113" customFormat="1" ht="20.1" customHeight="1" spans="2:4">
      <c r="B76" s="117"/>
      <c r="D76" s="117"/>
    </row>
    <row r="77" s="113" customFormat="1" ht="20.1" customHeight="1" spans="2:4">
      <c r="B77" s="117"/>
      <c r="D77" s="117"/>
    </row>
    <row r="78" s="113" customFormat="1" ht="20.1" customHeight="1" spans="2:4">
      <c r="B78" s="117"/>
      <c r="D78" s="117"/>
    </row>
    <row r="79" s="113" customFormat="1" ht="20.1" customHeight="1" spans="2:4">
      <c r="B79" s="117"/>
      <c r="D79" s="117"/>
    </row>
    <row r="80" s="113" customFormat="1" ht="20.1" customHeight="1" spans="2:4">
      <c r="B80" s="117"/>
      <c r="D80" s="117"/>
    </row>
    <row r="81" s="113" customFormat="1" ht="20.1" customHeight="1" spans="2:4">
      <c r="B81" s="117"/>
      <c r="D81" s="117"/>
    </row>
    <row r="82" s="113" customFormat="1" ht="20.1" customHeight="1" spans="2:4">
      <c r="B82" s="117"/>
      <c r="D82" s="117"/>
    </row>
    <row r="83" s="113" customFormat="1" ht="20.1" customHeight="1" spans="2:4">
      <c r="B83" s="117"/>
      <c r="D83" s="117"/>
    </row>
    <row r="84" s="113" customFormat="1" ht="20.1" customHeight="1" spans="2:4">
      <c r="B84" s="117"/>
      <c r="D84" s="117"/>
    </row>
    <row r="85" s="113" customFormat="1" ht="20.1" customHeight="1" spans="2:4">
      <c r="B85" s="117"/>
      <c r="D85" s="117"/>
    </row>
    <row r="86" s="113" customFormat="1" ht="20.1" customHeight="1" spans="2:4">
      <c r="B86" s="117"/>
      <c r="D86" s="117"/>
    </row>
    <row r="87" s="113" customFormat="1" ht="20.1" customHeight="1" spans="2:4">
      <c r="B87" s="117"/>
      <c r="D87" s="117"/>
    </row>
    <row r="88" s="113" customFormat="1" ht="20.1" customHeight="1" spans="2:4">
      <c r="B88" s="117"/>
      <c r="D88" s="117"/>
    </row>
    <row r="89" s="113" customFormat="1" ht="20.1" customHeight="1" spans="2:4">
      <c r="B89" s="117"/>
      <c r="D89" s="117"/>
    </row>
    <row r="90" s="113" customFormat="1" ht="20.1" customHeight="1" spans="2:4">
      <c r="B90" s="117"/>
      <c r="D90" s="117"/>
    </row>
    <row r="91" s="113" customFormat="1" ht="20.1" customHeight="1" spans="2:4">
      <c r="B91" s="117"/>
      <c r="D91" s="117"/>
    </row>
    <row r="92" s="113" customFormat="1" ht="20.1" customHeight="1" spans="2:4">
      <c r="B92" s="117"/>
      <c r="D92" s="117"/>
    </row>
    <row r="93" s="113" customFormat="1" ht="20.1" customHeight="1" spans="2:4">
      <c r="B93" s="117"/>
      <c r="D93" s="117"/>
    </row>
    <row r="94" s="113" customFormat="1" ht="20.1" customHeight="1" spans="2:4">
      <c r="B94" s="117"/>
      <c r="D94" s="117"/>
    </row>
    <row r="95" s="113" customFormat="1" ht="20.1" customHeight="1" spans="2:4">
      <c r="B95" s="117"/>
      <c r="D95" s="117"/>
    </row>
    <row r="96" s="113" customFormat="1" ht="20.1" customHeight="1" spans="2:4">
      <c r="B96" s="117"/>
      <c r="D96" s="117"/>
    </row>
    <row r="97" s="113" customFormat="1" ht="20.1" customHeight="1" spans="2:4">
      <c r="B97" s="117"/>
      <c r="D97" s="117"/>
    </row>
    <row r="98" s="113" customFormat="1" ht="20.1" customHeight="1" spans="2:4">
      <c r="B98" s="117"/>
      <c r="D98" s="117"/>
    </row>
    <row r="99" s="113" customFormat="1" ht="20.1" customHeight="1" spans="2:4">
      <c r="B99" s="117"/>
      <c r="D99" s="117"/>
    </row>
    <row r="100" s="113" customFormat="1" ht="20.1" customHeight="1" spans="2:4">
      <c r="B100" s="117"/>
      <c r="D100" s="117"/>
    </row>
    <row r="101" s="113" customFormat="1" ht="20.1" customHeight="1" spans="2:4">
      <c r="B101" s="117"/>
      <c r="D101" s="117"/>
    </row>
    <row r="102" s="113" customFormat="1" ht="20.1" customHeight="1" spans="2:4">
      <c r="B102" s="117"/>
      <c r="D102" s="117"/>
    </row>
    <row r="103" s="113" customFormat="1" ht="20.1" customHeight="1" spans="2:4">
      <c r="B103" s="117"/>
      <c r="D103" s="117"/>
    </row>
    <row r="104" s="113" customFormat="1" ht="20.1" customHeight="1" spans="2:4">
      <c r="B104" s="117"/>
      <c r="D104" s="117"/>
    </row>
    <row r="105" s="113" customFormat="1" ht="20.1" customHeight="1" spans="2:4">
      <c r="B105" s="117"/>
      <c r="D105" s="117"/>
    </row>
    <row r="106" s="113" customFormat="1" ht="20.1" customHeight="1" spans="2:4">
      <c r="B106" s="117"/>
      <c r="D106" s="117"/>
    </row>
    <row r="107" s="113" customFormat="1" ht="20.1" customHeight="1" spans="2:4">
      <c r="B107" s="117"/>
      <c r="D107" s="117"/>
    </row>
    <row r="108" s="113" customFormat="1" ht="20.1" customHeight="1" spans="2:4">
      <c r="B108" s="117"/>
      <c r="D108" s="117"/>
    </row>
    <row r="109" s="113" customFormat="1" ht="20.1" customHeight="1" spans="2:4">
      <c r="B109" s="117"/>
      <c r="D109" s="117"/>
    </row>
    <row r="110" s="113" customFormat="1" ht="20.1" customHeight="1" spans="2:4">
      <c r="B110" s="117"/>
      <c r="D110" s="117"/>
    </row>
    <row r="111" s="113" customFormat="1" ht="20.1" customHeight="1" spans="2:4">
      <c r="B111" s="117"/>
      <c r="D111" s="117"/>
    </row>
    <row r="112" s="113" customFormat="1" ht="20.1" customHeight="1" spans="2:4">
      <c r="B112" s="117"/>
      <c r="D112" s="117"/>
    </row>
    <row r="113" s="113" customFormat="1" ht="20.1" customHeight="1" spans="2:4">
      <c r="B113" s="117"/>
      <c r="D113" s="117"/>
    </row>
    <row r="114" s="113" customFormat="1" ht="20.1" customHeight="1" spans="2:4">
      <c r="B114" s="117"/>
      <c r="D114" s="117"/>
    </row>
    <row r="115" s="113" customFormat="1" ht="20.1" customHeight="1" spans="2:4">
      <c r="B115" s="117"/>
      <c r="D115" s="117"/>
    </row>
    <row r="116" s="113" customFormat="1" ht="20.1" customHeight="1" spans="2:4">
      <c r="B116" s="117"/>
      <c r="D116" s="117"/>
    </row>
    <row r="117" s="113" customFormat="1" ht="20.1" customHeight="1" spans="2:4">
      <c r="B117" s="117"/>
      <c r="D117" s="117"/>
    </row>
  </sheetData>
  <mergeCells count="3">
    <mergeCell ref="A2:D2"/>
    <mergeCell ref="A4:B4"/>
    <mergeCell ref="C4:D4"/>
  </mergeCells>
  <printOptions horizontalCentered="1"/>
  <pageMargins left="0.393055555555556" right="0.393055555555556" top="0.314583333333333" bottom="0.393055555555556" header="0.236111111111111" footer="0.236111111111111"/>
  <pageSetup paperSize="9" firstPageNumber="53" fitToHeight="0" orientation="portrait" useFirstPageNumber="1" horizontalDpi="600"/>
  <headerFooter>
    <oddFooter>&amp;C— &amp;P —</oddFooter>
    <evenFooter>&amp;L— &amp;P —</even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27"/>
  <sheetViews>
    <sheetView workbookViewId="0">
      <selection activeCell="A14" sqref="A14"/>
    </sheetView>
  </sheetViews>
  <sheetFormatPr defaultColWidth="9" defaultRowHeight="13.5" outlineLevelCol="1"/>
  <cols>
    <col min="1" max="1" width="41.8833333333333" style="97" customWidth="1"/>
    <col min="2" max="2" width="39" style="97" customWidth="1"/>
    <col min="3" max="16384" width="9" style="97"/>
  </cols>
  <sheetData>
    <row r="1" s="93" customFormat="1" ht="32" customHeight="1" spans="1:1">
      <c r="A1" s="98" t="s">
        <v>1965</v>
      </c>
    </row>
    <row r="2" ht="54" customHeight="1" spans="1:2">
      <c r="A2" s="99" t="s">
        <v>1966</v>
      </c>
      <c r="B2" s="100"/>
    </row>
    <row r="3" s="94" customFormat="1" ht="20.25" customHeight="1" spans="1:2">
      <c r="A3" s="101" t="s">
        <v>1023</v>
      </c>
      <c r="B3" s="101"/>
    </row>
    <row r="4" ht="20.1" customHeight="1" spans="1:2">
      <c r="A4" s="102" t="s">
        <v>1</v>
      </c>
      <c r="B4" s="103" t="s">
        <v>2</v>
      </c>
    </row>
    <row r="5" s="95" customFormat="1" ht="28" customHeight="1" spans="1:2">
      <c r="A5" s="104" t="s">
        <v>1024</v>
      </c>
      <c r="B5" s="105" t="s">
        <v>1026</v>
      </c>
    </row>
    <row r="6" s="95" customFormat="1" ht="20.1" customHeight="1" spans="1:2">
      <c r="A6" s="106" t="s">
        <v>361</v>
      </c>
      <c r="B6" s="107">
        <f>SUM(B7:B27)</f>
        <v>92430</v>
      </c>
    </row>
    <row r="7" s="96" customFormat="1" ht="20.1" customHeight="1" spans="1:2">
      <c r="A7" s="108" t="s">
        <v>1028</v>
      </c>
      <c r="B7" s="109">
        <v>6911.77060609524</v>
      </c>
    </row>
    <row r="8" ht="20.1" customHeight="1" spans="1:2">
      <c r="A8" s="108" t="s">
        <v>1029</v>
      </c>
      <c r="B8" s="109">
        <v>6838.19245409524</v>
      </c>
    </row>
    <row r="9" s="96" customFormat="1" ht="20.1" customHeight="1" spans="1:2">
      <c r="A9" s="108" t="s">
        <v>1030</v>
      </c>
      <c r="B9" s="109">
        <v>6012.80347309524</v>
      </c>
    </row>
    <row r="10" s="96" customFormat="1" ht="20.1" customHeight="1" spans="1:2">
      <c r="A10" s="108" t="s">
        <v>1031</v>
      </c>
      <c r="B10" s="109">
        <v>2933.75200209524</v>
      </c>
    </row>
    <row r="11" s="96" customFormat="1" ht="20.1" customHeight="1" spans="1:2">
      <c r="A11" s="108" t="s">
        <v>1032</v>
      </c>
      <c r="B11" s="109">
        <v>4499.91798809524</v>
      </c>
    </row>
    <row r="12" ht="20.45" customHeight="1" spans="1:2">
      <c r="A12" s="108" t="s">
        <v>1033</v>
      </c>
      <c r="B12" s="109">
        <v>4651.69223409524</v>
      </c>
    </row>
    <row r="13" s="96" customFormat="1" ht="20.1" customHeight="1" spans="1:2">
      <c r="A13" s="108" t="s">
        <v>1034</v>
      </c>
      <c r="B13" s="109">
        <v>5076.65091109524</v>
      </c>
    </row>
    <row r="14" s="96" customFormat="1" ht="20.1" customHeight="1" spans="1:2">
      <c r="A14" s="108" t="s">
        <v>1035</v>
      </c>
      <c r="B14" s="109">
        <v>5951.68764609524</v>
      </c>
    </row>
    <row r="15" ht="20.1" customHeight="1" spans="1:2">
      <c r="A15" s="108" t="s">
        <v>1036</v>
      </c>
      <c r="B15" s="109">
        <v>4531.40196109524</v>
      </c>
    </row>
    <row r="16" s="96" customFormat="1" ht="20.1" customHeight="1" spans="1:2">
      <c r="A16" s="108" t="s">
        <v>1037</v>
      </c>
      <c r="B16" s="109">
        <v>4047.56918609524</v>
      </c>
    </row>
    <row r="17" s="96" customFormat="1" ht="20.1" customHeight="1" spans="1:2">
      <c r="A17" s="110" t="s">
        <v>1038</v>
      </c>
      <c r="B17" s="109">
        <v>4744.51175109524</v>
      </c>
    </row>
    <row r="18" s="96" customFormat="1" ht="20.1" customHeight="1" spans="1:2">
      <c r="A18" s="108" t="s">
        <v>1039</v>
      </c>
      <c r="B18" s="109">
        <v>4827.71505709524</v>
      </c>
    </row>
    <row r="19" s="96" customFormat="1" ht="20.1" customHeight="1" spans="1:2">
      <c r="A19" s="108" t="s">
        <v>1040</v>
      </c>
      <c r="B19" s="109">
        <v>3433.58521309524</v>
      </c>
    </row>
    <row r="20" s="96" customFormat="1" ht="20.1" customHeight="1" spans="1:2">
      <c r="A20" s="108" t="s">
        <v>1041</v>
      </c>
      <c r="B20" s="109">
        <v>5027.22694509524</v>
      </c>
    </row>
    <row r="21" s="96" customFormat="1" ht="20.1" customHeight="1" spans="1:2">
      <c r="A21" s="110" t="s">
        <v>1042</v>
      </c>
      <c r="B21" s="109">
        <v>3586.60256709524</v>
      </c>
    </row>
    <row r="22" ht="20.1" customHeight="1" spans="1:2">
      <c r="A22" s="108" t="s">
        <v>1043</v>
      </c>
      <c r="B22" s="109">
        <v>2189.58080009524</v>
      </c>
    </row>
    <row r="23" ht="20.1" customHeight="1" spans="1:2">
      <c r="A23" s="108" t="s">
        <v>1044</v>
      </c>
      <c r="B23" s="109">
        <v>5385.36767709524</v>
      </c>
    </row>
    <row r="24" s="96" customFormat="1" ht="20.1" customHeight="1" spans="1:2">
      <c r="A24" s="108" t="s">
        <v>1045</v>
      </c>
      <c r="B24" s="109">
        <v>3185.25044509524</v>
      </c>
    </row>
    <row r="25" s="96" customFormat="1" ht="20.1" customHeight="1" spans="1:2">
      <c r="A25" s="110" t="s">
        <v>1046</v>
      </c>
      <c r="B25" s="109">
        <v>2873.02400509524</v>
      </c>
    </row>
    <row r="26" s="96" customFormat="1" ht="20.1" customHeight="1" spans="1:2">
      <c r="A26" s="110" t="s">
        <v>1047</v>
      </c>
      <c r="B26" s="109">
        <v>2343.49797709524</v>
      </c>
    </row>
    <row r="27" s="96" customFormat="1" ht="20.1" customHeight="1" spans="1:2">
      <c r="A27" s="111" t="s">
        <v>1048</v>
      </c>
      <c r="B27" s="112">
        <v>3378.19910009524</v>
      </c>
    </row>
  </sheetData>
  <mergeCells count="2">
    <mergeCell ref="A2:B2"/>
    <mergeCell ref="A3:B3"/>
  </mergeCells>
  <printOptions horizontalCentered="1"/>
  <pageMargins left="0.393055555555556" right="0.393055555555556" top="0.314583333333333" bottom="0.393055555555556" header="0.236111111111111" footer="0.236111111111111"/>
  <pageSetup paperSize="9" firstPageNumber="55" fitToHeight="0" orientation="portrait" useFirstPageNumber="1" horizontalDpi="600"/>
  <headerFooter>
    <oddFooter>&amp;C— &amp;P —</oddFooter>
    <evenFooter>&amp;L— &amp;P —</even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E11"/>
  <sheetViews>
    <sheetView workbookViewId="0">
      <selection activeCell="A1" sqref="A1"/>
    </sheetView>
  </sheetViews>
  <sheetFormatPr defaultColWidth="9" defaultRowHeight="20.1" customHeight="1" outlineLevelCol="4"/>
  <cols>
    <col min="1" max="1" width="26.8833333333333" style="74" customWidth="1"/>
    <col min="2" max="2" width="14.25" style="75" customWidth="1"/>
    <col min="3" max="3" width="28.8833333333333" style="76" customWidth="1"/>
    <col min="4" max="4" width="15.8833333333333" style="77" customWidth="1"/>
    <col min="5" max="5" width="13" style="78" customWidth="1"/>
    <col min="6" max="16384" width="9" style="78"/>
  </cols>
  <sheetData>
    <row r="1" s="72" customFormat="1" ht="30" customHeight="1" spans="1:4">
      <c r="A1" s="79" t="s">
        <v>1967</v>
      </c>
      <c r="B1" s="80"/>
      <c r="C1" s="81"/>
      <c r="D1" s="82"/>
    </row>
    <row r="2" ht="29.25" customHeight="1" spans="1:4">
      <c r="A2" s="83" t="s">
        <v>1968</v>
      </c>
      <c r="B2" s="83"/>
      <c r="C2" s="83"/>
      <c r="D2" s="83"/>
    </row>
    <row r="3" s="73" customFormat="1" customHeight="1" spans="1:4">
      <c r="A3" s="84" t="s">
        <v>1</v>
      </c>
      <c r="B3" s="84"/>
      <c r="C3" s="84"/>
      <c r="D3" s="85" t="s">
        <v>2</v>
      </c>
    </row>
    <row r="4" ht="24" customHeight="1" spans="1:4">
      <c r="A4" s="86" t="s">
        <v>1969</v>
      </c>
      <c r="B4" s="87" t="s">
        <v>1193</v>
      </c>
      <c r="C4" s="86" t="s">
        <v>1053</v>
      </c>
      <c r="D4" s="87" t="s">
        <v>1193</v>
      </c>
    </row>
    <row r="5" ht="24" customHeight="1" spans="1:5">
      <c r="A5" s="88" t="s">
        <v>1054</v>
      </c>
      <c r="B5" s="89">
        <f>SUM(B6:B11)</f>
        <v>9818</v>
      </c>
      <c r="C5" s="88" t="s">
        <v>1055</v>
      </c>
      <c r="D5" s="89">
        <f>SUM(D6:D11)</f>
        <v>5569</v>
      </c>
      <c r="E5" s="75"/>
    </row>
    <row r="6" ht="24" customHeight="1" spans="1:5">
      <c r="A6" s="90" t="s">
        <v>1970</v>
      </c>
      <c r="B6" s="91">
        <v>271</v>
      </c>
      <c r="C6" s="90" t="s">
        <v>1971</v>
      </c>
      <c r="D6" s="92"/>
      <c r="E6" s="75"/>
    </row>
    <row r="7" ht="21" customHeight="1" spans="1:4">
      <c r="A7" s="90" t="s">
        <v>1972</v>
      </c>
      <c r="B7" s="91"/>
      <c r="C7" s="90" t="s">
        <v>1973</v>
      </c>
      <c r="D7" s="91">
        <v>5246</v>
      </c>
    </row>
    <row r="8" ht="21" customHeight="1" spans="1:4">
      <c r="A8" s="90" t="s">
        <v>1973</v>
      </c>
      <c r="B8" s="91">
        <v>1509</v>
      </c>
      <c r="C8" s="90" t="s">
        <v>1974</v>
      </c>
      <c r="D8" s="91">
        <v>5</v>
      </c>
    </row>
    <row r="9" ht="21" customHeight="1" spans="1:4">
      <c r="A9" s="90" t="s">
        <v>1974</v>
      </c>
      <c r="B9" s="91">
        <v>313</v>
      </c>
      <c r="C9" s="90" t="s">
        <v>1975</v>
      </c>
      <c r="D9" s="91"/>
    </row>
    <row r="10" ht="21" customHeight="1" spans="1:4">
      <c r="A10" s="90" t="s">
        <v>1976</v>
      </c>
      <c r="B10" s="91">
        <v>5732</v>
      </c>
      <c r="C10" s="90" t="s">
        <v>1977</v>
      </c>
      <c r="D10" s="91"/>
    </row>
    <row r="11" ht="21" customHeight="1" spans="1:4">
      <c r="A11" s="90" t="s">
        <v>1978</v>
      </c>
      <c r="B11" s="91">
        <v>1993</v>
      </c>
      <c r="C11" s="90" t="s">
        <v>1979</v>
      </c>
      <c r="D11" s="91">
        <v>318</v>
      </c>
    </row>
  </sheetData>
  <mergeCells count="2">
    <mergeCell ref="A2:D2"/>
    <mergeCell ref="A3:C3"/>
  </mergeCells>
  <printOptions horizontalCentered="1"/>
  <pageMargins left="0.393055555555556" right="0.393055555555556" top="0.314583333333333" bottom="0.393055555555556" header="0.236111111111111" footer="0.236111111111111"/>
  <pageSetup paperSize="9" firstPageNumber="56" fitToHeight="0" orientation="portrait" useFirstPageNumber="1" horizontalDpi="600"/>
  <headerFooter>
    <oddFooter>&amp;C— &amp;P —</oddFooter>
    <evenFooter>&amp;L— &amp;P —</even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90"/>
  <sheetViews>
    <sheetView topLeftCell="A26" workbookViewId="0">
      <selection activeCell="A55" sqref="A55"/>
    </sheetView>
  </sheetViews>
  <sheetFormatPr defaultColWidth="9" defaultRowHeight="13.5" outlineLevelCol="5"/>
  <cols>
    <col min="1" max="1" width="64.625" style="61" customWidth="1"/>
    <col min="2" max="5" width="13.375" style="62" customWidth="1"/>
    <col min="6" max="6" width="14.625" style="62" customWidth="1"/>
    <col min="7" max="16384" width="9" style="61"/>
  </cols>
  <sheetData>
    <row r="1" s="56" customFormat="1" ht="18.75" spans="1:1">
      <c r="A1" s="63" t="s">
        <v>1980</v>
      </c>
    </row>
    <row r="2" s="57" customFormat="1" ht="22" customHeight="1" spans="1:6">
      <c r="A2" s="64" t="s">
        <v>1981</v>
      </c>
      <c r="B2" s="64"/>
      <c r="C2" s="64"/>
      <c r="D2" s="64"/>
      <c r="E2" s="64"/>
      <c r="F2" s="64"/>
    </row>
    <row r="3" s="58" customFormat="1" ht="15" customHeight="1" spans="1:6">
      <c r="A3" s="65" t="s">
        <v>1</v>
      </c>
      <c r="B3" s="56"/>
      <c r="C3" s="56"/>
      <c r="D3" s="56"/>
      <c r="E3" s="56"/>
      <c r="F3" s="66" t="s">
        <v>2</v>
      </c>
    </row>
    <row r="4" s="56" customFormat="1" ht="40" customHeight="1" spans="1:6">
      <c r="A4" s="67" t="s">
        <v>1982</v>
      </c>
      <c r="B4" s="68" t="s">
        <v>1760</v>
      </c>
      <c r="C4" s="68" t="s">
        <v>1764</v>
      </c>
      <c r="D4" s="68" t="s">
        <v>1775</v>
      </c>
      <c r="E4" s="68" t="s">
        <v>1983</v>
      </c>
      <c r="F4" s="68" t="s">
        <v>1958</v>
      </c>
    </row>
    <row r="5" s="59" customFormat="1" ht="19" customHeight="1" spans="1:6">
      <c r="A5" s="43" t="s">
        <v>361</v>
      </c>
      <c r="B5" s="69">
        <f t="shared" ref="B5:F5" si="0">SUM(B6:B90)</f>
        <v>359.909</v>
      </c>
      <c r="C5" s="69">
        <f t="shared" si="0"/>
        <v>1909.3</v>
      </c>
      <c r="D5" s="69">
        <f t="shared" si="0"/>
        <v>400</v>
      </c>
      <c r="E5" s="69">
        <f t="shared" si="0"/>
        <v>35</v>
      </c>
      <c r="F5" s="69">
        <f t="shared" si="0"/>
        <v>2704.209</v>
      </c>
    </row>
    <row r="6" s="60" customFormat="1" ht="16" customHeight="1" spans="1:6">
      <c r="A6" s="70" t="s">
        <v>1984</v>
      </c>
      <c r="B6" s="71">
        <v>5</v>
      </c>
      <c r="C6" s="71">
        <v>24.5</v>
      </c>
      <c r="D6" s="71"/>
      <c r="E6" s="71">
        <v>0</v>
      </c>
      <c r="F6" s="69">
        <f t="shared" ref="F6:F69" si="1">SUM(B6:E6)</f>
        <v>29.5</v>
      </c>
    </row>
    <row r="7" s="60" customFormat="1" ht="16" customHeight="1" spans="1:6">
      <c r="A7" s="70" t="s">
        <v>1985</v>
      </c>
      <c r="B7" s="71">
        <v>5</v>
      </c>
      <c r="C7" s="71">
        <v>21</v>
      </c>
      <c r="D7" s="71"/>
      <c r="E7" s="71">
        <v>0</v>
      </c>
      <c r="F7" s="69">
        <f t="shared" si="1"/>
        <v>26</v>
      </c>
    </row>
    <row r="8" s="60" customFormat="1" ht="16" customHeight="1" spans="1:6">
      <c r="A8" s="70" t="s">
        <v>1986</v>
      </c>
      <c r="B8" s="71">
        <v>16</v>
      </c>
      <c r="C8" s="71">
        <v>24.5</v>
      </c>
      <c r="D8" s="71"/>
      <c r="E8" s="71">
        <v>35</v>
      </c>
      <c r="F8" s="69">
        <f t="shared" si="1"/>
        <v>75.5</v>
      </c>
    </row>
    <row r="9" s="60" customFormat="1" ht="16" customHeight="1" spans="1:6">
      <c r="A9" s="70" t="s">
        <v>1987</v>
      </c>
      <c r="B9" s="71">
        <v>5</v>
      </c>
      <c r="C9" s="71">
        <v>17.5</v>
      </c>
      <c r="D9" s="71"/>
      <c r="E9" s="71">
        <v>0</v>
      </c>
      <c r="F9" s="69">
        <f t="shared" si="1"/>
        <v>22.5</v>
      </c>
    </row>
    <row r="10" s="60" customFormat="1" ht="16" customHeight="1" spans="1:6">
      <c r="A10" s="70" t="s">
        <v>1988</v>
      </c>
      <c r="B10" s="71">
        <v>5</v>
      </c>
      <c r="C10" s="71">
        <v>31.5</v>
      </c>
      <c r="D10" s="71"/>
      <c r="E10" s="71">
        <v>0</v>
      </c>
      <c r="F10" s="69">
        <f t="shared" si="1"/>
        <v>36.5</v>
      </c>
    </row>
    <row r="11" s="60" customFormat="1" ht="16" customHeight="1" spans="1:6">
      <c r="A11" s="70" t="s">
        <v>1989</v>
      </c>
      <c r="B11" s="71">
        <v>5</v>
      </c>
      <c r="C11" s="71">
        <v>3.5</v>
      </c>
      <c r="D11" s="71"/>
      <c r="E11" s="71">
        <v>0</v>
      </c>
      <c r="F11" s="69">
        <f t="shared" si="1"/>
        <v>8.5</v>
      </c>
    </row>
    <row r="12" s="60" customFormat="1" ht="16" customHeight="1" spans="1:6">
      <c r="A12" s="70" t="s">
        <v>1990</v>
      </c>
      <c r="B12" s="71">
        <v>5</v>
      </c>
      <c r="C12" s="71">
        <v>7</v>
      </c>
      <c r="D12" s="71"/>
      <c r="E12" s="71">
        <v>0</v>
      </c>
      <c r="F12" s="69">
        <f t="shared" si="1"/>
        <v>12</v>
      </c>
    </row>
    <row r="13" s="60" customFormat="1" ht="16" customHeight="1" spans="1:6">
      <c r="A13" s="70" t="s">
        <v>1991</v>
      </c>
      <c r="B13" s="71">
        <v>5</v>
      </c>
      <c r="C13" s="71">
        <v>7</v>
      </c>
      <c r="D13" s="71"/>
      <c r="E13" s="71">
        <v>0</v>
      </c>
      <c r="F13" s="69">
        <f t="shared" si="1"/>
        <v>12</v>
      </c>
    </row>
    <row r="14" s="60" customFormat="1" ht="16" customHeight="1" spans="1:6">
      <c r="A14" s="70" t="s">
        <v>1992</v>
      </c>
      <c r="B14" s="71">
        <v>5</v>
      </c>
      <c r="C14" s="71">
        <v>7</v>
      </c>
      <c r="D14" s="71"/>
      <c r="E14" s="71">
        <v>0</v>
      </c>
      <c r="F14" s="69">
        <f t="shared" si="1"/>
        <v>12</v>
      </c>
    </row>
    <row r="15" s="60" customFormat="1" ht="16" customHeight="1" spans="1:6">
      <c r="A15" s="70" t="s">
        <v>1993</v>
      </c>
      <c r="B15" s="71">
        <v>1</v>
      </c>
      <c r="C15" s="71">
        <v>3.5</v>
      </c>
      <c r="D15" s="71"/>
      <c r="E15" s="71">
        <v>0</v>
      </c>
      <c r="F15" s="69">
        <f t="shared" si="1"/>
        <v>4.5</v>
      </c>
    </row>
    <row r="16" s="60" customFormat="1" ht="16" customHeight="1" spans="1:6">
      <c r="A16" s="70" t="s">
        <v>1994</v>
      </c>
      <c r="B16" s="71">
        <v>1</v>
      </c>
      <c r="C16" s="71">
        <v>3.5</v>
      </c>
      <c r="D16" s="71"/>
      <c r="E16" s="71">
        <v>0</v>
      </c>
      <c r="F16" s="69">
        <f t="shared" si="1"/>
        <v>4.5</v>
      </c>
    </row>
    <row r="17" s="60" customFormat="1" ht="16" customHeight="1" spans="1:6">
      <c r="A17" s="70" t="s">
        <v>1995</v>
      </c>
      <c r="B17" s="71">
        <v>1</v>
      </c>
      <c r="C17" s="71">
        <v>3.5</v>
      </c>
      <c r="D17" s="71"/>
      <c r="E17" s="71">
        <v>0</v>
      </c>
      <c r="F17" s="69">
        <f t="shared" si="1"/>
        <v>4.5</v>
      </c>
    </row>
    <row r="18" s="60" customFormat="1" ht="16" customHeight="1" spans="1:6">
      <c r="A18" s="70" t="s">
        <v>1996</v>
      </c>
      <c r="B18" s="71">
        <v>2</v>
      </c>
      <c r="C18" s="71">
        <v>14</v>
      </c>
      <c r="D18" s="71"/>
      <c r="E18" s="71">
        <v>0</v>
      </c>
      <c r="F18" s="69">
        <f t="shared" si="1"/>
        <v>16</v>
      </c>
    </row>
    <row r="19" s="60" customFormat="1" ht="16" customHeight="1" spans="1:6">
      <c r="A19" s="70" t="s">
        <v>1997</v>
      </c>
      <c r="B19" s="71">
        <v>1</v>
      </c>
      <c r="C19" s="71">
        <v>3.5</v>
      </c>
      <c r="D19" s="71"/>
      <c r="E19" s="71">
        <v>0</v>
      </c>
      <c r="F19" s="69">
        <f t="shared" si="1"/>
        <v>4.5</v>
      </c>
    </row>
    <row r="20" s="60" customFormat="1" ht="16" customHeight="1" spans="1:6">
      <c r="A20" s="70" t="s">
        <v>1998</v>
      </c>
      <c r="B20" s="71">
        <v>0.6</v>
      </c>
      <c r="C20" s="71">
        <v>3.5</v>
      </c>
      <c r="D20" s="71"/>
      <c r="E20" s="71">
        <v>0</v>
      </c>
      <c r="F20" s="69">
        <f t="shared" si="1"/>
        <v>4.1</v>
      </c>
    </row>
    <row r="21" s="60" customFormat="1" ht="16" customHeight="1" spans="1:6">
      <c r="A21" s="70" t="s">
        <v>1999</v>
      </c>
      <c r="B21" s="71">
        <v>3</v>
      </c>
      <c r="C21" s="71">
        <v>8.5</v>
      </c>
      <c r="D21" s="71"/>
      <c r="E21" s="71">
        <v>0</v>
      </c>
      <c r="F21" s="69">
        <f t="shared" si="1"/>
        <v>11.5</v>
      </c>
    </row>
    <row r="22" s="60" customFormat="1" ht="16" customHeight="1" spans="1:6">
      <c r="A22" s="70" t="s">
        <v>2000</v>
      </c>
      <c r="B22" s="71">
        <v>1</v>
      </c>
      <c r="C22" s="71">
        <v>3.5</v>
      </c>
      <c r="D22" s="71"/>
      <c r="E22" s="71">
        <v>0</v>
      </c>
      <c r="F22" s="69">
        <f t="shared" si="1"/>
        <v>4.5</v>
      </c>
    </row>
    <row r="23" s="60" customFormat="1" ht="16" customHeight="1" spans="1:6">
      <c r="A23" s="70" t="s">
        <v>2001</v>
      </c>
      <c r="B23" s="71">
        <v>5</v>
      </c>
      <c r="C23" s="71">
        <v>7</v>
      </c>
      <c r="D23" s="71"/>
      <c r="E23" s="71">
        <v>0</v>
      </c>
      <c r="F23" s="69">
        <f t="shared" si="1"/>
        <v>12</v>
      </c>
    </row>
    <row r="24" s="60" customFormat="1" ht="16" customHeight="1" spans="1:6">
      <c r="A24" s="70" t="s">
        <v>2002</v>
      </c>
      <c r="B24" s="71">
        <v>1</v>
      </c>
      <c r="C24" s="71">
        <v>3.5</v>
      </c>
      <c r="D24" s="71"/>
      <c r="E24" s="71">
        <v>0</v>
      </c>
      <c r="F24" s="69">
        <f t="shared" si="1"/>
        <v>4.5</v>
      </c>
    </row>
    <row r="25" s="60" customFormat="1" ht="16" customHeight="1" spans="1:6">
      <c r="A25" s="70" t="s">
        <v>2003</v>
      </c>
      <c r="B25" s="71">
        <v>1</v>
      </c>
      <c r="C25" s="71">
        <v>5</v>
      </c>
      <c r="D25" s="71"/>
      <c r="E25" s="71">
        <v>0</v>
      </c>
      <c r="F25" s="69">
        <f t="shared" si="1"/>
        <v>6</v>
      </c>
    </row>
    <row r="26" s="60" customFormat="1" ht="16" customHeight="1" spans="1:6">
      <c r="A26" s="70" t="s">
        <v>2004</v>
      </c>
      <c r="B26" s="71">
        <v>1</v>
      </c>
      <c r="C26" s="71">
        <v>3.5</v>
      </c>
      <c r="D26" s="71"/>
      <c r="E26" s="71">
        <v>0</v>
      </c>
      <c r="F26" s="69">
        <f t="shared" si="1"/>
        <v>4.5</v>
      </c>
    </row>
    <row r="27" s="60" customFormat="1" ht="16" customHeight="1" spans="1:6">
      <c r="A27" s="70" t="s">
        <v>2005</v>
      </c>
      <c r="B27" s="71">
        <v>20</v>
      </c>
      <c r="C27" s="71">
        <v>39</v>
      </c>
      <c r="D27" s="71"/>
      <c r="E27" s="71">
        <v>0</v>
      </c>
      <c r="F27" s="69">
        <f t="shared" si="1"/>
        <v>59</v>
      </c>
    </row>
    <row r="28" s="60" customFormat="1" ht="16" customHeight="1" spans="1:6">
      <c r="A28" s="70" t="s">
        <v>2006</v>
      </c>
      <c r="B28" s="71">
        <v>5</v>
      </c>
      <c r="C28" s="71">
        <v>17.5</v>
      </c>
      <c r="D28" s="71"/>
      <c r="E28" s="71">
        <v>0</v>
      </c>
      <c r="F28" s="69">
        <f t="shared" si="1"/>
        <v>22.5</v>
      </c>
    </row>
    <row r="29" s="60" customFormat="1" ht="16" customHeight="1" spans="1:6">
      <c r="A29" s="70" t="s">
        <v>2007</v>
      </c>
      <c r="B29" s="71">
        <v>10</v>
      </c>
      <c r="C29" s="71">
        <v>31.5</v>
      </c>
      <c r="D29" s="71"/>
      <c r="E29" s="71">
        <v>0</v>
      </c>
      <c r="F29" s="69">
        <f t="shared" si="1"/>
        <v>41.5</v>
      </c>
    </row>
    <row r="30" s="60" customFormat="1" ht="16" customHeight="1" spans="1:6">
      <c r="A30" s="70" t="s">
        <v>2008</v>
      </c>
      <c r="B30" s="71">
        <v>1</v>
      </c>
      <c r="C30" s="71">
        <v>1.5</v>
      </c>
      <c r="D30" s="71"/>
      <c r="E30" s="71">
        <v>0</v>
      </c>
      <c r="F30" s="69">
        <f t="shared" si="1"/>
        <v>2.5</v>
      </c>
    </row>
    <row r="31" s="60" customFormat="1" ht="16" customHeight="1" spans="1:6">
      <c r="A31" s="70" t="s">
        <v>2009</v>
      </c>
      <c r="B31" s="71">
        <v>10</v>
      </c>
      <c r="C31" s="71">
        <v>8.5</v>
      </c>
      <c r="D31" s="71"/>
      <c r="E31" s="71">
        <v>0</v>
      </c>
      <c r="F31" s="69">
        <f t="shared" si="1"/>
        <v>18.5</v>
      </c>
    </row>
    <row r="32" s="60" customFormat="1" ht="16" customHeight="1" spans="1:6">
      <c r="A32" s="70" t="s">
        <v>2010</v>
      </c>
      <c r="B32" s="71">
        <v>8</v>
      </c>
      <c r="C32" s="71">
        <v>10.5</v>
      </c>
      <c r="D32" s="71"/>
      <c r="E32" s="71">
        <v>0</v>
      </c>
      <c r="F32" s="69">
        <f t="shared" si="1"/>
        <v>18.5</v>
      </c>
    </row>
    <row r="33" s="60" customFormat="1" ht="16" customHeight="1" spans="1:6">
      <c r="A33" s="70" t="s">
        <v>2011</v>
      </c>
      <c r="B33" s="71">
        <v>10</v>
      </c>
      <c r="C33" s="71">
        <v>540</v>
      </c>
      <c r="D33" s="71"/>
      <c r="E33" s="71">
        <v>0</v>
      </c>
      <c r="F33" s="69">
        <f t="shared" si="1"/>
        <v>550</v>
      </c>
    </row>
    <row r="34" s="60" customFormat="1" ht="16" customHeight="1" spans="1:6">
      <c r="A34" s="70" t="s">
        <v>2012</v>
      </c>
      <c r="B34" s="71">
        <v>1</v>
      </c>
      <c r="C34" s="71">
        <v>17.5</v>
      </c>
      <c r="D34" s="71"/>
      <c r="E34" s="71">
        <v>0</v>
      </c>
      <c r="F34" s="69">
        <f t="shared" si="1"/>
        <v>18.5</v>
      </c>
    </row>
    <row r="35" s="60" customFormat="1" ht="16" customHeight="1" spans="1:6">
      <c r="A35" s="70" t="s">
        <v>2013</v>
      </c>
      <c r="B35" s="71">
        <v>1</v>
      </c>
      <c r="C35" s="71">
        <v>14</v>
      </c>
      <c r="D35" s="71"/>
      <c r="E35" s="71">
        <v>0</v>
      </c>
      <c r="F35" s="69">
        <f t="shared" si="1"/>
        <v>15</v>
      </c>
    </row>
    <row r="36" s="60" customFormat="1" ht="16" customHeight="1" spans="1:6">
      <c r="A36" s="70" t="s">
        <v>2014</v>
      </c>
      <c r="B36" s="71">
        <v>2.8</v>
      </c>
      <c r="C36" s="71">
        <v>3.5</v>
      </c>
      <c r="D36" s="71"/>
      <c r="E36" s="71">
        <v>0</v>
      </c>
      <c r="F36" s="69">
        <f t="shared" si="1"/>
        <v>6.3</v>
      </c>
    </row>
    <row r="37" s="60" customFormat="1" ht="16" customHeight="1" spans="1:6">
      <c r="A37" s="70" t="s">
        <v>2015</v>
      </c>
      <c r="B37" s="71">
        <v>6.8</v>
      </c>
      <c r="C37" s="71">
        <v>17.5</v>
      </c>
      <c r="D37" s="71"/>
      <c r="E37" s="71">
        <v>0</v>
      </c>
      <c r="F37" s="69">
        <f t="shared" si="1"/>
        <v>24.3</v>
      </c>
    </row>
    <row r="38" s="60" customFormat="1" ht="16" customHeight="1" spans="1:6">
      <c r="A38" s="70" t="s">
        <v>2016</v>
      </c>
      <c r="B38" s="71">
        <v>5.9</v>
      </c>
      <c r="C38" s="71">
        <v>38.5</v>
      </c>
      <c r="D38" s="71"/>
      <c r="E38" s="71">
        <v>0</v>
      </c>
      <c r="F38" s="69">
        <f t="shared" si="1"/>
        <v>44.4</v>
      </c>
    </row>
    <row r="39" s="60" customFormat="1" ht="16" customHeight="1" spans="1:6">
      <c r="A39" s="70" t="s">
        <v>2017</v>
      </c>
      <c r="B39" s="71">
        <v>5</v>
      </c>
      <c r="C39" s="71">
        <v>20.5</v>
      </c>
      <c r="D39" s="71"/>
      <c r="E39" s="71">
        <v>0</v>
      </c>
      <c r="F39" s="69">
        <f t="shared" si="1"/>
        <v>25.5</v>
      </c>
    </row>
    <row r="40" s="60" customFormat="1" ht="16" customHeight="1" spans="1:6">
      <c r="A40" s="70" t="s">
        <v>2018</v>
      </c>
      <c r="B40" s="71">
        <v>5</v>
      </c>
      <c r="C40" s="71">
        <v>100.5</v>
      </c>
      <c r="D40" s="71"/>
      <c r="E40" s="71">
        <v>0</v>
      </c>
      <c r="F40" s="69">
        <f t="shared" si="1"/>
        <v>105.5</v>
      </c>
    </row>
    <row r="41" s="60" customFormat="1" ht="16" customHeight="1" spans="1:6">
      <c r="A41" s="70" t="s">
        <v>2019</v>
      </c>
      <c r="B41" s="71">
        <v>5</v>
      </c>
      <c r="C41" s="71">
        <v>85</v>
      </c>
      <c r="D41" s="71"/>
      <c r="E41" s="71">
        <v>0</v>
      </c>
      <c r="F41" s="69">
        <f t="shared" si="1"/>
        <v>90</v>
      </c>
    </row>
    <row r="42" s="60" customFormat="1" ht="16" customHeight="1" spans="1:6">
      <c r="A42" s="70" t="s">
        <v>2020</v>
      </c>
      <c r="B42" s="71">
        <v>15</v>
      </c>
      <c r="C42" s="71">
        <v>28.5</v>
      </c>
      <c r="D42" s="71"/>
      <c r="E42" s="71">
        <v>0</v>
      </c>
      <c r="F42" s="69">
        <f t="shared" si="1"/>
        <v>43.5</v>
      </c>
    </row>
    <row r="43" s="60" customFormat="1" ht="16" customHeight="1" spans="1:6">
      <c r="A43" s="70" t="s">
        <v>2021</v>
      </c>
      <c r="B43" s="71">
        <v>14.4</v>
      </c>
      <c r="C43" s="71">
        <v>60.5</v>
      </c>
      <c r="D43" s="71"/>
      <c r="E43" s="71">
        <v>0</v>
      </c>
      <c r="F43" s="69">
        <f t="shared" si="1"/>
        <v>74.9</v>
      </c>
    </row>
    <row r="44" s="60" customFormat="1" ht="16" customHeight="1" spans="1:6">
      <c r="A44" s="70" t="s">
        <v>2022</v>
      </c>
      <c r="B44" s="71">
        <v>11</v>
      </c>
      <c r="C44" s="71">
        <v>5</v>
      </c>
      <c r="D44" s="71"/>
      <c r="E44" s="71">
        <v>0</v>
      </c>
      <c r="F44" s="69">
        <f t="shared" si="1"/>
        <v>16</v>
      </c>
    </row>
    <row r="45" s="60" customFormat="1" ht="16" customHeight="1" spans="1:6">
      <c r="A45" s="70" t="s">
        <v>2023</v>
      </c>
      <c r="B45" s="71">
        <v>5.4</v>
      </c>
      <c r="C45" s="71">
        <v>16.3</v>
      </c>
      <c r="D45" s="71"/>
      <c r="E45" s="71">
        <v>0</v>
      </c>
      <c r="F45" s="69">
        <f t="shared" si="1"/>
        <v>21.7</v>
      </c>
    </row>
    <row r="46" s="60" customFormat="1" ht="16" customHeight="1" spans="1:6">
      <c r="A46" s="70" t="s">
        <v>2024</v>
      </c>
      <c r="B46" s="71">
        <v>3.2</v>
      </c>
      <c r="C46" s="71">
        <v>50.5</v>
      </c>
      <c r="D46" s="71"/>
      <c r="E46" s="71">
        <v>0</v>
      </c>
      <c r="F46" s="69">
        <f t="shared" si="1"/>
        <v>53.7</v>
      </c>
    </row>
    <row r="47" s="60" customFormat="1" ht="16" customHeight="1" spans="1:6">
      <c r="A47" s="70" t="s">
        <v>2025</v>
      </c>
      <c r="B47" s="71">
        <v>3</v>
      </c>
      <c r="C47" s="71">
        <v>21</v>
      </c>
      <c r="D47" s="71"/>
      <c r="E47" s="71">
        <v>0</v>
      </c>
      <c r="F47" s="69">
        <f t="shared" si="1"/>
        <v>24</v>
      </c>
    </row>
    <row r="48" s="60" customFormat="1" ht="16" customHeight="1" spans="1:6">
      <c r="A48" s="70" t="s">
        <v>2026</v>
      </c>
      <c r="B48" s="71">
        <v>4</v>
      </c>
      <c r="C48" s="71">
        <v>73.5</v>
      </c>
      <c r="D48" s="71"/>
      <c r="E48" s="71">
        <v>0</v>
      </c>
      <c r="F48" s="69">
        <f t="shared" si="1"/>
        <v>77.5</v>
      </c>
    </row>
    <row r="49" s="60" customFormat="1" ht="16" customHeight="1" spans="1:6">
      <c r="A49" s="70" t="s">
        <v>2027</v>
      </c>
      <c r="B49" s="71">
        <v>1</v>
      </c>
      <c r="C49" s="71">
        <v>3.5</v>
      </c>
      <c r="D49" s="71"/>
      <c r="E49" s="71">
        <v>0</v>
      </c>
      <c r="F49" s="69">
        <f t="shared" si="1"/>
        <v>4.5</v>
      </c>
    </row>
    <row r="50" s="60" customFormat="1" ht="16" customHeight="1" spans="1:6">
      <c r="A50" s="70" t="s">
        <v>2028</v>
      </c>
      <c r="B50" s="71">
        <v>3</v>
      </c>
      <c r="C50" s="71">
        <v>3.5</v>
      </c>
      <c r="D50" s="71"/>
      <c r="E50" s="71">
        <v>0</v>
      </c>
      <c r="F50" s="69">
        <f t="shared" si="1"/>
        <v>6.5</v>
      </c>
    </row>
    <row r="51" s="60" customFormat="1" ht="16" customHeight="1" spans="1:6">
      <c r="A51" s="70" t="s">
        <v>2029</v>
      </c>
      <c r="B51" s="71">
        <v>6.5</v>
      </c>
      <c r="C51" s="71">
        <v>5</v>
      </c>
      <c r="D51" s="71"/>
      <c r="E51" s="71">
        <v>0</v>
      </c>
      <c r="F51" s="69">
        <f t="shared" si="1"/>
        <v>11.5</v>
      </c>
    </row>
    <row r="52" s="60" customFormat="1" ht="16" customHeight="1" spans="1:6">
      <c r="A52" s="70" t="s">
        <v>2030</v>
      </c>
      <c r="B52" s="71">
        <v>5</v>
      </c>
      <c r="C52" s="71">
        <v>24.5</v>
      </c>
      <c r="D52" s="71"/>
      <c r="E52" s="71">
        <v>0</v>
      </c>
      <c r="F52" s="69">
        <f t="shared" si="1"/>
        <v>29.5</v>
      </c>
    </row>
    <row r="53" s="60" customFormat="1" ht="16" customHeight="1" spans="1:6">
      <c r="A53" s="70" t="s">
        <v>2031</v>
      </c>
      <c r="B53" s="71">
        <v>1</v>
      </c>
      <c r="C53" s="71">
        <v>3.5</v>
      </c>
      <c r="D53" s="71"/>
      <c r="E53" s="71">
        <v>0</v>
      </c>
      <c r="F53" s="69">
        <f t="shared" si="1"/>
        <v>4.5</v>
      </c>
    </row>
    <row r="54" s="60" customFormat="1" ht="16" customHeight="1" spans="1:6">
      <c r="A54" s="70" t="s">
        <v>2032</v>
      </c>
      <c r="B54" s="71">
        <v>9</v>
      </c>
      <c r="C54" s="71">
        <v>14</v>
      </c>
      <c r="D54" s="71"/>
      <c r="E54" s="71">
        <v>0</v>
      </c>
      <c r="F54" s="69">
        <f t="shared" si="1"/>
        <v>23</v>
      </c>
    </row>
    <row r="55" s="60" customFormat="1" ht="16" customHeight="1" spans="1:6">
      <c r="A55" s="70" t="s">
        <v>2033</v>
      </c>
      <c r="B55" s="71">
        <v>5</v>
      </c>
      <c r="C55" s="71">
        <v>3.5</v>
      </c>
      <c r="D55" s="71"/>
      <c r="E55" s="71">
        <v>0</v>
      </c>
      <c r="F55" s="69">
        <f t="shared" si="1"/>
        <v>8.5</v>
      </c>
    </row>
    <row r="56" s="60" customFormat="1" ht="16" customHeight="1" spans="1:6">
      <c r="A56" s="70" t="s">
        <v>2034</v>
      </c>
      <c r="B56" s="71">
        <v>1.5</v>
      </c>
      <c r="C56" s="71">
        <v>3.5</v>
      </c>
      <c r="D56" s="71"/>
      <c r="E56" s="71">
        <v>0</v>
      </c>
      <c r="F56" s="69">
        <f t="shared" si="1"/>
        <v>5</v>
      </c>
    </row>
    <row r="57" s="60" customFormat="1" ht="16" customHeight="1" spans="1:6">
      <c r="A57" s="70" t="s">
        <v>2035</v>
      </c>
      <c r="B57" s="71">
        <v>1</v>
      </c>
      <c r="C57" s="71">
        <v>3</v>
      </c>
      <c r="D57" s="71"/>
      <c r="E57" s="71">
        <v>0</v>
      </c>
      <c r="F57" s="69">
        <f t="shared" si="1"/>
        <v>4</v>
      </c>
    </row>
    <row r="58" s="60" customFormat="1" ht="16" customHeight="1" spans="1:6">
      <c r="A58" s="70" t="s">
        <v>2036</v>
      </c>
      <c r="B58" s="71">
        <v>1</v>
      </c>
      <c r="C58" s="71">
        <v>3.5</v>
      </c>
      <c r="D58" s="71"/>
      <c r="E58" s="71">
        <v>0</v>
      </c>
      <c r="F58" s="69">
        <f t="shared" si="1"/>
        <v>4.5</v>
      </c>
    </row>
    <row r="59" s="60" customFormat="1" ht="16" customHeight="1" spans="1:6">
      <c r="A59" s="70" t="s">
        <v>2037</v>
      </c>
      <c r="B59" s="71">
        <v>2</v>
      </c>
      <c r="C59" s="71">
        <v>19</v>
      </c>
      <c r="D59" s="71"/>
      <c r="E59" s="71">
        <v>0</v>
      </c>
      <c r="F59" s="69">
        <f t="shared" si="1"/>
        <v>21</v>
      </c>
    </row>
    <row r="60" s="60" customFormat="1" ht="16" customHeight="1" spans="1:6">
      <c r="A60" s="70" t="s">
        <v>2038</v>
      </c>
      <c r="B60" s="71">
        <v>2</v>
      </c>
      <c r="C60" s="71">
        <v>22.5</v>
      </c>
      <c r="D60" s="71"/>
      <c r="E60" s="71">
        <v>0</v>
      </c>
      <c r="F60" s="69">
        <f t="shared" si="1"/>
        <v>24.5</v>
      </c>
    </row>
    <row r="61" s="60" customFormat="1" ht="16" customHeight="1" spans="1:6">
      <c r="A61" s="70" t="s">
        <v>2039</v>
      </c>
      <c r="B61" s="71">
        <v>2</v>
      </c>
      <c r="C61" s="71">
        <v>19</v>
      </c>
      <c r="D61" s="71"/>
      <c r="E61" s="71">
        <v>0</v>
      </c>
      <c r="F61" s="69">
        <f t="shared" si="1"/>
        <v>21</v>
      </c>
    </row>
    <row r="62" s="60" customFormat="1" ht="16" customHeight="1" spans="1:6">
      <c r="A62" s="70" t="s">
        <v>2040</v>
      </c>
      <c r="B62" s="71">
        <v>3</v>
      </c>
      <c r="C62" s="71">
        <v>17.5</v>
      </c>
      <c r="D62" s="71"/>
      <c r="E62" s="71">
        <v>0</v>
      </c>
      <c r="F62" s="69">
        <f t="shared" si="1"/>
        <v>20.5</v>
      </c>
    </row>
    <row r="63" s="60" customFormat="1" ht="16" customHeight="1" spans="1:6">
      <c r="A63" s="70" t="s">
        <v>2041</v>
      </c>
      <c r="B63" s="71">
        <v>2</v>
      </c>
      <c r="C63" s="71">
        <v>21</v>
      </c>
      <c r="D63" s="71"/>
      <c r="E63" s="71">
        <v>0</v>
      </c>
      <c r="F63" s="69">
        <f t="shared" si="1"/>
        <v>23</v>
      </c>
    </row>
    <row r="64" s="60" customFormat="1" ht="16" customHeight="1" spans="1:6">
      <c r="A64" s="70" t="s">
        <v>2042</v>
      </c>
      <c r="B64" s="71">
        <v>2</v>
      </c>
      <c r="C64" s="71">
        <v>21</v>
      </c>
      <c r="D64" s="71"/>
      <c r="E64" s="71">
        <v>0</v>
      </c>
      <c r="F64" s="69">
        <f t="shared" si="1"/>
        <v>23</v>
      </c>
    </row>
    <row r="65" s="60" customFormat="1" ht="16" customHeight="1" spans="1:6">
      <c r="A65" s="70" t="s">
        <v>2043</v>
      </c>
      <c r="B65" s="71">
        <v>10</v>
      </c>
      <c r="C65" s="71">
        <v>28</v>
      </c>
      <c r="D65" s="71"/>
      <c r="E65" s="71">
        <v>0</v>
      </c>
      <c r="F65" s="69">
        <f t="shared" si="1"/>
        <v>38</v>
      </c>
    </row>
    <row r="66" s="60" customFormat="1" ht="16" customHeight="1" spans="1:6">
      <c r="A66" s="70" t="s">
        <v>2044</v>
      </c>
      <c r="B66" s="71">
        <v>8.5</v>
      </c>
      <c r="C66" s="71">
        <v>19</v>
      </c>
      <c r="D66" s="71"/>
      <c r="E66" s="71">
        <v>0</v>
      </c>
      <c r="F66" s="69">
        <f t="shared" si="1"/>
        <v>27.5</v>
      </c>
    </row>
    <row r="67" s="60" customFormat="1" ht="16" customHeight="1" spans="1:6">
      <c r="A67" s="70" t="s">
        <v>2045</v>
      </c>
      <c r="B67" s="71">
        <v>3</v>
      </c>
      <c r="C67" s="71">
        <v>21</v>
      </c>
      <c r="D67" s="71"/>
      <c r="E67" s="71">
        <v>0</v>
      </c>
      <c r="F67" s="69">
        <f t="shared" si="1"/>
        <v>24</v>
      </c>
    </row>
    <row r="68" s="60" customFormat="1" ht="16" customHeight="1" spans="1:6">
      <c r="A68" s="70" t="s">
        <v>2046</v>
      </c>
      <c r="B68" s="71">
        <v>4.9</v>
      </c>
      <c r="C68" s="71">
        <v>14</v>
      </c>
      <c r="D68" s="71"/>
      <c r="E68" s="71">
        <v>0</v>
      </c>
      <c r="F68" s="69">
        <f t="shared" si="1"/>
        <v>18.9</v>
      </c>
    </row>
    <row r="69" s="60" customFormat="1" ht="16" customHeight="1" spans="1:6">
      <c r="A69" s="70" t="s">
        <v>2047</v>
      </c>
      <c r="B69" s="71">
        <v>10</v>
      </c>
      <c r="C69" s="71">
        <v>8.5</v>
      </c>
      <c r="D69" s="71"/>
      <c r="E69" s="71">
        <v>0</v>
      </c>
      <c r="F69" s="69">
        <f t="shared" si="1"/>
        <v>18.5</v>
      </c>
    </row>
    <row r="70" s="60" customFormat="1" ht="16" customHeight="1" spans="1:6">
      <c r="A70" s="70" t="s">
        <v>2048</v>
      </c>
      <c r="B70" s="71">
        <v>6.4</v>
      </c>
      <c r="C70" s="71">
        <v>17.5</v>
      </c>
      <c r="D70" s="71"/>
      <c r="E70" s="71">
        <v>0</v>
      </c>
      <c r="F70" s="69">
        <f t="shared" ref="F70:F90" si="2">SUM(B70:E70)</f>
        <v>23.9</v>
      </c>
    </row>
    <row r="71" s="60" customFormat="1" ht="16" customHeight="1" spans="1:6">
      <c r="A71" s="70" t="s">
        <v>2049</v>
      </c>
      <c r="B71" s="71">
        <v>2.01</v>
      </c>
      <c r="C71" s="71">
        <v>17.5</v>
      </c>
      <c r="D71" s="71"/>
      <c r="E71" s="71">
        <v>0</v>
      </c>
      <c r="F71" s="69">
        <f t="shared" si="2"/>
        <v>19.51</v>
      </c>
    </row>
    <row r="72" s="60" customFormat="1" ht="16" customHeight="1" spans="1:6">
      <c r="A72" s="70" t="s">
        <v>2050</v>
      </c>
      <c r="B72" s="71">
        <v>6.5</v>
      </c>
      <c r="C72" s="71">
        <v>21</v>
      </c>
      <c r="D72" s="71"/>
      <c r="E72" s="71">
        <v>0</v>
      </c>
      <c r="F72" s="69">
        <f t="shared" si="2"/>
        <v>27.5</v>
      </c>
    </row>
    <row r="73" s="60" customFormat="1" ht="16" customHeight="1" spans="1:6">
      <c r="A73" s="70" t="s">
        <v>2051</v>
      </c>
      <c r="B73" s="71">
        <v>3.665</v>
      </c>
      <c r="C73" s="71">
        <v>22.5</v>
      </c>
      <c r="D73" s="71"/>
      <c r="E73" s="71">
        <v>0</v>
      </c>
      <c r="F73" s="69">
        <f t="shared" si="2"/>
        <v>26.165</v>
      </c>
    </row>
    <row r="74" s="60" customFormat="1" ht="16" customHeight="1" spans="1:6">
      <c r="A74" s="70" t="s">
        <v>2052</v>
      </c>
      <c r="B74" s="71">
        <v>9.1</v>
      </c>
      <c r="C74" s="71">
        <v>15.5</v>
      </c>
      <c r="D74" s="71"/>
      <c r="E74" s="71">
        <v>0</v>
      </c>
      <c r="F74" s="69">
        <f t="shared" si="2"/>
        <v>24.6</v>
      </c>
    </row>
    <row r="75" s="60" customFormat="1" ht="16" customHeight="1" spans="1:6">
      <c r="A75" s="70" t="s">
        <v>2053</v>
      </c>
      <c r="B75" s="71">
        <v>3.884</v>
      </c>
      <c r="C75" s="71">
        <v>22.5</v>
      </c>
      <c r="D75" s="71"/>
      <c r="E75" s="71">
        <v>0</v>
      </c>
      <c r="F75" s="69">
        <f t="shared" si="2"/>
        <v>26.384</v>
      </c>
    </row>
    <row r="76" s="60" customFormat="1" ht="16" customHeight="1" spans="1:6">
      <c r="A76" s="70" t="s">
        <v>2054</v>
      </c>
      <c r="B76" s="71">
        <v>6</v>
      </c>
      <c r="C76" s="71">
        <v>21</v>
      </c>
      <c r="D76" s="71"/>
      <c r="E76" s="71">
        <v>0</v>
      </c>
      <c r="F76" s="69">
        <f t="shared" si="2"/>
        <v>27</v>
      </c>
    </row>
    <row r="77" s="60" customFormat="1" ht="16" customHeight="1" spans="1:6">
      <c r="A77" s="70" t="s">
        <v>2055</v>
      </c>
      <c r="B77" s="71">
        <v>2.3</v>
      </c>
      <c r="C77" s="71">
        <v>22.5</v>
      </c>
      <c r="D77" s="71"/>
      <c r="E77" s="71">
        <v>0</v>
      </c>
      <c r="F77" s="69">
        <f t="shared" si="2"/>
        <v>24.8</v>
      </c>
    </row>
    <row r="78" s="60" customFormat="1" ht="16" customHeight="1" spans="1:6">
      <c r="A78" s="70" t="s">
        <v>2056</v>
      </c>
      <c r="B78" s="71">
        <v>2</v>
      </c>
      <c r="C78" s="71">
        <v>21</v>
      </c>
      <c r="D78" s="71"/>
      <c r="E78" s="71">
        <v>0</v>
      </c>
      <c r="F78" s="69">
        <f t="shared" si="2"/>
        <v>23</v>
      </c>
    </row>
    <row r="79" s="60" customFormat="1" ht="16" customHeight="1" spans="1:6">
      <c r="A79" s="70" t="s">
        <v>2057</v>
      </c>
      <c r="B79" s="71">
        <v>2</v>
      </c>
      <c r="C79" s="71">
        <v>19</v>
      </c>
      <c r="D79" s="71"/>
      <c r="E79" s="71">
        <v>0</v>
      </c>
      <c r="F79" s="69">
        <f t="shared" si="2"/>
        <v>21</v>
      </c>
    </row>
    <row r="80" s="60" customFormat="1" ht="16" customHeight="1" spans="1:6">
      <c r="A80" s="70" t="s">
        <v>2058</v>
      </c>
      <c r="B80" s="71">
        <v>0.1</v>
      </c>
      <c r="C80" s="71">
        <v>0</v>
      </c>
      <c r="D80" s="71"/>
      <c r="E80" s="71">
        <v>0</v>
      </c>
      <c r="F80" s="69">
        <f t="shared" si="2"/>
        <v>0.1</v>
      </c>
    </row>
    <row r="81" s="60" customFormat="1" ht="16" customHeight="1" spans="1:6">
      <c r="A81" s="70" t="s">
        <v>2059</v>
      </c>
      <c r="B81" s="71">
        <v>0.8</v>
      </c>
      <c r="C81" s="71">
        <v>3.5</v>
      </c>
      <c r="D81" s="71"/>
      <c r="E81" s="71">
        <v>0</v>
      </c>
      <c r="F81" s="69">
        <f t="shared" si="2"/>
        <v>4.3</v>
      </c>
    </row>
    <row r="82" s="60" customFormat="1" ht="16" customHeight="1" spans="1:6">
      <c r="A82" s="70" t="s">
        <v>2060</v>
      </c>
      <c r="B82" s="71">
        <v>0.8</v>
      </c>
      <c r="C82" s="71">
        <v>0</v>
      </c>
      <c r="D82" s="71"/>
      <c r="E82" s="71">
        <v>0</v>
      </c>
      <c r="F82" s="69">
        <f t="shared" si="2"/>
        <v>0.8</v>
      </c>
    </row>
    <row r="83" s="60" customFormat="1" ht="16" customHeight="1" spans="1:6">
      <c r="A83" s="70" t="s">
        <v>2061</v>
      </c>
      <c r="B83" s="71">
        <v>0.3</v>
      </c>
      <c r="C83" s="71">
        <v>3.5</v>
      </c>
      <c r="D83" s="71"/>
      <c r="E83" s="71">
        <v>0</v>
      </c>
      <c r="F83" s="69">
        <f t="shared" si="2"/>
        <v>3.8</v>
      </c>
    </row>
    <row r="84" s="60" customFormat="1" ht="16" customHeight="1" spans="1:6">
      <c r="A84" s="70" t="s">
        <v>2062</v>
      </c>
      <c r="B84" s="71">
        <v>0.4</v>
      </c>
      <c r="C84" s="71">
        <v>7</v>
      </c>
      <c r="D84" s="71"/>
      <c r="E84" s="71">
        <v>0</v>
      </c>
      <c r="F84" s="69">
        <f t="shared" si="2"/>
        <v>7.4</v>
      </c>
    </row>
    <row r="85" s="60" customFormat="1" ht="16" customHeight="1" spans="1:6">
      <c r="A85" s="70" t="s">
        <v>2063</v>
      </c>
      <c r="B85" s="71">
        <v>1</v>
      </c>
      <c r="C85" s="71">
        <v>0</v>
      </c>
      <c r="D85" s="71"/>
      <c r="E85" s="71">
        <v>0</v>
      </c>
      <c r="F85" s="69">
        <f t="shared" si="2"/>
        <v>1</v>
      </c>
    </row>
    <row r="86" s="60" customFormat="1" ht="16" customHeight="1" spans="1:6">
      <c r="A86" s="70" t="s">
        <v>2064</v>
      </c>
      <c r="B86" s="71">
        <v>0</v>
      </c>
      <c r="C86" s="71">
        <v>3.5</v>
      </c>
      <c r="D86" s="71"/>
      <c r="E86" s="71">
        <v>0</v>
      </c>
      <c r="F86" s="69">
        <f t="shared" si="2"/>
        <v>3.5</v>
      </c>
    </row>
    <row r="87" s="60" customFormat="1" ht="16" customHeight="1" spans="1:6">
      <c r="A87" s="70" t="s">
        <v>2065</v>
      </c>
      <c r="B87" s="71">
        <v>1.5</v>
      </c>
      <c r="C87" s="71">
        <v>7</v>
      </c>
      <c r="D87" s="71"/>
      <c r="E87" s="71">
        <v>0</v>
      </c>
      <c r="F87" s="69">
        <f t="shared" si="2"/>
        <v>8.5</v>
      </c>
    </row>
    <row r="88" s="60" customFormat="1" ht="16" customHeight="1" spans="1:6">
      <c r="A88" s="70" t="s">
        <v>2066</v>
      </c>
      <c r="B88" s="71">
        <v>0.5</v>
      </c>
      <c r="C88" s="71">
        <v>0</v>
      </c>
      <c r="D88" s="71"/>
      <c r="E88" s="71">
        <v>0</v>
      </c>
      <c r="F88" s="69">
        <f t="shared" si="2"/>
        <v>0.5</v>
      </c>
    </row>
    <row r="89" s="60" customFormat="1" ht="16" customHeight="1" spans="1:6">
      <c r="A89" s="70" t="s">
        <v>2067</v>
      </c>
      <c r="B89" s="71">
        <v>0.15</v>
      </c>
      <c r="C89" s="71">
        <v>0</v>
      </c>
      <c r="D89" s="71"/>
      <c r="E89" s="71">
        <v>0</v>
      </c>
      <c r="F89" s="69">
        <f t="shared" si="2"/>
        <v>0.15</v>
      </c>
    </row>
    <row r="90" s="60" customFormat="1" ht="16" customHeight="1" spans="1:6">
      <c r="A90" s="70" t="s">
        <v>2068</v>
      </c>
      <c r="B90" s="71"/>
      <c r="C90" s="71">
        <v>0</v>
      </c>
      <c r="D90" s="71">
        <v>400</v>
      </c>
      <c r="E90" s="71">
        <v>0</v>
      </c>
      <c r="F90" s="69">
        <f t="shared" si="2"/>
        <v>400</v>
      </c>
    </row>
  </sheetData>
  <autoFilter ref="A4:H90">
    <extLst/>
  </autoFilter>
  <mergeCells count="1">
    <mergeCell ref="A2:F2"/>
  </mergeCells>
  <conditionalFormatting sqref="B5:F90">
    <cfRule type="cellIs" dxfId="0" priority="1" operator="equal">
      <formula>0</formula>
    </cfRule>
  </conditionalFormatting>
  <pageMargins left="0.751388888888889" right="0.472222222222222" top="0.432638888888889" bottom="0.314583333333333" header="0.354166666666667" footer="0.156944444444444"/>
  <pageSetup paperSize="9" firstPageNumber="57" orientation="landscape" useFirstPageNumber="1" horizontalDpi="600"/>
  <headerFooter>
    <oddFooter>&amp;C— &amp;P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13720"/>
  <sheetViews>
    <sheetView workbookViewId="0">
      <pane ySplit="4" topLeftCell="A9093" activePane="bottomLeft" state="frozen"/>
      <selection/>
      <selection pane="bottomLeft" activeCell="D9111" sqref="D9111"/>
    </sheetView>
  </sheetViews>
  <sheetFormatPr defaultColWidth="9" defaultRowHeight="12" outlineLevelCol="6"/>
  <cols>
    <col min="1" max="1" width="31.125" style="34" customWidth="1"/>
    <col min="2" max="2" width="68.375" style="34" customWidth="1"/>
    <col min="3" max="3" width="12.875" style="34" customWidth="1"/>
    <col min="4" max="4" width="51.875" style="34" customWidth="1"/>
    <col min="5" max="7" width="14.125" style="38" customWidth="1"/>
    <col min="8" max="16384" width="9" style="34"/>
  </cols>
  <sheetData>
    <row r="1" ht="18.75" spans="1:1">
      <c r="A1" s="39" t="s">
        <v>2069</v>
      </c>
    </row>
    <row r="2" ht="20" customHeight="1" spans="1:7">
      <c r="A2" s="40" t="s">
        <v>2070</v>
      </c>
      <c r="B2" s="40"/>
      <c r="C2" s="40"/>
      <c r="D2" s="40"/>
      <c r="E2" s="41"/>
      <c r="F2" s="41"/>
      <c r="G2" s="41"/>
    </row>
    <row r="3" ht="16" customHeight="1" spans="7:7">
      <c r="G3" s="42" t="s">
        <v>2</v>
      </c>
    </row>
    <row r="4" s="33" customFormat="1" ht="20" customHeight="1" spans="1:7">
      <c r="A4" s="43" t="s">
        <v>2071</v>
      </c>
      <c r="B4" s="43" t="s">
        <v>2072</v>
      </c>
      <c r="C4" s="43" t="s">
        <v>2073</v>
      </c>
      <c r="D4" s="43" t="s">
        <v>2074</v>
      </c>
      <c r="E4" s="44" t="s">
        <v>2075</v>
      </c>
      <c r="F4" s="44" t="s">
        <v>2076</v>
      </c>
      <c r="G4" s="45" t="s">
        <v>1958</v>
      </c>
    </row>
    <row r="5" s="34" customFormat="1" ht="17" customHeight="1" spans="1:7">
      <c r="A5" s="46" t="s">
        <v>605</v>
      </c>
      <c r="B5" s="46"/>
      <c r="C5" s="47"/>
      <c r="D5" s="46"/>
      <c r="E5" s="48">
        <v>494097.034699</v>
      </c>
      <c r="F5" s="48">
        <v>13713.7</v>
      </c>
      <c r="G5" s="48">
        <v>507810.734699</v>
      </c>
    </row>
    <row r="6" s="35" customFormat="1" customHeight="1" spans="1:7">
      <c r="A6" s="49" t="s">
        <v>2077</v>
      </c>
      <c r="B6" s="49"/>
      <c r="C6" s="50"/>
      <c r="D6" s="49"/>
      <c r="E6" s="51">
        <v>1514.762953</v>
      </c>
      <c r="F6" s="51">
        <v>0</v>
      </c>
      <c r="G6" s="51">
        <v>1514.762953</v>
      </c>
    </row>
    <row r="7" s="36" customFormat="1" customHeight="1" spans="1:7">
      <c r="A7" s="52" t="s">
        <v>1984</v>
      </c>
      <c r="B7" s="49" t="s">
        <v>2078</v>
      </c>
      <c r="C7" s="50"/>
      <c r="D7" s="49"/>
      <c r="E7" s="51">
        <v>1176.763115</v>
      </c>
      <c r="F7" s="51">
        <v>0</v>
      </c>
      <c r="G7" s="51">
        <v>1176.763115</v>
      </c>
    </row>
    <row r="8" s="37" customFormat="1" customHeight="1" spans="1:7">
      <c r="A8" s="52" t="s">
        <v>1984</v>
      </c>
      <c r="B8" s="52" t="s">
        <v>2079</v>
      </c>
      <c r="C8" s="50" t="s">
        <v>2080</v>
      </c>
      <c r="D8" s="49"/>
      <c r="E8" s="51">
        <v>516.814</v>
      </c>
      <c r="F8" s="51">
        <v>0</v>
      </c>
      <c r="G8" s="51">
        <v>516.814</v>
      </c>
    </row>
    <row r="9" s="37" customFormat="1" customHeight="1" spans="1:7">
      <c r="A9" s="52" t="s">
        <v>1984</v>
      </c>
      <c r="B9" s="52" t="s">
        <v>2079</v>
      </c>
      <c r="C9" s="30" t="s">
        <v>2081</v>
      </c>
      <c r="D9" s="52" t="s">
        <v>2082</v>
      </c>
      <c r="E9" s="53">
        <v>9.25</v>
      </c>
      <c r="F9" s="53">
        <v>0</v>
      </c>
      <c r="G9" s="53">
        <v>9.25</v>
      </c>
    </row>
    <row r="10" s="37" customFormat="1" customHeight="1" spans="1:7">
      <c r="A10" s="52" t="s">
        <v>1984</v>
      </c>
      <c r="B10" s="52" t="s">
        <v>2079</v>
      </c>
      <c r="C10" s="30" t="s">
        <v>2081</v>
      </c>
      <c r="D10" s="52" t="s">
        <v>2083</v>
      </c>
      <c r="E10" s="53">
        <v>400</v>
      </c>
      <c r="F10" s="53">
        <v>0</v>
      </c>
      <c r="G10" s="53">
        <v>400</v>
      </c>
    </row>
    <row r="11" s="37" customFormat="1" customHeight="1" spans="1:7">
      <c r="A11" s="52" t="s">
        <v>1984</v>
      </c>
      <c r="B11" s="52" t="s">
        <v>2079</v>
      </c>
      <c r="C11" s="30" t="s">
        <v>2081</v>
      </c>
      <c r="D11" s="13" t="s">
        <v>2084</v>
      </c>
      <c r="E11" s="53">
        <v>10</v>
      </c>
      <c r="F11" s="53">
        <v>0</v>
      </c>
      <c r="G11" s="53">
        <v>10</v>
      </c>
    </row>
    <row r="12" s="37" customFormat="1" customHeight="1" spans="1:7">
      <c r="A12" s="52" t="s">
        <v>1984</v>
      </c>
      <c r="B12" s="52" t="s">
        <v>2079</v>
      </c>
      <c r="C12" s="30" t="s">
        <v>2081</v>
      </c>
      <c r="D12" s="52" t="s">
        <v>2085</v>
      </c>
      <c r="E12" s="53">
        <v>4</v>
      </c>
      <c r="F12" s="53">
        <v>0</v>
      </c>
      <c r="G12" s="53">
        <v>4</v>
      </c>
    </row>
    <row r="13" s="37" customFormat="1" customHeight="1" spans="1:7">
      <c r="A13" s="52" t="s">
        <v>1984</v>
      </c>
      <c r="B13" s="52" t="s">
        <v>2079</v>
      </c>
      <c r="C13" s="30" t="s">
        <v>2081</v>
      </c>
      <c r="D13" s="52" t="s">
        <v>2086</v>
      </c>
      <c r="E13" s="53">
        <v>45</v>
      </c>
      <c r="F13" s="53">
        <v>0</v>
      </c>
      <c r="G13" s="53">
        <v>45</v>
      </c>
    </row>
    <row r="14" s="37" customFormat="1" customHeight="1" spans="1:7">
      <c r="A14" s="52" t="s">
        <v>1984</v>
      </c>
      <c r="B14" s="52" t="s">
        <v>2079</v>
      </c>
      <c r="C14" s="30" t="s">
        <v>2081</v>
      </c>
      <c r="D14" s="52" t="s">
        <v>2087</v>
      </c>
      <c r="E14" s="53">
        <v>13.2</v>
      </c>
      <c r="F14" s="53">
        <v>0</v>
      </c>
      <c r="G14" s="53">
        <v>13.2</v>
      </c>
    </row>
    <row r="15" s="37" customFormat="1" customHeight="1" spans="1:7">
      <c r="A15" s="52" t="s">
        <v>1984</v>
      </c>
      <c r="B15" s="52" t="s">
        <v>2079</v>
      </c>
      <c r="C15" s="30" t="s">
        <v>2081</v>
      </c>
      <c r="D15" s="52" t="s">
        <v>2088</v>
      </c>
      <c r="E15" s="53">
        <v>2</v>
      </c>
      <c r="F15" s="53">
        <v>0</v>
      </c>
      <c r="G15" s="53">
        <v>2</v>
      </c>
    </row>
    <row r="16" s="37" customFormat="1" customHeight="1" spans="1:7">
      <c r="A16" s="52" t="s">
        <v>1984</v>
      </c>
      <c r="B16" s="52" t="s">
        <v>2079</v>
      </c>
      <c r="C16" s="30" t="s">
        <v>2081</v>
      </c>
      <c r="D16" s="52" t="s">
        <v>2089</v>
      </c>
      <c r="E16" s="53">
        <v>23.364</v>
      </c>
      <c r="F16" s="53">
        <v>0</v>
      </c>
      <c r="G16" s="53">
        <v>23.364</v>
      </c>
    </row>
    <row r="17" s="37" customFormat="1" customHeight="1" spans="1:7">
      <c r="A17" s="52" t="s">
        <v>1984</v>
      </c>
      <c r="B17" s="52" t="s">
        <v>2079</v>
      </c>
      <c r="C17" s="30" t="s">
        <v>2081</v>
      </c>
      <c r="D17" s="52" t="s">
        <v>2090</v>
      </c>
      <c r="E17" s="53">
        <v>10</v>
      </c>
      <c r="F17" s="53">
        <v>0</v>
      </c>
      <c r="G17" s="53">
        <v>10</v>
      </c>
    </row>
    <row r="18" s="37" customFormat="1" customHeight="1" spans="1:7">
      <c r="A18" s="52" t="s">
        <v>1984</v>
      </c>
      <c r="B18" s="52" t="s">
        <v>2079</v>
      </c>
      <c r="C18" s="50" t="s">
        <v>2091</v>
      </c>
      <c r="D18" s="49"/>
      <c r="E18" s="51">
        <v>121.298706</v>
      </c>
      <c r="F18" s="51">
        <v>0</v>
      </c>
      <c r="G18" s="51">
        <v>121.298706</v>
      </c>
    </row>
    <row r="19" s="37" customFormat="1" customHeight="1" spans="1:7">
      <c r="A19" s="52" t="s">
        <v>1984</v>
      </c>
      <c r="B19" s="52" t="s">
        <v>2079</v>
      </c>
      <c r="C19" s="30" t="s">
        <v>2092</v>
      </c>
      <c r="D19" s="52" t="s">
        <v>2093</v>
      </c>
      <c r="E19" s="53">
        <v>56.1</v>
      </c>
      <c r="F19" s="53">
        <v>0</v>
      </c>
      <c r="G19" s="53">
        <v>56.1</v>
      </c>
    </row>
    <row r="20" s="37" customFormat="1" customHeight="1" spans="1:7">
      <c r="A20" s="52" t="s">
        <v>1984</v>
      </c>
      <c r="B20" s="52" t="s">
        <v>2079</v>
      </c>
      <c r="C20" s="30" t="s">
        <v>2092</v>
      </c>
      <c r="D20" s="52" t="s">
        <v>2094</v>
      </c>
      <c r="E20" s="53">
        <v>2.222266</v>
      </c>
      <c r="F20" s="53">
        <v>0</v>
      </c>
      <c r="G20" s="53">
        <v>2.222266</v>
      </c>
    </row>
    <row r="21" s="37" customFormat="1" customHeight="1" spans="1:7">
      <c r="A21" s="52" t="s">
        <v>1984</v>
      </c>
      <c r="B21" s="52" t="s">
        <v>2079</v>
      </c>
      <c r="C21" s="30" t="s">
        <v>2092</v>
      </c>
      <c r="D21" s="52" t="s">
        <v>2095</v>
      </c>
      <c r="E21" s="53">
        <v>1.48151</v>
      </c>
      <c r="F21" s="53">
        <v>0</v>
      </c>
      <c r="G21" s="53">
        <v>1.48151</v>
      </c>
    </row>
    <row r="22" s="37" customFormat="1" customHeight="1" spans="1:7">
      <c r="A22" s="52" t="s">
        <v>1984</v>
      </c>
      <c r="B22" s="52" t="s">
        <v>2079</v>
      </c>
      <c r="C22" s="30" t="s">
        <v>2092</v>
      </c>
      <c r="D22" s="52" t="s">
        <v>2096</v>
      </c>
      <c r="E22" s="53">
        <v>3.135242</v>
      </c>
      <c r="F22" s="53">
        <v>0</v>
      </c>
      <c r="G22" s="53">
        <v>3.135242</v>
      </c>
    </row>
    <row r="23" s="37" customFormat="1" customHeight="1" spans="1:7">
      <c r="A23" s="52" t="s">
        <v>1984</v>
      </c>
      <c r="B23" s="52" t="s">
        <v>2079</v>
      </c>
      <c r="C23" s="30" t="s">
        <v>2092</v>
      </c>
      <c r="D23" s="52" t="s">
        <v>2097</v>
      </c>
      <c r="E23" s="53">
        <v>3.275856</v>
      </c>
      <c r="F23" s="53">
        <v>0</v>
      </c>
      <c r="G23" s="53">
        <v>3.275856</v>
      </c>
    </row>
    <row r="24" s="37" customFormat="1" customHeight="1" spans="1:7">
      <c r="A24" s="52" t="s">
        <v>1984</v>
      </c>
      <c r="B24" s="52" t="s">
        <v>2079</v>
      </c>
      <c r="C24" s="30" t="s">
        <v>2092</v>
      </c>
      <c r="D24" s="52" t="s">
        <v>2098</v>
      </c>
      <c r="E24" s="53">
        <v>2.777832</v>
      </c>
      <c r="F24" s="53">
        <v>0</v>
      </c>
      <c r="G24" s="53">
        <v>2.777832</v>
      </c>
    </row>
    <row r="25" s="37" customFormat="1" customHeight="1" spans="1:7">
      <c r="A25" s="52" t="s">
        <v>1984</v>
      </c>
      <c r="B25" s="52" t="s">
        <v>2079</v>
      </c>
      <c r="C25" s="30" t="s">
        <v>2092</v>
      </c>
      <c r="D25" s="52" t="s">
        <v>2099</v>
      </c>
      <c r="E25" s="53">
        <v>14.796</v>
      </c>
      <c r="F25" s="53">
        <v>0</v>
      </c>
      <c r="G25" s="53">
        <v>14.796</v>
      </c>
    </row>
    <row r="26" s="37" customFormat="1" customHeight="1" spans="1:7">
      <c r="A26" s="52" t="s">
        <v>1984</v>
      </c>
      <c r="B26" s="52" t="s">
        <v>2079</v>
      </c>
      <c r="C26" s="30" t="s">
        <v>2092</v>
      </c>
      <c r="D26" s="52" t="s">
        <v>2100</v>
      </c>
      <c r="E26" s="53">
        <v>5.712</v>
      </c>
      <c r="F26" s="53">
        <v>0</v>
      </c>
      <c r="G26" s="53">
        <v>5.712</v>
      </c>
    </row>
    <row r="27" s="37" customFormat="1" customHeight="1" spans="1:7">
      <c r="A27" s="52" t="s">
        <v>1984</v>
      </c>
      <c r="B27" s="52" t="s">
        <v>2079</v>
      </c>
      <c r="C27" s="30" t="s">
        <v>2092</v>
      </c>
      <c r="D27" s="52" t="s">
        <v>2101</v>
      </c>
      <c r="E27" s="53">
        <v>1.248</v>
      </c>
      <c r="F27" s="53">
        <v>0</v>
      </c>
      <c r="G27" s="53">
        <v>1.248</v>
      </c>
    </row>
    <row r="28" s="37" customFormat="1" customHeight="1" spans="1:7">
      <c r="A28" s="52" t="s">
        <v>1984</v>
      </c>
      <c r="B28" s="52" t="s">
        <v>2079</v>
      </c>
      <c r="C28" s="30" t="s">
        <v>2092</v>
      </c>
      <c r="D28" s="52" t="s">
        <v>2102</v>
      </c>
      <c r="E28" s="53">
        <v>21</v>
      </c>
      <c r="F28" s="53">
        <v>0</v>
      </c>
      <c r="G28" s="53">
        <v>21</v>
      </c>
    </row>
    <row r="29" s="37" customFormat="1" customHeight="1" spans="1:7">
      <c r="A29" s="52" t="s">
        <v>1984</v>
      </c>
      <c r="B29" s="52" t="s">
        <v>2079</v>
      </c>
      <c r="C29" s="30" t="s">
        <v>2092</v>
      </c>
      <c r="D29" s="52" t="s">
        <v>2103</v>
      </c>
      <c r="E29" s="53">
        <v>5.75</v>
      </c>
      <c r="F29" s="53">
        <v>0</v>
      </c>
      <c r="G29" s="53">
        <v>5.75</v>
      </c>
    </row>
    <row r="30" s="37" customFormat="1" customHeight="1" spans="1:7">
      <c r="A30" s="52" t="s">
        <v>1984</v>
      </c>
      <c r="B30" s="52" t="s">
        <v>2079</v>
      </c>
      <c r="C30" s="30" t="s">
        <v>2092</v>
      </c>
      <c r="D30" s="52" t="s">
        <v>2104</v>
      </c>
      <c r="E30" s="53">
        <v>0.5</v>
      </c>
      <c r="F30" s="53">
        <v>0</v>
      </c>
      <c r="G30" s="53">
        <v>0.5</v>
      </c>
    </row>
    <row r="31" s="37" customFormat="1" customHeight="1" spans="1:7">
      <c r="A31" s="52" t="s">
        <v>1984</v>
      </c>
      <c r="B31" s="52" t="s">
        <v>2079</v>
      </c>
      <c r="C31" s="30" t="s">
        <v>2092</v>
      </c>
      <c r="D31" s="52" t="s">
        <v>2105</v>
      </c>
      <c r="E31" s="53">
        <v>3.3</v>
      </c>
      <c r="F31" s="53">
        <v>0</v>
      </c>
      <c r="G31" s="53">
        <v>3.3</v>
      </c>
    </row>
    <row r="32" s="37" customFormat="1" customHeight="1" spans="1:7">
      <c r="A32" s="52" t="s">
        <v>1984</v>
      </c>
      <c r="B32" s="52" t="s">
        <v>2079</v>
      </c>
      <c r="C32" s="50" t="s">
        <v>2106</v>
      </c>
      <c r="D32" s="49"/>
      <c r="E32" s="51">
        <v>538.650409</v>
      </c>
      <c r="F32" s="51">
        <v>0</v>
      </c>
      <c r="G32" s="51">
        <v>538.650409</v>
      </c>
    </row>
    <row r="33" s="37" customFormat="1" customHeight="1" spans="1:7">
      <c r="A33" s="52" t="s">
        <v>1984</v>
      </c>
      <c r="B33" s="52" t="s">
        <v>2079</v>
      </c>
      <c r="C33" s="30" t="s">
        <v>2107</v>
      </c>
      <c r="D33" s="52" t="s">
        <v>2108</v>
      </c>
      <c r="E33" s="53">
        <v>109.1952</v>
      </c>
      <c r="F33" s="53">
        <v>0</v>
      </c>
      <c r="G33" s="53">
        <v>109.1952</v>
      </c>
    </row>
    <row r="34" s="37" customFormat="1" customHeight="1" spans="1:7">
      <c r="A34" s="52" t="s">
        <v>1984</v>
      </c>
      <c r="B34" s="52" t="s">
        <v>2079</v>
      </c>
      <c r="C34" s="30" t="s">
        <v>2107</v>
      </c>
      <c r="D34" s="52" t="s">
        <v>2109</v>
      </c>
      <c r="E34" s="53">
        <v>75.6336</v>
      </c>
      <c r="F34" s="53">
        <v>0</v>
      </c>
      <c r="G34" s="53">
        <v>75.6336</v>
      </c>
    </row>
    <row r="35" s="37" customFormat="1" customHeight="1" spans="1:7">
      <c r="A35" s="52" t="s">
        <v>1984</v>
      </c>
      <c r="B35" s="52" t="s">
        <v>2079</v>
      </c>
      <c r="C35" s="30" t="s">
        <v>2107</v>
      </c>
      <c r="D35" s="52" t="s">
        <v>2110</v>
      </c>
      <c r="E35" s="53">
        <v>0.36</v>
      </c>
      <c r="F35" s="53">
        <v>0</v>
      </c>
      <c r="G35" s="53">
        <v>0.36</v>
      </c>
    </row>
    <row r="36" s="37" customFormat="1" customHeight="1" spans="1:7">
      <c r="A36" s="52" t="s">
        <v>1984</v>
      </c>
      <c r="B36" s="52" t="s">
        <v>2079</v>
      </c>
      <c r="C36" s="30" t="s">
        <v>2107</v>
      </c>
      <c r="D36" s="52" t="s">
        <v>2111</v>
      </c>
      <c r="E36" s="53">
        <v>9.0996</v>
      </c>
      <c r="F36" s="53">
        <v>0</v>
      </c>
      <c r="G36" s="53">
        <v>9.0996</v>
      </c>
    </row>
    <row r="37" s="37" customFormat="1" customHeight="1" spans="1:7">
      <c r="A37" s="52" t="s">
        <v>1984</v>
      </c>
      <c r="B37" s="52" t="s">
        <v>2079</v>
      </c>
      <c r="C37" s="30" t="s">
        <v>2107</v>
      </c>
      <c r="D37" s="52" t="s">
        <v>2112</v>
      </c>
      <c r="E37" s="53">
        <v>27.645798</v>
      </c>
      <c r="F37" s="53">
        <v>0</v>
      </c>
      <c r="G37" s="53">
        <v>27.645798</v>
      </c>
    </row>
    <row r="38" s="37" customFormat="1" customHeight="1" spans="1:7">
      <c r="A38" s="52" t="s">
        <v>1984</v>
      </c>
      <c r="B38" s="52" t="s">
        <v>2079</v>
      </c>
      <c r="C38" s="30" t="s">
        <v>2107</v>
      </c>
      <c r="D38" s="52" t="s">
        <v>2113</v>
      </c>
      <c r="E38" s="53">
        <v>23.280672</v>
      </c>
      <c r="F38" s="53">
        <v>0</v>
      </c>
      <c r="G38" s="53">
        <v>23.280672</v>
      </c>
    </row>
    <row r="39" s="37" customFormat="1" customHeight="1" spans="1:7">
      <c r="A39" s="52" t="s">
        <v>1984</v>
      </c>
      <c r="B39" s="52" t="s">
        <v>2079</v>
      </c>
      <c r="C39" s="30" t="s">
        <v>2107</v>
      </c>
      <c r="D39" s="52" t="s">
        <v>2114</v>
      </c>
      <c r="E39" s="53">
        <v>0.581785</v>
      </c>
      <c r="F39" s="53">
        <v>0</v>
      </c>
      <c r="G39" s="53">
        <v>0.581785</v>
      </c>
    </row>
    <row r="40" s="37" customFormat="1" customHeight="1" spans="1:7">
      <c r="A40" s="52" t="s">
        <v>1984</v>
      </c>
      <c r="B40" s="52" t="s">
        <v>2079</v>
      </c>
      <c r="C40" s="30" t="s">
        <v>2107</v>
      </c>
      <c r="D40" s="52" t="s">
        <v>2115</v>
      </c>
      <c r="E40" s="53">
        <v>0.969642</v>
      </c>
      <c r="F40" s="53">
        <v>0</v>
      </c>
      <c r="G40" s="53">
        <v>0.969642</v>
      </c>
    </row>
    <row r="41" s="37" customFormat="1" customHeight="1" spans="1:7">
      <c r="A41" s="52" t="s">
        <v>1984</v>
      </c>
      <c r="B41" s="52" t="s">
        <v>2079</v>
      </c>
      <c r="C41" s="30" t="s">
        <v>2107</v>
      </c>
      <c r="D41" s="52" t="s">
        <v>2116</v>
      </c>
      <c r="E41" s="53">
        <v>5.2</v>
      </c>
      <c r="F41" s="53">
        <v>0</v>
      </c>
      <c r="G41" s="53">
        <v>5.2</v>
      </c>
    </row>
    <row r="42" s="37" customFormat="1" customHeight="1" spans="1:7">
      <c r="A42" s="52" t="s">
        <v>1984</v>
      </c>
      <c r="B42" s="52" t="s">
        <v>2079</v>
      </c>
      <c r="C42" s="30" t="s">
        <v>2107</v>
      </c>
      <c r="D42" s="52" t="s">
        <v>2117</v>
      </c>
      <c r="E42" s="53">
        <v>46.561344</v>
      </c>
      <c r="F42" s="53">
        <v>0</v>
      </c>
      <c r="G42" s="53">
        <v>46.561344</v>
      </c>
    </row>
    <row r="43" s="37" customFormat="1" customHeight="1" spans="1:7">
      <c r="A43" s="52" t="s">
        <v>1984</v>
      </c>
      <c r="B43" s="52" t="s">
        <v>2079</v>
      </c>
      <c r="C43" s="30" t="s">
        <v>2107</v>
      </c>
      <c r="D43" s="52" t="s">
        <v>2118</v>
      </c>
      <c r="E43" s="53">
        <v>39.595596</v>
      </c>
      <c r="F43" s="53">
        <v>0</v>
      </c>
      <c r="G43" s="53">
        <v>39.595596</v>
      </c>
    </row>
    <row r="44" s="37" customFormat="1" customHeight="1" spans="1:7">
      <c r="A44" s="52" t="s">
        <v>1984</v>
      </c>
      <c r="B44" s="52" t="s">
        <v>2079</v>
      </c>
      <c r="C44" s="30" t="s">
        <v>2107</v>
      </c>
      <c r="D44" s="52" t="s">
        <v>2119</v>
      </c>
      <c r="E44" s="53">
        <v>4.912272</v>
      </c>
      <c r="F44" s="53">
        <v>0</v>
      </c>
      <c r="G44" s="53">
        <v>4.912272</v>
      </c>
    </row>
    <row r="45" s="37" customFormat="1" customHeight="1" spans="1:7">
      <c r="A45" s="52" t="s">
        <v>1984</v>
      </c>
      <c r="B45" s="52" t="s">
        <v>2079</v>
      </c>
      <c r="C45" s="30" t="s">
        <v>2107</v>
      </c>
      <c r="D45" s="52" t="s">
        <v>2120</v>
      </c>
      <c r="E45" s="53">
        <v>56.42</v>
      </c>
      <c r="F45" s="53">
        <v>0</v>
      </c>
      <c r="G45" s="53">
        <v>56.42</v>
      </c>
    </row>
    <row r="46" s="37" customFormat="1" customHeight="1" spans="1:7">
      <c r="A46" s="52" t="s">
        <v>1984</v>
      </c>
      <c r="B46" s="52" t="s">
        <v>2079</v>
      </c>
      <c r="C46" s="30" t="s">
        <v>2107</v>
      </c>
      <c r="D46" s="52" t="s">
        <v>2121</v>
      </c>
      <c r="E46" s="53">
        <v>3.52</v>
      </c>
      <c r="F46" s="53">
        <v>0</v>
      </c>
      <c r="G46" s="53">
        <v>3.52</v>
      </c>
    </row>
    <row r="47" s="37" customFormat="1" customHeight="1" spans="1:7">
      <c r="A47" s="52" t="s">
        <v>1984</v>
      </c>
      <c r="B47" s="52" t="s">
        <v>2079</v>
      </c>
      <c r="C47" s="30" t="s">
        <v>2107</v>
      </c>
      <c r="D47" s="52" t="s">
        <v>2122</v>
      </c>
      <c r="E47" s="53">
        <v>97.08</v>
      </c>
      <c r="F47" s="53">
        <v>0</v>
      </c>
      <c r="G47" s="53">
        <v>97.08</v>
      </c>
    </row>
    <row r="48" s="37" customFormat="1" customHeight="1" spans="1:7">
      <c r="A48" s="52" t="s">
        <v>1984</v>
      </c>
      <c r="B48" s="52" t="s">
        <v>2079</v>
      </c>
      <c r="C48" s="30" t="s">
        <v>2107</v>
      </c>
      <c r="D48" s="52" t="s">
        <v>2123</v>
      </c>
      <c r="E48" s="53">
        <v>38.5949</v>
      </c>
      <c r="F48" s="53">
        <v>0</v>
      </c>
      <c r="G48" s="53">
        <v>38.5949</v>
      </c>
    </row>
    <row r="49" s="37" customFormat="1" customHeight="1" spans="1:7">
      <c r="A49" s="52" t="s">
        <v>1984</v>
      </c>
      <c r="B49" s="49" t="s">
        <v>2124</v>
      </c>
      <c r="C49" s="50"/>
      <c r="D49" s="49"/>
      <c r="E49" s="51">
        <v>337.999838</v>
      </c>
      <c r="F49" s="51">
        <v>0</v>
      </c>
      <c r="G49" s="51">
        <v>337.999838</v>
      </c>
    </row>
    <row r="50" s="37" customFormat="1" customHeight="1" spans="1:7">
      <c r="A50" s="52" t="s">
        <v>1984</v>
      </c>
      <c r="B50" s="52" t="s">
        <v>2125</v>
      </c>
      <c r="C50" s="50" t="s">
        <v>2080</v>
      </c>
      <c r="D50" s="49"/>
      <c r="E50" s="51">
        <v>227.047</v>
      </c>
      <c r="F50" s="51">
        <v>0</v>
      </c>
      <c r="G50" s="51">
        <v>227.047</v>
      </c>
    </row>
    <row r="51" s="37" customFormat="1" customHeight="1" spans="1:7">
      <c r="A51" s="52" t="s">
        <v>1984</v>
      </c>
      <c r="B51" s="52" t="s">
        <v>2125</v>
      </c>
      <c r="C51" s="30" t="s">
        <v>2081</v>
      </c>
      <c r="D51" s="13" t="s">
        <v>2084</v>
      </c>
      <c r="E51" s="53">
        <v>76.047</v>
      </c>
      <c r="F51" s="53">
        <v>0</v>
      </c>
      <c r="G51" s="53">
        <v>76.047</v>
      </c>
    </row>
    <row r="52" s="37" customFormat="1" customHeight="1" spans="1:7">
      <c r="A52" s="52" t="s">
        <v>1984</v>
      </c>
      <c r="B52" s="52" t="s">
        <v>2125</v>
      </c>
      <c r="C52" s="30" t="s">
        <v>2081</v>
      </c>
      <c r="D52" s="13" t="s">
        <v>2084</v>
      </c>
      <c r="E52" s="53">
        <v>20</v>
      </c>
      <c r="F52" s="53">
        <v>0</v>
      </c>
      <c r="G52" s="53">
        <v>20</v>
      </c>
    </row>
    <row r="53" s="37" customFormat="1" customHeight="1" spans="1:7">
      <c r="A53" s="52" t="s">
        <v>1984</v>
      </c>
      <c r="B53" s="52" t="s">
        <v>2125</v>
      </c>
      <c r="C53" s="30" t="s">
        <v>2081</v>
      </c>
      <c r="D53" s="13" t="s">
        <v>2084</v>
      </c>
      <c r="E53" s="53">
        <v>30</v>
      </c>
      <c r="F53" s="53">
        <v>0</v>
      </c>
      <c r="G53" s="53">
        <v>30</v>
      </c>
    </row>
    <row r="54" s="37" customFormat="1" customHeight="1" spans="1:7">
      <c r="A54" s="52" t="s">
        <v>1984</v>
      </c>
      <c r="B54" s="52" t="s">
        <v>2125</v>
      </c>
      <c r="C54" s="30" t="s">
        <v>2081</v>
      </c>
      <c r="D54" s="13" t="s">
        <v>2084</v>
      </c>
      <c r="E54" s="53">
        <v>51</v>
      </c>
      <c r="F54" s="53">
        <v>0</v>
      </c>
      <c r="G54" s="53">
        <v>51</v>
      </c>
    </row>
    <row r="55" s="37" customFormat="1" customHeight="1" spans="1:7">
      <c r="A55" s="52" t="s">
        <v>1984</v>
      </c>
      <c r="B55" s="52" t="s">
        <v>2125</v>
      </c>
      <c r="C55" s="30" t="s">
        <v>2081</v>
      </c>
      <c r="D55" s="13" t="s">
        <v>2084</v>
      </c>
      <c r="E55" s="53">
        <v>50</v>
      </c>
      <c r="F55" s="53">
        <v>0</v>
      </c>
      <c r="G55" s="53">
        <v>50</v>
      </c>
    </row>
    <row r="56" s="37" customFormat="1" customHeight="1" spans="1:7">
      <c r="A56" s="52" t="s">
        <v>1984</v>
      </c>
      <c r="B56" s="52" t="s">
        <v>2125</v>
      </c>
      <c r="C56" s="50" t="s">
        <v>2091</v>
      </c>
      <c r="D56" s="49"/>
      <c r="E56" s="51">
        <v>18.589308</v>
      </c>
      <c r="F56" s="51">
        <v>0</v>
      </c>
      <c r="G56" s="51">
        <v>18.589308</v>
      </c>
    </row>
    <row r="57" s="37" customFormat="1" customHeight="1" spans="1:7">
      <c r="A57" s="52" t="s">
        <v>1984</v>
      </c>
      <c r="B57" s="52" t="s">
        <v>2125</v>
      </c>
      <c r="C57" s="30" t="s">
        <v>2092</v>
      </c>
      <c r="D57" s="52" t="s">
        <v>2126</v>
      </c>
      <c r="E57" s="53">
        <v>12.25</v>
      </c>
      <c r="F57" s="53">
        <v>0</v>
      </c>
      <c r="G57" s="53">
        <v>12.25</v>
      </c>
    </row>
    <row r="58" s="37" customFormat="1" customHeight="1" spans="1:7">
      <c r="A58" s="52" t="s">
        <v>1984</v>
      </c>
      <c r="B58" s="52" t="s">
        <v>2125</v>
      </c>
      <c r="C58" s="30" t="s">
        <v>2092</v>
      </c>
      <c r="D58" s="52" t="s">
        <v>2127</v>
      </c>
      <c r="E58" s="53">
        <v>0.488102</v>
      </c>
      <c r="F58" s="53">
        <v>0</v>
      </c>
      <c r="G58" s="53">
        <v>0.488102</v>
      </c>
    </row>
    <row r="59" s="37" customFormat="1" customHeight="1" spans="1:7">
      <c r="A59" s="52" t="s">
        <v>1984</v>
      </c>
      <c r="B59" s="52" t="s">
        <v>2125</v>
      </c>
      <c r="C59" s="30" t="s">
        <v>2092</v>
      </c>
      <c r="D59" s="52" t="s">
        <v>2128</v>
      </c>
      <c r="E59" s="53">
        <v>0.325402</v>
      </c>
      <c r="F59" s="53">
        <v>0</v>
      </c>
      <c r="G59" s="53">
        <v>0.325402</v>
      </c>
    </row>
    <row r="60" s="37" customFormat="1" customHeight="1" spans="1:7">
      <c r="A60" s="52" t="s">
        <v>1984</v>
      </c>
      <c r="B60" s="52" t="s">
        <v>2125</v>
      </c>
      <c r="C60" s="30" t="s">
        <v>2092</v>
      </c>
      <c r="D60" s="52" t="s">
        <v>2129</v>
      </c>
      <c r="E60" s="53">
        <v>0.665676</v>
      </c>
      <c r="F60" s="53">
        <v>0</v>
      </c>
      <c r="G60" s="53">
        <v>0.665676</v>
      </c>
    </row>
    <row r="61" s="37" customFormat="1" customHeight="1" spans="1:7">
      <c r="A61" s="52" t="s">
        <v>1984</v>
      </c>
      <c r="B61" s="52" t="s">
        <v>2125</v>
      </c>
      <c r="C61" s="30" t="s">
        <v>2092</v>
      </c>
      <c r="D61" s="52" t="s">
        <v>2130</v>
      </c>
      <c r="E61" s="53">
        <v>0.610128</v>
      </c>
      <c r="F61" s="53">
        <v>0</v>
      </c>
      <c r="G61" s="53">
        <v>0.610128</v>
      </c>
    </row>
    <row r="62" s="37" customFormat="1" customHeight="1" spans="1:7">
      <c r="A62" s="52" t="s">
        <v>1984</v>
      </c>
      <c r="B62" s="52" t="s">
        <v>2125</v>
      </c>
      <c r="C62" s="30" t="s">
        <v>2092</v>
      </c>
      <c r="D62" s="52" t="s">
        <v>2102</v>
      </c>
      <c r="E62" s="53">
        <v>3.5</v>
      </c>
      <c r="F62" s="53">
        <v>0</v>
      </c>
      <c r="G62" s="53">
        <v>3.5</v>
      </c>
    </row>
    <row r="63" s="37" customFormat="1" customHeight="1" spans="1:7">
      <c r="A63" s="52" t="s">
        <v>1984</v>
      </c>
      <c r="B63" s="52" t="s">
        <v>2125</v>
      </c>
      <c r="C63" s="30" t="s">
        <v>2092</v>
      </c>
      <c r="D63" s="52" t="s">
        <v>2105</v>
      </c>
      <c r="E63" s="53">
        <v>0.75</v>
      </c>
      <c r="F63" s="53">
        <v>0</v>
      </c>
      <c r="G63" s="53">
        <v>0.75</v>
      </c>
    </row>
    <row r="64" s="37" customFormat="1" customHeight="1" spans="1:7">
      <c r="A64" s="52" t="s">
        <v>1984</v>
      </c>
      <c r="B64" s="52" t="s">
        <v>2125</v>
      </c>
      <c r="C64" s="50" t="s">
        <v>2106</v>
      </c>
      <c r="D64" s="49"/>
      <c r="E64" s="51">
        <v>92.36353</v>
      </c>
      <c r="F64" s="51">
        <v>0</v>
      </c>
      <c r="G64" s="51">
        <v>92.36353</v>
      </c>
    </row>
    <row r="65" s="37" customFormat="1" customHeight="1" spans="1:7">
      <c r="A65" s="52" t="s">
        <v>1984</v>
      </c>
      <c r="B65" s="52" t="s">
        <v>2125</v>
      </c>
      <c r="C65" s="30" t="s">
        <v>2107</v>
      </c>
      <c r="D65" s="52" t="s">
        <v>2131</v>
      </c>
      <c r="E65" s="53">
        <v>22.1892</v>
      </c>
      <c r="F65" s="53">
        <v>0</v>
      </c>
      <c r="G65" s="53">
        <v>22.1892</v>
      </c>
    </row>
    <row r="66" s="37" customFormat="1" customHeight="1" spans="1:7">
      <c r="A66" s="52" t="s">
        <v>1984</v>
      </c>
      <c r="B66" s="52" t="s">
        <v>2125</v>
      </c>
      <c r="C66" s="30" t="s">
        <v>2107</v>
      </c>
      <c r="D66" s="52" t="s">
        <v>2132</v>
      </c>
      <c r="E66" s="53">
        <v>1.494</v>
      </c>
      <c r="F66" s="53">
        <v>0</v>
      </c>
      <c r="G66" s="53">
        <v>1.494</v>
      </c>
    </row>
    <row r="67" s="37" customFormat="1" customHeight="1" spans="1:7">
      <c r="A67" s="52" t="s">
        <v>1984</v>
      </c>
      <c r="B67" s="52" t="s">
        <v>2125</v>
      </c>
      <c r="C67" s="30" t="s">
        <v>2107</v>
      </c>
      <c r="D67" s="52" t="s">
        <v>2133</v>
      </c>
      <c r="E67" s="53">
        <v>0.006</v>
      </c>
      <c r="F67" s="53">
        <v>0</v>
      </c>
      <c r="G67" s="53">
        <v>0.006</v>
      </c>
    </row>
    <row r="68" s="37" customFormat="1" customHeight="1" spans="1:7">
      <c r="A68" s="52" t="s">
        <v>1984</v>
      </c>
      <c r="B68" s="52" t="s">
        <v>2125</v>
      </c>
      <c r="C68" s="30" t="s">
        <v>2107</v>
      </c>
      <c r="D68" s="52" t="s">
        <v>2134</v>
      </c>
      <c r="E68" s="53">
        <v>11.928</v>
      </c>
      <c r="F68" s="53">
        <v>0</v>
      </c>
      <c r="G68" s="53">
        <v>11.928</v>
      </c>
    </row>
    <row r="69" s="37" customFormat="1" customHeight="1" spans="1:7">
      <c r="A69" s="52" t="s">
        <v>1984</v>
      </c>
      <c r="B69" s="52" t="s">
        <v>2125</v>
      </c>
      <c r="C69" s="30" t="s">
        <v>2107</v>
      </c>
      <c r="D69" s="52" t="s">
        <v>2135</v>
      </c>
      <c r="E69" s="53">
        <v>19.68</v>
      </c>
      <c r="F69" s="53">
        <v>0</v>
      </c>
      <c r="G69" s="53">
        <v>19.68</v>
      </c>
    </row>
    <row r="70" s="37" customFormat="1" customHeight="1" spans="1:7">
      <c r="A70" s="52" t="s">
        <v>1984</v>
      </c>
      <c r="B70" s="52" t="s">
        <v>2125</v>
      </c>
      <c r="C70" s="30" t="s">
        <v>2107</v>
      </c>
      <c r="D70" s="52" t="s">
        <v>2136</v>
      </c>
      <c r="E70" s="53">
        <v>5.064</v>
      </c>
      <c r="F70" s="53">
        <v>0</v>
      </c>
      <c r="G70" s="53">
        <v>5.064</v>
      </c>
    </row>
    <row r="71" s="37" customFormat="1" customHeight="1" spans="1:7">
      <c r="A71" s="52" t="s">
        <v>1984</v>
      </c>
      <c r="B71" s="52" t="s">
        <v>2125</v>
      </c>
      <c r="C71" s="30" t="s">
        <v>2107</v>
      </c>
      <c r="D71" s="52" t="s">
        <v>2137</v>
      </c>
      <c r="E71" s="53">
        <v>9.656832</v>
      </c>
      <c r="F71" s="53">
        <v>0</v>
      </c>
      <c r="G71" s="53">
        <v>9.656832</v>
      </c>
    </row>
    <row r="72" s="37" customFormat="1" customHeight="1" spans="1:7">
      <c r="A72" s="52" t="s">
        <v>1984</v>
      </c>
      <c r="B72" s="52" t="s">
        <v>2125</v>
      </c>
      <c r="C72" s="30" t="s">
        <v>2107</v>
      </c>
      <c r="D72" s="52" t="s">
        <v>2138</v>
      </c>
      <c r="E72" s="53">
        <v>3.864144</v>
      </c>
      <c r="F72" s="53">
        <v>0</v>
      </c>
      <c r="G72" s="53">
        <v>3.864144</v>
      </c>
    </row>
    <row r="73" s="37" customFormat="1" customHeight="1" spans="1:7">
      <c r="A73" s="52" t="s">
        <v>1984</v>
      </c>
      <c r="B73" s="52" t="s">
        <v>2125</v>
      </c>
      <c r="C73" s="30" t="s">
        <v>2107</v>
      </c>
      <c r="D73" s="52" t="s">
        <v>2139</v>
      </c>
      <c r="E73" s="53">
        <v>0.122026</v>
      </c>
      <c r="F73" s="53">
        <v>0</v>
      </c>
      <c r="G73" s="53">
        <v>0.122026</v>
      </c>
    </row>
    <row r="74" s="37" customFormat="1" customHeight="1" spans="1:7">
      <c r="A74" s="52" t="s">
        <v>1984</v>
      </c>
      <c r="B74" s="52" t="s">
        <v>2125</v>
      </c>
      <c r="C74" s="30" t="s">
        <v>2107</v>
      </c>
      <c r="D74" s="52" t="s">
        <v>2140</v>
      </c>
      <c r="E74" s="53">
        <v>0.203376</v>
      </c>
      <c r="F74" s="53">
        <v>0</v>
      </c>
      <c r="G74" s="53">
        <v>0.203376</v>
      </c>
    </row>
    <row r="75" s="37" customFormat="1" customHeight="1" spans="1:7">
      <c r="A75" s="52" t="s">
        <v>1984</v>
      </c>
      <c r="B75" s="52" t="s">
        <v>2125</v>
      </c>
      <c r="C75" s="30" t="s">
        <v>2107</v>
      </c>
      <c r="D75" s="52" t="s">
        <v>2141</v>
      </c>
      <c r="E75" s="53">
        <v>4.881024</v>
      </c>
      <c r="F75" s="53">
        <v>0</v>
      </c>
      <c r="G75" s="53">
        <v>4.881024</v>
      </c>
    </row>
    <row r="76" s="37" customFormat="1" customHeight="1" spans="1:7">
      <c r="A76" s="52" t="s">
        <v>1984</v>
      </c>
      <c r="B76" s="52" t="s">
        <v>2125</v>
      </c>
      <c r="C76" s="30" t="s">
        <v>2107</v>
      </c>
      <c r="D76" s="52" t="s">
        <v>2142</v>
      </c>
      <c r="E76" s="53">
        <v>4.828416</v>
      </c>
      <c r="F76" s="53">
        <v>0</v>
      </c>
      <c r="G76" s="53">
        <v>4.828416</v>
      </c>
    </row>
    <row r="77" s="37" customFormat="1" customHeight="1" spans="1:7">
      <c r="A77" s="52" t="s">
        <v>1984</v>
      </c>
      <c r="B77" s="52" t="s">
        <v>2125</v>
      </c>
      <c r="C77" s="30" t="s">
        <v>2107</v>
      </c>
      <c r="D77" s="52" t="s">
        <v>2143</v>
      </c>
      <c r="E77" s="53">
        <v>7.2976</v>
      </c>
      <c r="F77" s="53">
        <v>0</v>
      </c>
      <c r="G77" s="53">
        <v>7.2976</v>
      </c>
    </row>
    <row r="78" s="37" customFormat="1" customHeight="1" spans="1:7">
      <c r="A78" s="52" t="s">
        <v>1984</v>
      </c>
      <c r="B78" s="52" t="s">
        <v>2125</v>
      </c>
      <c r="C78" s="30" t="s">
        <v>2107</v>
      </c>
      <c r="D78" s="52" t="s">
        <v>2144</v>
      </c>
      <c r="E78" s="53">
        <v>0.8</v>
      </c>
      <c r="F78" s="53">
        <v>0</v>
      </c>
      <c r="G78" s="53">
        <v>0.8</v>
      </c>
    </row>
    <row r="79" s="37" customFormat="1" customHeight="1" spans="1:7">
      <c r="A79" s="52" t="s">
        <v>1984</v>
      </c>
      <c r="B79" s="52" t="s">
        <v>2125</v>
      </c>
      <c r="C79" s="30" t="s">
        <v>2107</v>
      </c>
      <c r="D79" s="52" t="s">
        <v>2145</v>
      </c>
      <c r="E79" s="53">
        <v>0.348912</v>
      </c>
      <c r="F79" s="53">
        <v>0</v>
      </c>
      <c r="G79" s="53">
        <v>0.348912</v>
      </c>
    </row>
    <row r="80" s="37" customFormat="1" customHeight="1" spans="1:7">
      <c r="A80" s="49" t="s">
        <v>2146</v>
      </c>
      <c r="B80" s="49"/>
      <c r="C80" s="50"/>
      <c r="D80" s="49"/>
      <c r="E80" s="51">
        <v>3050.481363</v>
      </c>
      <c r="F80" s="51">
        <v>0</v>
      </c>
      <c r="G80" s="51">
        <v>3050.481363</v>
      </c>
    </row>
    <row r="81" s="37" customFormat="1" customHeight="1" spans="1:7">
      <c r="A81" s="52" t="s">
        <v>1985</v>
      </c>
      <c r="B81" s="49" t="s">
        <v>2147</v>
      </c>
      <c r="C81" s="50"/>
      <c r="D81" s="49"/>
      <c r="E81" s="51">
        <v>2883.477148</v>
      </c>
      <c r="F81" s="51">
        <v>0</v>
      </c>
      <c r="G81" s="51">
        <v>2883.477148</v>
      </c>
    </row>
    <row r="82" s="36" customFormat="1" customHeight="1" spans="1:7">
      <c r="A82" s="52" t="s">
        <v>1985</v>
      </c>
      <c r="B82" s="52" t="s">
        <v>2148</v>
      </c>
      <c r="C82" s="50" t="s">
        <v>2080</v>
      </c>
      <c r="D82" s="49"/>
      <c r="E82" s="51">
        <v>728.7748</v>
      </c>
      <c r="F82" s="51">
        <v>0</v>
      </c>
      <c r="G82" s="51">
        <v>728.7748</v>
      </c>
    </row>
    <row r="83" s="37" customFormat="1" customHeight="1" spans="1:7">
      <c r="A83" s="52" t="s">
        <v>1985</v>
      </c>
      <c r="B83" s="52" t="s">
        <v>2148</v>
      </c>
      <c r="C83" s="30" t="s">
        <v>2081</v>
      </c>
      <c r="D83" s="52" t="s">
        <v>2149</v>
      </c>
      <c r="E83" s="53">
        <v>71.0228</v>
      </c>
      <c r="F83" s="53">
        <v>0</v>
      </c>
      <c r="G83" s="53">
        <v>71.0228</v>
      </c>
    </row>
    <row r="84" s="37" customFormat="1" customHeight="1" spans="1:7">
      <c r="A84" s="52" t="s">
        <v>1985</v>
      </c>
      <c r="B84" s="52" t="s">
        <v>2148</v>
      </c>
      <c r="C84" s="30" t="s">
        <v>2081</v>
      </c>
      <c r="D84" s="52" t="s">
        <v>2150</v>
      </c>
      <c r="E84" s="53">
        <v>53</v>
      </c>
      <c r="F84" s="53">
        <v>0</v>
      </c>
      <c r="G84" s="53">
        <v>53</v>
      </c>
    </row>
    <row r="85" s="37" customFormat="1" customHeight="1" spans="1:7">
      <c r="A85" s="52" t="s">
        <v>1985</v>
      </c>
      <c r="B85" s="52" t="s">
        <v>2148</v>
      </c>
      <c r="C85" s="30" t="s">
        <v>2081</v>
      </c>
      <c r="D85" s="52" t="s">
        <v>2151</v>
      </c>
      <c r="E85" s="53">
        <v>27.552</v>
      </c>
      <c r="F85" s="53">
        <v>0</v>
      </c>
      <c r="G85" s="53">
        <v>27.552</v>
      </c>
    </row>
    <row r="86" s="37" customFormat="1" customHeight="1" spans="1:7">
      <c r="A86" s="52" t="s">
        <v>1985</v>
      </c>
      <c r="B86" s="52" t="s">
        <v>2148</v>
      </c>
      <c r="C86" s="30" t="s">
        <v>2081</v>
      </c>
      <c r="D86" s="52" t="s">
        <v>2152</v>
      </c>
      <c r="E86" s="53">
        <v>248.7</v>
      </c>
      <c r="F86" s="53">
        <v>0</v>
      </c>
      <c r="G86" s="53">
        <v>248.7</v>
      </c>
    </row>
    <row r="87" s="37" customFormat="1" customHeight="1" spans="1:7">
      <c r="A87" s="52" t="s">
        <v>1985</v>
      </c>
      <c r="B87" s="52" t="s">
        <v>2148</v>
      </c>
      <c r="C87" s="30" t="s">
        <v>2081</v>
      </c>
      <c r="D87" s="52" t="s">
        <v>2153</v>
      </c>
      <c r="E87" s="53">
        <v>40</v>
      </c>
      <c r="F87" s="53">
        <v>0</v>
      </c>
      <c r="G87" s="53">
        <v>40</v>
      </c>
    </row>
    <row r="88" s="37" customFormat="1" customHeight="1" spans="1:7">
      <c r="A88" s="52" t="s">
        <v>1985</v>
      </c>
      <c r="B88" s="52" t="s">
        <v>2148</v>
      </c>
      <c r="C88" s="30" t="s">
        <v>2081</v>
      </c>
      <c r="D88" s="52" t="s">
        <v>2154</v>
      </c>
      <c r="E88" s="53">
        <v>25</v>
      </c>
      <c r="F88" s="53">
        <v>0</v>
      </c>
      <c r="G88" s="53">
        <v>25</v>
      </c>
    </row>
    <row r="89" s="37" customFormat="1" customHeight="1" spans="1:7">
      <c r="A89" s="52" t="s">
        <v>1985</v>
      </c>
      <c r="B89" s="52" t="s">
        <v>2148</v>
      </c>
      <c r="C89" s="30" t="s">
        <v>2081</v>
      </c>
      <c r="D89" s="52" t="s">
        <v>2155</v>
      </c>
      <c r="E89" s="53">
        <v>43.5</v>
      </c>
      <c r="F89" s="53">
        <v>0</v>
      </c>
      <c r="G89" s="53">
        <v>43.5</v>
      </c>
    </row>
    <row r="90" s="37" customFormat="1" customHeight="1" spans="1:7">
      <c r="A90" s="52" t="s">
        <v>1985</v>
      </c>
      <c r="B90" s="52" t="s">
        <v>2148</v>
      </c>
      <c r="C90" s="30" t="s">
        <v>2081</v>
      </c>
      <c r="D90" s="52" t="s">
        <v>2156</v>
      </c>
      <c r="E90" s="53">
        <v>200</v>
      </c>
      <c r="F90" s="53">
        <v>0</v>
      </c>
      <c r="G90" s="53">
        <v>200</v>
      </c>
    </row>
    <row r="91" s="37" customFormat="1" customHeight="1" spans="1:7">
      <c r="A91" s="52" t="s">
        <v>1985</v>
      </c>
      <c r="B91" s="52" t="s">
        <v>2148</v>
      </c>
      <c r="C91" s="30" t="s">
        <v>2081</v>
      </c>
      <c r="D91" s="52" t="s">
        <v>2157</v>
      </c>
      <c r="E91" s="53">
        <v>20</v>
      </c>
      <c r="F91" s="53">
        <v>0</v>
      </c>
      <c r="G91" s="53">
        <v>20</v>
      </c>
    </row>
    <row r="92" s="37" customFormat="1" customHeight="1" spans="1:7">
      <c r="A92" s="52" t="s">
        <v>1985</v>
      </c>
      <c r="B92" s="52" t="s">
        <v>2148</v>
      </c>
      <c r="C92" s="50" t="s">
        <v>2091</v>
      </c>
      <c r="D92" s="49"/>
      <c r="E92" s="51">
        <v>318.26278</v>
      </c>
      <c r="F92" s="51">
        <v>0</v>
      </c>
      <c r="G92" s="51">
        <v>318.26278</v>
      </c>
    </row>
    <row r="93" s="37" customFormat="1" customHeight="1" spans="1:7">
      <c r="A93" s="52" t="s">
        <v>1985</v>
      </c>
      <c r="B93" s="52" t="s">
        <v>2148</v>
      </c>
      <c r="C93" s="30" t="s">
        <v>2092</v>
      </c>
      <c r="D93" s="52" t="s">
        <v>2093</v>
      </c>
      <c r="E93" s="53">
        <v>155.55</v>
      </c>
      <c r="F93" s="53">
        <v>0</v>
      </c>
      <c r="G93" s="53">
        <v>155.55</v>
      </c>
    </row>
    <row r="94" s="37" customFormat="1" customHeight="1" spans="1:7">
      <c r="A94" s="52" t="s">
        <v>1985</v>
      </c>
      <c r="B94" s="52" t="s">
        <v>2148</v>
      </c>
      <c r="C94" s="30" t="s">
        <v>2092</v>
      </c>
      <c r="D94" s="52" t="s">
        <v>2094</v>
      </c>
      <c r="E94" s="53">
        <v>8.119814</v>
      </c>
      <c r="F94" s="53">
        <v>0</v>
      </c>
      <c r="G94" s="53">
        <v>8.119814</v>
      </c>
    </row>
    <row r="95" s="37" customFormat="1" customHeight="1" spans="1:7">
      <c r="A95" s="52" t="s">
        <v>1985</v>
      </c>
      <c r="B95" s="52" t="s">
        <v>2148</v>
      </c>
      <c r="C95" s="30" t="s">
        <v>2092</v>
      </c>
      <c r="D95" s="52" t="s">
        <v>2095</v>
      </c>
      <c r="E95" s="53">
        <v>5.41321</v>
      </c>
      <c r="F95" s="53">
        <v>0</v>
      </c>
      <c r="G95" s="53">
        <v>5.41321</v>
      </c>
    </row>
    <row r="96" s="37" customFormat="1" customHeight="1" spans="1:7">
      <c r="A96" s="52" t="s">
        <v>1985</v>
      </c>
      <c r="B96" s="52" t="s">
        <v>2148</v>
      </c>
      <c r="C96" s="30" t="s">
        <v>2092</v>
      </c>
      <c r="D96" s="52" t="s">
        <v>2096</v>
      </c>
      <c r="E96" s="53">
        <v>9.207916</v>
      </c>
      <c r="F96" s="53">
        <v>0</v>
      </c>
      <c r="G96" s="53">
        <v>9.207916</v>
      </c>
    </row>
    <row r="97" s="37" customFormat="1" customHeight="1" spans="1:7">
      <c r="A97" s="52" t="s">
        <v>1985</v>
      </c>
      <c r="B97" s="52" t="s">
        <v>2148</v>
      </c>
      <c r="C97" s="30" t="s">
        <v>2092</v>
      </c>
      <c r="D97" s="52" t="s">
        <v>2097</v>
      </c>
      <c r="E97" s="53">
        <v>13.014072</v>
      </c>
      <c r="F97" s="53">
        <v>0</v>
      </c>
      <c r="G97" s="53">
        <v>13.014072</v>
      </c>
    </row>
    <row r="98" s="37" customFormat="1" customHeight="1" spans="1:7">
      <c r="A98" s="52" t="s">
        <v>1985</v>
      </c>
      <c r="B98" s="52" t="s">
        <v>2148</v>
      </c>
      <c r="C98" s="30" t="s">
        <v>2092</v>
      </c>
      <c r="D98" s="52" t="s">
        <v>2098</v>
      </c>
      <c r="E98" s="53">
        <v>10.149768</v>
      </c>
      <c r="F98" s="53">
        <v>0</v>
      </c>
      <c r="G98" s="53">
        <v>10.149768</v>
      </c>
    </row>
    <row r="99" s="37" customFormat="1" customHeight="1" spans="1:7">
      <c r="A99" s="52" t="s">
        <v>1985</v>
      </c>
      <c r="B99" s="52" t="s">
        <v>2148</v>
      </c>
      <c r="C99" s="30" t="s">
        <v>2092</v>
      </c>
      <c r="D99" s="52" t="s">
        <v>2099</v>
      </c>
      <c r="E99" s="53">
        <v>68.64</v>
      </c>
      <c r="F99" s="53">
        <v>0</v>
      </c>
      <c r="G99" s="53">
        <v>68.64</v>
      </c>
    </row>
    <row r="100" s="37" customFormat="1" customHeight="1" spans="1:7">
      <c r="A100" s="52" t="s">
        <v>1985</v>
      </c>
      <c r="B100" s="52" t="s">
        <v>2148</v>
      </c>
      <c r="C100" s="30" t="s">
        <v>2092</v>
      </c>
      <c r="D100" s="52" t="s">
        <v>2100</v>
      </c>
      <c r="E100" s="53">
        <v>17.808</v>
      </c>
      <c r="F100" s="53">
        <v>0</v>
      </c>
      <c r="G100" s="53">
        <v>17.808</v>
      </c>
    </row>
    <row r="101" s="37" customFormat="1" customHeight="1" spans="1:7">
      <c r="A101" s="52" t="s">
        <v>1985</v>
      </c>
      <c r="B101" s="52" t="s">
        <v>2148</v>
      </c>
      <c r="C101" s="30" t="s">
        <v>2092</v>
      </c>
      <c r="D101" s="52" t="s">
        <v>2101</v>
      </c>
      <c r="E101" s="53">
        <v>1.56</v>
      </c>
      <c r="F101" s="53">
        <v>0</v>
      </c>
      <c r="G101" s="53">
        <v>1.56</v>
      </c>
    </row>
    <row r="102" s="37" customFormat="1" customHeight="1" spans="1:7">
      <c r="A102" s="52" t="s">
        <v>1985</v>
      </c>
      <c r="B102" s="52" t="s">
        <v>2148</v>
      </c>
      <c r="C102" s="30" t="s">
        <v>2092</v>
      </c>
      <c r="D102" s="52" t="s">
        <v>2102</v>
      </c>
      <c r="E102" s="53">
        <v>17.5</v>
      </c>
      <c r="F102" s="53">
        <v>0</v>
      </c>
      <c r="G102" s="53">
        <v>17.5</v>
      </c>
    </row>
    <row r="103" s="37" customFormat="1" customHeight="1" spans="1:7">
      <c r="A103" s="52" t="s">
        <v>1985</v>
      </c>
      <c r="B103" s="52" t="s">
        <v>2148</v>
      </c>
      <c r="C103" s="30" t="s">
        <v>2092</v>
      </c>
      <c r="D103" s="52" t="s">
        <v>2104</v>
      </c>
      <c r="E103" s="53">
        <v>2.15</v>
      </c>
      <c r="F103" s="53">
        <v>0</v>
      </c>
      <c r="G103" s="53">
        <v>2.15</v>
      </c>
    </row>
    <row r="104" s="37" customFormat="1" customHeight="1" spans="1:7">
      <c r="A104" s="52" t="s">
        <v>1985</v>
      </c>
      <c r="B104" s="52" t="s">
        <v>2148</v>
      </c>
      <c r="C104" s="30" t="s">
        <v>2092</v>
      </c>
      <c r="D104" s="52" t="s">
        <v>2105</v>
      </c>
      <c r="E104" s="53">
        <v>9.15</v>
      </c>
      <c r="F104" s="53">
        <v>0</v>
      </c>
      <c r="G104" s="53">
        <v>9.15</v>
      </c>
    </row>
    <row r="105" s="37" customFormat="1" customHeight="1" spans="1:7">
      <c r="A105" s="52" t="s">
        <v>1985</v>
      </c>
      <c r="B105" s="52" t="s">
        <v>2148</v>
      </c>
      <c r="C105" s="50" t="s">
        <v>2106</v>
      </c>
      <c r="D105" s="49"/>
      <c r="E105" s="51">
        <v>1836.439568</v>
      </c>
      <c r="F105" s="51">
        <v>0</v>
      </c>
      <c r="G105" s="51">
        <v>1836.439568</v>
      </c>
    </row>
    <row r="106" s="37" customFormat="1" customHeight="1" spans="1:7">
      <c r="A106" s="52" t="s">
        <v>1985</v>
      </c>
      <c r="B106" s="52" t="s">
        <v>2148</v>
      </c>
      <c r="C106" s="30" t="s">
        <v>2107</v>
      </c>
      <c r="D106" s="52" t="s">
        <v>2108</v>
      </c>
      <c r="E106" s="53">
        <v>433.8024</v>
      </c>
      <c r="F106" s="53">
        <v>0</v>
      </c>
      <c r="G106" s="53">
        <v>433.8024</v>
      </c>
    </row>
    <row r="107" s="37" customFormat="1" customHeight="1" spans="1:7">
      <c r="A107" s="52" t="s">
        <v>1985</v>
      </c>
      <c r="B107" s="52" t="s">
        <v>2148</v>
      </c>
      <c r="C107" s="30" t="s">
        <v>2107</v>
      </c>
      <c r="D107" s="52" t="s">
        <v>2109</v>
      </c>
      <c r="E107" s="53">
        <v>242.8488</v>
      </c>
      <c r="F107" s="53">
        <v>0</v>
      </c>
      <c r="G107" s="53">
        <v>242.8488</v>
      </c>
    </row>
    <row r="108" s="37" customFormat="1" customHeight="1" spans="1:7">
      <c r="A108" s="52" t="s">
        <v>1985</v>
      </c>
      <c r="B108" s="52" t="s">
        <v>2148</v>
      </c>
      <c r="C108" s="30" t="s">
        <v>2107</v>
      </c>
      <c r="D108" s="52" t="s">
        <v>2133</v>
      </c>
      <c r="E108" s="53">
        <v>0.006</v>
      </c>
      <c r="F108" s="53">
        <v>0</v>
      </c>
      <c r="G108" s="53">
        <v>0.006</v>
      </c>
    </row>
    <row r="109" s="37" customFormat="1" customHeight="1" spans="1:7">
      <c r="A109" s="52" t="s">
        <v>1985</v>
      </c>
      <c r="B109" s="52" t="s">
        <v>2148</v>
      </c>
      <c r="C109" s="30" t="s">
        <v>2107</v>
      </c>
      <c r="D109" s="52" t="s">
        <v>2111</v>
      </c>
      <c r="E109" s="53">
        <v>36.1502</v>
      </c>
      <c r="F109" s="53">
        <v>0</v>
      </c>
      <c r="G109" s="53">
        <v>36.1502</v>
      </c>
    </row>
    <row r="110" s="37" customFormat="1" customHeight="1" spans="1:7">
      <c r="A110" s="52" t="s">
        <v>1985</v>
      </c>
      <c r="B110" s="52" t="s">
        <v>2148</v>
      </c>
      <c r="C110" s="30" t="s">
        <v>2107</v>
      </c>
      <c r="D110" s="52" t="s">
        <v>2112</v>
      </c>
      <c r="E110" s="53">
        <v>98.564533</v>
      </c>
      <c r="F110" s="53">
        <v>0</v>
      </c>
      <c r="G110" s="53">
        <v>98.564533</v>
      </c>
    </row>
    <row r="111" s="37" customFormat="1" customHeight="1" spans="1:7">
      <c r="A111" s="52" t="s">
        <v>1985</v>
      </c>
      <c r="B111" s="52" t="s">
        <v>2148</v>
      </c>
      <c r="C111" s="30" t="s">
        <v>2107</v>
      </c>
      <c r="D111" s="52" t="s">
        <v>2113</v>
      </c>
      <c r="E111" s="53">
        <v>83.001712</v>
      </c>
      <c r="F111" s="53">
        <v>0</v>
      </c>
      <c r="G111" s="53">
        <v>83.001712</v>
      </c>
    </row>
    <row r="112" s="37" customFormat="1" customHeight="1" spans="1:7">
      <c r="A112" s="52" t="s">
        <v>1985</v>
      </c>
      <c r="B112" s="52" t="s">
        <v>2148</v>
      </c>
      <c r="C112" s="30" t="s">
        <v>2107</v>
      </c>
      <c r="D112" s="52" t="s">
        <v>2114</v>
      </c>
      <c r="E112" s="53">
        <v>2.138404</v>
      </c>
      <c r="F112" s="53">
        <v>0</v>
      </c>
      <c r="G112" s="53">
        <v>2.138404</v>
      </c>
    </row>
    <row r="113" s="37" customFormat="1" customHeight="1" spans="1:7">
      <c r="A113" s="52" t="s">
        <v>1985</v>
      </c>
      <c r="B113" s="52" t="s">
        <v>2148</v>
      </c>
      <c r="C113" s="30" t="s">
        <v>2107</v>
      </c>
      <c r="D113" s="52" t="s">
        <v>2115</v>
      </c>
      <c r="E113" s="53">
        <v>3.564007</v>
      </c>
      <c r="F113" s="53">
        <v>0</v>
      </c>
      <c r="G113" s="53">
        <v>3.564007</v>
      </c>
    </row>
    <row r="114" s="37" customFormat="1" customHeight="1" spans="1:7">
      <c r="A114" s="52" t="s">
        <v>1985</v>
      </c>
      <c r="B114" s="52" t="s">
        <v>2148</v>
      </c>
      <c r="C114" s="30" t="s">
        <v>2107</v>
      </c>
      <c r="D114" s="52" t="s">
        <v>2116</v>
      </c>
      <c r="E114" s="53">
        <v>12.8</v>
      </c>
      <c r="F114" s="53">
        <v>0</v>
      </c>
      <c r="G114" s="53">
        <v>12.8</v>
      </c>
    </row>
    <row r="115" s="37" customFormat="1" customHeight="1" spans="1:7">
      <c r="A115" s="52" t="s">
        <v>1985</v>
      </c>
      <c r="B115" s="52" t="s">
        <v>2148</v>
      </c>
      <c r="C115" s="30" t="s">
        <v>2107</v>
      </c>
      <c r="D115" s="52" t="s">
        <v>2117</v>
      </c>
      <c r="E115" s="53">
        <v>166.003424</v>
      </c>
      <c r="F115" s="53">
        <v>0</v>
      </c>
      <c r="G115" s="53">
        <v>166.003424</v>
      </c>
    </row>
    <row r="116" s="37" customFormat="1" customHeight="1" spans="1:7">
      <c r="A116" s="52" t="s">
        <v>1985</v>
      </c>
      <c r="B116" s="52" t="s">
        <v>2148</v>
      </c>
      <c r="C116" s="30" t="s">
        <v>2107</v>
      </c>
      <c r="D116" s="52" t="s">
        <v>2118</v>
      </c>
      <c r="E116" s="53">
        <v>139.619088</v>
      </c>
      <c r="F116" s="53">
        <v>0</v>
      </c>
      <c r="G116" s="53">
        <v>139.619088</v>
      </c>
    </row>
    <row r="117" s="37" customFormat="1" customHeight="1" spans="1:7">
      <c r="A117" s="52" t="s">
        <v>1985</v>
      </c>
      <c r="B117" s="52" t="s">
        <v>2148</v>
      </c>
      <c r="C117" s="30" t="s">
        <v>2107</v>
      </c>
      <c r="D117" s="52" t="s">
        <v>2119</v>
      </c>
      <c r="E117" s="53">
        <v>4.8</v>
      </c>
      <c r="F117" s="53">
        <v>0</v>
      </c>
      <c r="G117" s="53">
        <v>4.8</v>
      </c>
    </row>
    <row r="118" s="37" customFormat="1" customHeight="1" spans="1:7">
      <c r="A118" s="52" t="s">
        <v>1985</v>
      </c>
      <c r="B118" s="52" t="s">
        <v>2148</v>
      </c>
      <c r="C118" s="30" t="s">
        <v>2107</v>
      </c>
      <c r="D118" s="52" t="s">
        <v>2120</v>
      </c>
      <c r="E118" s="53">
        <v>152.69</v>
      </c>
      <c r="F118" s="53">
        <v>0</v>
      </c>
      <c r="G118" s="53">
        <v>152.69</v>
      </c>
    </row>
    <row r="119" s="37" customFormat="1" customHeight="1" spans="1:7">
      <c r="A119" s="52" t="s">
        <v>1985</v>
      </c>
      <c r="B119" s="52" t="s">
        <v>2148</v>
      </c>
      <c r="C119" s="30" t="s">
        <v>2107</v>
      </c>
      <c r="D119" s="52" t="s">
        <v>2121</v>
      </c>
      <c r="E119" s="53">
        <v>9.76</v>
      </c>
      <c r="F119" s="53">
        <v>0</v>
      </c>
      <c r="G119" s="53">
        <v>9.76</v>
      </c>
    </row>
    <row r="120" s="37" customFormat="1" customHeight="1" spans="1:7">
      <c r="A120" s="52" t="s">
        <v>1985</v>
      </c>
      <c r="B120" s="52" t="s">
        <v>2148</v>
      </c>
      <c r="C120" s="30" t="s">
        <v>2107</v>
      </c>
      <c r="D120" s="52" t="s">
        <v>2122</v>
      </c>
      <c r="E120" s="53">
        <v>324.72</v>
      </c>
      <c r="F120" s="53">
        <v>0</v>
      </c>
      <c r="G120" s="53">
        <v>324.72</v>
      </c>
    </row>
    <row r="121" s="37" customFormat="1" customHeight="1" spans="1:7">
      <c r="A121" s="52" t="s">
        <v>1985</v>
      </c>
      <c r="B121" s="52" t="s">
        <v>2148</v>
      </c>
      <c r="C121" s="30" t="s">
        <v>2107</v>
      </c>
      <c r="D121" s="52" t="s">
        <v>2123</v>
      </c>
      <c r="E121" s="53">
        <v>125.971</v>
      </c>
      <c r="F121" s="53">
        <v>0</v>
      </c>
      <c r="G121" s="53">
        <v>125.971</v>
      </c>
    </row>
    <row r="122" s="37" customFormat="1" customHeight="1" spans="1:7">
      <c r="A122" s="52" t="s">
        <v>1985</v>
      </c>
      <c r="B122" s="49" t="s">
        <v>2158</v>
      </c>
      <c r="C122" s="50"/>
      <c r="D122" s="49"/>
      <c r="E122" s="51">
        <v>167.004215</v>
      </c>
      <c r="F122" s="51">
        <v>0</v>
      </c>
      <c r="G122" s="51">
        <v>167.004215</v>
      </c>
    </row>
    <row r="123" s="37" customFormat="1" customHeight="1" spans="1:7">
      <c r="A123" s="52" t="s">
        <v>1985</v>
      </c>
      <c r="B123" s="52" t="s">
        <v>2159</v>
      </c>
      <c r="C123" s="50" t="s">
        <v>2091</v>
      </c>
      <c r="D123" s="49"/>
      <c r="E123" s="51">
        <v>24.941308</v>
      </c>
      <c r="F123" s="51">
        <v>0</v>
      </c>
      <c r="G123" s="51">
        <v>24.941308</v>
      </c>
    </row>
    <row r="124" s="37" customFormat="1" customHeight="1" spans="1:7">
      <c r="A124" s="52" t="s">
        <v>1985</v>
      </c>
      <c r="B124" s="52" t="s">
        <v>2159</v>
      </c>
      <c r="C124" s="30" t="s">
        <v>2092</v>
      </c>
      <c r="D124" s="52" t="s">
        <v>2126</v>
      </c>
      <c r="E124" s="53">
        <v>17.15</v>
      </c>
      <c r="F124" s="53">
        <v>0</v>
      </c>
      <c r="G124" s="53">
        <v>17.15</v>
      </c>
    </row>
    <row r="125" s="37" customFormat="1" customHeight="1" spans="1:7">
      <c r="A125" s="52" t="s">
        <v>1985</v>
      </c>
      <c r="B125" s="52" t="s">
        <v>2159</v>
      </c>
      <c r="C125" s="30" t="s">
        <v>2092</v>
      </c>
      <c r="D125" s="52" t="s">
        <v>2127</v>
      </c>
      <c r="E125" s="53">
        <v>0.746957</v>
      </c>
      <c r="F125" s="53">
        <v>0</v>
      </c>
      <c r="G125" s="53">
        <v>0.746957</v>
      </c>
    </row>
    <row r="126" s="37" customFormat="1" customHeight="1" spans="1:7">
      <c r="A126" s="52" t="s">
        <v>1985</v>
      </c>
      <c r="B126" s="52" t="s">
        <v>2159</v>
      </c>
      <c r="C126" s="30" t="s">
        <v>2092</v>
      </c>
      <c r="D126" s="52" t="s">
        <v>2128</v>
      </c>
      <c r="E126" s="53">
        <v>0.500851</v>
      </c>
      <c r="F126" s="53">
        <v>0</v>
      </c>
      <c r="G126" s="53">
        <v>0.500851</v>
      </c>
    </row>
    <row r="127" s="37" customFormat="1" customHeight="1" spans="1:7">
      <c r="A127" s="52" t="s">
        <v>1985</v>
      </c>
      <c r="B127" s="52" t="s">
        <v>2159</v>
      </c>
      <c r="C127" s="30" t="s">
        <v>2092</v>
      </c>
      <c r="D127" s="52" t="s">
        <v>2129</v>
      </c>
      <c r="E127" s="53">
        <v>1.059804</v>
      </c>
      <c r="F127" s="53">
        <v>0</v>
      </c>
      <c r="G127" s="53">
        <v>1.059804</v>
      </c>
    </row>
    <row r="128" s="37" customFormat="1" customHeight="1" spans="1:7">
      <c r="A128" s="52" t="s">
        <v>1985</v>
      </c>
      <c r="B128" s="52" t="s">
        <v>2159</v>
      </c>
      <c r="C128" s="30" t="s">
        <v>2092</v>
      </c>
      <c r="D128" s="52" t="s">
        <v>2130</v>
      </c>
      <c r="E128" s="53">
        <v>0.933696</v>
      </c>
      <c r="F128" s="53">
        <v>0</v>
      </c>
      <c r="G128" s="53">
        <v>0.933696</v>
      </c>
    </row>
    <row r="129" s="37" customFormat="1" customHeight="1" spans="1:7">
      <c r="A129" s="52" t="s">
        <v>1985</v>
      </c>
      <c r="B129" s="52" t="s">
        <v>2159</v>
      </c>
      <c r="C129" s="30" t="s">
        <v>2092</v>
      </c>
      <c r="D129" s="52" t="s">
        <v>2102</v>
      </c>
      <c r="E129" s="53">
        <v>3.5</v>
      </c>
      <c r="F129" s="53">
        <v>0</v>
      </c>
      <c r="G129" s="53">
        <v>3.5</v>
      </c>
    </row>
    <row r="130" s="37" customFormat="1" customHeight="1" spans="1:7">
      <c r="A130" s="52" t="s">
        <v>1985</v>
      </c>
      <c r="B130" s="52" t="s">
        <v>2159</v>
      </c>
      <c r="C130" s="30" t="s">
        <v>2092</v>
      </c>
      <c r="D130" s="52" t="s">
        <v>2105</v>
      </c>
      <c r="E130" s="53">
        <v>1.05</v>
      </c>
      <c r="F130" s="53">
        <v>0</v>
      </c>
      <c r="G130" s="53">
        <v>1.05</v>
      </c>
    </row>
    <row r="131" s="37" customFormat="1" customHeight="1" spans="1:7">
      <c r="A131" s="52" t="s">
        <v>1985</v>
      </c>
      <c r="B131" s="52" t="s">
        <v>2159</v>
      </c>
      <c r="C131" s="50" t="s">
        <v>2106</v>
      </c>
      <c r="D131" s="49"/>
      <c r="E131" s="51">
        <v>142.062907</v>
      </c>
      <c r="F131" s="51">
        <v>0</v>
      </c>
      <c r="G131" s="51">
        <v>142.062907</v>
      </c>
    </row>
    <row r="132" s="37" customFormat="1" customHeight="1" spans="1:7">
      <c r="A132" s="52" t="s">
        <v>1985</v>
      </c>
      <c r="B132" s="52" t="s">
        <v>2159</v>
      </c>
      <c r="C132" s="30" t="s">
        <v>2107</v>
      </c>
      <c r="D132" s="52" t="s">
        <v>2131</v>
      </c>
      <c r="E132" s="53">
        <v>35.3268</v>
      </c>
      <c r="F132" s="53">
        <v>0</v>
      </c>
      <c r="G132" s="53">
        <v>35.3268</v>
      </c>
    </row>
    <row r="133" s="37" customFormat="1" customHeight="1" spans="1:7">
      <c r="A133" s="52" t="s">
        <v>1985</v>
      </c>
      <c r="B133" s="52" t="s">
        <v>2159</v>
      </c>
      <c r="C133" s="30" t="s">
        <v>2107</v>
      </c>
      <c r="D133" s="52" t="s">
        <v>2132</v>
      </c>
      <c r="E133" s="53">
        <v>1.0836</v>
      </c>
      <c r="F133" s="53">
        <v>0</v>
      </c>
      <c r="G133" s="53">
        <v>1.0836</v>
      </c>
    </row>
    <row r="134" s="37" customFormat="1" customHeight="1" spans="1:7">
      <c r="A134" s="52" t="s">
        <v>1985</v>
      </c>
      <c r="B134" s="52" t="s">
        <v>2159</v>
      </c>
      <c r="C134" s="30" t="s">
        <v>2107</v>
      </c>
      <c r="D134" s="52" t="s">
        <v>2110</v>
      </c>
      <c r="E134" s="53">
        <v>0.36</v>
      </c>
      <c r="F134" s="53">
        <v>0</v>
      </c>
      <c r="G134" s="53">
        <v>0.36</v>
      </c>
    </row>
    <row r="135" s="37" customFormat="1" customHeight="1" spans="1:7">
      <c r="A135" s="52" t="s">
        <v>1985</v>
      </c>
      <c r="B135" s="52" t="s">
        <v>2159</v>
      </c>
      <c r="C135" s="30" t="s">
        <v>2107</v>
      </c>
      <c r="D135" s="52" t="s">
        <v>2133</v>
      </c>
      <c r="E135" s="53">
        <v>0.006</v>
      </c>
      <c r="F135" s="53">
        <v>0</v>
      </c>
      <c r="G135" s="53">
        <v>0.006</v>
      </c>
    </row>
    <row r="136" s="37" customFormat="1" customHeight="1" spans="1:7">
      <c r="A136" s="52" t="s">
        <v>1985</v>
      </c>
      <c r="B136" s="52" t="s">
        <v>2159</v>
      </c>
      <c r="C136" s="30" t="s">
        <v>2107</v>
      </c>
      <c r="D136" s="52" t="s">
        <v>2134</v>
      </c>
      <c r="E136" s="53">
        <v>18.132</v>
      </c>
      <c r="F136" s="53">
        <v>0</v>
      </c>
      <c r="G136" s="53">
        <v>18.132</v>
      </c>
    </row>
    <row r="137" s="37" customFormat="1" customHeight="1" spans="1:7">
      <c r="A137" s="52" t="s">
        <v>1985</v>
      </c>
      <c r="B137" s="52" t="s">
        <v>2159</v>
      </c>
      <c r="C137" s="30" t="s">
        <v>2107</v>
      </c>
      <c r="D137" s="52" t="s">
        <v>2135</v>
      </c>
      <c r="E137" s="53">
        <v>30.36</v>
      </c>
      <c r="F137" s="53">
        <v>0</v>
      </c>
      <c r="G137" s="53">
        <v>30.36</v>
      </c>
    </row>
    <row r="138" s="37" customFormat="1" customHeight="1" spans="1:7">
      <c r="A138" s="52" t="s">
        <v>1985</v>
      </c>
      <c r="B138" s="52" t="s">
        <v>2159</v>
      </c>
      <c r="C138" s="30" t="s">
        <v>2107</v>
      </c>
      <c r="D138" s="52" t="s">
        <v>2136</v>
      </c>
      <c r="E138" s="53">
        <v>7.704</v>
      </c>
      <c r="F138" s="53">
        <v>0</v>
      </c>
      <c r="G138" s="53">
        <v>7.704</v>
      </c>
    </row>
    <row r="139" s="37" customFormat="1" customHeight="1" spans="1:7">
      <c r="A139" s="52" t="s">
        <v>1985</v>
      </c>
      <c r="B139" s="52" t="s">
        <v>2159</v>
      </c>
      <c r="C139" s="30" t="s">
        <v>2107</v>
      </c>
      <c r="D139" s="52" t="s">
        <v>2137</v>
      </c>
      <c r="E139" s="53">
        <v>14.817024</v>
      </c>
      <c r="F139" s="53">
        <v>0</v>
      </c>
      <c r="G139" s="53">
        <v>14.817024</v>
      </c>
    </row>
    <row r="140" s="37" customFormat="1" customHeight="1" spans="1:7">
      <c r="A140" s="52" t="s">
        <v>1985</v>
      </c>
      <c r="B140" s="52" t="s">
        <v>2159</v>
      </c>
      <c r="C140" s="30" t="s">
        <v>2107</v>
      </c>
      <c r="D140" s="52" t="s">
        <v>2138</v>
      </c>
      <c r="E140" s="53">
        <v>5.913408</v>
      </c>
      <c r="F140" s="53">
        <v>0</v>
      </c>
      <c r="G140" s="53">
        <v>5.913408</v>
      </c>
    </row>
    <row r="141" s="37" customFormat="1" customHeight="1" spans="1:7">
      <c r="A141" s="52" t="s">
        <v>1985</v>
      </c>
      <c r="B141" s="52" t="s">
        <v>2159</v>
      </c>
      <c r="C141" s="30" t="s">
        <v>2107</v>
      </c>
      <c r="D141" s="52" t="s">
        <v>2139</v>
      </c>
      <c r="E141" s="53">
        <v>0.186739</v>
      </c>
      <c r="F141" s="53">
        <v>0</v>
      </c>
      <c r="G141" s="53">
        <v>0.186739</v>
      </c>
    </row>
    <row r="142" s="37" customFormat="1" customHeight="1" spans="1:7">
      <c r="A142" s="52" t="s">
        <v>1985</v>
      </c>
      <c r="B142" s="52" t="s">
        <v>2159</v>
      </c>
      <c r="C142" s="30" t="s">
        <v>2107</v>
      </c>
      <c r="D142" s="52" t="s">
        <v>2140</v>
      </c>
      <c r="E142" s="53">
        <v>0.311232</v>
      </c>
      <c r="F142" s="53">
        <v>0</v>
      </c>
      <c r="G142" s="53">
        <v>0.311232</v>
      </c>
    </row>
    <row r="143" s="37" customFormat="1" customHeight="1" spans="1:7">
      <c r="A143" s="52" t="s">
        <v>1985</v>
      </c>
      <c r="B143" s="52" t="s">
        <v>2159</v>
      </c>
      <c r="C143" s="30" t="s">
        <v>2107</v>
      </c>
      <c r="D143" s="52" t="s">
        <v>2141</v>
      </c>
      <c r="E143" s="53">
        <v>7.555968</v>
      </c>
      <c r="F143" s="53">
        <v>0</v>
      </c>
      <c r="G143" s="53">
        <v>7.555968</v>
      </c>
    </row>
    <row r="144" s="37" customFormat="1" customHeight="1" spans="1:7">
      <c r="A144" s="52" t="s">
        <v>1985</v>
      </c>
      <c r="B144" s="52" t="s">
        <v>2159</v>
      </c>
      <c r="C144" s="30" t="s">
        <v>2107</v>
      </c>
      <c r="D144" s="52" t="s">
        <v>2142</v>
      </c>
      <c r="E144" s="53">
        <v>7.408512</v>
      </c>
      <c r="F144" s="53">
        <v>0</v>
      </c>
      <c r="G144" s="53">
        <v>7.408512</v>
      </c>
    </row>
    <row r="145" s="37" customFormat="1" customHeight="1" spans="1:7">
      <c r="A145" s="52" t="s">
        <v>1985</v>
      </c>
      <c r="B145" s="52" t="s">
        <v>2159</v>
      </c>
      <c r="C145" s="30" t="s">
        <v>2107</v>
      </c>
      <c r="D145" s="52" t="s">
        <v>2143</v>
      </c>
      <c r="E145" s="53">
        <v>11.2322</v>
      </c>
      <c r="F145" s="53">
        <v>0</v>
      </c>
      <c r="G145" s="53">
        <v>11.2322</v>
      </c>
    </row>
    <row r="146" s="37" customFormat="1" customHeight="1" spans="1:7">
      <c r="A146" s="52" t="s">
        <v>1985</v>
      </c>
      <c r="B146" s="52" t="s">
        <v>2159</v>
      </c>
      <c r="C146" s="30" t="s">
        <v>2107</v>
      </c>
      <c r="D146" s="52" t="s">
        <v>2144</v>
      </c>
      <c r="E146" s="53">
        <v>1.12</v>
      </c>
      <c r="F146" s="53">
        <v>0</v>
      </c>
      <c r="G146" s="53">
        <v>1.12</v>
      </c>
    </row>
    <row r="147" s="37" customFormat="1" customHeight="1" spans="1:7">
      <c r="A147" s="52" t="s">
        <v>1985</v>
      </c>
      <c r="B147" s="52" t="s">
        <v>2159</v>
      </c>
      <c r="C147" s="30" t="s">
        <v>2107</v>
      </c>
      <c r="D147" s="52" t="s">
        <v>2145</v>
      </c>
      <c r="E147" s="53">
        <v>0.545424</v>
      </c>
      <c r="F147" s="53">
        <v>0</v>
      </c>
      <c r="G147" s="53">
        <v>0.545424</v>
      </c>
    </row>
    <row r="148" s="37" customFormat="1" customHeight="1" spans="1:7">
      <c r="A148" s="49" t="s">
        <v>2160</v>
      </c>
      <c r="B148" s="49"/>
      <c r="C148" s="50"/>
      <c r="D148" s="49"/>
      <c r="E148" s="51">
        <v>2360.521019</v>
      </c>
      <c r="F148" s="51">
        <v>0</v>
      </c>
      <c r="G148" s="51">
        <v>2360.521019</v>
      </c>
    </row>
    <row r="149" s="37" customFormat="1" customHeight="1" spans="1:7">
      <c r="A149" s="52" t="s">
        <v>1986</v>
      </c>
      <c r="B149" s="49" t="s">
        <v>2161</v>
      </c>
      <c r="C149" s="50"/>
      <c r="D149" s="49"/>
      <c r="E149" s="51">
        <v>1710.239522</v>
      </c>
      <c r="F149" s="51">
        <v>0</v>
      </c>
      <c r="G149" s="51">
        <v>1710.239522</v>
      </c>
    </row>
    <row r="150" s="37" customFormat="1" customHeight="1" spans="1:7">
      <c r="A150" s="52" t="s">
        <v>1986</v>
      </c>
      <c r="B150" s="52" t="s">
        <v>2162</v>
      </c>
      <c r="C150" s="50" t="s">
        <v>2080</v>
      </c>
      <c r="D150" s="49"/>
      <c r="E150" s="51">
        <v>641.304</v>
      </c>
      <c r="F150" s="51">
        <v>0</v>
      </c>
      <c r="G150" s="51">
        <v>641.304</v>
      </c>
    </row>
    <row r="151" s="37" customFormat="1" customHeight="1" spans="1:7">
      <c r="A151" s="52" t="s">
        <v>1986</v>
      </c>
      <c r="B151" s="52" t="s">
        <v>2162</v>
      </c>
      <c r="C151" s="30" t="s">
        <v>2081</v>
      </c>
      <c r="D151" s="52" t="s">
        <v>2163</v>
      </c>
      <c r="E151" s="53">
        <v>93.52</v>
      </c>
      <c r="F151" s="53">
        <v>0</v>
      </c>
      <c r="G151" s="53">
        <v>93.52</v>
      </c>
    </row>
    <row r="152" s="37" customFormat="1" customHeight="1" spans="1:7">
      <c r="A152" s="52" t="s">
        <v>1986</v>
      </c>
      <c r="B152" s="52" t="s">
        <v>2162</v>
      </c>
      <c r="C152" s="30" t="s">
        <v>2081</v>
      </c>
      <c r="D152" s="52" t="s">
        <v>2164</v>
      </c>
      <c r="E152" s="53">
        <v>16</v>
      </c>
      <c r="F152" s="53">
        <v>0</v>
      </c>
      <c r="G152" s="53">
        <v>16</v>
      </c>
    </row>
    <row r="153" s="37" customFormat="1" customHeight="1" spans="1:7">
      <c r="A153" s="52" t="s">
        <v>1986</v>
      </c>
      <c r="B153" s="52" t="s">
        <v>2162</v>
      </c>
      <c r="C153" s="30" t="s">
        <v>2081</v>
      </c>
      <c r="D153" s="52" t="s">
        <v>2165</v>
      </c>
      <c r="E153" s="53">
        <v>30</v>
      </c>
      <c r="F153" s="53">
        <v>0</v>
      </c>
      <c r="G153" s="53">
        <v>30</v>
      </c>
    </row>
    <row r="154" s="37" customFormat="1" customHeight="1" spans="1:7">
      <c r="A154" s="52" t="s">
        <v>1986</v>
      </c>
      <c r="B154" s="52" t="s">
        <v>2162</v>
      </c>
      <c r="C154" s="30" t="s">
        <v>2081</v>
      </c>
      <c r="D154" s="52" t="s">
        <v>2166</v>
      </c>
      <c r="E154" s="53">
        <v>90.574</v>
      </c>
      <c r="F154" s="53">
        <v>0</v>
      </c>
      <c r="G154" s="53">
        <v>90.574</v>
      </c>
    </row>
    <row r="155" s="37" customFormat="1" customHeight="1" spans="1:7">
      <c r="A155" s="52" t="s">
        <v>1986</v>
      </c>
      <c r="B155" s="52" t="s">
        <v>2162</v>
      </c>
      <c r="C155" s="30" t="s">
        <v>2081</v>
      </c>
      <c r="D155" s="52" t="s">
        <v>2167</v>
      </c>
      <c r="E155" s="53">
        <v>56.21</v>
      </c>
      <c r="F155" s="53">
        <v>0</v>
      </c>
      <c r="G155" s="53">
        <v>56.21</v>
      </c>
    </row>
    <row r="156" s="37" customFormat="1" customHeight="1" spans="1:7">
      <c r="A156" s="52" t="s">
        <v>1986</v>
      </c>
      <c r="B156" s="52" t="s">
        <v>2162</v>
      </c>
      <c r="C156" s="30" t="s">
        <v>2081</v>
      </c>
      <c r="D156" s="52" t="s">
        <v>2168</v>
      </c>
      <c r="E156" s="53">
        <v>150</v>
      </c>
      <c r="F156" s="53">
        <v>0</v>
      </c>
      <c r="G156" s="53">
        <v>150</v>
      </c>
    </row>
    <row r="157" s="37" customFormat="1" customHeight="1" spans="1:7">
      <c r="A157" s="52" t="s">
        <v>1986</v>
      </c>
      <c r="B157" s="52" t="s">
        <v>2162</v>
      </c>
      <c r="C157" s="30" t="s">
        <v>2081</v>
      </c>
      <c r="D157" s="52" t="s">
        <v>2169</v>
      </c>
      <c r="E157" s="53">
        <v>60</v>
      </c>
      <c r="F157" s="53">
        <v>0</v>
      </c>
      <c r="G157" s="53">
        <v>60</v>
      </c>
    </row>
    <row r="158" s="37" customFormat="1" customHeight="1" spans="1:7">
      <c r="A158" s="52" t="s">
        <v>1986</v>
      </c>
      <c r="B158" s="52" t="s">
        <v>2162</v>
      </c>
      <c r="C158" s="30" t="s">
        <v>2081</v>
      </c>
      <c r="D158" s="52" t="s">
        <v>2170</v>
      </c>
      <c r="E158" s="53">
        <v>80</v>
      </c>
      <c r="F158" s="53">
        <v>0</v>
      </c>
      <c r="G158" s="53">
        <v>80</v>
      </c>
    </row>
    <row r="159" s="37" customFormat="1" customHeight="1" spans="1:7">
      <c r="A159" s="52" t="s">
        <v>1986</v>
      </c>
      <c r="B159" s="52" t="s">
        <v>2162</v>
      </c>
      <c r="C159" s="30" t="s">
        <v>2081</v>
      </c>
      <c r="D159" s="52" t="s">
        <v>2171</v>
      </c>
      <c r="E159" s="53">
        <v>30</v>
      </c>
      <c r="F159" s="53">
        <v>0</v>
      </c>
      <c r="G159" s="53">
        <v>30</v>
      </c>
    </row>
    <row r="160" s="37" customFormat="1" customHeight="1" spans="1:7">
      <c r="A160" s="52" t="s">
        <v>1986</v>
      </c>
      <c r="B160" s="52" t="s">
        <v>2162</v>
      </c>
      <c r="C160" s="30" t="s">
        <v>2081</v>
      </c>
      <c r="D160" s="52" t="s">
        <v>2172</v>
      </c>
      <c r="E160" s="53">
        <v>35</v>
      </c>
      <c r="F160" s="53">
        <v>0</v>
      </c>
      <c r="G160" s="53">
        <v>35</v>
      </c>
    </row>
    <row r="161" s="37" customFormat="1" customHeight="1" spans="1:7">
      <c r="A161" s="52" t="s">
        <v>1986</v>
      </c>
      <c r="B161" s="52" t="s">
        <v>2162</v>
      </c>
      <c r="C161" s="50" t="s">
        <v>2091</v>
      </c>
      <c r="D161" s="49"/>
      <c r="E161" s="51">
        <v>198.560737</v>
      </c>
      <c r="F161" s="51">
        <v>0</v>
      </c>
      <c r="G161" s="51">
        <v>198.560737</v>
      </c>
    </row>
    <row r="162" s="37" customFormat="1" customHeight="1" spans="1:7">
      <c r="A162" s="52" t="s">
        <v>1986</v>
      </c>
      <c r="B162" s="52" t="s">
        <v>2162</v>
      </c>
      <c r="C162" s="30" t="s">
        <v>2092</v>
      </c>
      <c r="D162" s="52" t="s">
        <v>2093</v>
      </c>
      <c r="E162" s="53">
        <v>86.7</v>
      </c>
      <c r="F162" s="53">
        <v>0</v>
      </c>
      <c r="G162" s="53">
        <v>86.7</v>
      </c>
    </row>
    <row r="163" s="37" customFormat="1" customHeight="1" spans="1:7">
      <c r="A163" s="52" t="s">
        <v>1986</v>
      </c>
      <c r="B163" s="52" t="s">
        <v>2162</v>
      </c>
      <c r="C163" s="30" t="s">
        <v>2092</v>
      </c>
      <c r="D163" s="52" t="s">
        <v>2094</v>
      </c>
      <c r="E163" s="53">
        <v>3.800923</v>
      </c>
      <c r="F163" s="53">
        <v>0</v>
      </c>
      <c r="G163" s="53">
        <v>3.800923</v>
      </c>
    </row>
    <row r="164" s="37" customFormat="1" customHeight="1" spans="1:7">
      <c r="A164" s="52" t="s">
        <v>1986</v>
      </c>
      <c r="B164" s="52" t="s">
        <v>2162</v>
      </c>
      <c r="C164" s="30" t="s">
        <v>2092</v>
      </c>
      <c r="D164" s="52" t="s">
        <v>2095</v>
      </c>
      <c r="E164" s="53">
        <v>2.533949</v>
      </c>
      <c r="F164" s="53">
        <v>0</v>
      </c>
      <c r="G164" s="53">
        <v>2.533949</v>
      </c>
    </row>
    <row r="165" s="36" customFormat="1" customHeight="1" spans="1:7">
      <c r="A165" s="52" t="s">
        <v>1986</v>
      </c>
      <c r="B165" s="52" t="s">
        <v>2162</v>
      </c>
      <c r="C165" s="30" t="s">
        <v>2092</v>
      </c>
      <c r="D165" s="52" t="s">
        <v>2096</v>
      </c>
      <c r="E165" s="53">
        <v>3.015807</v>
      </c>
      <c r="F165" s="53">
        <v>0</v>
      </c>
      <c r="G165" s="53">
        <v>3.015807</v>
      </c>
    </row>
    <row r="166" s="37" customFormat="1" customHeight="1" spans="1:7">
      <c r="A166" s="52" t="s">
        <v>1986</v>
      </c>
      <c r="B166" s="52" t="s">
        <v>2162</v>
      </c>
      <c r="C166" s="30" t="s">
        <v>2092</v>
      </c>
      <c r="D166" s="52" t="s">
        <v>2097</v>
      </c>
      <c r="E166" s="53">
        <v>5.756904</v>
      </c>
      <c r="F166" s="53">
        <v>0</v>
      </c>
      <c r="G166" s="53">
        <v>5.756904</v>
      </c>
    </row>
    <row r="167" s="37" customFormat="1" customHeight="1" spans="1:7">
      <c r="A167" s="52" t="s">
        <v>1986</v>
      </c>
      <c r="B167" s="52" t="s">
        <v>2162</v>
      </c>
      <c r="C167" s="30" t="s">
        <v>2092</v>
      </c>
      <c r="D167" s="52" t="s">
        <v>2098</v>
      </c>
      <c r="E167" s="53">
        <v>4.751154</v>
      </c>
      <c r="F167" s="53">
        <v>0</v>
      </c>
      <c r="G167" s="53">
        <v>4.751154</v>
      </c>
    </row>
    <row r="168" s="37" customFormat="1" customHeight="1" spans="1:7">
      <c r="A168" s="52" t="s">
        <v>1986</v>
      </c>
      <c r="B168" s="52" t="s">
        <v>2162</v>
      </c>
      <c r="C168" s="30" t="s">
        <v>2092</v>
      </c>
      <c r="D168" s="52" t="s">
        <v>2099</v>
      </c>
      <c r="E168" s="53">
        <v>31.956</v>
      </c>
      <c r="F168" s="53">
        <v>0</v>
      </c>
      <c r="G168" s="53">
        <v>31.956</v>
      </c>
    </row>
    <row r="169" s="37" customFormat="1" customHeight="1" spans="1:7">
      <c r="A169" s="52" t="s">
        <v>1986</v>
      </c>
      <c r="B169" s="52" t="s">
        <v>2162</v>
      </c>
      <c r="C169" s="30" t="s">
        <v>2092</v>
      </c>
      <c r="D169" s="52" t="s">
        <v>2100</v>
      </c>
      <c r="E169" s="53">
        <v>9.96</v>
      </c>
      <c r="F169" s="53">
        <v>0</v>
      </c>
      <c r="G169" s="53">
        <v>9.96</v>
      </c>
    </row>
    <row r="170" s="37" customFormat="1" customHeight="1" spans="1:7">
      <c r="A170" s="52" t="s">
        <v>1986</v>
      </c>
      <c r="B170" s="52" t="s">
        <v>2162</v>
      </c>
      <c r="C170" s="30" t="s">
        <v>2092</v>
      </c>
      <c r="D170" s="52" t="s">
        <v>2101</v>
      </c>
      <c r="E170" s="53">
        <v>0.936</v>
      </c>
      <c r="F170" s="53">
        <v>0</v>
      </c>
      <c r="G170" s="53">
        <v>0.936</v>
      </c>
    </row>
    <row r="171" s="37" customFormat="1" customHeight="1" spans="1:7">
      <c r="A171" s="52" t="s">
        <v>1986</v>
      </c>
      <c r="B171" s="52" t="s">
        <v>2162</v>
      </c>
      <c r="C171" s="30" t="s">
        <v>2092</v>
      </c>
      <c r="D171" s="52" t="s">
        <v>2102</v>
      </c>
      <c r="E171" s="53">
        <v>21</v>
      </c>
      <c r="F171" s="53">
        <v>0</v>
      </c>
      <c r="G171" s="53">
        <v>21</v>
      </c>
    </row>
    <row r="172" s="37" customFormat="1" customHeight="1" spans="1:7">
      <c r="A172" s="52" t="s">
        <v>1986</v>
      </c>
      <c r="B172" s="52" t="s">
        <v>2162</v>
      </c>
      <c r="C172" s="30" t="s">
        <v>2092</v>
      </c>
      <c r="D172" s="52" t="s">
        <v>2103</v>
      </c>
      <c r="E172" s="53">
        <v>22.5</v>
      </c>
      <c r="F172" s="53">
        <v>0</v>
      </c>
      <c r="G172" s="53">
        <v>22.5</v>
      </c>
    </row>
    <row r="173" s="37" customFormat="1" customHeight="1" spans="1:7">
      <c r="A173" s="52" t="s">
        <v>1986</v>
      </c>
      <c r="B173" s="52" t="s">
        <v>2162</v>
      </c>
      <c r="C173" s="30" t="s">
        <v>2092</v>
      </c>
      <c r="D173" s="52" t="s">
        <v>2104</v>
      </c>
      <c r="E173" s="53">
        <v>0.55</v>
      </c>
      <c r="F173" s="53">
        <v>0</v>
      </c>
      <c r="G173" s="53">
        <v>0.55</v>
      </c>
    </row>
    <row r="174" s="37" customFormat="1" customHeight="1" spans="1:7">
      <c r="A174" s="52" t="s">
        <v>1986</v>
      </c>
      <c r="B174" s="52" t="s">
        <v>2162</v>
      </c>
      <c r="C174" s="30" t="s">
        <v>2092</v>
      </c>
      <c r="D174" s="52" t="s">
        <v>2105</v>
      </c>
      <c r="E174" s="53">
        <v>5.1</v>
      </c>
      <c r="F174" s="53">
        <v>0</v>
      </c>
      <c r="G174" s="53">
        <v>5.1</v>
      </c>
    </row>
    <row r="175" s="37" customFormat="1" customHeight="1" spans="1:7">
      <c r="A175" s="52" t="s">
        <v>1986</v>
      </c>
      <c r="B175" s="52" t="s">
        <v>2162</v>
      </c>
      <c r="C175" s="50" t="s">
        <v>2106</v>
      </c>
      <c r="D175" s="49"/>
      <c r="E175" s="51">
        <v>870.374785</v>
      </c>
      <c r="F175" s="51">
        <v>0</v>
      </c>
      <c r="G175" s="51">
        <v>870.374785</v>
      </c>
    </row>
    <row r="176" s="37" customFormat="1" customHeight="1" spans="1:7">
      <c r="A176" s="52" t="s">
        <v>1986</v>
      </c>
      <c r="B176" s="52" t="s">
        <v>2162</v>
      </c>
      <c r="C176" s="30" t="s">
        <v>2107</v>
      </c>
      <c r="D176" s="52" t="s">
        <v>2108</v>
      </c>
      <c r="E176" s="53">
        <v>191.8968</v>
      </c>
      <c r="F176" s="53">
        <v>0</v>
      </c>
      <c r="G176" s="53">
        <v>191.8968</v>
      </c>
    </row>
    <row r="177" s="37" customFormat="1" customHeight="1" spans="1:7">
      <c r="A177" s="52" t="s">
        <v>1986</v>
      </c>
      <c r="B177" s="52" t="s">
        <v>2162</v>
      </c>
      <c r="C177" s="30" t="s">
        <v>2107</v>
      </c>
      <c r="D177" s="52" t="s">
        <v>2109</v>
      </c>
      <c r="E177" s="53">
        <v>124.4868</v>
      </c>
      <c r="F177" s="53">
        <v>0</v>
      </c>
      <c r="G177" s="53">
        <v>124.4868</v>
      </c>
    </row>
    <row r="178" s="37" customFormat="1" customHeight="1" spans="1:7">
      <c r="A178" s="52" t="s">
        <v>1986</v>
      </c>
      <c r="B178" s="52" t="s">
        <v>2162</v>
      </c>
      <c r="C178" s="30" t="s">
        <v>2107</v>
      </c>
      <c r="D178" s="52" t="s">
        <v>2110</v>
      </c>
      <c r="E178" s="53">
        <v>0.36</v>
      </c>
      <c r="F178" s="53">
        <v>0</v>
      </c>
      <c r="G178" s="53">
        <v>0.36</v>
      </c>
    </row>
    <row r="179" s="37" customFormat="1" customHeight="1" spans="1:7">
      <c r="A179" s="52" t="s">
        <v>1986</v>
      </c>
      <c r="B179" s="52" t="s">
        <v>2162</v>
      </c>
      <c r="C179" s="30" t="s">
        <v>2107</v>
      </c>
      <c r="D179" s="52" t="s">
        <v>2111</v>
      </c>
      <c r="E179" s="53">
        <v>15.9914</v>
      </c>
      <c r="F179" s="53">
        <v>0</v>
      </c>
      <c r="G179" s="53">
        <v>15.9914</v>
      </c>
    </row>
    <row r="180" s="37" customFormat="1" customHeight="1" spans="1:7">
      <c r="A180" s="52" t="s">
        <v>1986</v>
      </c>
      <c r="B180" s="52" t="s">
        <v>2162</v>
      </c>
      <c r="C180" s="30" t="s">
        <v>2107</v>
      </c>
      <c r="D180" s="52" t="s">
        <v>2112</v>
      </c>
      <c r="E180" s="53">
        <v>46.920025</v>
      </c>
      <c r="F180" s="53">
        <v>0</v>
      </c>
      <c r="G180" s="53">
        <v>46.920025</v>
      </c>
    </row>
    <row r="181" s="37" customFormat="1" customHeight="1" spans="1:7">
      <c r="A181" s="52" t="s">
        <v>1986</v>
      </c>
      <c r="B181" s="52" t="s">
        <v>2162</v>
      </c>
      <c r="C181" s="30" t="s">
        <v>2107</v>
      </c>
      <c r="D181" s="52" t="s">
        <v>2113</v>
      </c>
      <c r="E181" s="53">
        <v>39.5116</v>
      </c>
      <c r="F181" s="53">
        <v>0</v>
      </c>
      <c r="G181" s="53">
        <v>39.5116</v>
      </c>
    </row>
    <row r="182" s="37" customFormat="1" customHeight="1" spans="1:7">
      <c r="A182" s="52" t="s">
        <v>1986</v>
      </c>
      <c r="B182" s="52" t="s">
        <v>2162</v>
      </c>
      <c r="C182" s="30" t="s">
        <v>2107</v>
      </c>
      <c r="D182" s="52" t="s">
        <v>2114</v>
      </c>
      <c r="E182" s="53">
        <v>0.997125</v>
      </c>
      <c r="F182" s="53">
        <v>0</v>
      </c>
      <c r="G182" s="53">
        <v>0.997125</v>
      </c>
    </row>
    <row r="183" s="37" customFormat="1" customHeight="1" spans="1:7">
      <c r="A183" s="52" t="s">
        <v>1986</v>
      </c>
      <c r="B183" s="52" t="s">
        <v>2162</v>
      </c>
      <c r="C183" s="30" t="s">
        <v>2107</v>
      </c>
      <c r="D183" s="52" t="s">
        <v>2115</v>
      </c>
      <c r="E183" s="53">
        <v>1.661875</v>
      </c>
      <c r="F183" s="53">
        <v>0</v>
      </c>
      <c r="G183" s="53">
        <v>1.661875</v>
      </c>
    </row>
    <row r="184" s="37" customFormat="1" customHeight="1" spans="1:7">
      <c r="A184" s="52" t="s">
        <v>1986</v>
      </c>
      <c r="B184" s="52" t="s">
        <v>2162</v>
      </c>
      <c r="C184" s="30" t="s">
        <v>2107</v>
      </c>
      <c r="D184" s="52" t="s">
        <v>2116</v>
      </c>
      <c r="E184" s="53">
        <v>5.4</v>
      </c>
      <c r="F184" s="53">
        <v>0</v>
      </c>
      <c r="G184" s="53">
        <v>5.4</v>
      </c>
    </row>
    <row r="185" s="37" customFormat="1" customHeight="1" spans="1:7">
      <c r="A185" s="52" t="s">
        <v>1986</v>
      </c>
      <c r="B185" s="52" t="s">
        <v>2162</v>
      </c>
      <c r="C185" s="30" t="s">
        <v>2107</v>
      </c>
      <c r="D185" s="52" t="s">
        <v>2117</v>
      </c>
      <c r="E185" s="53">
        <v>79.0232</v>
      </c>
      <c r="F185" s="53">
        <v>0</v>
      </c>
      <c r="G185" s="53">
        <v>79.0232</v>
      </c>
    </row>
    <row r="186" s="37" customFormat="1" customHeight="1" spans="1:7">
      <c r="A186" s="52" t="s">
        <v>1986</v>
      </c>
      <c r="B186" s="52" t="s">
        <v>2162</v>
      </c>
      <c r="C186" s="30" t="s">
        <v>2107</v>
      </c>
      <c r="D186" s="52" t="s">
        <v>2118</v>
      </c>
      <c r="E186" s="53">
        <v>66.92406</v>
      </c>
      <c r="F186" s="53">
        <v>0</v>
      </c>
      <c r="G186" s="53">
        <v>66.92406</v>
      </c>
    </row>
    <row r="187" s="37" customFormat="1" customHeight="1" spans="1:7">
      <c r="A187" s="52" t="s">
        <v>1986</v>
      </c>
      <c r="B187" s="52" t="s">
        <v>2162</v>
      </c>
      <c r="C187" s="30" t="s">
        <v>2107</v>
      </c>
      <c r="D187" s="52" t="s">
        <v>2119</v>
      </c>
      <c r="E187" s="53">
        <v>3.4764</v>
      </c>
      <c r="F187" s="53">
        <v>0</v>
      </c>
      <c r="G187" s="53">
        <v>3.4764</v>
      </c>
    </row>
    <row r="188" s="37" customFormat="1" customHeight="1" spans="1:7">
      <c r="A188" s="52" t="s">
        <v>1986</v>
      </c>
      <c r="B188" s="52" t="s">
        <v>2162</v>
      </c>
      <c r="C188" s="30" t="s">
        <v>2107</v>
      </c>
      <c r="D188" s="52" t="s">
        <v>2120</v>
      </c>
      <c r="E188" s="53">
        <v>63.32</v>
      </c>
      <c r="F188" s="53">
        <v>0</v>
      </c>
      <c r="G188" s="53">
        <v>63.32</v>
      </c>
    </row>
    <row r="189" s="37" customFormat="1" customHeight="1" spans="1:7">
      <c r="A189" s="52" t="s">
        <v>1986</v>
      </c>
      <c r="B189" s="52" t="s">
        <v>2162</v>
      </c>
      <c r="C189" s="30" t="s">
        <v>2107</v>
      </c>
      <c r="D189" s="52" t="s">
        <v>2121</v>
      </c>
      <c r="E189" s="53">
        <v>5.44</v>
      </c>
      <c r="F189" s="53">
        <v>0</v>
      </c>
      <c r="G189" s="53">
        <v>5.44</v>
      </c>
    </row>
    <row r="190" s="37" customFormat="1" customHeight="1" spans="1:7">
      <c r="A190" s="52" t="s">
        <v>1986</v>
      </c>
      <c r="B190" s="52" t="s">
        <v>2162</v>
      </c>
      <c r="C190" s="30" t="s">
        <v>2107</v>
      </c>
      <c r="D190" s="52" t="s">
        <v>2122</v>
      </c>
      <c r="E190" s="53">
        <v>161.52</v>
      </c>
      <c r="F190" s="53">
        <v>0</v>
      </c>
      <c r="G190" s="53">
        <v>161.52</v>
      </c>
    </row>
    <row r="191" s="37" customFormat="1" customHeight="1" spans="1:7">
      <c r="A191" s="52" t="s">
        <v>1986</v>
      </c>
      <c r="B191" s="52" t="s">
        <v>2162</v>
      </c>
      <c r="C191" s="30" t="s">
        <v>2107</v>
      </c>
      <c r="D191" s="52" t="s">
        <v>2123</v>
      </c>
      <c r="E191" s="53">
        <v>63.4455</v>
      </c>
      <c r="F191" s="53">
        <v>0</v>
      </c>
      <c r="G191" s="53">
        <v>63.4455</v>
      </c>
    </row>
    <row r="192" s="37" customFormat="1" customHeight="1" spans="1:7">
      <c r="A192" s="52" t="s">
        <v>1986</v>
      </c>
      <c r="B192" s="49" t="s">
        <v>2173</v>
      </c>
      <c r="C192" s="50"/>
      <c r="D192" s="49"/>
      <c r="E192" s="51">
        <v>330.179183</v>
      </c>
      <c r="F192" s="51">
        <v>0</v>
      </c>
      <c r="G192" s="51">
        <v>330.179183</v>
      </c>
    </row>
    <row r="193" s="37" customFormat="1" customHeight="1" spans="1:7">
      <c r="A193" s="52" t="s">
        <v>1986</v>
      </c>
      <c r="B193" s="52" t="s">
        <v>2174</v>
      </c>
      <c r="C193" s="50" t="s">
        <v>2091</v>
      </c>
      <c r="D193" s="49"/>
      <c r="E193" s="51">
        <v>46.30236</v>
      </c>
      <c r="F193" s="51">
        <v>0</v>
      </c>
      <c r="G193" s="51">
        <v>46.30236</v>
      </c>
    </row>
    <row r="194" s="37" customFormat="1" customHeight="1" spans="1:7">
      <c r="A194" s="52" t="s">
        <v>1986</v>
      </c>
      <c r="B194" s="52" t="s">
        <v>2174</v>
      </c>
      <c r="C194" s="30" t="s">
        <v>2092</v>
      </c>
      <c r="D194" s="52" t="s">
        <v>2126</v>
      </c>
      <c r="E194" s="53">
        <v>34.3</v>
      </c>
      <c r="F194" s="53">
        <v>0</v>
      </c>
      <c r="G194" s="53">
        <v>34.3</v>
      </c>
    </row>
    <row r="195" s="37" customFormat="1" customHeight="1" spans="1:7">
      <c r="A195" s="52" t="s">
        <v>1986</v>
      </c>
      <c r="B195" s="52" t="s">
        <v>2174</v>
      </c>
      <c r="C195" s="30" t="s">
        <v>2092</v>
      </c>
      <c r="D195" s="52" t="s">
        <v>2127</v>
      </c>
      <c r="E195" s="53">
        <v>1.486109</v>
      </c>
      <c r="F195" s="53">
        <v>0</v>
      </c>
      <c r="G195" s="53">
        <v>1.486109</v>
      </c>
    </row>
    <row r="196" s="37" customFormat="1" customHeight="1" spans="1:7">
      <c r="A196" s="52" t="s">
        <v>1986</v>
      </c>
      <c r="B196" s="52" t="s">
        <v>2174</v>
      </c>
      <c r="C196" s="30" t="s">
        <v>2092</v>
      </c>
      <c r="D196" s="52" t="s">
        <v>2128</v>
      </c>
      <c r="E196" s="53">
        <v>0.990739</v>
      </c>
      <c r="F196" s="53">
        <v>0</v>
      </c>
      <c r="G196" s="53">
        <v>0.990739</v>
      </c>
    </row>
    <row r="197" s="37" customFormat="1" customHeight="1" spans="1:7">
      <c r="A197" s="52" t="s">
        <v>1986</v>
      </c>
      <c r="B197" s="52" t="s">
        <v>2174</v>
      </c>
      <c r="C197" s="30" t="s">
        <v>2092</v>
      </c>
      <c r="D197" s="52" t="s">
        <v>2129</v>
      </c>
      <c r="E197" s="53">
        <v>2.067876</v>
      </c>
      <c r="F197" s="53">
        <v>0</v>
      </c>
      <c r="G197" s="53">
        <v>2.067876</v>
      </c>
    </row>
    <row r="198" s="37" customFormat="1" customHeight="1" spans="1:7">
      <c r="A198" s="52" t="s">
        <v>1986</v>
      </c>
      <c r="B198" s="52" t="s">
        <v>2174</v>
      </c>
      <c r="C198" s="30" t="s">
        <v>2092</v>
      </c>
      <c r="D198" s="52" t="s">
        <v>2130</v>
      </c>
      <c r="E198" s="53">
        <v>1.857636</v>
      </c>
      <c r="F198" s="53">
        <v>0</v>
      </c>
      <c r="G198" s="53">
        <v>1.857636</v>
      </c>
    </row>
    <row r="199" s="37" customFormat="1" customHeight="1" spans="1:7">
      <c r="A199" s="52" t="s">
        <v>1986</v>
      </c>
      <c r="B199" s="52" t="s">
        <v>2174</v>
      </c>
      <c r="C199" s="30" t="s">
        <v>2092</v>
      </c>
      <c r="D199" s="52" t="s">
        <v>2102</v>
      </c>
      <c r="E199" s="53">
        <v>3.5</v>
      </c>
      <c r="F199" s="53">
        <v>0</v>
      </c>
      <c r="G199" s="53">
        <v>3.5</v>
      </c>
    </row>
    <row r="200" s="37" customFormat="1" customHeight="1" spans="1:7">
      <c r="A200" s="52" t="s">
        <v>1986</v>
      </c>
      <c r="B200" s="52" t="s">
        <v>2174</v>
      </c>
      <c r="C200" s="30" t="s">
        <v>2092</v>
      </c>
      <c r="D200" s="52" t="s">
        <v>2105</v>
      </c>
      <c r="E200" s="53">
        <v>2.1</v>
      </c>
      <c r="F200" s="53">
        <v>0</v>
      </c>
      <c r="G200" s="53">
        <v>2.1</v>
      </c>
    </row>
    <row r="201" s="37" customFormat="1" customHeight="1" spans="1:7">
      <c r="A201" s="52" t="s">
        <v>1986</v>
      </c>
      <c r="B201" s="52" t="s">
        <v>2174</v>
      </c>
      <c r="C201" s="50" t="s">
        <v>2106</v>
      </c>
      <c r="D201" s="49"/>
      <c r="E201" s="51">
        <v>283.876823</v>
      </c>
      <c r="F201" s="51">
        <v>0</v>
      </c>
      <c r="G201" s="51">
        <v>283.876823</v>
      </c>
    </row>
    <row r="202" s="37" customFormat="1" customHeight="1" spans="1:7">
      <c r="A202" s="52" t="s">
        <v>1986</v>
      </c>
      <c r="B202" s="52" t="s">
        <v>2174</v>
      </c>
      <c r="C202" s="30" t="s">
        <v>2107</v>
      </c>
      <c r="D202" s="52" t="s">
        <v>2131</v>
      </c>
      <c r="E202" s="53">
        <v>68.9292</v>
      </c>
      <c r="F202" s="53">
        <v>0</v>
      </c>
      <c r="G202" s="53">
        <v>68.9292</v>
      </c>
    </row>
    <row r="203" s="37" customFormat="1" customHeight="1" spans="1:7">
      <c r="A203" s="52" t="s">
        <v>1986</v>
      </c>
      <c r="B203" s="52" t="s">
        <v>2174</v>
      </c>
      <c r="C203" s="30" t="s">
        <v>2107</v>
      </c>
      <c r="D203" s="52" t="s">
        <v>2132</v>
      </c>
      <c r="E203" s="53">
        <v>2.1672</v>
      </c>
      <c r="F203" s="53">
        <v>0</v>
      </c>
      <c r="G203" s="53">
        <v>2.1672</v>
      </c>
    </row>
    <row r="204" s="37" customFormat="1" customHeight="1" spans="1:7">
      <c r="A204" s="52" t="s">
        <v>1986</v>
      </c>
      <c r="B204" s="52" t="s">
        <v>2174</v>
      </c>
      <c r="C204" s="30" t="s">
        <v>2107</v>
      </c>
      <c r="D204" s="52" t="s">
        <v>2133</v>
      </c>
      <c r="E204" s="53">
        <v>0.006</v>
      </c>
      <c r="F204" s="53">
        <v>0</v>
      </c>
      <c r="G204" s="53">
        <v>0.006</v>
      </c>
    </row>
    <row r="205" s="37" customFormat="1" customHeight="1" spans="1:7">
      <c r="A205" s="52" t="s">
        <v>1986</v>
      </c>
      <c r="B205" s="52" t="s">
        <v>2174</v>
      </c>
      <c r="C205" s="30" t="s">
        <v>2107</v>
      </c>
      <c r="D205" s="52" t="s">
        <v>2134</v>
      </c>
      <c r="E205" s="53">
        <v>37.02</v>
      </c>
      <c r="F205" s="53">
        <v>0</v>
      </c>
      <c r="G205" s="53">
        <v>37.02</v>
      </c>
    </row>
    <row r="206" s="37" customFormat="1" customHeight="1" spans="1:7">
      <c r="A206" s="52" t="s">
        <v>1986</v>
      </c>
      <c r="B206" s="52" t="s">
        <v>2174</v>
      </c>
      <c r="C206" s="30" t="s">
        <v>2107</v>
      </c>
      <c r="D206" s="52" t="s">
        <v>2135</v>
      </c>
      <c r="E206" s="53">
        <v>61.8372</v>
      </c>
      <c r="F206" s="53">
        <v>0</v>
      </c>
      <c r="G206" s="53">
        <v>61.8372</v>
      </c>
    </row>
    <row r="207" s="37" customFormat="1" customHeight="1" spans="1:7">
      <c r="A207" s="52" t="s">
        <v>1986</v>
      </c>
      <c r="B207" s="52" t="s">
        <v>2174</v>
      </c>
      <c r="C207" s="30" t="s">
        <v>2107</v>
      </c>
      <c r="D207" s="52" t="s">
        <v>2136</v>
      </c>
      <c r="E207" s="53">
        <v>15.726</v>
      </c>
      <c r="F207" s="53">
        <v>0</v>
      </c>
      <c r="G207" s="53">
        <v>15.726</v>
      </c>
    </row>
    <row r="208" s="37" customFormat="1" customHeight="1" spans="1:7">
      <c r="A208" s="52" t="s">
        <v>1986</v>
      </c>
      <c r="B208" s="52" t="s">
        <v>2174</v>
      </c>
      <c r="C208" s="30" t="s">
        <v>2107</v>
      </c>
      <c r="D208" s="52" t="s">
        <v>2137</v>
      </c>
      <c r="E208" s="53">
        <v>29.708736</v>
      </c>
      <c r="F208" s="53">
        <v>0</v>
      </c>
      <c r="G208" s="53">
        <v>29.708736</v>
      </c>
    </row>
    <row r="209" s="37" customFormat="1" customHeight="1" spans="1:7">
      <c r="A209" s="52" t="s">
        <v>1986</v>
      </c>
      <c r="B209" s="52" t="s">
        <v>2174</v>
      </c>
      <c r="C209" s="30" t="s">
        <v>2107</v>
      </c>
      <c r="D209" s="52" t="s">
        <v>2138</v>
      </c>
      <c r="E209" s="53">
        <v>11.765028</v>
      </c>
      <c r="F209" s="53">
        <v>0</v>
      </c>
      <c r="G209" s="53">
        <v>11.765028</v>
      </c>
    </row>
    <row r="210" s="37" customFormat="1" customHeight="1" spans="1:7">
      <c r="A210" s="52" t="s">
        <v>1986</v>
      </c>
      <c r="B210" s="52" t="s">
        <v>2174</v>
      </c>
      <c r="C210" s="30" t="s">
        <v>2107</v>
      </c>
      <c r="D210" s="52" t="s">
        <v>2139</v>
      </c>
      <c r="E210" s="53">
        <v>0.371527</v>
      </c>
      <c r="F210" s="53">
        <v>0</v>
      </c>
      <c r="G210" s="53">
        <v>0.371527</v>
      </c>
    </row>
    <row r="211" s="37" customFormat="1" customHeight="1" spans="1:7">
      <c r="A211" s="52" t="s">
        <v>1986</v>
      </c>
      <c r="B211" s="52" t="s">
        <v>2174</v>
      </c>
      <c r="C211" s="30" t="s">
        <v>2107</v>
      </c>
      <c r="D211" s="52" t="s">
        <v>2140</v>
      </c>
      <c r="E211" s="53">
        <v>0.619212</v>
      </c>
      <c r="F211" s="53">
        <v>0</v>
      </c>
      <c r="G211" s="53">
        <v>0.619212</v>
      </c>
    </row>
    <row r="212" s="37" customFormat="1" customHeight="1" spans="1:7">
      <c r="A212" s="52" t="s">
        <v>1986</v>
      </c>
      <c r="B212" s="52" t="s">
        <v>2174</v>
      </c>
      <c r="C212" s="30" t="s">
        <v>2107</v>
      </c>
      <c r="D212" s="52" t="s">
        <v>2141</v>
      </c>
      <c r="E212" s="53">
        <v>14.861088</v>
      </c>
      <c r="F212" s="53">
        <v>0</v>
      </c>
      <c r="G212" s="53">
        <v>14.861088</v>
      </c>
    </row>
    <row r="213" s="37" customFormat="1" customHeight="1" spans="1:7">
      <c r="A213" s="52" t="s">
        <v>1986</v>
      </c>
      <c r="B213" s="52" t="s">
        <v>2174</v>
      </c>
      <c r="C213" s="30" t="s">
        <v>2107</v>
      </c>
      <c r="D213" s="52" t="s">
        <v>2142</v>
      </c>
      <c r="E213" s="53">
        <v>14.854368</v>
      </c>
      <c r="F213" s="53">
        <v>0</v>
      </c>
      <c r="G213" s="53">
        <v>14.854368</v>
      </c>
    </row>
    <row r="214" s="37" customFormat="1" customHeight="1" spans="1:7">
      <c r="A214" s="52" t="s">
        <v>1986</v>
      </c>
      <c r="B214" s="52" t="s">
        <v>2174</v>
      </c>
      <c r="C214" s="30" t="s">
        <v>2107</v>
      </c>
      <c r="D214" s="52" t="s">
        <v>2143</v>
      </c>
      <c r="E214" s="53">
        <v>22.6901</v>
      </c>
      <c r="F214" s="53">
        <v>0</v>
      </c>
      <c r="G214" s="53">
        <v>22.6901</v>
      </c>
    </row>
    <row r="215" s="37" customFormat="1" customHeight="1" spans="1:7">
      <c r="A215" s="52" t="s">
        <v>1986</v>
      </c>
      <c r="B215" s="52" t="s">
        <v>2174</v>
      </c>
      <c r="C215" s="30" t="s">
        <v>2107</v>
      </c>
      <c r="D215" s="52" t="s">
        <v>2144</v>
      </c>
      <c r="E215" s="53">
        <v>2.24</v>
      </c>
      <c r="F215" s="53">
        <v>0</v>
      </c>
      <c r="G215" s="53">
        <v>2.24</v>
      </c>
    </row>
    <row r="216" s="37" customFormat="1" customHeight="1" spans="1:7">
      <c r="A216" s="52" t="s">
        <v>1986</v>
      </c>
      <c r="B216" s="52" t="s">
        <v>2174</v>
      </c>
      <c r="C216" s="30" t="s">
        <v>2107</v>
      </c>
      <c r="D216" s="52" t="s">
        <v>2145</v>
      </c>
      <c r="E216" s="53">
        <v>1.081164</v>
      </c>
      <c r="F216" s="53">
        <v>0</v>
      </c>
      <c r="G216" s="53">
        <v>1.081164</v>
      </c>
    </row>
    <row r="217" s="37" customFormat="1" customHeight="1" spans="1:7">
      <c r="A217" s="52" t="s">
        <v>1986</v>
      </c>
      <c r="B217" s="49" t="s">
        <v>2175</v>
      </c>
      <c r="C217" s="50"/>
      <c r="D217" s="49"/>
      <c r="E217" s="51">
        <v>320.102314</v>
      </c>
      <c r="F217" s="51">
        <v>0</v>
      </c>
      <c r="G217" s="51">
        <v>320.102314</v>
      </c>
    </row>
    <row r="218" s="37" customFormat="1" customHeight="1" spans="1:7">
      <c r="A218" s="52" t="s">
        <v>1986</v>
      </c>
      <c r="B218" s="52" t="s">
        <v>2176</v>
      </c>
      <c r="C218" s="50" t="s">
        <v>2091</v>
      </c>
      <c r="D218" s="49"/>
      <c r="E218" s="51">
        <v>42.643786</v>
      </c>
      <c r="F218" s="51">
        <v>0</v>
      </c>
      <c r="G218" s="51">
        <v>42.643786</v>
      </c>
    </row>
    <row r="219" s="37" customFormat="1" customHeight="1" spans="1:7">
      <c r="A219" s="52" t="s">
        <v>1986</v>
      </c>
      <c r="B219" s="52" t="s">
        <v>2176</v>
      </c>
      <c r="C219" s="30" t="s">
        <v>2092</v>
      </c>
      <c r="D219" s="52" t="s">
        <v>2126</v>
      </c>
      <c r="E219" s="53">
        <v>34.3</v>
      </c>
      <c r="F219" s="53">
        <v>0</v>
      </c>
      <c r="G219" s="53">
        <v>34.3</v>
      </c>
    </row>
    <row r="220" s="37" customFormat="1" customHeight="1" spans="1:7">
      <c r="A220" s="52" t="s">
        <v>1986</v>
      </c>
      <c r="B220" s="52" t="s">
        <v>2176</v>
      </c>
      <c r="C220" s="30" t="s">
        <v>2092</v>
      </c>
      <c r="D220" s="52" t="s">
        <v>2127</v>
      </c>
      <c r="E220" s="53">
        <v>1.449634</v>
      </c>
      <c r="F220" s="53">
        <v>0</v>
      </c>
      <c r="G220" s="53">
        <v>1.449634</v>
      </c>
    </row>
    <row r="221" s="37" customFormat="1" customHeight="1" spans="1:7">
      <c r="A221" s="52" t="s">
        <v>1986</v>
      </c>
      <c r="B221" s="52" t="s">
        <v>2176</v>
      </c>
      <c r="C221" s="30" t="s">
        <v>2092</v>
      </c>
      <c r="D221" s="52" t="s">
        <v>2128</v>
      </c>
      <c r="E221" s="53">
        <v>0.969782</v>
      </c>
      <c r="F221" s="53">
        <v>0</v>
      </c>
      <c r="G221" s="53">
        <v>0.969782</v>
      </c>
    </row>
    <row r="222" s="37" customFormat="1" customHeight="1" spans="1:7">
      <c r="A222" s="52" t="s">
        <v>1986</v>
      </c>
      <c r="B222" s="52" t="s">
        <v>2176</v>
      </c>
      <c r="C222" s="30" t="s">
        <v>2092</v>
      </c>
      <c r="D222" s="52" t="s">
        <v>2129</v>
      </c>
      <c r="E222" s="53">
        <v>2.012328</v>
      </c>
      <c r="F222" s="53">
        <v>0</v>
      </c>
      <c r="G222" s="53">
        <v>2.012328</v>
      </c>
    </row>
    <row r="223" s="37" customFormat="1" customHeight="1" spans="1:7">
      <c r="A223" s="52" t="s">
        <v>1986</v>
      </c>
      <c r="B223" s="52" t="s">
        <v>2176</v>
      </c>
      <c r="C223" s="30" t="s">
        <v>2092</v>
      </c>
      <c r="D223" s="52" t="s">
        <v>2130</v>
      </c>
      <c r="E223" s="53">
        <v>1.812042</v>
      </c>
      <c r="F223" s="53">
        <v>0</v>
      </c>
      <c r="G223" s="53">
        <v>1.812042</v>
      </c>
    </row>
    <row r="224" s="37" customFormat="1" customHeight="1" spans="1:7">
      <c r="A224" s="52" t="s">
        <v>1986</v>
      </c>
      <c r="B224" s="52" t="s">
        <v>2176</v>
      </c>
      <c r="C224" s="30" t="s">
        <v>2092</v>
      </c>
      <c r="D224" s="52" t="s">
        <v>2105</v>
      </c>
      <c r="E224" s="53">
        <v>2.1</v>
      </c>
      <c r="F224" s="53">
        <v>0</v>
      </c>
      <c r="G224" s="53">
        <v>2.1</v>
      </c>
    </row>
    <row r="225" s="37" customFormat="1" customHeight="1" spans="1:7">
      <c r="A225" s="52" t="s">
        <v>1986</v>
      </c>
      <c r="B225" s="52" t="s">
        <v>2176</v>
      </c>
      <c r="C225" s="50" t="s">
        <v>2106</v>
      </c>
      <c r="D225" s="49"/>
      <c r="E225" s="51">
        <v>277.458528</v>
      </c>
      <c r="F225" s="51">
        <v>0</v>
      </c>
      <c r="G225" s="51">
        <v>277.458528</v>
      </c>
    </row>
    <row r="226" s="37" customFormat="1" customHeight="1" spans="1:7">
      <c r="A226" s="52" t="s">
        <v>1986</v>
      </c>
      <c r="B226" s="52" t="s">
        <v>2176</v>
      </c>
      <c r="C226" s="30" t="s">
        <v>2107</v>
      </c>
      <c r="D226" s="52" t="s">
        <v>2131</v>
      </c>
      <c r="E226" s="53">
        <v>67.0776</v>
      </c>
      <c r="F226" s="53">
        <v>0</v>
      </c>
      <c r="G226" s="53">
        <v>67.0776</v>
      </c>
    </row>
    <row r="227" s="37" customFormat="1" customHeight="1" spans="1:7">
      <c r="A227" s="52" t="s">
        <v>1986</v>
      </c>
      <c r="B227" s="52" t="s">
        <v>2176</v>
      </c>
      <c r="C227" s="30" t="s">
        <v>2107</v>
      </c>
      <c r="D227" s="52" t="s">
        <v>2132</v>
      </c>
      <c r="E227" s="53">
        <v>2.1672</v>
      </c>
      <c r="F227" s="53">
        <v>0</v>
      </c>
      <c r="G227" s="53">
        <v>2.1672</v>
      </c>
    </row>
    <row r="228" s="37" customFormat="1" customHeight="1" spans="1:7">
      <c r="A228" s="52" t="s">
        <v>1986</v>
      </c>
      <c r="B228" s="52" t="s">
        <v>2176</v>
      </c>
      <c r="C228" s="30" t="s">
        <v>2107</v>
      </c>
      <c r="D228" s="52" t="s">
        <v>2110</v>
      </c>
      <c r="E228" s="53">
        <v>0.42</v>
      </c>
      <c r="F228" s="53">
        <v>0</v>
      </c>
      <c r="G228" s="53">
        <v>0.42</v>
      </c>
    </row>
    <row r="229" s="37" customFormat="1" customHeight="1" spans="1:7">
      <c r="A229" s="52" t="s">
        <v>1986</v>
      </c>
      <c r="B229" s="52" t="s">
        <v>2176</v>
      </c>
      <c r="C229" s="30" t="s">
        <v>2107</v>
      </c>
      <c r="D229" s="52" t="s">
        <v>2134</v>
      </c>
      <c r="E229" s="53">
        <v>35.964</v>
      </c>
      <c r="F229" s="53">
        <v>0</v>
      </c>
      <c r="G229" s="53">
        <v>35.964</v>
      </c>
    </row>
    <row r="230" s="37" customFormat="1" customHeight="1" spans="1:7">
      <c r="A230" s="52" t="s">
        <v>1986</v>
      </c>
      <c r="B230" s="52" t="s">
        <v>2176</v>
      </c>
      <c r="C230" s="30" t="s">
        <v>2107</v>
      </c>
      <c r="D230" s="52" t="s">
        <v>2135</v>
      </c>
      <c r="E230" s="53">
        <v>60.2856</v>
      </c>
      <c r="F230" s="53">
        <v>0</v>
      </c>
      <c r="G230" s="53">
        <v>60.2856</v>
      </c>
    </row>
    <row r="231" s="37" customFormat="1" customHeight="1" spans="1:7">
      <c r="A231" s="52" t="s">
        <v>1986</v>
      </c>
      <c r="B231" s="52" t="s">
        <v>2176</v>
      </c>
      <c r="C231" s="30" t="s">
        <v>2107</v>
      </c>
      <c r="D231" s="52" t="s">
        <v>2136</v>
      </c>
      <c r="E231" s="53">
        <v>15.594</v>
      </c>
      <c r="F231" s="53">
        <v>0</v>
      </c>
      <c r="G231" s="53">
        <v>15.594</v>
      </c>
    </row>
    <row r="232" s="37" customFormat="1" customHeight="1" spans="1:7">
      <c r="A232" s="52" t="s">
        <v>1986</v>
      </c>
      <c r="B232" s="52" t="s">
        <v>2176</v>
      </c>
      <c r="C232" s="30" t="s">
        <v>2107</v>
      </c>
      <c r="D232" s="52" t="s">
        <v>2137</v>
      </c>
      <c r="E232" s="53">
        <v>28.974144</v>
      </c>
      <c r="F232" s="53">
        <v>0</v>
      </c>
      <c r="G232" s="53">
        <v>28.974144</v>
      </c>
    </row>
    <row r="233" s="37" customFormat="1" customHeight="1" spans="1:7">
      <c r="A233" s="52" t="s">
        <v>1986</v>
      </c>
      <c r="B233" s="52" t="s">
        <v>2176</v>
      </c>
      <c r="C233" s="30" t="s">
        <v>2107</v>
      </c>
      <c r="D233" s="52" t="s">
        <v>2138</v>
      </c>
      <c r="E233" s="53">
        <v>11.476266</v>
      </c>
      <c r="F233" s="53">
        <v>0</v>
      </c>
      <c r="G233" s="53">
        <v>11.476266</v>
      </c>
    </row>
    <row r="234" s="37" customFormat="1" customHeight="1" spans="1:7">
      <c r="A234" s="52" t="s">
        <v>1986</v>
      </c>
      <c r="B234" s="52" t="s">
        <v>2176</v>
      </c>
      <c r="C234" s="30" t="s">
        <v>2107</v>
      </c>
      <c r="D234" s="52" t="s">
        <v>2139</v>
      </c>
      <c r="E234" s="53">
        <v>0.362408</v>
      </c>
      <c r="F234" s="53">
        <v>0</v>
      </c>
      <c r="G234" s="53">
        <v>0.362408</v>
      </c>
    </row>
    <row r="235" s="37" customFormat="1" customHeight="1" spans="1:7">
      <c r="A235" s="52" t="s">
        <v>1986</v>
      </c>
      <c r="B235" s="52" t="s">
        <v>2176</v>
      </c>
      <c r="C235" s="30" t="s">
        <v>2107</v>
      </c>
      <c r="D235" s="52" t="s">
        <v>2140</v>
      </c>
      <c r="E235" s="53">
        <v>0.604014</v>
      </c>
      <c r="F235" s="53">
        <v>0</v>
      </c>
      <c r="G235" s="53">
        <v>0.604014</v>
      </c>
    </row>
    <row r="236" s="37" customFormat="1" customHeight="1" spans="1:7">
      <c r="A236" s="52" t="s">
        <v>1986</v>
      </c>
      <c r="B236" s="52" t="s">
        <v>2176</v>
      </c>
      <c r="C236" s="30" t="s">
        <v>2107</v>
      </c>
      <c r="D236" s="52" t="s">
        <v>2141</v>
      </c>
      <c r="E236" s="53">
        <v>14.597136</v>
      </c>
      <c r="F236" s="53">
        <v>0</v>
      </c>
      <c r="G236" s="53">
        <v>14.597136</v>
      </c>
    </row>
    <row r="237" s="37" customFormat="1" customHeight="1" spans="1:7">
      <c r="A237" s="52" t="s">
        <v>1986</v>
      </c>
      <c r="B237" s="52" t="s">
        <v>2176</v>
      </c>
      <c r="C237" s="30" t="s">
        <v>2107</v>
      </c>
      <c r="D237" s="52" t="s">
        <v>2142</v>
      </c>
      <c r="E237" s="53">
        <v>14.487072</v>
      </c>
      <c r="F237" s="53">
        <v>0</v>
      </c>
      <c r="G237" s="53">
        <v>14.487072</v>
      </c>
    </row>
    <row r="238" s="37" customFormat="1" customHeight="1" spans="1:7">
      <c r="A238" s="52" t="s">
        <v>1986</v>
      </c>
      <c r="B238" s="52" t="s">
        <v>2176</v>
      </c>
      <c r="C238" s="30" t="s">
        <v>2107</v>
      </c>
      <c r="D238" s="52" t="s">
        <v>2143</v>
      </c>
      <c r="E238" s="53">
        <v>22.157</v>
      </c>
      <c r="F238" s="53">
        <v>0</v>
      </c>
      <c r="G238" s="53">
        <v>22.157</v>
      </c>
    </row>
    <row r="239" s="36" customFormat="1" customHeight="1" spans="1:7">
      <c r="A239" s="52" t="s">
        <v>1986</v>
      </c>
      <c r="B239" s="52" t="s">
        <v>2176</v>
      </c>
      <c r="C239" s="30" t="s">
        <v>2107</v>
      </c>
      <c r="D239" s="52" t="s">
        <v>2144</v>
      </c>
      <c r="E239" s="53">
        <v>2.24</v>
      </c>
      <c r="F239" s="53">
        <v>0</v>
      </c>
      <c r="G239" s="53">
        <v>2.24</v>
      </c>
    </row>
    <row r="240" s="37" customFormat="1" customHeight="1" spans="1:7">
      <c r="A240" s="52" t="s">
        <v>1986</v>
      </c>
      <c r="B240" s="52" t="s">
        <v>2176</v>
      </c>
      <c r="C240" s="30" t="s">
        <v>2107</v>
      </c>
      <c r="D240" s="52" t="s">
        <v>2145</v>
      </c>
      <c r="E240" s="53">
        <v>1.052088</v>
      </c>
      <c r="F240" s="53">
        <v>0</v>
      </c>
      <c r="G240" s="53">
        <v>1.052088</v>
      </c>
    </row>
    <row r="241" s="37" customFormat="1" customHeight="1" spans="1:7">
      <c r="A241" s="49" t="s">
        <v>2177</v>
      </c>
      <c r="B241" s="49"/>
      <c r="C241" s="50"/>
      <c r="D241" s="49"/>
      <c r="E241" s="51">
        <v>2410.341616</v>
      </c>
      <c r="F241" s="51">
        <v>0</v>
      </c>
      <c r="G241" s="51">
        <v>2410.341616</v>
      </c>
    </row>
    <row r="242" s="37" customFormat="1" customHeight="1" spans="1:7">
      <c r="A242" s="52" t="s">
        <v>1987</v>
      </c>
      <c r="B242" s="49" t="s">
        <v>2178</v>
      </c>
      <c r="C242" s="50"/>
      <c r="D242" s="49"/>
      <c r="E242" s="51">
        <v>2325.726776</v>
      </c>
      <c r="F242" s="51">
        <v>0</v>
      </c>
      <c r="G242" s="51">
        <v>2325.726776</v>
      </c>
    </row>
    <row r="243" s="37" customFormat="1" customHeight="1" spans="1:7">
      <c r="A243" s="52" t="s">
        <v>1987</v>
      </c>
      <c r="B243" s="52" t="s">
        <v>2179</v>
      </c>
      <c r="C243" s="50" t="s">
        <v>2080</v>
      </c>
      <c r="D243" s="49"/>
      <c r="E243" s="51">
        <v>545.8196</v>
      </c>
      <c r="F243" s="51">
        <v>0</v>
      </c>
      <c r="G243" s="51">
        <v>545.8196</v>
      </c>
    </row>
    <row r="244" s="37" customFormat="1" customHeight="1" spans="1:7">
      <c r="A244" s="52" t="s">
        <v>1987</v>
      </c>
      <c r="B244" s="52" t="s">
        <v>2179</v>
      </c>
      <c r="C244" s="30" t="s">
        <v>2081</v>
      </c>
      <c r="D244" s="52" t="s">
        <v>2180</v>
      </c>
      <c r="E244" s="53">
        <v>217.9</v>
      </c>
      <c r="F244" s="53">
        <v>0</v>
      </c>
      <c r="G244" s="53">
        <v>217.9</v>
      </c>
    </row>
    <row r="245" s="37" customFormat="1" customHeight="1" spans="1:7">
      <c r="A245" s="52" t="s">
        <v>1987</v>
      </c>
      <c r="B245" s="52" t="s">
        <v>2179</v>
      </c>
      <c r="C245" s="30" t="s">
        <v>2081</v>
      </c>
      <c r="D245" s="52" t="s">
        <v>2181</v>
      </c>
      <c r="E245" s="53">
        <v>20</v>
      </c>
      <c r="F245" s="53">
        <v>0</v>
      </c>
      <c r="G245" s="53">
        <v>20</v>
      </c>
    </row>
    <row r="246" s="37" customFormat="1" customHeight="1" spans="1:7">
      <c r="A246" s="52" t="s">
        <v>1987</v>
      </c>
      <c r="B246" s="52" t="s">
        <v>2179</v>
      </c>
      <c r="C246" s="30" t="s">
        <v>2081</v>
      </c>
      <c r="D246" s="52" t="s">
        <v>2182</v>
      </c>
      <c r="E246" s="53">
        <v>20.496</v>
      </c>
      <c r="F246" s="53">
        <v>0</v>
      </c>
      <c r="G246" s="53">
        <v>20.496</v>
      </c>
    </row>
    <row r="247" s="37" customFormat="1" customHeight="1" spans="1:7">
      <c r="A247" s="52" t="s">
        <v>1987</v>
      </c>
      <c r="B247" s="52" t="s">
        <v>2179</v>
      </c>
      <c r="C247" s="30" t="s">
        <v>2081</v>
      </c>
      <c r="D247" s="52" t="s">
        <v>2183</v>
      </c>
      <c r="E247" s="53">
        <v>10</v>
      </c>
      <c r="F247" s="53">
        <v>0</v>
      </c>
      <c r="G247" s="53">
        <v>10</v>
      </c>
    </row>
    <row r="248" s="37" customFormat="1" customHeight="1" spans="1:7">
      <c r="A248" s="52" t="s">
        <v>1987</v>
      </c>
      <c r="B248" s="52" t="s">
        <v>2179</v>
      </c>
      <c r="C248" s="30" t="s">
        <v>2081</v>
      </c>
      <c r="D248" s="52" t="s">
        <v>2184</v>
      </c>
      <c r="E248" s="53">
        <v>40</v>
      </c>
      <c r="F248" s="53">
        <v>0</v>
      </c>
      <c r="G248" s="53">
        <v>40</v>
      </c>
    </row>
    <row r="249" s="37" customFormat="1" customHeight="1" spans="1:7">
      <c r="A249" s="52" t="s">
        <v>1987</v>
      </c>
      <c r="B249" s="52" t="s">
        <v>2179</v>
      </c>
      <c r="C249" s="30" t="s">
        <v>2081</v>
      </c>
      <c r="D249" s="52" t="s">
        <v>2185</v>
      </c>
      <c r="E249" s="53">
        <v>40</v>
      </c>
      <c r="F249" s="53">
        <v>0</v>
      </c>
      <c r="G249" s="53">
        <v>40</v>
      </c>
    </row>
    <row r="250" s="37" customFormat="1" customHeight="1" spans="1:7">
      <c r="A250" s="52" t="s">
        <v>1987</v>
      </c>
      <c r="B250" s="52" t="s">
        <v>2179</v>
      </c>
      <c r="C250" s="30" t="s">
        <v>2081</v>
      </c>
      <c r="D250" s="52" t="s">
        <v>2186</v>
      </c>
      <c r="E250" s="53">
        <v>12</v>
      </c>
      <c r="F250" s="53">
        <v>0</v>
      </c>
      <c r="G250" s="53">
        <v>12</v>
      </c>
    </row>
    <row r="251" s="37" customFormat="1" customHeight="1" spans="1:7">
      <c r="A251" s="52" t="s">
        <v>1987</v>
      </c>
      <c r="B251" s="52" t="s">
        <v>2179</v>
      </c>
      <c r="C251" s="30" t="s">
        <v>2081</v>
      </c>
      <c r="D251" s="52" t="s">
        <v>2187</v>
      </c>
      <c r="E251" s="53">
        <v>35</v>
      </c>
      <c r="F251" s="53">
        <v>0</v>
      </c>
      <c r="G251" s="53">
        <v>35</v>
      </c>
    </row>
    <row r="252" s="37" customFormat="1" customHeight="1" spans="1:7">
      <c r="A252" s="52" t="s">
        <v>1987</v>
      </c>
      <c r="B252" s="52" t="s">
        <v>2179</v>
      </c>
      <c r="C252" s="30" t="s">
        <v>2081</v>
      </c>
      <c r="D252" s="52" t="s">
        <v>2188</v>
      </c>
      <c r="E252" s="53">
        <v>63.5</v>
      </c>
      <c r="F252" s="53">
        <v>0</v>
      </c>
      <c r="G252" s="53">
        <v>63.5</v>
      </c>
    </row>
    <row r="253" s="37" customFormat="1" customHeight="1" spans="1:7">
      <c r="A253" s="52" t="s">
        <v>1987</v>
      </c>
      <c r="B253" s="52" t="s">
        <v>2179</v>
      </c>
      <c r="C253" s="30" t="s">
        <v>2081</v>
      </c>
      <c r="D253" s="52" t="s">
        <v>2189</v>
      </c>
      <c r="E253" s="53">
        <v>20</v>
      </c>
      <c r="F253" s="53">
        <v>0</v>
      </c>
      <c r="G253" s="53">
        <v>20</v>
      </c>
    </row>
    <row r="254" s="37" customFormat="1" customHeight="1" spans="1:7">
      <c r="A254" s="52" t="s">
        <v>1987</v>
      </c>
      <c r="B254" s="52" t="s">
        <v>2179</v>
      </c>
      <c r="C254" s="30" t="s">
        <v>2081</v>
      </c>
      <c r="D254" s="52" t="s">
        <v>2190</v>
      </c>
      <c r="E254" s="53">
        <v>66.9236</v>
      </c>
      <c r="F254" s="53">
        <v>0</v>
      </c>
      <c r="G254" s="53">
        <v>66.9236</v>
      </c>
    </row>
    <row r="255" s="37" customFormat="1" customHeight="1" spans="1:7">
      <c r="A255" s="52" t="s">
        <v>1987</v>
      </c>
      <c r="B255" s="52" t="s">
        <v>2179</v>
      </c>
      <c r="C255" s="50" t="s">
        <v>2091</v>
      </c>
      <c r="D255" s="49"/>
      <c r="E255" s="51">
        <v>286.881365</v>
      </c>
      <c r="F255" s="51">
        <v>0</v>
      </c>
      <c r="G255" s="51">
        <v>286.881365</v>
      </c>
    </row>
    <row r="256" s="37" customFormat="1" customHeight="1" spans="1:7">
      <c r="A256" s="52" t="s">
        <v>1987</v>
      </c>
      <c r="B256" s="52" t="s">
        <v>2179</v>
      </c>
      <c r="C256" s="30" t="s">
        <v>2092</v>
      </c>
      <c r="D256" s="52" t="s">
        <v>2093</v>
      </c>
      <c r="E256" s="53">
        <v>122.4</v>
      </c>
      <c r="F256" s="53">
        <v>0</v>
      </c>
      <c r="G256" s="53">
        <v>122.4</v>
      </c>
    </row>
    <row r="257" s="37" customFormat="1" customHeight="1" spans="1:7">
      <c r="A257" s="52" t="s">
        <v>1987</v>
      </c>
      <c r="B257" s="52" t="s">
        <v>2179</v>
      </c>
      <c r="C257" s="30" t="s">
        <v>2092</v>
      </c>
      <c r="D257" s="52" t="s">
        <v>2094</v>
      </c>
      <c r="E257" s="53">
        <v>6.505402</v>
      </c>
      <c r="F257" s="53">
        <v>0</v>
      </c>
      <c r="G257" s="53">
        <v>6.505402</v>
      </c>
    </row>
    <row r="258" s="37" customFormat="1" customHeight="1" spans="1:7">
      <c r="A258" s="52" t="s">
        <v>1987</v>
      </c>
      <c r="B258" s="52" t="s">
        <v>2179</v>
      </c>
      <c r="C258" s="30" t="s">
        <v>2092</v>
      </c>
      <c r="D258" s="52" t="s">
        <v>2095</v>
      </c>
      <c r="E258" s="53">
        <v>4.336934</v>
      </c>
      <c r="F258" s="53">
        <v>0</v>
      </c>
      <c r="G258" s="53">
        <v>4.336934</v>
      </c>
    </row>
    <row r="259" s="37" customFormat="1" customHeight="1" spans="1:7">
      <c r="A259" s="52" t="s">
        <v>1987</v>
      </c>
      <c r="B259" s="52" t="s">
        <v>2179</v>
      </c>
      <c r="C259" s="30" t="s">
        <v>2092</v>
      </c>
      <c r="D259" s="52" t="s">
        <v>2096</v>
      </c>
      <c r="E259" s="53">
        <v>8.172165</v>
      </c>
      <c r="F259" s="53">
        <v>0</v>
      </c>
      <c r="G259" s="53">
        <v>8.172165</v>
      </c>
    </row>
    <row r="260" s="37" customFormat="1" customHeight="1" spans="1:7">
      <c r="A260" s="52" t="s">
        <v>1987</v>
      </c>
      <c r="B260" s="52" t="s">
        <v>2179</v>
      </c>
      <c r="C260" s="30" t="s">
        <v>2092</v>
      </c>
      <c r="D260" s="52" t="s">
        <v>2097</v>
      </c>
      <c r="E260" s="53">
        <v>10.463112</v>
      </c>
      <c r="F260" s="53">
        <v>0</v>
      </c>
      <c r="G260" s="53">
        <v>10.463112</v>
      </c>
    </row>
    <row r="261" s="37" customFormat="1" customHeight="1" spans="1:7">
      <c r="A261" s="52" t="s">
        <v>1987</v>
      </c>
      <c r="B261" s="52" t="s">
        <v>2179</v>
      </c>
      <c r="C261" s="30" t="s">
        <v>2092</v>
      </c>
      <c r="D261" s="52" t="s">
        <v>2098</v>
      </c>
      <c r="E261" s="53">
        <v>8.131752</v>
      </c>
      <c r="F261" s="53">
        <v>0</v>
      </c>
      <c r="G261" s="53">
        <v>8.131752</v>
      </c>
    </row>
    <row r="262" s="37" customFormat="1" customHeight="1" spans="1:7">
      <c r="A262" s="52" t="s">
        <v>1987</v>
      </c>
      <c r="B262" s="52" t="s">
        <v>2179</v>
      </c>
      <c r="C262" s="30" t="s">
        <v>2092</v>
      </c>
      <c r="D262" s="52" t="s">
        <v>2099</v>
      </c>
      <c r="E262" s="53">
        <v>57.72</v>
      </c>
      <c r="F262" s="53">
        <v>0</v>
      </c>
      <c r="G262" s="53">
        <v>57.72</v>
      </c>
    </row>
    <row r="263" s="37" customFormat="1" customHeight="1" spans="1:7">
      <c r="A263" s="52" t="s">
        <v>1987</v>
      </c>
      <c r="B263" s="52" t="s">
        <v>2179</v>
      </c>
      <c r="C263" s="30" t="s">
        <v>2092</v>
      </c>
      <c r="D263" s="52" t="s">
        <v>2100</v>
      </c>
      <c r="E263" s="53">
        <v>13.992</v>
      </c>
      <c r="F263" s="53">
        <v>0</v>
      </c>
      <c r="G263" s="53">
        <v>13.992</v>
      </c>
    </row>
    <row r="264" s="37" customFormat="1" customHeight="1" spans="1:7">
      <c r="A264" s="52" t="s">
        <v>1987</v>
      </c>
      <c r="B264" s="52" t="s">
        <v>2179</v>
      </c>
      <c r="C264" s="30" t="s">
        <v>2092</v>
      </c>
      <c r="D264" s="52" t="s">
        <v>2101</v>
      </c>
      <c r="E264" s="53">
        <v>1.56</v>
      </c>
      <c r="F264" s="53">
        <v>0</v>
      </c>
      <c r="G264" s="53">
        <v>1.56</v>
      </c>
    </row>
    <row r="265" s="37" customFormat="1" customHeight="1" spans="1:7">
      <c r="A265" s="52" t="s">
        <v>1987</v>
      </c>
      <c r="B265" s="52" t="s">
        <v>2179</v>
      </c>
      <c r="C265" s="30" t="s">
        <v>2092</v>
      </c>
      <c r="D265" s="52" t="s">
        <v>2102</v>
      </c>
      <c r="E265" s="53">
        <v>17.5</v>
      </c>
      <c r="F265" s="53">
        <v>0</v>
      </c>
      <c r="G265" s="53">
        <v>17.5</v>
      </c>
    </row>
    <row r="266" s="37" customFormat="1" customHeight="1" spans="1:7">
      <c r="A266" s="52" t="s">
        <v>1987</v>
      </c>
      <c r="B266" s="52" t="s">
        <v>2179</v>
      </c>
      <c r="C266" s="30" t="s">
        <v>2092</v>
      </c>
      <c r="D266" s="52" t="s">
        <v>2103</v>
      </c>
      <c r="E266" s="53">
        <v>27.25</v>
      </c>
      <c r="F266" s="53">
        <v>0</v>
      </c>
      <c r="G266" s="53">
        <v>27.25</v>
      </c>
    </row>
    <row r="267" s="37" customFormat="1" customHeight="1" spans="1:7">
      <c r="A267" s="52" t="s">
        <v>1987</v>
      </c>
      <c r="B267" s="52" t="s">
        <v>2179</v>
      </c>
      <c r="C267" s="30" t="s">
        <v>2092</v>
      </c>
      <c r="D267" s="52" t="s">
        <v>2104</v>
      </c>
      <c r="E267" s="53">
        <v>1.65</v>
      </c>
      <c r="F267" s="53">
        <v>0</v>
      </c>
      <c r="G267" s="53">
        <v>1.65</v>
      </c>
    </row>
    <row r="268" s="37" customFormat="1" customHeight="1" spans="1:7">
      <c r="A268" s="52" t="s">
        <v>1987</v>
      </c>
      <c r="B268" s="52" t="s">
        <v>2179</v>
      </c>
      <c r="C268" s="30" t="s">
        <v>2092</v>
      </c>
      <c r="D268" s="52" t="s">
        <v>2105</v>
      </c>
      <c r="E268" s="53">
        <v>7.2</v>
      </c>
      <c r="F268" s="53">
        <v>0</v>
      </c>
      <c r="G268" s="53">
        <v>7.2</v>
      </c>
    </row>
    <row r="269" s="37" customFormat="1" customHeight="1" spans="1:7">
      <c r="A269" s="52" t="s">
        <v>1987</v>
      </c>
      <c r="B269" s="52" t="s">
        <v>2179</v>
      </c>
      <c r="C269" s="50" t="s">
        <v>2106</v>
      </c>
      <c r="D269" s="49"/>
      <c r="E269" s="51">
        <v>1493.025811</v>
      </c>
      <c r="F269" s="51">
        <v>0</v>
      </c>
      <c r="G269" s="51">
        <v>1493.025811</v>
      </c>
    </row>
    <row r="270" s="37" customFormat="1" customHeight="1" spans="1:7">
      <c r="A270" s="52" t="s">
        <v>1987</v>
      </c>
      <c r="B270" s="52" t="s">
        <v>2179</v>
      </c>
      <c r="C270" s="30" t="s">
        <v>2107</v>
      </c>
      <c r="D270" s="52" t="s">
        <v>2108</v>
      </c>
      <c r="E270" s="53">
        <v>348.7704</v>
      </c>
      <c r="F270" s="53">
        <v>0</v>
      </c>
      <c r="G270" s="53">
        <v>348.7704</v>
      </c>
    </row>
    <row r="271" s="37" customFormat="1" customHeight="1" spans="1:7">
      <c r="A271" s="52" t="s">
        <v>1987</v>
      </c>
      <c r="B271" s="52" t="s">
        <v>2179</v>
      </c>
      <c r="C271" s="30" t="s">
        <v>2107</v>
      </c>
      <c r="D271" s="52" t="s">
        <v>2109</v>
      </c>
      <c r="E271" s="53">
        <v>193.3464</v>
      </c>
      <c r="F271" s="53">
        <v>0</v>
      </c>
      <c r="G271" s="53">
        <v>193.3464</v>
      </c>
    </row>
    <row r="272" s="37" customFormat="1" customHeight="1" spans="1:7">
      <c r="A272" s="52" t="s">
        <v>1987</v>
      </c>
      <c r="B272" s="52" t="s">
        <v>2179</v>
      </c>
      <c r="C272" s="30" t="s">
        <v>2107</v>
      </c>
      <c r="D272" s="52" t="s">
        <v>2111</v>
      </c>
      <c r="E272" s="53">
        <v>29.0642</v>
      </c>
      <c r="F272" s="53">
        <v>0</v>
      </c>
      <c r="G272" s="53">
        <v>29.0642</v>
      </c>
    </row>
    <row r="273" s="37" customFormat="1" customHeight="1" spans="1:7">
      <c r="A273" s="52" t="s">
        <v>1987</v>
      </c>
      <c r="B273" s="52" t="s">
        <v>2179</v>
      </c>
      <c r="C273" s="30" t="s">
        <v>2107</v>
      </c>
      <c r="D273" s="52" t="s">
        <v>2112</v>
      </c>
      <c r="E273" s="53">
        <v>78.783595</v>
      </c>
      <c r="F273" s="53">
        <v>0</v>
      </c>
      <c r="G273" s="53">
        <v>78.783595</v>
      </c>
    </row>
    <row r="274" s="37" customFormat="1" customHeight="1" spans="1:7">
      <c r="A274" s="52" t="s">
        <v>1987</v>
      </c>
      <c r="B274" s="52" t="s">
        <v>2179</v>
      </c>
      <c r="C274" s="30" t="s">
        <v>2107</v>
      </c>
      <c r="D274" s="52" t="s">
        <v>2113</v>
      </c>
      <c r="E274" s="53">
        <v>66.34408</v>
      </c>
      <c r="F274" s="53">
        <v>0</v>
      </c>
      <c r="G274" s="53">
        <v>66.34408</v>
      </c>
    </row>
    <row r="275" s="37" customFormat="1" customHeight="1" spans="1:7">
      <c r="A275" s="52" t="s">
        <v>1987</v>
      </c>
      <c r="B275" s="52" t="s">
        <v>2179</v>
      </c>
      <c r="C275" s="30" t="s">
        <v>2107</v>
      </c>
      <c r="D275" s="52" t="s">
        <v>2114</v>
      </c>
      <c r="E275" s="53">
        <v>1.713543</v>
      </c>
      <c r="F275" s="53">
        <v>0</v>
      </c>
      <c r="G275" s="53">
        <v>1.713543</v>
      </c>
    </row>
    <row r="276" s="37" customFormat="1" customHeight="1" spans="1:7">
      <c r="A276" s="52" t="s">
        <v>1987</v>
      </c>
      <c r="B276" s="52" t="s">
        <v>2179</v>
      </c>
      <c r="C276" s="30" t="s">
        <v>2107</v>
      </c>
      <c r="D276" s="52" t="s">
        <v>2115</v>
      </c>
      <c r="E276" s="53">
        <v>2.855905</v>
      </c>
      <c r="F276" s="53">
        <v>0</v>
      </c>
      <c r="G276" s="53">
        <v>2.855905</v>
      </c>
    </row>
    <row r="277" s="37" customFormat="1" customHeight="1" spans="1:7">
      <c r="A277" s="52" t="s">
        <v>1987</v>
      </c>
      <c r="B277" s="52" t="s">
        <v>2179</v>
      </c>
      <c r="C277" s="30" t="s">
        <v>2107</v>
      </c>
      <c r="D277" s="52" t="s">
        <v>2116</v>
      </c>
      <c r="E277" s="53">
        <v>12.4</v>
      </c>
      <c r="F277" s="53">
        <v>0</v>
      </c>
      <c r="G277" s="53">
        <v>12.4</v>
      </c>
    </row>
    <row r="278" s="37" customFormat="1" customHeight="1" spans="1:7">
      <c r="A278" s="52" t="s">
        <v>1987</v>
      </c>
      <c r="B278" s="52" t="s">
        <v>2179</v>
      </c>
      <c r="C278" s="30" t="s">
        <v>2107</v>
      </c>
      <c r="D278" s="52" t="s">
        <v>2117</v>
      </c>
      <c r="E278" s="53">
        <v>132.68816</v>
      </c>
      <c r="F278" s="53">
        <v>0</v>
      </c>
      <c r="G278" s="53">
        <v>132.68816</v>
      </c>
    </row>
    <row r="279" s="37" customFormat="1" customHeight="1" spans="1:7">
      <c r="A279" s="52" t="s">
        <v>1987</v>
      </c>
      <c r="B279" s="52" t="s">
        <v>2179</v>
      </c>
      <c r="C279" s="30" t="s">
        <v>2107</v>
      </c>
      <c r="D279" s="52" t="s">
        <v>2118</v>
      </c>
      <c r="E279" s="53">
        <v>111.500628</v>
      </c>
      <c r="F279" s="53">
        <v>0</v>
      </c>
      <c r="G279" s="53">
        <v>111.500628</v>
      </c>
    </row>
    <row r="280" s="37" customFormat="1" customHeight="1" spans="1:7">
      <c r="A280" s="52" t="s">
        <v>1987</v>
      </c>
      <c r="B280" s="52" t="s">
        <v>2179</v>
      </c>
      <c r="C280" s="30" t="s">
        <v>2107</v>
      </c>
      <c r="D280" s="52" t="s">
        <v>2119</v>
      </c>
      <c r="E280" s="53">
        <v>1.188</v>
      </c>
      <c r="F280" s="53">
        <v>0</v>
      </c>
      <c r="G280" s="53">
        <v>1.188</v>
      </c>
    </row>
    <row r="281" s="37" customFormat="1" customHeight="1" spans="1:7">
      <c r="A281" s="52" t="s">
        <v>1987</v>
      </c>
      <c r="B281" s="52" t="s">
        <v>2179</v>
      </c>
      <c r="C281" s="30" t="s">
        <v>2107</v>
      </c>
      <c r="D281" s="52" t="s">
        <v>2120</v>
      </c>
      <c r="E281" s="53">
        <v>148.7</v>
      </c>
      <c r="F281" s="53">
        <v>0</v>
      </c>
      <c r="G281" s="53">
        <v>148.7</v>
      </c>
    </row>
    <row r="282" s="37" customFormat="1" customHeight="1" spans="1:7">
      <c r="A282" s="52" t="s">
        <v>1987</v>
      </c>
      <c r="B282" s="52" t="s">
        <v>2179</v>
      </c>
      <c r="C282" s="30" t="s">
        <v>2107</v>
      </c>
      <c r="D282" s="52" t="s">
        <v>2121</v>
      </c>
      <c r="E282" s="53">
        <v>7.68</v>
      </c>
      <c r="F282" s="53">
        <v>0</v>
      </c>
      <c r="G282" s="53">
        <v>7.68</v>
      </c>
    </row>
    <row r="283" s="37" customFormat="1" customHeight="1" spans="1:7">
      <c r="A283" s="52" t="s">
        <v>1987</v>
      </c>
      <c r="B283" s="52" t="s">
        <v>2179</v>
      </c>
      <c r="C283" s="30" t="s">
        <v>2107</v>
      </c>
      <c r="D283" s="52" t="s">
        <v>2122</v>
      </c>
      <c r="E283" s="53">
        <v>258.12</v>
      </c>
      <c r="F283" s="53">
        <v>0</v>
      </c>
      <c r="G283" s="53">
        <v>258.12</v>
      </c>
    </row>
    <row r="284" s="37" customFormat="1" customHeight="1" spans="1:7">
      <c r="A284" s="52" t="s">
        <v>1987</v>
      </c>
      <c r="B284" s="52" t="s">
        <v>2179</v>
      </c>
      <c r="C284" s="30" t="s">
        <v>2107</v>
      </c>
      <c r="D284" s="52" t="s">
        <v>2123</v>
      </c>
      <c r="E284" s="53">
        <v>99.8709</v>
      </c>
      <c r="F284" s="53">
        <v>0</v>
      </c>
      <c r="G284" s="53">
        <v>99.8709</v>
      </c>
    </row>
    <row r="285" s="37" customFormat="1" customHeight="1" spans="1:7">
      <c r="A285" s="52" t="s">
        <v>1987</v>
      </c>
      <c r="B285" s="49" t="s">
        <v>2191</v>
      </c>
      <c r="C285" s="50"/>
      <c r="D285" s="49"/>
      <c r="E285" s="51">
        <v>84.61484</v>
      </c>
      <c r="F285" s="51">
        <v>0</v>
      </c>
      <c r="G285" s="51">
        <v>84.61484</v>
      </c>
    </row>
    <row r="286" s="37" customFormat="1" customHeight="1" spans="1:7">
      <c r="A286" s="52" t="s">
        <v>1987</v>
      </c>
      <c r="B286" s="52" t="s">
        <v>2192</v>
      </c>
      <c r="C286" s="50" t="s">
        <v>2091</v>
      </c>
      <c r="D286" s="49"/>
      <c r="E286" s="51">
        <v>11.51195</v>
      </c>
      <c r="F286" s="51">
        <v>0</v>
      </c>
      <c r="G286" s="51">
        <v>11.51195</v>
      </c>
    </row>
    <row r="287" s="37" customFormat="1" customHeight="1" spans="1:7">
      <c r="A287" s="52" t="s">
        <v>1987</v>
      </c>
      <c r="B287" s="52" t="s">
        <v>2192</v>
      </c>
      <c r="C287" s="30" t="s">
        <v>2092</v>
      </c>
      <c r="D287" s="52" t="s">
        <v>2126</v>
      </c>
      <c r="E287" s="53">
        <v>9.8</v>
      </c>
      <c r="F287" s="53">
        <v>0</v>
      </c>
      <c r="G287" s="53">
        <v>9.8</v>
      </c>
    </row>
    <row r="288" s="37" customFormat="1" customHeight="1" spans="1:7">
      <c r="A288" s="52" t="s">
        <v>1987</v>
      </c>
      <c r="B288" s="52" t="s">
        <v>2192</v>
      </c>
      <c r="C288" s="30" t="s">
        <v>2092</v>
      </c>
      <c r="D288" s="52" t="s">
        <v>2127</v>
      </c>
      <c r="E288" s="53">
        <v>0.38124</v>
      </c>
      <c r="F288" s="53">
        <v>0</v>
      </c>
      <c r="G288" s="53">
        <v>0.38124</v>
      </c>
    </row>
    <row r="289" s="37" customFormat="1" customHeight="1" spans="1:7">
      <c r="A289" s="52" t="s">
        <v>1987</v>
      </c>
      <c r="B289" s="52" t="s">
        <v>2192</v>
      </c>
      <c r="C289" s="30" t="s">
        <v>2092</v>
      </c>
      <c r="D289" s="52" t="s">
        <v>2128</v>
      </c>
      <c r="E289" s="53">
        <v>0.25416</v>
      </c>
      <c r="F289" s="53">
        <v>0</v>
      </c>
      <c r="G289" s="53">
        <v>0.25416</v>
      </c>
    </row>
    <row r="290" s="37" customFormat="1" customHeight="1" spans="1:7">
      <c r="A290" s="52" t="s">
        <v>1987</v>
      </c>
      <c r="B290" s="52" t="s">
        <v>2192</v>
      </c>
      <c r="C290" s="30" t="s">
        <v>2092</v>
      </c>
      <c r="D290" s="52" t="s">
        <v>2130</v>
      </c>
      <c r="E290" s="53">
        <v>0.47655</v>
      </c>
      <c r="F290" s="53">
        <v>0</v>
      </c>
      <c r="G290" s="53">
        <v>0.47655</v>
      </c>
    </row>
    <row r="291" s="37" customFormat="1" customHeight="1" spans="1:7">
      <c r="A291" s="52" t="s">
        <v>1987</v>
      </c>
      <c r="B291" s="52" t="s">
        <v>2192</v>
      </c>
      <c r="C291" s="30" t="s">
        <v>2092</v>
      </c>
      <c r="D291" s="52" t="s">
        <v>2105</v>
      </c>
      <c r="E291" s="53">
        <v>0.6</v>
      </c>
      <c r="F291" s="53">
        <v>0</v>
      </c>
      <c r="G291" s="53">
        <v>0.6</v>
      </c>
    </row>
    <row r="292" s="37" customFormat="1" customHeight="1" spans="1:7">
      <c r="A292" s="52" t="s">
        <v>1987</v>
      </c>
      <c r="B292" s="52" t="s">
        <v>2192</v>
      </c>
      <c r="C292" s="50" t="s">
        <v>2106</v>
      </c>
      <c r="D292" s="49"/>
      <c r="E292" s="51">
        <v>73.10289</v>
      </c>
      <c r="F292" s="51">
        <v>0</v>
      </c>
      <c r="G292" s="51">
        <v>73.10289</v>
      </c>
    </row>
    <row r="293" s="37" customFormat="1" customHeight="1" spans="1:7">
      <c r="A293" s="52" t="s">
        <v>1987</v>
      </c>
      <c r="B293" s="52" t="s">
        <v>2192</v>
      </c>
      <c r="C293" s="30" t="s">
        <v>2107</v>
      </c>
      <c r="D293" s="52" t="s">
        <v>2131</v>
      </c>
      <c r="E293" s="53">
        <v>17.4228</v>
      </c>
      <c r="F293" s="53">
        <v>0</v>
      </c>
      <c r="G293" s="53">
        <v>17.4228</v>
      </c>
    </row>
    <row r="294" s="37" customFormat="1" customHeight="1" spans="1:7">
      <c r="A294" s="52" t="s">
        <v>1987</v>
      </c>
      <c r="B294" s="52" t="s">
        <v>2192</v>
      </c>
      <c r="C294" s="30" t="s">
        <v>2107</v>
      </c>
      <c r="D294" s="52" t="s">
        <v>2132</v>
      </c>
      <c r="E294" s="53">
        <v>0.6192</v>
      </c>
      <c r="F294" s="53">
        <v>0</v>
      </c>
      <c r="G294" s="53">
        <v>0.6192</v>
      </c>
    </row>
    <row r="295" s="37" customFormat="1" customHeight="1" spans="1:7">
      <c r="A295" s="52" t="s">
        <v>1987</v>
      </c>
      <c r="B295" s="52" t="s">
        <v>2192</v>
      </c>
      <c r="C295" s="30" t="s">
        <v>2107</v>
      </c>
      <c r="D295" s="52" t="s">
        <v>2134</v>
      </c>
      <c r="E295" s="53">
        <v>9.636</v>
      </c>
      <c r="F295" s="53">
        <v>0</v>
      </c>
      <c r="G295" s="53">
        <v>9.636</v>
      </c>
    </row>
    <row r="296" s="37" customFormat="1" customHeight="1" spans="1:7">
      <c r="A296" s="52" t="s">
        <v>1987</v>
      </c>
      <c r="B296" s="52" t="s">
        <v>2192</v>
      </c>
      <c r="C296" s="30" t="s">
        <v>2107</v>
      </c>
      <c r="D296" s="52" t="s">
        <v>2135</v>
      </c>
      <c r="E296" s="53">
        <v>15.96</v>
      </c>
      <c r="F296" s="53">
        <v>0</v>
      </c>
      <c r="G296" s="53">
        <v>15.96</v>
      </c>
    </row>
    <row r="297" s="37" customFormat="1" customHeight="1" spans="1:7">
      <c r="A297" s="52" t="s">
        <v>1987</v>
      </c>
      <c r="B297" s="52" t="s">
        <v>2192</v>
      </c>
      <c r="C297" s="30" t="s">
        <v>2107</v>
      </c>
      <c r="D297" s="52" t="s">
        <v>2136</v>
      </c>
      <c r="E297" s="53">
        <v>4.092</v>
      </c>
      <c r="F297" s="53">
        <v>0</v>
      </c>
      <c r="G297" s="53">
        <v>4.092</v>
      </c>
    </row>
    <row r="298" s="37" customFormat="1" customHeight="1" spans="1:7">
      <c r="A298" s="52" t="s">
        <v>1987</v>
      </c>
      <c r="B298" s="52" t="s">
        <v>2192</v>
      </c>
      <c r="C298" s="30" t="s">
        <v>2107</v>
      </c>
      <c r="D298" s="52" t="s">
        <v>2137</v>
      </c>
      <c r="E298" s="53">
        <v>7.6368</v>
      </c>
      <c r="F298" s="53">
        <v>0</v>
      </c>
      <c r="G298" s="53">
        <v>7.6368</v>
      </c>
    </row>
    <row r="299" s="37" customFormat="1" customHeight="1" spans="1:7">
      <c r="A299" s="52" t="s">
        <v>1987</v>
      </c>
      <c r="B299" s="52" t="s">
        <v>2192</v>
      </c>
      <c r="C299" s="30" t="s">
        <v>2107</v>
      </c>
      <c r="D299" s="52" t="s">
        <v>2138</v>
      </c>
      <c r="E299" s="53">
        <v>3.01815</v>
      </c>
      <c r="F299" s="53">
        <v>0</v>
      </c>
      <c r="G299" s="53">
        <v>3.01815</v>
      </c>
    </row>
    <row r="300" s="37" customFormat="1" customHeight="1" spans="1:7">
      <c r="A300" s="52" t="s">
        <v>1987</v>
      </c>
      <c r="B300" s="52" t="s">
        <v>2192</v>
      </c>
      <c r="C300" s="30" t="s">
        <v>2107</v>
      </c>
      <c r="D300" s="52" t="s">
        <v>2139</v>
      </c>
      <c r="E300" s="53">
        <v>0.09531</v>
      </c>
      <c r="F300" s="53">
        <v>0</v>
      </c>
      <c r="G300" s="53">
        <v>0.09531</v>
      </c>
    </row>
    <row r="301" s="37" customFormat="1" customHeight="1" spans="1:7">
      <c r="A301" s="52" t="s">
        <v>1987</v>
      </c>
      <c r="B301" s="52" t="s">
        <v>2192</v>
      </c>
      <c r="C301" s="30" t="s">
        <v>2107</v>
      </c>
      <c r="D301" s="52" t="s">
        <v>2140</v>
      </c>
      <c r="E301" s="53">
        <v>0.15885</v>
      </c>
      <c r="F301" s="53">
        <v>0</v>
      </c>
      <c r="G301" s="53">
        <v>0.15885</v>
      </c>
    </row>
    <row r="302" s="37" customFormat="1" customHeight="1" spans="1:7">
      <c r="A302" s="52" t="s">
        <v>1987</v>
      </c>
      <c r="B302" s="52" t="s">
        <v>2192</v>
      </c>
      <c r="C302" s="30" t="s">
        <v>2107</v>
      </c>
      <c r="D302" s="52" t="s">
        <v>2141</v>
      </c>
      <c r="E302" s="53">
        <v>3.8124</v>
      </c>
      <c r="F302" s="53">
        <v>0</v>
      </c>
      <c r="G302" s="53">
        <v>3.8124</v>
      </c>
    </row>
    <row r="303" s="37" customFormat="1" customHeight="1" spans="1:7">
      <c r="A303" s="52" t="s">
        <v>1987</v>
      </c>
      <c r="B303" s="52" t="s">
        <v>2192</v>
      </c>
      <c r="C303" s="30" t="s">
        <v>2107</v>
      </c>
      <c r="D303" s="52" t="s">
        <v>2142</v>
      </c>
      <c r="E303" s="53">
        <v>3.8184</v>
      </c>
      <c r="F303" s="53">
        <v>0</v>
      </c>
      <c r="G303" s="53">
        <v>3.8184</v>
      </c>
    </row>
    <row r="304" s="37" customFormat="1" customHeight="1" spans="1:7">
      <c r="A304" s="52" t="s">
        <v>1987</v>
      </c>
      <c r="B304" s="52" t="s">
        <v>2192</v>
      </c>
      <c r="C304" s="30" t="s">
        <v>2107</v>
      </c>
      <c r="D304" s="52" t="s">
        <v>2143</v>
      </c>
      <c r="E304" s="53">
        <v>5.9162</v>
      </c>
      <c r="F304" s="53">
        <v>0</v>
      </c>
      <c r="G304" s="53">
        <v>5.9162</v>
      </c>
    </row>
    <row r="305" s="36" customFormat="1" customHeight="1" spans="1:7">
      <c r="A305" s="52" t="s">
        <v>1987</v>
      </c>
      <c r="B305" s="52" t="s">
        <v>2192</v>
      </c>
      <c r="C305" s="30" t="s">
        <v>2107</v>
      </c>
      <c r="D305" s="52" t="s">
        <v>2144</v>
      </c>
      <c r="E305" s="53">
        <v>0.64</v>
      </c>
      <c r="F305" s="53">
        <v>0</v>
      </c>
      <c r="G305" s="53">
        <v>0.64</v>
      </c>
    </row>
    <row r="306" s="37" customFormat="1" customHeight="1" spans="1:7">
      <c r="A306" s="52" t="s">
        <v>1987</v>
      </c>
      <c r="B306" s="52" t="s">
        <v>2192</v>
      </c>
      <c r="C306" s="30" t="s">
        <v>2107</v>
      </c>
      <c r="D306" s="52" t="s">
        <v>2145</v>
      </c>
      <c r="E306" s="53">
        <v>0.27678</v>
      </c>
      <c r="F306" s="53">
        <v>0</v>
      </c>
      <c r="G306" s="53">
        <v>0.27678</v>
      </c>
    </row>
    <row r="307" s="37" customFormat="1" customHeight="1" spans="1:7">
      <c r="A307" s="49" t="s">
        <v>2193</v>
      </c>
      <c r="B307" s="49"/>
      <c r="C307" s="50"/>
      <c r="D307" s="49"/>
      <c r="E307" s="51">
        <v>12013.716483</v>
      </c>
      <c r="F307" s="51">
        <v>0</v>
      </c>
      <c r="G307" s="51">
        <v>12013.716483</v>
      </c>
    </row>
    <row r="308" s="37" customFormat="1" customHeight="1" spans="1:7">
      <c r="A308" s="52" t="s">
        <v>1988</v>
      </c>
      <c r="B308" s="49" t="s">
        <v>2194</v>
      </c>
      <c r="C308" s="50"/>
      <c r="D308" s="49"/>
      <c r="E308" s="51">
        <v>11605.588039</v>
      </c>
      <c r="F308" s="51">
        <v>0</v>
      </c>
      <c r="G308" s="51">
        <v>11605.588039</v>
      </c>
    </row>
    <row r="309" s="37" customFormat="1" customHeight="1" spans="1:7">
      <c r="A309" s="52" t="s">
        <v>1988</v>
      </c>
      <c r="B309" s="52" t="s">
        <v>2195</v>
      </c>
      <c r="C309" s="50" t="s">
        <v>2080</v>
      </c>
      <c r="D309" s="49"/>
      <c r="E309" s="51">
        <v>7285.6877</v>
      </c>
      <c r="F309" s="51">
        <v>0</v>
      </c>
      <c r="G309" s="51">
        <v>7285.6877</v>
      </c>
    </row>
    <row r="310" s="37" customFormat="1" customHeight="1" spans="1:7">
      <c r="A310" s="52" t="s">
        <v>1988</v>
      </c>
      <c r="B310" s="52" t="s">
        <v>2195</v>
      </c>
      <c r="C310" s="30" t="s">
        <v>2081</v>
      </c>
      <c r="D310" s="52" t="s">
        <v>2196</v>
      </c>
      <c r="E310" s="53">
        <v>77.28</v>
      </c>
      <c r="F310" s="53">
        <v>0</v>
      </c>
      <c r="G310" s="53">
        <v>77.28</v>
      </c>
    </row>
    <row r="311" s="37" customFormat="1" customHeight="1" spans="1:7">
      <c r="A311" s="52" t="s">
        <v>1988</v>
      </c>
      <c r="B311" s="52" t="s">
        <v>2195</v>
      </c>
      <c r="C311" s="30" t="s">
        <v>2081</v>
      </c>
      <c r="D311" s="52" t="s">
        <v>2197</v>
      </c>
      <c r="E311" s="53">
        <v>19.28</v>
      </c>
      <c r="F311" s="53">
        <v>0</v>
      </c>
      <c r="G311" s="53">
        <v>19.28</v>
      </c>
    </row>
    <row r="312" s="37" customFormat="1" customHeight="1" spans="1:7">
      <c r="A312" s="52" t="s">
        <v>1988</v>
      </c>
      <c r="B312" s="52" t="s">
        <v>2195</v>
      </c>
      <c r="C312" s="30" t="s">
        <v>2081</v>
      </c>
      <c r="D312" s="52" t="s">
        <v>2198</v>
      </c>
      <c r="E312" s="53">
        <v>679.8</v>
      </c>
      <c r="F312" s="53">
        <v>0</v>
      </c>
      <c r="G312" s="53">
        <v>679.8</v>
      </c>
    </row>
    <row r="313" s="37" customFormat="1" customHeight="1" spans="1:7">
      <c r="A313" s="52" t="s">
        <v>1988</v>
      </c>
      <c r="B313" s="52" t="s">
        <v>2195</v>
      </c>
      <c r="C313" s="30" t="s">
        <v>2081</v>
      </c>
      <c r="D313" s="52" t="s">
        <v>2199</v>
      </c>
      <c r="E313" s="53">
        <v>36</v>
      </c>
      <c r="F313" s="53">
        <v>0</v>
      </c>
      <c r="G313" s="53">
        <v>36</v>
      </c>
    </row>
    <row r="314" s="37" customFormat="1" customHeight="1" spans="1:7">
      <c r="A314" s="52" t="s">
        <v>1988</v>
      </c>
      <c r="B314" s="52" t="s">
        <v>2195</v>
      </c>
      <c r="C314" s="30" t="s">
        <v>2081</v>
      </c>
      <c r="D314" s="52" t="s">
        <v>2200</v>
      </c>
      <c r="E314" s="53">
        <v>38.34</v>
      </c>
      <c r="F314" s="53">
        <v>0</v>
      </c>
      <c r="G314" s="53">
        <v>38.34</v>
      </c>
    </row>
    <row r="315" s="37" customFormat="1" customHeight="1" spans="1:7">
      <c r="A315" s="52" t="s">
        <v>1988</v>
      </c>
      <c r="B315" s="52" t="s">
        <v>2195</v>
      </c>
      <c r="C315" s="30" t="s">
        <v>2081</v>
      </c>
      <c r="D315" s="52" t="s">
        <v>2201</v>
      </c>
      <c r="E315" s="53">
        <v>6200</v>
      </c>
      <c r="F315" s="53">
        <v>0</v>
      </c>
      <c r="G315" s="53">
        <v>6200</v>
      </c>
    </row>
    <row r="316" s="37" customFormat="1" customHeight="1" spans="1:7">
      <c r="A316" s="52" t="s">
        <v>1988</v>
      </c>
      <c r="B316" s="52" t="s">
        <v>2195</v>
      </c>
      <c r="C316" s="30" t="s">
        <v>2081</v>
      </c>
      <c r="D316" s="13" t="s">
        <v>2084</v>
      </c>
      <c r="E316" s="53">
        <v>234.9877</v>
      </c>
      <c r="F316" s="53">
        <v>0</v>
      </c>
      <c r="G316" s="53">
        <v>234.9877</v>
      </c>
    </row>
    <row r="317" s="37" customFormat="1" customHeight="1" spans="1:7">
      <c r="A317" s="52" t="s">
        <v>1988</v>
      </c>
      <c r="B317" s="52" t="s">
        <v>2195</v>
      </c>
      <c r="C317" s="50" t="s">
        <v>2091</v>
      </c>
      <c r="D317" s="49"/>
      <c r="E317" s="51">
        <v>749.14083</v>
      </c>
      <c r="F317" s="51">
        <v>0</v>
      </c>
      <c r="G317" s="51">
        <v>749.14083</v>
      </c>
    </row>
    <row r="318" s="37" customFormat="1" customHeight="1" spans="1:7">
      <c r="A318" s="52" t="s">
        <v>1988</v>
      </c>
      <c r="B318" s="52" t="s">
        <v>2195</v>
      </c>
      <c r="C318" s="30" t="s">
        <v>2092</v>
      </c>
      <c r="D318" s="52" t="s">
        <v>2093</v>
      </c>
      <c r="E318" s="53">
        <v>387.6</v>
      </c>
      <c r="F318" s="53">
        <v>0</v>
      </c>
      <c r="G318" s="53">
        <v>387.6</v>
      </c>
    </row>
    <row r="319" s="37" customFormat="1" customHeight="1" spans="1:7">
      <c r="A319" s="52" t="s">
        <v>1988</v>
      </c>
      <c r="B319" s="52" t="s">
        <v>2195</v>
      </c>
      <c r="C319" s="30" t="s">
        <v>2092</v>
      </c>
      <c r="D319" s="52" t="s">
        <v>2094</v>
      </c>
      <c r="E319" s="53">
        <v>16.97783</v>
      </c>
      <c r="F319" s="53">
        <v>0</v>
      </c>
      <c r="G319" s="53">
        <v>16.97783</v>
      </c>
    </row>
    <row r="320" s="37" customFormat="1" customHeight="1" spans="1:7">
      <c r="A320" s="52" t="s">
        <v>1988</v>
      </c>
      <c r="B320" s="52" t="s">
        <v>2195</v>
      </c>
      <c r="C320" s="30" t="s">
        <v>2092</v>
      </c>
      <c r="D320" s="52" t="s">
        <v>2095</v>
      </c>
      <c r="E320" s="53">
        <v>11.318554</v>
      </c>
      <c r="F320" s="53">
        <v>0</v>
      </c>
      <c r="G320" s="53">
        <v>11.318554</v>
      </c>
    </row>
    <row r="321" s="37" customFormat="1" customHeight="1" spans="1:7">
      <c r="A321" s="52" t="s">
        <v>1988</v>
      </c>
      <c r="B321" s="52" t="s">
        <v>2195</v>
      </c>
      <c r="C321" s="30" t="s">
        <v>2092</v>
      </c>
      <c r="D321" s="52" t="s">
        <v>2096</v>
      </c>
      <c r="E321" s="53">
        <v>2.324706</v>
      </c>
      <c r="F321" s="53">
        <v>0</v>
      </c>
      <c r="G321" s="53">
        <v>2.324706</v>
      </c>
    </row>
    <row r="322" s="37" customFormat="1" customHeight="1" spans="1:7">
      <c r="A322" s="52" t="s">
        <v>1988</v>
      </c>
      <c r="B322" s="52" t="s">
        <v>2195</v>
      </c>
      <c r="C322" s="30" t="s">
        <v>2092</v>
      </c>
      <c r="D322" s="52" t="s">
        <v>2097</v>
      </c>
      <c r="E322" s="53">
        <v>24.433452</v>
      </c>
      <c r="F322" s="53">
        <v>0</v>
      </c>
      <c r="G322" s="53">
        <v>24.433452</v>
      </c>
    </row>
    <row r="323" s="37" customFormat="1" customHeight="1" spans="1:7">
      <c r="A323" s="52" t="s">
        <v>1988</v>
      </c>
      <c r="B323" s="52" t="s">
        <v>2195</v>
      </c>
      <c r="C323" s="30" t="s">
        <v>2092</v>
      </c>
      <c r="D323" s="52" t="s">
        <v>2098</v>
      </c>
      <c r="E323" s="53">
        <v>21.222288</v>
      </c>
      <c r="F323" s="53">
        <v>0</v>
      </c>
      <c r="G323" s="53">
        <v>21.222288</v>
      </c>
    </row>
    <row r="324" s="37" customFormat="1" customHeight="1" spans="1:7">
      <c r="A324" s="52" t="s">
        <v>1988</v>
      </c>
      <c r="B324" s="52" t="s">
        <v>2195</v>
      </c>
      <c r="C324" s="30" t="s">
        <v>2092</v>
      </c>
      <c r="D324" s="52" t="s">
        <v>2099</v>
      </c>
      <c r="E324" s="53">
        <v>148.392</v>
      </c>
      <c r="F324" s="53">
        <v>0</v>
      </c>
      <c r="G324" s="53">
        <v>148.392</v>
      </c>
    </row>
    <row r="325" s="37" customFormat="1" customHeight="1" spans="1:7">
      <c r="A325" s="52" t="s">
        <v>1988</v>
      </c>
      <c r="B325" s="52" t="s">
        <v>2195</v>
      </c>
      <c r="C325" s="30" t="s">
        <v>2092</v>
      </c>
      <c r="D325" s="52" t="s">
        <v>2100</v>
      </c>
      <c r="E325" s="53">
        <v>46.536</v>
      </c>
      <c r="F325" s="53">
        <v>0</v>
      </c>
      <c r="G325" s="53">
        <v>46.536</v>
      </c>
    </row>
    <row r="326" s="37" customFormat="1" customHeight="1" spans="1:7">
      <c r="A326" s="52" t="s">
        <v>1988</v>
      </c>
      <c r="B326" s="52" t="s">
        <v>2195</v>
      </c>
      <c r="C326" s="30" t="s">
        <v>2092</v>
      </c>
      <c r="D326" s="52" t="s">
        <v>2101</v>
      </c>
      <c r="E326" s="53">
        <v>0.936</v>
      </c>
      <c r="F326" s="53">
        <v>0</v>
      </c>
      <c r="G326" s="53">
        <v>0.936</v>
      </c>
    </row>
    <row r="327" s="37" customFormat="1" customHeight="1" spans="1:7">
      <c r="A327" s="52" t="s">
        <v>1988</v>
      </c>
      <c r="B327" s="52" t="s">
        <v>2195</v>
      </c>
      <c r="C327" s="30" t="s">
        <v>2092</v>
      </c>
      <c r="D327" s="52" t="s">
        <v>2102</v>
      </c>
      <c r="E327" s="53">
        <v>31.5</v>
      </c>
      <c r="F327" s="53">
        <v>0</v>
      </c>
      <c r="G327" s="53">
        <v>31.5</v>
      </c>
    </row>
    <row r="328" s="37" customFormat="1" customHeight="1" spans="1:7">
      <c r="A328" s="52" t="s">
        <v>1988</v>
      </c>
      <c r="B328" s="52" t="s">
        <v>2195</v>
      </c>
      <c r="C328" s="30" t="s">
        <v>2092</v>
      </c>
      <c r="D328" s="52" t="s">
        <v>2103</v>
      </c>
      <c r="E328" s="53">
        <v>34.5</v>
      </c>
      <c r="F328" s="53">
        <v>0</v>
      </c>
      <c r="G328" s="53">
        <v>34.5</v>
      </c>
    </row>
    <row r="329" s="37" customFormat="1" customHeight="1" spans="1:7">
      <c r="A329" s="52" t="s">
        <v>1988</v>
      </c>
      <c r="B329" s="52" t="s">
        <v>2195</v>
      </c>
      <c r="C329" s="30" t="s">
        <v>2092</v>
      </c>
      <c r="D329" s="52" t="s">
        <v>2104</v>
      </c>
      <c r="E329" s="53">
        <v>0.6</v>
      </c>
      <c r="F329" s="53">
        <v>0</v>
      </c>
      <c r="G329" s="53">
        <v>0.6</v>
      </c>
    </row>
    <row r="330" s="37" customFormat="1" customHeight="1" spans="1:7">
      <c r="A330" s="52" t="s">
        <v>1988</v>
      </c>
      <c r="B330" s="52" t="s">
        <v>2195</v>
      </c>
      <c r="C330" s="30" t="s">
        <v>2092</v>
      </c>
      <c r="D330" s="52" t="s">
        <v>2105</v>
      </c>
      <c r="E330" s="53">
        <v>22.8</v>
      </c>
      <c r="F330" s="53">
        <v>0</v>
      </c>
      <c r="G330" s="53">
        <v>22.8</v>
      </c>
    </row>
    <row r="331" s="37" customFormat="1" customHeight="1" spans="1:7">
      <c r="A331" s="52" t="s">
        <v>1988</v>
      </c>
      <c r="B331" s="52" t="s">
        <v>2195</v>
      </c>
      <c r="C331" s="50" t="s">
        <v>2106</v>
      </c>
      <c r="D331" s="49"/>
      <c r="E331" s="51">
        <v>3570.759509</v>
      </c>
      <c r="F331" s="51">
        <v>0</v>
      </c>
      <c r="G331" s="51">
        <v>3570.759509</v>
      </c>
    </row>
    <row r="332" s="37" customFormat="1" customHeight="1" spans="1:7">
      <c r="A332" s="52" t="s">
        <v>1988</v>
      </c>
      <c r="B332" s="52" t="s">
        <v>2195</v>
      </c>
      <c r="C332" s="30" t="s">
        <v>2107</v>
      </c>
      <c r="D332" s="52" t="s">
        <v>2108</v>
      </c>
      <c r="E332" s="53">
        <v>814.4484</v>
      </c>
      <c r="F332" s="53">
        <v>0</v>
      </c>
      <c r="G332" s="53">
        <v>814.4484</v>
      </c>
    </row>
    <row r="333" s="37" customFormat="1" customHeight="1" spans="1:7">
      <c r="A333" s="52" t="s">
        <v>1988</v>
      </c>
      <c r="B333" s="52" t="s">
        <v>2195</v>
      </c>
      <c r="C333" s="30" t="s">
        <v>2107</v>
      </c>
      <c r="D333" s="52" t="s">
        <v>2109</v>
      </c>
      <c r="E333" s="53">
        <v>590.8908</v>
      </c>
      <c r="F333" s="53">
        <v>0</v>
      </c>
      <c r="G333" s="53">
        <v>590.8908</v>
      </c>
    </row>
    <row r="334" s="37" customFormat="1" customHeight="1" spans="1:7">
      <c r="A334" s="52" t="s">
        <v>1988</v>
      </c>
      <c r="B334" s="52" t="s">
        <v>2195</v>
      </c>
      <c r="C334" s="30" t="s">
        <v>2107</v>
      </c>
      <c r="D334" s="52" t="s">
        <v>2110</v>
      </c>
      <c r="E334" s="53">
        <v>9.48</v>
      </c>
      <c r="F334" s="53">
        <v>0</v>
      </c>
      <c r="G334" s="53">
        <v>9.48</v>
      </c>
    </row>
    <row r="335" s="37" customFormat="1" customHeight="1" spans="1:7">
      <c r="A335" s="52" t="s">
        <v>1988</v>
      </c>
      <c r="B335" s="52" t="s">
        <v>2195</v>
      </c>
      <c r="C335" s="30" t="s">
        <v>2107</v>
      </c>
      <c r="D335" s="52" t="s">
        <v>2133</v>
      </c>
      <c r="E335" s="53">
        <v>0.054</v>
      </c>
      <c r="F335" s="53">
        <v>0</v>
      </c>
      <c r="G335" s="53">
        <v>0.054</v>
      </c>
    </row>
    <row r="336" s="37" customFormat="1" customHeight="1" spans="1:7">
      <c r="A336" s="52" t="s">
        <v>1988</v>
      </c>
      <c r="B336" s="52" t="s">
        <v>2195</v>
      </c>
      <c r="C336" s="30" t="s">
        <v>2107</v>
      </c>
      <c r="D336" s="52" t="s">
        <v>2111</v>
      </c>
      <c r="E336" s="53">
        <v>67.8707</v>
      </c>
      <c r="F336" s="53">
        <v>0</v>
      </c>
      <c r="G336" s="53">
        <v>67.8707</v>
      </c>
    </row>
    <row r="337" s="37" customFormat="1" customHeight="1" spans="1:7">
      <c r="A337" s="52" t="s">
        <v>1988</v>
      </c>
      <c r="B337" s="52" t="s">
        <v>2195</v>
      </c>
      <c r="C337" s="30" t="s">
        <v>2107</v>
      </c>
      <c r="D337" s="52" t="s">
        <v>2112</v>
      </c>
      <c r="E337" s="53">
        <v>206.895741</v>
      </c>
      <c r="F337" s="53">
        <v>0</v>
      </c>
      <c r="G337" s="53">
        <v>206.895741</v>
      </c>
    </row>
    <row r="338" s="37" customFormat="1" customHeight="1" spans="1:7">
      <c r="A338" s="52" t="s">
        <v>1988</v>
      </c>
      <c r="B338" s="52" t="s">
        <v>2195</v>
      </c>
      <c r="C338" s="30" t="s">
        <v>2107</v>
      </c>
      <c r="D338" s="52" t="s">
        <v>2113</v>
      </c>
      <c r="E338" s="53">
        <v>174.227992</v>
      </c>
      <c r="F338" s="53">
        <v>0</v>
      </c>
      <c r="G338" s="53">
        <v>174.227992</v>
      </c>
    </row>
    <row r="339" s="37" customFormat="1" customHeight="1" spans="1:7">
      <c r="A339" s="52" t="s">
        <v>1988</v>
      </c>
      <c r="B339" s="52" t="s">
        <v>2195</v>
      </c>
      <c r="C339" s="30" t="s">
        <v>2107</v>
      </c>
      <c r="D339" s="52" t="s">
        <v>2114</v>
      </c>
      <c r="E339" s="53">
        <v>4.41963</v>
      </c>
      <c r="F339" s="53">
        <v>0</v>
      </c>
      <c r="G339" s="53">
        <v>4.41963</v>
      </c>
    </row>
    <row r="340" s="37" customFormat="1" customHeight="1" spans="1:7">
      <c r="A340" s="52" t="s">
        <v>1988</v>
      </c>
      <c r="B340" s="52" t="s">
        <v>2195</v>
      </c>
      <c r="C340" s="30" t="s">
        <v>2107</v>
      </c>
      <c r="D340" s="52" t="s">
        <v>2115</v>
      </c>
      <c r="E340" s="53">
        <v>7.36605</v>
      </c>
      <c r="F340" s="53">
        <v>0</v>
      </c>
      <c r="G340" s="53">
        <v>7.36605</v>
      </c>
    </row>
    <row r="341" s="37" customFormat="1" customHeight="1" spans="1:7">
      <c r="A341" s="52" t="s">
        <v>1988</v>
      </c>
      <c r="B341" s="52" t="s">
        <v>2195</v>
      </c>
      <c r="C341" s="30" t="s">
        <v>2107</v>
      </c>
      <c r="D341" s="52" t="s">
        <v>2116</v>
      </c>
      <c r="E341" s="53">
        <v>3.4</v>
      </c>
      <c r="F341" s="53">
        <v>0</v>
      </c>
      <c r="G341" s="53">
        <v>3.4</v>
      </c>
    </row>
    <row r="342" s="37" customFormat="1" customHeight="1" spans="1:7">
      <c r="A342" s="52" t="s">
        <v>1988</v>
      </c>
      <c r="B342" s="52" t="s">
        <v>2195</v>
      </c>
      <c r="C342" s="30" t="s">
        <v>2107</v>
      </c>
      <c r="D342" s="52" t="s">
        <v>2117</v>
      </c>
      <c r="E342" s="53">
        <v>348.455984</v>
      </c>
      <c r="F342" s="53">
        <v>0</v>
      </c>
      <c r="G342" s="53">
        <v>348.455984</v>
      </c>
    </row>
    <row r="343" s="37" customFormat="1" customHeight="1" spans="1:7">
      <c r="A343" s="52" t="s">
        <v>1988</v>
      </c>
      <c r="B343" s="52" t="s">
        <v>2195</v>
      </c>
      <c r="C343" s="30" t="s">
        <v>2107</v>
      </c>
      <c r="D343" s="52" t="s">
        <v>2118</v>
      </c>
      <c r="E343" s="53">
        <v>295.834512</v>
      </c>
      <c r="F343" s="53">
        <v>0</v>
      </c>
      <c r="G343" s="53">
        <v>295.834512</v>
      </c>
    </row>
    <row r="344" s="37" customFormat="1" customHeight="1" spans="1:7">
      <c r="A344" s="52" t="s">
        <v>1988</v>
      </c>
      <c r="B344" s="52" t="s">
        <v>2195</v>
      </c>
      <c r="C344" s="30" t="s">
        <v>2107</v>
      </c>
      <c r="D344" s="52" t="s">
        <v>2119</v>
      </c>
      <c r="E344" s="53">
        <v>1.398</v>
      </c>
      <c r="F344" s="53">
        <v>0</v>
      </c>
      <c r="G344" s="53">
        <v>1.398</v>
      </c>
    </row>
    <row r="345" s="37" customFormat="1" customHeight="1" spans="1:7">
      <c r="A345" s="52" t="s">
        <v>1988</v>
      </c>
      <c r="B345" s="52" t="s">
        <v>2195</v>
      </c>
      <c r="C345" s="30" t="s">
        <v>2107</v>
      </c>
      <c r="D345" s="52" t="s">
        <v>2120</v>
      </c>
      <c r="E345" s="53">
        <v>39.1</v>
      </c>
      <c r="F345" s="53">
        <v>0</v>
      </c>
      <c r="G345" s="53">
        <v>39.1</v>
      </c>
    </row>
    <row r="346" s="37" customFormat="1" customHeight="1" spans="1:7">
      <c r="A346" s="52" t="s">
        <v>1988</v>
      </c>
      <c r="B346" s="52" t="s">
        <v>2195</v>
      </c>
      <c r="C346" s="30" t="s">
        <v>2107</v>
      </c>
      <c r="D346" s="52" t="s">
        <v>2121</v>
      </c>
      <c r="E346" s="53">
        <v>24.32</v>
      </c>
      <c r="F346" s="53">
        <v>0</v>
      </c>
      <c r="G346" s="53">
        <v>24.32</v>
      </c>
    </row>
    <row r="347" s="37" customFormat="1" customHeight="1" spans="1:7">
      <c r="A347" s="52" t="s">
        <v>1988</v>
      </c>
      <c r="B347" s="52" t="s">
        <v>2195</v>
      </c>
      <c r="C347" s="30" t="s">
        <v>2107</v>
      </c>
      <c r="D347" s="52" t="s">
        <v>2122</v>
      </c>
      <c r="E347" s="53">
        <v>704.64</v>
      </c>
      <c r="F347" s="53">
        <v>0</v>
      </c>
      <c r="G347" s="53">
        <v>704.64</v>
      </c>
    </row>
    <row r="348" s="37" customFormat="1" customHeight="1" spans="1:7">
      <c r="A348" s="52" t="s">
        <v>1988</v>
      </c>
      <c r="B348" s="52" t="s">
        <v>2195</v>
      </c>
      <c r="C348" s="30" t="s">
        <v>2107</v>
      </c>
      <c r="D348" s="52" t="s">
        <v>2123</v>
      </c>
      <c r="E348" s="53">
        <v>277.9577</v>
      </c>
      <c r="F348" s="53">
        <v>0</v>
      </c>
      <c r="G348" s="53">
        <v>277.9577</v>
      </c>
    </row>
    <row r="349" s="37" customFormat="1" customHeight="1" spans="1:7">
      <c r="A349" s="52" t="s">
        <v>1988</v>
      </c>
      <c r="B349" s="49" t="s">
        <v>2202</v>
      </c>
      <c r="C349" s="50"/>
      <c r="D349" s="49"/>
      <c r="E349" s="51">
        <v>408.128444</v>
      </c>
      <c r="F349" s="51">
        <v>0</v>
      </c>
      <c r="G349" s="51">
        <v>408.128444</v>
      </c>
    </row>
    <row r="350" s="37" customFormat="1" customHeight="1" spans="1:7">
      <c r="A350" s="52" t="s">
        <v>1988</v>
      </c>
      <c r="B350" s="52" t="s">
        <v>2203</v>
      </c>
      <c r="C350" s="50" t="s">
        <v>2091</v>
      </c>
      <c r="D350" s="49"/>
      <c r="E350" s="51">
        <v>57.141644</v>
      </c>
      <c r="F350" s="51">
        <v>0</v>
      </c>
      <c r="G350" s="51">
        <v>57.141644</v>
      </c>
    </row>
    <row r="351" s="37" customFormat="1" customHeight="1" spans="1:7">
      <c r="A351" s="52" t="s">
        <v>1988</v>
      </c>
      <c r="B351" s="52" t="s">
        <v>2203</v>
      </c>
      <c r="C351" s="30" t="s">
        <v>2092</v>
      </c>
      <c r="D351" s="52" t="s">
        <v>2126</v>
      </c>
      <c r="E351" s="53">
        <v>46.55</v>
      </c>
      <c r="F351" s="53">
        <v>0</v>
      </c>
      <c r="G351" s="53">
        <v>46.55</v>
      </c>
    </row>
    <row r="352" s="37" customFormat="1" customHeight="1" spans="1:7">
      <c r="A352" s="52" t="s">
        <v>1988</v>
      </c>
      <c r="B352" s="52" t="s">
        <v>2203</v>
      </c>
      <c r="C352" s="30" t="s">
        <v>2092</v>
      </c>
      <c r="D352" s="52" t="s">
        <v>2127</v>
      </c>
      <c r="E352" s="53">
        <v>1.815408</v>
      </c>
      <c r="F352" s="53">
        <v>0</v>
      </c>
      <c r="G352" s="53">
        <v>1.815408</v>
      </c>
    </row>
    <row r="353" s="37" customFormat="1" customHeight="1" spans="1:7">
      <c r="A353" s="52" t="s">
        <v>1988</v>
      </c>
      <c r="B353" s="52" t="s">
        <v>2203</v>
      </c>
      <c r="C353" s="30" t="s">
        <v>2092</v>
      </c>
      <c r="D353" s="52" t="s">
        <v>2128</v>
      </c>
      <c r="E353" s="53">
        <v>1.210272</v>
      </c>
      <c r="F353" s="53">
        <v>0</v>
      </c>
      <c r="G353" s="53">
        <v>1.210272</v>
      </c>
    </row>
    <row r="354" s="37" customFormat="1" customHeight="1" spans="1:7">
      <c r="A354" s="52" t="s">
        <v>1988</v>
      </c>
      <c r="B354" s="52" t="s">
        <v>2203</v>
      </c>
      <c r="C354" s="30" t="s">
        <v>2092</v>
      </c>
      <c r="D354" s="52" t="s">
        <v>2129</v>
      </c>
      <c r="E354" s="53">
        <v>2.446704</v>
      </c>
      <c r="F354" s="53">
        <v>0</v>
      </c>
      <c r="G354" s="53">
        <v>2.446704</v>
      </c>
    </row>
    <row r="355" s="37" customFormat="1" customHeight="1" spans="1:7">
      <c r="A355" s="52" t="s">
        <v>1988</v>
      </c>
      <c r="B355" s="52" t="s">
        <v>2203</v>
      </c>
      <c r="C355" s="30" t="s">
        <v>2092</v>
      </c>
      <c r="D355" s="52" t="s">
        <v>2130</v>
      </c>
      <c r="E355" s="53">
        <v>2.26926</v>
      </c>
      <c r="F355" s="53">
        <v>0</v>
      </c>
      <c r="G355" s="53">
        <v>2.26926</v>
      </c>
    </row>
    <row r="356" s="37" customFormat="1" customHeight="1" spans="1:7">
      <c r="A356" s="52" t="s">
        <v>1988</v>
      </c>
      <c r="B356" s="52" t="s">
        <v>2203</v>
      </c>
      <c r="C356" s="30" t="s">
        <v>2092</v>
      </c>
      <c r="D356" s="52" t="s">
        <v>2105</v>
      </c>
      <c r="E356" s="53">
        <v>2.85</v>
      </c>
      <c r="F356" s="53">
        <v>0</v>
      </c>
      <c r="G356" s="53">
        <v>2.85</v>
      </c>
    </row>
    <row r="357" s="37" customFormat="1" customHeight="1" spans="1:7">
      <c r="A357" s="52" t="s">
        <v>1988</v>
      </c>
      <c r="B357" s="52" t="s">
        <v>2203</v>
      </c>
      <c r="C357" s="50" t="s">
        <v>2106</v>
      </c>
      <c r="D357" s="49"/>
      <c r="E357" s="51">
        <v>350.9868</v>
      </c>
      <c r="F357" s="51">
        <v>0</v>
      </c>
      <c r="G357" s="51">
        <v>350.9868</v>
      </c>
    </row>
    <row r="358" s="37" customFormat="1" customHeight="1" spans="1:7">
      <c r="A358" s="52" t="s">
        <v>1988</v>
      </c>
      <c r="B358" s="52" t="s">
        <v>2203</v>
      </c>
      <c r="C358" s="30" t="s">
        <v>2107</v>
      </c>
      <c r="D358" s="52" t="s">
        <v>2131</v>
      </c>
      <c r="E358" s="53">
        <v>81.5568</v>
      </c>
      <c r="F358" s="53">
        <v>0</v>
      </c>
      <c r="G358" s="53">
        <v>81.5568</v>
      </c>
    </row>
    <row r="359" s="37" customFormat="1" customHeight="1" spans="1:7">
      <c r="A359" s="52" t="s">
        <v>1988</v>
      </c>
      <c r="B359" s="52" t="s">
        <v>2203</v>
      </c>
      <c r="C359" s="30" t="s">
        <v>2107</v>
      </c>
      <c r="D359" s="52" t="s">
        <v>2132</v>
      </c>
      <c r="E359" s="53">
        <v>2.9412</v>
      </c>
      <c r="F359" s="53">
        <v>0</v>
      </c>
      <c r="G359" s="53">
        <v>2.9412</v>
      </c>
    </row>
    <row r="360" s="37" customFormat="1" customHeight="1" spans="1:7">
      <c r="A360" s="52" t="s">
        <v>1988</v>
      </c>
      <c r="B360" s="52" t="s">
        <v>2203</v>
      </c>
      <c r="C360" s="30" t="s">
        <v>2107</v>
      </c>
      <c r="D360" s="52" t="s">
        <v>2133</v>
      </c>
      <c r="E360" s="53">
        <v>0.012</v>
      </c>
      <c r="F360" s="53">
        <v>0</v>
      </c>
      <c r="G360" s="53">
        <v>0.012</v>
      </c>
    </row>
    <row r="361" s="37" customFormat="1" customHeight="1" spans="1:7">
      <c r="A361" s="52" t="s">
        <v>1988</v>
      </c>
      <c r="B361" s="52" t="s">
        <v>2203</v>
      </c>
      <c r="C361" s="30" t="s">
        <v>2107</v>
      </c>
      <c r="D361" s="52" t="s">
        <v>2134</v>
      </c>
      <c r="E361" s="53">
        <v>46.884</v>
      </c>
      <c r="F361" s="53">
        <v>0</v>
      </c>
      <c r="G361" s="53">
        <v>46.884</v>
      </c>
    </row>
    <row r="362" s="37" customFormat="1" customHeight="1" spans="1:7">
      <c r="A362" s="52" t="s">
        <v>1988</v>
      </c>
      <c r="B362" s="52" t="s">
        <v>2203</v>
      </c>
      <c r="C362" s="30" t="s">
        <v>2107</v>
      </c>
      <c r="D362" s="52" t="s">
        <v>2135</v>
      </c>
      <c r="E362" s="53">
        <v>77.8512</v>
      </c>
      <c r="F362" s="53">
        <v>0</v>
      </c>
      <c r="G362" s="53">
        <v>77.8512</v>
      </c>
    </row>
    <row r="363" s="37" customFormat="1" customHeight="1" spans="1:7">
      <c r="A363" s="52" t="s">
        <v>1988</v>
      </c>
      <c r="B363" s="52" t="s">
        <v>2203</v>
      </c>
      <c r="C363" s="30" t="s">
        <v>2107</v>
      </c>
      <c r="D363" s="52" t="s">
        <v>2136</v>
      </c>
      <c r="E363" s="53">
        <v>19.902</v>
      </c>
      <c r="F363" s="53">
        <v>0</v>
      </c>
      <c r="G363" s="53">
        <v>19.902</v>
      </c>
    </row>
    <row r="364" s="37" customFormat="1" customHeight="1" spans="1:7">
      <c r="A364" s="52" t="s">
        <v>1988</v>
      </c>
      <c r="B364" s="52" t="s">
        <v>2203</v>
      </c>
      <c r="C364" s="30" t="s">
        <v>2107</v>
      </c>
      <c r="D364" s="52" t="s">
        <v>2137</v>
      </c>
      <c r="E364" s="53">
        <v>36.661632</v>
      </c>
      <c r="F364" s="53">
        <v>0</v>
      </c>
      <c r="G364" s="53">
        <v>36.661632</v>
      </c>
    </row>
    <row r="365" s="37" customFormat="1" customHeight="1" spans="1:7">
      <c r="A365" s="52" t="s">
        <v>1988</v>
      </c>
      <c r="B365" s="52" t="s">
        <v>2203</v>
      </c>
      <c r="C365" s="30" t="s">
        <v>2107</v>
      </c>
      <c r="D365" s="52" t="s">
        <v>2138</v>
      </c>
      <c r="E365" s="53">
        <v>14.37198</v>
      </c>
      <c r="F365" s="53">
        <v>0</v>
      </c>
      <c r="G365" s="53">
        <v>14.37198</v>
      </c>
    </row>
    <row r="366" s="37" customFormat="1" customHeight="1" spans="1:7">
      <c r="A366" s="52" t="s">
        <v>1988</v>
      </c>
      <c r="B366" s="52" t="s">
        <v>2203</v>
      </c>
      <c r="C366" s="30" t="s">
        <v>2107</v>
      </c>
      <c r="D366" s="52" t="s">
        <v>2139</v>
      </c>
      <c r="E366" s="53">
        <v>0.453852</v>
      </c>
      <c r="F366" s="53">
        <v>0</v>
      </c>
      <c r="G366" s="53">
        <v>0.453852</v>
      </c>
    </row>
    <row r="367" s="37" customFormat="1" customHeight="1" spans="1:7">
      <c r="A367" s="52" t="s">
        <v>1988</v>
      </c>
      <c r="B367" s="52" t="s">
        <v>2203</v>
      </c>
      <c r="C367" s="30" t="s">
        <v>2107</v>
      </c>
      <c r="D367" s="52" t="s">
        <v>2140</v>
      </c>
      <c r="E367" s="53">
        <v>0.75642</v>
      </c>
      <c r="F367" s="53">
        <v>0</v>
      </c>
      <c r="G367" s="53">
        <v>0.75642</v>
      </c>
    </row>
    <row r="368" s="37" customFormat="1" customHeight="1" spans="1:7">
      <c r="A368" s="52" t="s">
        <v>1988</v>
      </c>
      <c r="B368" s="52" t="s">
        <v>2203</v>
      </c>
      <c r="C368" s="30" t="s">
        <v>2107</v>
      </c>
      <c r="D368" s="52" t="s">
        <v>2141</v>
      </c>
      <c r="E368" s="53">
        <v>18.15408</v>
      </c>
      <c r="F368" s="53">
        <v>0</v>
      </c>
      <c r="G368" s="53">
        <v>18.15408</v>
      </c>
    </row>
    <row r="369" s="37" customFormat="1" customHeight="1" spans="1:7">
      <c r="A369" s="52" t="s">
        <v>1988</v>
      </c>
      <c r="B369" s="52" t="s">
        <v>2203</v>
      </c>
      <c r="C369" s="30" t="s">
        <v>2107</v>
      </c>
      <c r="D369" s="52" t="s">
        <v>2142</v>
      </c>
      <c r="E369" s="53">
        <v>18.330816</v>
      </c>
      <c r="F369" s="53">
        <v>0</v>
      </c>
      <c r="G369" s="53">
        <v>18.330816</v>
      </c>
    </row>
    <row r="370" s="37" customFormat="1" customHeight="1" spans="1:7">
      <c r="A370" s="52" t="s">
        <v>1988</v>
      </c>
      <c r="B370" s="52" t="s">
        <v>2203</v>
      </c>
      <c r="C370" s="30" t="s">
        <v>2107</v>
      </c>
      <c r="D370" s="52" t="s">
        <v>2143</v>
      </c>
      <c r="E370" s="53">
        <v>28.757</v>
      </c>
      <c r="F370" s="53">
        <v>0</v>
      </c>
      <c r="G370" s="53">
        <v>28.757</v>
      </c>
    </row>
    <row r="371" s="37" customFormat="1" customHeight="1" spans="1:7">
      <c r="A371" s="52" t="s">
        <v>1988</v>
      </c>
      <c r="B371" s="52" t="s">
        <v>2203</v>
      </c>
      <c r="C371" s="30" t="s">
        <v>2107</v>
      </c>
      <c r="D371" s="52" t="s">
        <v>2144</v>
      </c>
      <c r="E371" s="53">
        <v>3.04</v>
      </c>
      <c r="F371" s="53">
        <v>0</v>
      </c>
      <c r="G371" s="53">
        <v>3.04</v>
      </c>
    </row>
    <row r="372" s="37" customFormat="1" customHeight="1" spans="1:7">
      <c r="A372" s="52" t="s">
        <v>1988</v>
      </c>
      <c r="B372" s="52" t="s">
        <v>2203</v>
      </c>
      <c r="C372" s="30" t="s">
        <v>2107</v>
      </c>
      <c r="D372" s="52" t="s">
        <v>2145</v>
      </c>
      <c r="E372" s="53">
        <v>1.31382</v>
      </c>
      <c r="F372" s="53">
        <v>0</v>
      </c>
      <c r="G372" s="53">
        <v>1.31382</v>
      </c>
    </row>
    <row r="373" s="37" customFormat="1" customHeight="1" spans="1:7">
      <c r="A373" s="49" t="s">
        <v>2204</v>
      </c>
      <c r="B373" s="49"/>
      <c r="C373" s="50"/>
      <c r="D373" s="49"/>
      <c r="E373" s="51">
        <v>1909.700129</v>
      </c>
      <c r="F373" s="51">
        <v>0</v>
      </c>
      <c r="G373" s="51">
        <v>1909.700129</v>
      </c>
    </row>
    <row r="374" s="36" customFormat="1" customHeight="1" spans="1:7">
      <c r="A374" s="52" t="s">
        <v>1989</v>
      </c>
      <c r="B374" s="49" t="s">
        <v>2205</v>
      </c>
      <c r="C374" s="50"/>
      <c r="D374" s="49"/>
      <c r="E374" s="51">
        <v>1682.844138</v>
      </c>
      <c r="F374" s="51">
        <v>0</v>
      </c>
      <c r="G374" s="51">
        <v>1682.844138</v>
      </c>
    </row>
    <row r="375" s="37" customFormat="1" customHeight="1" spans="1:7">
      <c r="A375" s="52" t="s">
        <v>1989</v>
      </c>
      <c r="B375" s="52" t="s">
        <v>2206</v>
      </c>
      <c r="C375" s="50" t="s">
        <v>2080</v>
      </c>
      <c r="D375" s="49"/>
      <c r="E375" s="51">
        <v>1085.2</v>
      </c>
      <c r="F375" s="51">
        <v>0</v>
      </c>
      <c r="G375" s="51">
        <v>1085.2</v>
      </c>
    </row>
    <row r="376" s="37" customFormat="1" customHeight="1" spans="1:7">
      <c r="A376" s="52" t="s">
        <v>1989</v>
      </c>
      <c r="B376" s="52" t="s">
        <v>2206</v>
      </c>
      <c r="C376" s="30" t="s">
        <v>2081</v>
      </c>
      <c r="D376" s="52" t="s">
        <v>2207</v>
      </c>
      <c r="E376" s="53">
        <v>43.8</v>
      </c>
      <c r="F376" s="53">
        <v>0</v>
      </c>
      <c r="G376" s="53">
        <v>43.8</v>
      </c>
    </row>
    <row r="377" s="37" customFormat="1" customHeight="1" spans="1:7">
      <c r="A377" s="52" t="s">
        <v>1989</v>
      </c>
      <c r="B377" s="52" t="s">
        <v>2206</v>
      </c>
      <c r="C377" s="30" t="s">
        <v>2081</v>
      </c>
      <c r="D377" s="52" t="s">
        <v>2208</v>
      </c>
      <c r="E377" s="53">
        <v>99.8</v>
      </c>
      <c r="F377" s="53">
        <v>0</v>
      </c>
      <c r="G377" s="53">
        <v>99.8</v>
      </c>
    </row>
    <row r="378" s="37" customFormat="1" customHeight="1" spans="1:7">
      <c r="A378" s="52" t="s">
        <v>1989</v>
      </c>
      <c r="B378" s="52" t="s">
        <v>2206</v>
      </c>
      <c r="C378" s="30" t="s">
        <v>2081</v>
      </c>
      <c r="D378" s="52" t="s">
        <v>2209</v>
      </c>
      <c r="E378" s="53">
        <v>228.4</v>
      </c>
      <c r="F378" s="53">
        <v>0</v>
      </c>
      <c r="G378" s="53">
        <v>228.4</v>
      </c>
    </row>
    <row r="379" s="37" customFormat="1" customHeight="1" spans="1:7">
      <c r="A379" s="52" t="s">
        <v>1989</v>
      </c>
      <c r="B379" s="52" t="s">
        <v>2206</v>
      </c>
      <c r="C379" s="30" t="s">
        <v>2081</v>
      </c>
      <c r="D379" s="52" t="s">
        <v>2210</v>
      </c>
      <c r="E379" s="53">
        <v>10</v>
      </c>
      <c r="F379" s="53">
        <v>0</v>
      </c>
      <c r="G379" s="53">
        <v>10</v>
      </c>
    </row>
    <row r="380" s="37" customFormat="1" customHeight="1" spans="1:7">
      <c r="A380" s="52" t="s">
        <v>1989</v>
      </c>
      <c r="B380" s="52" t="s">
        <v>2206</v>
      </c>
      <c r="C380" s="30" t="s">
        <v>2081</v>
      </c>
      <c r="D380" s="52" t="s">
        <v>2211</v>
      </c>
      <c r="E380" s="53">
        <v>30</v>
      </c>
      <c r="F380" s="53">
        <v>0</v>
      </c>
      <c r="G380" s="53">
        <v>30</v>
      </c>
    </row>
    <row r="381" s="37" customFormat="1" customHeight="1" spans="1:7">
      <c r="A381" s="52" t="s">
        <v>1989</v>
      </c>
      <c r="B381" s="52" t="s">
        <v>2206</v>
      </c>
      <c r="C381" s="30" t="s">
        <v>2081</v>
      </c>
      <c r="D381" s="52" t="s">
        <v>2212</v>
      </c>
      <c r="E381" s="53">
        <v>104</v>
      </c>
      <c r="F381" s="53">
        <v>0</v>
      </c>
      <c r="G381" s="53">
        <v>104</v>
      </c>
    </row>
    <row r="382" s="37" customFormat="1" customHeight="1" spans="1:7">
      <c r="A382" s="52" t="s">
        <v>1989</v>
      </c>
      <c r="B382" s="52" t="s">
        <v>2206</v>
      </c>
      <c r="C382" s="30" t="s">
        <v>2081</v>
      </c>
      <c r="D382" s="52" t="s">
        <v>2213</v>
      </c>
      <c r="E382" s="53">
        <v>25</v>
      </c>
      <c r="F382" s="53">
        <v>0</v>
      </c>
      <c r="G382" s="53">
        <v>25</v>
      </c>
    </row>
    <row r="383" s="37" customFormat="1" customHeight="1" spans="1:7">
      <c r="A383" s="52" t="s">
        <v>1989</v>
      </c>
      <c r="B383" s="52" t="s">
        <v>2206</v>
      </c>
      <c r="C383" s="30" t="s">
        <v>2081</v>
      </c>
      <c r="D383" s="52" t="s">
        <v>2214</v>
      </c>
      <c r="E383" s="53">
        <v>5</v>
      </c>
      <c r="F383" s="53">
        <v>0</v>
      </c>
      <c r="G383" s="53">
        <v>5</v>
      </c>
    </row>
    <row r="384" s="37" customFormat="1" customHeight="1" spans="1:7">
      <c r="A384" s="52" t="s">
        <v>1989</v>
      </c>
      <c r="B384" s="52" t="s">
        <v>2206</v>
      </c>
      <c r="C384" s="30" t="s">
        <v>2081</v>
      </c>
      <c r="D384" s="52" t="s">
        <v>2215</v>
      </c>
      <c r="E384" s="53">
        <v>41.6</v>
      </c>
      <c r="F384" s="53">
        <v>0</v>
      </c>
      <c r="G384" s="53">
        <v>41.6</v>
      </c>
    </row>
    <row r="385" s="37" customFormat="1" customHeight="1" spans="1:7">
      <c r="A385" s="52" t="s">
        <v>1989</v>
      </c>
      <c r="B385" s="52" t="s">
        <v>2206</v>
      </c>
      <c r="C385" s="30" t="s">
        <v>2081</v>
      </c>
      <c r="D385" s="52" t="s">
        <v>2216</v>
      </c>
      <c r="E385" s="53">
        <v>0</v>
      </c>
      <c r="F385" s="53">
        <v>0</v>
      </c>
      <c r="G385" s="53">
        <v>0</v>
      </c>
    </row>
    <row r="386" s="37" customFormat="1" customHeight="1" spans="1:7">
      <c r="A386" s="52" t="s">
        <v>1989</v>
      </c>
      <c r="B386" s="52" t="s">
        <v>2206</v>
      </c>
      <c r="C386" s="30" t="s">
        <v>2081</v>
      </c>
      <c r="D386" s="52" t="s">
        <v>2217</v>
      </c>
      <c r="E386" s="53">
        <v>20</v>
      </c>
      <c r="F386" s="53">
        <v>0</v>
      </c>
      <c r="G386" s="53">
        <v>20</v>
      </c>
    </row>
    <row r="387" s="37" customFormat="1" customHeight="1" spans="1:7">
      <c r="A387" s="52" t="s">
        <v>1989</v>
      </c>
      <c r="B387" s="52" t="s">
        <v>2206</v>
      </c>
      <c r="C387" s="30" t="s">
        <v>2081</v>
      </c>
      <c r="D387" s="52" t="s">
        <v>2218</v>
      </c>
      <c r="E387" s="53">
        <v>467.6</v>
      </c>
      <c r="F387" s="53">
        <v>0</v>
      </c>
      <c r="G387" s="53">
        <v>467.6</v>
      </c>
    </row>
    <row r="388" s="37" customFormat="1" customHeight="1" spans="1:7">
      <c r="A388" s="52" t="s">
        <v>1989</v>
      </c>
      <c r="B388" s="52" t="s">
        <v>2206</v>
      </c>
      <c r="C388" s="30" t="s">
        <v>2081</v>
      </c>
      <c r="D388" s="52" t="s">
        <v>2219</v>
      </c>
      <c r="E388" s="53">
        <v>10</v>
      </c>
      <c r="F388" s="53">
        <v>0</v>
      </c>
      <c r="G388" s="53">
        <v>10</v>
      </c>
    </row>
    <row r="389" s="37" customFormat="1" customHeight="1" spans="1:7">
      <c r="A389" s="52" t="s">
        <v>1989</v>
      </c>
      <c r="B389" s="52" t="s">
        <v>2206</v>
      </c>
      <c r="C389" s="50" t="s">
        <v>2091</v>
      </c>
      <c r="D389" s="49"/>
      <c r="E389" s="51">
        <v>107.574446</v>
      </c>
      <c r="F389" s="51">
        <v>0</v>
      </c>
      <c r="G389" s="51">
        <v>107.574446</v>
      </c>
    </row>
    <row r="390" s="37" customFormat="1" customHeight="1" spans="1:7">
      <c r="A390" s="52" t="s">
        <v>1989</v>
      </c>
      <c r="B390" s="52" t="s">
        <v>2206</v>
      </c>
      <c r="C390" s="30" t="s">
        <v>2092</v>
      </c>
      <c r="D390" s="52" t="s">
        <v>2093</v>
      </c>
      <c r="E390" s="53">
        <v>58.65</v>
      </c>
      <c r="F390" s="53">
        <v>0</v>
      </c>
      <c r="G390" s="53">
        <v>58.65</v>
      </c>
    </row>
    <row r="391" s="37" customFormat="1" customHeight="1" spans="1:7">
      <c r="A391" s="52" t="s">
        <v>1989</v>
      </c>
      <c r="B391" s="52" t="s">
        <v>2206</v>
      </c>
      <c r="C391" s="30" t="s">
        <v>2092</v>
      </c>
      <c r="D391" s="52" t="s">
        <v>2094</v>
      </c>
      <c r="E391" s="53">
        <v>2.270506</v>
      </c>
      <c r="F391" s="53">
        <v>0</v>
      </c>
      <c r="G391" s="53">
        <v>2.270506</v>
      </c>
    </row>
    <row r="392" s="37" customFormat="1" customHeight="1" spans="1:7">
      <c r="A392" s="52" t="s">
        <v>1989</v>
      </c>
      <c r="B392" s="52" t="s">
        <v>2206</v>
      </c>
      <c r="C392" s="30" t="s">
        <v>2092</v>
      </c>
      <c r="D392" s="52" t="s">
        <v>2095</v>
      </c>
      <c r="E392" s="53">
        <v>1.51367</v>
      </c>
      <c r="F392" s="53">
        <v>0</v>
      </c>
      <c r="G392" s="53">
        <v>1.51367</v>
      </c>
    </row>
    <row r="393" s="37" customFormat="1" customHeight="1" spans="1:7">
      <c r="A393" s="52" t="s">
        <v>1989</v>
      </c>
      <c r="B393" s="52" t="s">
        <v>2206</v>
      </c>
      <c r="C393" s="30" t="s">
        <v>2092</v>
      </c>
      <c r="D393" s="52" t="s">
        <v>2096</v>
      </c>
      <c r="E393" s="53">
        <v>0.206686</v>
      </c>
      <c r="F393" s="53">
        <v>0</v>
      </c>
      <c r="G393" s="53">
        <v>0.206686</v>
      </c>
    </row>
    <row r="394" s="37" customFormat="1" customHeight="1" spans="1:7">
      <c r="A394" s="52" t="s">
        <v>1989</v>
      </c>
      <c r="B394" s="52" t="s">
        <v>2206</v>
      </c>
      <c r="C394" s="30" t="s">
        <v>2092</v>
      </c>
      <c r="D394" s="52" t="s">
        <v>2097</v>
      </c>
      <c r="E394" s="53">
        <v>3.319452</v>
      </c>
      <c r="F394" s="53">
        <v>0</v>
      </c>
      <c r="G394" s="53">
        <v>3.319452</v>
      </c>
    </row>
    <row r="395" s="37" customFormat="1" customHeight="1" spans="1:7">
      <c r="A395" s="52" t="s">
        <v>1989</v>
      </c>
      <c r="B395" s="52" t="s">
        <v>2206</v>
      </c>
      <c r="C395" s="30" t="s">
        <v>2092</v>
      </c>
      <c r="D395" s="52" t="s">
        <v>2098</v>
      </c>
      <c r="E395" s="53">
        <v>2.838132</v>
      </c>
      <c r="F395" s="53">
        <v>0</v>
      </c>
      <c r="G395" s="53">
        <v>2.838132</v>
      </c>
    </row>
    <row r="396" s="37" customFormat="1" customHeight="1" spans="1:7">
      <c r="A396" s="52" t="s">
        <v>1989</v>
      </c>
      <c r="B396" s="52" t="s">
        <v>2206</v>
      </c>
      <c r="C396" s="30" t="s">
        <v>2092</v>
      </c>
      <c r="D396" s="52" t="s">
        <v>2099</v>
      </c>
      <c r="E396" s="53">
        <v>18.852</v>
      </c>
      <c r="F396" s="53">
        <v>0</v>
      </c>
      <c r="G396" s="53">
        <v>18.852</v>
      </c>
    </row>
    <row r="397" s="37" customFormat="1" customHeight="1" spans="1:7">
      <c r="A397" s="52" t="s">
        <v>1989</v>
      </c>
      <c r="B397" s="52" t="s">
        <v>2206</v>
      </c>
      <c r="C397" s="30" t="s">
        <v>2092</v>
      </c>
      <c r="D397" s="52" t="s">
        <v>2100</v>
      </c>
      <c r="E397" s="53">
        <v>6.6</v>
      </c>
      <c r="F397" s="53">
        <v>0</v>
      </c>
      <c r="G397" s="53">
        <v>6.6</v>
      </c>
    </row>
    <row r="398" s="37" customFormat="1" customHeight="1" spans="1:7">
      <c r="A398" s="52" t="s">
        <v>1989</v>
      </c>
      <c r="B398" s="52" t="s">
        <v>2206</v>
      </c>
      <c r="C398" s="30" t="s">
        <v>2092</v>
      </c>
      <c r="D398" s="52" t="s">
        <v>2101</v>
      </c>
      <c r="E398" s="53">
        <v>0.624</v>
      </c>
      <c r="F398" s="53">
        <v>0</v>
      </c>
      <c r="G398" s="53">
        <v>0.624</v>
      </c>
    </row>
    <row r="399" s="37" customFormat="1" customHeight="1" spans="1:7">
      <c r="A399" s="52" t="s">
        <v>1989</v>
      </c>
      <c r="B399" s="52" t="s">
        <v>2206</v>
      </c>
      <c r="C399" s="30" t="s">
        <v>2092</v>
      </c>
      <c r="D399" s="52" t="s">
        <v>2102</v>
      </c>
      <c r="E399" s="53">
        <v>3.5</v>
      </c>
      <c r="F399" s="53">
        <v>0</v>
      </c>
      <c r="G399" s="53">
        <v>3.5</v>
      </c>
    </row>
    <row r="400" s="37" customFormat="1" customHeight="1" spans="1:7">
      <c r="A400" s="52" t="s">
        <v>1989</v>
      </c>
      <c r="B400" s="52" t="s">
        <v>2206</v>
      </c>
      <c r="C400" s="30" t="s">
        <v>2092</v>
      </c>
      <c r="D400" s="52" t="s">
        <v>2103</v>
      </c>
      <c r="E400" s="53">
        <v>5.75</v>
      </c>
      <c r="F400" s="53">
        <v>0</v>
      </c>
      <c r="G400" s="53">
        <v>5.75</v>
      </c>
    </row>
    <row r="401" s="37" customFormat="1" customHeight="1" spans="1:7">
      <c r="A401" s="52" t="s">
        <v>1989</v>
      </c>
      <c r="B401" s="52" t="s">
        <v>2206</v>
      </c>
      <c r="C401" s="30" t="s">
        <v>2092</v>
      </c>
      <c r="D401" s="52" t="s">
        <v>2105</v>
      </c>
      <c r="E401" s="53">
        <v>3.45</v>
      </c>
      <c r="F401" s="53">
        <v>0</v>
      </c>
      <c r="G401" s="53">
        <v>3.45</v>
      </c>
    </row>
    <row r="402" s="37" customFormat="1" customHeight="1" spans="1:7">
      <c r="A402" s="52" t="s">
        <v>1989</v>
      </c>
      <c r="B402" s="52" t="s">
        <v>2206</v>
      </c>
      <c r="C402" s="50" t="s">
        <v>2106</v>
      </c>
      <c r="D402" s="49"/>
      <c r="E402" s="51">
        <v>490.069692</v>
      </c>
      <c r="F402" s="51">
        <v>0</v>
      </c>
      <c r="G402" s="51">
        <v>490.069692</v>
      </c>
    </row>
    <row r="403" s="37" customFormat="1" customHeight="1" spans="1:7">
      <c r="A403" s="52" t="s">
        <v>1989</v>
      </c>
      <c r="B403" s="52" t="s">
        <v>2206</v>
      </c>
      <c r="C403" s="30" t="s">
        <v>2107</v>
      </c>
      <c r="D403" s="52" t="s">
        <v>2108</v>
      </c>
      <c r="E403" s="53">
        <v>110.6484</v>
      </c>
      <c r="F403" s="53">
        <v>0</v>
      </c>
      <c r="G403" s="53">
        <v>110.6484</v>
      </c>
    </row>
    <row r="404" s="37" customFormat="1" customHeight="1" spans="1:7">
      <c r="A404" s="52" t="s">
        <v>1989</v>
      </c>
      <c r="B404" s="52" t="s">
        <v>2206</v>
      </c>
      <c r="C404" s="30" t="s">
        <v>2107</v>
      </c>
      <c r="D404" s="52" t="s">
        <v>2109</v>
      </c>
      <c r="E404" s="53">
        <v>78.1404</v>
      </c>
      <c r="F404" s="53">
        <v>0</v>
      </c>
      <c r="G404" s="53">
        <v>78.1404</v>
      </c>
    </row>
    <row r="405" s="37" customFormat="1" customHeight="1" spans="1:7">
      <c r="A405" s="52" t="s">
        <v>1989</v>
      </c>
      <c r="B405" s="52" t="s">
        <v>2206</v>
      </c>
      <c r="C405" s="30" t="s">
        <v>2107</v>
      </c>
      <c r="D405" s="52" t="s">
        <v>2110</v>
      </c>
      <c r="E405" s="53">
        <v>0.42</v>
      </c>
      <c r="F405" s="53">
        <v>0</v>
      </c>
      <c r="G405" s="53">
        <v>0.42</v>
      </c>
    </row>
    <row r="406" s="37" customFormat="1" customHeight="1" spans="1:7">
      <c r="A406" s="52" t="s">
        <v>1989</v>
      </c>
      <c r="B406" s="52" t="s">
        <v>2206</v>
      </c>
      <c r="C406" s="30" t="s">
        <v>2107</v>
      </c>
      <c r="D406" s="52" t="s">
        <v>2111</v>
      </c>
      <c r="E406" s="53">
        <v>9.2207</v>
      </c>
      <c r="F406" s="53">
        <v>0</v>
      </c>
      <c r="G406" s="53">
        <v>9.2207</v>
      </c>
    </row>
    <row r="407" s="37" customFormat="1" customHeight="1" spans="1:7">
      <c r="A407" s="52" t="s">
        <v>1989</v>
      </c>
      <c r="B407" s="52" t="s">
        <v>2206</v>
      </c>
      <c r="C407" s="30" t="s">
        <v>2107</v>
      </c>
      <c r="D407" s="52" t="s">
        <v>2112</v>
      </c>
      <c r="E407" s="53">
        <v>28.364103</v>
      </c>
      <c r="F407" s="53">
        <v>0</v>
      </c>
      <c r="G407" s="53">
        <v>28.364103</v>
      </c>
    </row>
    <row r="408" s="37" customFormat="1" customHeight="1" spans="1:7">
      <c r="A408" s="52" t="s">
        <v>1989</v>
      </c>
      <c r="B408" s="52" t="s">
        <v>2206</v>
      </c>
      <c r="C408" s="30" t="s">
        <v>2107</v>
      </c>
      <c r="D408" s="52" t="s">
        <v>2113</v>
      </c>
      <c r="E408" s="53">
        <v>23.88556</v>
      </c>
      <c r="F408" s="53">
        <v>0</v>
      </c>
      <c r="G408" s="53">
        <v>23.88556</v>
      </c>
    </row>
    <row r="409" s="37" customFormat="1" customHeight="1" spans="1:7">
      <c r="A409" s="52" t="s">
        <v>1989</v>
      </c>
      <c r="B409" s="52" t="s">
        <v>2206</v>
      </c>
      <c r="C409" s="30" t="s">
        <v>2107</v>
      </c>
      <c r="D409" s="52" t="s">
        <v>2114</v>
      </c>
      <c r="E409" s="53">
        <v>0.594029</v>
      </c>
      <c r="F409" s="53">
        <v>0</v>
      </c>
      <c r="G409" s="53">
        <v>0.594029</v>
      </c>
    </row>
    <row r="410" s="37" customFormat="1" customHeight="1" spans="1:7">
      <c r="A410" s="52" t="s">
        <v>1989</v>
      </c>
      <c r="B410" s="52" t="s">
        <v>2206</v>
      </c>
      <c r="C410" s="30" t="s">
        <v>2107</v>
      </c>
      <c r="D410" s="52" t="s">
        <v>2115</v>
      </c>
      <c r="E410" s="53">
        <v>0.990048</v>
      </c>
      <c r="F410" s="53">
        <v>0</v>
      </c>
      <c r="G410" s="53">
        <v>0.990048</v>
      </c>
    </row>
    <row r="411" s="37" customFormat="1" customHeight="1" spans="1:7">
      <c r="A411" s="52" t="s">
        <v>1989</v>
      </c>
      <c r="B411" s="52" t="s">
        <v>2206</v>
      </c>
      <c r="C411" s="30" t="s">
        <v>2107</v>
      </c>
      <c r="D411" s="52" t="s">
        <v>2116</v>
      </c>
      <c r="E411" s="53">
        <v>0.4</v>
      </c>
      <c r="F411" s="53">
        <v>0</v>
      </c>
      <c r="G411" s="53">
        <v>0.4</v>
      </c>
    </row>
    <row r="412" s="37" customFormat="1" customHeight="1" spans="1:7">
      <c r="A412" s="52" t="s">
        <v>1989</v>
      </c>
      <c r="B412" s="52" t="s">
        <v>2206</v>
      </c>
      <c r="C412" s="30" t="s">
        <v>2107</v>
      </c>
      <c r="D412" s="52" t="s">
        <v>2117</v>
      </c>
      <c r="E412" s="53">
        <v>47.77112</v>
      </c>
      <c r="F412" s="53">
        <v>0</v>
      </c>
      <c r="G412" s="53">
        <v>47.77112</v>
      </c>
    </row>
    <row r="413" s="37" customFormat="1" customHeight="1" spans="1:7">
      <c r="A413" s="52" t="s">
        <v>1989</v>
      </c>
      <c r="B413" s="52" t="s">
        <v>2206</v>
      </c>
      <c r="C413" s="30" t="s">
        <v>2107</v>
      </c>
      <c r="D413" s="52" t="s">
        <v>2118</v>
      </c>
      <c r="E413" s="53">
        <v>40.691232</v>
      </c>
      <c r="F413" s="53">
        <v>0</v>
      </c>
      <c r="G413" s="53">
        <v>40.691232</v>
      </c>
    </row>
    <row r="414" s="37" customFormat="1" customHeight="1" spans="1:7">
      <c r="A414" s="52" t="s">
        <v>1989</v>
      </c>
      <c r="B414" s="52" t="s">
        <v>2206</v>
      </c>
      <c r="C414" s="30" t="s">
        <v>2107</v>
      </c>
      <c r="D414" s="52" t="s">
        <v>2120</v>
      </c>
      <c r="E414" s="53">
        <v>4.6</v>
      </c>
      <c r="F414" s="53">
        <v>0</v>
      </c>
      <c r="G414" s="53">
        <v>4.6</v>
      </c>
    </row>
    <row r="415" s="37" customFormat="1" customHeight="1" spans="1:7">
      <c r="A415" s="52" t="s">
        <v>1989</v>
      </c>
      <c r="B415" s="52" t="s">
        <v>2206</v>
      </c>
      <c r="C415" s="30" t="s">
        <v>2107</v>
      </c>
      <c r="D415" s="52" t="s">
        <v>2121</v>
      </c>
      <c r="E415" s="53">
        <v>3.68</v>
      </c>
      <c r="F415" s="53">
        <v>0</v>
      </c>
      <c r="G415" s="53">
        <v>3.68</v>
      </c>
    </row>
    <row r="416" s="37" customFormat="1" customHeight="1" spans="1:7">
      <c r="A416" s="52" t="s">
        <v>1989</v>
      </c>
      <c r="B416" s="52" t="s">
        <v>2206</v>
      </c>
      <c r="C416" s="30" t="s">
        <v>2107</v>
      </c>
      <c r="D416" s="52" t="s">
        <v>2122</v>
      </c>
      <c r="E416" s="53">
        <v>100.56</v>
      </c>
      <c r="F416" s="53">
        <v>0</v>
      </c>
      <c r="G416" s="53">
        <v>100.56</v>
      </c>
    </row>
    <row r="417" s="37" customFormat="1" customHeight="1" spans="1:7">
      <c r="A417" s="52" t="s">
        <v>1989</v>
      </c>
      <c r="B417" s="52" t="s">
        <v>2206</v>
      </c>
      <c r="C417" s="30" t="s">
        <v>2107</v>
      </c>
      <c r="D417" s="52" t="s">
        <v>2123</v>
      </c>
      <c r="E417" s="53">
        <v>40.1041</v>
      </c>
      <c r="F417" s="53">
        <v>0</v>
      </c>
      <c r="G417" s="53">
        <v>40.1041</v>
      </c>
    </row>
    <row r="418" s="37" customFormat="1" customHeight="1" spans="1:7">
      <c r="A418" s="52" t="s">
        <v>1989</v>
      </c>
      <c r="B418" s="49" t="s">
        <v>2220</v>
      </c>
      <c r="C418" s="50"/>
      <c r="D418" s="49"/>
      <c r="E418" s="51">
        <v>115.347641</v>
      </c>
      <c r="F418" s="51">
        <v>0</v>
      </c>
      <c r="G418" s="51">
        <v>115.347641</v>
      </c>
    </row>
    <row r="419" s="37" customFormat="1" customHeight="1" spans="1:7">
      <c r="A419" s="52" t="s">
        <v>1989</v>
      </c>
      <c r="B419" s="52" t="s">
        <v>2221</v>
      </c>
      <c r="C419" s="50" t="s">
        <v>2091</v>
      </c>
      <c r="D419" s="49"/>
      <c r="E419" s="51">
        <v>20.38992</v>
      </c>
      <c r="F419" s="51">
        <v>0</v>
      </c>
      <c r="G419" s="51">
        <v>20.38992</v>
      </c>
    </row>
    <row r="420" s="37" customFormat="1" customHeight="1" spans="1:7">
      <c r="A420" s="52" t="s">
        <v>1989</v>
      </c>
      <c r="B420" s="52" t="s">
        <v>2221</v>
      </c>
      <c r="C420" s="30" t="s">
        <v>2092</v>
      </c>
      <c r="D420" s="52" t="s">
        <v>2093</v>
      </c>
      <c r="E420" s="53">
        <v>12.25</v>
      </c>
      <c r="F420" s="53">
        <v>0</v>
      </c>
      <c r="G420" s="53">
        <v>12.25</v>
      </c>
    </row>
    <row r="421" s="37" customFormat="1" customHeight="1" spans="1:7">
      <c r="A421" s="52" t="s">
        <v>1989</v>
      </c>
      <c r="B421" s="52" t="s">
        <v>2221</v>
      </c>
      <c r="C421" s="30" t="s">
        <v>2092</v>
      </c>
      <c r="D421" s="52" t="s">
        <v>2094</v>
      </c>
      <c r="E421" s="53">
        <v>0.414994</v>
      </c>
      <c r="F421" s="53">
        <v>0</v>
      </c>
      <c r="G421" s="53">
        <v>0.414994</v>
      </c>
    </row>
    <row r="422" s="37" customFormat="1" customHeight="1" spans="1:7">
      <c r="A422" s="52" t="s">
        <v>1989</v>
      </c>
      <c r="B422" s="52" t="s">
        <v>2221</v>
      </c>
      <c r="C422" s="30" t="s">
        <v>2092</v>
      </c>
      <c r="D422" s="52" t="s">
        <v>2095</v>
      </c>
      <c r="E422" s="53">
        <v>0.276662</v>
      </c>
      <c r="F422" s="53">
        <v>0</v>
      </c>
      <c r="G422" s="53">
        <v>0.276662</v>
      </c>
    </row>
    <row r="423" s="37" customFormat="1" customHeight="1" spans="1:7">
      <c r="A423" s="52" t="s">
        <v>1989</v>
      </c>
      <c r="B423" s="52" t="s">
        <v>2221</v>
      </c>
      <c r="C423" s="30" t="s">
        <v>2092</v>
      </c>
      <c r="D423" s="52" t="s">
        <v>2096</v>
      </c>
      <c r="E423" s="53">
        <v>0.215818</v>
      </c>
      <c r="F423" s="53">
        <v>0</v>
      </c>
      <c r="G423" s="53">
        <v>0.215818</v>
      </c>
    </row>
    <row r="424" s="37" customFormat="1" customHeight="1" spans="1:7">
      <c r="A424" s="52" t="s">
        <v>1989</v>
      </c>
      <c r="B424" s="52" t="s">
        <v>2221</v>
      </c>
      <c r="C424" s="30" t="s">
        <v>2092</v>
      </c>
      <c r="D424" s="52" t="s">
        <v>2097</v>
      </c>
      <c r="E424" s="53">
        <v>0.583704</v>
      </c>
      <c r="F424" s="53">
        <v>0</v>
      </c>
      <c r="G424" s="53">
        <v>0.583704</v>
      </c>
    </row>
    <row r="425" s="37" customFormat="1" customHeight="1" spans="1:7">
      <c r="A425" s="52" t="s">
        <v>1989</v>
      </c>
      <c r="B425" s="52" t="s">
        <v>2221</v>
      </c>
      <c r="C425" s="30" t="s">
        <v>2092</v>
      </c>
      <c r="D425" s="52" t="s">
        <v>2098</v>
      </c>
      <c r="E425" s="53">
        <v>0.518742</v>
      </c>
      <c r="F425" s="53">
        <v>0</v>
      </c>
      <c r="G425" s="53">
        <v>0.518742</v>
      </c>
    </row>
    <row r="426" s="37" customFormat="1" customHeight="1" spans="1:7">
      <c r="A426" s="52" t="s">
        <v>1989</v>
      </c>
      <c r="B426" s="52" t="s">
        <v>2221</v>
      </c>
      <c r="C426" s="30" t="s">
        <v>2092</v>
      </c>
      <c r="D426" s="52" t="s">
        <v>2099</v>
      </c>
      <c r="E426" s="53">
        <v>3.72</v>
      </c>
      <c r="F426" s="53">
        <v>0</v>
      </c>
      <c r="G426" s="53">
        <v>3.72</v>
      </c>
    </row>
    <row r="427" s="37" customFormat="1" customHeight="1" spans="1:7">
      <c r="A427" s="52" t="s">
        <v>1989</v>
      </c>
      <c r="B427" s="52" t="s">
        <v>2221</v>
      </c>
      <c r="C427" s="30" t="s">
        <v>2092</v>
      </c>
      <c r="D427" s="52" t="s">
        <v>2100</v>
      </c>
      <c r="E427" s="53">
        <v>1.56</v>
      </c>
      <c r="F427" s="53">
        <v>0</v>
      </c>
      <c r="G427" s="53">
        <v>1.56</v>
      </c>
    </row>
    <row r="428" s="37" customFormat="1" customHeight="1" spans="1:7">
      <c r="A428" s="52" t="s">
        <v>1989</v>
      </c>
      <c r="B428" s="52" t="s">
        <v>2221</v>
      </c>
      <c r="C428" s="30" t="s">
        <v>2092</v>
      </c>
      <c r="D428" s="52" t="s">
        <v>2104</v>
      </c>
      <c r="E428" s="53">
        <v>0.1</v>
      </c>
      <c r="F428" s="53">
        <v>0</v>
      </c>
      <c r="G428" s="53">
        <v>0.1</v>
      </c>
    </row>
    <row r="429" s="37" customFormat="1" customHeight="1" spans="1:7">
      <c r="A429" s="52" t="s">
        <v>1989</v>
      </c>
      <c r="B429" s="52" t="s">
        <v>2221</v>
      </c>
      <c r="C429" s="30" t="s">
        <v>2092</v>
      </c>
      <c r="D429" s="52" t="s">
        <v>2105</v>
      </c>
      <c r="E429" s="53">
        <v>0.75</v>
      </c>
      <c r="F429" s="53">
        <v>0</v>
      </c>
      <c r="G429" s="53">
        <v>0.75</v>
      </c>
    </row>
    <row r="430" s="37" customFormat="1" customHeight="1" spans="1:7">
      <c r="A430" s="52" t="s">
        <v>1989</v>
      </c>
      <c r="B430" s="52" t="s">
        <v>2221</v>
      </c>
      <c r="C430" s="50" t="s">
        <v>2106</v>
      </c>
      <c r="D430" s="49"/>
      <c r="E430" s="51">
        <v>94.957721</v>
      </c>
      <c r="F430" s="51">
        <v>0</v>
      </c>
      <c r="G430" s="51">
        <v>94.957721</v>
      </c>
    </row>
    <row r="431" s="37" customFormat="1" customHeight="1" spans="1:7">
      <c r="A431" s="52" t="s">
        <v>1989</v>
      </c>
      <c r="B431" s="52" t="s">
        <v>2221</v>
      </c>
      <c r="C431" s="30" t="s">
        <v>2107</v>
      </c>
      <c r="D431" s="52" t="s">
        <v>2108</v>
      </c>
      <c r="E431" s="53">
        <v>19.4568</v>
      </c>
      <c r="F431" s="53">
        <v>0</v>
      </c>
      <c r="G431" s="53">
        <v>19.4568</v>
      </c>
    </row>
    <row r="432" s="37" customFormat="1" customHeight="1" spans="1:7">
      <c r="A432" s="52" t="s">
        <v>1989</v>
      </c>
      <c r="B432" s="52" t="s">
        <v>2221</v>
      </c>
      <c r="C432" s="30" t="s">
        <v>2107</v>
      </c>
      <c r="D432" s="52" t="s">
        <v>2109</v>
      </c>
      <c r="E432" s="53">
        <v>15.126</v>
      </c>
      <c r="F432" s="53">
        <v>0</v>
      </c>
      <c r="G432" s="53">
        <v>15.126</v>
      </c>
    </row>
    <row r="433" s="37" customFormat="1" customHeight="1" spans="1:7">
      <c r="A433" s="52" t="s">
        <v>1989</v>
      </c>
      <c r="B433" s="52" t="s">
        <v>2221</v>
      </c>
      <c r="C433" s="30" t="s">
        <v>2107</v>
      </c>
      <c r="D433" s="52" t="s">
        <v>2111</v>
      </c>
      <c r="E433" s="53">
        <v>1.6214</v>
      </c>
      <c r="F433" s="53">
        <v>0</v>
      </c>
      <c r="G433" s="53">
        <v>1.6214</v>
      </c>
    </row>
    <row r="434" s="37" customFormat="1" customHeight="1" spans="1:7">
      <c r="A434" s="52" t="s">
        <v>1989</v>
      </c>
      <c r="B434" s="52" t="s">
        <v>2221</v>
      </c>
      <c r="C434" s="30" t="s">
        <v>2107</v>
      </c>
      <c r="D434" s="52" t="s">
        <v>2112</v>
      </c>
      <c r="E434" s="53">
        <v>5.240599</v>
      </c>
      <c r="F434" s="53">
        <v>0</v>
      </c>
      <c r="G434" s="53">
        <v>5.240599</v>
      </c>
    </row>
    <row r="435" s="37" customFormat="1" customHeight="1" spans="1:7">
      <c r="A435" s="52" t="s">
        <v>1989</v>
      </c>
      <c r="B435" s="52" t="s">
        <v>2221</v>
      </c>
      <c r="C435" s="30" t="s">
        <v>2107</v>
      </c>
      <c r="D435" s="52" t="s">
        <v>2113</v>
      </c>
      <c r="E435" s="53">
        <v>4.413136</v>
      </c>
      <c r="F435" s="53">
        <v>0</v>
      </c>
      <c r="G435" s="53">
        <v>4.413136</v>
      </c>
    </row>
    <row r="436" s="37" customFormat="1" customHeight="1" spans="1:7">
      <c r="A436" s="52" t="s">
        <v>1989</v>
      </c>
      <c r="B436" s="52" t="s">
        <v>2221</v>
      </c>
      <c r="C436" s="30" t="s">
        <v>2107</v>
      </c>
      <c r="D436" s="52" t="s">
        <v>2114</v>
      </c>
      <c r="E436" s="53">
        <v>0.108613</v>
      </c>
      <c r="F436" s="53">
        <v>0</v>
      </c>
      <c r="G436" s="53">
        <v>0.108613</v>
      </c>
    </row>
    <row r="437" s="37" customFormat="1" customHeight="1" spans="1:7">
      <c r="A437" s="52" t="s">
        <v>1989</v>
      </c>
      <c r="B437" s="52" t="s">
        <v>2221</v>
      </c>
      <c r="C437" s="30" t="s">
        <v>2107</v>
      </c>
      <c r="D437" s="52" t="s">
        <v>2115</v>
      </c>
      <c r="E437" s="53">
        <v>0.181021</v>
      </c>
      <c r="F437" s="53">
        <v>0</v>
      </c>
      <c r="G437" s="53">
        <v>0.181021</v>
      </c>
    </row>
    <row r="438" s="37" customFormat="1" customHeight="1" spans="1:7">
      <c r="A438" s="52" t="s">
        <v>1989</v>
      </c>
      <c r="B438" s="52" t="s">
        <v>2221</v>
      </c>
      <c r="C438" s="30" t="s">
        <v>2107</v>
      </c>
      <c r="D438" s="52" t="s">
        <v>2116</v>
      </c>
      <c r="E438" s="53">
        <v>0.4</v>
      </c>
      <c r="F438" s="53">
        <v>0</v>
      </c>
      <c r="G438" s="53">
        <v>0.4</v>
      </c>
    </row>
    <row r="439" s="37" customFormat="1" customHeight="1" spans="1:7">
      <c r="A439" s="52" t="s">
        <v>1989</v>
      </c>
      <c r="B439" s="52" t="s">
        <v>2221</v>
      </c>
      <c r="C439" s="30" t="s">
        <v>2107</v>
      </c>
      <c r="D439" s="52" t="s">
        <v>2117</v>
      </c>
      <c r="E439" s="53">
        <v>8.826272</v>
      </c>
      <c r="F439" s="53">
        <v>0</v>
      </c>
      <c r="G439" s="53">
        <v>8.826272</v>
      </c>
    </row>
    <row r="440" s="37" customFormat="1" customHeight="1" spans="1:7">
      <c r="A440" s="52" t="s">
        <v>1989</v>
      </c>
      <c r="B440" s="52" t="s">
        <v>2221</v>
      </c>
      <c r="C440" s="30" t="s">
        <v>2107</v>
      </c>
      <c r="D440" s="52" t="s">
        <v>2118</v>
      </c>
      <c r="E440" s="53">
        <v>7.54158</v>
      </c>
      <c r="F440" s="53">
        <v>0</v>
      </c>
      <c r="G440" s="53">
        <v>7.54158</v>
      </c>
    </row>
    <row r="441" s="37" customFormat="1" customHeight="1" spans="1:7">
      <c r="A441" s="52" t="s">
        <v>1989</v>
      </c>
      <c r="B441" s="52" t="s">
        <v>2221</v>
      </c>
      <c r="C441" s="30" t="s">
        <v>2107</v>
      </c>
      <c r="D441" s="52" t="s">
        <v>2120</v>
      </c>
      <c r="E441" s="53">
        <v>4.6</v>
      </c>
      <c r="F441" s="53">
        <v>0</v>
      </c>
      <c r="G441" s="53">
        <v>4.6</v>
      </c>
    </row>
    <row r="442" s="37" customFormat="1" customHeight="1" spans="1:7">
      <c r="A442" s="52" t="s">
        <v>1989</v>
      </c>
      <c r="B442" s="52" t="s">
        <v>2221</v>
      </c>
      <c r="C442" s="30" t="s">
        <v>2107</v>
      </c>
      <c r="D442" s="52" t="s">
        <v>2121</v>
      </c>
      <c r="E442" s="53">
        <v>0.8</v>
      </c>
      <c r="F442" s="53">
        <v>0</v>
      </c>
      <c r="G442" s="53">
        <v>0.8</v>
      </c>
    </row>
    <row r="443" s="37" customFormat="1" customHeight="1" spans="1:7">
      <c r="A443" s="52" t="s">
        <v>1989</v>
      </c>
      <c r="B443" s="52" t="s">
        <v>2221</v>
      </c>
      <c r="C443" s="30" t="s">
        <v>2107</v>
      </c>
      <c r="D443" s="52" t="s">
        <v>2122</v>
      </c>
      <c r="E443" s="53">
        <v>18.96</v>
      </c>
      <c r="F443" s="53">
        <v>0</v>
      </c>
      <c r="G443" s="53">
        <v>18.96</v>
      </c>
    </row>
    <row r="444" s="37" customFormat="1" customHeight="1" spans="1:7">
      <c r="A444" s="52" t="s">
        <v>1989</v>
      </c>
      <c r="B444" s="52" t="s">
        <v>2221</v>
      </c>
      <c r="C444" s="30" t="s">
        <v>2107</v>
      </c>
      <c r="D444" s="52" t="s">
        <v>2123</v>
      </c>
      <c r="E444" s="53">
        <v>7.6823</v>
      </c>
      <c r="F444" s="53">
        <v>0</v>
      </c>
      <c r="G444" s="53">
        <v>7.6823</v>
      </c>
    </row>
    <row r="445" s="37" customFormat="1" customHeight="1" spans="1:7">
      <c r="A445" s="52" t="s">
        <v>1989</v>
      </c>
      <c r="B445" s="49" t="s">
        <v>2222</v>
      </c>
      <c r="C445" s="50"/>
      <c r="D445" s="49"/>
      <c r="E445" s="51">
        <v>111.50835</v>
      </c>
      <c r="F445" s="51">
        <v>0</v>
      </c>
      <c r="G445" s="51">
        <v>111.50835</v>
      </c>
    </row>
    <row r="446" s="37" customFormat="1" customHeight="1" spans="1:7">
      <c r="A446" s="52" t="s">
        <v>1989</v>
      </c>
      <c r="B446" s="52" t="s">
        <v>2223</v>
      </c>
      <c r="C446" s="50" t="s">
        <v>2080</v>
      </c>
      <c r="D446" s="49"/>
      <c r="E446" s="51">
        <v>20</v>
      </c>
      <c r="F446" s="51">
        <v>0</v>
      </c>
      <c r="G446" s="51">
        <v>20</v>
      </c>
    </row>
    <row r="447" s="37" customFormat="1" customHeight="1" spans="1:7">
      <c r="A447" s="52" t="s">
        <v>1989</v>
      </c>
      <c r="B447" s="52" t="s">
        <v>2223</v>
      </c>
      <c r="C447" s="30" t="s">
        <v>2081</v>
      </c>
      <c r="D447" s="52" t="s">
        <v>2224</v>
      </c>
      <c r="E447" s="53">
        <v>20</v>
      </c>
      <c r="F447" s="53">
        <v>0</v>
      </c>
      <c r="G447" s="53">
        <v>20</v>
      </c>
    </row>
    <row r="448" s="37" customFormat="1" customHeight="1" spans="1:7">
      <c r="A448" s="52" t="s">
        <v>1989</v>
      </c>
      <c r="B448" s="52" t="s">
        <v>2223</v>
      </c>
      <c r="C448" s="50" t="s">
        <v>2091</v>
      </c>
      <c r="D448" s="49"/>
      <c r="E448" s="51">
        <v>12.211712</v>
      </c>
      <c r="F448" s="51">
        <v>0</v>
      </c>
      <c r="G448" s="51">
        <v>12.211712</v>
      </c>
    </row>
    <row r="449" s="37" customFormat="1" customHeight="1" spans="1:7">
      <c r="A449" s="52" t="s">
        <v>1989</v>
      </c>
      <c r="B449" s="52" t="s">
        <v>2223</v>
      </c>
      <c r="C449" s="30" t="s">
        <v>2092</v>
      </c>
      <c r="D449" s="52" t="s">
        <v>2126</v>
      </c>
      <c r="E449" s="53">
        <v>9.8</v>
      </c>
      <c r="F449" s="53">
        <v>0</v>
      </c>
      <c r="G449" s="53">
        <v>9.8</v>
      </c>
    </row>
    <row r="450" s="37" customFormat="1" customHeight="1" spans="1:7">
      <c r="A450" s="52" t="s">
        <v>1989</v>
      </c>
      <c r="B450" s="52" t="s">
        <v>2223</v>
      </c>
      <c r="C450" s="30" t="s">
        <v>2092</v>
      </c>
      <c r="D450" s="52" t="s">
        <v>2127</v>
      </c>
      <c r="E450" s="53">
        <v>0.418982</v>
      </c>
      <c r="F450" s="53">
        <v>0</v>
      </c>
      <c r="G450" s="53">
        <v>0.418982</v>
      </c>
    </row>
    <row r="451" s="37" customFormat="1" customHeight="1" spans="1:7">
      <c r="A451" s="52" t="s">
        <v>1989</v>
      </c>
      <c r="B451" s="52" t="s">
        <v>2223</v>
      </c>
      <c r="C451" s="30" t="s">
        <v>2092</v>
      </c>
      <c r="D451" s="52" t="s">
        <v>2128</v>
      </c>
      <c r="E451" s="53">
        <v>0.279322</v>
      </c>
      <c r="F451" s="53">
        <v>0</v>
      </c>
      <c r="G451" s="53">
        <v>0.279322</v>
      </c>
    </row>
    <row r="452" s="37" customFormat="1" customHeight="1" spans="1:7">
      <c r="A452" s="52" t="s">
        <v>1989</v>
      </c>
      <c r="B452" s="52" t="s">
        <v>2223</v>
      </c>
      <c r="C452" s="30" t="s">
        <v>2092</v>
      </c>
      <c r="D452" s="52" t="s">
        <v>2129</v>
      </c>
      <c r="E452" s="53">
        <v>0.58968</v>
      </c>
      <c r="F452" s="53">
        <v>0</v>
      </c>
      <c r="G452" s="53">
        <v>0.58968</v>
      </c>
    </row>
    <row r="453" s="37" customFormat="1" customHeight="1" spans="1:7">
      <c r="A453" s="52" t="s">
        <v>1989</v>
      </c>
      <c r="B453" s="52" t="s">
        <v>2223</v>
      </c>
      <c r="C453" s="30" t="s">
        <v>2092</v>
      </c>
      <c r="D453" s="52" t="s">
        <v>2130</v>
      </c>
      <c r="E453" s="53">
        <v>0.523728</v>
      </c>
      <c r="F453" s="53">
        <v>0</v>
      </c>
      <c r="G453" s="53">
        <v>0.523728</v>
      </c>
    </row>
    <row r="454" s="37" customFormat="1" customHeight="1" spans="1:7">
      <c r="A454" s="52" t="s">
        <v>1989</v>
      </c>
      <c r="B454" s="52" t="s">
        <v>2223</v>
      </c>
      <c r="C454" s="30" t="s">
        <v>2092</v>
      </c>
      <c r="D454" s="52" t="s">
        <v>2105</v>
      </c>
      <c r="E454" s="53">
        <v>0.6</v>
      </c>
      <c r="F454" s="53">
        <v>0</v>
      </c>
      <c r="G454" s="53">
        <v>0.6</v>
      </c>
    </row>
    <row r="455" s="37" customFormat="1" customHeight="1" spans="1:7">
      <c r="A455" s="52" t="s">
        <v>1989</v>
      </c>
      <c r="B455" s="52" t="s">
        <v>2223</v>
      </c>
      <c r="C455" s="50" t="s">
        <v>2106</v>
      </c>
      <c r="D455" s="49"/>
      <c r="E455" s="51">
        <v>79.296638</v>
      </c>
      <c r="F455" s="51">
        <v>0</v>
      </c>
      <c r="G455" s="51">
        <v>79.296638</v>
      </c>
    </row>
    <row r="456" s="37" customFormat="1" customHeight="1" spans="1:7">
      <c r="A456" s="52" t="s">
        <v>1989</v>
      </c>
      <c r="B456" s="52" t="s">
        <v>2223</v>
      </c>
      <c r="C456" s="30" t="s">
        <v>2107</v>
      </c>
      <c r="D456" s="52" t="s">
        <v>2131</v>
      </c>
      <c r="E456" s="53">
        <v>19.656</v>
      </c>
      <c r="F456" s="53">
        <v>0</v>
      </c>
      <c r="G456" s="53">
        <v>19.656</v>
      </c>
    </row>
    <row r="457" s="37" customFormat="1" customHeight="1" spans="1:7">
      <c r="A457" s="52" t="s">
        <v>1989</v>
      </c>
      <c r="B457" s="52" t="s">
        <v>2223</v>
      </c>
      <c r="C457" s="30" t="s">
        <v>2107</v>
      </c>
      <c r="D457" s="52" t="s">
        <v>2132</v>
      </c>
      <c r="E457" s="53">
        <v>0.6192</v>
      </c>
      <c r="F457" s="53">
        <v>0</v>
      </c>
      <c r="G457" s="53">
        <v>0.6192</v>
      </c>
    </row>
    <row r="458" s="37" customFormat="1" customHeight="1" spans="1:7">
      <c r="A458" s="52" t="s">
        <v>1989</v>
      </c>
      <c r="B458" s="52" t="s">
        <v>2223</v>
      </c>
      <c r="C458" s="30" t="s">
        <v>2107</v>
      </c>
      <c r="D458" s="52" t="s">
        <v>2134</v>
      </c>
      <c r="E458" s="53">
        <v>10.272</v>
      </c>
      <c r="F458" s="53">
        <v>0</v>
      </c>
      <c r="G458" s="53">
        <v>10.272</v>
      </c>
    </row>
    <row r="459" s="37" customFormat="1" customHeight="1" spans="1:7">
      <c r="A459" s="52" t="s">
        <v>1989</v>
      </c>
      <c r="B459" s="52" t="s">
        <v>2223</v>
      </c>
      <c r="C459" s="30" t="s">
        <v>2107</v>
      </c>
      <c r="D459" s="52" t="s">
        <v>2135</v>
      </c>
      <c r="E459" s="53">
        <v>16.9572</v>
      </c>
      <c r="F459" s="53">
        <v>0</v>
      </c>
      <c r="G459" s="53">
        <v>16.9572</v>
      </c>
    </row>
    <row r="460" s="37" customFormat="1" customHeight="1" spans="1:7">
      <c r="A460" s="52" t="s">
        <v>1989</v>
      </c>
      <c r="B460" s="52" t="s">
        <v>2223</v>
      </c>
      <c r="C460" s="30" t="s">
        <v>2107</v>
      </c>
      <c r="D460" s="52" t="s">
        <v>2136</v>
      </c>
      <c r="E460" s="53">
        <v>4.368</v>
      </c>
      <c r="F460" s="53">
        <v>0</v>
      </c>
      <c r="G460" s="53">
        <v>4.368</v>
      </c>
    </row>
    <row r="461" s="37" customFormat="1" customHeight="1" spans="1:7">
      <c r="A461" s="52" t="s">
        <v>1989</v>
      </c>
      <c r="B461" s="52" t="s">
        <v>2223</v>
      </c>
      <c r="C461" s="30" t="s">
        <v>2107</v>
      </c>
      <c r="D461" s="52" t="s">
        <v>2137</v>
      </c>
      <c r="E461" s="53">
        <v>8.299584</v>
      </c>
      <c r="F461" s="53">
        <v>0</v>
      </c>
      <c r="G461" s="53">
        <v>8.299584</v>
      </c>
    </row>
    <row r="462" s="37" customFormat="1" customHeight="1" spans="1:7">
      <c r="A462" s="52" t="s">
        <v>1989</v>
      </c>
      <c r="B462" s="52" t="s">
        <v>2223</v>
      </c>
      <c r="C462" s="30" t="s">
        <v>2107</v>
      </c>
      <c r="D462" s="52" t="s">
        <v>2138</v>
      </c>
      <c r="E462" s="53">
        <v>3.316944</v>
      </c>
      <c r="F462" s="53">
        <v>0</v>
      </c>
      <c r="G462" s="53">
        <v>3.316944</v>
      </c>
    </row>
    <row r="463" s="37" customFormat="1" customHeight="1" spans="1:7">
      <c r="A463" s="52" t="s">
        <v>1989</v>
      </c>
      <c r="B463" s="52" t="s">
        <v>2223</v>
      </c>
      <c r="C463" s="30" t="s">
        <v>2107</v>
      </c>
      <c r="D463" s="52" t="s">
        <v>2139</v>
      </c>
      <c r="E463" s="53">
        <v>0.104746</v>
      </c>
      <c r="F463" s="53">
        <v>0</v>
      </c>
      <c r="G463" s="53">
        <v>0.104746</v>
      </c>
    </row>
    <row r="464" s="37" customFormat="1" customHeight="1" spans="1:7">
      <c r="A464" s="52" t="s">
        <v>1989</v>
      </c>
      <c r="B464" s="52" t="s">
        <v>2223</v>
      </c>
      <c r="C464" s="30" t="s">
        <v>2107</v>
      </c>
      <c r="D464" s="52" t="s">
        <v>2140</v>
      </c>
      <c r="E464" s="53">
        <v>0.174576</v>
      </c>
      <c r="F464" s="53">
        <v>0</v>
      </c>
      <c r="G464" s="53">
        <v>0.174576</v>
      </c>
    </row>
    <row r="465" s="37" customFormat="1" customHeight="1" spans="1:7">
      <c r="A465" s="52" t="s">
        <v>1989</v>
      </c>
      <c r="B465" s="52" t="s">
        <v>2223</v>
      </c>
      <c r="C465" s="30" t="s">
        <v>2107</v>
      </c>
      <c r="D465" s="52" t="s">
        <v>2141</v>
      </c>
      <c r="E465" s="53">
        <v>4.189824</v>
      </c>
      <c r="F465" s="53">
        <v>0</v>
      </c>
      <c r="G465" s="53">
        <v>4.189824</v>
      </c>
    </row>
    <row r="466" s="37" customFormat="1" customHeight="1" spans="1:7">
      <c r="A466" s="52" t="s">
        <v>1989</v>
      </c>
      <c r="B466" s="52" t="s">
        <v>2223</v>
      </c>
      <c r="C466" s="30" t="s">
        <v>2107</v>
      </c>
      <c r="D466" s="52" t="s">
        <v>2142</v>
      </c>
      <c r="E466" s="53">
        <v>4.149792</v>
      </c>
      <c r="F466" s="53">
        <v>0</v>
      </c>
      <c r="G466" s="53">
        <v>4.149792</v>
      </c>
    </row>
    <row r="467" s="37" customFormat="1" customHeight="1" spans="1:7">
      <c r="A467" s="52" t="s">
        <v>1989</v>
      </c>
      <c r="B467" s="52" t="s">
        <v>2223</v>
      </c>
      <c r="C467" s="30" t="s">
        <v>2107</v>
      </c>
      <c r="D467" s="52" t="s">
        <v>2143</v>
      </c>
      <c r="E467" s="53">
        <v>6.2433</v>
      </c>
      <c r="F467" s="53">
        <v>0</v>
      </c>
      <c r="G467" s="53">
        <v>6.2433</v>
      </c>
    </row>
    <row r="468" s="37" customFormat="1" customHeight="1" spans="1:7">
      <c r="A468" s="52" t="s">
        <v>1989</v>
      </c>
      <c r="B468" s="52" t="s">
        <v>2223</v>
      </c>
      <c r="C468" s="30" t="s">
        <v>2107</v>
      </c>
      <c r="D468" s="52" t="s">
        <v>2144</v>
      </c>
      <c r="E468" s="53">
        <v>0.64</v>
      </c>
      <c r="F468" s="53">
        <v>0</v>
      </c>
      <c r="G468" s="53">
        <v>0.64</v>
      </c>
    </row>
    <row r="469" s="37" customFormat="1" customHeight="1" spans="1:7">
      <c r="A469" s="52" t="s">
        <v>1989</v>
      </c>
      <c r="B469" s="52" t="s">
        <v>2223</v>
      </c>
      <c r="C469" s="30" t="s">
        <v>2107</v>
      </c>
      <c r="D469" s="52" t="s">
        <v>2145</v>
      </c>
      <c r="E469" s="53">
        <v>0.305472</v>
      </c>
      <c r="F469" s="53">
        <v>0</v>
      </c>
      <c r="G469" s="53">
        <v>0.305472</v>
      </c>
    </row>
    <row r="470" s="37" customFormat="1" customHeight="1" spans="1:7">
      <c r="A470" s="49" t="s">
        <v>2225</v>
      </c>
      <c r="B470" s="49"/>
      <c r="C470" s="50"/>
      <c r="D470" s="49"/>
      <c r="E470" s="51">
        <v>1023.443386</v>
      </c>
      <c r="F470" s="51">
        <v>0</v>
      </c>
      <c r="G470" s="51">
        <v>1023.443386</v>
      </c>
    </row>
    <row r="471" s="37" customFormat="1" customHeight="1" spans="1:7">
      <c r="A471" s="52" t="s">
        <v>1990</v>
      </c>
      <c r="B471" s="49" t="s">
        <v>2226</v>
      </c>
      <c r="C471" s="50"/>
      <c r="D471" s="49"/>
      <c r="E471" s="51">
        <v>885.337764</v>
      </c>
      <c r="F471" s="51">
        <v>0</v>
      </c>
      <c r="G471" s="51">
        <v>885.337764</v>
      </c>
    </row>
    <row r="472" s="37" customFormat="1" customHeight="1" spans="1:7">
      <c r="A472" s="52" t="s">
        <v>1990</v>
      </c>
      <c r="B472" s="52" t="s">
        <v>2227</v>
      </c>
      <c r="C472" s="50" t="s">
        <v>2080</v>
      </c>
      <c r="D472" s="49"/>
      <c r="E472" s="51">
        <v>532.98</v>
      </c>
      <c r="F472" s="51">
        <v>0</v>
      </c>
      <c r="G472" s="51">
        <v>532.98</v>
      </c>
    </row>
    <row r="473" s="37" customFormat="1" customHeight="1" spans="1:7">
      <c r="A473" s="52" t="s">
        <v>1990</v>
      </c>
      <c r="B473" s="52" t="s">
        <v>2227</v>
      </c>
      <c r="C473" s="30" t="s">
        <v>2081</v>
      </c>
      <c r="D473" s="52" t="s">
        <v>2228</v>
      </c>
      <c r="E473" s="53">
        <v>10.13</v>
      </c>
      <c r="F473" s="53">
        <v>0</v>
      </c>
      <c r="G473" s="53">
        <v>10.13</v>
      </c>
    </row>
    <row r="474" s="37" customFormat="1" customHeight="1" spans="1:7">
      <c r="A474" s="52" t="s">
        <v>1990</v>
      </c>
      <c r="B474" s="52" t="s">
        <v>2227</v>
      </c>
      <c r="C474" s="30" t="s">
        <v>2081</v>
      </c>
      <c r="D474" s="52" t="s">
        <v>2229</v>
      </c>
      <c r="E474" s="53">
        <v>220</v>
      </c>
      <c r="F474" s="53">
        <v>0</v>
      </c>
      <c r="G474" s="53">
        <v>220</v>
      </c>
    </row>
    <row r="475" s="37" customFormat="1" customHeight="1" spans="1:7">
      <c r="A475" s="52" t="s">
        <v>1990</v>
      </c>
      <c r="B475" s="52" t="s">
        <v>2227</v>
      </c>
      <c r="C475" s="30" t="s">
        <v>2081</v>
      </c>
      <c r="D475" s="52" t="s">
        <v>2230</v>
      </c>
      <c r="E475" s="53">
        <v>5</v>
      </c>
      <c r="F475" s="53">
        <v>0</v>
      </c>
      <c r="G475" s="53">
        <v>5</v>
      </c>
    </row>
    <row r="476" s="37" customFormat="1" customHeight="1" spans="1:7">
      <c r="A476" s="52" t="s">
        <v>1990</v>
      </c>
      <c r="B476" s="52" t="s">
        <v>2227</v>
      </c>
      <c r="C476" s="30" t="s">
        <v>2081</v>
      </c>
      <c r="D476" s="52" t="s">
        <v>2231</v>
      </c>
      <c r="E476" s="53">
        <v>5</v>
      </c>
      <c r="F476" s="53">
        <v>0</v>
      </c>
      <c r="G476" s="53">
        <v>5</v>
      </c>
    </row>
    <row r="477" s="37" customFormat="1" customHeight="1" spans="1:7">
      <c r="A477" s="52" t="s">
        <v>1990</v>
      </c>
      <c r="B477" s="52" t="s">
        <v>2227</v>
      </c>
      <c r="C477" s="30" t="s">
        <v>2081</v>
      </c>
      <c r="D477" s="52" t="s">
        <v>2232</v>
      </c>
      <c r="E477" s="53">
        <v>60</v>
      </c>
      <c r="F477" s="53">
        <v>0</v>
      </c>
      <c r="G477" s="53">
        <v>60</v>
      </c>
    </row>
    <row r="478" s="37" customFormat="1" customHeight="1" spans="1:7">
      <c r="A478" s="52" t="s">
        <v>1990</v>
      </c>
      <c r="B478" s="52" t="s">
        <v>2227</v>
      </c>
      <c r="C478" s="30" t="s">
        <v>2081</v>
      </c>
      <c r="D478" s="52" t="s">
        <v>2233</v>
      </c>
      <c r="E478" s="53">
        <v>21.85</v>
      </c>
      <c r="F478" s="53">
        <v>0</v>
      </c>
      <c r="G478" s="53">
        <v>21.85</v>
      </c>
    </row>
    <row r="479" s="37" customFormat="1" customHeight="1" spans="1:7">
      <c r="A479" s="52" t="s">
        <v>1990</v>
      </c>
      <c r="B479" s="52" t="s">
        <v>2227</v>
      </c>
      <c r="C479" s="30" t="s">
        <v>2081</v>
      </c>
      <c r="D479" s="52" t="s">
        <v>2234</v>
      </c>
      <c r="E479" s="53">
        <v>35.4</v>
      </c>
      <c r="F479" s="53">
        <v>0</v>
      </c>
      <c r="G479" s="53">
        <v>35.4</v>
      </c>
    </row>
    <row r="480" s="37" customFormat="1" customHeight="1" spans="1:7">
      <c r="A480" s="52" t="s">
        <v>1990</v>
      </c>
      <c r="B480" s="52" t="s">
        <v>2227</v>
      </c>
      <c r="C480" s="30" t="s">
        <v>2081</v>
      </c>
      <c r="D480" s="52" t="s">
        <v>2235</v>
      </c>
      <c r="E480" s="53">
        <v>21</v>
      </c>
      <c r="F480" s="53">
        <v>0</v>
      </c>
      <c r="G480" s="53">
        <v>21</v>
      </c>
    </row>
    <row r="481" s="36" customFormat="1" customHeight="1" spans="1:7">
      <c r="A481" s="52" t="s">
        <v>1990</v>
      </c>
      <c r="B481" s="52" t="s">
        <v>2227</v>
      </c>
      <c r="C481" s="30" t="s">
        <v>2081</v>
      </c>
      <c r="D481" s="52" t="s">
        <v>2236</v>
      </c>
      <c r="E481" s="53">
        <v>15</v>
      </c>
      <c r="F481" s="53">
        <v>0</v>
      </c>
      <c r="G481" s="53">
        <v>15</v>
      </c>
    </row>
    <row r="482" s="37" customFormat="1" customHeight="1" spans="1:7">
      <c r="A482" s="52" t="s">
        <v>1990</v>
      </c>
      <c r="B482" s="52" t="s">
        <v>2227</v>
      </c>
      <c r="C482" s="30" t="s">
        <v>2081</v>
      </c>
      <c r="D482" s="52" t="s">
        <v>2237</v>
      </c>
      <c r="E482" s="53">
        <v>7</v>
      </c>
      <c r="F482" s="53">
        <v>0</v>
      </c>
      <c r="G482" s="53">
        <v>7</v>
      </c>
    </row>
    <row r="483" s="37" customFormat="1" customHeight="1" spans="1:7">
      <c r="A483" s="52" t="s">
        <v>1990</v>
      </c>
      <c r="B483" s="52" t="s">
        <v>2227</v>
      </c>
      <c r="C483" s="30" t="s">
        <v>2081</v>
      </c>
      <c r="D483" s="52" t="s">
        <v>2238</v>
      </c>
      <c r="E483" s="53">
        <v>39.2</v>
      </c>
      <c r="F483" s="53">
        <v>0</v>
      </c>
      <c r="G483" s="53">
        <v>39.2</v>
      </c>
    </row>
    <row r="484" s="37" customFormat="1" customHeight="1" spans="1:7">
      <c r="A484" s="52" t="s">
        <v>1990</v>
      </c>
      <c r="B484" s="52" t="s">
        <v>2227</v>
      </c>
      <c r="C484" s="30" t="s">
        <v>2081</v>
      </c>
      <c r="D484" s="52" t="s">
        <v>2239</v>
      </c>
      <c r="E484" s="53">
        <v>12.4</v>
      </c>
      <c r="F484" s="53">
        <v>0</v>
      </c>
      <c r="G484" s="53">
        <v>12.4</v>
      </c>
    </row>
    <row r="485" s="37" customFormat="1" customHeight="1" spans="1:7">
      <c r="A485" s="52" t="s">
        <v>1990</v>
      </c>
      <c r="B485" s="52" t="s">
        <v>2227</v>
      </c>
      <c r="C485" s="30" t="s">
        <v>2081</v>
      </c>
      <c r="D485" s="52" t="s">
        <v>2240</v>
      </c>
      <c r="E485" s="53">
        <v>20</v>
      </c>
      <c r="F485" s="53">
        <v>0</v>
      </c>
      <c r="G485" s="53">
        <v>20</v>
      </c>
    </row>
    <row r="486" s="37" customFormat="1" customHeight="1" spans="1:7">
      <c r="A486" s="52" t="s">
        <v>1990</v>
      </c>
      <c r="B486" s="52" t="s">
        <v>2227</v>
      </c>
      <c r="C486" s="30" t="s">
        <v>2081</v>
      </c>
      <c r="D486" s="52" t="s">
        <v>2241</v>
      </c>
      <c r="E486" s="53">
        <v>3</v>
      </c>
      <c r="F486" s="53">
        <v>0</v>
      </c>
      <c r="G486" s="53">
        <v>3</v>
      </c>
    </row>
    <row r="487" s="37" customFormat="1" customHeight="1" spans="1:7">
      <c r="A487" s="52" t="s">
        <v>1990</v>
      </c>
      <c r="B487" s="52" t="s">
        <v>2227</v>
      </c>
      <c r="C487" s="30" t="s">
        <v>2081</v>
      </c>
      <c r="D487" s="52" t="s">
        <v>2242</v>
      </c>
      <c r="E487" s="53">
        <v>4</v>
      </c>
      <c r="F487" s="53">
        <v>0</v>
      </c>
      <c r="G487" s="53">
        <v>4</v>
      </c>
    </row>
    <row r="488" s="37" customFormat="1" customHeight="1" spans="1:7">
      <c r="A488" s="52" t="s">
        <v>1990</v>
      </c>
      <c r="B488" s="52" t="s">
        <v>2227</v>
      </c>
      <c r="C488" s="30" t="s">
        <v>2081</v>
      </c>
      <c r="D488" s="52" t="s">
        <v>2243</v>
      </c>
      <c r="E488" s="53">
        <v>50</v>
      </c>
      <c r="F488" s="53">
        <v>0</v>
      </c>
      <c r="G488" s="53">
        <v>50</v>
      </c>
    </row>
    <row r="489" s="37" customFormat="1" customHeight="1" spans="1:7">
      <c r="A489" s="52" t="s">
        <v>1990</v>
      </c>
      <c r="B489" s="52" t="s">
        <v>2227</v>
      </c>
      <c r="C489" s="30" t="s">
        <v>2081</v>
      </c>
      <c r="D489" s="52" t="s">
        <v>2244</v>
      </c>
      <c r="E489" s="53">
        <v>4</v>
      </c>
      <c r="F489" s="53">
        <v>0</v>
      </c>
      <c r="G489" s="53">
        <v>4</v>
      </c>
    </row>
    <row r="490" s="37" customFormat="1" customHeight="1" spans="1:7">
      <c r="A490" s="52" t="s">
        <v>1990</v>
      </c>
      <c r="B490" s="52" t="s">
        <v>2227</v>
      </c>
      <c r="C490" s="50" t="s">
        <v>2091</v>
      </c>
      <c r="D490" s="49"/>
      <c r="E490" s="51">
        <v>63.900037</v>
      </c>
      <c r="F490" s="51">
        <v>0</v>
      </c>
      <c r="G490" s="51">
        <v>63.900037</v>
      </c>
    </row>
    <row r="491" s="37" customFormat="1" customHeight="1" spans="1:7">
      <c r="A491" s="52" t="s">
        <v>1990</v>
      </c>
      <c r="B491" s="52" t="s">
        <v>2227</v>
      </c>
      <c r="C491" s="30" t="s">
        <v>2092</v>
      </c>
      <c r="D491" s="52" t="s">
        <v>2093</v>
      </c>
      <c r="E491" s="53">
        <v>30.6</v>
      </c>
      <c r="F491" s="53">
        <v>0</v>
      </c>
      <c r="G491" s="53">
        <v>30.6</v>
      </c>
    </row>
    <row r="492" s="37" customFormat="1" customHeight="1" spans="1:7">
      <c r="A492" s="52" t="s">
        <v>1990</v>
      </c>
      <c r="B492" s="52" t="s">
        <v>2227</v>
      </c>
      <c r="C492" s="30" t="s">
        <v>2092</v>
      </c>
      <c r="D492" s="52" t="s">
        <v>2094</v>
      </c>
      <c r="E492" s="53">
        <v>1.327536</v>
      </c>
      <c r="F492" s="53">
        <v>0</v>
      </c>
      <c r="G492" s="53">
        <v>1.327536</v>
      </c>
    </row>
    <row r="493" s="37" customFormat="1" customHeight="1" spans="1:7">
      <c r="A493" s="52" t="s">
        <v>1990</v>
      </c>
      <c r="B493" s="52" t="s">
        <v>2227</v>
      </c>
      <c r="C493" s="30" t="s">
        <v>2092</v>
      </c>
      <c r="D493" s="52" t="s">
        <v>2095</v>
      </c>
      <c r="E493" s="53">
        <v>0.885024</v>
      </c>
      <c r="F493" s="53">
        <v>0</v>
      </c>
      <c r="G493" s="53">
        <v>0.885024</v>
      </c>
    </row>
    <row r="494" s="37" customFormat="1" customHeight="1" spans="1:7">
      <c r="A494" s="52" t="s">
        <v>1990</v>
      </c>
      <c r="B494" s="52" t="s">
        <v>2227</v>
      </c>
      <c r="C494" s="30" t="s">
        <v>2092</v>
      </c>
      <c r="D494" s="52" t="s">
        <v>2096</v>
      </c>
      <c r="E494" s="53">
        <v>0.354385</v>
      </c>
      <c r="F494" s="53">
        <v>0</v>
      </c>
      <c r="G494" s="53">
        <v>0.354385</v>
      </c>
    </row>
    <row r="495" s="37" customFormat="1" customHeight="1" spans="1:7">
      <c r="A495" s="52" t="s">
        <v>1990</v>
      </c>
      <c r="B495" s="52" t="s">
        <v>2227</v>
      </c>
      <c r="C495" s="30" t="s">
        <v>2092</v>
      </c>
      <c r="D495" s="52" t="s">
        <v>2097</v>
      </c>
      <c r="E495" s="53">
        <v>2.019672</v>
      </c>
      <c r="F495" s="53">
        <v>0</v>
      </c>
      <c r="G495" s="53">
        <v>2.019672</v>
      </c>
    </row>
    <row r="496" s="37" customFormat="1" customHeight="1" spans="1:7">
      <c r="A496" s="52" t="s">
        <v>1990</v>
      </c>
      <c r="B496" s="52" t="s">
        <v>2227</v>
      </c>
      <c r="C496" s="30" t="s">
        <v>2092</v>
      </c>
      <c r="D496" s="52" t="s">
        <v>2098</v>
      </c>
      <c r="E496" s="53">
        <v>1.65942</v>
      </c>
      <c r="F496" s="53">
        <v>0</v>
      </c>
      <c r="G496" s="53">
        <v>1.65942</v>
      </c>
    </row>
    <row r="497" s="37" customFormat="1" customHeight="1" spans="1:7">
      <c r="A497" s="52" t="s">
        <v>1990</v>
      </c>
      <c r="B497" s="52" t="s">
        <v>2227</v>
      </c>
      <c r="C497" s="30" t="s">
        <v>2092</v>
      </c>
      <c r="D497" s="52" t="s">
        <v>2099</v>
      </c>
      <c r="E497" s="53">
        <v>12.012</v>
      </c>
      <c r="F497" s="53">
        <v>0</v>
      </c>
      <c r="G497" s="53">
        <v>12.012</v>
      </c>
    </row>
    <row r="498" s="37" customFormat="1" customHeight="1" spans="1:7">
      <c r="A498" s="52" t="s">
        <v>1990</v>
      </c>
      <c r="B498" s="52" t="s">
        <v>2227</v>
      </c>
      <c r="C498" s="30" t="s">
        <v>2092</v>
      </c>
      <c r="D498" s="52" t="s">
        <v>2100</v>
      </c>
      <c r="E498" s="53">
        <v>3.792</v>
      </c>
      <c r="F498" s="53">
        <v>0</v>
      </c>
      <c r="G498" s="53">
        <v>3.792</v>
      </c>
    </row>
    <row r="499" s="37" customFormat="1" customHeight="1" spans="1:7">
      <c r="A499" s="52" t="s">
        <v>1990</v>
      </c>
      <c r="B499" s="52" t="s">
        <v>2227</v>
      </c>
      <c r="C499" s="30" t="s">
        <v>2092</v>
      </c>
      <c r="D499" s="52" t="s">
        <v>2102</v>
      </c>
      <c r="E499" s="53">
        <v>3.5</v>
      </c>
      <c r="F499" s="53">
        <v>0</v>
      </c>
      <c r="G499" s="53">
        <v>3.5</v>
      </c>
    </row>
    <row r="500" s="37" customFormat="1" customHeight="1" spans="1:7">
      <c r="A500" s="52" t="s">
        <v>1990</v>
      </c>
      <c r="B500" s="52" t="s">
        <v>2227</v>
      </c>
      <c r="C500" s="30" t="s">
        <v>2092</v>
      </c>
      <c r="D500" s="52" t="s">
        <v>2103</v>
      </c>
      <c r="E500" s="53">
        <v>5.75</v>
      </c>
      <c r="F500" s="53">
        <v>0</v>
      </c>
      <c r="G500" s="53">
        <v>5.75</v>
      </c>
    </row>
    <row r="501" s="37" customFormat="1" customHeight="1" spans="1:7">
      <c r="A501" s="52" t="s">
        <v>1990</v>
      </c>
      <c r="B501" s="52" t="s">
        <v>2227</v>
      </c>
      <c r="C501" s="30" t="s">
        <v>2092</v>
      </c>
      <c r="D501" s="52" t="s">
        <v>2104</v>
      </c>
      <c r="E501" s="53">
        <v>0.2</v>
      </c>
      <c r="F501" s="53">
        <v>0</v>
      </c>
      <c r="G501" s="53">
        <v>0.2</v>
      </c>
    </row>
    <row r="502" s="37" customFormat="1" customHeight="1" spans="1:7">
      <c r="A502" s="52" t="s">
        <v>1990</v>
      </c>
      <c r="B502" s="52" t="s">
        <v>2227</v>
      </c>
      <c r="C502" s="30" t="s">
        <v>2092</v>
      </c>
      <c r="D502" s="52" t="s">
        <v>2105</v>
      </c>
      <c r="E502" s="53">
        <v>1.8</v>
      </c>
      <c r="F502" s="53">
        <v>0</v>
      </c>
      <c r="G502" s="53">
        <v>1.8</v>
      </c>
    </row>
    <row r="503" s="37" customFormat="1" customHeight="1" spans="1:7">
      <c r="A503" s="52" t="s">
        <v>1990</v>
      </c>
      <c r="B503" s="52" t="s">
        <v>2227</v>
      </c>
      <c r="C503" s="50" t="s">
        <v>2106</v>
      </c>
      <c r="D503" s="49"/>
      <c r="E503" s="51">
        <v>288.457727</v>
      </c>
      <c r="F503" s="51">
        <v>0</v>
      </c>
      <c r="G503" s="51">
        <v>288.457727</v>
      </c>
    </row>
    <row r="504" s="37" customFormat="1" customHeight="1" spans="1:7">
      <c r="A504" s="52" t="s">
        <v>1990</v>
      </c>
      <c r="B504" s="52" t="s">
        <v>2227</v>
      </c>
      <c r="C504" s="30" t="s">
        <v>2107</v>
      </c>
      <c r="D504" s="52" t="s">
        <v>2108</v>
      </c>
      <c r="E504" s="53">
        <v>67.3224</v>
      </c>
      <c r="F504" s="53">
        <v>0</v>
      </c>
      <c r="G504" s="53">
        <v>67.3224</v>
      </c>
    </row>
    <row r="505" s="37" customFormat="1" customHeight="1" spans="1:7">
      <c r="A505" s="52" t="s">
        <v>1990</v>
      </c>
      <c r="B505" s="52" t="s">
        <v>2227</v>
      </c>
      <c r="C505" s="30" t="s">
        <v>2107</v>
      </c>
      <c r="D505" s="52" t="s">
        <v>2109</v>
      </c>
      <c r="E505" s="53">
        <v>43.3056</v>
      </c>
      <c r="F505" s="53">
        <v>0</v>
      </c>
      <c r="G505" s="53">
        <v>43.3056</v>
      </c>
    </row>
    <row r="506" s="37" customFormat="1" customHeight="1" spans="1:7">
      <c r="A506" s="52" t="s">
        <v>1990</v>
      </c>
      <c r="B506" s="52" t="s">
        <v>2227</v>
      </c>
      <c r="C506" s="30" t="s">
        <v>2107</v>
      </c>
      <c r="D506" s="52" t="s">
        <v>2111</v>
      </c>
      <c r="E506" s="53">
        <v>5.6102</v>
      </c>
      <c r="F506" s="53">
        <v>0</v>
      </c>
      <c r="G506" s="53">
        <v>5.6102</v>
      </c>
    </row>
    <row r="507" s="37" customFormat="1" customHeight="1" spans="1:7">
      <c r="A507" s="52" t="s">
        <v>1990</v>
      </c>
      <c r="B507" s="52" t="s">
        <v>2227</v>
      </c>
      <c r="C507" s="30" t="s">
        <v>2107</v>
      </c>
      <c r="D507" s="52" t="s">
        <v>2112</v>
      </c>
      <c r="E507" s="53">
        <v>16.503229</v>
      </c>
      <c r="F507" s="53">
        <v>0</v>
      </c>
      <c r="G507" s="53">
        <v>16.503229</v>
      </c>
    </row>
    <row r="508" s="37" customFormat="1" customHeight="1" spans="1:7">
      <c r="A508" s="52" t="s">
        <v>1990</v>
      </c>
      <c r="B508" s="52" t="s">
        <v>2227</v>
      </c>
      <c r="C508" s="30" t="s">
        <v>2107</v>
      </c>
      <c r="D508" s="52" t="s">
        <v>2113</v>
      </c>
      <c r="E508" s="53">
        <v>13.897456</v>
      </c>
      <c r="F508" s="53">
        <v>0</v>
      </c>
      <c r="G508" s="53">
        <v>13.897456</v>
      </c>
    </row>
    <row r="509" s="37" customFormat="1" customHeight="1" spans="1:7">
      <c r="A509" s="52" t="s">
        <v>1990</v>
      </c>
      <c r="B509" s="52" t="s">
        <v>2227</v>
      </c>
      <c r="C509" s="30" t="s">
        <v>2107</v>
      </c>
      <c r="D509" s="52" t="s">
        <v>2114</v>
      </c>
      <c r="E509" s="53">
        <v>0.348715</v>
      </c>
      <c r="F509" s="53">
        <v>0</v>
      </c>
      <c r="G509" s="53">
        <v>0.348715</v>
      </c>
    </row>
    <row r="510" s="37" customFormat="1" customHeight="1" spans="1:7">
      <c r="A510" s="52" t="s">
        <v>1990</v>
      </c>
      <c r="B510" s="52" t="s">
        <v>2227</v>
      </c>
      <c r="C510" s="30" t="s">
        <v>2107</v>
      </c>
      <c r="D510" s="52" t="s">
        <v>2115</v>
      </c>
      <c r="E510" s="53">
        <v>0.581191</v>
      </c>
      <c r="F510" s="53">
        <v>0</v>
      </c>
      <c r="G510" s="53">
        <v>0.581191</v>
      </c>
    </row>
    <row r="511" s="37" customFormat="1" customHeight="1" spans="1:7">
      <c r="A511" s="52" t="s">
        <v>1990</v>
      </c>
      <c r="B511" s="52" t="s">
        <v>2227</v>
      </c>
      <c r="C511" s="30" t="s">
        <v>2107</v>
      </c>
      <c r="D511" s="52" t="s">
        <v>2116</v>
      </c>
      <c r="E511" s="53">
        <v>0.6</v>
      </c>
      <c r="F511" s="53">
        <v>0</v>
      </c>
      <c r="G511" s="53">
        <v>0.6</v>
      </c>
    </row>
    <row r="512" s="37" customFormat="1" customHeight="1" spans="1:7">
      <c r="A512" s="52" t="s">
        <v>1990</v>
      </c>
      <c r="B512" s="52" t="s">
        <v>2227</v>
      </c>
      <c r="C512" s="30" t="s">
        <v>2107</v>
      </c>
      <c r="D512" s="52" t="s">
        <v>2117</v>
      </c>
      <c r="E512" s="53">
        <v>27.794912</v>
      </c>
      <c r="F512" s="53">
        <v>0</v>
      </c>
      <c r="G512" s="53">
        <v>27.794912</v>
      </c>
    </row>
    <row r="513" s="37" customFormat="1" customHeight="1" spans="1:7">
      <c r="A513" s="52" t="s">
        <v>1990</v>
      </c>
      <c r="B513" s="52" t="s">
        <v>2227</v>
      </c>
      <c r="C513" s="30" t="s">
        <v>2107</v>
      </c>
      <c r="D513" s="52" t="s">
        <v>2118</v>
      </c>
      <c r="E513" s="53">
        <v>23.562024</v>
      </c>
      <c r="F513" s="53">
        <v>0</v>
      </c>
      <c r="G513" s="53">
        <v>23.562024</v>
      </c>
    </row>
    <row r="514" s="37" customFormat="1" customHeight="1" spans="1:7">
      <c r="A514" s="52" t="s">
        <v>1990</v>
      </c>
      <c r="B514" s="52" t="s">
        <v>2227</v>
      </c>
      <c r="C514" s="30" t="s">
        <v>2107</v>
      </c>
      <c r="D514" s="52" t="s">
        <v>2120</v>
      </c>
      <c r="E514" s="53">
        <v>6.9</v>
      </c>
      <c r="F514" s="53">
        <v>0</v>
      </c>
      <c r="G514" s="53">
        <v>6.9</v>
      </c>
    </row>
    <row r="515" s="37" customFormat="1" customHeight="1" spans="1:7">
      <c r="A515" s="52" t="s">
        <v>1990</v>
      </c>
      <c r="B515" s="52" t="s">
        <v>2227</v>
      </c>
      <c r="C515" s="30" t="s">
        <v>2107</v>
      </c>
      <c r="D515" s="52" t="s">
        <v>2121</v>
      </c>
      <c r="E515" s="53">
        <v>1.92</v>
      </c>
      <c r="F515" s="53">
        <v>0</v>
      </c>
      <c r="G515" s="53">
        <v>1.92</v>
      </c>
    </row>
    <row r="516" s="37" customFormat="1" customHeight="1" spans="1:7">
      <c r="A516" s="52" t="s">
        <v>1990</v>
      </c>
      <c r="B516" s="52" t="s">
        <v>2227</v>
      </c>
      <c r="C516" s="30" t="s">
        <v>2107</v>
      </c>
      <c r="D516" s="52" t="s">
        <v>2122</v>
      </c>
      <c r="E516" s="53">
        <v>57.48</v>
      </c>
      <c r="F516" s="53">
        <v>0</v>
      </c>
      <c r="G516" s="53">
        <v>57.48</v>
      </c>
    </row>
    <row r="517" s="37" customFormat="1" customHeight="1" spans="1:7">
      <c r="A517" s="52" t="s">
        <v>1990</v>
      </c>
      <c r="B517" s="52" t="s">
        <v>2227</v>
      </c>
      <c r="C517" s="30" t="s">
        <v>2107</v>
      </c>
      <c r="D517" s="52" t="s">
        <v>2123</v>
      </c>
      <c r="E517" s="53">
        <v>22.632</v>
      </c>
      <c r="F517" s="53">
        <v>0</v>
      </c>
      <c r="G517" s="53">
        <v>22.632</v>
      </c>
    </row>
    <row r="518" s="37" customFormat="1" customHeight="1" spans="1:7">
      <c r="A518" s="52" t="s">
        <v>1990</v>
      </c>
      <c r="B518" s="49" t="s">
        <v>2245</v>
      </c>
      <c r="C518" s="50"/>
      <c r="D518" s="49"/>
      <c r="E518" s="51">
        <v>138.105622</v>
      </c>
      <c r="F518" s="51">
        <v>0</v>
      </c>
      <c r="G518" s="51">
        <v>138.105622</v>
      </c>
    </row>
    <row r="519" s="37" customFormat="1" customHeight="1" spans="1:7">
      <c r="A519" s="52" t="s">
        <v>1990</v>
      </c>
      <c r="B519" s="52" t="s">
        <v>2246</v>
      </c>
      <c r="C519" s="50" t="s">
        <v>2091</v>
      </c>
      <c r="D519" s="49"/>
      <c r="E519" s="51">
        <v>21.826808</v>
      </c>
      <c r="F519" s="51">
        <v>0</v>
      </c>
      <c r="G519" s="51">
        <v>21.826808</v>
      </c>
    </row>
    <row r="520" s="37" customFormat="1" customHeight="1" spans="1:7">
      <c r="A520" s="52" t="s">
        <v>1990</v>
      </c>
      <c r="B520" s="52" t="s">
        <v>2246</v>
      </c>
      <c r="C520" s="30" t="s">
        <v>2092</v>
      </c>
      <c r="D520" s="52" t="s">
        <v>2126</v>
      </c>
      <c r="E520" s="53">
        <v>14.7</v>
      </c>
      <c r="F520" s="53">
        <v>0</v>
      </c>
      <c r="G520" s="53">
        <v>14.7</v>
      </c>
    </row>
    <row r="521" s="37" customFormat="1" customHeight="1" spans="1:7">
      <c r="A521" s="52" t="s">
        <v>1990</v>
      </c>
      <c r="B521" s="52" t="s">
        <v>2246</v>
      </c>
      <c r="C521" s="30" t="s">
        <v>2092</v>
      </c>
      <c r="D521" s="52" t="s">
        <v>2127</v>
      </c>
      <c r="E521" s="53">
        <v>0.623434</v>
      </c>
      <c r="F521" s="53">
        <v>0</v>
      </c>
      <c r="G521" s="53">
        <v>0.623434</v>
      </c>
    </row>
    <row r="522" s="37" customFormat="1" customHeight="1" spans="1:7">
      <c r="A522" s="52" t="s">
        <v>1990</v>
      </c>
      <c r="B522" s="52" t="s">
        <v>2246</v>
      </c>
      <c r="C522" s="30" t="s">
        <v>2092</v>
      </c>
      <c r="D522" s="52" t="s">
        <v>2128</v>
      </c>
      <c r="E522" s="53">
        <v>0.415622</v>
      </c>
      <c r="F522" s="53">
        <v>0</v>
      </c>
      <c r="G522" s="53">
        <v>0.415622</v>
      </c>
    </row>
    <row r="523" s="37" customFormat="1" customHeight="1" spans="1:7">
      <c r="A523" s="52" t="s">
        <v>1990</v>
      </c>
      <c r="B523" s="52" t="s">
        <v>2246</v>
      </c>
      <c r="C523" s="30" t="s">
        <v>2092</v>
      </c>
      <c r="D523" s="52" t="s">
        <v>2129</v>
      </c>
      <c r="E523" s="53">
        <v>0.90846</v>
      </c>
      <c r="F523" s="53">
        <v>0</v>
      </c>
      <c r="G523" s="53">
        <v>0.90846</v>
      </c>
    </row>
    <row r="524" s="37" customFormat="1" customHeight="1" spans="1:7">
      <c r="A524" s="52" t="s">
        <v>1990</v>
      </c>
      <c r="B524" s="52" t="s">
        <v>2246</v>
      </c>
      <c r="C524" s="30" t="s">
        <v>2092</v>
      </c>
      <c r="D524" s="52" t="s">
        <v>2130</v>
      </c>
      <c r="E524" s="53">
        <v>0.779292</v>
      </c>
      <c r="F524" s="53">
        <v>0</v>
      </c>
      <c r="G524" s="53">
        <v>0.779292</v>
      </c>
    </row>
    <row r="525" s="37" customFormat="1" customHeight="1" spans="1:7">
      <c r="A525" s="52" t="s">
        <v>1990</v>
      </c>
      <c r="B525" s="52" t="s">
        <v>2246</v>
      </c>
      <c r="C525" s="30" t="s">
        <v>2092</v>
      </c>
      <c r="D525" s="52" t="s">
        <v>2102</v>
      </c>
      <c r="E525" s="53">
        <v>3.5</v>
      </c>
      <c r="F525" s="53">
        <v>0</v>
      </c>
      <c r="G525" s="53">
        <v>3.5</v>
      </c>
    </row>
    <row r="526" s="37" customFormat="1" customHeight="1" spans="1:7">
      <c r="A526" s="52" t="s">
        <v>1990</v>
      </c>
      <c r="B526" s="52" t="s">
        <v>2246</v>
      </c>
      <c r="C526" s="30" t="s">
        <v>2092</v>
      </c>
      <c r="D526" s="52" t="s">
        <v>2105</v>
      </c>
      <c r="E526" s="53">
        <v>0.9</v>
      </c>
      <c r="F526" s="53">
        <v>0</v>
      </c>
      <c r="G526" s="53">
        <v>0.9</v>
      </c>
    </row>
    <row r="527" s="37" customFormat="1" customHeight="1" spans="1:7">
      <c r="A527" s="52" t="s">
        <v>1990</v>
      </c>
      <c r="B527" s="52" t="s">
        <v>2246</v>
      </c>
      <c r="C527" s="50" t="s">
        <v>2106</v>
      </c>
      <c r="D527" s="49"/>
      <c r="E527" s="51">
        <v>116.278814</v>
      </c>
      <c r="F527" s="51">
        <v>0</v>
      </c>
      <c r="G527" s="51">
        <v>116.278814</v>
      </c>
    </row>
    <row r="528" s="37" customFormat="1" customHeight="1" spans="1:7">
      <c r="A528" s="52" t="s">
        <v>1990</v>
      </c>
      <c r="B528" s="52" t="s">
        <v>2246</v>
      </c>
      <c r="C528" s="30" t="s">
        <v>2107</v>
      </c>
      <c r="D528" s="52" t="s">
        <v>2131</v>
      </c>
      <c r="E528" s="53">
        <v>30.282</v>
      </c>
      <c r="F528" s="53">
        <v>0</v>
      </c>
      <c r="G528" s="53">
        <v>30.282</v>
      </c>
    </row>
    <row r="529" s="37" customFormat="1" customHeight="1" spans="1:7">
      <c r="A529" s="52" t="s">
        <v>1990</v>
      </c>
      <c r="B529" s="52" t="s">
        <v>2246</v>
      </c>
      <c r="C529" s="30" t="s">
        <v>2107</v>
      </c>
      <c r="D529" s="52" t="s">
        <v>2132</v>
      </c>
      <c r="E529" s="53">
        <v>0.9288</v>
      </c>
      <c r="F529" s="53">
        <v>0</v>
      </c>
      <c r="G529" s="53">
        <v>0.9288</v>
      </c>
    </row>
    <row r="530" s="37" customFormat="1" customHeight="1" spans="1:7">
      <c r="A530" s="52" t="s">
        <v>1990</v>
      </c>
      <c r="B530" s="52" t="s">
        <v>2246</v>
      </c>
      <c r="C530" s="30" t="s">
        <v>2107</v>
      </c>
      <c r="D530" s="52" t="s">
        <v>2133</v>
      </c>
      <c r="E530" s="53">
        <v>0.006</v>
      </c>
      <c r="F530" s="53">
        <v>0</v>
      </c>
      <c r="G530" s="53">
        <v>0.006</v>
      </c>
    </row>
    <row r="531" s="37" customFormat="1" customHeight="1" spans="1:7">
      <c r="A531" s="52" t="s">
        <v>1990</v>
      </c>
      <c r="B531" s="52" t="s">
        <v>2246</v>
      </c>
      <c r="C531" s="30" t="s">
        <v>2107</v>
      </c>
      <c r="D531" s="52" t="s">
        <v>2134</v>
      </c>
      <c r="E531" s="53">
        <v>14.556</v>
      </c>
      <c r="F531" s="53">
        <v>0</v>
      </c>
      <c r="G531" s="53">
        <v>14.556</v>
      </c>
    </row>
    <row r="532" s="37" customFormat="1" customHeight="1" spans="1:7">
      <c r="A532" s="52" t="s">
        <v>1990</v>
      </c>
      <c r="B532" s="52" t="s">
        <v>2246</v>
      </c>
      <c r="C532" s="30" t="s">
        <v>2107</v>
      </c>
      <c r="D532" s="52" t="s">
        <v>2135</v>
      </c>
      <c r="E532" s="53">
        <v>24.12</v>
      </c>
      <c r="F532" s="53">
        <v>0</v>
      </c>
      <c r="G532" s="53">
        <v>24.12</v>
      </c>
    </row>
    <row r="533" s="37" customFormat="1" customHeight="1" spans="1:7">
      <c r="A533" s="52" t="s">
        <v>1990</v>
      </c>
      <c r="B533" s="52" t="s">
        <v>2246</v>
      </c>
      <c r="C533" s="30" t="s">
        <v>2107</v>
      </c>
      <c r="D533" s="52" t="s">
        <v>2136</v>
      </c>
      <c r="E533" s="53">
        <v>6.186</v>
      </c>
      <c r="F533" s="53">
        <v>0</v>
      </c>
      <c r="G533" s="53">
        <v>6.186</v>
      </c>
    </row>
    <row r="534" s="37" customFormat="1" customHeight="1" spans="1:7">
      <c r="A534" s="52" t="s">
        <v>1990</v>
      </c>
      <c r="B534" s="52" t="s">
        <v>2246</v>
      </c>
      <c r="C534" s="30" t="s">
        <v>2107</v>
      </c>
      <c r="D534" s="52" t="s">
        <v>2137</v>
      </c>
      <c r="E534" s="53">
        <v>12.171648</v>
      </c>
      <c r="F534" s="53">
        <v>0</v>
      </c>
      <c r="G534" s="53">
        <v>12.171648</v>
      </c>
    </row>
    <row r="535" s="37" customFormat="1" customHeight="1" spans="1:7">
      <c r="A535" s="52" t="s">
        <v>1990</v>
      </c>
      <c r="B535" s="52" t="s">
        <v>2246</v>
      </c>
      <c r="C535" s="30" t="s">
        <v>2107</v>
      </c>
      <c r="D535" s="52" t="s">
        <v>2138</v>
      </c>
      <c r="E535" s="53">
        <v>4.935516</v>
      </c>
      <c r="F535" s="53">
        <v>0</v>
      </c>
      <c r="G535" s="53">
        <v>4.935516</v>
      </c>
    </row>
    <row r="536" s="37" customFormat="1" customHeight="1" spans="1:7">
      <c r="A536" s="52" t="s">
        <v>1990</v>
      </c>
      <c r="B536" s="52" t="s">
        <v>2246</v>
      </c>
      <c r="C536" s="30" t="s">
        <v>2107</v>
      </c>
      <c r="D536" s="52" t="s">
        <v>2139</v>
      </c>
      <c r="E536" s="53">
        <v>0.155858</v>
      </c>
      <c r="F536" s="53">
        <v>0</v>
      </c>
      <c r="G536" s="53">
        <v>0.155858</v>
      </c>
    </row>
    <row r="537" s="37" customFormat="1" customHeight="1" spans="1:7">
      <c r="A537" s="52" t="s">
        <v>1990</v>
      </c>
      <c r="B537" s="52" t="s">
        <v>2246</v>
      </c>
      <c r="C537" s="30" t="s">
        <v>2107</v>
      </c>
      <c r="D537" s="52" t="s">
        <v>2140</v>
      </c>
      <c r="E537" s="53">
        <v>0.259764</v>
      </c>
      <c r="F537" s="53">
        <v>0</v>
      </c>
      <c r="G537" s="53">
        <v>0.259764</v>
      </c>
    </row>
    <row r="538" s="37" customFormat="1" customHeight="1" spans="1:7">
      <c r="A538" s="52" t="s">
        <v>1990</v>
      </c>
      <c r="B538" s="52" t="s">
        <v>2246</v>
      </c>
      <c r="C538" s="30" t="s">
        <v>2107</v>
      </c>
      <c r="D538" s="52" t="s">
        <v>2141</v>
      </c>
      <c r="E538" s="53">
        <v>6.234336</v>
      </c>
      <c r="F538" s="53">
        <v>0</v>
      </c>
      <c r="G538" s="53">
        <v>6.234336</v>
      </c>
    </row>
    <row r="539" s="37" customFormat="1" customHeight="1" spans="1:7">
      <c r="A539" s="52" t="s">
        <v>1990</v>
      </c>
      <c r="B539" s="52" t="s">
        <v>2246</v>
      </c>
      <c r="C539" s="30" t="s">
        <v>2107</v>
      </c>
      <c r="D539" s="52" t="s">
        <v>2142</v>
      </c>
      <c r="E539" s="53">
        <v>6.085824</v>
      </c>
      <c r="F539" s="53">
        <v>0</v>
      </c>
      <c r="G539" s="53">
        <v>6.085824</v>
      </c>
    </row>
    <row r="540" s="37" customFormat="1" customHeight="1" spans="1:7">
      <c r="A540" s="52" t="s">
        <v>1990</v>
      </c>
      <c r="B540" s="52" t="s">
        <v>2246</v>
      </c>
      <c r="C540" s="30" t="s">
        <v>2107</v>
      </c>
      <c r="D540" s="52" t="s">
        <v>2143</v>
      </c>
      <c r="E540" s="53">
        <v>8.9394</v>
      </c>
      <c r="F540" s="53">
        <v>0</v>
      </c>
      <c r="G540" s="53">
        <v>8.9394</v>
      </c>
    </row>
    <row r="541" s="37" customFormat="1" customHeight="1" spans="1:7">
      <c r="A541" s="52" t="s">
        <v>1990</v>
      </c>
      <c r="B541" s="52" t="s">
        <v>2246</v>
      </c>
      <c r="C541" s="30" t="s">
        <v>2107</v>
      </c>
      <c r="D541" s="52" t="s">
        <v>2144</v>
      </c>
      <c r="E541" s="53">
        <v>0.96</v>
      </c>
      <c r="F541" s="53">
        <v>0</v>
      </c>
      <c r="G541" s="53">
        <v>0.96</v>
      </c>
    </row>
    <row r="542" s="37" customFormat="1" customHeight="1" spans="1:7">
      <c r="A542" s="52" t="s">
        <v>1990</v>
      </c>
      <c r="B542" s="52" t="s">
        <v>2246</v>
      </c>
      <c r="C542" s="30" t="s">
        <v>2107</v>
      </c>
      <c r="D542" s="52" t="s">
        <v>2145</v>
      </c>
      <c r="E542" s="53">
        <v>0.457668</v>
      </c>
      <c r="F542" s="53">
        <v>0</v>
      </c>
      <c r="G542" s="53">
        <v>0.457668</v>
      </c>
    </row>
    <row r="543" s="37" customFormat="1" customHeight="1" spans="1:7">
      <c r="A543" s="49" t="s">
        <v>2247</v>
      </c>
      <c r="B543" s="49"/>
      <c r="C543" s="50"/>
      <c r="D543" s="49"/>
      <c r="E543" s="51">
        <v>761.447223</v>
      </c>
      <c r="F543" s="51">
        <v>0</v>
      </c>
      <c r="G543" s="51">
        <v>761.447223</v>
      </c>
    </row>
    <row r="544" s="37" customFormat="1" customHeight="1" spans="1:7">
      <c r="A544" s="52" t="s">
        <v>1991</v>
      </c>
      <c r="B544" s="49" t="s">
        <v>2248</v>
      </c>
      <c r="C544" s="50"/>
      <c r="D544" s="49"/>
      <c r="E544" s="51">
        <v>511.910141</v>
      </c>
      <c r="F544" s="51">
        <v>0</v>
      </c>
      <c r="G544" s="51">
        <v>511.910141</v>
      </c>
    </row>
    <row r="545" s="37" customFormat="1" customHeight="1" spans="1:7">
      <c r="A545" s="52" t="s">
        <v>1991</v>
      </c>
      <c r="B545" s="52" t="s">
        <v>2249</v>
      </c>
      <c r="C545" s="50" t="s">
        <v>2080</v>
      </c>
      <c r="D545" s="49"/>
      <c r="E545" s="51">
        <v>198.552</v>
      </c>
      <c r="F545" s="51">
        <v>0</v>
      </c>
      <c r="G545" s="51">
        <v>198.552</v>
      </c>
    </row>
    <row r="546" s="37" customFormat="1" customHeight="1" spans="1:7">
      <c r="A546" s="52" t="s">
        <v>1991</v>
      </c>
      <c r="B546" s="52" t="s">
        <v>2249</v>
      </c>
      <c r="C546" s="30" t="s">
        <v>2081</v>
      </c>
      <c r="D546" s="52" t="s">
        <v>2250</v>
      </c>
      <c r="E546" s="53">
        <v>11.952</v>
      </c>
      <c r="F546" s="53">
        <v>0</v>
      </c>
      <c r="G546" s="53">
        <v>11.952</v>
      </c>
    </row>
    <row r="547" s="37" customFormat="1" customHeight="1" spans="1:7">
      <c r="A547" s="52" t="s">
        <v>1991</v>
      </c>
      <c r="B547" s="52" t="s">
        <v>2249</v>
      </c>
      <c r="C547" s="30" t="s">
        <v>2081</v>
      </c>
      <c r="D547" s="52" t="s">
        <v>2251</v>
      </c>
      <c r="E547" s="53">
        <v>30</v>
      </c>
      <c r="F547" s="53">
        <v>0</v>
      </c>
      <c r="G547" s="53">
        <v>30</v>
      </c>
    </row>
    <row r="548" s="37" customFormat="1" customHeight="1" spans="1:7">
      <c r="A548" s="52" t="s">
        <v>1991</v>
      </c>
      <c r="B548" s="52" t="s">
        <v>2249</v>
      </c>
      <c r="C548" s="30" t="s">
        <v>2081</v>
      </c>
      <c r="D548" s="52" t="s">
        <v>2252</v>
      </c>
      <c r="E548" s="53">
        <v>14</v>
      </c>
      <c r="F548" s="53">
        <v>0</v>
      </c>
      <c r="G548" s="53">
        <v>14</v>
      </c>
    </row>
    <row r="549" s="37" customFormat="1" customHeight="1" spans="1:7">
      <c r="A549" s="52" t="s">
        <v>1991</v>
      </c>
      <c r="B549" s="52" t="s">
        <v>2249</v>
      </c>
      <c r="C549" s="30" t="s">
        <v>2081</v>
      </c>
      <c r="D549" s="52" t="s">
        <v>2253</v>
      </c>
      <c r="E549" s="53">
        <v>10</v>
      </c>
      <c r="F549" s="53">
        <v>0</v>
      </c>
      <c r="G549" s="53">
        <v>10</v>
      </c>
    </row>
    <row r="550" s="37" customFormat="1" customHeight="1" spans="1:7">
      <c r="A550" s="52" t="s">
        <v>1991</v>
      </c>
      <c r="B550" s="52" t="s">
        <v>2249</v>
      </c>
      <c r="C550" s="30" t="s">
        <v>2081</v>
      </c>
      <c r="D550" s="52" t="s">
        <v>2254</v>
      </c>
      <c r="E550" s="53">
        <v>8</v>
      </c>
      <c r="F550" s="53">
        <v>0</v>
      </c>
      <c r="G550" s="53">
        <v>8</v>
      </c>
    </row>
    <row r="551" s="37" customFormat="1" customHeight="1" spans="1:7">
      <c r="A551" s="52" t="s">
        <v>1991</v>
      </c>
      <c r="B551" s="52" t="s">
        <v>2249</v>
      </c>
      <c r="C551" s="30" t="s">
        <v>2081</v>
      </c>
      <c r="D551" s="52" t="s">
        <v>2255</v>
      </c>
      <c r="E551" s="53">
        <v>5.5</v>
      </c>
      <c r="F551" s="53">
        <v>0</v>
      </c>
      <c r="G551" s="53">
        <v>5.5</v>
      </c>
    </row>
    <row r="552" s="37" customFormat="1" customHeight="1" spans="1:7">
      <c r="A552" s="52" t="s">
        <v>1991</v>
      </c>
      <c r="B552" s="52" t="s">
        <v>2249</v>
      </c>
      <c r="C552" s="30" t="s">
        <v>2081</v>
      </c>
      <c r="D552" s="52" t="s">
        <v>2256</v>
      </c>
      <c r="E552" s="53">
        <v>3.86</v>
      </c>
      <c r="F552" s="53">
        <v>0</v>
      </c>
      <c r="G552" s="53">
        <v>3.86</v>
      </c>
    </row>
    <row r="553" s="37" customFormat="1" customHeight="1" spans="1:7">
      <c r="A553" s="52" t="s">
        <v>1991</v>
      </c>
      <c r="B553" s="52" t="s">
        <v>2249</v>
      </c>
      <c r="C553" s="30" t="s">
        <v>2081</v>
      </c>
      <c r="D553" s="52" t="s">
        <v>2257</v>
      </c>
      <c r="E553" s="53">
        <v>15</v>
      </c>
      <c r="F553" s="53">
        <v>0</v>
      </c>
      <c r="G553" s="53">
        <v>15</v>
      </c>
    </row>
    <row r="554" s="37" customFormat="1" customHeight="1" spans="1:7">
      <c r="A554" s="52" t="s">
        <v>1991</v>
      </c>
      <c r="B554" s="52" t="s">
        <v>2249</v>
      </c>
      <c r="C554" s="30" t="s">
        <v>2081</v>
      </c>
      <c r="D554" s="52" t="s">
        <v>2258</v>
      </c>
      <c r="E554" s="53">
        <v>6</v>
      </c>
      <c r="F554" s="53">
        <v>0</v>
      </c>
      <c r="G554" s="53">
        <v>6</v>
      </c>
    </row>
    <row r="555" s="37" customFormat="1" customHeight="1" spans="1:7">
      <c r="A555" s="52" t="s">
        <v>1991</v>
      </c>
      <c r="B555" s="52" t="s">
        <v>2249</v>
      </c>
      <c r="C555" s="30" t="s">
        <v>2081</v>
      </c>
      <c r="D555" s="52" t="s">
        <v>2259</v>
      </c>
      <c r="E555" s="53">
        <v>0</v>
      </c>
      <c r="F555" s="53">
        <v>0</v>
      </c>
      <c r="G555" s="53">
        <v>0</v>
      </c>
    </row>
    <row r="556" s="37" customFormat="1" customHeight="1" spans="1:7">
      <c r="A556" s="52" t="s">
        <v>1991</v>
      </c>
      <c r="B556" s="52" t="s">
        <v>2249</v>
      </c>
      <c r="C556" s="30" t="s">
        <v>2081</v>
      </c>
      <c r="D556" s="52" t="s">
        <v>2260</v>
      </c>
      <c r="E556" s="53">
        <v>4.4</v>
      </c>
      <c r="F556" s="53">
        <v>0</v>
      </c>
      <c r="G556" s="53">
        <v>4.4</v>
      </c>
    </row>
    <row r="557" s="37" customFormat="1" customHeight="1" spans="1:7">
      <c r="A557" s="52" t="s">
        <v>1991</v>
      </c>
      <c r="B557" s="52" t="s">
        <v>2249</v>
      </c>
      <c r="C557" s="30" t="s">
        <v>2081</v>
      </c>
      <c r="D557" s="52" t="s">
        <v>2261</v>
      </c>
      <c r="E557" s="53">
        <v>40</v>
      </c>
      <c r="F557" s="53">
        <v>0</v>
      </c>
      <c r="G557" s="53">
        <v>40</v>
      </c>
    </row>
    <row r="558" s="37" customFormat="1" customHeight="1" spans="1:7">
      <c r="A558" s="52" t="s">
        <v>1991</v>
      </c>
      <c r="B558" s="52" t="s">
        <v>2249</v>
      </c>
      <c r="C558" s="30" t="s">
        <v>2081</v>
      </c>
      <c r="D558" s="52" t="s">
        <v>2262</v>
      </c>
      <c r="E558" s="53">
        <v>10</v>
      </c>
      <c r="F558" s="53">
        <v>0</v>
      </c>
      <c r="G558" s="53">
        <v>10</v>
      </c>
    </row>
    <row r="559" s="37" customFormat="1" customHeight="1" spans="1:7">
      <c r="A559" s="52" t="s">
        <v>1991</v>
      </c>
      <c r="B559" s="52" t="s">
        <v>2249</v>
      </c>
      <c r="C559" s="30" t="s">
        <v>2081</v>
      </c>
      <c r="D559" s="52" t="s">
        <v>2263</v>
      </c>
      <c r="E559" s="53">
        <v>10.3</v>
      </c>
      <c r="F559" s="53">
        <v>0</v>
      </c>
      <c r="G559" s="53">
        <v>10.3</v>
      </c>
    </row>
    <row r="560" s="37" customFormat="1" customHeight="1" spans="1:7">
      <c r="A560" s="52" t="s">
        <v>1991</v>
      </c>
      <c r="B560" s="52" t="s">
        <v>2249</v>
      </c>
      <c r="C560" s="30" t="s">
        <v>2081</v>
      </c>
      <c r="D560" s="52" t="s">
        <v>2264</v>
      </c>
      <c r="E560" s="53">
        <v>18</v>
      </c>
      <c r="F560" s="53">
        <v>0</v>
      </c>
      <c r="G560" s="53">
        <v>18</v>
      </c>
    </row>
    <row r="561" s="37" customFormat="1" customHeight="1" spans="1:7">
      <c r="A561" s="52" t="s">
        <v>1991</v>
      </c>
      <c r="B561" s="52" t="s">
        <v>2249</v>
      </c>
      <c r="C561" s="30" t="s">
        <v>2081</v>
      </c>
      <c r="D561" s="52" t="s">
        <v>2265</v>
      </c>
      <c r="E561" s="53">
        <v>8.64</v>
      </c>
      <c r="F561" s="53">
        <v>0</v>
      </c>
      <c r="G561" s="53">
        <v>8.64</v>
      </c>
    </row>
    <row r="562" s="37" customFormat="1" customHeight="1" spans="1:7">
      <c r="A562" s="52" t="s">
        <v>1991</v>
      </c>
      <c r="B562" s="52" t="s">
        <v>2249</v>
      </c>
      <c r="C562" s="30" t="s">
        <v>2081</v>
      </c>
      <c r="D562" s="52" t="s">
        <v>2266</v>
      </c>
      <c r="E562" s="53">
        <v>2.9</v>
      </c>
      <c r="F562" s="53">
        <v>0</v>
      </c>
      <c r="G562" s="53">
        <v>2.9</v>
      </c>
    </row>
    <row r="563" s="37" customFormat="1" customHeight="1" spans="1:7">
      <c r="A563" s="52" t="s">
        <v>1991</v>
      </c>
      <c r="B563" s="52" t="s">
        <v>2249</v>
      </c>
      <c r="C563" s="50" t="s">
        <v>2091</v>
      </c>
      <c r="D563" s="49"/>
      <c r="E563" s="51">
        <v>57.92035</v>
      </c>
      <c r="F563" s="51">
        <v>0</v>
      </c>
      <c r="G563" s="51">
        <v>57.92035</v>
      </c>
    </row>
    <row r="564" s="37" customFormat="1" customHeight="1" spans="1:7">
      <c r="A564" s="52" t="s">
        <v>1991</v>
      </c>
      <c r="B564" s="52" t="s">
        <v>2249</v>
      </c>
      <c r="C564" s="30" t="s">
        <v>2092</v>
      </c>
      <c r="D564" s="52" t="s">
        <v>2093</v>
      </c>
      <c r="E564" s="53">
        <v>22.95</v>
      </c>
      <c r="F564" s="53">
        <v>0</v>
      </c>
      <c r="G564" s="53">
        <v>22.95</v>
      </c>
    </row>
    <row r="565" s="37" customFormat="1" customHeight="1" spans="1:7">
      <c r="A565" s="52" t="s">
        <v>1991</v>
      </c>
      <c r="B565" s="52" t="s">
        <v>2249</v>
      </c>
      <c r="C565" s="30" t="s">
        <v>2092</v>
      </c>
      <c r="D565" s="52" t="s">
        <v>2094</v>
      </c>
      <c r="E565" s="53">
        <v>1.08589</v>
      </c>
      <c r="F565" s="53">
        <v>0</v>
      </c>
      <c r="G565" s="53">
        <v>1.08589</v>
      </c>
    </row>
    <row r="566" s="37" customFormat="1" customHeight="1" spans="1:7">
      <c r="A566" s="52" t="s">
        <v>1991</v>
      </c>
      <c r="B566" s="52" t="s">
        <v>2249</v>
      </c>
      <c r="C566" s="30" t="s">
        <v>2092</v>
      </c>
      <c r="D566" s="52" t="s">
        <v>2095</v>
      </c>
      <c r="E566" s="53">
        <v>0.723926</v>
      </c>
      <c r="F566" s="53">
        <v>0</v>
      </c>
      <c r="G566" s="53">
        <v>0.723926</v>
      </c>
    </row>
    <row r="567" s="37" customFormat="1" customHeight="1" spans="1:7">
      <c r="A567" s="52" t="s">
        <v>1991</v>
      </c>
      <c r="B567" s="52" t="s">
        <v>2249</v>
      </c>
      <c r="C567" s="30" t="s">
        <v>2092</v>
      </c>
      <c r="D567" s="52" t="s">
        <v>2096</v>
      </c>
      <c r="E567" s="53">
        <v>1.401844</v>
      </c>
      <c r="F567" s="53">
        <v>0</v>
      </c>
      <c r="G567" s="53">
        <v>1.401844</v>
      </c>
    </row>
    <row r="568" s="37" customFormat="1" customHeight="1" spans="1:7">
      <c r="A568" s="52" t="s">
        <v>1991</v>
      </c>
      <c r="B568" s="52" t="s">
        <v>2249</v>
      </c>
      <c r="C568" s="30" t="s">
        <v>2092</v>
      </c>
      <c r="D568" s="52" t="s">
        <v>2097</v>
      </c>
      <c r="E568" s="53">
        <v>1.715328</v>
      </c>
      <c r="F568" s="53">
        <v>0</v>
      </c>
      <c r="G568" s="53">
        <v>1.715328</v>
      </c>
    </row>
    <row r="569" s="37" customFormat="1" customHeight="1" spans="1:7">
      <c r="A569" s="52" t="s">
        <v>1991</v>
      </c>
      <c r="B569" s="52" t="s">
        <v>2249</v>
      </c>
      <c r="C569" s="30" t="s">
        <v>2092</v>
      </c>
      <c r="D569" s="52" t="s">
        <v>2098</v>
      </c>
      <c r="E569" s="53">
        <v>1.357362</v>
      </c>
      <c r="F569" s="53">
        <v>0</v>
      </c>
      <c r="G569" s="53">
        <v>1.357362</v>
      </c>
    </row>
    <row r="570" s="37" customFormat="1" customHeight="1" spans="1:7">
      <c r="A570" s="52" t="s">
        <v>1991</v>
      </c>
      <c r="B570" s="52" t="s">
        <v>2249</v>
      </c>
      <c r="C570" s="30" t="s">
        <v>2092</v>
      </c>
      <c r="D570" s="52" t="s">
        <v>2099</v>
      </c>
      <c r="E570" s="53">
        <v>9.18</v>
      </c>
      <c r="F570" s="53">
        <v>0</v>
      </c>
      <c r="G570" s="53">
        <v>9.18</v>
      </c>
    </row>
    <row r="571" s="37" customFormat="1" customHeight="1" spans="1:7">
      <c r="A571" s="52" t="s">
        <v>1991</v>
      </c>
      <c r="B571" s="52" t="s">
        <v>2249</v>
      </c>
      <c r="C571" s="30" t="s">
        <v>2092</v>
      </c>
      <c r="D571" s="52" t="s">
        <v>2100</v>
      </c>
      <c r="E571" s="53">
        <v>2.544</v>
      </c>
      <c r="F571" s="53">
        <v>0</v>
      </c>
      <c r="G571" s="53">
        <v>2.544</v>
      </c>
    </row>
    <row r="572" s="37" customFormat="1" customHeight="1" spans="1:7">
      <c r="A572" s="52" t="s">
        <v>1991</v>
      </c>
      <c r="B572" s="52" t="s">
        <v>2249</v>
      </c>
      <c r="C572" s="30" t="s">
        <v>2092</v>
      </c>
      <c r="D572" s="52" t="s">
        <v>2101</v>
      </c>
      <c r="E572" s="53">
        <v>0.312</v>
      </c>
      <c r="F572" s="53">
        <v>0</v>
      </c>
      <c r="G572" s="53">
        <v>0.312</v>
      </c>
    </row>
    <row r="573" s="36" customFormat="1" customHeight="1" spans="1:7">
      <c r="A573" s="52" t="s">
        <v>1991</v>
      </c>
      <c r="B573" s="52" t="s">
        <v>2249</v>
      </c>
      <c r="C573" s="30" t="s">
        <v>2092</v>
      </c>
      <c r="D573" s="52" t="s">
        <v>2102</v>
      </c>
      <c r="E573" s="53">
        <v>3.5</v>
      </c>
      <c r="F573" s="53">
        <v>0</v>
      </c>
      <c r="G573" s="53">
        <v>3.5</v>
      </c>
    </row>
    <row r="574" s="37" customFormat="1" customHeight="1" spans="1:7">
      <c r="A574" s="52" t="s">
        <v>1991</v>
      </c>
      <c r="B574" s="52" t="s">
        <v>2249</v>
      </c>
      <c r="C574" s="30" t="s">
        <v>2092</v>
      </c>
      <c r="D574" s="52" t="s">
        <v>2103</v>
      </c>
      <c r="E574" s="53">
        <v>11</v>
      </c>
      <c r="F574" s="53">
        <v>0</v>
      </c>
      <c r="G574" s="53">
        <v>11</v>
      </c>
    </row>
    <row r="575" s="37" customFormat="1" customHeight="1" spans="1:7">
      <c r="A575" s="52" t="s">
        <v>1991</v>
      </c>
      <c r="B575" s="52" t="s">
        <v>2249</v>
      </c>
      <c r="C575" s="30" t="s">
        <v>2092</v>
      </c>
      <c r="D575" s="52" t="s">
        <v>2104</v>
      </c>
      <c r="E575" s="53">
        <v>0.8</v>
      </c>
      <c r="F575" s="53">
        <v>0</v>
      </c>
      <c r="G575" s="53">
        <v>0.8</v>
      </c>
    </row>
    <row r="576" s="37" customFormat="1" customHeight="1" spans="1:7">
      <c r="A576" s="52" t="s">
        <v>1991</v>
      </c>
      <c r="B576" s="52" t="s">
        <v>2249</v>
      </c>
      <c r="C576" s="30" t="s">
        <v>2092</v>
      </c>
      <c r="D576" s="52" t="s">
        <v>2105</v>
      </c>
      <c r="E576" s="53">
        <v>1.35</v>
      </c>
      <c r="F576" s="53">
        <v>0</v>
      </c>
      <c r="G576" s="53">
        <v>1.35</v>
      </c>
    </row>
    <row r="577" s="37" customFormat="1" customHeight="1" spans="1:7">
      <c r="A577" s="52" t="s">
        <v>1991</v>
      </c>
      <c r="B577" s="52" t="s">
        <v>2249</v>
      </c>
      <c r="C577" s="50" t="s">
        <v>2106</v>
      </c>
      <c r="D577" s="49"/>
      <c r="E577" s="51">
        <v>255.437791</v>
      </c>
      <c r="F577" s="51">
        <v>0</v>
      </c>
      <c r="G577" s="51">
        <v>255.437791</v>
      </c>
    </row>
    <row r="578" s="37" customFormat="1" customHeight="1" spans="1:7">
      <c r="A578" s="52" t="s">
        <v>1991</v>
      </c>
      <c r="B578" s="52" t="s">
        <v>2249</v>
      </c>
      <c r="C578" s="30" t="s">
        <v>2107</v>
      </c>
      <c r="D578" s="52" t="s">
        <v>2108</v>
      </c>
      <c r="E578" s="53">
        <v>57.1776</v>
      </c>
      <c r="F578" s="53">
        <v>0</v>
      </c>
      <c r="G578" s="53">
        <v>57.1776</v>
      </c>
    </row>
    <row r="579" s="37" customFormat="1" customHeight="1" spans="1:7">
      <c r="A579" s="52" t="s">
        <v>1991</v>
      </c>
      <c r="B579" s="52" t="s">
        <v>2249</v>
      </c>
      <c r="C579" s="30" t="s">
        <v>2107</v>
      </c>
      <c r="D579" s="52" t="s">
        <v>2109</v>
      </c>
      <c r="E579" s="53">
        <v>33.3132</v>
      </c>
      <c r="F579" s="53">
        <v>0</v>
      </c>
      <c r="G579" s="53">
        <v>33.3132</v>
      </c>
    </row>
    <row r="580" s="37" customFormat="1" customHeight="1" spans="1:7">
      <c r="A580" s="52" t="s">
        <v>1991</v>
      </c>
      <c r="B580" s="52" t="s">
        <v>2249</v>
      </c>
      <c r="C580" s="30" t="s">
        <v>2107</v>
      </c>
      <c r="D580" s="52" t="s">
        <v>2111</v>
      </c>
      <c r="E580" s="53">
        <v>4.7648</v>
      </c>
      <c r="F580" s="53">
        <v>0</v>
      </c>
      <c r="G580" s="53">
        <v>4.7648</v>
      </c>
    </row>
    <row r="581" s="37" customFormat="1" customHeight="1" spans="1:7">
      <c r="A581" s="52" t="s">
        <v>1991</v>
      </c>
      <c r="B581" s="52" t="s">
        <v>2249</v>
      </c>
      <c r="C581" s="30" t="s">
        <v>2107</v>
      </c>
      <c r="D581" s="52" t="s">
        <v>2112</v>
      </c>
      <c r="E581" s="53">
        <v>13.267282</v>
      </c>
      <c r="F581" s="53">
        <v>0</v>
      </c>
      <c r="G581" s="53">
        <v>13.267282</v>
      </c>
    </row>
    <row r="582" s="37" customFormat="1" customHeight="1" spans="1:7">
      <c r="A582" s="52" t="s">
        <v>1991</v>
      </c>
      <c r="B582" s="52" t="s">
        <v>2249</v>
      </c>
      <c r="C582" s="30" t="s">
        <v>2107</v>
      </c>
      <c r="D582" s="52" t="s">
        <v>2113</v>
      </c>
      <c r="E582" s="53">
        <v>11.172448</v>
      </c>
      <c r="F582" s="53">
        <v>0</v>
      </c>
      <c r="G582" s="53">
        <v>11.172448</v>
      </c>
    </row>
    <row r="583" s="37" customFormat="1" customHeight="1" spans="1:7">
      <c r="A583" s="52" t="s">
        <v>1991</v>
      </c>
      <c r="B583" s="52" t="s">
        <v>2249</v>
      </c>
      <c r="C583" s="30" t="s">
        <v>2107</v>
      </c>
      <c r="D583" s="52" t="s">
        <v>2114</v>
      </c>
      <c r="E583" s="53">
        <v>0.285767</v>
      </c>
      <c r="F583" s="53">
        <v>0</v>
      </c>
      <c r="G583" s="53">
        <v>0.285767</v>
      </c>
    </row>
    <row r="584" s="37" customFormat="1" customHeight="1" spans="1:7">
      <c r="A584" s="52" t="s">
        <v>1991</v>
      </c>
      <c r="B584" s="52" t="s">
        <v>2249</v>
      </c>
      <c r="C584" s="30" t="s">
        <v>2107</v>
      </c>
      <c r="D584" s="52" t="s">
        <v>2115</v>
      </c>
      <c r="E584" s="53">
        <v>0.476278</v>
      </c>
      <c r="F584" s="53">
        <v>0</v>
      </c>
      <c r="G584" s="53">
        <v>0.476278</v>
      </c>
    </row>
    <row r="585" s="37" customFormat="1" customHeight="1" spans="1:7">
      <c r="A585" s="52" t="s">
        <v>1991</v>
      </c>
      <c r="B585" s="52" t="s">
        <v>2249</v>
      </c>
      <c r="C585" s="30" t="s">
        <v>2107</v>
      </c>
      <c r="D585" s="52" t="s">
        <v>2116</v>
      </c>
      <c r="E585" s="53">
        <v>2.4</v>
      </c>
      <c r="F585" s="53">
        <v>0</v>
      </c>
      <c r="G585" s="53">
        <v>2.4</v>
      </c>
    </row>
    <row r="586" s="37" customFormat="1" customHeight="1" spans="1:7">
      <c r="A586" s="52" t="s">
        <v>1991</v>
      </c>
      <c r="B586" s="52" t="s">
        <v>2249</v>
      </c>
      <c r="C586" s="30" t="s">
        <v>2107</v>
      </c>
      <c r="D586" s="52" t="s">
        <v>2117</v>
      </c>
      <c r="E586" s="53">
        <v>22.344896</v>
      </c>
      <c r="F586" s="53">
        <v>0</v>
      </c>
      <c r="G586" s="53">
        <v>22.344896</v>
      </c>
    </row>
    <row r="587" s="37" customFormat="1" customHeight="1" spans="1:7">
      <c r="A587" s="52" t="s">
        <v>1991</v>
      </c>
      <c r="B587" s="52" t="s">
        <v>2249</v>
      </c>
      <c r="C587" s="30" t="s">
        <v>2107</v>
      </c>
      <c r="D587" s="52" t="s">
        <v>2118</v>
      </c>
      <c r="E587" s="53">
        <v>18.84012</v>
      </c>
      <c r="F587" s="53">
        <v>0</v>
      </c>
      <c r="G587" s="53">
        <v>18.84012</v>
      </c>
    </row>
    <row r="588" s="37" customFormat="1" customHeight="1" spans="1:7">
      <c r="A588" s="52" t="s">
        <v>1991</v>
      </c>
      <c r="B588" s="52" t="s">
        <v>2249</v>
      </c>
      <c r="C588" s="30" t="s">
        <v>2107</v>
      </c>
      <c r="D588" s="52" t="s">
        <v>2120</v>
      </c>
      <c r="E588" s="53">
        <v>28.21</v>
      </c>
      <c r="F588" s="53">
        <v>0</v>
      </c>
      <c r="G588" s="53">
        <v>28.21</v>
      </c>
    </row>
    <row r="589" s="37" customFormat="1" customHeight="1" spans="1:7">
      <c r="A589" s="52" t="s">
        <v>1991</v>
      </c>
      <c r="B589" s="52" t="s">
        <v>2249</v>
      </c>
      <c r="C589" s="30" t="s">
        <v>2107</v>
      </c>
      <c r="D589" s="52" t="s">
        <v>2121</v>
      </c>
      <c r="E589" s="53">
        <v>1.44</v>
      </c>
      <c r="F589" s="53">
        <v>0</v>
      </c>
      <c r="G589" s="53">
        <v>1.44</v>
      </c>
    </row>
    <row r="590" s="37" customFormat="1" customHeight="1" spans="1:7">
      <c r="A590" s="52" t="s">
        <v>1991</v>
      </c>
      <c r="B590" s="52" t="s">
        <v>2249</v>
      </c>
      <c r="C590" s="30" t="s">
        <v>2107</v>
      </c>
      <c r="D590" s="52" t="s">
        <v>2122</v>
      </c>
      <c r="E590" s="53">
        <v>44.4</v>
      </c>
      <c r="F590" s="53">
        <v>0</v>
      </c>
      <c r="G590" s="53">
        <v>44.4</v>
      </c>
    </row>
    <row r="591" s="37" customFormat="1" customHeight="1" spans="1:7">
      <c r="A591" s="52" t="s">
        <v>1991</v>
      </c>
      <c r="B591" s="52" t="s">
        <v>2249</v>
      </c>
      <c r="C591" s="30" t="s">
        <v>2107</v>
      </c>
      <c r="D591" s="52" t="s">
        <v>2123</v>
      </c>
      <c r="E591" s="53">
        <v>17.3454</v>
      </c>
      <c r="F591" s="53">
        <v>0</v>
      </c>
      <c r="G591" s="53">
        <v>17.3454</v>
      </c>
    </row>
    <row r="592" s="37" customFormat="1" customHeight="1" spans="1:7">
      <c r="A592" s="52" t="s">
        <v>1991</v>
      </c>
      <c r="B592" s="49" t="s">
        <v>2267</v>
      </c>
      <c r="C592" s="50"/>
      <c r="D592" s="49"/>
      <c r="E592" s="51">
        <v>249.537082</v>
      </c>
      <c r="F592" s="51">
        <v>0</v>
      </c>
      <c r="G592" s="51">
        <v>249.537082</v>
      </c>
    </row>
    <row r="593" s="37" customFormat="1" customHeight="1" spans="1:7">
      <c r="A593" s="52" t="s">
        <v>1991</v>
      </c>
      <c r="B593" s="52" t="s">
        <v>2268</v>
      </c>
      <c r="C593" s="50" t="s">
        <v>2091</v>
      </c>
      <c r="D593" s="49"/>
      <c r="E593" s="51">
        <v>36.924474</v>
      </c>
      <c r="F593" s="51">
        <v>0</v>
      </c>
      <c r="G593" s="51">
        <v>36.924474</v>
      </c>
    </row>
    <row r="594" s="37" customFormat="1" customHeight="1" spans="1:7">
      <c r="A594" s="52" t="s">
        <v>1991</v>
      </c>
      <c r="B594" s="52" t="s">
        <v>2268</v>
      </c>
      <c r="C594" s="30" t="s">
        <v>2092</v>
      </c>
      <c r="D594" s="52" t="s">
        <v>2126</v>
      </c>
      <c r="E594" s="53">
        <v>26.95</v>
      </c>
      <c r="F594" s="53">
        <v>0</v>
      </c>
      <c r="G594" s="53">
        <v>26.95</v>
      </c>
    </row>
    <row r="595" s="37" customFormat="1" customHeight="1" spans="1:7">
      <c r="A595" s="52" t="s">
        <v>1991</v>
      </c>
      <c r="B595" s="52" t="s">
        <v>2268</v>
      </c>
      <c r="C595" s="30" t="s">
        <v>2092</v>
      </c>
      <c r="D595" s="52" t="s">
        <v>2127</v>
      </c>
      <c r="E595" s="53">
        <v>1.116734</v>
      </c>
      <c r="F595" s="53">
        <v>0</v>
      </c>
      <c r="G595" s="53">
        <v>1.116734</v>
      </c>
    </row>
    <row r="596" s="37" customFormat="1" customHeight="1" spans="1:7">
      <c r="A596" s="52" t="s">
        <v>1991</v>
      </c>
      <c r="B596" s="52" t="s">
        <v>2268</v>
      </c>
      <c r="C596" s="30" t="s">
        <v>2092</v>
      </c>
      <c r="D596" s="52" t="s">
        <v>2128</v>
      </c>
      <c r="E596" s="53">
        <v>0.74737</v>
      </c>
      <c r="F596" s="53">
        <v>0</v>
      </c>
      <c r="G596" s="53">
        <v>0.74737</v>
      </c>
    </row>
    <row r="597" s="37" customFormat="1" customHeight="1" spans="1:7">
      <c r="A597" s="52" t="s">
        <v>1991</v>
      </c>
      <c r="B597" s="52" t="s">
        <v>2268</v>
      </c>
      <c r="C597" s="30" t="s">
        <v>2092</v>
      </c>
      <c r="D597" s="52" t="s">
        <v>2129</v>
      </c>
      <c r="E597" s="53">
        <v>1.564452</v>
      </c>
      <c r="F597" s="53">
        <v>0</v>
      </c>
      <c r="G597" s="53">
        <v>1.564452</v>
      </c>
    </row>
    <row r="598" s="37" customFormat="1" customHeight="1" spans="1:7">
      <c r="A598" s="52" t="s">
        <v>1991</v>
      </c>
      <c r="B598" s="52" t="s">
        <v>2268</v>
      </c>
      <c r="C598" s="30" t="s">
        <v>2092</v>
      </c>
      <c r="D598" s="52" t="s">
        <v>2130</v>
      </c>
      <c r="E598" s="53">
        <v>1.395918</v>
      </c>
      <c r="F598" s="53">
        <v>0</v>
      </c>
      <c r="G598" s="53">
        <v>1.395918</v>
      </c>
    </row>
    <row r="599" s="37" customFormat="1" customHeight="1" spans="1:7">
      <c r="A599" s="52" t="s">
        <v>1991</v>
      </c>
      <c r="B599" s="52" t="s">
        <v>2268</v>
      </c>
      <c r="C599" s="30" t="s">
        <v>2092</v>
      </c>
      <c r="D599" s="52" t="s">
        <v>2102</v>
      </c>
      <c r="E599" s="53">
        <v>3.5</v>
      </c>
      <c r="F599" s="53">
        <v>0</v>
      </c>
      <c r="G599" s="53">
        <v>3.5</v>
      </c>
    </row>
    <row r="600" s="37" customFormat="1" customHeight="1" spans="1:7">
      <c r="A600" s="52" t="s">
        <v>1991</v>
      </c>
      <c r="B600" s="52" t="s">
        <v>2268</v>
      </c>
      <c r="C600" s="30" t="s">
        <v>2092</v>
      </c>
      <c r="D600" s="52" t="s">
        <v>2105</v>
      </c>
      <c r="E600" s="53">
        <v>1.65</v>
      </c>
      <c r="F600" s="53">
        <v>0</v>
      </c>
      <c r="G600" s="53">
        <v>1.65</v>
      </c>
    </row>
    <row r="601" s="37" customFormat="1" customHeight="1" spans="1:7">
      <c r="A601" s="52" t="s">
        <v>1991</v>
      </c>
      <c r="B601" s="52" t="s">
        <v>2268</v>
      </c>
      <c r="C601" s="50" t="s">
        <v>2106</v>
      </c>
      <c r="D601" s="49"/>
      <c r="E601" s="51">
        <v>212.612608</v>
      </c>
      <c r="F601" s="51">
        <v>0</v>
      </c>
      <c r="G601" s="51">
        <v>212.612608</v>
      </c>
    </row>
    <row r="602" s="37" customFormat="1" customHeight="1" spans="1:7">
      <c r="A602" s="52" t="s">
        <v>1991</v>
      </c>
      <c r="B602" s="52" t="s">
        <v>2268</v>
      </c>
      <c r="C602" s="30" t="s">
        <v>2107</v>
      </c>
      <c r="D602" s="52" t="s">
        <v>2131</v>
      </c>
      <c r="E602" s="53">
        <v>52.1484</v>
      </c>
      <c r="F602" s="53">
        <v>0</v>
      </c>
      <c r="G602" s="53">
        <v>52.1484</v>
      </c>
    </row>
    <row r="603" s="37" customFormat="1" customHeight="1" spans="1:7">
      <c r="A603" s="52" t="s">
        <v>1991</v>
      </c>
      <c r="B603" s="52" t="s">
        <v>2268</v>
      </c>
      <c r="C603" s="30" t="s">
        <v>2107</v>
      </c>
      <c r="D603" s="52" t="s">
        <v>2132</v>
      </c>
      <c r="E603" s="53">
        <v>1.7028</v>
      </c>
      <c r="F603" s="53">
        <v>0</v>
      </c>
      <c r="G603" s="53">
        <v>1.7028</v>
      </c>
    </row>
    <row r="604" s="37" customFormat="1" customHeight="1" spans="1:7">
      <c r="A604" s="52" t="s">
        <v>1991</v>
      </c>
      <c r="B604" s="52" t="s">
        <v>2268</v>
      </c>
      <c r="C604" s="30" t="s">
        <v>2107</v>
      </c>
      <c r="D604" s="52" t="s">
        <v>2110</v>
      </c>
      <c r="E604" s="53">
        <v>0.36</v>
      </c>
      <c r="F604" s="53">
        <v>0</v>
      </c>
      <c r="G604" s="53">
        <v>0.36</v>
      </c>
    </row>
    <row r="605" s="37" customFormat="1" customHeight="1" spans="1:7">
      <c r="A605" s="52" t="s">
        <v>1991</v>
      </c>
      <c r="B605" s="52" t="s">
        <v>2268</v>
      </c>
      <c r="C605" s="30" t="s">
        <v>2107</v>
      </c>
      <c r="D605" s="52" t="s">
        <v>2133</v>
      </c>
      <c r="E605" s="53">
        <v>0.012</v>
      </c>
      <c r="F605" s="53">
        <v>0</v>
      </c>
      <c r="G605" s="53">
        <v>0.012</v>
      </c>
    </row>
    <row r="606" s="37" customFormat="1" customHeight="1" spans="1:7">
      <c r="A606" s="52" t="s">
        <v>1991</v>
      </c>
      <c r="B606" s="52" t="s">
        <v>2268</v>
      </c>
      <c r="C606" s="30" t="s">
        <v>2107</v>
      </c>
      <c r="D606" s="52" t="s">
        <v>2134</v>
      </c>
      <c r="E606" s="53">
        <v>27.516</v>
      </c>
      <c r="F606" s="53">
        <v>0</v>
      </c>
      <c r="G606" s="53">
        <v>27.516</v>
      </c>
    </row>
    <row r="607" s="37" customFormat="1" customHeight="1" spans="1:7">
      <c r="A607" s="52" t="s">
        <v>1991</v>
      </c>
      <c r="B607" s="52" t="s">
        <v>2268</v>
      </c>
      <c r="C607" s="30" t="s">
        <v>2107</v>
      </c>
      <c r="D607" s="52" t="s">
        <v>2135</v>
      </c>
      <c r="E607" s="53">
        <v>45.6</v>
      </c>
      <c r="F607" s="53">
        <v>0</v>
      </c>
      <c r="G607" s="53">
        <v>45.6</v>
      </c>
    </row>
    <row r="608" s="37" customFormat="1" customHeight="1" spans="1:7">
      <c r="A608" s="52" t="s">
        <v>1991</v>
      </c>
      <c r="B608" s="52" t="s">
        <v>2268</v>
      </c>
      <c r="C608" s="30" t="s">
        <v>2107</v>
      </c>
      <c r="D608" s="52" t="s">
        <v>2136</v>
      </c>
      <c r="E608" s="53">
        <v>11.694</v>
      </c>
      <c r="F608" s="53">
        <v>0</v>
      </c>
      <c r="G608" s="53">
        <v>11.694</v>
      </c>
    </row>
    <row r="609" s="37" customFormat="1" customHeight="1" spans="1:7">
      <c r="A609" s="52" t="s">
        <v>1991</v>
      </c>
      <c r="B609" s="52" t="s">
        <v>2268</v>
      </c>
      <c r="C609" s="30" t="s">
        <v>2107</v>
      </c>
      <c r="D609" s="52" t="s">
        <v>2137</v>
      </c>
      <c r="E609" s="53">
        <v>22.185792</v>
      </c>
      <c r="F609" s="53">
        <v>0</v>
      </c>
      <c r="G609" s="53">
        <v>22.185792</v>
      </c>
    </row>
    <row r="610" s="37" customFormat="1" customHeight="1" spans="1:7">
      <c r="A610" s="52" t="s">
        <v>1991</v>
      </c>
      <c r="B610" s="52" t="s">
        <v>2268</v>
      </c>
      <c r="C610" s="30" t="s">
        <v>2107</v>
      </c>
      <c r="D610" s="52" t="s">
        <v>2138</v>
      </c>
      <c r="E610" s="53">
        <v>8.840814</v>
      </c>
      <c r="F610" s="53">
        <v>0</v>
      </c>
      <c r="G610" s="53">
        <v>8.840814</v>
      </c>
    </row>
    <row r="611" s="37" customFormat="1" customHeight="1" spans="1:7">
      <c r="A611" s="52" t="s">
        <v>1991</v>
      </c>
      <c r="B611" s="52" t="s">
        <v>2268</v>
      </c>
      <c r="C611" s="30" t="s">
        <v>2107</v>
      </c>
      <c r="D611" s="52" t="s">
        <v>2139</v>
      </c>
      <c r="E611" s="53">
        <v>0.279184</v>
      </c>
      <c r="F611" s="53">
        <v>0</v>
      </c>
      <c r="G611" s="53">
        <v>0.279184</v>
      </c>
    </row>
    <row r="612" s="37" customFormat="1" customHeight="1" spans="1:7">
      <c r="A612" s="52" t="s">
        <v>1991</v>
      </c>
      <c r="B612" s="52" t="s">
        <v>2268</v>
      </c>
      <c r="C612" s="30" t="s">
        <v>2107</v>
      </c>
      <c r="D612" s="52" t="s">
        <v>2140</v>
      </c>
      <c r="E612" s="53">
        <v>0.465306</v>
      </c>
      <c r="F612" s="53">
        <v>0</v>
      </c>
      <c r="G612" s="53">
        <v>0.465306</v>
      </c>
    </row>
    <row r="613" s="37" customFormat="1" customHeight="1" spans="1:7">
      <c r="A613" s="52" t="s">
        <v>1991</v>
      </c>
      <c r="B613" s="52" t="s">
        <v>2268</v>
      </c>
      <c r="C613" s="30" t="s">
        <v>2107</v>
      </c>
      <c r="D613" s="52" t="s">
        <v>2141</v>
      </c>
      <c r="E613" s="53">
        <v>11.253744</v>
      </c>
      <c r="F613" s="53">
        <v>0</v>
      </c>
      <c r="G613" s="53">
        <v>11.253744</v>
      </c>
    </row>
    <row r="614" s="37" customFormat="1" customHeight="1" spans="1:7">
      <c r="A614" s="52" t="s">
        <v>1991</v>
      </c>
      <c r="B614" s="52" t="s">
        <v>2268</v>
      </c>
      <c r="C614" s="30" t="s">
        <v>2107</v>
      </c>
      <c r="D614" s="52" t="s">
        <v>2142</v>
      </c>
      <c r="E614" s="53">
        <v>11.092896</v>
      </c>
      <c r="F614" s="53">
        <v>0</v>
      </c>
      <c r="G614" s="53">
        <v>11.092896</v>
      </c>
    </row>
    <row r="615" s="37" customFormat="1" customHeight="1" spans="1:7">
      <c r="A615" s="52" t="s">
        <v>1991</v>
      </c>
      <c r="B615" s="52" t="s">
        <v>2268</v>
      </c>
      <c r="C615" s="30" t="s">
        <v>2107</v>
      </c>
      <c r="D615" s="52" t="s">
        <v>2143</v>
      </c>
      <c r="E615" s="53">
        <v>16.888</v>
      </c>
      <c r="F615" s="53">
        <v>0</v>
      </c>
      <c r="G615" s="53">
        <v>16.888</v>
      </c>
    </row>
    <row r="616" s="37" customFormat="1" customHeight="1" spans="1:7">
      <c r="A616" s="52" t="s">
        <v>1991</v>
      </c>
      <c r="B616" s="52" t="s">
        <v>2268</v>
      </c>
      <c r="C616" s="30" t="s">
        <v>2107</v>
      </c>
      <c r="D616" s="52" t="s">
        <v>2144</v>
      </c>
      <c r="E616" s="53">
        <v>1.76</v>
      </c>
      <c r="F616" s="53">
        <v>0</v>
      </c>
      <c r="G616" s="53">
        <v>1.76</v>
      </c>
    </row>
    <row r="617" s="37" customFormat="1" customHeight="1" spans="1:7">
      <c r="A617" s="52" t="s">
        <v>1991</v>
      </c>
      <c r="B617" s="52" t="s">
        <v>2268</v>
      </c>
      <c r="C617" s="30" t="s">
        <v>2107</v>
      </c>
      <c r="D617" s="52" t="s">
        <v>2145</v>
      </c>
      <c r="E617" s="53">
        <v>0.813672</v>
      </c>
      <c r="F617" s="53">
        <v>0</v>
      </c>
      <c r="G617" s="53">
        <v>0.813672</v>
      </c>
    </row>
    <row r="618" s="37" customFormat="1" customHeight="1" spans="1:7">
      <c r="A618" s="49" t="s">
        <v>2269</v>
      </c>
      <c r="B618" s="49"/>
      <c r="C618" s="50"/>
      <c r="D618" s="49"/>
      <c r="E618" s="51">
        <v>1215.631111</v>
      </c>
      <c r="F618" s="51">
        <v>0</v>
      </c>
      <c r="G618" s="51">
        <v>1215.631111</v>
      </c>
    </row>
    <row r="619" s="37" customFormat="1" customHeight="1" spans="1:7">
      <c r="A619" s="52" t="s">
        <v>1992</v>
      </c>
      <c r="B619" s="49" t="s">
        <v>2270</v>
      </c>
      <c r="C619" s="50"/>
      <c r="D619" s="49"/>
      <c r="E619" s="51">
        <v>944.721142</v>
      </c>
      <c r="F619" s="51">
        <v>0</v>
      </c>
      <c r="G619" s="51">
        <v>944.721142</v>
      </c>
    </row>
    <row r="620" s="37" customFormat="1" customHeight="1" spans="1:7">
      <c r="A620" s="52" t="s">
        <v>1992</v>
      </c>
      <c r="B620" s="52" t="s">
        <v>2271</v>
      </c>
      <c r="C620" s="50" t="s">
        <v>2080</v>
      </c>
      <c r="D620" s="49"/>
      <c r="E620" s="51">
        <v>448.1552</v>
      </c>
      <c r="F620" s="51">
        <v>0</v>
      </c>
      <c r="G620" s="51">
        <v>448.1552</v>
      </c>
    </row>
    <row r="621" s="37" customFormat="1" customHeight="1" spans="1:7">
      <c r="A621" s="52" t="s">
        <v>1992</v>
      </c>
      <c r="B621" s="52" t="s">
        <v>2271</v>
      </c>
      <c r="C621" s="30" t="s">
        <v>2081</v>
      </c>
      <c r="D621" s="52" t="s">
        <v>2272</v>
      </c>
      <c r="E621" s="53">
        <v>10</v>
      </c>
      <c r="F621" s="53">
        <v>0</v>
      </c>
      <c r="G621" s="53">
        <v>10</v>
      </c>
    </row>
    <row r="622" s="37" customFormat="1" customHeight="1" spans="1:7">
      <c r="A622" s="52" t="s">
        <v>1992</v>
      </c>
      <c r="B622" s="52" t="s">
        <v>2271</v>
      </c>
      <c r="C622" s="30" t="s">
        <v>2081</v>
      </c>
      <c r="D622" s="52" t="s">
        <v>2273</v>
      </c>
      <c r="E622" s="53">
        <v>6</v>
      </c>
      <c r="F622" s="53">
        <v>0</v>
      </c>
      <c r="G622" s="53">
        <v>6</v>
      </c>
    </row>
    <row r="623" s="37" customFormat="1" customHeight="1" spans="1:7">
      <c r="A623" s="52" t="s">
        <v>1992</v>
      </c>
      <c r="B623" s="52" t="s">
        <v>2271</v>
      </c>
      <c r="C623" s="30" t="s">
        <v>2081</v>
      </c>
      <c r="D623" s="52" t="s">
        <v>2274</v>
      </c>
      <c r="E623" s="53">
        <v>38.4982</v>
      </c>
      <c r="F623" s="53">
        <v>0</v>
      </c>
      <c r="G623" s="53">
        <v>38.4982</v>
      </c>
    </row>
    <row r="624" s="37" customFormat="1" customHeight="1" spans="1:7">
      <c r="A624" s="52" t="s">
        <v>1992</v>
      </c>
      <c r="B624" s="52" t="s">
        <v>2271</v>
      </c>
      <c r="C624" s="30" t="s">
        <v>2081</v>
      </c>
      <c r="D624" s="52" t="s">
        <v>2275</v>
      </c>
      <c r="E624" s="53">
        <v>36.5</v>
      </c>
      <c r="F624" s="53">
        <v>0</v>
      </c>
      <c r="G624" s="53">
        <v>36.5</v>
      </c>
    </row>
    <row r="625" s="37" customFormat="1" customHeight="1" spans="1:7">
      <c r="A625" s="52" t="s">
        <v>1992</v>
      </c>
      <c r="B625" s="52" t="s">
        <v>2271</v>
      </c>
      <c r="C625" s="30" t="s">
        <v>2081</v>
      </c>
      <c r="D625" s="52" t="s">
        <v>2276</v>
      </c>
      <c r="E625" s="53">
        <v>5.7</v>
      </c>
      <c r="F625" s="53">
        <v>0</v>
      </c>
      <c r="G625" s="53">
        <v>5.7</v>
      </c>
    </row>
    <row r="626" s="37" customFormat="1" customHeight="1" spans="1:7">
      <c r="A626" s="52" t="s">
        <v>1992</v>
      </c>
      <c r="B626" s="52" t="s">
        <v>2271</v>
      </c>
      <c r="C626" s="30" t="s">
        <v>2081</v>
      </c>
      <c r="D626" s="52" t="s">
        <v>2277</v>
      </c>
      <c r="E626" s="53">
        <v>3.5498</v>
      </c>
      <c r="F626" s="53">
        <v>0</v>
      </c>
      <c r="G626" s="53">
        <v>3.5498</v>
      </c>
    </row>
    <row r="627" s="37" customFormat="1" customHeight="1" spans="1:7">
      <c r="A627" s="52" t="s">
        <v>1992</v>
      </c>
      <c r="B627" s="52" t="s">
        <v>2271</v>
      </c>
      <c r="C627" s="30" t="s">
        <v>2081</v>
      </c>
      <c r="D627" s="52" t="s">
        <v>2278</v>
      </c>
      <c r="E627" s="53">
        <v>23.1072</v>
      </c>
      <c r="F627" s="53">
        <v>0</v>
      </c>
      <c r="G627" s="53">
        <v>23.1072</v>
      </c>
    </row>
    <row r="628" s="37" customFormat="1" customHeight="1" spans="1:7">
      <c r="A628" s="52" t="s">
        <v>1992</v>
      </c>
      <c r="B628" s="52" t="s">
        <v>2271</v>
      </c>
      <c r="C628" s="30" t="s">
        <v>2081</v>
      </c>
      <c r="D628" s="52" t="s">
        <v>2279</v>
      </c>
      <c r="E628" s="53">
        <v>37.5</v>
      </c>
      <c r="F628" s="53">
        <v>0</v>
      </c>
      <c r="G628" s="53">
        <v>37.5</v>
      </c>
    </row>
    <row r="629" s="37" customFormat="1" customHeight="1" spans="1:7">
      <c r="A629" s="52" t="s">
        <v>1992</v>
      </c>
      <c r="B629" s="52" t="s">
        <v>2271</v>
      </c>
      <c r="C629" s="30" t="s">
        <v>2081</v>
      </c>
      <c r="D629" s="52" t="s">
        <v>2280</v>
      </c>
      <c r="E629" s="53">
        <v>0</v>
      </c>
      <c r="F629" s="53">
        <v>0</v>
      </c>
      <c r="G629" s="53">
        <v>0</v>
      </c>
    </row>
    <row r="630" s="37" customFormat="1" customHeight="1" spans="1:7">
      <c r="A630" s="52" t="s">
        <v>1992</v>
      </c>
      <c r="B630" s="52" t="s">
        <v>2271</v>
      </c>
      <c r="C630" s="30" t="s">
        <v>2081</v>
      </c>
      <c r="D630" s="52" t="s">
        <v>2281</v>
      </c>
      <c r="E630" s="53">
        <v>115.5</v>
      </c>
      <c r="F630" s="53">
        <v>0</v>
      </c>
      <c r="G630" s="53">
        <v>115.5</v>
      </c>
    </row>
    <row r="631" s="37" customFormat="1" customHeight="1" spans="1:7">
      <c r="A631" s="52" t="s">
        <v>1992</v>
      </c>
      <c r="B631" s="52" t="s">
        <v>2271</v>
      </c>
      <c r="C631" s="30" t="s">
        <v>2081</v>
      </c>
      <c r="D631" s="52" t="s">
        <v>2282</v>
      </c>
      <c r="E631" s="53">
        <v>60</v>
      </c>
      <c r="F631" s="53">
        <v>0</v>
      </c>
      <c r="G631" s="53">
        <v>60</v>
      </c>
    </row>
    <row r="632" s="37" customFormat="1" customHeight="1" spans="1:7">
      <c r="A632" s="52" t="s">
        <v>1992</v>
      </c>
      <c r="B632" s="52" t="s">
        <v>2271</v>
      </c>
      <c r="C632" s="30" t="s">
        <v>2081</v>
      </c>
      <c r="D632" s="52" t="s">
        <v>2283</v>
      </c>
      <c r="E632" s="53">
        <v>20</v>
      </c>
      <c r="F632" s="53">
        <v>0</v>
      </c>
      <c r="G632" s="53">
        <v>20</v>
      </c>
    </row>
    <row r="633" s="37" customFormat="1" customHeight="1" spans="1:7">
      <c r="A633" s="52" t="s">
        <v>1992</v>
      </c>
      <c r="B633" s="52" t="s">
        <v>2271</v>
      </c>
      <c r="C633" s="30" t="s">
        <v>2081</v>
      </c>
      <c r="D633" s="13" t="s">
        <v>2084</v>
      </c>
      <c r="E633" s="53">
        <v>86.8</v>
      </c>
      <c r="F633" s="53">
        <v>0</v>
      </c>
      <c r="G633" s="53">
        <v>86.8</v>
      </c>
    </row>
    <row r="634" s="37" customFormat="1" customHeight="1" spans="1:7">
      <c r="A634" s="52" t="s">
        <v>1992</v>
      </c>
      <c r="B634" s="52" t="s">
        <v>2271</v>
      </c>
      <c r="C634" s="30" t="s">
        <v>2081</v>
      </c>
      <c r="D634" s="52" t="s">
        <v>2284</v>
      </c>
      <c r="E634" s="53">
        <v>5</v>
      </c>
      <c r="F634" s="53">
        <v>0</v>
      </c>
      <c r="G634" s="53">
        <v>5</v>
      </c>
    </row>
    <row r="635" s="37" customFormat="1" customHeight="1" spans="1:7">
      <c r="A635" s="52" t="s">
        <v>1992</v>
      </c>
      <c r="B635" s="52" t="s">
        <v>2271</v>
      </c>
      <c r="C635" s="50" t="s">
        <v>2091</v>
      </c>
      <c r="D635" s="49"/>
      <c r="E635" s="51">
        <v>95.886894</v>
      </c>
      <c r="F635" s="51">
        <v>0</v>
      </c>
      <c r="G635" s="51">
        <v>95.886894</v>
      </c>
    </row>
    <row r="636" s="37" customFormat="1" customHeight="1" spans="1:7">
      <c r="A636" s="52" t="s">
        <v>1992</v>
      </c>
      <c r="B636" s="52" t="s">
        <v>2271</v>
      </c>
      <c r="C636" s="30" t="s">
        <v>2092</v>
      </c>
      <c r="D636" s="52" t="s">
        <v>2093</v>
      </c>
      <c r="E636" s="53">
        <v>40.8</v>
      </c>
      <c r="F636" s="53">
        <v>0</v>
      </c>
      <c r="G636" s="53">
        <v>40.8</v>
      </c>
    </row>
    <row r="637" s="37" customFormat="1" customHeight="1" spans="1:7">
      <c r="A637" s="52" t="s">
        <v>1992</v>
      </c>
      <c r="B637" s="52" t="s">
        <v>2271</v>
      </c>
      <c r="C637" s="30" t="s">
        <v>2092</v>
      </c>
      <c r="D637" s="52" t="s">
        <v>2094</v>
      </c>
      <c r="E637" s="53">
        <v>1.935389</v>
      </c>
      <c r="F637" s="53">
        <v>0</v>
      </c>
      <c r="G637" s="53">
        <v>1.935389</v>
      </c>
    </row>
    <row r="638" s="37" customFormat="1" customHeight="1" spans="1:7">
      <c r="A638" s="52" t="s">
        <v>1992</v>
      </c>
      <c r="B638" s="52" t="s">
        <v>2271</v>
      </c>
      <c r="C638" s="30" t="s">
        <v>2092</v>
      </c>
      <c r="D638" s="52" t="s">
        <v>2095</v>
      </c>
      <c r="E638" s="53">
        <v>1.290259</v>
      </c>
      <c r="F638" s="53">
        <v>0</v>
      </c>
      <c r="G638" s="53">
        <v>1.290259</v>
      </c>
    </row>
    <row r="639" s="37" customFormat="1" customHeight="1" spans="1:7">
      <c r="A639" s="52" t="s">
        <v>1992</v>
      </c>
      <c r="B639" s="52" t="s">
        <v>2271</v>
      </c>
      <c r="C639" s="30" t="s">
        <v>2092</v>
      </c>
      <c r="D639" s="52" t="s">
        <v>2096</v>
      </c>
      <c r="E639" s="53">
        <v>0.739802</v>
      </c>
      <c r="F639" s="53">
        <v>0</v>
      </c>
      <c r="G639" s="53">
        <v>0.739802</v>
      </c>
    </row>
    <row r="640" s="37" customFormat="1" customHeight="1" spans="1:7">
      <c r="A640" s="52" t="s">
        <v>1992</v>
      </c>
      <c r="B640" s="52" t="s">
        <v>2271</v>
      </c>
      <c r="C640" s="30" t="s">
        <v>2092</v>
      </c>
      <c r="D640" s="52" t="s">
        <v>2097</v>
      </c>
      <c r="E640" s="53">
        <v>2.492208</v>
      </c>
      <c r="F640" s="53">
        <v>0</v>
      </c>
      <c r="G640" s="53">
        <v>2.492208</v>
      </c>
    </row>
    <row r="641" s="37" customFormat="1" customHeight="1" spans="1:7">
      <c r="A641" s="52" t="s">
        <v>1992</v>
      </c>
      <c r="B641" s="52" t="s">
        <v>2271</v>
      </c>
      <c r="C641" s="30" t="s">
        <v>2092</v>
      </c>
      <c r="D641" s="52" t="s">
        <v>2098</v>
      </c>
      <c r="E641" s="53">
        <v>2.419236</v>
      </c>
      <c r="F641" s="53">
        <v>0</v>
      </c>
      <c r="G641" s="53">
        <v>2.419236</v>
      </c>
    </row>
    <row r="642" s="37" customFormat="1" customHeight="1" spans="1:7">
      <c r="A642" s="52" t="s">
        <v>1992</v>
      </c>
      <c r="B642" s="52" t="s">
        <v>2271</v>
      </c>
      <c r="C642" s="30" t="s">
        <v>2092</v>
      </c>
      <c r="D642" s="52" t="s">
        <v>2099</v>
      </c>
      <c r="E642" s="53">
        <v>14.82</v>
      </c>
      <c r="F642" s="53">
        <v>0</v>
      </c>
      <c r="G642" s="53">
        <v>14.82</v>
      </c>
    </row>
    <row r="643" s="37" customFormat="1" customHeight="1" spans="1:7">
      <c r="A643" s="52" t="s">
        <v>1992</v>
      </c>
      <c r="B643" s="52" t="s">
        <v>2271</v>
      </c>
      <c r="C643" s="30" t="s">
        <v>2092</v>
      </c>
      <c r="D643" s="52" t="s">
        <v>2100</v>
      </c>
      <c r="E643" s="53">
        <v>4.728</v>
      </c>
      <c r="F643" s="53">
        <v>0</v>
      </c>
      <c r="G643" s="53">
        <v>4.728</v>
      </c>
    </row>
    <row r="644" s="37" customFormat="1" customHeight="1" spans="1:7">
      <c r="A644" s="52" t="s">
        <v>1992</v>
      </c>
      <c r="B644" s="52" t="s">
        <v>2271</v>
      </c>
      <c r="C644" s="30" t="s">
        <v>2092</v>
      </c>
      <c r="D644" s="52" t="s">
        <v>2101</v>
      </c>
      <c r="E644" s="53">
        <v>0.312</v>
      </c>
      <c r="F644" s="53">
        <v>0</v>
      </c>
      <c r="G644" s="53">
        <v>0.312</v>
      </c>
    </row>
    <row r="645" s="37" customFormat="1" customHeight="1" spans="1:7">
      <c r="A645" s="52" t="s">
        <v>1992</v>
      </c>
      <c r="B645" s="52" t="s">
        <v>2271</v>
      </c>
      <c r="C645" s="30" t="s">
        <v>2092</v>
      </c>
      <c r="D645" s="52" t="s">
        <v>2102</v>
      </c>
      <c r="E645" s="53">
        <v>7</v>
      </c>
      <c r="F645" s="53">
        <v>0</v>
      </c>
      <c r="G645" s="53">
        <v>7</v>
      </c>
    </row>
    <row r="646" s="37" customFormat="1" customHeight="1" spans="1:7">
      <c r="A646" s="52" t="s">
        <v>1992</v>
      </c>
      <c r="B646" s="52" t="s">
        <v>2271</v>
      </c>
      <c r="C646" s="30" t="s">
        <v>2092</v>
      </c>
      <c r="D646" s="52" t="s">
        <v>2103</v>
      </c>
      <c r="E646" s="53">
        <v>16.75</v>
      </c>
      <c r="F646" s="53">
        <v>0</v>
      </c>
      <c r="G646" s="53">
        <v>16.75</v>
      </c>
    </row>
    <row r="647" s="37" customFormat="1" customHeight="1" spans="1:7">
      <c r="A647" s="52" t="s">
        <v>1992</v>
      </c>
      <c r="B647" s="52" t="s">
        <v>2271</v>
      </c>
      <c r="C647" s="30" t="s">
        <v>2092</v>
      </c>
      <c r="D647" s="52" t="s">
        <v>2104</v>
      </c>
      <c r="E647" s="53">
        <v>0.2</v>
      </c>
      <c r="F647" s="53">
        <v>0</v>
      </c>
      <c r="G647" s="53">
        <v>0.2</v>
      </c>
    </row>
    <row r="648" s="37" customFormat="1" customHeight="1" spans="1:7">
      <c r="A648" s="52" t="s">
        <v>1992</v>
      </c>
      <c r="B648" s="52" t="s">
        <v>2271</v>
      </c>
      <c r="C648" s="30" t="s">
        <v>2092</v>
      </c>
      <c r="D648" s="52" t="s">
        <v>2105</v>
      </c>
      <c r="E648" s="53">
        <v>2.4</v>
      </c>
      <c r="F648" s="53">
        <v>0</v>
      </c>
      <c r="G648" s="53">
        <v>2.4</v>
      </c>
    </row>
    <row r="649" s="37" customFormat="1" customHeight="1" spans="1:7">
      <c r="A649" s="52" t="s">
        <v>1992</v>
      </c>
      <c r="B649" s="52" t="s">
        <v>2271</v>
      </c>
      <c r="C649" s="50" t="s">
        <v>2106</v>
      </c>
      <c r="D649" s="49"/>
      <c r="E649" s="51">
        <v>400.679048</v>
      </c>
      <c r="F649" s="51">
        <v>0</v>
      </c>
      <c r="G649" s="51">
        <v>400.679048</v>
      </c>
    </row>
    <row r="650" s="37" customFormat="1" customHeight="1" spans="1:7">
      <c r="A650" s="52" t="s">
        <v>1992</v>
      </c>
      <c r="B650" s="52" t="s">
        <v>2271</v>
      </c>
      <c r="C650" s="30" t="s">
        <v>2107</v>
      </c>
      <c r="D650" s="52" t="s">
        <v>2108</v>
      </c>
      <c r="E650" s="53">
        <v>83.0736</v>
      </c>
      <c r="F650" s="53">
        <v>0</v>
      </c>
      <c r="G650" s="53">
        <v>83.0736</v>
      </c>
    </row>
    <row r="651" s="37" customFormat="1" customHeight="1" spans="1:7">
      <c r="A651" s="52" t="s">
        <v>1992</v>
      </c>
      <c r="B651" s="52" t="s">
        <v>2271</v>
      </c>
      <c r="C651" s="30" t="s">
        <v>2107</v>
      </c>
      <c r="D651" s="52" t="s">
        <v>2109</v>
      </c>
      <c r="E651" s="53">
        <v>78.2088</v>
      </c>
      <c r="F651" s="53">
        <v>0</v>
      </c>
      <c r="G651" s="53">
        <v>78.2088</v>
      </c>
    </row>
    <row r="652" s="37" customFormat="1" customHeight="1" spans="1:7">
      <c r="A652" s="52" t="s">
        <v>1992</v>
      </c>
      <c r="B652" s="52" t="s">
        <v>2271</v>
      </c>
      <c r="C652" s="30" t="s">
        <v>2107</v>
      </c>
      <c r="D652" s="52" t="s">
        <v>2133</v>
      </c>
      <c r="E652" s="53">
        <v>0.006</v>
      </c>
      <c r="F652" s="53">
        <v>0</v>
      </c>
      <c r="G652" s="53">
        <v>0.006</v>
      </c>
    </row>
    <row r="653" s="37" customFormat="1" customHeight="1" spans="1:7">
      <c r="A653" s="52" t="s">
        <v>1992</v>
      </c>
      <c r="B653" s="52" t="s">
        <v>2271</v>
      </c>
      <c r="C653" s="30" t="s">
        <v>2107</v>
      </c>
      <c r="D653" s="52" t="s">
        <v>2111</v>
      </c>
      <c r="E653" s="53">
        <v>6.9228</v>
      </c>
      <c r="F653" s="53">
        <v>0</v>
      </c>
      <c r="G653" s="53">
        <v>6.9228</v>
      </c>
    </row>
    <row r="654" s="37" customFormat="1" customHeight="1" spans="1:7">
      <c r="A654" s="52" t="s">
        <v>1992</v>
      </c>
      <c r="B654" s="52" t="s">
        <v>2271</v>
      </c>
      <c r="C654" s="30" t="s">
        <v>2107</v>
      </c>
      <c r="D654" s="52" t="s">
        <v>2112</v>
      </c>
      <c r="E654" s="53">
        <v>22.967694</v>
      </c>
      <c r="F654" s="53">
        <v>0</v>
      </c>
      <c r="G654" s="53">
        <v>22.967694</v>
      </c>
    </row>
    <row r="655" s="36" customFormat="1" customHeight="1" spans="1:7">
      <c r="A655" s="52" t="s">
        <v>1992</v>
      </c>
      <c r="B655" s="52" t="s">
        <v>2271</v>
      </c>
      <c r="C655" s="30" t="s">
        <v>2107</v>
      </c>
      <c r="D655" s="52" t="s">
        <v>2113</v>
      </c>
      <c r="E655" s="53">
        <v>19.341216</v>
      </c>
      <c r="F655" s="53">
        <v>0</v>
      </c>
      <c r="G655" s="53">
        <v>19.341216</v>
      </c>
    </row>
    <row r="656" s="37" customFormat="1" customHeight="1" spans="1:7">
      <c r="A656" s="52" t="s">
        <v>1992</v>
      </c>
      <c r="B656" s="52" t="s">
        <v>2271</v>
      </c>
      <c r="C656" s="30" t="s">
        <v>2107</v>
      </c>
      <c r="D656" s="52" t="s">
        <v>2114</v>
      </c>
      <c r="E656" s="53">
        <v>0.504616</v>
      </c>
      <c r="F656" s="53">
        <v>0</v>
      </c>
      <c r="G656" s="53">
        <v>0.504616</v>
      </c>
    </row>
    <row r="657" s="37" customFormat="1" customHeight="1" spans="1:7">
      <c r="A657" s="52" t="s">
        <v>1992</v>
      </c>
      <c r="B657" s="52" t="s">
        <v>2271</v>
      </c>
      <c r="C657" s="30" t="s">
        <v>2107</v>
      </c>
      <c r="D657" s="52" t="s">
        <v>2115</v>
      </c>
      <c r="E657" s="53">
        <v>0.841026</v>
      </c>
      <c r="F657" s="53">
        <v>0</v>
      </c>
      <c r="G657" s="53">
        <v>0.841026</v>
      </c>
    </row>
    <row r="658" s="37" customFormat="1" customHeight="1" spans="1:7">
      <c r="A658" s="52" t="s">
        <v>1992</v>
      </c>
      <c r="B658" s="52" t="s">
        <v>2271</v>
      </c>
      <c r="C658" s="30" t="s">
        <v>2107</v>
      </c>
      <c r="D658" s="52" t="s">
        <v>2116</v>
      </c>
      <c r="E658" s="53">
        <v>1</v>
      </c>
      <c r="F658" s="53">
        <v>0</v>
      </c>
      <c r="G658" s="53">
        <v>1</v>
      </c>
    </row>
    <row r="659" s="37" customFormat="1" customHeight="1" spans="1:7">
      <c r="A659" s="52" t="s">
        <v>1992</v>
      </c>
      <c r="B659" s="52" t="s">
        <v>2271</v>
      </c>
      <c r="C659" s="30" t="s">
        <v>2107</v>
      </c>
      <c r="D659" s="52" t="s">
        <v>2117</v>
      </c>
      <c r="E659" s="53">
        <v>38.682432</v>
      </c>
      <c r="F659" s="53">
        <v>0</v>
      </c>
      <c r="G659" s="53">
        <v>38.682432</v>
      </c>
    </row>
    <row r="660" s="37" customFormat="1" customHeight="1" spans="1:7">
      <c r="A660" s="52" t="s">
        <v>1992</v>
      </c>
      <c r="B660" s="52" t="s">
        <v>2271</v>
      </c>
      <c r="C660" s="30" t="s">
        <v>2107</v>
      </c>
      <c r="D660" s="52" t="s">
        <v>2118</v>
      </c>
      <c r="E660" s="53">
        <v>32.493864</v>
      </c>
      <c r="F660" s="53">
        <v>0</v>
      </c>
      <c r="G660" s="53">
        <v>32.493864</v>
      </c>
    </row>
    <row r="661" s="37" customFormat="1" customHeight="1" spans="1:7">
      <c r="A661" s="52" t="s">
        <v>1992</v>
      </c>
      <c r="B661" s="52" t="s">
        <v>2271</v>
      </c>
      <c r="C661" s="30" t="s">
        <v>2107</v>
      </c>
      <c r="D661" s="52" t="s">
        <v>2120</v>
      </c>
      <c r="E661" s="53">
        <v>11.5</v>
      </c>
      <c r="F661" s="53">
        <v>0</v>
      </c>
      <c r="G661" s="53">
        <v>11.5</v>
      </c>
    </row>
    <row r="662" s="37" customFormat="1" customHeight="1" spans="1:7">
      <c r="A662" s="52" t="s">
        <v>1992</v>
      </c>
      <c r="B662" s="52" t="s">
        <v>2271</v>
      </c>
      <c r="C662" s="30" t="s">
        <v>2107</v>
      </c>
      <c r="D662" s="52" t="s">
        <v>2121</v>
      </c>
      <c r="E662" s="53">
        <v>2.56</v>
      </c>
      <c r="F662" s="53">
        <v>0</v>
      </c>
      <c r="G662" s="53">
        <v>2.56</v>
      </c>
    </row>
    <row r="663" s="37" customFormat="1" customHeight="1" spans="1:7">
      <c r="A663" s="52" t="s">
        <v>1992</v>
      </c>
      <c r="B663" s="52" t="s">
        <v>2271</v>
      </c>
      <c r="C663" s="30" t="s">
        <v>2107</v>
      </c>
      <c r="D663" s="52" t="s">
        <v>2122</v>
      </c>
      <c r="E663" s="53">
        <v>73.56</v>
      </c>
      <c r="F663" s="53">
        <v>0</v>
      </c>
      <c r="G663" s="53">
        <v>73.56</v>
      </c>
    </row>
    <row r="664" s="37" customFormat="1" customHeight="1" spans="1:7">
      <c r="A664" s="52" t="s">
        <v>1992</v>
      </c>
      <c r="B664" s="52" t="s">
        <v>2271</v>
      </c>
      <c r="C664" s="30" t="s">
        <v>2107</v>
      </c>
      <c r="D664" s="52" t="s">
        <v>2123</v>
      </c>
      <c r="E664" s="53">
        <v>29.017</v>
      </c>
      <c r="F664" s="53">
        <v>0</v>
      </c>
      <c r="G664" s="53">
        <v>29.017</v>
      </c>
    </row>
    <row r="665" s="37" customFormat="1" customHeight="1" spans="1:7">
      <c r="A665" s="52" t="s">
        <v>1992</v>
      </c>
      <c r="B665" s="49" t="s">
        <v>2285</v>
      </c>
      <c r="C665" s="50"/>
      <c r="D665" s="49"/>
      <c r="E665" s="51">
        <v>165.111182</v>
      </c>
      <c r="F665" s="51">
        <v>0</v>
      </c>
      <c r="G665" s="51">
        <v>165.111182</v>
      </c>
    </row>
    <row r="666" s="37" customFormat="1" customHeight="1" spans="1:7">
      <c r="A666" s="52" t="s">
        <v>1992</v>
      </c>
      <c r="B666" s="52" t="s">
        <v>2286</v>
      </c>
      <c r="C666" s="50" t="s">
        <v>2091</v>
      </c>
      <c r="D666" s="49"/>
      <c r="E666" s="51">
        <v>21.446354</v>
      </c>
      <c r="F666" s="51">
        <v>0</v>
      </c>
      <c r="G666" s="51">
        <v>21.446354</v>
      </c>
    </row>
    <row r="667" s="37" customFormat="1" customHeight="1" spans="1:7">
      <c r="A667" s="52" t="s">
        <v>1992</v>
      </c>
      <c r="B667" s="52" t="s">
        <v>2286</v>
      </c>
      <c r="C667" s="30" t="s">
        <v>2092</v>
      </c>
      <c r="D667" s="52" t="s">
        <v>2126</v>
      </c>
      <c r="E667" s="53">
        <v>17.15</v>
      </c>
      <c r="F667" s="53">
        <v>0</v>
      </c>
      <c r="G667" s="53">
        <v>17.15</v>
      </c>
    </row>
    <row r="668" s="37" customFormat="1" customHeight="1" spans="1:7">
      <c r="A668" s="52" t="s">
        <v>1992</v>
      </c>
      <c r="B668" s="52" t="s">
        <v>2286</v>
      </c>
      <c r="C668" s="30" t="s">
        <v>2092</v>
      </c>
      <c r="D668" s="52" t="s">
        <v>2127</v>
      </c>
      <c r="E668" s="53">
        <v>0.75181</v>
      </c>
      <c r="F668" s="53">
        <v>0</v>
      </c>
      <c r="G668" s="53">
        <v>0.75181</v>
      </c>
    </row>
    <row r="669" s="37" customFormat="1" customHeight="1" spans="1:7">
      <c r="A669" s="52" t="s">
        <v>1992</v>
      </c>
      <c r="B669" s="52" t="s">
        <v>2286</v>
      </c>
      <c r="C669" s="30" t="s">
        <v>2092</v>
      </c>
      <c r="D669" s="52" t="s">
        <v>2128</v>
      </c>
      <c r="E669" s="53">
        <v>0.504086</v>
      </c>
      <c r="F669" s="53">
        <v>0</v>
      </c>
      <c r="G669" s="53">
        <v>0.504086</v>
      </c>
    </row>
    <row r="670" s="37" customFormat="1" customHeight="1" spans="1:7">
      <c r="A670" s="52" t="s">
        <v>1992</v>
      </c>
      <c r="B670" s="52" t="s">
        <v>2286</v>
      </c>
      <c r="C670" s="30" t="s">
        <v>2092</v>
      </c>
      <c r="D670" s="52" t="s">
        <v>2129</v>
      </c>
      <c r="E670" s="53">
        <v>1.050696</v>
      </c>
      <c r="F670" s="53">
        <v>0</v>
      </c>
      <c r="G670" s="53">
        <v>1.050696</v>
      </c>
    </row>
    <row r="671" s="37" customFormat="1" customHeight="1" spans="1:7">
      <c r="A671" s="52" t="s">
        <v>1992</v>
      </c>
      <c r="B671" s="52" t="s">
        <v>2286</v>
      </c>
      <c r="C671" s="30" t="s">
        <v>2092</v>
      </c>
      <c r="D671" s="52" t="s">
        <v>2130</v>
      </c>
      <c r="E671" s="53">
        <v>0.939762</v>
      </c>
      <c r="F671" s="53">
        <v>0</v>
      </c>
      <c r="G671" s="53">
        <v>0.939762</v>
      </c>
    </row>
    <row r="672" s="37" customFormat="1" customHeight="1" spans="1:7">
      <c r="A672" s="52" t="s">
        <v>1992</v>
      </c>
      <c r="B672" s="52" t="s">
        <v>2286</v>
      </c>
      <c r="C672" s="30" t="s">
        <v>2092</v>
      </c>
      <c r="D672" s="52" t="s">
        <v>2105</v>
      </c>
      <c r="E672" s="53">
        <v>1.05</v>
      </c>
      <c r="F672" s="53">
        <v>0</v>
      </c>
      <c r="G672" s="53">
        <v>1.05</v>
      </c>
    </row>
    <row r="673" s="37" customFormat="1" customHeight="1" spans="1:7">
      <c r="A673" s="52" t="s">
        <v>1992</v>
      </c>
      <c r="B673" s="52" t="s">
        <v>2286</v>
      </c>
      <c r="C673" s="50" t="s">
        <v>2106</v>
      </c>
      <c r="D673" s="49"/>
      <c r="E673" s="51">
        <v>143.664828</v>
      </c>
      <c r="F673" s="51">
        <v>0</v>
      </c>
      <c r="G673" s="51">
        <v>143.664828</v>
      </c>
    </row>
    <row r="674" s="37" customFormat="1" customHeight="1" spans="1:7">
      <c r="A674" s="52" t="s">
        <v>1992</v>
      </c>
      <c r="B674" s="52" t="s">
        <v>2286</v>
      </c>
      <c r="C674" s="30" t="s">
        <v>2107</v>
      </c>
      <c r="D674" s="52" t="s">
        <v>2131</v>
      </c>
      <c r="E674" s="53">
        <v>35.0232</v>
      </c>
      <c r="F674" s="53">
        <v>0</v>
      </c>
      <c r="G674" s="53">
        <v>35.0232</v>
      </c>
    </row>
    <row r="675" s="37" customFormat="1" customHeight="1" spans="1:7">
      <c r="A675" s="52" t="s">
        <v>1992</v>
      </c>
      <c r="B675" s="52" t="s">
        <v>2286</v>
      </c>
      <c r="C675" s="30" t="s">
        <v>2107</v>
      </c>
      <c r="D675" s="52" t="s">
        <v>2132</v>
      </c>
      <c r="E675" s="53">
        <v>1.0836</v>
      </c>
      <c r="F675" s="53">
        <v>0</v>
      </c>
      <c r="G675" s="53">
        <v>1.0836</v>
      </c>
    </row>
    <row r="676" s="37" customFormat="1" customHeight="1" spans="1:7">
      <c r="A676" s="52" t="s">
        <v>1992</v>
      </c>
      <c r="B676" s="52" t="s">
        <v>2286</v>
      </c>
      <c r="C676" s="30" t="s">
        <v>2107</v>
      </c>
      <c r="D676" s="52" t="s">
        <v>2110</v>
      </c>
      <c r="E676" s="53">
        <v>0.36</v>
      </c>
      <c r="F676" s="53">
        <v>0</v>
      </c>
      <c r="G676" s="53">
        <v>0.36</v>
      </c>
    </row>
    <row r="677" s="37" customFormat="1" customHeight="1" spans="1:7">
      <c r="A677" s="52" t="s">
        <v>1992</v>
      </c>
      <c r="B677" s="52" t="s">
        <v>2286</v>
      </c>
      <c r="C677" s="30" t="s">
        <v>2107</v>
      </c>
      <c r="D677" s="52" t="s">
        <v>2133</v>
      </c>
      <c r="E677" s="53">
        <v>0.006</v>
      </c>
      <c r="F677" s="53">
        <v>0</v>
      </c>
      <c r="G677" s="53">
        <v>0.006</v>
      </c>
    </row>
    <row r="678" s="37" customFormat="1" customHeight="1" spans="1:7">
      <c r="A678" s="52" t="s">
        <v>1992</v>
      </c>
      <c r="B678" s="52" t="s">
        <v>2286</v>
      </c>
      <c r="C678" s="30" t="s">
        <v>2107</v>
      </c>
      <c r="D678" s="52" t="s">
        <v>2134</v>
      </c>
      <c r="E678" s="53">
        <v>18.624</v>
      </c>
      <c r="F678" s="53">
        <v>0</v>
      </c>
      <c r="G678" s="53">
        <v>18.624</v>
      </c>
    </row>
    <row r="679" s="37" customFormat="1" customHeight="1" spans="1:7">
      <c r="A679" s="52" t="s">
        <v>1992</v>
      </c>
      <c r="B679" s="52" t="s">
        <v>2286</v>
      </c>
      <c r="C679" s="30" t="s">
        <v>2107</v>
      </c>
      <c r="D679" s="52" t="s">
        <v>2135</v>
      </c>
      <c r="E679" s="53">
        <v>31.08</v>
      </c>
      <c r="F679" s="53">
        <v>0</v>
      </c>
      <c r="G679" s="53">
        <v>31.08</v>
      </c>
    </row>
    <row r="680" s="37" customFormat="1" customHeight="1" spans="1:7">
      <c r="A680" s="52" t="s">
        <v>1992</v>
      </c>
      <c r="B680" s="52" t="s">
        <v>2286</v>
      </c>
      <c r="C680" s="30" t="s">
        <v>2107</v>
      </c>
      <c r="D680" s="52" t="s">
        <v>2136</v>
      </c>
      <c r="E680" s="53">
        <v>7.92</v>
      </c>
      <c r="F680" s="53">
        <v>0</v>
      </c>
      <c r="G680" s="53">
        <v>7.92</v>
      </c>
    </row>
    <row r="681" s="37" customFormat="1" customHeight="1" spans="1:7">
      <c r="A681" s="52" t="s">
        <v>1992</v>
      </c>
      <c r="B681" s="52" t="s">
        <v>2286</v>
      </c>
      <c r="C681" s="30" t="s">
        <v>2107</v>
      </c>
      <c r="D681" s="52" t="s">
        <v>2137</v>
      </c>
      <c r="E681" s="53">
        <v>14.996928</v>
      </c>
      <c r="F681" s="53">
        <v>0</v>
      </c>
      <c r="G681" s="53">
        <v>14.996928</v>
      </c>
    </row>
    <row r="682" s="37" customFormat="1" customHeight="1" spans="1:7">
      <c r="A682" s="52" t="s">
        <v>1992</v>
      </c>
      <c r="B682" s="52" t="s">
        <v>2286</v>
      </c>
      <c r="C682" s="30" t="s">
        <v>2107</v>
      </c>
      <c r="D682" s="52" t="s">
        <v>2138</v>
      </c>
      <c r="E682" s="53">
        <v>5.951826</v>
      </c>
      <c r="F682" s="53">
        <v>0</v>
      </c>
      <c r="G682" s="53">
        <v>5.951826</v>
      </c>
    </row>
    <row r="683" s="37" customFormat="1" customHeight="1" spans="1:7">
      <c r="A683" s="52" t="s">
        <v>1992</v>
      </c>
      <c r="B683" s="52" t="s">
        <v>2286</v>
      </c>
      <c r="C683" s="30" t="s">
        <v>2107</v>
      </c>
      <c r="D683" s="52" t="s">
        <v>2139</v>
      </c>
      <c r="E683" s="53">
        <v>0.187952</v>
      </c>
      <c r="F683" s="53">
        <v>0</v>
      </c>
      <c r="G683" s="53">
        <v>0.187952</v>
      </c>
    </row>
    <row r="684" s="37" customFormat="1" customHeight="1" spans="1:7">
      <c r="A684" s="52" t="s">
        <v>1992</v>
      </c>
      <c r="B684" s="52" t="s">
        <v>2286</v>
      </c>
      <c r="C684" s="30" t="s">
        <v>2107</v>
      </c>
      <c r="D684" s="52" t="s">
        <v>2140</v>
      </c>
      <c r="E684" s="53">
        <v>0.313254</v>
      </c>
      <c r="F684" s="53">
        <v>0</v>
      </c>
      <c r="G684" s="53">
        <v>0.313254</v>
      </c>
    </row>
    <row r="685" s="37" customFormat="1" customHeight="1" spans="1:7">
      <c r="A685" s="52" t="s">
        <v>1992</v>
      </c>
      <c r="B685" s="52" t="s">
        <v>2286</v>
      </c>
      <c r="C685" s="30" t="s">
        <v>2107</v>
      </c>
      <c r="D685" s="52" t="s">
        <v>2141</v>
      </c>
      <c r="E685" s="53">
        <v>7.604496</v>
      </c>
      <c r="F685" s="53">
        <v>0</v>
      </c>
      <c r="G685" s="53">
        <v>7.604496</v>
      </c>
    </row>
    <row r="686" s="37" customFormat="1" customHeight="1" spans="1:7">
      <c r="A686" s="52" t="s">
        <v>1992</v>
      </c>
      <c r="B686" s="52" t="s">
        <v>2286</v>
      </c>
      <c r="C686" s="30" t="s">
        <v>2107</v>
      </c>
      <c r="D686" s="52" t="s">
        <v>2142</v>
      </c>
      <c r="E686" s="53">
        <v>7.498464</v>
      </c>
      <c r="F686" s="53">
        <v>0</v>
      </c>
      <c r="G686" s="53">
        <v>7.498464</v>
      </c>
    </row>
    <row r="687" s="37" customFormat="1" customHeight="1" spans="1:7">
      <c r="A687" s="52" t="s">
        <v>1992</v>
      </c>
      <c r="B687" s="52" t="s">
        <v>2286</v>
      </c>
      <c r="C687" s="30" t="s">
        <v>2107</v>
      </c>
      <c r="D687" s="52" t="s">
        <v>2143</v>
      </c>
      <c r="E687" s="53">
        <v>11.3478</v>
      </c>
      <c r="F687" s="53">
        <v>0</v>
      </c>
      <c r="G687" s="53">
        <v>11.3478</v>
      </c>
    </row>
    <row r="688" s="37" customFormat="1" customHeight="1" spans="1:7">
      <c r="A688" s="52" t="s">
        <v>1992</v>
      </c>
      <c r="B688" s="52" t="s">
        <v>2286</v>
      </c>
      <c r="C688" s="30" t="s">
        <v>2107</v>
      </c>
      <c r="D688" s="52" t="s">
        <v>2144</v>
      </c>
      <c r="E688" s="53">
        <v>1.12</v>
      </c>
      <c r="F688" s="53">
        <v>0</v>
      </c>
      <c r="G688" s="53">
        <v>1.12</v>
      </c>
    </row>
    <row r="689" s="37" customFormat="1" customHeight="1" spans="1:7">
      <c r="A689" s="52" t="s">
        <v>1992</v>
      </c>
      <c r="B689" s="52" t="s">
        <v>2286</v>
      </c>
      <c r="C689" s="30" t="s">
        <v>2107</v>
      </c>
      <c r="D689" s="52" t="s">
        <v>2145</v>
      </c>
      <c r="E689" s="53">
        <v>0.547308</v>
      </c>
      <c r="F689" s="53">
        <v>0</v>
      </c>
      <c r="G689" s="53">
        <v>0.547308</v>
      </c>
    </row>
    <row r="690" s="37" customFormat="1" customHeight="1" spans="1:7">
      <c r="A690" s="52" t="s">
        <v>1992</v>
      </c>
      <c r="B690" s="49" t="s">
        <v>2287</v>
      </c>
      <c r="C690" s="50"/>
      <c r="D690" s="49"/>
      <c r="E690" s="51">
        <v>105.798787</v>
      </c>
      <c r="F690" s="51">
        <v>0</v>
      </c>
      <c r="G690" s="51">
        <v>105.798787</v>
      </c>
    </row>
    <row r="691" s="37" customFormat="1" customHeight="1" spans="1:7">
      <c r="A691" s="52" t="s">
        <v>1992</v>
      </c>
      <c r="B691" s="52" t="s">
        <v>2288</v>
      </c>
      <c r="C691" s="50" t="s">
        <v>2091</v>
      </c>
      <c r="D691" s="49"/>
      <c r="E691" s="51">
        <v>17.10416</v>
      </c>
      <c r="F691" s="51">
        <v>0</v>
      </c>
      <c r="G691" s="51">
        <v>17.10416</v>
      </c>
    </row>
    <row r="692" s="37" customFormat="1" customHeight="1" spans="1:7">
      <c r="A692" s="52" t="s">
        <v>1992</v>
      </c>
      <c r="B692" s="52" t="s">
        <v>2288</v>
      </c>
      <c r="C692" s="30" t="s">
        <v>2092</v>
      </c>
      <c r="D692" s="52" t="s">
        <v>2093</v>
      </c>
      <c r="E692" s="53">
        <v>9.8</v>
      </c>
      <c r="F692" s="53">
        <v>0</v>
      </c>
      <c r="G692" s="53">
        <v>9.8</v>
      </c>
    </row>
    <row r="693" s="37" customFormat="1" customHeight="1" spans="1:7">
      <c r="A693" s="52" t="s">
        <v>1992</v>
      </c>
      <c r="B693" s="52" t="s">
        <v>2288</v>
      </c>
      <c r="C693" s="30" t="s">
        <v>2092</v>
      </c>
      <c r="D693" s="52" t="s">
        <v>2094</v>
      </c>
      <c r="E693" s="53">
        <v>0.447149</v>
      </c>
      <c r="F693" s="53">
        <v>0</v>
      </c>
      <c r="G693" s="53">
        <v>0.447149</v>
      </c>
    </row>
    <row r="694" s="37" customFormat="1" customHeight="1" spans="1:7">
      <c r="A694" s="52" t="s">
        <v>1992</v>
      </c>
      <c r="B694" s="52" t="s">
        <v>2288</v>
      </c>
      <c r="C694" s="30" t="s">
        <v>2092</v>
      </c>
      <c r="D694" s="52" t="s">
        <v>2095</v>
      </c>
      <c r="E694" s="53">
        <v>0.298099</v>
      </c>
      <c r="F694" s="53">
        <v>0</v>
      </c>
      <c r="G694" s="53">
        <v>0.298099</v>
      </c>
    </row>
    <row r="695" s="37" customFormat="1" customHeight="1" spans="1:7">
      <c r="A695" s="52" t="s">
        <v>1992</v>
      </c>
      <c r="B695" s="52" t="s">
        <v>2288</v>
      </c>
      <c r="C695" s="30" t="s">
        <v>2092</v>
      </c>
      <c r="D695" s="52" t="s">
        <v>2097</v>
      </c>
      <c r="E695" s="53">
        <v>0.563976</v>
      </c>
      <c r="F695" s="53">
        <v>0</v>
      </c>
      <c r="G695" s="53">
        <v>0.563976</v>
      </c>
    </row>
    <row r="696" s="37" customFormat="1" customHeight="1" spans="1:7">
      <c r="A696" s="52" t="s">
        <v>1992</v>
      </c>
      <c r="B696" s="52" t="s">
        <v>2288</v>
      </c>
      <c r="C696" s="30" t="s">
        <v>2092</v>
      </c>
      <c r="D696" s="52" t="s">
        <v>2098</v>
      </c>
      <c r="E696" s="53">
        <v>0.558936</v>
      </c>
      <c r="F696" s="53">
        <v>0</v>
      </c>
      <c r="G696" s="53">
        <v>0.558936</v>
      </c>
    </row>
    <row r="697" s="37" customFormat="1" customHeight="1" spans="1:7">
      <c r="A697" s="52" t="s">
        <v>1992</v>
      </c>
      <c r="B697" s="52" t="s">
        <v>2288</v>
      </c>
      <c r="C697" s="30" t="s">
        <v>2092</v>
      </c>
      <c r="D697" s="52" t="s">
        <v>2099</v>
      </c>
      <c r="E697" s="53">
        <v>3.588</v>
      </c>
      <c r="F697" s="53">
        <v>0</v>
      </c>
      <c r="G697" s="53">
        <v>3.588</v>
      </c>
    </row>
    <row r="698" s="37" customFormat="1" customHeight="1" spans="1:7">
      <c r="A698" s="52" t="s">
        <v>1992</v>
      </c>
      <c r="B698" s="52" t="s">
        <v>2288</v>
      </c>
      <c r="C698" s="30" t="s">
        <v>2092</v>
      </c>
      <c r="D698" s="52" t="s">
        <v>2100</v>
      </c>
      <c r="E698" s="53">
        <v>1.248</v>
      </c>
      <c r="F698" s="53">
        <v>0</v>
      </c>
      <c r="G698" s="53">
        <v>1.248</v>
      </c>
    </row>
    <row r="699" s="37" customFormat="1" customHeight="1" spans="1:7">
      <c r="A699" s="52" t="s">
        <v>1992</v>
      </c>
      <c r="B699" s="52" t="s">
        <v>2288</v>
      </c>
      <c r="C699" s="30" t="s">
        <v>2092</v>
      </c>
      <c r="D699" s="52" t="s">
        <v>2105</v>
      </c>
      <c r="E699" s="53">
        <v>0.6</v>
      </c>
      <c r="F699" s="53">
        <v>0</v>
      </c>
      <c r="G699" s="53">
        <v>0.6</v>
      </c>
    </row>
    <row r="700" s="37" customFormat="1" customHeight="1" spans="1:7">
      <c r="A700" s="52" t="s">
        <v>1992</v>
      </c>
      <c r="B700" s="52" t="s">
        <v>2288</v>
      </c>
      <c r="C700" s="50" t="s">
        <v>2106</v>
      </c>
      <c r="D700" s="49"/>
      <c r="E700" s="51">
        <v>88.694627</v>
      </c>
      <c r="F700" s="51">
        <v>0</v>
      </c>
      <c r="G700" s="51">
        <v>88.694627</v>
      </c>
    </row>
    <row r="701" s="37" customFormat="1" customHeight="1" spans="1:7">
      <c r="A701" s="52" t="s">
        <v>1992</v>
      </c>
      <c r="B701" s="52" t="s">
        <v>2288</v>
      </c>
      <c r="C701" s="30" t="s">
        <v>2107</v>
      </c>
      <c r="D701" s="52" t="s">
        <v>2108</v>
      </c>
      <c r="E701" s="53">
        <v>18.7992</v>
      </c>
      <c r="F701" s="53">
        <v>0</v>
      </c>
      <c r="G701" s="53">
        <v>18.7992</v>
      </c>
    </row>
    <row r="702" s="37" customFormat="1" customHeight="1" spans="1:7">
      <c r="A702" s="52" t="s">
        <v>1992</v>
      </c>
      <c r="B702" s="52" t="s">
        <v>2288</v>
      </c>
      <c r="C702" s="30" t="s">
        <v>2107</v>
      </c>
      <c r="D702" s="52" t="s">
        <v>2109</v>
      </c>
      <c r="E702" s="53">
        <v>18.4632</v>
      </c>
      <c r="F702" s="53">
        <v>0</v>
      </c>
      <c r="G702" s="53">
        <v>18.4632</v>
      </c>
    </row>
    <row r="703" s="37" customFormat="1" customHeight="1" spans="1:7">
      <c r="A703" s="52" t="s">
        <v>1992</v>
      </c>
      <c r="B703" s="52" t="s">
        <v>2288</v>
      </c>
      <c r="C703" s="30" t="s">
        <v>2107</v>
      </c>
      <c r="D703" s="52" t="s">
        <v>2111</v>
      </c>
      <c r="E703" s="53">
        <v>1.5666</v>
      </c>
      <c r="F703" s="53">
        <v>0</v>
      </c>
      <c r="G703" s="53">
        <v>1.5666</v>
      </c>
    </row>
    <row r="704" s="37" customFormat="1" customHeight="1" spans="1:7">
      <c r="A704" s="52" t="s">
        <v>1992</v>
      </c>
      <c r="B704" s="52" t="s">
        <v>2288</v>
      </c>
      <c r="C704" s="30" t="s">
        <v>2107</v>
      </c>
      <c r="D704" s="52" t="s">
        <v>2112</v>
      </c>
      <c r="E704" s="53">
        <v>5.250555</v>
      </c>
      <c r="F704" s="53">
        <v>0</v>
      </c>
      <c r="G704" s="53">
        <v>5.250555</v>
      </c>
    </row>
    <row r="705" s="37" customFormat="1" customHeight="1" spans="1:7">
      <c r="A705" s="52" t="s">
        <v>1992</v>
      </c>
      <c r="B705" s="52" t="s">
        <v>2288</v>
      </c>
      <c r="C705" s="30" t="s">
        <v>2107</v>
      </c>
      <c r="D705" s="52" t="s">
        <v>2113</v>
      </c>
      <c r="E705" s="53">
        <v>4.42152</v>
      </c>
      <c r="F705" s="53">
        <v>0</v>
      </c>
      <c r="G705" s="53">
        <v>4.42152</v>
      </c>
    </row>
    <row r="706" s="37" customFormat="1" customHeight="1" spans="1:7">
      <c r="A706" s="52" t="s">
        <v>1992</v>
      </c>
      <c r="B706" s="52" t="s">
        <v>2288</v>
      </c>
      <c r="C706" s="30" t="s">
        <v>2107</v>
      </c>
      <c r="D706" s="52" t="s">
        <v>2114</v>
      </c>
      <c r="E706" s="53">
        <v>0.116487</v>
      </c>
      <c r="F706" s="53">
        <v>0</v>
      </c>
      <c r="G706" s="53">
        <v>0.116487</v>
      </c>
    </row>
    <row r="707" s="37" customFormat="1" customHeight="1" spans="1:7">
      <c r="A707" s="52" t="s">
        <v>1992</v>
      </c>
      <c r="B707" s="52" t="s">
        <v>2288</v>
      </c>
      <c r="C707" s="30" t="s">
        <v>2107</v>
      </c>
      <c r="D707" s="52" t="s">
        <v>2115</v>
      </c>
      <c r="E707" s="53">
        <v>0.194145</v>
      </c>
      <c r="F707" s="53">
        <v>0</v>
      </c>
      <c r="G707" s="53">
        <v>0.194145</v>
      </c>
    </row>
    <row r="708" s="37" customFormat="1" customHeight="1" spans="1:7">
      <c r="A708" s="52" t="s">
        <v>1992</v>
      </c>
      <c r="B708" s="52" t="s">
        <v>2288</v>
      </c>
      <c r="C708" s="30" t="s">
        <v>2107</v>
      </c>
      <c r="D708" s="52" t="s">
        <v>2117</v>
      </c>
      <c r="E708" s="53">
        <v>8.84304</v>
      </c>
      <c r="F708" s="53">
        <v>0</v>
      </c>
      <c r="G708" s="53">
        <v>8.84304</v>
      </c>
    </row>
    <row r="709" s="37" customFormat="1" customHeight="1" spans="1:7">
      <c r="A709" s="52" t="s">
        <v>1992</v>
      </c>
      <c r="B709" s="52" t="s">
        <v>2288</v>
      </c>
      <c r="C709" s="30" t="s">
        <v>2107</v>
      </c>
      <c r="D709" s="52" t="s">
        <v>2118</v>
      </c>
      <c r="E709" s="53">
        <v>7.41738</v>
      </c>
      <c r="F709" s="53">
        <v>0</v>
      </c>
      <c r="G709" s="53">
        <v>7.41738</v>
      </c>
    </row>
    <row r="710" s="37" customFormat="1" customHeight="1" spans="1:7">
      <c r="A710" s="52" t="s">
        <v>1992</v>
      </c>
      <c r="B710" s="52" t="s">
        <v>2288</v>
      </c>
      <c r="C710" s="30" t="s">
        <v>2107</v>
      </c>
      <c r="D710" s="52" t="s">
        <v>2121</v>
      </c>
      <c r="E710" s="53">
        <v>0.64</v>
      </c>
      <c r="F710" s="53">
        <v>0</v>
      </c>
      <c r="G710" s="53">
        <v>0.64</v>
      </c>
    </row>
    <row r="711" s="37" customFormat="1" customHeight="1" spans="1:7">
      <c r="A711" s="52" t="s">
        <v>1992</v>
      </c>
      <c r="B711" s="52" t="s">
        <v>2288</v>
      </c>
      <c r="C711" s="30" t="s">
        <v>2107</v>
      </c>
      <c r="D711" s="52" t="s">
        <v>2122</v>
      </c>
      <c r="E711" s="53">
        <v>16.44</v>
      </c>
      <c r="F711" s="53">
        <v>0</v>
      </c>
      <c r="G711" s="53">
        <v>16.44</v>
      </c>
    </row>
    <row r="712" s="37" customFormat="1" customHeight="1" spans="1:7">
      <c r="A712" s="52" t="s">
        <v>1992</v>
      </c>
      <c r="B712" s="52" t="s">
        <v>2288</v>
      </c>
      <c r="C712" s="30" t="s">
        <v>2107</v>
      </c>
      <c r="D712" s="52" t="s">
        <v>2123</v>
      </c>
      <c r="E712" s="53">
        <v>6.5425</v>
      </c>
      <c r="F712" s="53">
        <v>0</v>
      </c>
      <c r="G712" s="53">
        <v>6.5425</v>
      </c>
    </row>
    <row r="713" s="37" customFormat="1" customHeight="1" spans="1:7">
      <c r="A713" s="49" t="s">
        <v>2289</v>
      </c>
      <c r="B713" s="49"/>
      <c r="C713" s="50"/>
      <c r="D713" s="49"/>
      <c r="E713" s="51">
        <v>522.822084</v>
      </c>
      <c r="F713" s="51">
        <v>0</v>
      </c>
      <c r="G713" s="51">
        <v>522.822084</v>
      </c>
    </row>
    <row r="714" s="37" customFormat="1" customHeight="1" spans="1:7">
      <c r="A714" s="52" t="s">
        <v>1993</v>
      </c>
      <c r="B714" s="49" t="s">
        <v>2290</v>
      </c>
      <c r="C714" s="50"/>
      <c r="D714" s="49"/>
      <c r="E714" s="51">
        <v>225.497035</v>
      </c>
      <c r="F714" s="51">
        <v>0</v>
      </c>
      <c r="G714" s="51">
        <v>225.497035</v>
      </c>
    </row>
    <row r="715" s="37" customFormat="1" customHeight="1" spans="1:7">
      <c r="A715" s="52" t="s">
        <v>1993</v>
      </c>
      <c r="B715" s="52" t="s">
        <v>2291</v>
      </c>
      <c r="C715" s="50" t="s">
        <v>2080</v>
      </c>
      <c r="D715" s="49"/>
      <c r="E715" s="51">
        <v>66.94</v>
      </c>
      <c r="F715" s="51">
        <v>0</v>
      </c>
      <c r="G715" s="51">
        <v>66.94</v>
      </c>
    </row>
    <row r="716" s="37" customFormat="1" customHeight="1" spans="1:7">
      <c r="A716" s="52" t="s">
        <v>1993</v>
      </c>
      <c r="B716" s="52" t="s">
        <v>2291</v>
      </c>
      <c r="C716" s="30" t="s">
        <v>2081</v>
      </c>
      <c r="D716" s="52" t="s">
        <v>2292</v>
      </c>
      <c r="E716" s="53">
        <v>26.36</v>
      </c>
      <c r="F716" s="53">
        <v>0</v>
      </c>
      <c r="G716" s="53">
        <v>26.36</v>
      </c>
    </row>
    <row r="717" s="37" customFormat="1" customHeight="1" spans="1:7">
      <c r="A717" s="52" t="s">
        <v>1993</v>
      </c>
      <c r="B717" s="52" t="s">
        <v>2291</v>
      </c>
      <c r="C717" s="30" t="s">
        <v>2081</v>
      </c>
      <c r="D717" s="52" t="s">
        <v>2293</v>
      </c>
      <c r="E717" s="53">
        <v>9.58</v>
      </c>
      <c r="F717" s="53">
        <v>0</v>
      </c>
      <c r="G717" s="53">
        <v>9.58</v>
      </c>
    </row>
    <row r="718" s="37" customFormat="1" customHeight="1" spans="1:7">
      <c r="A718" s="52" t="s">
        <v>1993</v>
      </c>
      <c r="B718" s="52" t="s">
        <v>2291</v>
      </c>
      <c r="C718" s="30" t="s">
        <v>2081</v>
      </c>
      <c r="D718" s="52" t="s">
        <v>2294</v>
      </c>
      <c r="E718" s="53">
        <v>31</v>
      </c>
      <c r="F718" s="53">
        <v>0</v>
      </c>
      <c r="G718" s="53">
        <v>31</v>
      </c>
    </row>
    <row r="719" s="37" customFormat="1" customHeight="1" spans="1:7">
      <c r="A719" s="52" t="s">
        <v>1993</v>
      </c>
      <c r="B719" s="52" t="s">
        <v>2291</v>
      </c>
      <c r="C719" s="50" t="s">
        <v>2091</v>
      </c>
      <c r="D719" s="49"/>
      <c r="E719" s="51">
        <v>28.38592</v>
      </c>
      <c r="F719" s="51">
        <v>0</v>
      </c>
      <c r="G719" s="51">
        <v>28.38592</v>
      </c>
    </row>
    <row r="720" s="37" customFormat="1" customHeight="1" spans="1:7">
      <c r="A720" s="52" t="s">
        <v>1993</v>
      </c>
      <c r="B720" s="52" t="s">
        <v>2291</v>
      </c>
      <c r="C720" s="30" t="s">
        <v>2092</v>
      </c>
      <c r="D720" s="52" t="s">
        <v>2093</v>
      </c>
      <c r="E720" s="53">
        <v>12.25</v>
      </c>
      <c r="F720" s="53">
        <v>0</v>
      </c>
      <c r="G720" s="53">
        <v>12.25</v>
      </c>
    </row>
    <row r="721" s="37" customFormat="1" customHeight="1" spans="1:7">
      <c r="A721" s="52" t="s">
        <v>1993</v>
      </c>
      <c r="B721" s="52" t="s">
        <v>2291</v>
      </c>
      <c r="C721" s="30" t="s">
        <v>2092</v>
      </c>
      <c r="D721" s="52" t="s">
        <v>2094</v>
      </c>
      <c r="E721" s="53">
        <v>0.624816</v>
      </c>
      <c r="F721" s="53">
        <v>0</v>
      </c>
      <c r="G721" s="53">
        <v>0.624816</v>
      </c>
    </row>
    <row r="722" s="37" customFormat="1" customHeight="1" spans="1:7">
      <c r="A722" s="52" t="s">
        <v>1993</v>
      </c>
      <c r="B722" s="52" t="s">
        <v>2291</v>
      </c>
      <c r="C722" s="30" t="s">
        <v>2092</v>
      </c>
      <c r="D722" s="52" t="s">
        <v>2095</v>
      </c>
      <c r="E722" s="53">
        <v>0.416544</v>
      </c>
      <c r="F722" s="53">
        <v>0</v>
      </c>
      <c r="G722" s="53">
        <v>0.416544</v>
      </c>
    </row>
    <row r="723" s="37" customFormat="1" customHeight="1" spans="1:7">
      <c r="A723" s="52" t="s">
        <v>1993</v>
      </c>
      <c r="B723" s="52" t="s">
        <v>2291</v>
      </c>
      <c r="C723" s="30" t="s">
        <v>2092</v>
      </c>
      <c r="D723" s="52" t="s">
        <v>2097</v>
      </c>
      <c r="E723" s="53">
        <v>0.98154</v>
      </c>
      <c r="F723" s="53">
        <v>0</v>
      </c>
      <c r="G723" s="53">
        <v>0.98154</v>
      </c>
    </row>
    <row r="724" s="37" customFormat="1" customHeight="1" spans="1:7">
      <c r="A724" s="52" t="s">
        <v>1993</v>
      </c>
      <c r="B724" s="52" t="s">
        <v>2291</v>
      </c>
      <c r="C724" s="30" t="s">
        <v>2092</v>
      </c>
      <c r="D724" s="52" t="s">
        <v>2098</v>
      </c>
      <c r="E724" s="53">
        <v>0.78102</v>
      </c>
      <c r="F724" s="53">
        <v>0</v>
      </c>
      <c r="G724" s="53">
        <v>0.78102</v>
      </c>
    </row>
    <row r="725" s="37" customFormat="1" customHeight="1" spans="1:7">
      <c r="A725" s="52" t="s">
        <v>1993</v>
      </c>
      <c r="B725" s="52" t="s">
        <v>2291</v>
      </c>
      <c r="C725" s="30" t="s">
        <v>2092</v>
      </c>
      <c r="D725" s="52" t="s">
        <v>2099</v>
      </c>
      <c r="E725" s="53">
        <v>5.772</v>
      </c>
      <c r="F725" s="53">
        <v>0</v>
      </c>
      <c r="G725" s="53">
        <v>5.772</v>
      </c>
    </row>
    <row r="726" s="37" customFormat="1" customHeight="1" spans="1:7">
      <c r="A726" s="52" t="s">
        <v>1993</v>
      </c>
      <c r="B726" s="52" t="s">
        <v>2291</v>
      </c>
      <c r="C726" s="30" t="s">
        <v>2092</v>
      </c>
      <c r="D726" s="52" t="s">
        <v>2100</v>
      </c>
      <c r="E726" s="53">
        <v>1.56</v>
      </c>
      <c r="F726" s="53">
        <v>0</v>
      </c>
      <c r="G726" s="53">
        <v>1.56</v>
      </c>
    </row>
    <row r="727" s="37" customFormat="1" customHeight="1" spans="1:7">
      <c r="A727" s="52" t="s">
        <v>1993</v>
      </c>
      <c r="B727" s="52" t="s">
        <v>2291</v>
      </c>
      <c r="C727" s="30" t="s">
        <v>2092</v>
      </c>
      <c r="D727" s="52" t="s">
        <v>2103</v>
      </c>
      <c r="E727" s="53">
        <v>5.25</v>
      </c>
      <c r="F727" s="53">
        <v>0</v>
      </c>
      <c r="G727" s="53">
        <v>5.25</v>
      </c>
    </row>
    <row r="728" s="37" customFormat="1" customHeight="1" spans="1:7">
      <c r="A728" s="52" t="s">
        <v>1993</v>
      </c>
      <c r="B728" s="52" t="s">
        <v>2291</v>
      </c>
      <c r="C728" s="30" t="s">
        <v>2092</v>
      </c>
      <c r="D728" s="52" t="s">
        <v>2105</v>
      </c>
      <c r="E728" s="53">
        <v>0.75</v>
      </c>
      <c r="F728" s="53">
        <v>0</v>
      </c>
      <c r="G728" s="53">
        <v>0.75</v>
      </c>
    </row>
    <row r="729" s="37" customFormat="1" customHeight="1" spans="1:7">
      <c r="A729" s="52" t="s">
        <v>1993</v>
      </c>
      <c r="B729" s="52" t="s">
        <v>2291</v>
      </c>
      <c r="C729" s="50" t="s">
        <v>2106</v>
      </c>
      <c r="D729" s="49"/>
      <c r="E729" s="51">
        <v>130.171115</v>
      </c>
      <c r="F729" s="51">
        <v>0</v>
      </c>
      <c r="G729" s="51">
        <v>130.171115</v>
      </c>
    </row>
    <row r="730" s="37" customFormat="1" customHeight="1" spans="1:7">
      <c r="A730" s="52" t="s">
        <v>1993</v>
      </c>
      <c r="B730" s="52" t="s">
        <v>2291</v>
      </c>
      <c r="C730" s="30" t="s">
        <v>2107</v>
      </c>
      <c r="D730" s="52" t="s">
        <v>2108</v>
      </c>
      <c r="E730" s="53">
        <v>32.718</v>
      </c>
      <c r="F730" s="53">
        <v>0</v>
      </c>
      <c r="G730" s="53">
        <v>32.718</v>
      </c>
    </row>
    <row r="731" s="37" customFormat="1" customHeight="1" spans="1:7">
      <c r="A731" s="52" t="s">
        <v>1993</v>
      </c>
      <c r="B731" s="52" t="s">
        <v>2291</v>
      </c>
      <c r="C731" s="30" t="s">
        <v>2107</v>
      </c>
      <c r="D731" s="52" t="s">
        <v>2109</v>
      </c>
      <c r="E731" s="53">
        <v>19.35</v>
      </c>
      <c r="F731" s="53">
        <v>0</v>
      </c>
      <c r="G731" s="53">
        <v>19.35</v>
      </c>
    </row>
    <row r="732" s="37" customFormat="1" customHeight="1" spans="1:7">
      <c r="A732" s="52" t="s">
        <v>1993</v>
      </c>
      <c r="B732" s="52" t="s">
        <v>2291</v>
      </c>
      <c r="C732" s="30" t="s">
        <v>2107</v>
      </c>
      <c r="D732" s="52" t="s">
        <v>2133</v>
      </c>
      <c r="E732" s="53">
        <v>0.006</v>
      </c>
      <c r="F732" s="53">
        <v>0</v>
      </c>
      <c r="G732" s="53">
        <v>0.006</v>
      </c>
    </row>
    <row r="733" s="37" customFormat="1" customHeight="1" spans="1:7">
      <c r="A733" s="52" t="s">
        <v>1993</v>
      </c>
      <c r="B733" s="52" t="s">
        <v>2291</v>
      </c>
      <c r="C733" s="30" t="s">
        <v>2107</v>
      </c>
      <c r="D733" s="52" t="s">
        <v>2111</v>
      </c>
      <c r="E733" s="53">
        <v>2.7265</v>
      </c>
      <c r="F733" s="53">
        <v>0</v>
      </c>
      <c r="G733" s="53">
        <v>2.7265</v>
      </c>
    </row>
    <row r="734" s="37" customFormat="1" customHeight="1" spans="1:7">
      <c r="A734" s="52" t="s">
        <v>1993</v>
      </c>
      <c r="B734" s="52" t="s">
        <v>2291</v>
      </c>
      <c r="C734" s="30" t="s">
        <v>2107</v>
      </c>
      <c r="D734" s="52" t="s">
        <v>2112</v>
      </c>
      <c r="E734" s="53">
        <v>7.679278</v>
      </c>
      <c r="F734" s="53">
        <v>0</v>
      </c>
      <c r="G734" s="53">
        <v>7.679278</v>
      </c>
    </row>
    <row r="735" s="37" customFormat="1" customHeight="1" spans="1:7">
      <c r="A735" s="52" t="s">
        <v>1993</v>
      </c>
      <c r="B735" s="52" t="s">
        <v>2291</v>
      </c>
      <c r="C735" s="30" t="s">
        <v>2107</v>
      </c>
      <c r="D735" s="52" t="s">
        <v>2113</v>
      </c>
      <c r="E735" s="53">
        <v>6.46676</v>
      </c>
      <c r="F735" s="53">
        <v>0</v>
      </c>
      <c r="G735" s="53">
        <v>6.46676</v>
      </c>
    </row>
    <row r="736" s="37" customFormat="1" customHeight="1" spans="1:7">
      <c r="A736" s="52" t="s">
        <v>1993</v>
      </c>
      <c r="B736" s="52" t="s">
        <v>2291</v>
      </c>
      <c r="C736" s="30" t="s">
        <v>2107</v>
      </c>
      <c r="D736" s="52" t="s">
        <v>2114</v>
      </c>
      <c r="E736" s="53">
        <v>0.164384</v>
      </c>
      <c r="F736" s="53">
        <v>0</v>
      </c>
      <c r="G736" s="53">
        <v>0.164384</v>
      </c>
    </row>
    <row r="737" s="37" customFormat="1" customHeight="1" spans="1:7">
      <c r="A737" s="52" t="s">
        <v>1993</v>
      </c>
      <c r="B737" s="52" t="s">
        <v>2291</v>
      </c>
      <c r="C737" s="30" t="s">
        <v>2107</v>
      </c>
      <c r="D737" s="52" t="s">
        <v>2115</v>
      </c>
      <c r="E737" s="53">
        <v>0.273973</v>
      </c>
      <c r="F737" s="53">
        <v>0</v>
      </c>
      <c r="G737" s="53">
        <v>0.273973</v>
      </c>
    </row>
    <row r="738" s="37" customFormat="1" customHeight="1" spans="1:7">
      <c r="A738" s="52" t="s">
        <v>1993</v>
      </c>
      <c r="B738" s="52" t="s">
        <v>2291</v>
      </c>
      <c r="C738" s="30" t="s">
        <v>2107</v>
      </c>
      <c r="D738" s="52" t="s">
        <v>2117</v>
      </c>
      <c r="E738" s="53">
        <v>12.93352</v>
      </c>
      <c r="F738" s="53">
        <v>0</v>
      </c>
      <c r="G738" s="53">
        <v>12.93352</v>
      </c>
    </row>
    <row r="739" s="37" customFormat="1" customHeight="1" spans="1:7">
      <c r="A739" s="52" t="s">
        <v>1993</v>
      </c>
      <c r="B739" s="52" t="s">
        <v>2291</v>
      </c>
      <c r="C739" s="30" t="s">
        <v>2107</v>
      </c>
      <c r="D739" s="52" t="s">
        <v>2118</v>
      </c>
      <c r="E739" s="53">
        <v>10.9122</v>
      </c>
      <c r="F739" s="53">
        <v>0</v>
      </c>
      <c r="G739" s="53">
        <v>10.9122</v>
      </c>
    </row>
    <row r="740" s="37" customFormat="1" customHeight="1" spans="1:7">
      <c r="A740" s="52" t="s">
        <v>1993</v>
      </c>
      <c r="B740" s="52" t="s">
        <v>2291</v>
      </c>
      <c r="C740" s="30" t="s">
        <v>2107</v>
      </c>
      <c r="D740" s="52" t="s">
        <v>2121</v>
      </c>
      <c r="E740" s="53">
        <v>0.8</v>
      </c>
      <c r="F740" s="53">
        <v>0</v>
      </c>
      <c r="G740" s="53">
        <v>0.8</v>
      </c>
    </row>
    <row r="741" s="37" customFormat="1" customHeight="1" spans="1:7">
      <c r="A741" s="52" t="s">
        <v>1993</v>
      </c>
      <c r="B741" s="52" t="s">
        <v>2291</v>
      </c>
      <c r="C741" s="30" t="s">
        <v>2107</v>
      </c>
      <c r="D741" s="52" t="s">
        <v>2122</v>
      </c>
      <c r="E741" s="53">
        <v>26.04</v>
      </c>
      <c r="F741" s="53">
        <v>0</v>
      </c>
      <c r="G741" s="53">
        <v>26.04</v>
      </c>
    </row>
    <row r="742" s="37" customFormat="1" customHeight="1" spans="1:7">
      <c r="A742" s="52" t="s">
        <v>1993</v>
      </c>
      <c r="B742" s="52" t="s">
        <v>2291</v>
      </c>
      <c r="C742" s="30" t="s">
        <v>2107</v>
      </c>
      <c r="D742" s="52" t="s">
        <v>2123</v>
      </c>
      <c r="E742" s="53">
        <v>10.1005</v>
      </c>
      <c r="F742" s="53">
        <v>0</v>
      </c>
      <c r="G742" s="53">
        <v>10.1005</v>
      </c>
    </row>
    <row r="743" s="37" customFormat="1" customHeight="1" spans="1:7">
      <c r="A743" s="52" t="s">
        <v>1993</v>
      </c>
      <c r="B743" s="49" t="s">
        <v>2295</v>
      </c>
      <c r="C743" s="50"/>
      <c r="D743" s="49"/>
      <c r="E743" s="51">
        <v>297.325049</v>
      </c>
      <c r="F743" s="51">
        <v>0</v>
      </c>
      <c r="G743" s="51">
        <v>297.325049</v>
      </c>
    </row>
    <row r="744" s="37" customFormat="1" customHeight="1" spans="1:7">
      <c r="A744" s="52" t="s">
        <v>1993</v>
      </c>
      <c r="B744" s="52" t="s">
        <v>2296</v>
      </c>
      <c r="C744" s="50" t="s">
        <v>2091</v>
      </c>
      <c r="D744" s="49"/>
      <c r="E744" s="51">
        <v>48.776404</v>
      </c>
      <c r="F744" s="51">
        <v>0</v>
      </c>
      <c r="G744" s="51">
        <v>48.776404</v>
      </c>
    </row>
    <row r="745" s="37" customFormat="1" customHeight="1" spans="1:7">
      <c r="A745" s="52" t="s">
        <v>1993</v>
      </c>
      <c r="B745" s="52" t="s">
        <v>2296</v>
      </c>
      <c r="C745" s="30" t="s">
        <v>2092</v>
      </c>
      <c r="D745" s="52" t="s">
        <v>2126</v>
      </c>
      <c r="E745" s="53">
        <v>31.85</v>
      </c>
      <c r="F745" s="53">
        <v>0</v>
      </c>
      <c r="G745" s="53">
        <v>31.85</v>
      </c>
    </row>
    <row r="746" s="37" customFormat="1" customHeight="1" spans="1:7">
      <c r="A746" s="52" t="s">
        <v>1993</v>
      </c>
      <c r="B746" s="52" t="s">
        <v>2296</v>
      </c>
      <c r="C746" s="30" t="s">
        <v>2092</v>
      </c>
      <c r="D746" s="52" t="s">
        <v>2127</v>
      </c>
      <c r="E746" s="53">
        <v>1.301717</v>
      </c>
      <c r="F746" s="53">
        <v>0</v>
      </c>
      <c r="G746" s="53">
        <v>1.301717</v>
      </c>
    </row>
    <row r="747" s="37" customFormat="1" customHeight="1" spans="1:7">
      <c r="A747" s="52" t="s">
        <v>1993</v>
      </c>
      <c r="B747" s="52" t="s">
        <v>2296</v>
      </c>
      <c r="C747" s="30" t="s">
        <v>2092</v>
      </c>
      <c r="D747" s="52" t="s">
        <v>2128</v>
      </c>
      <c r="E747" s="53">
        <v>0.870691</v>
      </c>
      <c r="F747" s="53">
        <v>0</v>
      </c>
      <c r="G747" s="53">
        <v>0.870691</v>
      </c>
    </row>
    <row r="748" s="37" customFormat="1" customHeight="1" spans="1:7">
      <c r="A748" s="52" t="s">
        <v>1993</v>
      </c>
      <c r="B748" s="52" t="s">
        <v>2296</v>
      </c>
      <c r="C748" s="30" t="s">
        <v>2092</v>
      </c>
      <c r="D748" s="52" t="s">
        <v>2129</v>
      </c>
      <c r="E748" s="53">
        <v>1.84698</v>
      </c>
      <c r="F748" s="53">
        <v>0</v>
      </c>
      <c r="G748" s="53">
        <v>1.84698</v>
      </c>
    </row>
    <row r="749" s="37" customFormat="1" customHeight="1" spans="1:7">
      <c r="A749" s="52" t="s">
        <v>1993</v>
      </c>
      <c r="B749" s="52" t="s">
        <v>2296</v>
      </c>
      <c r="C749" s="30" t="s">
        <v>2092</v>
      </c>
      <c r="D749" s="52" t="s">
        <v>2297</v>
      </c>
      <c r="E749" s="53">
        <v>0.07987</v>
      </c>
      <c r="F749" s="53">
        <v>0</v>
      </c>
      <c r="G749" s="53">
        <v>0.07987</v>
      </c>
    </row>
    <row r="750" s="37" customFormat="1" customHeight="1" spans="1:7">
      <c r="A750" s="52" t="s">
        <v>1993</v>
      </c>
      <c r="B750" s="52" t="s">
        <v>2296</v>
      </c>
      <c r="C750" s="30" t="s">
        <v>2092</v>
      </c>
      <c r="D750" s="52" t="s">
        <v>2130</v>
      </c>
      <c r="E750" s="53">
        <v>1.627146</v>
      </c>
      <c r="F750" s="53">
        <v>0</v>
      </c>
      <c r="G750" s="53">
        <v>1.627146</v>
      </c>
    </row>
    <row r="751" s="37" customFormat="1" customHeight="1" spans="1:7">
      <c r="A751" s="52" t="s">
        <v>1993</v>
      </c>
      <c r="B751" s="52" t="s">
        <v>2296</v>
      </c>
      <c r="C751" s="30" t="s">
        <v>2092</v>
      </c>
      <c r="D751" s="52" t="s">
        <v>2102</v>
      </c>
      <c r="E751" s="53">
        <v>3.5</v>
      </c>
      <c r="F751" s="53">
        <v>0</v>
      </c>
      <c r="G751" s="53">
        <v>3.5</v>
      </c>
    </row>
    <row r="752" s="36" customFormat="1" customHeight="1" spans="1:7">
      <c r="A752" s="52" t="s">
        <v>1993</v>
      </c>
      <c r="B752" s="52" t="s">
        <v>2296</v>
      </c>
      <c r="C752" s="30" t="s">
        <v>2092</v>
      </c>
      <c r="D752" s="52" t="s">
        <v>2103</v>
      </c>
      <c r="E752" s="53">
        <v>5.75</v>
      </c>
      <c r="F752" s="53">
        <v>0</v>
      </c>
      <c r="G752" s="53">
        <v>5.75</v>
      </c>
    </row>
    <row r="753" s="37" customFormat="1" customHeight="1" spans="1:7">
      <c r="A753" s="52" t="s">
        <v>1993</v>
      </c>
      <c r="B753" s="52" t="s">
        <v>2296</v>
      </c>
      <c r="C753" s="30" t="s">
        <v>2092</v>
      </c>
      <c r="D753" s="52" t="s">
        <v>2105</v>
      </c>
      <c r="E753" s="53">
        <v>1.95</v>
      </c>
      <c r="F753" s="53">
        <v>0</v>
      </c>
      <c r="G753" s="53">
        <v>1.95</v>
      </c>
    </row>
    <row r="754" s="37" customFormat="1" customHeight="1" spans="1:7">
      <c r="A754" s="52" t="s">
        <v>1993</v>
      </c>
      <c r="B754" s="52" t="s">
        <v>2296</v>
      </c>
      <c r="C754" s="50" t="s">
        <v>2106</v>
      </c>
      <c r="D754" s="49"/>
      <c r="E754" s="51">
        <v>248.548645</v>
      </c>
      <c r="F754" s="51">
        <v>0</v>
      </c>
      <c r="G754" s="51">
        <v>248.548645</v>
      </c>
    </row>
    <row r="755" s="37" customFormat="1" customHeight="1" spans="1:7">
      <c r="A755" s="52" t="s">
        <v>1993</v>
      </c>
      <c r="B755" s="52" t="s">
        <v>2296</v>
      </c>
      <c r="C755" s="30" t="s">
        <v>2107</v>
      </c>
      <c r="D755" s="52" t="s">
        <v>2131</v>
      </c>
      <c r="E755" s="53">
        <v>61.566</v>
      </c>
      <c r="F755" s="53">
        <v>0</v>
      </c>
      <c r="G755" s="53">
        <v>61.566</v>
      </c>
    </row>
    <row r="756" s="37" customFormat="1" customHeight="1" spans="1:7">
      <c r="A756" s="52" t="s">
        <v>1993</v>
      </c>
      <c r="B756" s="52" t="s">
        <v>2296</v>
      </c>
      <c r="C756" s="30" t="s">
        <v>2107</v>
      </c>
      <c r="D756" s="52" t="s">
        <v>2132</v>
      </c>
      <c r="E756" s="53">
        <v>2.0124</v>
      </c>
      <c r="F756" s="53">
        <v>0</v>
      </c>
      <c r="G756" s="53">
        <v>2.0124</v>
      </c>
    </row>
    <row r="757" s="37" customFormat="1" customHeight="1" spans="1:7">
      <c r="A757" s="52" t="s">
        <v>1993</v>
      </c>
      <c r="B757" s="52" t="s">
        <v>2296</v>
      </c>
      <c r="C757" s="30" t="s">
        <v>2107</v>
      </c>
      <c r="D757" s="52" t="s">
        <v>2110</v>
      </c>
      <c r="E757" s="53">
        <v>0.36</v>
      </c>
      <c r="F757" s="53">
        <v>0</v>
      </c>
      <c r="G757" s="53">
        <v>0.36</v>
      </c>
    </row>
    <row r="758" s="37" customFormat="1" customHeight="1" spans="1:7">
      <c r="A758" s="52" t="s">
        <v>1993</v>
      </c>
      <c r="B758" s="52" t="s">
        <v>2296</v>
      </c>
      <c r="C758" s="30" t="s">
        <v>2107</v>
      </c>
      <c r="D758" s="52" t="s">
        <v>2134</v>
      </c>
      <c r="E758" s="53">
        <v>31.512</v>
      </c>
      <c r="F758" s="53">
        <v>0</v>
      </c>
      <c r="G758" s="53">
        <v>31.512</v>
      </c>
    </row>
    <row r="759" s="37" customFormat="1" customHeight="1" spans="1:7">
      <c r="A759" s="52" t="s">
        <v>1993</v>
      </c>
      <c r="B759" s="52" t="s">
        <v>2296</v>
      </c>
      <c r="C759" s="30" t="s">
        <v>2107</v>
      </c>
      <c r="D759" s="52" t="s">
        <v>2135</v>
      </c>
      <c r="E759" s="53">
        <v>52.0932</v>
      </c>
      <c r="F759" s="53">
        <v>0</v>
      </c>
      <c r="G759" s="53">
        <v>52.0932</v>
      </c>
    </row>
    <row r="760" s="37" customFormat="1" customHeight="1" spans="1:7">
      <c r="A760" s="52" t="s">
        <v>1993</v>
      </c>
      <c r="B760" s="52" t="s">
        <v>2296</v>
      </c>
      <c r="C760" s="30" t="s">
        <v>2107</v>
      </c>
      <c r="D760" s="52" t="s">
        <v>2136</v>
      </c>
      <c r="E760" s="53">
        <v>13.386</v>
      </c>
      <c r="F760" s="53">
        <v>0</v>
      </c>
      <c r="G760" s="53">
        <v>13.386</v>
      </c>
    </row>
    <row r="761" s="37" customFormat="1" customHeight="1" spans="1:7">
      <c r="A761" s="52" t="s">
        <v>1993</v>
      </c>
      <c r="B761" s="52" t="s">
        <v>2296</v>
      </c>
      <c r="C761" s="30" t="s">
        <v>2107</v>
      </c>
      <c r="D761" s="52" t="s">
        <v>2137</v>
      </c>
      <c r="E761" s="53">
        <v>25.691136</v>
      </c>
      <c r="F761" s="53">
        <v>0</v>
      </c>
      <c r="G761" s="53">
        <v>25.691136</v>
      </c>
    </row>
    <row r="762" s="37" customFormat="1" customHeight="1" spans="1:7">
      <c r="A762" s="52" t="s">
        <v>1993</v>
      </c>
      <c r="B762" s="52" t="s">
        <v>2296</v>
      </c>
      <c r="C762" s="30" t="s">
        <v>2107</v>
      </c>
      <c r="D762" s="52" t="s">
        <v>2138</v>
      </c>
      <c r="E762" s="53">
        <v>10.305258</v>
      </c>
      <c r="F762" s="53">
        <v>0</v>
      </c>
      <c r="G762" s="53">
        <v>10.305258</v>
      </c>
    </row>
    <row r="763" s="37" customFormat="1" customHeight="1" spans="1:7">
      <c r="A763" s="52" t="s">
        <v>1993</v>
      </c>
      <c r="B763" s="52" t="s">
        <v>2296</v>
      </c>
      <c r="C763" s="30" t="s">
        <v>2107</v>
      </c>
      <c r="D763" s="52" t="s">
        <v>2139</v>
      </c>
      <c r="E763" s="53">
        <v>0.325429</v>
      </c>
      <c r="F763" s="53">
        <v>0</v>
      </c>
      <c r="G763" s="53">
        <v>0.325429</v>
      </c>
    </row>
    <row r="764" s="37" customFormat="1" customHeight="1" spans="1:7">
      <c r="A764" s="52" t="s">
        <v>1993</v>
      </c>
      <c r="B764" s="52" t="s">
        <v>2296</v>
      </c>
      <c r="C764" s="30" t="s">
        <v>2107</v>
      </c>
      <c r="D764" s="52" t="s">
        <v>2140</v>
      </c>
      <c r="E764" s="53">
        <v>0.542382</v>
      </c>
      <c r="F764" s="53">
        <v>0</v>
      </c>
      <c r="G764" s="53">
        <v>0.542382</v>
      </c>
    </row>
    <row r="765" s="37" customFormat="1" customHeight="1" spans="1:7">
      <c r="A765" s="52" t="s">
        <v>1993</v>
      </c>
      <c r="B765" s="52" t="s">
        <v>2296</v>
      </c>
      <c r="C765" s="30" t="s">
        <v>2107</v>
      </c>
      <c r="D765" s="52" t="s">
        <v>2141</v>
      </c>
      <c r="E765" s="53">
        <v>13.103568</v>
      </c>
      <c r="F765" s="53">
        <v>0</v>
      </c>
      <c r="G765" s="53">
        <v>13.103568</v>
      </c>
    </row>
    <row r="766" s="37" customFormat="1" customHeight="1" spans="1:7">
      <c r="A766" s="52" t="s">
        <v>1993</v>
      </c>
      <c r="B766" s="52" t="s">
        <v>2296</v>
      </c>
      <c r="C766" s="30" t="s">
        <v>2107</v>
      </c>
      <c r="D766" s="52" t="s">
        <v>2298</v>
      </c>
      <c r="E766" s="53">
        <v>0.2</v>
      </c>
      <c r="F766" s="53">
        <v>0</v>
      </c>
      <c r="G766" s="53">
        <v>0.2</v>
      </c>
    </row>
    <row r="767" s="37" customFormat="1" customHeight="1" spans="1:7">
      <c r="A767" s="52" t="s">
        <v>1993</v>
      </c>
      <c r="B767" s="52" t="s">
        <v>2296</v>
      </c>
      <c r="C767" s="30" t="s">
        <v>2107</v>
      </c>
      <c r="D767" s="52" t="s">
        <v>2142</v>
      </c>
      <c r="E767" s="53">
        <v>12.845568</v>
      </c>
      <c r="F767" s="53">
        <v>0</v>
      </c>
      <c r="G767" s="53">
        <v>12.845568</v>
      </c>
    </row>
    <row r="768" s="37" customFormat="1" customHeight="1" spans="1:7">
      <c r="A768" s="52" t="s">
        <v>1993</v>
      </c>
      <c r="B768" s="52" t="s">
        <v>2296</v>
      </c>
      <c r="C768" s="30" t="s">
        <v>2107</v>
      </c>
      <c r="D768" s="52" t="s">
        <v>2299</v>
      </c>
      <c r="E768" s="53">
        <v>2.3</v>
      </c>
      <c r="F768" s="53">
        <v>0</v>
      </c>
      <c r="G768" s="53">
        <v>2.3</v>
      </c>
    </row>
    <row r="769" s="37" customFormat="1" customHeight="1" spans="1:7">
      <c r="A769" s="52" t="s">
        <v>1993</v>
      </c>
      <c r="B769" s="52" t="s">
        <v>2296</v>
      </c>
      <c r="C769" s="30" t="s">
        <v>2107</v>
      </c>
      <c r="D769" s="52" t="s">
        <v>2143</v>
      </c>
      <c r="E769" s="53">
        <v>19.2748</v>
      </c>
      <c r="F769" s="53">
        <v>0</v>
      </c>
      <c r="G769" s="53">
        <v>19.2748</v>
      </c>
    </row>
    <row r="770" s="37" customFormat="1" customHeight="1" spans="1:7">
      <c r="A770" s="52" t="s">
        <v>1993</v>
      </c>
      <c r="B770" s="52" t="s">
        <v>2296</v>
      </c>
      <c r="C770" s="30" t="s">
        <v>2107</v>
      </c>
      <c r="D770" s="52" t="s">
        <v>2144</v>
      </c>
      <c r="E770" s="53">
        <v>2.08</v>
      </c>
      <c r="F770" s="53">
        <v>0</v>
      </c>
      <c r="G770" s="53">
        <v>2.08</v>
      </c>
    </row>
    <row r="771" s="37" customFormat="1" customHeight="1" spans="1:7">
      <c r="A771" s="52" t="s">
        <v>1993</v>
      </c>
      <c r="B771" s="52" t="s">
        <v>2296</v>
      </c>
      <c r="C771" s="30" t="s">
        <v>2107</v>
      </c>
      <c r="D771" s="52" t="s">
        <v>2145</v>
      </c>
      <c r="E771" s="53">
        <v>0.950904</v>
      </c>
      <c r="F771" s="53">
        <v>0</v>
      </c>
      <c r="G771" s="53">
        <v>0.950904</v>
      </c>
    </row>
    <row r="772" s="37" customFormat="1" customHeight="1" spans="1:7">
      <c r="A772" s="49" t="s">
        <v>2300</v>
      </c>
      <c r="B772" s="49"/>
      <c r="C772" s="50"/>
      <c r="D772" s="49"/>
      <c r="E772" s="51">
        <v>342.642367</v>
      </c>
      <c r="F772" s="51">
        <v>0</v>
      </c>
      <c r="G772" s="51">
        <v>342.642367</v>
      </c>
    </row>
    <row r="773" s="37" customFormat="1" customHeight="1" spans="1:7">
      <c r="A773" s="52" t="s">
        <v>1994</v>
      </c>
      <c r="B773" s="49" t="s">
        <v>2301</v>
      </c>
      <c r="C773" s="50"/>
      <c r="D773" s="49"/>
      <c r="E773" s="51">
        <v>342.642367</v>
      </c>
      <c r="F773" s="51">
        <v>0</v>
      </c>
      <c r="G773" s="51">
        <v>342.642367</v>
      </c>
    </row>
    <row r="774" s="37" customFormat="1" customHeight="1" spans="1:7">
      <c r="A774" s="52" t="s">
        <v>1994</v>
      </c>
      <c r="B774" s="52" t="s">
        <v>2302</v>
      </c>
      <c r="C774" s="50" t="s">
        <v>2080</v>
      </c>
      <c r="D774" s="49"/>
      <c r="E774" s="51">
        <v>18.15</v>
      </c>
      <c r="F774" s="51">
        <v>0</v>
      </c>
      <c r="G774" s="51">
        <v>18.15</v>
      </c>
    </row>
    <row r="775" s="37" customFormat="1" customHeight="1" spans="1:7">
      <c r="A775" s="52" t="s">
        <v>1994</v>
      </c>
      <c r="B775" s="52" t="s">
        <v>2302</v>
      </c>
      <c r="C775" s="30" t="s">
        <v>2081</v>
      </c>
      <c r="D775" s="52" t="s">
        <v>2303</v>
      </c>
      <c r="E775" s="53">
        <v>8.15</v>
      </c>
      <c r="F775" s="53">
        <v>0</v>
      </c>
      <c r="G775" s="53">
        <v>8.15</v>
      </c>
    </row>
    <row r="776" s="37" customFormat="1" customHeight="1" spans="1:7">
      <c r="A776" s="52" t="s">
        <v>1994</v>
      </c>
      <c r="B776" s="52" t="s">
        <v>2302</v>
      </c>
      <c r="C776" s="30" t="s">
        <v>2081</v>
      </c>
      <c r="D776" s="52" t="s">
        <v>2304</v>
      </c>
      <c r="E776" s="53">
        <v>10</v>
      </c>
      <c r="F776" s="53">
        <v>0</v>
      </c>
      <c r="G776" s="53">
        <v>10</v>
      </c>
    </row>
    <row r="777" s="37" customFormat="1" customHeight="1" spans="1:7">
      <c r="A777" s="52" t="s">
        <v>1994</v>
      </c>
      <c r="B777" s="52" t="s">
        <v>2302</v>
      </c>
      <c r="C777" s="50" t="s">
        <v>2091</v>
      </c>
      <c r="D777" s="49"/>
      <c r="E777" s="51">
        <v>58.123655</v>
      </c>
      <c r="F777" s="51">
        <v>0</v>
      </c>
      <c r="G777" s="51">
        <v>58.123655</v>
      </c>
    </row>
    <row r="778" s="37" customFormat="1" customHeight="1" spans="1:7">
      <c r="A778" s="52" t="s">
        <v>1994</v>
      </c>
      <c r="B778" s="52" t="s">
        <v>2302</v>
      </c>
      <c r="C778" s="30" t="s">
        <v>2092</v>
      </c>
      <c r="D778" s="52" t="s">
        <v>2093</v>
      </c>
      <c r="E778" s="53">
        <v>26.95</v>
      </c>
      <c r="F778" s="53">
        <v>0</v>
      </c>
      <c r="G778" s="53">
        <v>26.95</v>
      </c>
    </row>
    <row r="779" s="37" customFormat="1" customHeight="1" spans="1:7">
      <c r="A779" s="52" t="s">
        <v>1994</v>
      </c>
      <c r="B779" s="52" t="s">
        <v>2302</v>
      </c>
      <c r="C779" s="30" t="s">
        <v>2092</v>
      </c>
      <c r="D779" s="52" t="s">
        <v>2094</v>
      </c>
      <c r="E779" s="53">
        <v>1.251317</v>
      </c>
      <c r="F779" s="53">
        <v>0</v>
      </c>
      <c r="G779" s="53">
        <v>1.251317</v>
      </c>
    </row>
    <row r="780" s="37" customFormat="1" customHeight="1" spans="1:7">
      <c r="A780" s="52" t="s">
        <v>1994</v>
      </c>
      <c r="B780" s="52" t="s">
        <v>2302</v>
      </c>
      <c r="C780" s="30" t="s">
        <v>2092</v>
      </c>
      <c r="D780" s="52" t="s">
        <v>2095</v>
      </c>
      <c r="E780" s="53">
        <v>0.834211</v>
      </c>
      <c r="F780" s="53">
        <v>0</v>
      </c>
      <c r="G780" s="53">
        <v>0.834211</v>
      </c>
    </row>
    <row r="781" s="37" customFormat="1" customHeight="1" spans="1:7">
      <c r="A781" s="52" t="s">
        <v>1994</v>
      </c>
      <c r="B781" s="52" t="s">
        <v>2302</v>
      </c>
      <c r="C781" s="30" t="s">
        <v>2092</v>
      </c>
      <c r="D781" s="52" t="s">
        <v>2096</v>
      </c>
      <c r="E781" s="53">
        <v>0.247853</v>
      </c>
      <c r="F781" s="53">
        <v>0</v>
      </c>
      <c r="G781" s="53">
        <v>0.247853</v>
      </c>
    </row>
    <row r="782" s="37" customFormat="1" customHeight="1" spans="1:7">
      <c r="A782" s="52" t="s">
        <v>1994</v>
      </c>
      <c r="B782" s="52" t="s">
        <v>2302</v>
      </c>
      <c r="C782" s="30" t="s">
        <v>2092</v>
      </c>
      <c r="D782" s="52" t="s">
        <v>2097</v>
      </c>
      <c r="E782" s="53">
        <v>1.924128</v>
      </c>
      <c r="F782" s="53">
        <v>0</v>
      </c>
      <c r="G782" s="53">
        <v>1.924128</v>
      </c>
    </row>
    <row r="783" s="37" customFormat="1" customHeight="1" spans="1:7">
      <c r="A783" s="52" t="s">
        <v>1994</v>
      </c>
      <c r="B783" s="52" t="s">
        <v>2302</v>
      </c>
      <c r="C783" s="30" t="s">
        <v>2092</v>
      </c>
      <c r="D783" s="52" t="s">
        <v>2098</v>
      </c>
      <c r="E783" s="53">
        <v>1.564146</v>
      </c>
      <c r="F783" s="53">
        <v>0</v>
      </c>
      <c r="G783" s="53">
        <v>1.564146</v>
      </c>
    </row>
    <row r="784" s="37" customFormat="1" customHeight="1" spans="1:7">
      <c r="A784" s="52" t="s">
        <v>1994</v>
      </c>
      <c r="B784" s="52" t="s">
        <v>2302</v>
      </c>
      <c r="C784" s="30" t="s">
        <v>2092</v>
      </c>
      <c r="D784" s="52" t="s">
        <v>2099</v>
      </c>
      <c r="E784" s="53">
        <v>10.92</v>
      </c>
      <c r="F784" s="53">
        <v>0</v>
      </c>
      <c r="G784" s="53">
        <v>10.92</v>
      </c>
    </row>
    <row r="785" s="37" customFormat="1" customHeight="1" spans="1:7">
      <c r="A785" s="52" t="s">
        <v>1994</v>
      </c>
      <c r="B785" s="52" t="s">
        <v>2302</v>
      </c>
      <c r="C785" s="30" t="s">
        <v>2092</v>
      </c>
      <c r="D785" s="52" t="s">
        <v>2100</v>
      </c>
      <c r="E785" s="53">
        <v>3.432</v>
      </c>
      <c r="F785" s="53">
        <v>0</v>
      </c>
      <c r="G785" s="53">
        <v>3.432</v>
      </c>
    </row>
    <row r="786" s="37" customFormat="1" customHeight="1" spans="1:7">
      <c r="A786" s="52" t="s">
        <v>1994</v>
      </c>
      <c r="B786" s="52" t="s">
        <v>2302</v>
      </c>
      <c r="C786" s="30" t="s">
        <v>2092</v>
      </c>
      <c r="D786" s="52" t="s">
        <v>2102</v>
      </c>
      <c r="E786" s="53">
        <v>3.5</v>
      </c>
      <c r="F786" s="53">
        <v>0</v>
      </c>
      <c r="G786" s="53">
        <v>3.5</v>
      </c>
    </row>
    <row r="787" s="37" customFormat="1" customHeight="1" spans="1:7">
      <c r="A787" s="52" t="s">
        <v>1994</v>
      </c>
      <c r="B787" s="52" t="s">
        <v>2302</v>
      </c>
      <c r="C787" s="30" t="s">
        <v>2092</v>
      </c>
      <c r="D787" s="52" t="s">
        <v>2103</v>
      </c>
      <c r="E787" s="53">
        <v>5.75</v>
      </c>
      <c r="F787" s="53">
        <v>0</v>
      </c>
      <c r="G787" s="53">
        <v>5.75</v>
      </c>
    </row>
    <row r="788" s="37" customFormat="1" customHeight="1" spans="1:7">
      <c r="A788" s="52" t="s">
        <v>1994</v>
      </c>
      <c r="B788" s="52" t="s">
        <v>2302</v>
      </c>
      <c r="C788" s="30" t="s">
        <v>2092</v>
      </c>
      <c r="D788" s="52" t="s">
        <v>2104</v>
      </c>
      <c r="E788" s="53">
        <v>0.1</v>
      </c>
      <c r="F788" s="53">
        <v>0</v>
      </c>
      <c r="G788" s="53">
        <v>0.1</v>
      </c>
    </row>
    <row r="789" s="37" customFormat="1" customHeight="1" spans="1:7">
      <c r="A789" s="52" t="s">
        <v>1994</v>
      </c>
      <c r="B789" s="52" t="s">
        <v>2302</v>
      </c>
      <c r="C789" s="30" t="s">
        <v>2092</v>
      </c>
      <c r="D789" s="52" t="s">
        <v>2105</v>
      </c>
      <c r="E789" s="53">
        <v>1.65</v>
      </c>
      <c r="F789" s="53">
        <v>0</v>
      </c>
      <c r="G789" s="53">
        <v>1.65</v>
      </c>
    </row>
    <row r="790" s="37" customFormat="1" customHeight="1" spans="1:7">
      <c r="A790" s="52" t="s">
        <v>1994</v>
      </c>
      <c r="B790" s="52" t="s">
        <v>2302</v>
      </c>
      <c r="C790" s="50" t="s">
        <v>2106</v>
      </c>
      <c r="D790" s="49"/>
      <c r="E790" s="51">
        <v>266.368712</v>
      </c>
      <c r="F790" s="51">
        <v>0</v>
      </c>
      <c r="G790" s="51">
        <v>266.368712</v>
      </c>
    </row>
    <row r="791" s="37" customFormat="1" customHeight="1" spans="1:7">
      <c r="A791" s="52" t="s">
        <v>1994</v>
      </c>
      <c r="B791" s="52" t="s">
        <v>2302</v>
      </c>
      <c r="C791" s="30" t="s">
        <v>2107</v>
      </c>
      <c r="D791" s="52" t="s">
        <v>2108</v>
      </c>
      <c r="E791" s="53">
        <v>64.1376</v>
      </c>
      <c r="F791" s="53">
        <v>0</v>
      </c>
      <c r="G791" s="53">
        <v>64.1376</v>
      </c>
    </row>
    <row r="792" s="37" customFormat="1" customHeight="1" spans="1:7">
      <c r="A792" s="52" t="s">
        <v>1994</v>
      </c>
      <c r="B792" s="52" t="s">
        <v>2302</v>
      </c>
      <c r="C792" s="30" t="s">
        <v>2107</v>
      </c>
      <c r="D792" s="52" t="s">
        <v>2109</v>
      </c>
      <c r="E792" s="53">
        <v>40.1388</v>
      </c>
      <c r="F792" s="53">
        <v>0</v>
      </c>
      <c r="G792" s="53">
        <v>40.1388</v>
      </c>
    </row>
    <row r="793" s="37" customFormat="1" customHeight="1" spans="1:7">
      <c r="A793" s="52" t="s">
        <v>1994</v>
      </c>
      <c r="B793" s="52" t="s">
        <v>2302</v>
      </c>
      <c r="C793" s="30" t="s">
        <v>2107</v>
      </c>
      <c r="D793" s="52" t="s">
        <v>2133</v>
      </c>
      <c r="E793" s="53">
        <v>0.012</v>
      </c>
      <c r="F793" s="53">
        <v>0</v>
      </c>
      <c r="G793" s="53">
        <v>0.012</v>
      </c>
    </row>
    <row r="794" s="37" customFormat="1" customHeight="1" spans="1:7">
      <c r="A794" s="52" t="s">
        <v>1994</v>
      </c>
      <c r="B794" s="52" t="s">
        <v>2302</v>
      </c>
      <c r="C794" s="30" t="s">
        <v>2107</v>
      </c>
      <c r="D794" s="52" t="s">
        <v>2111</v>
      </c>
      <c r="E794" s="53">
        <v>5.3448</v>
      </c>
      <c r="F794" s="53">
        <v>0</v>
      </c>
      <c r="G794" s="53">
        <v>5.3448</v>
      </c>
    </row>
    <row r="795" s="37" customFormat="1" customHeight="1" spans="1:7">
      <c r="A795" s="52" t="s">
        <v>1994</v>
      </c>
      <c r="B795" s="52" t="s">
        <v>2302</v>
      </c>
      <c r="C795" s="30" t="s">
        <v>2107</v>
      </c>
      <c r="D795" s="52" t="s">
        <v>2112</v>
      </c>
      <c r="E795" s="53">
        <v>15.384414</v>
      </c>
      <c r="F795" s="53">
        <v>0</v>
      </c>
      <c r="G795" s="53">
        <v>15.384414</v>
      </c>
    </row>
    <row r="796" s="37" customFormat="1" customHeight="1" spans="1:7">
      <c r="A796" s="52" t="s">
        <v>1994</v>
      </c>
      <c r="B796" s="52" t="s">
        <v>2302</v>
      </c>
      <c r="C796" s="30" t="s">
        <v>2107</v>
      </c>
      <c r="D796" s="52" t="s">
        <v>2113</v>
      </c>
      <c r="E796" s="53">
        <v>12.955296</v>
      </c>
      <c r="F796" s="53">
        <v>0</v>
      </c>
      <c r="G796" s="53">
        <v>12.955296</v>
      </c>
    </row>
    <row r="797" s="37" customFormat="1" customHeight="1" spans="1:7">
      <c r="A797" s="52" t="s">
        <v>1994</v>
      </c>
      <c r="B797" s="52" t="s">
        <v>2302</v>
      </c>
      <c r="C797" s="30" t="s">
        <v>2107</v>
      </c>
      <c r="D797" s="52" t="s">
        <v>2114</v>
      </c>
      <c r="E797" s="53">
        <v>0.328864</v>
      </c>
      <c r="F797" s="53">
        <v>0</v>
      </c>
      <c r="G797" s="53">
        <v>0.328864</v>
      </c>
    </row>
    <row r="798" s="37" customFormat="1" customHeight="1" spans="1:7">
      <c r="A798" s="52" t="s">
        <v>1994</v>
      </c>
      <c r="B798" s="52" t="s">
        <v>2302</v>
      </c>
      <c r="C798" s="30" t="s">
        <v>2107</v>
      </c>
      <c r="D798" s="52" t="s">
        <v>2115</v>
      </c>
      <c r="E798" s="53">
        <v>0.548106</v>
      </c>
      <c r="F798" s="53">
        <v>0</v>
      </c>
      <c r="G798" s="53">
        <v>0.548106</v>
      </c>
    </row>
    <row r="799" s="37" customFormat="1" customHeight="1" spans="1:7">
      <c r="A799" s="52" t="s">
        <v>1994</v>
      </c>
      <c r="B799" s="52" t="s">
        <v>2302</v>
      </c>
      <c r="C799" s="30" t="s">
        <v>2107</v>
      </c>
      <c r="D799" s="52" t="s">
        <v>2116</v>
      </c>
      <c r="E799" s="53">
        <v>0.4</v>
      </c>
      <c r="F799" s="53">
        <v>0</v>
      </c>
      <c r="G799" s="53">
        <v>0.4</v>
      </c>
    </row>
    <row r="800" s="37" customFormat="1" customHeight="1" spans="1:7">
      <c r="A800" s="52" t="s">
        <v>1994</v>
      </c>
      <c r="B800" s="52" t="s">
        <v>2302</v>
      </c>
      <c r="C800" s="30" t="s">
        <v>2107</v>
      </c>
      <c r="D800" s="52" t="s">
        <v>2117</v>
      </c>
      <c r="E800" s="53">
        <v>25.910592</v>
      </c>
      <c r="F800" s="53">
        <v>0</v>
      </c>
      <c r="G800" s="53">
        <v>25.910592</v>
      </c>
    </row>
    <row r="801" s="37" customFormat="1" customHeight="1" spans="1:7">
      <c r="A801" s="52" t="s">
        <v>1994</v>
      </c>
      <c r="B801" s="52" t="s">
        <v>2302</v>
      </c>
      <c r="C801" s="30" t="s">
        <v>2107</v>
      </c>
      <c r="D801" s="52" t="s">
        <v>2118</v>
      </c>
      <c r="E801" s="53">
        <v>21.90744</v>
      </c>
      <c r="F801" s="53">
        <v>0</v>
      </c>
      <c r="G801" s="53">
        <v>21.90744</v>
      </c>
    </row>
    <row r="802" s="37" customFormat="1" customHeight="1" spans="1:7">
      <c r="A802" s="52" t="s">
        <v>1994</v>
      </c>
      <c r="B802" s="52" t="s">
        <v>2302</v>
      </c>
      <c r="C802" s="30" t="s">
        <v>2107</v>
      </c>
      <c r="D802" s="52" t="s">
        <v>2120</v>
      </c>
      <c r="E802" s="53">
        <v>4.6</v>
      </c>
      <c r="F802" s="53">
        <v>0</v>
      </c>
      <c r="G802" s="53">
        <v>4.6</v>
      </c>
    </row>
    <row r="803" s="37" customFormat="1" customHeight="1" spans="1:7">
      <c r="A803" s="52" t="s">
        <v>1994</v>
      </c>
      <c r="B803" s="52" t="s">
        <v>2302</v>
      </c>
      <c r="C803" s="30" t="s">
        <v>2107</v>
      </c>
      <c r="D803" s="52" t="s">
        <v>2121</v>
      </c>
      <c r="E803" s="53">
        <v>1.76</v>
      </c>
      <c r="F803" s="53">
        <v>0</v>
      </c>
      <c r="G803" s="53">
        <v>1.76</v>
      </c>
    </row>
    <row r="804" s="37" customFormat="1" customHeight="1" spans="1:7">
      <c r="A804" s="52" t="s">
        <v>1994</v>
      </c>
      <c r="B804" s="52" t="s">
        <v>2302</v>
      </c>
      <c r="C804" s="30" t="s">
        <v>2107</v>
      </c>
      <c r="D804" s="52" t="s">
        <v>2122</v>
      </c>
      <c r="E804" s="53">
        <v>52.32</v>
      </c>
      <c r="F804" s="53">
        <v>0</v>
      </c>
      <c r="G804" s="53">
        <v>52.32</v>
      </c>
    </row>
    <row r="805" s="37" customFormat="1" customHeight="1" spans="1:7">
      <c r="A805" s="52" t="s">
        <v>1994</v>
      </c>
      <c r="B805" s="52" t="s">
        <v>2302</v>
      </c>
      <c r="C805" s="30" t="s">
        <v>2107</v>
      </c>
      <c r="D805" s="52" t="s">
        <v>2123</v>
      </c>
      <c r="E805" s="53">
        <v>20.6208</v>
      </c>
      <c r="F805" s="53">
        <v>0</v>
      </c>
      <c r="G805" s="53">
        <v>20.6208</v>
      </c>
    </row>
    <row r="806" s="37" customFormat="1" customHeight="1" spans="1:7">
      <c r="A806" s="49" t="s">
        <v>2305</v>
      </c>
      <c r="B806" s="49"/>
      <c r="C806" s="50"/>
      <c r="D806" s="49"/>
      <c r="E806" s="51">
        <v>570.014339</v>
      </c>
      <c r="F806" s="51">
        <v>0</v>
      </c>
      <c r="G806" s="51">
        <v>570.014339</v>
      </c>
    </row>
    <row r="807" s="37" customFormat="1" customHeight="1" spans="1:7">
      <c r="A807" s="52" t="s">
        <v>1995</v>
      </c>
      <c r="B807" s="49" t="s">
        <v>2306</v>
      </c>
      <c r="C807" s="50"/>
      <c r="D807" s="49"/>
      <c r="E807" s="51">
        <v>570.014339</v>
      </c>
      <c r="F807" s="51">
        <v>0</v>
      </c>
      <c r="G807" s="51">
        <v>570.014339</v>
      </c>
    </row>
    <row r="808" s="37" customFormat="1" customHeight="1" spans="1:7">
      <c r="A808" s="52" t="s">
        <v>1995</v>
      </c>
      <c r="B808" s="52" t="s">
        <v>2307</v>
      </c>
      <c r="C808" s="50" t="s">
        <v>2080</v>
      </c>
      <c r="D808" s="49"/>
      <c r="E808" s="51">
        <v>453.522</v>
      </c>
      <c r="F808" s="51">
        <v>0</v>
      </c>
      <c r="G808" s="51">
        <v>453.522</v>
      </c>
    </row>
    <row r="809" s="37" customFormat="1" customHeight="1" spans="1:7">
      <c r="A809" s="52" t="s">
        <v>1995</v>
      </c>
      <c r="B809" s="52" t="s">
        <v>2307</v>
      </c>
      <c r="C809" s="30" t="s">
        <v>2081</v>
      </c>
      <c r="D809" s="52" t="s">
        <v>2308</v>
      </c>
      <c r="E809" s="53">
        <v>132.598</v>
      </c>
      <c r="F809" s="53">
        <v>0</v>
      </c>
      <c r="G809" s="53">
        <v>132.598</v>
      </c>
    </row>
    <row r="810" s="37" customFormat="1" customHeight="1" spans="1:7">
      <c r="A810" s="52" t="s">
        <v>1995</v>
      </c>
      <c r="B810" s="52" t="s">
        <v>2307</v>
      </c>
      <c r="C810" s="30" t="s">
        <v>2081</v>
      </c>
      <c r="D810" s="52" t="s">
        <v>2309</v>
      </c>
      <c r="E810" s="53">
        <v>0.924</v>
      </c>
      <c r="F810" s="53">
        <v>0</v>
      </c>
      <c r="G810" s="53">
        <v>0.924</v>
      </c>
    </row>
    <row r="811" s="37" customFormat="1" customHeight="1" spans="1:7">
      <c r="A811" s="52" t="s">
        <v>1995</v>
      </c>
      <c r="B811" s="52" t="s">
        <v>2307</v>
      </c>
      <c r="C811" s="30" t="s">
        <v>2081</v>
      </c>
      <c r="D811" s="52" t="s">
        <v>2310</v>
      </c>
      <c r="E811" s="53">
        <v>320</v>
      </c>
      <c r="F811" s="53">
        <v>0</v>
      </c>
      <c r="G811" s="53">
        <v>320</v>
      </c>
    </row>
    <row r="812" s="37" customFormat="1" customHeight="1" spans="1:7">
      <c r="A812" s="52" t="s">
        <v>1995</v>
      </c>
      <c r="B812" s="52" t="s">
        <v>2307</v>
      </c>
      <c r="C812" s="50" t="s">
        <v>2091</v>
      </c>
      <c r="D812" s="49"/>
      <c r="E812" s="51">
        <v>33.17016</v>
      </c>
      <c r="F812" s="51">
        <v>0</v>
      </c>
      <c r="G812" s="51">
        <v>33.17016</v>
      </c>
    </row>
    <row r="813" s="37" customFormat="1" customHeight="1" spans="1:7">
      <c r="A813" s="52" t="s">
        <v>1995</v>
      </c>
      <c r="B813" s="52" t="s">
        <v>2307</v>
      </c>
      <c r="C813" s="30" t="s">
        <v>2092</v>
      </c>
      <c r="D813" s="52" t="s">
        <v>2093</v>
      </c>
      <c r="E813" s="53">
        <v>7.35</v>
      </c>
      <c r="F813" s="53">
        <v>0</v>
      </c>
      <c r="G813" s="53">
        <v>7.35</v>
      </c>
    </row>
    <row r="814" s="37" customFormat="1" customHeight="1" spans="1:7">
      <c r="A814" s="52" t="s">
        <v>1995</v>
      </c>
      <c r="B814" s="52" t="s">
        <v>2307</v>
      </c>
      <c r="C814" s="30" t="s">
        <v>2092</v>
      </c>
      <c r="D814" s="52" t="s">
        <v>2094</v>
      </c>
      <c r="E814" s="53">
        <v>0.314942</v>
      </c>
      <c r="F814" s="53">
        <v>0</v>
      </c>
      <c r="G814" s="53">
        <v>0.314942</v>
      </c>
    </row>
    <row r="815" s="37" customFormat="1" customHeight="1" spans="1:7">
      <c r="A815" s="52" t="s">
        <v>1995</v>
      </c>
      <c r="B815" s="52" t="s">
        <v>2307</v>
      </c>
      <c r="C815" s="30" t="s">
        <v>2092</v>
      </c>
      <c r="D815" s="52" t="s">
        <v>2095</v>
      </c>
      <c r="E815" s="53">
        <v>0.209962</v>
      </c>
      <c r="F815" s="53">
        <v>0</v>
      </c>
      <c r="G815" s="53">
        <v>0.209962</v>
      </c>
    </row>
    <row r="816" s="37" customFormat="1" customHeight="1" spans="1:7">
      <c r="A816" s="52" t="s">
        <v>1995</v>
      </c>
      <c r="B816" s="52" t="s">
        <v>2307</v>
      </c>
      <c r="C816" s="30" t="s">
        <v>2092</v>
      </c>
      <c r="D816" s="52" t="s">
        <v>2096</v>
      </c>
      <c r="E816" s="53">
        <v>0.739974</v>
      </c>
      <c r="F816" s="53">
        <v>0</v>
      </c>
      <c r="G816" s="53">
        <v>0.739974</v>
      </c>
    </row>
    <row r="817" s="37" customFormat="1" customHeight="1" spans="1:7">
      <c r="A817" s="52" t="s">
        <v>1995</v>
      </c>
      <c r="B817" s="52" t="s">
        <v>2307</v>
      </c>
      <c r="C817" s="30" t="s">
        <v>2092</v>
      </c>
      <c r="D817" s="52" t="s">
        <v>2097</v>
      </c>
      <c r="E817" s="53">
        <v>0.467604</v>
      </c>
      <c r="F817" s="53">
        <v>0</v>
      </c>
      <c r="G817" s="53">
        <v>0.467604</v>
      </c>
    </row>
    <row r="818" s="37" customFormat="1" customHeight="1" spans="1:7">
      <c r="A818" s="52" t="s">
        <v>1995</v>
      </c>
      <c r="B818" s="52" t="s">
        <v>2307</v>
      </c>
      <c r="C818" s="30" t="s">
        <v>2092</v>
      </c>
      <c r="D818" s="52" t="s">
        <v>2098</v>
      </c>
      <c r="E818" s="53">
        <v>0.393678</v>
      </c>
      <c r="F818" s="53">
        <v>0</v>
      </c>
      <c r="G818" s="53">
        <v>0.393678</v>
      </c>
    </row>
    <row r="819" s="37" customFormat="1" customHeight="1" spans="1:7">
      <c r="A819" s="52" t="s">
        <v>1995</v>
      </c>
      <c r="B819" s="52" t="s">
        <v>2307</v>
      </c>
      <c r="C819" s="30" t="s">
        <v>2092</v>
      </c>
      <c r="D819" s="52" t="s">
        <v>2099</v>
      </c>
      <c r="E819" s="53">
        <v>2.808</v>
      </c>
      <c r="F819" s="53">
        <v>0</v>
      </c>
      <c r="G819" s="53">
        <v>2.808</v>
      </c>
    </row>
    <row r="820" s="36" customFormat="1" customHeight="1" spans="1:7">
      <c r="A820" s="52" t="s">
        <v>1995</v>
      </c>
      <c r="B820" s="52" t="s">
        <v>2307</v>
      </c>
      <c r="C820" s="30" t="s">
        <v>2092</v>
      </c>
      <c r="D820" s="52" t="s">
        <v>2100</v>
      </c>
      <c r="E820" s="53">
        <v>0.936</v>
      </c>
      <c r="F820" s="53">
        <v>0</v>
      </c>
      <c r="G820" s="53">
        <v>0.936</v>
      </c>
    </row>
    <row r="821" s="37" customFormat="1" customHeight="1" spans="1:7">
      <c r="A821" s="52" t="s">
        <v>1995</v>
      </c>
      <c r="B821" s="52" t="s">
        <v>2307</v>
      </c>
      <c r="C821" s="30" t="s">
        <v>2092</v>
      </c>
      <c r="D821" s="52" t="s">
        <v>2102</v>
      </c>
      <c r="E821" s="53">
        <v>3.5</v>
      </c>
      <c r="F821" s="53">
        <v>0</v>
      </c>
      <c r="G821" s="53">
        <v>3.5</v>
      </c>
    </row>
    <row r="822" s="37" customFormat="1" customHeight="1" spans="1:7">
      <c r="A822" s="52" t="s">
        <v>1995</v>
      </c>
      <c r="B822" s="52" t="s">
        <v>2307</v>
      </c>
      <c r="C822" s="30" t="s">
        <v>2092</v>
      </c>
      <c r="D822" s="52" t="s">
        <v>2311</v>
      </c>
      <c r="E822" s="53">
        <v>10</v>
      </c>
      <c r="F822" s="53">
        <v>0</v>
      </c>
      <c r="G822" s="53">
        <v>10</v>
      </c>
    </row>
    <row r="823" s="37" customFormat="1" customHeight="1" spans="1:7">
      <c r="A823" s="52" t="s">
        <v>1995</v>
      </c>
      <c r="B823" s="52" t="s">
        <v>2307</v>
      </c>
      <c r="C823" s="30" t="s">
        <v>2092</v>
      </c>
      <c r="D823" s="52" t="s">
        <v>2103</v>
      </c>
      <c r="E823" s="53">
        <v>5.75</v>
      </c>
      <c r="F823" s="53">
        <v>0</v>
      </c>
      <c r="G823" s="53">
        <v>5.75</v>
      </c>
    </row>
    <row r="824" s="37" customFormat="1" customHeight="1" spans="1:7">
      <c r="A824" s="52" t="s">
        <v>1995</v>
      </c>
      <c r="B824" s="52" t="s">
        <v>2307</v>
      </c>
      <c r="C824" s="30" t="s">
        <v>2092</v>
      </c>
      <c r="D824" s="52" t="s">
        <v>2104</v>
      </c>
      <c r="E824" s="53">
        <v>0.25</v>
      </c>
      <c r="F824" s="53">
        <v>0</v>
      </c>
      <c r="G824" s="53">
        <v>0.25</v>
      </c>
    </row>
    <row r="825" s="37" customFormat="1" customHeight="1" spans="1:7">
      <c r="A825" s="52" t="s">
        <v>1995</v>
      </c>
      <c r="B825" s="52" t="s">
        <v>2307</v>
      </c>
      <c r="C825" s="30" t="s">
        <v>2092</v>
      </c>
      <c r="D825" s="52" t="s">
        <v>2105</v>
      </c>
      <c r="E825" s="53">
        <v>0.45</v>
      </c>
      <c r="F825" s="53">
        <v>0</v>
      </c>
      <c r="G825" s="53">
        <v>0.45</v>
      </c>
    </row>
    <row r="826" s="37" customFormat="1" customHeight="1" spans="1:7">
      <c r="A826" s="52" t="s">
        <v>1995</v>
      </c>
      <c r="B826" s="52" t="s">
        <v>2307</v>
      </c>
      <c r="C826" s="50" t="s">
        <v>2106</v>
      </c>
      <c r="D826" s="49"/>
      <c r="E826" s="51">
        <v>83.322179</v>
      </c>
      <c r="F826" s="51">
        <v>0</v>
      </c>
      <c r="G826" s="51">
        <v>83.322179</v>
      </c>
    </row>
    <row r="827" s="37" customFormat="1" customHeight="1" spans="1:7">
      <c r="A827" s="52" t="s">
        <v>1995</v>
      </c>
      <c r="B827" s="52" t="s">
        <v>2307</v>
      </c>
      <c r="C827" s="30" t="s">
        <v>2107</v>
      </c>
      <c r="D827" s="52" t="s">
        <v>2108</v>
      </c>
      <c r="E827" s="53">
        <v>15.5868</v>
      </c>
      <c r="F827" s="53">
        <v>0</v>
      </c>
      <c r="G827" s="53">
        <v>15.5868</v>
      </c>
    </row>
    <row r="828" s="37" customFormat="1" customHeight="1" spans="1:7">
      <c r="A828" s="52" t="s">
        <v>1995</v>
      </c>
      <c r="B828" s="52" t="s">
        <v>2307</v>
      </c>
      <c r="C828" s="30" t="s">
        <v>2107</v>
      </c>
      <c r="D828" s="52" t="s">
        <v>2109</v>
      </c>
      <c r="E828" s="53">
        <v>10.6584</v>
      </c>
      <c r="F828" s="53">
        <v>0</v>
      </c>
      <c r="G828" s="53">
        <v>10.6584</v>
      </c>
    </row>
    <row r="829" s="37" customFormat="1" customHeight="1" spans="1:7">
      <c r="A829" s="52" t="s">
        <v>1995</v>
      </c>
      <c r="B829" s="52" t="s">
        <v>2307</v>
      </c>
      <c r="C829" s="30" t="s">
        <v>2107</v>
      </c>
      <c r="D829" s="52" t="s">
        <v>2133</v>
      </c>
      <c r="E829" s="53">
        <v>0.006</v>
      </c>
      <c r="F829" s="53">
        <v>0</v>
      </c>
      <c r="G829" s="53">
        <v>0.006</v>
      </c>
    </row>
    <row r="830" s="37" customFormat="1" customHeight="1" spans="1:7">
      <c r="A830" s="52" t="s">
        <v>1995</v>
      </c>
      <c r="B830" s="52" t="s">
        <v>2307</v>
      </c>
      <c r="C830" s="30" t="s">
        <v>2107</v>
      </c>
      <c r="D830" s="52" t="s">
        <v>2111</v>
      </c>
      <c r="E830" s="53">
        <v>1.2989</v>
      </c>
      <c r="F830" s="53">
        <v>0</v>
      </c>
      <c r="G830" s="53">
        <v>1.2989</v>
      </c>
    </row>
    <row r="831" s="37" customFormat="1" customHeight="1" spans="1:7">
      <c r="A831" s="52" t="s">
        <v>1995</v>
      </c>
      <c r="B831" s="52" t="s">
        <v>2307</v>
      </c>
      <c r="C831" s="30" t="s">
        <v>2107</v>
      </c>
      <c r="D831" s="52" t="s">
        <v>2112</v>
      </c>
      <c r="E831" s="53">
        <v>3.99609</v>
      </c>
      <c r="F831" s="53">
        <v>0</v>
      </c>
      <c r="G831" s="53">
        <v>3.99609</v>
      </c>
    </row>
    <row r="832" s="37" customFormat="1" customHeight="1" spans="1:7">
      <c r="A832" s="52" t="s">
        <v>1995</v>
      </c>
      <c r="B832" s="52" t="s">
        <v>2307</v>
      </c>
      <c r="C832" s="30" t="s">
        <v>2107</v>
      </c>
      <c r="D832" s="52" t="s">
        <v>2113</v>
      </c>
      <c r="E832" s="53">
        <v>3.365128</v>
      </c>
      <c r="F832" s="53">
        <v>0</v>
      </c>
      <c r="G832" s="53">
        <v>3.365128</v>
      </c>
    </row>
    <row r="833" s="37" customFormat="1" customHeight="1" spans="1:7">
      <c r="A833" s="52" t="s">
        <v>1995</v>
      </c>
      <c r="B833" s="52" t="s">
        <v>2307</v>
      </c>
      <c r="C833" s="30" t="s">
        <v>2107</v>
      </c>
      <c r="D833" s="52" t="s">
        <v>2114</v>
      </c>
      <c r="E833" s="53">
        <v>0.082632</v>
      </c>
      <c r="F833" s="53">
        <v>0</v>
      </c>
      <c r="G833" s="53">
        <v>0.082632</v>
      </c>
    </row>
    <row r="834" s="37" customFormat="1" customHeight="1" spans="1:7">
      <c r="A834" s="52" t="s">
        <v>1995</v>
      </c>
      <c r="B834" s="52" t="s">
        <v>2307</v>
      </c>
      <c r="C834" s="30" t="s">
        <v>2107</v>
      </c>
      <c r="D834" s="52" t="s">
        <v>2115</v>
      </c>
      <c r="E834" s="53">
        <v>0.137721</v>
      </c>
      <c r="F834" s="53">
        <v>0</v>
      </c>
      <c r="G834" s="53">
        <v>0.137721</v>
      </c>
    </row>
    <row r="835" s="37" customFormat="1" customHeight="1" spans="1:7">
      <c r="A835" s="52" t="s">
        <v>1995</v>
      </c>
      <c r="B835" s="52" t="s">
        <v>2307</v>
      </c>
      <c r="C835" s="30" t="s">
        <v>2107</v>
      </c>
      <c r="D835" s="52" t="s">
        <v>2116</v>
      </c>
      <c r="E835" s="53">
        <v>1.2</v>
      </c>
      <c r="F835" s="53">
        <v>0</v>
      </c>
      <c r="G835" s="53">
        <v>1.2</v>
      </c>
    </row>
    <row r="836" s="37" customFormat="1" customHeight="1" spans="1:7">
      <c r="A836" s="52" t="s">
        <v>1995</v>
      </c>
      <c r="B836" s="52" t="s">
        <v>2307</v>
      </c>
      <c r="C836" s="30" t="s">
        <v>2107</v>
      </c>
      <c r="D836" s="52" t="s">
        <v>2117</v>
      </c>
      <c r="E836" s="53">
        <v>6.730256</v>
      </c>
      <c r="F836" s="53">
        <v>0</v>
      </c>
      <c r="G836" s="53">
        <v>6.730256</v>
      </c>
    </row>
    <row r="837" s="37" customFormat="1" customHeight="1" spans="1:7">
      <c r="A837" s="52" t="s">
        <v>1995</v>
      </c>
      <c r="B837" s="52" t="s">
        <v>2307</v>
      </c>
      <c r="C837" s="30" t="s">
        <v>2107</v>
      </c>
      <c r="D837" s="52" t="s">
        <v>2118</v>
      </c>
      <c r="E837" s="53">
        <v>5.734752</v>
      </c>
      <c r="F837" s="53">
        <v>0</v>
      </c>
      <c r="G837" s="53">
        <v>5.734752</v>
      </c>
    </row>
    <row r="838" s="37" customFormat="1" customHeight="1" spans="1:7">
      <c r="A838" s="52" t="s">
        <v>1995</v>
      </c>
      <c r="B838" s="52" t="s">
        <v>2307</v>
      </c>
      <c r="C838" s="30" t="s">
        <v>2107</v>
      </c>
      <c r="D838" s="52" t="s">
        <v>2120</v>
      </c>
      <c r="E838" s="53">
        <v>13.8</v>
      </c>
      <c r="F838" s="53">
        <v>0</v>
      </c>
      <c r="G838" s="53">
        <v>13.8</v>
      </c>
    </row>
    <row r="839" s="37" customFormat="1" customHeight="1" spans="1:7">
      <c r="A839" s="52" t="s">
        <v>1995</v>
      </c>
      <c r="B839" s="52" t="s">
        <v>2307</v>
      </c>
      <c r="C839" s="30" t="s">
        <v>2107</v>
      </c>
      <c r="D839" s="52" t="s">
        <v>2121</v>
      </c>
      <c r="E839" s="53">
        <v>0.48</v>
      </c>
      <c r="F839" s="53">
        <v>0</v>
      </c>
      <c r="G839" s="53">
        <v>0.48</v>
      </c>
    </row>
    <row r="840" s="37" customFormat="1" customHeight="1" spans="1:7">
      <c r="A840" s="52" t="s">
        <v>1995</v>
      </c>
      <c r="B840" s="52" t="s">
        <v>2307</v>
      </c>
      <c r="C840" s="30" t="s">
        <v>2107</v>
      </c>
      <c r="D840" s="52" t="s">
        <v>2122</v>
      </c>
      <c r="E840" s="53">
        <v>14.52</v>
      </c>
      <c r="F840" s="53">
        <v>0</v>
      </c>
      <c r="G840" s="53">
        <v>14.52</v>
      </c>
    </row>
    <row r="841" s="37" customFormat="1" customHeight="1" spans="1:7">
      <c r="A841" s="52" t="s">
        <v>1995</v>
      </c>
      <c r="B841" s="52" t="s">
        <v>2307</v>
      </c>
      <c r="C841" s="30" t="s">
        <v>2107</v>
      </c>
      <c r="D841" s="52" t="s">
        <v>2123</v>
      </c>
      <c r="E841" s="53">
        <v>5.7255</v>
      </c>
      <c r="F841" s="53">
        <v>0</v>
      </c>
      <c r="G841" s="53">
        <v>5.7255</v>
      </c>
    </row>
    <row r="842" s="37" customFormat="1" customHeight="1" spans="1:7">
      <c r="A842" s="49" t="s">
        <v>2312</v>
      </c>
      <c r="B842" s="49"/>
      <c r="C842" s="50"/>
      <c r="D842" s="49"/>
      <c r="E842" s="51">
        <v>1406.042283</v>
      </c>
      <c r="F842" s="51">
        <v>0</v>
      </c>
      <c r="G842" s="51">
        <v>1406.042283</v>
      </c>
    </row>
    <row r="843" s="37" customFormat="1" customHeight="1" spans="1:7">
      <c r="A843" s="52" t="s">
        <v>1996</v>
      </c>
      <c r="B843" s="49" t="s">
        <v>2313</v>
      </c>
      <c r="C843" s="50"/>
      <c r="D843" s="49"/>
      <c r="E843" s="51">
        <v>924.236</v>
      </c>
      <c r="F843" s="51">
        <v>0</v>
      </c>
      <c r="G843" s="51">
        <v>924.236</v>
      </c>
    </row>
    <row r="844" s="37" customFormat="1" customHeight="1" spans="1:7">
      <c r="A844" s="52" t="s">
        <v>1996</v>
      </c>
      <c r="B844" s="52" t="s">
        <v>2314</v>
      </c>
      <c r="C844" s="50" t="s">
        <v>2080</v>
      </c>
      <c r="D844" s="49"/>
      <c r="E844" s="51">
        <v>719.4498</v>
      </c>
      <c r="F844" s="51">
        <v>0</v>
      </c>
      <c r="G844" s="51">
        <v>719.4498</v>
      </c>
    </row>
    <row r="845" s="37" customFormat="1" customHeight="1" spans="1:7">
      <c r="A845" s="52" t="s">
        <v>1996</v>
      </c>
      <c r="B845" s="52" t="s">
        <v>2314</v>
      </c>
      <c r="C845" s="30" t="s">
        <v>2081</v>
      </c>
      <c r="D845" s="52" t="s">
        <v>2315</v>
      </c>
      <c r="E845" s="53">
        <v>18</v>
      </c>
      <c r="F845" s="53">
        <v>0</v>
      </c>
      <c r="G845" s="53">
        <v>18</v>
      </c>
    </row>
    <row r="846" s="37" customFormat="1" customHeight="1" spans="1:7">
      <c r="A846" s="52" t="s">
        <v>1996</v>
      </c>
      <c r="B846" s="52" t="s">
        <v>2314</v>
      </c>
      <c r="C846" s="30" t="s">
        <v>2081</v>
      </c>
      <c r="D846" s="52" t="s">
        <v>2316</v>
      </c>
      <c r="E846" s="53">
        <v>340.39</v>
      </c>
      <c r="F846" s="53">
        <v>0</v>
      </c>
      <c r="G846" s="53">
        <v>340.39</v>
      </c>
    </row>
    <row r="847" s="37" customFormat="1" customHeight="1" spans="1:7">
      <c r="A847" s="52" t="s">
        <v>1996</v>
      </c>
      <c r="B847" s="52" t="s">
        <v>2314</v>
      </c>
      <c r="C847" s="30" t="s">
        <v>2081</v>
      </c>
      <c r="D847" s="52" t="s">
        <v>2317</v>
      </c>
      <c r="E847" s="53">
        <v>17.1672</v>
      </c>
      <c r="F847" s="53">
        <v>0</v>
      </c>
      <c r="G847" s="53">
        <v>17.1672</v>
      </c>
    </row>
    <row r="848" s="37" customFormat="1" customHeight="1" spans="1:7">
      <c r="A848" s="52" t="s">
        <v>1996</v>
      </c>
      <c r="B848" s="52" t="s">
        <v>2314</v>
      </c>
      <c r="C848" s="30" t="s">
        <v>2081</v>
      </c>
      <c r="D848" s="52" t="s">
        <v>2318</v>
      </c>
      <c r="E848" s="53">
        <v>250.24</v>
      </c>
      <c r="F848" s="53">
        <v>0</v>
      </c>
      <c r="G848" s="53">
        <v>250.24</v>
      </c>
    </row>
    <row r="849" s="37" customFormat="1" customHeight="1" spans="1:7">
      <c r="A849" s="52" t="s">
        <v>1996</v>
      </c>
      <c r="B849" s="52" t="s">
        <v>2314</v>
      </c>
      <c r="C849" s="30" t="s">
        <v>2081</v>
      </c>
      <c r="D849" s="52" t="s">
        <v>2319</v>
      </c>
      <c r="E849" s="53">
        <v>14.77</v>
      </c>
      <c r="F849" s="53">
        <v>0</v>
      </c>
      <c r="G849" s="53">
        <v>14.77</v>
      </c>
    </row>
    <row r="850" s="37" customFormat="1" customHeight="1" spans="1:7">
      <c r="A850" s="52" t="s">
        <v>1996</v>
      </c>
      <c r="B850" s="52" t="s">
        <v>2314</v>
      </c>
      <c r="C850" s="30" t="s">
        <v>2081</v>
      </c>
      <c r="D850" s="52" t="s">
        <v>2320</v>
      </c>
      <c r="E850" s="53">
        <v>71.24</v>
      </c>
      <c r="F850" s="53">
        <v>0</v>
      </c>
      <c r="G850" s="53">
        <v>71.24</v>
      </c>
    </row>
    <row r="851" s="37" customFormat="1" customHeight="1" spans="1:7">
      <c r="A851" s="52" t="s">
        <v>1996</v>
      </c>
      <c r="B851" s="52" t="s">
        <v>2314</v>
      </c>
      <c r="C851" s="30" t="s">
        <v>2081</v>
      </c>
      <c r="D851" s="52" t="s">
        <v>2321</v>
      </c>
      <c r="E851" s="53">
        <v>7.6426</v>
      </c>
      <c r="F851" s="53">
        <v>0</v>
      </c>
      <c r="G851" s="53">
        <v>7.6426</v>
      </c>
    </row>
    <row r="852" s="37" customFormat="1" customHeight="1" spans="1:7">
      <c r="A852" s="52" t="s">
        <v>1996</v>
      </c>
      <c r="B852" s="52" t="s">
        <v>2314</v>
      </c>
      <c r="C852" s="50" t="s">
        <v>2091</v>
      </c>
      <c r="D852" s="49"/>
      <c r="E852" s="51">
        <v>52.284097</v>
      </c>
      <c r="F852" s="51">
        <v>0</v>
      </c>
      <c r="G852" s="51">
        <v>52.284097</v>
      </c>
    </row>
    <row r="853" s="37" customFormat="1" customHeight="1" spans="1:7">
      <c r="A853" s="52" t="s">
        <v>1996</v>
      </c>
      <c r="B853" s="52" t="s">
        <v>2314</v>
      </c>
      <c r="C853" s="30" t="s">
        <v>2092</v>
      </c>
      <c r="D853" s="52" t="s">
        <v>2093</v>
      </c>
      <c r="E853" s="53">
        <v>12.25</v>
      </c>
      <c r="F853" s="53">
        <v>0</v>
      </c>
      <c r="G853" s="53">
        <v>12.25</v>
      </c>
    </row>
    <row r="854" s="37" customFormat="1" customHeight="1" spans="1:7">
      <c r="A854" s="52" t="s">
        <v>1996</v>
      </c>
      <c r="B854" s="52" t="s">
        <v>2314</v>
      </c>
      <c r="C854" s="30" t="s">
        <v>2092</v>
      </c>
      <c r="D854" s="52" t="s">
        <v>2094</v>
      </c>
      <c r="E854" s="53">
        <v>0.623491</v>
      </c>
      <c r="F854" s="53">
        <v>0</v>
      </c>
      <c r="G854" s="53">
        <v>0.623491</v>
      </c>
    </row>
    <row r="855" s="37" customFormat="1" customHeight="1" spans="1:7">
      <c r="A855" s="52" t="s">
        <v>1996</v>
      </c>
      <c r="B855" s="52" t="s">
        <v>2314</v>
      </c>
      <c r="C855" s="30" t="s">
        <v>2092</v>
      </c>
      <c r="D855" s="52" t="s">
        <v>2095</v>
      </c>
      <c r="E855" s="53">
        <v>0.415661</v>
      </c>
      <c r="F855" s="53">
        <v>0</v>
      </c>
      <c r="G855" s="53">
        <v>0.415661</v>
      </c>
    </row>
    <row r="856" s="36" customFormat="1" customHeight="1" spans="1:7">
      <c r="A856" s="52" t="s">
        <v>1996</v>
      </c>
      <c r="B856" s="52" t="s">
        <v>2314</v>
      </c>
      <c r="C856" s="30" t="s">
        <v>2092</v>
      </c>
      <c r="D856" s="52" t="s">
        <v>2096</v>
      </c>
      <c r="E856" s="53">
        <v>1.100673</v>
      </c>
      <c r="F856" s="53">
        <v>0</v>
      </c>
      <c r="G856" s="53">
        <v>1.100673</v>
      </c>
    </row>
    <row r="857" s="37" customFormat="1" customHeight="1" spans="1:7">
      <c r="A857" s="52" t="s">
        <v>1996</v>
      </c>
      <c r="B857" s="52" t="s">
        <v>2314</v>
      </c>
      <c r="C857" s="30" t="s">
        <v>2092</v>
      </c>
      <c r="D857" s="52" t="s">
        <v>2097</v>
      </c>
      <c r="E857" s="53">
        <v>0.982908</v>
      </c>
      <c r="F857" s="53">
        <v>0</v>
      </c>
      <c r="G857" s="53">
        <v>0.982908</v>
      </c>
    </row>
    <row r="858" s="37" customFormat="1" customHeight="1" spans="1:7">
      <c r="A858" s="52" t="s">
        <v>1996</v>
      </c>
      <c r="B858" s="52" t="s">
        <v>2314</v>
      </c>
      <c r="C858" s="30" t="s">
        <v>2092</v>
      </c>
      <c r="D858" s="52" t="s">
        <v>2098</v>
      </c>
      <c r="E858" s="53">
        <v>0.779364</v>
      </c>
      <c r="F858" s="53">
        <v>0</v>
      </c>
      <c r="G858" s="53">
        <v>0.779364</v>
      </c>
    </row>
    <row r="859" s="37" customFormat="1" customHeight="1" spans="1:7">
      <c r="A859" s="52" t="s">
        <v>1996</v>
      </c>
      <c r="B859" s="52" t="s">
        <v>2314</v>
      </c>
      <c r="C859" s="30" t="s">
        <v>2092</v>
      </c>
      <c r="D859" s="52" t="s">
        <v>2099</v>
      </c>
      <c r="E859" s="53">
        <v>5.772</v>
      </c>
      <c r="F859" s="53">
        <v>0</v>
      </c>
      <c r="G859" s="53">
        <v>5.772</v>
      </c>
    </row>
    <row r="860" s="37" customFormat="1" customHeight="1" spans="1:7">
      <c r="A860" s="52" t="s">
        <v>1996</v>
      </c>
      <c r="B860" s="52" t="s">
        <v>2314</v>
      </c>
      <c r="C860" s="30" t="s">
        <v>2092</v>
      </c>
      <c r="D860" s="52" t="s">
        <v>2100</v>
      </c>
      <c r="E860" s="53">
        <v>1.56</v>
      </c>
      <c r="F860" s="53">
        <v>0</v>
      </c>
      <c r="G860" s="53">
        <v>1.56</v>
      </c>
    </row>
    <row r="861" s="37" customFormat="1" customHeight="1" spans="1:7">
      <c r="A861" s="52" t="s">
        <v>1996</v>
      </c>
      <c r="B861" s="52" t="s">
        <v>2314</v>
      </c>
      <c r="C861" s="30" t="s">
        <v>2092</v>
      </c>
      <c r="D861" s="52" t="s">
        <v>2102</v>
      </c>
      <c r="E861" s="53">
        <v>10.5</v>
      </c>
      <c r="F861" s="53">
        <v>0</v>
      </c>
      <c r="G861" s="53">
        <v>10.5</v>
      </c>
    </row>
    <row r="862" s="37" customFormat="1" customHeight="1" spans="1:7">
      <c r="A862" s="52" t="s">
        <v>1996</v>
      </c>
      <c r="B862" s="52" t="s">
        <v>2314</v>
      </c>
      <c r="C862" s="30" t="s">
        <v>2092</v>
      </c>
      <c r="D862" s="52" t="s">
        <v>2103</v>
      </c>
      <c r="E862" s="53">
        <v>17.25</v>
      </c>
      <c r="F862" s="53">
        <v>0</v>
      </c>
      <c r="G862" s="53">
        <v>17.25</v>
      </c>
    </row>
    <row r="863" s="37" customFormat="1" customHeight="1" spans="1:7">
      <c r="A863" s="52" t="s">
        <v>1996</v>
      </c>
      <c r="B863" s="52" t="s">
        <v>2314</v>
      </c>
      <c r="C863" s="30" t="s">
        <v>2092</v>
      </c>
      <c r="D863" s="52" t="s">
        <v>2104</v>
      </c>
      <c r="E863" s="53">
        <v>0.3</v>
      </c>
      <c r="F863" s="53">
        <v>0</v>
      </c>
      <c r="G863" s="53">
        <v>0.3</v>
      </c>
    </row>
    <row r="864" s="37" customFormat="1" customHeight="1" spans="1:7">
      <c r="A864" s="52" t="s">
        <v>1996</v>
      </c>
      <c r="B864" s="52" t="s">
        <v>2314</v>
      </c>
      <c r="C864" s="30" t="s">
        <v>2092</v>
      </c>
      <c r="D864" s="52" t="s">
        <v>2105</v>
      </c>
      <c r="E864" s="53">
        <v>0.75</v>
      </c>
      <c r="F864" s="53">
        <v>0</v>
      </c>
      <c r="G864" s="53">
        <v>0.75</v>
      </c>
    </row>
    <row r="865" s="37" customFormat="1" customHeight="1" spans="1:7">
      <c r="A865" s="52" t="s">
        <v>1996</v>
      </c>
      <c r="B865" s="52" t="s">
        <v>2314</v>
      </c>
      <c r="C865" s="50" t="s">
        <v>2106</v>
      </c>
      <c r="D865" s="49"/>
      <c r="E865" s="51">
        <v>152.502103</v>
      </c>
      <c r="F865" s="51">
        <v>0</v>
      </c>
      <c r="G865" s="51">
        <v>152.502103</v>
      </c>
    </row>
    <row r="866" s="37" customFormat="1" customHeight="1" spans="1:7">
      <c r="A866" s="52" t="s">
        <v>1996</v>
      </c>
      <c r="B866" s="52" t="s">
        <v>2314</v>
      </c>
      <c r="C866" s="30" t="s">
        <v>2107</v>
      </c>
      <c r="D866" s="52" t="s">
        <v>2108</v>
      </c>
      <c r="E866" s="53">
        <v>32.7636</v>
      </c>
      <c r="F866" s="53">
        <v>0</v>
      </c>
      <c r="G866" s="53">
        <v>32.7636</v>
      </c>
    </row>
    <row r="867" s="37" customFormat="1" customHeight="1" spans="1:7">
      <c r="A867" s="52" t="s">
        <v>1996</v>
      </c>
      <c r="B867" s="52" t="s">
        <v>2314</v>
      </c>
      <c r="C867" s="30" t="s">
        <v>2107</v>
      </c>
      <c r="D867" s="52" t="s">
        <v>2109</v>
      </c>
      <c r="E867" s="53">
        <v>19.194</v>
      </c>
      <c r="F867" s="53">
        <v>0</v>
      </c>
      <c r="G867" s="53">
        <v>19.194</v>
      </c>
    </row>
    <row r="868" s="37" customFormat="1" customHeight="1" spans="1:7">
      <c r="A868" s="52" t="s">
        <v>1996</v>
      </c>
      <c r="B868" s="52" t="s">
        <v>2314</v>
      </c>
      <c r="C868" s="30" t="s">
        <v>2107</v>
      </c>
      <c r="D868" s="52" t="s">
        <v>2111</v>
      </c>
      <c r="E868" s="53">
        <v>2.7303</v>
      </c>
      <c r="F868" s="53">
        <v>0</v>
      </c>
      <c r="G868" s="53">
        <v>2.7303</v>
      </c>
    </row>
    <row r="869" s="37" customFormat="1" customHeight="1" spans="1:7">
      <c r="A869" s="52" t="s">
        <v>1996</v>
      </c>
      <c r="B869" s="52" t="s">
        <v>2314</v>
      </c>
      <c r="C869" s="30" t="s">
        <v>2107</v>
      </c>
      <c r="D869" s="52" t="s">
        <v>2112</v>
      </c>
      <c r="E869" s="53">
        <v>7.669151</v>
      </c>
      <c r="F869" s="53">
        <v>0</v>
      </c>
      <c r="G869" s="53">
        <v>7.669151</v>
      </c>
    </row>
    <row r="870" s="37" customFormat="1" customHeight="1" spans="1:7">
      <c r="A870" s="52" t="s">
        <v>1996</v>
      </c>
      <c r="B870" s="52" t="s">
        <v>2314</v>
      </c>
      <c r="C870" s="30" t="s">
        <v>2107</v>
      </c>
      <c r="D870" s="52" t="s">
        <v>2113</v>
      </c>
      <c r="E870" s="53">
        <v>6.458232</v>
      </c>
      <c r="F870" s="53">
        <v>0</v>
      </c>
      <c r="G870" s="53">
        <v>6.458232</v>
      </c>
    </row>
    <row r="871" s="37" customFormat="1" customHeight="1" spans="1:7">
      <c r="A871" s="52" t="s">
        <v>1996</v>
      </c>
      <c r="B871" s="52" t="s">
        <v>2314</v>
      </c>
      <c r="C871" s="30" t="s">
        <v>2107</v>
      </c>
      <c r="D871" s="52" t="s">
        <v>2114</v>
      </c>
      <c r="E871" s="53">
        <v>0.164064</v>
      </c>
      <c r="F871" s="53">
        <v>0</v>
      </c>
      <c r="G871" s="53">
        <v>0.164064</v>
      </c>
    </row>
    <row r="872" s="37" customFormat="1" customHeight="1" spans="1:7">
      <c r="A872" s="52" t="s">
        <v>1996</v>
      </c>
      <c r="B872" s="52" t="s">
        <v>2314</v>
      </c>
      <c r="C872" s="30" t="s">
        <v>2107</v>
      </c>
      <c r="D872" s="52" t="s">
        <v>2115</v>
      </c>
      <c r="E872" s="53">
        <v>0.27344</v>
      </c>
      <c r="F872" s="53">
        <v>0</v>
      </c>
      <c r="G872" s="53">
        <v>0.27344</v>
      </c>
    </row>
    <row r="873" s="37" customFormat="1" customHeight="1" spans="1:7">
      <c r="A873" s="52" t="s">
        <v>1996</v>
      </c>
      <c r="B873" s="52" t="s">
        <v>2314</v>
      </c>
      <c r="C873" s="30" t="s">
        <v>2107</v>
      </c>
      <c r="D873" s="52" t="s">
        <v>2116</v>
      </c>
      <c r="E873" s="53">
        <v>1.8</v>
      </c>
      <c r="F873" s="53">
        <v>0</v>
      </c>
      <c r="G873" s="53">
        <v>1.8</v>
      </c>
    </row>
    <row r="874" s="37" customFormat="1" customHeight="1" spans="1:7">
      <c r="A874" s="52" t="s">
        <v>1996</v>
      </c>
      <c r="B874" s="52" t="s">
        <v>2314</v>
      </c>
      <c r="C874" s="30" t="s">
        <v>2107</v>
      </c>
      <c r="D874" s="52" t="s">
        <v>2117</v>
      </c>
      <c r="E874" s="53">
        <v>12.916464</v>
      </c>
      <c r="F874" s="53">
        <v>0</v>
      </c>
      <c r="G874" s="53">
        <v>12.916464</v>
      </c>
    </row>
    <row r="875" s="37" customFormat="1" customHeight="1" spans="1:7">
      <c r="A875" s="52" t="s">
        <v>1996</v>
      </c>
      <c r="B875" s="52" t="s">
        <v>2314</v>
      </c>
      <c r="C875" s="30" t="s">
        <v>2107</v>
      </c>
      <c r="D875" s="52" t="s">
        <v>2118</v>
      </c>
      <c r="E875" s="53">
        <v>10.898652</v>
      </c>
      <c r="F875" s="53">
        <v>0</v>
      </c>
      <c r="G875" s="53">
        <v>10.898652</v>
      </c>
    </row>
    <row r="876" s="37" customFormat="1" customHeight="1" spans="1:7">
      <c r="A876" s="52" t="s">
        <v>1996</v>
      </c>
      <c r="B876" s="52" t="s">
        <v>2314</v>
      </c>
      <c r="C876" s="30" t="s">
        <v>2107</v>
      </c>
      <c r="D876" s="52" t="s">
        <v>2120</v>
      </c>
      <c r="E876" s="53">
        <v>20.7</v>
      </c>
      <c r="F876" s="53">
        <v>0</v>
      </c>
      <c r="G876" s="53">
        <v>20.7</v>
      </c>
    </row>
    <row r="877" s="37" customFormat="1" customHeight="1" spans="1:7">
      <c r="A877" s="52" t="s">
        <v>1996</v>
      </c>
      <c r="B877" s="52" t="s">
        <v>2314</v>
      </c>
      <c r="C877" s="30" t="s">
        <v>2107</v>
      </c>
      <c r="D877" s="52" t="s">
        <v>2121</v>
      </c>
      <c r="E877" s="53">
        <v>0.8</v>
      </c>
      <c r="F877" s="53">
        <v>0</v>
      </c>
      <c r="G877" s="53">
        <v>0.8</v>
      </c>
    </row>
    <row r="878" s="37" customFormat="1" customHeight="1" spans="1:7">
      <c r="A878" s="52" t="s">
        <v>1996</v>
      </c>
      <c r="B878" s="52" t="s">
        <v>2314</v>
      </c>
      <c r="C878" s="30" t="s">
        <v>2107</v>
      </c>
      <c r="D878" s="52" t="s">
        <v>2122</v>
      </c>
      <c r="E878" s="53">
        <v>26.04</v>
      </c>
      <c r="F878" s="53">
        <v>0</v>
      </c>
      <c r="G878" s="53">
        <v>26.04</v>
      </c>
    </row>
    <row r="879" s="37" customFormat="1" customHeight="1" spans="1:7">
      <c r="A879" s="52" t="s">
        <v>1996</v>
      </c>
      <c r="B879" s="52" t="s">
        <v>2314</v>
      </c>
      <c r="C879" s="30" t="s">
        <v>2107</v>
      </c>
      <c r="D879" s="52" t="s">
        <v>2123</v>
      </c>
      <c r="E879" s="53">
        <v>10.0942</v>
      </c>
      <c r="F879" s="53">
        <v>0</v>
      </c>
      <c r="G879" s="53">
        <v>10.0942</v>
      </c>
    </row>
    <row r="880" s="37" customFormat="1" customHeight="1" spans="1:7">
      <c r="A880" s="52" t="s">
        <v>1996</v>
      </c>
      <c r="B880" s="49" t="s">
        <v>2322</v>
      </c>
      <c r="C880" s="50"/>
      <c r="D880" s="49"/>
      <c r="E880" s="51">
        <v>254.62771</v>
      </c>
      <c r="F880" s="51">
        <v>0</v>
      </c>
      <c r="G880" s="51">
        <v>254.62771</v>
      </c>
    </row>
    <row r="881" s="37" customFormat="1" customHeight="1" spans="1:7">
      <c r="A881" s="52" t="s">
        <v>1996</v>
      </c>
      <c r="B881" s="52" t="s">
        <v>2323</v>
      </c>
      <c r="C881" s="50" t="s">
        <v>2091</v>
      </c>
      <c r="D881" s="49"/>
      <c r="E881" s="51">
        <v>39.800596</v>
      </c>
      <c r="F881" s="51">
        <v>0</v>
      </c>
      <c r="G881" s="51">
        <v>39.800596</v>
      </c>
    </row>
    <row r="882" s="37" customFormat="1" customHeight="1" spans="1:7">
      <c r="A882" s="52" t="s">
        <v>1996</v>
      </c>
      <c r="B882" s="52" t="s">
        <v>2323</v>
      </c>
      <c r="C882" s="30" t="s">
        <v>2092</v>
      </c>
      <c r="D882" s="52" t="s">
        <v>2093</v>
      </c>
      <c r="E882" s="53">
        <v>22.05</v>
      </c>
      <c r="F882" s="53">
        <v>0</v>
      </c>
      <c r="G882" s="53">
        <v>22.05</v>
      </c>
    </row>
    <row r="883" s="37" customFormat="1" customHeight="1" spans="1:7">
      <c r="A883" s="52" t="s">
        <v>1996</v>
      </c>
      <c r="B883" s="52" t="s">
        <v>2323</v>
      </c>
      <c r="C883" s="30" t="s">
        <v>2092</v>
      </c>
      <c r="D883" s="52" t="s">
        <v>2094</v>
      </c>
      <c r="E883" s="53">
        <v>0.981389</v>
      </c>
      <c r="F883" s="53">
        <v>0</v>
      </c>
      <c r="G883" s="53">
        <v>0.981389</v>
      </c>
    </row>
    <row r="884" s="37" customFormat="1" customHeight="1" spans="1:7">
      <c r="A884" s="52" t="s">
        <v>1996</v>
      </c>
      <c r="B884" s="52" t="s">
        <v>2323</v>
      </c>
      <c r="C884" s="30" t="s">
        <v>2092</v>
      </c>
      <c r="D884" s="52" t="s">
        <v>2095</v>
      </c>
      <c r="E884" s="53">
        <v>0.654259</v>
      </c>
      <c r="F884" s="53">
        <v>0</v>
      </c>
      <c r="G884" s="53">
        <v>0.654259</v>
      </c>
    </row>
    <row r="885" s="37" customFormat="1" customHeight="1" spans="1:7">
      <c r="A885" s="52" t="s">
        <v>1996</v>
      </c>
      <c r="B885" s="52" t="s">
        <v>2323</v>
      </c>
      <c r="C885" s="30" t="s">
        <v>2092</v>
      </c>
      <c r="D885" s="52" t="s">
        <v>2096</v>
      </c>
      <c r="E885" s="53">
        <v>0.284996</v>
      </c>
      <c r="F885" s="53">
        <v>0</v>
      </c>
      <c r="G885" s="53">
        <v>0.284996</v>
      </c>
    </row>
    <row r="886" s="37" customFormat="1" customHeight="1" spans="1:7">
      <c r="A886" s="52" t="s">
        <v>1996</v>
      </c>
      <c r="B886" s="52" t="s">
        <v>2323</v>
      </c>
      <c r="C886" s="30" t="s">
        <v>2092</v>
      </c>
      <c r="D886" s="52" t="s">
        <v>2097</v>
      </c>
      <c r="E886" s="53">
        <v>1.503216</v>
      </c>
      <c r="F886" s="53">
        <v>0</v>
      </c>
      <c r="G886" s="53">
        <v>1.503216</v>
      </c>
    </row>
    <row r="887" s="37" customFormat="1" customHeight="1" spans="1:7">
      <c r="A887" s="52" t="s">
        <v>1996</v>
      </c>
      <c r="B887" s="52" t="s">
        <v>2323</v>
      </c>
      <c r="C887" s="30" t="s">
        <v>2092</v>
      </c>
      <c r="D887" s="52" t="s">
        <v>2098</v>
      </c>
      <c r="E887" s="53">
        <v>1.226736</v>
      </c>
      <c r="F887" s="53">
        <v>0</v>
      </c>
      <c r="G887" s="53">
        <v>1.226736</v>
      </c>
    </row>
    <row r="888" s="37" customFormat="1" customHeight="1" spans="1:7">
      <c r="A888" s="52" t="s">
        <v>1996</v>
      </c>
      <c r="B888" s="52" t="s">
        <v>2323</v>
      </c>
      <c r="C888" s="30" t="s">
        <v>2092</v>
      </c>
      <c r="D888" s="52" t="s">
        <v>2099</v>
      </c>
      <c r="E888" s="53">
        <v>8.892</v>
      </c>
      <c r="F888" s="53">
        <v>0</v>
      </c>
      <c r="G888" s="53">
        <v>8.892</v>
      </c>
    </row>
    <row r="889" s="37" customFormat="1" customHeight="1" spans="1:7">
      <c r="A889" s="52" t="s">
        <v>1996</v>
      </c>
      <c r="B889" s="52" t="s">
        <v>2323</v>
      </c>
      <c r="C889" s="30" t="s">
        <v>2092</v>
      </c>
      <c r="D889" s="52" t="s">
        <v>2100</v>
      </c>
      <c r="E889" s="53">
        <v>2.808</v>
      </c>
      <c r="F889" s="53">
        <v>0</v>
      </c>
      <c r="G889" s="53">
        <v>2.808</v>
      </c>
    </row>
    <row r="890" s="37" customFormat="1" customHeight="1" spans="1:7">
      <c r="A890" s="52" t="s">
        <v>1996</v>
      </c>
      <c r="B890" s="52" t="s">
        <v>2323</v>
      </c>
      <c r="C890" s="30" t="s">
        <v>2092</v>
      </c>
      <c r="D890" s="52" t="s">
        <v>2104</v>
      </c>
      <c r="E890" s="53">
        <v>0.05</v>
      </c>
      <c r="F890" s="53">
        <v>0</v>
      </c>
      <c r="G890" s="53">
        <v>0.05</v>
      </c>
    </row>
    <row r="891" s="37" customFormat="1" customHeight="1" spans="1:7">
      <c r="A891" s="52" t="s">
        <v>1996</v>
      </c>
      <c r="B891" s="52" t="s">
        <v>2323</v>
      </c>
      <c r="C891" s="30" t="s">
        <v>2092</v>
      </c>
      <c r="D891" s="52" t="s">
        <v>2105</v>
      </c>
      <c r="E891" s="53">
        <v>1.35</v>
      </c>
      <c r="F891" s="53">
        <v>0</v>
      </c>
      <c r="G891" s="53">
        <v>1.35</v>
      </c>
    </row>
    <row r="892" s="36" customFormat="1" customHeight="1" spans="1:7">
      <c r="A892" s="52" t="s">
        <v>1996</v>
      </c>
      <c r="B892" s="52" t="s">
        <v>2323</v>
      </c>
      <c r="C892" s="50" t="s">
        <v>2106</v>
      </c>
      <c r="D892" s="49"/>
      <c r="E892" s="51">
        <v>214.827114</v>
      </c>
      <c r="F892" s="51">
        <v>0</v>
      </c>
      <c r="G892" s="51">
        <v>214.827114</v>
      </c>
    </row>
    <row r="893" s="37" customFormat="1" customHeight="1" spans="1:7">
      <c r="A893" s="52" t="s">
        <v>1996</v>
      </c>
      <c r="B893" s="52" t="s">
        <v>2323</v>
      </c>
      <c r="C893" s="30" t="s">
        <v>2107</v>
      </c>
      <c r="D893" s="52" t="s">
        <v>2108</v>
      </c>
      <c r="E893" s="53">
        <v>50.1072</v>
      </c>
      <c r="F893" s="53">
        <v>0</v>
      </c>
      <c r="G893" s="53">
        <v>50.1072</v>
      </c>
    </row>
    <row r="894" s="37" customFormat="1" customHeight="1" spans="1:7">
      <c r="A894" s="52" t="s">
        <v>1996</v>
      </c>
      <c r="B894" s="52" t="s">
        <v>2323</v>
      </c>
      <c r="C894" s="30" t="s">
        <v>2107</v>
      </c>
      <c r="D894" s="52" t="s">
        <v>2109</v>
      </c>
      <c r="E894" s="53">
        <v>31.6752</v>
      </c>
      <c r="F894" s="53">
        <v>0</v>
      </c>
      <c r="G894" s="53">
        <v>31.6752</v>
      </c>
    </row>
    <row r="895" s="37" customFormat="1" customHeight="1" spans="1:7">
      <c r="A895" s="52" t="s">
        <v>1996</v>
      </c>
      <c r="B895" s="52" t="s">
        <v>2323</v>
      </c>
      <c r="C895" s="30" t="s">
        <v>2107</v>
      </c>
      <c r="D895" s="52" t="s">
        <v>2133</v>
      </c>
      <c r="E895" s="53">
        <v>0.006</v>
      </c>
      <c r="F895" s="53">
        <v>0</v>
      </c>
      <c r="G895" s="53">
        <v>0.006</v>
      </c>
    </row>
    <row r="896" s="37" customFormat="1" customHeight="1" spans="1:7">
      <c r="A896" s="52" t="s">
        <v>1996</v>
      </c>
      <c r="B896" s="52" t="s">
        <v>2323</v>
      </c>
      <c r="C896" s="30" t="s">
        <v>2107</v>
      </c>
      <c r="D896" s="52" t="s">
        <v>2111</v>
      </c>
      <c r="E896" s="53">
        <v>4.1756</v>
      </c>
      <c r="F896" s="53">
        <v>0</v>
      </c>
      <c r="G896" s="53">
        <v>4.1756</v>
      </c>
    </row>
    <row r="897" s="37" customFormat="1" customHeight="1" spans="1:7">
      <c r="A897" s="52" t="s">
        <v>1996</v>
      </c>
      <c r="B897" s="52" t="s">
        <v>2323</v>
      </c>
      <c r="C897" s="30" t="s">
        <v>2107</v>
      </c>
      <c r="D897" s="52" t="s">
        <v>2112</v>
      </c>
      <c r="E897" s="53">
        <v>12.17881</v>
      </c>
      <c r="F897" s="53">
        <v>0</v>
      </c>
      <c r="G897" s="53">
        <v>12.17881</v>
      </c>
    </row>
    <row r="898" s="37" customFormat="1" customHeight="1" spans="1:7">
      <c r="A898" s="52" t="s">
        <v>1996</v>
      </c>
      <c r="B898" s="52" t="s">
        <v>2323</v>
      </c>
      <c r="C898" s="30" t="s">
        <v>2107</v>
      </c>
      <c r="D898" s="52" t="s">
        <v>2113</v>
      </c>
      <c r="E898" s="53">
        <v>10.25584</v>
      </c>
      <c r="F898" s="53">
        <v>0</v>
      </c>
      <c r="G898" s="53">
        <v>10.25584</v>
      </c>
    </row>
    <row r="899" s="37" customFormat="1" customHeight="1" spans="1:7">
      <c r="A899" s="52" t="s">
        <v>1996</v>
      </c>
      <c r="B899" s="52" t="s">
        <v>2323</v>
      </c>
      <c r="C899" s="30" t="s">
        <v>2107</v>
      </c>
      <c r="D899" s="52" t="s">
        <v>2114</v>
      </c>
      <c r="E899" s="53">
        <v>0.257874</v>
      </c>
      <c r="F899" s="53">
        <v>0</v>
      </c>
      <c r="G899" s="53">
        <v>0.257874</v>
      </c>
    </row>
    <row r="900" s="37" customFormat="1" customHeight="1" spans="1:7">
      <c r="A900" s="52" t="s">
        <v>1996</v>
      </c>
      <c r="B900" s="52" t="s">
        <v>2323</v>
      </c>
      <c r="C900" s="30" t="s">
        <v>2107</v>
      </c>
      <c r="D900" s="52" t="s">
        <v>2115</v>
      </c>
      <c r="E900" s="53">
        <v>0.42979</v>
      </c>
      <c r="F900" s="53">
        <v>0</v>
      </c>
      <c r="G900" s="53">
        <v>0.42979</v>
      </c>
    </row>
    <row r="901" s="37" customFormat="1" customHeight="1" spans="1:7">
      <c r="A901" s="52" t="s">
        <v>1996</v>
      </c>
      <c r="B901" s="52" t="s">
        <v>2323</v>
      </c>
      <c r="C901" s="30" t="s">
        <v>2107</v>
      </c>
      <c r="D901" s="52" t="s">
        <v>2116</v>
      </c>
      <c r="E901" s="53">
        <v>0.6</v>
      </c>
      <c r="F901" s="53">
        <v>0</v>
      </c>
      <c r="G901" s="53">
        <v>0.6</v>
      </c>
    </row>
    <row r="902" s="37" customFormat="1" customHeight="1" spans="1:7">
      <c r="A902" s="52" t="s">
        <v>1996</v>
      </c>
      <c r="B902" s="52" t="s">
        <v>2323</v>
      </c>
      <c r="C902" s="30" t="s">
        <v>2107</v>
      </c>
      <c r="D902" s="52" t="s">
        <v>2117</v>
      </c>
      <c r="E902" s="53">
        <v>20.51168</v>
      </c>
      <c r="F902" s="53">
        <v>0</v>
      </c>
      <c r="G902" s="53">
        <v>20.51168</v>
      </c>
    </row>
    <row r="903" s="37" customFormat="1" customHeight="1" spans="1:7">
      <c r="A903" s="52" t="s">
        <v>1996</v>
      </c>
      <c r="B903" s="52" t="s">
        <v>2323</v>
      </c>
      <c r="C903" s="30" t="s">
        <v>2107</v>
      </c>
      <c r="D903" s="52" t="s">
        <v>2118</v>
      </c>
      <c r="E903" s="53">
        <v>17.38362</v>
      </c>
      <c r="F903" s="53">
        <v>0</v>
      </c>
      <c r="G903" s="53">
        <v>17.38362</v>
      </c>
    </row>
    <row r="904" s="37" customFormat="1" customHeight="1" spans="1:7">
      <c r="A904" s="52" t="s">
        <v>1996</v>
      </c>
      <c r="B904" s="52" t="s">
        <v>2323</v>
      </c>
      <c r="C904" s="30" t="s">
        <v>2107</v>
      </c>
      <c r="D904" s="52" t="s">
        <v>2120</v>
      </c>
      <c r="E904" s="53">
        <v>6.9</v>
      </c>
      <c r="F904" s="53">
        <v>0</v>
      </c>
      <c r="G904" s="53">
        <v>6.9</v>
      </c>
    </row>
    <row r="905" s="37" customFormat="1" customHeight="1" spans="1:7">
      <c r="A905" s="52" t="s">
        <v>1996</v>
      </c>
      <c r="B905" s="52" t="s">
        <v>2323</v>
      </c>
      <c r="C905" s="30" t="s">
        <v>2107</v>
      </c>
      <c r="D905" s="52" t="s">
        <v>2121</v>
      </c>
      <c r="E905" s="53">
        <v>1.44</v>
      </c>
      <c r="F905" s="53">
        <v>0</v>
      </c>
      <c r="G905" s="53">
        <v>1.44</v>
      </c>
    </row>
    <row r="906" s="37" customFormat="1" customHeight="1" spans="1:7">
      <c r="A906" s="52" t="s">
        <v>1996</v>
      </c>
      <c r="B906" s="52" t="s">
        <v>2323</v>
      </c>
      <c r="C906" s="30" t="s">
        <v>2107</v>
      </c>
      <c r="D906" s="52" t="s">
        <v>2122</v>
      </c>
      <c r="E906" s="53">
        <v>42.24</v>
      </c>
      <c r="F906" s="53">
        <v>0</v>
      </c>
      <c r="G906" s="53">
        <v>42.24</v>
      </c>
    </row>
    <row r="907" s="37" customFormat="1" customHeight="1" spans="1:7">
      <c r="A907" s="52" t="s">
        <v>1996</v>
      </c>
      <c r="B907" s="52" t="s">
        <v>2323</v>
      </c>
      <c r="C907" s="30" t="s">
        <v>2107</v>
      </c>
      <c r="D907" s="52" t="s">
        <v>2123</v>
      </c>
      <c r="E907" s="53">
        <v>16.6655</v>
      </c>
      <c r="F907" s="53">
        <v>0</v>
      </c>
      <c r="G907" s="53">
        <v>16.6655</v>
      </c>
    </row>
    <row r="908" s="37" customFormat="1" customHeight="1" spans="1:7">
      <c r="A908" s="52" t="s">
        <v>1996</v>
      </c>
      <c r="B908" s="49" t="s">
        <v>2324</v>
      </c>
      <c r="C908" s="50"/>
      <c r="D908" s="49"/>
      <c r="E908" s="51">
        <v>227.178573</v>
      </c>
      <c r="F908" s="51">
        <v>0</v>
      </c>
      <c r="G908" s="51">
        <v>227.178573</v>
      </c>
    </row>
    <row r="909" s="37" customFormat="1" customHeight="1" spans="1:7">
      <c r="A909" s="52" t="s">
        <v>1996</v>
      </c>
      <c r="B909" s="52" t="s">
        <v>2325</v>
      </c>
      <c r="C909" s="50" t="s">
        <v>2080</v>
      </c>
      <c r="D909" s="49"/>
      <c r="E909" s="51">
        <v>116</v>
      </c>
      <c r="F909" s="51">
        <v>0</v>
      </c>
      <c r="G909" s="51">
        <v>116</v>
      </c>
    </row>
    <row r="910" s="37" customFormat="1" customHeight="1" spans="1:7">
      <c r="A910" s="52" t="s">
        <v>1996</v>
      </c>
      <c r="B910" s="52" t="s">
        <v>2325</v>
      </c>
      <c r="C910" s="30" t="s">
        <v>2081</v>
      </c>
      <c r="D910" s="52" t="s">
        <v>2326</v>
      </c>
      <c r="E910" s="53">
        <v>9</v>
      </c>
      <c r="F910" s="53">
        <v>0</v>
      </c>
      <c r="G910" s="53">
        <v>9</v>
      </c>
    </row>
    <row r="911" s="37" customFormat="1" customHeight="1" spans="1:7">
      <c r="A911" s="52" t="s">
        <v>1996</v>
      </c>
      <c r="B911" s="52" t="s">
        <v>2325</v>
      </c>
      <c r="C911" s="30" t="s">
        <v>2081</v>
      </c>
      <c r="D911" s="52" t="s">
        <v>2327</v>
      </c>
      <c r="E911" s="53">
        <v>10</v>
      </c>
      <c r="F911" s="53">
        <v>0</v>
      </c>
      <c r="G911" s="53">
        <v>10</v>
      </c>
    </row>
    <row r="912" s="37" customFormat="1" customHeight="1" spans="1:7">
      <c r="A912" s="52" t="s">
        <v>1996</v>
      </c>
      <c r="B912" s="52" t="s">
        <v>2325</v>
      </c>
      <c r="C912" s="30" t="s">
        <v>2081</v>
      </c>
      <c r="D912" s="52" t="s">
        <v>2328</v>
      </c>
      <c r="E912" s="53">
        <v>36</v>
      </c>
      <c r="F912" s="53">
        <v>0</v>
      </c>
      <c r="G912" s="53">
        <v>36</v>
      </c>
    </row>
    <row r="913" s="37" customFormat="1" customHeight="1" spans="1:7">
      <c r="A913" s="52" t="s">
        <v>1996</v>
      </c>
      <c r="B913" s="52" t="s">
        <v>2325</v>
      </c>
      <c r="C913" s="30" t="s">
        <v>2081</v>
      </c>
      <c r="D913" s="52" t="s">
        <v>2329</v>
      </c>
      <c r="E913" s="53">
        <v>5</v>
      </c>
      <c r="F913" s="53">
        <v>0</v>
      </c>
      <c r="G913" s="53">
        <v>5</v>
      </c>
    </row>
    <row r="914" s="37" customFormat="1" customHeight="1" spans="1:7">
      <c r="A914" s="52" t="s">
        <v>1996</v>
      </c>
      <c r="B914" s="52" t="s">
        <v>2325</v>
      </c>
      <c r="C914" s="30" t="s">
        <v>2081</v>
      </c>
      <c r="D914" s="52" t="s">
        <v>2330</v>
      </c>
      <c r="E914" s="53">
        <v>7</v>
      </c>
      <c r="F914" s="53">
        <v>0</v>
      </c>
      <c r="G914" s="53">
        <v>7</v>
      </c>
    </row>
    <row r="915" s="37" customFormat="1" customHeight="1" spans="1:7">
      <c r="A915" s="52" t="s">
        <v>1996</v>
      </c>
      <c r="B915" s="52" t="s">
        <v>2325</v>
      </c>
      <c r="C915" s="30" t="s">
        <v>2081</v>
      </c>
      <c r="D915" s="52" t="s">
        <v>2331</v>
      </c>
      <c r="E915" s="53">
        <v>40</v>
      </c>
      <c r="F915" s="53">
        <v>0</v>
      </c>
      <c r="G915" s="53">
        <v>40</v>
      </c>
    </row>
    <row r="916" s="37" customFormat="1" customHeight="1" spans="1:7">
      <c r="A916" s="52" t="s">
        <v>1996</v>
      </c>
      <c r="B916" s="52" t="s">
        <v>2325</v>
      </c>
      <c r="C916" s="30" t="s">
        <v>2081</v>
      </c>
      <c r="D916" s="52" t="s">
        <v>2332</v>
      </c>
      <c r="E916" s="53">
        <v>4</v>
      </c>
      <c r="F916" s="53">
        <v>0</v>
      </c>
      <c r="G916" s="53">
        <v>4</v>
      </c>
    </row>
    <row r="917" s="37" customFormat="1" customHeight="1" spans="1:7">
      <c r="A917" s="52" t="s">
        <v>1996</v>
      </c>
      <c r="B917" s="52" t="s">
        <v>2325</v>
      </c>
      <c r="C917" s="30" t="s">
        <v>2081</v>
      </c>
      <c r="D917" s="52" t="s">
        <v>2333</v>
      </c>
      <c r="E917" s="53">
        <v>5</v>
      </c>
      <c r="F917" s="53">
        <v>0</v>
      </c>
      <c r="G917" s="53">
        <v>5</v>
      </c>
    </row>
    <row r="918" s="37" customFormat="1" customHeight="1" spans="1:7">
      <c r="A918" s="52" t="s">
        <v>1996</v>
      </c>
      <c r="B918" s="52" t="s">
        <v>2325</v>
      </c>
      <c r="C918" s="50" t="s">
        <v>2091</v>
      </c>
      <c r="D918" s="49"/>
      <c r="E918" s="51">
        <v>24.223094</v>
      </c>
      <c r="F918" s="51">
        <v>0</v>
      </c>
      <c r="G918" s="51">
        <v>24.223094</v>
      </c>
    </row>
    <row r="919" s="37" customFormat="1" customHeight="1" spans="1:7">
      <c r="A919" s="52" t="s">
        <v>1996</v>
      </c>
      <c r="B919" s="52" t="s">
        <v>2325</v>
      </c>
      <c r="C919" s="30" t="s">
        <v>2092</v>
      </c>
      <c r="D919" s="52" t="s">
        <v>2126</v>
      </c>
      <c r="E919" s="53">
        <v>12.25</v>
      </c>
      <c r="F919" s="53">
        <v>0</v>
      </c>
      <c r="G919" s="53">
        <v>12.25</v>
      </c>
    </row>
    <row r="920" s="37" customFormat="1" customHeight="1" spans="1:7">
      <c r="A920" s="52" t="s">
        <v>1996</v>
      </c>
      <c r="B920" s="52" t="s">
        <v>2325</v>
      </c>
      <c r="C920" s="30" t="s">
        <v>2092</v>
      </c>
      <c r="D920" s="52" t="s">
        <v>2127</v>
      </c>
      <c r="E920" s="53">
        <v>0.458107</v>
      </c>
      <c r="F920" s="53">
        <v>0</v>
      </c>
      <c r="G920" s="53">
        <v>0.458107</v>
      </c>
    </row>
    <row r="921" s="37" customFormat="1" customHeight="1" spans="1:7">
      <c r="A921" s="52" t="s">
        <v>1996</v>
      </c>
      <c r="B921" s="52" t="s">
        <v>2325</v>
      </c>
      <c r="C921" s="30" t="s">
        <v>2092</v>
      </c>
      <c r="D921" s="52" t="s">
        <v>2128</v>
      </c>
      <c r="E921" s="53">
        <v>0.305405</v>
      </c>
      <c r="F921" s="53">
        <v>0</v>
      </c>
      <c r="G921" s="53">
        <v>0.305405</v>
      </c>
    </row>
    <row r="922" s="37" customFormat="1" customHeight="1" spans="1:7">
      <c r="A922" s="52" t="s">
        <v>1996</v>
      </c>
      <c r="B922" s="52" t="s">
        <v>2325</v>
      </c>
      <c r="C922" s="30" t="s">
        <v>2092</v>
      </c>
      <c r="D922" s="52" t="s">
        <v>2129</v>
      </c>
      <c r="E922" s="53">
        <v>0.636948</v>
      </c>
      <c r="F922" s="53">
        <v>0</v>
      </c>
      <c r="G922" s="53">
        <v>0.636948</v>
      </c>
    </row>
    <row r="923" s="37" customFormat="1" customHeight="1" spans="1:7">
      <c r="A923" s="52" t="s">
        <v>1996</v>
      </c>
      <c r="B923" s="52" t="s">
        <v>2325</v>
      </c>
      <c r="C923" s="30" t="s">
        <v>2092</v>
      </c>
      <c r="D923" s="52" t="s">
        <v>2130</v>
      </c>
      <c r="E923" s="53">
        <v>0.572634</v>
      </c>
      <c r="F923" s="53">
        <v>0</v>
      </c>
      <c r="G923" s="53">
        <v>0.572634</v>
      </c>
    </row>
    <row r="924" s="37" customFormat="1" customHeight="1" spans="1:7">
      <c r="A924" s="52" t="s">
        <v>1996</v>
      </c>
      <c r="B924" s="52" t="s">
        <v>2325</v>
      </c>
      <c r="C924" s="30" t="s">
        <v>2092</v>
      </c>
      <c r="D924" s="52" t="s">
        <v>2102</v>
      </c>
      <c r="E924" s="53">
        <v>3.5</v>
      </c>
      <c r="F924" s="53">
        <v>0</v>
      </c>
      <c r="G924" s="53">
        <v>3.5</v>
      </c>
    </row>
    <row r="925" s="37" customFormat="1" customHeight="1" spans="1:7">
      <c r="A925" s="52" t="s">
        <v>1996</v>
      </c>
      <c r="B925" s="52" t="s">
        <v>2325</v>
      </c>
      <c r="C925" s="30" t="s">
        <v>2092</v>
      </c>
      <c r="D925" s="52" t="s">
        <v>2103</v>
      </c>
      <c r="E925" s="53">
        <v>5.75</v>
      </c>
      <c r="F925" s="53">
        <v>0</v>
      </c>
      <c r="G925" s="53">
        <v>5.75</v>
      </c>
    </row>
    <row r="926" s="37" customFormat="1" customHeight="1" spans="1:7">
      <c r="A926" s="52" t="s">
        <v>1996</v>
      </c>
      <c r="B926" s="52" t="s">
        <v>2325</v>
      </c>
      <c r="C926" s="30" t="s">
        <v>2092</v>
      </c>
      <c r="D926" s="52" t="s">
        <v>2105</v>
      </c>
      <c r="E926" s="53">
        <v>0.75</v>
      </c>
      <c r="F926" s="53">
        <v>0</v>
      </c>
      <c r="G926" s="53">
        <v>0.75</v>
      </c>
    </row>
    <row r="927" s="37" customFormat="1" customHeight="1" spans="1:7">
      <c r="A927" s="52" t="s">
        <v>1996</v>
      </c>
      <c r="B927" s="52" t="s">
        <v>2325</v>
      </c>
      <c r="C927" s="50" t="s">
        <v>2106</v>
      </c>
      <c r="D927" s="49"/>
      <c r="E927" s="51">
        <v>86.955479</v>
      </c>
      <c r="F927" s="51">
        <v>0</v>
      </c>
      <c r="G927" s="51">
        <v>86.955479</v>
      </c>
    </row>
    <row r="928" s="37" customFormat="1" customHeight="1" spans="1:7">
      <c r="A928" s="52" t="s">
        <v>1996</v>
      </c>
      <c r="B928" s="52" t="s">
        <v>2325</v>
      </c>
      <c r="C928" s="30" t="s">
        <v>2107</v>
      </c>
      <c r="D928" s="52" t="s">
        <v>2131</v>
      </c>
      <c r="E928" s="53">
        <v>21.2316</v>
      </c>
      <c r="F928" s="53">
        <v>0</v>
      </c>
      <c r="G928" s="53">
        <v>21.2316</v>
      </c>
    </row>
    <row r="929" s="37" customFormat="1" customHeight="1" spans="1:7">
      <c r="A929" s="52" t="s">
        <v>1996</v>
      </c>
      <c r="B929" s="52" t="s">
        <v>2325</v>
      </c>
      <c r="C929" s="30" t="s">
        <v>2107</v>
      </c>
      <c r="D929" s="52" t="s">
        <v>2132</v>
      </c>
      <c r="E929" s="53">
        <v>0.774</v>
      </c>
      <c r="F929" s="53">
        <v>0</v>
      </c>
      <c r="G929" s="53">
        <v>0.774</v>
      </c>
    </row>
    <row r="930" s="37" customFormat="1" customHeight="1" spans="1:7">
      <c r="A930" s="52" t="s">
        <v>1996</v>
      </c>
      <c r="B930" s="52" t="s">
        <v>2325</v>
      </c>
      <c r="C930" s="30" t="s">
        <v>2107</v>
      </c>
      <c r="D930" s="52" t="s">
        <v>2134</v>
      </c>
      <c r="E930" s="53">
        <v>11.352</v>
      </c>
      <c r="F930" s="53">
        <v>0</v>
      </c>
      <c r="G930" s="53">
        <v>11.352</v>
      </c>
    </row>
    <row r="931" s="37" customFormat="1" customHeight="1" spans="1:7">
      <c r="A931" s="52" t="s">
        <v>1996</v>
      </c>
      <c r="B931" s="52" t="s">
        <v>2325</v>
      </c>
      <c r="C931" s="30" t="s">
        <v>2107</v>
      </c>
      <c r="D931" s="52" t="s">
        <v>2135</v>
      </c>
      <c r="E931" s="53">
        <v>18.6</v>
      </c>
      <c r="F931" s="53">
        <v>0</v>
      </c>
      <c r="G931" s="53">
        <v>18.6</v>
      </c>
    </row>
    <row r="932" s="37" customFormat="1" customHeight="1" spans="1:7">
      <c r="A932" s="52" t="s">
        <v>1996</v>
      </c>
      <c r="B932" s="52" t="s">
        <v>2325</v>
      </c>
      <c r="C932" s="30" t="s">
        <v>2107</v>
      </c>
      <c r="D932" s="52" t="s">
        <v>2136</v>
      </c>
      <c r="E932" s="53">
        <v>4.818</v>
      </c>
      <c r="F932" s="53">
        <v>0</v>
      </c>
      <c r="G932" s="53">
        <v>4.818</v>
      </c>
    </row>
    <row r="933" s="37" customFormat="1" customHeight="1" spans="1:7">
      <c r="A933" s="52" t="s">
        <v>1996</v>
      </c>
      <c r="B933" s="52" t="s">
        <v>2325</v>
      </c>
      <c r="C933" s="30" t="s">
        <v>2107</v>
      </c>
      <c r="D933" s="52" t="s">
        <v>2137</v>
      </c>
      <c r="E933" s="53">
        <v>9.084096</v>
      </c>
      <c r="F933" s="53">
        <v>0</v>
      </c>
      <c r="G933" s="53">
        <v>9.084096</v>
      </c>
    </row>
    <row r="934" s="37" customFormat="1" customHeight="1" spans="1:7">
      <c r="A934" s="52" t="s">
        <v>1996</v>
      </c>
      <c r="B934" s="52" t="s">
        <v>2325</v>
      </c>
      <c r="C934" s="30" t="s">
        <v>2107</v>
      </c>
      <c r="D934" s="52" t="s">
        <v>2138</v>
      </c>
      <c r="E934" s="53">
        <v>3.626682</v>
      </c>
      <c r="F934" s="53">
        <v>0</v>
      </c>
      <c r="G934" s="53">
        <v>3.626682</v>
      </c>
    </row>
    <row r="935" s="37" customFormat="1" customHeight="1" spans="1:7">
      <c r="A935" s="52" t="s">
        <v>1996</v>
      </c>
      <c r="B935" s="52" t="s">
        <v>2325</v>
      </c>
      <c r="C935" s="30" t="s">
        <v>2107</v>
      </c>
      <c r="D935" s="52" t="s">
        <v>2139</v>
      </c>
      <c r="E935" s="53">
        <v>0.114527</v>
      </c>
      <c r="F935" s="53">
        <v>0</v>
      </c>
      <c r="G935" s="53">
        <v>0.114527</v>
      </c>
    </row>
    <row r="936" s="37" customFormat="1" customHeight="1" spans="1:7">
      <c r="A936" s="52" t="s">
        <v>1996</v>
      </c>
      <c r="B936" s="52" t="s">
        <v>2325</v>
      </c>
      <c r="C936" s="30" t="s">
        <v>2107</v>
      </c>
      <c r="D936" s="52" t="s">
        <v>2140</v>
      </c>
      <c r="E936" s="53">
        <v>0.190878</v>
      </c>
      <c r="F936" s="53">
        <v>0</v>
      </c>
      <c r="G936" s="53">
        <v>0.190878</v>
      </c>
    </row>
    <row r="937" s="37" customFormat="1" customHeight="1" spans="1:7">
      <c r="A937" s="52" t="s">
        <v>1996</v>
      </c>
      <c r="B937" s="52" t="s">
        <v>2325</v>
      </c>
      <c r="C937" s="30" t="s">
        <v>2107</v>
      </c>
      <c r="D937" s="52" t="s">
        <v>2141</v>
      </c>
      <c r="E937" s="53">
        <v>4.581072</v>
      </c>
      <c r="F937" s="53">
        <v>0</v>
      </c>
      <c r="G937" s="53">
        <v>4.581072</v>
      </c>
    </row>
    <row r="938" s="37" customFormat="1" customHeight="1" spans="1:7">
      <c r="A938" s="52" t="s">
        <v>1996</v>
      </c>
      <c r="B938" s="52" t="s">
        <v>2325</v>
      </c>
      <c r="C938" s="30" t="s">
        <v>2107</v>
      </c>
      <c r="D938" s="52" t="s">
        <v>2142</v>
      </c>
      <c r="E938" s="53">
        <v>4.542048</v>
      </c>
      <c r="F938" s="53">
        <v>0</v>
      </c>
      <c r="G938" s="53">
        <v>4.542048</v>
      </c>
    </row>
    <row r="939" s="37" customFormat="1" customHeight="1" spans="1:7">
      <c r="A939" s="52" t="s">
        <v>1996</v>
      </c>
      <c r="B939" s="52" t="s">
        <v>2325</v>
      </c>
      <c r="C939" s="30" t="s">
        <v>2107</v>
      </c>
      <c r="D939" s="52" t="s">
        <v>2143</v>
      </c>
      <c r="E939" s="53">
        <v>6.907</v>
      </c>
      <c r="F939" s="53">
        <v>0</v>
      </c>
      <c r="G939" s="53">
        <v>6.907</v>
      </c>
    </row>
    <row r="940" s="37" customFormat="1" customHeight="1" spans="1:7">
      <c r="A940" s="52" t="s">
        <v>1996</v>
      </c>
      <c r="B940" s="52" t="s">
        <v>2325</v>
      </c>
      <c r="C940" s="30" t="s">
        <v>2107</v>
      </c>
      <c r="D940" s="52" t="s">
        <v>2144</v>
      </c>
      <c r="E940" s="53">
        <v>0.8</v>
      </c>
      <c r="F940" s="53">
        <v>0</v>
      </c>
      <c r="G940" s="53">
        <v>0.8</v>
      </c>
    </row>
    <row r="941" s="37" customFormat="1" customHeight="1" spans="1:7">
      <c r="A941" s="52" t="s">
        <v>1996</v>
      </c>
      <c r="B941" s="52" t="s">
        <v>2325</v>
      </c>
      <c r="C941" s="30" t="s">
        <v>2107</v>
      </c>
      <c r="D941" s="52" t="s">
        <v>2145</v>
      </c>
      <c r="E941" s="53">
        <v>0.333576</v>
      </c>
      <c r="F941" s="53">
        <v>0</v>
      </c>
      <c r="G941" s="53">
        <v>0.333576</v>
      </c>
    </row>
    <row r="942" s="37" customFormat="1" customHeight="1" spans="1:7">
      <c r="A942" s="49" t="s">
        <v>2334</v>
      </c>
      <c r="B942" s="49"/>
      <c r="C942" s="50"/>
      <c r="D942" s="49"/>
      <c r="E942" s="51">
        <v>168.943424</v>
      </c>
      <c r="F942" s="51">
        <v>0</v>
      </c>
      <c r="G942" s="51">
        <v>168.943424</v>
      </c>
    </row>
    <row r="943" s="37" customFormat="1" customHeight="1" spans="1:7">
      <c r="A943" s="52" t="s">
        <v>2335</v>
      </c>
      <c r="B943" s="49" t="s">
        <v>2336</v>
      </c>
      <c r="C943" s="50"/>
      <c r="D943" s="49"/>
      <c r="E943" s="51">
        <v>168.943424</v>
      </c>
      <c r="F943" s="51">
        <v>0</v>
      </c>
      <c r="G943" s="51">
        <v>168.943424</v>
      </c>
    </row>
    <row r="944" s="37" customFormat="1" customHeight="1" spans="1:7">
      <c r="A944" s="52" t="s">
        <v>2335</v>
      </c>
      <c r="B944" s="52" t="s">
        <v>2337</v>
      </c>
      <c r="C944" s="50" t="s">
        <v>2080</v>
      </c>
      <c r="D944" s="49"/>
      <c r="E944" s="51">
        <v>8</v>
      </c>
      <c r="F944" s="51">
        <v>0</v>
      </c>
      <c r="G944" s="51">
        <v>8</v>
      </c>
    </row>
    <row r="945" s="37" customFormat="1" customHeight="1" spans="1:7">
      <c r="A945" s="52" t="s">
        <v>2335</v>
      </c>
      <c r="B945" s="52" t="s">
        <v>2337</v>
      </c>
      <c r="C945" s="30" t="s">
        <v>2081</v>
      </c>
      <c r="D945" s="52" t="s">
        <v>2338</v>
      </c>
      <c r="E945" s="53">
        <v>8</v>
      </c>
      <c r="F945" s="53">
        <v>0</v>
      </c>
      <c r="G945" s="53">
        <v>8</v>
      </c>
    </row>
    <row r="946" s="37" customFormat="1" customHeight="1" spans="1:7">
      <c r="A946" s="52" t="s">
        <v>2335</v>
      </c>
      <c r="B946" s="52" t="s">
        <v>2337</v>
      </c>
      <c r="C946" s="50" t="s">
        <v>2091</v>
      </c>
      <c r="D946" s="49"/>
      <c r="E946" s="51">
        <v>35.637412</v>
      </c>
      <c r="F946" s="51">
        <v>0</v>
      </c>
      <c r="G946" s="51">
        <v>35.637412</v>
      </c>
    </row>
    <row r="947" s="37" customFormat="1" customHeight="1" spans="1:7">
      <c r="A947" s="52" t="s">
        <v>2335</v>
      </c>
      <c r="B947" s="52" t="s">
        <v>2337</v>
      </c>
      <c r="C947" s="30" t="s">
        <v>2092</v>
      </c>
      <c r="D947" s="52" t="s">
        <v>2093</v>
      </c>
      <c r="E947" s="53">
        <v>14.7</v>
      </c>
      <c r="F947" s="53">
        <v>0</v>
      </c>
      <c r="G947" s="53">
        <v>14.7</v>
      </c>
    </row>
    <row r="948" s="37" customFormat="1" customHeight="1" spans="1:7">
      <c r="A948" s="52" t="s">
        <v>2335</v>
      </c>
      <c r="B948" s="52" t="s">
        <v>2337</v>
      </c>
      <c r="C948" s="30" t="s">
        <v>2092</v>
      </c>
      <c r="D948" s="52" t="s">
        <v>2094</v>
      </c>
      <c r="E948" s="53">
        <v>0.589853</v>
      </c>
      <c r="F948" s="53">
        <v>0</v>
      </c>
      <c r="G948" s="53">
        <v>0.589853</v>
      </c>
    </row>
    <row r="949" s="37" customFormat="1" customHeight="1" spans="1:7">
      <c r="A949" s="52" t="s">
        <v>2335</v>
      </c>
      <c r="B949" s="52" t="s">
        <v>2337</v>
      </c>
      <c r="C949" s="30" t="s">
        <v>2092</v>
      </c>
      <c r="D949" s="52" t="s">
        <v>2095</v>
      </c>
      <c r="E949" s="53">
        <v>0.393235</v>
      </c>
      <c r="F949" s="53">
        <v>0</v>
      </c>
      <c r="G949" s="53">
        <v>0.393235</v>
      </c>
    </row>
    <row r="950" s="37" customFormat="1" customHeight="1" spans="1:7">
      <c r="A950" s="52" t="s">
        <v>2335</v>
      </c>
      <c r="B950" s="52" t="s">
        <v>2337</v>
      </c>
      <c r="C950" s="30" t="s">
        <v>2092</v>
      </c>
      <c r="D950" s="52" t="s">
        <v>2097</v>
      </c>
      <c r="E950" s="53">
        <v>0.829008</v>
      </c>
      <c r="F950" s="53">
        <v>0</v>
      </c>
      <c r="G950" s="53">
        <v>0.829008</v>
      </c>
    </row>
    <row r="951" s="37" customFormat="1" customHeight="1" spans="1:7">
      <c r="A951" s="52" t="s">
        <v>2335</v>
      </c>
      <c r="B951" s="52" t="s">
        <v>2337</v>
      </c>
      <c r="C951" s="30" t="s">
        <v>2092</v>
      </c>
      <c r="D951" s="52" t="s">
        <v>2098</v>
      </c>
      <c r="E951" s="53">
        <v>0.737316</v>
      </c>
      <c r="F951" s="53">
        <v>0</v>
      </c>
      <c r="G951" s="53">
        <v>0.737316</v>
      </c>
    </row>
    <row r="952" s="37" customFormat="1" customHeight="1" spans="1:7">
      <c r="A952" s="52" t="s">
        <v>2335</v>
      </c>
      <c r="B952" s="52" t="s">
        <v>2337</v>
      </c>
      <c r="C952" s="30" t="s">
        <v>2092</v>
      </c>
      <c r="D952" s="52" t="s">
        <v>2099</v>
      </c>
      <c r="E952" s="53">
        <v>5.616</v>
      </c>
      <c r="F952" s="53">
        <v>0</v>
      </c>
      <c r="G952" s="53">
        <v>5.616</v>
      </c>
    </row>
    <row r="953" s="37" customFormat="1" customHeight="1" spans="1:7">
      <c r="A953" s="52" t="s">
        <v>2335</v>
      </c>
      <c r="B953" s="52" t="s">
        <v>2337</v>
      </c>
      <c r="C953" s="30" t="s">
        <v>2092</v>
      </c>
      <c r="D953" s="52" t="s">
        <v>2100</v>
      </c>
      <c r="E953" s="53">
        <v>1.872</v>
      </c>
      <c r="F953" s="53">
        <v>0</v>
      </c>
      <c r="G953" s="53">
        <v>1.872</v>
      </c>
    </row>
    <row r="954" s="37" customFormat="1" customHeight="1" spans="1:7">
      <c r="A954" s="52" t="s">
        <v>2335</v>
      </c>
      <c r="B954" s="52" t="s">
        <v>2337</v>
      </c>
      <c r="C954" s="30" t="s">
        <v>2092</v>
      </c>
      <c r="D954" s="52" t="s">
        <v>2311</v>
      </c>
      <c r="E954" s="53">
        <v>10</v>
      </c>
      <c r="F954" s="53">
        <v>0</v>
      </c>
      <c r="G954" s="53">
        <v>10</v>
      </c>
    </row>
    <row r="955" s="37" customFormat="1" customHeight="1" spans="1:7">
      <c r="A955" s="52" t="s">
        <v>2335</v>
      </c>
      <c r="B955" s="52" t="s">
        <v>2337</v>
      </c>
      <c r="C955" s="30" t="s">
        <v>2092</v>
      </c>
      <c r="D955" s="52" t="s">
        <v>2105</v>
      </c>
      <c r="E955" s="53">
        <v>0.9</v>
      </c>
      <c r="F955" s="53">
        <v>0</v>
      </c>
      <c r="G955" s="53">
        <v>0.9</v>
      </c>
    </row>
    <row r="956" s="37" customFormat="1" customHeight="1" spans="1:7">
      <c r="A956" s="52" t="s">
        <v>2335</v>
      </c>
      <c r="B956" s="52" t="s">
        <v>2337</v>
      </c>
      <c r="C956" s="50" t="s">
        <v>2106</v>
      </c>
      <c r="D956" s="49"/>
      <c r="E956" s="51">
        <v>125.306012</v>
      </c>
      <c r="F956" s="51">
        <v>0</v>
      </c>
      <c r="G956" s="51">
        <v>125.306012</v>
      </c>
    </row>
    <row r="957" s="37" customFormat="1" customHeight="1" spans="1:7">
      <c r="A957" s="52" t="s">
        <v>2335</v>
      </c>
      <c r="B957" s="52" t="s">
        <v>2337</v>
      </c>
      <c r="C957" s="30" t="s">
        <v>2107</v>
      </c>
      <c r="D957" s="52" t="s">
        <v>2108</v>
      </c>
      <c r="E957" s="53">
        <v>27.6336</v>
      </c>
      <c r="F957" s="53">
        <v>0</v>
      </c>
      <c r="G957" s="53">
        <v>27.6336</v>
      </c>
    </row>
    <row r="958" s="37" customFormat="1" customHeight="1" spans="1:7">
      <c r="A958" s="52" t="s">
        <v>2335</v>
      </c>
      <c r="B958" s="52" t="s">
        <v>2337</v>
      </c>
      <c r="C958" s="30" t="s">
        <v>2107</v>
      </c>
      <c r="D958" s="52" t="s">
        <v>2109</v>
      </c>
      <c r="E958" s="53">
        <v>21.0408</v>
      </c>
      <c r="F958" s="53">
        <v>0</v>
      </c>
      <c r="G958" s="53">
        <v>21.0408</v>
      </c>
    </row>
    <row r="959" s="37" customFormat="1" customHeight="1" spans="1:7">
      <c r="A959" s="52" t="s">
        <v>2335</v>
      </c>
      <c r="B959" s="52" t="s">
        <v>2337</v>
      </c>
      <c r="C959" s="30" t="s">
        <v>2107</v>
      </c>
      <c r="D959" s="52" t="s">
        <v>2110</v>
      </c>
      <c r="E959" s="53">
        <v>0.48</v>
      </c>
      <c r="F959" s="53">
        <v>0</v>
      </c>
      <c r="G959" s="53">
        <v>0.48</v>
      </c>
    </row>
    <row r="960" s="37" customFormat="1" customHeight="1" spans="1:7">
      <c r="A960" s="52" t="s">
        <v>2335</v>
      </c>
      <c r="B960" s="52" t="s">
        <v>2337</v>
      </c>
      <c r="C960" s="30" t="s">
        <v>2107</v>
      </c>
      <c r="D960" s="52" t="s">
        <v>2111</v>
      </c>
      <c r="E960" s="53">
        <v>2.3028</v>
      </c>
      <c r="F960" s="53">
        <v>0</v>
      </c>
      <c r="G960" s="53">
        <v>2.3028</v>
      </c>
    </row>
    <row r="961" s="37" customFormat="1" customHeight="1" spans="1:7">
      <c r="A961" s="52" t="s">
        <v>2335</v>
      </c>
      <c r="B961" s="52" t="s">
        <v>2337</v>
      </c>
      <c r="C961" s="30" t="s">
        <v>2107</v>
      </c>
      <c r="D961" s="52" t="s">
        <v>2112</v>
      </c>
      <c r="E961" s="53">
        <v>7.305234</v>
      </c>
      <c r="F961" s="53">
        <v>0</v>
      </c>
      <c r="G961" s="53">
        <v>7.305234</v>
      </c>
    </row>
    <row r="962" s="37" customFormat="1" customHeight="1" spans="1:7">
      <c r="A962" s="52" t="s">
        <v>2335</v>
      </c>
      <c r="B962" s="52" t="s">
        <v>2337</v>
      </c>
      <c r="C962" s="30" t="s">
        <v>2107</v>
      </c>
      <c r="D962" s="52" t="s">
        <v>2113</v>
      </c>
      <c r="E962" s="53">
        <v>6.151776</v>
      </c>
      <c r="F962" s="53">
        <v>0</v>
      </c>
      <c r="G962" s="53">
        <v>6.151776</v>
      </c>
    </row>
    <row r="963" s="37" customFormat="1" customHeight="1" spans="1:7">
      <c r="A963" s="52" t="s">
        <v>2335</v>
      </c>
      <c r="B963" s="52" t="s">
        <v>2337</v>
      </c>
      <c r="C963" s="30" t="s">
        <v>2107</v>
      </c>
      <c r="D963" s="52" t="s">
        <v>2114</v>
      </c>
      <c r="E963" s="53">
        <v>0.152932</v>
      </c>
      <c r="F963" s="53">
        <v>0</v>
      </c>
      <c r="G963" s="53">
        <v>0.152932</v>
      </c>
    </row>
    <row r="964" s="37" customFormat="1" customHeight="1" spans="1:7">
      <c r="A964" s="52" t="s">
        <v>2335</v>
      </c>
      <c r="B964" s="52" t="s">
        <v>2337</v>
      </c>
      <c r="C964" s="30" t="s">
        <v>2107</v>
      </c>
      <c r="D964" s="52" t="s">
        <v>2115</v>
      </c>
      <c r="E964" s="53">
        <v>0.254886</v>
      </c>
      <c r="F964" s="53">
        <v>0</v>
      </c>
      <c r="G964" s="53">
        <v>0.254886</v>
      </c>
    </row>
    <row r="965" s="37" customFormat="1" customHeight="1" spans="1:7">
      <c r="A965" s="52" t="s">
        <v>2335</v>
      </c>
      <c r="B965" s="52" t="s">
        <v>2337</v>
      </c>
      <c r="C965" s="30" t="s">
        <v>2107</v>
      </c>
      <c r="D965" s="52" t="s">
        <v>2117</v>
      </c>
      <c r="E965" s="53">
        <v>12.303552</v>
      </c>
      <c r="F965" s="53">
        <v>0</v>
      </c>
      <c r="G965" s="53">
        <v>12.303552</v>
      </c>
    </row>
    <row r="966" s="37" customFormat="1" customHeight="1" spans="1:7">
      <c r="A966" s="52" t="s">
        <v>2335</v>
      </c>
      <c r="B966" s="52" t="s">
        <v>2337</v>
      </c>
      <c r="C966" s="30" t="s">
        <v>2107</v>
      </c>
      <c r="D966" s="52" t="s">
        <v>2118</v>
      </c>
      <c r="E966" s="53">
        <v>10.519032</v>
      </c>
      <c r="F966" s="53">
        <v>0</v>
      </c>
      <c r="G966" s="53">
        <v>10.519032</v>
      </c>
    </row>
    <row r="967" s="37" customFormat="1" customHeight="1" spans="1:7">
      <c r="A967" s="52" t="s">
        <v>2335</v>
      </c>
      <c r="B967" s="52" t="s">
        <v>2337</v>
      </c>
      <c r="C967" s="30" t="s">
        <v>2107</v>
      </c>
      <c r="D967" s="52" t="s">
        <v>2121</v>
      </c>
      <c r="E967" s="53">
        <v>0.96</v>
      </c>
      <c r="F967" s="53">
        <v>0</v>
      </c>
      <c r="G967" s="53">
        <v>0.96</v>
      </c>
    </row>
    <row r="968" s="37" customFormat="1" customHeight="1" spans="1:7">
      <c r="A968" s="52" t="s">
        <v>2335</v>
      </c>
      <c r="B968" s="52" t="s">
        <v>2337</v>
      </c>
      <c r="C968" s="30" t="s">
        <v>2107</v>
      </c>
      <c r="D968" s="52" t="s">
        <v>2122</v>
      </c>
      <c r="E968" s="53">
        <v>25.92</v>
      </c>
      <c r="F968" s="53">
        <v>0</v>
      </c>
      <c r="G968" s="53">
        <v>25.92</v>
      </c>
    </row>
    <row r="969" s="37" customFormat="1" customHeight="1" spans="1:7">
      <c r="A969" s="52" t="s">
        <v>2335</v>
      </c>
      <c r="B969" s="52" t="s">
        <v>2337</v>
      </c>
      <c r="C969" s="30" t="s">
        <v>2107</v>
      </c>
      <c r="D969" s="52" t="s">
        <v>2123</v>
      </c>
      <c r="E969" s="53">
        <v>10.2814</v>
      </c>
      <c r="F969" s="53">
        <v>0</v>
      </c>
      <c r="G969" s="53">
        <v>10.2814</v>
      </c>
    </row>
    <row r="970" s="37" customFormat="1" customHeight="1" spans="1:7">
      <c r="A970" s="49" t="s">
        <v>2339</v>
      </c>
      <c r="B970" s="49"/>
      <c r="C970" s="50"/>
      <c r="D970" s="49"/>
      <c r="E970" s="51">
        <v>293.809019</v>
      </c>
      <c r="F970" s="51">
        <v>0</v>
      </c>
      <c r="G970" s="51">
        <v>293.809019</v>
      </c>
    </row>
    <row r="971" s="37" customFormat="1" customHeight="1" spans="1:7">
      <c r="A971" s="52" t="s">
        <v>1997</v>
      </c>
      <c r="B971" s="49" t="s">
        <v>2340</v>
      </c>
      <c r="C971" s="50"/>
      <c r="D971" s="49"/>
      <c r="E971" s="51">
        <v>225.903136</v>
      </c>
      <c r="F971" s="51">
        <v>0</v>
      </c>
      <c r="G971" s="51">
        <v>225.903136</v>
      </c>
    </row>
    <row r="972" s="37" customFormat="1" customHeight="1" spans="1:7">
      <c r="A972" s="52" t="s">
        <v>1997</v>
      </c>
      <c r="B972" s="52" t="s">
        <v>2341</v>
      </c>
      <c r="C972" s="50" t="s">
        <v>2080</v>
      </c>
      <c r="D972" s="49"/>
      <c r="E972" s="51">
        <v>37.4</v>
      </c>
      <c r="F972" s="51">
        <v>0</v>
      </c>
      <c r="G972" s="51">
        <v>37.4</v>
      </c>
    </row>
    <row r="973" s="37" customFormat="1" customHeight="1" spans="1:7">
      <c r="A973" s="52" t="s">
        <v>1997</v>
      </c>
      <c r="B973" s="52" t="s">
        <v>2341</v>
      </c>
      <c r="C973" s="30" t="s">
        <v>2081</v>
      </c>
      <c r="D973" s="52" t="s">
        <v>2342</v>
      </c>
      <c r="E973" s="53">
        <v>28</v>
      </c>
      <c r="F973" s="53">
        <v>0</v>
      </c>
      <c r="G973" s="53">
        <v>28</v>
      </c>
    </row>
    <row r="974" s="37" customFormat="1" customHeight="1" spans="1:7">
      <c r="A974" s="52" t="s">
        <v>1997</v>
      </c>
      <c r="B974" s="52" t="s">
        <v>2341</v>
      </c>
      <c r="C974" s="30" t="s">
        <v>2081</v>
      </c>
      <c r="D974" s="52" t="s">
        <v>2343</v>
      </c>
      <c r="E974" s="53">
        <v>9.4</v>
      </c>
      <c r="F974" s="53">
        <v>0</v>
      </c>
      <c r="G974" s="53">
        <v>9.4</v>
      </c>
    </row>
    <row r="975" s="37" customFormat="1" customHeight="1" spans="1:7">
      <c r="A975" s="52" t="s">
        <v>1997</v>
      </c>
      <c r="B975" s="52" t="s">
        <v>2341</v>
      </c>
      <c r="C975" s="50" t="s">
        <v>2091</v>
      </c>
      <c r="D975" s="49"/>
      <c r="E975" s="51">
        <v>43.475624</v>
      </c>
      <c r="F975" s="51">
        <v>0</v>
      </c>
      <c r="G975" s="51">
        <v>43.475624</v>
      </c>
    </row>
    <row r="976" s="37" customFormat="1" customHeight="1" spans="1:7">
      <c r="A976" s="52" t="s">
        <v>1997</v>
      </c>
      <c r="B976" s="52" t="s">
        <v>2341</v>
      </c>
      <c r="C976" s="30" t="s">
        <v>2092</v>
      </c>
      <c r="D976" s="52" t="s">
        <v>2093</v>
      </c>
      <c r="E976" s="53">
        <v>17.15</v>
      </c>
      <c r="F976" s="53">
        <v>0</v>
      </c>
      <c r="G976" s="53">
        <v>17.15</v>
      </c>
    </row>
    <row r="977" s="37" customFormat="1" customHeight="1" spans="1:7">
      <c r="A977" s="52" t="s">
        <v>1997</v>
      </c>
      <c r="B977" s="52" t="s">
        <v>2341</v>
      </c>
      <c r="C977" s="30" t="s">
        <v>2092</v>
      </c>
      <c r="D977" s="52" t="s">
        <v>2094</v>
      </c>
      <c r="E977" s="53">
        <v>0.668506</v>
      </c>
      <c r="F977" s="53">
        <v>0</v>
      </c>
      <c r="G977" s="53">
        <v>0.668506</v>
      </c>
    </row>
    <row r="978" s="37" customFormat="1" customHeight="1" spans="1:7">
      <c r="A978" s="52" t="s">
        <v>1997</v>
      </c>
      <c r="B978" s="52" t="s">
        <v>2341</v>
      </c>
      <c r="C978" s="30" t="s">
        <v>2092</v>
      </c>
      <c r="D978" s="52" t="s">
        <v>2095</v>
      </c>
      <c r="E978" s="53">
        <v>0.44567</v>
      </c>
      <c r="F978" s="53">
        <v>0</v>
      </c>
      <c r="G978" s="53">
        <v>0.44567</v>
      </c>
    </row>
    <row r="979" s="37" customFormat="1" customHeight="1" spans="1:7">
      <c r="A979" s="52" t="s">
        <v>1997</v>
      </c>
      <c r="B979" s="52" t="s">
        <v>2341</v>
      </c>
      <c r="C979" s="30" t="s">
        <v>2092</v>
      </c>
      <c r="D979" s="52" t="s">
        <v>2097</v>
      </c>
      <c r="E979" s="53">
        <v>0.957816</v>
      </c>
      <c r="F979" s="53">
        <v>0</v>
      </c>
      <c r="G979" s="53">
        <v>0.957816</v>
      </c>
    </row>
    <row r="980" s="37" customFormat="1" customHeight="1" spans="1:7">
      <c r="A980" s="52" t="s">
        <v>1997</v>
      </c>
      <c r="B980" s="52" t="s">
        <v>2341</v>
      </c>
      <c r="C980" s="30" t="s">
        <v>2092</v>
      </c>
      <c r="D980" s="52" t="s">
        <v>2098</v>
      </c>
      <c r="E980" s="53">
        <v>0.835632</v>
      </c>
      <c r="F980" s="53">
        <v>0</v>
      </c>
      <c r="G980" s="53">
        <v>0.835632</v>
      </c>
    </row>
    <row r="981" s="37" customFormat="1" customHeight="1" spans="1:7">
      <c r="A981" s="52" t="s">
        <v>1997</v>
      </c>
      <c r="B981" s="52" t="s">
        <v>2341</v>
      </c>
      <c r="C981" s="30" t="s">
        <v>2092</v>
      </c>
      <c r="D981" s="52" t="s">
        <v>2099</v>
      </c>
      <c r="E981" s="53">
        <v>6.684</v>
      </c>
      <c r="F981" s="53">
        <v>0</v>
      </c>
      <c r="G981" s="53">
        <v>6.684</v>
      </c>
    </row>
    <row r="982" s="37" customFormat="1" customHeight="1" spans="1:7">
      <c r="A982" s="52" t="s">
        <v>1997</v>
      </c>
      <c r="B982" s="52" t="s">
        <v>2341</v>
      </c>
      <c r="C982" s="30" t="s">
        <v>2092</v>
      </c>
      <c r="D982" s="52" t="s">
        <v>2100</v>
      </c>
      <c r="E982" s="53">
        <v>2.184</v>
      </c>
      <c r="F982" s="53">
        <v>0</v>
      </c>
      <c r="G982" s="53">
        <v>2.184</v>
      </c>
    </row>
    <row r="983" s="37" customFormat="1" customHeight="1" spans="1:7">
      <c r="A983" s="52" t="s">
        <v>1997</v>
      </c>
      <c r="B983" s="52" t="s">
        <v>2341</v>
      </c>
      <c r="C983" s="30" t="s">
        <v>2092</v>
      </c>
      <c r="D983" s="52" t="s">
        <v>2102</v>
      </c>
      <c r="E983" s="53">
        <v>3.5</v>
      </c>
      <c r="F983" s="53">
        <v>0</v>
      </c>
      <c r="G983" s="53">
        <v>3.5</v>
      </c>
    </row>
    <row r="984" s="37" customFormat="1" customHeight="1" spans="1:7">
      <c r="A984" s="52" t="s">
        <v>1997</v>
      </c>
      <c r="B984" s="52" t="s">
        <v>2341</v>
      </c>
      <c r="C984" s="30" t="s">
        <v>2092</v>
      </c>
      <c r="D984" s="52" t="s">
        <v>2311</v>
      </c>
      <c r="E984" s="53">
        <v>10</v>
      </c>
      <c r="F984" s="53">
        <v>0</v>
      </c>
      <c r="G984" s="53">
        <v>10</v>
      </c>
    </row>
    <row r="985" s="37" customFormat="1" customHeight="1" spans="1:7">
      <c r="A985" s="52" t="s">
        <v>1997</v>
      </c>
      <c r="B985" s="52" t="s">
        <v>2341</v>
      </c>
      <c r="C985" s="30" t="s">
        <v>2092</v>
      </c>
      <c r="D985" s="52" t="s">
        <v>2105</v>
      </c>
      <c r="E985" s="53">
        <v>1.05</v>
      </c>
      <c r="F985" s="53">
        <v>0</v>
      </c>
      <c r="G985" s="53">
        <v>1.05</v>
      </c>
    </row>
    <row r="986" s="37" customFormat="1" customHeight="1" spans="1:7">
      <c r="A986" s="52" t="s">
        <v>1997</v>
      </c>
      <c r="B986" s="52" t="s">
        <v>2341</v>
      </c>
      <c r="C986" s="50" t="s">
        <v>2106</v>
      </c>
      <c r="D986" s="49"/>
      <c r="E986" s="51">
        <v>145.027512</v>
      </c>
      <c r="F986" s="51">
        <v>0</v>
      </c>
      <c r="G986" s="51">
        <v>145.027512</v>
      </c>
    </row>
    <row r="987" s="37" customFormat="1" customHeight="1" spans="1:7">
      <c r="A987" s="52" t="s">
        <v>1997</v>
      </c>
      <c r="B987" s="52" t="s">
        <v>2341</v>
      </c>
      <c r="C987" s="30" t="s">
        <v>2107</v>
      </c>
      <c r="D987" s="52" t="s">
        <v>2108</v>
      </c>
      <c r="E987" s="53">
        <v>31.9272</v>
      </c>
      <c r="F987" s="53">
        <v>0</v>
      </c>
      <c r="G987" s="53">
        <v>31.9272</v>
      </c>
    </row>
    <row r="988" s="37" customFormat="1" customHeight="1" spans="1:7">
      <c r="A988" s="52" t="s">
        <v>1997</v>
      </c>
      <c r="B988" s="52" t="s">
        <v>2341</v>
      </c>
      <c r="C988" s="30" t="s">
        <v>2107</v>
      </c>
      <c r="D988" s="52" t="s">
        <v>2109</v>
      </c>
      <c r="E988" s="53">
        <v>23.7816</v>
      </c>
      <c r="F988" s="53">
        <v>0</v>
      </c>
      <c r="G988" s="53">
        <v>23.7816</v>
      </c>
    </row>
    <row r="989" s="37" customFormat="1" customHeight="1" spans="1:7">
      <c r="A989" s="52" t="s">
        <v>1997</v>
      </c>
      <c r="B989" s="52" t="s">
        <v>2341</v>
      </c>
      <c r="C989" s="30" t="s">
        <v>2107</v>
      </c>
      <c r="D989" s="52" t="s">
        <v>2133</v>
      </c>
      <c r="E989" s="53">
        <v>0.006</v>
      </c>
      <c r="F989" s="53">
        <v>0</v>
      </c>
      <c r="G989" s="53">
        <v>0.006</v>
      </c>
    </row>
    <row r="990" s="37" customFormat="1" customHeight="1" spans="1:7">
      <c r="A990" s="52" t="s">
        <v>1997</v>
      </c>
      <c r="B990" s="52" t="s">
        <v>2341</v>
      </c>
      <c r="C990" s="30" t="s">
        <v>2107</v>
      </c>
      <c r="D990" s="52" t="s">
        <v>2111</v>
      </c>
      <c r="E990" s="53">
        <v>2.6606</v>
      </c>
      <c r="F990" s="53">
        <v>0</v>
      </c>
      <c r="G990" s="53">
        <v>2.6606</v>
      </c>
    </row>
    <row r="991" s="37" customFormat="1" customHeight="1" spans="1:7">
      <c r="A991" s="52" t="s">
        <v>1997</v>
      </c>
      <c r="B991" s="52" t="s">
        <v>2341</v>
      </c>
      <c r="C991" s="30" t="s">
        <v>2107</v>
      </c>
      <c r="D991" s="52" t="s">
        <v>2112</v>
      </c>
      <c r="E991" s="53">
        <v>8.474893</v>
      </c>
      <c r="F991" s="53">
        <v>0</v>
      </c>
      <c r="G991" s="53">
        <v>8.474893</v>
      </c>
    </row>
    <row r="992" s="37" customFormat="1" customHeight="1" spans="1:7">
      <c r="A992" s="52" t="s">
        <v>1997</v>
      </c>
      <c r="B992" s="52" t="s">
        <v>2341</v>
      </c>
      <c r="C992" s="30" t="s">
        <v>2107</v>
      </c>
      <c r="D992" s="52" t="s">
        <v>2113</v>
      </c>
      <c r="E992" s="53">
        <v>7.136752</v>
      </c>
      <c r="F992" s="53">
        <v>0</v>
      </c>
      <c r="G992" s="53">
        <v>7.136752</v>
      </c>
    </row>
    <row r="993" s="37" customFormat="1" customHeight="1" spans="1:7">
      <c r="A993" s="52" t="s">
        <v>1997</v>
      </c>
      <c r="B993" s="52" t="s">
        <v>2341</v>
      </c>
      <c r="C993" s="30" t="s">
        <v>2107</v>
      </c>
      <c r="D993" s="52" t="s">
        <v>2114</v>
      </c>
      <c r="E993" s="53">
        <v>0.175108</v>
      </c>
      <c r="F993" s="53">
        <v>0</v>
      </c>
      <c r="G993" s="53">
        <v>0.175108</v>
      </c>
    </row>
    <row r="994" s="37" customFormat="1" customHeight="1" spans="1:7">
      <c r="A994" s="52" t="s">
        <v>1997</v>
      </c>
      <c r="B994" s="52" t="s">
        <v>2341</v>
      </c>
      <c r="C994" s="30" t="s">
        <v>2107</v>
      </c>
      <c r="D994" s="52" t="s">
        <v>2115</v>
      </c>
      <c r="E994" s="53">
        <v>0.291847</v>
      </c>
      <c r="F994" s="53">
        <v>0</v>
      </c>
      <c r="G994" s="53">
        <v>0.291847</v>
      </c>
    </row>
    <row r="995" s="37" customFormat="1" customHeight="1" spans="1:7">
      <c r="A995" s="52" t="s">
        <v>1997</v>
      </c>
      <c r="B995" s="52" t="s">
        <v>2341</v>
      </c>
      <c r="C995" s="30" t="s">
        <v>2107</v>
      </c>
      <c r="D995" s="52" t="s">
        <v>2117</v>
      </c>
      <c r="E995" s="53">
        <v>14.273504</v>
      </c>
      <c r="F995" s="53">
        <v>0</v>
      </c>
      <c r="G995" s="53">
        <v>14.273504</v>
      </c>
    </row>
    <row r="996" s="37" customFormat="1" customHeight="1" spans="1:7">
      <c r="A996" s="52" t="s">
        <v>1997</v>
      </c>
      <c r="B996" s="52" t="s">
        <v>2341</v>
      </c>
      <c r="C996" s="30" t="s">
        <v>2107</v>
      </c>
      <c r="D996" s="52" t="s">
        <v>2118</v>
      </c>
      <c r="E996" s="53">
        <v>12.166008</v>
      </c>
      <c r="F996" s="53">
        <v>0</v>
      </c>
      <c r="G996" s="53">
        <v>12.166008</v>
      </c>
    </row>
    <row r="997" s="37" customFormat="1" customHeight="1" spans="1:7">
      <c r="A997" s="52" t="s">
        <v>1997</v>
      </c>
      <c r="B997" s="52" t="s">
        <v>2341</v>
      </c>
      <c r="C997" s="30" t="s">
        <v>2107</v>
      </c>
      <c r="D997" s="52" t="s">
        <v>2121</v>
      </c>
      <c r="E997" s="53">
        <v>1.12</v>
      </c>
      <c r="F997" s="53">
        <v>0</v>
      </c>
      <c r="G997" s="53">
        <v>1.12</v>
      </c>
    </row>
    <row r="998" s="37" customFormat="1" customHeight="1" spans="1:7">
      <c r="A998" s="52" t="s">
        <v>1997</v>
      </c>
      <c r="B998" s="52" t="s">
        <v>2341</v>
      </c>
      <c r="C998" s="30" t="s">
        <v>2107</v>
      </c>
      <c r="D998" s="52" t="s">
        <v>2122</v>
      </c>
      <c r="E998" s="53">
        <v>30.84</v>
      </c>
      <c r="F998" s="53">
        <v>0</v>
      </c>
      <c r="G998" s="53">
        <v>30.84</v>
      </c>
    </row>
    <row r="999" s="36" customFormat="1" customHeight="1" spans="1:7">
      <c r="A999" s="52" t="s">
        <v>1997</v>
      </c>
      <c r="B999" s="52" t="s">
        <v>2341</v>
      </c>
      <c r="C999" s="30" t="s">
        <v>2107</v>
      </c>
      <c r="D999" s="52" t="s">
        <v>2123</v>
      </c>
      <c r="E999" s="53">
        <v>12.174</v>
      </c>
      <c r="F999" s="53">
        <v>0</v>
      </c>
      <c r="G999" s="53">
        <v>12.174</v>
      </c>
    </row>
    <row r="1000" s="37" customFormat="1" customHeight="1" spans="1:7">
      <c r="A1000" s="52" t="s">
        <v>1997</v>
      </c>
      <c r="B1000" s="49" t="s">
        <v>2344</v>
      </c>
      <c r="C1000" s="50"/>
      <c r="D1000" s="49"/>
      <c r="E1000" s="51">
        <v>67.905883</v>
      </c>
      <c r="F1000" s="51">
        <v>0</v>
      </c>
      <c r="G1000" s="51">
        <v>67.905883</v>
      </c>
    </row>
    <row r="1001" s="37" customFormat="1" customHeight="1" spans="1:7">
      <c r="A1001" s="52" t="s">
        <v>1997</v>
      </c>
      <c r="B1001" s="52" t="s">
        <v>2345</v>
      </c>
      <c r="C1001" s="50" t="s">
        <v>2080</v>
      </c>
      <c r="D1001" s="49"/>
      <c r="E1001" s="51">
        <v>3</v>
      </c>
      <c r="F1001" s="51">
        <v>0</v>
      </c>
      <c r="G1001" s="51">
        <v>3</v>
      </c>
    </row>
    <row r="1002" s="37" customFormat="1" customHeight="1" spans="1:7">
      <c r="A1002" s="52" t="s">
        <v>1997</v>
      </c>
      <c r="B1002" s="52" t="s">
        <v>2345</v>
      </c>
      <c r="C1002" s="30" t="s">
        <v>2081</v>
      </c>
      <c r="D1002" s="52" t="s">
        <v>2346</v>
      </c>
      <c r="E1002" s="53">
        <v>3</v>
      </c>
      <c r="F1002" s="53">
        <v>0</v>
      </c>
      <c r="G1002" s="53">
        <v>3</v>
      </c>
    </row>
    <row r="1003" s="37" customFormat="1" customHeight="1" spans="1:7">
      <c r="A1003" s="52" t="s">
        <v>1997</v>
      </c>
      <c r="B1003" s="52" t="s">
        <v>2345</v>
      </c>
      <c r="C1003" s="50" t="s">
        <v>2091</v>
      </c>
      <c r="D1003" s="49"/>
      <c r="E1003" s="51">
        <v>9.056094</v>
      </c>
      <c r="F1003" s="51">
        <v>0</v>
      </c>
      <c r="G1003" s="51">
        <v>9.056094</v>
      </c>
    </row>
    <row r="1004" s="37" customFormat="1" customHeight="1" spans="1:7">
      <c r="A1004" s="52" t="s">
        <v>1997</v>
      </c>
      <c r="B1004" s="52" t="s">
        <v>2345</v>
      </c>
      <c r="C1004" s="30" t="s">
        <v>2092</v>
      </c>
      <c r="D1004" s="52" t="s">
        <v>2126</v>
      </c>
      <c r="E1004" s="53">
        <v>7.35</v>
      </c>
      <c r="F1004" s="53">
        <v>0</v>
      </c>
      <c r="G1004" s="53">
        <v>7.35</v>
      </c>
    </row>
    <row r="1005" s="37" customFormat="1" customHeight="1" spans="1:7">
      <c r="A1005" s="52" t="s">
        <v>1997</v>
      </c>
      <c r="B1005" s="52" t="s">
        <v>2345</v>
      </c>
      <c r="C1005" s="30" t="s">
        <v>2092</v>
      </c>
      <c r="D1005" s="52" t="s">
        <v>2127</v>
      </c>
      <c r="E1005" s="53">
        <v>0.295445</v>
      </c>
      <c r="F1005" s="53">
        <v>0</v>
      </c>
      <c r="G1005" s="53">
        <v>0.295445</v>
      </c>
    </row>
    <row r="1006" s="37" customFormat="1" customHeight="1" spans="1:7">
      <c r="A1006" s="52" t="s">
        <v>1997</v>
      </c>
      <c r="B1006" s="52" t="s">
        <v>2345</v>
      </c>
      <c r="C1006" s="30" t="s">
        <v>2092</v>
      </c>
      <c r="D1006" s="52" t="s">
        <v>2128</v>
      </c>
      <c r="E1006" s="53">
        <v>0.196963</v>
      </c>
      <c r="F1006" s="53">
        <v>0</v>
      </c>
      <c r="G1006" s="53">
        <v>0.196963</v>
      </c>
    </row>
    <row r="1007" s="37" customFormat="1" customHeight="1" spans="1:7">
      <c r="A1007" s="52" t="s">
        <v>1997</v>
      </c>
      <c r="B1007" s="52" t="s">
        <v>2345</v>
      </c>
      <c r="C1007" s="30" t="s">
        <v>2092</v>
      </c>
      <c r="D1007" s="52" t="s">
        <v>2129</v>
      </c>
      <c r="E1007" s="53">
        <v>0.39438</v>
      </c>
      <c r="F1007" s="53">
        <v>0</v>
      </c>
      <c r="G1007" s="53">
        <v>0.39438</v>
      </c>
    </row>
    <row r="1008" s="37" customFormat="1" customHeight="1" spans="1:7">
      <c r="A1008" s="52" t="s">
        <v>1997</v>
      </c>
      <c r="B1008" s="52" t="s">
        <v>2345</v>
      </c>
      <c r="C1008" s="30" t="s">
        <v>2092</v>
      </c>
      <c r="D1008" s="52" t="s">
        <v>2130</v>
      </c>
      <c r="E1008" s="53">
        <v>0.369306</v>
      </c>
      <c r="F1008" s="53">
        <v>0</v>
      </c>
      <c r="G1008" s="53">
        <v>0.369306</v>
      </c>
    </row>
    <row r="1009" s="37" customFormat="1" customHeight="1" spans="1:7">
      <c r="A1009" s="52" t="s">
        <v>1997</v>
      </c>
      <c r="B1009" s="52" t="s">
        <v>2345</v>
      </c>
      <c r="C1009" s="30" t="s">
        <v>2092</v>
      </c>
      <c r="D1009" s="52" t="s">
        <v>2105</v>
      </c>
      <c r="E1009" s="53">
        <v>0.45</v>
      </c>
      <c r="F1009" s="53">
        <v>0</v>
      </c>
      <c r="G1009" s="53">
        <v>0.45</v>
      </c>
    </row>
    <row r="1010" s="37" customFormat="1" customHeight="1" spans="1:7">
      <c r="A1010" s="52" t="s">
        <v>1997</v>
      </c>
      <c r="B1010" s="52" t="s">
        <v>2345</v>
      </c>
      <c r="C1010" s="50" t="s">
        <v>2106</v>
      </c>
      <c r="D1010" s="49"/>
      <c r="E1010" s="51">
        <v>55.849789</v>
      </c>
      <c r="F1010" s="51">
        <v>0</v>
      </c>
      <c r="G1010" s="51">
        <v>55.849789</v>
      </c>
    </row>
    <row r="1011" s="37" customFormat="1" customHeight="1" spans="1:7">
      <c r="A1011" s="52" t="s">
        <v>1997</v>
      </c>
      <c r="B1011" s="52" t="s">
        <v>2345</v>
      </c>
      <c r="C1011" s="30" t="s">
        <v>2107</v>
      </c>
      <c r="D1011" s="52" t="s">
        <v>2131</v>
      </c>
      <c r="E1011" s="53">
        <v>13.146</v>
      </c>
      <c r="F1011" s="53">
        <v>0</v>
      </c>
      <c r="G1011" s="53">
        <v>13.146</v>
      </c>
    </row>
    <row r="1012" s="37" customFormat="1" customHeight="1" spans="1:7">
      <c r="A1012" s="52" t="s">
        <v>1997</v>
      </c>
      <c r="B1012" s="52" t="s">
        <v>2345</v>
      </c>
      <c r="C1012" s="30" t="s">
        <v>2107</v>
      </c>
      <c r="D1012" s="52" t="s">
        <v>2132</v>
      </c>
      <c r="E1012" s="53">
        <v>1.1844</v>
      </c>
      <c r="F1012" s="53">
        <v>0</v>
      </c>
      <c r="G1012" s="53">
        <v>1.1844</v>
      </c>
    </row>
    <row r="1013" s="37" customFormat="1" customHeight="1" spans="1:7">
      <c r="A1013" s="52" t="s">
        <v>1997</v>
      </c>
      <c r="B1013" s="52" t="s">
        <v>2345</v>
      </c>
      <c r="C1013" s="30" t="s">
        <v>2107</v>
      </c>
      <c r="D1013" s="52" t="s">
        <v>2133</v>
      </c>
      <c r="E1013" s="53">
        <v>0.006</v>
      </c>
      <c r="F1013" s="53">
        <v>0</v>
      </c>
      <c r="G1013" s="53">
        <v>0.006</v>
      </c>
    </row>
    <row r="1014" s="37" customFormat="1" customHeight="1" spans="1:7">
      <c r="A1014" s="52" t="s">
        <v>1997</v>
      </c>
      <c r="B1014" s="52" t="s">
        <v>2345</v>
      </c>
      <c r="C1014" s="30" t="s">
        <v>2107</v>
      </c>
      <c r="D1014" s="52" t="s">
        <v>2134</v>
      </c>
      <c r="E1014" s="53">
        <v>7.224</v>
      </c>
      <c r="F1014" s="53">
        <v>0</v>
      </c>
      <c r="G1014" s="53">
        <v>7.224</v>
      </c>
    </row>
    <row r="1015" s="37" customFormat="1" customHeight="1" spans="1:7">
      <c r="A1015" s="52" t="s">
        <v>1997</v>
      </c>
      <c r="B1015" s="52" t="s">
        <v>2345</v>
      </c>
      <c r="C1015" s="30" t="s">
        <v>2107</v>
      </c>
      <c r="D1015" s="52" t="s">
        <v>2135</v>
      </c>
      <c r="E1015" s="53">
        <v>11.88</v>
      </c>
      <c r="F1015" s="53">
        <v>0</v>
      </c>
      <c r="G1015" s="53">
        <v>11.88</v>
      </c>
    </row>
    <row r="1016" s="37" customFormat="1" customHeight="1" spans="1:7">
      <c r="A1016" s="52" t="s">
        <v>1997</v>
      </c>
      <c r="B1016" s="52" t="s">
        <v>2345</v>
      </c>
      <c r="C1016" s="30" t="s">
        <v>2107</v>
      </c>
      <c r="D1016" s="52" t="s">
        <v>2136</v>
      </c>
      <c r="E1016" s="53">
        <v>3.066</v>
      </c>
      <c r="F1016" s="53">
        <v>0</v>
      </c>
      <c r="G1016" s="53">
        <v>3.066</v>
      </c>
    </row>
    <row r="1017" s="37" customFormat="1" customHeight="1" spans="1:7">
      <c r="A1017" s="52" t="s">
        <v>1997</v>
      </c>
      <c r="B1017" s="52" t="s">
        <v>2345</v>
      </c>
      <c r="C1017" s="30" t="s">
        <v>2107</v>
      </c>
      <c r="D1017" s="52" t="s">
        <v>2137</v>
      </c>
      <c r="E1017" s="53">
        <v>5.840064</v>
      </c>
      <c r="F1017" s="53">
        <v>0</v>
      </c>
      <c r="G1017" s="53">
        <v>5.840064</v>
      </c>
    </row>
    <row r="1018" s="37" customFormat="1" customHeight="1" spans="1:7">
      <c r="A1018" s="52" t="s">
        <v>1997</v>
      </c>
      <c r="B1018" s="52" t="s">
        <v>2345</v>
      </c>
      <c r="C1018" s="30" t="s">
        <v>2107</v>
      </c>
      <c r="D1018" s="52" t="s">
        <v>2138</v>
      </c>
      <c r="E1018" s="53">
        <v>2.338938</v>
      </c>
      <c r="F1018" s="53">
        <v>0</v>
      </c>
      <c r="G1018" s="53">
        <v>2.338938</v>
      </c>
    </row>
    <row r="1019" s="37" customFormat="1" customHeight="1" spans="1:7">
      <c r="A1019" s="52" t="s">
        <v>1997</v>
      </c>
      <c r="B1019" s="52" t="s">
        <v>2345</v>
      </c>
      <c r="C1019" s="30" t="s">
        <v>2107</v>
      </c>
      <c r="D1019" s="52" t="s">
        <v>2139</v>
      </c>
      <c r="E1019" s="53">
        <v>0.073861</v>
      </c>
      <c r="F1019" s="53">
        <v>0</v>
      </c>
      <c r="G1019" s="53">
        <v>0.073861</v>
      </c>
    </row>
    <row r="1020" s="37" customFormat="1" customHeight="1" spans="1:7">
      <c r="A1020" s="52" t="s">
        <v>1997</v>
      </c>
      <c r="B1020" s="52" t="s">
        <v>2345</v>
      </c>
      <c r="C1020" s="30" t="s">
        <v>2107</v>
      </c>
      <c r="D1020" s="52" t="s">
        <v>2140</v>
      </c>
      <c r="E1020" s="53">
        <v>0.123102</v>
      </c>
      <c r="F1020" s="53">
        <v>0</v>
      </c>
      <c r="G1020" s="53">
        <v>0.123102</v>
      </c>
    </row>
    <row r="1021" s="37" customFormat="1" customHeight="1" spans="1:7">
      <c r="A1021" s="52" t="s">
        <v>1997</v>
      </c>
      <c r="B1021" s="52" t="s">
        <v>2345</v>
      </c>
      <c r="C1021" s="30" t="s">
        <v>2107</v>
      </c>
      <c r="D1021" s="52" t="s">
        <v>2141</v>
      </c>
      <c r="E1021" s="53">
        <v>2.954448</v>
      </c>
      <c r="F1021" s="53">
        <v>0</v>
      </c>
      <c r="G1021" s="53">
        <v>2.954448</v>
      </c>
    </row>
    <row r="1022" s="37" customFormat="1" customHeight="1" spans="1:7">
      <c r="A1022" s="52" t="s">
        <v>1997</v>
      </c>
      <c r="B1022" s="52" t="s">
        <v>2345</v>
      </c>
      <c r="C1022" s="30" t="s">
        <v>2107</v>
      </c>
      <c r="D1022" s="52" t="s">
        <v>2142</v>
      </c>
      <c r="E1022" s="53">
        <v>2.920032</v>
      </c>
      <c r="F1022" s="53">
        <v>0</v>
      </c>
      <c r="G1022" s="53">
        <v>2.920032</v>
      </c>
    </row>
    <row r="1023" s="37" customFormat="1" customHeight="1" spans="1:7">
      <c r="A1023" s="52" t="s">
        <v>1997</v>
      </c>
      <c r="B1023" s="52" t="s">
        <v>2345</v>
      </c>
      <c r="C1023" s="30" t="s">
        <v>2107</v>
      </c>
      <c r="D1023" s="52" t="s">
        <v>2143</v>
      </c>
      <c r="E1023" s="53">
        <v>4.4046</v>
      </c>
      <c r="F1023" s="53">
        <v>0</v>
      </c>
      <c r="G1023" s="53">
        <v>4.4046</v>
      </c>
    </row>
    <row r="1024" s="37" customFormat="1" customHeight="1" spans="1:7">
      <c r="A1024" s="52" t="s">
        <v>1997</v>
      </c>
      <c r="B1024" s="52" t="s">
        <v>2345</v>
      </c>
      <c r="C1024" s="30" t="s">
        <v>2107</v>
      </c>
      <c r="D1024" s="52" t="s">
        <v>2144</v>
      </c>
      <c r="E1024" s="53">
        <v>0.48</v>
      </c>
      <c r="F1024" s="53">
        <v>0</v>
      </c>
      <c r="G1024" s="53">
        <v>0.48</v>
      </c>
    </row>
    <row r="1025" s="37" customFormat="1" customHeight="1" spans="1:7">
      <c r="A1025" s="52" t="s">
        <v>1997</v>
      </c>
      <c r="B1025" s="52" t="s">
        <v>2345</v>
      </c>
      <c r="C1025" s="30" t="s">
        <v>2107</v>
      </c>
      <c r="D1025" s="52" t="s">
        <v>2145</v>
      </c>
      <c r="E1025" s="53">
        <v>0.208344</v>
      </c>
      <c r="F1025" s="53">
        <v>0</v>
      </c>
      <c r="G1025" s="53">
        <v>0.208344</v>
      </c>
    </row>
    <row r="1026" s="37" customFormat="1" customHeight="1" spans="1:7">
      <c r="A1026" s="49" t="s">
        <v>2347</v>
      </c>
      <c r="B1026" s="49"/>
      <c r="C1026" s="50"/>
      <c r="D1026" s="49"/>
      <c r="E1026" s="51">
        <v>1064.033217</v>
      </c>
      <c r="F1026" s="51">
        <v>0</v>
      </c>
      <c r="G1026" s="51">
        <v>1064.033217</v>
      </c>
    </row>
    <row r="1027" s="37" customFormat="1" customHeight="1" spans="1:7">
      <c r="A1027" s="52" t="s">
        <v>1998</v>
      </c>
      <c r="B1027" s="49" t="s">
        <v>2348</v>
      </c>
      <c r="C1027" s="50"/>
      <c r="D1027" s="49"/>
      <c r="E1027" s="51">
        <v>1064.033217</v>
      </c>
      <c r="F1027" s="51">
        <v>0</v>
      </c>
      <c r="G1027" s="51">
        <v>1064.033217</v>
      </c>
    </row>
    <row r="1028" s="37" customFormat="1" customHeight="1" spans="1:7">
      <c r="A1028" s="52" t="s">
        <v>1998</v>
      </c>
      <c r="B1028" s="52" t="s">
        <v>2349</v>
      </c>
      <c r="C1028" s="50" t="s">
        <v>2080</v>
      </c>
      <c r="D1028" s="49"/>
      <c r="E1028" s="51">
        <v>322.78</v>
      </c>
      <c r="F1028" s="51">
        <v>0</v>
      </c>
      <c r="G1028" s="51">
        <v>322.78</v>
      </c>
    </row>
    <row r="1029" s="36" customFormat="1" customHeight="1" spans="1:7">
      <c r="A1029" s="52" t="s">
        <v>1998</v>
      </c>
      <c r="B1029" s="52" t="s">
        <v>2349</v>
      </c>
      <c r="C1029" s="30" t="s">
        <v>2081</v>
      </c>
      <c r="D1029" s="52" t="s">
        <v>2350</v>
      </c>
      <c r="E1029" s="53">
        <v>15</v>
      </c>
      <c r="F1029" s="53">
        <v>0</v>
      </c>
      <c r="G1029" s="53">
        <v>15</v>
      </c>
    </row>
    <row r="1030" s="37" customFormat="1" customHeight="1" spans="1:7">
      <c r="A1030" s="52" t="s">
        <v>1998</v>
      </c>
      <c r="B1030" s="52" t="s">
        <v>2349</v>
      </c>
      <c r="C1030" s="30" t="s">
        <v>2081</v>
      </c>
      <c r="D1030" s="52" t="s">
        <v>2351</v>
      </c>
      <c r="E1030" s="53">
        <v>207.78</v>
      </c>
      <c r="F1030" s="53">
        <v>0</v>
      </c>
      <c r="G1030" s="53">
        <v>207.78</v>
      </c>
    </row>
    <row r="1031" s="37" customFormat="1" customHeight="1" spans="1:7">
      <c r="A1031" s="52" t="s">
        <v>1998</v>
      </c>
      <c r="B1031" s="52" t="s">
        <v>2349</v>
      </c>
      <c r="C1031" s="30" t="s">
        <v>2081</v>
      </c>
      <c r="D1031" s="52" t="s">
        <v>2352</v>
      </c>
      <c r="E1031" s="53">
        <v>100</v>
      </c>
      <c r="F1031" s="53">
        <v>0</v>
      </c>
      <c r="G1031" s="53">
        <v>100</v>
      </c>
    </row>
    <row r="1032" s="37" customFormat="1" customHeight="1" spans="1:7">
      <c r="A1032" s="52" t="s">
        <v>1998</v>
      </c>
      <c r="B1032" s="52" t="s">
        <v>2349</v>
      </c>
      <c r="C1032" s="50" t="s">
        <v>2091</v>
      </c>
      <c r="D1032" s="49"/>
      <c r="E1032" s="51">
        <v>100.479185</v>
      </c>
      <c r="F1032" s="51">
        <v>0</v>
      </c>
      <c r="G1032" s="51">
        <v>100.479185</v>
      </c>
    </row>
    <row r="1033" s="37" customFormat="1" customHeight="1" spans="1:7">
      <c r="A1033" s="52" t="s">
        <v>1998</v>
      </c>
      <c r="B1033" s="52" t="s">
        <v>2349</v>
      </c>
      <c r="C1033" s="30" t="s">
        <v>2092</v>
      </c>
      <c r="D1033" s="52" t="s">
        <v>2093</v>
      </c>
      <c r="E1033" s="53">
        <v>22.05</v>
      </c>
      <c r="F1033" s="53">
        <v>0</v>
      </c>
      <c r="G1033" s="53">
        <v>22.05</v>
      </c>
    </row>
    <row r="1034" s="37" customFormat="1" customHeight="1" spans="1:7">
      <c r="A1034" s="52" t="s">
        <v>1998</v>
      </c>
      <c r="B1034" s="52" t="s">
        <v>2349</v>
      </c>
      <c r="C1034" s="30" t="s">
        <v>2092</v>
      </c>
      <c r="D1034" s="52" t="s">
        <v>2126</v>
      </c>
      <c r="E1034" s="53">
        <v>36.75</v>
      </c>
      <c r="F1034" s="53">
        <v>0</v>
      </c>
      <c r="G1034" s="53">
        <v>36.75</v>
      </c>
    </row>
    <row r="1035" s="37" customFormat="1" customHeight="1" spans="1:7">
      <c r="A1035" s="52" t="s">
        <v>1998</v>
      </c>
      <c r="B1035" s="52" t="s">
        <v>2349</v>
      </c>
      <c r="C1035" s="30" t="s">
        <v>2092</v>
      </c>
      <c r="D1035" s="52" t="s">
        <v>2127</v>
      </c>
      <c r="E1035" s="53">
        <v>1.837685</v>
      </c>
      <c r="F1035" s="53">
        <v>0</v>
      </c>
      <c r="G1035" s="53">
        <v>1.837685</v>
      </c>
    </row>
    <row r="1036" s="37" customFormat="1" customHeight="1" spans="1:7">
      <c r="A1036" s="52" t="s">
        <v>1998</v>
      </c>
      <c r="B1036" s="52" t="s">
        <v>2349</v>
      </c>
      <c r="C1036" s="30" t="s">
        <v>2092</v>
      </c>
      <c r="D1036" s="52" t="s">
        <v>2094</v>
      </c>
      <c r="E1036" s="53">
        <v>1.11312</v>
      </c>
      <c r="F1036" s="53">
        <v>0</v>
      </c>
      <c r="G1036" s="53">
        <v>1.11312</v>
      </c>
    </row>
    <row r="1037" s="37" customFormat="1" customHeight="1" spans="1:7">
      <c r="A1037" s="52" t="s">
        <v>1998</v>
      </c>
      <c r="B1037" s="52" t="s">
        <v>2349</v>
      </c>
      <c r="C1037" s="30" t="s">
        <v>2092</v>
      </c>
      <c r="D1037" s="52" t="s">
        <v>2095</v>
      </c>
      <c r="E1037" s="53">
        <v>0.74208</v>
      </c>
      <c r="F1037" s="53">
        <v>0</v>
      </c>
      <c r="G1037" s="53">
        <v>0.74208</v>
      </c>
    </row>
    <row r="1038" s="37" customFormat="1" customHeight="1" spans="1:7">
      <c r="A1038" s="52" t="s">
        <v>1998</v>
      </c>
      <c r="B1038" s="52" t="s">
        <v>2349</v>
      </c>
      <c r="C1038" s="30" t="s">
        <v>2092</v>
      </c>
      <c r="D1038" s="52" t="s">
        <v>2128</v>
      </c>
      <c r="E1038" s="53">
        <v>1.225123</v>
      </c>
      <c r="F1038" s="53">
        <v>0</v>
      </c>
      <c r="G1038" s="53">
        <v>1.225123</v>
      </c>
    </row>
    <row r="1039" s="37" customFormat="1" customHeight="1" spans="1:7">
      <c r="A1039" s="52" t="s">
        <v>1998</v>
      </c>
      <c r="B1039" s="52" t="s">
        <v>2349</v>
      </c>
      <c r="C1039" s="30" t="s">
        <v>2092</v>
      </c>
      <c r="D1039" s="52" t="s">
        <v>2096</v>
      </c>
      <c r="E1039" s="53">
        <v>1.894071</v>
      </c>
      <c r="F1039" s="53">
        <v>0</v>
      </c>
      <c r="G1039" s="53">
        <v>1.894071</v>
      </c>
    </row>
    <row r="1040" s="37" customFormat="1" customHeight="1" spans="1:7">
      <c r="A1040" s="52" t="s">
        <v>1998</v>
      </c>
      <c r="B1040" s="52" t="s">
        <v>2349</v>
      </c>
      <c r="C1040" s="30" t="s">
        <v>2092</v>
      </c>
      <c r="D1040" s="52" t="s">
        <v>2097</v>
      </c>
      <c r="E1040" s="53">
        <v>1.766304</v>
      </c>
      <c r="F1040" s="53">
        <v>0</v>
      </c>
      <c r="G1040" s="53">
        <v>1.766304</v>
      </c>
    </row>
    <row r="1041" s="37" customFormat="1" customHeight="1" spans="1:7">
      <c r="A1041" s="52" t="s">
        <v>1998</v>
      </c>
      <c r="B1041" s="52" t="s">
        <v>2349</v>
      </c>
      <c r="C1041" s="30" t="s">
        <v>2092</v>
      </c>
      <c r="D1041" s="52" t="s">
        <v>2129</v>
      </c>
      <c r="E1041" s="53">
        <v>2.68002</v>
      </c>
      <c r="F1041" s="53">
        <v>0</v>
      </c>
      <c r="G1041" s="53">
        <v>2.68002</v>
      </c>
    </row>
    <row r="1042" s="37" customFormat="1" customHeight="1" spans="1:7">
      <c r="A1042" s="52" t="s">
        <v>1998</v>
      </c>
      <c r="B1042" s="52" t="s">
        <v>2349</v>
      </c>
      <c r="C1042" s="30" t="s">
        <v>2092</v>
      </c>
      <c r="D1042" s="52" t="s">
        <v>2297</v>
      </c>
      <c r="E1042" s="53">
        <v>0.996276</v>
      </c>
      <c r="F1042" s="53">
        <v>0</v>
      </c>
      <c r="G1042" s="53">
        <v>0.996276</v>
      </c>
    </row>
    <row r="1043" s="37" customFormat="1" customHeight="1" spans="1:7">
      <c r="A1043" s="52" t="s">
        <v>1998</v>
      </c>
      <c r="B1043" s="52" t="s">
        <v>2349</v>
      </c>
      <c r="C1043" s="30" t="s">
        <v>2092</v>
      </c>
      <c r="D1043" s="52" t="s">
        <v>2098</v>
      </c>
      <c r="E1043" s="53">
        <v>1.3914</v>
      </c>
      <c r="F1043" s="53">
        <v>0</v>
      </c>
      <c r="G1043" s="53">
        <v>1.3914</v>
      </c>
    </row>
    <row r="1044" s="37" customFormat="1" customHeight="1" spans="1:7">
      <c r="A1044" s="52" t="s">
        <v>1998</v>
      </c>
      <c r="B1044" s="52" t="s">
        <v>2349</v>
      </c>
      <c r="C1044" s="30" t="s">
        <v>2092</v>
      </c>
      <c r="D1044" s="52" t="s">
        <v>2130</v>
      </c>
      <c r="E1044" s="53">
        <v>2.297106</v>
      </c>
      <c r="F1044" s="53">
        <v>0</v>
      </c>
      <c r="G1044" s="53">
        <v>2.297106</v>
      </c>
    </row>
    <row r="1045" s="37" customFormat="1" customHeight="1" spans="1:7">
      <c r="A1045" s="52" t="s">
        <v>1998</v>
      </c>
      <c r="B1045" s="52" t="s">
        <v>2349</v>
      </c>
      <c r="C1045" s="30" t="s">
        <v>2092</v>
      </c>
      <c r="D1045" s="52" t="s">
        <v>2099</v>
      </c>
      <c r="E1045" s="53">
        <v>9.828</v>
      </c>
      <c r="F1045" s="53">
        <v>0</v>
      </c>
      <c r="G1045" s="53">
        <v>9.828</v>
      </c>
    </row>
    <row r="1046" s="37" customFormat="1" customHeight="1" spans="1:7">
      <c r="A1046" s="52" t="s">
        <v>1998</v>
      </c>
      <c r="B1046" s="52" t="s">
        <v>2349</v>
      </c>
      <c r="C1046" s="30" t="s">
        <v>2092</v>
      </c>
      <c r="D1046" s="52" t="s">
        <v>2100</v>
      </c>
      <c r="E1046" s="53">
        <v>2.808</v>
      </c>
      <c r="F1046" s="53">
        <v>0</v>
      </c>
      <c r="G1046" s="53">
        <v>2.808</v>
      </c>
    </row>
    <row r="1047" s="37" customFormat="1" customHeight="1" spans="1:7">
      <c r="A1047" s="52" t="s">
        <v>1998</v>
      </c>
      <c r="B1047" s="52" t="s">
        <v>2349</v>
      </c>
      <c r="C1047" s="30" t="s">
        <v>2092</v>
      </c>
      <c r="D1047" s="52" t="s">
        <v>2102</v>
      </c>
      <c r="E1047" s="53">
        <v>3.5</v>
      </c>
      <c r="F1047" s="53">
        <v>0</v>
      </c>
      <c r="G1047" s="53">
        <v>3.5</v>
      </c>
    </row>
    <row r="1048" s="37" customFormat="1" customHeight="1" spans="1:7">
      <c r="A1048" s="52" t="s">
        <v>1998</v>
      </c>
      <c r="B1048" s="52" t="s">
        <v>2349</v>
      </c>
      <c r="C1048" s="30" t="s">
        <v>2092</v>
      </c>
      <c r="D1048" s="52" t="s">
        <v>2103</v>
      </c>
      <c r="E1048" s="53">
        <v>5.75</v>
      </c>
      <c r="F1048" s="53">
        <v>0</v>
      </c>
      <c r="G1048" s="53">
        <v>5.75</v>
      </c>
    </row>
    <row r="1049" s="37" customFormat="1" customHeight="1" spans="1:7">
      <c r="A1049" s="52" t="s">
        <v>1998</v>
      </c>
      <c r="B1049" s="52" t="s">
        <v>2349</v>
      </c>
      <c r="C1049" s="30" t="s">
        <v>2092</v>
      </c>
      <c r="D1049" s="52" t="s">
        <v>2104</v>
      </c>
      <c r="E1049" s="53">
        <v>0.25</v>
      </c>
      <c r="F1049" s="53">
        <v>0</v>
      </c>
      <c r="G1049" s="53">
        <v>0.25</v>
      </c>
    </row>
    <row r="1050" s="37" customFormat="1" customHeight="1" spans="1:7">
      <c r="A1050" s="52" t="s">
        <v>1998</v>
      </c>
      <c r="B1050" s="52" t="s">
        <v>2349</v>
      </c>
      <c r="C1050" s="30" t="s">
        <v>2092</v>
      </c>
      <c r="D1050" s="52" t="s">
        <v>2105</v>
      </c>
      <c r="E1050" s="53">
        <v>3.6</v>
      </c>
      <c r="F1050" s="53">
        <v>0</v>
      </c>
      <c r="G1050" s="53">
        <v>3.6</v>
      </c>
    </row>
    <row r="1051" s="37" customFormat="1" customHeight="1" spans="1:7">
      <c r="A1051" s="52" t="s">
        <v>1998</v>
      </c>
      <c r="B1051" s="52" t="s">
        <v>2349</v>
      </c>
      <c r="C1051" s="50" t="s">
        <v>2106</v>
      </c>
      <c r="D1051" s="49"/>
      <c r="E1051" s="51">
        <v>640.774032</v>
      </c>
      <c r="F1051" s="51">
        <v>0</v>
      </c>
      <c r="G1051" s="51">
        <v>640.774032</v>
      </c>
    </row>
    <row r="1052" s="37" customFormat="1" customHeight="1" spans="1:7">
      <c r="A1052" s="52" t="s">
        <v>1998</v>
      </c>
      <c r="B1052" s="52" t="s">
        <v>2349</v>
      </c>
      <c r="C1052" s="30" t="s">
        <v>2107</v>
      </c>
      <c r="D1052" s="52" t="s">
        <v>2108</v>
      </c>
      <c r="E1052" s="53">
        <v>58.8768</v>
      </c>
      <c r="F1052" s="53">
        <v>0</v>
      </c>
      <c r="G1052" s="53">
        <v>58.8768</v>
      </c>
    </row>
    <row r="1053" s="37" customFormat="1" customHeight="1" spans="1:7">
      <c r="A1053" s="52" t="s">
        <v>1998</v>
      </c>
      <c r="B1053" s="52" t="s">
        <v>2349</v>
      </c>
      <c r="C1053" s="30" t="s">
        <v>2107</v>
      </c>
      <c r="D1053" s="52" t="s">
        <v>2131</v>
      </c>
      <c r="E1053" s="53">
        <v>89.334</v>
      </c>
      <c r="F1053" s="53">
        <v>0</v>
      </c>
      <c r="G1053" s="53">
        <v>89.334</v>
      </c>
    </row>
    <row r="1054" s="37" customFormat="1" customHeight="1" spans="1:7">
      <c r="A1054" s="52" t="s">
        <v>1998</v>
      </c>
      <c r="B1054" s="52" t="s">
        <v>2349</v>
      </c>
      <c r="C1054" s="30" t="s">
        <v>2107</v>
      </c>
      <c r="D1054" s="52" t="s">
        <v>2109</v>
      </c>
      <c r="E1054" s="53">
        <v>33.8832</v>
      </c>
      <c r="F1054" s="53">
        <v>0</v>
      </c>
      <c r="G1054" s="53">
        <v>33.8832</v>
      </c>
    </row>
    <row r="1055" s="37" customFormat="1" customHeight="1" spans="1:7">
      <c r="A1055" s="52" t="s">
        <v>1998</v>
      </c>
      <c r="B1055" s="52" t="s">
        <v>2349</v>
      </c>
      <c r="C1055" s="30" t="s">
        <v>2107</v>
      </c>
      <c r="D1055" s="52" t="s">
        <v>2132</v>
      </c>
      <c r="E1055" s="53">
        <v>2.4324</v>
      </c>
      <c r="F1055" s="53">
        <v>0</v>
      </c>
      <c r="G1055" s="53">
        <v>2.4324</v>
      </c>
    </row>
    <row r="1056" s="37" customFormat="1" customHeight="1" spans="1:7">
      <c r="A1056" s="52" t="s">
        <v>1998</v>
      </c>
      <c r="B1056" s="52" t="s">
        <v>2349</v>
      </c>
      <c r="C1056" s="30" t="s">
        <v>2107</v>
      </c>
      <c r="D1056" s="52" t="s">
        <v>2111</v>
      </c>
      <c r="E1056" s="53">
        <v>4.9064</v>
      </c>
      <c r="F1056" s="53">
        <v>0</v>
      </c>
      <c r="G1056" s="53">
        <v>4.9064</v>
      </c>
    </row>
    <row r="1057" s="37" customFormat="1" customHeight="1" spans="1:7">
      <c r="A1057" s="52" t="s">
        <v>1998</v>
      </c>
      <c r="B1057" s="52" t="s">
        <v>2349</v>
      </c>
      <c r="C1057" s="30" t="s">
        <v>2107</v>
      </c>
      <c r="D1057" s="52" t="s">
        <v>2112</v>
      </c>
      <c r="E1057" s="53">
        <v>14.054908</v>
      </c>
      <c r="F1057" s="53">
        <v>0</v>
      </c>
      <c r="G1057" s="53">
        <v>14.054908</v>
      </c>
    </row>
    <row r="1058" s="37" customFormat="1" customHeight="1" spans="1:7">
      <c r="A1058" s="52" t="s">
        <v>1998</v>
      </c>
      <c r="B1058" s="52" t="s">
        <v>2349</v>
      </c>
      <c r="C1058" s="30" t="s">
        <v>2107</v>
      </c>
      <c r="D1058" s="52" t="s">
        <v>2134</v>
      </c>
      <c r="E1058" s="53">
        <v>43.032</v>
      </c>
      <c r="F1058" s="53">
        <v>0</v>
      </c>
      <c r="G1058" s="53">
        <v>43.032</v>
      </c>
    </row>
    <row r="1059" s="37" customFormat="1" customHeight="1" spans="1:7">
      <c r="A1059" s="52" t="s">
        <v>1998</v>
      </c>
      <c r="B1059" s="52" t="s">
        <v>2349</v>
      </c>
      <c r="C1059" s="30" t="s">
        <v>2107</v>
      </c>
      <c r="D1059" s="52" t="s">
        <v>2135</v>
      </c>
      <c r="E1059" s="53">
        <v>72.1044</v>
      </c>
      <c r="F1059" s="53">
        <v>0</v>
      </c>
      <c r="G1059" s="53">
        <v>72.1044</v>
      </c>
    </row>
    <row r="1060" s="37" customFormat="1" customHeight="1" spans="1:7">
      <c r="A1060" s="52" t="s">
        <v>1998</v>
      </c>
      <c r="B1060" s="52" t="s">
        <v>2349</v>
      </c>
      <c r="C1060" s="30" t="s">
        <v>2107</v>
      </c>
      <c r="D1060" s="52" t="s">
        <v>2136</v>
      </c>
      <c r="E1060" s="53">
        <v>18.342</v>
      </c>
      <c r="F1060" s="53">
        <v>0</v>
      </c>
      <c r="G1060" s="53">
        <v>18.342</v>
      </c>
    </row>
    <row r="1061" s="37" customFormat="1" customHeight="1" spans="1:7">
      <c r="A1061" s="52" t="s">
        <v>1998</v>
      </c>
      <c r="B1061" s="52" t="s">
        <v>2349</v>
      </c>
      <c r="C1061" s="30" t="s">
        <v>2107</v>
      </c>
      <c r="D1061" s="52" t="s">
        <v>2137</v>
      </c>
      <c r="E1061" s="53">
        <v>36.039168</v>
      </c>
      <c r="F1061" s="53">
        <v>0</v>
      </c>
      <c r="G1061" s="53">
        <v>36.039168</v>
      </c>
    </row>
    <row r="1062" s="37" customFormat="1" customHeight="1" spans="1:7">
      <c r="A1062" s="52" t="s">
        <v>1998</v>
      </c>
      <c r="B1062" s="52" t="s">
        <v>2349</v>
      </c>
      <c r="C1062" s="30" t="s">
        <v>2107</v>
      </c>
      <c r="D1062" s="52" t="s">
        <v>2113</v>
      </c>
      <c r="E1062" s="53">
        <v>11.835712</v>
      </c>
      <c r="F1062" s="53">
        <v>0</v>
      </c>
      <c r="G1062" s="53">
        <v>11.835712</v>
      </c>
    </row>
    <row r="1063" s="37" customFormat="1" customHeight="1" spans="1:7">
      <c r="A1063" s="52" t="s">
        <v>1998</v>
      </c>
      <c r="B1063" s="52" t="s">
        <v>2349</v>
      </c>
      <c r="C1063" s="30" t="s">
        <v>2107</v>
      </c>
      <c r="D1063" s="52" t="s">
        <v>2138</v>
      </c>
      <c r="E1063" s="53">
        <v>14.548338</v>
      </c>
      <c r="F1063" s="53">
        <v>0</v>
      </c>
      <c r="G1063" s="53">
        <v>14.548338</v>
      </c>
    </row>
    <row r="1064" s="37" customFormat="1" customHeight="1" spans="1:7">
      <c r="A1064" s="52" t="s">
        <v>1998</v>
      </c>
      <c r="B1064" s="52" t="s">
        <v>2349</v>
      </c>
      <c r="C1064" s="30" t="s">
        <v>2107</v>
      </c>
      <c r="D1064" s="52" t="s">
        <v>2114</v>
      </c>
      <c r="E1064" s="53">
        <v>0.292999</v>
      </c>
      <c r="F1064" s="53">
        <v>0</v>
      </c>
      <c r="G1064" s="53">
        <v>0.292999</v>
      </c>
    </row>
    <row r="1065" s="37" customFormat="1" customHeight="1" spans="1:7">
      <c r="A1065" s="52" t="s">
        <v>1998</v>
      </c>
      <c r="B1065" s="52" t="s">
        <v>2349</v>
      </c>
      <c r="C1065" s="30" t="s">
        <v>2107</v>
      </c>
      <c r="D1065" s="52" t="s">
        <v>2139</v>
      </c>
      <c r="E1065" s="53">
        <v>0.459421</v>
      </c>
      <c r="F1065" s="53">
        <v>0</v>
      </c>
      <c r="G1065" s="53">
        <v>0.459421</v>
      </c>
    </row>
    <row r="1066" s="37" customFormat="1" customHeight="1" spans="1:7">
      <c r="A1066" s="52" t="s">
        <v>1998</v>
      </c>
      <c r="B1066" s="52" t="s">
        <v>2349</v>
      </c>
      <c r="C1066" s="30" t="s">
        <v>2107</v>
      </c>
      <c r="D1066" s="52" t="s">
        <v>2115</v>
      </c>
      <c r="E1066" s="53">
        <v>0.488332</v>
      </c>
      <c r="F1066" s="53">
        <v>0</v>
      </c>
      <c r="G1066" s="53">
        <v>0.488332</v>
      </c>
    </row>
    <row r="1067" s="37" customFormat="1" customHeight="1" spans="1:7">
      <c r="A1067" s="52" t="s">
        <v>1998</v>
      </c>
      <c r="B1067" s="52" t="s">
        <v>2349</v>
      </c>
      <c r="C1067" s="30" t="s">
        <v>2107</v>
      </c>
      <c r="D1067" s="52" t="s">
        <v>2140</v>
      </c>
      <c r="E1067" s="53">
        <v>0.765702</v>
      </c>
      <c r="F1067" s="53">
        <v>0</v>
      </c>
      <c r="G1067" s="53">
        <v>0.765702</v>
      </c>
    </row>
    <row r="1068" s="37" customFormat="1" customHeight="1" spans="1:7">
      <c r="A1068" s="52" t="s">
        <v>1998</v>
      </c>
      <c r="B1068" s="52" t="s">
        <v>2349</v>
      </c>
      <c r="C1068" s="30" t="s">
        <v>2107</v>
      </c>
      <c r="D1068" s="52" t="s">
        <v>2141</v>
      </c>
      <c r="E1068" s="53">
        <v>18.376848</v>
      </c>
      <c r="F1068" s="53">
        <v>0</v>
      </c>
      <c r="G1068" s="53">
        <v>18.376848</v>
      </c>
    </row>
    <row r="1069" s="37" customFormat="1" customHeight="1" spans="1:7">
      <c r="A1069" s="52" t="s">
        <v>1998</v>
      </c>
      <c r="B1069" s="52" t="s">
        <v>2349</v>
      </c>
      <c r="C1069" s="30" t="s">
        <v>2107</v>
      </c>
      <c r="D1069" s="52" t="s">
        <v>2116</v>
      </c>
      <c r="E1069" s="53">
        <v>3</v>
      </c>
      <c r="F1069" s="53">
        <v>0</v>
      </c>
      <c r="G1069" s="53">
        <v>3</v>
      </c>
    </row>
    <row r="1070" s="37" customFormat="1" customHeight="1" spans="1:7">
      <c r="A1070" s="52" t="s">
        <v>1998</v>
      </c>
      <c r="B1070" s="52" t="s">
        <v>2349</v>
      </c>
      <c r="C1070" s="30" t="s">
        <v>2107</v>
      </c>
      <c r="D1070" s="52" t="s">
        <v>2298</v>
      </c>
      <c r="E1070" s="53">
        <v>1.6</v>
      </c>
      <c r="F1070" s="53">
        <v>0</v>
      </c>
      <c r="G1070" s="53">
        <v>1.6</v>
      </c>
    </row>
    <row r="1071" s="37" customFormat="1" customHeight="1" spans="1:7">
      <c r="A1071" s="52" t="s">
        <v>1998</v>
      </c>
      <c r="B1071" s="52" t="s">
        <v>2349</v>
      </c>
      <c r="C1071" s="30" t="s">
        <v>2107</v>
      </c>
      <c r="D1071" s="52" t="s">
        <v>2142</v>
      </c>
      <c r="E1071" s="53">
        <v>18.019584</v>
      </c>
      <c r="F1071" s="53">
        <v>0</v>
      </c>
      <c r="G1071" s="53">
        <v>18.019584</v>
      </c>
    </row>
    <row r="1072" s="37" customFormat="1" customHeight="1" spans="1:7">
      <c r="A1072" s="52" t="s">
        <v>1998</v>
      </c>
      <c r="B1072" s="52" t="s">
        <v>2349</v>
      </c>
      <c r="C1072" s="30" t="s">
        <v>2107</v>
      </c>
      <c r="D1072" s="52" t="s">
        <v>2117</v>
      </c>
      <c r="E1072" s="53">
        <v>23.671424</v>
      </c>
      <c r="F1072" s="53">
        <v>0</v>
      </c>
      <c r="G1072" s="53">
        <v>23.671424</v>
      </c>
    </row>
    <row r="1073" s="37" customFormat="1" customHeight="1" spans="1:7">
      <c r="A1073" s="52" t="s">
        <v>1998</v>
      </c>
      <c r="B1073" s="52" t="s">
        <v>2349</v>
      </c>
      <c r="C1073" s="30" t="s">
        <v>2107</v>
      </c>
      <c r="D1073" s="52" t="s">
        <v>2118</v>
      </c>
      <c r="E1073" s="53">
        <v>20.105016</v>
      </c>
      <c r="F1073" s="53">
        <v>0</v>
      </c>
      <c r="G1073" s="53">
        <v>20.105016</v>
      </c>
    </row>
    <row r="1074" s="37" customFormat="1" customHeight="1" spans="1:7">
      <c r="A1074" s="52" t="s">
        <v>1998</v>
      </c>
      <c r="B1074" s="52" t="s">
        <v>2349</v>
      </c>
      <c r="C1074" s="30" t="s">
        <v>2107</v>
      </c>
      <c r="D1074" s="52" t="s">
        <v>2120</v>
      </c>
      <c r="E1074" s="53">
        <v>35.11</v>
      </c>
      <c r="F1074" s="53">
        <v>0</v>
      </c>
      <c r="G1074" s="53">
        <v>35.11</v>
      </c>
    </row>
    <row r="1075" s="37" customFormat="1" customHeight="1" spans="1:7">
      <c r="A1075" s="52" t="s">
        <v>1998</v>
      </c>
      <c r="B1075" s="52" t="s">
        <v>2349</v>
      </c>
      <c r="C1075" s="30" t="s">
        <v>2107</v>
      </c>
      <c r="D1075" s="52" t="s">
        <v>2299</v>
      </c>
      <c r="E1075" s="53">
        <v>18.4</v>
      </c>
      <c r="F1075" s="53">
        <v>0</v>
      </c>
      <c r="G1075" s="53">
        <v>18.4</v>
      </c>
    </row>
    <row r="1076" s="37" customFormat="1" customHeight="1" spans="1:7">
      <c r="A1076" s="52" t="s">
        <v>1998</v>
      </c>
      <c r="B1076" s="52" t="s">
        <v>2349</v>
      </c>
      <c r="C1076" s="30" t="s">
        <v>2107</v>
      </c>
      <c r="D1076" s="52" t="s">
        <v>2143</v>
      </c>
      <c r="E1076" s="53">
        <v>26.0331</v>
      </c>
      <c r="F1076" s="53">
        <v>0</v>
      </c>
      <c r="G1076" s="53">
        <v>26.0331</v>
      </c>
    </row>
    <row r="1077" s="37" customFormat="1" customHeight="1" spans="1:7">
      <c r="A1077" s="52" t="s">
        <v>1998</v>
      </c>
      <c r="B1077" s="52" t="s">
        <v>2349</v>
      </c>
      <c r="C1077" s="30" t="s">
        <v>2107</v>
      </c>
      <c r="D1077" s="52" t="s">
        <v>2121</v>
      </c>
      <c r="E1077" s="53">
        <v>1.44</v>
      </c>
      <c r="F1077" s="53">
        <v>0</v>
      </c>
      <c r="G1077" s="53">
        <v>1.44</v>
      </c>
    </row>
    <row r="1078" s="37" customFormat="1" customHeight="1" spans="1:7">
      <c r="A1078" s="52" t="s">
        <v>1998</v>
      </c>
      <c r="B1078" s="52" t="s">
        <v>2349</v>
      </c>
      <c r="C1078" s="30" t="s">
        <v>2107</v>
      </c>
      <c r="D1078" s="52" t="s">
        <v>2144</v>
      </c>
      <c r="E1078" s="53">
        <v>2.4</v>
      </c>
      <c r="F1078" s="53">
        <v>0</v>
      </c>
      <c r="G1078" s="53">
        <v>2.4</v>
      </c>
    </row>
    <row r="1079" s="37" customFormat="1" customHeight="1" spans="1:7">
      <c r="A1079" s="52" t="s">
        <v>1998</v>
      </c>
      <c r="B1079" s="52" t="s">
        <v>2349</v>
      </c>
      <c r="C1079" s="30" t="s">
        <v>2107</v>
      </c>
      <c r="D1079" s="52" t="s">
        <v>2122</v>
      </c>
      <c r="E1079" s="53">
        <v>50.28</v>
      </c>
      <c r="F1079" s="53">
        <v>0</v>
      </c>
      <c r="G1079" s="53">
        <v>50.28</v>
      </c>
    </row>
    <row r="1080" s="37" customFormat="1" customHeight="1" spans="1:7">
      <c r="A1080" s="52" t="s">
        <v>1998</v>
      </c>
      <c r="B1080" s="52" t="s">
        <v>2349</v>
      </c>
      <c r="C1080" s="30" t="s">
        <v>2107</v>
      </c>
      <c r="D1080" s="52" t="s">
        <v>2123</v>
      </c>
      <c r="E1080" s="53">
        <v>19.5954</v>
      </c>
      <c r="F1080" s="53">
        <v>0</v>
      </c>
      <c r="G1080" s="53">
        <v>19.5954</v>
      </c>
    </row>
    <row r="1081" s="37" customFormat="1" customHeight="1" spans="1:7">
      <c r="A1081" s="52" t="s">
        <v>1998</v>
      </c>
      <c r="B1081" s="52" t="s">
        <v>2349</v>
      </c>
      <c r="C1081" s="30" t="s">
        <v>2107</v>
      </c>
      <c r="D1081" s="52" t="s">
        <v>2145</v>
      </c>
      <c r="E1081" s="53">
        <v>1.34688</v>
      </c>
      <c r="F1081" s="53">
        <v>0</v>
      </c>
      <c r="G1081" s="53">
        <v>1.34688</v>
      </c>
    </row>
    <row r="1082" s="37" customFormat="1" customHeight="1" spans="1:7">
      <c r="A1082" s="49" t="s">
        <v>2353</v>
      </c>
      <c r="B1082" s="49"/>
      <c r="C1082" s="50"/>
      <c r="D1082" s="49"/>
      <c r="E1082" s="51">
        <v>1746.238516</v>
      </c>
      <c r="F1082" s="51">
        <v>0</v>
      </c>
      <c r="G1082" s="51">
        <v>1746.238516</v>
      </c>
    </row>
    <row r="1083" s="37" customFormat="1" customHeight="1" spans="1:7">
      <c r="A1083" s="52" t="s">
        <v>1999</v>
      </c>
      <c r="B1083" s="49" t="s">
        <v>2354</v>
      </c>
      <c r="C1083" s="50"/>
      <c r="D1083" s="49"/>
      <c r="E1083" s="51">
        <v>1746.238516</v>
      </c>
      <c r="F1083" s="51">
        <v>0</v>
      </c>
      <c r="G1083" s="51">
        <v>1746.238516</v>
      </c>
    </row>
    <row r="1084" s="37" customFormat="1" customHeight="1" spans="1:7">
      <c r="A1084" s="52" t="s">
        <v>1999</v>
      </c>
      <c r="B1084" s="52" t="s">
        <v>2355</v>
      </c>
      <c r="C1084" s="50" t="s">
        <v>2080</v>
      </c>
      <c r="D1084" s="49"/>
      <c r="E1084" s="51">
        <v>368.3724</v>
      </c>
      <c r="F1084" s="51">
        <v>0</v>
      </c>
      <c r="G1084" s="51">
        <v>368.3724</v>
      </c>
    </row>
    <row r="1085" s="37" customFormat="1" customHeight="1" spans="1:7">
      <c r="A1085" s="52" t="s">
        <v>1999</v>
      </c>
      <c r="B1085" s="52" t="s">
        <v>2355</v>
      </c>
      <c r="C1085" s="30" t="s">
        <v>2081</v>
      </c>
      <c r="D1085" s="52" t="s">
        <v>2356</v>
      </c>
      <c r="E1085" s="53">
        <v>40</v>
      </c>
      <c r="F1085" s="53">
        <v>0</v>
      </c>
      <c r="G1085" s="53">
        <v>40</v>
      </c>
    </row>
    <row r="1086" s="37" customFormat="1" customHeight="1" spans="1:7">
      <c r="A1086" s="52" t="s">
        <v>1999</v>
      </c>
      <c r="B1086" s="52" t="s">
        <v>2355</v>
      </c>
      <c r="C1086" s="30" t="s">
        <v>2081</v>
      </c>
      <c r="D1086" s="52" t="s">
        <v>2357</v>
      </c>
      <c r="E1086" s="53">
        <v>114.14</v>
      </c>
      <c r="F1086" s="53">
        <v>0</v>
      </c>
      <c r="G1086" s="53">
        <v>114.14</v>
      </c>
    </row>
    <row r="1087" s="37" customFormat="1" customHeight="1" spans="1:7">
      <c r="A1087" s="52" t="s">
        <v>1999</v>
      </c>
      <c r="B1087" s="52" t="s">
        <v>2355</v>
      </c>
      <c r="C1087" s="30" t="s">
        <v>2081</v>
      </c>
      <c r="D1087" s="52" t="s">
        <v>2358</v>
      </c>
      <c r="E1087" s="53">
        <v>24</v>
      </c>
      <c r="F1087" s="53">
        <v>0</v>
      </c>
      <c r="G1087" s="53">
        <v>24</v>
      </c>
    </row>
    <row r="1088" s="37" customFormat="1" customHeight="1" spans="1:7">
      <c r="A1088" s="52" t="s">
        <v>1999</v>
      </c>
      <c r="B1088" s="52" t="s">
        <v>2355</v>
      </c>
      <c r="C1088" s="30" t="s">
        <v>2081</v>
      </c>
      <c r="D1088" s="52" t="s">
        <v>2359</v>
      </c>
      <c r="E1088" s="53">
        <v>18</v>
      </c>
      <c r="F1088" s="53">
        <v>0</v>
      </c>
      <c r="G1088" s="53">
        <v>18</v>
      </c>
    </row>
    <row r="1089" s="37" customFormat="1" customHeight="1" spans="1:7">
      <c r="A1089" s="52" t="s">
        <v>1999</v>
      </c>
      <c r="B1089" s="52" t="s">
        <v>2355</v>
      </c>
      <c r="C1089" s="30" t="s">
        <v>2081</v>
      </c>
      <c r="D1089" s="52" t="s">
        <v>2360</v>
      </c>
      <c r="E1089" s="53">
        <v>4</v>
      </c>
      <c r="F1089" s="53">
        <v>0</v>
      </c>
      <c r="G1089" s="53">
        <v>4</v>
      </c>
    </row>
    <row r="1090" s="37" customFormat="1" customHeight="1" spans="1:7">
      <c r="A1090" s="52" t="s">
        <v>1999</v>
      </c>
      <c r="B1090" s="52" t="s">
        <v>2355</v>
      </c>
      <c r="C1090" s="30" t="s">
        <v>2081</v>
      </c>
      <c r="D1090" s="52" t="s">
        <v>2361</v>
      </c>
      <c r="E1090" s="53">
        <v>75.6804</v>
      </c>
      <c r="F1090" s="53">
        <v>0</v>
      </c>
      <c r="G1090" s="53">
        <v>75.6804</v>
      </c>
    </row>
    <row r="1091" s="36" customFormat="1" customHeight="1" spans="1:7">
      <c r="A1091" s="52" t="s">
        <v>1999</v>
      </c>
      <c r="B1091" s="52" t="s">
        <v>2355</v>
      </c>
      <c r="C1091" s="30" t="s">
        <v>2081</v>
      </c>
      <c r="D1091" s="52" t="s">
        <v>2362</v>
      </c>
      <c r="E1091" s="53">
        <v>60</v>
      </c>
      <c r="F1091" s="53">
        <v>0</v>
      </c>
      <c r="G1091" s="53">
        <v>60</v>
      </c>
    </row>
    <row r="1092" s="37" customFormat="1" customHeight="1" spans="1:7">
      <c r="A1092" s="52" t="s">
        <v>1999</v>
      </c>
      <c r="B1092" s="52" t="s">
        <v>2355</v>
      </c>
      <c r="C1092" s="30" t="s">
        <v>2081</v>
      </c>
      <c r="D1092" s="52" t="s">
        <v>2363</v>
      </c>
      <c r="E1092" s="53">
        <v>20</v>
      </c>
      <c r="F1092" s="53">
        <v>0</v>
      </c>
      <c r="G1092" s="53">
        <v>20</v>
      </c>
    </row>
    <row r="1093" s="37" customFormat="1" customHeight="1" spans="1:7">
      <c r="A1093" s="52" t="s">
        <v>1999</v>
      </c>
      <c r="B1093" s="52" t="s">
        <v>2355</v>
      </c>
      <c r="C1093" s="30" t="s">
        <v>2081</v>
      </c>
      <c r="D1093" s="52" t="s">
        <v>2364</v>
      </c>
      <c r="E1093" s="53">
        <v>12.552</v>
      </c>
      <c r="F1093" s="53">
        <v>0</v>
      </c>
      <c r="G1093" s="53">
        <v>12.552</v>
      </c>
    </row>
    <row r="1094" s="37" customFormat="1" customHeight="1" spans="1:7">
      <c r="A1094" s="52" t="s">
        <v>1999</v>
      </c>
      <c r="B1094" s="52" t="s">
        <v>2355</v>
      </c>
      <c r="C1094" s="50" t="s">
        <v>2091</v>
      </c>
      <c r="D1094" s="49"/>
      <c r="E1094" s="51">
        <v>185.552</v>
      </c>
      <c r="F1094" s="51">
        <v>0</v>
      </c>
      <c r="G1094" s="51">
        <v>185.552</v>
      </c>
    </row>
    <row r="1095" s="37" customFormat="1" customHeight="1" spans="1:7">
      <c r="A1095" s="52" t="s">
        <v>1999</v>
      </c>
      <c r="B1095" s="52" t="s">
        <v>2355</v>
      </c>
      <c r="C1095" s="30" t="s">
        <v>2092</v>
      </c>
      <c r="D1095" s="52" t="s">
        <v>2126</v>
      </c>
      <c r="E1095" s="53">
        <v>139.65</v>
      </c>
      <c r="F1095" s="53">
        <v>0</v>
      </c>
      <c r="G1095" s="53">
        <v>139.65</v>
      </c>
    </row>
    <row r="1096" s="37" customFormat="1" customHeight="1" spans="1:7">
      <c r="A1096" s="52" t="s">
        <v>1999</v>
      </c>
      <c r="B1096" s="52" t="s">
        <v>2355</v>
      </c>
      <c r="C1096" s="30" t="s">
        <v>2092</v>
      </c>
      <c r="D1096" s="52" t="s">
        <v>2127</v>
      </c>
      <c r="E1096" s="53">
        <v>6.14795</v>
      </c>
      <c r="F1096" s="53">
        <v>0</v>
      </c>
      <c r="G1096" s="53">
        <v>6.14795</v>
      </c>
    </row>
    <row r="1097" s="37" customFormat="1" customHeight="1" spans="1:7">
      <c r="A1097" s="52" t="s">
        <v>1999</v>
      </c>
      <c r="B1097" s="52" t="s">
        <v>2355</v>
      </c>
      <c r="C1097" s="30" t="s">
        <v>2092</v>
      </c>
      <c r="D1097" s="52" t="s">
        <v>2128</v>
      </c>
      <c r="E1097" s="53">
        <v>4.098634</v>
      </c>
      <c r="F1097" s="53">
        <v>0</v>
      </c>
      <c r="G1097" s="53">
        <v>4.098634</v>
      </c>
    </row>
    <row r="1098" s="37" customFormat="1" customHeight="1" spans="1:7">
      <c r="A1098" s="52" t="s">
        <v>1999</v>
      </c>
      <c r="B1098" s="52" t="s">
        <v>2355</v>
      </c>
      <c r="C1098" s="30" t="s">
        <v>2092</v>
      </c>
      <c r="D1098" s="52" t="s">
        <v>2096</v>
      </c>
      <c r="E1098" s="53">
        <v>1.419148</v>
      </c>
      <c r="F1098" s="53">
        <v>0</v>
      </c>
      <c r="G1098" s="53">
        <v>1.419148</v>
      </c>
    </row>
    <row r="1099" s="37" customFormat="1" customHeight="1" spans="1:7">
      <c r="A1099" s="52" t="s">
        <v>1999</v>
      </c>
      <c r="B1099" s="52" t="s">
        <v>2355</v>
      </c>
      <c r="C1099" s="30" t="s">
        <v>2092</v>
      </c>
      <c r="D1099" s="52" t="s">
        <v>2129</v>
      </c>
      <c r="E1099" s="53">
        <v>8.751348</v>
      </c>
      <c r="F1099" s="53">
        <v>0</v>
      </c>
      <c r="G1099" s="53">
        <v>8.751348</v>
      </c>
    </row>
    <row r="1100" s="37" customFormat="1" customHeight="1" spans="1:7">
      <c r="A1100" s="52" t="s">
        <v>1999</v>
      </c>
      <c r="B1100" s="52" t="s">
        <v>2355</v>
      </c>
      <c r="C1100" s="30" t="s">
        <v>2092</v>
      </c>
      <c r="D1100" s="52" t="s">
        <v>2297</v>
      </c>
      <c r="E1100" s="53">
        <v>0.499982</v>
      </c>
      <c r="F1100" s="53">
        <v>0</v>
      </c>
      <c r="G1100" s="53">
        <v>0.499982</v>
      </c>
    </row>
    <row r="1101" s="37" customFormat="1" customHeight="1" spans="1:7">
      <c r="A1101" s="52" t="s">
        <v>1999</v>
      </c>
      <c r="B1101" s="52" t="s">
        <v>2355</v>
      </c>
      <c r="C1101" s="30" t="s">
        <v>2092</v>
      </c>
      <c r="D1101" s="52" t="s">
        <v>2130</v>
      </c>
      <c r="E1101" s="53">
        <v>7.684938</v>
      </c>
      <c r="F1101" s="53">
        <v>0</v>
      </c>
      <c r="G1101" s="53">
        <v>7.684938</v>
      </c>
    </row>
    <row r="1102" s="37" customFormat="1" customHeight="1" spans="1:7">
      <c r="A1102" s="52" t="s">
        <v>1999</v>
      </c>
      <c r="B1102" s="52" t="s">
        <v>2355</v>
      </c>
      <c r="C1102" s="30" t="s">
        <v>2092</v>
      </c>
      <c r="D1102" s="52" t="s">
        <v>2102</v>
      </c>
      <c r="E1102" s="53">
        <v>8.5</v>
      </c>
      <c r="F1102" s="53">
        <v>0</v>
      </c>
      <c r="G1102" s="53">
        <v>8.5</v>
      </c>
    </row>
    <row r="1103" s="37" customFormat="1" customHeight="1" spans="1:7">
      <c r="A1103" s="52" t="s">
        <v>1999</v>
      </c>
      <c r="B1103" s="52" t="s">
        <v>2355</v>
      </c>
      <c r="C1103" s="30" t="s">
        <v>2092</v>
      </c>
      <c r="D1103" s="52" t="s">
        <v>2104</v>
      </c>
      <c r="E1103" s="53">
        <v>0.25</v>
      </c>
      <c r="F1103" s="53">
        <v>0</v>
      </c>
      <c r="G1103" s="53">
        <v>0.25</v>
      </c>
    </row>
    <row r="1104" s="37" customFormat="1" customHeight="1" spans="1:7">
      <c r="A1104" s="52" t="s">
        <v>1999</v>
      </c>
      <c r="B1104" s="52" t="s">
        <v>2355</v>
      </c>
      <c r="C1104" s="30" t="s">
        <v>2092</v>
      </c>
      <c r="D1104" s="52" t="s">
        <v>2105</v>
      </c>
      <c r="E1104" s="53">
        <v>8.55</v>
      </c>
      <c r="F1104" s="53">
        <v>0</v>
      </c>
      <c r="G1104" s="53">
        <v>8.55</v>
      </c>
    </row>
    <row r="1105" s="37" customFormat="1" customHeight="1" spans="1:7">
      <c r="A1105" s="52" t="s">
        <v>1999</v>
      </c>
      <c r="B1105" s="52" t="s">
        <v>2355</v>
      </c>
      <c r="C1105" s="50" t="s">
        <v>2106</v>
      </c>
      <c r="D1105" s="49"/>
      <c r="E1105" s="51">
        <v>1192.314116</v>
      </c>
      <c r="F1105" s="51">
        <v>0</v>
      </c>
      <c r="G1105" s="51">
        <v>1192.314116</v>
      </c>
    </row>
    <row r="1106" s="37" customFormat="1" customHeight="1" spans="1:7">
      <c r="A1106" s="52" t="s">
        <v>1999</v>
      </c>
      <c r="B1106" s="52" t="s">
        <v>2355</v>
      </c>
      <c r="C1106" s="30" t="s">
        <v>2107</v>
      </c>
      <c r="D1106" s="52" t="s">
        <v>2131</v>
      </c>
      <c r="E1106" s="53">
        <v>291.7116</v>
      </c>
      <c r="F1106" s="53">
        <v>0</v>
      </c>
      <c r="G1106" s="53">
        <v>291.7116</v>
      </c>
    </row>
    <row r="1107" s="37" customFormat="1" customHeight="1" spans="1:7">
      <c r="A1107" s="52" t="s">
        <v>1999</v>
      </c>
      <c r="B1107" s="52" t="s">
        <v>2355</v>
      </c>
      <c r="C1107" s="30" t="s">
        <v>2107</v>
      </c>
      <c r="D1107" s="52" t="s">
        <v>2132</v>
      </c>
      <c r="E1107" s="53">
        <v>8.8236</v>
      </c>
      <c r="F1107" s="53">
        <v>0</v>
      </c>
      <c r="G1107" s="53">
        <v>8.8236</v>
      </c>
    </row>
    <row r="1108" s="37" customFormat="1" customHeight="1" spans="1:7">
      <c r="A1108" s="52" t="s">
        <v>1999</v>
      </c>
      <c r="B1108" s="52" t="s">
        <v>2355</v>
      </c>
      <c r="C1108" s="30" t="s">
        <v>2107</v>
      </c>
      <c r="D1108" s="52" t="s">
        <v>2134</v>
      </c>
      <c r="E1108" s="53">
        <v>148.572</v>
      </c>
      <c r="F1108" s="53">
        <v>0</v>
      </c>
      <c r="G1108" s="53">
        <v>148.572</v>
      </c>
    </row>
    <row r="1109" s="37" customFormat="1" customHeight="1" spans="1:7">
      <c r="A1109" s="52" t="s">
        <v>1999</v>
      </c>
      <c r="B1109" s="52" t="s">
        <v>2355</v>
      </c>
      <c r="C1109" s="30" t="s">
        <v>2107</v>
      </c>
      <c r="D1109" s="52" t="s">
        <v>2135</v>
      </c>
      <c r="E1109" s="53">
        <v>247.0476</v>
      </c>
      <c r="F1109" s="53">
        <v>0</v>
      </c>
      <c r="G1109" s="53">
        <v>247.0476</v>
      </c>
    </row>
    <row r="1110" s="37" customFormat="1" customHeight="1" spans="1:7">
      <c r="A1110" s="52" t="s">
        <v>1999</v>
      </c>
      <c r="B1110" s="52" t="s">
        <v>2355</v>
      </c>
      <c r="C1110" s="30" t="s">
        <v>2107</v>
      </c>
      <c r="D1110" s="52" t="s">
        <v>2136</v>
      </c>
      <c r="E1110" s="53">
        <v>63.222</v>
      </c>
      <c r="F1110" s="53">
        <v>0</v>
      </c>
      <c r="G1110" s="53">
        <v>63.222</v>
      </c>
    </row>
    <row r="1111" s="37" customFormat="1" customHeight="1" spans="1:7">
      <c r="A1111" s="52" t="s">
        <v>1999</v>
      </c>
      <c r="B1111" s="52" t="s">
        <v>2355</v>
      </c>
      <c r="C1111" s="30" t="s">
        <v>2107</v>
      </c>
      <c r="D1111" s="52" t="s">
        <v>2137</v>
      </c>
      <c r="E1111" s="53">
        <v>121.500288</v>
      </c>
      <c r="F1111" s="53">
        <v>0</v>
      </c>
      <c r="G1111" s="53">
        <v>121.500288</v>
      </c>
    </row>
    <row r="1112" s="37" customFormat="1" customHeight="1" spans="1:7">
      <c r="A1112" s="52" t="s">
        <v>1999</v>
      </c>
      <c r="B1112" s="52" t="s">
        <v>2355</v>
      </c>
      <c r="C1112" s="30" t="s">
        <v>2107</v>
      </c>
      <c r="D1112" s="52" t="s">
        <v>2138</v>
      </c>
      <c r="E1112" s="53">
        <v>48.671274</v>
      </c>
      <c r="F1112" s="53">
        <v>0</v>
      </c>
      <c r="G1112" s="53">
        <v>48.671274</v>
      </c>
    </row>
    <row r="1113" s="37" customFormat="1" customHeight="1" spans="1:7">
      <c r="A1113" s="52" t="s">
        <v>1999</v>
      </c>
      <c r="B1113" s="52" t="s">
        <v>2355</v>
      </c>
      <c r="C1113" s="30" t="s">
        <v>2107</v>
      </c>
      <c r="D1113" s="52" t="s">
        <v>2139</v>
      </c>
      <c r="E1113" s="53">
        <v>1.536988</v>
      </c>
      <c r="F1113" s="53">
        <v>0</v>
      </c>
      <c r="G1113" s="53">
        <v>1.536988</v>
      </c>
    </row>
    <row r="1114" s="37" customFormat="1" customHeight="1" spans="1:7">
      <c r="A1114" s="52" t="s">
        <v>1999</v>
      </c>
      <c r="B1114" s="52" t="s">
        <v>2355</v>
      </c>
      <c r="C1114" s="30" t="s">
        <v>2107</v>
      </c>
      <c r="D1114" s="52" t="s">
        <v>2140</v>
      </c>
      <c r="E1114" s="53">
        <v>2.561646</v>
      </c>
      <c r="F1114" s="53">
        <v>0</v>
      </c>
      <c r="G1114" s="53">
        <v>2.561646</v>
      </c>
    </row>
    <row r="1115" s="37" customFormat="1" customHeight="1" spans="1:7">
      <c r="A1115" s="52" t="s">
        <v>1999</v>
      </c>
      <c r="B1115" s="52" t="s">
        <v>2355</v>
      </c>
      <c r="C1115" s="30" t="s">
        <v>2107</v>
      </c>
      <c r="D1115" s="52" t="s">
        <v>2141</v>
      </c>
      <c r="E1115" s="53">
        <v>61.479504</v>
      </c>
      <c r="F1115" s="53">
        <v>0</v>
      </c>
      <c r="G1115" s="53">
        <v>61.479504</v>
      </c>
    </row>
    <row r="1116" s="37" customFormat="1" customHeight="1" spans="1:7">
      <c r="A1116" s="52" t="s">
        <v>1999</v>
      </c>
      <c r="B1116" s="52" t="s">
        <v>2355</v>
      </c>
      <c r="C1116" s="30" t="s">
        <v>2107</v>
      </c>
      <c r="D1116" s="52" t="s">
        <v>2116</v>
      </c>
      <c r="E1116" s="53">
        <v>1.8</v>
      </c>
      <c r="F1116" s="53">
        <v>0</v>
      </c>
      <c r="G1116" s="53">
        <v>1.8</v>
      </c>
    </row>
    <row r="1117" s="37" customFormat="1" customHeight="1" spans="1:7">
      <c r="A1117" s="52" t="s">
        <v>1999</v>
      </c>
      <c r="B1117" s="52" t="s">
        <v>2355</v>
      </c>
      <c r="C1117" s="30" t="s">
        <v>2107</v>
      </c>
      <c r="D1117" s="52" t="s">
        <v>2298</v>
      </c>
      <c r="E1117" s="53">
        <v>0.8</v>
      </c>
      <c r="F1117" s="53">
        <v>0</v>
      </c>
      <c r="G1117" s="53">
        <v>0.8</v>
      </c>
    </row>
    <row r="1118" s="37" customFormat="1" customHeight="1" spans="1:7">
      <c r="A1118" s="52" t="s">
        <v>1999</v>
      </c>
      <c r="B1118" s="52" t="s">
        <v>2355</v>
      </c>
      <c r="C1118" s="30" t="s">
        <v>2107</v>
      </c>
      <c r="D1118" s="52" t="s">
        <v>2142</v>
      </c>
      <c r="E1118" s="53">
        <v>60.750144</v>
      </c>
      <c r="F1118" s="53">
        <v>0</v>
      </c>
      <c r="G1118" s="53">
        <v>60.750144</v>
      </c>
    </row>
    <row r="1119" s="37" customFormat="1" customHeight="1" spans="1:7">
      <c r="A1119" s="52" t="s">
        <v>1999</v>
      </c>
      <c r="B1119" s="52" t="s">
        <v>2355</v>
      </c>
      <c r="C1119" s="30" t="s">
        <v>2107</v>
      </c>
      <c r="D1119" s="52" t="s">
        <v>2120</v>
      </c>
      <c r="E1119" s="53">
        <v>20.7</v>
      </c>
      <c r="F1119" s="53">
        <v>0</v>
      </c>
      <c r="G1119" s="53">
        <v>20.7</v>
      </c>
    </row>
    <row r="1120" s="37" customFormat="1" customHeight="1" spans="1:7">
      <c r="A1120" s="52" t="s">
        <v>1999</v>
      </c>
      <c r="B1120" s="52" t="s">
        <v>2355</v>
      </c>
      <c r="C1120" s="30" t="s">
        <v>2107</v>
      </c>
      <c r="D1120" s="52" t="s">
        <v>2299</v>
      </c>
      <c r="E1120" s="53">
        <v>9.2</v>
      </c>
      <c r="F1120" s="53">
        <v>0</v>
      </c>
      <c r="G1120" s="53">
        <v>9.2</v>
      </c>
    </row>
    <row r="1121" s="37" customFormat="1" customHeight="1" spans="1:7">
      <c r="A1121" s="52" t="s">
        <v>1999</v>
      </c>
      <c r="B1121" s="52" t="s">
        <v>2355</v>
      </c>
      <c r="C1121" s="30" t="s">
        <v>2107</v>
      </c>
      <c r="D1121" s="52" t="s">
        <v>2143</v>
      </c>
      <c r="E1121" s="53">
        <v>90.3264</v>
      </c>
      <c r="F1121" s="53">
        <v>0</v>
      </c>
      <c r="G1121" s="53">
        <v>90.3264</v>
      </c>
    </row>
    <row r="1122" s="37" customFormat="1" customHeight="1" spans="1:7">
      <c r="A1122" s="52" t="s">
        <v>1999</v>
      </c>
      <c r="B1122" s="52" t="s">
        <v>2355</v>
      </c>
      <c r="C1122" s="30" t="s">
        <v>2107</v>
      </c>
      <c r="D1122" s="52" t="s">
        <v>2144</v>
      </c>
      <c r="E1122" s="53">
        <v>9.12</v>
      </c>
      <c r="F1122" s="53">
        <v>0</v>
      </c>
      <c r="G1122" s="53">
        <v>9.12</v>
      </c>
    </row>
    <row r="1123" s="37" customFormat="1" customHeight="1" spans="1:7">
      <c r="A1123" s="52" t="s">
        <v>1999</v>
      </c>
      <c r="B1123" s="52" t="s">
        <v>2355</v>
      </c>
      <c r="C1123" s="30" t="s">
        <v>2107</v>
      </c>
      <c r="D1123" s="52" t="s">
        <v>2145</v>
      </c>
      <c r="E1123" s="53">
        <v>4.491072</v>
      </c>
      <c r="F1123" s="53">
        <v>0</v>
      </c>
      <c r="G1123" s="53">
        <v>4.491072</v>
      </c>
    </row>
    <row r="1124" s="37" customFormat="1" customHeight="1" spans="1:7">
      <c r="A1124" s="49" t="s">
        <v>2365</v>
      </c>
      <c r="B1124" s="49"/>
      <c r="C1124" s="50"/>
      <c r="D1124" s="49"/>
      <c r="E1124" s="51">
        <v>847.700348</v>
      </c>
      <c r="F1124" s="51">
        <v>0</v>
      </c>
      <c r="G1124" s="51">
        <v>847.700348</v>
      </c>
    </row>
    <row r="1125" s="37" customFormat="1" customHeight="1" spans="1:7">
      <c r="A1125" s="52" t="s">
        <v>2000</v>
      </c>
      <c r="B1125" s="49" t="s">
        <v>2366</v>
      </c>
      <c r="C1125" s="50"/>
      <c r="D1125" s="49"/>
      <c r="E1125" s="51">
        <v>847.700348</v>
      </c>
      <c r="F1125" s="51">
        <v>0</v>
      </c>
      <c r="G1125" s="51">
        <v>847.700348</v>
      </c>
    </row>
    <row r="1126" s="37" customFormat="1" customHeight="1" spans="1:7">
      <c r="A1126" s="52" t="s">
        <v>2000</v>
      </c>
      <c r="B1126" s="52" t="s">
        <v>2367</v>
      </c>
      <c r="C1126" s="50" t="s">
        <v>2080</v>
      </c>
      <c r="D1126" s="49"/>
      <c r="E1126" s="51">
        <v>180.797332</v>
      </c>
      <c r="F1126" s="51">
        <v>0</v>
      </c>
      <c r="G1126" s="51">
        <v>180.797332</v>
      </c>
    </row>
    <row r="1127" s="37" customFormat="1" customHeight="1" spans="1:7">
      <c r="A1127" s="52" t="s">
        <v>2000</v>
      </c>
      <c r="B1127" s="52" t="s">
        <v>2367</v>
      </c>
      <c r="C1127" s="30" t="s">
        <v>2081</v>
      </c>
      <c r="D1127" s="52" t="s">
        <v>2368</v>
      </c>
      <c r="E1127" s="53">
        <v>3</v>
      </c>
      <c r="F1127" s="53">
        <v>0</v>
      </c>
      <c r="G1127" s="53">
        <v>3</v>
      </c>
    </row>
    <row r="1128" s="37" customFormat="1" customHeight="1" spans="1:7">
      <c r="A1128" s="52" t="s">
        <v>2000</v>
      </c>
      <c r="B1128" s="52" t="s">
        <v>2367</v>
      </c>
      <c r="C1128" s="30" t="s">
        <v>2081</v>
      </c>
      <c r="D1128" s="52" t="s">
        <v>2369</v>
      </c>
      <c r="E1128" s="53">
        <v>5.8</v>
      </c>
      <c r="F1128" s="53">
        <v>0</v>
      </c>
      <c r="G1128" s="53">
        <v>5.8</v>
      </c>
    </row>
    <row r="1129" s="37" customFormat="1" customHeight="1" spans="1:7">
      <c r="A1129" s="52" t="s">
        <v>2000</v>
      </c>
      <c r="B1129" s="52" t="s">
        <v>2367</v>
      </c>
      <c r="C1129" s="30" t="s">
        <v>2081</v>
      </c>
      <c r="D1129" s="52" t="s">
        <v>2370</v>
      </c>
      <c r="E1129" s="53">
        <v>146.997332</v>
      </c>
      <c r="F1129" s="53">
        <v>0</v>
      </c>
      <c r="G1129" s="53">
        <v>146.997332</v>
      </c>
    </row>
    <row r="1130" s="37" customFormat="1" customHeight="1" spans="1:7">
      <c r="A1130" s="52" t="s">
        <v>2000</v>
      </c>
      <c r="B1130" s="52" t="s">
        <v>2367</v>
      </c>
      <c r="C1130" s="30" t="s">
        <v>2081</v>
      </c>
      <c r="D1130" s="52" t="s">
        <v>2371</v>
      </c>
      <c r="E1130" s="53">
        <v>15</v>
      </c>
      <c r="F1130" s="53">
        <v>0</v>
      </c>
      <c r="G1130" s="53">
        <v>15</v>
      </c>
    </row>
    <row r="1131" s="37" customFormat="1" customHeight="1" spans="1:7">
      <c r="A1131" s="52" t="s">
        <v>2000</v>
      </c>
      <c r="B1131" s="52" t="s">
        <v>2367</v>
      </c>
      <c r="C1131" s="30" t="s">
        <v>2081</v>
      </c>
      <c r="D1131" s="52" t="s">
        <v>2372</v>
      </c>
      <c r="E1131" s="53">
        <v>10</v>
      </c>
      <c r="F1131" s="53">
        <v>0</v>
      </c>
      <c r="G1131" s="53">
        <v>10</v>
      </c>
    </row>
    <row r="1132" s="37" customFormat="1" customHeight="1" spans="1:7">
      <c r="A1132" s="52" t="s">
        <v>2000</v>
      </c>
      <c r="B1132" s="52" t="s">
        <v>2367</v>
      </c>
      <c r="C1132" s="50" t="s">
        <v>2091</v>
      </c>
      <c r="D1132" s="49"/>
      <c r="E1132" s="51">
        <v>104.289525</v>
      </c>
      <c r="F1132" s="51">
        <v>0</v>
      </c>
      <c r="G1132" s="51">
        <v>104.289525</v>
      </c>
    </row>
    <row r="1133" s="37" customFormat="1" customHeight="1" spans="1:7">
      <c r="A1133" s="52" t="s">
        <v>2000</v>
      </c>
      <c r="B1133" s="52" t="s">
        <v>2367</v>
      </c>
      <c r="C1133" s="30" t="s">
        <v>2092</v>
      </c>
      <c r="D1133" s="52" t="s">
        <v>2093</v>
      </c>
      <c r="E1133" s="53">
        <v>51.45</v>
      </c>
      <c r="F1133" s="53">
        <v>0</v>
      </c>
      <c r="G1133" s="53">
        <v>51.45</v>
      </c>
    </row>
    <row r="1134" s="37" customFormat="1" customHeight="1" spans="1:7">
      <c r="A1134" s="52" t="s">
        <v>2000</v>
      </c>
      <c r="B1134" s="52" t="s">
        <v>2367</v>
      </c>
      <c r="C1134" s="30" t="s">
        <v>2092</v>
      </c>
      <c r="D1134" s="52" t="s">
        <v>2094</v>
      </c>
      <c r="E1134" s="53">
        <v>2.286806</v>
      </c>
      <c r="F1134" s="53">
        <v>0</v>
      </c>
      <c r="G1134" s="53">
        <v>2.286806</v>
      </c>
    </row>
    <row r="1135" s="37" customFormat="1" customHeight="1" spans="1:7">
      <c r="A1135" s="52" t="s">
        <v>2000</v>
      </c>
      <c r="B1135" s="52" t="s">
        <v>2367</v>
      </c>
      <c r="C1135" s="30" t="s">
        <v>2092</v>
      </c>
      <c r="D1135" s="52" t="s">
        <v>2095</v>
      </c>
      <c r="E1135" s="53">
        <v>1.524538</v>
      </c>
      <c r="F1135" s="53">
        <v>0</v>
      </c>
      <c r="G1135" s="53">
        <v>1.524538</v>
      </c>
    </row>
    <row r="1136" s="37" customFormat="1" customHeight="1" spans="1:7">
      <c r="A1136" s="52" t="s">
        <v>2000</v>
      </c>
      <c r="B1136" s="52" t="s">
        <v>2367</v>
      </c>
      <c r="C1136" s="30" t="s">
        <v>2092</v>
      </c>
      <c r="D1136" s="52" t="s">
        <v>2096</v>
      </c>
      <c r="E1136" s="53">
        <v>3.473661</v>
      </c>
      <c r="F1136" s="53">
        <v>0</v>
      </c>
      <c r="G1136" s="53">
        <v>3.473661</v>
      </c>
    </row>
    <row r="1137" s="37" customFormat="1" customHeight="1" spans="1:7">
      <c r="A1137" s="52" t="s">
        <v>2000</v>
      </c>
      <c r="B1137" s="52" t="s">
        <v>2367</v>
      </c>
      <c r="C1137" s="30" t="s">
        <v>2092</v>
      </c>
      <c r="D1137" s="52" t="s">
        <v>2097</v>
      </c>
      <c r="E1137" s="53">
        <v>3.498012</v>
      </c>
      <c r="F1137" s="53">
        <v>0</v>
      </c>
      <c r="G1137" s="53">
        <v>3.498012</v>
      </c>
    </row>
    <row r="1138" s="37" customFormat="1" customHeight="1" spans="1:7">
      <c r="A1138" s="52" t="s">
        <v>2000</v>
      </c>
      <c r="B1138" s="52" t="s">
        <v>2367</v>
      </c>
      <c r="C1138" s="30" t="s">
        <v>2092</v>
      </c>
      <c r="D1138" s="52" t="s">
        <v>2098</v>
      </c>
      <c r="E1138" s="53">
        <v>2.858508</v>
      </c>
      <c r="F1138" s="53">
        <v>0</v>
      </c>
      <c r="G1138" s="53">
        <v>2.858508</v>
      </c>
    </row>
    <row r="1139" s="37" customFormat="1" customHeight="1" spans="1:7">
      <c r="A1139" s="52" t="s">
        <v>2000</v>
      </c>
      <c r="B1139" s="52" t="s">
        <v>2367</v>
      </c>
      <c r="C1139" s="30" t="s">
        <v>2092</v>
      </c>
      <c r="D1139" s="52" t="s">
        <v>2099</v>
      </c>
      <c r="E1139" s="53">
        <v>19.296</v>
      </c>
      <c r="F1139" s="53">
        <v>0</v>
      </c>
      <c r="G1139" s="53">
        <v>19.296</v>
      </c>
    </row>
    <row r="1140" s="37" customFormat="1" customHeight="1" spans="1:7">
      <c r="A1140" s="52" t="s">
        <v>2000</v>
      </c>
      <c r="B1140" s="52" t="s">
        <v>2367</v>
      </c>
      <c r="C1140" s="30" t="s">
        <v>2092</v>
      </c>
      <c r="D1140" s="52" t="s">
        <v>2100</v>
      </c>
      <c r="E1140" s="53">
        <v>6.552</v>
      </c>
      <c r="F1140" s="53">
        <v>0</v>
      </c>
      <c r="G1140" s="53">
        <v>6.552</v>
      </c>
    </row>
    <row r="1141" s="37" customFormat="1" customHeight="1" spans="1:7">
      <c r="A1141" s="52" t="s">
        <v>2000</v>
      </c>
      <c r="B1141" s="52" t="s">
        <v>2367</v>
      </c>
      <c r="C1141" s="30" t="s">
        <v>2092</v>
      </c>
      <c r="D1141" s="52" t="s">
        <v>2102</v>
      </c>
      <c r="E1141" s="53">
        <v>3.5</v>
      </c>
      <c r="F1141" s="53">
        <v>0</v>
      </c>
      <c r="G1141" s="53">
        <v>3.5</v>
      </c>
    </row>
    <row r="1142" s="37" customFormat="1" customHeight="1" spans="1:7">
      <c r="A1142" s="52" t="s">
        <v>2000</v>
      </c>
      <c r="B1142" s="52" t="s">
        <v>2367</v>
      </c>
      <c r="C1142" s="30" t="s">
        <v>2092</v>
      </c>
      <c r="D1142" s="52" t="s">
        <v>2103</v>
      </c>
      <c r="E1142" s="53">
        <v>5.75</v>
      </c>
      <c r="F1142" s="53">
        <v>0</v>
      </c>
      <c r="G1142" s="53">
        <v>5.75</v>
      </c>
    </row>
    <row r="1143" s="37" customFormat="1" customHeight="1" spans="1:7">
      <c r="A1143" s="52" t="s">
        <v>2000</v>
      </c>
      <c r="B1143" s="52" t="s">
        <v>2367</v>
      </c>
      <c r="C1143" s="30" t="s">
        <v>2092</v>
      </c>
      <c r="D1143" s="52" t="s">
        <v>2104</v>
      </c>
      <c r="E1143" s="53">
        <v>0.95</v>
      </c>
      <c r="F1143" s="53">
        <v>0</v>
      </c>
      <c r="G1143" s="53">
        <v>0.95</v>
      </c>
    </row>
    <row r="1144" s="37" customFormat="1" customHeight="1" spans="1:7">
      <c r="A1144" s="52" t="s">
        <v>2000</v>
      </c>
      <c r="B1144" s="52" t="s">
        <v>2367</v>
      </c>
      <c r="C1144" s="30" t="s">
        <v>2092</v>
      </c>
      <c r="D1144" s="52" t="s">
        <v>2105</v>
      </c>
      <c r="E1144" s="53">
        <v>3.15</v>
      </c>
      <c r="F1144" s="53">
        <v>0</v>
      </c>
      <c r="G1144" s="53">
        <v>3.15</v>
      </c>
    </row>
    <row r="1145" s="37" customFormat="1" customHeight="1" spans="1:7">
      <c r="A1145" s="52" t="s">
        <v>2000</v>
      </c>
      <c r="B1145" s="52" t="s">
        <v>2367</v>
      </c>
      <c r="C1145" s="50" t="s">
        <v>2106</v>
      </c>
      <c r="D1145" s="49"/>
      <c r="E1145" s="51">
        <v>562.613491</v>
      </c>
      <c r="F1145" s="51">
        <v>0</v>
      </c>
      <c r="G1145" s="51">
        <v>562.613491</v>
      </c>
    </row>
    <row r="1146" s="37" customFormat="1" customHeight="1" spans="1:7">
      <c r="A1146" s="52" t="s">
        <v>2000</v>
      </c>
      <c r="B1146" s="52" t="s">
        <v>2367</v>
      </c>
      <c r="C1146" s="30" t="s">
        <v>2107</v>
      </c>
      <c r="D1146" s="52" t="s">
        <v>2108</v>
      </c>
      <c r="E1146" s="53">
        <v>116.6004</v>
      </c>
      <c r="F1146" s="53">
        <v>0</v>
      </c>
      <c r="G1146" s="53">
        <v>116.6004</v>
      </c>
    </row>
    <row r="1147" s="37" customFormat="1" customHeight="1" spans="1:7">
      <c r="A1147" s="52" t="s">
        <v>2000</v>
      </c>
      <c r="B1147" s="52" t="s">
        <v>2367</v>
      </c>
      <c r="C1147" s="30" t="s">
        <v>2107</v>
      </c>
      <c r="D1147" s="52" t="s">
        <v>2109</v>
      </c>
      <c r="E1147" s="53">
        <v>72.7668</v>
      </c>
      <c r="F1147" s="53">
        <v>0</v>
      </c>
      <c r="G1147" s="53">
        <v>72.7668</v>
      </c>
    </row>
    <row r="1148" s="37" customFormat="1" customHeight="1" spans="1:7">
      <c r="A1148" s="52" t="s">
        <v>2000</v>
      </c>
      <c r="B1148" s="52" t="s">
        <v>2367</v>
      </c>
      <c r="C1148" s="30" t="s">
        <v>2107</v>
      </c>
      <c r="D1148" s="52" t="s">
        <v>2110</v>
      </c>
      <c r="E1148" s="53">
        <v>1.2</v>
      </c>
      <c r="F1148" s="53">
        <v>0</v>
      </c>
      <c r="G1148" s="53">
        <v>1.2</v>
      </c>
    </row>
    <row r="1149" s="37" customFormat="1" customHeight="1" spans="1:7">
      <c r="A1149" s="52" t="s">
        <v>2000</v>
      </c>
      <c r="B1149" s="52" t="s">
        <v>2367</v>
      </c>
      <c r="C1149" s="30" t="s">
        <v>2107</v>
      </c>
      <c r="D1149" s="52" t="s">
        <v>2111</v>
      </c>
      <c r="E1149" s="53">
        <v>9.7167</v>
      </c>
      <c r="F1149" s="53">
        <v>0</v>
      </c>
      <c r="G1149" s="53">
        <v>9.7167</v>
      </c>
    </row>
    <row r="1150" s="37" customFormat="1" customHeight="1" spans="1:7">
      <c r="A1150" s="52" t="s">
        <v>2000</v>
      </c>
      <c r="B1150" s="52" t="s">
        <v>2367</v>
      </c>
      <c r="C1150" s="30" t="s">
        <v>2107</v>
      </c>
      <c r="D1150" s="52" t="s">
        <v>2112</v>
      </c>
      <c r="E1150" s="53">
        <v>28.443371</v>
      </c>
      <c r="F1150" s="53">
        <v>0</v>
      </c>
      <c r="G1150" s="53">
        <v>28.443371</v>
      </c>
    </row>
    <row r="1151" s="37" customFormat="1" customHeight="1" spans="1:7">
      <c r="A1151" s="52" t="s">
        <v>2000</v>
      </c>
      <c r="B1151" s="52" t="s">
        <v>2367</v>
      </c>
      <c r="C1151" s="30" t="s">
        <v>2107</v>
      </c>
      <c r="D1151" s="52" t="s">
        <v>2113</v>
      </c>
      <c r="E1151" s="53">
        <v>23.952312</v>
      </c>
      <c r="F1151" s="53">
        <v>0</v>
      </c>
      <c r="G1151" s="53">
        <v>23.952312</v>
      </c>
    </row>
    <row r="1152" s="37" customFormat="1" customHeight="1" spans="1:7">
      <c r="A1152" s="52" t="s">
        <v>2000</v>
      </c>
      <c r="B1152" s="52" t="s">
        <v>2367</v>
      </c>
      <c r="C1152" s="30" t="s">
        <v>2107</v>
      </c>
      <c r="D1152" s="52" t="s">
        <v>2114</v>
      </c>
      <c r="E1152" s="53">
        <v>0.597252</v>
      </c>
      <c r="F1152" s="53">
        <v>0</v>
      </c>
      <c r="G1152" s="53">
        <v>0.597252</v>
      </c>
    </row>
    <row r="1153" s="36" customFormat="1" customHeight="1" spans="1:7">
      <c r="A1153" s="52" t="s">
        <v>2000</v>
      </c>
      <c r="B1153" s="52" t="s">
        <v>2367</v>
      </c>
      <c r="C1153" s="30" t="s">
        <v>2107</v>
      </c>
      <c r="D1153" s="52" t="s">
        <v>2115</v>
      </c>
      <c r="E1153" s="53">
        <v>0.99542</v>
      </c>
      <c r="F1153" s="53">
        <v>0</v>
      </c>
      <c r="G1153" s="53">
        <v>0.99542</v>
      </c>
    </row>
    <row r="1154" s="36" customFormat="1" customHeight="1" spans="1:7">
      <c r="A1154" s="52" t="s">
        <v>2000</v>
      </c>
      <c r="B1154" s="52" t="s">
        <v>2367</v>
      </c>
      <c r="C1154" s="30" t="s">
        <v>2107</v>
      </c>
      <c r="D1154" s="52" t="s">
        <v>2116</v>
      </c>
      <c r="E1154" s="53">
        <v>6</v>
      </c>
      <c r="F1154" s="53">
        <v>0</v>
      </c>
      <c r="G1154" s="53">
        <v>6</v>
      </c>
    </row>
    <row r="1155" s="37" customFormat="1" customHeight="1" spans="1:7">
      <c r="A1155" s="52" t="s">
        <v>2000</v>
      </c>
      <c r="B1155" s="52" t="s">
        <v>2367</v>
      </c>
      <c r="C1155" s="30" t="s">
        <v>2107</v>
      </c>
      <c r="D1155" s="52" t="s">
        <v>2117</v>
      </c>
      <c r="E1155" s="53">
        <v>47.904624</v>
      </c>
      <c r="F1155" s="53">
        <v>0</v>
      </c>
      <c r="G1155" s="53">
        <v>47.904624</v>
      </c>
    </row>
    <row r="1156" s="37" customFormat="1" customHeight="1" spans="1:7">
      <c r="A1156" s="52" t="s">
        <v>2000</v>
      </c>
      <c r="B1156" s="52" t="s">
        <v>2367</v>
      </c>
      <c r="C1156" s="30" t="s">
        <v>2107</v>
      </c>
      <c r="D1156" s="52" t="s">
        <v>2118</v>
      </c>
      <c r="E1156" s="53">
        <v>40.839912</v>
      </c>
      <c r="F1156" s="53">
        <v>0</v>
      </c>
      <c r="G1156" s="53">
        <v>40.839912</v>
      </c>
    </row>
    <row r="1157" s="37" customFormat="1" customHeight="1" spans="1:7">
      <c r="A1157" s="52" t="s">
        <v>2000</v>
      </c>
      <c r="B1157" s="52" t="s">
        <v>2367</v>
      </c>
      <c r="C1157" s="30" t="s">
        <v>2107</v>
      </c>
      <c r="D1157" s="52" t="s">
        <v>2119</v>
      </c>
      <c r="E1157" s="53">
        <v>1.188</v>
      </c>
      <c r="F1157" s="53">
        <v>0</v>
      </c>
      <c r="G1157" s="53">
        <v>1.188</v>
      </c>
    </row>
    <row r="1158" s="37" customFormat="1" customHeight="1" spans="1:7">
      <c r="A1158" s="52" t="s">
        <v>2000</v>
      </c>
      <c r="B1158" s="52" t="s">
        <v>2367</v>
      </c>
      <c r="C1158" s="30" t="s">
        <v>2107</v>
      </c>
      <c r="D1158" s="52" t="s">
        <v>2120</v>
      </c>
      <c r="E1158" s="53">
        <v>69</v>
      </c>
      <c r="F1158" s="53">
        <v>0</v>
      </c>
      <c r="G1158" s="53">
        <v>69</v>
      </c>
    </row>
    <row r="1159" s="37" customFormat="1" customHeight="1" spans="1:7">
      <c r="A1159" s="52" t="s">
        <v>2000</v>
      </c>
      <c r="B1159" s="52" t="s">
        <v>2367</v>
      </c>
      <c r="C1159" s="30" t="s">
        <v>2107</v>
      </c>
      <c r="D1159" s="52" t="s">
        <v>2121</v>
      </c>
      <c r="E1159" s="53">
        <v>3.36</v>
      </c>
      <c r="F1159" s="53">
        <v>0</v>
      </c>
      <c r="G1159" s="53">
        <v>3.36</v>
      </c>
    </row>
    <row r="1160" s="37" customFormat="1" customHeight="1" spans="1:7">
      <c r="A1160" s="52" t="s">
        <v>2000</v>
      </c>
      <c r="B1160" s="52" t="s">
        <v>2367</v>
      </c>
      <c r="C1160" s="30" t="s">
        <v>2107</v>
      </c>
      <c r="D1160" s="52" t="s">
        <v>2122</v>
      </c>
      <c r="E1160" s="53">
        <v>100.32</v>
      </c>
      <c r="F1160" s="53">
        <v>0</v>
      </c>
      <c r="G1160" s="53">
        <v>100.32</v>
      </c>
    </row>
    <row r="1161" s="37" customFormat="1" customHeight="1" spans="1:7">
      <c r="A1161" s="52" t="s">
        <v>2000</v>
      </c>
      <c r="B1161" s="52" t="s">
        <v>2367</v>
      </c>
      <c r="C1161" s="30" t="s">
        <v>2107</v>
      </c>
      <c r="D1161" s="52" t="s">
        <v>2123</v>
      </c>
      <c r="E1161" s="53">
        <v>39.7287</v>
      </c>
      <c r="F1161" s="53">
        <v>0</v>
      </c>
      <c r="G1161" s="53">
        <v>39.7287</v>
      </c>
    </row>
    <row r="1162" s="37" customFormat="1" customHeight="1" spans="1:7">
      <c r="A1162" s="49" t="s">
        <v>2373</v>
      </c>
      <c r="B1162" s="49"/>
      <c r="C1162" s="50"/>
      <c r="D1162" s="49"/>
      <c r="E1162" s="51">
        <v>630.380179</v>
      </c>
      <c r="F1162" s="51">
        <v>0</v>
      </c>
      <c r="G1162" s="51">
        <v>630.380179</v>
      </c>
    </row>
    <row r="1163" s="37" customFormat="1" customHeight="1" spans="1:7">
      <c r="A1163" s="52" t="s">
        <v>2001</v>
      </c>
      <c r="B1163" s="49" t="s">
        <v>2374</v>
      </c>
      <c r="C1163" s="50"/>
      <c r="D1163" s="49"/>
      <c r="E1163" s="51">
        <v>627.880179</v>
      </c>
      <c r="F1163" s="51">
        <v>0</v>
      </c>
      <c r="G1163" s="51">
        <v>627.880179</v>
      </c>
    </row>
    <row r="1164" s="37" customFormat="1" customHeight="1" spans="1:7">
      <c r="A1164" s="52" t="s">
        <v>2001</v>
      </c>
      <c r="B1164" s="52" t="s">
        <v>2375</v>
      </c>
      <c r="C1164" s="50" t="s">
        <v>2080</v>
      </c>
      <c r="D1164" s="49"/>
      <c r="E1164" s="51">
        <v>259.39</v>
      </c>
      <c r="F1164" s="51">
        <v>0</v>
      </c>
      <c r="G1164" s="51">
        <v>259.39</v>
      </c>
    </row>
    <row r="1165" s="37" customFormat="1" customHeight="1" spans="1:7">
      <c r="A1165" s="52" t="s">
        <v>2001</v>
      </c>
      <c r="B1165" s="52" t="s">
        <v>2375</v>
      </c>
      <c r="C1165" s="30" t="s">
        <v>2081</v>
      </c>
      <c r="D1165" s="52" t="s">
        <v>2376</v>
      </c>
      <c r="E1165" s="53">
        <v>2.7</v>
      </c>
      <c r="F1165" s="53">
        <v>0</v>
      </c>
      <c r="G1165" s="53">
        <v>2.7</v>
      </c>
    </row>
    <row r="1166" s="37" customFormat="1" customHeight="1" spans="1:7">
      <c r="A1166" s="52" t="s">
        <v>2001</v>
      </c>
      <c r="B1166" s="52" t="s">
        <v>2375</v>
      </c>
      <c r="C1166" s="30" t="s">
        <v>2081</v>
      </c>
      <c r="D1166" s="52" t="s">
        <v>2377</v>
      </c>
      <c r="E1166" s="53">
        <v>43.69</v>
      </c>
      <c r="F1166" s="53">
        <v>0</v>
      </c>
      <c r="G1166" s="53">
        <v>43.69</v>
      </c>
    </row>
    <row r="1167" s="37" customFormat="1" customHeight="1" spans="1:7">
      <c r="A1167" s="52" t="s">
        <v>2001</v>
      </c>
      <c r="B1167" s="52" t="s">
        <v>2375</v>
      </c>
      <c r="C1167" s="30" t="s">
        <v>2081</v>
      </c>
      <c r="D1167" s="52" t="s">
        <v>2378</v>
      </c>
      <c r="E1167" s="53">
        <v>2.7</v>
      </c>
      <c r="F1167" s="53">
        <v>0</v>
      </c>
      <c r="G1167" s="53">
        <v>2.7</v>
      </c>
    </row>
    <row r="1168" s="37" customFormat="1" customHeight="1" spans="1:7">
      <c r="A1168" s="52" t="s">
        <v>2001</v>
      </c>
      <c r="B1168" s="52" t="s">
        <v>2375</v>
      </c>
      <c r="C1168" s="30" t="s">
        <v>2081</v>
      </c>
      <c r="D1168" s="52" t="s">
        <v>2379</v>
      </c>
      <c r="E1168" s="53">
        <v>10</v>
      </c>
      <c r="F1168" s="53">
        <v>0</v>
      </c>
      <c r="G1168" s="53">
        <v>10</v>
      </c>
    </row>
    <row r="1169" s="37" customFormat="1" customHeight="1" spans="1:7">
      <c r="A1169" s="52" t="s">
        <v>2001</v>
      </c>
      <c r="B1169" s="52" t="s">
        <v>2375</v>
      </c>
      <c r="C1169" s="30" t="s">
        <v>2081</v>
      </c>
      <c r="D1169" s="52" t="s">
        <v>2380</v>
      </c>
      <c r="E1169" s="53">
        <v>6</v>
      </c>
      <c r="F1169" s="53">
        <v>0</v>
      </c>
      <c r="G1169" s="53">
        <v>6</v>
      </c>
    </row>
    <row r="1170" s="37" customFormat="1" customHeight="1" spans="1:7">
      <c r="A1170" s="52" t="s">
        <v>2001</v>
      </c>
      <c r="B1170" s="52" t="s">
        <v>2375</v>
      </c>
      <c r="C1170" s="30" t="s">
        <v>2081</v>
      </c>
      <c r="D1170" s="52" t="s">
        <v>2381</v>
      </c>
      <c r="E1170" s="53">
        <v>3.6</v>
      </c>
      <c r="F1170" s="53">
        <v>0</v>
      </c>
      <c r="G1170" s="53">
        <v>3.6</v>
      </c>
    </row>
    <row r="1171" s="37" customFormat="1" customHeight="1" spans="1:7">
      <c r="A1171" s="52" t="s">
        <v>2001</v>
      </c>
      <c r="B1171" s="52" t="s">
        <v>2375</v>
      </c>
      <c r="C1171" s="30" t="s">
        <v>2081</v>
      </c>
      <c r="D1171" s="52" t="s">
        <v>2382</v>
      </c>
      <c r="E1171" s="53">
        <v>7.2</v>
      </c>
      <c r="F1171" s="53">
        <v>0</v>
      </c>
      <c r="G1171" s="53">
        <v>7.2</v>
      </c>
    </row>
    <row r="1172" s="37" customFormat="1" customHeight="1" spans="1:7">
      <c r="A1172" s="52" t="s">
        <v>2001</v>
      </c>
      <c r="B1172" s="52" t="s">
        <v>2375</v>
      </c>
      <c r="C1172" s="30" t="s">
        <v>2081</v>
      </c>
      <c r="D1172" s="52" t="s">
        <v>2383</v>
      </c>
      <c r="E1172" s="53">
        <v>4.5</v>
      </c>
      <c r="F1172" s="53">
        <v>0</v>
      </c>
      <c r="G1172" s="53">
        <v>4.5</v>
      </c>
    </row>
    <row r="1173" s="37" customFormat="1" customHeight="1" spans="1:7">
      <c r="A1173" s="52" t="s">
        <v>2001</v>
      </c>
      <c r="B1173" s="52" t="s">
        <v>2375</v>
      </c>
      <c r="C1173" s="30" t="s">
        <v>2081</v>
      </c>
      <c r="D1173" s="52" t="s">
        <v>2384</v>
      </c>
      <c r="E1173" s="53">
        <v>158</v>
      </c>
      <c r="F1173" s="53">
        <v>0</v>
      </c>
      <c r="G1173" s="53">
        <v>158</v>
      </c>
    </row>
    <row r="1174" s="37" customFormat="1" customHeight="1" spans="1:7">
      <c r="A1174" s="52" t="s">
        <v>2001</v>
      </c>
      <c r="B1174" s="52" t="s">
        <v>2375</v>
      </c>
      <c r="C1174" s="30" t="s">
        <v>2081</v>
      </c>
      <c r="D1174" s="52" t="s">
        <v>2385</v>
      </c>
      <c r="E1174" s="53">
        <v>1</v>
      </c>
      <c r="F1174" s="53">
        <v>0</v>
      </c>
      <c r="G1174" s="53">
        <v>1</v>
      </c>
    </row>
    <row r="1175" s="37" customFormat="1" customHeight="1" spans="1:7">
      <c r="A1175" s="52" t="s">
        <v>2001</v>
      </c>
      <c r="B1175" s="52" t="s">
        <v>2375</v>
      </c>
      <c r="C1175" s="30" t="s">
        <v>2081</v>
      </c>
      <c r="D1175" s="52" t="s">
        <v>2386</v>
      </c>
      <c r="E1175" s="53">
        <v>20</v>
      </c>
      <c r="F1175" s="53">
        <v>0</v>
      </c>
      <c r="G1175" s="53">
        <v>20</v>
      </c>
    </row>
    <row r="1176" s="37" customFormat="1" customHeight="1" spans="1:7">
      <c r="A1176" s="52" t="s">
        <v>2001</v>
      </c>
      <c r="B1176" s="52" t="s">
        <v>2375</v>
      </c>
      <c r="C1176" s="30" t="s">
        <v>2081</v>
      </c>
      <c r="D1176" s="52" t="s">
        <v>2387</v>
      </c>
      <c r="E1176" s="53">
        <v>0</v>
      </c>
      <c r="F1176" s="53">
        <v>0</v>
      </c>
      <c r="G1176" s="53">
        <v>0</v>
      </c>
    </row>
    <row r="1177" s="37" customFormat="1" customHeight="1" spans="1:7">
      <c r="A1177" s="52" t="s">
        <v>2001</v>
      </c>
      <c r="B1177" s="52" t="s">
        <v>2375</v>
      </c>
      <c r="C1177" s="50" t="s">
        <v>2091</v>
      </c>
      <c r="D1177" s="49"/>
      <c r="E1177" s="51">
        <v>68.179798</v>
      </c>
      <c r="F1177" s="51">
        <v>0</v>
      </c>
      <c r="G1177" s="51">
        <v>68.179798</v>
      </c>
    </row>
    <row r="1178" s="37" customFormat="1" customHeight="1" spans="1:7">
      <c r="A1178" s="52" t="s">
        <v>2001</v>
      </c>
      <c r="B1178" s="52" t="s">
        <v>2375</v>
      </c>
      <c r="C1178" s="30" t="s">
        <v>2092</v>
      </c>
      <c r="D1178" s="52" t="s">
        <v>2126</v>
      </c>
      <c r="E1178" s="53">
        <v>43.35</v>
      </c>
      <c r="F1178" s="53">
        <v>0</v>
      </c>
      <c r="G1178" s="53">
        <v>43.35</v>
      </c>
    </row>
    <row r="1179" s="37" customFormat="1" customHeight="1" spans="1:7">
      <c r="A1179" s="52" t="s">
        <v>2001</v>
      </c>
      <c r="B1179" s="52" t="s">
        <v>2375</v>
      </c>
      <c r="C1179" s="30" t="s">
        <v>2092</v>
      </c>
      <c r="D1179" s="52" t="s">
        <v>2127</v>
      </c>
      <c r="E1179" s="53">
        <v>1.733573</v>
      </c>
      <c r="F1179" s="53">
        <v>0</v>
      </c>
      <c r="G1179" s="53">
        <v>1.733573</v>
      </c>
    </row>
    <row r="1180" s="37" customFormat="1" customHeight="1" spans="1:7">
      <c r="A1180" s="52" t="s">
        <v>2001</v>
      </c>
      <c r="B1180" s="52" t="s">
        <v>2375</v>
      </c>
      <c r="C1180" s="30" t="s">
        <v>2092</v>
      </c>
      <c r="D1180" s="52" t="s">
        <v>2128</v>
      </c>
      <c r="E1180" s="53">
        <v>1.155715</v>
      </c>
      <c r="F1180" s="53">
        <v>0</v>
      </c>
      <c r="G1180" s="53">
        <v>1.155715</v>
      </c>
    </row>
    <row r="1181" s="37" customFormat="1" customHeight="1" spans="1:7">
      <c r="A1181" s="52" t="s">
        <v>2001</v>
      </c>
      <c r="B1181" s="52" t="s">
        <v>2375</v>
      </c>
      <c r="C1181" s="30" t="s">
        <v>2092</v>
      </c>
      <c r="D1181" s="52" t="s">
        <v>2129</v>
      </c>
      <c r="E1181" s="53">
        <v>2.273544</v>
      </c>
      <c r="F1181" s="53">
        <v>0</v>
      </c>
      <c r="G1181" s="53">
        <v>2.273544</v>
      </c>
    </row>
    <row r="1182" s="37" customFormat="1" customHeight="1" spans="1:7">
      <c r="A1182" s="52" t="s">
        <v>2001</v>
      </c>
      <c r="B1182" s="52" t="s">
        <v>2375</v>
      </c>
      <c r="C1182" s="30" t="s">
        <v>2092</v>
      </c>
      <c r="D1182" s="52" t="s">
        <v>2130</v>
      </c>
      <c r="E1182" s="53">
        <v>2.166966</v>
      </c>
      <c r="F1182" s="53">
        <v>0</v>
      </c>
      <c r="G1182" s="53">
        <v>2.166966</v>
      </c>
    </row>
    <row r="1183" s="37" customFormat="1" customHeight="1" spans="1:7">
      <c r="A1183" s="52" t="s">
        <v>2001</v>
      </c>
      <c r="B1183" s="52" t="s">
        <v>2375</v>
      </c>
      <c r="C1183" s="30" t="s">
        <v>2092</v>
      </c>
      <c r="D1183" s="52" t="s">
        <v>2102</v>
      </c>
      <c r="E1183" s="53">
        <v>7</v>
      </c>
      <c r="F1183" s="53">
        <v>0</v>
      </c>
      <c r="G1183" s="53">
        <v>7</v>
      </c>
    </row>
    <row r="1184" s="37" customFormat="1" customHeight="1" spans="1:7">
      <c r="A1184" s="52" t="s">
        <v>2001</v>
      </c>
      <c r="B1184" s="52" t="s">
        <v>2375</v>
      </c>
      <c r="C1184" s="30" t="s">
        <v>2092</v>
      </c>
      <c r="D1184" s="52" t="s">
        <v>2103</v>
      </c>
      <c r="E1184" s="53">
        <v>10.5</v>
      </c>
      <c r="F1184" s="53">
        <v>0</v>
      </c>
      <c r="G1184" s="53">
        <v>10.5</v>
      </c>
    </row>
    <row r="1185" s="37" customFormat="1" customHeight="1" spans="1:7">
      <c r="A1185" s="52" t="s">
        <v>2001</v>
      </c>
      <c r="B1185" s="52" t="s">
        <v>2375</v>
      </c>
      <c r="C1185" s="50" t="s">
        <v>2106</v>
      </c>
      <c r="D1185" s="49"/>
      <c r="E1185" s="51">
        <v>300.310381</v>
      </c>
      <c r="F1185" s="51">
        <v>0</v>
      </c>
      <c r="G1185" s="51">
        <v>300.310381</v>
      </c>
    </row>
    <row r="1186" s="37" customFormat="1" customHeight="1" spans="1:7">
      <c r="A1186" s="52" t="s">
        <v>2001</v>
      </c>
      <c r="B1186" s="52" t="s">
        <v>2375</v>
      </c>
      <c r="C1186" s="30" t="s">
        <v>2107</v>
      </c>
      <c r="D1186" s="52" t="s">
        <v>2131</v>
      </c>
      <c r="E1186" s="53">
        <v>75.7848</v>
      </c>
      <c r="F1186" s="53">
        <v>0</v>
      </c>
      <c r="G1186" s="53">
        <v>75.7848</v>
      </c>
    </row>
    <row r="1187" s="37" customFormat="1" customHeight="1" spans="1:7">
      <c r="A1187" s="52" t="s">
        <v>2001</v>
      </c>
      <c r="B1187" s="52" t="s">
        <v>2375</v>
      </c>
      <c r="C1187" s="30" t="s">
        <v>2107</v>
      </c>
      <c r="D1187" s="52" t="s">
        <v>2132</v>
      </c>
      <c r="E1187" s="53">
        <v>13.9932</v>
      </c>
      <c r="F1187" s="53">
        <v>0</v>
      </c>
      <c r="G1187" s="53">
        <v>13.9932</v>
      </c>
    </row>
    <row r="1188" s="37" customFormat="1" customHeight="1" spans="1:7">
      <c r="A1188" s="52" t="s">
        <v>2001</v>
      </c>
      <c r="B1188" s="52" t="s">
        <v>2375</v>
      </c>
      <c r="C1188" s="30" t="s">
        <v>2107</v>
      </c>
      <c r="D1188" s="52" t="s">
        <v>2134</v>
      </c>
      <c r="E1188" s="53">
        <v>38.28</v>
      </c>
      <c r="F1188" s="53">
        <v>0</v>
      </c>
      <c r="G1188" s="53">
        <v>38.28</v>
      </c>
    </row>
    <row r="1189" s="37" customFormat="1" customHeight="1" spans="1:7">
      <c r="A1189" s="52" t="s">
        <v>2001</v>
      </c>
      <c r="B1189" s="52" t="s">
        <v>2375</v>
      </c>
      <c r="C1189" s="30" t="s">
        <v>2107</v>
      </c>
      <c r="D1189" s="52" t="s">
        <v>2135</v>
      </c>
      <c r="E1189" s="53">
        <v>52.8</v>
      </c>
      <c r="F1189" s="53">
        <v>0</v>
      </c>
      <c r="G1189" s="53">
        <v>52.8</v>
      </c>
    </row>
    <row r="1190" s="37" customFormat="1" customHeight="1" spans="1:7">
      <c r="A1190" s="52" t="s">
        <v>2001</v>
      </c>
      <c r="B1190" s="52" t="s">
        <v>2375</v>
      </c>
      <c r="C1190" s="30" t="s">
        <v>2107</v>
      </c>
      <c r="D1190" s="52" t="s">
        <v>2136</v>
      </c>
      <c r="E1190" s="53">
        <v>16.4064</v>
      </c>
      <c r="F1190" s="53">
        <v>0</v>
      </c>
      <c r="G1190" s="53">
        <v>16.4064</v>
      </c>
    </row>
    <row r="1191" s="37" customFormat="1" customHeight="1" spans="1:7">
      <c r="A1191" s="52" t="s">
        <v>2001</v>
      </c>
      <c r="B1191" s="52" t="s">
        <v>2375</v>
      </c>
      <c r="C1191" s="30" t="s">
        <v>2107</v>
      </c>
      <c r="D1191" s="52" t="s">
        <v>2137</v>
      </c>
      <c r="E1191" s="53">
        <v>31.562304</v>
      </c>
      <c r="F1191" s="53">
        <v>0</v>
      </c>
      <c r="G1191" s="53">
        <v>31.562304</v>
      </c>
    </row>
    <row r="1192" s="37" customFormat="1" customHeight="1" spans="1:7">
      <c r="A1192" s="52" t="s">
        <v>2001</v>
      </c>
      <c r="B1192" s="52" t="s">
        <v>2375</v>
      </c>
      <c r="C1192" s="30" t="s">
        <v>2107</v>
      </c>
      <c r="D1192" s="52" t="s">
        <v>2138</v>
      </c>
      <c r="E1192" s="53">
        <v>13.724118</v>
      </c>
      <c r="F1192" s="53">
        <v>0</v>
      </c>
      <c r="G1192" s="53">
        <v>13.724118</v>
      </c>
    </row>
    <row r="1193" s="37" customFormat="1" customHeight="1" spans="1:7">
      <c r="A1193" s="52" t="s">
        <v>2001</v>
      </c>
      <c r="B1193" s="52" t="s">
        <v>2375</v>
      </c>
      <c r="C1193" s="30" t="s">
        <v>2107</v>
      </c>
      <c r="D1193" s="52" t="s">
        <v>2139</v>
      </c>
      <c r="E1193" s="53">
        <v>0.433393</v>
      </c>
      <c r="F1193" s="53">
        <v>0</v>
      </c>
      <c r="G1193" s="53">
        <v>0.433393</v>
      </c>
    </row>
    <row r="1194" s="37" customFormat="1" customHeight="1" spans="1:7">
      <c r="A1194" s="52" t="s">
        <v>2001</v>
      </c>
      <c r="B1194" s="52" t="s">
        <v>2375</v>
      </c>
      <c r="C1194" s="30" t="s">
        <v>2107</v>
      </c>
      <c r="D1194" s="52" t="s">
        <v>2140</v>
      </c>
      <c r="E1194" s="53">
        <v>0.722322</v>
      </c>
      <c r="F1194" s="53">
        <v>0</v>
      </c>
      <c r="G1194" s="53">
        <v>0.722322</v>
      </c>
    </row>
    <row r="1195" s="37" customFormat="1" customHeight="1" spans="1:7">
      <c r="A1195" s="52" t="s">
        <v>2001</v>
      </c>
      <c r="B1195" s="52" t="s">
        <v>2375</v>
      </c>
      <c r="C1195" s="30" t="s">
        <v>2107</v>
      </c>
      <c r="D1195" s="52" t="s">
        <v>2141</v>
      </c>
      <c r="E1195" s="53">
        <v>17.335728</v>
      </c>
      <c r="F1195" s="53">
        <v>0</v>
      </c>
      <c r="G1195" s="53">
        <v>17.335728</v>
      </c>
    </row>
    <row r="1196" s="37" customFormat="1" customHeight="1" spans="1:7">
      <c r="A1196" s="52" t="s">
        <v>2001</v>
      </c>
      <c r="B1196" s="52" t="s">
        <v>2375</v>
      </c>
      <c r="C1196" s="30" t="s">
        <v>2107</v>
      </c>
      <c r="D1196" s="52" t="s">
        <v>2142</v>
      </c>
      <c r="E1196" s="53">
        <v>15.781152</v>
      </c>
      <c r="F1196" s="53">
        <v>0</v>
      </c>
      <c r="G1196" s="53">
        <v>15.781152</v>
      </c>
    </row>
    <row r="1197" s="37" customFormat="1" customHeight="1" spans="1:7">
      <c r="A1197" s="52" t="s">
        <v>2001</v>
      </c>
      <c r="B1197" s="52" t="s">
        <v>2375</v>
      </c>
      <c r="C1197" s="30" t="s">
        <v>2107</v>
      </c>
      <c r="D1197" s="52" t="s">
        <v>2143</v>
      </c>
      <c r="E1197" s="53">
        <v>19.6</v>
      </c>
      <c r="F1197" s="53">
        <v>0</v>
      </c>
      <c r="G1197" s="53">
        <v>19.6</v>
      </c>
    </row>
    <row r="1198" s="37" customFormat="1" customHeight="1" spans="1:7">
      <c r="A1198" s="52" t="s">
        <v>2001</v>
      </c>
      <c r="B1198" s="52" t="s">
        <v>2375</v>
      </c>
      <c r="C1198" s="30" t="s">
        <v>2107</v>
      </c>
      <c r="D1198" s="52" t="s">
        <v>2144</v>
      </c>
      <c r="E1198" s="53">
        <v>2.72</v>
      </c>
      <c r="F1198" s="53">
        <v>0</v>
      </c>
      <c r="G1198" s="53">
        <v>2.72</v>
      </c>
    </row>
    <row r="1199" s="37" customFormat="1" customHeight="1" spans="1:7">
      <c r="A1199" s="52" t="s">
        <v>2001</v>
      </c>
      <c r="B1199" s="52" t="s">
        <v>2375</v>
      </c>
      <c r="C1199" s="30" t="s">
        <v>2107</v>
      </c>
      <c r="D1199" s="52" t="s">
        <v>2145</v>
      </c>
      <c r="E1199" s="53">
        <v>1.166964</v>
      </c>
      <c r="F1199" s="53">
        <v>0</v>
      </c>
      <c r="G1199" s="53">
        <v>1.166964</v>
      </c>
    </row>
    <row r="1200" s="37" customFormat="1" customHeight="1" spans="1:7">
      <c r="A1200" s="52" t="s">
        <v>2001</v>
      </c>
      <c r="B1200" s="49" t="s">
        <v>2388</v>
      </c>
      <c r="C1200" s="50"/>
      <c r="D1200" s="49"/>
      <c r="E1200" s="51">
        <v>2.5</v>
      </c>
      <c r="F1200" s="51">
        <v>0</v>
      </c>
      <c r="G1200" s="51">
        <v>2.5</v>
      </c>
    </row>
    <row r="1201" s="37" customFormat="1" customHeight="1" spans="1:7">
      <c r="A1201" s="52" t="s">
        <v>2001</v>
      </c>
      <c r="B1201" s="52" t="s">
        <v>2389</v>
      </c>
      <c r="C1201" s="50" t="s">
        <v>2106</v>
      </c>
      <c r="D1201" s="49"/>
      <c r="E1201" s="51">
        <v>2.5</v>
      </c>
      <c r="F1201" s="51">
        <v>0</v>
      </c>
      <c r="G1201" s="51">
        <v>2.5</v>
      </c>
    </row>
    <row r="1202" s="37" customFormat="1" customHeight="1" spans="1:7">
      <c r="A1202" s="52" t="s">
        <v>2001</v>
      </c>
      <c r="B1202" s="52" t="s">
        <v>2389</v>
      </c>
      <c r="C1202" s="30" t="s">
        <v>2107</v>
      </c>
      <c r="D1202" s="52" t="s">
        <v>2298</v>
      </c>
      <c r="E1202" s="53">
        <v>0.2</v>
      </c>
      <c r="F1202" s="53">
        <v>0</v>
      </c>
      <c r="G1202" s="53">
        <v>0.2</v>
      </c>
    </row>
    <row r="1203" s="37" customFormat="1" customHeight="1" spans="1:7">
      <c r="A1203" s="52" t="s">
        <v>2001</v>
      </c>
      <c r="B1203" s="52" t="s">
        <v>2389</v>
      </c>
      <c r="C1203" s="30" t="s">
        <v>2107</v>
      </c>
      <c r="D1203" s="52" t="s">
        <v>2299</v>
      </c>
      <c r="E1203" s="53">
        <v>2.3</v>
      </c>
      <c r="F1203" s="53">
        <v>0</v>
      </c>
      <c r="G1203" s="53">
        <v>2.3</v>
      </c>
    </row>
    <row r="1204" s="37" customFormat="1" customHeight="1" spans="1:7">
      <c r="A1204" s="49" t="s">
        <v>2390</v>
      </c>
      <c r="B1204" s="49"/>
      <c r="C1204" s="50"/>
      <c r="D1204" s="49"/>
      <c r="E1204" s="51">
        <v>9234.717744</v>
      </c>
      <c r="F1204" s="51">
        <v>0</v>
      </c>
      <c r="G1204" s="51">
        <v>9234.717744</v>
      </c>
    </row>
    <row r="1205" s="37" customFormat="1" customHeight="1" spans="1:7">
      <c r="A1205" s="52" t="s">
        <v>2002</v>
      </c>
      <c r="B1205" s="49" t="s">
        <v>2391</v>
      </c>
      <c r="C1205" s="50"/>
      <c r="D1205" s="49"/>
      <c r="E1205" s="51">
        <v>9097.052122</v>
      </c>
      <c r="F1205" s="51">
        <v>0</v>
      </c>
      <c r="G1205" s="51">
        <v>9097.052122</v>
      </c>
    </row>
    <row r="1206" s="37" customFormat="1" customHeight="1" spans="1:7">
      <c r="A1206" s="52" t="s">
        <v>2002</v>
      </c>
      <c r="B1206" s="52" t="s">
        <v>2392</v>
      </c>
      <c r="C1206" s="50" t="s">
        <v>2080</v>
      </c>
      <c r="D1206" s="49"/>
      <c r="E1206" s="51">
        <v>8856.0104</v>
      </c>
      <c r="F1206" s="51">
        <v>0</v>
      </c>
      <c r="G1206" s="51">
        <v>8856.0104</v>
      </c>
    </row>
    <row r="1207" s="37" customFormat="1" customHeight="1" spans="1:7">
      <c r="A1207" s="52" t="s">
        <v>2002</v>
      </c>
      <c r="B1207" s="52" t="s">
        <v>2392</v>
      </c>
      <c r="C1207" s="30" t="s">
        <v>2081</v>
      </c>
      <c r="D1207" s="52" t="s">
        <v>2393</v>
      </c>
      <c r="E1207" s="53">
        <v>81.7</v>
      </c>
      <c r="F1207" s="53">
        <v>0</v>
      </c>
      <c r="G1207" s="53">
        <v>81.7</v>
      </c>
    </row>
    <row r="1208" s="37" customFormat="1" customHeight="1" spans="1:7">
      <c r="A1208" s="52" t="s">
        <v>2002</v>
      </c>
      <c r="B1208" s="52" t="s">
        <v>2392</v>
      </c>
      <c r="C1208" s="30" t="s">
        <v>2081</v>
      </c>
      <c r="D1208" s="52" t="s">
        <v>2394</v>
      </c>
      <c r="E1208" s="53">
        <v>20</v>
      </c>
      <c r="F1208" s="53">
        <v>0</v>
      </c>
      <c r="G1208" s="53">
        <v>20</v>
      </c>
    </row>
    <row r="1209" s="37" customFormat="1" customHeight="1" spans="1:7">
      <c r="A1209" s="52" t="s">
        <v>2002</v>
      </c>
      <c r="B1209" s="52" t="s">
        <v>2392</v>
      </c>
      <c r="C1209" s="30" t="s">
        <v>2081</v>
      </c>
      <c r="D1209" s="52" t="s">
        <v>2395</v>
      </c>
      <c r="E1209" s="53">
        <v>143.7</v>
      </c>
      <c r="F1209" s="53">
        <v>0</v>
      </c>
      <c r="G1209" s="53">
        <v>143.7</v>
      </c>
    </row>
    <row r="1210" s="37" customFormat="1" customHeight="1" spans="1:7">
      <c r="A1210" s="52" t="s">
        <v>2002</v>
      </c>
      <c r="B1210" s="52" t="s">
        <v>2392</v>
      </c>
      <c r="C1210" s="30" t="s">
        <v>2081</v>
      </c>
      <c r="D1210" s="52" t="s">
        <v>2396</v>
      </c>
      <c r="E1210" s="53">
        <v>30</v>
      </c>
      <c r="F1210" s="53">
        <v>0</v>
      </c>
      <c r="G1210" s="53">
        <v>30</v>
      </c>
    </row>
    <row r="1211" s="37" customFormat="1" customHeight="1" spans="1:7">
      <c r="A1211" s="52" t="s">
        <v>2002</v>
      </c>
      <c r="B1211" s="52" t="s">
        <v>2392</v>
      </c>
      <c r="C1211" s="30" t="s">
        <v>2081</v>
      </c>
      <c r="D1211" s="52" t="s">
        <v>2397</v>
      </c>
      <c r="E1211" s="53">
        <v>20</v>
      </c>
      <c r="F1211" s="53">
        <v>0</v>
      </c>
      <c r="G1211" s="53">
        <v>20</v>
      </c>
    </row>
    <row r="1212" s="37" customFormat="1" customHeight="1" spans="1:7">
      <c r="A1212" s="52" t="s">
        <v>2002</v>
      </c>
      <c r="B1212" s="52" t="s">
        <v>2392</v>
      </c>
      <c r="C1212" s="30" t="s">
        <v>2081</v>
      </c>
      <c r="D1212" s="52" t="s">
        <v>2398</v>
      </c>
      <c r="E1212" s="53">
        <v>18.3</v>
      </c>
      <c r="F1212" s="53">
        <v>0</v>
      </c>
      <c r="G1212" s="53">
        <v>18.3</v>
      </c>
    </row>
    <row r="1213" s="37" customFormat="1" customHeight="1" spans="1:7">
      <c r="A1213" s="52" t="s">
        <v>2002</v>
      </c>
      <c r="B1213" s="52" t="s">
        <v>2392</v>
      </c>
      <c r="C1213" s="30" t="s">
        <v>2081</v>
      </c>
      <c r="D1213" s="52" t="s">
        <v>2399</v>
      </c>
      <c r="E1213" s="53">
        <v>0</v>
      </c>
      <c r="F1213" s="53">
        <v>0</v>
      </c>
      <c r="G1213" s="53">
        <v>0</v>
      </c>
    </row>
    <row r="1214" s="37" customFormat="1" customHeight="1" spans="1:7">
      <c r="A1214" s="52" t="s">
        <v>2002</v>
      </c>
      <c r="B1214" s="52" t="s">
        <v>2392</v>
      </c>
      <c r="C1214" s="30" t="s">
        <v>2081</v>
      </c>
      <c r="D1214" s="52" t="s">
        <v>2400</v>
      </c>
      <c r="E1214" s="53">
        <v>0</v>
      </c>
      <c r="F1214" s="53">
        <v>0</v>
      </c>
      <c r="G1214" s="53">
        <v>0</v>
      </c>
    </row>
    <row r="1215" s="37" customFormat="1" customHeight="1" spans="1:7">
      <c r="A1215" s="52" t="s">
        <v>2002</v>
      </c>
      <c r="B1215" s="52" t="s">
        <v>2392</v>
      </c>
      <c r="C1215" s="30" t="s">
        <v>2081</v>
      </c>
      <c r="D1215" s="52" t="s">
        <v>2401</v>
      </c>
      <c r="E1215" s="53">
        <v>0</v>
      </c>
      <c r="F1215" s="53">
        <v>0</v>
      </c>
      <c r="G1215" s="53">
        <v>0</v>
      </c>
    </row>
    <row r="1216" s="37" customFormat="1" customHeight="1" spans="1:7">
      <c r="A1216" s="52" t="s">
        <v>2002</v>
      </c>
      <c r="B1216" s="52" t="s">
        <v>2392</v>
      </c>
      <c r="C1216" s="30" t="s">
        <v>2081</v>
      </c>
      <c r="D1216" s="52" t="s">
        <v>2402</v>
      </c>
      <c r="E1216" s="53">
        <v>8542.3104</v>
      </c>
      <c r="F1216" s="53">
        <v>0</v>
      </c>
      <c r="G1216" s="53">
        <v>8542.3104</v>
      </c>
    </row>
    <row r="1217" s="37" customFormat="1" customHeight="1" spans="1:7">
      <c r="A1217" s="52" t="s">
        <v>2002</v>
      </c>
      <c r="B1217" s="52" t="s">
        <v>2392</v>
      </c>
      <c r="C1217" s="50" t="s">
        <v>2091</v>
      </c>
      <c r="D1217" s="49"/>
      <c r="E1217" s="51">
        <v>52.99129</v>
      </c>
      <c r="F1217" s="51">
        <v>0</v>
      </c>
      <c r="G1217" s="51">
        <v>52.99129</v>
      </c>
    </row>
    <row r="1218" s="37" customFormat="1" customHeight="1" spans="1:7">
      <c r="A1218" s="52" t="s">
        <v>2002</v>
      </c>
      <c r="B1218" s="52" t="s">
        <v>2392</v>
      </c>
      <c r="C1218" s="30" t="s">
        <v>2092</v>
      </c>
      <c r="D1218" s="52" t="s">
        <v>2093</v>
      </c>
      <c r="E1218" s="53">
        <v>22.05</v>
      </c>
      <c r="F1218" s="53">
        <v>0</v>
      </c>
      <c r="G1218" s="53">
        <v>22.05</v>
      </c>
    </row>
    <row r="1219" s="37" customFormat="1" customHeight="1" spans="1:7">
      <c r="A1219" s="52" t="s">
        <v>2002</v>
      </c>
      <c r="B1219" s="52" t="s">
        <v>2392</v>
      </c>
      <c r="C1219" s="30" t="s">
        <v>2092</v>
      </c>
      <c r="D1219" s="52" t="s">
        <v>2094</v>
      </c>
      <c r="E1219" s="53">
        <v>0.878213</v>
      </c>
      <c r="F1219" s="53">
        <v>0</v>
      </c>
      <c r="G1219" s="53">
        <v>0.878213</v>
      </c>
    </row>
    <row r="1220" s="37" customFormat="1" customHeight="1" spans="1:7">
      <c r="A1220" s="52" t="s">
        <v>2002</v>
      </c>
      <c r="B1220" s="52" t="s">
        <v>2392</v>
      </c>
      <c r="C1220" s="30" t="s">
        <v>2092</v>
      </c>
      <c r="D1220" s="52" t="s">
        <v>2095</v>
      </c>
      <c r="E1220" s="53">
        <v>0.585475</v>
      </c>
      <c r="F1220" s="53">
        <v>0</v>
      </c>
      <c r="G1220" s="53">
        <v>0.585475</v>
      </c>
    </row>
    <row r="1221" s="37" customFormat="1" customHeight="1" spans="1:7">
      <c r="A1221" s="52" t="s">
        <v>2002</v>
      </c>
      <c r="B1221" s="52" t="s">
        <v>2392</v>
      </c>
      <c r="C1221" s="30" t="s">
        <v>2092</v>
      </c>
      <c r="D1221" s="52" t="s">
        <v>2097</v>
      </c>
      <c r="E1221" s="53">
        <v>1.297836</v>
      </c>
      <c r="F1221" s="53">
        <v>0</v>
      </c>
      <c r="G1221" s="53">
        <v>1.297836</v>
      </c>
    </row>
    <row r="1222" s="37" customFormat="1" customHeight="1" spans="1:7">
      <c r="A1222" s="52" t="s">
        <v>2002</v>
      </c>
      <c r="B1222" s="52" t="s">
        <v>2392</v>
      </c>
      <c r="C1222" s="30" t="s">
        <v>2092</v>
      </c>
      <c r="D1222" s="52" t="s">
        <v>2098</v>
      </c>
      <c r="E1222" s="53">
        <v>1.097766</v>
      </c>
      <c r="F1222" s="53">
        <v>0</v>
      </c>
      <c r="G1222" s="53">
        <v>1.097766</v>
      </c>
    </row>
    <row r="1223" s="37" customFormat="1" customHeight="1" spans="1:7">
      <c r="A1223" s="52" t="s">
        <v>2002</v>
      </c>
      <c r="B1223" s="52" t="s">
        <v>2392</v>
      </c>
      <c r="C1223" s="30" t="s">
        <v>2092</v>
      </c>
      <c r="D1223" s="52" t="s">
        <v>2099</v>
      </c>
      <c r="E1223" s="53">
        <v>8.424</v>
      </c>
      <c r="F1223" s="53">
        <v>0</v>
      </c>
      <c r="G1223" s="53">
        <v>8.424</v>
      </c>
    </row>
    <row r="1224" s="37" customFormat="1" customHeight="1" spans="1:7">
      <c r="A1224" s="52" t="s">
        <v>2002</v>
      </c>
      <c r="B1224" s="52" t="s">
        <v>2392</v>
      </c>
      <c r="C1224" s="30" t="s">
        <v>2092</v>
      </c>
      <c r="D1224" s="52" t="s">
        <v>2100</v>
      </c>
      <c r="E1224" s="53">
        <v>2.808</v>
      </c>
      <c r="F1224" s="53">
        <v>0</v>
      </c>
      <c r="G1224" s="53">
        <v>2.808</v>
      </c>
    </row>
    <row r="1225" s="36" customFormat="1" customHeight="1" spans="1:7">
      <c r="A1225" s="52" t="s">
        <v>2002</v>
      </c>
      <c r="B1225" s="52" t="s">
        <v>2392</v>
      </c>
      <c r="C1225" s="30" t="s">
        <v>2092</v>
      </c>
      <c r="D1225" s="52" t="s">
        <v>2102</v>
      </c>
      <c r="E1225" s="53">
        <v>3.5</v>
      </c>
      <c r="F1225" s="53">
        <v>0</v>
      </c>
      <c r="G1225" s="53">
        <v>3.5</v>
      </c>
    </row>
    <row r="1226" s="37" customFormat="1" customHeight="1" spans="1:7">
      <c r="A1226" s="52" t="s">
        <v>2002</v>
      </c>
      <c r="B1226" s="52" t="s">
        <v>2392</v>
      </c>
      <c r="C1226" s="30" t="s">
        <v>2092</v>
      </c>
      <c r="D1226" s="52" t="s">
        <v>2103</v>
      </c>
      <c r="E1226" s="53">
        <v>11</v>
      </c>
      <c r="F1226" s="53">
        <v>0</v>
      </c>
      <c r="G1226" s="53">
        <v>11</v>
      </c>
    </row>
    <row r="1227" s="37" customFormat="1" customHeight="1" spans="1:7">
      <c r="A1227" s="52" t="s">
        <v>2002</v>
      </c>
      <c r="B1227" s="52" t="s">
        <v>2392</v>
      </c>
      <c r="C1227" s="30" t="s">
        <v>2092</v>
      </c>
      <c r="D1227" s="52" t="s">
        <v>2105</v>
      </c>
      <c r="E1227" s="53">
        <v>1.35</v>
      </c>
      <c r="F1227" s="53">
        <v>0</v>
      </c>
      <c r="G1227" s="53">
        <v>1.35</v>
      </c>
    </row>
    <row r="1228" s="37" customFormat="1" customHeight="1" spans="1:7">
      <c r="A1228" s="52" t="s">
        <v>2002</v>
      </c>
      <c r="B1228" s="52" t="s">
        <v>2392</v>
      </c>
      <c r="C1228" s="50" t="s">
        <v>2106</v>
      </c>
      <c r="D1228" s="49"/>
      <c r="E1228" s="51">
        <v>188.050432</v>
      </c>
      <c r="F1228" s="51">
        <v>0</v>
      </c>
      <c r="G1228" s="51">
        <v>188.050432</v>
      </c>
    </row>
    <row r="1229" s="37" customFormat="1" customHeight="1" spans="1:7">
      <c r="A1229" s="52" t="s">
        <v>2002</v>
      </c>
      <c r="B1229" s="52" t="s">
        <v>2392</v>
      </c>
      <c r="C1229" s="30" t="s">
        <v>2107</v>
      </c>
      <c r="D1229" s="52" t="s">
        <v>2108</v>
      </c>
      <c r="E1229" s="53">
        <v>43.2612</v>
      </c>
      <c r="F1229" s="53">
        <v>0</v>
      </c>
      <c r="G1229" s="53">
        <v>43.2612</v>
      </c>
    </row>
    <row r="1230" s="37" customFormat="1" customHeight="1" spans="1:7">
      <c r="A1230" s="52" t="s">
        <v>2002</v>
      </c>
      <c r="B1230" s="52" t="s">
        <v>2392</v>
      </c>
      <c r="C1230" s="30" t="s">
        <v>2107</v>
      </c>
      <c r="D1230" s="52" t="s">
        <v>2109</v>
      </c>
      <c r="E1230" s="53">
        <v>29.9232</v>
      </c>
      <c r="F1230" s="53">
        <v>0</v>
      </c>
      <c r="G1230" s="53">
        <v>29.9232</v>
      </c>
    </row>
    <row r="1231" s="37" customFormat="1" customHeight="1" spans="1:7">
      <c r="A1231" s="52" t="s">
        <v>2002</v>
      </c>
      <c r="B1231" s="52" t="s">
        <v>2392</v>
      </c>
      <c r="C1231" s="30" t="s">
        <v>2107</v>
      </c>
      <c r="D1231" s="52" t="s">
        <v>2111</v>
      </c>
      <c r="E1231" s="53">
        <v>3.6051</v>
      </c>
      <c r="F1231" s="53">
        <v>0</v>
      </c>
      <c r="G1231" s="53">
        <v>3.6051</v>
      </c>
    </row>
    <row r="1232" s="37" customFormat="1" customHeight="1" spans="1:7">
      <c r="A1232" s="52" t="s">
        <v>2002</v>
      </c>
      <c r="B1232" s="52" t="s">
        <v>2392</v>
      </c>
      <c r="C1232" s="30" t="s">
        <v>2107</v>
      </c>
      <c r="D1232" s="52" t="s">
        <v>2112</v>
      </c>
      <c r="E1232" s="53">
        <v>11.011403</v>
      </c>
      <c r="F1232" s="53">
        <v>0</v>
      </c>
      <c r="G1232" s="53">
        <v>11.011403</v>
      </c>
    </row>
    <row r="1233" s="37" customFormat="1" customHeight="1" spans="1:7">
      <c r="A1233" s="52" t="s">
        <v>2002</v>
      </c>
      <c r="B1233" s="52" t="s">
        <v>2392</v>
      </c>
      <c r="C1233" s="30" t="s">
        <v>2107</v>
      </c>
      <c r="D1233" s="52" t="s">
        <v>2113</v>
      </c>
      <c r="E1233" s="53">
        <v>9.27276</v>
      </c>
      <c r="F1233" s="53">
        <v>0</v>
      </c>
      <c r="G1233" s="53">
        <v>9.27276</v>
      </c>
    </row>
    <row r="1234" s="37" customFormat="1" customHeight="1" spans="1:7">
      <c r="A1234" s="52" t="s">
        <v>2002</v>
      </c>
      <c r="B1234" s="52" t="s">
        <v>2392</v>
      </c>
      <c r="C1234" s="30" t="s">
        <v>2107</v>
      </c>
      <c r="D1234" s="52" t="s">
        <v>2114</v>
      </c>
      <c r="E1234" s="53">
        <v>0.230369</v>
      </c>
      <c r="F1234" s="53">
        <v>0</v>
      </c>
      <c r="G1234" s="53">
        <v>0.230369</v>
      </c>
    </row>
    <row r="1235" s="37" customFormat="1" customHeight="1" spans="1:7">
      <c r="A1235" s="52" t="s">
        <v>2002</v>
      </c>
      <c r="B1235" s="52" t="s">
        <v>2392</v>
      </c>
      <c r="C1235" s="30" t="s">
        <v>2107</v>
      </c>
      <c r="D1235" s="52" t="s">
        <v>2115</v>
      </c>
      <c r="E1235" s="53">
        <v>0.383948</v>
      </c>
      <c r="F1235" s="53">
        <v>0</v>
      </c>
      <c r="G1235" s="53">
        <v>0.383948</v>
      </c>
    </row>
    <row r="1236" s="37" customFormat="1" customHeight="1" spans="1:7">
      <c r="A1236" s="52" t="s">
        <v>2002</v>
      </c>
      <c r="B1236" s="52" t="s">
        <v>2392</v>
      </c>
      <c r="C1236" s="30" t="s">
        <v>2107</v>
      </c>
      <c r="D1236" s="52" t="s">
        <v>2117</v>
      </c>
      <c r="E1236" s="53">
        <v>18.54552</v>
      </c>
      <c r="F1236" s="53">
        <v>0</v>
      </c>
      <c r="G1236" s="53">
        <v>18.54552</v>
      </c>
    </row>
    <row r="1237" s="37" customFormat="1" customHeight="1" spans="1:7">
      <c r="A1237" s="52" t="s">
        <v>2002</v>
      </c>
      <c r="B1237" s="52" t="s">
        <v>2392</v>
      </c>
      <c r="C1237" s="30" t="s">
        <v>2107</v>
      </c>
      <c r="D1237" s="52" t="s">
        <v>2118</v>
      </c>
      <c r="E1237" s="53">
        <v>15.767832</v>
      </c>
      <c r="F1237" s="53">
        <v>0</v>
      </c>
      <c r="G1237" s="53">
        <v>15.767832</v>
      </c>
    </row>
    <row r="1238" s="37" customFormat="1" customHeight="1" spans="1:7">
      <c r="A1238" s="52" t="s">
        <v>2002</v>
      </c>
      <c r="B1238" s="52" t="s">
        <v>2392</v>
      </c>
      <c r="C1238" s="30" t="s">
        <v>2107</v>
      </c>
      <c r="D1238" s="52" t="s">
        <v>2121</v>
      </c>
      <c r="E1238" s="53">
        <v>1.44</v>
      </c>
      <c r="F1238" s="53">
        <v>0</v>
      </c>
      <c r="G1238" s="53">
        <v>1.44</v>
      </c>
    </row>
    <row r="1239" s="37" customFormat="1" customHeight="1" spans="1:7">
      <c r="A1239" s="52" t="s">
        <v>2002</v>
      </c>
      <c r="B1239" s="52" t="s">
        <v>2392</v>
      </c>
      <c r="C1239" s="30" t="s">
        <v>2107</v>
      </c>
      <c r="D1239" s="52" t="s">
        <v>2122</v>
      </c>
      <c r="E1239" s="53">
        <v>39.12</v>
      </c>
      <c r="F1239" s="53">
        <v>0</v>
      </c>
      <c r="G1239" s="53">
        <v>39.12</v>
      </c>
    </row>
    <row r="1240" s="37" customFormat="1" customHeight="1" spans="1:7">
      <c r="A1240" s="52" t="s">
        <v>2002</v>
      </c>
      <c r="B1240" s="52" t="s">
        <v>2392</v>
      </c>
      <c r="C1240" s="30" t="s">
        <v>2107</v>
      </c>
      <c r="D1240" s="52" t="s">
        <v>2123</v>
      </c>
      <c r="E1240" s="53">
        <v>15.4891</v>
      </c>
      <c r="F1240" s="53">
        <v>0</v>
      </c>
      <c r="G1240" s="53">
        <v>15.4891</v>
      </c>
    </row>
    <row r="1241" s="37" customFormat="1" customHeight="1" spans="1:7">
      <c r="A1241" s="52" t="s">
        <v>2002</v>
      </c>
      <c r="B1241" s="49" t="s">
        <v>2403</v>
      </c>
      <c r="C1241" s="50"/>
      <c r="D1241" s="49"/>
      <c r="E1241" s="51">
        <v>137.665622</v>
      </c>
      <c r="F1241" s="51">
        <v>0</v>
      </c>
      <c r="G1241" s="51">
        <v>137.665622</v>
      </c>
    </row>
    <row r="1242" s="37" customFormat="1" customHeight="1" spans="1:7">
      <c r="A1242" s="52" t="s">
        <v>2002</v>
      </c>
      <c r="B1242" s="52" t="s">
        <v>2404</v>
      </c>
      <c r="C1242" s="50" t="s">
        <v>2091</v>
      </c>
      <c r="D1242" s="49"/>
      <c r="E1242" s="51">
        <v>20.761724</v>
      </c>
      <c r="F1242" s="51">
        <v>0</v>
      </c>
      <c r="G1242" s="51">
        <v>20.761724</v>
      </c>
    </row>
    <row r="1243" s="37" customFormat="1" customHeight="1" spans="1:7">
      <c r="A1243" s="52" t="s">
        <v>2002</v>
      </c>
      <c r="B1243" s="52" t="s">
        <v>2404</v>
      </c>
      <c r="C1243" s="30" t="s">
        <v>2092</v>
      </c>
      <c r="D1243" s="52" t="s">
        <v>2126</v>
      </c>
      <c r="E1243" s="53">
        <v>17.15</v>
      </c>
      <c r="F1243" s="53">
        <v>0</v>
      </c>
      <c r="G1243" s="53">
        <v>17.15</v>
      </c>
    </row>
    <row r="1244" s="37" customFormat="1" customHeight="1" spans="1:7">
      <c r="A1244" s="52" t="s">
        <v>2002</v>
      </c>
      <c r="B1244" s="52" t="s">
        <v>2404</v>
      </c>
      <c r="C1244" s="30" t="s">
        <v>2092</v>
      </c>
      <c r="D1244" s="52" t="s">
        <v>2127</v>
      </c>
      <c r="E1244" s="53">
        <v>0.60385</v>
      </c>
      <c r="F1244" s="53">
        <v>0</v>
      </c>
      <c r="G1244" s="53">
        <v>0.60385</v>
      </c>
    </row>
    <row r="1245" s="37" customFormat="1" customHeight="1" spans="1:7">
      <c r="A1245" s="52" t="s">
        <v>2002</v>
      </c>
      <c r="B1245" s="52" t="s">
        <v>2404</v>
      </c>
      <c r="C1245" s="30" t="s">
        <v>2092</v>
      </c>
      <c r="D1245" s="52" t="s">
        <v>2128</v>
      </c>
      <c r="E1245" s="53">
        <v>0.402566</v>
      </c>
      <c r="F1245" s="53">
        <v>0</v>
      </c>
      <c r="G1245" s="53">
        <v>0.402566</v>
      </c>
    </row>
    <row r="1246" s="37" customFormat="1" customHeight="1" spans="1:7">
      <c r="A1246" s="52" t="s">
        <v>2002</v>
      </c>
      <c r="B1246" s="52" t="s">
        <v>2404</v>
      </c>
      <c r="C1246" s="30" t="s">
        <v>2092</v>
      </c>
      <c r="D1246" s="52" t="s">
        <v>2129</v>
      </c>
      <c r="E1246" s="53">
        <v>0.800496</v>
      </c>
      <c r="F1246" s="53">
        <v>0</v>
      </c>
      <c r="G1246" s="53">
        <v>0.800496</v>
      </c>
    </row>
    <row r="1247" s="37" customFormat="1" customHeight="1" spans="1:7">
      <c r="A1247" s="52" t="s">
        <v>2002</v>
      </c>
      <c r="B1247" s="52" t="s">
        <v>2404</v>
      </c>
      <c r="C1247" s="30" t="s">
        <v>2092</v>
      </c>
      <c r="D1247" s="52" t="s">
        <v>2130</v>
      </c>
      <c r="E1247" s="53">
        <v>0.754812</v>
      </c>
      <c r="F1247" s="53">
        <v>0</v>
      </c>
      <c r="G1247" s="53">
        <v>0.754812</v>
      </c>
    </row>
    <row r="1248" s="37" customFormat="1" customHeight="1" spans="1:7">
      <c r="A1248" s="52" t="s">
        <v>2002</v>
      </c>
      <c r="B1248" s="52" t="s">
        <v>2404</v>
      </c>
      <c r="C1248" s="30" t="s">
        <v>2092</v>
      </c>
      <c r="D1248" s="52" t="s">
        <v>2105</v>
      </c>
      <c r="E1248" s="53">
        <v>1.05</v>
      </c>
      <c r="F1248" s="53">
        <v>0</v>
      </c>
      <c r="G1248" s="53">
        <v>1.05</v>
      </c>
    </row>
    <row r="1249" s="37" customFormat="1" customHeight="1" spans="1:7">
      <c r="A1249" s="52" t="s">
        <v>2002</v>
      </c>
      <c r="B1249" s="52" t="s">
        <v>2404</v>
      </c>
      <c r="C1249" s="50" t="s">
        <v>2106</v>
      </c>
      <c r="D1249" s="49"/>
      <c r="E1249" s="51">
        <v>116.903898</v>
      </c>
      <c r="F1249" s="51">
        <v>0</v>
      </c>
      <c r="G1249" s="51">
        <v>116.903898</v>
      </c>
    </row>
    <row r="1250" s="37" customFormat="1" customHeight="1" spans="1:7">
      <c r="A1250" s="52" t="s">
        <v>2002</v>
      </c>
      <c r="B1250" s="52" t="s">
        <v>2404</v>
      </c>
      <c r="C1250" s="30" t="s">
        <v>2107</v>
      </c>
      <c r="D1250" s="52" t="s">
        <v>2131</v>
      </c>
      <c r="E1250" s="53">
        <v>26.6832</v>
      </c>
      <c r="F1250" s="53">
        <v>0</v>
      </c>
      <c r="G1250" s="53">
        <v>26.6832</v>
      </c>
    </row>
    <row r="1251" s="37" customFormat="1" customHeight="1" spans="1:7">
      <c r="A1251" s="52" t="s">
        <v>2002</v>
      </c>
      <c r="B1251" s="52" t="s">
        <v>2404</v>
      </c>
      <c r="C1251" s="30" t="s">
        <v>2107</v>
      </c>
      <c r="D1251" s="52" t="s">
        <v>2132</v>
      </c>
      <c r="E1251" s="53">
        <v>1.0836</v>
      </c>
      <c r="F1251" s="53">
        <v>0</v>
      </c>
      <c r="G1251" s="53">
        <v>1.0836</v>
      </c>
    </row>
    <row r="1252" s="37" customFormat="1" customHeight="1" spans="1:7">
      <c r="A1252" s="52" t="s">
        <v>2002</v>
      </c>
      <c r="B1252" s="52" t="s">
        <v>2404</v>
      </c>
      <c r="C1252" s="30" t="s">
        <v>2107</v>
      </c>
      <c r="D1252" s="52" t="s">
        <v>2134</v>
      </c>
      <c r="E1252" s="53">
        <v>15.816</v>
      </c>
      <c r="F1252" s="53">
        <v>0</v>
      </c>
      <c r="G1252" s="53">
        <v>15.816</v>
      </c>
    </row>
    <row r="1253" s="37" customFormat="1" customHeight="1" spans="1:7">
      <c r="A1253" s="52" t="s">
        <v>2002</v>
      </c>
      <c r="B1253" s="52" t="s">
        <v>2404</v>
      </c>
      <c r="C1253" s="30" t="s">
        <v>2107</v>
      </c>
      <c r="D1253" s="52" t="s">
        <v>2135</v>
      </c>
      <c r="E1253" s="53">
        <v>25.896</v>
      </c>
      <c r="F1253" s="53">
        <v>0</v>
      </c>
      <c r="G1253" s="53">
        <v>25.896</v>
      </c>
    </row>
    <row r="1254" s="37" customFormat="1" customHeight="1" spans="1:7">
      <c r="A1254" s="52" t="s">
        <v>2002</v>
      </c>
      <c r="B1254" s="52" t="s">
        <v>2404</v>
      </c>
      <c r="C1254" s="30" t="s">
        <v>2107</v>
      </c>
      <c r="D1254" s="52" t="s">
        <v>2136</v>
      </c>
      <c r="E1254" s="53">
        <v>6.738</v>
      </c>
      <c r="F1254" s="53">
        <v>0</v>
      </c>
      <c r="G1254" s="53">
        <v>6.738</v>
      </c>
    </row>
    <row r="1255" s="37" customFormat="1" customHeight="1" spans="1:7">
      <c r="A1255" s="52" t="s">
        <v>2002</v>
      </c>
      <c r="B1255" s="52" t="s">
        <v>2404</v>
      </c>
      <c r="C1255" s="30" t="s">
        <v>2107</v>
      </c>
      <c r="D1255" s="52" t="s">
        <v>2137</v>
      </c>
      <c r="E1255" s="53">
        <v>12.194688</v>
      </c>
      <c r="F1255" s="53">
        <v>0</v>
      </c>
      <c r="G1255" s="53">
        <v>12.194688</v>
      </c>
    </row>
    <row r="1256" s="37" customFormat="1" customHeight="1" spans="1:7">
      <c r="A1256" s="52" t="s">
        <v>2002</v>
      </c>
      <c r="B1256" s="52" t="s">
        <v>2404</v>
      </c>
      <c r="C1256" s="30" t="s">
        <v>2107</v>
      </c>
      <c r="D1256" s="52" t="s">
        <v>2138</v>
      </c>
      <c r="E1256" s="53">
        <v>4.780476</v>
      </c>
      <c r="F1256" s="53">
        <v>0</v>
      </c>
      <c r="G1256" s="53">
        <v>4.780476</v>
      </c>
    </row>
    <row r="1257" s="37" customFormat="1" customHeight="1" spans="1:7">
      <c r="A1257" s="52" t="s">
        <v>2002</v>
      </c>
      <c r="B1257" s="52" t="s">
        <v>2404</v>
      </c>
      <c r="C1257" s="30" t="s">
        <v>2107</v>
      </c>
      <c r="D1257" s="52" t="s">
        <v>2139</v>
      </c>
      <c r="E1257" s="53">
        <v>0.150962</v>
      </c>
      <c r="F1257" s="53">
        <v>0</v>
      </c>
      <c r="G1257" s="53">
        <v>0.150962</v>
      </c>
    </row>
    <row r="1258" s="37" customFormat="1" customHeight="1" spans="1:7">
      <c r="A1258" s="52" t="s">
        <v>2002</v>
      </c>
      <c r="B1258" s="52" t="s">
        <v>2404</v>
      </c>
      <c r="C1258" s="30" t="s">
        <v>2107</v>
      </c>
      <c r="D1258" s="52" t="s">
        <v>2140</v>
      </c>
      <c r="E1258" s="53">
        <v>0.251604</v>
      </c>
      <c r="F1258" s="53">
        <v>0</v>
      </c>
      <c r="G1258" s="53">
        <v>0.251604</v>
      </c>
    </row>
    <row r="1259" s="37" customFormat="1" customHeight="1" spans="1:7">
      <c r="A1259" s="52" t="s">
        <v>2002</v>
      </c>
      <c r="B1259" s="52" t="s">
        <v>2404</v>
      </c>
      <c r="C1259" s="30" t="s">
        <v>2107</v>
      </c>
      <c r="D1259" s="52" t="s">
        <v>2141</v>
      </c>
      <c r="E1259" s="53">
        <v>6.038496</v>
      </c>
      <c r="F1259" s="53">
        <v>0</v>
      </c>
      <c r="G1259" s="53">
        <v>6.038496</v>
      </c>
    </row>
    <row r="1260" s="37" customFormat="1" customHeight="1" spans="1:7">
      <c r="A1260" s="52" t="s">
        <v>2002</v>
      </c>
      <c r="B1260" s="52" t="s">
        <v>2404</v>
      </c>
      <c r="C1260" s="30" t="s">
        <v>2107</v>
      </c>
      <c r="D1260" s="52" t="s">
        <v>2142</v>
      </c>
      <c r="E1260" s="53">
        <v>6.097344</v>
      </c>
      <c r="F1260" s="53">
        <v>0</v>
      </c>
      <c r="G1260" s="53">
        <v>6.097344</v>
      </c>
    </row>
    <row r="1261" s="37" customFormat="1" customHeight="1" spans="1:7">
      <c r="A1261" s="52" t="s">
        <v>2002</v>
      </c>
      <c r="B1261" s="52" t="s">
        <v>2404</v>
      </c>
      <c r="C1261" s="30" t="s">
        <v>2107</v>
      </c>
      <c r="D1261" s="52" t="s">
        <v>2143</v>
      </c>
      <c r="E1261" s="53">
        <v>9.6177</v>
      </c>
      <c r="F1261" s="53">
        <v>0</v>
      </c>
      <c r="G1261" s="53">
        <v>9.6177</v>
      </c>
    </row>
    <row r="1262" s="37" customFormat="1" customHeight="1" spans="1:7">
      <c r="A1262" s="52" t="s">
        <v>2002</v>
      </c>
      <c r="B1262" s="52" t="s">
        <v>2404</v>
      </c>
      <c r="C1262" s="30" t="s">
        <v>2107</v>
      </c>
      <c r="D1262" s="52" t="s">
        <v>2144</v>
      </c>
      <c r="E1262" s="53">
        <v>1.12</v>
      </c>
      <c r="F1262" s="53">
        <v>0</v>
      </c>
      <c r="G1262" s="53">
        <v>1.12</v>
      </c>
    </row>
    <row r="1263" s="37" customFormat="1" customHeight="1" spans="1:7">
      <c r="A1263" s="52" t="s">
        <v>2002</v>
      </c>
      <c r="B1263" s="52" t="s">
        <v>2404</v>
      </c>
      <c r="C1263" s="30" t="s">
        <v>2107</v>
      </c>
      <c r="D1263" s="52" t="s">
        <v>2145</v>
      </c>
      <c r="E1263" s="53">
        <v>0.435828</v>
      </c>
      <c r="F1263" s="53">
        <v>0</v>
      </c>
      <c r="G1263" s="53">
        <v>0.435828</v>
      </c>
    </row>
    <row r="1264" s="37" customFormat="1" customHeight="1" spans="1:7">
      <c r="A1264" s="49" t="s">
        <v>2405</v>
      </c>
      <c r="B1264" s="49"/>
      <c r="C1264" s="50"/>
      <c r="D1264" s="49"/>
      <c r="E1264" s="51">
        <v>631.22997</v>
      </c>
      <c r="F1264" s="51">
        <v>0</v>
      </c>
      <c r="G1264" s="51">
        <v>631.22997</v>
      </c>
    </row>
    <row r="1265" s="37" customFormat="1" customHeight="1" spans="1:7">
      <c r="A1265" s="52" t="s">
        <v>2003</v>
      </c>
      <c r="B1265" s="49" t="s">
        <v>2406</v>
      </c>
      <c r="C1265" s="50"/>
      <c r="D1265" s="49"/>
      <c r="E1265" s="51">
        <v>332.542977</v>
      </c>
      <c r="F1265" s="51">
        <v>0</v>
      </c>
      <c r="G1265" s="51">
        <v>332.542977</v>
      </c>
    </row>
    <row r="1266" s="37" customFormat="1" customHeight="1" spans="1:7">
      <c r="A1266" s="52" t="s">
        <v>2003</v>
      </c>
      <c r="B1266" s="52" t="s">
        <v>2407</v>
      </c>
      <c r="C1266" s="50" t="s">
        <v>2080</v>
      </c>
      <c r="D1266" s="49"/>
      <c r="E1266" s="51">
        <v>55.27</v>
      </c>
      <c r="F1266" s="51">
        <v>0</v>
      </c>
      <c r="G1266" s="51">
        <v>55.27</v>
      </c>
    </row>
    <row r="1267" s="37" customFormat="1" customHeight="1" spans="1:7">
      <c r="A1267" s="52" t="s">
        <v>2003</v>
      </c>
      <c r="B1267" s="52" t="s">
        <v>2407</v>
      </c>
      <c r="C1267" s="30" t="s">
        <v>2081</v>
      </c>
      <c r="D1267" s="52" t="s">
        <v>2408</v>
      </c>
      <c r="E1267" s="53">
        <v>7.77</v>
      </c>
      <c r="F1267" s="53">
        <v>0</v>
      </c>
      <c r="G1267" s="53">
        <v>7.77</v>
      </c>
    </row>
    <row r="1268" s="36" customFormat="1" customHeight="1" spans="1:7">
      <c r="A1268" s="52" t="s">
        <v>2003</v>
      </c>
      <c r="B1268" s="52" t="s">
        <v>2407</v>
      </c>
      <c r="C1268" s="30" t="s">
        <v>2081</v>
      </c>
      <c r="D1268" s="52" t="s">
        <v>2409</v>
      </c>
      <c r="E1268" s="53">
        <v>2</v>
      </c>
      <c r="F1268" s="53">
        <v>0</v>
      </c>
      <c r="G1268" s="53">
        <v>2</v>
      </c>
    </row>
    <row r="1269" s="37" customFormat="1" customHeight="1" spans="1:7">
      <c r="A1269" s="52" t="s">
        <v>2003</v>
      </c>
      <c r="B1269" s="52" t="s">
        <v>2407</v>
      </c>
      <c r="C1269" s="30" t="s">
        <v>2081</v>
      </c>
      <c r="D1269" s="52" t="s">
        <v>2410</v>
      </c>
      <c r="E1269" s="53">
        <v>30</v>
      </c>
      <c r="F1269" s="53">
        <v>0</v>
      </c>
      <c r="G1269" s="53">
        <v>30</v>
      </c>
    </row>
    <row r="1270" s="37" customFormat="1" customHeight="1" spans="1:7">
      <c r="A1270" s="52" t="s">
        <v>2003</v>
      </c>
      <c r="B1270" s="52" t="s">
        <v>2407</v>
      </c>
      <c r="C1270" s="30" t="s">
        <v>2081</v>
      </c>
      <c r="D1270" s="52" t="s">
        <v>2411</v>
      </c>
      <c r="E1270" s="53">
        <v>15.5</v>
      </c>
      <c r="F1270" s="53">
        <v>0</v>
      </c>
      <c r="G1270" s="53">
        <v>15.5</v>
      </c>
    </row>
    <row r="1271" s="37" customFormat="1" customHeight="1" spans="1:7">
      <c r="A1271" s="52" t="s">
        <v>2003</v>
      </c>
      <c r="B1271" s="52" t="s">
        <v>2407</v>
      </c>
      <c r="C1271" s="50" t="s">
        <v>2091</v>
      </c>
      <c r="D1271" s="49"/>
      <c r="E1271" s="51">
        <v>44.359151</v>
      </c>
      <c r="F1271" s="51">
        <v>0</v>
      </c>
      <c r="G1271" s="51">
        <v>44.359151</v>
      </c>
    </row>
    <row r="1272" s="37" customFormat="1" customHeight="1" spans="1:7">
      <c r="A1272" s="52" t="s">
        <v>2003</v>
      </c>
      <c r="B1272" s="52" t="s">
        <v>2407</v>
      </c>
      <c r="C1272" s="30" t="s">
        <v>2092</v>
      </c>
      <c r="D1272" s="52" t="s">
        <v>2093</v>
      </c>
      <c r="E1272" s="53">
        <v>19.6</v>
      </c>
      <c r="F1272" s="53">
        <v>0</v>
      </c>
      <c r="G1272" s="53">
        <v>19.6</v>
      </c>
    </row>
    <row r="1273" s="37" customFormat="1" customHeight="1" spans="1:7">
      <c r="A1273" s="52" t="s">
        <v>2003</v>
      </c>
      <c r="B1273" s="52" t="s">
        <v>2407</v>
      </c>
      <c r="C1273" s="30" t="s">
        <v>2092</v>
      </c>
      <c r="D1273" s="52" t="s">
        <v>2094</v>
      </c>
      <c r="E1273" s="53">
        <v>0.499061</v>
      </c>
      <c r="F1273" s="53">
        <v>0</v>
      </c>
      <c r="G1273" s="53">
        <v>0.499061</v>
      </c>
    </row>
    <row r="1274" s="37" customFormat="1" customHeight="1" spans="1:7">
      <c r="A1274" s="52" t="s">
        <v>2003</v>
      </c>
      <c r="B1274" s="52" t="s">
        <v>2407</v>
      </c>
      <c r="C1274" s="30" t="s">
        <v>2092</v>
      </c>
      <c r="D1274" s="52" t="s">
        <v>2095</v>
      </c>
      <c r="E1274" s="53">
        <v>0.332707</v>
      </c>
      <c r="F1274" s="53">
        <v>0</v>
      </c>
      <c r="G1274" s="53">
        <v>0.332707</v>
      </c>
    </row>
    <row r="1275" s="37" customFormat="1" customHeight="1" spans="1:7">
      <c r="A1275" s="52" t="s">
        <v>2003</v>
      </c>
      <c r="B1275" s="52" t="s">
        <v>2407</v>
      </c>
      <c r="C1275" s="30" t="s">
        <v>2092</v>
      </c>
      <c r="D1275" s="52" t="s">
        <v>2096</v>
      </c>
      <c r="E1275" s="53">
        <v>0.346927</v>
      </c>
      <c r="F1275" s="53">
        <v>0</v>
      </c>
      <c r="G1275" s="53">
        <v>0.346927</v>
      </c>
    </row>
    <row r="1276" s="37" customFormat="1" customHeight="1" spans="1:7">
      <c r="A1276" s="52" t="s">
        <v>2003</v>
      </c>
      <c r="B1276" s="52" t="s">
        <v>2407</v>
      </c>
      <c r="C1276" s="30" t="s">
        <v>2092</v>
      </c>
      <c r="D1276" s="52" t="s">
        <v>2097</v>
      </c>
      <c r="E1276" s="53">
        <v>1.59642</v>
      </c>
      <c r="F1276" s="53">
        <v>0</v>
      </c>
      <c r="G1276" s="53">
        <v>1.59642</v>
      </c>
    </row>
    <row r="1277" s="37" customFormat="1" customHeight="1" spans="1:7">
      <c r="A1277" s="52" t="s">
        <v>2003</v>
      </c>
      <c r="B1277" s="52" t="s">
        <v>2407</v>
      </c>
      <c r="C1277" s="30" t="s">
        <v>2092</v>
      </c>
      <c r="D1277" s="52" t="s">
        <v>2098</v>
      </c>
      <c r="E1277" s="53">
        <v>1.422036</v>
      </c>
      <c r="F1277" s="53">
        <v>0</v>
      </c>
      <c r="G1277" s="53">
        <v>1.422036</v>
      </c>
    </row>
    <row r="1278" s="37" customFormat="1" customHeight="1" spans="1:7">
      <c r="A1278" s="52" t="s">
        <v>2003</v>
      </c>
      <c r="B1278" s="52" t="s">
        <v>2407</v>
      </c>
      <c r="C1278" s="30" t="s">
        <v>2092</v>
      </c>
      <c r="D1278" s="52" t="s">
        <v>2099</v>
      </c>
      <c r="E1278" s="53">
        <v>9.516</v>
      </c>
      <c r="F1278" s="53">
        <v>0</v>
      </c>
      <c r="G1278" s="53">
        <v>9.516</v>
      </c>
    </row>
    <row r="1279" s="37" customFormat="1" customHeight="1" spans="1:7">
      <c r="A1279" s="52" t="s">
        <v>2003</v>
      </c>
      <c r="B1279" s="52" t="s">
        <v>2407</v>
      </c>
      <c r="C1279" s="30" t="s">
        <v>2092</v>
      </c>
      <c r="D1279" s="52" t="s">
        <v>2100</v>
      </c>
      <c r="E1279" s="53">
        <v>2.496</v>
      </c>
      <c r="F1279" s="53">
        <v>0</v>
      </c>
      <c r="G1279" s="53">
        <v>2.496</v>
      </c>
    </row>
    <row r="1280" s="37" customFormat="1" customHeight="1" spans="1:7">
      <c r="A1280" s="52" t="s">
        <v>2003</v>
      </c>
      <c r="B1280" s="52" t="s">
        <v>2407</v>
      </c>
      <c r="C1280" s="30" t="s">
        <v>2092</v>
      </c>
      <c r="D1280" s="52" t="s">
        <v>2102</v>
      </c>
      <c r="E1280" s="53">
        <v>1.5</v>
      </c>
      <c r="F1280" s="53">
        <v>0</v>
      </c>
      <c r="G1280" s="53">
        <v>1.5</v>
      </c>
    </row>
    <row r="1281" s="37" customFormat="1" customHeight="1" spans="1:7">
      <c r="A1281" s="52" t="s">
        <v>2003</v>
      </c>
      <c r="B1281" s="52" t="s">
        <v>2407</v>
      </c>
      <c r="C1281" s="30" t="s">
        <v>2092</v>
      </c>
      <c r="D1281" s="52" t="s">
        <v>2103</v>
      </c>
      <c r="E1281" s="53">
        <v>5.75</v>
      </c>
      <c r="F1281" s="53">
        <v>0</v>
      </c>
      <c r="G1281" s="53">
        <v>5.75</v>
      </c>
    </row>
    <row r="1282" s="37" customFormat="1" customHeight="1" spans="1:7">
      <c r="A1282" s="52" t="s">
        <v>2003</v>
      </c>
      <c r="B1282" s="52" t="s">
        <v>2407</v>
      </c>
      <c r="C1282" s="30" t="s">
        <v>2092</v>
      </c>
      <c r="D1282" s="52" t="s">
        <v>2104</v>
      </c>
      <c r="E1282" s="53">
        <v>0.1</v>
      </c>
      <c r="F1282" s="53">
        <v>0</v>
      </c>
      <c r="G1282" s="53">
        <v>0.1</v>
      </c>
    </row>
    <row r="1283" s="37" customFormat="1" customHeight="1" spans="1:7">
      <c r="A1283" s="52" t="s">
        <v>2003</v>
      </c>
      <c r="B1283" s="52" t="s">
        <v>2407</v>
      </c>
      <c r="C1283" s="30" t="s">
        <v>2092</v>
      </c>
      <c r="D1283" s="52" t="s">
        <v>2105</v>
      </c>
      <c r="E1283" s="53">
        <v>1.2</v>
      </c>
      <c r="F1283" s="53">
        <v>0</v>
      </c>
      <c r="G1283" s="53">
        <v>1.2</v>
      </c>
    </row>
    <row r="1284" s="37" customFormat="1" customHeight="1" spans="1:7">
      <c r="A1284" s="52" t="s">
        <v>2003</v>
      </c>
      <c r="B1284" s="52" t="s">
        <v>2407</v>
      </c>
      <c r="C1284" s="50" t="s">
        <v>2106</v>
      </c>
      <c r="D1284" s="49"/>
      <c r="E1284" s="51">
        <v>232.913826</v>
      </c>
      <c r="F1284" s="51">
        <v>0</v>
      </c>
      <c r="G1284" s="51">
        <v>232.913826</v>
      </c>
    </row>
    <row r="1285" s="37" customFormat="1" customHeight="1" spans="1:7">
      <c r="A1285" s="52" t="s">
        <v>2003</v>
      </c>
      <c r="B1285" s="52" t="s">
        <v>2407</v>
      </c>
      <c r="C1285" s="30" t="s">
        <v>2107</v>
      </c>
      <c r="D1285" s="52" t="s">
        <v>2108</v>
      </c>
      <c r="E1285" s="53">
        <v>53.214</v>
      </c>
      <c r="F1285" s="53">
        <v>0</v>
      </c>
      <c r="G1285" s="53">
        <v>53.214</v>
      </c>
    </row>
    <row r="1286" s="37" customFormat="1" customHeight="1" spans="1:7">
      <c r="A1286" s="52" t="s">
        <v>2003</v>
      </c>
      <c r="B1286" s="52" t="s">
        <v>2407</v>
      </c>
      <c r="C1286" s="30" t="s">
        <v>2107</v>
      </c>
      <c r="D1286" s="52" t="s">
        <v>2109</v>
      </c>
      <c r="E1286" s="53">
        <v>41.5884</v>
      </c>
      <c r="F1286" s="53">
        <v>0</v>
      </c>
      <c r="G1286" s="53">
        <v>41.5884</v>
      </c>
    </row>
    <row r="1287" s="37" customFormat="1" customHeight="1" spans="1:7">
      <c r="A1287" s="52" t="s">
        <v>2003</v>
      </c>
      <c r="B1287" s="52" t="s">
        <v>2407</v>
      </c>
      <c r="C1287" s="30" t="s">
        <v>2107</v>
      </c>
      <c r="D1287" s="52" t="s">
        <v>2133</v>
      </c>
      <c r="E1287" s="53">
        <v>0.006</v>
      </c>
      <c r="F1287" s="53">
        <v>0</v>
      </c>
      <c r="G1287" s="53">
        <v>0.006</v>
      </c>
    </row>
    <row r="1288" s="37" customFormat="1" customHeight="1" spans="1:7">
      <c r="A1288" s="52" t="s">
        <v>2003</v>
      </c>
      <c r="B1288" s="52" t="s">
        <v>2407</v>
      </c>
      <c r="C1288" s="30" t="s">
        <v>2107</v>
      </c>
      <c r="D1288" s="52" t="s">
        <v>2111</v>
      </c>
      <c r="E1288" s="53">
        <v>4.4345</v>
      </c>
      <c r="F1288" s="53">
        <v>0</v>
      </c>
      <c r="G1288" s="53">
        <v>4.4345</v>
      </c>
    </row>
    <row r="1289" s="37" customFormat="1" customHeight="1" spans="1:7">
      <c r="A1289" s="52" t="s">
        <v>2003</v>
      </c>
      <c r="B1289" s="52" t="s">
        <v>2407</v>
      </c>
      <c r="C1289" s="30" t="s">
        <v>2107</v>
      </c>
      <c r="D1289" s="52" t="s">
        <v>2112</v>
      </c>
      <c r="E1289" s="53">
        <v>13.257906</v>
      </c>
      <c r="F1289" s="53">
        <v>0</v>
      </c>
      <c r="G1289" s="53">
        <v>13.257906</v>
      </c>
    </row>
    <row r="1290" s="37" customFormat="1" customHeight="1" spans="1:7">
      <c r="A1290" s="52" t="s">
        <v>2003</v>
      </c>
      <c r="B1290" s="52" t="s">
        <v>2407</v>
      </c>
      <c r="C1290" s="30" t="s">
        <v>2107</v>
      </c>
      <c r="D1290" s="52" t="s">
        <v>2113</v>
      </c>
      <c r="E1290" s="53">
        <v>11.164552</v>
      </c>
      <c r="F1290" s="53">
        <v>0</v>
      </c>
      <c r="G1290" s="53">
        <v>11.164552</v>
      </c>
    </row>
    <row r="1291" s="37" customFormat="1" customHeight="1" spans="1:7">
      <c r="A1291" s="52" t="s">
        <v>2003</v>
      </c>
      <c r="B1291" s="52" t="s">
        <v>2407</v>
      </c>
      <c r="C1291" s="30" t="s">
        <v>2107</v>
      </c>
      <c r="D1291" s="52" t="s">
        <v>2114</v>
      </c>
      <c r="E1291" s="53">
        <v>0.297711</v>
      </c>
      <c r="F1291" s="53">
        <v>0</v>
      </c>
      <c r="G1291" s="53">
        <v>0.297711</v>
      </c>
    </row>
    <row r="1292" s="37" customFormat="1" customHeight="1" spans="1:7">
      <c r="A1292" s="52" t="s">
        <v>2003</v>
      </c>
      <c r="B1292" s="52" t="s">
        <v>2407</v>
      </c>
      <c r="C1292" s="30" t="s">
        <v>2107</v>
      </c>
      <c r="D1292" s="52" t="s">
        <v>2115</v>
      </c>
      <c r="E1292" s="53">
        <v>0.496185</v>
      </c>
      <c r="F1292" s="53">
        <v>0</v>
      </c>
      <c r="G1292" s="53">
        <v>0.496185</v>
      </c>
    </row>
    <row r="1293" s="37" customFormat="1" customHeight="1" spans="1:7">
      <c r="A1293" s="52" t="s">
        <v>2003</v>
      </c>
      <c r="B1293" s="52" t="s">
        <v>2407</v>
      </c>
      <c r="C1293" s="30" t="s">
        <v>2107</v>
      </c>
      <c r="D1293" s="52" t="s">
        <v>2116</v>
      </c>
      <c r="E1293" s="53">
        <v>0.6</v>
      </c>
      <c r="F1293" s="53">
        <v>0</v>
      </c>
      <c r="G1293" s="53">
        <v>0.6</v>
      </c>
    </row>
    <row r="1294" s="37" customFormat="1" customHeight="1" spans="1:7">
      <c r="A1294" s="52" t="s">
        <v>2003</v>
      </c>
      <c r="B1294" s="52" t="s">
        <v>2407</v>
      </c>
      <c r="C1294" s="30" t="s">
        <v>2107</v>
      </c>
      <c r="D1294" s="52" t="s">
        <v>2117</v>
      </c>
      <c r="E1294" s="53">
        <v>22.329104</v>
      </c>
      <c r="F1294" s="53">
        <v>0</v>
      </c>
      <c r="G1294" s="53">
        <v>22.329104</v>
      </c>
    </row>
    <row r="1295" s="37" customFormat="1" customHeight="1" spans="1:7">
      <c r="A1295" s="52" t="s">
        <v>2003</v>
      </c>
      <c r="B1295" s="52" t="s">
        <v>2407</v>
      </c>
      <c r="C1295" s="30" t="s">
        <v>2107</v>
      </c>
      <c r="D1295" s="52" t="s">
        <v>2118</v>
      </c>
      <c r="E1295" s="53">
        <v>18.619968</v>
      </c>
      <c r="F1295" s="53">
        <v>0</v>
      </c>
      <c r="G1295" s="53">
        <v>18.619968</v>
      </c>
    </row>
    <row r="1296" s="37" customFormat="1" customHeight="1" spans="1:7">
      <c r="A1296" s="52" t="s">
        <v>2003</v>
      </c>
      <c r="B1296" s="52" t="s">
        <v>2407</v>
      </c>
      <c r="C1296" s="30" t="s">
        <v>2107</v>
      </c>
      <c r="D1296" s="52" t="s">
        <v>2119</v>
      </c>
      <c r="E1296" s="53">
        <v>2.796</v>
      </c>
      <c r="F1296" s="53">
        <v>0</v>
      </c>
      <c r="G1296" s="53">
        <v>2.796</v>
      </c>
    </row>
    <row r="1297" s="37" customFormat="1" customHeight="1" spans="1:7">
      <c r="A1297" s="52" t="s">
        <v>2003</v>
      </c>
      <c r="B1297" s="52" t="s">
        <v>2407</v>
      </c>
      <c r="C1297" s="30" t="s">
        <v>2107</v>
      </c>
      <c r="D1297" s="52" t="s">
        <v>2120</v>
      </c>
      <c r="E1297" s="53">
        <v>6.9</v>
      </c>
      <c r="F1297" s="53">
        <v>0</v>
      </c>
      <c r="G1297" s="53">
        <v>6.9</v>
      </c>
    </row>
    <row r="1298" s="37" customFormat="1" customHeight="1" spans="1:7">
      <c r="A1298" s="52" t="s">
        <v>2003</v>
      </c>
      <c r="B1298" s="52" t="s">
        <v>2407</v>
      </c>
      <c r="C1298" s="30" t="s">
        <v>2107</v>
      </c>
      <c r="D1298" s="52" t="s">
        <v>2121</v>
      </c>
      <c r="E1298" s="53">
        <v>1.28</v>
      </c>
      <c r="F1298" s="53">
        <v>0</v>
      </c>
      <c r="G1298" s="53">
        <v>1.28</v>
      </c>
    </row>
    <row r="1299" s="37" customFormat="1" customHeight="1" spans="1:7">
      <c r="A1299" s="52" t="s">
        <v>2003</v>
      </c>
      <c r="B1299" s="52" t="s">
        <v>2407</v>
      </c>
      <c r="C1299" s="30" t="s">
        <v>2107</v>
      </c>
      <c r="D1299" s="52" t="s">
        <v>2122</v>
      </c>
      <c r="E1299" s="53">
        <v>40.32</v>
      </c>
      <c r="F1299" s="53">
        <v>0</v>
      </c>
      <c r="G1299" s="53">
        <v>40.32</v>
      </c>
    </row>
    <row r="1300" s="37" customFormat="1" customHeight="1" spans="1:7">
      <c r="A1300" s="52" t="s">
        <v>2003</v>
      </c>
      <c r="B1300" s="52" t="s">
        <v>2407</v>
      </c>
      <c r="C1300" s="30" t="s">
        <v>2107</v>
      </c>
      <c r="D1300" s="52" t="s">
        <v>2123</v>
      </c>
      <c r="E1300" s="53">
        <v>15.6095</v>
      </c>
      <c r="F1300" s="53">
        <v>0</v>
      </c>
      <c r="G1300" s="53">
        <v>15.6095</v>
      </c>
    </row>
    <row r="1301" s="37" customFormat="1" customHeight="1" spans="1:7">
      <c r="A1301" s="52" t="s">
        <v>2003</v>
      </c>
      <c r="B1301" s="49" t="s">
        <v>2412</v>
      </c>
      <c r="C1301" s="50"/>
      <c r="D1301" s="49"/>
      <c r="E1301" s="51">
        <v>208.458138</v>
      </c>
      <c r="F1301" s="51">
        <v>0</v>
      </c>
      <c r="G1301" s="51">
        <v>208.458138</v>
      </c>
    </row>
    <row r="1302" s="37" customFormat="1" customHeight="1" spans="1:7">
      <c r="A1302" s="52" t="s">
        <v>2003</v>
      </c>
      <c r="B1302" s="52" t="s">
        <v>2413</v>
      </c>
      <c r="C1302" s="50" t="s">
        <v>2091</v>
      </c>
      <c r="D1302" s="49"/>
      <c r="E1302" s="51">
        <v>36.619606</v>
      </c>
      <c r="F1302" s="51">
        <v>0</v>
      </c>
      <c r="G1302" s="51">
        <v>36.619606</v>
      </c>
    </row>
    <row r="1303" s="37" customFormat="1" customHeight="1" spans="1:7">
      <c r="A1303" s="52" t="s">
        <v>2003</v>
      </c>
      <c r="B1303" s="52" t="s">
        <v>2413</v>
      </c>
      <c r="C1303" s="30" t="s">
        <v>2092</v>
      </c>
      <c r="D1303" s="52" t="s">
        <v>2126</v>
      </c>
      <c r="E1303" s="53">
        <v>22.05</v>
      </c>
      <c r="F1303" s="53">
        <v>0</v>
      </c>
      <c r="G1303" s="53">
        <v>22.05</v>
      </c>
    </row>
    <row r="1304" s="37" customFormat="1" customHeight="1" spans="1:7">
      <c r="A1304" s="52" t="s">
        <v>2003</v>
      </c>
      <c r="B1304" s="52" t="s">
        <v>2413</v>
      </c>
      <c r="C1304" s="30" t="s">
        <v>2092</v>
      </c>
      <c r="D1304" s="52" t="s">
        <v>2127</v>
      </c>
      <c r="E1304" s="53">
        <v>0.91237</v>
      </c>
      <c r="F1304" s="53">
        <v>0</v>
      </c>
      <c r="G1304" s="53">
        <v>0.91237</v>
      </c>
    </row>
    <row r="1305" s="37" customFormat="1" customHeight="1" spans="1:7">
      <c r="A1305" s="52" t="s">
        <v>2003</v>
      </c>
      <c r="B1305" s="52" t="s">
        <v>2413</v>
      </c>
      <c r="C1305" s="30" t="s">
        <v>2092</v>
      </c>
      <c r="D1305" s="52" t="s">
        <v>2128</v>
      </c>
      <c r="E1305" s="53">
        <v>0.611126</v>
      </c>
      <c r="F1305" s="53">
        <v>0</v>
      </c>
      <c r="G1305" s="53">
        <v>0.611126</v>
      </c>
    </row>
    <row r="1306" s="37" customFormat="1" customHeight="1" spans="1:7">
      <c r="A1306" s="52" t="s">
        <v>2003</v>
      </c>
      <c r="B1306" s="52" t="s">
        <v>2413</v>
      </c>
      <c r="C1306" s="30" t="s">
        <v>2092</v>
      </c>
      <c r="D1306" s="52" t="s">
        <v>2129</v>
      </c>
      <c r="E1306" s="53">
        <v>1.305648</v>
      </c>
      <c r="F1306" s="53">
        <v>0</v>
      </c>
      <c r="G1306" s="53">
        <v>1.305648</v>
      </c>
    </row>
    <row r="1307" s="37" customFormat="1" customHeight="1" spans="1:7">
      <c r="A1307" s="52" t="s">
        <v>2003</v>
      </c>
      <c r="B1307" s="52" t="s">
        <v>2413</v>
      </c>
      <c r="C1307" s="30" t="s">
        <v>2092</v>
      </c>
      <c r="D1307" s="52" t="s">
        <v>2130</v>
      </c>
      <c r="E1307" s="53">
        <v>1.140462</v>
      </c>
      <c r="F1307" s="53">
        <v>0</v>
      </c>
      <c r="G1307" s="53">
        <v>1.140462</v>
      </c>
    </row>
    <row r="1308" s="37" customFormat="1" customHeight="1" spans="1:7">
      <c r="A1308" s="52" t="s">
        <v>2003</v>
      </c>
      <c r="B1308" s="52" t="s">
        <v>2413</v>
      </c>
      <c r="C1308" s="30" t="s">
        <v>2092</v>
      </c>
      <c r="D1308" s="52" t="s">
        <v>2102</v>
      </c>
      <c r="E1308" s="53">
        <v>3.5</v>
      </c>
      <c r="F1308" s="53">
        <v>0</v>
      </c>
      <c r="G1308" s="53">
        <v>3.5</v>
      </c>
    </row>
    <row r="1309" s="37" customFormat="1" customHeight="1" spans="1:7">
      <c r="A1309" s="52" t="s">
        <v>2003</v>
      </c>
      <c r="B1309" s="52" t="s">
        <v>2413</v>
      </c>
      <c r="C1309" s="30" t="s">
        <v>2092</v>
      </c>
      <c r="D1309" s="52" t="s">
        <v>2103</v>
      </c>
      <c r="E1309" s="53">
        <v>5.75</v>
      </c>
      <c r="F1309" s="53">
        <v>0</v>
      </c>
      <c r="G1309" s="53">
        <v>5.75</v>
      </c>
    </row>
    <row r="1310" s="37" customFormat="1" customHeight="1" spans="1:7">
      <c r="A1310" s="52" t="s">
        <v>2003</v>
      </c>
      <c r="B1310" s="52" t="s">
        <v>2413</v>
      </c>
      <c r="C1310" s="30" t="s">
        <v>2092</v>
      </c>
      <c r="D1310" s="52" t="s">
        <v>2105</v>
      </c>
      <c r="E1310" s="53">
        <v>1.35</v>
      </c>
      <c r="F1310" s="53">
        <v>0</v>
      </c>
      <c r="G1310" s="53">
        <v>1.35</v>
      </c>
    </row>
    <row r="1311" s="37" customFormat="1" customHeight="1" spans="1:7">
      <c r="A1311" s="52" t="s">
        <v>2003</v>
      </c>
      <c r="B1311" s="52" t="s">
        <v>2413</v>
      </c>
      <c r="C1311" s="50" t="s">
        <v>2106</v>
      </c>
      <c r="D1311" s="49"/>
      <c r="E1311" s="51">
        <v>171.838532</v>
      </c>
      <c r="F1311" s="51">
        <v>0</v>
      </c>
      <c r="G1311" s="51">
        <v>171.838532</v>
      </c>
    </row>
    <row r="1312" s="37" customFormat="1" customHeight="1" spans="1:7">
      <c r="A1312" s="52" t="s">
        <v>2003</v>
      </c>
      <c r="B1312" s="52" t="s">
        <v>2413</v>
      </c>
      <c r="C1312" s="30" t="s">
        <v>2107</v>
      </c>
      <c r="D1312" s="52" t="s">
        <v>2131</v>
      </c>
      <c r="E1312" s="53">
        <v>43.5216</v>
      </c>
      <c r="F1312" s="53">
        <v>0</v>
      </c>
      <c r="G1312" s="53">
        <v>43.5216</v>
      </c>
    </row>
    <row r="1313" s="36" customFormat="1" customHeight="1" spans="1:7">
      <c r="A1313" s="52" t="s">
        <v>2003</v>
      </c>
      <c r="B1313" s="52" t="s">
        <v>2413</v>
      </c>
      <c r="C1313" s="30" t="s">
        <v>2107</v>
      </c>
      <c r="D1313" s="52" t="s">
        <v>2132</v>
      </c>
      <c r="E1313" s="53">
        <v>1.3932</v>
      </c>
      <c r="F1313" s="53">
        <v>0</v>
      </c>
      <c r="G1313" s="53">
        <v>1.3932</v>
      </c>
    </row>
    <row r="1314" s="37" customFormat="1" customHeight="1" spans="1:7">
      <c r="A1314" s="52" t="s">
        <v>2003</v>
      </c>
      <c r="B1314" s="52" t="s">
        <v>2413</v>
      </c>
      <c r="C1314" s="30" t="s">
        <v>2107</v>
      </c>
      <c r="D1314" s="52" t="s">
        <v>2110</v>
      </c>
      <c r="E1314" s="53">
        <v>0.36</v>
      </c>
      <c r="F1314" s="53">
        <v>0</v>
      </c>
      <c r="G1314" s="53">
        <v>0.36</v>
      </c>
    </row>
    <row r="1315" s="37" customFormat="1" customHeight="1" spans="1:7">
      <c r="A1315" s="52" t="s">
        <v>2003</v>
      </c>
      <c r="B1315" s="52" t="s">
        <v>2413</v>
      </c>
      <c r="C1315" s="30" t="s">
        <v>2107</v>
      </c>
      <c r="D1315" s="52" t="s">
        <v>2134</v>
      </c>
      <c r="E1315" s="53">
        <v>21.828</v>
      </c>
      <c r="F1315" s="53">
        <v>0</v>
      </c>
      <c r="G1315" s="53">
        <v>21.828</v>
      </c>
    </row>
    <row r="1316" s="37" customFormat="1" customHeight="1" spans="1:7">
      <c r="A1316" s="52" t="s">
        <v>2003</v>
      </c>
      <c r="B1316" s="52" t="s">
        <v>2413</v>
      </c>
      <c r="C1316" s="30" t="s">
        <v>2107</v>
      </c>
      <c r="D1316" s="52" t="s">
        <v>2135</v>
      </c>
      <c r="E1316" s="53">
        <v>36.0456</v>
      </c>
      <c r="F1316" s="53">
        <v>0</v>
      </c>
      <c r="G1316" s="53">
        <v>36.0456</v>
      </c>
    </row>
    <row r="1317" s="37" customFormat="1" customHeight="1" spans="1:7">
      <c r="A1317" s="52" t="s">
        <v>2003</v>
      </c>
      <c r="B1317" s="52" t="s">
        <v>2413</v>
      </c>
      <c r="C1317" s="30" t="s">
        <v>2107</v>
      </c>
      <c r="D1317" s="52" t="s">
        <v>2136</v>
      </c>
      <c r="E1317" s="53">
        <v>9.288</v>
      </c>
      <c r="F1317" s="53">
        <v>0</v>
      </c>
      <c r="G1317" s="53">
        <v>9.288</v>
      </c>
    </row>
    <row r="1318" s="37" customFormat="1" customHeight="1" spans="1:7">
      <c r="A1318" s="52" t="s">
        <v>2003</v>
      </c>
      <c r="B1318" s="52" t="s">
        <v>2413</v>
      </c>
      <c r="C1318" s="30" t="s">
        <v>2107</v>
      </c>
      <c r="D1318" s="52" t="s">
        <v>2137</v>
      </c>
      <c r="E1318" s="53">
        <v>17.932224</v>
      </c>
      <c r="F1318" s="53">
        <v>0</v>
      </c>
      <c r="G1318" s="53">
        <v>17.932224</v>
      </c>
    </row>
    <row r="1319" s="37" customFormat="1" customHeight="1" spans="1:7">
      <c r="A1319" s="52" t="s">
        <v>2003</v>
      </c>
      <c r="B1319" s="52" t="s">
        <v>2413</v>
      </c>
      <c r="C1319" s="30" t="s">
        <v>2107</v>
      </c>
      <c r="D1319" s="52" t="s">
        <v>2138</v>
      </c>
      <c r="E1319" s="53">
        <v>7.222926</v>
      </c>
      <c r="F1319" s="53">
        <v>0</v>
      </c>
      <c r="G1319" s="53">
        <v>7.222926</v>
      </c>
    </row>
    <row r="1320" s="37" customFormat="1" customHeight="1" spans="1:7">
      <c r="A1320" s="52" t="s">
        <v>2003</v>
      </c>
      <c r="B1320" s="52" t="s">
        <v>2413</v>
      </c>
      <c r="C1320" s="30" t="s">
        <v>2107</v>
      </c>
      <c r="D1320" s="52" t="s">
        <v>2139</v>
      </c>
      <c r="E1320" s="53">
        <v>0.228092</v>
      </c>
      <c r="F1320" s="53">
        <v>0</v>
      </c>
      <c r="G1320" s="53">
        <v>0.228092</v>
      </c>
    </row>
    <row r="1321" s="37" customFormat="1" customHeight="1" spans="1:7">
      <c r="A1321" s="52" t="s">
        <v>2003</v>
      </c>
      <c r="B1321" s="52" t="s">
        <v>2413</v>
      </c>
      <c r="C1321" s="30" t="s">
        <v>2107</v>
      </c>
      <c r="D1321" s="52" t="s">
        <v>2140</v>
      </c>
      <c r="E1321" s="53">
        <v>0.380154</v>
      </c>
      <c r="F1321" s="53">
        <v>0</v>
      </c>
      <c r="G1321" s="53">
        <v>0.380154</v>
      </c>
    </row>
    <row r="1322" s="37" customFormat="1" customHeight="1" spans="1:7">
      <c r="A1322" s="52" t="s">
        <v>2003</v>
      </c>
      <c r="B1322" s="52" t="s">
        <v>2413</v>
      </c>
      <c r="C1322" s="30" t="s">
        <v>2107</v>
      </c>
      <c r="D1322" s="52" t="s">
        <v>2141</v>
      </c>
      <c r="E1322" s="53">
        <v>9.210096</v>
      </c>
      <c r="F1322" s="53">
        <v>0</v>
      </c>
      <c r="G1322" s="53">
        <v>9.210096</v>
      </c>
    </row>
    <row r="1323" s="37" customFormat="1" customHeight="1" spans="1:7">
      <c r="A1323" s="52" t="s">
        <v>2003</v>
      </c>
      <c r="B1323" s="52" t="s">
        <v>2413</v>
      </c>
      <c r="C1323" s="30" t="s">
        <v>2107</v>
      </c>
      <c r="D1323" s="52" t="s">
        <v>2142</v>
      </c>
      <c r="E1323" s="53">
        <v>8.966112</v>
      </c>
      <c r="F1323" s="53">
        <v>0</v>
      </c>
      <c r="G1323" s="53">
        <v>8.966112</v>
      </c>
    </row>
    <row r="1324" s="37" customFormat="1" customHeight="1" spans="1:7">
      <c r="A1324" s="52" t="s">
        <v>2003</v>
      </c>
      <c r="B1324" s="52" t="s">
        <v>2413</v>
      </c>
      <c r="C1324" s="30" t="s">
        <v>2107</v>
      </c>
      <c r="D1324" s="52" t="s">
        <v>2143</v>
      </c>
      <c r="E1324" s="53">
        <v>13.3551</v>
      </c>
      <c r="F1324" s="53">
        <v>0</v>
      </c>
      <c r="G1324" s="53">
        <v>13.3551</v>
      </c>
    </row>
    <row r="1325" s="37" customFormat="1" customHeight="1" spans="1:7">
      <c r="A1325" s="52" t="s">
        <v>2003</v>
      </c>
      <c r="B1325" s="52" t="s">
        <v>2413</v>
      </c>
      <c r="C1325" s="30" t="s">
        <v>2107</v>
      </c>
      <c r="D1325" s="52" t="s">
        <v>2144</v>
      </c>
      <c r="E1325" s="53">
        <v>1.44</v>
      </c>
      <c r="F1325" s="53">
        <v>0</v>
      </c>
      <c r="G1325" s="53">
        <v>1.44</v>
      </c>
    </row>
    <row r="1326" s="37" customFormat="1" customHeight="1" spans="1:7">
      <c r="A1326" s="52" t="s">
        <v>2003</v>
      </c>
      <c r="B1326" s="52" t="s">
        <v>2413</v>
      </c>
      <c r="C1326" s="30" t="s">
        <v>2107</v>
      </c>
      <c r="D1326" s="52" t="s">
        <v>2145</v>
      </c>
      <c r="E1326" s="53">
        <v>0.667428</v>
      </c>
      <c r="F1326" s="53">
        <v>0</v>
      </c>
      <c r="G1326" s="53">
        <v>0.667428</v>
      </c>
    </row>
    <row r="1327" s="37" customFormat="1" customHeight="1" spans="1:7">
      <c r="A1327" s="52" t="s">
        <v>2003</v>
      </c>
      <c r="B1327" s="49" t="s">
        <v>2414</v>
      </c>
      <c r="C1327" s="50"/>
      <c r="D1327" s="49"/>
      <c r="E1327" s="51">
        <v>90.228855</v>
      </c>
      <c r="F1327" s="51">
        <v>0</v>
      </c>
      <c r="G1327" s="51">
        <v>90.228855</v>
      </c>
    </row>
    <row r="1328" s="37" customFormat="1" customHeight="1" spans="1:7">
      <c r="A1328" s="52" t="s">
        <v>2003</v>
      </c>
      <c r="B1328" s="52" t="s">
        <v>2415</v>
      </c>
      <c r="C1328" s="50" t="s">
        <v>2091</v>
      </c>
      <c r="D1328" s="49"/>
      <c r="E1328" s="51">
        <v>12.21617</v>
      </c>
      <c r="F1328" s="51">
        <v>0</v>
      </c>
      <c r="G1328" s="51">
        <v>12.21617</v>
      </c>
    </row>
    <row r="1329" s="37" customFormat="1" customHeight="1" spans="1:7">
      <c r="A1329" s="52" t="s">
        <v>2003</v>
      </c>
      <c r="B1329" s="52" t="s">
        <v>2415</v>
      </c>
      <c r="C1329" s="30" t="s">
        <v>2092</v>
      </c>
      <c r="D1329" s="52" t="s">
        <v>2126</v>
      </c>
      <c r="E1329" s="53">
        <v>9.8</v>
      </c>
      <c r="F1329" s="53">
        <v>0</v>
      </c>
      <c r="G1329" s="53">
        <v>9.8</v>
      </c>
    </row>
    <row r="1330" s="37" customFormat="1" customHeight="1" spans="1:7">
      <c r="A1330" s="52" t="s">
        <v>2003</v>
      </c>
      <c r="B1330" s="52" t="s">
        <v>2415</v>
      </c>
      <c r="C1330" s="30" t="s">
        <v>2092</v>
      </c>
      <c r="D1330" s="52" t="s">
        <v>2127</v>
      </c>
      <c r="E1330" s="53">
        <v>0.416549</v>
      </c>
      <c r="F1330" s="53">
        <v>0</v>
      </c>
      <c r="G1330" s="53">
        <v>0.416549</v>
      </c>
    </row>
    <row r="1331" s="37" customFormat="1" customHeight="1" spans="1:7">
      <c r="A1331" s="52" t="s">
        <v>2003</v>
      </c>
      <c r="B1331" s="52" t="s">
        <v>2415</v>
      </c>
      <c r="C1331" s="30" t="s">
        <v>2092</v>
      </c>
      <c r="D1331" s="52" t="s">
        <v>2128</v>
      </c>
      <c r="E1331" s="53">
        <v>0.277699</v>
      </c>
      <c r="F1331" s="53">
        <v>0</v>
      </c>
      <c r="G1331" s="53">
        <v>0.277699</v>
      </c>
    </row>
    <row r="1332" s="37" customFormat="1" customHeight="1" spans="1:7">
      <c r="A1332" s="52" t="s">
        <v>2003</v>
      </c>
      <c r="B1332" s="52" t="s">
        <v>2415</v>
      </c>
      <c r="C1332" s="30" t="s">
        <v>2092</v>
      </c>
      <c r="D1332" s="52" t="s">
        <v>2129</v>
      </c>
      <c r="E1332" s="53">
        <v>0.601236</v>
      </c>
      <c r="F1332" s="53">
        <v>0</v>
      </c>
      <c r="G1332" s="53">
        <v>0.601236</v>
      </c>
    </row>
    <row r="1333" s="37" customFormat="1" customHeight="1" spans="1:7">
      <c r="A1333" s="52" t="s">
        <v>2003</v>
      </c>
      <c r="B1333" s="52" t="s">
        <v>2415</v>
      </c>
      <c r="C1333" s="30" t="s">
        <v>2092</v>
      </c>
      <c r="D1333" s="52" t="s">
        <v>2130</v>
      </c>
      <c r="E1333" s="53">
        <v>0.520686</v>
      </c>
      <c r="F1333" s="53">
        <v>0</v>
      </c>
      <c r="G1333" s="53">
        <v>0.520686</v>
      </c>
    </row>
    <row r="1334" s="37" customFormat="1" customHeight="1" spans="1:7">
      <c r="A1334" s="52" t="s">
        <v>2003</v>
      </c>
      <c r="B1334" s="52" t="s">
        <v>2415</v>
      </c>
      <c r="C1334" s="30" t="s">
        <v>2092</v>
      </c>
      <c r="D1334" s="52" t="s">
        <v>2105</v>
      </c>
      <c r="E1334" s="53">
        <v>0.6</v>
      </c>
      <c r="F1334" s="53">
        <v>0</v>
      </c>
      <c r="G1334" s="53">
        <v>0.6</v>
      </c>
    </row>
    <row r="1335" s="37" customFormat="1" customHeight="1" spans="1:7">
      <c r="A1335" s="52" t="s">
        <v>2003</v>
      </c>
      <c r="B1335" s="52" t="s">
        <v>2415</v>
      </c>
      <c r="C1335" s="50" t="s">
        <v>2106</v>
      </c>
      <c r="D1335" s="49"/>
      <c r="E1335" s="51">
        <v>78.012685</v>
      </c>
      <c r="F1335" s="51">
        <v>0</v>
      </c>
      <c r="G1335" s="51">
        <v>78.012685</v>
      </c>
    </row>
    <row r="1336" s="37" customFormat="1" customHeight="1" spans="1:7">
      <c r="A1336" s="52" t="s">
        <v>2003</v>
      </c>
      <c r="B1336" s="52" t="s">
        <v>2415</v>
      </c>
      <c r="C1336" s="30" t="s">
        <v>2107</v>
      </c>
      <c r="D1336" s="52" t="s">
        <v>2131</v>
      </c>
      <c r="E1336" s="53">
        <v>20.0412</v>
      </c>
      <c r="F1336" s="53">
        <v>0</v>
      </c>
      <c r="G1336" s="53">
        <v>20.0412</v>
      </c>
    </row>
    <row r="1337" s="37" customFormat="1" customHeight="1" spans="1:7">
      <c r="A1337" s="52" t="s">
        <v>2003</v>
      </c>
      <c r="B1337" s="52" t="s">
        <v>2415</v>
      </c>
      <c r="C1337" s="30" t="s">
        <v>2107</v>
      </c>
      <c r="D1337" s="52" t="s">
        <v>2132</v>
      </c>
      <c r="E1337" s="53">
        <v>0.6192</v>
      </c>
      <c r="F1337" s="53">
        <v>0</v>
      </c>
      <c r="G1337" s="53">
        <v>0.6192</v>
      </c>
    </row>
    <row r="1338" s="37" customFormat="1" customHeight="1" spans="1:7">
      <c r="A1338" s="52" t="s">
        <v>2003</v>
      </c>
      <c r="B1338" s="52" t="s">
        <v>2415</v>
      </c>
      <c r="C1338" s="30" t="s">
        <v>2107</v>
      </c>
      <c r="D1338" s="52" t="s">
        <v>2134</v>
      </c>
      <c r="E1338" s="53">
        <v>9.864</v>
      </c>
      <c r="F1338" s="53">
        <v>0</v>
      </c>
      <c r="G1338" s="53">
        <v>9.864</v>
      </c>
    </row>
    <row r="1339" s="37" customFormat="1" customHeight="1" spans="1:7">
      <c r="A1339" s="52" t="s">
        <v>2003</v>
      </c>
      <c r="B1339" s="52" t="s">
        <v>2415</v>
      </c>
      <c r="C1339" s="30" t="s">
        <v>2107</v>
      </c>
      <c r="D1339" s="52" t="s">
        <v>2135</v>
      </c>
      <c r="E1339" s="53">
        <v>16.32</v>
      </c>
      <c r="F1339" s="53">
        <v>0</v>
      </c>
      <c r="G1339" s="53">
        <v>16.32</v>
      </c>
    </row>
    <row r="1340" s="37" customFormat="1" customHeight="1" spans="1:7">
      <c r="A1340" s="52" t="s">
        <v>2003</v>
      </c>
      <c r="B1340" s="52" t="s">
        <v>2415</v>
      </c>
      <c r="C1340" s="30" t="s">
        <v>2107</v>
      </c>
      <c r="D1340" s="52" t="s">
        <v>2136</v>
      </c>
      <c r="E1340" s="53">
        <v>4.188</v>
      </c>
      <c r="F1340" s="53">
        <v>0</v>
      </c>
      <c r="G1340" s="53">
        <v>4.188</v>
      </c>
    </row>
    <row r="1341" s="37" customFormat="1" customHeight="1" spans="1:7">
      <c r="A1341" s="52" t="s">
        <v>2003</v>
      </c>
      <c r="B1341" s="52" t="s">
        <v>2415</v>
      </c>
      <c r="C1341" s="30" t="s">
        <v>2107</v>
      </c>
      <c r="D1341" s="52" t="s">
        <v>2137</v>
      </c>
      <c r="E1341" s="53">
        <v>8.165184</v>
      </c>
      <c r="F1341" s="53">
        <v>0</v>
      </c>
      <c r="G1341" s="53">
        <v>8.165184</v>
      </c>
    </row>
    <row r="1342" s="37" customFormat="1" customHeight="1" spans="1:7">
      <c r="A1342" s="52" t="s">
        <v>2003</v>
      </c>
      <c r="B1342" s="52" t="s">
        <v>2415</v>
      </c>
      <c r="C1342" s="30" t="s">
        <v>2107</v>
      </c>
      <c r="D1342" s="52" t="s">
        <v>2138</v>
      </c>
      <c r="E1342" s="53">
        <v>3.297678</v>
      </c>
      <c r="F1342" s="53">
        <v>0</v>
      </c>
      <c r="G1342" s="53">
        <v>3.297678</v>
      </c>
    </row>
    <row r="1343" s="37" customFormat="1" customHeight="1" spans="1:7">
      <c r="A1343" s="52" t="s">
        <v>2003</v>
      </c>
      <c r="B1343" s="52" t="s">
        <v>2415</v>
      </c>
      <c r="C1343" s="30" t="s">
        <v>2107</v>
      </c>
      <c r="D1343" s="52" t="s">
        <v>2139</v>
      </c>
      <c r="E1343" s="53">
        <v>0.104137</v>
      </c>
      <c r="F1343" s="53">
        <v>0</v>
      </c>
      <c r="G1343" s="53">
        <v>0.104137</v>
      </c>
    </row>
    <row r="1344" s="37" customFormat="1" customHeight="1" spans="1:7">
      <c r="A1344" s="52" t="s">
        <v>2003</v>
      </c>
      <c r="B1344" s="52" t="s">
        <v>2415</v>
      </c>
      <c r="C1344" s="30" t="s">
        <v>2107</v>
      </c>
      <c r="D1344" s="52" t="s">
        <v>2140</v>
      </c>
      <c r="E1344" s="53">
        <v>0.173562</v>
      </c>
      <c r="F1344" s="53">
        <v>0</v>
      </c>
      <c r="G1344" s="53">
        <v>0.173562</v>
      </c>
    </row>
    <row r="1345" s="37" customFormat="1" customHeight="1" spans="1:7">
      <c r="A1345" s="52" t="s">
        <v>2003</v>
      </c>
      <c r="B1345" s="52" t="s">
        <v>2415</v>
      </c>
      <c r="C1345" s="30" t="s">
        <v>2107</v>
      </c>
      <c r="D1345" s="52" t="s">
        <v>2141</v>
      </c>
      <c r="E1345" s="53">
        <v>4.165488</v>
      </c>
      <c r="F1345" s="53">
        <v>0</v>
      </c>
      <c r="G1345" s="53">
        <v>4.165488</v>
      </c>
    </row>
    <row r="1346" s="37" customFormat="1" customHeight="1" spans="1:7">
      <c r="A1346" s="52" t="s">
        <v>2003</v>
      </c>
      <c r="B1346" s="52" t="s">
        <v>2415</v>
      </c>
      <c r="C1346" s="30" t="s">
        <v>2107</v>
      </c>
      <c r="D1346" s="52" t="s">
        <v>2142</v>
      </c>
      <c r="E1346" s="53">
        <v>4.082592</v>
      </c>
      <c r="F1346" s="53">
        <v>0</v>
      </c>
      <c r="G1346" s="53">
        <v>4.082592</v>
      </c>
    </row>
    <row r="1347" s="37" customFormat="1" customHeight="1" spans="1:7">
      <c r="A1347" s="52" t="s">
        <v>2003</v>
      </c>
      <c r="B1347" s="52" t="s">
        <v>2415</v>
      </c>
      <c r="C1347" s="30" t="s">
        <v>2107</v>
      </c>
      <c r="D1347" s="52" t="s">
        <v>2143</v>
      </c>
      <c r="E1347" s="53">
        <v>6.0464</v>
      </c>
      <c r="F1347" s="53">
        <v>0</v>
      </c>
      <c r="G1347" s="53">
        <v>6.0464</v>
      </c>
    </row>
    <row r="1348" s="37" customFormat="1" customHeight="1" spans="1:7">
      <c r="A1348" s="52" t="s">
        <v>2003</v>
      </c>
      <c r="B1348" s="52" t="s">
        <v>2415</v>
      </c>
      <c r="C1348" s="30" t="s">
        <v>2107</v>
      </c>
      <c r="D1348" s="52" t="s">
        <v>2144</v>
      </c>
      <c r="E1348" s="53">
        <v>0.64</v>
      </c>
      <c r="F1348" s="53">
        <v>0</v>
      </c>
      <c r="G1348" s="53">
        <v>0.64</v>
      </c>
    </row>
    <row r="1349" s="37" customFormat="1" customHeight="1" spans="1:7">
      <c r="A1349" s="52" t="s">
        <v>2003</v>
      </c>
      <c r="B1349" s="52" t="s">
        <v>2415</v>
      </c>
      <c r="C1349" s="30" t="s">
        <v>2107</v>
      </c>
      <c r="D1349" s="52" t="s">
        <v>2145</v>
      </c>
      <c r="E1349" s="53">
        <v>0.305244</v>
      </c>
      <c r="F1349" s="53">
        <v>0</v>
      </c>
      <c r="G1349" s="53">
        <v>0.305244</v>
      </c>
    </row>
    <row r="1350" s="37" customFormat="1" customHeight="1" spans="1:7">
      <c r="A1350" s="49" t="s">
        <v>2416</v>
      </c>
      <c r="B1350" s="49"/>
      <c r="C1350" s="50"/>
      <c r="D1350" s="49"/>
      <c r="E1350" s="51">
        <v>1421.740116</v>
      </c>
      <c r="F1350" s="51">
        <v>0</v>
      </c>
      <c r="G1350" s="51">
        <v>1421.740116</v>
      </c>
    </row>
    <row r="1351" s="37" customFormat="1" customHeight="1" spans="1:7">
      <c r="A1351" s="52" t="s">
        <v>2004</v>
      </c>
      <c r="B1351" s="49" t="s">
        <v>2417</v>
      </c>
      <c r="C1351" s="50"/>
      <c r="D1351" s="49"/>
      <c r="E1351" s="51">
        <v>1421.740116</v>
      </c>
      <c r="F1351" s="51">
        <v>0</v>
      </c>
      <c r="G1351" s="51">
        <v>1421.740116</v>
      </c>
    </row>
    <row r="1352" s="37" customFormat="1" customHeight="1" spans="1:7">
      <c r="A1352" s="52" t="s">
        <v>2004</v>
      </c>
      <c r="B1352" s="52" t="s">
        <v>2418</v>
      </c>
      <c r="C1352" s="50" t="s">
        <v>2080</v>
      </c>
      <c r="D1352" s="49"/>
      <c r="E1352" s="51">
        <v>890.2541</v>
      </c>
      <c r="F1352" s="51">
        <v>0</v>
      </c>
      <c r="G1352" s="51">
        <v>890.2541</v>
      </c>
    </row>
    <row r="1353" s="37" customFormat="1" customHeight="1" spans="1:7">
      <c r="A1353" s="52" t="s">
        <v>2004</v>
      </c>
      <c r="B1353" s="52" t="s">
        <v>2418</v>
      </c>
      <c r="C1353" s="30" t="s">
        <v>2081</v>
      </c>
      <c r="D1353" s="52" t="s">
        <v>2419</v>
      </c>
      <c r="E1353" s="53">
        <v>108.85</v>
      </c>
      <c r="F1353" s="53">
        <v>0</v>
      </c>
      <c r="G1353" s="53">
        <v>108.85</v>
      </c>
    </row>
    <row r="1354" s="37" customFormat="1" customHeight="1" spans="1:7">
      <c r="A1354" s="52" t="s">
        <v>2004</v>
      </c>
      <c r="B1354" s="52" t="s">
        <v>2418</v>
      </c>
      <c r="C1354" s="30" t="s">
        <v>2081</v>
      </c>
      <c r="D1354" s="52" t="s">
        <v>2420</v>
      </c>
      <c r="E1354" s="53">
        <v>346.1577</v>
      </c>
      <c r="F1354" s="53">
        <v>0</v>
      </c>
      <c r="G1354" s="53">
        <v>346.1577</v>
      </c>
    </row>
    <row r="1355" s="37" customFormat="1" customHeight="1" spans="1:7">
      <c r="A1355" s="52" t="s">
        <v>2004</v>
      </c>
      <c r="B1355" s="52" t="s">
        <v>2418</v>
      </c>
      <c r="C1355" s="30" t="s">
        <v>2081</v>
      </c>
      <c r="D1355" s="52" t="s">
        <v>2421</v>
      </c>
      <c r="E1355" s="53">
        <v>7</v>
      </c>
      <c r="F1355" s="53">
        <v>0</v>
      </c>
      <c r="G1355" s="53">
        <v>7</v>
      </c>
    </row>
    <row r="1356" s="37" customFormat="1" customHeight="1" spans="1:7">
      <c r="A1356" s="52" t="s">
        <v>2004</v>
      </c>
      <c r="B1356" s="52" t="s">
        <v>2418</v>
      </c>
      <c r="C1356" s="30" t="s">
        <v>2081</v>
      </c>
      <c r="D1356" s="52" t="s">
        <v>2422</v>
      </c>
      <c r="E1356" s="53">
        <v>2</v>
      </c>
      <c r="F1356" s="53">
        <v>0</v>
      </c>
      <c r="G1356" s="53">
        <v>2</v>
      </c>
    </row>
    <row r="1357" s="37" customFormat="1" customHeight="1" spans="1:7">
      <c r="A1357" s="52" t="s">
        <v>2004</v>
      </c>
      <c r="B1357" s="52" t="s">
        <v>2418</v>
      </c>
      <c r="C1357" s="30" t="s">
        <v>2081</v>
      </c>
      <c r="D1357" s="52" t="s">
        <v>2423</v>
      </c>
      <c r="E1357" s="53">
        <v>201.9164</v>
      </c>
      <c r="F1357" s="53">
        <v>0</v>
      </c>
      <c r="G1357" s="53">
        <v>201.9164</v>
      </c>
    </row>
    <row r="1358" s="37" customFormat="1" customHeight="1" spans="1:7">
      <c r="A1358" s="52" t="s">
        <v>2004</v>
      </c>
      <c r="B1358" s="52" t="s">
        <v>2418</v>
      </c>
      <c r="C1358" s="30" t="s">
        <v>2081</v>
      </c>
      <c r="D1358" s="52" t="s">
        <v>2424</v>
      </c>
      <c r="E1358" s="53">
        <v>3</v>
      </c>
      <c r="F1358" s="53">
        <v>0</v>
      </c>
      <c r="G1358" s="53">
        <v>3</v>
      </c>
    </row>
    <row r="1359" s="37" customFormat="1" customHeight="1" spans="1:7">
      <c r="A1359" s="52" t="s">
        <v>2004</v>
      </c>
      <c r="B1359" s="52" t="s">
        <v>2418</v>
      </c>
      <c r="C1359" s="30" t="s">
        <v>2081</v>
      </c>
      <c r="D1359" s="52" t="s">
        <v>2425</v>
      </c>
      <c r="E1359" s="53">
        <v>12</v>
      </c>
      <c r="F1359" s="53">
        <v>0</v>
      </c>
      <c r="G1359" s="53">
        <v>12</v>
      </c>
    </row>
    <row r="1360" s="37" customFormat="1" customHeight="1" spans="1:7">
      <c r="A1360" s="52" t="s">
        <v>2004</v>
      </c>
      <c r="B1360" s="52" t="s">
        <v>2418</v>
      </c>
      <c r="C1360" s="30" t="s">
        <v>2081</v>
      </c>
      <c r="D1360" s="52" t="s">
        <v>2426</v>
      </c>
      <c r="E1360" s="53">
        <v>204.03</v>
      </c>
      <c r="F1360" s="53">
        <v>0</v>
      </c>
      <c r="G1360" s="53">
        <v>204.03</v>
      </c>
    </row>
    <row r="1361" s="37" customFormat="1" customHeight="1" spans="1:7">
      <c r="A1361" s="52" t="s">
        <v>2004</v>
      </c>
      <c r="B1361" s="52" t="s">
        <v>2418</v>
      </c>
      <c r="C1361" s="30" t="s">
        <v>2081</v>
      </c>
      <c r="D1361" s="52" t="s">
        <v>2427</v>
      </c>
      <c r="E1361" s="53">
        <v>5.3</v>
      </c>
      <c r="F1361" s="53">
        <v>0</v>
      </c>
      <c r="G1361" s="53">
        <v>5.3</v>
      </c>
    </row>
    <row r="1362" s="37" customFormat="1" customHeight="1" spans="1:7">
      <c r="A1362" s="52" t="s">
        <v>2004</v>
      </c>
      <c r="B1362" s="52" t="s">
        <v>2418</v>
      </c>
      <c r="C1362" s="50" t="s">
        <v>2091</v>
      </c>
      <c r="D1362" s="49"/>
      <c r="E1362" s="51">
        <v>84.902833</v>
      </c>
      <c r="F1362" s="51">
        <v>0</v>
      </c>
      <c r="G1362" s="51">
        <v>84.902833</v>
      </c>
    </row>
    <row r="1363" s="37" customFormat="1" customHeight="1" spans="1:7">
      <c r="A1363" s="52" t="s">
        <v>2004</v>
      </c>
      <c r="B1363" s="52" t="s">
        <v>2418</v>
      </c>
      <c r="C1363" s="30" t="s">
        <v>2092</v>
      </c>
      <c r="D1363" s="52" t="s">
        <v>2093</v>
      </c>
      <c r="E1363" s="53">
        <v>44.1</v>
      </c>
      <c r="F1363" s="53">
        <v>0</v>
      </c>
      <c r="G1363" s="53">
        <v>44.1</v>
      </c>
    </row>
    <row r="1364" s="37" customFormat="1" customHeight="1" spans="1:7">
      <c r="A1364" s="52" t="s">
        <v>2004</v>
      </c>
      <c r="B1364" s="52" t="s">
        <v>2418</v>
      </c>
      <c r="C1364" s="30" t="s">
        <v>2092</v>
      </c>
      <c r="D1364" s="52" t="s">
        <v>2094</v>
      </c>
      <c r="E1364" s="53">
        <v>2.125915</v>
      </c>
      <c r="F1364" s="53">
        <v>0</v>
      </c>
      <c r="G1364" s="53">
        <v>2.125915</v>
      </c>
    </row>
    <row r="1365" s="37" customFormat="1" customHeight="1" spans="1:7">
      <c r="A1365" s="52" t="s">
        <v>2004</v>
      </c>
      <c r="B1365" s="52" t="s">
        <v>2418</v>
      </c>
      <c r="C1365" s="30" t="s">
        <v>2092</v>
      </c>
      <c r="D1365" s="52" t="s">
        <v>2095</v>
      </c>
      <c r="E1365" s="53">
        <v>1.417277</v>
      </c>
      <c r="F1365" s="53">
        <v>0</v>
      </c>
      <c r="G1365" s="53">
        <v>1.417277</v>
      </c>
    </row>
    <row r="1366" s="37" customFormat="1" customHeight="1" spans="1:7">
      <c r="A1366" s="52" t="s">
        <v>2004</v>
      </c>
      <c r="B1366" s="52" t="s">
        <v>2418</v>
      </c>
      <c r="C1366" s="30" t="s">
        <v>2092</v>
      </c>
      <c r="D1366" s="52" t="s">
        <v>2096</v>
      </c>
      <c r="E1366" s="53">
        <v>0.300731</v>
      </c>
      <c r="F1366" s="53">
        <v>0</v>
      </c>
      <c r="G1366" s="53">
        <v>0.300731</v>
      </c>
    </row>
    <row r="1367" s="37" customFormat="1" customHeight="1" spans="1:7">
      <c r="A1367" s="52" t="s">
        <v>2004</v>
      </c>
      <c r="B1367" s="52" t="s">
        <v>2418</v>
      </c>
      <c r="C1367" s="30" t="s">
        <v>2092</v>
      </c>
      <c r="D1367" s="52" t="s">
        <v>2097</v>
      </c>
      <c r="E1367" s="53">
        <v>3.327516</v>
      </c>
      <c r="F1367" s="53">
        <v>0</v>
      </c>
      <c r="G1367" s="53">
        <v>3.327516</v>
      </c>
    </row>
    <row r="1368" s="37" customFormat="1" customHeight="1" spans="1:7">
      <c r="A1368" s="52" t="s">
        <v>2004</v>
      </c>
      <c r="B1368" s="52" t="s">
        <v>2418</v>
      </c>
      <c r="C1368" s="30" t="s">
        <v>2092</v>
      </c>
      <c r="D1368" s="52" t="s">
        <v>2098</v>
      </c>
      <c r="E1368" s="53">
        <v>2.657394</v>
      </c>
      <c r="F1368" s="53">
        <v>0</v>
      </c>
      <c r="G1368" s="53">
        <v>2.657394</v>
      </c>
    </row>
    <row r="1369" s="37" customFormat="1" customHeight="1" spans="1:7">
      <c r="A1369" s="52" t="s">
        <v>2004</v>
      </c>
      <c r="B1369" s="52" t="s">
        <v>2418</v>
      </c>
      <c r="C1369" s="30" t="s">
        <v>2092</v>
      </c>
      <c r="D1369" s="52" t="s">
        <v>2099</v>
      </c>
      <c r="E1369" s="53">
        <v>19.008</v>
      </c>
      <c r="F1369" s="53">
        <v>0</v>
      </c>
      <c r="G1369" s="53">
        <v>19.008</v>
      </c>
    </row>
    <row r="1370" s="37" customFormat="1" customHeight="1" spans="1:7">
      <c r="A1370" s="52" t="s">
        <v>2004</v>
      </c>
      <c r="B1370" s="52" t="s">
        <v>2418</v>
      </c>
      <c r="C1370" s="30" t="s">
        <v>2092</v>
      </c>
      <c r="D1370" s="52" t="s">
        <v>2100</v>
      </c>
      <c r="E1370" s="53">
        <v>5.616</v>
      </c>
      <c r="F1370" s="53">
        <v>0</v>
      </c>
      <c r="G1370" s="53">
        <v>5.616</v>
      </c>
    </row>
    <row r="1371" s="37" customFormat="1" customHeight="1" spans="1:7">
      <c r="A1371" s="52" t="s">
        <v>2004</v>
      </c>
      <c r="B1371" s="52" t="s">
        <v>2418</v>
      </c>
      <c r="C1371" s="30" t="s">
        <v>2092</v>
      </c>
      <c r="D1371" s="52" t="s">
        <v>2102</v>
      </c>
      <c r="E1371" s="53">
        <v>3.5</v>
      </c>
      <c r="F1371" s="53">
        <v>0</v>
      </c>
      <c r="G1371" s="53">
        <v>3.5</v>
      </c>
    </row>
    <row r="1372" s="37" customFormat="1" customHeight="1" spans="1:7">
      <c r="A1372" s="52" t="s">
        <v>2004</v>
      </c>
      <c r="B1372" s="52" t="s">
        <v>2418</v>
      </c>
      <c r="C1372" s="30" t="s">
        <v>2092</v>
      </c>
      <c r="D1372" s="52" t="s">
        <v>2104</v>
      </c>
      <c r="E1372" s="53">
        <v>0.15</v>
      </c>
      <c r="F1372" s="53">
        <v>0</v>
      </c>
      <c r="G1372" s="53">
        <v>0.15</v>
      </c>
    </row>
    <row r="1373" s="37" customFormat="1" customHeight="1" spans="1:7">
      <c r="A1373" s="52" t="s">
        <v>2004</v>
      </c>
      <c r="B1373" s="52" t="s">
        <v>2418</v>
      </c>
      <c r="C1373" s="30" t="s">
        <v>2092</v>
      </c>
      <c r="D1373" s="52" t="s">
        <v>2105</v>
      </c>
      <c r="E1373" s="53">
        <v>2.7</v>
      </c>
      <c r="F1373" s="53">
        <v>0</v>
      </c>
      <c r="G1373" s="53">
        <v>2.7</v>
      </c>
    </row>
    <row r="1374" s="37" customFormat="1" customHeight="1" spans="1:7">
      <c r="A1374" s="52" t="s">
        <v>2004</v>
      </c>
      <c r="B1374" s="52" t="s">
        <v>2418</v>
      </c>
      <c r="C1374" s="50" t="s">
        <v>2106</v>
      </c>
      <c r="D1374" s="49"/>
      <c r="E1374" s="51">
        <v>446.583183</v>
      </c>
      <c r="F1374" s="51">
        <v>0</v>
      </c>
      <c r="G1374" s="51">
        <v>446.583183</v>
      </c>
    </row>
    <row r="1375" s="37" customFormat="1" customHeight="1" spans="1:7">
      <c r="A1375" s="52" t="s">
        <v>2004</v>
      </c>
      <c r="B1375" s="52" t="s">
        <v>2418</v>
      </c>
      <c r="C1375" s="30" t="s">
        <v>2107</v>
      </c>
      <c r="D1375" s="52" t="s">
        <v>2108</v>
      </c>
      <c r="E1375" s="53">
        <v>110.9172</v>
      </c>
      <c r="F1375" s="53">
        <v>0</v>
      </c>
      <c r="G1375" s="53">
        <v>110.9172</v>
      </c>
    </row>
    <row r="1376" s="37" customFormat="1" customHeight="1" spans="1:7">
      <c r="A1376" s="52" t="s">
        <v>2004</v>
      </c>
      <c r="B1376" s="52" t="s">
        <v>2418</v>
      </c>
      <c r="C1376" s="30" t="s">
        <v>2107</v>
      </c>
      <c r="D1376" s="52" t="s">
        <v>2109</v>
      </c>
      <c r="E1376" s="53">
        <v>65.1624</v>
      </c>
      <c r="F1376" s="53">
        <v>0</v>
      </c>
      <c r="G1376" s="53">
        <v>65.1624</v>
      </c>
    </row>
    <row r="1377" s="37" customFormat="1" customHeight="1" spans="1:7">
      <c r="A1377" s="52" t="s">
        <v>2004</v>
      </c>
      <c r="B1377" s="52" t="s">
        <v>2418</v>
      </c>
      <c r="C1377" s="30" t="s">
        <v>2107</v>
      </c>
      <c r="D1377" s="52" t="s">
        <v>2110</v>
      </c>
      <c r="E1377" s="53">
        <v>1.08</v>
      </c>
      <c r="F1377" s="53">
        <v>0</v>
      </c>
      <c r="G1377" s="53">
        <v>1.08</v>
      </c>
    </row>
    <row r="1378" s="37" customFormat="1" customHeight="1" spans="1:7">
      <c r="A1378" s="52" t="s">
        <v>2004</v>
      </c>
      <c r="B1378" s="52" t="s">
        <v>2418</v>
      </c>
      <c r="C1378" s="30" t="s">
        <v>2107</v>
      </c>
      <c r="D1378" s="52" t="s">
        <v>2111</v>
      </c>
      <c r="E1378" s="53">
        <v>9.2431</v>
      </c>
      <c r="F1378" s="53">
        <v>0</v>
      </c>
      <c r="G1378" s="53">
        <v>9.2431</v>
      </c>
    </row>
    <row r="1379" s="37" customFormat="1" customHeight="1" spans="1:7">
      <c r="A1379" s="52" t="s">
        <v>2004</v>
      </c>
      <c r="B1379" s="52" t="s">
        <v>2418</v>
      </c>
      <c r="C1379" s="30" t="s">
        <v>2107</v>
      </c>
      <c r="D1379" s="52" t="s">
        <v>2112</v>
      </c>
      <c r="E1379" s="53">
        <v>25.825057</v>
      </c>
      <c r="F1379" s="53">
        <v>0</v>
      </c>
      <c r="G1379" s="53">
        <v>25.825057</v>
      </c>
    </row>
    <row r="1380" s="37" customFormat="1" customHeight="1" spans="1:7">
      <c r="A1380" s="52" t="s">
        <v>2004</v>
      </c>
      <c r="B1380" s="52" t="s">
        <v>2418</v>
      </c>
      <c r="C1380" s="30" t="s">
        <v>2107</v>
      </c>
      <c r="D1380" s="52" t="s">
        <v>2113</v>
      </c>
      <c r="E1380" s="53">
        <v>21.747416</v>
      </c>
      <c r="F1380" s="53">
        <v>0</v>
      </c>
      <c r="G1380" s="53">
        <v>21.747416</v>
      </c>
    </row>
    <row r="1381" s="37" customFormat="1" customHeight="1" spans="1:7">
      <c r="A1381" s="52" t="s">
        <v>2004</v>
      </c>
      <c r="B1381" s="52" t="s">
        <v>2418</v>
      </c>
      <c r="C1381" s="30" t="s">
        <v>2107</v>
      </c>
      <c r="D1381" s="52" t="s">
        <v>2114</v>
      </c>
      <c r="E1381" s="53">
        <v>0.555968</v>
      </c>
      <c r="F1381" s="53">
        <v>0</v>
      </c>
      <c r="G1381" s="53">
        <v>0.555968</v>
      </c>
    </row>
    <row r="1382" s="37" customFormat="1" customHeight="1" spans="1:7">
      <c r="A1382" s="52" t="s">
        <v>2004</v>
      </c>
      <c r="B1382" s="52" t="s">
        <v>2418</v>
      </c>
      <c r="C1382" s="30" t="s">
        <v>2107</v>
      </c>
      <c r="D1382" s="52" t="s">
        <v>2115</v>
      </c>
      <c r="E1382" s="53">
        <v>0.926614</v>
      </c>
      <c r="F1382" s="53">
        <v>0</v>
      </c>
      <c r="G1382" s="53">
        <v>0.926614</v>
      </c>
    </row>
    <row r="1383" s="37" customFormat="1" customHeight="1" spans="1:7">
      <c r="A1383" s="52" t="s">
        <v>2004</v>
      </c>
      <c r="B1383" s="52" t="s">
        <v>2418</v>
      </c>
      <c r="C1383" s="30" t="s">
        <v>2107</v>
      </c>
      <c r="D1383" s="52" t="s">
        <v>2116</v>
      </c>
      <c r="E1383" s="53">
        <v>0.6</v>
      </c>
      <c r="F1383" s="53">
        <v>0</v>
      </c>
      <c r="G1383" s="53">
        <v>0.6</v>
      </c>
    </row>
    <row r="1384" s="37" customFormat="1" customHeight="1" spans="1:7">
      <c r="A1384" s="52" t="s">
        <v>2004</v>
      </c>
      <c r="B1384" s="52" t="s">
        <v>2418</v>
      </c>
      <c r="C1384" s="30" t="s">
        <v>2107</v>
      </c>
      <c r="D1384" s="52" t="s">
        <v>2117</v>
      </c>
      <c r="E1384" s="53">
        <v>43.494832</v>
      </c>
      <c r="F1384" s="53">
        <v>0</v>
      </c>
      <c r="G1384" s="53">
        <v>43.494832</v>
      </c>
    </row>
    <row r="1385" s="37" customFormat="1" customHeight="1" spans="1:7">
      <c r="A1385" s="52" t="s">
        <v>2004</v>
      </c>
      <c r="B1385" s="52" t="s">
        <v>2418</v>
      </c>
      <c r="C1385" s="30" t="s">
        <v>2107</v>
      </c>
      <c r="D1385" s="52" t="s">
        <v>2118</v>
      </c>
      <c r="E1385" s="53">
        <v>36.819996</v>
      </c>
      <c r="F1385" s="53">
        <v>0</v>
      </c>
      <c r="G1385" s="53">
        <v>36.819996</v>
      </c>
    </row>
    <row r="1386" s="37" customFormat="1" customHeight="1" spans="1:7">
      <c r="A1386" s="52" t="s">
        <v>2004</v>
      </c>
      <c r="B1386" s="52" t="s">
        <v>2418</v>
      </c>
      <c r="C1386" s="30" t="s">
        <v>2107</v>
      </c>
      <c r="D1386" s="52" t="s">
        <v>2120</v>
      </c>
      <c r="E1386" s="53">
        <v>6.9</v>
      </c>
      <c r="F1386" s="53">
        <v>0</v>
      </c>
      <c r="G1386" s="53">
        <v>6.9</v>
      </c>
    </row>
    <row r="1387" s="37" customFormat="1" customHeight="1" spans="1:7">
      <c r="A1387" s="52" t="s">
        <v>2004</v>
      </c>
      <c r="B1387" s="52" t="s">
        <v>2418</v>
      </c>
      <c r="C1387" s="30" t="s">
        <v>2107</v>
      </c>
      <c r="D1387" s="52" t="s">
        <v>2121</v>
      </c>
      <c r="E1387" s="53">
        <v>2.88</v>
      </c>
      <c r="F1387" s="53">
        <v>0</v>
      </c>
      <c r="G1387" s="53">
        <v>2.88</v>
      </c>
    </row>
    <row r="1388" s="37" customFormat="1" customHeight="1" spans="1:7">
      <c r="A1388" s="52" t="s">
        <v>2004</v>
      </c>
      <c r="B1388" s="52" t="s">
        <v>2418</v>
      </c>
      <c r="C1388" s="30" t="s">
        <v>2107</v>
      </c>
      <c r="D1388" s="52" t="s">
        <v>2122</v>
      </c>
      <c r="E1388" s="53">
        <v>86.52</v>
      </c>
      <c r="F1388" s="53">
        <v>0</v>
      </c>
      <c r="G1388" s="53">
        <v>86.52</v>
      </c>
    </row>
    <row r="1389" s="37" customFormat="1" customHeight="1" spans="1:7">
      <c r="A1389" s="52" t="s">
        <v>2004</v>
      </c>
      <c r="B1389" s="52" t="s">
        <v>2418</v>
      </c>
      <c r="C1389" s="30" t="s">
        <v>2107</v>
      </c>
      <c r="D1389" s="52" t="s">
        <v>2123</v>
      </c>
      <c r="E1389" s="53">
        <v>33.9106</v>
      </c>
      <c r="F1389" s="53">
        <v>0</v>
      </c>
      <c r="G1389" s="53">
        <v>33.9106</v>
      </c>
    </row>
    <row r="1390" s="37" customFormat="1" customHeight="1" spans="1:7">
      <c r="A1390" s="49" t="s">
        <v>2428</v>
      </c>
      <c r="B1390" s="49"/>
      <c r="C1390" s="50"/>
      <c r="D1390" s="49"/>
      <c r="E1390" s="51">
        <v>2375.401655</v>
      </c>
      <c r="F1390" s="51">
        <v>0</v>
      </c>
      <c r="G1390" s="51">
        <v>2375.401655</v>
      </c>
    </row>
    <row r="1391" s="37" customFormat="1" customHeight="1" spans="1:7">
      <c r="A1391" s="52" t="s">
        <v>2005</v>
      </c>
      <c r="B1391" s="49" t="s">
        <v>2429</v>
      </c>
      <c r="C1391" s="50"/>
      <c r="D1391" s="49"/>
      <c r="E1391" s="51">
        <v>2004.576742</v>
      </c>
      <c r="F1391" s="51">
        <v>0</v>
      </c>
      <c r="G1391" s="51">
        <v>2004.576742</v>
      </c>
    </row>
    <row r="1392" s="37" customFormat="1" customHeight="1" spans="1:7">
      <c r="A1392" s="52" t="s">
        <v>2005</v>
      </c>
      <c r="B1392" s="52" t="s">
        <v>2430</v>
      </c>
      <c r="C1392" s="50" t="s">
        <v>2080</v>
      </c>
      <c r="D1392" s="49"/>
      <c r="E1392" s="51">
        <v>1660.352</v>
      </c>
      <c r="F1392" s="51">
        <v>0</v>
      </c>
      <c r="G1392" s="51">
        <v>1660.352</v>
      </c>
    </row>
    <row r="1393" s="37" customFormat="1" customHeight="1" spans="1:7">
      <c r="A1393" s="52" t="s">
        <v>2005</v>
      </c>
      <c r="B1393" s="52" t="s">
        <v>2430</v>
      </c>
      <c r="C1393" s="30" t="s">
        <v>2081</v>
      </c>
      <c r="D1393" s="52" t="s">
        <v>2431</v>
      </c>
      <c r="E1393" s="53">
        <v>30</v>
      </c>
      <c r="F1393" s="53">
        <v>0</v>
      </c>
      <c r="G1393" s="53">
        <v>30</v>
      </c>
    </row>
    <row r="1394" s="37" customFormat="1" customHeight="1" spans="1:7">
      <c r="A1394" s="52" t="s">
        <v>2005</v>
      </c>
      <c r="B1394" s="52" t="s">
        <v>2430</v>
      </c>
      <c r="C1394" s="30" t="s">
        <v>2081</v>
      </c>
      <c r="D1394" s="52" t="s">
        <v>2432</v>
      </c>
      <c r="E1394" s="53">
        <v>40</v>
      </c>
      <c r="F1394" s="53">
        <v>0</v>
      </c>
      <c r="G1394" s="53">
        <v>40</v>
      </c>
    </row>
    <row r="1395" s="37" customFormat="1" customHeight="1" spans="1:7">
      <c r="A1395" s="52" t="s">
        <v>2005</v>
      </c>
      <c r="B1395" s="52" t="s">
        <v>2430</v>
      </c>
      <c r="C1395" s="30" t="s">
        <v>2081</v>
      </c>
      <c r="D1395" s="52" t="s">
        <v>2433</v>
      </c>
      <c r="E1395" s="53">
        <v>20</v>
      </c>
      <c r="F1395" s="53">
        <v>0</v>
      </c>
      <c r="G1395" s="53">
        <v>20</v>
      </c>
    </row>
    <row r="1396" s="37" customFormat="1" customHeight="1" spans="1:7">
      <c r="A1396" s="52" t="s">
        <v>2005</v>
      </c>
      <c r="B1396" s="52" t="s">
        <v>2430</v>
      </c>
      <c r="C1396" s="30" t="s">
        <v>2081</v>
      </c>
      <c r="D1396" s="52" t="s">
        <v>2434</v>
      </c>
      <c r="E1396" s="53">
        <v>1</v>
      </c>
      <c r="F1396" s="53">
        <v>0</v>
      </c>
      <c r="G1396" s="53">
        <v>1</v>
      </c>
    </row>
    <row r="1397" s="37" customFormat="1" customHeight="1" spans="1:7">
      <c r="A1397" s="52" t="s">
        <v>2005</v>
      </c>
      <c r="B1397" s="52" t="s">
        <v>2430</v>
      </c>
      <c r="C1397" s="30" t="s">
        <v>2081</v>
      </c>
      <c r="D1397" s="52" t="s">
        <v>2435</v>
      </c>
      <c r="E1397" s="53">
        <v>13</v>
      </c>
      <c r="F1397" s="53">
        <v>0</v>
      </c>
      <c r="G1397" s="53">
        <v>13</v>
      </c>
    </row>
    <row r="1398" s="37" customFormat="1" customHeight="1" spans="1:7">
      <c r="A1398" s="52" t="s">
        <v>2005</v>
      </c>
      <c r="B1398" s="52" t="s">
        <v>2430</v>
      </c>
      <c r="C1398" s="30" t="s">
        <v>2081</v>
      </c>
      <c r="D1398" s="52" t="s">
        <v>2436</v>
      </c>
      <c r="E1398" s="53">
        <v>27</v>
      </c>
      <c r="F1398" s="53">
        <v>0</v>
      </c>
      <c r="G1398" s="53">
        <v>27</v>
      </c>
    </row>
    <row r="1399" s="37" customFormat="1" customHeight="1" spans="1:7">
      <c r="A1399" s="52" t="s">
        <v>2005</v>
      </c>
      <c r="B1399" s="52" t="s">
        <v>2430</v>
      </c>
      <c r="C1399" s="30" t="s">
        <v>2081</v>
      </c>
      <c r="D1399" s="52" t="s">
        <v>2437</v>
      </c>
      <c r="E1399" s="53">
        <v>70.85</v>
      </c>
      <c r="F1399" s="53">
        <v>0</v>
      </c>
      <c r="G1399" s="53">
        <v>70.85</v>
      </c>
    </row>
    <row r="1400" s="37" customFormat="1" customHeight="1" spans="1:7">
      <c r="A1400" s="52" t="s">
        <v>2005</v>
      </c>
      <c r="B1400" s="52" t="s">
        <v>2430</v>
      </c>
      <c r="C1400" s="30" t="s">
        <v>2081</v>
      </c>
      <c r="D1400" s="52" t="s">
        <v>2438</v>
      </c>
      <c r="E1400" s="53">
        <v>313.152</v>
      </c>
      <c r="F1400" s="53">
        <v>0</v>
      </c>
      <c r="G1400" s="53">
        <v>313.152</v>
      </c>
    </row>
    <row r="1401" s="37" customFormat="1" customHeight="1" spans="1:7">
      <c r="A1401" s="52" t="s">
        <v>2005</v>
      </c>
      <c r="B1401" s="52" t="s">
        <v>2430</v>
      </c>
      <c r="C1401" s="30" t="s">
        <v>2081</v>
      </c>
      <c r="D1401" s="52" t="s">
        <v>2439</v>
      </c>
      <c r="E1401" s="53">
        <v>300</v>
      </c>
      <c r="F1401" s="53">
        <v>0</v>
      </c>
      <c r="G1401" s="53">
        <v>300</v>
      </c>
    </row>
    <row r="1402" s="37" customFormat="1" customHeight="1" spans="1:7">
      <c r="A1402" s="52" t="s">
        <v>2005</v>
      </c>
      <c r="B1402" s="52" t="s">
        <v>2430</v>
      </c>
      <c r="C1402" s="30" t="s">
        <v>2081</v>
      </c>
      <c r="D1402" s="52" t="s">
        <v>2440</v>
      </c>
      <c r="E1402" s="53">
        <v>273</v>
      </c>
      <c r="F1402" s="53">
        <v>0</v>
      </c>
      <c r="G1402" s="53">
        <v>273</v>
      </c>
    </row>
    <row r="1403" s="37" customFormat="1" customHeight="1" spans="1:7">
      <c r="A1403" s="52" t="s">
        <v>2005</v>
      </c>
      <c r="B1403" s="52" t="s">
        <v>2430</v>
      </c>
      <c r="C1403" s="30" t="s">
        <v>2081</v>
      </c>
      <c r="D1403" s="52" t="s">
        <v>2441</v>
      </c>
      <c r="E1403" s="53">
        <v>372.35</v>
      </c>
      <c r="F1403" s="53">
        <v>0</v>
      </c>
      <c r="G1403" s="53">
        <v>372.35</v>
      </c>
    </row>
    <row r="1404" s="37" customFormat="1" customHeight="1" spans="1:7">
      <c r="A1404" s="52" t="s">
        <v>2005</v>
      </c>
      <c r="B1404" s="52" t="s">
        <v>2430</v>
      </c>
      <c r="C1404" s="30" t="s">
        <v>2081</v>
      </c>
      <c r="D1404" s="52" t="s">
        <v>2442</v>
      </c>
      <c r="E1404" s="53">
        <v>200</v>
      </c>
      <c r="F1404" s="53">
        <v>0</v>
      </c>
      <c r="G1404" s="53">
        <v>200</v>
      </c>
    </row>
    <row r="1405" s="37" customFormat="1" customHeight="1" spans="1:7">
      <c r="A1405" s="52" t="s">
        <v>2005</v>
      </c>
      <c r="B1405" s="52" t="s">
        <v>2430</v>
      </c>
      <c r="C1405" s="50" t="s">
        <v>2091</v>
      </c>
      <c r="D1405" s="49"/>
      <c r="E1405" s="51">
        <v>76.648056</v>
      </c>
      <c r="F1405" s="51">
        <v>0</v>
      </c>
      <c r="G1405" s="51">
        <v>76.648056</v>
      </c>
    </row>
    <row r="1406" s="37" customFormat="1" customHeight="1" spans="1:7">
      <c r="A1406" s="52" t="s">
        <v>2005</v>
      </c>
      <c r="B1406" s="52" t="s">
        <v>2430</v>
      </c>
      <c r="C1406" s="30" t="s">
        <v>2092</v>
      </c>
      <c r="D1406" s="52" t="s">
        <v>2093</v>
      </c>
      <c r="E1406" s="53">
        <v>29.4</v>
      </c>
      <c r="F1406" s="53">
        <v>0</v>
      </c>
      <c r="G1406" s="53">
        <v>29.4</v>
      </c>
    </row>
    <row r="1407" s="36" customFormat="1" customHeight="1" spans="1:7">
      <c r="A1407" s="52" t="s">
        <v>2005</v>
      </c>
      <c r="B1407" s="52" t="s">
        <v>2430</v>
      </c>
      <c r="C1407" s="30" t="s">
        <v>2092</v>
      </c>
      <c r="D1407" s="52" t="s">
        <v>2094</v>
      </c>
      <c r="E1407" s="53">
        <v>1.261454</v>
      </c>
      <c r="F1407" s="53">
        <v>0</v>
      </c>
      <c r="G1407" s="53">
        <v>1.261454</v>
      </c>
    </row>
    <row r="1408" s="37" customFormat="1" customHeight="1" spans="1:7">
      <c r="A1408" s="52" t="s">
        <v>2005</v>
      </c>
      <c r="B1408" s="52" t="s">
        <v>2430</v>
      </c>
      <c r="C1408" s="30" t="s">
        <v>2092</v>
      </c>
      <c r="D1408" s="52" t="s">
        <v>2095</v>
      </c>
      <c r="E1408" s="53">
        <v>0.84097</v>
      </c>
      <c r="F1408" s="53">
        <v>0</v>
      </c>
      <c r="G1408" s="53">
        <v>0.84097</v>
      </c>
    </row>
    <row r="1409" s="37" customFormat="1" customHeight="1" spans="1:7">
      <c r="A1409" s="52" t="s">
        <v>2005</v>
      </c>
      <c r="B1409" s="52" t="s">
        <v>2430</v>
      </c>
      <c r="C1409" s="30" t="s">
        <v>2092</v>
      </c>
      <c r="D1409" s="52" t="s">
        <v>2096</v>
      </c>
      <c r="E1409" s="53">
        <v>0.134446</v>
      </c>
      <c r="F1409" s="53">
        <v>0</v>
      </c>
      <c r="G1409" s="53">
        <v>0.134446</v>
      </c>
    </row>
    <row r="1410" s="37" customFormat="1" customHeight="1" spans="1:7">
      <c r="A1410" s="52" t="s">
        <v>2005</v>
      </c>
      <c r="B1410" s="52" t="s">
        <v>2430</v>
      </c>
      <c r="C1410" s="30" t="s">
        <v>2092</v>
      </c>
      <c r="D1410" s="52" t="s">
        <v>2097</v>
      </c>
      <c r="E1410" s="53">
        <v>1.918368</v>
      </c>
      <c r="F1410" s="53">
        <v>0</v>
      </c>
      <c r="G1410" s="53">
        <v>1.918368</v>
      </c>
    </row>
    <row r="1411" s="37" customFormat="1" customHeight="1" spans="1:7">
      <c r="A1411" s="52" t="s">
        <v>2005</v>
      </c>
      <c r="B1411" s="52" t="s">
        <v>2430</v>
      </c>
      <c r="C1411" s="30" t="s">
        <v>2092</v>
      </c>
      <c r="D1411" s="52" t="s">
        <v>2098</v>
      </c>
      <c r="E1411" s="53">
        <v>1.576818</v>
      </c>
      <c r="F1411" s="53">
        <v>0</v>
      </c>
      <c r="G1411" s="53">
        <v>1.576818</v>
      </c>
    </row>
    <row r="1412" s="37" customFormat="1" customHeight="1" spans="1:7">
      <c r="A1412" s="52" t="s">
        <v>2005</v>
      </c>
      <c r="B1412" s="52" t="s">
        <v>2430</v>
      </c>
      <c r="C1412" s="30" t="s">
        <v>2092</v>
      </c>
      <c r="D1412" s="52" t="s">
        <v>2099</v>
      </c>
      <c r="E1412" s="53">
        <v>9.672</v>
      </c>
      <c r="F1412" s="53">
        <v>0</v>
      </c>
      <c r="G1412" s="53">
        <v>9.672</v>
      </c>
    </row>
    <row r="1413" s="37" customFormat="1" customHeight="1" spans="1:7">
      <c r="A1413" s="52" t="s">
        <v>2005</v>
      </c>
      <c r="B1413" s="52" t="s">
        <v>2430</v>
      </c>
      <c r="C1413" s="30" t="s">
        <v>2092</v>
      </c>
      <c r="D1413" s="52" t="s">
        <v>2100</v>
      </c>
      <c r="E1413" s="53">
        <v>3.12</v>
      </c>
      <c r="F1413" s="53">
        <v>0</v>
      </c>
      <c r="G1413" s="53">
        <v>3.12</v>
      </c>
    </row>
    <row r="1414" s="37" customFormat="1" customHeight="1" spans="1:7">
      <c r="A1414" s="52" t="s">
        <v>2005</v>
      </c>
      <c r="B1414" s="52" t="s">
        <v>2430</v>
      </c>
      <c r="C1414" s="30" t="s">
        <v>2092</v>
      </c>
      <c r="D1414" s="52" t="s">
        <v>2101</v>
      </c>
      <c r="E1414" s="53">
        <v>0.624</v>
      </c>
      <c r="F1414" s="53">
        <v>0</v>
      </c>
      <c r="G1414" s="53">
        <v>0.624</v>
      </c>
    </row>
    <row r="1415" s="37" customFormat="1" customHeight="1" spans="1:7">
      <c r="A1415" s="52" t="s">
        <v>2005</v>
      </c>
      <c r="B1415" s="52" t="s">
        <v>2430</v>
      </c>
      <c r="C1415" s="30" t="s">
        <v>2092</v>
      </c>
      <c r="D1415" s="52" t="s">
        <v>2102</v>
      </c>
      <c r="E1415" s="53">
        <v>21</v>
      </c>
      <c r="F1415" s="53">
        <v>0</v>
      </c>
      <c r="G1415" s="53">
        <v>21</v>
      </c>
    </row>
    <row r="1416" s="37" customFormat="1" customHeight="1" spans="1:7">
      <c r="A1416" s="52" t="s">
        <v>2005</v>
      </c>
      <c r="B1416" s="52" t="s">
        <v>2430</v>
      </c>
      <c r="C1416" s="30" t="s">
        <v>2092</v>
      </c>
      <c r="D1416" s="52" t="s">
        <v>2103</v>
      </c>
      <c r="E1416" s="53">
        <v>5.25</v>
      </c>
      <c r="F1416" s="53">
        <v>0</v>
      </c>
      <c r="G1416" s="53">
        <v>5.25</v>
      </c>
    </row>
    <row r="1417" s="37" customFormat="1" customHeight="1" spans="1:7">
      <c r="A1417" s="52" t="s">
        <v>2005</v>
      </c>
      <c r="B1417" s="52" t="s">
        <v>2430</v>
      </c>
      <c r="C1417" s="30" t="s">
        <v>2092</v>
      </c>
      <c r="D1417" s="52" t="s">
        <v>2104</v>
      </c>
      <c r="E1417" s="53">
        <v>0.05</v>
      </c>
      <c r="F1417" s="53">
        <v>0</v>
      </c>
      <c r="G1417" s="53">
        <v>0.05</v>
      </c>
    </row>
    <row r="1418" s="37" customFormat="1" customHeight="1" spans="1:7">
      <c r="A1418" s="52" t="s">
        <v>2005</v>
      </c>
      <c r="B1418" s="52" t="s">
        <v>2430</v>
      </c>
      <c r="C1418" s="30" t="s">
        <v>2092</v>
      </c>
      <c r="D1418" s="52" t="s">
        <v>2105</v>
      </c>
      <c r="E1418" s="53">
        <v>1.8</v>
      </c>
      <c r="F1418" s="53">
        <v>0</v>
      </c>
      <c r="G1418" s="53">
        <v>1.8</v>
      </c>
    </row>
    <row r="1419" s="37" customFormat="1" customHeight="1" spans="1:7">
      <c r="A1419" s="52" t="s">
        <v>2005</v>
      </c>
      <c r="B1419" s="52" t="s">
        <v>2430</v>
      </c>
      <c r="C1419" s="50" t="s">
        <v>2106</v>
      </c>
      <c r="D1419" s="49"/>
      <c r="E1419" s="51">
        <v>267.576686</v>
      </c>
      <c r="F1419" s="51">
        <v>0</v>
      </c>
      <c r="G1419" s="51">
        <v>267.576686</v>
      </c>
    </row>
    <row r="1420" s="37" customFormat="1" customHeight="1" spans="1:7">
      <c r="A1420" s="52" t="s">
        <v>2005</v>
      </c>
      <c r="B1420" s="52" t="s">
        <v>2430</v>
      </c>
      <c r="C1420" s="30" t="s">
        <v>2107</v>
      </c>
      <c r="D1420" s="52" t="s">
        <v>2108</v>
      </c>
      <c r="E1420" s="53">
        <v>63.9456</v>
      </c>
      <c r="F1420" s="53">
        <v>0</v>
      </c>
      <c r="G1420" s="53">
        <v>63.9456</v>
      </c>
    </row>
    <row r="1421" s="37" customFormat="1" customHeight="1" spans="1:7">
      <c r="A1421" s="52" t="s">
        <v>2005</v>
      </c>
      <c r="B1421" s="52" t="s">
        <v>2430</v>
      </c>
      <c r="C1421" s="30" t="s">
        <v>2107</v>
      </c>
      <c r="D1421" s="52" t="s">
        <v>2109</v>
      </c>
      <c r="E1421" s="53">
        <v>41.1756</v>
      </c>
      <c r="F1421" s="53">
        <v>0</v>
      </c>
      <c r="G1421" s="53">
        <v>41.1756</v>
      </c>
    </row>
    <row r="1422" s="37" customFormat="1" customHeight="1" spans="1:7">
      <c r="A1422" s="52" t="s">
        <v>2005</v>
      </c>
      <c r="B1422" s="52" t="s">
        <v>2430</v>
      </c>
      <c r="C1422" s="30" t="s">
        <v>2107</v>
      </c>
      <c r="D1422" s="52" t="s">
        <v>2111</v>
      </c>
      <c r="E1422" s="53">
        <v>5.3288</v>
      </c>
      <c r="F1422" s="53">
        <v>0</v>
      </c>
      <c r="G1422" s="53">
        <v>5.3288</v>
      </c>
    </row>
    <row r="1423" s="37" customFormat="1" customHeight="1" spans="1:7">
      <c r="A1423" s="52" t="s">
        <v>2005</v>
      </c>
      <c r="B1423" s="52" t="s">
        <v>2430</v>
      </c>
      <c r="C1423" s="30" t="s">
        <v>2107</v>
      </c>
      <c r="D1423" s="52" t="s">
        <v>2112</v>
      </c>
      <c r="E1423" s="53">
        <v>15.57715</v>
      </c>
      <c r="F1423" s="53">
        <v>0</v>
      </c>
      <c r="G1423" s="53">
        <v>15.57715</v>
      </c>
    </row>
    <row r="1424" s="37" customFormat="1" customHeight="1" spans="1:7">
      <c r="A1424" s="52" t="s">
        <v>2005</v>
      </c>
      <c r="B1424" s="52" t="s">
        <v>2430</v>
      </c>
      <c r="C1424" s="30" t="s">
        <v>2107</v>
      </c>
      <c r="D1424" s="52" t="s">
        <v>2113</v>
      </c>
      <c r="E1424" s="53">
        <v>13.1176</v>
      </c>
      <c r="F1424" s="53">
        <v>0</v>
      </c>
      <c r="G1424" s="53">
        <v>13.1176</v>
      </c>
    </row>
    <row r="1425" s="37" customFormat="1" customHeight="1" spans="1:7">
      <c r="A1425" s="52" t="s">
        <v>2005</v>
      </c>
      <c r="B1425" s="52" t="s">
        <v>2430</v>
      </c>
      <c r="C1425" s="30" t="s">
        <v>2107</v>
      </c>
      <c r="D1425" s="52" t="s">
        <v>2114</v>
      </c>
      <c r="E1425" s="53">
        <v>0.33135</v>
      </c>
      <c r="F1425" s="53">
        <v>0</v>
      </c>
      <c r="G1425" s="53">
        <v>0.33135</v>
      </c>
    </row>
    <row r="1426" s="37" customFormat="1" customHeight="1" spans="1:7">
      <c r="A1426" s="52" t="s">
        <v>2005</v>
      </c>
      <c r="B1426" s="52" t="s">
        <v>2430</v>
      </c>
      <c r="C1426" s="30" t="s">
        <v>2107</v>
      </c>
      <c r="D1426" s="52" t="s">
        <v>2115</v>
      </c>
      <c r="E1426" s="53">
        <v>0.55225</v>
      </c>
      <c r="F1426" s="53">
        <v>0</v>
      </c>
      <c r="G1426" s="53">
        <v>0.55225</v>
      </c>
    </row>
    <row r="1427" s="37" customFormat="1" customHeight="1" spans="1:7">
      <c r="A1427" s="52" t="s">
        <v>2005</v>
      </c>
      <c r="B1427" s="52" t="s">
        <v>2430</v>
      </c>
      <c r="C1427" s="30" t="s">
        <v>2107</v>
      </c>
      <c r="D1427" s="52" t="s">
        <v>2116</v>
      </c>
      <c r="E1427" s="53">
        <v>0.2</v>
      </c>
      <c r="F1427" s="53">
        <v>0</v>
      </c>
      <c r="G1427" s="53">
        <v>0.2</v>
      </c>
    </row>
    <row r="1428" s="37" customFormat="1" customHeight="1" spans="1:7">
      <c r="A1428" s="52" t="s">
        <v>2005</v>
      </c>
      <c r="B1428" s="52" t="s">
        <v>2430</v>
      </c>
      <c r="C1428" s="30" t="s">
        <v>2107</v>
      </c>
      <c r="D1428" s="52" t="s">
        <v>2117</v>
      </c>
      <c r="E1428" s="53">
        <v>26.2352</v>
      </c>
      <c r="F1428" s="53">
        <v>0</v>
      </c>
      <c r="G1428" s="53">
        <v>26.2352</v>
      </c>
    </row>
    <row r="1429" s="37" customFormat="1" customHeight="1" spans="1:7">
      <c r="A1429" s="52" t="s">
        <v>2005</v>
      </c>
      <c r="B1429" s="52" t="s">
        <v>2430</v>
      </c>
      <c r="C1429" s="30" t="s">
        <v>2107</v>
      </c>
      <c r="D1429" s="52" t="s">
        <v>2118</v>
      </c>
      <c r="E1429" s="53">
        <v>22.215336</v>
      </c>
      <c r="F1429" s="53">
        <v>0</v>
      </c>
      <c r="G1429" s="53">
        <v>22.215336</v>
      </c>
    </row>
    <row r="1430" s="37" customFormat="1" customHeight="1" spans="1:7">
      <c r="A1430" s="52" t="s">
        <v>2005</v>
      </c>
      <c r="B1430" s="52" t="s">
        <v>2430</v>
      </c>
      <c r="C1430" s="30" t="s">
        <v>2107</v>
      </c>
      <c r="D1430" s="52" t="s">
        <v>2120</v>
      </c>
      <c r="E1430" s="53">
        <v>2.3</v>
      </c>
      <c r="F1430" s="53">
        <v>0</v>
      </c>
      <c r="G1430" s="53">
        <v>2.3</v>
      </c>
    </row>
    <row r="1431" s="37" customFormat="1" customHeight="1" spans="1:7">
      <c r="A1431" s="52" t="s">
        <v>2005</v>
      </c>
      <c r="B1431" s="52" t="s">
        <v>2430</v>
      </c>
      <c r="C1431" s="30" t="s">
        <v>2107</v>
      </c>
      <c r="D1431" s="52" t="s">
        <v>2121</v>
      </c>
      <c r="E1431" s="53">
        <v>1.92</v>
      </c>
      <c r="F1431" s="53">
        <v>0</v>
      </c>
      <c r="G1431" s="53">
        <v>1.92</v>
      </c>
    </row>
    <row r="1432" s="37" customFormat="1" customHeight="1" spans="1:7">
      <c r="A1432" s="52" t="s">
        <v>2005</v>
      </c>
      <c r="B1432" s="52" t="s">
        <v>2430</v>
      </c>
      <c r="C1432" s="30" t="s">
        <v>2107</v>
      </c>
      <c r="D1432" s="52" t="s">
        <v>2122</v>
      </c>
      <c r="E1432" s="53">
        <v>53.52</v>
      </c>
      <c r="F1432" s="53">
        <v>0</v>
      </c>
      <c r="G1432" s="53">
        <v>53.52</v>
      </c>
    </row>
    <row r="1433" s="37" customFormat="1" customHeight="1" spans="1:7">
      <c r="A1433" s="52" t="s">
        <v>2005</v>
      </c>
      <c r="B1433" s="52" t="s">
        <v>2430</v>
      </c>
      <c r="C1433" s="30" t="s">
        <v>2107</v>
      </c>
      <c r="D1433" s="52" t="s">
        <v>2123</v>
      </c>
      <c r="E1433" s="53">
        <v>21.1578</v>
      </c>
      <c r="F1433" s="53">
        <v>0</v>
      </c>
      <c r="G1433" s="53">
        <v>21.1578</v>
      </c>
    </row>
    <row r="1434" s="37" customFormat="1" customHeight="1" spans="1:7">
      <c r="A1434" s="52" t="s">
        <v>2005</v>
      </c>
      <c r="B1434" s="49" t="s">
        <v>2443</v>
      </c>
      <c r="C1434" s="50"/>
      <c r="D1434" s="49"/>
      <c r="E1434" s="51">
        <v>370.824913</v>
      </c>
      <c r="F1434" s="51">
        <v>0</v>
      </c>
      <c r="G1434" s="51">
        <v>370.824913</v>
      </c>
    </row>
    <row r="1435" s="37" customFormat="1" customHeight="1" spans="1:7">
      <c r="A1435" s="52" t="s">
        <v>2005</v>
      </c>
      <c r="B1435" s="52" t="s">
        <v>2444</v>
      </c>
      <c r="C1435" s="50" t="s">
        <v>2091</v>
      </c>
      <c r="D1435" s="49"/>
      <c r="E1435" s="51">
        <v>57.194796</v>
      </c>
      <c r="F1435" s="51">
        <v>0</v>
      </c>
      <c r="G1435" s="51">
        <v>57.194796</v>
      </c>
    </row>
    <row r="1436" s="37" customFormat="1" customHeight="1" spans="1:7">
      <c r="A1436" s="52" t="s">
        <v>2005</v>
      </c>
      <c r="B1436" s="52" t="s">
        <v>2444</v>
      </c>
      <c r="C1436" s="30" t="s">
        <v>2092</v>
      </c>
      <c r="D1436" s="52" t="s">
        <v>2126</v>
      </c>
      <c r="E1436" s="53">
        <v>31.85</v>
      </c>
      <c r="F1436" s="53">
        <v>0</v>
      </c>
      <c r="G1436" s="53">
        <v>31.85</v>
      </c>
    </row>
    <row r="1437" s="37" customFormat="1" customHeight="1" spans="1:7">
      <c r="A1437" s="52" t="s">
        <v>2005</v>
      </c>
      <c r="B1437" s="52" t="s">
        <v>2444</v>
      </c>
      <c r="C1437" s="30" t="s">
        <v>2092</v>
      </c>
      <c r="D1437" s="52" t="s">
        <v>2127</v>
      </c>
      <c r="E1437" s="53">
        <v>1.373587</v>
      </c>
      <c r="F1437" s="53">
        <v>0</v>
      </c>
      <c r="G1437" s="53">
        <v>1.373587</v>
      </c>
    </row>
    <row r="1438" s="37" customFormat="1" customHeight="1" spans="1:7">
      <c r="A1438" s="52" t="s">
        <v>2005</v>
      </c>
      <c r="B1438" s="52" t="s">
        <v>2444</v>
      </c>
      <c r="C1438" s="30" t="s">
        <v>2092</v>
      </c>
      <c r="D1438" s="52" t="s">
        <v>2128</v>
      </c>
      <c r="E1438" s="53">
        <v>0.919085</v>
      </c>
      <c r="F1438" s="53">
        <v>0</v>
      </c>
      <c r="G1438" s="53">
        <v>0.919085</v>
      </c>
    </row>
    <row r="1439" s="37" customFormat="1" customHeight="1" spans="1:7">
      <c r="A1439" s="52" t="s">
        <v>2005</v>
      </c>
      <c r="B1439" s="52" t="s">
        <v>2444</v>
      </c>
      <c r="C1439" s="30" t="s">
        <v>2092</v>
      </c>
      <c r="D1439" s="52" t="s">
        <v>2129</v>
      </c>
      <c r="E1439" s="53">
        <v>1.973016</v>
      </c>
      <c r="F1439" s="53">
        <v>0</v>
      </c>
      <c r="G1439" s="53">
        <v>1.973016</v>
      </c>
    </row>
    <row r="1440" s="37" customFormat="1" customHeight="1" spans="1:7">
      <c r="A1440" s="52" t="s">
        <v>2005</v>
      </c>
      <c r="B1440" s="52" t="s">
        <v>2444</v>
      </c>
      <c r="C1440" s="30" t="s">
        <v>2092</v>
      </c>
      <c r="D1440" s="52" t="s">
        <v>2297</v>
      </c>
      <c r="E1440" s="53">
        <v>1.912124</v>
      </c>
      <c r="F1440" s="53">
        <v>0</v>
      </c>
      <c r="G1440" s="53">
        <v>1.912124</v>
      </c>
    </row>
    <row r="1441" s="37" customFormat="1" customHeight="1" spans="1:7">
      <c r="A1441" s="52" t="s">
        <v>2005</v>
      </c>
      <c r="B1441" s="52" t="s">
        <v>2444</v>
      </c>
      <c r="C1441" s="30" t="s">
        <v>2092</v>
      </c>
      <c r="D1441" s="52" t="s">
        <v>2130</v>
      </c>
      <c r="E1441" s="53">
        <v>1.716984</v>
      </c>
      <c r="F1441" s="53">
        <v>0</v>
      </c>
      <c r="G1441" s="53">
        <v>1.716984</v>
      </c>
    </row>
    <row r="1442" s="37" customFormat="1" customHeight="1" spans="1:7">
      <c r="A1442" s="52" t="s">
        <v>2005</v>
      </c>
      <c r="B1442" s="52" t="s">
        <v>2444</v>
      </c>
      <c r="C1442" s="30" t="s">
        <v>2092</v>
      </c>
      <c r="D1442" s="52" t="s">
        <v>2102</v>
      </c>
      <c r="E1442" s="53">
        <v>5</v>
      </c>
      <c r="F1442" s="53">
        <v>0</v>
      </c>
      <c r="G1442" s="53">
        <v>5</v>
      </c>
    </row>
    <row r="1443" s="37" customFormat="1" customHeight="1" spans="1:7">
      <c r="A1443" s="52" t="s">
        <v>2005</v>
      </c>
      <c r="B1443" s="52" t="s">
        <v>2444</v>
      </c>
      <c r="C1443" s="30" t="s">
        <v>2092</v>
      </c>
      <c r="D1443" s="52" t="s">
        <v>2103</v>
      </c>
      <c r="E1443" s="53">
        <v>10.5</v>
      </c>
      <c r="F1443" s="53">
        <v>0</v>
      </c>
      <c r="G1443" s="53">
        <v>10.5</v>
      </c>
    </row>
    <row r="1444" s="37" customFormat="1" customHeight="1" spans="1:7">
      <c r="A1444" s="52" t="s">
        <v>2005</v>
      </c>
      <c r="B1444" s="52" t="s">
        <v>2444</v>
      </c>
      <c r="C1444" s="30" t="s">
        <v>2092</v>
      </c>
      <c r="D1444" s="52" t="s">
        <v>2105</v>
      </c>
      <c r="E1444" s="53">
        <v>1.95</v>
      </c>
      <c r="F1444" s="53">
        <v>0</v>
      </c>
      <c r="G1444" s="53">
        <v>1.95</v>
      </c>
    </row>
    <row r="1445" s="37" customFormat="1" customHeight="1" spans="1:7">
      <c r="A1445" s="52" t="s">
        <v>2005</v>
      </c>
      <c r="B1445" s="52" t="s">
        <v>2444</v>
      </c>
      <c r="C1445" s="50" t="s">
        <v>2106</v>
      </c>
      <c r="D1445" s="49"/>
      <c r="E1445" s="51">
        <v>313.630117</v>
      </c>
      <c r="F1445" s="51">
        <v>0</v>
      </c>
      <c r="G1445" s="51">
        <v>313.630117</v>
      </c>
    </row>
    <row r="1446" s="37" customFormat="1" customHeight="1" spans="1:7">
      <c r="A1446" s="52" t="s">
        <v>2005</v>
      </c>
      <c r="B1446" s="52" t="s">
        <v>2444</v>
      </c>
      <c r="C1446" s="30" t="s">
        <v>2107</v>
      </c>
      <c r="D1446" s="52" t="s">
        <v>2131</v>
      </c>
      <c r="E1446" s="53">
        <v>65.7672</v>
      </c>
      <c r="F1446" s="53">
        <v>0</v>
      </c>
      <c r="G1446" s="53">
        <v>65.7672</v>
      </c>
    </row>
    <row r="1447" s="36" customFormat="1" customHeight="1" spans="1:7">
      <c r="A1447" s="52" t="s">
        <v>2005</v>
      </c>
      <c r="B1447" s="52" t="s">
        <v>2444</v>
      </c>
      <c r="C1447" s="30" t="s">
        <v>2107</v>
      </c>
      <c r="D1447" s="52" t="s">
        <v>2132</v>
      </c>
      <c r="E1447" s="53">
        <v>2.0124</v>
      </c>
      <c r="F1447" s="53">
        <v>0</v>
      </c>
      <c r="G1447" s="53">
        <v>2.0124</v>
      </c>
    </row>
    <row r="1448" s="37" customFormat="1" customHeight="1" spans="1:7">
      <c r="A1448" s="52" t="s">
        <v>2005</v>
      </c>
      <c r="B1448" s="52" t="s">
        <v>2444</v>
      </c>
      <c r="C1448" s="30" t="s">
        <v>2107</v>
      </c>
      <c r="D1448" s="52" t="s">
        <v>2110</v>
      </c>
      <c r="E1448" s="53">
        <v>0.42</v>
      </c>
      <c r="F1448" s="53">
        <v>0</v>
      </c>
      <c r="G1448" s="53">
        <v>0.42</v>
      </c>
    </row>
    <row r="1449" s="37" customFormat="1" customHeight="1" spans="1:7">
      <c r="A1449" s="52" t="s">
        <v>2005</v>
      </c>
      <c r="B1449" s="52" t="s">
        <v>2444</v>
      </c>
      <c r="C1449" s="30" t="s">
        <v>2107</v>
      </c>
      <c r="D1449" s="52" t="s">
        <v>2134</v>
      </c>
      <c r="E1449" s="53">
        <v>32.772</v>
      </c>
      <c r="F1449" s="53">
        <v>0</v>
      </c>
      <c r="G1449" s="53">
        <v>32.772</v>
      </c>
    </row>
    <row r="1450" s="37" customFormat="1" customHeight="1" spans="1:7">
      <c r="A1450" s="52" t="s">
        <v>2005</v>
      </c>
      <c r="B1450" s="52" t="s">
        <v>2444</v>
      </c>
      <c r="C1450" s="30" t="s">
        <v>2107</v>
      </c>
      <c r="D1450" s="52" t="s">
        <v>2135</v>
      </c>
      <c r="E1450" s="53">
        <v>54.3972</v>
      </c>
      <c r="F1450" s="53">
        <v>0</v>
      </c>
      <c r="G1450" s="53">
        <v>54.3972</v>
      </c>
    </row>
    <row r="1451" s="37" customFormat="1" customHeight="1" spans="1:7">
      <c r="A1451" s="52" t="s">
        <v>2005</v>
      </c>
      <c r="B1451" s="52" t="s">
        <v>2444</v>
      </c>
      <c r="C1451" s="30" t="s">
        <v>2107</v>
      </c>
      <c r="D1451" s="52" t="s">
        <v>2136</v>
      </c>
      <c r="E1451" s="53">
        <v>13.914</v>
      </c>
      <c r="F1451" s="53">
        <v>0</v>
      </c>
      <c r="G1451" s="53">
        <v>13.914</v>
      </c>
    </row>
    <row r="1452" s="37" customFormat="1" customHeight="1" spans="1:7">
      <c r="A1452" s="52" t="s">
        <v>2005</v>
      </c>
      <c r="B1452" s="52" t="s">
        <v>2444</v>
      </c>
      <c r="C1452" s="30" t="s">
        <v>2107</v>
      </c>
      <c r="D1452" s="52" t="s">
        <v>2137</v>
      </c>
      <c r="E1452" s="53">
        <v>27.018048</v>
      </c>
      <c r="F1452" s="53">
        <v>0</v>
      </c>
      <c r="G1452" s="53">
        <v>27.018048</v>
      </c>
    </row>
    <row r="1453" s="37" customFormat="1" customHeight="1" spans="1:7">
      <c r="A1453" s="52" t="s">
        <v>2005</v>
      </c>
      <c r="B1453" s="52" t="s">
        <v>2444</v>
      </c>
      <c r="C1453" s="30" t="s">
        <v>2107</v>
      </c>
      <c r="D1453" s="52" t="s">
        <v>2138</v>
      </c>
      <c r="E1453" s="53">
        <v>10.874232</v>
      </c>
      <c r="F1453" s="53">
        <v>0</v>
      </c>
      <c r="G1453" s="53">
        <v>10.874232</v>
      </c>
    </row>
    <row r="1454" s="37" customFormat="1" customHeight="1" spans="1:7">
      <c r="A1454" s="52" t="s">
        <v>2005</v>
      </c>
      <c r="B1454" s="52" t="s">
        <v>2444</v>
      </c>
      <c r="C1454" s="30" t="s">
        <v>2107</v>
      </c>
      <c r="D1454" s="52" t="s">
        <v>2139</v>
      </c>
      <c r="E1454" s="53">
        <v>0.343397</v>
      </c>
      <c r="F1454" s="53">
        <v>0</v>
      </c>
      <c r="G1454" s="53">
        <v>0.343397</v>
      </c>
    </row>
    <row r="1455" s="37" customFormat="1" customHeight="1" spans="1:7">
      <c r="A1455" s="52" t="s">
        <v>2005</v>
      </c>
      <c r="B1455" s="52" t="s">
        <v>2444</v>
      </c>
      <c r="C1455" s="30" t="s">
        <v>2107</v>
      </c>
      <c r="D1455" s="52" t="s">
        <v>2140</v>
      </c>
      <c r="E1455" s="53">
        <v>0.572328</v>
      </c>
      <c r="F1455" s="53">
        <v>0</v>
      </c>
      <c r="G1455" s="53">
        <v>0.572328</v>
      </c>
    </row>
    <row r="1456" s="37" customFormat="1" customHeight="1" spans="1:7">
      <c r="A1456" s="52" t="s">
        <v>2005</v>
      </c>
      <c r="B1456" s="52" t="s">
        <v>2444</v>
      </c>
      <c r="C1456" s="30" t="s">
        <v>2107</v>
      </c>
      <c r="D1456" s="52" t="s">
        <v>2141</v>
      </c>
      <c r="E1456" s="53">
        <v>13.836672</v>
      </c>
      <c r="F1456" s="53">
        <v>0</v>
      </c>
      <c r="G1456" s="53">
        <v>13.836672</v>
      </c>
    </row>
    <row r="1457" s="37" customFormat="1" customHeight="1" spans="1:7">
      <c r="A1457" s="52" t="s">
        <v>2005</v>
      </c>
      <c r="B1457" s="52" t="s">
        <v>2444</v>
      </c>
      <c r="C1457" s="30" t="s">
        <v>2107</v>
      </c>
      <c r="D1457" s="52" t="s">
        <v>2298</v>
      </c>
      <c r="E1457" s="53">
        <v>4.4</v>
      </c>
      <c r="F1457" s="53">
        <v>0</v>
      </c>
      <c r="G1457" s="53">
        <v>4.4</v>
      </c>
    </row>
    <row r="1458" s="37" customFormat="1" customHeight="1" spans="1:7">
      <c r="A1458" s="52" t="s">
        <v>2005</v>
      </c>
      <c r="B1458" s="52" t="s">
        <v>2444</v>
      </c>
      <c r="C1458" s="30" t="s">
        <v>2107</v>
      </c>
      <c r="D1458" s="52" t="s">
        <v>2142</v>
      </c>
      <c r="E1458" s="53">
        <v>13.509024</v>
      </c>
      <c r="F1458" s="53">
        <v>0</v>
      </c>
      <c r="G1458" s="53">
        <v>13.509024</v>
      </c>
    </row>
    <row r="1459" s="37" customFormat="1" customHeight="1" spans="1:7">
      <c r="A1459" s="52" t="s">
        <v>2005</v>
      </c>
      <c r="B1459" s="52" t="s">
        <v>2444</v>
      </c>
      <c r="C1459" s="30" t="s">
        <v>2107</v>
      </c>
      <c r="D1459" s="52" t="s">
        <v>2299</v>
      </c>
      <c r="E1459" s="53">
        <v>50.6</v>
      </c>
      <c r="F1459" s="53">
        <v>0</v>
      </c>
      <c r="G1459" s="53">
        <v>50.6</v>
      </c>
    </row>
    <row r="1460" s="37" customFormat="1" customHeight="1" spans="1:7">
      <c r="A1460" s="52" t="s">
        <v>2005</v>
      </c>
      <c r="B1460" s="52" t="s">
        <v>2444</v>
      </c>
      <c r="C1460" s="30" t="s">
        <v>2107</v>
      </c>
      <c r="D1460" s="52" t="s">
        <v>2143</v>
      </c>
      <c r="E1460" s="53">
        <v>20.1081</v>
      </c>
      <c r="F1460" s="53">
        <v>0</v>
      </c>
      <c r="G1460" s="53">
        <v>20.1081</v>
      </c>
    </row>
    <row r="1461" s="37" customFormat="1" customHeight="1" spans="1:7">
      <c r="A1461" s="52" t="s">
        <v>2005</v>
      </c>
      <c r="B1461" s="52" t="s">
        <v>2444</v>
      </c>
      <c r="C1461" s="30" t="s">
        <v>2107</v>
      </c>
      <c r="D1461" s="52" t="s">
        <v>2144</v>
      </c>
      <c r="E1461" s="53">
        <v>2.08</v>
      </c>
      <c r="F1461" s="53">
        <v>0</v>
      </c>
      <c r="G1461" s="53">
        <v>2.08</v>
      </c>
    </row>
    <row r="1462" s="37" customFormat="1" customHeight="1" spans="1:7">
      <c r="A1462" s="52" t="s">
        <v>2005</v>
      </c>
      <c r="B1462" s="52" t="s">
        <v>2444</v>
      </c>
      <c r="C1462" s="30" t="s">
        <v>2107</v>
      </c>
      <c r="D1462" s="52" t="s">
        <v>2145</v>
      </c>
      <c r="E1462" s="53">
        <v>1.005516</v>
      </c>
      <c r="F1462" s="53">
        <v>0</v>
      </c>
      <c r="G1462" s="53">
        <v>1.005516</v>
      </c>
    </row>
    <row r="1463" s="37" customFormat="1" customHeight="1" spans="1:7">
      <c r="A1463" s="49" t="s">
        <v>2445</v>
      </c>
      <c r="B1463" s="49"/>
      <c r="C1463" s="50"/>
      <c r="D1463" s="49"/>
      <c r="E1463" s="51">
        <v>2799.180592</v>
      </c>
      <c r="F1463" s="51">
        <v>0</v>
      </c>
      <c r="G1463" s="51">
        <v>2799.180592</v>
      </c>
    </row>
    <row r="1464" s="37" customFormat="1" customHeight="1" spans="1:7">
      <c r="A1464" s="52" t="s">
        <v>2006</v>
      </c>
      <c r="B1464" s="49" t="s">
        <v>2446</v>
      </c>
      <c r="C1464" s="50"/>
      <c r="D1464" s="49"/>
      <c r="E1464" s="51">
        <v>1513.954885</v>
      </c>
      <c r="F1464" s="51">
        <v>0</v>
      </c>
      <c r="G1464" s="51">
        <v>1513.954885</v>
      </c>
    </row>
    <row r="1465" s="37" customFormat="1" customHeight="1" spans="1:7">
      <c r="A1465" s="52" t="s">
        <v>2006</v>
      </c>
      <c r="B1465" s="52" t="s">
        <v>2447</v>
      </c>
      <c r="C1465" s="50" t="s">
        <v>2080</v>
      </c>
      <c r="D1465" s="49"/>
      <c r="E1465" s="51">
        <v>843.087</v>
      </c>
      <c r="F1465" s="51">
        <v>0</v>
      </c>
      <c r="G1465" s="51">
        <v>843.087</v>
      </c>
    </row>
    <row r="1466" s="37" customFormat="1" customHeight="1" spans="1:7">
      <c r="A1466" s="52" t="s">
        <v>2006</v>
      </c>
      <c r="B1466" s="52" t="s">
        <v>2447</v>
      </c>
      <c r="C1466" s="30" t="s">
        <v>2081</v>
      </c>
      <c r="D1466" s="52" t="s">
        <v>2448</v>
      </c>
      <c r="E1466" s="53">
        <v>96.16</v>
      </c>
      <c r="F1466" s="53">
        <v>0</v>
      </c>
      <c r="G1466" s="53">
        <v>96.16</v>
      </c>
    </row>
    <row r="1467" s="37" customFormat="1" customHeight="1" spans="1:7">
      <c r="A1467" s="52" t="s">
        <v>2006</v>
      </c>
      <c r="B1467" s="52" t="s">
        <v>2447</v>
      </c>
      <c r="C1467" s="30" t="s">
        <v>2081</v>
      </c>
      <c r="D1467" s="52" t="s">
        <v>2449</v>
      </c>
      <c r="E1467" s="53">
        <v>37.977</v>
      </c>
      <c r="F1467" s="53">
        <v>0</v>
      </c>
      <c r="G1467" s="53">
        <v>37.977</v>
      </c>
    </row>
    <row r="1468" s="37" customFormat="1" customHeight="1" spans="1:7">
      <c r="A1468" s="52" t="s">
        <v>2006</v>
      </c>
      <c r="B1468" s="52" t="s">
        <v>2447</v>
      </c>
      <c r="C1468" s="30" t="s">
        <v>2081</v>
      </c>
      <c r="D1468" s="52" t="s">
        <v>2450</v>
      </c>
      <c r="E1468" s="53">
        <v>29.3</v>
      </c>
      <c r="F1468" s="53">
        <v>0</v>
      </c>
      <c r="G1468" s="53">
        <v>29.3</v>
      </c>
    </row>
    <row r="1469" s="37" customFormat="1" customHeight="1" spans="1:7">
      <c r="A1469" s="52" t="s">
        <v>2006</v>
      </c>
      <c r="B1469" s="52" t="s">
        <v>2447</v>
      </c>
      <c r="C1469" s="30" t="s">
        <v>2081</v>
      </c>
      <c r="D1469" s="52" t="s">
        <v>2451</v>
      </c>
      <c r="E1469" s="53">
        <v>67.7</v>
      </c>
      <c r="F1469" s="53">
        <v>0</v>
      </c>
      <c r="G1469" s="53">
        <v>67.7</v>
      </c>
    </row>
    <row r="1470" s="37" customFormat="1" customHeight="1" spans="1:7">
      <c r="A1470" s="52" t="s">
        <v>2006</v>
      </c>
      <c r="B1470" s="52" t="s">
        <v>2447</v>
      </c>
      <c r="C1470" s="30" t="s">
        <v>2081</v>
      </c>
      <c r="D1470" s="52" t="s">
        <v>2452</v>
      </c>
      <c r="E1470" s="53">
        <v>25</v>
      </c>
      <c r="F1470" s="53">
        <v>0</v>
      </c>
      <c r="G1470" s="53">
        <v>25</v>
      </c>
    </row>
    <row r="1471" s="37" customFormat="1" customHeight="1" spans="1:7">
      <c r="A1471" s="52" t="s">
        <v>2006</v>
      </c>
      <c r="B1471" s="52" t="s">
        <v>2447</v>
      </c>
      <c r="C1471" s="30" t="s">
        <v>2081</v>
      </c>
      <c r="D1471" s="52" t="s">
        <v>2453</v>
      </c>
      <c r="E1471" s="53">
        <v>3</v>
      </c>
      <c r="F1471" s="53">
        <v>0</v>
      </c>
      <c r="G1471" s="53">
        <v>3</v>
      </c>
    </row>
    <row r="1472" s="37" customFormat="1" customHeight="1" spans="1:7">
      <c r="A1472" s="52" t="s">
        <v>2006</v>
      </c>
      <c r="B1472" s="52" t="s">
        <v>2447</v>
      </c>
      <c r="C1472" s="30" t="s">
        <v>2081</v>
      </c>
      <c r="D1472" s="52" t="s">
        <v>2454</v>
      </c>
      <c r="E1472" s="53">
        <v>5</v>
      </c>
      <c r="F1472" s="53">
        <v>0</v>
      </c>
      <c r="G1472" s="53">
        <v>5</v>
      </c>
    </row>
    <row r="1473" s="37" customFormat="1" customHeight="1" spans="1:7">
      <c r="A1473" s="52" t="s">
        <v>2006</v>
      </c>
      <c r="B1473" s="52" t="s">
        <v>2447</v>
      </c>
      <c r="C1473" s="30" t="s">
        <v>2081</v>
      </c>
      <c r="D1473" s="52" t="s">
        <v>2455</v>
      </c>
      <c r="E1473" s="53">
        <v>80</v>
      </c>
      <c r="F1473" s="53">
        <v>0</v>
      </c>
      <c r="G1473" s="53">
        <v>80</v>
      </c>
    </row>
    <row r="1474" s="37" customFormat="1" customHeight="1" spans="1:7">
      <c r="A1474" s="52" t="s">
        <v>2006</v>
      </c>
      <c r="B1474" s="52" t="s">
        <v>2447</v>
      </c>
      <c r="C1474" s="30" t="s">
        <v>2081</v>
      </c>
      <c r="D1474" s="52" t="s">
        <v>2456</v>
      </c>
      <c r="E1474" s="53">
        <v>25</v>
      </c>
      <c r="F1474" s="53">
        <v>0</v>
      </c>
      <c r="G1474" s="53">
        <v>25</v>
      </c>
    </row>
    <row r="1475" s="37" customFormat="1" customHeight="1" spans="1:7">
      <c r="A1475" s="52" t="s">
        <v>2006</v>
      </c>
      <c r="B1475" s="52" t="s">
        <v>2447</v>
      </c>
      <c r="C1475" s="30" t="s">
        <v>2081</v>
      </c>
      <c r="D1475" s="52" t="s">
        <v>2457</v>
      </c>
      <c r="E1475" s="53">
        <v>10</v>
      </c>
      <c r="F1475" s="53">
        <v>0</v>
      </c>
      <c r="G1475" s="53">
        <v>10</v>
      </c>
    </row>
    <row r="1476" s="37" customFormat="1" customHeight="1" spans="1:7">
      <c r="A1476" s="52" t="s">
        <v>2006</v>
      </c>
      <c r="B1476" s="52" t="s">
        <v>2447</v>
      </c>
      <c r="C1476" s="30" t="s">
        <v>2081</v>
      </c>
      <c r="D1476" s="52" t="s">
        <v>2458</v>
      </c>
      <c r="E1476" s="53">
        <v>165</v>
      </c>
      <c r="F1476" s="53">
        <v>0</v>
      </c>
      <c r="G1476" s="53">
        <v>165</v>
      </c>
    </row>
    <row r="1477" s="37" customFormat="1" customHeight="1" spans="1:7">
      <c r="A1477" s="52" t="s">
        <v>2006</v>
      </c>
      <c r="B1477" s="52" t="s">
        <v>2447</v>
      </c>
      <c r="C1477" s="30" t="s">
        <v>2081</v>
      </c>
      <c r="D1477" s="52" t="s">
        <v>2459</v>
      </c>
      <c r="E1477" s="53">
        <v>15</v>
      </c>
      <c r="F1477" s="53">
        <v>0</v>
      </c>
      <c r="G1477" s="53">
        <v>15</v>
      </c>
    </row>
    <row r="1478" s="37" customFormat="1" customHeight="1" spans="1:7">
      <c r="A1478" s="52" t="s">
        <v>2006</v>
      </c>
      <c r="B1478" s="52" t="s">
        <v>2447</v>
      </c>
      <c r="C1478" s="30" t="s">
        <v>2081</v>
      </c>
      <c r="D1478" s="52" t="s">
        <v>2460</v>
      </c>
      <c r="E1478" s="53">
        <v>13</v>
      </c>
      <c r="F1478" s="53">
        <v>0</v>
      </c>
      <c r="G1478" s="53">
        <v>13</v>
      </c>
    </row>
    <row r="1479" s="37" customFormat="1" customHeight="1" spans="1:7">
      <c r="A1479" s="52" t="s">
        <v>2006</v>
      </c>
      <c r="B1479" s="52" t="s">
        <v>2447</v>
      </c>
      <c r="C1479" s="30" t="s">
        <v>2081</v>
      </c>
      <c r="D1479" s="52" t="s">
        <v>2461</v>
      </c>
      <c r="E1479" s="53">
        <v>5</v>
      </c>
      <c r="F1479" s="53">
        <v>0</v>
      </c>
      <c r="G1479" s="53">
        <v>5</v>
      </c>
    </row>
    <row r="1480" s="37" customFormat="1" customHeight="1" spans="1:7">
      <c r="A1480" s="52" t="s">
        <v>2006</v>
      </c>
      <c r="B1480" s="52" t="s">
        <v>2447</v>
      </c>
      <c r="C1480" s="30" t="s">
        <v>2081</v>
      </c>
      <c r="D1480" s="52" t="s">
        <v>2462</v>
      </c>
      <c r="E1480" s="53">
        <v>38.95</v>
      </c>
      <c r="F1480" s="53">
        <v>0</v>
      </c>
      <c r="G1480" s="53">
        <v>38.95</v>
      </c>
    </row>
    <row r="1481" s="37" customFormat="1" customHeight="1" spans="1:7">
      <c r="A1481" s="52" t="s">
        <v>2006</v>
      </c>
      <c r="B1481" s="52" t="s">
        <v>2447</v>
      </c>
      <c r="C1481" s="30" t="s">
        <v>2081</v>
      </c>
      <c r="D1481" s="52" t="s">
        <v>2463</v>
      </c>
      <c r="E1481" s="53">
        <v>50.2</v>
      </c>
      <c r="F1481" s="53">
        <v>0</v>
      </c>
      <c r="G1481" s="53">
        <v>50.2</v>
      </c>
    </row>
    <row r="1482" s="37" customFormat="1" customHeight="1" spans="1:7">
      <c r="A1482" s="52" t="s">
        <v>2006</v>
      </c>
      <c r="B1482" s="52" t="s">
        <v>2447</v>
      </c>
      <c r="C1482" s="30" t="s">
        <v>2081</v>
      </c>
      <c r="D1482" s="52" t="s">
        <v>2464</v>
      </c>
      <c r="E1482" s="53">
        <v>24.8</v>
      </c>
      <c r="F1482" s="53">
        <v>0</v>
      </c>
      <c r="G1482" s="53">
        <v>24.8</v>
      </c>
    </row>
    <row r="1483" s="37" customFormat="1" customHeight="1" spans="1:7">
      <c r="A1483" s="52" t="s">
        <v>2006</v>
      </c>
      <c r="B1483" s="52" t="s">
        <v>2447</v>
      </c>
      <c r="C1483" s="30" t="s">
        <v>2081</v>
      </c>
      <c r="D1483" s="52" t="s">
        <v>2465</v>
      </c>
      <c r="E1483" s="53">
        <v>152</v>
      </c>
      <c r="F1483" s="53">
        <v>0</v>
      </c>
      <c r="G1483" s="53">
        <v>152</v>
      </c>
    </row>
    <row r="1484" s="37" customFormat="1" customHeight="1" spans="1:7">
      <c r="A1484" s="52" t="s">
        <v>2006</v>
      </c>
      <c r="B1484" s="52" t="s">
        <v>2447</v>
      </c>
      <c r="C1484" s="50" t="s">
        <v>2091</v>
      </c>
      <c r="D1484" s="49"/>
      <c r="E1484" s="51">
        <v>113.729194</v>
      </c>
      <c r="F1484" s="51">
        <v>0</v>
      </c>
      <c r="G1484" s="51">
        <v>113.729194</v>
      </c>
    </row>
    <row r="1485" s="37" customFormat="1" customHeight="1" spans="1:7">
      <c r="A1485" s="52" t="s">
        <v>2006</v>
      </c>
      <c r="B1485" s="52" t="s">
        <v>2447</v>
      </c>
      <c r="C1485" s="30" t="s">
        <v>2092</v>
      </c>
      <c r="D1485" s="52" t="s">
        <v>2093</v>
      </c>
      <c r="E1485" s="53">
        <v>42.5</v>
      </c>
      <c r="F1485" s="53">
        <v>0</v>
      </c>
      <c r="G1485" s="53">
        <v>42.5</v>
      </c>
    </row>
    <row r="1486" s="37" customFormat="1" customHeight="1" spans="1:7">
      <c r="A1486" s="52" t="s">
        <v>2006</v>
      </c>
      <c r="B1486" s="52" t="s">
        <v>2447</v>
      </c>
      <c r="C1486" s="30" t="s">
        <v>2092</v>
      </c>
      <c r="D1486" s="52" t="s">
        <v>2094</v>
      </c>
      <c r="E1486" s="53">
        <v>1.795176</v>
      </c>
      <c r="F1486" s="53">
        <v>0</v>
      </c>
      <c r="G1486" s="53">
        <v>1.795176</v>
      </c>
    </row>
    <row r="1487" s="37" customFormat="1" customHeight="1" spans="1:7">
      <c r="A1487" s="52" t="s">
        <v>2006</v>
      </c>
      <c r="B1487" s="52" t="s">
        <v>2447</v>
      </c>
      <c r="C1487" s="30" t="s">
        <v>2092</v>
      </c>
      <c r="D1487" s="52" t="s">
        <v>2095</v>
      </c>
      <c r="E1487" s="53">
        <v>1.196784</v>
      </c>
      <c r="F1487" s="53">
        <v>0</v>
      </c>
      <c r="G1487" s="53">
        <v>1.196784</v>
      </c>
    </row>
    <row r="1488" s="37" customFormat="1" customHeight="1" spans="1:7">
      <c r="A1488" s="52" t="s">
        <v>2006</v>
      </c>
      <c r="B1488" s="52" t="s">
        <v>2447</v>
      </c>
      <c r="C1488" s="30" t="s">
        <v>2092</v>
      </c>
      <c r="D1488" s="52" t="s">
        <v>2096</v>
      </c>
      <c r="E1488" s="53">
        <v>10.485512</v>
      </c>
      <c r="F1488" s="53">
        <v>0</v>
      </c>
      <c r="G1488" s="53">
        <v>10.485512</v>
      </c>
    </row>
    <row r="1489" s="37" customFormat="1" customHeight="1" spans="1:7">
      <c r="A1489" s="52" t="s">
        <v>2006</v>
      </c>
      <c r="B1489" s="52" t="s">
        <v>2447</v>
      </c>
      <c r="C1489" s="30" t="s">
        <v>2092</v>
      </c>
      <c r="D1489" s="52" t="s">
        <v>2097</v>
      </c>
      <c r="E1489" s="53">
        <v>2.731752</v>
      </c>
      <c r="F1489" s="53">
        <v>0</v>
      </c>
      <c r="G1489" s="53">
        <v>2.731752</v>
      </c>
    </row>
    <row r="1490" s="37" customFormat="1" customHeight="1" spans="1:7">
      <c r="A1490" s="52" t="s">
        <v>2006</v>
      </c>
      <c r="B1490" s="52" t="s">
        <v>2447</v>
      </c>
      <c r="C1490" s="30" t="s">
        <v>2092</v>
      </c>
      <c r="D1490" s="52" t="s">
        <v>2098</v>
      </c>
      <c r="E1490" s="53">
        <v>2.24397</v>
      </c>
      <c r="F1490" s="53">
        <v>0</v>
      </c>
      <c r="G1490" s="53">
        <v>2.24397</v>
      </c>
    </row>
    <row r="1491" s="37" customFormat="1" customHeight="1" spans="1:7">
      <c r="A1491" s="52" t="s">
        <v>2006</v>
      </c>
      <c r="B1491" s="52" t="s">
        <v>2447</v>
      </c>
      <c r="C1491" s="30" t="s">
        <v>2092</v>
      </c>
      <c r="D1491" s="52" t="s">
        <v>2099</v>
      </c>
      <c r="E1491" s="53">
        <v>14.172</v>
      </c>
      <c r="F1491" s="53">
        <v>0</v>
      </c>
      <c r="G1491" s="53">
        <v>14.172</v>
      </c>
    </row>
    <row r="1492" s="37" customFormat="1" customHeight="1" spans="1:7">
      <c r="A1492" s="52" t="s">
        <v>2006</v>
      </c>
      <c r="B1492" s="52" t="s">
        <v>2447</v>
      </c>
      <c r="C1492" s="30" t="s">
        <v>2092</v>
      </c>
      <c r="D1492" s="52" t="s">
        <v>2100</v>
      </c>
      <c r="E1492" s="53">
        <v>4.992</v>
      </c>
      <c r="F1492" s="53">
        <v>0</v>
      </c>
      <c r="G1492" s="53">
        <v>4.992</v>
      </c>
    </row>
    <row r="1493" s="37" customFormat="1" customHeight="1" spans="1:7">
      <c r="A1493" s="52" t="s">
        <v>2006</v>
      </c>
      <c r="B1493" s="52" t="s">
        <v>2447</v>
      </c>
      <c r="C1493" s="30" t="s">
        <v>2092</v>
      </c>
      <c r="D1493" s="52" t="s">
        <v>2101</v>
      </c>
      <c r="E1493" s="53">
        <v>0.312</v>
      </c>
      <c r="F1493" s="53">
        <v>0</v>
      </c>
      <c r="G1493" s="53">
        <v>0.312</v>
      </c>
    </row>
    <row r="1494" s="37" customFormat="1" customHeight="1" spans="1:7">
      <c r="A1494" s="52" t="s">
        <v>2006</v>
      </c>
      <c r="B1494" s="52" t="s">
        <v>2447</v>
      </c>
      <c r="C1494" s="30" t="s">
        <v>2092</v>
      </c>
      <c r="D1494" s="52" t="s">
        <v>2102</v>
      </c>
      <c r="E1494" s="53">
        <v>7</v>
      </c>
      <c r="F1494" s="53">
        <v>0</v>
      </c>
      <c r="G1494" s="53">
        <v>7</v>
      </c>
    </row>
    <row r="1495" s="37" customFormat="1" customHeight="1" spans="1:7">
      <c r="A1495" s="52" t="s">
        <v>2006</v>
      </c>
      <c r="B1495" s="52" t="s">
        <v>2447</v>
      </c>
      <c r="C1495" s="30" t="s">
        <v>2092</v>
      </c>
      <c r="D1495" s="52" t="s">
        <v>2103</v>
      </c>
      <c r="E1495" s="53">
        <v>23</v>
      </c>
      <c r="F1495" s="53">
        <v>0</v>
      </c>
      <c r="G1495" s="53">
        <v>23</v>
      </c>
    </row>
    <row r="1496" s="37" customFormat="1" customHeight="1" spans="1:7">
      <c r="A1496" s="52" t="s">
        <v>2006</v>
      </c>
      <c r="B1496" s="52" t="s">
        <v>2447</v>
      </c>
      <c r="C1496" s="30" t="s">
        <v>2092</v>
      </c>
      <c r="D1496" s="52" t="s">
        <v>2104</v>
      </c>
      <c r="E1496" s="53">
        <v>0.75</v>
      </c>
      <c r="F1496" s="53">
        <v>0</v>
      </c>
      <c r="G1496" s="53">
        <v>0.75</v>
      </c>
    </row>
    <row r="1497" s="37" customFormat="1" customHeight="1" spans="1:7">
      <c r="A1497" s="52" t="s">
        <v>2006</v>
      </c>
      <c r="B1497" s="52" t="s">
        <v>2447</v>
      </c>
      <c r="C1497" s="30" t="s">
        <v>2092</v>
      </c>
      <c r="D1497" s="52" t="s">
        <v>2105</v>
      </c>
      <c r="E1497" s="53">
        <v>2.55</v>
      </c>
      <c r="F1497" s="53">
        <v>0</v>
      </c>
      <c r="G1497" s="53">
        <v>2.55</v>
      </c>
    </row>
    <row r="1498" s="37" customFormat="1" customHeight="1" spans="1:7">
      <c r="A1498" s="52" t="s">
        <v>2006</v>
      </c>
      <c r="B1498" s="52" t="s">
        <v>2447</v>
      </c>
      <c r="C1498" s="50" t="s">
        <v>2106</v>
      </c>
      <c r="D1498" s="49"/>
      <c r="E1498" s="51">
        <v>557.138691</v>
      </c>
      <c r="F1498" s="51">
        <v>0</v>
      </c>
      <c r="G1498" s="51">
        <v>557.138691</v>
      </c>
    </row>
    <row r="1499" s="37" customFormat="1" customHeight="1" spans="1:7">
      <c r="A1499" s="52" t="s">
        <v>2006</v>
      </c>
      <c r="B1499" s="52" t="s">
        <v>2447</v>
      </c>
      <c r="C1499" s="30" t="s">
        <v>2107</v>
      </c>
      <c r="D1499" s="52" t="s">
        <v>2108</v>
      </c>
      <c r="E1499" s="53">
        <v>91.0584</v>
      </c>
      <c r="F1499" s="53">
        <v>0</v>
      </c>
      <c r="G1499" s="53">
        <v>91.0584</v>
      </c>
    </row>
    <row r="1500" s="37" customFormat="1" customHeight="1" spans="1:7">
      <c r="A1500" s="52" t="s">
        <v>2006</v>
      </c>
      <c r="B1500" s="52" t="s">
        <v>2447</v>
      </c>
      <c r="C1500" s="30" t="s">
        <v>2107</v>
      </c>
      <c r="D1500" s="52" t="s">
        <v>2109</v>
      </c>
      <c r="E1500" s="53">
        <v>58.0596</v>
      </c>
      <c r="F1500" s="53">
        <v>0</v>
      </c>
      <c r="G1500" s="53">
        <v>58.0596</v>
      </c>
    </row>
    <row r="1501" s="37" customFormat="1" customHeight="1" spans="1:7">
      <c r="A1501" s="52" t="s">
        <v>2006</v>
      </c>
      <c r="B1501" s="52" t="s">
        <v>2447</v>
      </c>
      <c r="C1501" s="30" t="s">
        <v>2107</v>
      </c>
      <c r="D1501" s="52" t="s">
        <v>2110</v>
      </c>
      <c r="E1501" s="53">
        <v>0.48</v>
      </c>
      <c r="F1501" s="53">
        <v>0</v>
      </c>
      <c r="G1501" s="53">
        <v>0.48</v>
      </c>
    </row>
    <row r="1502" s="37" customFormat="1" customHeight="1" spans="1:7">
      <c r="A1502" s="52" t="s">
        <v>2006</v>
      </c>
      <c r="B1502" s="52" t="s">
        <v>2447</v>
      </c>
      <c r="C1502" s="30" t="s">
        <v>2107</v>
      </c>
      <c r="D1502" s="52" t="s">
        <v>2133</v>
      </c>
      <c r="E1502" s="53">
        <v>0.006</v>
      </c>
      <c r="F1502" s="53">
        <v>0</v>
      </c>
      <c r="G1502" s="53">
        <v>0.006</v>
      </c>
    </row>
    <row r="1503" s="37" customFormat="1" customHeight="1" spans="1:7">
      <c r="A1503" s="52" t="s">
        <v>2006</v>
      </c>
      <c r="B1503" s="52" t="s">
        <v>2447</v>
      </c>
      <c r="C1503" s="30" t="s">
        <v>2107</v>
      </c>
      <c r="D1503" s="52" t="s">
        <v>2111</v>
      </c>
      <c r="E1503" s="53">
        <v>7.5882</v>
      </c>
      <c r="F1503" s="53">
        <v>0</v>
      </c>
      <c r="G1503" s="53">
        <v>7.5882</v>
      </c>
    </row>
    <row r="1504" s="37" customFormat="1" customHeight="1" spans="1:7">
      <c r="A1504" s="52" t="s">
        <v>2006</v>
      </c>
      <c r="B1504" s="52" t="s">
        <v>2447</v>
      </c>
      <c r="C1504" s="30" t="s">
        <v>2107</v>
      </c>
      <c r="D1504" s="52" t="s">
        <v>2112</v>
      </c>
      <c r="E1504" s="53">
        <v>22.183089</v>
      </c>
      <c r="F1504" s="53">
        <v>0</v>
      </c>
      <c r="G1504" s="53">
        <v>22.183089</v>
      </c>
    </row>
    <row r="1505" s="37" customFormat="1" customHeight="1" spans="1:7">
      <c r="A1505" s="52" t="s">
        <v>2006</v>
      </c>
      <c r="B1505" s="52" t="s">
        <v>2447</v>
      </c>
      <c r="C1505" s="30" t="s">
        <v>2107</v>
      </c>
      <c r="D1505" s="52" t="s">
        <v>2113</v>
      </c>
      <c r="E1505" s="53">
        <v>18.680496</v>
      </c>
      <c r="F1505" s="53">
        <v>0</v>
      </c>
      <c r="G1505" s="53">
        <v>18.680496</v>
      </c>
    </row>
    <row r="1506" s="37" customFormat="1" customHeight="1" spans="1:7">
      <c r="A1506" s="52" t="s">
        <v>2006</v>
      </c>
      <c r="B1506" s="52" t="s">
        <v>2447</v>
      </c>
      <c r="C1506" s="30" t="s">
        <v>2107</v>
      </c>
      <c r="D1506" s="52" t="s">
        <v>2466</v>
      </c>
      <c r="E1506" s="53">
        <v>30.5424</v>
      </c>
      <c r="F1506" s="53">
        <v>0</v>
      </c>
      <c r="G1506" s="53">
        <v>30.5424</v>
      </c>
    </row>
    <row r="1507" s="37" customFormat="1" customHeight="1" spans="1:7">
      <c r="A1507" s="52" t="s">
        <v>2006</v>
      </c>
      <c r="B1507" s="52" t="s">
        <v>2447</v>
      </c>
      <c r="C1507" s="30" t="s">
        <v>2107</v>
      </c>
      <c r="D1507" s="52" t="s">
        <v>2114</v>
      </c>
      <c r="E1507" s="53">
        <v>0.470119</v>
      </c>
      <c r="F1507" s="53">
        <v>0</v>
      </c>
      <c r="G1507" s="53">
        <v>0.470119</v>
      </c>
    </row>
    <row r="1508" s="37" customFormat="1" customHeight="1" spans="1:7">
      <c r="A1508" s="52" t="s">
        <v>2006</v>
      </c>
      <c r="B1508" s="52" t="s">
        <v>2447</v>
      </c>
      <c r="C1508" s="30" t="s">
        <v>2107</v>
      </c>
      <c r="D1508" s="52" t="s">
        <v>2115</v>
      </c>
      <c r="E1508" s="53">
        <v>0.783531</v>
      </c>
      <c r="F1508" s="53">
        <v>0</v>
      </c>
      <c r="G1508" s="53">
        <v>0.783531</v>
      </c>
    </row>
    <row r="1509" s="37" customFormat="1" customHeight="1" spans="1:7">
      <c r="A1509" s="52" t="s">
        <v>2006</v>
      </c>
      <c r="B1509" s="52" t="s">
        <v>2447</v>
      </c>
      <c r="C1509" s="30" t="s">
        <v>2107</v>
      </c>
      <c r="D1509" s="52" t="s">
        <v>2116</v>
      </c>
      <c r="E1509" s="53">
        <v>11.4</v>
      </c>
      <c r="F1509" s="53">
        <v>0</v>
      </c>
      <c r="G1509" s="53">
        <v>11.4</v>
      </c>
    </row>
    <row r="1510" s="37" customFormat="1" customHeight="1" spans="1:7">
      <c r="A1510" s="52" t="s">
        <v>2006</v>
      </c>
      <c r="B1510" s="52" t="s">
        <v>2447</v>
      </c>
      <c r="C1510" s="30" t="s">
        <v>2107</v>
      </c>
      <c r="D1510" s="52" t="s">
        <v>2117</v>
      </c>
      <c r="E1510" s="53">
        <v>37.360992</v>
      </c>
      <c r="F1510" s="53">
        <v>0</v>
      </c>
      <c r="G1510" s="53">
        <v>37.360992</v>
      </c>
    </row>
    <row r="1511" s="37" customFormat="1" customHeight="1" spans="1:7">
      <c r="A1511" s="52" t="s">
        <v>2006</v>
      </c>
      <c r="B1511" s="52" t="s">
        <v>2447</v>
      </c>
      <c r="C1511" s="30" t="s">
        <v>2107</v>
      </c>
      <c r="D1511" s="52" t="s">
        <v>2118</v>
      </c>
      <c r="E1511" s="53">
        <v>31.742364</v>
      </c>
      <c r="F1511" s="53">
        <v>0</v>
      </c>
      <c r="G1511" s="53">
        <v>31.742364</v>
      </c>
    </row>
    <row r="1512" s="37" customFormat="1" customHeight="1" spans="1:7">
      <c r="A1512" s="52" t="s">
        <v>2006</v>
      </c>
      <c r="B1512" s="52" t="s">
        <v>2447</v>
      </c>
      <c r="C1512" s="30" t="s">
        <v>2107</v>
      </c>
      <c r="D1512" s="52" t="s">
        <v>2119</v>
      </c>
      <c r="E1512" s="53">
        <v>1.09</v>
      </c>
      <c r="F1512" s="53">
        <v>0</v>
      </c>
      <c r="G1512" s="53">
        <v>1.09</v>
      </c>
    </row>
    <row r="1513" s="37" customFormat="1" customHeight="1" spans="1:7">
      <c r="A1513" s="52" t="s">
        <v>2006</v>
      </c>
      <c r="B1513" s="52" t="s">
        <v>2447</v>
      </c>
      <c r="C1513" s="30" t="s">
        <v>2107</v>
      </c>
      <c r="D1513" s="52" t="s">
        <v>2120</v>
      </c>
      <c r="E1513" s="53">
        <v>135.64</v>
      </c>
      <c r="F1513" s="53">
        <v>0</v>
      </c>
      <c r="G1513" s="53">
        <v>135.64</v>
      </c>
    </row>
    <row r="1514" s="37" customFormat="1" customHeight="1" spans="1:7">
      <c r="A1514" s="52" t="s">
        <v>2006</v>
      </c>
      <c r="B1514" s="52" t="s">
        <v>2447</v>
      </c>
      <c r="C1514" s="30" t="s">
        <v>2107</v>
      </c>
      <c r="D1514" s="52" t="s">
        <v>2121</v>
      </c>
      <c r="E1514" s="53">
        <v>2.72</v>
      </c>
      <c r="F1514" s="53">
        <v>0</v>
      </c>
      <c r="G1514" s="53">
        <v>2.72</v>
      </c>
    </row>
    <row r="1515" s="37" customFormat="1" customHeight="1" spans="1:7">
      <c r="A1515" s="52" t="s">
        <v>2006</v>
      </c>
      <c r="B1515" s="52" t="s">
        <v>2447</v>
      </c>
      <c r="C1515" s="30" t="s">
        <v>2107</v>
      </c>
      <c r="D1515" s="52" t="s">
        <v>2122</v>
      </c>
      <c r="E1515" s="53">
        <v>76.8</v>
      </c>
      <c r="F1515" s="53">
        <v>0</v>
      </c>
      <c r="G1515" s="53">
        <v>76.8</v>
      </c>
    </row>
    <row r="1516" s="37" customFormat="1" customHeight="1" spans="1:7">
      <c r="A1516" s="52" t="s">
        <v>2006</v>
      </c>
      <c r="B1516" s="52" t="s">
        <v>2447</v>
      </c>
      <c r="C1516" s="30" t="s">
        <v>2107</v>
      </c>
      <c r="D1516" s="52" t="s">
        <v>2123</v>
      </c>
      <c r="E1516" s="53">
        <v>30.5335</v>
      </c>
      <c r="F1516" s="53">
        <v>0</v>
      </c>
      <c r="G1516" s="53">
        <v>30.5335</v>
      </c>
    </row>
    <row r="1517" s="37" customFormat="1" customHeight="1" spans="1:7">
      <c r="A1517" s="52" t="s">
        <v>2006</v>
      </c>
      <c r="B1517" s="49" t="s">
        <v>2467</v>
      </c>
      <c r="C1517" s="50"/>
      <c r="D1517" s="49"/>
      <c r="E1517" s="51">
        <v>379.937426</v>
      </c>
      <c r="F1517" s="51">
        <v>0</v>
      </c>
      <c r="G1517" s="51">
        <v>379.937426</v>
      </c>
    </row>
    <row r="1518" s="37" customFormat="1" customHeight="1" spans="1:7">
      <c r="A1518" s="52" t="s">
        <v>2006</v>
      </c>
      <c r="B1518" s="52" t="s">
        <v>2468</v>
      </c>
      <c r="C1518" s="50" t="s">
        <v>2091</v>
      </c>
      <c r="D1518" s="49"/>
      <c r="E1518" s="51">
        <v>48.925679</v>
      </c>
      <c r="F1518" s="51">
        <v>0</v>
      </c>
      <c r="G1518" s="51">
        <v>48.925679</v>
      </c>
    </row>
    <row r="1519" s="37" customFormat="1" customHeight="1" spans="1:7">
      <c r="A1519" s="52" t="s">
        <v>2006</v>
      </c>
      <c r="B1519" s="52" t="s">
        <v>2468</v>
      </c>
      <c r="C1519" s="30" t="s">
        <v>2092</v>
      </c>
      <c r="D1519" s="52" t="s">
        <v>2126</v>
      </c>
      <c r="E1519" s="53">
        <v>35</v>
      </c>
      <c r="F1519" s="53">
        <v>0</v>
      </c>
      <c r="G1519" s="53">
        <v>35</v>
      </c>
    </row>
    <row r="1520" s="37" customFormat="1" customHeight="1" spans="1:7">
      <c r="A1520" s="52" t="s">
        <v>2006</v>
      </c>
      <c r="B1520" s="52" t="s">
        <v>2468</v>
      </c>
      <c r="C1520" s="30" t="s">
        <v>2092</v>
      </c>
      <c r="D1520" s="52" t="s">
        <v>2127</v>
      </c>
      <c r="E1520" s="53">
        <v>1.675469</v>
      </c>
      <c r="F1520" s="53">
        <v>0</v>
      </c>
      <c r="G1520" s="53">
        <v>1.675469</v>
      </c>
    </row>
    <row r="1521" s="37" customFormat="1" customHeight="1" spans="1:7">
      <c r="A1521" s="52" t="s">
        <v>2006</v>
      </c>
      <c r="B1521" s="52" t="s">
        <v>2468</v>
      </c>
      <c r="C1521" s="30" t="s">
        <v>2092</v>
      </c>
      <c r="D1521" s="52" t="s">
        <v>2128</v>
      </c>
      <c r="E1521" s="53">
        <v>1.116979</v>
      </c>
      <c r="F1521" s="53">
        <v>0</v>
      </c>
      <c r="G1521" s="53">
        <v>1.116979</v>
      </c>
    </row>
    <row r="1522" s="37" customFormat="1" customHeight="1" spans="1:7">
      <c r="A1522" s="52" t="s">
        <v>2006</v>
      </c>
      <c r="B1522" s="52" t="s">
        <v>2468</v>
      </c>
      <c r="C1522" s="30" t="s">
        <v>2092</v>
      </c>
      <c r="D1522" s="52" t="s">
        <v>2129</v>
      </c>
      <c r="E1522" s="53">
        <v>2.443176</v>
      </c>
      <c r="F1522" s="53">
        <v>0</v>
      </c>
      <c r="G1522" s="53">
        <v>2.443176</v>
      </c>
    </row>
    <row r="1523" s="37" customFormat="1" customHeight="1" spans="1:7">
      <c r="A1523" s="52" t="s">
        <v>2006</v>
      </c>
      <c r="B1523" s="52" t="s">
        <v>2468</v>
      </c>
      <c r="C1523" s="30" t="s">
        <v>2092</v>
      </c>
      <c r="D1523" s="52" t="s">
        <v>2297</v>
      </c>
      <c r="E1523" s="53">
        <v>0.945719</v>
      </c>
      <c r="F1523" s="53">
        <v>0</v>
      </c>
      <c r="G1523" s="53">
        <v>0.945719</v>
      </c>
    </row>
    <row r="1524" s="37" customFormat="1" customHeight="1" spans="1:7">
      <c r="A1524" s="52" t="s">
        <v>2006</v>
      </c>
      <c r="B1524" s="52" t="s">
        <v>2468</v>
      </c>
      <c r="C1524" s="30" t="s">
        <v>2092</v>
      </c>
      <c r="D1524" s="52" t="s">
        <v>2130</v>
      </c>
      <c r="E1524" s="53">
        <v>2.094336</v>
      </c>
      <c r="F1524" s="53">
        <v>0</v>
      </c>
      <c r="G1524" s="53">
        <v>2.094336</v>
      </c>
    </row>
    <row r="1525" s="37" customFormat="1" customHeight="1" spans="1:7">
      <c r="A1525" s="52" t="s">
        <v>2006</v>
      </c>
      <c r="B1525" s="52" t="s">
        <v>2468</v>
      </c>
      <c r="C1525" s="30" t="s">
        <v>2092</v>
      </c>
      <c r="D1525" s="52" t="s">
        <v>2102</v>
      </c>
      <c r="E1525" s="53">
        <v>3.5</v>
      </c>
      <c r="F1525" s="53">
        <v>0</v>
      </c>
      <c r="G1525" s="53">
        <v>3.5</v>
      </c>
    </row>
    <row r="1526" s="37" customFormat="1" customHeight="1" spans="1:7">
      <c r="A1526" s="52" t="s">
        <v>2006</v>
      </c>
      <c r="B1526" s="52" t="s">
        <v>2468</v>
      </c>
      <c r="C1526" s="30" t="s">
        <v>2092</v>
      </c>
      <c r="D1526" s="52" t="s">
        <v>2104</v>
      </c>
      <c r="E1526" s="53">
        <v>0.05</v>
      </c>
      <c r="F1526" s="53">
        <v>0</v>
      </c>
      <c r="G1526" s="53">
        <v>0.05</v>
      </c>
    </row>
    <row r="1527" s="36" customFormat="1" customHeight="1" spans="1:7">
      <c r="A1527" s="52" t="s">
        <v>2006</v>
      </c>
      <c r="B1527" s="52" t="s">
        <v>2468</v>
      </c>
      <c r="C1527" s="30" t="s">
        <v>2092</v>
      </c>
      <c r="D1527" s="52" t="s">
        <v>2105</v>
      </c>
      <c r="E1527" s="53">
        <v>2.1</v>
      </c>
      <c r="F1527" s="53">
        <v>0</v>
      </c>
      <c r="G1527" s="53">
        <v>2.1</v>
      </c>
    </row>
    <row r="1528" s="37" customFormat="1" customHeight="1" spans="1:7">
      <c r="A1528" s="52" t="s">
        <v>2006</v>
      </c>
      <c r="B1528" s="52" t="s">
        <v>2468</v>
      </c>
      <c r="C1528" s="50" t="s">
        <v>2106</v>
      </c>
      <c r="D1528" s="49"/>
      <c r="E1528" s="51">
        <v>331.011747</v>
      </c>
      <c r="F1528" s="51">
        <v>0</v>
      </c>
      <c r="G1528" s="51">
        <v>331.011747</v>
      </c>
    </row>
    <row r="1529" s="37" customFormat="1" customHeight="1" spans="1:7">
      <c r="A1529" s="52" t="s">
        <v>2006</v>
      </c>
      <c r="B1529" s="52" t="s">
        <v>2468</v>
      </c>
      <c r="C1529" s="30" t="s">
        <v>2107</v>
      </c>
      <c r="D1529" s="52" t="s">
        <v>2131</v>
      </c>
      <c r="E1529" s="53">
        <v>81.4392</v>
      </c>
      <c r="F1529" s="53">
        <v>0</v>
      </c>
      <c r="G1529" s="53">
        <v>81.4392</v>
      </c>
    </row>
    <row r="1530" s="37" customFormat="1" customHeight="1" spans="1:7">
      <c r="A1530" s="52" t="s">
        <v>2006</v>
      </c>
      <c r="B1530" s="52" t="s">
        <v>2468</v>
      </c>
      <c r="C1530" s="30" t="s">
        <v>2107</v>
      </c>
      <c r="D1530" s="52" t="s">
        <v>2132</v>
      </c>
      <c r="E1530" s="53">
        <v>2.1672</v>
      </c>
      <c r="F1530" s="53">
        <v>0</v>
      </c>
      <c r="G1530" s="53">
        <v>2.1672</v>
      </c>
    </row>
    <row r="1531" s="37" customFormat="1" customHeight="1" spans="1:7">
      <c r="A1531" s="52" t="s">
        <v>2006</v>
      </c>
      <c r="B1531" s="52" t="s">
        <v>2468</v>
      </c>
      <c r="C1531" s="30" t="s">
        <v>2107</v>
      </c>
      <c r="D1531" s="52" t="s">
        <v>2133</v>
      </c>
      <c r="E1531" s="53">
        <v>0.012</v>
      </c>
      <c r="F1531" s="53">
        <v>0</v>
      </c>
      <c r="G1531" s="53">
        <v>0.012</v>
      </c>
    </row>
    <row r="1532" s="37" customFormat="1" customHeight="1" spans="1:7">
      <c r="A1532" s="52" t="s">
        <v>2006</v>
      </c>
      <c r="B1532" s="52" t="s">
        <v>2468</v>
      </c>
      <c r="C1532" s="30" t="s">
        <v>2107</v>
      </c>
      <c r="D1532" s="52" t="s">
        <v>2134</v>
      </c>
      <c r="E1532" s="53">
        <v>39.3</v>
      </c>
      <c r="F1532" s="53">
        <v>0</v>
      </c>
      <c r="G1532" s="53">
        <v>39.3</v>
      </c>
    </row>
    <row r="1533" s="37" customFormat="1" customHeight="1" spans="1:7">
      <c r="A1533" s="52" t="s">
        <v>2006</v>
      </c>
      <c r="B1533" s="52" t="s">
        <v>2468</v>
      </c>
      <c r="C1533" s="30" t="s">
        <v>2107</v>
      </c>
      <c r="D1533" s="52" t="s">
        <v>2135</v>
      </c>
      <c r="E1533" s="53">
        <v>65.9688</v>
      </c>
      <c r="F1533" s="53">
        <v>0</v>
      </c>
      <c r="G1533" s="53">
        <v>65.9688</v>
      </c>
    </row>
    <row r="1534" s="37" customFormat="1" customHeight="1" spans="1:7">
      <c r="A1534" s="52" t="s">
        <v>2006</v>
      </c>
      <c r="B1534" s="52" t="s">
        <v>2468</v>
      </c>
      <c r="C1534" s="30" t="s">
        <v>2107</v>
      </c>
      <c r="D1534" s="52" t="s">
        <v>2136</v>
      </c>
      <c r="E1534" s="53">
        <v>16.716</v>
      </c>
      <c r="F1534" s="53">
        <v>0</v>
      </c>
      <c r="G1534" s="53">
        <v>16.716</v>
      </c>
    </row>
    <row r="1535" s="37" customFormat="1" customHeight="1" spans="1:7">
      <c r="A1535" s="52" t="s">
        <v>2006</v>
      </c>
      <c r="B1535" s="52" t="s">
        <v>2468</v>
      </c>
      <c r="C1535" s="30" t="s">
        <v>2107</v>
      </c>
      <c r="D1535" s="52" t="s">
        <v>2137</v>
      </c>
      <c r="E1535" s="53">
        <v>32.894592</v>
      </c>
      <c r="F1535" s="53">
        <v>0</v>
      </c>
      <c r="G1535" s="53">
        <v>32.894592</v>
      </c>
    </row>
    <row r="1536" s="37" customFormat="1" customHeight="1" spans="1:7">
      <c r="A1536" s="52" t="s">
        <v>2006</v>
      </c>
      <c r="B1536" s="52" t="s">
        <v>2468</v>
      </c>
      <c r="C1536" s="30" t="s">
        <v>2107</v>
      </c>
      <c r="D1536" s="52" t="s">
        <v>2138</v>
      </c>
      <c r="E1536" s="53">
        <v>13.264128</v>
      </c>
      <c r="F1536" s="53">
        <v>0</v>
      </c>
      <c r="G1536" s="53">
        <v>13.264128</v>
      </c>
    </row>
    <row r="1537" s="37" customFormat="1" customHeight="1" spans="1:7">
      <c r="A1537" s="52" t="s">
        <v>2006</v>
      </c>
      <c r="B1537" s="52" t="s">
        <v>2468</v>
      </c>
      <c r="C1537" s="30" t="s">
        <v>2107</v>
      </c>
      <c r="D1537" s="52" t="s">
        <v>2139</v>
      </c>
      <c r="E1537" s="53">
        <v>0.418867</v>
      </c>
      <c r="F1537" s="53">
        <v>0</v>
      </c>
      <c r="G1537" s="53">
        <v>0.418867</v>
      </c>
    </row>
    <row r="1538" s="37" customFormat="1" customHeight="1" spans="1:7">
      <c r="A1538" s="52" t="s">
        <v>2006</v>
      </c>
      <c r="B1538" s="52" t="s">
        <v>2468</v>
      </c>
      <c r="C1538" s="30" t="s">
        <v>2107</v>
      </c>
      <c r="D1538" s="52" t="s">
        <v>2140</v>
      </c>
      <c r="E1538" s="53">
        <v>0.698112</v>
      </c>
      <c r="F1538" s="53">
        <v>0</v>
      </c>
      <c r="G1538" s="53">
        <v>0.698112</v>
      </c>
    </row>
    <row r="1539" s="37" customFormat="1" customHeight="1" spans="1:7">
      <c r="A1539" s="52" t="s">
        <v>2006</v>
      </c>
      <c r="B1539" s="52" t="s">
        <v>2468</v>
      </c>
      <c r="C1539" s="30" t="s">
        <v>2107</v>
      </c>
      <c r="D1539" s="52" t="s">
        <v>2141</v>
      </c>
      <c r="E1539" s="53">
        <v>16.754688</v>
      </c>
      <c r="F1539" s="53">
        <v>0</v>
      </c>
      <c r="G1539" s="53">
        <v>16.754688</v>
      </c>
    </row>
    <row r="1540" s="37" customFormat="1" customHeight="1" spans="1:7">
      <c r="A1540" s="52" t="s">
        <v>2006</v>
      </c>
      <c r="B1540" s="52" t="s">
        <v>2468</v>
      </c>
      <c r="C1540" s="30" t="s">
        <v>2107</v>
      </c>
      <c r="D1540" s="52" t="s">
        <v>2116</v>
      </c>
      <c r="E1540" s="53">
        <v>0.4</v>
      </c>
      <c r="F1540" s="53">
        <v>0</v>
      </c>
      <c r="G1540" s="53">
        <v>0.4</v>
      </c>
    </row>
    <row r="1541" s="37" customFormat="1" customHeight="1" spans="1:7">
      <c r="A1541" s="52" t="s">
        <v>2006</v>
      </c>
      <c r="B1541" s="52" t="s">
        <v>2468</v>
      </c>
      <c r="C1541" s="30" t="s">
        <v>2107</v>
      </c>
      <c r="D1541" s="52" t="s">
        <v>2298</v>
      </c>
      <c r="E1541" s="53">
        <v>1</v>
      </c>
      <c r="F1541" s="53">
        <v>0</v>
      </c>
      <c r="G1541" s="53">
        <v>1</v>
      </c>
    </row>
    <row r="1542" s="37" customFormat="1" customHeight="1" spans="1:7">
      <c r="A1542" s="52" t="s">
        <v>2006</v>
      </c>
      <c r="B1542" s="52" t="s">
        <v>2468</v>
      </c>
      <c r="C1542" s="30" t="s">
        <v>2107</v>
      </c>
      <c r="D1542" s="52" t="s">
        <v>2142</v>
      </c>
      <c r="E1542" s="53">
        <v>16.447296</v>
      </c>
      <c r="F1542" s="53">
        <v>0</v>
      </c>
      <c r="G1542" s="53">
        <v>16.447296</v>
      </c>
    </row>
    <row r="1543" s="37" customFormat="1" customHeight="1" spans="1:7">
      <c r="A1543" s="52" t="s">
        <v>2006</v>
      </c>
      <c r="B1543" s="52" t="s">
        <v>2468</v>
      </c>
      <c r="C1543" s="30" t="s">
        <v>2107</v>
      </c>
      <c r="D1543" s="52" t="s">
        <v>2120</v>
      </c>
      <c r="E1543" s="53">
        <v>4.6</v>
      </c>
      <c r="F1543" s="53">
        <v>0</v>
      </c>
      <c r="G1543" s="53">
        <v>4.6</v>
      </c>
    </row>
    <row r="1544" s="37" customFormat="1" customHeight="1" spans="1:7">
      <c r="A1544" s="52" t="s">
        <v>2006</v>
      </c>
      <c r="B1544" s="52" t="s">
        <v>2468</v>
      </c>
      <c r="C1544" s="30" t="s">
        <v>2107</v>
      </c>
      <c r="D1544" s="52" t="s">
        <v>2299</v>
      </c>
      <c r="E1544" s="53">
        <v>11.5</v>
      </c>
      <c r="F1544" s="53">
        <v>0</v>
      </c>
      <c r="G1544" s="53">
        <v>11.5</v>
      </c>
    </row>
    <row r="1545" s="37" customFormat="1" customHeight="1" spans="1:7">
      <c r="A1545" s="52" t="s">
        <v>2006</v>
      </c>
      <c r="B1545" s="52" t="s">
        <v>2468</v>
      </c>
      <c r="C1545" s="30" t="s">
        <v>2107</v>
      </c>
      <c r="D1545" s="52" t="s">
        <v>2143</v>
      </c>
      <c r="E1545" s="53">
        <v>23.9618</v>
      </c>
      <c r="F1545" s="53">
        <v>0</v>
      </c>
      <c r="G1545" s="53">
        <v>23.9618</v>
      </c>
    </row>
    <row r="1546" s="37" customFormat="1" customHeight="1" spans="1:7">
      <c r="A1546" s="52" t="s">
        <v>2006</v>
      </c>
      <c r="B1546" s="52" t="s">
        <v>2468</v>
      </c>
      <c r="C1546" s="30" t="s">
        <v>2107</v>
      </c>
      <c r="D1546" s="52" t="s">
        <v>2144</v>
      </c>
      <c r="E1546" s="53">
        <v>2.24</v>
      </c>
      <c r="F1546" s="53">
        <v>0</v>
      </c>
      <c r="G1546" s="53">
        <v>2.24</v>
      </c>
    </row>
    <row r="1547" s="37" customFormat="1" customHeight="1" spans="1:7">
      <c r="A1547" s="52" t="s">
        <v>2006</v>
      </c>
      <c r="B1547" s="52" t="s">
        <v>2468</v>
      </c>
      <c r="C1547" s="30" t="s">
        <v>2107</v>
      </c>
      <c r="D1547" s="52" t="s">
        <v>2145</v>
      </c>
      <c r="E1547" s="53">
        <v>1.229064</v>
      </c>
      <c r="F1547" s="53">
        <v>0</v>
      </c>
      <c r="G1547" s="53">
        <v>1.229064</v>
      </c>
    </row>
    <row r="1548" s="37" customFormat="1" customHeight="1" spans="1:7">
      <c r="A1548" s="52" t="s">
        <v>2006</v>
      </c>
      <c r="B1548" s="49" t="s">
        <v>2469</v>
      </c>
      <c r="C1548" s="50"/>
      <c r="D1548" s="49"/>
      <c r="E1548" s="51">
        <v>318.11292</v>
      </c>
      <c r="F1548" s="51">
        <v>0</v>
      </c>
      <c r="G1548" s="51">
        <v>318.11292</v>
      </c>
    </row>
    <row r="1549" s="37" customFormat="1" customHeight="1" spans="1:7">
      <c r="A1549" s="52" t="s">
        <v>2006</v>
      </c>
      <c r="B1549" s="52" t="s">
        <v>2470</v>
      </c>
      <c r="C1549" s="50" t="s">
        <v>2091</v>
      </c>
      <c r="D1549" s="49"/>
      <c r="E1549" s="51">
        <v>44.413276</v>
      </c>
      <c r="F1549" s="51">
        <v>0</v>
      </c>
      <c r="G1549" s="51">
        <v>44.413276</v>
      </c>
    </row>
    <row r="1550" s="37" customFormat="1" customHeight="1" spans="1:7">
      <c r="A1550" s="52" t="s">
        <v>2006</v>
      </c>
      <c r="B1550" s="52" t="s">
        <v>2470</v>
      </c>
      <c r="C1550" s="30" t="s">
        <v>2092</v>
      </c>
      <c r="D1550" s="52" t="s">
        <v>2126</v>
      </c>
      <c r="E1550" s="53">
        <v>32.5</v>
      </c>
      <c r="F1550" s="53">
        <v>0</v>
      </c>
      <c r="G1550" s="53">
        <v>32.5</v>
      </c>
    </row>
    <row r="1551" s="37" customFormat="1" customHeight="1" spans="1:7">
      <c r="A1551" s="52" t="s">
        <v>2006</v>
      </c>
      <c r="B1551" s="52" t="s">
        <v>2470</v>
      </c>
      <c r="C1551" s="30" t="s">
        <v>2092</v>
      </c>
      <c r="D1551" s="52" t="s">
        <v>2127</v>
      </c>
      <c r="E1551" s="53">
        <v>1.447344</v>
      </c>
      <c r="F1551" s="53">
        <v>0</v>
      </c>
      <c r="G1551" s="53">
        <v>1.447344</v>
      </c>
    </row>
    <row r="1552" s="37" customFormat="1" customHeight="1" spans="1:7">
      <c r="A1552" s="52" t="s">
        <v>2006</v>
      </c>
      <c r="B1552" s="52" t="s">
        <v>2470</v>
      </c>
      <c r="C1552" s="30" t="s">
        <v>2092</v>
      </c>
      <c r="D1552" s="52" t="s">
        <v>2128</v>
      </c>
      <c r="E1552" s="53">
        <v>0.964896</v>
      </c>
      <c r="F1552" s="53">
        <v>0</v>
      </c>
      <c r="G1552" s="53">
        <v>0.964896</v>
      </c>
    </row>
    <row r="1553" s="37" customFormat="1" customHeight="1" spans="1:7">
      <c r="A1553" s="52" t="s">
        <v>2006</v>
      </c>
      <c r="B1553" s="52" t="s">
        <v>2470</v>
      </c>
      <c r="C1553" s="30" t="s">
        <v>2092</v>
      </c>
      <c r="D1553" s="52" t="s">
        <v>2129</v>
      </c>
      <c r="E1553" s="53">
        <v>2.103048</v>
      </c>
      <c r="F1553" s="53">
        <v>0</v>
      </c>
      <c r="G1553" s="53">
        <v>2.103048</v>
      </c>
    </row>
    <row r="1554" s="37" customFormat="1" customHeight="1" spans="1:7">
      <c r="A1554" s="52" t="s">
        <v>2006</v>
      </c>
      <c r="B1554" s="52" t="s">
        <v>2470</v>
      </c>
      <c r="C1554" s="30" t="s">
        <v>2092</v>
      </c>
      <c r="D1554" s="52" t="s">
        <v>2297</v>
      </c>
      <c r="E1554" s="53">
        <v>0.138808</v>
      </c>
      <c r="F1554" s="53">
        <v>0</v>
      </c>
      <c r="G1554" s="53">
        <v>0.138808</v>
      </c>
    </row>
    <row r="1555" s="37" customFormat="1" customHeight="1" spans="1:7">
      <c r="A1555" s="52" t="s">
        <v>2006</v>
      </c>
      <c r="B1555" s="52" t="s">
        <v>2470</v>
      </c>
      <c r="C1555" s="30" t="s">
        <v>2092</v>
      </c>
      <c r="D1555" s="52" t="s">
        <v>2130</v>
      </c>
      <c r="E1555" s="53">
        <v>1.80918</v>
      </c>
      <c r="F1555" s="53">
        <v>0</v>
      </c>
      <c r="G1555" s="53">
        <v>1.80918</v>
      </c>
    </row>
    <row r="1556" s="37" customFormat="1" customHeight="1" spans="1:7">
      <c r="A1556" s="52" t="s">
        <v>2006</v>
      </c>
      <c r="B1556" s="52" t="s">
        <v>2470</v>
      </c>
      <c r="C1556" s="30" t="s">
        <v>2092</v>
      </c>
      <c r="D1556" s="52" t="s">
        <v>2102</v>
      </c>
      <c r="E1556" s="53">
        <v>3.5</v>
      </c>
      <c r="F1556" s="53">
        <v>0</v>
      </c>
      <c r="G1556" s="53">
        <v>3.5</v>
      </c>
    </row>
    <row r="1557" s="37" customFormat="1" customHeight="1" spans="1:7">
      <c r="A1557" s="52" t="s">
        <v>2006</v>
      </c>
      <c r="B1557" s="52" t="s">
        <v>2470</v>
      </c>
      <c r="C1557" s="30" t="s">
        <v>2092</v>
      </c>
      <c r="D1557" s="52" t="s">
        <v>2105</v>
      </c>
      <c r="E1557" s="53">
        <v>1.95</v>
      </c>
      <c r="F1557" s="53">
        <v>0</v>
      </c>
      <c r="G1557" s="53">
        <v>1.95</v>
      </c>
    </row>
    <row r="1558" s="37" customFormat="1" customHeight="1" spans="1:7">
      <c r="A1558" s="52" t="s">
        <v>2006</v>
      </c>
      <c r="B1558" s="52" t="s">
        <v>2470</v>
      </c>
      <c r="C1558" s="50" t="s">
        <v>2106</v>
      </c>
      <c r="D1558" s="49"/>
      <c r="E1558" s="51">
        <v>273.699644</v>
      </c>
      <c r="F1558" s="51">
        <v>0</v>
      </c>
      <c r="G1558" s="51">
        <v>273.699644</v>
      </c>
    </row>
    <row r="1559" s="37" customFormat="1" customHeight="1" spans="1:7">
      <c r="A1559" s="52" t="s">
        <v>2006</v>
      </c>
      <c r="B1559" s="52" t="s">
        <v>2470</v>
      </c>
      <c r="C1559" s="30" t="s">
        <v>2107</v>
      </c>
      <c r="D1559" s="52" t="s">
        <v>2131</v>
      </c>
      <c r="E1559" s="53">
        <v>70.1016</v>
      </c>
      <c r="F1559" s="53">
        <v>0</v>
      </c>
      <c r="G1559" s="53">
        <v>70.1016</v>
      </c>
    </row>
    <row r="1560" s="37" customFormat="1" customHeight="1" spans="1:7">
      <c r="A1560" s="52" t="s">
        <v>2006</v>
      </c>
      <c r="B1560" s="52" t="s">
        <v>2470</v>
      </c>
      <c r="C1560" s="30" t="s">
        <v>2107</v>
      </c>
      <c r="D1560" s="52" t="s">
        <v>2132</v>
      </c>
      <c r="E1560" s="53">
        <v>2.0124</v>
      </c>
      <c r="F1560" s="53">
        <v>0</v>
      </c>
      <c r="G1560" s="53">
        <v>2.0124</v>
      </c>
    </row>
    <row r="1561" s="37" customFormat="1" customHeight="1" spans="1:7">
      <c r="A1561" s="52" t="s">
        <v>2006</v>
      </c>
      <c r="B1561" s="52" t="s">
        <v>2470</v>
      </c>
      <c r="C1561" s="30" t="s">
        <v>2107</v>
      </c>
      <c r="D1561" s="52" t="s">
        <v>2133</v>
      </c>
      <c r="E1561" s="53">
        <v>0.006</v>
      </c>
      <c r="F1561" s="53">
        <v>0</v>
      </c>
      <c r="G1561" s="53">
        <v>0.006</v>
      </c>
    </row>
    <row r="1562" s="37" customFormat="1" customHeight="1" spans="1:7">
      <c r="A1562" s="52" t="s">
        <v>2006</v>
      </c>
      <c r="B1562" s="52" t="s">
        <v>2470</v>
      </c>
      <c r="C1562" s="30" t="s">
        <v>2107</v>
      </c>
      <c r="D1562" s="52" t="s">
        <v>2134</v>
      </c>
      <c r="E1562" s="53">
        <v>34.032</v>
      </c>
      <c r="F1562" s="53">
        <v>0</v>
      </c>
      <c r="G1562" s="53">
        <v>34.032</v>
      </c>
    </row>
    <row r="1563" s="37" customFormat="1" customHeight="1" spans="1:7">
      <c r="A1563" s="52" t="s">
        <v>2006</v>
      </c>
      <c r="B1563" s="52" t="s">
        <v>2470</v>
      </c>
      <c r="C1563" s="30" t="s">
        <v>2107</v>
      </c>
      <c r="D1563" s="52" t="s">
        <v>2135</v>
      </c>
      <c r="E1563" s="53">
        <v>56.9172</v>
      </c>
      <c r="F1563" s="53">
        <v>0</v>
      </c>
      <c r="G1563" s="53">
        <v>56.9172</v>
      </c>
    </row>
    <row r="1564" s="37" customFormat="1" customHeight="1" spans="1:7">
      <c r="A1564" s="52" t="s">
        <v>2006</v>
      </c>
      <c r="B1564" s="52" t="s">
        <v>2470</v>
      </c>
      <c r="C1564" s="30" t="s">
        <v>2107</v>
      </c>
      <c r="D1564" s="52" t="s">
        <v>2136</v>
      </c>
      <c r="E1564" s="53">
        <v>14.466</v>
      </c>
      <c r="F1564" s="53">
        <v>0</v>
      </c>
      <c r="G1564" s="53">
        <v>14.466</v>
      </c>
    </row>
    <row r="1565" s="37" customFormat="1" customHeight="1" spans="1:7">
      <c r="A1565" s="52" t="s">
        <v>2006</v>
      </c>
      <c r="B1565" s="52" t="s">
        <v>2470</v>
      </c>
      <c r="C1565" s="30" t="s">
        <v>2107</v>
      </c>
      <c r="D1565" s="52" t="s">
        <v>2137</v>
      </c>
      <c r="E1565" s="53">
        <v>28.404672</v>
      </c>
      <c r="F1565" s="53">
        <v>0</v>
      </c>
      <c r="G1565" s="53">
        <v>28.404672</v>
      </c>
    </row>
    <row r="1566" s="37" customFormat="1" customHeight="1" spans="1:7">
      <c r="A1566" s="52" t="s">
        <v>2006</v>
      </c>
      <c r="B1566" s="52" t="s">
        <v>2470</v>
      </c>
      <c r="C1566" s="30" t="s">
        <v>2107</v>
      </c>
      <c r="D1566" s="52" t="s">
        <v>2138</v>
      </c>
      <c r="E1566" s="53">
        <v>11.45814</v>
      </c>
      <c r="F1566" s="53">
        <v>0</v>
      </c>
      <c r="G1566" s="53">
        <v>11.45814</v>
      </c>
    </row>
    <row r="1567" s="37" customFormat="1" customHeight="1" spans="1:7">
      <c r="A1567" s="52" t="s">
        <v>2006</v>
      </c>
      <c r="B1567" s="52" t="s">
        <v>2470</v>
      </c>
      <c r="C1567" s="30" t="s">
        <v>2107</v>
      </c>
      <c r="D1567" s="52" t="s">
        <v>2139</v>
      </c>
      <c r="E1567" s="53">
        <v>0.361836</v>
      </c>
      <c r="F1567" s="53">
        <v>0</v>
      </c>
      <c r="G1567" s="53">
        <v>0.361836</v>
      </c>
    </row>
    <row r="1568" s="37" customFormat="1" customHeight="1" spans="1:7">
      <c r="A1568" s="52" t="s">
        <v>2006</v>
      </c>
      <c r="B1568" s="52" t="s">
        <v>2470</v>
      </c>
      <c r="C1568" s="30" t="s">
        <v>2107</v>
      </c>
      <c r="D1568" s="52" t="s">
        <v>2140</v>
      </c>
      <c r="E1568" s="53">
        <v>0.60306</v>
      </c>
      <c r="F1568" s="53">
        <v>0</v>
      </c>
      <c r="G1568" s="53">
        <v>0.60306</v>
      </c>
    </row>
    <row r="1569" s="37" customFormat="1" customHeight="1" spans="1:7">
      <c r="A1569" s="52" t="s">
        <v>2006</v>
      </c>
      <c r="B1569" s="52" t="s">
        <v>2470</v>
      </c>
      <c r="C1569" s="30" t="s">
        <v>2107</v>
      </c>
      <c r="D1569" s="52" t="s">
        <v>2141</v>
      </c>
      <c r="E1569" s="53">
        <v>14.47344</v>
      </c>
      <c r="F1569" s="53">
        <v>0</v>
      </c>
      <c r="G1569" s="53">
        <v>14.47344</v>
      </c>
    </row>
    <row r="1570" s="37" customFormat="1" customHeight="1" spans="1:7">
      <c r="A1570" s="52" t="s">
        <v>2006</v>
      </c>
      <c r="B1570" s="52" t="s">
        <v>2470</v>
      </c>
      <c r="C1570" s="30" t="s">
        <v>2107</v>
      </c>
      <c r="D1570" s="52" t="s">
        <v>2298</v>
      </c>
      <c r="E1570" s="53">
        <v>0.2</v>
      </c>
      <c r="F1570" s="53">
        <v>0</v>
      </c>
      <c r="G1570" s="53">
        <v>0.2</v>
      </c>
    </row>
    <row r="1571" s="37" customFormat="1" customHeight="1" spans="1:7">
      <c r="A1571" s="52" t="s">
        <v>2006</v>
      </c>
      <c r="B1571" s="52" t="s">
        <v>2470</v>
      </c>
      <c r="C1571" s="30" t="s">
        <v>2107</v>
      </c>
      <c r="D1571" s="52" t="s">
        <v>2142</v>
      </c>
      <c r="E1571" s="53">
        <v>14.202336</v>
      </c>
      <c r="F1571" s="53">
        <v>0</v>
      </c>
      <c r="G1571" s="53">
        <v>14.202336</v>
      </c>
    </row>
    <row r="1572" s="37" customFormat="1" customHeight="1" spans="1:7">
      <c r="A1572" s="52" t="s">
        <v>2006</v>
      </c>
      <c r="B1572" s="52" t="s">
        <v>2470</v>
      </c>
      <c r="C1572" s="30" t="s">
        <v>2107</v>
      </c>
      <c r="D1572" s="52" t="s">
        <v>2299</v>
      </c>
      <c r="E1572" s="53">
        <v>2.3</v>
      </c>
      <c r="F1572" s="53">
        <v>0</v>
      </c>
      <c r="G1572" s="53">
        <v>2.3</v>
      </c>
    </row>
    <row r="1573" s="37" customFormat="1" customHeight="1" spans="1:7">
      <c r="A1573" s="52" t="s">
        <v>2006</v>
      </c>
      <c r="B1573" s="52" t="s">
        <v>2470</v>
      </c>
      <c r="C1573" s="30" t="s">
        <v>2107</v>
      </c>
      <c r="D1573" s="52" t="s">
        <v>2143</v>
      </c>
      <c r="E1573" s="53">
        <v>21.0195</v>
      </c>
      <c r="F1573" s="53">
        <v>0</v>
      </c>
      <c r="G1573" s="53">
        <v>21.0195</v>
      </c>
    </row>
    <row r="1574" s="37" customFormat="1" customHeight="1" spans="1:7">
      <c r="A1574" s="52" t="s">
        <v>2006</v>
      </c>
      <c r="B1574" s="52" t="s">
        <v>2470</v>
      </c>
      <c r="C1574" s="30" t="s">
        <v>2107</v>
      </c>
      <c r="D1574" s="52" t="s">
        <v>2144</v>
      </c>
      <c r="E1574" s="53">
        <v>2.08</v>
      </c>
      <c r="F1574" s="53">
        <v>0</v>
      </c>
      <c r="G1574" s="53">
        <v>2.08</v>
      </c>
    </row>
    <row r="1575" s="37" customFormat="1" customHeight="1" spans="1:7">
      <c r="A1575" s="52" t="s">
        <v>2006</v>
      </c>
      <c r="B1575" s="52" t="s">
        <v>2470</v>
      </c>
      <c r="C1575" s="30" t="s">
        <v>2107</v>
      </c>
      <c r="D1575" s="52" t="s">
        <v>2145</v>
      </c>
      <c r="E1575" s="53">
        <v>1.06146</v>
      </c>
      <c r="F1575" s="53">
        <v>0</v>
      </c>
      <c r="G1575" s="53">
        <v>1.06146</v>
      </c>
    </row>
    <row r="1576" s="37" customFormat="1" customHeight="1" spans="1:7">
      <c r="A1576" s="52" t="s">
        <v>2006</v>
      </c>
      <c r="B1576" s="49" t="s">
        <v>2471</v>
      </c>
      <c r="C1576" s="50"/>
      <c r="D1576" s="49"/>
      <c r="E1576" s="51">
        <v>100.735179</v>
      </c>
      <c r="F1576" s="51">
        <v>0</v>
      </c>
      <c r="G1576" s="51">
        <v>100.735179</v>
      </c>
    </row>
    <row r="1577" s="37" customFormat="1" customHeight="1" spans="1:7">
      <c r="A1577" s="52" t="s">
        <v>2006</v>
      </c>
      <c r="B1577" s="52" t="s">
        <v>2472</v>
      </c>
      <c r="C1577" s="50" t="s">
        <v>2091</v>
      </c>
      <c r="D1577" s="49"/>
      <c r="E1577" s="51">
        <v>16.705132</v>
      </c>
      <c r="F1577" s="51">
        <v>0</v>
      </c>
      <c r="G1577" s="51">
        <v>16.705132</v>
      </c>
    </row>
    <row r="1578" s="37" customFormat="1" customHeight="1" spans="1:7">
      <c r="A1578" s="52" t="s">
        <v>2006</v>
      </c>
      <c r="B1578" s="52" t="s">
        <v>2472</v>
      </c>
      <c r="C1578" s="30" t="s">
        <v>2092</v>
      </c>
      <c r="D1578" s="52" t="s">
        <v>2093</v>
      </c>
      <c r="E1578" s="53">
        <v>10</v>
      </c>
      <c r="F1578" s="53">
        <v>0</v>
      </c>
      <c r="G1578" s="53">
        <v>10</v>
      </c>
    </row>
    <row r="1579" s="37" customFormat="1" customHeight="1" spans="1:7">
      <c r="A1579" s="52" t="s">
        <v>2006</v>
      </c>
      <c r="B1579" s="52" t="s">
        <v>2472</v>
      </c>
      <c r="C1579" s="30" t="s">
        <v>2092</v>
      </c>
      <c r="D1579" s="52" t="s">
        <v>2094</v>
      </c>
      <c r="E1579" s="53">
        <v>0.394214</v>
      </c>
      <c r="F1579" s="53">
        <v>0</v>
      </c>
      <c r="G1579" s="53">
        <v>0.394214</v>
      </c>
    </row>
    <row r="1580" s="37" customFormat="1" customHeight="1" spans="1:7">
      <c r="A1580" s="52" t="s">
        <v>2006</v>
      </c>
      <c r="B1580" s="52" t="s">
        <v>2472</v>
      </c>
      <c r="C1580" s="30" t="s">
        <v>2092</v>
      </c>
      <c r="D1580" s="52" t="s">
        <v>2095</v>
      </c>
      <c r="E1580" s="53">
        <v>0.26281</v>
      </c>
      <c r="F1580" s="53">
        <v>0</v>
      </c>
      <c r="G1580" s="53">
        <v>0.26281</v>
      </c>
    </row>
    <row r="1581" s="37" customFormat="1" customHeight="1" spans="1:7">
      <c r="A1581" s="52" t="s">
        <v>2006</v>
      </c>
      <c r="B1581" s="52" t="s">
        <v>2472</v>
      </c>
      <c r="C1581" s="30" t="s">
        <v>2092</v>
      </c>
      <c r="D1581" s="52" t="s">
        <v>2097</v>
      </c>
      <c r="E1581" s="53">
        <v>0.58734</v>
      </c>
      <c r="F1581" s="53">
        <v>0</v>
      </c>
      <c r="G1581" s="53">
        <v>0.58734</v>
      </c>
    </row>
    <row r="1582" s="37" customFormat="1" customHeight="1" spans="1:7">
      <c r="A1582" s="52" t="s">
        <v>2006</v>
      </c>
      <c r="B1582" s="52" t="s">
        <v>2472</v>
      </c>
      <c r="C1582" s="30" t="s">
        <v>2092</v>
      </c>
      <c r="D1582" s="52" t="s">
        <v>2098</v>
      </c>
      <c r="E1582" s="53">
        <v>0.492768</v>
      </c>
      <c r="F1582" s="53">
        <v>0</v>
      </c>
      <c r="G1582" s="53">
        <v>0.492768</v>
      </c>
    </row>
    <row r="1583" s="37" customFormat="1" customHeight="1" spans="1:7">
      <c r="A1583" s="52" t="s">
        <v>2006</v>
      </c>
      <c r="B1583" s="52" t="s">
        <v>2472</v>
      </c>
      <c r="C1583" s="30" t="s">
        <v>2092</v>
      </c>
      <c r="D1583" s="52" t="s">
        <v>2099</v>
      </c>
      <c r="E1583" s="53">
        <v>3.12</v>
      </c>
      <c r="F1583" s="53">
        <v>0</v>
      </c>
      <c r="G1583" s="53">
        <v>3.12</v>
      </c>
    </row>
    <row r="1584" s="37" customFormat="1" customHeight="1" spans="1:7">
      <c r="A1584" s="52" t="s">
        <v>2006</v>
      </c>
      <c r="B1584" s="52" t="s">
        <v>2472</v>
      </c>
      <c r="C1584" s="30" t="s">
        <v>2092</v>
      </c>
      <c r="D1584" s="52" t="s">
        <v>2100</v>
      </c>
      <c r="E1584" s="53">
        <v>1.248</v>
      </c>
      <c r="F1584" s="53">
        <v>0</v>
      </c>
      <c r="G1584" s="53">
        <v>1.248</v>
      </c>
    </row>
    <row r="1585" s="37" customFormat="1" customHeight="1" spans="1:7">
      <c r="A1585" s="52" t="s">
        <v>2006</v>
      </c>
      <c r="B1585" s="52" t="s">
        <v>2472</v>
      </c>
      <c r="C1585" s="30" t="s">
        <v>2092</v>
      </c>
      <c r="D1585" s="52" t="s">
        <v>2105</v>
      </c>
      <c r="E1585" s="53">
        <v>0.6</v>
      </c>
      <c r="F1585" s="53">
        <v>0</v>
      </c>
      <c r="G1585" s="53">
        <v>0.6</v>
      </c>
    </row>
    <row r="1586" s="37" customFormat="1" customHeight="1" spans="1:7">
      <c r="A1586" s="52" t="s">
        <v>2006</v>
      </c>
      <c r="B1586" s="52" t="s">
        <v>2472</v>
      </c>
      <c r="C1586" s="50" t="s">
        <v>2106</v>
      </c>
      <c r="D1586" s="49"/>
      <c r="E1586" s="51">
        <v>84.030047</v>
      </c>
      <c r="F1586" s="51">
        <v>0</v>
      </c>
      <c r="G1586" s="51">
        <v>84.030047</v>
      </c>
    </row>
    <row r="1587" s="37" customFormat="1" customHeight="1" spans="1:7">
      <c r="A1587" s="52" t="s">
        <v>2006</v>
      </c>
      <c r="B1587" s="52" t="s">
        <v>2472</v>
      </c>
      <c r="C1587" s="30" t="s">
        <v>2107</v>
      </c>
      <c r="D1587" s="52" t="s">
        <v>2108</v>
      </c>
      <c r="E1587" s="53">
        <v>19.578</v>
      </c>
      <c r="F1587" s="53">
        <v>0</v>
      </c>
      <c r="G1587" s="53">
        <v>19.578</v>
      </c>
    </row>
    <row r="1588" s="37" customFormat="1" customHeight="1" spans="1:7">
      <c r="A1588" s="52" t="s">
        <v>2006</v>
      </c>
      <c r="B1588" s="52" t="s">
        <v>2472</v>
      </c>
      <c r="C1588" s="30" t="s">
        <v>2107</v>
      </c>
      <c r="D1588" s="52" t="s">
        <v>2109</v>
      </c>
      <c r="E1588" s="53">
        <v>13.2732</v>
      </c>
      <c r="F1588" s="53">
        <v>0</v>
      </c>
      <c r="G1588" s="53">
        <v>13.2732</v>
      </c>
    </row>
    <row r="1589" s="37" customFormat="1" customHeight="1" spans="1:7">
      <c r="A1589" s="52" t="s">
        <v>2006</v>
      </c>
      <c r="B1589" s="52" t="s">
        <v>2472</v>
      </c>
      <c r="C1589" s="30" t="s">
        <v>2107</v>
      </c>
      <c r="D1589" s="52" t="s">
        <v>2111</v>
      </c>
      <c r="E1589" s="53">
        <v>1.6315</v>
      </c>
      <c r="F1589" s="53">
        <v>0</v>
      </c>
      <c r="G1589" s="53">
        <v>1.6315</v>
      </c>
    </row>
    <row r="1590" s="37" customFormat="1" customHeight="1" spans="1:7">
      <c r="A1590" s="52" t="s">
        <v>2006</v>
      </c>
      <c r="B1590" s="52" t="s">
        <v>2472</v>
      </c>
      <c r="C1590" s="30" t="s">
        <v>2107</v>
      </c>
      <c r="D1590" s="52" t="s">
        <v>2112</v>
      </c>
      <c r="E1590" s="53">
        <v>4.917457</v>
      </c>
      <c r="F1590" s="53">
        <v>0</v>
      </c>
      <c r="G1590" s="53">
        <v>4.917457</v>
      </c>
    </row>
    <row r="1591" s="37" customFormat="1" customHeight="1" spans="1:7">
      <c r="A1591" s="52" t="s">
        <v>2006</v>
      </c>
      <c r="B1591" s="52" t="s">
        <v>2472</v>
      </c>
      <c r="C1591" s="30" t="s">
        <v>2107</v>
      </c>
      <c r="D1591" s="52" t="s">
        <v>2113</v>
      </c>
      <c r="E1591" s="53">
        <v>4.141016</v>
      </c>
      <c r="F1591" s="53">
        <v>0</v>
      </c>
      <c r="G1591" s="53">
        <v>4.141016</v>
      </c>
    </row>
    <row r="1592" s="37" customFormat="1" customHeight="1" spans="1:7">
      <c r="A1592" s="52" t="s">
        <v>2006</v>
      </c>
      <c r="B1592" s="52" t="s">
        <v>2472</v>
      </c>
      <c r="C1592" s="30" t="s">
        <v>2107</v>
      </c>
      <c r="D1592" s="52" t="s">
        <v>2114</v>
      </c>
      <c r="E1592" s="53">
        <v>0.103448</v>
      </c>
      <c r="F1592" s="53">
        <v>0</v>
      </c>
      <c r="G1592" s="53">
        <v>0.103448</v>
      </c>
    </row>
    <row r="1593" s="37" customFormat="1" customHeight="1" spans="1:7">
      <c r="A1593" s="52" t="s">
        <v>2006</v>
      </c>
      <c r="B1593" s="52" t="s">
        <v>2472</v>
      </c>
      <c r="C1593" s="30" t="s">
        <v>2107</v>
      </c>
      <c r="D1593" s="52" t="s">
        <v>2115</v>
      </c>
      <c r="E1593" s="53">
        <v>0.172414</v>
      </c>
      <c r="F1593" s="53">
        <v>0</v>
      </c>
      <c r="G1593" s="53">
        <v>0.172414</v>
      </c>
    </row>
    <row r="1594" s="37" customFormat="1" customHeight="1" spans="1:7">
      <c r="A1594" s="52" t="s">
        <v>2006</v>
      </c>
      <c r="B1594" s="52" t="s">
        <v>2472</v>
      </c>
      <c r="C1594" s="30" t="s">
        <v>2107</v>
      </c>
      <c r="D1594" s="52" t="s">
        <v>2117</v>
      </c>
      <c r="E1594" s="53">
        <v>8.282032</v>
      </c>
      <c r="F1594" s="53">
        <v>0</v>
      </c>
      <c r="G1594" s="53">
        <v>8.282032</v>
      </c>
    </row>
    <row r="1595" s="37" customFormat="1" customHeight="1" spans="1:7">
      <c r="A1595" s="52" t="s">
        <v>2006</v>
      </c>
      <c r="B1595" s="52" t="s">
        <v>2472</v>
      </c>
      <c r="C1595" s="30" t="s">
        <v>2107</v>
      </c>
      <c r="D1595" s="52" t="s">
        <v>2118</v>
      </c>
      <c r="E1595" s="53">
        <v>7.04718</v>
      </c>
      <c r="F1595" s="53">
        <v>0</v>
      </c>
      <c r="G1595" s="53">
        <v>7.04718</v>
      </c>
    </row>
    <row r="1596" s="37" customFormat="1" customHeight="1" spans="1:7">
      <c r="A1596" s="52" t="s">
        <v>2006</v>
      </c>
      <c r="B1596" s="52" t="s">
        <v>2472</v>
      </c>
      <c r="C1596" s="30" t="s">
        <v>2107</v>
      </c>
      <c r="D1596" s="52" t="s">
        <v>2121</v>
      </c>
      <c r="E1596" s="53">
        <v>0.64</v>
      </c>
      <c r="F1596" s="53">
        <v>0</v>
      </c>
      <c r="G1596" s="53">
        <v>0.64</v>
      </c>
    </row>
    <row r="1597" s="37" customFormat="1" customHeight="1" spans="1:7">
      <c r="A1597" s="52" t="s">
        <v>2006</v>
      </c>
      <c r="B1597" s="52" t="s">
        <v>2472</v>
      </c>
      <c r="C1597" s="30" t="s">
        <v>2107</v>
      </c>
      <c r="D1597" s="52" t="s">
        <v>2122</v>
      </c>
      <c r="E1597" s="53">
        <v>17.28</v>
      </c>
      <c r="F1597" s="53">
        <v>0</v>
      </c>
      <c r="G1597" s="53">
        <v>17.28</v>
      </c>
    </row>
    <row r="1598" s="37" customFormat="1" customHeight="1" spans="1:7">
      <c r="A1598" s="52" t="s">
        <v>2006</v>
      </c>
      <c r="B1598" s="52" t="s">
        <v>2472</v>
      </c>
      <c r="C1598" s="30" t="s">
        <v>2107</v>
      </c>
      <c r="D1598" s="52" t="s">
        <v>2123</v>
      </c>
      <c r="E1598" s="53">
        <v>6.9638</v>
      </c>
      <c r="F1598" s="53">
        <v>0</v>
      </c>
      <c r="G1598" s="53">
        <v>6.9638</v>
      </c>
    </row>
    <row r="1599" s="37" customFormat="1" customHeight="1" spans="1:7">
      <c r="A1599" s="52" t="s">
        <v>2006</v>
      </c>
      <c r="B1599" s="49" t="s">
        <v>2473</v>
      </c>
      <c r="C1599" s="50"/>
      <c r="D1599" s="49"/>
      <c r="E1599" s="51">
        <v>103.675766</v>
      </c>
      <c r="F1599" s="51">
        <v>0</v>
      </c>
      <c r="G1599" s="51">
        <v>103.675766</v>
      </c>
    </row>
    <row r="1600" s="37" customFormat="1" customHeight="1" spans="1:7">
      <c r="A1600" s="52" t="s">
        <v>2006</v>
      </c>
      <c r="B1600" s="52" t="s">
        <v>2474</v>
      </c>
      <c r="C1600" s="50" t="s">
        <v>2091</v>
      </c>
      <c r="D1600" s="49"/>
      <c r="E1600" s="51">
        <v>12.737146</v>
      </c>
      <c r="F1600" s="51">
        <v>0</v>
      </c>
      <c r="G1600" s="51">
        <v>12.737146</v>
      </c>
    </row>
    <row r="1601" s="37" customFormat="1" customHeight="1" spans="1:7">
      <c r="A1601" s="52" t="s">
        <v>2006</v>
      </c>
      <c r="B1601" s="52" t="s">
        <v>2474</v>
      </c>
      <c r="C1601" s="30" t="s">
        <v>2092</v>
      </c>
      <c r="D1601" s="52" t="s">
        <v>2126</v>
      </c>
      <c r="E1601" s="53">
        <v>10</v>
      </c>
      <c r="F1601" s="53">
        <v>0</v>
      </c>
      <c r="G1601" s="53">
        <v>10</v>
      </c>
    </row>
    <row r="1602" s="37" customFormat="1" customHeight="1" spans="1:7">
      <c r="A1602" s="52" t="s">
        <v>2006</v>
      </c>
      <c r="B1602" s="52" t="s">
        <v>2474</v>
      </c>
      <c r="C1602" s="30" t="s">
        <v>2092</v>
      </c>
      <c r="D1602" s="52" t="s">
        <v>2127</v>
      </c>
      <c r="E1602" s="53">
        <v>0.488002</v>
      </c>
      <c r="F1602" s="53">
        <v>0</v>
      </c>
      <c r="G1602" s="53">
        <v>0.488002</v>
      </c>
    </row>
    <row r="1603" s="37" customFormat="1" customHeight="1" spans="1:7">
      <c r="A1603" s="52" t="s">
        <v>2006</v>
      </c>
      <c r="B1603" s="52" t="s">
        <v>2474</v>
      </c>
      <c r="C1603" s="30" t="s">
        <v>2092</v>
      </c>
      <c r="D1603" s="52" t="s">
        <v>2128</v>
      </c>
      <c r="E1603" s="53">
        <v>0.325334</v>
      </c>
      <c r="F1603" s="53">
        <v>0</v>
      </c>
      <c r="G1603" s="53">
        <v>0.325334</v>
      </c>
    </row>
    <row r="1604" s="37" customFormat="1" customHeight="1" spans="1:7">
      <c r="A1604" s="52" t="s">
        <v>2006</v>
      </c>
      <c r="B1604" s="52" t="s">
        <v>2474</v>
      </c>
      <c r="C1604" s="30" t="s">
        <v>2092</v>
      </c>
      <c r="D1604" s="52" t="s">
        <v>2129</v>
      </c>
      <c r="E1604" s="53">
        <v>0.713808</v>
      </c>
      <c r="F1604" s="53">
        <v>0</v>
      </c>
      <c r="G1604" s="53">
        <v>0.713808</v>
      </c>
    </row>
    <row r="1605" s="37" customFormat="1" customHeight="1" spans="1:7">
      <c r="A1605" s="52" t="s">
        <v>2006</v>
      </c>
      <c r="B1605" s="52" t="s">
        <v>2474</v>
      </c>
      <c r="C1605" s="30" t="s">
        <v>2092</v>
      </c>
      <c r="D1605" s="52" t="s">
        <v>2130</v>
      </c>
      <c r="E1605" s="53">
        <v>0.610002</v>
      </c>
      <c r="F1605" s="53">
        <v>0</v>
      </c>
      <c r="G1605" s="53">
        <v>0.610002</v>
      </c>
    </row>
    <row r="1606" s="37" customFormat="1" customHeight="1" spans="1:7">
      <c r="A1606" s="52" t="s">
        <v>2006</v>
      </c>
      <c r="B1606" s="52" t="s">
        <v>2474</v>
      </c>
      <c r="C1606" s="30" t="s">
        <v>2092</v>
      </c>
      <c r="D1606" s="52" t="s">
        <v>2105</v>
      </c>
      <c r="E1606" s="53">
        <v>0.6</v>
      </c>
      <c r="F1606" s="53">
        <v>0</v>
      </c>
      <c r="G1606" s="53">
        <v>0.6</v>
      </c>
    </row>
    <row r="1607" s="37" customFormat="1" customHeight="1" spans="1:7">
      <c r="A1607" s="52" t="s">
        <v>2006</v>
      </c>
      <c r="B1607" s="52" t="s">
        <v>2474</v>
      </c>
      <c r="C1607" s="50" t="s">
        <v>2106</v>
      </c>
      <c r="D1607" s="49"/>
      <c r="E1607" s="51">
        <v>90.93862</v>
      </c>
      <c r="F1607" s="51">
        <v>0</v>
      </c>
      <c r="G1607" s="51">
        <v>90.93862</v>
      </c>
    </row>
    <row r="1608" s="37" customFormat="1" customHeight="1" spans="1:7">
      <c r="A1608" s="52" t="s">
        <v>2006</v>
      </c>
      <c r="B1608" s="52" t="s">
        <v>2474</v>
      </c>
      <c r="C1608" s="30" t="s">
        <v>2107</v>
      </c>
      <c r="D1608" s="52" t="s">
        <v>2131</v>
      </c>
      <c r="E1608" s="53">
        <v>23.7936</v>
      </c>
      <c r="F1608" s="53">
        <v>0</v>
      </c>
      <c r="G1608" s="53">
        <v>23.7936</v>
      </c>
    </row>
    <row r="1609" s="37" customFormat="1" customHeight="1" spans="1:7">
      <c r="A1609" s="52" t="s">
        <v>2006</v>
      </c>
      <c r="B1609" s="52" t="s">
        <v>2474</v>
      </c>
      <c r="C1609" s="30" t="s">
        <v>2107</v>
      </c>
      <c r="D1609" s="52" t="s">
        <v>2132</v>
      </c>
      <c r="E1609" s="53">
        <v>0.6192</v>
      </c>
      <c r="F1609" s="53">
        <v>0</v>
      </c>
      <c r="G1609" s="53">
        <v>0.6192</v>
      </c>
    </row>
    <row r="1610" s="37" customFormat="1" customHeight="1" spans="1:7">
      <c r="A1610" s="52" t="s">
        <v>2006</v>
      </c>
      <c r="B1610" s="52" t="s">
        <v>2474</v>
      </c>
      <c r="C1610" s="30" t="s">
        <v>2107</v>
      </c>
      <c r="D1610" s="52" t="s">
        <v>2134</v>
      </c>
      <c r="E1610" s="53">
        <v>11.4</v>
      </c>
      <c r="F1610" s="53">
        <v>0</v>
      </c>
      <c r="G1610" s="53">
        <v>11.4</v>
      </c>
    </row>
    <row r="1611" s="37" customFormat="1" customHeight="1" spans="1:7">
      <c r="A1611" s="52" t="s">
        <v>2006</v>
      </c>
      <c r="B1611" s="52" t="s">
        <v>2474</v>
      </c>
      <c r="C1611" s="30" t="s">
        <v>2107</v>
      </c>
      <c r="D1611" s="52" t="s">
        <v>2135</v>
      </c>
      <c r="E1611" s="53">
        <v>18.9636</v>
      </c>
      <c r="F1611" s="53">
        <v>0</v>
      </c>
      <c r="G1611" s="53">
        <v>18.9636</v>
      </c>
    </row>
    <row r="1612" s="37" customFormat="1" customHeight="1" spans="1:7">
      <c r="A1612" s="52" t="s">
        <v>2006</v>
      </c>
      <c r="B1612" s="52" t="s">
        <v>2474</v>
      </c>
      <c r="C1612" s="30" t="s">
        <v>2107</v>
      </c>
      <c r="D1612" s="52" t="s">
        <v>2136</v>
      </c>
      <c r="E1612" s="53">
        <v>4.854</v>
      </c>
      <c r="F1612" s="53">
        <v>0</v>
      </c>
      <c r="G1612" s="53">
        <v>4.854</v>
      </c>
    </row>
    <row r="1613" s="37" customFormat="1" customHeight="1" spans="1:7">
      <c r="A1613" s="52" t="s">
        <v>2006</v>
      </c>
      <c r="B1613" s="52" t="s">
        <v>2474</v>
      </c>
      <c r="C1613" s="30" t="s">
        <v>2107</v>
      </c>
      <c r="D1613" s="52" t="s">
        <v>2137</v>
      </c>
      <c r="E1613" s="53">
        <v>9.540864</v>
      </c>
      <c r="F1613" s="53">
        <v>0</v>
      </c>
      <c r="G1613" s="53">
        <v>9.540864</v>
      </c>
    </row>
    <row r="1614" s="37" customFormat="1" customHeight="1" spans="1:7">
      <c r="A1614" s="52" t="s">
        <v>2006</v>
      </c>
      <c r="B1614" s="52" t="s">
        <v>2474</v>
      </c>
      <c r="C1614" s="30" t="s">
        <v>2107</v>
      </c>
      <c r="D1614" s="52" t="s">
        <v>2138</v>
      </c>
      <c r="E1614" s="53">
        <v>3.863346</v>
      </c>
      <c r="F1614" s="53">
        <v>0</v>
      </c>
      <c r="G1614" s="53">
        <v>3.863346</v>
      </c>
    </row>
    <row r="1615" s="37" customFormat="1" customHeight="1" spans="1:7">
      <c r="A1615" s="52" t="s">
        <v>2006</v>
      </c>
      <c r="B1615" s="52" t="s">
        <v>2474</v>
      </c>
      <c r="C1615" s="30" t="s">
        <v>2107</v>
      </c>
      <c r="D1615" s="52" t="s">
        <v>2139</v>
      </c>
      <c r="E1615" s="53">
        <v>0.122</v>
      </c>
      <c r="F1615" s="53">
        <v>0</v>
      </c>
      <c r="G1615" s="53">
        <v>0.122</v>
      </c>
    </row>
    <row r="1616" s="37" customFormat="1" customHeight="1" spans="1:7">
      <c r="A1616" s="52" t="s">
        <v>2006</v>
      </c>
      <c r="B1616" s="52" t="s">
        <v>2474</v>
      </c>
      <c r="C1616" s="30" t="s">
        <v>2107</v>
      </c>
      <c r="D1616" s="52" t="s">
        <v>2140</v>
      </c>
      <c r="E1616" s="53">
        <v>0.203334</v>
      </c>
      <c r="F1616" s="53">
        <v>0</v>
      </c>
      <c r="G1616" s="53">
        <v>0.203334</v>
      </c>
    </row>
    <row r="1617" s="37" customFormat="1" customHeight="1" spans="1:7">
      <c r="A1617" s="52" t="s">
        <v>2006</v>
      </c>
      <c r="B1617" s="52" t="s">
        <v>2474</v>
      </c>
      <c r="C1617" s="30" t="s">
        <v>2107</v>
      </c>
      <c r="D1617" s="52" t="s">
        <v>2141</v>
      </c>
      <c r="E1617" s="53">
        <v>4.880016</v>
      </c>
      <c r="F1617" s="53">
        <v>0</v>
      </c>
      <c r="G1617" s="53">
        <v>4.880016</v>
      </c>
    </row>
    <row r="1618" s="37" customFormat="1" customHeight="1" spans="1:7">
      <c r="A1618" s="52" t="s">
        <v>2006</v>
      </c>
      <c r="B1618" s="52" t="s">
        <v>2474</v>
      </c>
      <c r="C1618" s="30" t="s">
        <v>2107</v>
      </c>
      <c r="D1618" s="52" t="s">
        <v>2142</v>
      </c>
      <c r="E1618" s="53">
        <v>4.770432</v>
      </c>
      <c r="F1618" s="53">
        <v>0</v>
      </c>
      <c r="G1618" s="53">
        <v>4.770432</v>
      </c>
    </row>
    <row r="1619" s="37" customFormat="1" customHeight="1" spans="1:7">
      <c r="A1619" s="52" t="s">
        <v>2006</v>
      </c>
      <c r="B1619" s="52" t="s">
        <v>2474</v>
      </c>
      <c r="C1619" s="30" t="s">
        <v>2107</v>
      </c>
      <c r="D1619" s="52" t="s">
        <v>2143</v>
      </c>
      <c r="E1619" s="53">
        <v>6.9301</v>
      </c>
      <c r="F1619" s="53">
        <v>0</v>
      </c>
      <c r="G1619" s="53">
        <v>6.9301</v>
      </c>
    </row>
    <row r="1620" s="37" customFormat="1" customHeight="1" spans="1:7">
      <c r="A1620" s="52" t="s">
        <v>2006</v>
      </c>
      <c r="B1620" s="52" t="s">
        <v>2474</v>
      </c>
      <c r="C1620" s="30" t="s">
        <v>2107</v>
      </c>
      <c r="D1620" s="52" t="s">
        <v>2144</v>
      </c>
      <c r="E1620" s="53">
        <v>0.64</v>
      </c>
      <c r="F1620" s="53">
        <v>0</v>
      </c>
      <c r="G1620" s="53">
        <v>0.64</v>
      </c>
    </row>
    <row r="1621" s="37" customFormat="1" customHeight="1" spans="1:7">
      <c r="A1621" s="52" t="s">
        <v>2006</v>
      </c>
      <c r="B1621" s="52" t="s">
        <v>2474</v>
      </c>
      <c r="C1621" s="30" t="s">
        <v>2107</v>
      </c>
      <c r="D1621" s="52" t="s">
        <v>2145</v>
      </c>
      <c r="E1621" s="53">
        <v>0.358128</v>
      </c>
      <c r="F1621" s="53">
        <v>0</v>
      </c>
      <c r="G1621" s="53">
        <v>0.358128</v>
      </c>
    </row>
    <row r="1622" s="37" customFormat="1" customHeight="1" spans="1:7">
      <c r="A1622" s="52" t="s">
        <v>2006</v>
      </c>
      <c r="B1622" s="49" t="s">
        <v>2475</v>
      </c>
      <c r="C1622" s="50"/>
      <c r="D1622" s="49"/>
      <c r="E1622" s="51">
        <v>94.996586</v>
      </c>
      <c r="F1622" s="51">
        <v>0</v>
      </c>
      <c r="G1622" s="51">
        <v>94.996586</v>
      </c>
    </row>
    <row r="1623" s="37" customFormat="1" customHeight="1" spans="1:7">
      <c r="A1623" s="52" t="s">
        <v>2006</v>
      </c>
      <c r="B1623" s="52" t="s">
        <v>2476</v>
      </c>
      <c r="C1623" s="50" t="s">
        <v>2091</v>
      </c>
      <c r="D1623" s="49"/>
      <c r="E1623" s="51">
        <v>12.546232</v>
      </c>
      <c r="F1623" s="51">
        <v>0</v>
      </c>
      <c r="G1623" s="51">
        <v>12.546232</v>
      </c>
    </row>
    <row r="1624" s="37" customFormat="1" customHeight="1" spans="1:7">
      <c r="A1624" s="52" t="s">
        <v>2006</v>
      </c>
      <c r="B1624" s="52" t="s">
        <v>2476</v>
      </c>
      <c r="C1624" s="30" t="s">
        <v>2092</v>
      </c>
      <c r="D1624" s="52" t="s">
        <v>2126</v>
      </c>
      <c r="E1624" s="53">
        <v>10</v>
      </c>
      <c r="F1624" s="53">
        <v>0</v>
      </c>
      <c r="G1624" s="53">
        <v>10</v>
      </c>
    </row>
    <row r="1625" s="37" customFormat="1" customHeight="1" spans="1:7">
      <c r="A1625" s="52" t="s">
        <v>2006</v>
      </c>
      <c r="B1625" s="52" t="s">
        <v>2476</v>
      </c>
      <c r="C1625" s="30" t="s">
        <v>2092</v>
      </c>
      <c r="D1625" s="52" t="s">
        <v>2127</v>
      </c>
      <c r="E1625" s="53">
        <v>0.443318</v>
      </c>
      <c r="F1625" s="53">
        <v>0</v>
      </c>
      <c r="G1625" s="53">
        <v>0.443318</v>
      </c>
    </row>
    <row r="1626" s="37" customFormat="1" customHeight="1" spans="1:7">
      <c r="A1626" s="52" t="s">
        <v>2006</v>
      </c>
      <c r="B1626" s="52" t="s">
        <v>2476</v>
      </c>
      <c r="C1626" s="30" t="s">
        <v>2092</v>
      </c>
      <c r="D1626" s="52" t="s">
        <v>2128</v>
      </c>
      <c r="E1626" s="53">
        <v>0.295546</v>
      </c>
      <c r="F1626" s="53">
        <v>0</v>
      </c>
      <c r="G1626" s="53">
        <v>0.295546</v>
      </c>
    </row>
    <row r="1627" s="37" customFormat="1" customHeight="1" spans="1:7">
      <c r="A1627" s="52" t="s">
        <v>2006</v>
      </c>
      <c r="B1627" s="52" t="s">
        <v>2476</v>
      </c>
      <c r="C1627" s="30" t="s">
        <v>2092</v>
      </c>
      <c r="D1627" s="52" t="s">
        <v>2129</v>
      </c>
      <c r="E1627" s="53">
        <v>0.65322</v>
      </c>
      <c r="F1627" s="53">
        <v>0</v>
      </c>
      <c r="G1627" s="53">
        <v>0.65322</v>
      </c>
    </row>
    <row r="1628" s="37" customFormat="1" customHeight="1" spans="1:7">
      <c r="A1628" s="52" t="s">
        <v>2006</v>
      </c>
      <c r="B1628" s="52" t="s">
        <v>2476</v>
      </c>
      <c r="C1628" s="30" t="s">
        <v>2092</v>
      </c>
      <c r="D1628" s="52" t="s">
        <v>2130</v>
      </c>
      <c r="E1628" s="53">
        <v>0.554148</v>
      </c>
      <c r="F1628" s="53">
        <v>0</v>
      </c>
      <c r="G1628" s="53">
        <v>0.554148</v>
      </c>
    </row>
    <row r="1629" s="37" customFormat="1" customHeight="1" spans="1:7">
      <c r="A1629" s="52" t="s">
        <v>2006</v>
      </c>
      <c r="B1629" s="52" t="s">
        <v>2476</v>
      </c>
      <c r="C1629" s="30" t="s">
        <v>2092</v>
      </c>
      <c r="D1629" s="52" t="s">
        <v>2105</v>
      </c>
      <c r="E1629" s="53">
        <v>0.6</v>
      </c>
      <c r="F1629" s="53">
        <v>0</v>
      </c>
      <c r="G1629" s="53">
        <v>0.6</v>
      </c>
    </row>
    <row r="1630" s="37" customFormat="1" customHeight="1" spans="1:7">
      <c r="A1630" s="52" t="s">
        <v>2006</v>
      </c>
      <c r="B1630" s="52" t="s">
        <v>2476</v>
      </c>
      <c r="C1630" s="50" t="s">
        <v>2106</v>
      </c>
      <c r="D1630" s="49"/>
      <c r="E1630" s="51">
        <v>82.450354</v>
      </c>
      <c r="F1630" s="51">
        <v>0</v>
      </c>
      <c r="G1630" s="51">
        <v>82.450354</v>
      </c>
    </row>
    <row r="1631" s="37" customFormat="1" customHeight="1" spans="1:7">
      <c r="A1631" s="52" t="s">
        <v>2006</v>
      </c>
      <c r="B1631" s="52" t="s">
        <v>2476</v>
      </c>
      <c r="C1631" s="30" t="s">
        <v>2107</v>
      </c>
      <c r="D1631" s="52" t="s">
        <v>2131</v>
      </c>
      <c r="E1631" s="53">
        <v>21.774</v>
      </c>
      <c r="F1631" s="53">
        <v>0</v>
      </c>
      <c r="G1631" s="53">
        <v>21.774</v>
      </c>
    </row>
    <row r="1632" s="37" customFormat="1" customHeight="1" spans="1:7">
      <c r="A1632" s="52" t="s">
        <v>2006</v>
      </c>
      <c r="B1632" s="52" t="s">
        <v>2476</v>
      </c>
      <c r="C1632" s="30" t="s">
        <v>2107</v>
      </c>
      <c r="D1632" s="52" t="s">
        <v>2132</v>
      </c>
      <c r="E1632" s="53">
        <v>0.6192</v>
      </c>
      <c r="F1632" s="53">
        <v>0</v>
      </c>
      <c r="G1632" s="53">
        <v>0.6192</v>
      </c>
    </row>
    <row r="1633" s="37" customFormat="1" customHeight="1" spans="1:7">
      <c r="A1633" s="52" t="s">
        <v>2006</v>
      </c>
      <c r="B1633" s="52" t="s">
        <v>2476</v>
      </c>
      <c r="C1633" s="30" t="s">
        <v>2107</v>
      </c>
      <c r="D1633" s="52" t="s">
        <v>2134</v>
      </c>
      <c r="E1633" s="53">
        <v>10.212</v>
      </c>
      <c r="F1633" s="53">
        <v>0</v>
      </c>
      <c r="G1633" s="53">
        <v>10.212</v>
      </c>
    </row>
    <row r="1634" s="37" customFormat="1" customHeight="1" spans="1:7">
      <c r="A1634" s="52" t="s">
        <v>2006</v>
      </c>
      <c r="B1634" s="52" t="s">
        <v>2476</v>
      </c>
      <c r="C1634" s="30" t="s">
        <v>2107</v>
      </c>
      <c r="D1634" s="52" t="s">
        <v>2135</v>
      </c>
      <c r="E1634" s="53">
        <v>17.04</v>
      </c>
      <c r="F1634" s="53">
        <v>0</v>
      </c>
      <c r="G1634" s="53">
        <v>17.04</v>
      </c>
    </row>
    <row r="1635" s="37" customFormat="1" customHeight="1" spans="1:7">
      <c r="A1635" s="52" t="s">
        <v>2006</v>
      </c>
      <c r="B1635" s="52" t="s">
        <v>2476</v>
      </c>
      <c r="C1635" s="30" t="s">
        <v>2107</v>
      </c>
      <c r="D1635" s="52" t="s">
        <v>2136</v>
      </c>
      <c r="E1635" s="53">
        <v>4.338</v>
      </c>
      <c r="F1635" s="53">
        <v>0</v>
      </c>
      <c r="G1635" s="53">
        <v>4.338</v>
      </c>
    </row>
    <row r="1636" s="37" customFormat="1" customHeight="1" spans="1:7">
      <c r="A1636" s="52" t="s">
        <v>2006</v>
      </c>
      <c r="B1636" s="52" t="s">
        <v>2476</v>
      </c>
      <c r="C1636" s="30" t="s">
        <v>2107</v>
      </c>
      <c r="D1636" s="52" t="s">
        <v>2137</v>
      </c>
      <c r="E1636" s="53">
        <v>8.637312</v>
      </c>
      <c r="F1636" s="53">
        <v>0</v>
      </c>
      <c r="G1636" s="53">
        <v>8.637312</v>
      </c>
    </row>
    <row r="1637" s="37" customFormat="1" customHeight="1" spans="1:7">
      <c r="A1637" s="52" t="s">
        <v>2006</v>
      </c>
      <c r="B1637" s="52" t="s">
        <v>2476</v>
      </c>
      <c r="C1637" s="30" t="s">
        <v>2107</v>
      </c>
      <c r="D1637" s="52" t="s">
        <v>2138</v>
      </c>
      <c r="E1637" s="53">
        <v>3.509604</v>
      </c>
      <c r="F1637" s="53">
        <v>0</v>
      </c>
      <c r="G1637" s="53">
        <v>3.509604</v>
      </c>
    </row>
    <row r="1638" s="37" customFormat="1" customHeight="1" spans="1:7">
      <c r="A1638" s="52" t="s">
        <v>2006</v>
      </c>
      <c r="B1638" s="52" t="s">
        <v>2476</v>
      </c>
      <c r="C1638" s="30" t="s">
        <v>2107</v>
      </c>
      <c r="D1638" s="52" t="s">
        <v>2139</v>
      </c>
      <c r="E1638" s="53">
        <v>0.11083</v>
      </c>
      <c r="F1638" s="53">
        <v>0</v>
      </c>
      <c r="G1638" s="53">
        <v>0.11083</v>
      </c>
    </row>
    <row r="1639" s="37" customFormat="1" customHeight="1" spans="1:7">
      <c r="A1639" s="52" t="s">
        <v>2006</v>
      </c>
      <c r="B1639" s="52" t="s">
        <v>2476</v>
      </c>
      <c r="C1639" s="30" t="s">
        <v>2107</v>
      </c>
      <c r="D1639" s="52" t="s">
        <v>2140</v>
      </c>
      <c r="E1639" s="53">
        <v>0.184716</v>
      </c>
      <c r="F1639" s="53">
        <v>0</v>
      </c>
      <c r="G1639" s="53">
        <v>0.184716</v>
      </c>
    </row>
    <row r="1640" s="37" customFormat="1" customHeight="1" spans="1:7">
      <c r="A1640" s="52" t="s">
        <v>2006</v>
      </c>
      <c r="B1640" s="52" t="s">
        <v>2476</v>
      </c>
      <c r="C1640" s="30" t="s">
        <v>2107</v>
      </c>
      <c r="D1640" s="52" t="s">
        <v>2141</v>
      </c>
      <c r="E1640" s="53">
        <v>4.433184</v>
      </c>
      <c r="F1640" s="53">
        <v>0</v>
      </c>
      <c r="G1640" s="53">
        <v>4.433184</v>
      </c>
    </row>
    <row r="1641" s="37" customFormat="1" customHeight="1" spans="1:7">
      <c r="A1641" s="52" t="s">
        <v>2006</v>
      </c>
      <c r="B1641" s="52" t="s">
        <v>2476</v>
      </c>
      <c r="C1641" s="30" t="s">
        <v>2107</v>
      </c>
      <c r="D1641" s="52" t="s">
        <v>2142</v>
      </c>
      <c r="E1641" s="53">
        <v>4.318656</v>
      </c>
      <c r="F1641" s="53">
        <v>0</v>
      </c>
      <c r="G1641" s="53">
        <v>4.318656</v>
      </c>
    </row>
    <row r="1642" s="37" customFormat="1" customHeight="1" spans="1:7">
      <c r="A1642" s="52" t="s">
        <v>2006</v>
      </c>
      <c r="B1642" s="52" t="s">
        <v>2476</v>
      </c>
      <c r="C1642" s="30" t="s">
        <v>2107</v>
      </c>
      <c r="D1642" s="52" t="s">
        <v>2143</v>
      </c>
      <c r="E1642" s="53">
        <v>6.3068</v>
      </c>
      <c r="F1642" s="53">
        <v>0</v>
      </c>
      <c r="G1642" s="53">
        <v>6.3068</v>
      </c>
    </row>
    <row r="1643" s="37" customFormat="1" customHeight="1" spans="1:7">
      <c r="A1643" s="52" t="s">
        <v>2006</v>
      </c>
      <c r="B1643" s="52" t="s">
        <v>2476</v>
      </c>
      <c r="C1643" s="30" t="s">
        <v>2107</v>
      </c>
      <c r="D1643" s="52" t="s">
        <v>2144</v>
      </c>
      <c r="E1643" s="53">
        <v>0.64</v>
      </c>
      <c r="F1643" s="53">
        <v>0</v>
      </c>
      <c r="G1643" s="53">
        <v>0.64</v>
      </c>
    </row>
    <row r="1644" s="37" customFormat="1" customHeight="1" spans="1:7">
      <c r="A1644" s="52" t="s">
        <v>2006</v>
      </c>
      <c r="B1644" s="52" t="s">
        <v>2476</v>
      </c>
      <c r="C1644" s="30" t="s">
        <v>2107</v>
      </c>
      <c r="D1644" s="52" t="s">
        <v>2145</v>
      </c>
      <c r="E1644" s="53">
        <v>0.326052</v>
      </c>
      <c r="F1644" s="53">
        <v>0</v>
      </c>
      <c r="G1644" s="53">
        <v>0.326052</v>
      </c>
    </row>
    <row r="1645" s="37" customFormat="1" customHeight="1" spans="1:7">
      <c r="A1645" s="52" t="s">
        <v>2006</v>
      </c>
      <c r="B1645" s="49" t="s">
        <v>2477</v>
      </c>
      <c r="C1645" s="50"/>
      <c r="D1645" s="49"/>
      <c r="E1645" s="51">
        <v>287.76783</v>
      </c>
      <c r="F1645" s="51">
        <v>0</v>
      </c>
      <c r="G1645" s="51">
        <v>287.76783</v>
      </c>
    </row>
    <row r="1646" s="37" customFormat="1" customHeight="1" spans="1:7">
      <c r="A1646" s="52" t="s">
        <v>2006</v>
      </c>
      <c r="B1646" s="52" t="s">
        <v>2478</v>
      </c>
      <c r="C1646" s="50" t="s">
        <v>2080</v>
      </c>
      <c r="D1646" s="49"/>
      <c r="E1646" s="51">
        <v>185</v>
      </c>
      <c r="F1646" s="51">
        <v>0</v>
      </c>
      <c r="G1646" s="51">
        <v>185</v>
      </c>
    </row>
    <row r="1647" s="37" customFormat="1" customHeight="1" spans="1:7">
      <c r="A1647" s="52" t="s">
        <v>2006</v>
      </c>
      <c r="B1647" s="52" t="s">
        <v>2478</v>
      </c>
      <c r="C1647" s="30" t="s">
        <v>2081</v>
      </c>
      <c r="D1647" s="52" t="s">
        <v>2479</v>
      </c>
      <c r="E1647" s="53">
        <v>185</v>
      </c>
      <c r="F1647" s="53">
        <v>0</v>
      </c>
      <c r="G1647" s="53">
        <v>185</v>
      </c>
    </row>
    <row r="1648" s="37" customFormat="1" customHeight="1" spans="1:7">
      <c r="A1648" s="52" t="s">
        <v>2006</v>
      </c>
      <c r="B1648" s="52" t="s">
        <v>2478</v>
      </c>
      <c r="C1648" s="50" t="s">
        <v>2091</v>
      </c>
      <c r="D1648" s="49"/>
      <c r="E1648" s="51">
        <v>21.763256</v>
      </c>
      <c r="F1648" s="51">
        <v>0</v>
      </c>
      <c r="G1648" s="51">
        <v>21.763256</v>
      </c>
    </row>
    <row r="1649" s="37" customFormat="1" customHeight="1" spans="1:7">
      <c r="A1649" s="52" t="s">
        <v>2006</v>
      </c>
      <c r="B1649" s="52" t="s">
        <v>2478</v>
      </c>
      <c r="C1649" s="30" t="s">
        <v>2092</v>
      </c>
      <c r="D1649" s="52" t="s">
        <v>2126</v>
      </c>
      <c r="E1649" s="53">
        <v>10</v>
      </c>
      <c r="F1649" s="53">
        <v>0</v>
      </c>
      <c r="G1649" s="53">
        <v>10</v>
      </c>
    </row>
    <row r="1650" s="37" customFormat="1" customHeight="1" spans="1:7">
      <c r="A1650" s="52" t="s">
        <v>2006</v>
      </c>
      <c r="B1650" s="52" t="s">
        <v>2478</v>
      </c>
      <c r="C1650" s="30" t="s">
        <v>2092</v>
      </c>
      <c r="D1650" s="52" t="s">
        <v>2127</v>
      </c>
      <c r="E1650" s="53">
        <v>0.436234</v>
      </c>
      <c r="F1650" s="53">
        <v>0</v>
      </c>
      <c r="G1650" s="53">
        <v>0.436234</v>
      </c>
    </row>
    <row r="1651" s="37" customFormat="1" customHeight="1" spans="1:7">
      <c r="A1651" s="52" t="s">
        <v>2006</v>
      </c>
      <c r="B1651" s="52" t="s">
        <v>2478</v>
      </c>
      <c r="C1651" s="30" t="s">
        <v>2092</v>
      </c>
      <c r="D1651" s="52" t="s">
        <v>2128</v>
      </c>
      <c r="E1651" s="53">
        <v>0.290822</v>
      </c>
      <c r="F1651" s="53">
        <v>0</v>
      </c>
      <c r="G1651" s="53">
        <v>0.290822</v>
      </c>
    </row>
    <row r="1652" s="37" customFormat="1" customHeight="1" spans="1:7">
      <c r="A1652" s="52" t="s">
        <v>2006</v>
      </c>
      <c r="B1652" s="52" t="s">
        <v>2478</v>
      </c>
      <c r="C1652" s="30" t="s">
        <v>2092</v>
      </c>
      <c r="D1652" s="52" t="s">
        <v>2129</v>
      </c>
      <c r="E1652" s="53">
        <v>0.640908</v>
      </c>
      <c r="F1652" s="53">
        <v>0</v>
      </c>
      <c r="G1652" s="53">
        <v>0.640908</v>
      </c>
    </row>
    <row r="1653" s="37" customFormat="1" customHeight="1" spans="1:7">
      <c r="A1653" s="52" t="s">
        <v>2006</v>
      </c>
      <c r="B1653" s="52" t="s">
        <v>2478</v>
      </c>
      <c r="C1653" s="30" t="s">
        <v>2092</v>
      </c>
      <c r="D1653" s="52" t="s">
        <v>2130</v>
      </c>
      <c r="E1653" s="53">
        <v>0.545292</v>
      </c>
      <c r="F1653" s="53">
        <v>0</v>
      </c>
      <c r="G1653" s="53">
        <v>0.545292</v>
      </c>
    </row>
    <row r="1654" s="37" customFormat="1" customHeight="1" spans="1:7">
      <c r="A1654" s="52" t="s">
        <v>2006</v>
      </c>
      <c r="B1654" s="52" t="s">
        <v>2478</v>
      </c>
      <c r="C1654" s="30" t="s">
        <v>2092</v>
      </c>
      <c r="D1654" s="52" t="s">
        <v>2102</v>
      </c>
      <c r="E1654" s="53">
        <v>3.5</v>
      </c>
      <c r="F1654" s="53">
        <v>0</v>
      </c>
      <c r="G1654" s="53">
        <v>3.5</v>
      </c>
    </row>
    <row r="1655" s="37" customFormat="1" customHeight="1" spans="1:7">
      <c r="A1655" s="52" t="s">
        <v>2006</v>
      </c>
      <c r="B1655" s="52" t="s">
        <v>2478</v>
      </c>
      <c r="C1655" s="30" t="s">
        <v>2092</v>
      </c>
      <c r="D1655" s="52" t="s">
        <v>2103</v>
      </c>
      <c r="E1655" s="53">
        <v>5.75</v>
      </c>
      <c r="F1655" s="53">
        <v>0</v>
      </c>
      <c r="G1655" s="53">
        <v>5.75</v>
      </c>
    </row>
    <row r="1656" s="37" customFormat="1" customHeight="1" spans="1:7">
      <c r="A1656" s="52" t="s">
        <v>2006</v>
      </c>
      <c r="B1656" s="52" t="s">
        <v>2478</v>
      </c>
      <c r="C1656" s="30" t="s">
        <v>2092</v>
      </c>
      <c r="D1656" s="52" t="s">
        <v>2105</v>
      </c>
      <c r="E1656" s="53">
        <v>0.6</v>
      </c>
      <c r="F1656" s="53">
        <v>0</v>
      </c>
      <c r="G1656" s="53">
        <v>0.6</v>
      </c>
    </row>
    <row r="1657" s="37" customFormat="1" customHeight="1" spans="1:7">
      <c r="A1657" s="52" t="s">
        <v>2006</v>
      </c>
      <c r="B1657" s="52" t="s">
        <v>2478</v>
      </c>
      <c r="C1657" s="50" t="s">
        <v>2106</v>
      </c>
      <c r="D1657" s="49"/>
      <c r="E1657" s="51">
        <v>81.004574</v>
      </c>
      <c r="F1657" s="51">
        <v>0</v>
      </c>
      <c r="G1657" s="51">
        <v>81.004574</v>
      </c>
    </row>
    <row r="1658" s="37" customFormat="1" customHeight="1" spans="1:7">
      <c r="A1658" s="52" t="s">
        <v>2006</v>
      </c>
      <c r="B1658" s="52" t="s">
        <v>2478</v>
      </c>
      <c r="C1658" s="30" t="s">
        <v>2107</v>
      </c>
      <c r="D1658" s="52" t="s">
        <v>2131</v>
      </c>
      <c r="E1658" s="53">
        <v>21.3636</v>
      </c>
      <c r="F1658" s="53">
        <v>0</v>
      </c>
      <c r="G1658" s="53">
        <v>21.3636</v>
      </c>
    </row>
    <row r="1659" s="37" customFormat="1" customHeight="1" spans="1:7">
      <c r="A1659" s="52" t="s">
        <v>2006</v>
      </c>
      <c r="B1659" s="52" t="s">
        <v>2478</v>
      </c>
      <c r="C1659" s="30" t="s">
        <v>2107</v>
      </c>
      <c r="D1659" s="52" t="s">
        <v>2132</v>
      </c>
      <c r="E1659" s="53">
        <v>0.6192</v>
      </c>
      <c r="F1659" s="53">
        <v>0</v>
      </c>
      <c r="G1659" s="53">
        <v>0.6192</v>
      </c>
    </row>
    <row r="1660" s="37" customFormat="1" customHeight="1" spans="1:7">
      <c r="A1660" s="52" t="s">
        <v>2006</v>
      </c>
      <c r="B1660" s="52" t="s">
        <v>2478</v>
      </c>
      <c r="C1660" s="30" t="s">
        <v>2107</v>
      </c>
      <c r="D1660" s="52" t="s">
        <v>2134</v>
      </c>
      <c r="E1660" s="53">
        <v>10.08</v>
      </c>
      <c r="F1660" s="53">
        <v>0</v>
      </c>
      <c r="G1660" s="53">
        <v>10.08</v>
      </c>
    </row>
    <row r="1661" s="37" customFormat="1" customHeight="1" spans="1:7">
      <c r="A1661" s="52" t="s">
        <v>2006</v>
      </c>
      <c r="B1661" s="52" t="s">
        <v>2478</v>
      </c>
      <c r="C1661" s="30" t="s">
        <v>2107</v>
      </c>
      <c r="D1661" s="52" t="s">
        <v>2135</v>
      </c>
      <c r="E1661" s="53">
        <v>16.68</v>
      </c>
      <c r="F1661" s="53">
        <v>0</v>
      </c>
      <c r="G1661" s="53">
        <v>16.68</v>
      </c>
    </row>
    <row r="1662" s="37" customFormat="1" customHeight="1" spans="1:7">
      <c r="A1662" s="52" t="s">
        <v>2006</v>
      </c>
      <c r="B1662" s="52" t="s">
        <v>2478</v>
      </c>
      <c r="C1662" s="30" t="s">
        <v>2107</v>
      </c>
      <c r="D1662" s="52" t="s">
        <v>2136</v>
      </c>
      <c r="E1662" s="53">
        <v>4.29</v>
      </c>
      <c r="F1662" s="53">
        <v>0</v>
      </c>
      <c r="G1662" s="53">
        <v>4.29</v>
      </c>
    </row>
    <row r="1663" s="37" customFormat="1" customHeight="1" spans="1:7">
      <c r="A1663" s="52" t="s">
        <v>2006</v>
      </c>
      <c r="B1663" s="52" t="s">
        <v>2478</v>
      </c>
      <c r="C1663" s="30" t="s">
        <v>2107</v>
      </c>
      <c r="D1663" s="52" t="s">
        <v>2137</v>
      </c>
      <c r="E1663" s="53">
        <v>8.485248</v>
      </c>
      <c r="F1663" s="53">
        <v>0</v>
      </c>
      <c r="G1663" s="53">
        <v>8.485248</v>
      </c>
    </row>
    <row r="1664" s="37" customFormat="1" customHeight="1" spans="1:7">
      <c r="A1664" s="52" t="s">
        <v>2006</v>
      </c>
      <c r="B1664" s="52" t="s">
        <v>2478</v>
      </c>
      <c r="C1664" s="30" t="s">
        <v>2107</v>
      </c>
      <c r="D1664" s="52" t="s">
        <v>2138</v>
      </c>
      <c r="E1664" s="53">
        <v>3.453516</v>
      </c>
      <c r="F1664" s="53">
        <v>0</v>
      </c>
      <c r="G1664" s="53">
        <v>3.453516</v>
      </c>
    </row>
    <row r="1665" s="37" customFormat="1" customHeight="1" spans="1:7">
      <c r="A1665" s="52" t="s">
        <v>2006</v>
      </c>
      <c r="B1665" s="52" t="s">
        <v>2478</v>
      </c>
      <c r="C1665" s="30" t="s">
        <v>2107</v>
      </c>
      <c r="D1665" s="52" t="s">
        <v>2139</v>
      </c>
      <c r="E1665" s="53">
        <v>0.109058</v>
      </c>
      <c r="F1665" s="53">
        <v>0</v>
      </c>
      <c r="G1665" s="53">
        <v>0.109058</v>
      </c>
    </row>
    <row r="1666" s="37" customFormat="1" customHeight="1" spans="1:7">
      <c r="A1666" s="52" t="s">
        <v>2006</v>
      </c>
      <c r="B1666" s="52" t="s">
        <v>2478</v>
      </c>
      <c r="C1666" s="30" t="s">
        <v>2107</v>
      </c>
      <c r="D1666" s="52" t="s">
        <v>2140</v>
      </c>
      <c r="E1666" s="53">
        <v>0.181764</v>
      </c>
      <c r="F1666" s="53">
        <v>0</v>
      </c>
      <c r="G1666" s="53">
        <v>0.181764</v>
      </c>
    </row>
    <row r="1667" s="37" customFormat="1" customHeight="1" spans="1:7">
      <c r="A1667" s="52" t="s">
        <v>2006</v>
      </c>
      <c r="B1667" s="52" t="s">
        <v>2478</v>
      </c>
      <c r="C1667" s="30" t="s">
        <v>2107</v>
      </c>
      <c r="D1667" s="52" t="s">
        <v>2141</v>
      </c>
      <c r="E1667" s="53">
        <v>4.362336</v>
      </c>
      <c r="F1667" s="53">
        <v>0</v>
      </c>
      <c r="G1667" s="53">
        <v>4.362336</v>
      </c>
    </row>
    <row r="1668" s="37" customFormat="1" customHeight="1" spans="1:7">
      <c r="A1668" s="52" t="s">
        <v>2006</v>
      </c>
      <c r="B1668" s="52" t="s">
        <v>2478</v>
      </c>
      <c r="C1668" s="30" t="s">
        <v>2107</v>
      </c>
      <c r="D1668" s="52" t="s">
        <v>2142</v>
      </c>
      <c r="E1668" s="53">
        <v>4.242624</v>
      </c>
      <c r="F1668" s="53">
        <v>0</v>
      </c>
      <c r="G1668" s="53">
        <v>4.242624</v>
      </c>
    </row>
    <row r="1669" s="37" customFormat="1" customHeight="1" spans="1:7">
      <c r="A1669" s="52" t="s">
        <v>2006</v>
      </c>
      <c r="B1669" s="52" t="s">
        <v>2478</v>
      </c>
      <c r="C1669" s="30" t="s">
        <v>2107</v>
      </c>
      <c r="D1669" s="52" t="s">
        <v>2143</v>
      </c>
      <c r="E1669" s="53">
        <v>6.1766</v>
      </c>
      <c r="F1669" s="53">
        <v>0</v>
      </c>
      <c r="G1669" s="53">
        <v>6.1766</v>
      </c>
    </row>
    <row r="1670" s="37" customFormat="1" customHeight="1" spans="1:7">
      <c r="A1670" s="52" t="s">
        <v>2006</v>
      </c>
      <c r="B1670" s="52" t="s">
        <v>2478</v>
      </c>
      <c r="C1670" s="30" t="s">
        <v>2107</v>
      </c>
      <c r="D1670" s="52" t="s">
        <v>2144</v>
      </c>
      <c r="E1670" s="53">
        <v>0.64</v>
      </c>
      <c r="F1670" s="53">
        <v>0</v>
      </c>
      <c r="G1670" s="53">
        <v>0.64</v>
      </c>
    </row>
    <row r="1671" s="37" customFormat="1" customHeight="1" spans="1:7">
      <c r="A1671" s="52" t="s">
        <v>2006</v>
      </c>
      <c r="B1671" s="52" t="s">
        <v>2478</v>
      </c>
      <c r="C1671" s="30" t="s">
        <v>2107</v>
      </c>
      <c r="D1671" s="52" t="s">
        <v>2145</v>
      </c>
      <c r="E1671" s="53">
        <v>0.320628</v>
      </c>
      <c r="F1671" s="53">
        <v>0</v>
      </c>
      <c r="G1671" s="53">
        <v>0.320628</v>
      </c>
    </row>
    <row r="1672" s="37" customFormat="1" customHeight="1" spans="1:7">
      <c r="A1672" s="49" t="s">
        <v>2480</v>
      </c>
      <c r="B1672" s="49"/>
      <c r="C1672" s="50"/>
      <c r="D1672" s="49"/>
      <c r="E1672" s="51">
        <v>188627.585233</v>
      </c>
      <c r="F1672" s="51">
        <v>0</v>
      </c>
      <c r="G1672" s="51">
        <v>188627.585233</v>
      </c>
    </row>
    <row r="1673" s="37" customFormat="1" customHeight="1" spans="1:7">
      <c r="A1673" s="52" t="s">
        <v>2007</v>
      </c>
      <c r="B1673" s="49" t="s">
        <v>2481</v>
      </c>
      <c r="C1673" s="50"/>
      <c r="D1673" s="49"/>
      <c r="E1673" s="51">
        <v>11247.710972</v>
      </c>
      <c r="F1673" s="51">
        <v>0</v>
      </c>
      <c r="G1673" s="51">
        <v>11247.710972</v>
      </c>
    </row>
    <row r="1674" s="37" customFormat="1" customHeight="1" spans="1:7">
      <c r="A1674" s="52" t="s">
        <v>2007</v>
      </c>
      <c r="B1674" s="52" t="s">
        <v>2482</v>
      </c>
      <c r="C1674" s="50" t="s">
        <v>2080</v>
      </c>
      <c r="D1674" s="49"/>
      <c r="E1674" s="51">
        <v>10637.8822</v>
      </c>
      <c r="F1674" s="51">
        <v>0</v>
      </c>
      <c r="G1674" s="51">
        <v>10637.8822</v>
      </c>
    </row>
    <row r="1675" s="37" customFormat="1" customHeight="1" spans="1:7">
      <c r="A1675" s="52" t="s">
        <v>2007</v>
      </c>
      <c r="B1675" s="52" t="s">
        <v>2482</v>
      </c>
      <c r="C1675" s="30" t="s">
        <v>2081</v>
      </c>
      <c r="D1675" s="52" t="s">
        <v>2483</v>
      </c>
      <c r="E1675" s="53">
        <v>30</v>
      </c>
      <c r="F1675" s="53">
        <v>0</v>
      </c>
      <c r="G1675" s="53">
        <v>30</v>
      </c>
    </row>
    <row r="1676" s="37" customFormat="1" customHeight="1" spans="1:7">
      <c r="A1676" s="52" t="s">
        <v>2007</v>
      </c>
      <c r="B1676" s="52" t="s">
        <v>2482</v>
      </c>
      <c r="C1676" s="30" t="s">
        <v>2081</v>
      </c>
      <c r="D1676" s="52" t="s">
        <v>2484</v>
      </c>
      <c r="E1676" s="53">
        <v>100</v>
      </c>
      <c r="F1676" s="53">
        <v>0</v>
      </c>
      <c r="G1676" s="53">
        <v>100</v>
      </c>
    </row>
    <row r="1677" s="37" customFormat="1" customHeight="1" spans="1:7">
      <c r="A1677" s="52" t="s">
        <v>2007</v>
      </c>
      <c r="B1677" s="52" t="s">
        <v>2482</v>
      </c>
      <c r="C1677" s="30" t="s">
        <v>2081</v>
      </c>
      <c r="D1677" s="52" t="s">
        <v>2485</v>
      </c>
      <c r="E1677" s="53">
        <v>10</v>
      </c>
      <c r="F1677" s="53">
        <v>0</v>
      </c>
      <c r="G1677" s="53">
        <v>10</v>
      </c>
    </row>
    <row r="1678" s="37" customFormat="1" customHeight="1" spans="1:7">
      <c r="A1678" s="52" t="s">
        <v>2007</v>
      </c>
      <c r="B1678" s="52" t="s">
        <v>2482</v>
      </c>
      <c r="C1678" s="30" t="s">
        <v>2081</v>
      </c>
      <c r="D1678" s="52" t="s">
        <v>2486</v>
      </c>
      <c r="E1678" s="53">
        <v>108.2</v>
      </c>
      <c r="F1678" s="53">
        <v>0</v>
      </c>
      <c r="G1678" s="53">
        <v>108.2</v>
      </c>
    </row>
    <row r="1679" s="37" customFormat="1" customHeight="1" spans="1:7">
      <c r="A1679" s="52" t="s">
        <v>2007</v>
      </c>
      <c r="B1679" s="52" t="s">
        <v>2482</v>
      </c>
      <c r="C1679" s="30" t="s">
        <v>2081</v>
      </c>
      <c r="D1679" s="52" t="s">
        <v>2487</v>
      </c>
      <c r="E1679" s="53">
        <v>20</v>
      </c>
      <c r="F1679" s="53">
        <v>0</v>
      </c>
      <c r="G1679" s="53">
        <v>20</v>
      </c>
    </row>
    <row r="1680" s="37" customFormat="1" customHeight="1" spans="1:7">
      <c r="A1680" s="52" t="s">
        <v>2007</v>
      </c>
      <c r="B1680" s="52" t="s">
        <v>2482</v>
      </c>
      <c r="C1680" s="30" t="s">
        <v>2081</v>
      </c>
      <c r="D1680" s="52" t="s">
        <v>2488</v>
      </c>
      <c r="E1680" s="53">
        <v>10</v>
      </c>
      <c r="F1680" s="53">
        <v>0</v>
      </c>
      <c r="G1680" s="53">
        <v>10</v>
      </c>
    </row>
    <row r="1681" s="37" customFormat="1" customHeight="1" spans="1:7">
      <c r="A1681" s="52" t="s">
        <v>2007</v>
      </c>
      <c r="B1681" s="52" t="s">
        <v>2482</v>
      </c>
      <c r="C1681" s="30" t="s">
        <v>2081</v>
      </c>
      <c r="D1681" s="52" t="s">
        <v>2489</v>
      </c>
      <c r="E1681" s="53">
        <v>75</v>
      </c>
      <c r="F1681" s="53">
        <v>0</v>
      </c>
      <c r="G1681" s="53">
        <v>75</v>
      </c>
    </row>
    <row r="1682" s="37" customFormat="1" customHeight="1" spans="1:7">
      <c r="A1682" s="52" t="s">
        <v>2007</v>
      </c>
      <c r="B1682" s="52" t="s">
        <v>2482</v>
      </c>
      <c r="C1682" s="30" t="s">
        <v>2081</v>
      </c>
      <c r="D1682" s="52" t="s">
        <v>2490</v>
      </c>
      <c r="E1682" s="53">
        <v>10</v>
      </c>
      <c r="F1682" s="53">
        <v>0</v>
      </c>
      <c r="G1682" s="53">
        <v>10</v>
      </c>
    </row>
    <row r="1683" s="37" customFormat="1" customHeight="1" spans="1:7">
      <c r="A1683" s="52" t="s">
        <v>2007</v>
      </c>
      <c r="B1683" s="52" t="s">
        <v>2482</v>
      </c>
      <c r="C1683" s="30" t="s">
        <v>2081</v>
      </c>
      <c r="D1683" s="52" t="s">
        <v>2491</v>
      </c>
      <c r="E1683" s="53">
        <v>5</v>
      </c>
      <c r="F1683" s="53">
        <v>0</v>
      </c>
      <c r="G1683" s="53">
        <v>5</v>
      </c>
    </row>
    <row r="1684" s="37" customFormat="1" customHeight="1" spans="1:7">
      <c r="A1684" s="52" t="s">
        <v>2007</v>
      </c>
      <c r="B1684" s="52" t="s">
        <v>2482</v>
      </c>
      <c r="C1684" s="30" t="s">
        <v>2081</v>
      </c>
      <c r="D1684" s="52" t="s">
        <v>2492</v>
      </c>
      <c r="E1684" s="53">
        <v>1502</v>
      </c>
      <c r="F1684" s="53">
        <v>0</v>
      </c>
      <c r="G1684" s="53">
        <v>1502</v>
      </c>
    </row>
    <row r="1685" s="37" customFormat="1" customHeight="1" spans="1:7">
      <c r="A1685" s="52" t="s">
        <v>2007</v>
      </c>
      <c r="B1685" s="52" t="s">
        <v>2482</v>
      </c>
      <c r="C1685" s="30" t="s">
        <v>2081</v>
      </c>
      <c r="D1685" s="52" t="s">
        <v>2493</v>
      </c>
      <c r="E1685" s="53">
        <v>60</v>
      </c>
      <c r="F1685" s="53">
        <v>0</v>
      </c>
      <c r="G1685" s="53">
        <v>60</v>
      </c>
    </row>
    <row r="1686" s="37" customFormat="1" customHeight="1" spans="1:7">
      <c r="A1686" s="52" t="s">
        <v>2007</v>
      </c>
      <c r="B1686" s="52" t="s">
        <v>2482</v>
      </c>
      <c r="C1686" s="30" t="s">
        <v>2081</v>
      </c>
      <c r="D1686" s="52" t="s">
        <v>2494</v>
      </c>
      <c r="E1686" s="53">
        <v>0</v>
      </c>
      <c r="F1686" s="53">
        <v>0</v>
      </c>
      <c r="G1686" s="53">
        <v>0</v>
      </c>
    </row>
    <row r="1687" s="37" customFormat="1" customHeight="1" spans="1:7">
      <c r="A1687" s="52" t="s">
        <v>2007</v>
      </c>
      <c r="B1687" s="52" t="s">
        <v>2482</v>
      </c>
      <c r="C1687" s="30" t="s">
        <v>2081</v>
      </c>
      <c r="D1687" s="52" t="s">
        <v>2495</v>
      </c>
      <c r="E1687" s="53">
        <v>0</v>
      </c>
      <c r="F1687" s="53">
        <v>0</v>
      </c>
      <c r="G1687" s="53">
        <v>0</v>
      </c>
    </row>
    <row r="1688" s="37" customFormat="1" customHeight="1" spans="1:7">
      <c r="A1688" s="52" t="s">
        <v>2007</v>
      </c>
      <c r="B1688" s="52" t="s">
        <v>2482</v>
      </c>
      <c r="C1688" s="30" t="s">
        <v>2081</v>
      </c>
      <c r="D1688" s="52" t="s">
        <v>2496</v>
      </c>
      <c r="E1688" s="53">
        <v>0</v>
      </c>
      <c r="F1688" s="53">
        <v>0</v>
      </c>
      <c r="G1688" s="53">
        <v>0</v>
      </c>
    </row>
    <row r="1689" s="37" customFormat="1" customHeight="1" spans="1:7">
      <c r="A1689" s="52" t="s">
        <v>2007</v>
      </c>
      <c r="B1689" s="52" t="s">
        <v>2482</v>
      </c>
      <c r="C1689" s="30" t="s">
        <v>2081</v>
      </c>
      <c r="D1689" s="52" t="s">
        <v>2497</v>
      </c>
      <c r="E1689" s="53">
        <v>600</v>
      </c>
      <c r="F1689" s="53">
        <v>0</v>
      </c>
      <c r="G1689" s="53">
        <v>600</v>
      </c>
    </row>
    <row r="1690" s="37" customFormat="1" customHeight="1" spans="1:7">
      <c r="A1690" s="52" t="s">
        <v>2007</v>
      </c>
      <c r="B1690" s="52" t="s">
        <v>2482</v>
      </c>
      <c r="C1690" s="30" t="s">
        <v>2081</v>
      </c>
      <c r="D1690" s="52" t="s">
        <v>2498</v>
      </c>
      <c r="E1690" s="53">
        <v>0</v>
      </c>
      <c r="F1690" s="53">
        <v>0</v>
      </c>
      <c r="G1690" s="53">
        <v>0</v>
      </c>
    </row>
    <row r="1691" s="37" customFormat="1" customHeight="1" spans="1:7">
      <c r="A1691" s="52" t="s">
        <v>2007</v>
      </c>
      <c r="B1691" s="52" t="s">
        <v>2482</v>
      </c>
      <c r="C1691" s="30" t="s">
        <v>2081</v>
      </c>
      <c r="D1691" s="52" t="s">
        <v>2499</v>
      </c>
      <c r="E1691" s="53">
        <v>0</v>
      </c>
      <c r="F1691" s="53">
        <v>0</v>
      </c>
      <c r="G1691" s="53">
        <v>0</v>
      </c>
    </row>
    <row r="1692" s="37" customFormat="1" customHeight="1" spans="1:7">
      <c r="A1692" s="52" t="s">
        <v>2007</v>
      </c>
      <c r="B1692" s="52" t="s">
        <v>2482</v>
      </c>
      <c r="C1692" s="30" t="s">
        <v>2081</v>
      </c>
      <c r="D1692" s="52" t="s">
        <v>2500</v>
      </c>
      <c r="E1692" s="53">
        <v>3.3</v>
      </c>
      <c r="F1692" s="53">
        <v>0</v>
      </c>
      <c r="G1692" s="53">
        <v>3.3</v>
      </c>
    </row>
    <row r="1693" s="37" customFormat="1" customHeight="1" spans="1:7">
      <c r="A1693" s="52" t="s">
        <v>2007</v>
      </c>
      <c r="B1693" s="52" t="s">
        <v>2482</v>
      </c>
      <c r="C1693" s="30" t="s">
        <v>2081</v>
      </c>
      <c r="D1693" s="52" t="s">
        <v>2501</v>
      </c>
      <c r="E1693" s="53">
        <v>182.5</v>
      </c>
      <c r="F1693" s="53">
        <v>0</v>
      </c>
      <c r="G1693" s="53">
        <v>182.5</v>
      </c>
    </row>
    <row r="1694" s="37" customFormat="1" customHeight="1" spans="1:7">
      <c r="A1694" s="52" t="s">
        <v>2007</v>
      </c>
      <c r="B1694" s="52" t="s">
        <v>2482</v>
      </c>
      <c r="C1694" s="30" t="s">
        <v>2081</v>
      </c>
      <c r="D1694" s="52" t="s">
        <v>2502</v>
      </c>
      <c r="E1694" s="53">
        <v>48</v>
      </c>
      <c r="F1694" s="53">
        <v>0</v>
      </c>
      <c r="G1694" s="53">
        <v>48</v>
      </c>
    </row>
    <row r="1695" s="37" customFormat="1" customHeight="1" spans="1:7">
      <c r="A1695" s="52" t="s">
        <v>2007</v>
      </c>
      <c r="B1695" s="52" t="s">
        <v>2482</v>
      </c>
      <c r="C1695" s="30" t="s">
        <v>2081</v>
      </c>
      <c r="D1695" s="52" t="s">
        <v>2503</v>
      </c>
      <c r="E1695" s="53">
        <v>85</v>
      </c>
      <c r="F1695" s="53">
        <v>0</v>
      </c>
      <c r="G1695" s="53">
        <v>85</v>
      </c>
    </row>
    <row r="1696" s="37" customFormat="1" customHeight="1" spans="1:7">
      <c r="A1696" s="52" t="s">
        <v>2007</v>
      </c>
      <c r="B1696" s="52" t="s">
        <v>2482</v>
      </c>
      <c r="C1696" s="30" t="s">
        <v>2081</v>
      </c>
      <c r="D1696" s="52" t="s">
        <v>2504</v>
      </c>
      <c r="E1696" s="53">
        <v>564.5</v>
      </c>
      <c r="F1696" s="53">
        <v>0</v>
      </c>
      <c r="G1696" s="53">
        <v>564.5</v>
      </c>
    </row>
    <row r="1697" s="37" customFormat="1" customHeight="1" spans="1:7">
      <c r="A1697" s="52" t="s">
        <v>2007</v>
      </c>
      <c r="B1697" s="52" t="s">
        <v>2482</v>
      </c>
      <c r="C1697" s="30" t="s">
        <v>2081</v>
      </c>
      <c r="D1697" s="52" t="s">
        <v>2505</v>
      </c>
      <c r="E1697" s="53">
        <v>98</v>
      </c>
      <c r="F1697" s="53">
        <v>0</v>
      </c>
      <c r="G1697" s="53">
        <v>98</v>
      </c>
    </row>
    <row r="1698" s="37" customFormat="1" customHeight="1" spans="1:7">
      <c r="A1698" s="52" t="s">
        <v>2007</v>
      </c>
      <c r="B1698" s="52" t="s">
        <v>2482</v>
      </c>
      <c r="C1698" s="30" t="s">
        <v>2081</v>
      </c>
      <c r="D1698" s="52" t="s">
        <v>2506</v>
      </c>
      <c r="E1698" s="53">
        <v>10</v>
      </c>
      <c r="F1698" s="53">
        <v>0</v>
      </c>
      <c r="G1698" s="53">
        <v>10</v>
      </c>
    </row>
    <row r="1699" s="37" customFormat="1" customHeight="1" spans="1:7">
      <c r="A1699" s="52" t="s">
        <v>2007</v>
      </c>
      <c r="B1699" s="52" t="s">
        <v>2482</v>
      </c>
      <c r="C1699" s="30" t="s">
        <v>2081</v>
      </c>
      <c r="D1699" s="52" t="s">
        <v>2507</v>
      </c>
      <c r="E1699" s="53">
        <v>867</v>
      </c>
      <c r="F1699" s="53">
        <v>0</v>
      </c>
      <c r="G1699" s="53">
        <v>867</v>
      </c>
    </row>
    <row r="1700" s="37" customFormat="1" customHeight="1" spans="1:7">
      <c r="A1700" s="52" t="s">
        <v>2007</v>
      </c>
      <c r="B1700" s="52" t="s">
        <v>2482</v>
      </c>
      <c r="C1700" s="30" t="s">
        <v>2081</v>
      </c>
      <c r="D1700" s="52" t="s">
        <v>2508</v>
      </c>
      <c r="E1700" s="53">
        <v>10</v>
      </c>
      <c r="F1700" s="53">
        <v>0</v>
      </c>
      <c r="G1700" s="53">
        <v>10</v>
      </c>
    </row>
    <row r="1701" s="37" customFormat="1" customHeight="1" spans="1:7">
      <c r="A1701" s="52" t="s">
        <v>2007</v>
      </c>
      <c r="B1701" s="52" t="s">
        <v>2482</v>
      </c>
      <c r="C1701" s="30" t="s">
        <v>2081</v>
      </c>
      <c r="D1701" s="52" t="s">
        <v>2509</v>
      </c>
      <c r="E1701" s="53">
        <v>1046.2389</v>
      </c>
      <c r="F1701" s="53">
        <v>0</v>
      </c>
      <c r="G1701" s="53">
        <v>1046.2389</v>
      </c>
    </row>
    <row r="1702" s="37" customFormat="1" customHeight="1" spans="1:7">
      <c r="A1702" s="52" t="s">
        <v>2007</v>
      </c>
      <c r="B1702" s="52" t="s">
        <v>2482</v>
      </c>
      <c r="C1702" s="30" t="s">
        <v>2081</v>
      </c>
      <c r="D1702" s="52" t="s">
        <v>2510</v>
      </c>
      <c r="E1702" s="53">
        <v>55.3073</v>
      </c>
      <c r="F1702" s="53">
        <v>0</v>
      </c>
      <c r="G1702" s="53">
        <v>55.3073</v>
      </c>
    </row>
    <row r="1703" s="37" customFormat="1" customHeight="1" spans="1:7">
      <c r="A1703" s="52" t="s">
        <v>2007</v>
      </c>
      <c r="B1703" s="52" t="s">
        <v>2482</v>
      </c>
      <c r="C1703" s="30" t="s">
        <v>2081</v>
      </c>
      <c r="D1703" s="52" t="s">
        <v>2511</v>
      </c>
      <c r="E1703" s="53">
        <v>32.932</v>
      </c>
      <c r="F1703" s="53">
        <v>0</v>
      </c>
      <c r="G1703" s="53">
        <v>32.932</v>
      </c>
    </row>
    <row r="1704" s="37" customFormat="1" customHeight="1" spans="1:7">
      <c r="A1704" s="52" t="s">
        <v>2007</v>
      </c>
      <c r="B1704" s="52" t="s">
        <v>2482</v>
      </c>
      <c r="C1704" s="30" t="s">
        <v>2081</v>
      </c>
      <c r="D1704" s="52" t="s">
        <v>2512</v>
      </c>
      <c r="E1704" s="53">
        <v>500</v>
      </c>
      <c r="F1704" s="53">
        <v>0</v>
      </c>
      <c r="G1704" s="53">
        <v>500</v>
      </c>
    </row>
    <row r="1705" s="37" customFormat="1" customHeight="1" spans="1:7">
      <c r="A1705" s="52" t="s">
        <v>2007</v>
      </c>
      <c r="B1705" s="52" t="s">
        <v>2482</v>
      </c>
      <c r="C1705" s="30" t="s">
        <v>2081</v>
      </c>
      <c r="D1705" s="52" t="s">
        <v>2513</v>
      </c>
      <c r="E1705" s="53">
        <v>83.14</v>
      </c>
      <c r="F1705" s="53">
        <v>0</v>
      </c>
      <c r="G1705" s="53">
        <v>83.14</v>
      </c>
    </row>
    <row r="1706" s="37" customFormat="1" customHeight="1" spans="1:7">
      <c r="A1706" s="52" t="s">
        <v>2007</v>
      </c>
      <c r="B1706" s="52" t="s">
        <v>2482</v>
      </c>
      <c r="C1706" s="30" t="s">
        <v>2081</v>
      </c>
      <c r="D1706" s="52" t="s">
        <v>2514</v>
      </c>
      <c r="E1706" s="53">
        <v>92.684</v>
      </c>
      <c r="F1706" s="53">
        <v>0</v>
      </c>
      <c r="G1706" s="53">
        <v>92.684</v>
      </c>
    </row>
    <row r="1707" s="37" customFormat="1" customHeight="1" spans="1:7">
      <c r="A1707" s="52" t="s">
        <v>2007</v>
      </c>
      <c r="B1707" s="52" t="s">
        <v>2482</v>
      </c>
      <c r="C1707" s="30" t="s">
        <v>2081</v>
      </c>
      <c r="D1707" s="52" t="s">
        <v>2515</v>
      </c>
      <c r="E1707" s="53">
        <v>209.94</v>
      </c>
      <c r="F1707" s="53">
        <v>0</v>
      </c>
      <c r="G1707" s="53">
        <v>209.94</v>
      </c>
    </row>
    <row r="1708" s="37" customFormat="1" customHeight="1" spans="1:7">
      <c r="A1708" s="52" t="s">
        <v>2007</v>
      </c>
      <c r="B1708" s="52" t="s">
        <v>2482</v>
      </c>
      <c r="C1708" s="30" t="s">
        <v>2081</v>
      </c>
      <c r="D1708" s="52" t="s">
        <v>2516</v>
      </c>
      <c r="E1708" s="53">
        <v>286.83</v>
      </c>
      <c r="F1708" s="53">
        <v>0</v>
      </c>
      <c r="G1708" s="53">
        <v>286.83</v>
      </c>
    </row>
    <row r="1709" s="37" customFormat="1" customHeight="1" spans="1:7">
      <c r="A1709" s="52" t="s">
        <v>2007</v>
      </c>
      <c r="B1709" s="52" t="s">
        <v>2482</v>
      </c>
      <c r="C1709" s="30" t="s">
        <v>2081</v>
      </c>
      <c r="D1709" s="52" t="s">
        <v>2517</v>
      </c>
      <c r="E1709" s="53">
        <v>0</v>
      </c>
      <c r="F1709" s="53">
        <v>0</v>
      </c>
      <c r="G1709" s="53">
        <v>0</v>
      </c>
    </row>
    <row r="1710" s="37" customFormat="1" customHeight="1" spans="1:7">
      <c r="A1710" s="52" t="s">
        <v>2007</v>
      </c>
      <c r="B1710" s="52" t="s">
        <v>2482</v>
      </c>
      <c r="C1710" s="30" t="s">
        <v>2081</v>
      </c>
      <c r="D1710" s="52" t="s">
        <v>2518</v>
      </c>
      <c r="E1710" s="53">
        <v>1251.8</v>
      </c>
      <c r="F1710" s="53">
        <v>0</v>
      </c>
      <c r="G1710" s="53">
        <v>1251.8</v>
      </c>
    </row>
    <row r="1711" s="37" customFormat="1" customHeight="1" spans="1:7">
      <c r="A1711" s="52" t="s">
        <v>2007</v>
      </c>
      <c r="B1711" s="52" t="s">
        <v>2482</v>
      </c>
      <c r="C1711" s="30" t="s">
        <v>2081</v>
      </c>
      <c r="D1711" s="52" t="s">
        <v>2519</v>
      </c>
      <c r="E1711" s="53">
        <v>30</v>
      </c>
      <c r="F1711" s="53">
        <v>0</v>
      </c>
      <c r="G1711" s="53">
        <v>30</v>
      </c>
    </row>
    <row r="1712" s="37" customFormat="1" customHeight="1" spans="1:7">
      <c r="A1712" s="52" t="s">
        <v>2007</v>
      </c>
      <c r="B1712" s="52" t="s">
        <v>2482</v>
      </c>
      <c r="C1712" s="30" t="s">
        <v>2081</v>
      </c>
      <c r="D1712" s="52" t="s">
        <v>2520</v>
      </c>
      <c r="E1712" s="53">
        <v>30</v>
      </c>
      <c r="F1712" s="53">
        <v>0</v>
      </c>
      <c r="G1712" s="53">
        <v>30</v>
      </c>
    </row>
    <row r="1713" s="37" customFormat="1" customHeight="1" spans="1:7">
      <c r="A1713" s="52" t="s">
        <v>2007</v>
      </c>
      <c r="B1713" s="52" t="s">
        <v>2482</v>
      </c>
      <c r="C1713" s="30" t="s">
        <v>2081</v>
      </c>
      <c r="D1713" s="52" t="s">
        <v>2521</v>
      </c>
      <c r="E1713" s="53">
        <v>5</v>
      </c>
      <c r="F1713" s="53">
        <v>0</v>
      </c>
      <c r="G1713" s="53">
        <v>5</v>
      </c>
    </row>
    <row r="1714" s="37" customFormat="1" customHeight="1" spans="1:7">
      <c r="A1714" s="52" t="s">
        <v>2007</v>
      </c>
      <c r="B1714" s="52" t="s">
        <v>2482</v>
      </c>
      <c r="C1714" s="30" t="s">
        <v>2081</v>
      </c>
      <c r="D1714" s="52" t="s">
        <v>2522</v>
      </c>
      <c r="E1714" s="53">
        <v>477</v>
      </c>
      <c r="F1714" s="53">
        <v>0</v>
      </c>
      <c r="G1714" s="53">
        <v>477</v>
      </c>
    </row>
    <row r="1715" s="37" customFormat="1" customHeight="1" spans="1:7">
      <c r="A1715" s="52" t="s">
        <v>2007</v>
      </c>
      <c r="B1715" s="52" t="s">
        <v>2482</v>
      </c>
      <c r="C1715" s="30" t="s">
        <v>2081</v>
      </c>
      <c r="D1715" s="52" t="s">
        <v>2523</v>
      </c>
      <c r="E1715" s="53">
        <v>600</v>
      </c>
      <c r="F1715" s="53">
        <v>0</v>
      </c>
      <c r="G1715" s="53">
        <v>600</v>
      </c>
    </row>
    <row r="1716" s="37" customFormat="1" customHeight="1" spans="1:7">
      <c r="A1716" s="52" t="s">
        <v>2007</v>
      </c>
      <c r="B1716" s="52" t="s">
        <v>2482</v>
      </c>
      <c r="C1716" s="30" t="s">
        <v>2081</v>
      </c>
      <c r="D1716" s="52" t="s">
        <v>2524</v>
      </c>
      <c r="E1716" s="53">
        <v>243.51</v>
      </c>
      <c r="F1716" s="53">
        <v>0</v>
      </c>
      <c r="G1716" s="53">
        <v>243.51</v>
      </c>
    </row>
    <row r="1717" s="37" customFormat="1" customHeight="1" spans="1:7">
      <c r="A1717" s="52" t="s">
        <v>2007</v>
      </c>
      <c r="B1717" s="52" t="s">
        <v>2482</v>
      </c>
      <c r="C1717" s="30" t="s">
        <v>2081</v>
      </c>
      <c r="D1717" s="52" t="s">
        <v>2525</v>
      </c>
      <c r="E1717" s="53">
        <v>50</v>
      </c>
      <c r="F1717" s="53">
        <v>0</v>
      </c>
      <c r="G1717" s="53">
        <v>50</v>
      </c>
    </row>
    <row r="1718" s="37" customFormat="1" customHeight="1" spans="1:7">
      <c r="A1718" s="52" t="s">
        <v>2007</v>
      </c>
      <c r="B1718" s="52" t="s">
        <v>2482</v>
      </c>
      <c r="C1718" s="30" t="s">
        <v>2081</v>
      </c>
      <c r="D1718" s="52" t="s">
        <v>2526</v>
      </c>
      <c r="E1718" s="53">
        <v>0</v>
      </c>
      <c r="F1718" s="53">
        <v>0</v>
      </c>
      <c r="G1718" s="53">
        <v>0</v>
      </c>
    </row>
    <row r="1719" s="37" customFormat="1" customHeight="1" spans="1:7">
      <c r="A1719" s="52" t="s">
        <v>2007</v>
      </c>
      <c r="B1719" s="52" t="s">
        <v>2482</v>
      </c>
      <c r="C1719" s="30" t="s">
        <v>2081</v>
      </c>
      <c r="D1719" s="52" t="s">
        <v>2527</v>
      </c>
      <c r="E1719" s="53">
        <v>1245</v>
      </c>
      <c r="F1719" s="53">
        <v>0</v>
      </c>
      <c r="G1719" s="53">
        <v>1245</v>
      </c>
    </row>
    <row r="1720" s="37" customFormat="1" customHeight="1" spans="1:7">
      <c r="A1720" s="52" t="s">
        <v>2007</v>
      </c>
      <c r="B1720" s="52" t="s">
        <v>2482</v>
      </c>
      <c r="C1720" s="50" t="s">
        <v>2091</v>
      </c>
      <c r="D1720" s="49"/>
      <c r="E1720" s="51">
        <v>100.582991</v>
      </c>
      <c r="F1720" s="51">
        <v>0</v>
      </c>
      <c r="G1720" s="51">
        <v>100.582991</v>
      </c>
    </row>
    <row r="1721" s="37" customFormat="1" customHeight="1" spans="1:7">
      <c r="A1721" s="52" t="s">
        <v>2007</v>
      </c>
      <c r="B1721" s="52" t="s">
        <v>2482</v>
      </c>
      <c r="C1721" s="30" t="s">
        <v>2092</v>
      </c>
      <c r="D1721" s="52" t="s">
        <v>2093</v>
      </c>
      <c r="E1721" s="53">
        <v>45</v>
      </c>
      <c r="F1721" s="53">
        <v>0</v>
      </c>
      <c r="G1721" s="53">
        <v>45</v>
      </c>
    </row>
    <row r="1722" s="37" customFormat="1" customHeight="1" spans="1:7">
      <c r="A1722" s="52" t="s">
        <v>2007</v>
      </c>
      <c r="B1722" s="52" t="s">
        <v>2482</v>
      </c>
      <c r="C1722" s="30" t="s">
        <v>2092</v>
      </c>
      <c r="D1722" s="52" t="s">
        <v>2094</v>
      </c>
      <c r="E1722" s="53">
        <v>0.760277</v>
      </c>
      <c r="F1722" s="53">
        <v>0</v>
      </c>
      <c r="G1722" s="53">
        <v>0.760277</v>
      </c>
    </row>
    <row r="1723" s="37" customFormat="1" customHeight="1" spans="1:7">
      <c r="A1723" s="52" t="s">
        <v>2007</v>
      </c>
      <c r="B1723" s="52" t="s">
        <v>2482</v>
      </c>
      <c r="C1723" s="30" t="s">
        <v>2092</v>
      </c>
      <c r="D1723" s="52" t="s">
        <v>2095</v>
      </c>
      <c r="E1723" s="53">
        <v>1.297085</v>
      </c>
      <c r="F1723" s="53">
        <v>0</v>
      </c>
      <c r="G1723" s="53">
        <v>1.297085</v>
      </c>
    </row>
    <row r="1724" s="37" customFormat="1" customHeight="1" spans="1:7">
      <c r="A1724" s="52" t="s">
        <v>2007</v>
      </c>
      <c r="B1724" s="52" t="s">
        <v>2482</v>
      </c>
      <c r="C1724" s="30" t="s">
        <v>2092</v>
      </c>
      <c r="D1724" s="52" t="s">
        <v>2096</v>
      </c>
      <c r="E1724" s="53">
        <v>6.930819</v>
      </c>
      <c r="F1724" s="53">
        <v>0</v>
      </c>
      <c r="G1724" s="53">
        <v>6.930819</v>
      </c>
    </row>
    <row r="1725" s="37" customFormat="1" customHeight="1" spans="1:7">
      <c r="A1725" s="52" t="s">
        <v>2007</v>
      </c>
      <c r="B1725" s="52" t="s">
        <v>2482</v>
      </c>
      <c r="C1725" s="30" t="s">
        <v>2092</v>
      </c>
      <c r="D1725" s="52" t="s">
        <v>2097</v>
      </c>
      <c r="E1725" s="53">
        <v>2.950776</v>
      </c>
      <c r="F1725" s="53">
        <v>0</v>
      </c>
      <c r="G1725" s="53">
        <v>2.950776</v>
      </c>
    </row>
    <row r="1726" s="37" customFormat="1" customHeight="1" spans="1:7">
      <c r="A1726" s="52" t="s">
        <v>2007</v>
      </c>
      <c r="B1726" s="52" t="s">
        <v>2482</v>
      </c>
      <c r="C1726" s="30" t="s">
        <v>2092</v>
      </c>
      <c r="D1726" s="52" t="s">
        <v>2098</v>
      </c>
      <c r="E1726" s="53">
        <v>2.432034</v>
      </c>
      <c r="F1726" s="53">
        <v>0</v>
      </c>
      <c r="G1726" s="53">
        <v>2.432034</v>
      </c>
    </row>
    <row r="1727" s="37" customFormat="1" customHeight="1" spans="1:7">
      <c r="A1727" s="52" t="s">
        <v>2007</v>
      </c>
      <c r="B1727" s="52" t="s">
        <v>2482</v>
      </c>
      <c r="C1727" s="30" t="s">
        <v>2092</v>
      </c>
      <c r="D1727" s="52" t="s">
        <v>2099</v>
      </c>
      <c r="E1727" s="53">
        <v>17.604</v>
      </c>
      <c r="F1727" s="53">
        <v>0</v>
      </c>
      <c r="G1727" s="53">
        <v>17.604</v>
      </c>
    </row>
    <row r="1728" s="37" customFormat="1" customHeight="1" spans="1:7">
      <c r="A1728" s="52" t="s">
        <v>2007</v>
      </c>
      <c r="B1728" s="52" t="s">
        <v>2482</v>
      </c>
      <c r="C1728" s="30" t="s">
        <v>2092</v>
      </c>
      <c r="D1728" s="52" t="s">
        <v>2100</v>
      </c>
      <c r="E1728" s="53">
        <v>5.616</v>
      </c>
      <c r="F1728" s="53">
        <v>0</v>
      </c>
      <c r="G1728" s="53">
        <v>5.616</v>
      </c>
    </row>
    <row r="1729" s="37" customFormat="1" customHeight="1" spans="1:7">
      <c r="A1729" s="52" t="s">
        <v>2007</v>
      </c>
      <c r="B1729" s="52" t="s">
        <v>2482</v>
      </c>
      <c r="C1729" s="30" t="s">
        <v>2092</v>
      </c>
      <c r="D1729" s="52" t="s">
        <v>2102</v>
      </c>
      <c r="E1729" s="53">
        <v>3.5</v>
      </c>
      <c r="F1729" s="53">
        <v>0</v>
      </c>
      <c r="G1729" s="53">
        <v>3.5</v>
      </c>
    </row>
    <row r="1730" s="37" customFormat="1" customHeight="1" spans="1:7">
      <c r="A1730" s="52" t="s">
        <v>2007</v>
      </c>
      <c r="B1730" s="52" t="s">
        <v>2482</v>
      </c>
      <c r="C1730" s="30" t="s">
        <v>2092</v>
      </c>
      <c r="D1730" s="52" t="s">
        <v>2103</v>
      </c>
      <c r="E1730" s="53">
        <v>11.342</v>
      </c>
      <c r="F1730" s="53">
        <v>0</v>
      </c>
      <c r="G1730" s="53">
        <v>11.342</v>
      </c>
    </row>
    <row r="1731" s="37" customFormat="1" customHeight="1" spans="1:7">
      <c r="A1731" s="52" t="s">
        <v>2007</v>
      </c>
      <c r="B1731" s="52" t="s">
        <v>2482</v>
      </c>
      <c r="C1731" s="30" t="s">
        <v>2092</v>
      </c>
      <c r="D1731" s="52" t="s">
        <v>2104</v>
      </c>
      <c r="E1731" s="53">
        <v>0.45</v>
      </c>
      <c r="F1731" s="53">
        <v>0</v>
      </c>
      <c r="G1731" s="53">
        <v>0.45</v>
      </c>
    </row>
    <row r="1732" s="37" customFormat="1" customHeight="1" spans="1:7">
      <c r="A1732" s="52" t="s">
        <v>2007</v>
      </c>
      <c r="B1732" s="52" t="s">
        <v>2482</v>
      </c>
      <c r="C1732" s="30" t="s">
        <v>2092</v>
      </c>
      <c r="D1732" s="52" t="s">
        <v>2105</v>
      </c>
      <c r="E1732" s="53">
        <v>2.7</v>
      </c>
      <c r="F1732" s="53">
        <v>0</v>
      </c>
      <c r="G1732" s="53">
        <v>2.7</v>
      </c>
    </row>
    <row r="1733" s="37" customFormat="1" customHeight="1" spans="1:7">
      <c r="A1733" s="52" t="s">
        <v>2007</v>
      </c>
      <c r="B1733" s="52" t="s">
        <v>2482</v>
      </c>
      <c r="C1733" s="50" t="s">
        <v>2106</v>
      </c>
      <c r="D1733" s="49"/>
      <c r="E1733" s="51">
        <v>509.245781</v>
      </c>
      <c r="F1733" s="51">
        <v>0</v>
      </c>
      <c r="G1733" s="51">
        <v>509.245781</v>
      </c>
    </row>
    <row r="1734" s="37" customFormat="1" customHeight="1" spans="1:7">
      <c r="A1734" s="52" t="s">
        <v>2007</v>
      </c>
      <c r="B1734" s="52" t="s">
        <v>2482</v>
      </c>
      <c r="C1734" s="30" t="s">
        <v>2107</v>
      </c>
      <c r="D1734" s="52" t="s">
        <v>2108</v>
      </c>
      <c r="E1734" s="53">
        <v>98.3592</v>
      </c>
      <c r="F1734" s="53">
        <v>0</v>
      </c>
      <c r="G1734" s="53">
        <v>98.3592</v>
      </c>
    </row>
    <row r="1735" s="37" customFormat="1" customHeight="1" spans="1:7">
      <c r="A1735" s="52" t="s">
        <v>2007</v>
      </c>
      <c r="B1735" s="52" t="s">
        <v>2482</v>
      </c>
      <c r="C1735" s="30" t="s">
        <v>2107</v>
      </c>
      <c r="D1735" s="52" t="s">
        <v>2109</v>
      </c>
      <c r="E1735" s="53">
        <v>63.3564</v>
      </c>
      <c r="F1735" s="53">
        <v>0</v>
      </c>
      <c r="G1735" s="53">
        <v>63.3564</v>
      </c>
    </row>
    <row r="1736" s="37" customFormat="1" customHeight="1" spans="1:7">
      <c r="A1736" s="52" t="s">
        <v>2007</v>
      </c>
      <c r="B1736" s="52" t="s">
        <v>2482</v>
      </c>
      <c r="C1736" s="30" t="s">
        <v>2107</v>
      </c>
      <c r="D1736" s="52" t="s">
        <v>2110</v>
      </c>
      <c r="E1736" s="53">
        <v>0.42</v>
      </c>
      <c r="F1736" s="53">
        <v>0</v>
      </c>
      <c r="G1736" s="53">
        <v>0.42</v>
      </c>
    </row>
    <row r="1737" s="37" customFormat="1" customHeight="1" spans="1:7">
      <c r="A1737" s="52" t="s">
        <v>2007</v>
      </c>
      <c r="B1737" s="52" t="s">
        <v>2482</v>
      </c>
      <c r="C1737" s="30" t="s">
        <v>2107</v>
      </c>
      <c r="D1737" s="52" t="s">
        <v>2133</v>
      </c>
      <c r="E1737" s="53">
        <v>0.006</v>
      </c>
      <c r="F1737" s="53">
        <v>0</v>
      </c>
      <c r="G1737" s="53">
        <v>0.006</v>
      </c>
    </row>
    <row r="1738" s="37" customFormat="1" customHeight="1" spans="1:7">
      <c r="A1738" s="52" t="s">
        <v>2007</v>
      </c>
      <c r="B1738" s="52" t="s">
        <v>2482</v>
      </c>
      <c r="C1738" s="30" t="s">
        <v>2107</v>
      </c>
      <c r="D1738" s="52" t="s">
        <v>2111</v>
      </c>
      <c r="E1738" s="53">
        <v>8.1966</v>
      </c>
      <c r="F1738" s="53">
        <v>0</v>
      </c>
      <c r="G1738" s="53">
        <v>8.1966</v>
      </c>
    </row>
    <row r="1739" s="37" customFormat="1" customHeight="1" spans="1:7">
      <c r="A1739" s="52" t="s">
        <v>2007</v>
      </c>
      <c r="B1739" s="52" t="s">
        <v>2482</v>
      </c>
      <c r="C1739" s="30" t="s">
        <v>2107</v>
      </c>
      <c r="D1739" s="52" t="s">
        <v>2112</v>
      </c>
      <c r="E1739" s="53">
        <v>23.950659</v>
      </c>
      <c r="F1739" s="53">
        <v>0</v>
      </c>
      <c r="G1739" s="53">
        <v>23.950659</v>
      </c>
    </row>
    <row r="1740" s="37" customFormat="1" customHeight="1" spans="1:7">
      <c r="A1740" s="52" t="s">
        <v>2007</v>
      </c>
      <c r="B1740" s="52" t="s">
        <v>2482</v>
      </c>
      <c r="C1740" s="30" t="s">
        <v>2107</v>
      </c>
      <c r="D1740" s="52" t="s">
        <v>2113</v>
      </c>
      <c r="E1740" s="53">
        <v>20.168976</v>
      </c>
      <c r="F1740" s="53">
        <v>0</v>
      </c>
      <c r="G1740" s="53">
        <v>20.168976</v>
      </c>
    </row>
    <row r="1741" s="37" customFormat="1" customHeight="1" spans="1:7">
      <c r="A1741" s="52" t="s">
        <v>2007</v>
      </c>
      <c r="B1741" s="52" t="s">
        <v>2482</v>
      </c>
      <c r="C1741" s="30" t="s">
        <v>2107</v>
      </c>
      <c r="D1741" s="52" t="s">
        <v>2114</v>
      </c>
      <c r="E1741" s="53">
        <v>0.509737</v>
      </c>
      <c r="F1741" s="53">
        <v>0</v>
      </c>
      <c r="G1741" s="53">
        <v>0.509737</v>
      </c>
    </row>
    <row r="1742" s="36" customFormat="1" customHeight="1" spans="1:7">
      <c r="A1742" s="52" t="s">
        <v>2007</v>
      </c>
      <c r="B1742" s="52" t="s">
        <v>2482</v>
      </c>
      <c r="C1742" s="30" t="s">
        <v>2107</v>
      </c>
      <c r="D1742" s="52" t="s">
        <v>2115</v>
      </c>
      <c r="E1742" s="53">
        <v>0.849561</v>
      </c>
      <c r="F1742" s="53">
        <v>0</v>
      </c>
      <c r="G1742" s="53">
        <v>0.849561</v>
      </c>
    </row>
    <row r="1743" s="37" customFormat="1" customHeight="1" spans="1:7">
      <c r="A1743" s="52" t="s">
        <v>2007</v>
      </c>
      <c r="B1743" s="52" t="s">
        <v>2482</v>
      </c>
      <c r="C1743" s="30" t="s">
        <v>2107</v>
      </c>
      <c r="D1743" s="52" t="s">
        <v>2116</v>
      </c>
      <c r="E1743" s="53">
        <v>8</v>
      </c>
      <c r="F1743" s="53">
        <v>0</v>
      </c>
      <c r="G1743" s="53">
        <v>8</v>
      </c>
    </row>
    <row r="1744" s="37" customFormat="1" customHeight="1" spans="1:7">
      <c r="A1744" s="52" t="s">
        <v>2007</v>
      </c>
      <c r="B1744" s="52" t="s">
        <v>2482</v>
      </c>
      <c r="C1744" s="30" t="s">
        <v>2107</v>
      </c>
      <c r="D1744" s="52" t="s">
        <v>2117</v>
      </c>
      <c r="E1744" s="53">
        <v>40.337952</v>
      </c>
      <c r="F1744" s="53">
        <v>0</v>
      </c>
      <c r="G1744" s="53">
        <v>40.337952</v>
      </c>
    </row>
    <row r="1745" s="37" customFormat="1" customHeight="1" spans="1:7">
      <c r="A1745" s="52" t="s">
        <v>2007</v>
      </c>
      <c r="B1745" s="52" t="s">
        <v>2482</v>
      </c>
      <c r="C1745" s="30" t="s">
        <v>2107</v>
      </c>
      <c r="D1745" s="52" t="s">
        <v>2118</v>
      </c>
      <c r="E1745" s="53">
        <v>34.203096</v>
      </c>
      <c r="F1745" s="53">
        <v>0</v>
      </c>
      <c r="G1745" s="53">
        <v>34.203096</v>
      </c>
    </row>
    <row r="1746" s="37" customFormat="1" customHeight="1" spans="1:7">
      <c r="A1746" s="52" t="s">
        <v>2007</v>
      </c>
      <c r="B1746" s="52" t="s">
        <v>2482</v>
      </c>
      <c r="C1746" s="30" t="s">
        <v>2107</v>
      </c>
      <c r="D1746" s="52" t="s">
        <v>2119</v>
      </c>
      <c r="E1746" s="53">
        <v>1.314</v>
      </c>
      <c r="F1746" s="53">
        <v>0</v>
      </c>
      <c r="G1746" s="53">
        <v>1.314</v>
      </c>
    </row>
    <row r="1747" s="37" customFormat="1" customHeight="1" spans="1:7">
      <c r="A1747" s="52" t="s">
        <v>2007</v>
      </c>
      <c r="B1747" s="52" t="s">
        <v>2482</v>
      </c>
      <c r="C1747" s="30" t="s">
        <v>2107</v>
      </c>
      <c r="D1747" s="52" t="s">
        <v>2120</v>
      </c>
      <c r="E1747" s="53">
        <v>92</v>
      </c>
      <c r="F1747" s="53">
        <v>0</v>
      </c>
      <c r="G1747" s="53">
        <v>92</v>
      </c>
    </row>
    <row r="1748" s="37" customFormat="1" customHeight="1" spans="1:7">
      <c r="A1748" s="52" t="s">
        <v>2007</v>
      </c>
      <c r="B1748" s="52" t="s">
        <v>2482</v>
      </c>
      <c r="C1748" s="30" t="s">
        <v>2107</v>
      </c>
      <c r="D1748" s="52" t="s">
        <v>2121</v>
      </c>
      <c r="E1748" s="53">
        <v>2.88</v>
      </c>
      <c r="F1748" s="53">
        <v>0</v>
      </c>
      <c r="G1748" s="53">
        <v>2.88</v>
      </c>
    </row>
    <row r="1749" s="37" customFormat="1" customHeight="1" spans="1:7">
      <c r="A1749" s="52" t="s">
        <v>2007</v>
      </c>
      <c r="B1749" s="52" t="s">
        <v>2482</v>
      </c>
      <c r="C1749" s="30" t="s">
        <v>2107</v>
      </c>
      <c r="D1749" s="52" t="s">
        <v>2122</v>
      </c>
      <c r="E1749" s="53">
        <v>82.2</v>
      </c>
      <c r="F1749" s="53">
        <v>0</v>
      </c>
      <c r="G1749" s="53">
        <v>82.2</v>
      </c>
    </row>
    <row r="1750" s="37" customFormat="1" customHeight="1" spans="1:7">
      <c r="A1750" s="52" t="s">
        <v>2007</v>
      </c>
      <c r="B1750" s="52" t="s">
        <v>2482</v>
      </c>
      <c r="C1750" s="30" t="s">
        <v>2107</v>
      </c>
      <c r="D1750" s="52" t="s">
        <v>2123</v>
      </c>
      <c r="E1750" s="53">
        <v>32.4936</v>
      </c>
      <c r="F1750" s="53">
        <v>0</v>
      </c>
      <c r="G1750" s="53">
        <v>32.4936</v>
      </c>
    </row>
    <row r="1751" s="37" customFormat="1" customHeight="1" spans="1:7">
      <c r="A1751" s="52" t="s">
        <v>2007</v>
      </c>
      <c r="B1751" s="49" t="s">
        <v>2528</v>
      </c>
      <c r="C1751" s="50"/>
      <c r="D1751" s="49"/>
      <c r="E1751" s="51">
        <v>1024.606691</v>
      </c>
      <c r="F1751" s="51">
        <v>0</v>
      </c>
      <c r="G1751" s="51">
        <v>1024.606691</v>
      </c>
    </row>
    <row r="1752" s="37" customFormat="1" customHeight="1" spans="1:7">
      <c r="A1752" s="52" t="s">
        <v>2007</v>
      </c>
      <c r="B1752" s="52" t="s">
        <v>2529</v>
      </c>
      <c r="C1752" s="50" t="s">
        <v>2091</v>
      </c>
      <c r="D1752" s="49"/>
      <c r="E1752" s="51">
        <v>110.200728</v>
      </c>
      <c r="F1752" s="51">
        <v>0</v>
      </c>
      <c r="G1752" s="51">
        <v>110.200728</v>
      </c>
    </row>
    <row r="1753" s="37" customFormat="1" customHeight="1" spans="1:7">
      <c r="A1753" s="52" t="s">
        <v>2007</v>
      </c>
      <c r="B1753" s="52" t="s">
        <v>2529</v>
      </c>
      <c r="C1753" s="30" t="s">
        <v>2092</v>
      </c>
      <c r="D1753" s="52" t="s">
        <v>2126</v>
      </c>
      <c r="E1753" s="53">
        <v>77.5</v>
      </c>
      <c r="F1753" s="53">
        <v>0</v>
      </c>
      <c r="G1753" s="53">
        <v>77.5</v>
      </c>
    </row>
    <row r="1754" s="37" customFormat="1" customHeight="1" spans="1:7">
      <c r="A1754" s="52" t="s">
        <v>2007</v>
      </c>
      <c r="B1754" s="52" t="s">
        <v>2529</v>
      </c>
      <c r="C1754" s="30" t="s">
        <v>2092</v>
      </c>
      <c r="D1754" s="52" t="s">
        <v>2127</v>
      </c>
      <c r="E1754" s="53">
        <v>4.568141</v>
      </c>
      <c r="F1754" s="53">
        <v>0</v>
      </c>
      <c r="G1754" s="53">
        <v>4.568141</v>
      </c>
    </row>
    <row r="1755" s="37" customFormat="1" customHeight="1" spans="1:7">
      <c r="A1755" s="52" t="s">
        <v>2007</v>
      </c>
      <c r="B1755" s="52" t="s">
        <v>2529</v>
      </c>
      <c r="C1755" s="30" t="s">
        <v>2092</v>
      </c>
      <c r="D1755" s="52" t="s">
        <v>2128</v>
      </c>
      <c r="E1755" s="53">
        <v>3.045427</v>
      </c>
      <c r="F1755" s="53">
        <v>0</v>
      </c>
      <c r="G1755" s="53">
        <v>3.045427</v>
      </c>
    </row>
    <row r="1756" s="37" customFormat="1" customHeight="1" spans="1:7">
      <c r="A1756" s="52" t="s">
        <v>2007</v>
      </c>
      <c r="B1756" s="52" t="s">
        <v>2529</v>
      </c>
      <c r="C1756" s="30" t="s">
        <v>2092</v>
      </c>
      <c r="D1756" s="52" t="s">
        <v>2129</v>
      </c>
      <c r="E1756" s="53">
        <v>7.042752</v>
      </c>
      <c r="F1756" s="53">
        <v>0</v>
      </c>
      <c r="G1756" s="53">
        <v>7.042752</v>
      </c>
    </row>
    <row r="1757" s="37" customFormat="1" customHeight="1" spans="1:7">
      <c r="A1757" s="52" t="s">
        <v>2007</v>
      </c>
      <c r="B1757" s="52" t="s">
        <v>2529</v>
      </c>
      <c r="C1757" s="30" t="s">
        <v>2092</v>
      </c>
      <c r="D1757" s="52" t="s">
        <v>2297</v>
      </c>
      <c r="E1757" s="53">
        <v>7.684232</v>
      </c>
      <c r="F1757" s="53">
        <v>0</v>
      </c>
      <c r="G1757" s="53">
        <v>7.684232</v>
      </c>
    </row>
    <row r="1758" s="37" customFormat="1" customHeight="1" spans="1:7">
      <c r="A1758" s="52" t="s">
        <v>2007</v>
      </c>
      <c r="B1758" s="52" t="s">
        <v>2529</v>
      </c>
      <c r="C1758" s="30" t="s">
        <v>2092</v>
      </c>
      <c r="D1758" s="52" t="s">
        <v>2130</v>
      </c>
      <c r="E1758" s="53">
        <v>5.710176</v>
      </c>
      <c r="F1758" s="53">
        <v>0</v>
      </c>
      <c r="G1758" s="53">
        <v>5.710176</v>
      </c>
    </row>
    <row r="1759" s="37" customFormat="1" customHeight="1" spans="1:7">
      <c r="A1759" s="52" t="s">
        <v>2007</v>
      </c>
      <c r="B1759" s="52" t="s">
        <v>2529</v>
      </c>
      <c r="C1759" s="30" t="s">
        <v>2092</v>
      </c>
      <c r="D1759" s="52" t="s">
        <v>2105</v>
      </c>
      <c r="E1759" s="53">
        <v>4.65</v>
      </c>
      <c r="F1759" s="53">
        <v>0</v>
      </c>
      <c r="G1759" s="53">
        <v>4.65</v>
      </c>
    </row>
    <row r="1760" s="37" customFormat="1" customHeight="1" spans="1:7">
      <c r="A1760" s="52" t="s">
        <v>2007</v>
      </c>
      <c r="B1760" s="52" t="s">
        <v>2529</v>
      </c>
      <c r="C1760" s="50" t="s">
        <v>2106</v>
      </c>
      <c r="D1760" s="49"/>
      <c r="E1760" s="51">
        <v>914.405963</v>
      </c>
      <c r="F1760" s="51">
        <v>0</v>
      </c>
      <c r="G1760" s="51">
        <v>914.405963</v>
      </c>
    </row>
    <row r="1761" s="37" customFormat="1" customHeight="1" spans="1:7">
      <c r="A1761" s="52" t="s">
        <v>2007</v>
      </c>
      <c r="B1761" s="52" t="s">
        <v>2529</v>
      </c>
      <c r="C1761" s="30" t="s">
        <v>2107</v>
      </c>
      <c r="D1761" s="52" t="s">
        <v>2131</v>
      </c>
      <c r="E1761" s="53">
        <v>234.7584</v>
      </c>
      <c r="F1761" s="53">
        <v>0</v>
      </c>
      <c r="G1761" s="53">
        <v>234.7584</v>
      </c>
    </row>
    <row r="1762" s="37" customFormat="1" customHeight="1" spans="1:7">
      <c r="A1762" s="52" t="s">
        <v>2007</v>
      </c>
      <c r="B1762" s="52" t="s">
        <v>2529</v>
      </c>
      <c r="C1762" s="30" t="s">
        <v>2107</v>
      </c>
      <c r="D1762" s="52" t="s">
        <v>2132</v>
      </c>
      <c r="E1762" s="53">
        <v>6.2124</v>
      </c>
      <c r="F1762" s="53">
        <v>0</v>
      </c>
      <c r="G1762" s="53">
        <v>6.2124</v>
      </c>
    </row>
    <row r="1763" s="37" customFormat="1" customHeight="1" spans="1:7">
      <c r="A1763" s="52" t="s">
        <v>2007</v>
      </c>
      <c r="B1763" s="52" t="s">
        <v>2529</v>
      </c>
      <c r="C1763" s="30" t="s">
        <v>2107</v>
      </c>
      <c r="D1763" s="52" t="s">
        <v>2133</v>
      </c>
      <c r="E1763" s="53">
        <v>0.006</v>
      </c>
      <c r="F1763" s="53">
        <v>0</v>
      </c>
      <c r="G1763" s="53">
        <v>0.006</v>
      </c>
    </row>
    <row r="1764" s="37" customFormat="1" customHeight="1" spans="1:7">
      <c r="A1764" s="52" t="s">
        <v>2007</v>
      </c>
      <c r="B1764" s="52" t="s">
        <v>2529</v>
      </c>
      <c r="C1764" s="30" t="s">
        <v>2107</v>
      </c>
      <c r="D1764" s="52" t="s">
        <v>2134</v>
      </c>
      <c r="E1764" s="53">
        <v>84.036</v>
      </c>
      <c r="F1764" s="53">
        <v>0</v>
      </c>
      <c r="G1764" s="53">
        <v>84.036</v>
      </c>
    </row>
    <row r="1765" s="37" customFormat="1" customHeight="1" spans="1:7">
      <c r="A1765" s="52" t="s">
        <v>2007</v>
      </c>
      <c r="B1765" s="52" t="s">
        <v>2529</v>
      </c>
      <c r="C1765" s="30" t="s">
        <v>2107</v>
      </c>
      <c r="D1765" s="52" t="s">
        <v>2135</v>
      </c>
      <c r="E1765" s="53">
        <v>163.3668</v>
      </c>
      <c r="F1765" s="53">
        <v>0</v>
      </c>
      <c r="G1765" s="53">
        <v>163.3668</v>
      </c>
    </row>
    <row r="1766" s="37" customFormat="1" customHeight="1" spans="1:7">
      <c r="A1766" s="52" t="s">
        <v>2007</v>
      </c>
      <c r="B1766" s="52" t="s">
        <v>2529</v>
      </c>
      <c r="C1766" s="30" t="s">
        <v>2107</v>
      </c>
      <c r="D1766" s="52" t="s">
        <v>2136</v>
      </c>
      <c r="E1766" s="53">
        <v>55.6716</v>
      </c>
      <c r="F1766" s="53">
        <v>0</v>
      </c>
      <c r="G1766" s="53">
        <v>55.6716</v>
      </c>
    </row>
    <row r="1767" s="37" customFormat="1" customHeight="1" spans="1:7">
      <c r="A1767" s="52" t="s">
        <v>2007</v>
      </c>
      <c r="B1767" s="52" t="s">
        <v>2529</v>
      </c>
      <c r="C1767" s="30" t="s">
        <v>2107</v>
      </c>
      <c r="D1767" s="52" t="s">
        <v>2137</v>
      </c>
      <c r="E1767" s="53">
        <v>87.047232</v>
      </c>
      <c r="F1767" s="53">
        <v>0</v>
      </c>
      <c r="G1767" s="53">
        <v>87.047232</v>
      </c>
    </row>
    <row r="1768" s="37" customFormat="1" customHeight="1" spans="1:7">
      <c r="A1768" s="52" t="s">
        <v>2007</v>
      </c>
      <c r="B1768" s="52" t="s">
        <v>2529</v>
      </c>
      <c r="C1768" s="30" t="s">
        <v>2107</v>
      </c>
      <c r="D1768" s="52" t="s">
        <v>2138</v>
      </c>
      <c r="E1768" s="53">
        <v>36.164448</v>
      </c>
      <c r="F1768" s="53">
        <v>0</v>
      </c>
      <c r="G1768" s="53">
        <v>36.164448</v>
      </c>
    </row>
    <row r="1769" s="37" customFormat="1" customHeight="1" spans="1:7">
      <c r="A1769" s="52" t="s">
        <v>2007</v>
      </c>
      <c r="B1769" s="52" t="s">
        <v>2529</v>
      </c>
      <c r="C1769" s="30" t="s">
        <v>2107</v>
      </c>
      <c r="D1769" s="52" t="s">
        <v>2139</v>
      </c>
      <c r="E1769" s="53">
        <v>1.142035</v>
      </c>
      <c r="F1769" s="53">
        <v>0</v>
      </c>
      <c r="G1769" s="53">
        <v>1.142035</v>
      </c>
    </row>
    <row r="1770" s="37" customFormat="1" customHeight="1" spans="1:7">
      <c r="A1770" s="52" t="s">
        <v>2007</v>
      </c>
      <c r="B1770" s="52" t="s">
        <v>2529</v>
      </c>
      <c r="C1770" s="30" t="s">
        <v>2107</v>
      </c>
      <c r="D1770" s="52" t="s">
        <v>2140</v>
      </c>
      <c r="E1770" s="53">
        <v>1.903392</v>
      </c>
      <c r="F1770" s="53">
        <v>0</v>
      </c>
      <c r="G1770" s="53">
        <v>1.903392</v>
      </c>
    </row>
    <row r="1771" s="37" customFormat="1" customHeight="1" spans="1:7">
      <c r="A1771" s="52" t="s">
        <v>2007</v>
      </c>
      <c r="B1771" s="52" t="s">
        <v>2529</v>
      </c>
      <c r="C1771" s="30" t="s">
        <v>2107</v>
      </c>
      <c r="D1771" s="52" t="s">
        <v>2141</v>
      </c>
      <c r="E1771" s="53">
        <v>45.681408</v>
      </c>
      <c r="F1771" s="53">
        <v>0</v>
      </c>
      <c r="G1771" s="53">
        <v>45.681408</v>
      </c>
    </row>
    <row r="1772" s="37" customFormat="1" customHeight="1" spans="1:7">
      <c r="A1772" s="52" t="s">
        <v>2007</v>
      </c>
      <c r="B1772" s="52" t="s">
        <v>2529</v>
      </c>
      <c r="C1772" s="30" t="s">
        <v>2107</v>
      </c>
      <c r="D1772" s="52" t="s">
        <v>2298</v>
      </c>
      <c r="E1772" s="53">
        <v>6.8</v>
      </c>
      <c r="F1772" s="53">
        <v>0</v>
      </c>
      <c r="G1772" s="53">
        <v>6.8</v>
      </c>
    </row>
    <row r="1773" s="37" customFormat="1" customHeight="1" spans="1:7">
      <c r="A1773" s="52" t="s">
        <v>2007</v>
      </c>
      <c r="B1773" s="52" t="s">
        <v>2529</v>
      </c>
      <c r="C1773" s="30" t="s">
        <v>2107</v>
      </c>
      <c r="D1773" s="52" t="s">
        <v>2142</v>
      </c>
      <c r="E1773" s="53">
        <v>43.523616</v>
      </c>
      <c r="F1773" s="53">
        <v>0</v>
      </c>
      <c r="G1773" s="53">
        <v>43.523616</v>
      </c>
    </row>
    <row r="1774" s="37" customFormat="1" customHeight="1" spans="1:7">
      <c r="A1774" s="52" t="s">
        <v>2007</v>
      </c>
      <c r="B1774" s="52" t="s">
        <v>2529</v>
      </c>
      <c r="C1774" s="30" t="s">
        <v>2107</v>
      </c>
      <c r="D1774" s="52" t="s">
        <v>2119</v>
      </c>
      <c r="E1774" s="53">
        <v>1.26</v>
      </c>
      <c r="F1774" s="53">
        <v>0</v>
      </c>
      <c r="G1774" s="53">
        <v>1.26</v>
      </c>
    </row>
    <row r="1775" s="37" customFormat="1" customHeight="1" spans="1:7">
      <c r="A1775" s="52" t="s">
        <v>2007</v>
      </c>
      <c r="B1775" s="52" t="s">
        <v>2529</v>
      </c>
      <c r="C1775" s="30" t="s">
        <v>2107</v>
      </c>
      <c r="D1775" s="52" t="s">
        <v>2299</v>
      </c>
      <c r="E1775" s="53">
        <v>80.04</v>
      </c>
      <c r="F1775" s="53">
        <v>0</v>
      </c>
      <c r="G1775" s="53">
        <v>80.04</v>
      </c>
    </row>
    <row r="1776" s="37" customFormat="1" customHeight="1" spans="1:7">
      <c r="A1776" s="52" t="s">
        <v>2007</v>
      </c>
      <c r="B1776" s="52" t="s">
        <v>2529</v>
      </c>
      <c r="C1776" s="30" t="s">
        <v>2107</v>
      </c>
      <c r="D1776" s="52" t="s">
        <v>2143</v>
      </c>
      <c r="E1776" s="53">
        <v>58.5967</v>
      </c>
      <c r="F1776" s="53">
        <v>0</v>
      </c>
      <c r="G1776" s="53">
        <v>58.5967</v>
      </c>
    </row>
    <row r="1777" s="37" customFormat="1" customHeight="1" spans="1:7">
      <c r="A1777" s="52" t="s">
        <v>2007</v>
      </c>
      <c r="B1777" s="52" t="s">
        <v>2529</v>
      </c>
      <c r="C1777" s="30" t="s">
        <v>2107</v>
      </c>
      <c r="D1777" s="52" t="s">
        <v>2144</v>
      </c>
      <c r="E1777" s="53">
        <v>4.96</v>
      </c>
      <c r="F1777" s="53">
        <v>0</v>
      </c>
      <c r="G1777" s="53">
        <v>4.96</v>
      </c>
    </row>
    <row r="1778" s="37" customFormat="1" customHeight="1" spans="1:7">
      <c r="A1778" s="52" t="s">
        <v>2007</v>
      </c>
      <c r="B1778" s="52" t="s">
        <v>2529</v>
      </c>
      <c r="C1778" s="30" t="s">
        <v>2107</v>
      </c>
      <c r="D1778" s="52" t="s">
        <v>2145</v>
      </c>
      <c r="E1778" s="53">
        <v>3.235932</v>
      </c>
      <c r="F1778" s="53">
        <v>0</v>
      </c>
      <c r="G1778" s="53">
        <v>3.235932</v>
      </c>
    </row>
    <row r="1779" s="37" customFormat="1" customHeight="1" spans="1:7">
      <c r="A1779" s="52" t="s">
        <v>2007</v>
      </c>
      <c r="B1779" s="49" t="s">
        <v>2530</v>
      </c>
      <c r="C1779" s="50"/>
      <c r="D1779" s="49"/>
      <c r="E1779" s="51">
        <v>1229.246008</v>
      </c>
      <c r="F1779" s="51">
        <v>0</v>
      </c>
      <c r="G1779" s="51">
        <v>1229.246008</v>
      </c>
    </row>
    <row r="1780" s="37" customFormat="1" customHeight="1" spans="1:7">
      <c r="A1780" s="52" t="s">
        <v>2007</v>
      </c>
      <c r="B1780" s="52" t="s">
        <v>2531</v>
      </c>
      <c r="C1780" s="50" t="s">
        <v>2091</v>
      </c>
      <c r="D1780" s="49"/>
      <c r="E1780" s="51">
        <v>146.465894</v>
      </c>
      <c r="F1780" s="51">
        <v>0</v>
      </c>
      <c r="G1780" s="51">
        <v>146.465894</v>
      </c>
    </row>
    <row r="1781" s="37" customFormat="1" customHeight="1" spans="1:7">
      <c r="A1781" s="52" t="s">
        <v>2007</v>
      </c>
      <c r="B1781" s="52" t="s">
        <v>2531</v>
      </c>
      <c r="C1781" s="30" t="s">
        <v>2092</v>
      </c>
      <c r="D1781" s="52" t="s">
        <v>2126</v>
      </c>
      <c r="E1781" s="53">
        <v>105</v>
      </c>
      <c r="F1781" s="53">
        <v>0</v>
      </c>
      <c r="G1781" s="53">
        <v>105</v>
      </c>
    </row>
    <row r="1782" s="37" customFormat="1" customHeight="1" spans="1:7">
      <c r="A1782" s="52" t="s">
        <v>2007</v>
      </c>
      <c r="B1782" s="52" t="s">
        <v>2531</v>
      </c>
      <c r="C1782" s="30" t="s">
        <v>2092</v>
      </c>
      <c r="D1782" s="52" t="s">
        <v>2127</v>
      </c>
      <c r="E1782" s="53">
        <v>5.707368</v>
      </c>
      <c r="F1782" s="53">
        <v>0</v>
      </c>
      <c r="G1782" s="53">
        <v>5.707368</v>
      </c>
    </row>
    <row r="1783" s="37" customFormat="1" customHeight="1" spans="1:7">
      <c r="A1783" s="52" t="s">
        <v>2007</v>
      </c>
      <c r="B1783" s="52" t="s">
        <v>2531</v>
      </c>
      <c r="C1783" s="30" t="s">
        <v>2092</v>
      </c>
      <c r="D1783" s="52" t="s">
        <v>2128</v>
      </c>
      <c r="E1783" s="53">
        <v>3.804912</v>
      </c>
      <c r="F1783" s="53">
        <v>0</v>
      </c>
      <c r="G1783" s="53">
        <v>3.804912</v>
      </c>
    </row>
    <row r="1784" s="37" customFormat="1" customHeight="1" spans="1:7">
      <c r="A1784" s="52" t="s">
        <v>2007</v>
      </c>
      <c r="B1784" s="52" t="s">
        <v>2531</v>
      </c>
      <c r="C1784" s="30" t="s">
        <v>2092</v>
      </c>
      <c r="D1784" s="52" t="s">
        <v>2129</v>
      </c>
      <c r="E1784" s="53">
        <v>8.848656</v>
      </c>
      <c r="F1784" s="53">
        <v>0</v>
      </c>
      <c r="G1784" s="53">
        <v>8.848656</v>
      </c>
    </row>
    <row r="1785" s="37" customFormat="1" customHeight="1" spans="1:7">
      <c r="A1785" s="52" t="s">
        <v>2007</v>
      </c>
      <c r="B1785" s="52" t="s">
        <v>2531</v>
      </c>
      <c r="C1785" s="30" t="s">
        <v>2092</v>
      </c>
      <c r="D1785" s="52" t="s">
        <v>2297</v>
      </c>
      <c r="E1785" s="53">
        <v>3.374748</v>
      </c>
      <c r="F1785" s="53">
        <v>0</v>
      </c>
      <c r="G1785" s="53">
        <v>3.374748</v>
      </c>
    </row>
    <row r="1786" s="37" customFormat="1" customHeight="1" spans="1:7">
      <c r="A1786" s="52" t="s">
        <v>2007</v>
      </c>
      <c r="B1786" s="52" t="s">
        <v>2531</v>
      </c>
      <c r="C1786" s="30" t="s">
        <v>2092</v>
      </c>
      <c r="D1786" s="52" t="s">
        <v>2130</v>
      </c>
      <c r="E1786" s="53">
        <v>7.13421</v>
      </c>
      <c r="F1786" s="53">
        <v>0</v>
      </c>
      <c r="G1786" s="53">
        <v>7.13421</v>
      </c>
    </row>
    <row r="1787" s="37" customFormat="1" customHeight="1" spans="1:7">
      <c r="A1787" s="52" t="s">
        <v>2007</v>
      </c>
      <c r="B1787" s="52" t="s">
        <v>2531</v>
      </c>
      <c r="C1787" s="30" t="s">
        <v>2092</v>
      </c>
      <c r="D1787" s="52" t="s">
        <v>2102</v>
      </c>
      <c r="E1787" s="53">
        <v>3.5</v>
      </c>
      <c r="F1787" s="53">
        <v>0</v>
      </c>
      <c r="G1787" s="53">
        <v>3.5</v>
      </c>
    </row>
    <row r="1788" s="37" customFormat="1" customHeight="1" spans="1:7">
      <c r="A1788" s="52" t="s">
        <v>2007</v>
      </c>
      <c r="B1788" s="52" t="s">
        <v>2531</v>
      </c>
      <c r="C1788" s="30" t="s">
        <v>2092</v>
      </c>
      <c r="D1788" s="52" t="s">
        <v>2103</v>
      </c>
      <c r="E1788" s="53">
        <v>2.796</v>
      </c>
      <c r="F1788" s="53">
        <v>0</v>
      </c>
      <c r="G1788" s="53">
        <v>2.796</v>
      </c>
    </row>
    <row r="1789" s="37" customFormat="1" customHeight="1" spans="1:7">
      <c r="A1789" s="52" t="s">
        <v>2007</v>
      </c>
      <c r="B1789" s="52" t="s">
        <v>2531</v>
      </c>
      <c r="C1789" s="30" t="s">
        <v>2092</v>
      </c>
      <c r="D1789" s="52" t="s">
        <v>2105</v>
      </c>
      <c r="E1789" s="53">
        <v>6.3</v>
      </c>
      <c r="F1789" s="53">
        <v>0</v>
      </c>
      <c r="G1789" s="53">
        <v>6.3</v>
      </c>
    </row>
    <row r="1790" s="37" customFormat="1" customHeight="1" spans="1:7">
      <c r="A1790" s="52" t="s">
        <v>2007</v>
      </c>
      <c r="B1790" s="52" t="s">
        <v>2531</v>
      </c>
      <c r="C1790" s="50" t="s">
        <v>2106</v>
      </c>
      <c r="D1790" s="49"/>
      <c r="E1790" s="51">
        <v>1082.780114</v>
      </c>
      <c r="F1790" s="51">
        <v>0</v>
      </c>
      <c r="G1790" s="51">
        <v>1082.780114</v>
      </c>
    </row>
    <row r="1791" s="37" customFormat="1" customHeight="1" spans="1:7">
      <c r="A1791" s="52" t="s">
        <v>2007</v>
      </c>
      <c r="B1791" s="52" t="s">
        <v>2531</v>
      </c>
      <c r="C1791" s="30" t="s">
        <v>2107</v>
      </c>
      <c r="D1791" s="52" t="s">
        <v>2131</v>
      </c>
      <c r="E1791" s="53">
        <v>294.9552</v>
      </c>
      <c r="F1791" s="53">
        <v>0</v>
      </c>
      <c r="G1791" s="53">
        <v>294.9552</v>
      </c>
    </row>
    <row r="1792" s="37" customFormat="1" customHeight="1" spans="1:7">
      <c r="A1792" s="52" t="s">
        <v>2007</v>
      </c>
      <c r="B1792" s="52" t="s">
        <v>2531</v>
      </c>
      <c r="C1792" s="30" t="s">
        <v>2107</v>
      </c>
      <c r="D1792" s="52" t="s">
        <v>2132</v>
      </c>
      <c r="E1792" s="53">
        <v>6.9288</v>
      </c>
      <c r="F1792" s="53">
        <v>0</v>
      </c>
      <c r="G1792" s="53">
        <v>6.9288</v>
      </c>
    </row>
    <row r="1793" s="37" customFormat="1" customHeight="1" spans="1:7">
      <c r="A1793" s="52" t="s">
        <v>2007</v>
      </c>
      <c r="B1793" s="52" t="s">
        <v>2531</v>
      </c>
      <c r="C1793" s="30" t="s">
        <v>2107</v>
      </c>
      <c r="D1793" s="52" t="s">
        <v>2133</v>
      </c>
      <c r="E1793" s="53">
        <v>0.006</v>
      </c>
      <c r="F1793" s="53">
        <v>0</v>
      </c>
      <c r="G1793" s="53">
        <v>0.006</v>
      </c>
    </row>
    <row r="1794" s="37" customFormat="1" customHeight="1" spans="1:7">
      <c r="A1794" s="52" t="s">
        <v>2007</v>
      </c>
      <c r="B1794" s="52" t="s">
        <v>2531</v>
      </c>
      <c r="C1794" s="30" t="s">
        <v>2107</v>
      </c>
      <c r="D1794" s="52" t="s">
        <v>2134</v>
      </c>
      <c r="E1794" s="53">
        <v>104.532</v>
      </c>
      <c r="F1794" s="53">
        <v>0</v>
      </c>
      <c r="G1794" s="53">
        <v>104.532</v>
      </c>
    </row>
    <row r="1795" s="37" customFormat="1" customHeight="1" spans="1:7">
      <c r="A1795" s="52" t="s">
        <v>2007</v>
      </c>
      <c r="B1795" s="52" t="s">
        <v>2531</v>
      </c>
      <c r="C1795" s="30" t="s">
        <v>2107</v>
      </c>
      <c r="D1795" s="52" t="s">
        <v>2135</v>
      </c>
      <c r="E1795" s="53">
        <v>203.0856</v>
      </c>
      <c r="F1795" s="53">
        <v>0</v>
      </c>
      <c r="G1795" s="53">
        <v>203.0856</v>
      </c>
    </row>
    <row r="1796" s="37" customFormat="1" customHeight="1" spans="1:7">
      <c r="A1796" s="52" t="s">
        <v>2007</v>
      </c>
      <c r="B1796" s="52" t="s">
        <v>2531</v>
      </c>
      <c r="C1796" s="30" t="s">
        <v>2107</v>
      </c>
      <c r="D1796" s="52" t="s">
        <v>2136</v>
      </c>
      <c r="E1796" s="53">
        <v>69.198</v>
      </c>
      <c r="F1796" s="53">
        <v>0</v>
      </c>
      <c r="G1796" s="53">
        <v>69.198</v>
      </c>
    </row>
    <row r="1797" s="37" customFormat="1" customHeight="1" spans="1:7">
      <c r="A1797" s="52" t="s">
        <v>2007</v>
      </c>
      <c r="B1797" s="52" t="s">
        <v>2531</v>
      </c>
      <c r="C1797" s="30" t="s">
        <v>2107</v>
      </c>
      <c r="D1797" s="52" t="s">
        <v>2137</v>
      </c>
      <c r="E1797" s="53">
        <v>108.591936</v>
      </c>
      <c r="F1797" s="53">
        <v>0</v>
      </c>
      <c r="G1797" s="53">
        <v>108.591936</v>
      </c>
    </row>
    <row r="1798" s="37" customFormat="1" customHeight="1" spans="1:7">
      <c r="A1798" s="52" t="s">
        <v>2007</v>
      </c>
      <c r="B1798" s="52" t="s">
        <v>2531</v>
      </c>
      <c r="C1798" s="30" t="s">
        <v>2107</v>
      </c>
      <c r="D1798" s="52" t="s">
        <v>2138</v>
      </c>
      <c r="E1798" s="53">
        <v>45.18333</v>
      </c>
      <c r="F1798" s="53">
        <v>0</v>
      </c>
      <c r="G1798" s="53">
        <v>45.18333</v>
      </c>
    </row>
    <row r="1799" s="37" customFormat="1" customHeight="1" spans="1:7">
      <c r="A1799" s="52" t="s">
        <v>2007</v>
      </c>
      <c r="B1799" s="52" t="s">
        <v>2531</v>
      </c>
      <c r="C1799" s="30" t="s">
        <v>2107</v>
      </c>
      <c r="D1799" s="52" t="s">
        <v>2139</v>
      </c>
      <c r="E1799" s="53">
        <v>1.426842</v>
      </c>
      <c r="F1799" s="53">
        <v>0</v>
      </c>
      <c r="G1799" s="53">
        <v>1.426842</v>
      </c>
    </row>
    <row r="1800" s="37" customFormat="1" customHeight="1" spans="1:7">
      <c r="A1800" s="52" t="s">
        <v>2007</v>
      </c>
      <c r="B1800" s="52" t="s">
        <v>2531</v>
      </c>
      <c r="C1800" s="30" t="s">
        <v>2107</v>
      </c>
      <c r="D1800" s="52" t="s">
        <v>2140</v>
      </c>
      <c r="E1800" s="53">
        <v>2.37807</v>
      </c>
      <c r="F1800" s="53">
        <v>0</v>
      </c>
      <c r="G1800" s="53">
        <v>2.37807</v>
      </c>
    </row>
    <row r="1801" s="37" customFormat="1" customHeight="1" spans="1:7">
      <c r="A1801" s="52" t="s">
        <v>2007</v>
      </c>
      <c r="B1801" s="52" t="s">
        <v>2531</v>
      </c>
      <c r="C1801" s="30" t="s">
        <v>2107</v>
      </c>
      <c r="D1801" s="52" t="s">
        <v>2141</v>
      </c>
      <c r="E1801" s="53">
        <v>57.07368</v>
      </c>
      <c r="F1801" s="53">
        <v>0</v>
      </c>
      <c r="G1801" s="53">
        <v>57.07368</v>
      </c>
    </row>
    <row r="1802" s="37" customFormat="1" customHeight="1" spans="1:7">
      <c r="A1802" s="52" t="s">
        <v>2007</v>
      </c>
      <c r="B1802" s="52" t="s">
        <v>2531</v>
      </c>
      <c r="C1802" s="30" t="s">
        <v>2107</v>
      </c>
      <c r="D1802" s="52" t="s">
        <v>2298</v>
      </c>
      <c r="E1802" s="53">
        <v>4</v>
      </c>
      <c r="F1802" s="53">
        <v>0</v>
      </c>
      <c r="G1802" s="53">
        <v>4</v>
      </c>
    </row>
    <row r="1803" s="37" customFormat="1" customHeight="1" spans="1:7">
      <c r="A1803" s="52" t="s">
        <v>2007</v>
      </c>
      <c r="B1803" s="52" t="s">
        <v>2531</v>
      </c>
      <c r="C1803" s="30" t="s">
        <v>2107</v>
      </c>
      <c r="D1803" s="52" t="s">
        <v>2142</v>
      </c>
      <c r="E1803" s="53">
        <v>54.295968</v>
      </c>
      <c r="F1803" s="53">
        <v>0</v>
      </c>
      <c r="G1803" s="53">
        <v>54.295968</v>
      </c>
    </row>
    <row r="1804" s="37" customFormat="1" customHeight="1" spans="1:7">
      <c r="A1804" s="52" t="s">
        <v>2007</v>
      </c>
      <c r="B1804" s="52" t="s">
        <v>2531</v>
      </c>
      <c r="C1804" s="30" t="s">
        <v>2107</v>
      </c>
      <c r="D1804" s="52" t="s">
        <v>2299</v>
      </c>
      <c r="E1804" s="53">
        <v>46.92</v>
      </c>
      <c r="F1804" s="53">
        <v>0</v>
      </c>
      <c r="G1804" s="53">
        <v>46.92</v>
      </c>
    </row>
    <row r="1805" s="37" customFormat="1" customHeight="1" spans="1:7">
      <c r="A1805" s="52" t="s">
        <v>2007</v>
      </c>
      <c r="B1805" s="52" t="s">
        <v>2531</v>
      </c>
      <c r="C1805" s="30" t="s">
        <v>2107</v>
      </c>
      <c r="D1805" s="52" t="s">
        <v>2143</v>
      </c>
      <c r="E1805" s="53">
        <v>73.4248</v>
      </c>
      <c r="F1805" s="53">
        <v>0</v>
      </c>
      <c r="G1805" s="53">
        <v>73.4248</v>
      </c>
    </row>
    <row r="1806" s="37" customFormat="1" customHeight="1" spans="1:7">
      <c r="A1806" s="52" t="s">
        <v>2007</v>
      </c>
      <c r="B1806" s="52" t="s">
        <v>2531</v>
      </c>
      <c r="C1806" s="30" t="s">
        <v>2107</v>
      </c>
      <c r="D1806" s="52" t="s">
        <v>2144</v>
      </c>
      <c r="E1806" s="53">
        <v>6.72</v>
      </c>
      <c r="F1806" s="53">
        <v>0</v>
      </c>
      <c r="G1806" s="53">
        <v>6.72</v>
      </c>
    </row>
    <row r="1807" s="37" customFormat="1" customHeight="1" spans="1:7">
      <c r="A1807" s="52" t="s">
        <v>2007</v>
      </c>
      <c r="B1807" s="52" t="s">
        <v>2531</v>
      </c>
      <c r="C1807" s="30" t="s">
        <v>2107</v>
      </c>
      <c r="D1807" s="52" t="s">
        <v>2145</v>
      </c>
      <c r="E1807" s="53">
        <v>4.059888</v>
      </c>
      <c r="F1807" s="53">
        <v>0</v>
      </c>
      <c r="G1807" s="53">
        <v>4.059888</v>
      </c>
    </row>
    <row r="1808" s="37" customFormat="1" customHeight="1" spans="1:7">
      <c r="A1808" s="52" t="s">
        <v>2007</v>
      </c>
      <c r="B1808" s="49" t="s">
        <v>2532</v>
      </c>
      <c r="C1808" s="50"/>
      <c r="D1808" s="49"/>
      <c r="E1808" s="51">
        <v>148.931657</v>
      </c>
      <c r="F1808" s="51">
        <v>0</v>
      </c>
      <c r="G1808" s="51">
        <v>148.931657</v>
      </c>
    </row>
    <row r="1809" s="37" customFormat="1" customHeight="1" spans="1:7">
      <c r="A1809" s="52" t="s">
        <v>2007</v>
      </c>
      <c r="B1809" s="52" t="s">
        <v>2533</v>
      </c>
      <c r="C1809" s="50" t="s">
        <v>2091</v>
      </c>
      <c r="D1809" s="49"/>
      <c r="E1809" s="51">
        <v>25.572834</v>
      </c>
      <c r="F1809" s="51">
        <v>0</v>
      </c>
      <c r="G1809" s="51">
        <v>25.572834</v>
      </c>
    </row>
    <row r="1810" s="37" customFormat="1" customHeight="1" spans="1:7">
      <c r="A1810" s="52" t="s">
        <v>2007</v>
      </c>
      <c r="B1810" s="52" t="s">
        <v>2533</v>
      </c>
      <c r="C1810" s="30" t="s">
        <v>2092</v>
      </c>
      <c r="D1810" s="52" t="s">
        <v>2126</v>
      </c>
      <c r="E1810" s="53">
        <v>12.5</v>
      </c>
      <c r="F1810" s="53">
        <v>0</v>
      </c>
      <c r="G1810" s="53">
        <v>12.5</v>
      </c>
    </row>
    <row r="1811" s="37" customFormat="1" customHeight="1" spans="1:7">
      <c r="A1811" s="52" t="s">
        <v>2007</v>
      </c>
      <c r="B1811" s="52" t="s">
        <v>2533</v>
      </c>
      <c r="C1811" s="30" t="s">
        <v>2092</v>
      </c>
      <c r="D1811" s="52" t="s">
        <v>2127</v>
      </c>
      <c r="E1811" s="53">
        <v>0.685627</v>
      </c>
      <c r="F1811" s="53">
        <v>0</v>
      </c>
      <c r="G1811" s="53">
        <v>0.685627</v>
      </c>
    </row>
    <row r="1812" s="37" customFormat="1" customHeight="1" spans="1:7">
      <c r="A1812" s="52" t="s">
        <v>2007</v>
      </c>
      <c r="B1812" s="52" t="s">
        <v>2533</v>
      </c>
      <c r="C1812" s="30" t="s">
        <v>2092</v>
      </c>
      <c r="D1812" s="52" t="s">
        <v>2128</v>
      </c>
      <c r="E1812" s="53">
        <v>0.457085</v>
      </c>
      <c r="F1812" s="53">
        <v>0</v>
      </c>
      <c r="G1812" s="53">
        <v>0.457085</v>
      </c>
    </row>
    <row r="1813" s="37" customFormat="1" customHeight="1" spans="1:7">
      <c r="A1813" s="52" t="s">
        <v>2007</v>
      </c>
      <c r="B1813" s="52" t="s">
        <v>2533</v>
      </c>
      <c r="C1813" s="30" t="s">
        <v>2092</v>
      </c>
      <c r="D1813" s="52" t="s">
        <v>2129</v>
      </c>
      <c r="E1813" s="53">
        <v>1.073088</v>
      </c>
      <c r="F1813" s="53">
        <v>0</v>
      </c>
      <c r="G1813" s="53">
        <v>1.073088</v>
      </c>
    </row>
    <row r="1814" s="37" customFormat="1" customHeight="1" spans="1:7">
      <c r="A1814" s="52" t="s">
        <v>2007</v>
      </c>
      <c r="B1814" s="52" t="s">
        <v>2533</v>
      </c>
      <c r="C1814" s="30" t="s">
        <v>2092</v>
      </c>
      <c r="D1814" s="52" t="s">
        <v>2130</v>
      </c>
      <c r="E1814" s="53">
        <v>0.857034</v>
      </c>
      <c r="F1814" s="53">
        <v>0</v>
      </c>
      <c r="G1814" s="53">
        <v>0.857034</v>
      </c>
    </row>
    <row r="1815" s="37" customFormat="1" customHeight="1" spans="1:7">
      <c r="A1815" s="52" t="s">
        <v>2007</v>
      </c>
      <c r="B1815" s="52" t="s">
        <v>2533</v>
      </c>
      <c r="C1815" s="30" t="s">
        <v>2092</v>
      </c>
      <c r="D1815" s="52" t="s">
        <v>2102</v>
      </c>
      <c r="E1815" s="53">
        <v>3.5</v>
      </c>
      <c r="F1815" s="53">
        <v>0</v>
      </c>
      <c r="G1815" s="53">
        <v>3.5</v>
      </c>
    </row>
    <row r="1816" s="37" customFormat="1" customHeight="1" spans="1:7">
      <c r="A1816" s="52" t="s">
        <v>2007</v>
      </c>
      <c r="B1816" s="52" t="s">
        <v>2533</v>
      </c>
      <c r="C1816" s="30" t="s">
        <v>2092</v>
      </c>
      <c r="D1816" s="52" t="s">
        <v>2103</v>
      </c>
      <c r="E1816" s="53">
        <v>5.75</v>
      </c>
      <c r="F1816" s="53">
        <v>0</v>
      </c>
      <c r="G1816" s="53">
        <v>5.75</v>
      </c>
    </row>
    <row r="1817" s="37" customFormat="1" customHeight="1" spans="1:7">
      <c r="A1817" s="52" t="s">
        <v>2007</v>
      </c>
      <c r="B1817" s="52" t="s">
        <v>2533</v>
      </c>
      <c r="C1817" s="30" t="s">
        <v>2092</v>
      </c>
      <c r="D1817" s="52" t="s">
        <v>2105</v>
      </c>
      <c r="E1817" s="53">
        <v>0.75</v>
      </c>
      <c r="F1817" s="53">
        <v>0</v>
      </c>
      <c r="G1817" s="53">
        <v>0.75</v>
      </c>
    </row>
    <row r="1818" s="37" customFormat="1" customHeight="1" spans="1:7">
      <c r="A1818" s="52" t="s">
        <v>2007</v>
      </c>
      <c r="B1818" s="52" t="s">
        <v>2533</v>
      </c>
      <c r="C1818" s="50" t="s">
        <v>2106</v>
      </c>
      <c r="D1818" s="49"/>
      <c r="E1818" s="51">
        <v>123.358823</v>
      </c>
      <c r="F1818" s="51">
        <v>0</v>
      </c>
      <c r="G1818" s="51">
        <v>123.358823</v>
      </c>
    </row>
    <row r="1819" s="37" customFormat="1" customHeight="1" spans="1:7">
      <c r="A1819" s="52" t="s">
        <v>2007</v>
      </c>
      <c r="B1819" s="52" t="s">
        <v>2533</v>
      </c>
      <c r="C1819" s="30" t="s">
        <v>2107</v>
      </c>
      <c r="D1819" s="52" t="s">
        <v>2131</v>
      </c>
      <c r="E1819" s="53">
        <v>35.7696</v>
      </c>
      <c r="F1819" s="53">
        <v>0</v>
      </c>
      <c r="G1819" s="53">
        <v>35.7696</v>
      </c>
    </row>
    <row r="1820" s="37" customFormat="1" customHeight="1" spans="1:7">
      <c r="A1820" s="52" t="s">
        <v>2007</v>
      </c>
      <c r="B1820" s="52" t="s">
        <v>2533</v>
      </c>
      <c r="C1820" s="30" t="s">
        <v>2107</v>
      </c>
      <c r="D1820" s="52" t="s">
        <v>2132</v>
      </c>
      <c r="E1820" s="53">
        <v>0.834</v>
      </c>
      <c r="F1820" s="53">
        <v>0</v>
      </c>
      <c r="G1820" s="53">
        <v>0.834</v>
      </c>
    </row>
    <row r="1821" s="37" customFormat="1" customHeight="1" spans="1:7">
      <c r="A1821" s="52" t="s">
        <v>2007</v>
      </c>
      <c r="B1821" s="52" t="s">
        <v>2533</v>
      </c>
      <c r="C1821" s="30" t="s">
        <v>2107</v>
      </c>
      <c r="D1821" s="52" t="s">
        <v>2134</v>
      </c>
      <c r="E1821" s="53">
        <v>12.348</v>
      </c>
      <c r="F1821" s="53">
        <v>0</v>
      </c>
      <c r="G1821" s="53">
        <v>12.348</v>
      </c>
    </row>
    <row r="1822" s="37" customFormat="1" customHeight="1" spans="1:7">
      <c r="A1822" s="52" t="s">
        <v>2007</v>
      </c>
      <c r="B1822" s="52" t="s">
        <v>2533</v>
      </c>
      <c r="C1822" s="30" t="s">
        <v>2107</v>
      </c>
      <c r="D1822" s="52" t="s">
        <v>2135</v>
      </c>
      <c r="E1822" s="53">
        <v>24.0276</v>
      </c>
      <c r="F1822" s="53">
        <v>0</v>
      </c>
      <c r="G1822" s="53">
        <v>24.0276</v>
      </c>
    </row>
    <row r="1823" s="37" customFormat="1" customHeight="1" spans="1:7">
      <c r="A1823" s="52" t="s">
        <v>2007</v>
      </c>
      <c r="B1823" s="52" t="s">
        <v>2533</v>
      </c>
      <c r="C1823" s="30" t="s">
        <v>2107</v>
      </c>
      <c r="D1823" s="52" t="s">
        <v>2136</v>
      </c>
      <c r="E1823" s="53">
        <v>8.184</v>
      </c>
      <c r="F1823" s="53">
        <v>0</v>
      </c>
      <c r="G1823" s="53">
        <v>8.184</v>
      </c>
    </row>
    <row r="1824" s="37" customFormat="1" customHeight="1" spans="1:7">
      <c r="A1824" s="52" t="s">
        <v>2007</v>
      </c>
      <c r="B1824" s="52" t="s">
        <v>2533</v>
      </c>
      <c r="C1824" s="30" t="s">
        <v>2107</v>
      </c>
      <c r="D1824" s="52" t="s">
        <v>2137</v>
      </c>
      <c r="E1824" s="53">
        <v>12.986112</v>
      </c>
      <c r="F1824" s="53">
        <v>0</v>
      </c>
      <c r="G1824" s="53">
        <v>12.986112</v>
      </c>
    </row>
    <row r="1825" s="37" customFormat="1" customHeight="1" spans="1:7">
      <c r="A1825" s="52" t="s">
        <v>2007</v>
      </c>
      <c r="B1825" s="52" t="s">
        <v>2533</v>
      </c>
      <c r="C1825" s="30" t="s">
        <v>2107</v>
      </c>
      <c r="D1825" s="52" t="s">
        <v>2138</v>
      </c>
      <c r="E1825" s="53">
        <v>5.427882</v>
      </c>
      <c r="F1825" s="53">
        <v>0</v>
      </c>
      <c r="G1825" s="53">
        <v>5.427882</v>
      </c>
    </row>
    <row r="1826" s="37" customFormat="1" customHeight="1" spans="1:7">
      <c r="A1826" s="52" t="s">
        <v>2007</v>
      </c>
      <c r="B1826" s="52" t="s">
        <v>2533</v>
      </c>
      <c r="C1826" s="30" t="s">
        <v>2107</v>
      </c>
      <c r="D1826" s="52" t="s">
        <v>2139</v>
      </c>
      <c r="E1826" s="53">
        <v>0.171407</v>
      </c>
      <c r="F1826" s="53">
        <v>0</v>
      </c>
      <c r="G1826" s="53">
        <v>0.171407</v>
      </c>
    </row>
    <row r="1827" s="37" customFormat="1" customHeight="1" spans="1:7">
      <c r="A1827" s="52" t="s">
        <v>2007</v>
      </c>
      <c r="B1827" s="52" t="s">
        <v>2533</v>
      </c>
      <c r="C1827" s="30" t="s">
        <v>2107</v>
      </c>
      <c r="D1827" s="52" t="s">
        <v>2140</v>
      </c>
      <c r="E1827" s="53">
        <v>0.285678</v>
      </c>
      <c r="F1827" s="53">
        <v>0</v>
      </c>
      <c r="G1827" s="53">
        <v>0.285678</v>
      </c>
    </row>
    <row r="1828" s="37" customFormat="1" customHeight="1" spans="1:7">
      <c r="A1828" s="52" t="s">
        <v>2007</v>
      </c>
      <c r="B1828" s="52" t="s">
        <v>2533</v>
      </c>
      <c r="C1828" s="30" t="s">
        <v>2107</v>
      </c>
      <c r="D1828" s="52" t="s">
        <v>2141</v>
      </c>
      <c r="E1828" s="53">
        <v>6.856272</v>
      </c>
      <c r="F1828" s="53">
        <v>0</v>
      </c>
      <c r="G1828" s="53">
        <v>6.856272</v>
      </c>
    </row>
    <row r="1829" s="37" customFormat="1" customHeight="1" spans="1:7">
      <c r="A1829" s="52" t="s">
        <v>2007</v>
      </c>
      <c r="B1829" s="52" t="s">
        <v>2533</v>
      </c>
      <c r="C1829" s="30" t="s">
        <v>2107</v>
      </c>
      <c r="D1829" s="52" t="s">
        <v>2142</v>
      </c>
      <c r="E1829" s="53">
        <v>6.493056</v>
      </c>
      <c r="F1829" s="53">
        <v>0</v>
      </c>
      <c r="G1829" s="53">
        <v>6.493056</v>
      </c>
    </row>
    <row r="1830" s="37" customFormat="1" customHeight="1" spans="1:7">
      <c r="A1830" s="52" t="s">
        <v>2007</v>
      </c>
      <c r="B1830" s="52" t="s">
        <v>2533</v>
      </c>
      <c r="C1830" s="30" t="s">
        <v>2107</v>
      </c>
      <c r="D1830" s="52" t="s">
        <v>2143</v>
      </c>
      <c r="E1830" s="53">
        <v>8.6863</v>
      </c>
      <c r="F1830" s="53">
        <v>0</v>
      </c>
      <c r="G1830" s="53">
        <v>8.6863</v>
      </c>
    </row>
    <row r="1831" s="37" customFormat="1" customHeight="1" spans="1:7">
      <c r="A1831" s="52" t="s">
        <v>2007</v>
      </c>
      <c r="B1831" s="52" t="s">
        <v>2533</v>
      </c>
      <c r="C1831" s="30" t="s">
        <v>2107</v>
      </c>
      <c r="D1831" s="52" t="s">
        <v>2144</v>
      </c>
      <c r="E1831" s="53">
        <v>0.8</v>
      </c>
      <c r="F1831" s="53">
        <v>0</v>
      </c>
      <c r="G1831" s="53">
        <v>0.8</v>
      </c>
    </row>
    <row r="1832" s="37" customFormat="1" customHeight="1" spans="1:7">
      <c r="A1832" s="52" t="s">
        <v>2007</v>
      </c>
      <c r="B1832" s="52" t="s">
        <v>2533</v>
      </c>
      <c r="C1832" s="30" t="s">
        <v>2107</v>
      </c>
      <c r="D1832" s="52" t="s">
        <v>2145</v>
      </c>
      <c r="E1832" s="53">
        <v>0.488916</v>
      </c>
      <c r="F1832" s="53">
        <v>0</v>
      </c>
      <c r="G1832" s="53">
        <v>0.488916</v>
      </c>
    </row>
    <row r="1833" s="37" customFormat="1" customHeight="1" spans="1:7">
      <c r="A1833" s="52" t="s">
        <v>2007</v>
      </c>
      <c r="B1833" s="49" t="s">
        <v>2534</v>
      </c>
      <c r="C1833" s="50"/>
      <c r="D1833" s="49"/>
      <c r="E1833" s="51">
        <v>182.00939</v>
      </c>
      <c r="F1833" s="51">
        <v>0</v>
      </c>
      <c r="G1833" s="51">
        <v>182.00939</v>
      </c>
    </row>
    <row r="1834" s="37" customFormat="1" customHeight="1" spans="1:7">
      <c r="A1834" s="52" t="s">
        <v>2007</v>
      </c>
      <c r="B1834" s="52" t="s">
        <v>2535</v>
      </c>
      <c r="C1834" s="50" t="s">
        <v>2091</v>
      </c>
      <c r="D1834" s="49"/>
      <c r="E1834" s="51">
        <v>20.259938</v>
      </c>
      <c r="F1834" s="51">
        <v>0</v>
      </c>
      <c r="G1834" s="51">
        <v>20.259938</v>
      </c>
    </row>
    <row r="1835" s="37" customFormat="1" customHeight="1" spans="1:7">
      <c r="A1835" s="52" t="s">
        <v>2007</v>
      </c>
      <c r="B1835" s="52" t="s">
        <v>2535</v>
      </c>
      <c r="C1835" s="30" t="s">
        <v>2092</v>
      </c>
      <c r="D1835" s="52" t="s">
        <v>2126</v>
      </c>
      <c r="E1835" s="53">
        <v>15</v>
      </c>
      <c r="F1835" s="53">
        <v>0</v>
      </c>
      <c r="G1835" s="53">
        <v>15</v>
      </c>
    </row>
    <row r="1836" s="37" customFormat="1" customHeight="1" spans="1:7">
      <c r="A1836" s="52" t="s">
        <v>2007</v>
      </c>
      <c r="B1836" s="52" t="s">
        <v>2535</v>
      </c>
      <c r="C1836" s="30" t="s">
        <v>2092</v>
      </c>
      <c r="D1836" s="52" t="s">
        <v>2127</v>
      </c>
      <c r="E1836" s="53">
        <v>0.853488</v>
      </c>
      <c r="F1836" s="53">
        <v>0</v>
      </c>
      <c r="G1836" s="53">
        <v>0.853488</v>
      </c>
    </row>
    <row r="1837" s="37" customFormat="1" customHeight="1" spans="1:7">
      <c r="A1837" s="52" t="s">
        <v>2007</v>
      </c>
      <c r="B1837" s="52" t="s">
        <v>2535</v>
      </c>
      <c r="C1837" s="30" t="s">
        <v>2092</v>
      </c>
      <c r="D1837" s="52" t="s">
        <v>2128</v>
      </c>
      <c r="E1837" s="53">
        <v>0.568992</v>
      </c>
      <c r="F1837" s="53">
        <v>0</v>
      </c>
      <c r="G1837" s="53">
        <v>0.568992</v>
      </c>
    </row>
    <row r="1838" s="37" customFormat="1" customHeight="1" spans="1:7">
      <c r="A1838" s="52" t="s">
        <v>2007</v>
      </c>
      <c r="B1838" s="52" t="s">
        <v>2535</v>
      </c>
      <c r="C1838" s="30" t="s">
        <v>2092</v>
      </c>
      <c r="D1838" s="52" t="s">
        <v>2129</v>
      </c>
      <c r="E1838" s="53">
        <v>1.368936</v>
      </c>
      <c r="F1838" s="53">
        <v>0</v>
      </c>
      <c r="G1838" s="53">
        <v>1.368936</v>
      </c>
    </row>
    <row r="1839" s="37" customFormat="1" customHeight="1" spans="1:7">
      <c r="A1839" s="52" t="s">
        <v>2007</v>
      </c>
      <c r="B1839" s="52" t="s">
        <v>2535</v>
      </c>
      <c r="C1839" s="30" t="s">
        <v>2092</v>
      </c>
      <c r="D1839" s="52" t="s">
        <v>2297</v>
      </c>
      <c r="E1839" s="53">
        <v>0.501662</v>
      </c>
      <c r="F1839" s="53">
        <v>0</v>
      </c>
      <c r="G1839" s="53">
        <v>0.501662</v>
      </c>
    </row>
    <row r="1840" s="37" customFormat="1" customHeight="1" spans="1:7">
      <c r="A1840" s="52" t="s">
        <v>2007</v>
      </c>
      <c r="B1840" s="52" t="s">
        <v>2535</v>
      </c>
      <c r="C1840" s="30" t="s">
        <v>2092</v>
      </c>
      <c r="D1840" s="52" t="s">
        <v>2130</v>
      </c>
      <c r="E1840" s="53">
        <v>1.06686</v>
      </c>
      <c r="F1840" s="53">
        <v>0</v>
      </c>
      <c r="G1840" s="53">
        <v>1.06686</v>
      </c>
    </row>
    <row r="1841" s="37" customFormat="1" customHeight="1" spans="1:7">
      <c r="A1841" s="52" t="s">
        <v>2007</v>
      </c>
      <c r="B1841" s="52" t="s">
        <v>2535</v>
      </c>
      <c r="C1841" s="30" t="s">
        <v>2092</v>
      </c>
      <c r="D1841" s="52" t="s">
        <v>2105</v>
      </c>
      <c r="E1841" s="53">
        <v>0.9</v>
      </c>
      <c r="F1841" s="53">
        <v>0</v>
      </c>
      <c r="G1841" s="53">
        <v>0.9</v>
      </c>
    </row>
    <row r="1842" s="37" customFormat="1" customHeight="1" spans="1:7">
      <c r="A1842" s="52" t="s">
        <v>2007</v>
      </c>
      <c r="B1842" s="52" t="s">
        <v>2535</v>
      </c>
      <c r="C1842" s="50" t="s">
        <v>2106</v>
      </c>
      <c r="D1842" s="49"/>
      <c r="E1842" s="51">
        <v>161.749452</v>
      </c>
      <c r="F1842" s="51">
        <v>0</v>
      </c>
      <c r="G1842" s="51">
        <v>161.749452</v>
      </c>
    </row>
    <row r="1843" s="37" customFormat="1" customHeight="1" spans="1:7">
      <c r="A1843" s="52" t="s">
        <v>2007</v>
      </c>
      <c r="B1843" s="52" t="s">
        <v>2535</v>
      </c>
      <c r="C1843" s="30" t="s">
        <v>2107</v>
      </c>
      <c r="D1843" s="52" t="s">
        <v>2131</v>
      </c>
      <c r="E1843" s="53">
        <v>45.6312</v>
      </c>
      <c r="F1843" s="53">
        <v>0</v>
      </c>
      <c r="G1843" s="53">
        <v>45.6312</v>
      </c>
    </row>
    <row r="1844" s="37" customFormat="1" customHeight="1" spans="1:7">
      <c r="A1844" s="52" t="s">
        <v>2007</v>
      </c>
      <c r="B1844" s="52" t="s">
        <v>2535</v>
      </c>
      <c r="C1844" s="30" t="s">
        <v>2107</v>
      </c>
      <c r="D1844" s="52" t="s">
        <v>2132</v>
      </c>
      <c r="E1844" s="53">
        <v>1.0008</v>
      </c>
      <c r="F1844" s="53">
        <v>0</v>
      </c>
      <c r="G1844" s="53">
        <v>1.0008</v>
      </c>
    </row>
    <row r="1845" s="37" customFormat="1" customHeight="1" spans="1:7">
      <c r="A1845" s="52" t="s">
        <v>2007</v>
      </c>
      <c r="B1845" s="52" t="s">
        <v>2535</v>
      </c>
      <c r="C1845" s="30" t="s">
        <v>2107</v>
      </c>
      <c r="D1845" s="52" t="s">
        <v>2134</v>
      </c>
      <c r="E1845" s="53">
        <v>14.736</v>
      </c>
      <c r="F1845" s="53">
        <v>0</v>
      </c>
      <c r="G1845" s="53">
        <v>14.736</v>
      </c>
    </row>
    <row r="1846" s="37" customFormat="1" customHeight="1" spans="1:7">
      <c r="A1846" s="52" t="s">
        <v>2007</v>
      </c>
      <c r="B1846" s="52" t="s">
        <v>2535</v>
      </c>
      <c r="C1846" s="30" t="s">
        <v>2107</v>
      </c>
      <c r="D1846" s="52" t="s">
        <v>2135</v>
      </c>
      <c r="E1846" s="53">
        <v>28.752</v>
      </c>
      <c r="F1846" s="53">
        <v>0</v>
      </c>
      <c r="G1846" s="53">
        <v>28.752</v>
      </c>
    </row>
    <row r="1847" s="37" customFormat="1" customHeight="1" spans="1:7">
      <c r="A1847" s="52" t="s">
        <v>2007</v>
      </c>
      <c r="B1847" s="52" t="s">
        <v>2535</v>
      </c>
      <c r="C1847" s="30" t="s">
        <v>2107</v>
      </c>
      <c r="D1847" s="52" t="s">
        <v>2136</v>
      </c>
      <c r="E1847" s="53">
        <v>9.756</v>
      </c>
      <c r="F1847" s="53">
        <v>0</v>
      </c>
      <c r="G1847" s="53">
        <v>9.756</v>
      </c>
    </row>
    <row r="1848" s="37" customFormat="1" customHeight="1" spans="1:7">
      <c r="A1848" s="52" t="s">
        <v>2007</v>
      </c>
      <c r="B1848" s="52" t="s">
        <v>2535</v>
      </c>
      <c r="C1848" s="30" t="s">
        <v>2107</v>
      </c>
      <c r="D1848" s="52" t="s">
        <v>2137</v>
      </c>
      <c r="E1848" s="53">
        <v>15.98016</v>
      </c>
      <c r="F1848" s="53">
        <v>0</v>
      </c>
      <c r="G1848" s="53">
        <v>15.98016</v>
      </c>
    </row>
    <row r="1849" s="37" customFormat="1" customHeight="1" spans="1:7">
      <c r="A1849" s="52" t="s">
        <v>2007</v>
      </c>
      <c r="B1849" s="52" t="s">
        <v>2535</v>
      </c>
      <c r="C1849" s="30" t="s">
        <v>2107</v>
      </c>
      <c r="D1849" s="52" t="s">
        <v>2138</v>
      </c>
      <c r="E1849" s="53">
        <v>6.75678</v>
      </c>
      <c r="F1849" s="53">
        <v>0</v>
      </c>
      <c r="G1849" s="53">
        <v>6.75678</v>
      </c>
    </row>
    <row r="1850" s="37" customFormat="1" customHeight="1" spans="1:7">
      <c r="A1850" s="52" t="s">
        <v>2007</v>
      </c>
      <c r="B1850" s="52" t="s">
        <v>2535</v>
      </c>
      <c r="C1850" s="30" t="s">
        <v>2107</v>
      </c>
      <c r="D1850" s="52" t="s">
        <v>2139</v>
      </c>
      <c r="E1850" s="53">
        <v>0.213372</v>
      </c>
      <c r="F1850" s="53">
        <v>0</v>
      </c>
      <c r="G1850" s="53">
        <v>0.213372</v>
      </c>
    </row>
    <row r="1851" s="37" customFormat="1" customHeight="1" spans="1:7">
      <c r="A1851" s="52" t="s">
        <v>2007</v>
      </c>
      <c r="B1851" s="52" t="s">
        <v>2535</v>
      </c>
      <c r="C1851" s="30" t="s">
        <v>2107</v>
      </c>
      <c r="D1851" s="52" t="s">
        <v>2140</v>
      </c>
      <c r="E1851" s="53">
        <v>0.35562</v>
      </c>
      <c r="F1851" s="53">
        <v>0</v>
      </c>
      <c r="G1851" s="53">
        <v>0.35562</v>
      </c>
    </row>
    <row r="1852" s="37" customFormat="1" customHeight="1" spans="1:7">
      <c r="A1852" s="52" t="s">
        <v>2007</v>
      </c>
      <c r="B1852" s="52" t="s">
        <v>2535</v>
      </c>
      <c r="C1852" s="30" t="s">
        <v>2107</v>
      </c>
      <c r="D1852" s="52" t="s">
        <v>2141</v>
      </c>
      <c r="E1852" s="53">
        <v>8.53488</v>
      </c>
      <c r="F1852" s="53">
        <v>0</v>
      </c>
      <c r="G1852" s="53">
        <v>8.53488</v>
      </c>
    </row>
    <row r="1853" s="37" customFormat="1" customHeight="1" spans="1:7">
      <c r="A1853" s="52" t="s">
        <v>2007</v>
      </c>
      <c r="B1853" s="52" t="s">
        <v>2535</v>
      </c>
      <c r="C1853" s="30" t="s">
        <v>2107</v>
      </c>
      <c r="D1853" s="52" t="s">
        <v>2298</v>
      </c>
      <c r="E1853" s="53">
        <v>0.8</v>
      </c>
      <c r="F1853" s="53">
        <v>0</v>
      </c>
      <c r="G1853" s="53">
        <v>0.8</v>
      </c>
    </row>
    <row r="1854" s="37" customFormat="1" customHeight="1" spans="1:7">
      <c r="A1854" s="52" t="s">
        <v>2007</v>
      </c>
      <c r="B1854" s="52" t="s">
        <v>2535</v>
      </c>
      <c r="C1854" s="30" t="s">
        <v>2107</v>
      </c>
      <c r="D1854" s="52" t="s">
        <v>2142</v>
      </c>
      <c r="E1854" s="53">
        <v>7.99008</v>
      </c>
      <c r="F1854" s="53">
        <v>0</v>
      </c>
      <c r="G1854" s="53">
        <v>7.99008</v>
      </c>
    </row>
    <row r="1855" s="37" customFormat="1" customHeight="1" spans="1:7">
      <c r="A1855" s="52" t="s">
        <v>2007</v>
      </c>
      <c r="B1855" s="52" t="s">
        <v>2535</v>
      </c>
      <c r="C1855" s="30" t="s">
        <v>2107</v>
      </c>
      <c r="D1855" s="52" t="s">
        <v>2299</v>
      </c>
      <c r="E1855" s="53">
        <v>9.2</v>
      </c>
      <c r="F1855" s="53">
        <v>0</v>
      </c>
      <c r="G1855" s="53">
        <v>9.2</v>
      </c>
    </row>
    <row r="1856" s="37" customFormat="1" customHeight="1" spans="1:7">
      <c r="A1856" s="52" t="s">
        <v>2007</v>
      </c>
      <c r="B1856" s="52" t="s">
        <v>2535</v>
      </c>
      <c r="C1856" s="30" t="s">
        <v>2107</v>
      </c>
      <c r="D1856" s="52" t="s">
        <v>2143</v>
      </c>
      <c r="E1856" s="53">
        <v>10.4696</v>
      </c>
      <c r="F1856" s="53">
        <v>0</v>
      </c>
      <c r="G1856" s="53">
        <v>10.4696</v>
      </c>
    </row>
    <row r="1857" s="37" customFormat="1" customHeight="1" spans="1:7">
      <c r="A1857" s="52" t="s">
        <v>2007</v>
      </c>
      <c r="B1857" s="52" t="s">
        <v>2535</v>
      </c>
      <c r="C1857" s="30" t="s">
        <v>2107</v>
      </c>
      <c r="D1857" s="52" t="s">
        <v>2144</v>
      </c>
      <c r="E1857" s="53">
        <v>0.96</v>
      </c>
      <c r="F1857" s="53">
        <v>0</v>
      </c>
      <c r="G1857" s="53">
        <v>0.96</v>
      </c>
    </row>
    <row r="1858" s="37" customFormat="1" customHeight="1" spans="1:7">
      <c r="A1858" s="52" t="s">
        <v>2007</v>
      </c>
      <c r="B1858" s="52" t="s">
        <v>2535</v>
      </c>
      <c r="C1858" s="30" t="s">
        <v>2107</v>
      </c>
      <c r="D1858" s="52" t="s">
        <v>2145</v>
      </c>
      <c r="E1858" s="53">
        <v>0.61296</v>
      </c>
      <c r="F1858" s="53">
        <v>0</v>
      </c>
      <c r="G1858" s="53">
        <v>0.61296</v>
      </c>
    </row>
    <row r="1859" s="37" customFormat="1" customHeight="1" spans="1:7">
      <c r="A1859" s="52" t="s">
        <v>2007</v>
      </c>
      <c r="B1859" s="49" t="s">
        <v>2536</v>
      </c>
      <c r="C1859" s="50"/>
      <c r="D1859" s="49"/>
      <c r="E1859" s="51">
        <v>178.016485</v>
      </c>
      <c r="F1859" s="51">
        <v>0</v>
      </c>
      <c r="G1859" s="51">
        <v>178.016485</v>
      </c>
    </row>
    <row r="1860" s="37" customFormat="1" customHeight="1" spans="1:7">
      <c r="A1860" s="52" t="s">
        <v>2007</v>
      </c>
      <c r="B1860" s="52" t="s">
        <v>2537</v>
      </c>
      <c r="C1860" s="50" t="s">
        <v>2091</v>
      </c>
      <c r="D1860" s="49"/>
      <c r="E1860" s="51">
        <v>27.429058</v>
      </c>
      <c r="F1860" s="51">
        <v>0</v>
      </c>
      <c r="G1860" s="51">
        <v>27.429058</v>
      </c>
    </row>
    <row r="1861" s="37" customFormat="1" customHeight="1" spans="1:7">
      <c r="A1861" s="52" t="s">
        <v>2007</v>
      </c>
      <c r="B1861" s="52" t="s">
        <v>2537</v>
      </c>
      <c r="C1861" s="30" t="s">
        <v>2092</v>
      </c>
      <c r="D1861" s="52" t="s">
        <v>2126</v>
      </c>
      <c r="E1861" s="53">
        <v>12.5</v>
      </c>
      <c r="F1861" s="53">
        <v>0</v>
      </c>
      <c r="G1861" s="53">
        <v>12.5</v>
      </c>
    </row>
    <row r="1862" s="37" customFormat="1" customHeight="1" spans="1:7">
      <c r="A1862" s="52" t="s">
        <v>2007</v>
      </c>
      <c r="B1862" s="52" t="s">
        <v>2537</v>
      </c>
      <c r="C1862" s="30" t="s">
        <v>2092</v>
      </c>
      <c r="D1862" s="52" t="s">
        <v>2127</v>
      </c>
      <c r="E1862" s="53">
        <v>0.771005</v>
      </c>
      <c r="F1862" s="53">
        <v>0</v>
      </c>
      <c r="G1862" s="53">
        <v>0.771005</v>
      </c>
    </row>
    <row r="1863" s="37" customFormat="1" customHeight="1" spans="1:7">
      <c r="A1863" s="52" t="s">
        <v>2007</v>
      </c>
      <c r="B1863" s="52" t="s">
        <v>2537</v>
      </c>
      <c r="C1863" s="30" t="s">
        <v>2092</v>
      </c>
      <c r="D1863" s="52" t="s">
        <v>2128</v>
      </c>
      <c r="E1863" s="53">
        <v>0.514003</v>
      </c>
      <c r="F1863" s="53">
        <v>0</v>
      </c>
      <c r="G1863" s="53">
        <v>0.514003</v>
      </c>
    </row>
    <row r="1864" s="37" customFormat="1" customHeight="1" spans="1:7">
      <c r="A1864" s="52" t="s">
        <v>2007</v>
      </c>
      <c r="B1864" s="52" t="s">
        <v>2537</v>
      </c>
      <c r="C1864" s="30" t="s">
        <v>2092</v>
      </c>
      <c r="D1864" s="52" t="s">
        <v>2129</v>
      </c>
      <c r="E1864" s="53">
        <v>1.217952</v>
      </c>
      <c r="F1864" s="53">
        <v>0</v>
      </c>
      <c r="G1864" s="53">
        <v>1.217952</v>
      </c>
    </row>
    <row r="1865" s="37" customFormat="1" customHeight="1" spans="1:7">
      <c r="A1865" s="52" t="s">
        <v>2007</v>
      </c>
      <c r="B1865" s="52" t="s">
        <v>2537</v>
      </c>
      <c r="C1865" s="30" t="s">
        <v>2092</v>
      </c>
      <c r="D1865" s="52" t="s">
        <v>2297</v>
      </c>
      <c r="E1865" s="53">
        <v>1.462342</v>
      </c>
      <c r="F1865" s="53">
        <v>0</v>
      </c>
      <c r="G1865" s="53">
        <v>1.462342</v>
      </c>
    </row>
    <row r="1866" s="37" customFormat="1" customHeight="1" spans="1:7">
      <c r="A1866" s="52" t="s">
        <v>2007</v>
      </c>
      <c r="B1866" s="52" t="s">
        <v>2537</v>
      </c>
      <c r="C1866" s="30" t="s">
        <v>2092</v>
      </c>
      <c r="D1866" s="52" t="s">
        <v>2130</v>
      </c>
      <c r="E1866" s="53">
        <v>0.963756</v>
      </c>
      <c r="F1866" s="53">
        <v>0</v>
      </c>
      <c r="G1866" s="53">
        <v>0.963756</v>
      </c>
    </row>
    <row r="1867" s="37" customFormat="1" customHeight="1" spans="1:7">
      <c r="A1867" s="52" t="s">
        <v>2007</v>
      </c>
      <c r="B1867" s="52" t="s">
        <v>2537</v>
      </c>
      <c r="C1867" s="30" t="s">
        <v>2092</v>
      </c>
      <c r="D1867" s="52" t="s">
        <v>2102</v>
      </c>
      <c r="E1867" s="53">
        <v>3.5</v>
      </c>
      <c r="F1867" s="53">
        <v>0</v>
      </c>
      <c r="G1867" s="53">
        <v>3.5</v>
      </c>
    </row>
    <row r="1868" s="37" customFormat="1" customHeight="1" spans="1:7">
      <c r="A1868" s="52" t="s">
        <v>2007</v>
      </c>
      <c r="B1868" s="52" t="s">
        <v>2537</v>
      </c>
      <c r="C1868" s="30" t="s">
        <v>2092</v>
      </c>
      <c r="D1868" s="52" t="s">
        <v>2103</v>
      </c>
      <c r="E1868" s="53">
        <v>5.75</v>
      </c>
      <c r="F1868" s="53">
        <v>0</v>
      </c>
      <c r="G1868" s="53">
        <v>5.75</v>
      </c>
    </row>
    <row r="1869" s="37" customFormat="1" customHeight="1" spans="1:7">
      <c r="A1869" s="52" t="s">
        <v>2007</v>
      </c>
      <c r="B1869" s="52" t="s">
        <v>2537</v>
      </c>
      <c r="C1869" s="30" t="s">
        <v>2092</v>
      </c>
      <c r="D1869" s="52" t="s">
        <v>2105</v>
      </c>
      <c r="E1869" s="53">
        <v>0.75</v>
      </c>
      <c r="F1869" s="53">
        <v>0</v>
      </c>
      <c r="G1869" s="53">
        <v>0.75</v>
      </c>
    </row>
    <row r="1870" s="37" customFormat="1" customHeight="1" spans="1:7">
      <c r="A1870" s="52" t="s">
        <v>2007</v>
      </c>
      <c r="B1870" s="52" t="s">
        <v>2537</v>
      </c>
      <c r="C1870" s="50" t="s">
        <v>2106</v>
      </c>
      <c r="D1870" s="49"/>
      <c r="E1870" s="51">
        <v>150.587427</v>
      </c>
      <c r="F1870" s="51">
        <v>0</v>
      </c>
      <c r="G1870" s="51">
        <v>150.587427</v>
      </c>
    </row>
    <row r="1871" s="37" customFormat="1" customHeight="1" spans="1:7">
      <c r="A1871" s="52" t="s">
        <v>2007</v>
      </c>
      <c r="B1871" s="52" t="s">
        <v>2537</v>
      </c>
      <c r="C1871" s="30" t="s">
        <v>2107</v>
      </c>
      <c r="D1871" s="52" t="s">
        <v>2131</v>
      </c>
      <c r="E1871" s="53">
        <v>40.5984</v>
      </c>
      <c r="F1871" s="53">
        <v>0</v>
      </c>
      <c r="G1871" s="53">
        <v>40.5984</v>
      </c>
    </row>
    <row r="1872" s="37" customFormat="1" customHeight="1" spans="1:7">
      <c r="A1872" s="52" t="s">
        <v>2007</v>
      </c>
      <c r="B1872" s="52" t="s">
        <v>2537</v>
      </c>
      <c r="C1872" s="30" t="s">
        <v>2107</v>
      </c>
      <c r="D1872" s="52" t="s">
        <v>2132</v>
      </c>
      <c r="E1872" s="53">
        <v>0.828</v>
      </c>
      <c r="F1872" s="53">
        <v>0</v>
      </c>
      <c r="G1872" s="53">
        <v>0.828</v>
      </c>
    </row>
    <row r="1873" s="37" customFormat="1" customHeight="1" spans="1:7">
      <c r="A1873" s="52" t="s">
        <v>2007</v>
      </c>
      <c r="B1873" s="52" t="s">
        <v>2537</v>
      </c>
      <c r="C1873" s="30" t="s">
        <v>2107</v>
      </c>
      <c r="D1873" s="52" t="s">
        <v>2134</v>
      </c>
      <c r="E1873" s="53">
        <v>13.728</v>
      </c>
      <c r="F1873" s="53">
        <v>0</v>
      </c>
      <c r="G1873" s="53">
        <v>13.728</v>
      </c>
    </row>
    <row r="1874" s="37" customFormat="1" customHeight="1" spans="1:7">
      <c r="A1874" s="52" t="s">
        <v>2007</v>
      </c>
      <c r="B1874" s="52" t="s">
        <v>2537</v>
      </c>
      <c r="C1874" s="30" t="s">
        <v>2107</v>
      </c>
      <c r="D1874" s="52" t="s">
        <v>2135</v>
      </c>
      <c r="E1874" s="53">
        <v>26.7312</v>
      </c>
      <c r="F1874" s="53">
        <v>0</v>
      </c>
      <c r="G1874" s="53">
        <v>26.7312</v>
      </c>
    </row>
    <row r="1875" s="37" customFormat="1" customHeight="1" spans="1:7">
      <c r="A1875" s="52" t="s">
        <v>2007</v>
      </c>
      <c r="B1875" s="52" t="s">
        <v>2537</v>
      </c>
      <c r="C1875" s="30" t="s">
        <v>2107</v>
      </c>
      <c r="D1875" s="52" t="s">
        <v>2136</v>
      </c>
      <c r="E1875" s="53">
        <v>9.096</v>
      </c>
      <c r="F1875" s="53">
        <v>0</v>
      </c>
      <c r="G1875" s="53">
        <v>9.096</v>
      </c>
    </row>
    <row r="1876" s="37" customFormat="1" customHeight="1" spans="1:7">
      <c r="A1876" s="52" t="s">
        <v>2007</v>
      </c>
      <c r="B1876" s="52" t="s">
        <v>2537</v>
      </c>
      <c r="C1876" s="30" t="s">
        <v>2107</v>
      </c>
      <c r="D1876" s="52" t="s">
        <v>2137</v>
      </c>
      <c r="E1876" s="53">
        <v>14.557056</v>
      </c>
      <c r="F1876" s="53">
        <v>0</v>
      </c>
      <c r="G1876" s="53">
        <v>14.557056</v>
      </c>
    </row>
    <row r="1877" s="37" customFormat="1" customHeight="1" spans="1:7">
      <c r="A1877" s="52" t="s">
        <v>2007</v>
      </c>
      <c r="B1877" s="52" t="s">
        <v>2537</v>
      </c>
      <c r="C1877" s="30" t="s">
        <v>2107</v>
      </c>
      <c r="D1877" s="52" t="s">
        <v>2138</v>
      </c>
      <c r="E1877" s="53">
        <v>6.103788</v>
      </c>
      <c r="F1877" s="53">
        <v>0</v>
      </c>
      <c r="G1877" s="53">
        <v>6.103788</v>
      </c>
    </row>
    <row r="1878" s="37" customFormat="1" customHeight="1" spans="1:7">
      <c r="A1878" s="52" t="s">
        <v>2007</v>
      </c>
      <c r="B1878" s="52" t="s">
        <v>2537</v>
      </c>
      <c r="C1878" s="30" t="s">
        <v>2107</v>
      </c>
      <c r="D1878" s="52" t="s">
        <v>2139</v>
      </c>
      <c r="E1878" s="53">
        <v>0.192751</v>
      </c>
      <c r="F1878" s="53">
        <v>0</v>
      </c>
      <c r="G1878" s="53">
        <v>0.192751</v>
      </c>
    </row>
    <row r="1879" s="37" customFormat="1" customHeight="1" spans="1:7">
      <c r="A1879" s="52" t="s">
        <v>2007</v>
      </c>
      <c r="B1879" s="52" t="s">
        <v>2537</v>
      </c>
      <c r="C1879" s="30" t="s">
        <v>2107</v>
      </c>
      <c r="D1879" s="52" t="s">
        <v>2140</v>
      </c>
      <c r="E1879" s="53">
        <v>0.321252</v>
      </c>
      <c r="F1879" s="53">
        <v>0</v>
      </c>
      <c r="G1879" s="53">
        <v>0.321252</v>
      </c>
    </row>
    <row r="1880" s="37" customFormat="1" customHeight="1" spans="1:7">
      <c r="A1880" s="52" t="s">
        <v>2007</v>
      </c>
      <c r="B1880" s="52" t="s">
        <v>2537</v>
      </c>
      <c r="C1880" s="30" t="s">
        <v>2107</v>
      </c>
      <c r="D1880" s="52" t="s">
        <v>2141</v>
      </c>
      <c r="E1880" s="53">
        <v>7.710048</v>
      </c>
      <c r="F1880" s="53">
        <v>0</v>
      </c>
      <c r="G1880" s="53">
        <v>7.710048</v>
      </c>
    </row>
    <row r="1881" s="37" customFormat="1" customHeight="1" spans="1:7">
      <c r="A1881" s="52" t="s">
        <v>2007</v>
      </c>
      <c r="B1881" s="52" t="s">
        <v>2537</v>
      </c>
      <c r="C1881" s="30" t="s">
        <v>2107</v>
      </c>
      <c r="D1881" s="52" t="s">
        <v>2298</v>
      </c>
      <c r="E1881" s="53">
        <v>1</v>
      </c>
      <c r="F1881" s="53">
        <v>0</v>
      </c>
      <c r="G1881" s="53">
        <v>1</v>
      </c>
    </row>
    <row r="1882" s="37" customFormat="1" customHeight="1" spans="1:7">
      <c r="A1882" s="52" t="s">
        <v>2007</v>
      </c>
      <c r="B1882" s="52" t="s">
        <v>2537</v>
      </c>
      <c r="C1882" s="30" t="s">
        <v>2107</v>
      </c>
      <c r="D1882" s="52" t="s">
        <v>2142</v>
      </c>
      <c r="E1882" s="53">
        <v>7.278528</v>
      </c>
      <c r="F1882" s="53">
        <v>0</v>
      </c>
      <c r="G1882" s="53">
        <v>7.278528</v>
      </c>
    </row>
    <row r="1883" s="37" customFormat="1" customHeight="1" spans="1:7">
      <c r="A1883" s="52" t="s">
        <v>2007</v>
      </c>
      <c r="B1883" s="52" t="s">
        <v>2537</v>
      </c>
      <c r="C1883" s="30" t="s">
        <v>2107</v>
      </c>
      <c r="D1883" s="52" t="s">
        <v>2299</v>
      </c>
      <c r="E1883" s="53">
        <v>11.5</v>
      </c>
      <c r="F1883" s="53">
        <v>0</v>
      </c>
      <c r="G1883" s="53">
        <v>11.5</v>
      </c>
    </row>
    <row r="1884" s="37" customFormat="1" customHeight="1" spans="1:7">
      <c r="A1884" s="52" t="s">
        <v>2007</v>
      </c>
      <c r="B1884" s="52" t="s">
        <v>2537</v>
      </c>
      <c r="C1884" s="30" t="s">
        <v>2107</v>
      </c>
      <c r="D1884" s="52" t="s">
        <v>2143</v>
      </c>
      <c r="E1884" s="53">
        <v>9.5914</v>
      </c>
      <c r="F1884" s="53">
        <v>0</v>
      </c>
      <c r="G1884" s="53">
        <v>9.5914</v>
      </c>
    </row>
    <row r="1885" s="37" customFormat="1" customHeight="1" spans="1:7">
      <c r="A1885" s="52" t="s">
        <v>2007</v>
      </c>
      <c r="B1885" s="52" t="s">
        <v>2537</v>
      </c>
      <c r="C1885" s="30" t="s">
        <v>2107</v>
      </c>
      <c r="D1885" s="52" t="s">
        <v>2144</v>
      </c>
      <c r="E1885" s="53">
        <v>0.8</v>
      </c>
      <c r="F1885" s="53">
        <v>0</v>
      </c>
      <c r="G1885" s="53">
        <v>0.8</v>
      </c>
    </row>
    <row r="1886" s="37" customFormat="1" customHeight="1" spans="1:7">
      <c r="A1886" s="52" t="s">
        <v>2007</v>
      </c>
      <c r="B1886" s="52" t="s">
        <v>2537</v>
      </c>
      <c r="C1886" s="30" t="s">
        <v>2107</v>
      </c>
      <c r="D1886" s="52" t="s">
        <v>2145</v>
      </c>
      <c r="E1886" s="53">
        <v>0.551004</v>
      </c>
      <c r="F1886" s="53">
        <v>0</v>
      </c>
      <c r="G1886" s="53">
        <v>0.551004</v>
      </c>
    </row>
    <row r="1887" s="37" customFormat="1" customHeight="1" spans="1:7">
      <c r="A1887" s="52" t="s">
        <v>2007</v>
      </c>
      <c r="B1887" s="49" t="s">
        <v>2538</v>
      </c>
      <c r="C1887" s="50"/>
      <c r="D1887" s="49"/>
      <c r="E1887" s="51">
        <v>358.592669</v>
      </c>
      <c r="F1887" s="51">
        <v>0</v>
      </c>
      <c r="G1887" s="51">
        <v>358.592669</v>
      </c>
    </row>
    <row r="1888" s="37" customFormat="1" customHeight="1" spans="1:7">
      <c r="A1888" s="52" t="s">
        <v>2007</v>
      </c>
      <c r="B1888" s="52" t="s">
        <v>2539</v>
      </c>
      <c r="C1888" s="50" t="s">
        <v>2091</v>
      </c>
      <c r="D1888" s="49"/>
      <c r="E1888" s="51">
        <v>41.290627</v>
      </c>
      <c r="F1888" s="51">
        <v>0</v>
      </c>
      <c r="G1888" s="51">
        <v>41.290627</v>
      </c>
    </row>
    <row r="1889" s="37" customFormat="1" customHeight="1" spans="1:7">
      <c r="A1889" s="52" t="s">
        <v>2007</v>
      </c>
      <c r="B1889" s="52" t="s">
        <v>2539</v>
      </c>
      <c r="C1889" s="30" t="s">
        <v>2092</v>
      </c>
      <c r="D1889" s="52" t="s">
        <v>2126</v>
      </c>
      <c r="E1889" s="53">
        <v>30</v>
      </c>
      <c r="F1889" s="53">
        <v>0</v>
      </c>
      <c r="G1889" s="53">
        <v>30</v>
      </c>
    </row>
    <row r="1890" s="37" customFormat="1" customHeight="1" spans="1:7">
      <c r="A1890" s="52" t="s">
        <v>2007</v>
      </c>
      <c r="B1890" s="52" t="s">
        <v>2539</v>
      </c>
      <c r="C1890" s="30" t="s">
        <v>2092</v>
      </c>
      <c r="D1890" s="52" t="s">
        <v>2127</v>
      </c>
      <c r="E1890" s="53">
        <v>1.559146</v>
      </c>
      <c r="F1890" s="53">
        <v>0</v>
      </c>
      <c r="G1890" s="53">
        <v>1.559146</v>
      </c>
    </row>
    <row r="1891" s="37" customFormat="1" customHeight="1" spans="1:7">
      <c r="A1891" s="52" t="s">
        <v>2007</v>
      </c>
      <c r="B1891" s="52" t="s">
        <v>2539</v>
      </c>
      <c r="C1891" s="30" t="s">
        <v>2092</v>
      </c>
      <c r="D1891" s="52" t="s">
        <v>2128</v>
      </c>
      <c r="E1891" s="53">
        <v>1.03943</v>
      </c>
      <c r="F1891" s="53">
        <v>0</v>
      </c>
      <c r="G1891" s="53">
        <v>1.03943</v>
      </c>
    </row>
    <row r="1892" s="37" customFormat="1" customHeight="1" spans="1:7">
      <c r="A1892" s="52" t="s">
        <v>2007</v>
      </c>
      <c r="B1892" s="52" t="s">
        <v>2539</v>
      </c>
      <c r="C1892" s="30" t="s">
        <v>2092</v>
      </c>
      <c r="D1892" s="52" t="s">
        <v>2129</v>
      </c>
      <c r="E1892" s="53">
        <v>2.412216</v>
      </c>
      <c r="F1892" s="53">
        <v>0</v>
      </c>
      <c r="G1892" s="53">
        <v>2.412216</v>
      </c>
    </row>
    <row r="1893" s="37" customFormat="1" customHeight="1" spans="1:7">
      <c r="A1893" s="52" t="s">
        <v>2007</v>
      </c>
      <c r="B1893" s="52" t="s">
        <v>2539</v>
      </c>
      <c r="C1893" s="30" t="s">
        <v>2092</v>
      </c>
      <c r="D1893" s="52" t="s">
        <v>2297</v>
      </c>
      <c r="E1893" s="53">
        <v>2.530903</v>
      </c>
      <c r="F1893" s="53">
        <v>0</v>
      </c>
      <c r="G1893" s="53">
        <v>2.530903</v>
      </c>
    </row>
    <row r="1894" s="37" customFormat="1" customHeight="1" spans="1:7">
      <c r="A1894" s="52" t="s">
        <v>2007</v>
      </c>
      <c r="B1894" s="52" t="s">
        <v>2539</v>
      </c>
      <c r="C1894" s="30" t="s">
        <v>2092</v>
      </c>
      <c r="D1894" s="52" t="s">
        <v>2130</v>
      </c>
      <c r="E1894" s="53">
        <v>1.948932</v>
      </c>
      <c r="F1894" s="53">
        <v>0</v>
      </c>
      <c r="G1894" s="53">
        <v>1.948932</v>
      </c>
    </row>
    <row r="1895" s="37" customFormat="1" customHeight="1" spans="1:7">
      <c r="A1895" s="52" t="s">
        <v>2007</v>
      </c>
      <c r="B1895" s="52" t="s">
        <v>2539</v>
      </c>
      <c r="C1895" s="30" t="s">
        <v>2092</v>
      </c>
      <c r="D1895" s="52" t="s">
        <v>2105</v>
      </c>
      <c r="E1895" s="53">
        <v>1.8</v>
      </c>
      <c r="F1895" s="53">
        <v>0</v>
      </c>
      <c r="G1895" s="53">
        <v>1.8</v>
      </c>
    </row>
    <row r="1896" s="37" customFormat="1" customHeight="1" spans="1:7">
      <c r="A1896" s="52" t="s">
        <v>2007</v>
      </c>
      <c r="B1896" s="52" t="s">
        <v>2539</v>
      </c>
      <c r="C1896" s="50" t="s">
        <v>2106</v>
      </c>
      <c r="D1896" s="49"/>
      <c r="E1896" s="51">
        <v>317.302042</v>
      </c>
      <c r="F1896" s="51">
        <v>0</v>
      </c>
      <c r="G1896" s="51">
        <v>317.302042</v>
      </c>
    </row>
    <row r="1897" s="37" customFormat="1" customHeight="1" spans="1:7">
      <c r="A1897" s="52" t="s">
        <v>2007</v>
      </c>
      <c r="B1897" s="52" t="s">
        <v>2539</v>
      </c>
      <c r="C1897" s="30" t="s">
        <v>2107</v>
      </c>
      <c r="D1897" s="52" t="s">
        <v>2131</v>
      </c>
      <c r="E1897" s="53">
        <v>80.4072</v>
      </c>
      <c r="F1897" s="53">
        <v>0</v>
      </c>
      <c r="G1897" s="53">
        <v>80.4072</v>
      </c>
    </row>
    <row r="1898" s="37" customFormat="1" customHeight="1" spans="1:7">
      <c r="A1898" s="52" t="s">
        <v>2007</v>
      </c>
      <c r="B1898" s="52" t="s">
        <v>2539</v>
      </c>
      <c r="C1898" s="30" t="s">
        <v>2107</v>
      </c>
      <c r="D1898" s="52" t="s">
        <v>2132</v>
      </c>
      <c r="E1898" s="53">
        <v>1.9656</v>
      </c>
      <c r="F1898" s="53">
        <v>0</v>
      </c>
      <c r="G1898" s="53">
        <v>1.9656</v>
      </c>
    </row>
    <row r="1899" s="37" customFormat="1" customHeight="1" spans="1:7">
      <c r="A1899" s="52" t="s">
        <v>2007</v>
      </c>
      <c r="B1899" s="52" t="s">
        <v>2539</v>
      </c>
      <c r="C1899" s="30" t="s">
        <v>2107</v>
      </c>
      <c r="D1899" s="52" t="s">
        <v>2134</v>
      </c>
      <c r="E1899" s="53">
        <v>28.608</v>
      </c>
      <c r="F1899" s="53">
        <v>0</v>
      </c>
      <c r="G1899" s="53">
        <v>28.608</v>
      </c>
    </row>
    <row r="1900" s="37" customFormat="1" customHeight="1" spans="1:7">
      <c r="A1900" s="52" t="s">
        <v>2007</v>
      </c>
      <c r="B1900" s="52" t="s">
        <v>2539</v>
      </c>
      <c r="C1900" s="30" t="s">
        <v>2107</v>
      </c>
      <c r="D1900" s="52" t="s">
        <v>2135</v>
      </c>
      <c r="E1900" s="53">
        <v>55.602</v>
      </c>
      <c r="F1900" s="53">
        <v>0</v>
      </c>
      <c r="G1900" s="53">
        <v>55.602</v>
      </c>
    </row>
    <row r="1901" s="37" customFormat="1" customHeight="1" spans="1:7">
      <c r="A1901" s="52" t="s">
        <v>2007</v>
      </c>
      <c r="B1901" s="52" t="s">
        <v>2539</v>
      </c>
      <c r="C1901" s="30" t="s">
        <v>2107</v>
      </c>
      <c r="D1901" s="52" t="s">
        <v>2136</v>
      </c>
      <c r="E1901" s="53">
        <v>18.948</v>
      </c>
      <c r="F1901" s="53">
        <v>0</v>
      </c>
      <c r="G1901" s="53">
        <v>18.948</v>
      </c>
    </row>
    <row r="1902" s="37" customFormat="1" customHeight="1" spans="1:7">
      <c r="A1902" s="52" t="s">
        <v>2007</v>
      </c>
      <c r="B1902" s="52" t="s">
        <v>2539</v>
      </c>
      <c r="C1902" s="30" t="s">
        <v>2107</v>
      </c>
      <c r="D1902" s="52" t="s">
        <v>2137</v>
      </c>
      <c r="E1902" s="53">
        <v>29.684928</v>
      </c>
      <c r="F1902" s="53">
        <v>0</v>
      </c>
      <c r="G1902" s="53">
        <v>29.684928</v>
      </c>
    </row>
    <row r="1903" s="37" customFormat="1" customHeight="1" spans="1:7">
      <c r="A1903" s="52" t="s">
        <v>2007</v>
      </c>
      <c r="B1903" s="52" t="s">
        <v>2539</v>
      </c>
      <c r="C1903" s="30" t="s">
        <v>2107</v>
      </c>
      <c r="D1903" s="52" t="s">
        <v>2138</v>
      </c>
      <c r="E1903" s="53">
        <v>12.343236</v>
      </c>
      <c r="F1903" s="53">
        <v>0</v>
      </c>
      <c r="G1903" s="53">
        <v>12.343236</v>
      </c>
    </row>
    <row r="1904" s="37" customFormat="1" customHeight="1" spans="1:7">
      <c r="A1904" s="52" t="s">
        <v>2007</v>
      </c>
      <c r="B1904" s="52" t="s">
        <v>2539</v>
      </c>
      <c r="C1904" s="30" t="s">
        <v>2107</v>
      </c>
      <c r="D1904" s="52" t="s">
        <v>2139</v>
      </c>
      <c r="E1904" s="53">
        <v>0.389786</v>
      </c>
      <c r="F1904" s="53">
        <v>0</v>
      </c>
      <c r="G1904" s="53">
        <v>0.389786</v>
      </c>
    </row>
    <row r="1905" s="37" customFormat="1" customHeight="1" spans="1:7">
      <c r="A1905" s="52" t="s">
        <v>2007</v>
      </c>
      <c r="B1905" s="52" t="s">
        <v>2539</v>
      </c>
      <c r="C1905" s="30" t="s">
        <v>2107</v>
      </c>
      <c r="D1905" s="52" t="s">
        <v>2140</v>
      </c>
      <c r="E1905" s="53">
        <v>0.649644</v>
      </c>
      <c r="F1905" s="53">
        <v>0</v>
      </c>
      <c r="G1905" s="53">
        <v>0.649644</v>
      </c>
    </row>
    <row r="1906" s="37" customFormat="1" customHeight="1" spans="1:7">
      <c r="A1906" s="52" t="s">
        <v>2007</v>
      </c>
      <c r="B1906" s="52" t="s">
        <v>2539</v>
      </c>
      <c r="C1906" s="30" t="s">
        <v>2107</v>
      </c>
      <c r="D1906" s="52" t="s">
        <v>2141</v>
      </c>
      <c r="E1906" s="53">
        <v>15.591456</v>
      </c>
      <c r="F1906" s="53">
        <v>0</v>
      </c>
      <c r="G1906" s="53">
        <v>15.591456</v>
      </c>
    </row>
    <row r="1907" s="37" customFormat="1" customHeight="1" spans="1:7">
      <c r="A1907" s="52" t="s">
        <v>2007</v>
      </c>
      <c r="B1907" s="52" t="s">
        <v>2539</v>
      </c>
      <c r="C1907" s="30" t="s">
        <v>2107</v>
      </c>
      <c r="D1907" s="52" t="s">
        <v>2298</v>
      </c>
      <c r="E1907" s="53">
        <v>2.8</v>
      </c>
      <c r="F1907" s="53">
        <v>0</v>
      </c>
      <c r="G1907" s="53">
        <v>2.8</v>
      </c>
    </row>
    <row r="1908" s="37" customFormat="1" customHeight="1" spans="1:7">
      <c r="A1908" s="52" t="s">
        <v>2007</v>
      </c>
      <c r="B1908" s="52" t="s">
        <v>2539</v>
      </c>
      <c r="C1908" s="30" t="s">
        <v>2107</v>
      </c>
      <c r="D1908" s="52" t="s">
        <v>2142</v>
      </c>
      <c r="E1908" s="53">
        <v>14.842464</v>
      </c>
      <c r="F1908" s="53">
        <v>0</v>
      </c>
      <c r="G1908" s="53">
        <v>14.842464</v>
      </c>
    </row>
    <row r="1909" s="37" customFormat="1" customHeight="1" spans="1:7">
      <c r="A1909" s="52" t="s">
        <v>2007</v>
      </c>
      <c r="B1909" s="52" t="s">
        <v>2539</v>
      </c>
      <c r="C1909" s="30" t="s">
        <v>2107</v>
      </c>
      <c r="D1909" s="52" t="s">
        <v>2299</v>
      </c>
      <c r="E1909" s="53">
        <v>32.2</v>
      </c>
      <c r="F1909" s="53">
        <v>0</v>
      </c>
      <c r="G1909" s="53">
        <v>32.2</v>
      </c>
    </row>
    <row r="1910" s="37" customFormat="1" customHeight="1" spans="1:7">
      <c r="A1910" s="52" t="s">
        <v>2007</v>
      </c>
      <c r="B1910" s="52" t="s">
        <v>2539</v>
      </c>
      <c r="C1910" s="30" t="s">
        <v>2107</v>
      </c>
      <c r="D1910" s="52" t="s">
        <v>2143</v>
      </c>
      <c r="E1910" s="53">
        <v>20.241</v>
      </c>
      <c r="F1910" s="53">
        <v>0</v>
      </c>
      <c r="G1910" s="53">
        <v>20.241</v>
      </c>
    </row>
    <row r="1911" s="37" customFormat="1" customHeight="1" spans="1:7">
      <c r="A1911" s="52" t="s">
        <v>2007</v>
      </c>
      <c r="B1911" s="52" t="s">
        <v>2539</v>
      </c>
      <c r="C1911" s="30" t="s">
        <v>2107</v>
      </c>
      <c r="D1911" s="52" t="s">
        <v>2144</v>
      </c>
      <c r="E1911" s="53">
        <v>1.92</v>
      </c>
      <c r="F1911" s="53">
        <v>0</v>
      </c>
      <c r="G1911" s="53">
        <v>1.92</v>
      </c>
    </row>
    <row r="1912" s="37" customFormat="1" customHeight="1" spans="1:7">
      <c r="A1912" s="52" t="s">
        <v>2007</v>
      </c>
      <c r="B1912" s="52" t="s">
        <v>2539</v>
      </c>
      <c r="C1912" s="30" t="s">
        <v>2107</v>
      </c>
      <c r="D1912" s="52" t="s">
        <v>2145</v>
      </c>
      <c r="E1912" s="53">
        <v>1.108728</v>
      </c>
      <c r="F1912" s="53">
        <v>0</v>
      </c>
      <c r="G1912" s="53">
        <v>1.108728</v>
      </c>
    </row>
    <row r="1913" s="37" customFormat="1" customHeight="1" spans="1:7">
      <c r="A1913" s="52" t="s">
        <v>2007</v>
      </c>
      <c r="B1913" s="49" t="s">
        <v>2540</v>
      </c>
      <c r="C1913" s="50"/>
      <c r="D1913" s="49"/>
      <c r="E1913" s="51">
        <v>126.89585</v>
      </c>
      <c r="F1913" s="51">
        <v>0</v>
      </c>
      <c r="G1913" s="51">
        <v>126.89585</v>
      </c>
    </row>
    <row r="1914" s="37" customFormat="1" customHeight="1" spans="1:7">
      <c r="A1914" s="52" t="s">
        <v>2007</v>
      </c>
      <c r="B1914" s="52" t="s">
        <v>2541</v>
      </c>
      <c r="C1914" s="50" t="s">
        <v>2091</v>
      </c>
      <c r="D1914" s="49"/>
      <c r="E1914" s="51">
        <v>17.054137</v>
      </c>
      <c r="F1914" s="51">
        <v>0</v>
      </c>
      <c r="G1914" s="51">
        <v>17.054137</v>
      </c>
    </row>
    <row r="1915" s="37" customFormat="1" customHeight="1" spans="1:7">
      <c r="A1915" s="52" t="s">
        <v>2007</v>
      </c>
      <c r="B1915" s="52" t="s">
        <v>2541</v>
      </c>
      <c r="C1915" s="30" t="s">
        <v>2092</v>
      </c>
      <c r="D1915" s="52" t="s">
        <v>2126</v>
      </c>
      <c r="E1915" s="53">
        <v>10</v>
      </c>
      <c r="F1915" s="53">
        <v>0</v>
      </c>
      <c r="G1915" s="53">
        <v>10</v>
      </c>
    </row>
    <row r="1916" s="37" customFormat="1" customHeight="1" spans="1:7">
      <c r="A1916" s="52" t="s">
        <v>2007</v>
      </c>
      <c r="B1916" s="52" t="s">
        <v>2541</v>
      </c>
      <c r="C1916" s="30" t="s">
        <v>2092</v>
      </c>
      <c r="D1916" s="52" t="s">
        <v>2127</v>
      </c>
      <c r="E1916" s="53">
        <v>0.557971</v>
      </c>
      <c r="F1916" s="53">
        <v>0</v>
      </c>
      <c r="G1916" s="53">
        <v>0.557971</v>
      </c>
    </row>
    <row r="1917" s="37" customFormat="1" customHeight="1" spans="1:7">
      <c r="A1917" s="52" t="s">
        <v>2007</v>
      </c>
      <c r="B1917" s="52" t="s">
        <v>2541</v>
      </c>
      <c r="C1917" s="30" t="s">
        <v>2092</v>
      </c>
      <c r="D1917" s="52" t="s">
        <v>2128</v>
      </c>
      <c r="E1917" s="53">
        <v>0.371981</v>
      </c>
      <c r="F1917" s="53">
        <v>0</v>
      </c>
      <c r="G1917" s="53">
        <v>0.371981</v>
      </c>
    </row>
    <row r="1918" s="37" customFormat="1" customHeight="1" spans="1:7">
      <c r="A1918" s="52" t="s">
        <v>2007</v>
      </c>
      <c r="B1918" s="52" t="s">
        <v>2541</v>
      </c>
      <c r="C1918" s="30" t="s">
        <v>2092</v>
      </c>
      <c r="D1918" s="52" t="s">
        <v>2129</v>
      </c>
      <c r="E1918" s="53">
        <v>0.889092</v>
      </c>
      <c r="F1918" s="53">
        <v>0</v>
      </c>
      <c r="G1918" s="53">
        <v>0.889092</v>
      </c>
    </row>
    <row r="1919" s="37" customFormat="1" customHeight="1" spans="1:7">
      <c r="A1919" s="52" t="s">
        <v>2007</v>
      </c>
      <c r="B1919" s="52" t="s">
        <v>2541</v>
      </c>
      <c r="C1919" s="30" t="s">
        <v>2092</v>
      </c>
      <c r="D1919" s="52" t="s">
        <v>2297</v>
      </c>
      <c r="E1919" s="53">
        <v>0.437629</v>
      </c>
      <c r="F1919" s="53">
        <v>0</v>
      </c>
      <c r="G1919" s="53">
        <v>0.437629</v>
      </c>
    </row>
    <row r="1920" s="37" customFormat="1" customHeight="1" spans="1:7">
      <c r="A1920" s="52" t="s">
        <v>2007</v>
      </c>
      <c r="B1920" s="52" t="s">
        <v>2541</v>
      </c>
      <c r="C1920" s="30" t="s">
        <v>2092</v>
      </c>
      <c r="D1920" s="52" t="s">
        <v>2130</v>
      </c>
      <c r="E1920" s="53">
        <v>0.697464</v>
      </c>
      <c r="F1920" s="53">
        <v>0</v>
      </c>
      <c r="G1920" s="53">
        <v>0.697464</v>
      </c>
    </row>
    <row r="1921" s="37" customFormat="1" customHeight="1" spans="1:7">
      <c r="A1921" s="52" t="s">
        <v>2007</v>
      </c>
      <c r="B1921" s="52" t="s">
        <v>2541</v>
      </c>
      <c r="C1921" s="30" t="s">
        <v>2092</v>
      </c>
      <c r="D1921" s="52" t="s">
        <v>2102</v>
      </c>
      <c r="E1921" s="53">
        <v>3.5</v>
      </c>
      <c r="F1921" s="53">
        <v>0</v>
      </c>
      <c r="G1921" s="53">
        <v>3.5</v>
      </c>
    </row>
    <row r="1922" s="37" customFormat="1" customHeight="1" spans="1:7">
      <c r="A1922" s="52" t="s">
        <v>2007</v>
      </c>
      <c r="B1922" s="52" t="s">
        <v>2541</v>
      </c>
      <c r="C1922" s="30" t="s">
        <v>2092</v>
      </c>
      <c r="D1922" s="52" t="s">
        <v>2105</v>
      </c>
      <c r="E1922" s="53">
        <v>0.6</v>
      </c>
      <c r="F1922" s="53">
        <v>0</v>
      </c>
      <c r="G1922" s="53">
        <v>0.6</v>
      </c>
    </row>
    <row r="1923" s="37" customFormat="1" customHeight="1" spans="1:7">
      <c r="A1923" s="52" t="s">
        <v>2007</v>
      </c>
      <c r="B1923" s="52" t="s">
        <v>2541</v>
      </c>
      <c r="C1923" s="50" t="s">
        <v>2106</v>
      </c>
      <c r="D1923" s="49"/>
      <c r="E1923" s="51">
        <v>109.841713</v>
      </c>
      <c r="F1923" s="51">
        <v>0</v>
      </c>
      <c r="G1923" s="51">
        <v>109.841713</v>
      </c>
    </row>
    <row r="1924" s="37" customFormat="1" customHeight="1" spans="1:7">
      <c r="A1924" s="52" t="s">
        <v>2007</v>
      </c>
      <c r="B1924" s="52" t="s">
        <v>2541</v>
      </c>
      <c r="C1924" s="30" t="s">
        <v>2107</v>
      </c>
      <c r="D1924" s="52" t="s">
        <v>2131</v>
      </c>
      <c r="E1924" s="53">
        <v>29.6364</v>
      </c>
      <c r="F1924" s="53">
        <v>0</v>
      </c>
      <c r="G1924" s="53">
        <v>29.6364</v>
      </c>
    </row>
    <row r="1925" s="37" customFormat="1" customHeight="1" spans="1:7">
      <c r="A1925" s="52" t="s">
        <v>2007</v>
      </c>
      <c r="B1925" s="52" t="s">
        <v>2541</v>
      </c>
      <c r="C1925" s="30" t="s">
        <v>2107</v>
      </c>
      <c r="D1925" s="52" t="s">
        <v>2132</v>
      </c>
      <c r="E1925" s="53">
        <v>0.6672</v>
      </c>
      <c r="F1925" s="53">
        <v>0</v>
      </c>
      <c r="G1925" s="53">
        <v>0.6672</v>
      </c>
    </row>
    <row r="1926" s="37" customFormat="1" customHeight="1" spans="1:7">
      <c r="A1926" s="52" t="s">
        <v>2007</v>
      </c>
      <c r="B1926" s="52" t="s">
        <v>2541</v>
      </c>
      <c r="C1926" s="30" t="s">
        <v>2107</v>
      </c>
      <c r="D1926" s="52" t="s">
        <v>2134</v>
      </c>
      <c r="E1926" s="53">
        <v>9.744</v>
      </c>
      <c r="F1926" s="53">
        <v>0</v>
      </c>
      <c r="G1926" s="53">
        <v>9.744</v>
      </c>
    </row>
    <row r="1927" s="37" customFormat="1" customHeight="1" spans="1:7">
      <c r="A1927" s="52" t="s">
        <v>2007</v>
      </c>
      <c r="B1927" s="52" t="s">
        <v>2541</v>
      </c>
      <c r="C1927" s="30" t="s">
        <v>2107</v>
      </c>
      <c r="D1927" s="52" t="s">
        <v>2135</v>
      </c>
      <c r="E1927" s="53">
        <v>18.9072</v>
      </c>
      <c r="F1927" s="53">
        <v>0</v>
      </c>
      <c r="G1927" s="53">
        <v>18.9072</v>
      </c>
    </row>
    <row r="1928" s="37" customFormat="1" customHeight="1" spans="1:7">
      <c r="A1928" s="52" t="s">
        <v>2007</v>
      </c>
      <c r="B1928" s="52" t="s">
        <v>2541</v>
      </c>
      <c r="C1928" s="30" t="s">
        <v>2107</v>
      </c>
      <c r="D1928" s="52" t="s">
        <v>2136</v>
      </c>
      <c r="E1928" s="53">
        <v>6.45</v>
      </c>
      <c r="F1928" s="53">
        <v>0</v>
      </c>
      <c r="G1928" s="53">
        <v>6.45</v>
      </c>
    </row>
    <row r="1929" s="37" customFormat="1" customHeight="1" spans="1:7">
      <c r="A1929" s="52" t="s">
        <v>2007</v>
      </c>
      <c r="B1929" s="52" t="s">
        <v>2541</v>
      </c>
      <c r="C1929" s="30" t="s">
        <v>2107</v>
      </c>
      <c r="D1929" s="52" t="s">
        <v>2137</v>
      </c>
      <c r="E1929" s="53">
        <v>10.464768</v>
      </c>
      <c r="F1929" s="53">
        <v>0</v>
      </c>
      <c r="G1929" s="53">
        <v>10.464768</v>
      </c>
    </row>
    <row r="1930" s="37" customFormat="1" customHeight="1" spans="1:7">
      <c r="A1930" s="52" t="s">
        <v>2007</v>
      </c>
      <c r="B1930" s="52" t="s">
        <v>2541</v>
      </c>
      <c r="C1930" s="30" t="s">
        <v>2107</v>
      </c>
      <c r="D1930" s="52" t="s">
        <v>2138</v>
      </c>
      <c r="E1930" s="53">
        <v>4.417272</v>
      </c>
      <c r="F1930" s="53">
        <v>0</v>
      </c>
      <c r="G1930" s="53">
        <v>4.417272</v>
      </c>
    </row>
    <row r="1931" s="37" customFormat="1" customHeight="1" spans="1:7">
      <c r="A1931" s="52" t="s">
        <v>2007</v>
      </c>
      <c r="B1931" s="52" t="s">
        <v>2541</v>
      </c>
      <c r="C1931" s="30" t="s">
        <v>2107</v>
      </c>
      <c r="D1931" s="52" t="s">
        <v>2139</v>
      </c>
      <c r="E1931" s="53">
        <v>0.139493</v>
      </c>
      <c r="F1931" s="53">
        <v>0</v>
      </c>
      <c r="G1931" s="53">
        <v>0.139493</v>
      </c>
    </row>
    <row r="1932" s="37" customFormat="1" customHeight="1" spans="1:7">
      <c r="A1932" s="52" t="s">
        <v>2007</v>
      </c>
      <c r="B1932" s="52" t="s">
        <v>2541</v>
      </c>
      <c r="C1932" s="30" t="s">
        <v>2107</v>
      </c>
      <c r="D1932" s="52" t="s">
        <v>2140</v>
      </c>
      <c r="E1932" s="53">
        <v>0.232488</v>
      </c>
      <c r="F1932" s="53">
        <v>0</v>
      </c>
      <c r="G1932" s="53">
        <v>0.232488</v>
      </c>
    </row>
    <row r="1933" s="37" customFormat="1" customHeight="1" spans="1:7">
      <c r="A1933" s="52" t="s">
        <v>2007</v>
      </c>
      <c r="B1933" s="52" t="s">
        <v>2541</v>
      </c>
      <c r="C1933" s="30" t="s">
        <v>2107</v>
      </c>
      <c r="D1933" s="52" t="s">
        <v>2141</v>
      </c>
      <c r="E1933" s="53">
        <v>5.579712</v>
      </c>
      <c r="F1933" s="53">
        <v>0</v>
      </c>
      <c r="G1933" s="53">
        <v>5.579712</v>
      </c>
    </row>
    <row r="1934" s="37" customFormat="1" customHeight="1" spans="1:7">
      <c r="A1934" s="52" t="s">
        <v>2007</v>
      </c>
      <c r="B1934" s="52" t="s">
        <v>2541</v>
      </c>
      <c r="C1934" s="30" t="s">
        <v>2107</v>
      </c>
      <c r="D1934" s="52" t="s">
        <v>2298</v>
      </c>
      <c r="E1934" s="53">
        <v>0.8</v>
      </c>
      <c r="F1934" s="53">
        <v>0</v>
      </c>
      <c r="G1934" s="53">
        <v>0.8</v>
      </c>
    </row>
    <row r="1935" s="37" customFormat="1" customHeight="1" spans="1:7">
      <c r="A1935" s="52" t="s">
        <v>2007</v>
      </c>
      <c r="B1935" s="52" t="s">
        <v>2541</v>
      </c>
      <c r="C1935" s="30" t="s">
        <v>2107</v>
      </c>
      <c r="D1935" s="52" t="s">
        <v>2142</v>
      </c>
      <c r="E1935" s="53">
        <v>5.232384</v>
      </c>
      <c r="F1935" s="53">
        <v>0</v>
      </c>
      <c r="G1935" s="53">
        <v>5.232384</v>
      </c>
    </row>
    <row r="1936" s="37" customFormat="1" customHeight="1" spans="1:7">
      <c r="A1936" s="52" t="s">
        <v>2007</v>
      </c>
      <c r="B1936" s="52" t="s">
        <v>2541</v>
      </c>
      <c r="C1936" s="30" t="s">
        <v>2107</v>
      </c>
      <c r="D1936" s="52" t="s">
        <v>2299</v>
      </c>
      <c r="E1936" s="53">
        <v>9.66</v>
      </c>
      <c r="F1936" s="53">
        <v>0</v>
      </c>
      <c r="G1936" s="53">
        <v>9.66</v>
      </c>
    </row>
    <row r="1937" s="37" customFormat="1" customHeight="1" spans="1:7">
      <c r="A1937" s="52" t="s">
        <v>2007</v>
      </c>
      <c r="B1937" s="52" t="s">
        <v>2541</v>
      </c>
      <c r="C1937" s="30" t="s">
        <v>2107</v>
      </c>
      <c r="D1937" s="52" t="s">
        <v>2143</v>
      </c>
      <c r="E1937" s="53">
        <v>6.8708</v>
      </c>
      <c r="F1937" s="53">
        <v>0</v>
      </c>
      <c r="G1937" s="53">
        <v>6.8708</v>
      </c>
    </row>
    <row r="1938" s="37" customFormat="1" customHeight="1" spans="1:7">
      <c r="A1938" s="52" t="s">
        <v>2007</v>
      </c>
      <c r="B1938" s="52" t="s">
        <v>2541</v>
      </c>
      <c r="C1938" s="30" t="s">
        <v>2107</v>
      </c>
      <c r="D1938" s="52" t="s">
        <v>2144</v>
      </c>
      <c r="E1938" s="53">
        <v>0.64</v>
      </c>
      <c r="F1938" s="53">
        <v>0</v>
      </c>
      <c r="G1938" s="53">
        <v>0.64</v>
      </c>
    </row>
    <row r="1939" s="37" customFormat="1" customHeight="1" spans="1:7">
      <c r="A1939" s="52" t="s">
        <v>2007</v>
      </c>
      <c r="B1939" s="52" t="s">
        <v>2541</v>
      </c>
      <c r="C1939" s="30" t="s">
        <v>2107</v>
      </c>
      <c r="D1939" s="52" t="s">
        <v>2145</v>
      </c>
      <c r="E1939" s="53">
        <v>0.399996</v>
      </c>
      <c r="F1939" s="53">
        <v>0</v>
      </c>
      <c r="G1939" s="53">
        <v>0.399996</v>
      </c>
    </row>
    <row r="1940" s="37" customFormat="1" customHeight="1" spans="1:7">
      <c r="A1940" s="52" t="s">
        <v>2007</v>
      </c>
      <c r="B1940" s="49" t="s">
        <v>2542</v>
      </c>
      <c r="C1940" s="50"/>
      <c r="D1940" s="49"/>
      <c r="E1940" s="51">
        <v>187.841861</v>
      </c>
      <c r="F1940" s="51">
        <v>0</v>
      </c>
      <c r="G1940" s="51">
        <v>187.841861</v>
      </c>
    </row>
    <row r="1941" s="37" customFormat="1" customHeight="1" spans="1:7">
      <c r="A1941" s="52" t="s">
        <v>2007</v>
      </c>
      <c r="B1941" s="52" t="s">
        <v>2543</v>
      </c>
      <c r="C1941" s="50" t="s">
        <v>2091</v>
      </c>
      <c r="D1941" s="49"/>
      <c r="E1941" s="51">
        <v>25.996542</v>
      </c>
      <c r="F1941" s="51">
        <v>0</v>
      </c>
      <c r="G1941" s="51">
        <v>25.996542</v>
      </c>
    </row>
    <row r="1942" s="37" customFormat="1" customHeight="1" spans="1:7">
      <c r="A1942" s="52" t="s">
        <v>2007</v>
      </c>
      <c r="B1942" s="52" t="s">
        <v>2543</v>
      </c>
      <c r="C1942" s="30" t="s">
        <v>2092</v>
      </c>
      <c r="D1942" s="52" t="s">
        <v>2126</v>
      </c>
      <c r="E1942" s="53">
        <v>17.5</v>
      </c>
      <c r="F1942" s="53">
        <v>0</v>
      </c>
      <c r="G1942" s="53">
        <v>17.5</v>
      </c>
    </row>
    <row r="1943" s="37" customFormat="1" customHeight="1" spans="1:7">
      <c r="A1943" s="52" t="s">
        <v>2007</v>
      </c>
      <c r="B1943" s="52" t="s">
        <v>2543</v>
      </c>
      <c r="C1943" s="30" t="s">
        <v>2092</v>
      </c>
      <c r="D1943" s="52" t="s">
        <v>2127</v>
      </c>
      <c r="E1943" s="53">
        <v>0.887515</v>
      </c>
      <c r="F1943" s="53">
        <v>0</v>
      </c>
      <c r="G1943" s="53">
        <v>0.887515</v>
      </c>
    </row>
    <row r="1944" s="37" customFormat="1" customHeight="1" spans="1:7">
      <c r="A1944" s="52" t="s">
        <v>2007</v>
      </c>
      <c r="B1944" s="52" t="s">
        <v>2543</v>
      </c>
      <c r="C1944" s="30" t="s">
        <v>2092</v>
      </c>
      <c r="D1944" s="52" t="s">
        <v>2128</v>
      </c>
      <c r="E1944" s="53">
        <v>0.591677</v>
      </c>
      <c r="F1944" s="53">
        <v>0</v>
      </c>
      <c r="G1944" s="53">
        <v>0.591677</v>
      </c>
    </row>
    <row r="1945" s="37" customFormat="1" customHeight="1" spans="1:7">
      <c r="A1945" s="52" t="s">
        <v>2007</v>
      </c>
      <c r="B1945" s="52" t="s">
        <v>2543</v>
      </c>
      <c r="C1945" s="30" t="s">
        <v>2092</v>
      </c>
      <c r="D1945" s="52" t="s">
        <v>2129</v>
      </c>
      <c r="E1945" s="53">
        <v>1.357956</v>
      </c>
      <c r="F1945" s="53">
        <v>0</v>
      </c>
      <c r="G1945" s="53">
        <v>1.357956</v>
      </c>
    </row>
    <row r="1946" s="37" customFormat="1" customHeight="1" spans="1:7">
      <c r="A1946" s="52" t="s">
        <v>2007</v>
      </c>
      <c r="B1946" s="52" t="s">
        <v>2543</v>
      </c>
      <c r="C1946" s="30" t="s">
        <v>2092</v>
      </c>
      <c r="D1946" s="52" t="s">
        <v>2130</v>
      </c>
      <c r="E1946" s="53">
        <v>1.109394</v>
      </c>
      <c r="F1946" s="53">
        <v>0</v>
      </c>
      <c r="G1946" s="53">
        <v>1.109394</v>
      </c>
    </row>
    <row r="1947" s="37" customFormat="1" customHeight="1" spans="1:7">
      <c r="A1947" s="52" t="s">
        <v>2007</v>
      </c>
      <c r="B1947" s="52" t="s">
        <v>2543</v>
      </c>
      <c r="C1947" s="30" t="s">
        <v>2092</v>
      </c>
      <c r="D1947" s="52" t="s">
        <v>2102</v>
      </c>
      <c r="E1947" s="53">
        <v>3.5</v>
      </c>
      <c r="F1947" s="53">
        <v>0</v>
      </c>
      <c r="G1947" s="53">
        <v>3.5</v>
      </c>
    </row>
    <row r="1948" s="37" customFormat="1" customHeight="1" spans="1:7">
      <c r="A1948" s="52" t="s">
        <v>2007</v>
      </c>
      <c r="B1948" s="52" t="s">
        <v>2543</v>
      </c>
      <c r="C1948" s="30" t="s">
        <v>2092</v>
      </c>
      <c r="D1948" s="52" t="s">
        <v>2105</v>
      </c>
      <c r="E1948" s="53">
        <v>1.05</v>
      </c>
      <c r="F1948" s="53">
        <v>0</v>
      </c>
      <c r="G1948" s="53">
        <v>1.05</v>
      </c>
    </row>
    <row r="1949" s="37" customFormat="1" customHeight="1" spans="1:7">
      <c r="A1949" s="52" t="s">
        <v>2007</v>
      </c>
      <c r="B1949" s="52" t="s">
        <v>2543</v>
      </c>
      <c r="C1949" s="50" t="s">
        <v>2106</v>
      </c>
      <c r="D1949" s="49"/>
      <c r="E1949" s="51">
        <v>161.845319</v>
      </c>
      <c r="F1949" s="51">
        <v>0</v>
      </c>
      <c r="G1949" s="51">
        <v>161.845319</v>
      </c>
    </row>
    <row r="1950" s="37" customFormat="1" customHeight="1" spans="1:7">
      <c r="A1950" s="52" t="s">
        <v>2007</v>
      </c>
      <c r="B1950" s="52" t="s">
        <v>2543</v>
      </c>
      <c r="C1950" s="30" t="s">
        <v>2107</v>
      </c>
      <c r="D1950" s="52" t="s">
        <v>2131</v>
      </c>
      <c r="E1950" s="53">
        <v>45.2652</v>
      </c>
      <c r="F1950" s="53">
        <v>0</v>
      </c>
      <c r="G1950" s="53">
        <v>45.2652</v>
      </c>
    </row>
    <row r="1951" s="37" customFormat="1" customHeight="1" spans="1:7">
      <c r="A1951" s="52" t="s">
        <v>2007</v>
      </c>
      <c r="B1951" s="52" t="s">
        <v>2543</v>
      </c>
      <c r="C1951" s="30" t="s">
        <v>2107</v>
      </c>
      <c r="D1951" s="52" t="s">
        <v>2132</v>
      </c>
      <c r="E1951" s="53">
        <v>1.1424</v>
      </c>
      <c r="F1951" s="53">
        <v>0</v>
      </c>
      <c r="G1951" s="53">
        <v>1.1424</v>
      </c>
    </row>
    <row r="1952" s="37" customFormat="1" customHeight="1" spans="1:7">
      <c r="A1952" s="52" t="s">
        <v>2007</v>
      </c>
      <c r="B1952" s="52" t="s">
        <v>2543</v>
      </c>
      <c r="C1952" s="30" t="s">
        <v>2107</v>
      </c>
      <c r="D1952" s="52" t="s">
        <v>2134</v>
      </c>
      <c r="E1952" s="53">
        <v>16.572</v>
      </c>
      <c r="F1952" s="53">
        <v>0</v>
      </c>
      <c r="G1952" s="53">
        <v>16.572</v>
      </c>
    </row>
    <row r="1953" s="37" customFormat="1" customHeight="1" spans="1:7">
      <c r="A1953" s="52" t="s">
        <v>2007</v>
      </c>
      <c r="B1953" s="52" t="s">
        <v>2543</v>
      </c>
      <c r="C1953" s="30" t="s">
        <v>2107</v>
      </c>
      <c r="D1953" s="52" t="s">
        <v>2135</v>
      </c>
      <c r="E1953" s="53">
        <v>32.3184</v>
      </c>
      <c r="F1953" s="53">
        <v>0</v>
      </c>
      <c r="G1953" s="53">
        <v>32.3184</v>
      </c>
    </row>
    <row r="1954" s="37" customFormat="1" customHeight="1" spans="1:7">
      <c r="A1954" s="52" t="s">
        <v>2007</v>
      </c>
      <c r="B1954" s="52" t="s">
        <v>2543</v>
      </c>
      <c r="C1954" s="30" t="s">
        <v>2107</v>
      </c>
      <c r="D1954" s="52" t="s">
        <v>2136</v>
      </c>
      <c r="E1954" s="53">
        <v>10.98</v>
      </c>
      <c r="F1954" s="53">
        <v>0</v>
      </c>
      <c r="G1954" s="53">
        <v>10.98</v>
      </c>
    </row>
    <row r="1955" s="37" customFormat="1" customHeight="1" spans="1:7">
      <c r="A1955" s="52" t="s">
        <v>2007</v>
      </c>
      <c r="B1955" s="52" t="s">
        <v>2543</v>
      </c>
      <c r="C1955" s="30" t="s">
        <v>2107</v>
      </c>
      <c r="D1955" s="52" t="s">
        <v>2137</v>
      </c>
      <c r="E1955" s="53">
        <v>17.00448</v>
      </c>
      <c r="F1955" s="53">
        <v>0</v>
      </c>
      <c r="G1955" s="53">
        <v>17.00448</v>
      </c>
    </row>
    <row r="1956" s="37" customFormat="1" customHeight="1" spans="1:7">
      <c r="A1956" s="52" t="s">
        <v>2007</v>
      </c>
      <c r="B1956" s="52" t="s">
        <v>2543</v>
      </c>
      <c r="C1956" s="30" t="s">
        <v>2107</v>
      </c>
      <c r="D1956" s="52" t="s">
        <v>2138</v>
      </c>
      <c r="E1956" s="53">
        <v>7.026162</v>
      </c>
      <c r="F1956" s="53">
        <v>0</v>
      </c>
      <c r="G1956" s="53">
        <v>7.026162</v>
      </c>
    </row>
    <row r="1957" s="37" customFormat="1" customHeight="1" spans="1:7">
      <c r="A1957" s="52" t="s">
        <v>2007</v>
      </c>
      <c r="B1957" s="52" t="s">
        <v>2543</v>
      </c>
      <c r="C1957" s="30" t="s">
        <v>2107</v>
      </c>
      <c r="D1957" s="52" t="s">
        <v>2139</v>
      </c>
      <c r="E1957" s="53">
        <v>0.221879</v>
      </c>
      <c r="F1957" s="53">
        <v>0</v>
      </c>
      <c r="G1957" s="53">
        <v>0.221879</v>
      </c>
    </row>
    <row r="1958" s="37" customFormat="1" customHeight="1" spans="1:7">
      <c r="A1958" s="52" t="s">
        <v>2007</v>
      </c>
      <c r="B1958" s="52" t="s">
        <v>2543</v>
      </c>
      <c r="C1958" s="30" t="s">
        <v>2107</v>
      </c>
      <c r="D1958" s="52" t="s">
        <v>2140</v>
      </c>
      <c r="E1958" s="53">
        <v>0.369798</v>
      </c>
      <c r="F1958" s="53">
        <v>0</v>
      </c>
      <c r="G1958" s="53">
        <v>0.369798</v>
      </c>
    </row>
    <row r="1959" s="37" customFormat="1" customHeight="1" spans="1:7">
      <c r="A1959" s="52" t="s">
        <v>2007</v>
      </c>
      <c r="B1959" s="52" t="s">
        <v>2543</v>
      </c>
      <c r="C1959" s="30" t="s">
        <v>2107</v>
      </c>
      <c r="D1959" s="52" t="s">
        <v>2141</v>
      </c>
      <c r="E1959" s="53">
        <v>8.875152</v>
      </c>
      <c r="F1959" s="53">
        <v>0</v>
      </c>
      <c r="G1959" s="53">
        <v>8.875152</v>
      </c>
    </row>
    <row r="1960" s="37" customFormat="1" customHeight="1" spans="1:7">
      <c r="A1960" s="52" t="s">
        <v>2007</v>
      </c>
      <c r="B1960" s="52" t="s">
        <v>2543</v>
      </c>
      <c r="C1960" s="30" t="s">
        <v>2107</v>
      </c>
      <c r="D1960" s="52" t="s">
        <v>2142</v>
      </c>
      <c r="E1960" s="53">
        <v>8.50224</v>
      </c>
      <c r="F1960" s="53">
        <v>0</v>
      </c>
      <c r="G1960" s="53">
        <v>8.50224</v>
      </c>
    </row>
    <row r="1961" s="37" customFormat="1" customHeight="1" spans="1:7">
      <c r="A1961" s="52" t="s">
        <v>2007</v>
      </c>
      <c r="B1961" s="52" t="s">
        <v>2543</v>
      </c>
      <c r="C1961" s="30" t="s">
        <v>2107</v>
      </c>
      <c r="D1961" s="52" t="s">
        <v>2143</v>
      </c>
      <c r="E1961" s="53">
        <v>11.8184</v>
      </c>
      <c r="F1961" s="53">
        <v>0</v>
      </c>
      <c r="G1961" s="53">
        <v>11.8184</v>
      </c>
    </row>
    <row r="1962" s="37" customFormat="1" customHeight="1" spans="1:7">
      <c r="A1962" s="52" t="s">
        <v>2007</v>
      </c>
      <c r="B1962" s="52" t="s">
        <v>2543</v>
      </c>
      <c r="C1962" s="30" t="s">
        <v>2107</v>
      </c>
      <c r="D1962" s="52" t="s">
        <v>2144</v>
      </c>
      <c r="E1962" s="53">
        <v>1.12</v>
      </c>
      <c r="F1962" s="53">
        <v>0</v>
      </c>
      <c r="G1962" s="53">
        <v>1.12</v>
      </c>
    </row>
    <row r="1963" s="37" customFormat="1" customHeight="1" spans="1:7">
      <c r="A1963" s="52" t="s">
        <v>2007</v>
      </c>
      <c r="B1963" s="52" t="s">
        <v>2543</v>
      </c>
      <c r="C1963" s="30" t="s">
        <v>2107</v>
      </c>
      <c r="D1963" s="52" t="s">
        <v>2145</v>
      </c>
      <c r="E1963" s="53">
        <v>0.629208</v>
      </c>
      <c r="F1963" s="53">
        <v>0</v>
      </c>
      <c r="G1963" s="53">
        <v>0.629208</v>
      </c>
    </row>
    <row r="1964" s="37" customFormat="1" customHeight="1" spans="1:7">
      <c r="A1964" s="52" t="s">
        <v>2007</v>
      </c>
      <c r="B1964" s="49" t="s">
        <v>2544</v>
      </c>
      <c r="C1964" s="50"/>
      <c r="D1964" s="49"/>
      <c r="E1964" s="51">
        <v>250.337103</v>
      </c>
      <c r="F1964" s="51">
        <v>0</v>
      </c>
      <c r="G1964" s="51">
        <v>250.337103</v>
      </c>
    </row>
    <row r="1965" s="37" customFormat="1" customHeight="1" spans="1:7">
      <c r="A1965" s="52" t="s">
        <v>2007</v>
      </c>
      <c r="B1965" s="52" t="s">
        <v>2545</v>
      </c>
      <c r="C1965" s="50" t="s">
        <v>2091</v>
      </c>
      <c r="D1965" s="49"/>
      <c r="E1965" s="51">
        <v>29.814885</v>
      </c>
      <c r="F1965" s="51">
        <v>0</v>
      </c>
      <c r="G1965" s="51">
        <v>29.814885</v>
      </c>
    </row>
    <row r="1966" s="37" customFormat="1" customHeight="1" spans="1:7">
      <c r="A1966" s="52" t="s">
        <v>2007</v>
      </c>
      <c r="B1966" s="52" t="s">
        <v>2545</v>
      </c>
      <c r="C1966" s="30" t="s">
        <v>2092</v>
      </c>
      <c r="D1966" s="52" t="s">
        <v>2126</v>
      </c>
      <c r="E1966" s="53">
        <v>22.5</v>
      </c>
      <c r="F1966" s="53">
        <v>0</v>
      </c>
      <c r="G1966" s="53">
        <v>22.5</v>
      </c>
    </row>
    <row r="1967" s="37" customFormat="1" customHeight="1" spans="1:7">
      <c r="A1967" s="52" t="s">
        <v>2007</v>
      </c>
      <c r="B1967" s="52" t="s">
        <v>2545</v>
      </c>
      <c r="C1967" s="30" t="s">
        <v>2092</v>
      </c>
      <c r="D1967" s="52" t="s">
        <v>2127</v>
      </c>
      <c r="E1967" s="53">
        <v>1.204186</v>
      </c>
      <c r="F1967" s="53">
        <v>0</v>
      </c>
      <c r="G1967" s="53">
        <v>1.204186</v>
      </c>
    </row>
    <row r="1968" s="37" customFormat="1" customHeight="1" spans="1:7">
      <c r="A1968" s="52" t="s">
        <v>2007</v>
      </c>
      <c r="B1968" s="52" t="s">
        <v>2545</v>
      </c>
      <c r="C1968" s="30" t="s">
        <v>2092</v>
      </c>
      <c r="D1968" s="52" t="s">
        <v>2128</v>
      </c>
      <c r="E1968" s="53">
        <v>0.80279</v>
      </c>
      <c r="F1968" s="53">
        <v>0</v>
      </c>
      <c r="G1968" s="53">
        <v>0.80279</v>
      </c>
    </row>
    <row r="1969" s="37" customFormat="1" customHeight="1" spans="1:7">
      <c r="A1969" s="52" t="s">
        <v>2007</v>
      </c>
      <c r="B1969" s="52" t="s">
        <v>2545</v>
      </c>
      <c r="C1969" s="30" t="s">
        <v>2092</v>
      </c>
      <c r="D1969" s="52" t="s">
        <v>2129</v>
      </c>
      <c r="E1969" s="53">
        <v>1.903644</v>
      </c>
      <c r="F1969" s="53">
        <v>0</v>
      </c>
      <c r="G1969" s="53">
        <v>1.903644</v>
      </c>
    </row>
    <row r="1970" s="37" customFormat="1" customHeight="1" spans="1:7">
      <c r="A1970" s="52" t="s">
        <v>2007</v>
      </c>
      <c r="B1970" s="52" t="s">
        <v>2545</v>
      </c>
      <c r="C1970" s="30" t="s">
        <v>2092</v>
      </c>
      <c r="D1970" s="52" t="s">
        <v>2297</v>
      </c>
      <c r="E1970" s="53">
        <v>0.549033</v>
      </c>
      <c r="F1970" s="53">
        <v>0</v>
      </c>
      <c r="G1970" s="53">
        <v>0.549033</v>
      </c>
    </row>
    <row r="1971" s="37" customFormat="1" customHeight="1" spans="1:7">
      <c r="A1971" s="52" t="s">
        <v>2007</v>
      </c>
      <c r="B1971" s="52" t="s">
        <v>2545</v>
      </c>
      <c r="C1971" s="30" t="s">
        <v>2092</v>
      </c>
      <c r="D1971" s="52" t="s">
        <v>2130</v>
      </c>
      <c r="E1971" s="53">
        <v>1.505232</v>
      </c>
      <c r="F1971" s="53">
        <v>0</v>
      </c>
      <c r="G1971" s="53">
        <v>1.505232</v>
      </c>
    </row>
    <row r="1972" s="37" customFormat="1" customHeight="1" spans="1:7">
      <c r="A1972" s="52" t="s">
        <v>2007</v>
      </c>
      <c r="B1972" s="52" t="s">
        <v>2545</v>
      </c>
      <c r="C1972" s="30" t="s">
        <v>2092</v>
      </c>
      <c r="D1972" s="52" t="s">
        <v>2105</v>
      </c>
      <c r="E1972" s="53">
        <v>1.35</v>
      </c>
      <c r="F1972" s="53">
        <v>0</v>
      </c>
      <c r="G1972" s="53">
        <v>1.35</v>
      </c>
    </row>
    <row r="1973" s="37" customFormat="1" customHeight="1" spans="1:7">
      <c r="A1973" s="52" t="s">
        <v>2007</v>
      </c>
      <c r="B1973" s="52" t="s">
        <v>2545</v>
      </c>
      <c r="C1973" s="50" t="s">
        <v>2106</v>
      </c>
      <c r="D1973" s="49"/>
      <c r="E1973" s="51">
        <v>220.522218</v>
      </c>
      <c r="F1973" s="51">
        <v>0</v>
      </c>
      <c r="G1973" s="51">
        <v>220.522218</v>
      </c>
    </row>
    <row r="1974" s="37" customFormat="1" customHeight="1" spans="1:7">
      <c r="A1974" s="52" t="s">
        <v>2007</v>
      </c>
      <c r="B1974" s="52" t="s">
        <v>2545</v>
      </c>
      <c r="C1974" s="30" t="s">
        <v>2107</v>
      </c>
      <c r="D1974" s="52" t="s">
        <v>2131</v>
      </c>
      <c r="E1974" s="53">
        <v>63.4548</v>
      </c>
      <c r="F1974" s="53">
        <v>0</v>
      </c>
      <c r="G1974" s="53">
        <v>63.4548</v>
      </c>
    </row>
    <row r="1975" s="37" customFormat="1" customHeight="1" spans="1:7">
      <c r="A1975" s="52" t="s">
        <v>2007</v>
      </c>
      <c r="B1975" s="52" t="s">
        <v>2545</v>
      </c>
      <c r="C1975" s="30" t="s">
        <v>2107</v>
      </c>
      <c r="D1975" s="52" t="s">
        <v>2132</v>
      </c>
      <c r="E1975" s="53">
        <v>1.482</v>
      </c>
      <c r="F1975" s="53">
        <v>0</v>
      </c>
      <c r="G1975" s="53">
        <v>1.482</v>
      </c>
    </row>
    <row r="1976" s="37" customFormat="1" customHeight="1" spans="1:7">
      <c r="A1976" s="52" t="s">
        <v>2007</v>
      </c>
      <c r="B1976" s="52" t="s">
        <v>2545</v>
      </c>
      <c r="C1976" s="30" t="s">
        <v>2107</v>
      </c>
      <c r="D1976" s="52" t="s">
        <v>2134</v>
      </c>
      <c r="E1976" s="53">
        <v>21.288</v>
      </c>
      <c r="F1976" s="53">
        <v>0</v>
      </c>
      <c r="G1976" s="53">
        <v>21.288</v>
      </c>
    </row>
    <row r="1977" s="37" customFormat="1" customHeight="1" spans="1:7">
      <c r="A1977" s="52" t="s">
        <v>2007</v>
      </c>
      <c r="B1977" s="52" t="s">
        <v>2545</v>
      </c>
      <c r="C1977" s="30" t="s">
        <v>2107</v>
      </c>
      <c r="D1977" s="52" t="s">
        <v>2135</v>
      </c>
      <c r="E1977" s="53">
        <v>41.4036</v>
      </c>
      <c r="F1977" s="53">
        <v>0</v>
      </c>
      <c r="G1977" s="53">
        <v>41.4036</v>
      </c>
    </row>
    <row r="1978" s="37" customFormat="1" customHeight="1" spans="1:7">
      <c r="A1978" s="52" t="s">
        <v>2007</v>
      </c>
      <c r="B1978" s="52" t="s">
        <v>2545</v>
      </c>
      <c r="C1978" s="30" t="s">
        <v>2107</v>
      </c>
      <c r="D1978" s="52" t="s">
        <v>2136</v>
      </c>
      <c r="E1978" s="53">
        <v>14.124</v>
      </c>
      <c r="F1978" s="53">
        <v>0</v>
      </c>
      <c r="G1978" s="53">
        <v>14.124</v>
      </c>
    </row>
    <row r="1979" s="37" customFormat="1" customHeight="1" spans="1:7">
      <c r="A1979" s="52" t="s">
        <v>2007</v>
      </c>
      <c r="B1979" s="52" t="s">
        <v>2545</v>
      </c>
      <c r="C1979" s="30" t="s">
        <v>2107</v>
      </c>
      <c r="D1979" s="52" t="s">
        <v>2137</v>
      </c>
      <c r="E1979" s="53">
        <v>22.680384</v>
      </c>
      <c r="F1979" s="53">
        <v>0</v>
      </c>
      <c r="G1979" s="53">
        <v>22.680384</v>
      </c>
    </row>
    <row r="1980" s="37" customFormat="1" customHeight="1" spans="1:7">
      <c r="A1980" s="52" t="s">
        <v>2007</v>
      </c>
      <c r="B1980" s="52" t="s">
        <v>2545</v>
      </c>
      <c r="C1980" s="30" t="s">
        <v>2107</v>
      </c>
      <c r="D1980" s="52" t="s">
        <v>2138</v>
      </c>
      <c r="E1980" s="53">
        <v>9.533136</v>
      </c>
      <c r="F1980" s="53">
        <v>0</v>
      </c>
      <c r="G1980" s="53">
        <v>9.533136</v>
      </c>
    </row>
    <row r="1981" s="37" customFormat="1" customHeight="1" spans="1:7">
      <c r="A1981" s="52" t="s">
        <v>2007</v>
      </c>
      <c r="B1981" s="52" t="s">
        <v>2545</v>
      </c>
      <c r="C1981" s="30" t="s">
        <v>2107</v>
      </c>
      <c r="D1981" s="52" t="s">
        <v>2139</v>
      </c>
      <c r="E1981" s="53">
        <v>0.301046</v>
      </c>
      <c r="F1981" s="53">
        <v>0</v>
      </c>
      <c r="G1981" s="53">
        <v>0.301046</v>
      </c>
    </row>
    <row r="1982" s="37" customFormat="1" customHeight="1" spans="1:7">
      <c r="A1982" s="52" t="s">
        <v>2007</v>
      </c>
      <c r="B1982" s="52" t="s">
        <v>2545</v>
      </c>
      <c r="C1982" s="30" t="s">
        <v>2107</v>
      </c>
      <c r="D1982" s="52" t="s">
        <v>2140</v>
      </c>
      <c r="E1982" s="53">
        <v>0.501744</v>
      </c>
      <c r="F1982" s="53">
        <v>0</v>
      </c>
      <c r="G1982" s="53">
        <v>0.501744</v>
      </c>
    </row>
    <row r="1983" s="37" customFormat="1" customHeight="1" spans="1:7">
      <c r="A1983" s="52" t="s">
        <v>2007</v>
      </c>
      <c r="B1983" s="52" t="s">
        <v>2545</v>
      </c>
      <c r="C1983" s="30" t="s">
        <v>2107</v>
      </c>
      <c r="D1983" s="52" t="s">
        <v>2141</v>
      </c>
      <c r="E1983" s="53">
        <v>12.041856</v>
      </c>
      <c r="F1983" s="53">
        <v>0</v>
      </c>
      <c r="G1983" s="53">
        <v>12.041856</v>
      </c>
    </row>
    <row r="1984" s="37" customFormat="1" customHeight="1" spans="1:7">
      <c r="A1984" s="52" t="s">
        <v>2007</v>
      </c>
      <c r="B1984" s="52" t="s">
        <v>2545</v>
      </c>
      <c r="C1984" s="30" t="s">
        <v>2107</v>
      </c>
      <c r="D1984" s="52" t="s">
        <v>2298</v>
      </c>
      <c r="E1984" s="53">
        <v>0.4</v>
      </c>
      <c r="F1984" s="53">
        <v>0</v>
      </c>
      <c r="G1984" s="53">
        <v>0.4</v>
      </c>
    </row>
    <row r="1985" s="37" customFormat="1" customHeight="1" spans="1:7">
      <c r="A1985" s="52" t="s">
        <v>2007</v>
      </c>
      <c r="B1985" s="52" t="s">
        <v>2545</v>
      </c>
      <c r="C1985" s="30" t="s">
        <v>2107</v>
      </c>
      <c r="D1985" s="52" t="s">
        <v>2142</v>
      </c>
      <c r="E1985" s="53">
        <v>11.340192</v>
      </c>
      <c r="F1985" s="53">
        <v>0</v>
      </c>
      <c r="G1985" s="53">
        <v>11.340192</v>
      </c>
    </row>
    <row r="1986" s="37" customFormat="1" customHeight="1" spans="1:7">
      <c r="A1986" s="52" t="s">
        <v>2007</v>
      </c>
      <c r="B1986" s="52" t="s">
        <v>2545</v>
      </c>
      <c r="C1986" s="30" t="s">
        <v>2107</v>
      </c>
      <c r="D1986" s="52" t="s">
        <v>2299</v>
      </c>
      <c r="E1986" s="53">
        <v>4.6</v>
      </c>
      <c r="F1986" s="53">
        <v>0</v>
      </c>
      <c r="G1986" s="53">
        <v>4.6</v>
      </c>
    </row>
    <row r="1987" s="37" customFormat="1" customHeight="1" spans="1:7">
      <c r="A1987" s="52" t="s">
        <v>2007</v>
      </c>
      <c r="B1987" s="52" t="s">
        <v>2545</v>
      </c>
      <c r="C1987" s="30" t="s">
        <v>2107</v>
      </c>
      <c r="D1987" s="52" t="s">
        <v>2143</v>
      </c>
      <c r="E1987" s="53">
        <v>15.0701</v>
      </c>
      <c r="F1987" s="53">
        <v>0</v>
      </c>
      <c r="G1987" s="53">
        <v>15.0701</v>
      </c>
    </row>
    <row r="1988" s="37" customFormat="1" customHeight="1" spans="1:7">
      <c r="A1988" s="52" t="s">
        <v>2007</v>
      </c>
      <c r="B1988" s="52" t="s">
        <v>2545</v>
      </c>
      <c r="C1988" s="30" t="s">
        <v>2107</v>
      </c>
      <c r="D1988" s="52" t="s">
        <v>2144</v>
      </c>
      <c r="E1988" s="53">
        <v>1.44</v>
      </c>
      <c r="F1988" s="53">
        <v>0</v>
      </c>
      <c r="G1988" s="53">
        <v>1.44</v>
      </c>
    </row>
    <row r="1989" s="37" customFormat="1" customHeight="1" spans="1:7">
      <c r="A1989" s="52" t="s">
        <v>2007</v>
      </c>
      <c r="B1989" s="52" t="s">
        <v>2545</v>
      </c>
      <c r="C1989" s="30" t="s">
        <v>2107</v>
      </c>
      <c r="D1989" s="52" t="s">
        <v>2145</v>
      </c>
      <c r="E1989" s="53">
        <v>0.86136</v>
      </c>
      <c r="F1989" s="53">
        <v>0</v>
      </c>
      <c r="G1989" s="53">
        <v>0.86136</v>
      </c>
    </row>
    <row r="1990" s="37" customFormat="1" customHeight="1" spans="1:7">
      <c r="A1990" s="52" t="s">
        <v>2007</v>
      </c>
      <c r="B1990" s="49" t="s">
        <v>2546</v>
      </c>
      <c r="C1990" s="50"/>
      <c r="D1990" s="49"/>
      <c r="E1990" s="51">
        <v>132.680134</v>
      </c>
      <c r="F1990" s="51">
        <v>0</v>
      </c>
      <c r="G1990" s="51">
        <v>132.680134</v>
      </c>
    </row>
    <row r="1991" s="37" customFormat="1" customHeight="1" spans="1:7">
      <c r="A1991" s="52" t="s">
        <v>2007</v>
      </c>
      <c r="B1991" s="52" t="s">
        <v>1140</v>
      </c>
      <c r="C1991" s="50" t="s">
        <v>2091</v>
      </c>
      <c r="D1991" s="49"/>
      <c r="E1991" s="51">
        <v>16.270216</v>
      </c>
      <c r="F1991" s="51">
        <v>0</v>
      </c>
      <c r="G1991" s="51">
        <v>16.270216</v>
      </c>
    </row>
    <row r="1992" s="37" customFormat="1" customHeight="1" spans="1:7">
      <c r="A1992" s="52" t="s">
        <v>2007</v>
      </c>
      <c r="B1992" s="52" t="s">
        <v>1140</v>
      </c>
      <c r="C1992" s="30" t="s">
        <v>2092</v>
      </c>
      <c r="D1992" s="52" t="s">
        <v>2126</v>
      </c>
      <c r="E1992" s="53">
        <v>12.5</v>
      </c>
      <c r="F1992" s="53">
        <v>0</v>
      </c>
      <c r="G1992" s="53">
        <v>12.5</v>
      </c>
    </row>
    <row r="1993" s="37" customFormat="1" customHeight="1" spans="1:7">
      <c r="A1993" s="52" t="s">
        <v>2007</v>
      </c>
      <c r="B1993" s="52" t="s">
        <v>1140</v>
      </c>
      <c r="C1993" s="30" t="s">
        <v>2092</v>
      </c>
      <c r="D1993" s="52" t="s">
        <v>2127</v>
      </c>
      <c r="E1993" s="53">
        <v>0.626314</v>
      </c>
      <c r="F1993" s="53">
        <v>0</v>
      </c>
      <c r="G1993" s="53">
        <v>0.626314</v>
      </c>
    </row>
    <row r="1994" s="37" customFormat="1" customHeight="1" spans="1:7">
      <c r="A1994" s="52" t="s">
        <v>2007</v>
      </c>
      <c r="B1994" s="52" t="s">
        <v>1140</v>
      </c>
      <c r="C1994" s="30" t="s">
        <v>2092</v>
      </c>
      <c r="D1994" s="52" t="s">
        <v>2128</v>
      </c>
      <c r="E1994" s="53">
        <v>0.417542</v>
      </c>
      <c r="F1994" s="53">
        <v>0</v>
      </c>
      <c r="G1994" s="53">
        <v>0.417542</v>
      </c>
    </row>
    <row r="1995" s="37" customFormat="1" customHeight="1" spans="1:7">
      <c r="A1995" s="52" t="s">
        <v>2007</v>
      </c>
      <c r="B1995" s="52" t="s">
        <v>1140</v>
      </c>
      <c r="C1995" s="30" t="s">
        <v>2092</v>
      </c>
      <c r="D1995" s="52" t="s">
        <v>2129</v>
      </c>
      <c r="E1995" s="53">
        <v>0.941472</v>
      </c>
      <c r="F1995" s="53">
        <v>0</v>
      </c>
      <c r="G1995" s="53">
        <v>0.941472</v>
      </c>
    </row>
    <row r="1996" s="37" customFormat="1" customHeight="1" spans="1:7">
      <c r="A1996" s="52" t="s">
        <v>2007</v>
      </c>
      <c r="B1996" s="52" t="s">
        <v>1140</v>
      </c>
      <c r="C1996" s="30" t="s">
        <v>2092</v>
      </c>
      <c r="D1996" s="52" t="s">
        <v>2297</v>
      </c>
      <c r="E1996" s="53">
        <v>0.251996</v>
      </c>
      <c r="F1996" s="53">
        <v>0</v>
      </c>
      <c r="G1996" s="53">
        <v>0.251996</v>
      </c>
    </row>
    <row r="1997" s="37" customFormat="1" customHeight="1" spans="1:7">
      <c r="A1997" s="52" t="s">
        <v>2007</v>
      </c>
      <c r="B1997" s="52" t="s">
        <v>1140</v>
      </c>
      <c r="C1997" s="30" t="s">
        <v>2092</v>
      </c>
      <c r="D1997" s="52" t="s">
        <v>2130</v>
      </c>
      <c r="E1997" s="53">
        <v>0.782892</v>
      </c>
      <c r="F1997" s="53">
        <v>0</v>
      </c>
      <c r="G1997" s="53">
        <v>0.782892</v>
      </c>
    </row>
    <row r="1998" s="37" customFormat="1" customHeight="1" spans="1:7">
      <c r="A1998" s="52" t="s">
        <v>2007</v>
      </c>
      <c r="B1998" s="52" t="s">
        <v>1140</v>
      </c>
      <c r="C1998" s="30" t="s">
        <v>2092</v>
      </c>
      <c r="D1998" s="52" t="s">
        <v>2105</v>
      </c>
      <c r="E1998" s="53">
        <v>0.75</v>
      </c>
      <c r="F1998" s="53">
        <v>0</v>
      </c>
      <c r="G1998" s="53">
        <v>0.75</v>
      </c>
    </row>
    <row r="1999" s="37" customFormat="1" customHeight="1" spans="1:7">
      <c r="A1999" s="52" t="s">
        <v>2007</v>
      </c>
      <c r="B1999" s="52" t="s">
        <v>1140</v>
      </c>
      <c r="C1999" s="50" t="s">
        <v>2106</v>
      </c>
      <c r="D1999" s="49"/>
      <c r="E1999" s="51">
        <v>116.409918</v>
      </c>
      <c r="F1999" s="51">
        <v>0</v>
      </c>
      <c r="G1999" s="51">
        <v>116.409918</v>
      </c>
    </row>
    <row r="2000" s="37" customFormat="1" customHeight="1" spans="1:7">
      <c r="A2000" s="52" t="s">
        <v>2007</v>
      </c>
      <c r="B2000" s="52" t="s">
        <v>1140</v>
      </c>
      <c r="C2000" s="30" t="s">
        <v>2107</v>
      </c>
      <c r="D2000" s="52" t="s">
        <v>2131</v>
      </c>
      <c r="E2000" s="53">
        <v>31.3824</v>
      </c>
      <c r="F2000" s="53">
        <v>0</v>
      </c>
      <c r="G2000" s="53">
        <v>31.3824</v>
      </c>
    </row>
    <row r="2001" s="37" customFormat="1" customHeight="1" spans="1:7">
      <c r="A2001" s="52" t="s">
        <v>2007</v>
      </c>
      <c r="B2001" s="52" t="s">
        <v>1140</v>
      </c>
      <c r="C2001" s="30" t="s">
        <v>2107</v>
      </c>
      <c r="D2001" s="52" t="s">
        <v>2132</v>
      </c>
      <c r="E2001" s="53">
        <v>0.8124</v>
      </c>
      <c r="F2001" s="53">
        <v>0</v>
      </c>
      <c r="G2001" s="53">
        <v>0.8124</v>
      </c>
    </row>
    <row r="2002" s="37" customFormat="1" customHeight="1" spans="1:7">
      <c r="A2002" s="52" t="s">
        <v>2007</v>
      </c>
      <c r="B2002" s="52" t="s">
        <v>1140</v>
      </c>
      <c r="C2002" s="30" t="s">
        <v>2107</v>
      </c>
      <c r="D2002" s="52" t="s">
        <v>2134</v>
      </c>
      <c r="E2002" s="53">
        <v>12.036</v>
      </c>
      <c r="F2002" s="53">
        <v>0</v>
      </c>
      <c r="G2002" s="53">
        <v>12.036</v>
      </c>
    </row>
    <row r="2003" s="37" customFormat="1" customHeight="1" spans="1:7">
      <c r="A2003" s="52" t="s">
        <v>2007</v>
      </c>
      <c r="B2003" s="52" t="s">
        <v>1140</v>
      </c>
      <c r="C2003" s="30" t="s">
        <v>2107</v>
      </c>
      <c r="D2003" s="52" t="s">
        <v>2135</v>
      </c>
      <c r="E2003" s="53">
        <v>22.6272</v>
      </c>
      <c r="F2003" s="53">
        <v>0</v>
      </c>
      <c r="G2003" s="53">
        <v>22.6272</v>
      </c>
    </row>
    <row r="2004" s="37" customFormat="1" customHeight="1" spans="1:7">
      <c r="A2004" s="52" t="s">
        <v>2007</v>
      </c>
      <c r="B2004" s="52" t="s">
        <v>1140</v>
      </c>
      <c r="C2004" s="30" t="s">
        <v>2107</v>
      </c>
      <c r="D2004" s="52" t="s">
        <v>2136</v>
      </c>
      <c r="E2004" s="53">
        <v>7.962</v>
      </c>
      <c r="F2004" s="53">
        <v>0</v>
      </c>
      <c r="G2004" s="53">
        <v>7.962</v>
      </c>
    </row>
    <row r="2005" s="37" customFormat="1" customHeight="1" spans="1:7">
      <c r="A2005" s="52" t="s">
        <v>2007</v>
      </c>
      <c r="B2005" s="52" t="s">
        <v>1140</v>
      </c>
      <c r="C2005" s="30" t="s">
        <v>2107</v>
      </c>
      <c r="D2005" s="52" t="s">
        <v>2137</v>
      </c>
      <c r="E2005" s="53">
        <v>11.9712</v>
      </c>
      <c r="F2005" s="53">
        <v>0</v>
      </c>
      <c r="G2005" s="53">
        <v>11.9712</v>
      </c>
    </row>
    <row r="2006" s="37" customFormat="1" customHeight="1" spans="1:7">
      <c r="A2006" s="52" t="s">
        <v>2007</v>
      </c>
      <c r="B2006" s="52" t="s">
        <v>1140</v>
      </c>
      <c r="C2006" s="30" t="s">
        <v>2107</v>
      </c>
      <c r="D2006" s="52" t="s">
        <v>2138</v>
      </c>
      <c r="E2006" s="53">
        <v>4.958316</v>
      </c>
      <c r="F2006" s="53">
        <v>0</v>
      </c>
      <c r="G2006" s="53">
        <v>4.958316</v>
      </c>
    </row>
    <row r="2007" s="37" customFormat="1" customHeight="1" spans="1:7">
      <c r="A2007" s="52" t="s">
        <v>2007</v>
      </c>
      <c r="B2007" s="52" t="s">
        <v>1140</v>
      </c>
      <c r="C2007" s="30" t="s">
        <v>2107</v>
      </c>
      <c r="D2007" s="52" t="s">
        <v>2139</v>
      </c>
      <c r="E2007" s="53">
        <v>0.156578</v>
      </c>
      <c r="F2007" s="53">
        <v>0</v>
      </c>
      <c r="G2007" s="53">
        <v>0.156578</v>
      </c>
    </row>
    <row r="2008" s="37" customFormat="1" customHeight="1" spans="1:7">
      <c r="A2008" s="52" t="s">
        <v>2007</v>
      </c>
      <c r="B2008" s="52" t="s">
        <v>1140</v>
      </c>
      <c r="C2008" s="30" t="s">
        <v>2107</v>
      </c>
      <c r="D2008" s="52" t="s">
        <v>2140</v>
      </c>
      <c r="E2008" s="53">
        <v>0.260964</v>
      </c>
      <c r="F2008" s="53">
        <v>0</v>
      </c>
      <c r="G2008" s="53">
        <v>0.260964</v>
      </c>
    </row>
    <row r="2009" s="37" customFormat="1" customHeight="1" spans="1:7">
      <c r="A2009" s="52" t="s">
        <v>2007</v>
      </c>
      <c r="B2009" s="52" t="s">
        <v>1140</v>
      </c>
      <c r="C2009" s="30" t="s">
        <v>2107</v>
      </c>
      <c r="D2009" s="52" t="s">
        <v>2141</v>
      </c>
      <c r="E2009" s="53">
        <v>6.263136</v>
      </c>
      <c r="F2009" s="53">
        <v>0</v>
      </c>
      <c r="G2009" s="53">
        <v>6.263136</v>
      </c>
    </row>
    <row r="2010" s="37" customFormat="1" customHeight="1" spans="1:7">
      <c r="A2010" s="52" t="s">
        <v>2007</v>
      </c>
      <c r="B2010" s="52" t="s">
        <v>1140</v>
      </c>
      <c r="C2010" s="30" t="s">
        <v>2107</v>
      </c>
      <c r="D2010" s="52" t="s">
        <v>2298</v>
      </c>
      <c r="E2010" s="53">
        <v>0.2</v>
      </c>
      <c r="F2010" s="53">
        <v>0</v>
      </c>
      <c r="G2010" s="53">
        <v>0.2</v>
      </c>
    </row>
    <row r="2011" s="37" customFormat="1" customHeight="1" spans="1:7">
      <c r="A2011" s="52" t="s">
        <v>2007</v>
      </c>
      <c r="B2011" s="52" t="s">
        <v>1140</v>
      </c>
      <c r="C2011" s="30" t="s">
        <v>2107</v>
      </c>
      <c r="D2011" s="52" t="s">
        <v>2142</v>
      </c>
      <c r="E2011" s="53">
        <v>5.9856</v>
      </c>
      <c r="F2011" s="53">
        <v>0</v>
      </c>
      <c r="G2011" s="53">
        <v>5.9856</v>
      </c>
    </row>
    <row r="2012" s="37" customFormat="1" customHeight="1" spans="1:7">
      <c r="A2012" s="52" t="s">
        <v>2007</v>
      </c>
      <c r="B2012" s="52" t="s">
        <v>1140</v>
      </c>
      <c r="C2012" s="30" t="s">
        <v>2107</v>
      </c>
      <c r="D2012" s="52" t="s">
        <v>2299</v>
      </c>
      <c r="E2012" s="53">
        <v>2.3</v>
      </c>
      <c r="F2012" s="53">
        <v>0</v>
      </c>
      <c r="G2012" s="53">
        <v>2.3</v>
      </c>
    </row>
    <row r="2013" s="37" customFormat="1" customHeight="1" spans="1:7">
      <c r="A2013" s="52" t="s">
        <v>2007</v>
      </c>
      <c r="B2013" s="52" t="s">
        <v>1140</v>
      </c>
      <c r="C2013" s="30" t="s">
        <v>2107</v>
      </c>
      <c r="D2013" s="52" t="s">
        <v>2143</v>
      </c>
      <c r="E2013" s="53">
        <v>8.2522</v>
      </c>
      <c r="F2013" s="53">
        <v>0</v>
      </c>
      <c r="G2013" s="53">
        <v>8.2522</v>
      </c>
    </row>
    <row r="2014" s="37" customFormat="1" customHeight="1" spans="1:7">
      <c r="A2014" s="52" t="s">
        <v>2007</v>
      </c>
      <c r="B2014" s="52" t="s">
        <v>1140</v>
      </c>
      <c r="C2014" s="30" t="s">
        <v>2107</v>
      </c>
      <c r="D2014" s="52" t="s">
        <v>2144</v>
      </c>
      <c r="E2014" s="53">
        <v>0.8</v>
      </c>
      <c r="F2014" s="53">
        <v>0</v>
      </c>
      <c r="G2014" s="53">
        <v>0.8</v>
      </c>
    </row>
    <row r="2015" s="37" customFormat="1" customHeight="1" spans="1:7">
      <c r="A2015" s="52" t="s">
        <v>2007</v>
      </c>
      <c r="B2015" s="52" t="s">
        <v>1140</v>
      </c>
      <c r="C2015" s="30" t="s">
        <v>2107</v>
      </c>
      <c r="D2015" s="52" t="s">
        <v>2145</v>
      </c>
      <c r="E2015" s="53">
        <v>0.441924</v>
      </c>
      <c r="F2015" s="53">
        <v>0</v>
      </c>
      <c r="G2015" s="53">
        <v>0.441924</v>
      </c>
    </row>
    <row r="2016" s="37" customFormat="1" customHeight="1" spans="1:7">
      <c r="A2016" s="52" t="s">
        <v>2007</v>
      </c>
      <c r="B2016" s="49" t="s">
        <v>2547</v>
      </c>
      <c r="C2016" s="50"/>
      <c r="D2016" s="49"/>
      <c r="E2016" s="51">
        <v>11876.18408</v>
      </c>
      <c r="F2016" s="51">
        <v>0</v>
      </c>
      <c r="G2016" s="51">
        <v>11876.18408</v>
      </c>
    </row>
    <row r="2017" s="37" customFormat="1" customHeight="1" spans="1:7">
      <c r="A2017" s="52" t="s">
        <v>2007</v>
      </c>
      <c r="B2017" s="52" t="s">
        <v>2548</v>
      </c>
      <c r="C2017" s="50" t="s">
        <v>2091</v>
      </c>
      <c r="D2017" s="49"/>
      <c r="E2017" s="51">
        <v>776.27602</v>
      </c>
      <c r="F2017" s="51">
        <v>0</v>
      </c>
      <c r="G2017" s="51">
        <v>776.27602</v>
      </c>
    </row>
    <row r="2018" s="37" customFormat="1" customHeight="1" spans="1:7">
      <c r="A2018" s="52" t="s">
        <v>2007</v>
      </c>
      <c r="B2018" s="52" t="s">
        <v>2548</v>
      </c>
      <c r="C2018" s="30" t="s">
        <v>2092</v>
      </c>
      <c r="D2018" s="52" t="s">
        <v>2102</v>
      </c>
      <c r="E2018" s="53">
        <v>3.5</v>
      </c>
      <c r="F2018" s="53">
        <v>0</v>
      </c>
      <c r="G2018" s="53">
        <v>3.5</v>
      </c>
    </row>
    <row r="2019" s="37" customFormat="1" customHeight="1" spans="1:7">
      <c r="A2019" s="52" t="s">
        <v>2007</v>
      </c>
      <c r="B2019" s="52" t="s">
        <v>2548</v>
      </c>
      <c r="C2019" s="30" t="s">
        <v>2092</v>
      </c>
      <c r="D2019" s="52" t="s">
        <v>2549</v>
      </c>
      <c r="E2019" s="53">
        <v>28.091592</v>
      </c>
      <c r="F2019" s="53">
        <v>0</v>
      </c>
      <c r="G2019" s="53">
        <v>28.091592</v>
      </c>
    </row>
    <row r="2020" s="37" customFormat="1" customHeight="1" spans="1:7">
      <c r="A2020" s="52" t="s">
        <v>2007</v>
      </c>
      <c r="B2020" s="52" t="s">
        <v>2548</v>
      </c>
      <c r="C2020" s="30" t="s">
        <v>2092</v>
      </c>
      <c r="D2020" s="52" t="s">
        <v>2550</v>
      </c>
      <c r="E2020" s="53">
        <v>14.982182</v>
      </c>
      <c r="F2020" s="53">
        <v>0</v>
      </c>
      <c r="G2020" s="53">
        <v>14.982182</v>
      </c>
    </row>
    <row r="2021" s="37" customFormat="1" customHeight="1" spans="1:7">
      <c r="A2021" s="52" t="s">
        <v>2007</v>
      </c>
      <c r="B2021" s="52" t="s">
        <v>2548</v>
      </c>
      <c r="C2021" s="30" t="s">
        <v>2092</v>
      </c>
      <c r="D2021" s="52" t="s">
        <v>2551</v>
      </c>
      <c r="E2021" s="53">
        <v>22.473274</v>
      </c>
      <c r="F2021" s="53">
        <v>0</v>
      </c>
      <c r="G2021" s="53">
        <v>22.473274</v>
      </c>
    </row>
    <row r="2022" s="37" customFormat="1" customHeight="1" spans="1:7">
      <c r="A2022" s="52" t="s">
        <v>2007</v>
      </c>
      <c r="B2022" s="52" t="s">
        <v>2548</v>
      </c>
      <c r="C2022" s="30" t="s">
        <v>2092</v>
      </c>
      <c r="D2022" s="52" t="s">
        <v>2552</v>
      </c>
      <c r="E2022" s="53">
        <v>33.366276</v>
      </c>
      <c r="F2022" s="53">
        <v>0</v>
      </c>
      <c r="G2022" s="53">
        <v>33.366276</v>
      </c>
    </row>
    <row r="2023" s="37" customFormat="1" customHeight="1" spans="1:7">
      <c r="A2023" s="52" t="s">
        <v>2007</v>
      </c>
      <c r="B2023" s="52" t="s">
        <v>2548</v>
      </c>
      <c r="C2023" s="30" t="s">
        <v>2092</v>
      </c>
      <c r="D2023" s="52" t="s">
        <v>2553</v>
      </c>
      <c r="E2023" s="53">
        <v>24.5058</v>
      </c>
      <c r="F2023" s="53">
        <v>0</v>
      </c>
      <c r="G2023" s="53">
        <v>24.5058</v>
      </c>
    </row>
    <row r="2024" s="37" customFormat="1" customHeight="1" spans="1:7">
      <c r="A2024" s="52" t="s">
        <v>2007</v>
      </c>
      <c r="B2024" s="52" t="s">
        <v>2548</v>
      </c>
      <c r="C2024" s="30" t="s">
        <v>2092</v>
      </c>
      <c r="D2024" s="52" t="s">
        <v>2554</v>
      </c>
      <c r="E2024" s="53">
        <v>44.682768</v>
      </c>
      <c r="F2024" s="53">
        <v>0</v>
      </c>
      <c r="G2024" s="53">
        <v>44.682768</v>
      </c>
    </row>
    <row r="2025" s="37" customFormat="1" customHeight="1" spans="1:7">
      <c r="A2025" s="52" t="s">
        <v>2007</v>
      </c>
      <c r="B2025" s="52" t="s">
        <v>2548</v>
      </c>
      <c r="C2025" s="30" t="s">
        <v>2092</v>
      </c>
      <c r="D2025" s="52" t="s">
        <v>2555</v>
      </c>
      <c r="E2025" s="53">
        <v>23.83081</v>
      </c>
      <c r="F2025" s="53">
        <v>0</v>
      </c>
      <c r="G2025" s="53">
        <v>23.83081</v>
      </c>
    </row>
    <row r="2026" s="37" customFormat="1" customHeight="1" spans="1:7">
      <c r="A2026" s="52" t="s">
        <v>2007</v>
      </c>
      <c r="B2026" s="52" t="s">
        <v>2548</v>
      </c>
      <c r="C2026" s="30" t="s">
        <v>2092</v>
      </c>
      <c r="D2026" s="52" t="s">
        <v>2556</v>
      </c>
      <c r="E2026" s="53">
        <v>35.746214</v>
      </c>
      <c r="F2026" s="53">
        <v>0</v>
      </c>
      <c r="G2026" s="53">
        <v>35.746214</v>
      </c>
    </row>
    <row r="2027" s="37" customFormat="1" customHeight="1" spans="1:7">
      <c r="A2027" s="52" t="s">
        <v>2007</v>
      </c>
      <c r="B2027" s="52" t="s">
        <v>2548</v>
      </c>
      <c r="C2027" s="30" t="s">
        <v>2092</v>
      </c>
      <c r="D2027" s="52" t="s">
        <v>2557</v>
      </c>
      <c r="E2027" s="53">
        <v>53.63676</v>
      </c>
      <c r="F2027" s="53">
        <v>0</v>
      </c>
      <c r="G2027" s="53">
        <v>53.63676</v>
      </c>
    </row>
    <row r="2028" s="37" customFormat="1" customHeight="1" spans="1:7">
      <c r="A2028" s="52" t="s">
        <v>2007</v>
      </c>
      <c r="B2028" s="52" t="s">
        <v>2548</v>
      </c>
      <c r="C2028" s="30" t="s">
        <v>2092</v>
      </c>
      <c r="D2028" s="52" t="s">
        <v>2558</v>
      </c>
      <c r="E2028" s="53">
        <v>20.516344</v>
      </c>
      <c r="F2028" s="53">
        <v>0</v>
      </c>
      <c r="G2028" s="53">
        <v>20.516344</v>
      </c>
    </row>
    <row r="2029" s="37" customFormat="1" customHeight="1" spans="1:7">
      <c r="A2029" s="52" t="s">
        <v>2007</v>
      </c>
      <c r="B2029" s="52" t="s">
        <v>2548</v>
      </c>
      <c r="C2029" s="30" t="s">
        <v>2092</v>
      </c>
      <c r="D2029" s="52" t="s">
        <v>2559</v>
      </c>
      <c r="E2029" s="53">
        <v>395.096</v>
      </c>
      <c r="F2029" s="53">
        <v>0</v>
      </c>
      <c r="G2029" s="53">
        <v>395.096</v>
      </c>
    </row>
    <row r="2030" s="37" customFormat="1" customHeight="1" spans="1:7">
      <c r="A2030" s="52" t="s">
        <v>2007</v>
      </c>
      <c r="B2030" s="52" t="s">
        <v>2548</v>
      </c>
      <c r="C2030" s="30" t="s">
        <v>2092</v>
      </c>
      <c r="D2030" s="52" t="s">
        <v>2560</v>
      </c>
      <c r="E2030" s="53">
        <v>0.14</v>
      </c>
      <c r="F2030" s="53">
        <v>0</v>
      </c>
      <c r="G2030" s="53">
        <v>0.14</v>
      </c>
    </row>
    <row r="2031" s="37" customFormat="1" customHeight="1" spans="1:7">
      <c r="A2031" s="52" t="s">
        <v>2007</v>
      </c>
      <c r="B2031" s="52" t="s">
        <v>2548</v>
      </c>
      <c r="C2031" s="30" t="s">
        <v>2092</v>
      </c>
      <c r="D2031" s="52" t="s">
        <v>2561</v>
      </c>
      <c r="E2031" s="53">
        <v>2.208</v>
      </c>
      <c r="F2031" s="53">
        <v>0</v>
      </c>
      <c r="G2031" s="53">
        <v>2.208</v>
      </c>
    </row>
    <row r="2032" s="37" customFormat="1" customHeight="1" spans="1:7">
      <c r="A2032" s="52" t="s">
        <v>2007</v>
      </c>
      <c r="B2032" s="52" t="s">
        <v>2548</v>
      </c>
      <c r="C2032" s="30" t="s">
        <v>2092</v>
      </c>
      <c r="D2032" s="52" t="s">
        <v>2105</v>
      </c>
      <c r="E2032" s="53">
        <v>73.5</v>
      </c>
      <c r="F2032" s="53">
        <v>0</v>
      </c>
      <c r="G2032" s="53">
        <v>73.5</v>
      </c>
    </row>
    <row r="2033" s="37" customFormat="1" customHeight="1" spans="1:7">
      <c r="A2033" s="52" t="s">
        <v>2007</v>
      </c>
      <c r="B2033" s="52" t="s">
        <v>2548</v>
      </c>
      <c r="C2033" s="50" t="s">
        <v>2106</v>
      </c>
      <c r="D2033" s="49"/>
      <c r="E2033" s="51">
        <v>11099.90806</v>
      </c>
      <c r="F2033" s="51">
        <v>0</v>
      </c>
      <c r="G2033" s="51">
        <v>11099.90806</v>
      </c>
    </row>
    <row r="2034" s="37" customFormat="1" customHeight="1" spans="1:7">
      <c r="A2034" s="52" t="s">
        <v>2007</v>
      </c>
      <c r="B2034" s="52" t="s">
        <v>2548</v>
      </c>
      <c r="C2034" s="30" t="s">
        <v>2107</v>
      </c>
      <c r="D2034" s="52" t="s">
        <v>2133</v>
      </c>
      <c r="E2034" s="53">
        <v>0.03</v>
      </c>
      <c r="F2034" s="53">
        <v>0</v>
      </c>
      <c r="G2034" s="53">
        <v>0.03</v>
      </c>
    </row>
    <row r="2035" s="37" customFormat="1" customHeight="1" spans="1:7">
      <c r="A2035" s="52" t="s">
        <v>2007</v>
      </c>
      <c r="B2035" s="52" t="s">
        <v>2548</v>
      </c>
      <c r="C2035" s="30" t="s">
        <v>2107</v>
      </c>
      <c r="D2035" s="52" t="s">
        <v>2141</v>
      </c>
      <c r="E2035" s="53">
        <v>582.19488</v>
      </c>
      <c r="F2035" s="53">
        <v>0</v>
      </c>
      <c r="G2035" s="53">
        <v>582.19488</v>
      </c>
    </row>
    <row r="2036" s="37" customFormat="1" customHeight="1" spans="1:7">
      <c r="A2036" s="52" t="s">
        <v>2007</v>
      </c>
      <c r="B2036" s="52" t="s">
        <v>2548</v>
      </c>
      <c r="C2036" s="30" t="s">
        <v>2107</v>
      </c>
      <c r="D2036" s="52" t="s">
        <v>2562</v>
      </c>
      <c r="E2036" s="53">
        <v>30.2</v>
      </c>
      <c r="F2036" s="53">
        <v>0</v>
      </c>
      <c r="G2036" s="53">
        <v>30.2</v>
      </c>
    </row>
    <row r="2037" s="37" customFormat="1" customHeight="1" spans="1:7">
      <c r="A2037" s="52" t="s">
        <v>2007</v>
      </c>
      <c r="B2037" s="52" t="s">
        <v>2548</v>
      </c>
      <c r="C2037" s="30" t="s">
        <v>2107</v>
      </c>
      <c r="D2037" s="52" t="s">
        <v>2119</v>
      </c>
      <c r="E2037" s="53">
        <v>5.0064</v>
      </c>
      <c r="F2037" s="53">
        <v>0</v>
      </c>
      <c r="G2037" s="53">
        <v>5.0064</v>
      </c>
    </row>
    <row r="2038" s="37" customFormat="1" customHeight="1" spans="1:7">
      <c r="A2038" s="52" t="s">
        <v>2007</v>
      </c>
      <c r="B2038" s="52" t="s">
        <v>2548</v>
      </c>
      <c r="C2038" s="30" t="s">
        <v>2107</v>
      </c>
      <c r="D2038" s="52" t="s">
        <v>2563</v>
      </c>
      <c r="E2038" s="53">
        <v>1112.2092</v>
      </c>
      <c r="F2038" s="53">
        <v>0</v>
      </c>
      <c r="G2038" s="53">
        <v>1112.2092</v>
      </c>
    </row>
    <row r="2039" s="37" customFormat="1" customHeight="1" spans="1:7">
      <c r="A2039" s="52" t="s">
        <v>2007</v>
      </c>
      <c r="B2039" s="52" t="s">
        <v>2548</v>
      </c>
      <c r="C2039" s="30" t="s">
        <v>2107</v>
      </c>
      <c r="D2039" s="52" t="s">
        <v>2564</v>
      </c>
      <c r="E2039" s="53">
        <v>31.5576</v>
      </c>
      <c r="F2039" s="53">
        <v>0</v>
      </c>
      <c r="G2039" s="53">
        <v>31.5576</v>
      </c>
    </row>
    <row r="2040" s="37" customFormat="1" customHeight="1" spans="1:7">
      <c r="A2040" s="52" t="s">
        <v>2007</v>
      </c>
      <c r="B2040" s="52" t="s">
        <v>2548</v>
      </c>
      <c r="C2040" s="30" t="s">
        <v>2107</v>
      </c>
      <c r="D2040" s="52" t="s">
        <v>2565</v>
      </c>
      <c r="E2040" s="53">
        <v>438.54</v>
      </c>
      <c r="F2040" s="53">
        <v>0</v>
      </c>
      <c r="G2040" s="53">
        <v>438.54</v>
      </c>
    </row>
    <row r="2041" s="37" customFormat="1" customHeight="1" spans="1:7">
      <c r="A2041" s="52" t="s">
        <v>2007</v>
      </c>
      <c r="B2041" s="52" t="s">
        <v>2548</v>
      </c>
      <c r="C2041" s="30" t="s">
        <v>2107</v>
      </c>
      <c r="D2041" s="52" t="s">
        <v>2566</v>
      </c>
      <c r="E2041" s="53">
        <v>845.64</v>
      </c>
      <c r="F2041" s="53">
        <v>0</v>
      </c>
      <c r="G2041" s="53">
        <v>845.64</v>
      </c>
    </row>
    <row r="2042" s="37" customFormat="1" customHeight="1" spans="1:7">
      <c r="A2042" s="52" t="s">
        <v>2007</v>
      </c>
      <c r="B2042" s="52" t="s">
        <v>2548</v>
      </c>
      <c r="C2042" s="30" t="s">
        <v>2107</v>
      </c>
      <c r="D2042" s="52" t="s">
        <v>2567</v>
      </c>
      <c r="E2042" s="53">
        <v>308.8766</v>
      </c>
      <c r="F2042" s="53">
        <v>0</v>
      </c>
      <c r="G2042" s="53">
        <v>308.8766</v>
      </c>
    </row>
    <row r="2043" s="37" customFormat="1" customHeight="1" spans="1:7">
      <c r="A2043" s="52" t="s">
        <v>2007</v>
      </c>
      <c r="B2043" s="52" t="s">
        <v>2548</v>
      </c>
      <c r="C2043" s="30" t="s">
        <v>2107</v>
      </c>
      <c r="D2043" s="52" t="s">
        <v>2568</v>
      </c>
      <c r="E2043" s="53">
        <v>434.946048</v>
      </c>
      <c r="F2043" s="53">
        <v>0</v>
      </c>
      <c r="G2043" s="53">
        <v>434.946048</v>
      </c>
    </row>
    <row r="2044" s="37" customFormat="1" customHeight="1" spans="1:7">
      <c r="A2044" s="52" t="s">
        <v>2007</v>
      </c>
      <c r="B2044" s="52" t="s">
        <v>2548</v>
      </c>
      <c r="C2044" s="30" t="s">
        <v>2107</v>
      </c>
      <c r="D2044" s="52" t="s">
        <v>2569</v>
      </c>
      <c r="E2044" s="53">
        <v>217.473024</v>
      </c>
      <c r="F2044" s="53">
        <v>0</v>
      </c>
      <c r="G2044" s="53">
        <v>217.473024</v>
      </c>
    </row>
    <row r="2045" s="37" customFormat="1" customHeight="1" spans="1:7">
      <c r="A2045" s="52" t="s">
        <v>2007</v>
      </c>
      <c r="B2045" s="52" t="s">
        <v>2548</v>
      </c>
      <c r="C2045" s="30" t="s">
        <v>2107</v>
      </c>
      <c r="D2045" s="52" t="s">
        <v>2570</v>
      </c>
      <c r="E2045" s="53">
        <v>177.913416</v>
      </c>
      <c r="F2045" s="53">
        <v>0</v>
      </c>
      <c r="G2045" s="53">
        <v>177.913416</v>
      </c>
    </row>
    <row r="2046" s="37" customFormat="1" customHeight="1" spans="1:7">
      <c r="A2046" s="52" t="s">
        <v>2007</v>
      </c>
      <c r="B2046" s="52" t="s">
        <v>2548</v>
      </c>
      <c r="C2046" s="30" t="s">
        <v>2107</v>
      </c>
      <c r="D2046" s="52" t="s">
        <v>2571</v>
      </c>
      <c r="E2046" s="53">
        <v>31.04</v>
      </c>
      <c r="F2046" s="53">
        <v>0</v>
      </c>
      <c r="G2046" s="53">
        <v>31.04</v>
      </c>
    </row>
    <row r="2047" s="37" customFormat="1" customHeight="1" spans="1:7">
      <c r="A2047" s="52" t="s">
        <v>2007</v>
      </c>
      <c r="B2047" s="52" t="s">
        <v>2548</v>
      </c>
      <c r="C2047" s="30" t="s">
        <v>2107</v>
      </c>
      <c r="D2047" s="52" t="s">
        <v>2572</v>
      </c>
      <c r="E2047" s="53">
        <v>5.618318</v>
      </c>
      <c r="F2047" s="53">
        <v>0</v>
      </c>
      <c r="G2047" s="53">
        <v>5.618318</v>
      </c>
    </row>
    <row r="2048" s="37" customFormat="1" customHeight="1" spans="1:7">
      <c r="A2048" s="52" t="s">
        <v>2007</v>
      </c>
      <c r="B2048" s="52" t="s">
        <v>2548</v>
      </c>
      <c r="C2048" s="30" t="s">
        <v>2107</v>
      </c>
      <c r="D2048" s="52" t="s">
        <v>2573</v>
      </c>
      <c r="E2048" s="53">
        <v>9.363864</v>
      </c>
      <c r="F2048" s="53">
        <v>0</v>
      </c>
      <c r="G2048" s="53">
        <v>9.363864</v>
      </c>
    </row>
    <row r="2049" s="37" customFormat="1" customHeight="1" spans="1:7">
      <c r="A2049" s="52" t="s">
        <v>2007</v>
      </c>
      <c r="B2049" s="52" t="s">
        <v>2548</v>
      </c>
      <c r="C2049" s="30" t="s">
        <v>2107</v>
      </c>
      <c r="D2049" s="52" t="s">
        <v>2574</v>
      </c>
      <c r="E2049" s="53">
        <v>1787.892</v>
      </c>
      <c r="F2049" s="53">
        <v>0</v>
      </c>
      <c r="G2049" s="53">
        <v>1787.892</v>
      </c>
    </row>
    <row r="2050" s="37" customFormat="1" customHeight="1" spans="1:7">
      <c r="A2050" s="52" t="s">
        <v>2007</v>
      </c>
      <c r="B2050" s="52" t="s">
        <v>2548</v>
      </c>
      <c r="C2050" s="30" t="s">
        <v>2107</v>
      </c>
      <c r="D2050" s="52" t="s">
        <v>2575</v>
      </c>
      <c r="E2050" s="53">
        <v>48.1332</v>
      </c>
      <c r="F2050" s="53">
        <v>0</v>
      </c>
      <c r="G2050" s="53">
        <v>48.1332</v>
      </c>
    </row>
    <row r="2051" s="37" customFormat="1" customHeight="1" spans="1:7">
      <c r="A2051" s="52" t="s">
        <v>2007</v>
      </c>
      <c r="B2051" s="52" t="s">
        <v>2548</v>
      </c>
      <c r="C2051" s="30" t="s">
        <v>2107</v>
      </c>
      <c r="D2051" s="52" t="s">
        <v>2576</v>
      </c>
      <c r="E2051" s="53">
        <v>686.052</v>
      </c>
      <c r="F2051" s="53">
        <v>0</v>
      </c>
      <c r="G2051" s="53">
        <v>686.052</v>
      </c>
    </row>
    <row r="2052" s="37" customFormat="1" customHeight="1" spans="1:7">
      <c r="A2052" s="52" t="s">
        <v>2007</v>
      </c>
      <c r="B2052" s="52" t="s">
        <v>2548</v>
      </c>
      <c r="C2052" s="30" t="s">
        <v>2107</v>
      </c>
      <c r="D2052" s="52" t="s">
        <v>2577</v>
      </c>
      <c r="E2052" s="53">
        <v>1328.6304</v>
      </c>
      <c r="F2052" s="53">
        <v>0</v>
      </c>
      <c r="G2052" s="53">
        <v>1328.6304</v>
      </c>
    </row>
    <row r="2053" s="37" customFormat="1" customHeight="1" spans="1:7">
      <c r="A2053" s="52" t="s">
        <v>2007</v>
      </c>
      <c r="B2053" s="52" t="s">
        <v>2548</v>
      </c>
      <c r="C2053" s="30" t="s">
        <v>2107</v>
      </c>
      <c r="D2053" s="52" t="s">
        <v>2578</v>
      </c>
      <c r="E2053" s="53">
        <v>356.96</v>
      </c>
      <c r="F2053" s="53">
        <v>0</v>
      </c>
      <c r="G2053" s="53">
        <v>356.96</v>
      </c>
    </row>
    <row r="2054" s="37" customFormat="1" customHeight="1" spans="1:7">
      <c r="A2054" s="52" t="s">
        <v>2007</v>
      </c>
      <c r="B2054" s="52" t="s">
        <v>2548</v>
      </c>
      <c r="C2054" s="30" t="s">
        <v>2107</v>
      </c>
      <c r="D2054" s="52" t="s">
        <v>2579</v>
      </c>
      <c r="E2054" s="53">
        <v>485.4084</v>
      </c>
      <c r="F2054" s="53">
        <v>0</v>
      </c>
      <c r="G2054" s="53">
        <v>485.4084</v>
      </c>
    </row>
    <row r="2055" s="37" customFormat="1" customHeight="1" spans="1:7">
      <c r="A2055" s="52" t="s">
        <v>2007</v>
      </c>
      <c r="B2055" s="52" t="s">
        <v>2548</v>
      </c>
      <c r="C2055" s="30" t="s">
        <v>2107</v>
      </c>
      <c r="D2055" s="52" t="s">
        <v>2580</v>
      </c>
      <c r="E2055" s="53">
        <v>689.197056</v>
      </c>
      <c r="F2055" s="53">
        <v>0</v>
      </c>
      <c r="G2055" s="53">
        <v>689.197056</v>
      </c>
    </row>
    <row r="2056" s="37" customFormat="1" customHeight="1" spans="1:7">
      <c r="A2056" s="52" t="s">
        <v>2007</v>
      </c>
      <c r="B2056" s="52" t="s">
        <v>2548</v>
      </c>
      <c r="C2056" s="30" t="s">
        <v>2107</v>
      </c>
      <c r="D2056" s="52" t="s">
        <v>2581</v>
      </c>
      <c r="E2056" s="53">
        <v>344.598528</v>
      </c>
      <c r="F2056" s="53">
        <v>0</v>
      </c>
      <c r="G2056" s="53">
        <v>344.598528</v>
      </c>
    </row>
    <row r="2057" s="37" customFormat="1" customHeight="1" spans="1:7">
      <c r="A2057" s="52" t="s">
        <v>2007</v>
      </c>
      <c r="B2057" s="52" t="s">
        <v>2548</v>
      </c>
      <c r="C2057" s="30" t="s">
        <v>2107</v>
      </c>
      <c r="D2057" s="52" t="s">
        <v>2582</v>
      </c>
      <c r="E2057" s="53">
        <v>282.990864</v>
      </c>
      <c r="F2057" s="53">
        <v>0</v>
      </c>
      <c r="G2057" s="53">
        <v>282.990864</v>
      </c>
    </row>
    <row r="2058" s="37" customFormat="1" customHeight="1" spans="1:7">
      <c r="A2058" s="52" t="s">
        <v>2007</v>
      </c>
      <c r="B2058" s="52" t="s">
        <v>2548</v>
      </c>
      <c r="C2058" s="30" t="s">
        <v>2107</v>
      </c>
      <c r="D2058" s="52" t="s">
        <v>2583</v>
      </c>
      <c r="E2058" s="53">
        <v>47.36</v>
      </c>
      <c r="F2058" s="53">
        <v>0</v>
      </c>
      <c r="G2058" s="53">
        <v>47.36</v>
      </c>
    </row>
    <row r="2059" s="37" customFormat="1" customHeight="1" spans="1:7">
      <c r="A2059" s="52" t="s">
        <v>2007</v>
      </c>
      <c r="B2059" s="52" t="s">
        <v>2548</v>
      </c>
      <c r="C2059" s="30" t="s">
        <v>2107</v>
      </c>
      <c r="D2059" s="52" t="s">
        <v>2584</v>
      </c>
      <c r="E2059" s="53">
        <v>8.936554</v>
      </c>
      <c r="F2059" s="53">
        <v>0</v>
      </c>
      <c r="G2059" s="53">
        <v>8.936554</v>
      </c>
    </row>
    <row r="2060" s="37" customFormat="1" customHeight="1" spans="1:7">
      <c r="A2060" s="52" t="s">
        <v>2007</v>
      </c>
      <c r="B2060" s="52" t="s">
        <v>2548</v>
      </c>
      <c r="C2060" s="30" t="s">
        <v>2107</v>
      </c>
      <c r="D2060" s="52" t="s">
        <v>2585</v>
      </c>
      <c r="E2060" s="53">
        <v>14.894256</v>
      </c>
      <c r="F2060" s="53">
        <v>0</v>
      </c>
      <c r="G2060" s="53">
        <v>14.894256</v>
      </c>
    </row>
    <row r="2061" s="37" customFormat="1" customHeight="1" spans="1:7">
      <c r="A2061" s="52" t="s">
        <v>2007</v>
      </c>
      <c r="B2061" s="52" t="s">
        <v>2548</v>
      </c>
      <c r="C2061" s="30" t="s">
        <v>2107</v>
      </c>
      <c r="D2061" s="52" t="s">
        <v>2586</v>
      </c>
      <c r="E2061" s="53">
        <v>290.466</v>
      </c>
      <c r="F2061" s="53">
        <v>0</v>
      </c>
      <c r="G2061" s="53">
        <v>290.466</v>
      </c>
    </row>
    <row r="2062" s="37" customFormat="1" customHeight="1" spans="1:7">
      <c r="A2062" s="52" t="s">
        <v>2007</v>
      </c>
      <c r="B2062" s="52" t="s">
        <v>2548</v>
      </c>
      <c r="C2062" s="30" t="s">
        <v>2107</v>
      </c>
      <c r="D2062" s="52" t="s">
        <v>2587</v>
      </c>
      <c r="E2062" s="53">
        <v>456.774</v>
      </c>
      <c r="F2062" s="53">
        <v>0</v>
      </c>
      <c r="G2062" s="53">
        <v>456.774</v>
      </c>
    </row>
    <row r="2063" s="37" customFormat="1" customHeight="1" spans="1:7">
      <c r="A2063" s="52" t="s">
        <v>2007</v>
      </c>
      <c r="B2063" s="52" t="s">
        <v>2548</v>
      </c>
      <c r="C2063" s="30" t="s">
        <v>2107</v>
      </c>
      <c r="D2063" s="52" t="s">
        <v>2145</v>
      </c>
      <c r="E2063" s="53">
        <v>41.005452</v>
      </c>
      <c r="F2063" s="53">
        <v>0</v>
      </c>
      <c r="G2063" s="53">
        <v>41.005452</v>
      </c>
    </row>
    <row r="2064" s="37" customFormat="1" customHeight="1" spans="1:7">
      <c r="A2064" s="52" t="s">
        <v>2007</v>
      </c>
      <c r="B2064" s="49" t="s">
        <v>2588</v>
      </c>
      <c r="C2064" s="50"/>
      <c r="D2064" s="49"/>
      <c r="E2064" s="51">
        <v>10018.63819</v>
      </c>
      <c r="F2064" s="51">
        <v>0</v>
      </c>
      <c r="G2064" s="51">
        <v>10018.63819</v>
      </c>
    </row>
    <row r="2065" s="37" customFormat="1" customHeight="1" spans="1:7">
      <c r="A2065" s="52" t="s">
        <v>2007</v>
      </c>
      <c r="B2065" s="52" t="s">
        <v>2589</v>
      </c>
      <c r="C2065" s="50" t="s">
        <v>2091</v>
      </c>
      <c r="D2065" s="49"/>
      <c r="E2065" s="51">
        <v>685.064905</v>
      </c>
      <c r="F2065" s="51">
        <v>0</v>
      </c>
      <c r="G2065" s="51">
        <v>685.064905</v>
      </c>
    </row>
    <row r="2066" s="37" customFormat="1" customHeight="1" spans="1:7">
      <c r="A2066" s="52" t="s">
        <v>2007</v>
      </c>
      <c r="B2066" s="52" t="s">
        <v>2589</v>
      </c>
      <c r="C2066" s="30" t="s">
        <v>2092</v>
      </c>
      <c r="D2066" s="52" t="s">
        <v>2549</v>
      </c>
      <c r="E2066" s="53">
        <v>26.459154</v>
      </c>
      <c r="F2066" s="53">
        <v>0</v>
      </c>
      <c r="G2066" s="53">
        <v>26.459154</v>
      </c>
    </row>
    <row r="2067" s="37" customFormat="1" customHeight="1" spans="1:7">
      <c r="A2067" s="52" t="s">
        <v>2007</v>
      </c>
      <c r="B2067" s="52" t="s">
        <v>2589</v>
      </c>
      <c r="C2067" s="30" t="s">
        <v>2092</v>
      </c>
      <c r="D2067" s="52" t="s">
        <v>2550</v>
      </c>
      <c r="E2067" s="53">
        <v>14.111549</v>
      </c>
      <c r="F2067" s="53">
        <v>0</v>
      </c>
      <c r="G2067" s="53">
        <v>14.111549</v>
      </c>
    </row>
    <row r="2068" s="37" customFormat="1" customHeight="1" spans="1:7">
      <c r="A2068" s="52" t="s">
        <v>2007</v>
      </c>
      <c r="B2068" s="52" t="s">
        <v>2589</v>
      </c>
      <c r="C2068" s="30" t="s">
        <v>2092</v>
      </c>
      <c r="D2068" s="52" t="s">
        <v>2551</v>
      </c>
      <c r="E2068" s="53">
        <v>21.167323</v>
      </c>
      <c r="F2068" s="53">
        <v>0</v>
      </c>
      <c r="G2068" s="53">
        <v>21.167323</v>
      </c>
    </row>
    <row r="2069" s="37" customFormat="1" customHeight="1" spans="1:7">
      <c r="A2069" s="52" t="s">
        <v>2007</v>
      </c>
      <c r="B2069" s="52" t="s">
        <v>2589</v>
      </c>
      <c r="C2069" s="30" t="s">
        <v>2092</v>
      </c>
      <c r="D2069" s="52" t="s">
        <v>2552</v>
      </c>
      <c r="E2069" s="53">
        <v>31.44906</v>
      </c>
      <c r="F2069" s="53">
        <v>0</v>
      </c>
      <c r="G2069" s="53">
        <v>31.44906</v>
      </c>
    </row>
    <row r="2070" s="37" customFormat="1" customHeight="1" spans="1:7">
      <c r="A2070" s="52" t="s">
        <v>2007</v>
      </c>
      <c r="B2070" s="52" t="s">
        <v>2589</v>
      </c>
      <c r="C2070" s="30" t="s">
        <v>2092</v>
      </c>
      <c r="D2070" s="52" t="s">
        <v>2553</v>
      </c>
      <c r="E2070" s="53">
        <v>21.9678</v>
      </c>
      <c r="F2070" s="53">
        <v>0</v>
      </c>
      <c r="G2070" s="53">
        <v>21.9678</v>
      </c>
    </row>
    <row r="2071" s="37" customFormat="1" customHeight="1" spans="1:7">
      <c r="A2071" s="52" t="s">
        <v>2007</v>
      </c>
      <c r="B2071" s="52" t="s">
        <v>2589</v>
      </c>
      <c r="C2071" s="30" t="s">
        <v>2092</v>
      </c>
      <c r="D2071" s="52" t="s">
        <v>2554</v>
      </c>
      <c r="E2071" s="53">
        <v>34.85079</v>
      </c>
      <c r="F2071" s="53">
        <v>0</v>
      </c>
      <c r="G2071" s="53">
        <v>34.85079</v>
      </c>
    </row>
    <row r="2072" s="37" customFormat="1" customHeight="1" spans="1:7">
      <c r="A2072" s="52" t="s">
        <v>2007</v>
      </c>
      <c r="B2072" s="52" t="s">
        <v>2589</v>
      </c>
      <c r="C2072" s="30" t="s">
        <v>2092</v>
      </c>
      <c r="D2072" s="52" t="s">
        <v>2555</v>
      </c>
      <c r="E2072" s="53">
        <v>18.587088</v>
      </c>
      <c r="F2072" s="53">
        <v>0</v>
      </c>
      <c r="G2072" s="53">
        <v>18.587088</v>
      </c>
    </row>
    <row r="2073" s="37" customFormat="1" customHeight="1" spans="1:7">
      <c r="A2073" s="52" t="s">
        <v>2007</v>
      </c>
      <c r="B2073" s="52" t="s">
        <v>2589</v>
      </c>
      <c r="C2073" s="30" t="s">
        <v>2092</v>
      </c>
      <c r="D2073" s="52" t="s">
        <v>2556</v>
      </c>
      <c r="E2073" s="53">
        <v>27.880632</v>
      </c>
      <c r="F2073" s="53">
        <v>0</v>
      </c>
      <c r="G2073" s="53">
        <v>27.880632</v>
      </c>
    </row>
    <row r="2074" s="37" customFormat="1" customHeight="1" spans="1:7">
      <c r="A2074" s="52" t="s">
        <v>2007</v>
      </c>
      <c r="B2074" s="52" t="s">
        <v>2589</v>
      </c>
      <c r="C2074" s="30" t="s">
        <v>2092</v>
      </c>
      <c r="D2074" s="52" t="s">
        <v>2557</v>
      </c>
      <c r="E2074" s="53">
        <v>41.001408</v>
      </c>
      <c r="F2074" s="53">
        <v>0</v>
      </c>
      <c r="G2074" s="53">
        <v>41.001408</v>
      </c>
    </row>
    <row r="2075" s="37" customFormat="1" customHeight="1" spans="1:7">
      <c r="A2075" s="52" t="s">
        <v>2007</v>
      </c>
      <c r="B2075" s="52" t="s">
        <v>2589</v>
      </c>
      <c r="C2075" s="30" t="s">
        <v>2092</v>
      </c>
      <c r="D2075" s="52" t="s">
        <v>2558</v>
      </c>
      <c r="E2075" s="53">
        <v>20.334101</v>
      </c>
      <c r="F2075" s="53">
        <v>0</v>
      </c>
      <c r="G2075" s="53">
        <v>20.334101</v>
      </c>
    </row>
    <row r="2076" s="37" customFormat="1" customHeight="1" spans="1:7">
      <c r="A2076" s="52" t="s">
        <v>2007</v>
      </c>
      <c r="B2076" s="52" t="s">
        <v>2589</v>
      </c>
      <c r="C2076" s="30" t="s">
        <v>2092</v>
      </c>
      <c r="D2076" s="52" t="s">
        <v>2559</v>
      </c>
      <c r="E2076" s="53">
        <v>360.048</v>
      </c>
      <c r="F2076" s="53">
        <v>0</v>
      </c>
      <c r="G2076" s="53">
        <v>360.048</v>
      </c>
    </row>
    <row r="2077" s="37" customFormat="1" customHeight="1" spans="1:7">
      <c r="A2077" s="52" t="s">
        <v>2007</v>
      </c>
      <c r="B2077" s="52" t="s">
        <v>2589</v>
      </c>
      <c r="C2077" s="30" t="s">
        <v>2092</v>
      </c>
      <c r="D2077" s="52" t="s">
        <v>2560</v>
      </c>
      <c r="E2077" s="53">
        <v>0.77</v>
      </c>
      <c r="F2077" s="53">
        <v>0</v>
      </c>
      <c r="G2077" s="53">
        <v>0.77</v>
      </c>
    </row>
    <row r="2078" s="37" customFormat="1" customHeight="1" spans="1:7">
      <c r="A2078" s="52" t="s">
        <v>2007</v>
      </c>
      <c r="B2078" s="52" t="s">
        <v>2589</v>
      </c>
      <c r="C2078" s="30" t="s">
        <v>2092</v>
      </c>
      <c r="D2078" s="52" t="s">
        <v>2561</v>
      </c>
      <c r="E2078" s="53">
        <v>2.388</v>
      </c>
      <c r="F2078" s="53">
        <v>0</v>
      </c>
      <c r="G2078" s="53">
        <v>2.388</v>
      </c>
    </row>
    <row r="2079" s="37" customFormat="1" customHeight="1" spans="1:7">
      <c r="A2079" s="52" t="s">
        <v>2007</v>
      </c>
      <c r="B2079" s="52" t="s">
        <v>2589</v>
      </c>
      <c r="C2079" s="30" t="s">
        <v>2092</v>
      </c>
      <c r="D2079" s="52" t="s">
        <v>2105</v>
      </c>
      <c r="E2079" s="53">
        <v>64.05</v>
      </c>
      <c r="F2079" s="53">
        <v>0</v>
      </c>
      <c r="G2079" s="53">
        <v>64.05</v>
      </c>
    </row>
    <row r="2080" s="37" customFormat="1" customHeight="1" spans="1:7">
      <c r="A2080" s="52" t="s">
        <v>2007</v>
      </c>
      <c r="B2080" s="52" t="s">
        <v>2589</v>
      </c>
      <c r="C2080" s="50" t="s">
        <v>2106</v>
      </c>
      <c r="D2080" s="49"/>
      <c r="E2080" s="51">
        <v>9333.573285</v>
      </c>
      <c r="F2080" s="51">
        <v>0</v>
      </c>
      <c r="G2080" s="51">
        <v>9333.573285</v>
      </c>
    </row>
    <row r="2081" s="37" customFormat="1" customHeight="1" spans="1:7">
      <c r="A2081" s="52" t="s">
        <v>2007</v>
      </c>
      <c r="B2081" s="52" t="s">
        <v>2589</v>
      </c>
      <c r="C2081" s="30" t="s">
        <v>2107</v>
      </c>
      <c r="D2081" s="52" t="s">
        <v>2133</v>
      </c>
      <c r="E2081" s="53">
        <v>0.084</v>
      </c>
      <c r="F2081" s="53">
        <v>0</v>
      </c>
      <c r="G2081" s="53">
        <v>0.084</v>
      </c>
    </row>
    <row r="2082" s="37" customFormat="1" customHeight="1" spans="1:7">
      <c r="A2082" s="52" t="s">
        <v>2007</v>
      </c>
      <c r="B2082" s="52" t="s">
        <v>2589</v>
      </c>
      <c r="C2082" s="30" t="s">
        <v>2107</v>
      </c>
      <c r="D2082" s="52" t="s">
        <v>2141</v>
      </c>
      <c r="E2082" s="53">
        <v>490.479552</v>
      </c>
      <c r="F2082" s="53">
        <v>0</v>
      </c>
      <c r="G2082" s="53">
        <v>490.479552</v>
      </c>
    </row>
    <row r="2083" s="37" customFormat="1" customHeight="1" spans="1:7">
      <c r="A2083" s="52" t="s">
        <v>2007</v>
      </c>
      <c r="B2083" s="52" t="s">
        <v>2589</v>
      </c>
      <c r="C2083" s="30" t="s">
        <v>2107</v>
      </c>
      <c r="D2083" s="52" t="s">
        <v>2562</v>
      </c>
      <c r="E2083" s="53">
        <v>20.4</v>
      </c>
      <c r="F2083" s="53">
        <v>0</v>
      </c>
      <c r="G2083" s="53">
        <v>20.4</v>
      </c>
    </row>
    <row r="2084" s="37" customFormat="1" customHeight="1" spans="1:7">
      <c r="A2084" s="52" t="s">
        <v>2007</v>
      </c>
      <c r="B2084" s="52" t="s">
        <v>2589</v>
      </c>
      <c r="C2084" s="30" t="s">
        <v>2107</v>
      </c>
      <c r="D2084" s="52" t="s">
        <v>2119</v>
      </c>
      <c r="E2084" s="53">
        <v>8.847048</v>
      </c>
      <c r="F2084" s="53">
        <v>0</v>
      </c>
      <c r="G2084" s="53">
        <v>8.847048</v>
      </c>
    </row>
    <row r="2085" s="37" customFormat="1" customHeight="1" spans="1:7">
      <c r="A2085" s="52" t="s">
        <v>2007</v>
      </c>
      <c r="B2085" s="52" t="s">
        <v>2589</v>
      </c>
      <c r="C2085" s="30" t="s">
        <v>2107</v>
      </c>
      <c r="D2085" s="52" t="s">
        <v>2563</v>
      </c>
      <c r="E2085" s="53">
        <v>1048.302</v>
      </c>
      <c r="F2085" s="53">
        <v>0</v>
      </c>
      <c r="G2085" s="53">
        <v>1048.302</v>
      </c>
    </row>
    <row r="2086" s="37" customFormat="1" customHeight="1" spans="1:7">
      <c r="A2086" s="52" t="s">
        <v>2007</v>
      </c>
      <c r="B2086" s="52" t="s">
        <v>2589</v>
      </c>
      <c r="C2086" s="30" t="s">
        <v>2107</v>
      </c>
      <c r="D2086" s="52" t="s">
        <v>2564</v>
      </c>
      <c r="E2086" s="53">
        <v>30.5316</v>
      </c>
      <c r="F2086" s="53">
        <v>0</v>
      </c>
      <c r="G2086" s="53">
        <v>30.5316</v>
      </c>
    </row>
    <row r="2087" s="37" customFormat="1" customHeight="1" spans="1:7">
      <c r="A2087" s="52" t="s">
        <v>2007</v>
      </c>
      <c r="B2087" s="52" t="s">
        <v>2589</v>
      </c>
      <c r="C2087" s="30" t="s">
        <v>2107</v>
      </c>
      <c r="D2087" s="52" t="s">
        <v>2565</v>
      </c>
      <c r="E2087" s="53">
        <v>411.708</v>
      </c>
      <c r="F2087" s="53">
        <v>0</v>
      </c>
      <c r="G2087" s="53">
        <v>411.708</v>
      </c>
    </row>
    <row r="2088" s="37" customFormat="1" customHeight="1" spans="1:7">
      <c r="A2088" s="52" t="s">
        <v>2007</v>
      </c>
      <c r="B2088" s="52" t="s">
        <v>2589</v>
      </c>
      <c r="C2088" s="30" t="s">
        <v>2107</v>
      </c>
      <c r="D2088" s="52" t="s">
        <v>2566</v>
      </c>
      <c r="E2088" s="53">
        <v>794.9424</v>
      </c>
      <c r="F2088" s="53">
        <v>0</v>
      </c>
      <c r="G2088" s="53">
        <v>794.9424</v>
      </c>
    </row>
    <row r="2089" s="37" customFormat="1" customHeight="1" spans="1:7">
      <c r="A2089" s="52" t="s">
        <v>2007</v>
      </c>
      <c r="B2089" s="52" t="s">
        <v>2589</v>
      </c>
      <c r="C2089" s="30" t="s">
        <v>2107</v>
      </c>
      <c r="D2089" s="52" t="s">
        <v>2567</v>
      </c>
      <c r="E2089" s="53">
        <v>290.9592</v>
      </c>
      <c r="F2089" s="53">
        <v>0</v>
      </c>
      <c r="G2089" s="53">
        <v>290.9592</v>
      </c>
    </row>
    <row r="2090" s="37" customFormat="1" customHeight="1" spans="1:7">
      <c r="A2090" s="52" t="s">
        <v>2007</v>
      </c>
      <c r="B2090" s="52" t="s">
        <v>2589</v>
      </c>
      <c r="C2090" s="30" t="s">
        <v>2107</v>
      </c>
      <c r="D2090" s="52" t="s">
        <v>2568</v>
      </c>
      <c r="E2090" s="53">
        <v>409.42176</v>
      </c>
      <c r="F2090" s="53">
        <v>0</v>
      </c>
      <c r="G2090" s="53">
        <v>409.42176</v>
      </c>
    </row>
    <row r="2091" s="37" customFormat="1" customHeight="1" spans="1:7">
      <c r="A2091" s="52" t="s">
        <v>2007</v>
      </c>
      <c r="B2091" s="52" t="s">
        <v>2589</v>
      </c>
      <c r="C2091" s="30" t="s">
        <v>2107</v>
      </c>
      <c r="D2091" s="52" t="s">
        <v>2569</v>
      </c>
      <c r="E2091" s="53">
        <v>204.71088</v>
      </c>
      <c r="F2091" s="53">
        <v>0</v>
      </c>
      <c r="G2091" s="53">
        <v>204.71088</v>
      </c>
    </row>
    <row r="2092" s="37" customFormat="1" customHeight="1" spans="1:7">
      <c r="A2092" s="52" t="s">
        <v>2007</v>
      </c>
      <c r="B2092" s="52" t="s">
        <v>2589</v>
      </c>
      <c r="C2092" s="30" t="s">
        <v>2107</v>
      </c>
      <c r="D2092" s="52" t="s">
        <v>2570</v>
      </c>
      <c r="E2092" s="53">
        <v>167.574642</v>
      </c>
      <c r="F2092" s="53">
        <v>0</v>
      </c>
      <c r="G2092" s="53">
        <v>167.574642</v>
      </c>
    </row>
    <row r="2093" s="37" customFormat="1" customHeight="1" spans="1:7">
      <c r="A2093" s="52" t="s">
        <v>2007</v>
      </c>
      <c r="B2093" s="52" t="s">
        <v>2589</v>
      </c>
      <c r="C2093" s="30" t="s">
        <v>2107</v>
      </c>
      <c r="D2093" s="52" t="s">
        <v>2571</v>
      </c>
      <c r="E2093" s="53">
        <v>30.08</v>
      </c>
      <c r="F2093" s="53">
        <v>0</v>
      </c>
      <c r="G2093" s="53">
        <v>30.08</v>
      </c>
    </row>
    <row r="2094" s="37" customFormat="1" customHeight="1" spans="1:7">
      <c r="A2094" s="52" t="s">
        <v>2007</v>
      </c>
      <c r="B2094" s="52" t="s">
        <v>2589</v>
      </c>
      <c r="C2094" s="30" t="s">
        <v>2107</v>
      </c>
      <c r="D2094" s="52" t="s">
        <v>2572</v>
      </c>
      <c r="E2094" s="53">
        <v>5.291831</v>
      </c>
      <c r="F2094" s="53">
        <v>0</v>
      </c>
      <c r="G2094" s="53">
        <v>5.291831</v>
      </c>
    </row>
    <row r="2095" s="37" customFormat="1" customHeight="1" spans="1:7">
      <c r="A2095" s="52" t="s">
        <v>2007</v>
      </c>
      <c r="B2095" s="52" t="s">
        <v>2589</v>
      </c>
      <c r="C2095" s="30" t="s">
        <v>2107</v>
      </c>
      <c r="D2095" s="52" t="s">
        <v>2573</v>
      </c>
      <c r="E2095" s="53">
        <v>8.819718</v>
      </c>
      <c r="F2095" s="53">
        <v>0</v>
      </c>
      <c r="G2095" s="53">
        <v>8.819718</v>
      </c>
    </row>
    <row r="2096" s="37" customFormat="1" customHeight="1" spans="1:7">
      <c r="A2096" s="52" t="s">
        <v>2007</v>
      </c>
      <c r="B2096" s="52" t="s">
        <v>2589</v>
      </c>
      <c r="C2096" s="30" t="s">
        <v>2107</v>
      </c>
      <c r="D2096" s="52" t="s">
        <v>2574</v>
      </c>
      <c r="E2096" s="53">
        <v>1366.7136</v>
      </c>
      <c r="F2096" s="53">
        <v>0</v>
      </c>
      <c r="G2096" s="53">
        <v>1366.7136</v>
      </c>
    </row>
    <row r="2097" s="37" customFormat="1" customHeight="1" spans="1:7">
      <c r="A2097" s="52" t="s">
        <v>2007</v>
      </c>
      <c r="B2097" s="52" t="s">
        <v>2589</v>
      </c>
      <c r="C2097" s="30" t="s">
        <v>2107</v>
      </c>
      <c r="D2097" s="52" t="s">
        <v>2575</v>
      </c>
      <c r="E2097" s="53">
        <v>39.4164</v>
      </c>
      <c r="F2097" s="53">
        <v>0</v>
      </c>
      <c r="G2097" s="53">
        <v>39.4164</v>
      </c>
    </row>
    <row r="2098" s="37" customFormat="1" customHeight="1" spans="1:7">
      <c r="A2098" s="52" t="s">
        <v>2007</v>
      </c>
      <c r="B2098" s="52" t="s">
        <v>2589</v>
      </c>
      <c r="C2098" s="30" t="s">
        <v>2107</v>
      </c>
      <c r="D2098" s="52" t="s">
        <v>2576</v>
      </c>
      <c r="E2098" s="53">
        <v>550.668</v>
      </c>
      <c r="F2098" s="53">
        <v>0</v>
      </c>
      <c r="G2098" s="53">
        <v>550.668</v>
      </c>
    </row>
    <row r="2099" s="37" customFormat="1" customHeight="1" spans="1:7">
      <c r="A2099" s="52" t="s">
        <v>2007</v>
      </c>
      <c r="B2099" s="52" t="s">
        <v>2589</v>
      </c>
      <c r="C2099" s="30" t="s">
        <v>2107</v>
      </c>
      <c r="D2099" s="52" t="s">
        <v>2577</v>
      </c>
      <c r="E2099" s="53">
        <v>1064.2356</v>
      </c>
      <c r="F2099" s="53">
        <v>0</v>
      </c>
      <c r="G2099" s="53">
        <v>1064.2356</v>
      </c>
    </row>
    <row r="2100" s="37" customFormat="1" customHeight="1" spans="1:7">
      <c r="A2100" s="52" t="s">
        <v>2007</v>
      </c>
      <c r="B2100" s="52" t="s">
        <v>2589</v>
      </c>
      <c r="C2100" s="30" t="s">
        <v>2107</v>
      </c>
      <c r="D2100" s="52" t="s">
        <v>2578</v>
      </c>
      <c r="E2100" s="53">
        <v>236.44</v>
      </c>
      <c r="F2100" s="53">
        <v>0</v>
      </c>
      <c r="G2100" s="53">
        <v>236.44</v>
      </c>
    </row>
    <row r="2101" s="37" customFormat="1" customHeight="1" spans="1:7">
      <c r="A2101" s="52" t="s">
        <v>2007</v>
      </c>
      <c r="B2101" s="52" t="s">
        <v>2589</v>
      </c>
      <c r="C2101" s="30" t="s">
        <v>2107</v>
      </c>
      <c r="D2101" s="52" t="s">
        <v>2579</v>
      </c>
      <c r="E2101" s="53">
        <v>388.9442</v>
      </c>
      <c r="F2101" s="53">
        <v>0</v>
      </c>
      <c r="G2101" s="53">
        <v>388.9442</v>
      </c>
    </row>
    <row r="2102" s="37" customFormat="1" customHeight="1" spans="1:7">
      <c r="A2102" s="52" t="s">
        <v>2007</v>
      </c>
      <c r="B2102" s="52" t="s">
        <v>2589</v>
      </c>
      <c r="C2102" s="30" t="s">
        <v>2107</v>
      </c>
      <c r="D2102" s="52" t="s">
        <v>2580</v>
      </c>
      <c r="E2102" s="53">
        <v>542.019456</v>
      </c>
      <c r="F2102" s="53">
        <v>0</v>
      </c>
      <c r="G2102" s="53">
        <v>542.019456</v>
      </c>
    </row>
    <row r="2103" s="37" customFormat="1" customHeight="1" spans="1:7">
      <c r="A2103" s="52" t="s">
        <v>2007</v>
      </c>
      <c r="B2103" s="52" t="s">
        <v>2589</v>
      </c>
      <c r="C2103" s="30" t="s">
        <v>2107</v>
      </c>
      <c r="D2103" s="52" t="s">
        <v>2581</v>
      </c>
      <c r="E2103" s="53">
        <v>271.009728</v>
      </c>
      <c r="F2103" s="53">
        <v>0</v>
      </c>
      <c r="G2103" s="53">
        <v>271.009728</v>
      </c>
    </row>
    <row r="2104" s="37" customFormat="1" customHeight="1" spans="1:7">
      <c r="A2104" s="52" t="s">
        <v>2007</v>
      </c>
      <c r="B2104" s="52" t="s">
        <v>2589</v>
      </c>
      <c r="C2104" s="30" t="s">
        <v>2107</v>
      </c>
      <c r="D2104" s="52" t="s">
        <v>2582</v>
      </c>
      <c r="E2104" s="53">
        <v>220.72167</v>
      </c>
      <c r="F2104" s="53">
        <v>0</v>
      </c>
      <c r="G2104" s="53">
        <v>220.72167</v>
      </c>
    </row>
    <row r="2105" s="37" customFormat="1" customHeight="1" spans="1:7">
      <c r="A2105" s="52" t="s">
        <v>2007</v>
      </c>
      <c r="B2105" s="52" t="s">
        <v>2589</v>
      </c>
      <c r="C2105" s="30" t="s">
        <v>2107</v>
      </c>
      <c r="D2105" s="52" t="s">
        <v>2583</v>
      </c>
      <c r="E2105" s="53">
        <v>38.24</v>
      </c>
      <c r="F2105" s="53">
        <v>0</v>
      </c>
      <c r="G2105" s="53">
        <v>38.24</v>
      </c>
    </row>
    <row r="2106" s="37" customFormat="1" customHeight="1" spans="1:7">
      <c r="A2106" s="52" t="s">
        <v>2007</v>
      </c>
      <c r="B2106" s="52" t="s">
        <v>2589</v>
      </c>
      <c r="C2106" s="30" t="s">
        <v>2107</v>
      </c>
      <c r="D2106" s="52" t="s">
        <v>2584</v>
      </c>
      <c r="E2106" s="53">
        <v>6.970158</v>
      </c>
      <c r="F2106" s="53">
        <v>0</v>
      </c>
      <c r="G2106" s="53">
        <v>6.970158</v>
      </c>
    </row>
    <row r="2107" s="37" customFormat="1" customHeight="1" spans="1:7">
      <c r="A2107" s="52" t="s">
        <v>2007</v>
      </c>
      <c r="B2107" s="52" t="s">
        <v>2589</v>
      </c>
      <c r="C2107" s="30" t="s">
        <v>2107</v>
      </c>
      <c r="D2107" s="52" t="s">
        <v>2585</v>
      </c>
      <c r="E2107" s="53">
        <v>11.61693</v>
      </c>
      <c r="F2107" s="53">
        <v>0</v>
      </c>
      <c r="G2107" s="53">
        <v>11.61693</v>
      </c>
    </row>
    <row r="2108" s="37" customFormat="1" customHeight="1" spans="1:7">
      <c r="A2108" s="52" t="s">
        <v>2007</v>
      </c>
      <c r="B2108" s="52" t="s">
        <v>2589</v>
      </c>
      <c r="C2108" s="30" t="s">
        <v>2107</v>
      </c>
      <c r="D2108" s="52" t="s">
        <v>2586</v>
      </c>
      <c r="E2108" s="53">
        <v>273.402</v>
      </c>
      <c r="F2108" s="53">
        <v>0</v>
      </c>
      <c r="G2108" s="53">
        <v>273.402</v>
      </c>
    </row>
    <row r="2109" s="37" customFormat="1" customHeight="1" spans="1:7">
      <c r="A2109" s="52" t="s">
        <v>2007</v>
      </c>
      <c r="B2109" s="52" t="s">
        <v>2589</v>
      </c>
      <c r="C2109" s="30" t="s">
        <v>2107</v>
      </c>
      <c r="D2109" s="52" t="s">
        <v>2587</v>
      </c>
      <c r="E2109" s="53">
        <v>366.588</v>
      </c>
      <c r="F2109" s="53">
        <v>0</v>
      </c>
      <c r="G2109" s="53">
        <v>366.588</v>
      </c>
    </row>
    <row r="2110" s="37" customFormat="1" customHeight="1" spans="1:7">
      <c r="A2110" s="52" t="s">
        <v>2007</v>
      </c>
      <c r="B2110" s="52" t="s">
        <v>2589</v>
      </c>
      <c r="C2110" s="30" t="s">
        <v>2107</v>
      </c>
      <c r="D2110" s="52" t="s">
        <v>2145</v>
      </c>
      <c r="E2110" s="53">
        <v>34.434912</v>
      </c>
      <c r="F2110" s="53">
        <v>0</v>
      </c>
      <c r="G2110" s="53">
        <v>34.434912</v>
      </c>
    </row>
    <row r="2111" s="37" customFormat="1" customHeight="1" spans="1:7">
      <c r="A2111" s="52" t="s">
        <v>2007</v>
      </c>
      <c r="B2111" s="49" t="s">
        <v>2590</v>
      </c>
      <c r="C2111" s="50"/>
      <c r="D2111" s="49"/>
      <c r="E2111" s="51">
        <v>11959.756456</v>
      </c>
      <c r="F2111" s="51">
        <v>0</v>
      </c>
      <c r="G2111" s="51">
        <v>11959.756456</v>
      </c>
    </row>
    <row r="2112" s="37" customFormat="1" customHeight="1" spans="1:7">
      <c r="A2112" s="52" t="s">
        <v>2007</v>
      </c>
      <c r="B2112" s="52" t="s">
        <v>2591</v>
      </c>
      <c r="C2112" s="50" t="s">
        <v>2091</v>
      </c>
      <c r="D2112" s="49"/>
      <c r="E2112" s="51">
        <v>750.097509</v>
      </c>
      <c r="F2112" s="51">
        <v>0</v>
      </c>
      <c r="G2112" s="51">
        <v>750.097509</v>
      </c>
    </row>
    <row r="2113" s="37" customFormat="1" customHeight="1" spans="1:7">
      <c r="A2113" s="52" t="s">
        <v>2007</v>
      </c>
      <c r="B2113" s="52" t="s">
        <v>2591</v>
      </c>
      <c r="C2113" s="30" t="s">
        <v>2092</v>
      </c>
      <c r="D2113" s="52" t="s">
        <v>2549</v>
      </c>
      <c r="E2113" s="53">
        <v>31.161924</v>
      </c>
      <c r="F2113" s="53">
        <v>0</v>
      </c>
      <c r="G2113" s="53">
        <v>31.161924</v>
      </c>
    </row>
    <row r="2114" s="37" customFormat="1" customHeight="1" spans="1:7">
      <c r="A2114" s="52" t="s">
        <v>2007</v>
      </c>
      <c r="B2114" s="52" t="s">
        <v>2591</v>
      </c>
      <c r="C2114" s="30" t="s">
        <v>2092</v>
      </c>
      <c r="D2114" s="52" t="s">
        <v>2550</v>
      </c>
      <c r="E2114" s="53">
        <v>16.619693</v>
      </c>
      <c r="F2114" s="53">
        <v>0</v>
      </c>
      <c r="G2114" s="53">
        <v>16.619693</v>
      </c>
    </row>
    <row r="2115" s="37" customFormat="1" customHeight="1" spans="1:7">
      <c r="A2115" s="52" t="s">
        <v>2007</v>
      </c>
      <c r="B2115" s="52" t="s">
        <v>2591</v>
      </c>
      <c r="C2115" s="30" t="s">
        <v>2092</v>
      </c>
      <c r="D2115" s="52" t="s">
        <v>2551</v>
      </c>
      <c r="E2115" s="53">
        <v>24.929539</v>
      </c>
      <c r="F2115" s="53">
        <v>0</v>
      </c>
      <c r="G2115" s="53">
        <v>24.929539</v>
      </c>
    </row>
    <row r="2116" s="37" customFormat="1" customHeight="1" spans="1:7">
      <c r="A2116" s="52" t="s">
        <v>2007</v>
      </c>
      <c r="B2116" s="52" t="s">
        <v>2591</v>
      </c>
      <c r="C2116" s="30" t="s">
        <v>2092</v>
      </c>
      <c r="D2116" s="52" t="s">
        <v>2552</v>
      </c>
      <c r="E2116" s="53">
        <v>37.456164</v>
      </c>
      <c r="F2116" s="53">
        <v>0</v>
      </c>
      <c r="G2116" s="53">
        <v>37.456164</v>
      </c>
    </row>
    <row r="2117" s="37" customFormat="1" customHeight="1" spans="1:7">
      <c r="A2117" s="52" t="s">
        <v>2007</v>
      </c>
      <c r="B2117" s="52" t="s">
        <v>2591</v>
      </c>
      <c r="C2117" s="30" t="s">
        <v>2092</v>
      </c>
      <c r="D2117" s="52" t="s">
        <v>2553</v>
      </c>
      <c r="E2117" s="53">
        <v>27.2036</v>
      </c>
      <c r="F2117" s="53">
        <v>0</v>
      </c>
      <c r="G2117" s="53">
        <v>27.2036</v>
      </c>
    </row>
    <row r="2118" s="37" customFormat="1" customHeight="1" spans="1:7">
      <c r="A2118" s="52" t="s">
        <v>2007</v>
      </c>
      <c r="B2118" s="52" t="s">
        <v>2591</v>
      </c>
      <c r="C2118" s="30" t="s">
        <v>2092</v>
      </c>
      <c r="D2118" s="52" t="s">
        <v>2554</v>
      </c>
      <c r="E2118" s="53">
        <v>42.64047</v>
      </c>
      <c r="F2118" s="53">
        <v>0</v>
      </c>
      <c r="G2118" s="53">
        <v>42.64047</v>
      </c>
    </row>
    <row r="2119" s="37" customFormat="1" customHeight="1" spans="1:7">
      <c r="A2119" s="52" t="s">
        <v>2007</v>
      </c>
      <c r="B2119" s="52" t="s">
        <v>2591</v>
      </c>
      <c r="C2119" s="30" t="s">
        <v>2092</v>
      </c>
      <c r="D2119" s="52" t="s">
        <v>2555</v>
      </c>
      <c r="E2119" s="53">
        <v>22.741584</v>
      </c>
      <c r="F2119" s="53">
        <v>0</v>
      </c>
      <c r="G2119" s="53">
        <v>22.741584</v>
      </c>
    </row>
    <row r="2120" s="37" customFormat="1" customHeight="1" spans="1:7">
      <c r="A2120" s="52" t="s">
        <v>2007</v>
      </c>
      <c r="B2120" s="52" t="s">
        <v>2591</v>
      </c>
      <c r="C2120" s="30" t="s">
        <v>2092</v>
      </c>
      <c r="D2120" s="52" t="s">
        <v>2556</v>
      </c>
      <c r="E2120" s="53">
        <v>34.112376</v>
      </c>
      <c r="F2120" s="53">
        <v>0</v>
      </c>
      <c r="G2120" s="53">
        <v>34.112376</v>
      </c>
    </row>
    <row r="2121" s="37" customFormat="1" customHeight="1" spans="1:7">
      <c r="A2121" s="52" t="s">
        <v>2007</v>
      </c>
      <c r="B2121" s="52" t="s">
        <v>2591</v>
      </c>
      <c r="C2121" s="30" t="s">
        <v>2092</v>
      </c>
      <c r="D2121" s="52" t="s">
        <v>2557</v>
      </c>
      <c r="E2121" s="53">
        <v>50.978916</v>
      </c>
      <c r="F2121" s="53">
        <v>0</v>
      </c>
      <c r="G2121" s="53">
        <v>50.978916</v>
      </c>
    </row>
    <row r="2122" s="37" customFormat="1" customHeight="1" spans="1:7">
      <c r="A2122" s="52" t="s">
        <v>2007</v>
      </c>
      <c r="B2122" s="52" t="s">
        <v>2591</v>
      </c>
      <c r="C2122" s="30" t="s">
        <v>2092</v>
      </c>
      <c r="D2122" s="52" t="s">
        <v>2558</v>
      </c>
      <c r="E2122" s="53">
        <v>24.091243</v>
      </c>
      <c r="F2122" s="53">
        <v>0</v>
      </c>
      <c r="G2122" s="53">
        <v>24.091243</v>
      </c>
    </row>
    <row r="2123" s="37" customFormat="1" customHeight="1" spans="1:7">
      <c r="A2123" s="52" t="s">
        <v>2007</v>
      </c>
      <c r="B2123" s="52" t="s">
        <v>2591</v>
      </c>
      <c r="C2123" s="30" t="s">
        <v>2092</v>
      </c>
      <c r="D2123" s="52" t="s">
        <v>2559</v>
      </c>
      <c r="E2123" s="53">
        <v>360.568</v>
      </c>
      <c r="F2123" s="53">
        <v>0</v>
      </c>
      <c r="G2123" s="53">
        <v>360.568</v>
      </c>
    </row>
    <row r="2124" s="37" customFormat="1" customHeight="1" spans="1:7">
      <c r="A2124" s="52" t="s">
        <v>2007</v>
      </c>
      <c r="B2124" s="52" t="s">
        <v>2591</v>
      </c>
      <c r="C2124" s="30" t="s">
        <v>2092</v>
      </c>
      <c r="D2124" s="52" t="s">
        <v>2560</v>
      </c>
      <c r="E2124" s="53">
        <v>1.19</v>
      </c>
      <c r="F2124" s="53">
        <v>0</v>
      </c>
      <c r="G2124" s="53">
        <v>1.19</v>
      </c>
    </row>
    <row r="2125" s="37" customFormat="1" customHeight="1" spans="1:7">
      <c r="A2125" s="52" t="s">
        <v>2007</v>
      </c>
      <c r="B2125" s="52" t="s">
        <v>2591</v>
      </c>
      <c r="C2125" s="30" t="s">
        <v>2092</v>
      </c>
      <c r="D2125" s="52" t="s">
        <v>2561</v>
      </c>
      <c r="E2125" s="53">
        <v>1.554</v>
      </c>
      <c r="F2125" s="53">
        <v>0</v>
      </c>
      <c r="G2125" s="53">
        <v>1.554</v>
      </c>
    </row>
    <row r="2126" s="37" customFormat="1" customHeight="1" spans="1:7">
      <c r="A2126" s="52" t="s">
        <v>2007</v>
      </c>
      <c r="B2126" s="52" t="s">
        <v>2591</v>
      </c>
      <c r="C2126" s="30" t="s">
        <v>2092</v>
      </c>
      <c r="D2126" s="52" t="s">
        <v>2105</v>
      </c>
      <c r="E2126" s="53">
        <v>74.85</v>
      </c>
      <c r="F2126" s="53">
        <v>0</v>
      </c>
      <c r="G2126" s="53">
        <v>74.85</v>
      </c>
    </row>
    <row r="2127" s="37" customFormat="1" customHeight="1" spans="1:7">
      <c r="A2127" s="52" t="s">
        <v>2007</v>
      </c>
      <c r="B2127" s="52" t="s">
        <v>2591</v>
      </c>
      <c r="C2127" s="50" t="s">
        <v>2106</v>
      </c>
      <c r="D2127" s="49"/>
      <c r="E2127" s="51">
        <v>11209.658947</v>
      </c>
      <c r="F2127" s="51">
        <v>0</v>
      </c>
      <c r="G2127" s="51">
        <v>11209.658947</v>
      </c>
    </row>
    <row r="2128" s="37" customFormat="1" customHeight="1" spans="1:7">
      <c r="A2128" s="52" t="s">
        <v>2007</v>
      </c>
      <c r="B2128" s="52" t="s">
        <v>2591</v>
      </c>
      <c r="C2128" s="30" t="s">
        <v>2107</v>
      </c>
      <c r="D2128" s="52" t="s">
        <v>2133</v>
      </c>
      <c r="E2128" s="53">
        <v>0.024</v>
      </c>
      <c r="F2128" s="53">
        <v>0</v>
      </c>
      <c r="G2128" s="53">
        <v>0.024</v>
      </c>
    </row>
    <row r="2129" s="37" customFormat="1" customHeight="1" spans="1:7">
      <c r="A2129" s="52" t="s">
        <v>2007</v>
      </c>
      <c r="B2129" s="52" t="s">
        <v>2591</v>
      </c>
      <c r="C2129" s="30" t="s">
        <v>2107</v>
      </c>
      <c r="D2129" s="52" t="s">
        <v>2141</v>
      </c>
      <c r="E2129" s="53">
        <v>590.419152</v>
      </c>
      <c r="F2129" s="53">
        <v>0</v>
      </c>
      <c r="G2129" s="53">
        <v>590.419152</v>
      </c>
    </row>
    <row r="2130" s="37" customFormat="1" customHeight="1" spans="1:7">
      <c r="A2130" s="52" t="s">
        <v>2007</v>
      </c>
      <c r="B2130" s="52" t="s">
        <v>2591</v>
      </c>
      <c r="C2130" s="30" t="s">
        <v>2107</v>
      </c>
      <c r="D2130" s="52" t="s">
        <v>2562</v>
      </c>
      <c r="E2130" s="53">
        <v>28.8</v>
      </c>
      <c r="F2130" s="53">
        <v>0</v>
      </c>
      <c r="G2130" s="53">
        <v>28.8</v>
      </c>
    </row>
    <row r="2131" s="37" customFormat="1" customHeight="1" spans="1:7">
      <c r="A2131" s="52" t="s">
        <v>2007</v>
      </c>
      <c r="B2131" s="52" t="s">
        <v>2591</v>
      </c>
      <c r="C2131" s="30" t="s">
        <v>2107</v>
      </c>
      <c r="D2131" s="52" t="s">
        <v>2119</v>
      </c>
      <c r="E2131" s="53">
        <v>7.74</v>
      </c>
      <c r="F2131" s="53">
        <v>0</v>
      </c>
      <c r="G2131" s="53">
        <v>7.74</v>
      </c>
    </row>
    <row r="2132" s="37" customFormat="1" customHeight="1" spans="1:7">
      <c r="A2132" s="52" t="s">
        <v>2007</v>
      </c>
      <c r="B2132" s="52" t="s">
        <v>2591</v>
      </c>
      <c r="C2132" s="30" t="s">
        <v>2107</v>
      </c>
      <c r="D2132" s="52" t="s">
        <v>2563</v>
      </c>
      <c r="E2132" s="53">
        <v>1248.5388</v>
      </c>
      <c r="F2132" s="53">
        <v>0</v>
      </c>
      <c r="G2132" s="53">
        <v>1248.5388</v>
      </c>
    </row>
    <row r="2133" s="37" customFormat="1" customHeight="1" spans="1:7">
      <c r="A2133" s="52" t="s">
        <v>2007</v>
      </c>
      <c r="B2133" s="52" t="s">
        <v>2591</v>
      </c>
      <c r="C2133" s="30" t="s">
        <v>2107</v>
      </c>
      <c r="D2133" s="52" t="s">
        <v>2564</v>
      </c>
      <c r="E2133" s="53">
        <v>34.8708</v>
      </c>
      <c r="F2133" s="53">
        <v>0</v>
      </c>
      <c r="G2133" s="53">
        <v>34.8708</v>
      </c>
    </row>
    <row r="2134" s="37" customFormat="1" customHeight="1" spans="1:7">
      <c r="A2134" s="52" t="s">
        <v>2007</v>
      </c>
      <c r="B2134" s="52" t="s">
        <v>2591</v>
      </c>
      <c r="C2134" s="30" t="s">
        <v>2107</v>
      </c>
      <c r="D2134" s="52" t="s">
        <v>2565</v>
      </c>
      <c r="E2134" s="53">
        <v>477.072</v>
      </c>
      <c r="F2134" s="53">
        <v>0</v>
      </c>
      <c r="G2134" s="53">
        <v>477.072</v>
      </c>
    </row>
    <row r="2135" s="37" customFormat="1" customHeight="1" spans="1:7">
      <c r="A2135" s="52" t="s">
        <v>2007</v>
      </c>
      <c r="B2135" s="52" t="s">
        <v>2591</v>
      </c>
      <c r="C2135" s="30" t="s">
        <v>2107</v>
      </c>
      <c r="D2135" s="52" t="s">
        <v>2566</v>
      </c>
      <c r="E2135" s="53">
        <v>920.952</v>
      </c>
      <c r="F2135" s="53">
        <v>0</v>
      </c>
      <c r="G2135" s="53">
        <v>920.952</v>
      </c>
    </row>
    <row r="2136" s="37" customFormat="1" customHeight="1" spans="1:7">
      <c r="A2136" s="52" t="s">
        <v>2007</v>
      </c>
      <c r="B2136" s="52" t="s">
        <v>2591</v>
      </c>
      <c r="C2136" s="30" t="s">
        <v>2107</v>
      </c>
      <c r="D2136" s="52" t="s">
        <v>2567</v>
      </c>
      <c r="E2136" s="53">
        <v>336.5647</v>
      </c>
      <c r="F2136" s="53">
        <v>0</v>
      </c>
      <c r="G2136" s="53">
        <v>336.5647</v>
      </c>
    </row>
    <row r="2137" s="37" customFormat="1" customHeight="1" spans="1:7">
      <c r="A2137" s="52" t="s">
        <v>2007</v>
      </c>
      <c r="B2137" s="52" t="s">
        <v>2591</v>
      </c>
      <c r="C2137" s="30" t="s">
        <v>2107</v>
      </c>
      <c r="D2137" s="52" t="s">
        <v>2568</v>
      </c>
      <c r="E2137" s="53">
        <v>479.746176</v>
      </c>
      <c r="F2137" s="53">
        <v>0</v>
      </c>
      <c r="G2137" s="53">
        <v>479.746176</v>
      </c>
    </row>
    <row r="2138" s="37" customFormat="1" customHeight="1" spans="1:7">
      <c r="A2138" s="52" t="s">
        <v>2007</v>
      </c>
      <c r="B2138" s="52" t="s">
        <v>2591</v>
      </c>
      <c r="C2138" s="30" t="s">
        <v>2107</v>
      </c>
      <c r="D2138" s="52" t="s">
        <v>2569</v>
      </c>
      <c r="E2138" s="53">
        <v>239.873088</v>
      </c>
      <c r="F2138" s="53">
        <v>0</v>
      </c>
      <c r="G2138" s="53">
        <v>239.873088</v>
      </c>
    </row>
    <row r="2139" s="37" customFormat="1" customHeight="1" spans="1:7">
      <c r="A2139" s="52" t="s">
        <v>2007</v>
      </c>
      <c r="B2139" s="52" t="s">
        <v>2591</v>
      </c>
      <c r="C2139" s="30" t="s">
        <v>2107</v>
      </c>
      <c r="D2139" s="52" t="s">
        <v>2570</v>
      </c>
      <c r="E2139" s="53">
        <v>197.358852</v>
      </c>
      <c r="F2139" s="53">
        <v>0</v>
      </c>
      <c r="G2139" s="53">
        <v>197.358852</v>
      </c>
    </row>
    <row r="2140" s="37" customFormat="1" customHeight="1" spans="1:7">
      <c r="A2140" s="52" t="s">
        <v>2007</v>
      </c>
      <c r="B2140" s="52" t="s">
        <v>2591</v>
      </c>
      <c r="C2140" s="30" t="s">
        <v>2107</v>
      </c>
      <c r="D2140" s="52" t="s">
        <v>2571</v>
      </c>
      <c r="E2140" s="53">
        <v>33.76</v>
      </c>
      <c r="F2140" s="53">
        <v>0</v>
      </c>
      <c r="G2140" s="53">
        <v>33.76</v>
      </c>
    </row>
    <row r="2141" s="37" customFormat="1" customHeight="1" spans="1:7">
      <c r="A2141" s="52" t="s">
        <v>2007</v>
      </c>
      <c r="B2141" s="52" t="s">
        <v>2591</v>
      </c>
      <c r="C2141" s="30" t="s">
        <v>2107</v>
      </c>
      <c r="D2141" s="52" t="s">
        <v>2572</v>
      </c>
      <c r="E2141" s="53">
        <v>6.232385</v>
      </c>
      <c r="F2141" s="53">
        <v>0</v>
      </c>
      <c r="G2141" s="53">
        <v>6.232385</v>
      </c>
    </row>
    <row r="2142" s="37" customFormat="1" customHeight="1" spans="1:7">
      <c r="A2142" s="52" t="s">
        <v>2007</v>
      </c>
      <c r="B2142" s="52" t="s">
        <v>2591</v>
      </c>
      <c r="C2142" s="30" t="s">
        <v>2107</v>
      </c>
      <c r="D2142" s="52" t="s">
        <v>2573</v>
      </c>
      <c r="E2142" s="53">
        <v>10.387308</v>
      </c>
      <c r="F2142" s="53">
        <v>0</v>
      </c>
      <c r="G2142" s="53">
        <v>10.387308</v>
      </c>
    </row>
    <row r="2143" s="37" customFormat="1" customHeight="1" spans="1:7">
      <c r="A2143" s="52" t="s">
        <v>2007</v>
      </c>
      <c r="B2143" s="52" t="s">
        <v>2591</v>
      </c>
      <c r="C2143" s="30" t="s">
        <v>2107</v>
      </c>
      <c r="D2143" s="52" t="s">
        <v>2574</v>
      </c>
      <c r="E2143" s="53">
        <v>1699.2972</v>
      </c>
      <c r="F2143" s="53">
        <v>0</v>
      </c>
      <c r="G2143" s="53">
        <v>1699.2972</v>
      </c>
    </row>
    <row r="2144" s="37" customFormat="1" customHeight="1" spans="1:7">
      <c r="A2144" s="52" t="s">
        <v>2007</v>
      </c>
      <c r="B2144" s="52" t="s">
        <v>2591</v>
      </c>
      <c r="C2144" s="30" t="s">
        <v>2107</v>
      </c>
      <c r="D2144" s="52" t="s">
        <v>2575</v>
      </c>
      <c r="E2144" s="53">
        <v>46.9908</v>
      </c>
      <c r="F2144" s="53">
        <v>0</v>
      </c>
      <c r="G2144" s="53">
        <v>46.9908</v>
      </c>
    </row>
    <row r="2145" s="37" customFormat="1" customHeight="1" spans="1:7">
      <c r="A2145" s="52" t="s">
        <v>2007</v>
      </c>
      <c r="B2145" s="52" t="s">
        <v>2591</v>
      </c>
      <c r="C2145" s="30" t="s">
        <v>2107</v>
      </c>
      <c r="D2145" s="52" t="s">
        <v>2576</v>
      </c>
      <c r="E2145" s="53">
        <v>658.764</v>
      </c>
      <c r="F2145" s="53">
        <v>0</v>
      </c>
      <c r="G2145" s="53">
        <v>658.764</v>
      </c>
    </row>
    <row r="2146" s="37" customFormat="1" customHeight="1" spans="1:7">
      <c r="A2146" s="52" t="s">
        <v>2007</v>
      </c>
      <c r="B2146" s="52" t="s">
        <v>2591</v>
      </c>
      <c r="C2146" s="30" t="s">
        <v>2107</v>
      </c>
      <c r="D2146" s="52" t="s">
        <v>2577</v>
      </c>
      <c r="E2146" s="53">
        <v>1272.66</v>
      </c>
      <c r="F2146" s="53">
        <v>0</v>
      </c>
      <c r="G2146" s="53">
        <v>1272.66</v>
      </c>
    </row>
    <row r="2147" s="37" customFormat="1" customHeight="1" spans="1:7">
      <c r="A2147" s="52" t="s">
        <v>2007</v>
      </c>
      <c r="B2147" s="52" t="s">
        <v>2591</v>
      </c>
      <c r="C2147" s="30" t="s">
        <v>2107</v>
      </c>
      <c r="D2147" s="52" t="s">
        <v>2578</v>
      </c>
      <c r="E2147" s="53">
        <v>331.66</v>
      </c>
      <c r="F2147" s="53">
        <v>0</v>
      </c>
      <c r="G2147" s="53">
        <v>331.66</v>
      </c>
    </row>
    <row r="2148" s="37" customFormat="1" customHeight="1" spans="1:7">
      <c r="A2148" s="52" t="s">
        <v>2007</v>
      </c>
      <c r="B2148" s="52" t="s">
        <v>2591</v>
      </c>
      <c r="C2148" s="30" t="s">
        <v>2107</v>
      </c>
      <c r="D2148" s="52" t="s">
        <v>2579</v>
      </c>
      <c r="E2148" s="53">
        <v>465.1487</v>
      </c>
      <c r="F2148" s="53">
        <v>0</v>
      </c>
      <c r="G2148" s="53">
        <v>465.1487</v>
      </c>
    </row>
    <row r="2149" s="37" customFormat="1" customHeight="1" spans="1:7">
      <c r="A2149" s="52" t="s">
        <v>2007</v>
      </c>
      <c r="B2149" s="52" t="s">
        <v>2591</v>
      </c>
      <c r="C2149" s="30" t="s">
        <v>2107</v>
      </c>
      <c r="D2149" s="52" t="s">
        <v>2580</v>
      </c>
      <c r="E2149" s="53">
        <v>658.45728</v>
      </c>
      <c r="F2149" s="53">
        <v>0</v>
      </c>
      <c r="G2149" s="53">
        <v>658.45728</v>
      </c>
    </row>
    <row r="2150" s="37" customFormat="1" customHeight="1" spans="1:7">
      <c r="A2150" s="52" t="s">
        <v>2007</v>
      </c>
      <c r="B2150" s="52" t="s">
        <v>2591</v>
      </c>
      <c r="C2150" s="30" t="s">
        <v>2107</v>
      </c>
      <c r="D2150" s="52" t="s">
        <v>2581</v>
      </c>
      <c r="E2150" s="53">
        <v>329.22864</v>
      </c>
      <c r="F2150" s="53">
        <v>0</v>
      </c>
      <c r="G2150" s="53">
        <v>329.22864</v>
      </c>
    </row>
    <row r="2151" s="37" customFormat="1" customHeight="1" spans="1:7">
      <c r="A2151" s="52" t="s">
        <v>2007</v>
      </c>
      <c r="B2151" s="52" t="s">
        <v>2591</v>
      </c>
      <c r="C2151" s="30" t="s">
        <v>2107</v>
      </c>
      <c r="D2151" s="52" t="s">
        <v>2582</v>
      </c>
      <c r="E2151" s="53">
        <v>270.05631</v>
      </c>
      <c r="F2151" s="53">
        <v>0</v>
      </c>
      <c r="G2151" s="53">
        <v>270.05631</v>
      </c>
    </row>
    <row r="2152" s="37" customFormat="1" customHeight="1" spans="1:7">
      <c r="A2152" s="52" t="s">
        <v>2007</v>
      </c>
      <c r="B2152" s="52" t="s">
        <v>2591</v>
      </c>
      <c r="C2152" s="30" t="s">
        <v>2107</v>
      </c>
      <c r="D2152" s="52" t="s">
        <v>2583</v>
      </c>
      <c r="E2152" s="53">
        <v>46.08</v>
      </c>
      <c r="F2152" s="53">
        <v>0</v>
      </c>
      <c r="G2152" s="53">
        <v>46.08</v>
      </c>
    </row>
    <row r="2153" s="37" customFormat="1" customHeight="1" spans="1:7">
      <c r="A2153" s="52" t="s">
        <v>2007</v>
      </c>
      <c r="B2153" s="52" t="s">
        <v>2591</v>
      </c>
      <c r="C2153" s="30" t="s">
        <v>2107</v>
      </c>
      <c r="D2153" s="52" t="s">
        <v>2584</v>
      </c>
      <c r="E2153" s="53">
        <v>8.528094</v>
      </c>
      <c r="F2153" s="53">
        <v>0</v>
      </c>
      <c r="G2153" s="53">
        <v>8.528094</v>
      </c>
    </row>
    <row r="2154" s="37" customFormat="1" customHeight="1" spans="1:7">
      <c r="A2154" s="52" t="s">
        <v>2007</v>
      </c>
      <c r="B2154" s="52" t="s">
        <v>2591</v>
      </c>
      <c r="C2154" s="30" t="s">
        <v>2107</v>
      </c>
      <c r="D2154" s="52" t="s">
        <v>2585</v>
      </c>
      <c r="E2154" s="53">
        <v>14.21349</v>
      </c>
      <c r="F2154" s="53">
        <v>0</v>
      </c>
      <c r="G2154" s="53">
        <v>14.21349</v>
      </c>
    </row>
    <row r="2155" s="37" customFormat="1" customHeight="1" spans="1:7">
      <c r="A2155" s="52" t="s">
        <v>2007</v>
      </c>
      <c r="B2155" s="52" t="s">
        <v>2591</v>
      </c>
      <c r="C2155" s="30" t="s">
        <v>2107</v>
      </c>
      <c r="D2155" s="52" t="s">
        <v>2586</v>
      </c>
      <c r="E2155" s="53">
        <v>316.98</v>
      </c>
      <c r="F2155" s="53">
        <v>0</v>
      </c>
      <c r="G2155" s="53">
        <v>316.98</v>
      </c>
    </row>
    <row r="2156" s="37" customFormat="1" customHeight="1" spans="1:7">
      <c r="A2156" s="52" t="s">
        <v>2007</v>
      </c>
      <c r="B2156" s="52" t="s">
        <v>2591</v>
      </c>
      <c r="C2156" s="30" t="s">
        <v>2107</v>
      </c>
      <c r="D2156" s="52" t="s">
        <v>2587</v>
      </c>
      <c r="E2156" s="53">
        <v>437.646</v>
      </c>
      <c r="F2156" s="53">
        <v>0</v>
      </c>
      <c r="G2156" s="53">
        <v>437.646</v>
      </c>
    </row>
    <row r="2157" s="37" customFormat="1" customHeight="1" spans="1:7">
      <c r="A2157" s="52" t="s">
        <v>2007</v>
      </c>
      <c r="B2157" s="52" t="s">
        <v>2591</v>
      </c>
      <c r="C2157" s="30" t="s">
        <v>2107</v>
      </c>
      <c r="D2157" s="52" t="s">
        <v>2145</v>
      </c>
      <c r="E2157" s="53">
        <v>41.609172</v>
      </c>
      <c r="F2157" s="53">
        <v>0</v>
      </c>
      <c r="G2157" s="53">
        <v>41.609172</v>
      </c>
    </row>
    <row r="2158" s="37" customFormat="1" customHeight="1" spans="1:7">
      <c r="A2158" s="52" t="s">
        <v>2007</v>
      </c>
      <c r="B2158" s="49" t="s">
        <v>2592</v>
      </c>
      <c r="C2158" s="50"/>
      <c r="D2158" s="49"/>
      <c r="E2158" s="51">
        <v>4767.999696</v>
      </c>
      <c r="F2158" s="51">
        <v>0</v>
      </c>
      <c r="G2158" s="51">
        <v>4767.999696</v>
      </c>
    </row>
    <row r="2159" s="37" customFormat="1" customHeight="1" spans="1:7">
      <c r="A2159" s="52" t="s">
        <v>2007</v>
      </c>
      <c r="B2159" s="52" t="s">
        <v>2593</v>
      </c>
      <c r="C2159" s="50" t="s">
        <v>2091</v>
      </c>
      <c r="D2159" s="49"/>
      <c r="E2159" s="51">
        <v>266.972728</v>
      </c>
      <c r="F2159" s="51">
        <v>0</v>
      </c>
      <c r="G2159" s="51">
        <v>266.972728</v>
      </c>
    </row>
    <row r="2160" s="37" customFormat="1" customHeight="1" spans="1:7">
      <c r="A2160" s="52" t="s">
        <v>2007</v>
      </c>
      <c r="B2160" s="52" t="s">
        <v>2593</v>
      </c>
      <c r="C2160" s="30" t="s">
        <v>2092</v>
      </c>
      <c r="D2160" s="52" t="s">
        <v>2549</v>
      </c>
      <c r="E2160" s="53">
        <v>11.239452</v>
      </c>
      <c r="F2160" s="53">
        <v>0</v>
      </c>
      <c r="G2160" s="53">
        <v>11.239452</v>
      </c>
    </row>
    <row r="2161" s="37" customFormat="1" customHeight="1" spans="1:7">
      <c r="A2161" s="52" t="s">
        <v>2007</v>
      </c>
      <c r="B2161" s="52" t="s">
        <v>2593</v>
      </c>
      <c r="C2161" s="30" t="s">
        <v>2092</v>
      </c>
      <c r="D2161" s="52" t="s">
        <v>2550</v>
      </c>
      <c r="E2161" s="53">
        <v>5.994374</v>
      </c>
      <c r="F2161" s="53">
        <v>0</v>
      </c>
      <c r="G2161" s="53">
        <v>5.994374</v>
      </c>
    </row>
    <row r="2162" s="37" customFormat="1" customHeight="1" spans="1:7">
      <c r="A2162" s="52" t="s">
        <v>2007</v>
      </c>
      <c r="B2162" s="52" t="s">
        <v>2593</v>
      </c>
      <c r="C2162" s="30" t="s">
        <v>2092</v>
      </c>
      <c r="D2162" s="52" t="s">
        <v>2551</v>
      </c>
      <c r="E2162" s="53">
        <v>8.991562</v>
      </c>
      <c r="F2162" s="53">
        <v>0</v>
      </c>
      <c r="G2162" s="53">
        <v>8.991562</v>
      </c>
    </row>
    <row r="2163" s="37" customFormat="1" customHeight="1" spans="1:7">
      <c r="A2163" s="52" t="s">
        <v>2007</v>
      </c>
      <c r="B2163" s="52" t="s">
        <v>2593</v>
      </c>
      <c r="C2163" s="30" t="s">
        <v>2092</v>
      </c>
      <c r="D2163" s="52" t="s">
        <v>2552</v>
      </c>
      <c r="E2163" s="53">
        <v>14.064696</v>
      </c>
      <c r="F2163" s="53">
        <v>0</v>
      </c>
      <c r="G2163" s="53">
        <v>14.064696</v>
      </c>
    </row>
    <row r="2164" s="37" customFormat="1" customHeight="1" spans="1:7">
      <c r="A2164" s="52" t="s">
        <v>2007</v>
      </c>
      <c r="B2164" s="52" t="s">
        <v>2593</v>
      </c>
      <c r="C2164" s="30" t="s">
        <v>2092</v>
      </c>
      <c r="D2164" s="52" t="s">
        <v>2553</v>
      </c>
      <c r="E2164" s="53">
        <v>4.4368</v>
      </c>
      <c r="F2164" s="53">
        <v>0</v>
      </c>
      <c r="G2164" s="53">
        <v>4.4368</v>
      </c>
    </row>
    <row r="2165" s="37" customFormat="1" customHeight="1" spans="1:7">
      <c r="A2165" s="52" t="s">
        <v>2007</v>
      </c>
      <c r="B2165" s="52" t="s">
        <v>2593</v>
      </c>
      <c r="C2165" s="30" t="s">
        <v>2092</v>
      </c>
      <c r="D2165" s="52" t="s">
        <v>2554</v>
      </c>
      <c r="E2165" s="53">
        <v>17.21205</v>
      </c>
      <c r="F2165" s="53">
        <v>0</v>
      </c>
      <c r="G2165" s="53">
        <v>17.21205</v>
      </c>
    </row>
    <row r="2166" s="37" customFormat="1" customHeight="1" spans="1:7">
      <c r="A2166" s="52" t="s">
        <v>2007</v>
      </c>
      <c r="B2166" s="52" t="s">
        <v>2593</v>
      </c>
      <c r="C2166" s="30" t="s">
        <v>2092</v>
      </c>
      <c r="D2166" s="52" t="s">
        <v>2555</v>
      </c>
      <c r="E2166" s="53">
        <v>9.17976</v>
      </c>
      <c r="F2166" s="53">
        <v>0</v>
      </c>
      <c r="G2166" s="53">
        <v>9.17976</v>
      </c>
    </row>
    <row r="2167" s="37" customFormat="1" customHeight="1" spans="1:7">
      <c r="A2167" s="52" t="s">
        <v>2007</v>
      </c>
      <c r="B2167" s="52" t="s">
        <v>2593</v>
      </c>
      <c r="C2167" s="30" t="s">
        <v>2092</v>
      </c>
      <c r="D2167" s="52" t="s">
        <v>2556</v>
      </c>
      <c r="E2167" s="53">
        <v>13.76964</v>
      </c>
      <c r="F2167" s="53">
        <v>0</v>
      </c>
      <c r="G2167" s="53">
        <v>13.76964</v>
      </c>
    </row>
    <row r="2168" s="37" customFormat="1" customHeight="1" spans="1:7">
      <c r="A2168" s="52" t="s">
        <v>2007</v>
      </c>
      <c r="B2168" s="52" t="s">
        <v>2593</v>
      </c>
      <c r="C2168" s="30" t="s">
        <v>2092</v>
      </c>
      <c r="D2168" s="52" t="s">
        <v>2557</v>
      </c>
      <c r="E2168" s="53">
        <v>20.606076</v>
      </c>
      <c r="F2168" s="53">
        <v>0</v>
      </c>
      <c r="G2168" s="53">
        <v>20.606076</v>
      </c>
    </row>
    <row r="2169" s="37" customFormat="1" customHeight="1" spans="1:7">
      <c r="A2169" s="52" t="s">
        <v>2007</v>
      </c>
      <c r="B2169" s="52" t="s">
        <v>2593</v>
      </c>
      <c r="C2169" s="30" t="s">
        <v>2092</v>
      </c>
      <c r="D2169" s="52" t="s">
        <v>2558</v>
      </c>
      <c r="E2169" s="53">
        <v>19.576318</v>
      </c>
      <c r="F2169" s="53">
        <v>0</v>
      </c>
      <c r="G2169" s="53">
        <v>19.576318</v>
      </c>
    </row>
    <row r="2170" s="37" customFormat="1" customHeight="1" spans="1:7">
      <c r="A2170" s="52" t="s">
        <v>2007</v>
      </c>
      <c r="B2170" s="52" t="s">
        <v>2593</v>
      </c>
      <c r="C2170" s="30" t="s">
        <v>2092</v>
      </c>
      <c r="D2170" s="52" t="s">
        <v>2559</v>
      </c>
      <c r="E2170" s="53">
        <v>112.632</v>
      </c>
      <c r="F2170" s="53">
        <v>0</v>
      </c>
      <c r="G2170" s="53">
        <v>112.632</v>
      </c>
    </row>
    <row r="2171" s="37" customFormat="1" customHeight="1" spans="1:7">
      <c r="A2171" s="52" t="s">
        <v>2007</v>
      </c>
      <c r="B2171" s="52" t="s">
        <v>2593</v>
      </c>
      <c r="C2171" s="30" t="s">
        <v>2092</v>
      </c>
      <c r="D2171" s="52" t="s">
        <v>2560</v>
      </c>
      <c r="E2171" s="53">
        <v>0.56</v>
      </c>
      <c r="F2171" s="53">
        <v>0</v>
      </c>
      <c r="G2171" s="53">
        <v>0.56</v>
      </c>
    </row>
    <row r="2172" s="37" customFormat="1" customHeight="1" spans="1:7">
      <c r="A2172" s="52" t="s">
        <v>2007</v>
      </c>
      <c r="B2172" s="52" t="s">
        <v>2593</v>
      </c>
      <c r="C2172" s="30" t="s">
        <v>2092</v>
      </c>
      <c r="D2172" s="52" t="s">
        <v>2561</v>
      </c>
      <c r="E2172" s="53">
        <v>0.21</v>
      </c>
      <c r="F2172" s="53">
        <v>0</v>
      </c>
      <c r="G2172" s="53">
        <v>0.21</v>
      </c>
    </row>
    <row r="2173" s="37" customFormat="1" customHeight="1" spans="1:7">
      <c r="A2173" s="52" t="s">
        <v>2007</v>
      </c>
      <c r="B2173" s="52" t="s">
        <v>2593</v>
      </c>
      <c r="C2173" s="30" t="s">
        <v>2092</v>
      </c>
      <c r="D2173" s="52" t="s">
        <v>2105</v>
      </c>
      <c r="E2173" s="53">
        <v>28.5</v>
      </c>
      <c r="F2173" s="53">
        <v>0</v>
      </c>
      <c r="G2173" s="53">
        <v>28.5</v>
      </c>
    </row>
    <row r="2174" s="37" customFormat="1" customHeight="1" spans="1:7">
      <c r="A2174" s="52" t="s">
        <v>2007</v>
      </c>
      <c r="B2174" s="52" t="s">
        <v>2593</v>
      </c>
      <c r="C2174" s="50" t="s">
        <v>2106</v>
      </c>
      <c r="D2174" s="49"/>
      <c r="E2174" s="51">
        <v>4501.026968</v>
      </c>
      <c r="F2174" s="51">
        <v>0</v>
      </c>
      <c r="G2174" s="51">
        <v>4501.026968</v>
      </c>
    </row>
    <row r="2175" s="37" customFormat="1" customHeight="1" spans="1:7">
      <c r="A2175" s="52" t="s">
        <v>2007</v>
      </c>
      <c r="B2175" s="52" t="s">
        <v>2593</v>
      </c>
      <c r="C2175" s="30" t="s">
        <v>2107</v>
      </c>
      <c r="D2175" s="52" t="s">
        <v>2141</v>
      </c>
      <c r="E2175" s="53">
        <v>227.612016</v>
      </c>
      <c r="F2175" s="53">
        <v>0</v>
      </c>
      <c r="G2175" s="53">
        <v>227.612016</v>
      </c>
    </row>
    <row r="2176" s="37" customFormat="1" customHeight="1" spans="1:7">
      <c r="A2176" s="52" t="s">
        <v>2007</v>
      </c>
      <c r="B2176" s="52" t="s">
        <v>2593</v>
      </c>
      <c r="C2176" s="30" t="s">
        <v>2107</v>
      </c>
      <c r="D2176" s="52" t="s">
        <v>2298</v>
      </c>
      <c r="E2176" s="53">
        <v>27.6</v>
      </c>
      <c r="F2176" s="53">
        <v>0</v>
      </c>
      <c r="G2176" s="53">
        <v>27.6</v>
      </c>
    </row>
    <row r="2177" s="37" customFormat="1" customHeight="1" spans="1:7">
      <c r="A2177" s="52" t="s">
        <v>2007</v>
      </c>
      <c r="B2177" s="52" t="s">
        <v>2593</v>
      </c>
      <c r="C2177" s="30" t="s">
        <v>2107</v>
      </c>
      <c r="D2177" s="52" t="s">
        <v>2119</v>
      </c>
      <c r="E2177" s="53">
        <v>7.556904</v>
      </c>
      <c r="F2177" s="53">
        <v>0</v>
      </c>
      <c r="G2177" s="53">
        <v>7.556904</v>
      </c>
    </row>
    <row r="2178" s="37" customFormat="1" customHeight="1" spans="1:7">
      <c r="A2178" s="52" t="s">
        <v>2007</v>
      </c>
      <c r="B2178" s="52" t="s">
        <v>2593</v>
      </c>
      <c r="C2178" s="30" t="s">
        <v>2107</v>
      </c>
      <c r="D2178" s="52" t="s">
        <v>2563</v>
      </c>
      <c r="E2178" s="53">
        <v>468.8232</v>
      </c>
      <c r="F2178" s="53">
        <v>0</v>
      </c>
      <c r="G2178" s="53">
        <v>468.8232</v>
      </c>
    </row>
    <row r="2179" s="37" customFormat="1" customHeight="1" spans="1:7">
      <c r="A2179" s="52" t="s">
        <v>2007</v>
      </c>
      <c r="B2179" s="52" t="s">
        <v>2593</v>
      </c>
      <c r="C2179" s="30" t="s">
        <v>2107</v>
      </c>
      <c r="D2179" s="52" t="s">
        <v>2564</v>
      </c>
      <c r="E2179" s="53">
        <v>11.5536</v>
      </c>
      <c r="F2179" s="53">
        <v>0</v>
      </c>
      <c r="G2179" s="53">
        <v>11.5536</v>
      </c>
    </row>
    <row r="2180" s="37" customFormat="1" customHeight="1" spans="1:7">
      <c r="A2180" s="52" t="s">
        <v>2007</v>
      </c>
      <c r="B2180" s="52" t="s">
        <v>2593</v>
      </c>
      <c r="C2180" s="30" t="s">
        <v>2107</v>
      </c>
      <c r="D2180" s="52" t="s">
        <v>2565</v>
      </c>
      <c r="E2180" s="53">
        <v>161.688</v>
      </c>
      <c r="F2180" s="53">
        <v>0</v>
      </c>
      <c r="G2180" s="53">
        <v>161.688</v>
      </c>
    </row>
    <row r="2181" s="37" customFormat="1" customHeight="1" spans="1:7">
      <c r="A2181" s="52" t="s">
        <v>2007</v>
      </c>
      <c r="B2181" s="52" t="s">
        <v>2593</v>
      </c>
      <c r="C2181" s="30" t="s">
        <v>2107</v>
      </c>
      <c r="D2181" s="52" t="s">
        <v>2566</v>
      </c>
      <c r="E2181" s="53">
        <v>313.0428</v>
      </c>
      <c r="F2181" s="53">
        <v>0</v>
      </c>
      <c r="G2181" s="53">
        <v>313.0428</v>
      </c>
    </row>
    <row r="2182" s="37" customFormat="1" customHeight="1" spans="1:7">
      <c r="A2182" s="52" t="s">
        <v>2007</v>
      </c>
      <c r="B2182" s="52" t="s">
        <v>2593</v>
      </c>
      <c r="C2182" s="30" t="s">
        <v>2107</v>
      </c>
      <c r="D2182" s="52" t="s">
        <v>2594</v>
      </c>
      <c r="E2182" s="53">
        <v>317.4</v>
      </c>
      <c r="F2182" s="53">
        <v>0</v>
      </c>
      <c r="G2182" s="53">
        <v>317.4</v>
      </c>
    </row>
    <row r="2183" s="37" customFormat="1" customHeight="1" spans="1:7">
      <c r="A2183" s="52" t="s">
        <v>2007</v>
      </c>
      <c r="B2183" s="52" t="s">
        <v>2593</v>
      </c>
      <c r="C2183" s="30" t="s">
        <v>2107</v>
      </c>
      <c r="D2183" s="52" t="s">
        <v>2567</v>
      </c>
      <c r="E2183" s="53">
        <v>114.0946</v>
      </c>
      <c r="F2183" s="53">
        <v>0</v>
      </c>
      <c r="G2183" s="53">
        <v>114.0946</v>
      </c>
    </row>
    <row r="2184" s="37" customFormat="1" customHeight="1" spans="1:7">
      <c r="A2184" s="52" t="s">
        <v>2007</v>
      </c>
      <c r="B2184" s="52" t="s">
        <v>2593</v>
      </c>
      <c r="C2184" s="30" t="s">
        <v>2107</v>
      </c>
      <c r="D2184" s="52" t="s">
        <v>2568</v>
      </c>
      <c r="E2184" s="53">
        <v>169.974336</v>
      </c>
      <c r="F2184" s="53">
        <v>0</v>
      </c>
      <c r="G2184" s="53">
        <v>169.974336</v>
      </c>
    </row>
    <row r="2185" s="37" customFormat="1" customHeight="1" spans="1:7">
      <c r="A2185" s="52" t="s">
        <v>2007</v>
      </c>
      <c r="B2185" s="52" t="s">
        <v>2593</v>
      </c>
      <c r="C2185" s="30" t="s">
        <v>2107</v>
      </c>
      <c r="D2185" s="52" t="s">
        <v>2569</v>
      </c>
      <c r="E2185" s="53">
        <v>84.987168</v>
      </c>
      <c r="F2185" s="53">
        <v>0</v>
      </c>
      <c r="G2185" s="53">
        <v>84.987168</v>
      </c>
    </row>
    <row r="2186" s="37" customFormat="1" customHeight="1" spans="1:7">
      <c r="A2186" s="52" t="s">
        <v>2007</v>
      </c>
      <c r="B2186" s="52" t="s">
        <v>2593</v>
      </c>
      <c r="C2186" s="30" t="s">
        <v>2107</v>
      </c>
      <c r="D2186" s="52" t="s">
        <v>2570</v>
      </c>
      <c r="E2186" s="53">
        <v>71.183196</v>
      </c>
      <c r="F2186" s="53">
        <v>0</v>
      </c>
      <c r="G2186" s="53">
        <v>71.183196</v>
      </c>
    </row>
    <row r="2187" s="37" customFormat="1" customHeight="1" spans="1:7">
      <c r="A2187" s="52" t="s">
        <v>2007</v>
      </c>
      <c r="B2187" s="52" t="s">
        <v>2593</v>
      </c>
      <c r="C2187" s="30" t="s">
        <v>2107</v>
      </c>
      <c r="D2187" s="52" t="s">
        <v>2571</v>
      </c>
      <c r="E2187" s="53">
        <v>11.2</v>
      </c>
      <c r="F2187" s="53">
        <v>0</v>
      </c>
      <c r="G2187" s="53">
        <v>11.2</v>
      </c>
    </row>
    <row r="2188" s="37" customFormat="1" customHeight="1" spans="1:7">
      <c r="A2188" s="52" t="s">
        <v>2007</v>
      </c>
      <c r="B2188" s="52" t="s">
        <v>2593</v>
      </c>
      <c r="C2188" s="30" t="s">
        <v>2107</v>
      </c>
      <c r="D2188" s="52" t="s">
        <v>2572</v>
      </c>
      <c r="E2188" s="53">
        <v>2.24789</v>
      </c>
      <c r="F2188" s="53">
        <v>0</v>
      </c>
      <c r="G2188" s="53">
        <v>2.24789</v>
      </c>
    </row>
    <row r="2189" s="37" customFormat="1" customHeight="1" spans="1:7">
      <c r="A2189" s="52" t="s">
        <v>2007</v>
      </c>
      <c r="B2189" s="52" t="s">
        <v>2593</v>
      </c>
      <c r="C2189" s="30" t="s">
        <v>2107</v>
      </c>
      <c r="D2189" s="52" t="s">
        <v>2573</v>
      </c>
      <c r="E2189" s="53">
        <v>3.746484</v>
      </c>
      <c r="F2189" s="53">
        <v>0</v>
      </c>
      <c r="G2189" s="53">
        <v>3.746484</v>
      </c>
    </row>
    <row r="2190" s="37" customFormat="1" customHeight="1" spans="1:7">
      <c r="A2190" s="52" t="s">
        <v>2007</v>
      </c>
      <c r="B2190" s="52" t="s">
        <v>2593</v>
      </c>
      <c r="C2190" s="30" t="s">
        <v>2107</v>
      </c>
      <c r="D2190" s="52" t="s">
        <v>2574</v>
      </c>
      <c r="E2190" s="53">
        <v>686.8692</v>
      </c>
      <c r="F2190" s="53">
        <v>0</v>
      </c>
      <c r="G2190" s="53">
        <v>686.8692</v>
      </c>
    </row>
    <row r="2191" s="37" customFormat="1" customHeight="1" spans="1:7">
      <c r="A2191" s="52" t="s">
        <v>2007</v>
      </c>
      <c r="B2191" s="52" t="s">
        <v>2593</v>
      </c>
      <c r="C2191" s="30" t="s">
        <v>2107</v>
      </c>
      <c r="D2191" s="52" t="s">
        <v>2575</v>
      </c>
      <c r="E2191" s="53">
        <v>19.5588</v>
      </c>
      <c r="F2191" s="53">
        <v>0</v>
      </c>
      <c r="G2191" s="53">
        <v>19.5588</v>
      </c>
    </row>
    <row r="2192" s="37" customFormat="1" customHeight="1" spans="1:7">
      <c r="A2192" s="52" t="s">
        <v>2007</v>
      </c>
      <c r="B2192" s="52" t="s">
        <v>2593</v>
      </c>
      <c r="C2192" s="30" t="s">
        <v>2107</v>
      </c>
      <c r="D2192" s="52" t="s">
        <v>2576</v>
      </c>
      <c r="E2192" s="53">
        <v>264.912</v>
      </c>
      <c r="F2192" s="53">
        <v>0</v>
      </c>
      <c r="G2192" s="53">
        <v>264.912</v>
      </c>
    </row>
    <row r="2193" s="37" customFormat="1" customHeight="1" spans="1:7">
      <c r="A2193" s="52" t="s">
        <v>2007</v>
      </c>
      <c r="B2193" s="52" t="s">
        <v>2593</v>
      </c>
      <c r="C2193" s="30" t="s">
        <v>2107</v>
      </c>
      <c r="D2193" s="52" t="s">
        <v>2577</v>
      </c>
      <c r="E2193" s="53">
        <v>513.198</v>
      </c>
      <c r="F2193" s="53">
        <v>0</v>
      </c>
      <c r="G2193" s="53">
        <v>513.198</v>
      </c>
    </row>
    <row r="2194" s="37" customFormat="1" customHeight="1" spans="1:7">
      <c r="A2194" s="52" t="s">
        <v>2007</v>
      </c>
      <c r="B2194" s="52" t="s">
        <v>2593</v>
      </c>
      <c r="C2194" s="30" t="s">
        <v>2107</v>
      </c>
      <c r="D2194" s="52" t="s">
        <v>2579</v>
      </c>
      <c r="E2194" s="53">
        <v>188.35</v>
      </c>
      <c r="F2194" s="53">
        <v>0</v>
      </c>
      <c r="G2194" s="53">
        <v>188.35</v>
      </c>
    </row>
    <row r="2195" s="37" customFormat="1" customHeight="1" spans="1:7">
      <c r="A2195" s="52" t="s">
        <v>2007</v>
      </c>
      <c r="B2195" s="52" t="s">
        <v>2593</v>
      </c>
      <c r="C2195" s="30" t="s">
        <v>2107</v>
      </c>
      <c r="D2195" s="52" t="s">
        <v>2580</v>
      </c>
      <c r="E2195" s="53">
        <v>265.70688</v>
      </c>
      <c r="F2195" s="53">
        <v>0</v>
      </c>
      <c r="G2195" s="53">
        <v>265.70688</v>
      </c>
    </row>
    <row r="2196" s="37" customFormat="1" customHeight="1" spans="1:7">
      <c r="A2196" s="52" t="s">
        <v>2007</v>
      </c>
      <c r="B2196" s="52" t="s">
        <v>2593</v>
      </c>
      <c r="C2196" s="30" t="s">
        <v>2107</v>
      </c>
      <c r="D2196" s="52" t="s">
        <v>2581</v>
      </c>
      <c r="E2196" s="53">
        <v>132.85344</v>
      </c>
      <c r="F2196" s="53">
        <v>0</v>
      </c>
      <c r="G2196" s="53">
        <v>132.85344</v>
      </c>
    </row>
    <row r="2197" s="37" customFormat="1" customHeight="1" spans="1:7">
      <c r="A2197" s="52" t="s">
        <v>2007</v>
      </c>
      <c r="B2197" s="52" t="s">
        <v>2593</v>
      </c>
      <c r="C2197" s="30" t="s">
        <v>2107</v>
      </c>
      <c r="D2197" s="52" t="s">
        <v>2582</v>
      </c>
      <c r="E2197" s="53">
        <v>109.00965</v>
      </c>
      <c r="F2197" s="53">
        <v>0</v>
      </c>
      <c r="G2197" s="53">
        <v>109.00965</v>
      </c>
    </row>
    <row r="2198" s="37" customFormat="1" customHeight="1" spans="1:7">
      <c r="A2198" s="52" t="s">
        <v>2007</v>
      </c>
      <c r="B2198" s="52" t="s">
        <v>2593</v>
      </c>
      <c r="C2198" s="30" t="s">
        <v>2107</v>
      </c>
      <c r="D2198" s="52" t="s">
        <v>2583</v>
      </c>
      <c r="E2198" s="53">
        <v>19.2</v>
      </c>
      <c r="F2198" s="53">
        <v>0</v>
      </c>
      <c r="G2198" s="53">
        <v>19.2</v>
      </c>
    </row>
    <row r="2199" s="37" customFormat="1" customHeight="1" spans="1:7">
      <c r="A2199" s="52" t="s">
        <v>2007</v>
      </c>
      <c r="B2199" s="52" t="s">
        <v>2593</v>
      </c>
      <c r="C2199" s="30" t="s">
        <v>2107</v>
      </c>
      <c r="D2199" s="52" t="s">
        <v>2584</v>
      </c>
      <c r="E2199" s="53">
        <v>3.44241</v>
      </c>
      <c r="F2199" s="53">
        <v>0</v>
      </c>
      <c r="G2199" s="53">
        <v>3.44241</v>
      </c>
    </row>
    <row r="2200" s="37" customFormat="1" customHeight="1" spans="1:7">
      <c r="A2200" s="52" t="s">
        <v>2007</v>
      </c>
      <c r="B2200" s="52" t="s">
        <v>2593</v>
      </c>
      <c r="C2200" s="30" t="s">
        <v>2107</v>
      </c>
      <c r="D2200" s="52" t="s">
        <v>2585</v>
      </c>
      <c r="E2200" s="53">
        <v>5.73735</v>
      </c>
      <c r="F2200" s="53">
        <v>0</v>
      </c>
      <c r="G2200" s="53">
        <v>5.73735</v>
      </c>
    </row>
    <row r="2201" s="37" customFormat="1" customHeight="1" spans="1:7">
      <c r="A2201" s="52" t="s">
        <v>2007</v>
      </c>
      <c r="B2201" s="52" t="s">
        <v>2593</v>
      </c>
      <c r="C2201" s="30" t="s">
        <v>2107</v>
      </c>
      <c r="D2201" s="52" t="s">
        <v>2586</v>
      </c>
      <c r="E2201" s="53">
        <v>107.232</v>
      </c>
      <c r="F2201" s="53">
        <v>0</v>
      </c>
      <c r="G2201" s="53">
        <v>107.232</v>
      </c>
    </row>
    <row r="2202" s="37" customFormat="1" customHeight="1" spans="1:7">
      <c r="A2202" s="52" t="s">
        <v>2007</v>
      </c>
      <c r="B2202" s="52" t="s">
        <v>2593</v>
      </c>
      <c r="C2202" s="30" t="s">
        <v>2107</v>
      </c>
      <c r="D2202" s="52" t="s">
        <v>2587</v>
      </c>
      <c r="E2202" s="53">
        <v>176.13</v>
      </c>
      <c r="F2202" s="53">
        <v>0</v>
      </c>
      <c r="G2202" s="53">
        <v>176.13</v>
      </c>
    </row>
    <row r="2203" s="37" customFormat="1" customHeight="1" spans="1:7">
      <c r="A2203" s="52" t="s">
        <v>2007</v>
      </c>
      <c r="B2203" s="52" t="s">
        <v>2593</v>
      </c>
      <c r="C2203" s="30" t="s">
        <v>2107</v>
      </c>
      <c r="D2203" s="52" t="s">
        <v>2145</v>
      </c>
      <c r="E2203" s="53">
        <v>16.117044</v>
      </c>
      <c r="F2203" s="53">
        <v>0</v>
      </c>
      <c r="G2203" s="53">
        <v>16.117044</v>
      </c>
    </row>
    <row r="2204" s="37" customFormat="1" customHeight="1" spans="1:7">
      <c r="A2204" s="52" t="s">
        <v>2007</v>
      </c>
      <c r="B2204" s="49" t="s">
        <v>2595</v>
      </c>
      <c r="C2204" s="50"/>
      <c r="D2204" s="49"/>
      <c r="E2204" s="51">
        <v>5484.615312</v>
      </c>
      <c r="F2204" s="51">
        <v>0</v>
      </c>
      <c r="G2204" s="51">
        <v>5484.615312</v>
      </c>
    </row>
    <row r="2205" s="37" customFormat="1" customHeight="1" spans="1:7">
      <c r="A2205" s="52" t="s">
        <v>2007</v>
      </c>
      <c r="B2205" s="52" t="s">
        <v>2596</v>
      </c>
      <c r="C2205" s="50" t="s">
        <v>2080</v>
      </c>
      <c r="D2205" s="49"/>
      <c r="E2205" s="51">
        <v>0</v>
      </c>
      <c r="F2205" s="51">
        <v>0</v>
      </c>
      <c r="G2205" s="51">
        <v>0</v>
      </c>
    </row>
    <row r="2206" s="37" customFormat="1" customHeight="1" spans="1:7">
      <c r="A2206" s="52" t="s">
        <v>2007</v>
      </c>
      <c r="B2206" s="52" t="s">
        <v>2596</v>
      </c>
      <c r="C2206" s="30" t="s">
        <v>2081</v>
      </c>
      <c r="D2206" s="52" t="s">
        <v>2597</v>
      </c>
      <c r="E2206" s="53">
        <v>0</v>
      </c>
      <c r="F2206" s="53">
        <v>0</v>
      </c>
      <c r="G2206" s="53">
        <v>0</v>
      </c>
    </row>
    <row r="2207" s="37" customFormat="1" customHeight="1" spans="1:7">
      <c r="A2207" s="52" t="s">
        <v>2007</v>
      </c>
      <c r="B2207" s="52" t="s">
        <v>2596</v>
      </c>
      <c r="C2207" s="50" t="s">
        <v>2091</v>
      </c>
      <c r="D2207" s="49"/>
      <c r="E2207" s="51">
        <v>285.339478</v>
      </c>
      <c r="F2207" s="51">
        <v>0</v>
      </c>
      <c r="G2207" s="51">
        <v>285.339478</v>
      </c>
    </row>
    <row r="2208" s="37" customFormat="1" customHeight="1" spans="1:7">
      <c r="A2208" s="52" t="s">
        <v>2007</v>
      </c>
      <c r="B2208" s="52" t="s">
        <v>2596</v>
      </c>
      <c r="C2208" s="30" t="s">
        <v>2092</v>
      </c>
      <c r="D2208" s="52" t="s">
        <v>2549</v>
      </c>
      <c r="E2208" s="53">
        <v>17.594874</v>
      </c>
      <c r="F2208" s="53">
        <v>0</v>
      </c>
      <c r="G2208" s="53">
        <v>17.594874</v>
      </c>
    </row>
    <row r="2209" s="37" customFormat="1" customHeight="1" spans="1:7">
      <c r="A2209" s="52" t="s">
        <v>2007</v>
      </c>
      <c r="B2209" s="52" t="s">
        <v>2596</v>
      </c>
      <c r="C2209" s="30" t="s">
        <v>2092</v>
      </c>
      <c r="D2209" s="52" t="s">
        <v>2550</v>
      </c>
      <c r="E2209" s="53">
        <v>9.383933</v>
      </c>
      <c r="F2209" s="53">
        <v>0</v>
      </c>
      <c r="G2209" s="53">
        <v>9.383933</v>
      </c>
    </row>
    <row r="2210" s="37" customFormat="1" customHeight="1" spans="1:7">
      <c r="A2210" s="52" t="s">
        <v>2007</v>
      </c>
      <c r="B2210" s="52" t="s">
        <v>2596</v>
      </c>
      <c r="C2210" s="30" t="s">
        <v>2092</v>
      </c>
      <c r="D2210" s="52" t="s">
        <v>2551</v>
      </c>
      <c r="E2210" s="53">
        <v>14.075899</v>
      </c>
      <c r="F2210" s="53">
        <v>0</v>
      </c>
      <c r="G2210" s="53">
        <v>14.075899</v>
      </c>
    </row>
    <row r="2211" s="37" customFormat="1" customHeight="1" spans="1:7">
      <c r="A2211" s="52" t="s">
        <v>2007</v>
      </c>
      <c r="B2211" s="52" t="s">
        <v>2596</v>
      </c>
      <c r="C2211" s="30" t="s">
        <v>2092</v>
      </c>
      <c r="D2211" s="52" t="s">
        <v>2552</v>
      </c>
      <c r="E2211" s="53">
        <v>21.422556</v>
      </c>
      <c r="F2211" s="53">
        <v>0</v>
      </c>
      <c r="G2211" s="53">
        <v>21.422556</v>
      </c>
    </row>
    <row r="2212" s="37" customFormat="1" customHeight="1" spans="1:7">
      <c r="A2212" s="52" t="s">
        <v>2007</v>
      </c>
      <c r="B2212" s="52" t="s">
        <v>2596</v>
      </c>
      <c r="C2212" s="30" t="s">
        <v>2092</v>
      </c>
      <c r="D2212" s="52" t="s">
        <v>2553</v>
      </c>
      <c r="E2212" s="53">
        <v>8.5352</v>
      </c>
      <c r="F2212" s="53">
        <v>0</v>
      </c>
      <c r="G2212" s="53">
        <v>8.5352</v>
      </c>
    </row>
    <row r="2213" s="37" customFormat="1" customHeight="1" spans="1:7">
      <c r="A2213" s="52" t="s">
        <v>2007</v>
      </c>
      <c r="B2213" s="52" t="s">
        <v>2596</v>
      </c>
      <c r="C2213" s="30" t="s">
        <v>2092</v>
      </c>
      <c r="D2213" s="52" t="s">
        <v>2554</v>
      </c>
      <c r="E2213" s="53">
        <v>13.151394</v>
      </c>
      <c r="F2213" s="53">
        <v>0</v>
      </c>
      <c r="G2213" s="53">
        <v>13.151394</v>
      </c>
    </row>
    <row r="2214" s="37" customFormat="1" customHeight="1" spans="1:7">
      <c r="A2214" s="52" t="s">
        <v>2007</v>
      </c>
      <c r="B2214" s="52" t="s">
        <v>2596</v>
      </c>
      <c r="C2214" s="30" t="s">
        <v>2092</v>
      </c>
      <c r="D2214" s="52" t="s">
        <v>2555</v>
      </c>
      <c r="E2214" s="53">
        <v>7.014077</v>
      </c>
      <c r="F2214" s="53">
        <v>0</v>
      </c>
      <c r="G2214" s="53">
        <v>7.014077</v>
      </c>
    </row>
    <row r="2215" s="37" customFormat="1" customHeight="1" spans="1:7">
      <c r="A2215" s="52" t="s">
        <v>2007</v>
      </c>
      <c r="B2215" s="52" t="s">
        <v>2596</v>
      </c>
      <c r="C2215" s="30" t="s">
        <v>2092</v>
      </c>
      <c r="D2215" s="52" t="s">
        <v>2556</v>
      </c>
      <c r="E2215" s="53">
        <v>10.521115</v>
      </c>
      <c r="F2215" s="53">
        <v>0</v>
      </c>
      <c r="G2215" s="53">
        <v>10.521115</v>
      </c>
    </row>
    <row r="2216" s="37" customFormat="1" customHeight="1" spans="1:7">
      <c r="A2216" s="52" t="s">
        <v>2007</v>
      </c>
      <c r="B2216" s="52" t="s">
        <v>2596</v>
      </c>
      <c r="C2216" s="30" t="s">
        <v>2092</v>
      </c>
      <c r="D2216" s="52" t="s">
        <v>2557</v>
      </c>
      <c r="E2216" s="53">
        <v>15.794856</v>
      </c>
      <c r="F2216" s="53">
        <v>0</v>
      </c>
      <c r="G2216" s="53">
        <v>15.794856</v>
      </c>
    </row>
    <row r="2217" s="37" customFormat="1" customHeight="1" spans="1:7">
      <c r="A2217" s="52" t="s">
        <v>2007</v>
      </c>
      <c r="B2217" s="52" t="s">
        <v>2596</v>
      </c>
      <c r="C2217" s="30" t="s">
        <v>2092</v>
      </c>
      <c r="D2217" s="52" t="s">
        <v>2558</v>
      </c>
      <c r="E2217" s="53">
        <v>13.321574</v>
      </c>
      <c r="F2217" s="53">
        <v>0</v>
      </c>
      <c r="G2217" s="53">
        <v>13.321574</v>
      </c>
    </row>
    <row r="2218" s="37" customFormat="1" customHeight="1" spans="1:7">
      <c r="A2218" s="52" t="s">
        <v>2007</v>
      </c>
      <c r="B2218" s="52" t="s">
        <v>2596</v>
      </c>
      <c r="C2218" s="30" t="s">
        <v>2092</v>
      </c>
      <c r="D2218" s="52" t="s">
        <v>2559</v>
      </c>
      <c r="E2218" s="53">
        <v>121.472</v>
      </c>
      <c r="F2218" s="53">
        <v>0</v>
      </c>
      <c r="G2218" s="53">
        <v>121.472</v>
      </c>
    </row>
    <row r="2219" s="37" customFormat="1" customHeight="1" spans="1:7">
      <c r="A2219" s="52" t="s">
        <v>2007</v>
      </c>
      <c r="B2219" s="52" t="s">
        <v>2596</v>
      </c>
      <c r="C2219" s="30" t="s">
        <v>2092</v>
      </c>
      <c r="D2219" s="52" t="s">
        <v>2560</v>
      </c>
      <c r="E2219" s="53">
        <v>0.91</v>
      </c>
      <c r="F2219" s="53">
        <v>0</v>
      </c>
      <c r="G2219" s="53">
        <v>0.91</v>
      </c>
    </row>
    <row r="2220" s="37" customFormat="1" customHeight="1" spans="1:7">
      <c r="A2220" s="52" t="s">
        <v>2007</v>
      </c>
      <c r="B2220" s="52" t="s">
        <v>2596</v>
      </c>
      <c r="C2220" s="30" t="s">
        <v>2092</v>
      </c>
      <c r="D2220" s="52" t="s">
        <v>2561</v>
      </c>
      <c r="E2220" s="53">
        <v>1.392</v>
      </c>
      <c r="F2220" s="53">
        <v>0</v>
      </c>
      <c r="G2220" s="53">
        <v>1.392</v>
      </c>
    </row>
    <row r="2221" s="37" customFormat="1" customHeight="1" spans="1:7">
      <c r="A2221" s="52" t="s">
        <v>2007</v>
      </c>
      <c r="B2221" s="52" t="s">
        <v>2596</v>
      </c>
      <c r="C2221" s="30" t="s">
        <v>2092</v>
      </c>
      <c r="D2221" s="52" t="s">
        <v>2105</v>
      </c>
      <c r="E2221" s="53">
        <v>30.75</v>
      </c>
      <c r="F2221" s="53">
        <v>0</v>
      </c>
      <c r="G2221" s="53">
        <v>30.75</v>
      </c>
    </row>
    <row r="2222" s="37" customFormat="1" customHeight="1" spans="1:7">
      <c r="A2222" s="52" t="s">
        <v>2007</v>
      </c>
      <c r="B2222" s="52" t="s">
        <v>2596</v>
      </c>
      <c r="C2222" s="50" t="s">
        <v>2106</v>
      </c>
      <c r="D2222" s="49"/>
      <c r="E2222" s="51">
        <v>5199.275834</v>
      </c>
      <c r="F2222" s="51">
        <v>0</v>
      </c>
      <c r="G2222" s="51">
        <v>5199.275834</v>
      </c>
    </row>
    <row r="2223" s="37" customFormat="1" customHeight="1" spans="1:7">
      <c r="A2223" s="52" t="s">
        <v>2007</v>
      </c>
      <c r="B2223" s="52" t="s">
        <v>2596</v>
      </c>
      <c r="C2223" s="30" t="s">
        <v>2107</v>
      </c>
      <c r="D2223" s="52" t="s">
        <v>2110</v>
      </c>
      <c r="E2223" s="53">
        <v>110.1</v>
      </c>
      <c r="F2223" s="53">
        <v>0</v>
      </c>
      <c r="G2223" s="53">
        <v>110.1</v>
      </c>
    </row>
    <row r="2224" s="37" customFormat="1" customHeight="1" spans="1:7">
      <c r="A2224" s="52" t="s">
        <v>2007</v>
      </c>
      <c r="B2224" s="52" t="s">
        <v>2596</v>
      </c>
      <c r="C2224" s="30" t="s">
        <v>2107</v>
      </c>
      <c r="D2224" s="52" t="s">
        <v>2133</v>
      </c>
      <c r="E2224" s="53">
        <v>0.024</v>
      </c>
      <c r="F2224" s="53">
        <v>0</v>
      </c>
      <c r="G2224" s="53">
        <v>0.024</v>
      </c>
    </row>
    <row r="2225" s="37" customFormat="1" customHeight="1" spans="1:7">
      <c r="A2225" s="52" t="s">
        <v>2007</v>
      </c>
      <c r="B2225" s="52" t="s">
        <v>2596</v>
      </c>
      <c r="C2225" s="30" t="s">
        <v>2107</v>
      </c>
      <c r="D2225" s="52" t="s">
        <v>2141</v>
      </c>
      <c r="E2225" s="53">
        <v>272.394144</v>
      </c>
      <c r="F2225" s="53">
        <v>0</v>
      </c>
      <c r="G2225" s="53">
        <v>272.394144</v>
      </c>
    </row>
    <row r="2226" s="37" customFormat="1" customHeight="1" spans="1:7">
      <c r="A2226" s="52" t="s">
        <v>2007</v>
      </c>
      <c r="B2226" s="52" t="s">
        <v>2596</v>
      </c>
      <c r="C2226" s="30" t="s">
        <v>2107</v>
      </c>
      <c r="D2226" s="52" t="s">
        <v>2298</v>
      </c>
      <c r="E2226" s="53">
        <v>18.4</v>
      </c>
      <c r="F2226" s="53">
        <v>0</v>
      </c>
      <c r="G2226" s="53">
        <v>18.4</v>
      </c>
    </row>
    <row r="2227" s="37" customFormat="1" customHeight="1" spans="1:7">
      <c r="A2227" s="52" t="s">
        <v>2007</v>
      </c>
      <c r="B2227" s="52" t="s">
        <v>2596</v>
      </c>
      <c r="C2227" s="30" t="s">
        <v>2107</v>
      </c>
      <c r="D2227" s="52" t="s">
        <v>2119</v>
      </c>
      <c r="E2227" s="53">
        <v>6.8856</v>
      </c>
      <c r="F2227" s="53">
        <v>0</v>
      </c>
      <c r="G2227" s="53">
        <v>6.8856</v>
      </c>
    </row>
    <row r="2228" s="37" customFormat="1" customHeight="1" spans="1:7">
      <c r="A2228" s="52" t="s">
        <v>2007</v>
      </c>
      <c r="B2228" s="52" t="s">
        <v>2596</v>
      </c>
      <c r="C2228" s="30" t="s">
        <v>2107</v>
      </c>
      <c r="D2228" s="52" t="s">
        <v>2143</v>
      </c>
      <c r="E2228" s="53">
        <v>329.4021</v>
      </c>
      <c r="F2228" s="53">
        <v>0</v>
      </c>
      <c r="G2228" s="53">
        <v>329.4021</v>
      </c>
    </row>
    <row r="2229" s="37" customFormat="1" customHeight="1" spans="1:7">
      <c r="A2229" s="52" t="s">
        <v>2007</v>
      </c>
      <c r="B2229" s="52" t="s">
        <v>2596</v>
      </c>
      <c r="C2229" s="30" t="s">
        <v>2107</v>
      </c>
      <c r="D2229" s="52" t="s">
        <v>2563</v>
      </c>
      <c r="E2229" s="53">
        <v>714.0852</v>
      </c>
      <c r="F2229" s="53">
        <v>0</v>
      </c>
      <c r="G2229" s="53">
        <v>714.0852</v>
      </c>
    </row>
    <row r="2230" s="37" customFormat="1" customHeight="1" spans="1:7">
      <c r="A2230" s="52" t="s">
        <v>2007</v>
      </c>
      <c r="B2230" s="52" t="s">
        <v>2596</v>
      </c>
      <c r="C2230" s="30" t="s">
        <v>2107</v>
      </c>
      <c r="D2230" s="52" t="s">
        <v>2564</v>
      </c>
      <c r="E2230" s="53">
        <v>18.9144</v>
      </c>
      <c r="F2230" s="53">
        <v>0</v>
      </c>
      <c r="G2230" s="53">
        <v>18.9144</v>
      </c>
    </row>
    <row r="2231" s="37" customFormat="1" customHeight="1" spans="1:7">
      <c r="A2231" s="52" t="s">
        <v>2007</v>
      </c>
      <c r="B2231" s="52" t="s">
        <v>2596</v>
      </c>
      <c r="C2231" s="30" t="s">
        <v>2107</v>
      </c>
      <c r="D2231" s="52" t="s">
        <v>2565</v>
      </c>
      <c r="E2231" s="53">
        <v>264.576</v>
      </c>
      <c r="F2231" s="53">
        <v>0</v>
      </c>
      <c r="G2231" s="53">
        <v>264.576</v>
      </c>
    </row>
    <row r="2232" s="37" customFormat="1" customHeight="1" spans="1:7">
      <c r="A2232" s="52" t="s">
        <v>2007</v>
      </c>
      <c r="B2232" s="52" t="s">
        <v>2596</v>
      </c>
      <c r="C2232" s="30" t="s">
        <v>2107</v>
      </c>
      <c r="D2232" s="52" t="s">
        <v>2566</v>
      </c>
      <c r="E2232" s="53">
        <v>511.872</v>
      </c>
      <c r="F2232" s="53">
        <v>0</v>
      </c>
      <c r="G2232" s="53">
        <v>511.872</v>
      </c>
    </row>
    <row r="2233" s="37" customFormat="1" customHeight="1" spans="1:7">
      <c r="A2233" s="52" t="s">
        <v>2007</v>
      </c>
      <c r="B2233" s="52" t="s">
        <v>2596</v>
      </c>
      <c r="C2233" s="30" t="s">
        <v>2107</v>
      </c>
      <c r="D2233" s="52" t="s">
        <v>2567</v>
      </c>
      <c r="E2233" s="53">
        <v>186.8962</v>
      </c>
      <c r="F2233" s="53">
        <v>0</v>
      </c>
      <c r="G2233" s="53">
        <v>186.8962</v>
      </c>
    </row>
    <row r="2234" s="37" customFormat="1" customHeight="1" spans="1:7">
      <c r="A2234" s="52" t="s">
        <v>2007</v>
      </c>
      <c r="B2234" s="52" t="s">
        <v>2596</v>
      </c>
      <c r="C2234" s="30" t="s">
        <v>2107</v>
      </c>
      <c r="D2234" s="52" t="s">
        <v>2568</v>
      </c>
      <c r="E2234" s="53">
        <v>269.578176</v>
      </c>
      <c r="F2234" s="53">
        <v>0</v>
      </c>
      <c r="G2234" s="53">
        <v>269.578176</v>
      </c>
    </row>
    <row r="2235" s="37" customFormat="1" customHeight="1" spans="1:7">
      <c r="A2235" s="52" t="s">
        <v>2007</v>
      </c>
      <c r="B2235" s="52" t="s">
        <v>2596</v>
      </c>
      <c r="C2235" s="30" t="s">
        <v>2107</v>
      </c>
      <c r="D2235" s="52" t="s">
        <v>2569</v>
      </c>
      <c r="E2235" s="53">
        <v>134.789088</v>
      </c>
      <c r="F2235" s="53">
        <v>0</v>
      </c>
      <c r="G2235" s="53">
        <v>134.789088</v>
      </c>
    </row>
    <row r="2236" s="37" customFormat="1" customHeight="1" spans="1:7">
      <c r="A2236" s="52" t="s">
        <v>2007</v>
      </c>
      <c r="B2236" s="52" t="s">
        <v>2596</v>
      </c>
      <c r="C2236" s="30" t="s">
        <v>2107</v>
      </c>
      <c r="D2236" s="52" t="s">
        <v>2570</v>
      </c>
      <c r="E2236" s="53">
        <v>111.434202</v>
      </c>
      <c r="F2236" s="53">
        <v>0</v>
      </c>
      <c r="G2236" s="53">
        <v>111.434202</v>
      </c>
    </row>
    <row r="2237" s="37" customFormat="1" customHeight="1" spans="1:7">
      <c r="A2237" s="52" t="s">
        <v>2007</v>
      </c>
      <c r="B2237" s="52" t="s">
        <v>2596</v>
      </c>
      <c r="C2237" s="30" t="s">
        <v>2107</v>
      </c>
      <c r="D2237" s="52" t="s">
        <v>2571</v>
      </c>
      <c r="E2237" s="53">
        <v>18.4</v>
      </c>
      <c r="F2237" s="53">
        <v>0</v>
      </c>
      <c r="G2237" s="53">
        <v>18.4</v>
      </c>
    </row>
    <row r="2238" s="37" customFormat="1" customHeight="1" spans="1:7">
      <c r="A2238" s="52" t="s">
        <v>2007</v>
      </c>
      <c r="B2238" s="52" t="s">
        <v>2596</v>
      </c>
      <c r="C2238" s="30" t="s">
        <v>2107</v>
      </c>
      <c r="D2238" s="52" t="s">
        <v>2572</v>
      </c>
      <c r="E2238" s="53">
        <v>3.518975</v>
      </c>
      <c r="F2238" s="53">
        <v>0</v>
      </c>
      <c r="G2238" s="53">
        <v>3.518975</v>
      </c>
    </row>
    <row r="2239" s="37" customFormat="1" customHeight="1" spans="1:7">
      <c r="A2239" s="52" t="s">
        <v>2007</v>
      </c>
      <c r="B2239" s="52" t="s">
        <v>2596</v>
      </c>
      <c r="C2239" s="30" t="s">
        <v>2107</v>
      </c>
      <c r="D2239" s="52" t="s">
        <v>2573</v>
      </c>
      <c r="E2239" s="53">
        <v>5.864958</v>
      </c>
      <c r="F2239" s="53">
        <v>0</v>
      </c>
      <c r="G2239" s="53">
        <v>5.864958</v>
      </c>
    </row>
    <row r="2240" s="37" customFormat="1" customHeight="1" spans="1:7">
      <c r="A2240" s="52" t="s">
        <v>2007</v>
      </c>
      <c r="B2240" s="52" t="s">
        <v>2596</v>
      </c>
      <c r="C2240" s="30" t="s">
        <v>2107</v>
      </c>
      <c r="D2240" s="52" t="s">
        <v>2574</v>
      </c>
      <c r="E2240" s="53">
        <v>526.4952</v>
      </c>
      <c r="F2240" s="53">
        <v>0</v>
      </c>
      <c r="G2240" s="53">
        <v>526.4952</v>
      </c>
    </row>
    <row r="2241" s="37" customFormat="1" customHeight="1" spans="1:7">
      <c r="A2241" s="52" t="s">
        <v>2007</v>
      </c>
      <c r="B2241" s="52" t="s">
        <v>2596</v>
      </c>
      <c r="C2241" s="30" t="s">
        <v>2107</v>
      </c>
      <c r="D2241" s="52" t="s">
        <v>2575</v>
      </c>
      <c r="E2241" s="53">
        <v>14.6664</v>
      </c>
      <c r="F2241" s="53">
        <v>0</v>
      </c>
      <c r="G2241" s="53">
        <v>14.6664</v>
      </c>
    </row>
    <row r="2242" s="37" customFormat="1" customHeight="1" spans="1:7">
      <c r="A2242" s="52" t="s">
        <v>2007</v>
      </c>
      <c r="B2242" s="52" t="s">
        <v>2596</v>
      </c>
      <c r="C2242" s="30" t="s">
        <v>2107</v>
      </c>
      <c r="D2242" s="52" t="s">
        <v>2576</v>
      </c>
      <c r="E2242" s="53">
        <v>201.804</v>
      </c>
      <c r="F2242" s="53">
        <v>0</v>
      </c>
      <c r="G2242" s="53">
        <v>201.804</v>
      </c>
    </row>
    <row r="2243" s="37" customFormat="1" customHeight="1" spans="1:7">
      <c r="A2243" s="52" t="s">
        <v>2007</v>
      </c>
      <c r="B2243" s="52" t="s">
        <v>2596</v>
      </c>
      <c r="C2243" s="30" t="s">
        <v>2107</v>
      </c>
      <c r="D2243" s="52" t="s">
        <v>2577</v>
      </c>
      <c r="E2243" s="53">
        <v>389.5296</v>
      </c>
      <c r="F2243" s="53">
        <v>0</v>
      </c>
      <c r="G2243" s="53">
        <v>389.5296</v>
      </c>
    </row>
    <row r="2244" s="37" customFormat="1" customHeight="1" spans="1:7">
      <c r="A2244" s="52" t="s">
        <v>2007</v>
      </c>
      <c r="B2244" s="52" t="s">
        <v>2596</v>
      </c>
      <c r="C2244" s="30" t="s">
        <v>2107</v>
      </c>
      <c r="D2244" s="52" t="s">
        <v>2578</v>
      </c>
      <c r="E2244" s="53">
        <v>211.6</v>
      </c>
      <c r="F2244" s="53">
        <v>0</v>
      </c>
      <c r="G2244" s="53">
        <v>211.6</v>
      </c>
    </row>
    <row r="2245" s="37" customFormat="1" customHeight="1" spans="1:7">
      <c r="A2245" s="52" t="s">
        <v>2007</v>
      </c>
      <c r="B2245" s="52" t="s">
        <v>2596</v>
      </c>
      <c r="C2245" s="30" t="s">
        <v>2107</v>
      </c>
      <c r="D2245" s="52" t="s">
        <v>2579</v>
      </c>
      <c r="E2245" s="53">
        <v>142.833</v>
      </c>
      <c r="F2245" s="53">
        <v>0</v>
      </c>
      <c r="G2245" s="53">
        <v>142.833</v>
      </c>
    </row>
    <row r="2246" s="37" customFormat="1" customHeight="1" spans="1:7">
      <c r="A2246" s="52" t="s">
        <v>2007</v>
      </c>
      <c r="B2246" s="52" t="s">
        <v>2596</v>
      </c>
      <c r="C2246" s="30" t="s">
        <v>2107</v>
      </c>
      <c r="D2246" s="52" t="s">
        <v>2580</v>
      </c>
      <c r="E2246" s="53">
        <v>202.606272</v>
      </c>
      <c r="F2246" s="53">
        <v>0</v>
      </c>
      <c r="G2246" s="53">
        <v>202.606272</v>
      </c>
    </row>
    <row r="2247" s="37" customFormat="1" customHeight="1" spans="1:7">
      <c r="A2247" s="52" t="s">
        <v>2007</v>
      </c>
      <c r="B2247" s="52" t="s">
        <v>2596</v>
      </c>
      <c r="C2247" s="30" t="s">
        <v>2107</v>
      </c>
      <c r="D2247" s="52" t="s">
        <v>2581</v>
      </c>
      <c r="E2247" s="53">
        <v>101.303136</v>
      </c>
      <c r="F2247" s="53">
        <v>0</v>
      </c>
      <c r="G2247" s="53">
        <v>101.303136</v>
      </c>
    </row>
    <row r="2248" s="37" customFormat="1" customHeight="1" spans="1:7">
      <c r="A2248" s="52" t="s">
        <v>2007</v>
      </c>
      <c r="B2248" s="52" t="s">
        <v>2596</v>
      </c>
      <c r="C2248" s="30" t="s">
        <v>2107</v>
      </c>
      <c r="D2248" s="52" t="s">
        <v>2582</v>
      </c>
      <c r="E2248" s="53">
        <v>83.292162</v>
      </c>
      <c r="F2248" s="53">
        <v>0</v>
      </c>
      <c r="G2248" s="53">
        <v>83.292162</v>
      </c>
    </row>
    <row r="2249" s="37" customFormat="1" customHeight="1" spans="1:7">
      <c r="A2249" s="52" t="s">
        <v>2007</v>
      </c>
      <c r="B2249" s="52" t="s">
        <v>2596</v>
      </c>
      <c r="C2249" s="30" t="s">
        <v>2107</v>
      </c>
      <c r="D2249" s="52" t="s">
        <v>2583</v>
      </c>
      <c r="E2249" s="53">
        <v>14.4</v>
      </c>
      <c r="F2249" s="53">
        <v>0</v>
      </c>
      <c r="G2249" s="53">
        <v>14.4</v>
      </c>
    </row>
    <row r="2250" s="37" customFormat="1" customHeight="1" spans="1:7">
      <c r="A2250" s="52" t="s">
        <v>2007</v>
      </c>
      <c r="B2250" s="52" t="s">
        <v>2596</v>
      </c>
      <c r="C2250" s="30" t="s">
        <v>2107</v>
      </c>
      <c r="D2250" s="52" t="s">
        <v>2584</v>
      </c>
      <c r="E2250" s="53">
        <v>2.630279</v>
      </c>
      <c r="F2250" s="53">
        <v>0</v>
      </c>
      <c r="G2250" s="53">
        <v>2.630279</v>
      </c>
    </row>
    <row r="2251" s="37" customFormat="1" customHeight="1" spans="1:7">
      <c r="A2251" s="52" t="s">
        <v>2007</v>
      </c>
      <c r="B2251" s="52" t="s">
        <v>2596</v>
      </c>
      <c r="C2251" s="30" t="s">
        <v>2107</v>
      </c>
      <c r="D2251" s="52" t="s">
        <v>2585</v>
      </c>
      <c r="E2251" s="53">
        <v>4.383798</v>
      </c>
      <c r="F2251" s="53">
        <v>0</v>
      </c>
      <c r="G2251" s="53">
        <v>4.383798</v>
      </c>
    </row>
    <row r="2252" s="37" customFormat="1" customHeight="1" spans="1:7">
      <c r="A2252" s="52" t="s">
        <v>2007</v>
      </c>
      <c r="B2252" s="52" t="s">
        <v>2596</v>
      </c>
      <c r="C2252" s="30" t="s">
        <v>2107</v>
      </c>
      <c r="D2252" s="52" t="s">
        <v>2586</v>
      </c>
      <c r="E2252" s="53">
        <v>175.416</v>
      </c>
      <c r="F2252" s="53">
        <v>0</v>
      </c>
      <c r="G2252" s="53">
        <v>175.416</v>
      </c>
    </row>
    <row r="2253" s="37" customFormat="1" customHeight="1" spans="1:7">
      <c r="A2253" s="52" t="s">
        <v>2007</v>
      </c>
      <c r="B2253" s="52" t="s">
        <v>2596</v>
      </c>
      <c r="C2253" s="30" t="s">
        <v>2107</v>
      </c>
      <c r="D2253" s="52" t="s">
        <v>2587</v>
      </c>
      <c r="E2253" s="53">
        <v>133.794</v>
      </c>
      <c r="F2253" s="53">
        <v>0</v>
      </c>
      <c r="G2253" s="53">
        <v>133.794</v>
      </c>
    </row>
    <row r="2254" s="37" customFormat="1" customHeight="1" spans="1:7">
      <c r="A2254" s="52" t="s">
        <v>2007</v>
      </c>
      <c r="B2254" s="52" t="s">
        <v>2596</v>
      </c>
      <c r="C2254" s="30" t="s">
        <v>2107</v>
      </c>
      <c r="D2254" s="52" t="s">
        <v>2145</v>
      </c>
      <c r="E2254" s="53">
        <v>17.386944</v>
      </c>
      <c r="F2254" s="53">
        <v>0</v>
      </c>
      <c r="G2254" s="53">
        <v>17.386944</v>
      </c>
    </row>
    <row r="2255" s="37" customFormat="1" customHeight="1" spans="1:7">
      <c r="A2255" s="52" t="s">
        <v>2007</v>
      </c>
      <c r="B2255" s="49" t="s">
        <v>2598</v>
      </c>
      <c r="C2255" s="50"/>
      <c r="D2255" s="49"/>
      <c r="E2255" s="51">
        <v>5221.567419</v>
      </c>
      <c r="F2255" s="51">
        <v>0</v>
      </c>
      <c r="G2255" s="51">
        <v>5221.567419</v>
      </c>
    </row>
    <row r="2256" s="37" customFormat="1" customHeight="1" spans="1:7">
      <c r="A2256" s="52" t="s">
        <v>2007</v>
      </c>
      <c r="B2256" s="52" t="s">
        <v>2599</v>
      </c>
      <c r="C2256" s="50" t="s">
        <v>2091</v>
      </c>
      <c r="D2256" s="49"/>
      <c r="E2256" s="51">
        <v>306.10324</v>
      </c>
      <c r="F2256" s="51">
        <v>0</v>
      </c>
      <c r="G2256" s="51">
        <v>306.10324</v>
      </c>
    </row>
    <row r="2257" s="37" customFormat="1" customHeight="1" spans="1:7">
      <c r="A2257" s="52" t="s">
        <v>2007</v>
      </c>
      <c r="B2257" s="52" t="s">
        <v>2599</v>
      </c>
      <c r="C2257" s="30" t="s">
        <v>2092</v>
      </c>
      <c r="D2257" s="52" t="s">
        <v>2549</v>
      </c>
      <c r="E2257" s="53">
        <v>13.788648</v>
      </c>
      <c r="F2257" s="53">
        <v>0</v>
      </c>
      <c r="G2257" s="53">
        <v>13.788648</v>
      </c>
    </row>
    <row r="2258" s="37" customFormat="1" customHeight="1" spans="1:7">
      <c r="A2258" s="52" t="s">
        <v>2007</v>
      </c>
      <c r="B2258" s="52" t="s">
        <v>2599</v>
      </c>
      <c r="C2258" s="30" t="s">
        <v>2092</v>
      </c>
      <c r="D2258" s="52" t="s">
        <v>2550</v>
      </c>
      <c r="E2258" s="53">
        <v>7.353946</v>
      </c>
      <c r="F2258" s="53">
        <v>0</v>
      </c>
      <c r="G2258" s="53">
        <v>7.353946</v>
      </c>
    </row>
    <row r="2259" s="37" customFormat="1" customHeight="1" spans="1:7">
      <c r="A2259" s="52" t="s">
        <v>2007</v>
      </c>
      <c r="B2259" s="52" t="s">
        <v>2599</v>
      </c>
      <c r="C2259" s="30" t="s">
        <v>2092</v>
      </c>
      <c r="D2259" s="52" t="s">
        <v>2551</v>
      </c>
      <c r="E2259" s="53">
        <v>11.030918</v>
      </c>
      <c r="F2259" s="53">
        <v>0</v>
      </c>
      <c r="G2259" s="53">
        <v>11.030918</v>
      </c>
    </row>
    <row r="2260" s="37" customFormat="1" customHeight="1" spans="1:7">
      <c r="A2260" s="52" t="s">
        <v>2007</v>
      </c>
      <c r="B2260" s="52" t="s">
        <v>2599</v>
      </c>
      <c r="C2260" s="30" t="s">
        <v>2092</v>
      </c>
      <c r="D2260" s="52" t="s">
        <v>2552</v>
      </c>
      <c r="E2260" s="53">
        <v>16.806492</v>
      </c>
      <c r="F2260" s="53">
        <v>0</v>
      </c>
      <c r="G2260" s="53">
        <v>16.806492</v>
      </c>
    </row>
    <row r="2261" s="37" customFormat="1" customHeight="1" spans="1:7">
      <c r="A2261" s="52" t="s">
        <v>2007</v>
      </c>
      <c r="B2261" s="52" t="s">
        <v>2599</v>
      </c>
      <c r="C2261" s="30" t="s">
        <v>2092</v>
      </c>
      <c r="D2261" s="52" t="s">
        <v>2600</v>
      </c>
      <c r="E2261" s="53">
        <v>32.381346</v>
      </c>
      <c r="F2261" s="53">
        <v>0</v>
      </c>
      <c r="G2261" s="53">
        <v>32.381346</v>
      </c>
    </row>
    <row r="2262" s="37" customFormat="1" customHeight="1" spans="1:7">
      <c r="A2262" s="52" t="s">
        <v>2007</v>
      </c>
      <c r="B2262" s="52" t="s">
        <v>2599</v>
      </c>
      <c r="C2262" s="30" t="s">
        <v>2092</v>
      </c>
      <c r="D2262" s="52" t="s">
        <v>2553</v>
      </c>
      <c r="E2262" s="53">
        <v>8.7984</v>
      </c>
      <c r="F2262" s="53">
        <v>0</v>
      </c>
      <c r="G2262" s="53">
        <v>8.7984</v>
      </c>
    </row>
    <row r="2263" s="37" customFormat="1" customHeight="1" spans="1:7">
      <c r="A2263" s="52" t="s">
        <v>2007</v>
      </c>
      <c r="B2263" s="52" t="s">
        <v>2599</v>
      </c>
      <c r="C2263" s="30" t="s">
        <v>2092</v>
      </c>
      <c r="D2263" s="52" t="s">
        <v>2554</v>
      </c>
      <c r="E2263" s="53">
        <v>15.928326</v>
      </c>
      <c r="F2263" s="53">
        <v>0</v>
      </c>
      <c r="G2263" s="53">
        <v>15.928326</v>
      </c>
    </row>
    <row r="2264" s="37" customFormat="1" customHeight="1" spans="1:7">
      <c r="A2264" s="52" t="s">
        <v>2007</v>
      </c>
      <c r="B2264" s="52" t="s">
        <v>2599</v>
      </c>
      <c r="C2264" s="30" t="s">
        <v>2092</v>
      </c>
      <c r="D2264" s="52" t="s">
        <v>2555</v>
      </c>
      <c r="E2264" s="53">
        <v>8.495107</v>
      </c>
      <c r="F2264" s="53">
        <v>0</v>
      </c>
      <c r="G2264" s="53">
        <v>8.495107</v>
      </c>
    </row>
    <row r="2265" s="37" customFormat="1" customHeight="1" spans="1:7">
      <c r="A2265" s="52" t="s">
        <v>2007</v>
      </c>
      <c r="B2265" s="52" t="s">
        <v>2599</v>
      </c>
      <c r="C2265" s="30" t="s">
        <v>2092</v>
      </c>
      <c r="D2265" s="52" t="s">
        <v>2556</v>
      </c>
      <c r="E2265" s="53">
        <v>12.742661</v>
      </c>
      <c r="F2265" s="53">
        <v>0</v>
      </c>
      <c r="G2265" s="53">
        <v>12.742661</v>
      </c>
    </row>
    <row r="2266" s="37" customFormat="1" customHeight="1" spans="1:7">
      <c r="A2266" s="52" t="s">
        <v>2007</v>
      </c>
      <c r="B2266" s="52" t="s">
        <v>2599</v>
      </c>
      <c r="C2266" s="30" t="s">
        <v>2092</v>
      </c>
      <c r="D2266" s="52" t="s">
        <v>2557</v>
      </c>
      <c r="E2266" s="53">
        <v>18.864396</v>
      </c>
      <c r="F2266" s="53">
        <v>0</v>
      </c>
      <c r="G2266" s="53">
        <v>18.864396</v>
      </c>
    </row>
    <row r="2267" s="37" customFormat="1" customHeight="1" spans="1:7">
      <c r="A2267" s="52" t="s">
        <v>2007</v>
      </c>
      <c r="B2267" s="52" t="s">
        <v>2599</v>
      </c>
      <c r="C2267" s="30" t="s">
        <v>2092</v>
      </c>
      <c r="D2267" s="52" t="s">
        <v>2559</v>
      </c>
      <c r="E2267" s="53">
        <v>128.024</v>
      </c>
      <c r="F2267" s="53">
        <v>0</v>
      </c>
      <c r="G2267" s="53">
        <v>128.024</v>
      </c>
    </row>
    <row r="2268" s="37" customFormat="1" customHeight="1" spans="1:7">
      <c r="A2268" s="52" t="s">
        <v>2007</v>
      </c>
      <c r="B2268" s="52" t="s">
        <v>2599</v>
      </c>
      <c r="C2268" s="30" t="s">
        <v>2092</v>
      </c>
      <c r="D2268" s="52" t="s">
        <v>2560</v>
      </c>
      <c r="E2268" s="53">
        <v>0.35</v>
      </c>
      <c r="F2268" s="53">
        <v>0</v>
      </c>
      <c r="G2268" s="53">
        <v>0.35</v>
      </c>
    </row>
    <row r="2269" s="37" customFormat="1" customHeight="1" spans="1:7">
      <c r="A2269" s="52" t="s">
        <v>2007</v>
      </c>
      <c r="B2269" s="52" t="s">
        <v>2599</v>
      </c>
      <c r="C2269" s="30" t="s">
        <v>2092</v>
      </c>
      <c r="D2269" s="52" t="s">
        <v>2561</v>
      </c>
      <c r="E2269" s="53">
        <v>0.789</v>
      </c>
      <c r="F2269" s="53">
        <v>0</v>
      </c>
      <c r="G2269" s="53">
        <v>0.789</v>
      </c>
    </row>
    <row r="2270" s="37" customFormat="1" customHeight="1" spans="1:7">
      <c r="A2270" s="52" t="s">
        <v>2007</v>
      </c>
      <c r="B2270" s="52" t="s">
        <v>2599</v>
      </c>
      <c r="C2270" s="30" t="s">
        <v>2092</v>
      </c>
      <c r="D2270" s="52" t="s">
        <v>2105</v>
      </c>
      <c r="E2270" s="53">
        <v>30.75</v>
      </c>
      <c r="F2270" s="53">
        <v>0</v>
      </c>
      <c r="G2270" s="53">
        <v>30.75</v>
      </c>
    </row>
    <row r="2271" s="37" customFormat="1" customHeight="1" spans="1:7">
      <c r="A2271" s="52" t="s">
        <v>2007</v>
      </c>
      <c r="B2271" s="52" t="s">
        <v>2599</v>
      </c>
      <c r="C2271" s="50" t="s">
        <v>2106</v>
      </c>
      <c r="D2271" s="49"/>
      <c r="E2271" s="51">
        <v>4915.464179</v>
      </c>
      <c r="F2271" s="51">
        <v>0</v>
      </c>
      <c r="G2271" s="51">
        <v>4915.464179</v>
      </c>
    </row>
    <row r="2272" s="37" customFormat="1" customHeight="1" spans="1:7">
      <c r="A2272" s="52" t="s">
        <v>2007</v>
      </c>
      <c r="B2272" s="52" t="s">
        <v>2599</v>
      </c>
      <c r="C2272" s="30" t="s">
        <v>2107</v>
      </c>
      <c r="D2272" s="52" t="s">
        <v>2110</v>
      </c>
      <c r="E2272" s="53">
        <v>118.56</v>
      </c>
      <c r="F2272" s="53">
        <v>0</v>
      </c>
      <c r="G2272" s="53">
        <v>118.56</v>
      </c>
    </row>
    <row r="2273" s="37" customFormat="1" customHeight="1" spans="1:7">
      <c r="A2273" s="52" t="s">
        <v>2007</v>
      </c>
      <c r="B2273" s="52" t="s">
        <v>2599</v>
      </c>
      <c r="C2273" s="30" t="s">
        <v>2107</v>
      </c>
      <c r="D2273" s="52" t="s">
        <v>2133</v>
      </c>
      <c r="E2273" s="53">
        <v>0.012</v>
      </c>
      <c r="F2273" s="53">
        <v>0</v>
      </c>
      <c r="G2273" s="53">
        <v>0.012</v>
      </c>
    </row>
    <row r="2274" s="37" customFormat="1" customHeight="1" spans="1:7">
      <c r="A2274" s="52" t="s">
        <v>2007</v>
      </c>
      <c r="B2274" s="52" t="s">
        <v>2599</v>
      </c>
      <c r="C2274" s="30" t="s">
        <v>2107</v>
      </c>
      <c r="D2274" s="52" t="s">
        <v>2141</v>
      </c>
      <c r="E2274" s="53">
        <v>266.190192</v>
      </c>
      <c r="F2274" s="53">
        <v>0</v>
      </c>
      <c r="G2274" s="53">
        <v>266.190192</v>
      </c>
    </row>
    <row r="2275" s="37" customFormat="1" customHeight="1" spans="1:7">
      <c r="A2275" s="52" t="s">
        <v>2007</v>
      </c>
      <c r="B2275" s="52" t="s">
        <v>2599</v>
      </c>
      <c r="C2275" s="30" t="s">
        <v>2107</v>
      </c>
      <c r="D2275" s="52" t="s">
        <v>2298</v>
      </c>
      <c r="E2275" s="53">
        <v>32</v>
      </c>
      <c r="F2275" s="53">
        <v>0</v>
      </c>
      <c r="G2275" s="53">
        <v>32</v>
      </c>
    </row>
    <row r="2276" s="37" customFormat="1" customHeight="1" spans="1:7">
      <c r="A2276" s="52" t="s">
        <v>2007</v>
      </c>
      <c r="B2276" s="52" t="s">
        <v>2599</v>
      </c>
      <c r="C2276" s="30" t="s">
        <v>2107</v>
      </c>
      <c r="D2276" s="52" t="s">
        <v>2119</v>
      </c>
      <c r="E2276" s="53">
        <v>3.498</v>
      </c>
      <c r="F2276" s="53">
        <v>0</v>
      </c>
      <c r="G2276" s="53">
        <v>3.498</v>
      </c>
    </row>
    <row r="2277" s="37" customFormat="1" customHeight="1" spans="1:7">
      <c r="A2277" s="52" t="s">
        <v>2007</v>
      </c>
      <c r="B2277" s="52" t="s">
        <v>2599</v>
      </c>
      <c r="C2277" s="30" t="s">
        <v>2107</v>
      </c>
      <c r="D2277" s="52" t="s">
        <v>2299</v>
      </c>
      <c r="E2277" s="53">
        <v>368</v>
      </c>
      <c r="F2277" s="53">
        <v>0</v>
      </c>
      <c r="G2277" s="53">
        <v>368</v>
      </c>
    </row>
    <row r="2278" s="37" customFormat="1" customHeight="1" spans="1:7">
      <c r="A2278" s="52" t="s">
        <v>2007</v>
      </c>
      <c r="B2278" s="52" t="s">
        <v>2599</v>
      </c>
      <c r="C2278" s="30" t="s">
        <v>2107</v>
      </c>
      <c r="D2278" s="52" t="s">
        <v>2563</v>
      </c>
      <c r="E2278" s="53">
        <v>560.2164</v>
      </c>
      <c r="F2278" s="53">
        <v>0</v>
      </c>
      <c r="G2278" s="53">
        <v>560.2164</v>
      </c>
    </row>
    <row r="2279" s="37" customFormat="1" customHeight="1" spans="1:7">
      <c r="A2279" s="52" t="s">
        <v>2007</v>
      </c>
      <c r="B2279" s="52" t="s">
        <v>2599</v>
      </c>
      <c r="C2279" s="30" t="s">
        <v>2107</v>
      </c>
      <c r="D2279" s="52" t="s">
        <v>2564</v>
      </c>
      <c r="E2279" s="53">
        <v>14.7528</v>
      </c>
      <c r="F2279" s="53">
        <v>0</v>
      </c>
      <c r="G2279" s="53">
        <v>14.7528</v>
      </c>
    </row>
    <row r="2280" s="37" customFormat="1" customHeight="1" spans="1:7">
      <c r="A2280" s="52" t="s">
        <v>2007</v>
      </c>
      <c r="B2280" s="52" t="s">
        <v>2599</v>
      </c>
      <c r="C2280" s="30" t="s">
        <v>2107</v>
      </c>
      <c r="D2280" s="52" t="s">
        <v>2565</v>
      </c>
      <c r="E2280" s="53">
        <v>206.832</v>
      </c>
      <c r="F2280" s="53">
        <v>0</v>
      </c>
      <c r="G2280" s="53">
        <v>206.832</v>
      </c>
    </row>
    <row r="2281" s="37" customFormat="1" customHeight="1" spans="1:7">
      <c r="A2281" s="52" t="s">
        <v>2007</v>
      </c>
      <c r="B2281" s="52" t="s">
        <v>2599</v>
      </c>
      <c r="C2281" s="30" t="s">
        <v>2107</v>
      </c>
      <c r="D2281" s="52" t="s">
        <v>2566</v>
      </c>
      <c r="E2281" s="53">
        <v>401.7288</v>
      </c>
      <c r="F2281" s="53">
        <v>0</v>
      </c>
      <c r="G2281" s="53">
        <v>401.7288</v>
      </c>
    </row>
    <row r="2282" s="37" customFormat="1" customHeight="1" spans="1:7">
      <c r="A2282" s="52" t="s">
        <v>2007</v>
      </c>
      <c r="B2282" s="52" t="s">
        <v>2599</v>
      </c>
      <c r="C2282" s="30" t="s">
        <v>2107</v>
      </c>
      <c r="D2282" s="52" t="s">
        <v>2567</v>
      </c>
      <c r="E2282" s="53">
        <v>146.3106</v>
      </c>
      <c r="F2282" s="53">
        <v>0</v>
      </c>
      <c r="G2282" s="53">
        <v>146.3106</v>
      </c>
    </row>
    <row r="2283" s="37" customFormat="1" customHeight="1" spans="1:7">
      <c r="A2283" s="52" t="s">
        <v>2007</v>
      </c>
      <c r="B2283" s="52" t="s">
        <v>2599</v>
      </c>
      <c r="C2283" s="30" t="s">
        <v>2107</v>
      </c>
      <c r="D2283" s="52" t="s">
        <v>2568</v>
      </c>
      <c r="E2283" s="53">
        <v>211.35552</v>
      </c>
      <c r="F2283" s="53">
        <v>0</v>
      </c>
      <c r="G2283" s="53">
        <v>211.35552</v>
      </c>
    </row>
    <row r="2284" s="37" customFormat="1" customHeight="1" spans="1:7">
      <c r="A2284" s="52" t="s">
        <v>2007</v>
      </c>
      <c r="B2284" s="52" t="s">
        <v>2599</v>
      </c>
      <c r="C2284" s="30" t="s">
        <v>2107</v>
      </c>
      <c r="D2284" s="52" t="s">
        <v>2569</v>
      </c>
      <c r="E2284" s="53">
        <v>105.67776</v>
      </c>
      <c r="F2284" s="53">
        <v>0</v>
      </c>
      <c r="G2284" s="53">
        <v>105.67776</v>
      </c>
    </row>
    <row r="2285" s="37" customFormat="1" customHeight="1" spans="1:7">
      <c r="A2285" s="52" t="s">
        <v>2007</v>
      </c>
      <c r="B2285" s="52" t="s">
        <v>2599</v>
      </c>
      <c r="C2285" s="30" t="s">
        <v>2107</v>
      </c>
      <c r="D2285" s="52" t="s">
        <v>2570</v>
      </c>
      <c r="E2285" s="53">
        <v>87.328104</v>
      </c>
      <c r="F2285" s="53">
        <v>0</v>
      </c>
      <c r="G2285" s="53">
        <v>87.328104</v>
      </c>
    </row>
    <row r="2286" s="37" customFormat="1" customHeight="1" spans="1:7">
      <c r="A2286" s="52" t="s">
        <v>2007</v>
      </c>
      <c r="B2286" s="52" t="s">
        <v>2599</v>
      </c>
      <c r="C2286" s="30" t="s">
        <v>2107</v>
      </c>
      <c r="D2286" s="52" t="s">
        <v>2571</v>
      </c>
      <c r="E2286" s="53">
        <v>14.4</v>
      </c>
      <c r="F2286" s="53">
        <v>0</v>
      </c>
      <c r="G2286" s="53">
        <v>14.4</v>
      </c>
    </row>
    <row r="2287" s="37" customFormat="1" customHeight="1" spans="1:7">
      <c r="A2287" s="52" t="s">
        <v>2007</v>
      </c>
      <c r="B2287" s="52" t="s">
        <v>2599</v>
      </c>
      <c r="C2287" s="30" t="s">
        <v>2107</v>
      </c>
      <c r="D2287" s="52" t="s">
        <v>2572</v>
      </c>
      <c r="E2287" s="53">
        <v>2.75773</v>
      </c>
      <c r="F2287" s="53">
        <v>0</v>
      </c>
      <c r="G2287" s="53">
        <v>2.75773</v>
      </c>
    </row>
    <row r="2288" s="37" customFormat="1" customHeight="1" spans="1:7">
      <c r="A2288" s="52" t="s">
        <v>2007</v>
      </c>
      <c r="B2288" s="52" t="s">
        <v>2599</v>
      </c>
      <c r="C2288" s="30" t="s">
        <v>2107</v>
      </c>
      <c r="D2288" s="52" t="s">
        <v>2573</v>
      </c>
      <c r="E2288" s="53">
        <v>4.596216</v>
      </c>
      <c r="F2288" s="53">
        <v>0</v>
      </c>
      <c r="G2288" s="53">
        <v>4.596216</v>
      </c>
    </row>
    <row r="2289" s="37" customFormat="1" customHeight="1" spans="1:7">
      <c r="A2289" s="52" t="s">
        <v>2007</v>
      </c>
      <c r="B2289" s="52" t="s">
        <v>2599</v>
      </c>
      <c r="C2289" s="30" t="s">
        <v>2107</v>
      </c>
      <c r="D2289" s="52" t="s">
        <v>2574</v>
      </c>
      <c r="E2289" s="53">
        <v>628.8132</v>
      </c>
      <c r="F2289" s="53">
        <v>0</v>
      </c>
      <c r="G2289" s="53">
        <v>628.8132</v>
      </c>
    </row>
    <row r="2290" s="37" customFormat="1" customHeight="1" spans="1:7">
      <c r="A2290" s="52" t="s">
        <v>2007</v>
      </c>
      <c r="B2290" s="52" t="s">
        <v>2599</v>
      </c>
      <c r="C2290" s="30" t="s">
        <v>2107</v>
      </c>
      <c r="D2290" s="52" t="s">
        <v>2575</v>
      </c>
      <c r="E2290" s="53">
        <v>18.4692</v>
      </c>
      <c r="F2290" s="53">
        <v>0</v>
      </c>
      <c r="G2290" s="53">
        <v>18.4692</v>
      </c>
    </row>
    <row r="2291" s="37" customFormat="1" customHeight="1" spans="1:7">
      <c r="A2291" s="52" t="s">
        <v>2007</v>
      </c>
      <c r="B2291" s="52" t="s">
        <v>2599</v>
      </c>
      <c r="C2291" s="30" t="s">
        <v>2107</v>
      </c>
      <c r="D2291" s="52" t="s">
        <v>2576</v>
      </c>
      <c r="E2291" s="53">
        <v>249.312</v>
      </c>
      <c r="F2291" s="53">
        <v>0</v>
      </c>
      <c r="G2291" s="53">
        <v>249.312</v>
      </c>
    </row>
    <row r="2292" s="37" customFormat="1" customHeight="1" spans="1:7">
      <c r="A2292" s="52" t="s">
        <v>2007</v>
      </c>
      <c r="B2292" s="52" t="s">
        <v>2599</v>
      </c>
      <c r="C2292" s="30" t="s">
        <v>2107</v>
      </c>
      <c r="D2292" s="52" t="s">
        <v>2577</v>
      </c>
      <c r="E2292" s="53">
        <v>479.784</v>
      </c>
      <c r="F2292" s="53">
        <v>0</v>
      </c>
      <c r="G2292" s="53">
        <v>479.784</v>
      </c>
    </row>
    <row r="2293" s="37" customFormat="1" customHeight="1" spans="1:7">
      <c r="A2293" s="52" t="s">
        <v>2007</v>
      </c>
      <c r="B2293" s="52" t="s">
        <v>2599</v>
      </c>
      <c r="C2293" s="30" t="s">
        <v>2107</v>
      </c>
      <c r="D2293" s="52" t="s">
        <v>2579</v>
      </c>
      <c r="E2293" s="53">
        <v>177.5887</v>
      </c>
      <c r="F2293" s="53">
        <v>0</v>
      </c>
      <c r="G2293" s="53">
        <v>177.5887</v>
      </c>
    </row>
    <row r="2294" s="37" customFormat="1" customHeight="1" spans="1:7">
      <c r="A2294" s="52" t="s">
        <v>2007</v>
      </c>
      <c r="B2294" s="52" t="s">
        <v>2599</v>
      </c>
      <c r="C2294" s="30" t="s">
        <v>2107</v>
      </c>
      <c r="D2294" s="52" t="s">
        <v>2580</v>
      </c>
      <c r="E2294" s="53">
        <v>246.667584</v>
      </c>
      <c r="F2294" s="53">
        <v>0</v>
      </c>
      <c r="G2294" s="53">
        <v>246.667584</v>
      </c>
    </row>
    <row r="2295" s="37" customFormat="1" customHeight="1" spans="1:7">
      <c r="A2295" s="52" t="s">
        <v>2007</v>
      </c>
      <c r="B2295" s="52" t="s">
        <v>2599</v>
      </c>
      <c r="C2295" s="30" t="s">
        <v>2107</v>
      </c>
      <c r="D2295" s="52" t="s">
        <v>2581</v>
      </c>
      <c r="E2295" s="53">
        <v>123.333792</v>
      </c>
      <c r="F2295" s="53">
        <v>0</v>
      </c>
      <c r="G2295" s="53">
        <v>123.333792</v>
      </c>
    </row>
    <row r="2296" s="37" customFormat="1" customHeight="1" spans="1:7">
      <c r="A2296" s="52" t="s">
        <v>2007</v>
      </c>
      <c r="B2296" s="52" t="s">
        <v>2599</v>
      </c>
      <c r="C2296" s="30" t="s">
        <v>2107</v>
      </c>
      <c r="D2296" s="52" t="s">
        <v>2582</v>
      </c>
      <c r="E2296" s="53">
        <v>100.879398</v>
      </c>
      <c r="F2296" s="53">
        <v>0</v>
      </c>
      <c r="G2296" s="53">
        <v>100.879398</v>
      </c>
    </row>
    <row r="2297" s="37" customFormat="1" customHeight="1" spans="1:7">
      <c r="A2297" s="52" t="s">
        <v>2007</v>
      </c>
      <c r="B2297" s="52" t="s">
        <v>2599</v>
      </c>
      <c r="C2297" s="30" t="s">
        <v>2107</v>
      </c>
      <c r="D2297" s="52" t="s">
        <v>2583</v>
      </c>
      <c r="E2297" s="53">
        <v>18.4</v>
      </c>
      <c r="F2297" s="53">
        <v>0</v>
      </c>
      <c r="G2297" s="53">
        <v>18.4</v>
      </c>
    </row>
    <row r="2298" s="37" customFormat="1" customHeight="1" spans="1:7">
      <c r="A2298" s="52" t="s">
        <v>2007</v>
      </c>
      <c r="B2298" s="52" t="s">
        <v>2599</v>
      </c>
      <c r="C2298" s="30" t="s">
        <v>2107</v>
      </c>
      <c r="D2298" s="52" t="s">
        <v>2584</v>
      </c>
      <c r="E2298" s="53">
        <v>3.185665</v>
      </c>
      <c r="F2298" s="53">
        <v>0</v>
      </c>
      <c r="G2298" s="53">
        <v>3.185665</v>
      </c>
    </row>
    <row r="2299" s="37" customFormat="1" customHeight="1" spans="1:7">
      <c r="A2299" s="52" t="s">
        <v>2007</v>
      </c>
      <c r="B2299" s="52" t="s">
        <v>2599</v>
      </c>
      <c r="C2299" s="30" t="s">
        <v>2107</v>
      </c>
      <c r="D2299" s="52" t="s">
        <v>2585</v>
      </c>
      <c r="E2299" s="53">
        <v>5.309442</v>
      </c>
      <c r="F2299" s="53">
        <v>0</v>
      </c>
      <c r="G2299" s="53">
        <v>5.309442</v>
      </c>
    </row>
    <row r="2300" s="37" customFormat="1" customHeight="1" spans="1:7">
      <c r="A2300" s="52" t="s">
        <v>2007</v>
      </c>
      <c r="B2300" s="52" t="s">
        <v>2599</v>
      </c>
      <c r="C2300" s="30" t="s">
        <v>2107</v>
      </c>
      <c r="D2300" s="52" t="s">
        <v>2586</v>
      </c>
      <c r="E2300" s="53">
        <v>137.442</v>
      </c>
      <c r="F2300" s="53">
        <v>0</v>
      </c>
      <c r="G2300" s="53">
        <v>137.442</v>
      </c>
    </row>
    <row r="2301" s="37" customFormat="1" customHeight="1" spans="1:7">
      <c r="A2301" s="52" t="s">
        <v>2007</v>
      </c>
      <c r="B2301" s="52" t="s">
        <v>2599</v>
      </c>
      <c r="C2301" s="30" t="s">
        <v>2107</v>
      </c>
      <c r="D2301" s="52" t="s">
        <v>2587</v>
      </c>
      <c r="E2301" s="53">
        <v>165.294</v>
      </c>
      <c r="F2301" s="53">
        <v>0</v>
      </c>
      <c r="G2301" s="53">
        <v>165.294</v>
      </c>
    </row>
    <row r="2302" s="37" customFormat="1" customHeight="1" spans="1:7">
      <c r="A2302" s="52" t="s">
        <v>2007</v>
      </c>
      <c r="B2302" s="52" t="s">
        <v>2599</v>
      </c>
      <c r="C2302" s="30" t="s">
        <v>2107</v>
      </c>
      <c r="D2302" s="52" t="s">
        <v>2145</v>
      </c>
      <c r="E2302" s="53">
        <v>16.769076</v>
      </c>
      <c r="F2302" s="53">
        <v>0</v>
      </c>
      <c r="G2302" s="53">
        <v>16.769076</v>
      </c>
    </row>
    <row r="2303" s="37" customFormat="1" customHeight="1" spans="1:7">
      <c r="A2303" s="52" t="s">
        <v>2007</v>
      </c>
      <c r="B2303" s="49" t="s">
        <v>2601</v>
      </c>
      <c r="C2303" s="50"/>
      <c r="D2303" s="49"/>
      <c r="E2303" s="51">
        <v>6453.179895</v>
      </c>
      <c r="F2303" s="51">
        <v>0</v>
      </c>
      <c r="G2303" s="51">
        <v>6453.179895</v>
      </c>
    </row>
    <row r="2304" s="37" customFormat="1" customHeight="1" spans="1:7">
      <c r="A2304" s="52" t="s">
        <v>2007</v>
      </c>
      <c r="B2304" s="52" t="s">
        <v>2602</v>
      </c>
      <c r="C2304" s="50" t="s">
        <v>2091</v>
      </c>
      <c r="D2304" s="49"/>
      <c r="E2304" s="51">
        <v>796.700322</v>
      </c>
      <c r="F2304" s="51">
        <v>0</v>
      </c>
      <c r="G2304" s="51">
        <v>796.700322</v>
      </c>
    </row>
    <row r="2305" s="37" customFormat="1" customHeight="1" spans="1:7">
      <c r="A2305" s="52" t="s">
        <v>2007</v>
      </c>
      <c r="B2305" s="52" t="s">
        <v>2602</v>
      </c>
      <c r="C2305" s="30" t="s">
        <v>2092</v>
      </c>
      <c r="D2305" s="52" t="s">
        <v>2127</v>
      </c>
      <c r="E2305" s="53">
        <v>28.938053</v>
      </c>
      <c r="F2305" s="53">
        <v>0</v>
      </c>
      <c r="G2305" s="53">
        <v>28.938053</v>
      </c>
    </row>
    <row r="2306" s="37" customFormat="1" customHeight="1" spans="1:7">
      <c r="A2306" s="52" t="s">
        <v>2007</v>
      </c>
      <c r="B2306" s="52" t="s">
        <v>2602</v>
      </c>
      <c r="C2306" s="30" t="s">
        <v>2092</v>
      </c>
      <c r="D2306" s="52" t="s">
        <v>2128</v>
      </c>
      <c r="E2306" s="53">
        <v>19.292035</v>
      </c>
      <c r="F2306" s="53">
        <v>0</v>
      </c>
      <c r="G2306" s="53">
        <v>19.292035</v>
      </c>
    </row>
    <row r="2307" s="37" customFormat="1" customHeight="1" spans="1:7">
      <c r="A2307" s="52" t="s">
        <v>2007</v>
      </c>
      <c r="B2307" s="52" t="s">
        <v>2602</v>
      </c>
      <c r="C2307" s="30" t="s">
        <v>2092</v>
      </c>
      <c r="D2307" s="52" t="s">
        <v>2129</v>
      </c>
      <c r="E2307" s="53">
        <v>43.23042</v>
      </c>
      <c r="F2307" s="53">
        <v>0</v>
      </c>
      <c r="G2307" s="53">
        <v>43.23042</v>
      </c>
    </row>
    <row r="2308" s="37" customFormat="1" customHeight="1" spans="1:7">
      <c r="A2308" s="52" t="s">
        <v>2007</v>
      </c>
      <c r="B2308" s="52" t="s">
        <v>2602</v>
      </c>
      <c r="C2308" s="30" t="s">
        <v>2092</v>
      </c>
      <c r="D2308" s="52" t="s">
        <v>2297</v>
      </c>
      <c r="E2308" s="53">
        <v>16.989248</v>
      </c>
      <c r="F2308" s="53">
        <v>0</v>
      </c>
      <c r="G2308" s="53">
        <v>16.989248</v>
      </c>
    </row>
    <row r="2309" s="37" customFormat="1" customHeight="1" spans="1:7">
      <c r="A2309" s="52" t="s">
        <v>2007</v>
      </c>
      <c r="B2309" s="52" t="s">
        <v>2602</v>
      </c>
      <c r="C2309" s="30" t="s">
        <v>2092</v>
      </c>
      <c r="D2309" s="52" t="s">
        <v>2130</v>
      </c>
      <c r="E2309" s="53">
        <v>36.172566</v>
      </c>
      <c r="F2309" s="53">
        <v>0</v>
      </c>
      <c r="G2309" s="53">
        <v>36.172566</v>
      </c>
    </row>
    <row r="2310" s="37" customFormat="1" customHeight="1" spans="1:7">
      <c r="A2310" s="52" t="s">
        <v>2007</v>
      </c>
      <c r="B2310" s="52" t="s">
        <v>2602</v>
      </c>
      <c r="C2310" s="30" t="s">
        <v>2092</v>
      </c>
      <c r="D2310" s="52" t="s">
        <v>2102</v>
      </c>
      <c r="E2310" s="53">
        <v>7</v>
      </c>
      <c r="F2310" s="53">
        <v>0</v>
      </c>
      <c r="G2310" s="53">
        <v>7</v>
      </c>
    </row>
    <row r="2311" s="37" customFormat="1" customHeight="1" spans="1:7">
      <c r="A2311" s="52" t="s">
        <v>2007</v>
      </c>
      <c r="B2311" s="52" t="s">
        <v>2602</v>
      </c>
      <c r="C2311" s="30" t="s">
        <v>2092</v>
      </c>
      <c r="D2311" s="52" t="s">
        <v>2559</v>
      </c>
      <c r="E2311" s="53">
        <v>12.896</v>
      </c>
      <c r="F2311" s="53">
        <v>0</v>
      </c>
      <c r="G2311" s="53">
        <v>12.896</v>
      </c>
    </row>
    <row r="2312" s="37" customFormat="1" customHeight="1" spans="1:7">
      <c r="A2312" s="52" t="s">
        <v>2007</v>
      </c>
      <c r="B2312" s="52" t="s">
        <v>2602</v>
      </c>
      <c r="C2312" s="30" t="s">
        <v>2092</v>
      </c>
      <c r="D2312" s="52" t="s">
        <v>2603</v>
      </c>
      <c r="E2312" s="53">
        <v>583.632</v>
      </c>
      <c r="F2312" s="53">
        <v>0</v>
      </c>
      <c r="G2312" s="53">
        <v>583.632</v>
      </c>
    </row>
    <row r="2313" s="37" customFormat="1" customHeight="1" spans="1:7">
      <c r="A2313" s="52" t="s">
        <v>2007</v>
      </c>
      <c r="B2313" s="52" t="s">
        <v>2602</v>
      </c>
      <c r="C2313" s="30" t="s">
        <v>2092</v>
      </c>
      <c r="D2313" s="52" t="s">
        <v>2103</v>
      </c>
      <c r="E2313" s="53">
        <v>11.5</v>
      </c>
      <c r="F2313" s="53">
        <v>0</v>
      </c>
      <c r="G2313" s="53">
        <v>11.5</v>
      </c>
    </row>
    <row r="2314" s="37" customFormat="1" customHeight="1" spans="1:7">
      <c r="A2314" s="52" t="s">
        <v>2007</v>
      </c>
      <c r="B2314" s="52" t="s">
        <v>2602</v>
      </c>
      <c r="C2314" s="30" t="s">
        <v>2092</v>
      </c>
      <c r="D2314" s="52" t="s">
        <v>2105</v>
      </c>
      <c r="E2314" s="53">
        <v>37.05</v>
      </c>
      <c r="F2314" s="53">
        <v>0</v>
      </c>
      <c r="G2314" s="53">
        <v>37.05</v>
      </c>
    </row>
    <row r="2315" s="37" customFormat="1" customHeight="1" spans="1:7">
      <c r="A2315" s="52" t="s">
        <v>2007</v>
      </c>
      <c r="B2315" s="52" t="s">
        <v>2602</v>
      </c>
      <c r="C2315" s="50" t="s">
        <v>2106</v>
      </c>
      <c r="D2315" s="49"/>
      <c r="E2315" s="51">
        <v>5656.479573</v>
      </c>
      <c r="F2315" s="51">
        <v>0</v>
      </c>
      <c r="G2315" s="51">
        <v>5656.479573</v>
      </c>
    </row>
    <row r="2316" s="37" customFormat="1" customHeight="1" spans="1:7">
      <c r="A2316" s="52" t="s">
        <v>2007</v>
      </c>
      <c r="B2316" s="52" t="s">
        <v>2602</v>
      </c>
      <c r="C2316" s="30" t="s">
        <v>2107</v>
      </c>
      <c r="D2316" s="52" t="s">
        <v>2131</v>
      </c>
      <c r="E2316" s="53">
        <v>1441.014</v>
      </c>
      <c r="F2316" s="53">
        <v>0</v>
      </c>
      <c r="G2316" s="53">
        <v>1441.014</v>
      </c>
    </row>
    <row r="2317" s="37" customFormat="1" customHeight="1" spans="1:7">
      <c r="A2317" s="52" t="s">
        <v>2007</v>
      </c>
      <c r="B2317" s="52" t="s">
        <v>2602</v>
      </c>
      <c r="C2317" s="30" t="s">
        <v>2107</v>
      </c>
      <c r="D2317" s="52" t="s">
        <v>2132</v>
      </c>
      <c r="E2317" s="53">
        <v>40.1724</v>
      </c>
      <c r="F2317" s="53">
        <v>0</v>
      </c>
      <c r="G2317" s="53">
        <v>40.1724</v>
      </c>
    </row>
    <row r="2318" s="37" customFormat="1" customHeight="1" spans="1:7">
      <c r="A2318" s="52" t="s">
        <v>2007</v>
      </c>
      <c r="B2318" s="52" t="s">
        <v>2602</v>
      </c>
      <c r="C2318" s="30" t="s">
        <v>2107</v>
      </c>
      <c r="D2318" s="52" t="s">
        <v>2133</v>
      </c>
      <c r="E2318" s="53">
        <v>0.018</v>
      </c>
      <c r="F2318" s="53">
        <v>0</v>
      </c>
      <c r="G2318" s="53">
        <v>0.018</v>
      </c>
    </row>
    <row r="2319" s="37" customFormat="1" customHeight="1" spans="1:7">
      <c r="A2319" s="52" t="s">
        <v>2007</v>
      </c>
      <c r="B2319" s="52" t="s">
        <v>2602</v>
      </c>
      <c r="C2319" s="30" t="s">
        <v>2107</v>
      </c>
      <c r="D2319" s="52" t="s">
        <v>2134</v>
      </c>
      <c r="E2319" s="53">
        <v>558.576</v>
      </c>
      <c r="F2319" s="53">
        <v>0</v>
      </c>
      <c r="G2319" s="53">
        <v>558.576</v>
      </c>
    </row>
    <row r="2320" s="37" customFormat="1" customHeight="1" spans="1:7">
      <c r="A2320" s="52" t="s">
        <v>2007</v>
      </c>
      <c r="B2320" s="52" t="s">
        <v>2602</v>
      </c>
      <c r="C2320" s="30" t="s">
        <v>2107</v>
      </c>
      <c r="D2320" s="52" t="s">
        <v>2135</v>
      </c>
      <c r="E2320" s="53">
        <v>1081.902</v>
      </c>
      <c r="F2320" s="53">
        <v>0</v>
      </c>
      <c r="G2320" s="53">
        <v>1081.902</v>
      </c>
    </row>
    <row r="2321" s="37" customFormat="1" customHeight="1" spans="1:7">
      <c r="A2321" s="52" t="s">
        <v>2007</v>
      </c>
      <c r="B2321" s="52" t="s">
        <v>2602</v>
      </c>
      <c r="C2321" s="30" t="s">
        <v>2107</v>
      </c>
      <c r="D2321" s="52" t="s">
        <v>2136</v>
      </c>
      <c r="E2321" s="53">
        <v>371.742</v>
      </c>
      <c r="F2321" s="53">
        <v>0</v>
      </c>
      <c r="G2321" s="53">
        <v>371.742</v>
      </c>
    </row>
    <row r="2322" s="37" customFormat="1" customHeight="1" spans="1:7">
      <c r="A2322" s="52" t="s">
        <v>2007</v>
      </c>
      <c r="B2322" s="52" t="s">
        <v>2602</v>
      </c>
      <c r="C2322" s="30" t="s">
        <v>2107</v>
      </c>
      <c r="D2322" s="52" t="s">
        <v>2137</v>
      </c>
      <c r="E2322" s="53">
        <v>558.945024</v>
      </c>
      <c r="F2322" s="53">
        <v>0</v>
      </c>
      <c r="G2322" s="53">
        <v>558.945024</v>
      </c>
    </row>
    <row r="2323" s="37" customFormat="1" customHeight="1" spans="1:7">
      <c r="A2323" s="52" t="s">
        <v>2007</v>
      </c>
      <c r="B2323" s="52" t="s">
        <v>2602</v>
      </c>
      <c r="C2323" s="30" t="s">
        <v>2107</v>
      </c>
      <c r="D2323" s="52" t="s">
        <v>2138</v>
      </c>
      <c r="E2323" s="53">
        <v>229.092918</v>
      </c>
      <c r="F2323" s="53">
        <v>0</v>
      </c>
      <c r="G2323" s="53">
        <v>229.092918</v>
      </c>
    </row>
    <row r="2324" s="37" customFormat="1" customHeight="1" spans="1:7">
      <c r="A2324" s="52" t="s">
        <v>2007</v>
      </c>
      <c r="B2324" s="52" t="s">
        <v>2602</v>
      </c>
      <c r="C2324" s="30" t="s">
        <v>2107</v>
      </c>
      <c r="D2324" s="52" t="s">
        <v>2139</v>
      </c>
      <c r="E2324" s="53">
        <v>7.234513</v>
      </c>
      <c r="F2324" s="53">
        <v>0</v>
      </c>
      <c r="G2324" s="53">
        <v>7.234513</v>
      </c>
    </row>
    <row r="2325" s="37" customFormat="1" customHeight="1" spans="1:7">
      <c r="A2325" s="52" t="s">
        <v>2007</v>
      </c>
      <c r="B2325" s="52" t="s">
        <v>2602</v>
      </c>
      <c r="C2325" s="30" t="s">
        <v>2107</v>
      </c>
      <c r="D2325" s="52" t="s">
        <v>2140</v>
      </c>
      <c r="E2325" s="53">
        <v>12.057522</v>
      </c>
      <c r="F2325" s="53">
        <v>0</v>
      </c>
      <c r="G2325" s="53">
        <v>12.057522</v>
      </c>
    </row>
    <row r="2326" s="37" customFormat="1" customHeight="1" spans="1:7">
      <c r="A2326" s="52" t="s">
        <v>2007</v>
      </c>
      <c r="B2326" s="52" t="s">
        <v>2602</v>
      </c>
      <c r="C2326" s="30" t="s">
        <v>2107</v>
      </c>
      <c r="D2326" s="52" t="s">
        <v>2141</v>
      </c>
      <c r="E2326" s="53">
        <v>289.380528</v>
      </c>
      <c r="F2326" s="53">
        <v>0</v>
      </c>
      <c r="G2326" s="53">
        <v>289.380528</v>
      </c>
    </row>
    <row r="2327" s="37" customFormat="1" customHeight="1" spans="1:7">
      <c r="A2327" s="52" t="s">
        <v>2007</v>
      </c>
      <c r="B2327" s="52" t="s">
        <v>2602</v>
      </c>
      <c r="C2327" s="30" t="s">
        <v>2107</v>
      </c>
      <c r="D2327" s="52" t="s">
        <v>2298</v>
      </c>
      <c r="E2327" s="53">
        <v>26.2</v>
      </c>
      <c r="F2327" s="53">
        <v>0</v>
      </c>
      <c r="G2327" s="53">
        <v>26.2</v>
      </c>
    </row>
    <row r="2328" s="37" customFormat="1" customHeight="1" spans="1:7">
      <c r="A2328" s="52" t="s">
        <v>2007</v>
      </c>
      <c r="B2328" s="52" t="s">
        <v>2602</v>
      </c>
      <c r="C2328" s="30" t="s">
        <v>2107</v>
      </c>
      <c r="D2328" s="52" t="s">
        <v>2142</v>
      </c>
      <c r="E2328" s="53">
        <v>279.472512</v>
      </c>
      <c r="F2328" s="53">
        <v>0</v>
      </c>
      <c r="G2328" s="53">
        <v>279.472512</v>
      </c>
    </row>
    <row r="2329" s="37" customFormat="1" customHeight="1" spans="1:7">
      <c r="A2329" s="52" t="s">
        <v>2007</v>
      </c>
      <c r="B2329" s="52" t="s">
        <v>2602</v>
      </c>
      <c r="C2329" s="30" t="s">
        <v>2107</v>
      </c>
      <c r="D2329" s="52" t="s">
        <v>2119</v>
      </c>
      <c r="E2329" s="53">
        <v>3.96</v>
      </c>
      <c r="F2329" s="53">
        <v>0</v>
      </c>
      <c r="G2329" s="53">
        <v>3.96</v>
      </c>
    </row>
    <row r="2330" s="37" customFormat="1" customHeight="1" spans="1:7">
      <c r="A2330" s="52" t="s">
        <v>2007</v>
      </c>
      <c r="B2330" s="52" t="s">
        <v>2602</v>
      </c>
      <c r="C2330" s="30" t="s">
        <v>2107</v>
      </c>
      <c r="D2330" s="52" t="s">
        <v>2299</v>
      </c>
      <c r="E2330" s="53">
        <v>301.76</v>
      </c>
      <c r="F2330" s="53">
        <v>0</v>
      </c>
      <c r="G2330" s="53">
        <v>301.76</v>
      </c>
    </row>
    <row r="2331" s="37" customFormat="1" customHeight="1" spans="1:7">
      <c r="A2331" s="52" t="s">
        <v>2007</v>
      </c>
      <c r="B2331" s="52" t="s">
        <v>2602</v>
      </c>
      <c r="C2331" s="30" t="s">
        <v>2107</v>
      </c>
      <c r="D2331" s="52" t="s">
        <v>2143</v>
      </c>
      <c r="E2331" s="53">
        <v>395.0539</v>
      </c>
      <c r="F2331" s="53">
        <v>0</v>
      </c>
      <c r="G2331" s="53">
        <v>395.0539</v>
      </c>
    </row>
    <row r="2332" s="37" customFormat="1" customHeight="1" spans="1:7">
      <c r="A2332" s="52" t="s">
        <v>2007</v>
      </c>
      <c r="B2332" s="52" t="s">
        <v>2602</v>
      </c>
      <c r="C2332" s="30" t="s">
        <v>2107</v>
      </c>
      <c r="D2332" s="52" t="s">
        <v>2144</v>
      </c>
      <c r="E2332" s="53">
        <v>39.52</v>
      </c>
      <c r="F2332" s="53">
        <v>0</v>
      </c>
      <c r="G2332" s="53">
        <v>39.52</v>
      </c>
    </row>
    <row r="2333" s="37" customFormat="1" customHeight="1" spans="1:7">
      <c r="A2333" s="52" t="s">
        <v>2007</v>
      </c>
      <c r="B2333" s="52" t="s">
        <v>2602</v>
      </c>
      <c r="C2333" s="30" t="s">
        <v>2107</v>
      </c>
      <c r="D2333" s="52" t="s">
        <v>2145</v>
      </c>
      <c r="E2333" s="53">
        <v>20.378256</v>
      </c>
      <c r="F2333" s="53">
        <v>0</v>
      </c>
      <c r="G2333" s="53">
        <v>20.378256</v>
      </c>
    </row>
    <row r="2334" s="37" customFormat="1" customHeight="1" spans="1:7">
      <c r="A2334" s="52" t="s">
        <v>2007</v>
      </c>
      <c r="B2334" s="49" t="s">
        <v>2604</v>
      </c>
      <c r="C2334" s="50"/>
      <c r="D2334" s="49"/>
      <c r="E2334" s="51">
        <v>5996.409068</v>
      </c>
      <c r="F2334" s="51">
        <v>0</v>
      </c>
      <c r="G2334" s="51">
        <v>5996.409068</v>
      </c>
    </row>
    <row r="2335" s="37" customFormat="1" customHeight="1" spans="1:7">
      <c r="A2335" s="52" t="s">
        <v>2007</v>
      </c>
      <c r="B2335" s="52" t="s">
        <v>2605</v>
      </c>
      <c r="C2335" s="50" t="s">
        <v>2091</v>
      </c>
      <c r="D2335" s="49"/>
      <c r="E2335" s="51">
        <v>283.512469</v>
      </c>
      <c r="F2335" s="51">
        <v>0</v>
      </c>
      <c r="G2335" s="51">
        <v>283.512469</v>
      </c>
    </row>
    <row r="2336" s="37" customFormat="1" customHeight="1" spans="1:7">
      <c r="A2336" s="52" t="s">
        <v>2007</v>
      </c>
      <c r="B2336" s="52" t="s">
        <v>2605</v>
      </c>
      <c r="C2336" s="30" t="s">
        <v>2092</v>
      </c>
      <c r="D2336" s="52" t="s">
        <v>2549</v>
      </c>
      <c r="E2336" s="53">
        <v>35.151426</v>
      </c>
      <c r="F2336" s="53">
        <v>0</v>
      </c>
      <c r="G2336" s="53">
        <v>35.151426</v>
      </c>
    </row>
    <row r="2337" s="37" customFormat="1" customHeight="1" spans="1:7">
      <c r="A2337" s="52" t="s">
        <v>2007</v>
      </c>
      <c r="B2337" s="52" t="s">
        <v>2605</v>
      </c>
      <c r="C2337" s="30" t="s">
        <v>2092</v>
      </c>
      <c r="D2337" s="52" t="s">
        <v>2550</v>
      </c>
      <c r="E2337" s="53">
        <v>18.747427</v>
      </c>
      <c r="F2337" s="53">
        <v>0</v>
      </c>
      <c r="G2337" s="53">
        <v>18.747427</v>
      </c>
    </row>
    <row r="2338" s="37" customFormat="1" customHeight="1" spans="1:7">
      <c r="A2338" s="52" t="s">
        <v>2007</v>
      </c>
      <c r="B2338" s="52" t="s">
        <v>2605</v>
      </c>
      <c r="C2338" s="30" t="s">
        <v>2092</v>
      </c>
      <c r="D2338" s="52" t="s">
        <v>2551</v>
      </c>
      <c r="E2338" s="53">
        <v>28.121141</v>
      </c>
      <c r="F2338" s="53">
        <v>0</v>
      </c>
      <c r="G2338" s="53">
        <v>28.121141</v>
      </c>
    </row>
    <row r="2339" s="37" customFormat="1" customHeight="1" spans="1:7">
      <c r="A2339" s="52" t="s">
        <v>2007</v>
      </c>
      <c r="B2339" s="52" t="s">
        <v>2605</v>
      </c>
      <c r="C2339" s="30" t="s">
        <v>2092</v>
      </c>
      <c r="D2339" s="52" t="s">
        <v>2552</v>
      </c>
      <c r="E2339" s="53">
        <v>42.341076</v>
      </c>
      <c r="F2339" s="53">
        <v>0</v>
      </c>
      <c r="G2339" s="53">
        <v>42.341076</v>
      </c>
    </row>
    <row r="2340" s="37" customFormat="1" customHeight="1" spans="1:7">
      <c r="A2340" s="52" t="s">
        <v>2007</v>
      </c>
      <c r="B2340" s="52" t="s">
        <v>2605</v>
      </c>
      <c r="C2340" s="30" t="s">
        <v>2092</v>
      </c>
      <c r="D2340" s="52" t="s">
        <v>2600</v>
      </c>
      <c r="E2340" s="53">
        <v>17.688819</v>
      </c>
      <c r="F2340" s="53">
        <v>0</v>
      </c>
      <c r="G2340" s="53">
        <v>17.688819</v>
      </c>
    </row>
    <row r="2341" s="37" customFormat="1" customHeight="1" spans="1:7">
      <c r="A2341" s="52" t="s">
        <v>2007</v>
      </c>
      <c r="B2341" s="52" t="s">
        <v>2605</v>
      </c>
      <c r="C2341" s="30" t="s">
        <v>2092</v>
      </c>
      <c r="D2341" s="52" t="s">
        <v>2553</v>
      </c>
      <c r="E2341" s="53">
        <v>17.6908</v>
      </c>
      <c r="F2341" s="53">
        <v>0</v>
      </c>
      <c r="G2341" s="53">
        <v>17.6908</v>
      </c>
    </row>
    <row r="2342" s="37" customFormat="1" customHeight="1" spans="1:7">
      <c r="A2342" s="52" t="s">
        <v>2007</v>
      </c>
      <c r="B2342" s="52" t="s">
        <v>2605</v>
      </c>
      <c r="C2342" s="30" t="s">
        <v>2092</v>
      </c>
      <c r="D2342" s="52" t="s">
        <v>2554</v>
      </c>
      <c r="E2342" s="53">
        <v>1.413828</v>
      </c>
      <c r="F2342" s="53">
        <v>0</v>
      </c>
      <c r="G2342" s="53">
        <v>1.413828</v>
      </c>
    </row>
    <row r="2343" s="37" customFormat="1" customHeight="1" spans="1:7">
      <c r="A2343" s="52" t="s">
        <v>2007</v>
      </c>
      <c r="B2343" s="52" t="s">
        <v>2605</v>
      </c>
      <c r="C2343" s="30" t="s">
        <v>2092</v>
      </c>
      <c r="D2343" s="52" t="s">
        <v>2555</v>
      </c>
      <c r="E2343" s="53">
        <v>0.754042</v>
      </c>
      <c r="F2343" s="53">
        <v>0</v>
      </c>
      <c r="G2343" s="53">
        <v>0.754042</v>
      </c>
    </row>
    <row r="2344" s="37" customFormat="1" customHeight="1" spans="1:7">
      <c r="A2344" s="52" t="s">
        <v>2007</v>
      </c>
      <c r="B2344" s="52" t="s">
        <v>2605</v>
      </c>
      <c r="C2344" s="30" t="s">
        <v>2092</v>
      </c>
      <c r="D2344" s="52" t="s">
        <v>2556</v>
      </c>
      <c r="E2344" s="53">
        <v>1.131062</v>
      </c>
      <c r="F2344" s="53">
        <v>0</v>
      </c>
      <c r="G2344" s="53">
        <v>1.131062</v>
      </c>
    </row>
    <row r="2345" s="37" customFormat="1" customHeight="1" spans="1:7">
      <c r="A2345" s="52" t="s">
        <v>2007</v>
      </c>
      <c r="B2345" s="52" t="s">
        <v>2605</v>
      </c>
      <c r="C2345" s="30" t="s">
        <v>2092</v>
      </c>
      <c r="D2345" s="52" t="s">
        <v>2557</v>
      </c>
      <c r="E2345" s="53">
        <v>1.618848</v>
      </c>
      <c r="F2345" s="53">
        <v>0</v>
      </c>
      <c r="G2345" s="53">
        <v>1.618848</v>
      </c>
    </row>
    <row r="2346" s="37" customFormat="1" customHeight="1" spans="1:7">
      <c r="A2346" s="52" t="s">
        <v>2007</v>
      </c>
      <c r="B2346" s="52" t="s">
        <v>2605</v>
      </c>
      <c r="C2346" s="30" t="s">
        <v>2092</v>
      </c>
      <c r="D2346" s="52" t="s">
        <v>2559</v>
      </c>
      <c r="E2346" s="53">
        <v>79.456</v>
      </c>
      <c r="F2346" s="53">
        <v>0</v>
      </c>
      <c r="G2346" s="53">
        <v>79.456</v>
      </c>
    </row>
    <row r="2347" s="37" customFormat="1" customHeight="1" spans="1:7">
      <c r="A2347" s="52" t="s">
        <v>2007</v>
      </c>
      <c r="B2347" s="52" t="s">
        <v>2605</v>
      </c>
      <c r="C2347" s="30" t="s">
        <v>2092</v>
      </c>
      <c r="D2347" s="52" t="s">
        <v>2560</v>
      </c>
      <c r="E2347" s="53">
        <v>0.35</v>
      </c>
      <c r="F2347" s="53">
        <v>0</v>
      </c>
      <c r="G2347" s="53">
        <v>0.35</v>
      </c>
    </row>
    <row r="2348" s="37" customFormat="1" customHeight="1" spans="1:7">
      <c r="A2348" s="52" t="s">
        <v>2007</v>
      </c>
      <c r="B2348" s="52" t="s">
        <v>2605</v>
      </c>
      <c r="C2348" s="30" t="s">
        <v>2092</v>
      </c>
      <c r="D2348" s="52" t="s">
        <v>2561</v>
      </c>
      <c r="E2348" s="53">
        <v>0.798</v>
      </c>
      <c r="F2348" s="53">
        <v>0</v>
      </c>
      <c r="G2348" s="53">
        <v>0.798</v>
      </c>
    </row>
    <row r="2349" s="37" customFormat="1" customHeight="1" spans="1:7">
      <c r="A2349" s="52" t="s">
        <v>2007</v>
      </c>
      <c r="B2349" s="52" t="s">
        <v>2605</v>
      </c>
      <c r="C2349" s="30" t="s">
        <v>2092</v>
      </c>
      <c r="D2349" s="52" t="s">
        <v>2105</v>
      </c>
      <c r="E2349" s="53">
        <v>38.25</v>
      </c>
      <c r="F2349" s="53">
        <v>0</v>
      </c>
      <c r="G2349" s="53">
        <v>38.25</v>
      </c>
    </row>
    <row r="2350" s="37" customFormat="1" customHeight="1" spans="1:7">
      <c r="A2350" s="52" t="s">
        <v>2007</v>
      </c>
      <c r="B2350" s="52" t="s">
        <v>2605</v>
      </c>
      <c r="C2350" s="50" t="s">
        <v>2106</v>
      </c>
      <c r="D2350" s="49"/>
      <c r="E2350" s="51">
        <v>5712.896599</v>
      </c>
      <c r="F2350" s="51">
        <v>0</v>
      </c>
      <c r="G2350" s="51">
        <v>5712.896599</v>
      </c>
    </row>
    <row r="2351" s="37" customFormat="1" customHeight="1" spans="1:7">
      <c r="A2351" s="52" t="s">
        <v>2007</v>
      </c>
      <c r="B2351" s="52" t="s">
        <v>2605</v>
      </c>
      <c r="C2351" s="30" t="s">
        <v>2107</v>
      </c>
      <c r="D2351" s="52" t="s">
        <v>2133</v>
      </c>
      <c r="E2351" s="53">
        <v>0.018</v>
      </c>
      <c r="F2351" s="53">
        <v>0</v>
      </c>
      <c r="G2351" s="53">
        <v>0.018</v>
      </c>
    </row>
    <row r="2352" s="37" customFormat="1" customHeight="1" spans="1:7">
      <c r="A2352" s="52" t="s">
        <v>2007</v>
      </c>
      <c r="B2352" s="52" t="s">
        <v>2605</v>
      </c>
      <c r="C2352" s="30" t="s">
        <v>2107</v>
      </c>
      <c r="D2352" s="52" t="s">
        <v>2141</v>
      </c>
      <c r="E2352" s="53">
        <v>292.522032</v>
      </c>
      <c r="F2352" s="53">
        <v>0</v>
      </c>
      <c r="G2352" s="53">
        <v>292.522032</v>
      </c>
    </row>
    <row r="2353" s="37" customFormat="1" customHeight="1" spans="1:7">
      <c r="A2353" s="52" t="s">
        <v>2007</v>
      </c>
      <c r="B2353" s="52" t="s">
        <v>2605</v>
      </c>
      <c r="C2353" s="30" t="s">
        <v>2107</v>
      </c>
      <c r="D2353" s="52" t="s">
        <v>2298</v>
      </c>
      <c r="E2353" s="53">
        <v>27.8</v>
      </c>
      <c r="F2353" s="53">
        <v>0</v>
      </c>
      <c r="G2353" s="53">
        <v>27.8</v>
      </c>
    </row>
    <row r="2354" s="37" customFormat="1" customHeight="1" spans="1:7">
      <c r="A2354" s="52" t="s">
        <v>2007</v>
      </c>
      <c r="B2354" s="52" t="s">
        <v>2605</v>
      </c>
      <c r="C2354" s="30" t="s">
        <v>2107</v>
      </c>
      <c r="D2354" s="52" t="s">
        <v>2119</v>
      </c>
      <c r="E2354" s="53">
        <v>2.328</v>
      </c>
      <c r="F2354" s="53">
        <v>0</v>
      </c>
      <c r="G2354" s="53">
        <v>2.328</v>
      </c>
    </row>
    <row r="2355" s="37" customFormat="1" customHeight="1" spans="1:7">
      <c r="A2355" s="52" t="s">
        <v>2007</v>
      </c>
      <c r="B2355" s="52" t="s">
        <v>2605</v>
      </c>
      <c r="C2355" s="30" t="s">
        <v>2107</v>
      </c>
      <c r="D2355" s="52" t="s">
        <v>2563</v>
      </c>
      <c r="E2355" s="53">
        <v>1411.3692</v>
      </c>
      <c r="F2355" s="53">
        <v>0</v>
      </c>
      <c r="G2355" s="53">
        <v>1411.3692</v>
      </c>
    </row>
    <row r="2356" s="37" customFormat="1" customHeight="1" spans="1:7">
      <c r="A2356" s="52" t="s">
        <v>2007</v>
      </c>
      <c r="B2356" s="52" t="s">
        <v>2605</v>
      </c>
      <c r="C2356" s="30" t="s">
        <v>2107</v>
      </c>
      <c r="D2356" s="52" t="s">
        <v>2564</v>
      </c>
      <c r="E2356" s="53">
        <v>39.7512</v>
      </c>
      <c r="F2356" s="53">
        <v>0</v>
      </c>
      <c r="G2356" s="53">
        <v>39.7512</v>
      </c>
    </row>
    <row r="2357" s="37" customFormat="1" customHeight="1" spans="1:7">
      <c r="A2357" s="52" t="s">
        <v>2007</v>
      </c>
      <c r="B2357" s="52" t="s">
        <v>2605</v>
      </c>
      <c r="C2357" s="30" t="s">
        <v>2107</v>
      </c>
      <c r="D2357" s="52" t="s">
        <v>2565</v>
      </c>
      <c r="E2357" s="53">
        <v>535.2912</v>
      </c>
      <c r="F2357" s="53">
        <v>0</v>
      </c>
      <c r="G2357" s="53">
        <v>535.2912</v>
      </c>
    </row>
    <row r="2358" s="37" customFormat="1" customHeight="1" spans="1:7">
      <c r="A2358" s="52" t="s">
        <v>2007</v>
      </c>
      <c r="B2358" s="52" t="s">
        <v>2605</v>
      </c>
      <c r="C2358" s="30" t="s">
        <v>2107</v>
      </c>
      <c r="D2358" s="52" t="s">
        <v>2566</v>
      </c>
      <c r="E2358" s="53">
        <v>1036.098</v>
      </c>
      <c r="F2358" s="53">
        <v>0</v>
      </c>
      <c r="G2358" s="53">
        <v>1036.098</v>
      </c>
    </row>
    <row r="2359" s="37" customFormat="1" customHeight="1" spans="1:7">
      <c r="A2359" s="52" t="s">
        <v>2007</v>
      </c>
      <c r="B2359" s="52" t="s">
        <v>2605</v>
      </c>
      <c r="C2359" s="30" t="s">
        <v>2107</v>
      </c>
      <c r="D2359" s="52" t="s">
        <v>2594</v>
      </c>
      <c r="E2359" s="53">
        <v>319.7</v>
      </c>
      <c r="F2359" s="53">
        <v>0</v>
      </c>
      <c r="G2359" s="53">
        <v>319.7</v>
      </c>
    </row>
    <row r="2360" s="37" customFormat="1" customHeight="1" spans="1:7">
      <c r="A2360" s="52" t="s">
        <v>2007</v>
      </c>
      <c r="B2360" s="52" t="s">
        <v>2605</v>
      </c>
      <c r="C2360" s="30" t="s">
        <v>2107</v>
      </c>
      <c r="D2360" s="52" t="s">
        <v>2567</v>
      </c>
      <c r="E2360" s="53">
        <v>380.2308</v>
      </c>
      <c r="F2360" s="53">
        <v>0</v>
      </c>
      <c r="G2360" s="53">
        <v>380.2308</v>
      </c>
    </row>
    <row r="2361" s="37" customFormat="1" customHeight="1" spans="1:7">
      <c r="A2361" s="52" t="s">
        <v>2007</v>
      </c>
      <c r="B2361" s="52" t="s">
        <v>2605</v>
      </c>
      <c r="C2361" s="30" t="s">
        <v>2107</v>
      </c>
      <c r="D2361" s="52" t="s">
        <v>2568</v>
      </c>
      <c r="E2361" s="53">
        <v>540.724224</v>
      </c>
      <c r="F2361" s="53">
        <v>0</v>
      </c>
      <c r="G2361" s="53">
        <v>540.724224</v>
      </c>
    </row>
    <row r="2362" s="37" customFormat="1" customHeight="1" spans="1:7">
      <c r="A2362" s="52" t="s">
        <v>2007</v>
      </c>
      <c r="B2362" s="52" t="s">
        <v>2605</v>
      </c>
      <c r="C2362" s="30" t="s">
        <v>2107</v>
      </c>
      <c r="D2362" s="52" t="s">
        <v>2569</v>
      </c>
      <c r="E2362" s="53">
        <v>270.362112</v>
      </c>
      <c r="F2362" s="53">
        <v>0</v>
      </c>
      <c r="G2362" s="53">
        <v>270.362112</v>
      </c>
    </row>
    <row r="2363" s="37" customFormat="1" customHeight="1" spans="1:7">
      <c r="A2363" s="52" t="s">
        <v>2007</v>
      </c>
      <c r="B2363" s="52" t="s">
        <v>2605</v>
      </c>
      <c r="C2363" s="30" t="s">
        <v>2107</v>
      </c>
      <c r="D2363" s="52" t="s">
        <v>2570</v>
      </c>
      <c r="E2363" s="53">
        <v>222.625698</v>
      </c>
      <c r="F2363" s="53">
        <v>0</v>
      </c>
      <c r="G2363" s="53">
        <v>222.625698</v>
      </c>
    </row>
    <row r="2364" s="37" customFormat="1" customHeight="1" spans="1:7">
      <c r="A2364" s="52" t="s">
        <v>2007</v>
      </c>
      <c r="B2364" s="52" t="s">
        <v>2605</v>
      </c>
      <c r="C2364" s="30" t="s">
        <v>2107</v>
      </c>
      <c r="D2364" s="52" t="s">
        <v>2571</v>
      </c>
      <c r="E2364" s="53">
        <v>39.04</v>
      </c>
      <c r="F2364" s="53">
        <v>0</v>
      </c>
      <c r="G2364" s="53">
        <v>39.04</v>
      </c>
    </row>
    <row r="2365" s="37" customFormat="1" customHeight="1" spans="1:7">
      <c r="A2365" s="52" t="s">
        <v>2007</v>
      </c>
      <c r="B2365" s="52" t="s">
        <v>2605</v>
      </c>
      <c r="C2365" s="30" t="s">
        <v>2107</v>
      </c>
      <c r="D2365" s="52" t="s">
        <v>2572</v>
      </c>
      <c r="E2365" s="53">
        <v>7.030285</v>
      </c>
      <c r="F2365" s="53">
        <v>0</v>
      </c>
      <c r="G2365" s="53">
        <v>7.030285</v>
      </c>
    </row>
    <row r="2366" s="37" customFormat="1" customHeight="1" spans="1:7">
      <c r="A2366" s="52" t="s">
        <v>2007</v>
      </c>
      <c r="B2366" s="52" t="s">
        <v>2605</v>
      </c>
      <c r="C2366" s="30" t="s">
        <v>2107</v>
      </c>
      <c r="D2366" s="52" t="s">
        <v>2573</v>
      </c>
      <c r="E2366" s="53">
        <v>11.717142</v>
      </c>
      <c r="F2366" s="53">
        <v>0</v>
      </c>
      <c r="G2366" s="53">
        <v>11.717142</v>
      </c>
    </row>
    <row r="2367" s="37" customFormat="1" customHeight="1" spans="1:7">
      <c r="A2367" s="52" t="s">
        <v>2007</v>
      </c>
      <c r="B2367" s="52" t="s">
        <v>2605</v>
      </c>
      <c r="C2367" s="30" t="s">
        <v>2107</v>
      </c>
      <c r="D2367" s="52" t="s">
        <v>2574</v>
      </c>
      <c r="E2367" s="53">
        <v>53.9616</v>
      </c>
      <c r="F2367" s="53">
        <v>0</v>
      </c>
      <c r="G2367" s="53">
        <v>53.9616</v>
      </c>
    </row>
    <row r="2368" s="37" customFormat="1" customHeight="1" spans="1:7">
      <c r="A2368" s="52" t="s">
        <v>2007</v>
      </c>
      <c r="B2368" s="52" t="s">
        <v>2605</v>
      </c>
      <c r="C2368" s="30" t="s">
        <v>2107</v>
      </c>
      <c r="D2368" s="52" t="s">
        <v>2575</v>
      </c>
      <c r="E2368" s="53">
        <v>2.1036</v>
      </c>
      <c r="F2368" s="53">
        <v>0</v>
      </c>
      <c r="G2368" s="53">
        <v>2.1036</v>
      </c>
    </row>
    <row r="2369" s="37" customFormat="1" customHeight="1" spans="1:7">
      <c r="A2369" s="52" t="s">
        <v>2007</v>
      </c>
      <c r="B2369" s="52" t="s">
        <v>2605</v>
      </c>
      <c r="C2369" s="30" t="s">
        <v>2107</v>
      </c>
      <c r="D2369" s="52" t="s">
        <v>2576</v>
      </c>
      <c r="E2369" s="53">
        <v>22.992</v>
      </c>
      <c r="F2369" s="53">
        <v>0</v>
      </c>
      <c r="G2369" s="53">
        <v>22.992</v>
      </c>
    </row>
    <row r="2370" s="37" customFormat="1" customHeight="1" spans="1:7">
      <c r="A2370" s="52" t="s">
        <v>2007</v>
      </c>
      <c r="B2370" s="52" t="s">
        <v>2605</v>
      </c>
      <c r="C2370" s="30" t="s">
        <v>2107</v>
      </c>
      <c r="D2370" s="52" t="s">
        <v>2577</v>
      </c>
      <c r="E2370" s="53">
        <v>43.6908</v>
      </c>
      <c r="F2370" s="53">
        <v>0</v>
      </c>
      <c r="G2370" s="53">
        <v>43.6908</v>
      </c>
    </row>
    <row r="2371" s="37" customFormat="1" customHeight="1" spans="1:7">
      <c r="A2371" s="52" t="s">
        <v>2007</v>
      </c>
      <c r="B2371" s="52" t="s">
        <v>2605</v>
      </c>
      <c r="C2371" s="30" t="s">
        <v>2107</v>
      </c>
      <c r="D2371" s="52" t="s">
        <v>2579</v>
      </c>
      <c r="E2371" s="53">
        <v>16.1197</v>
      </c>
      <c r="F2371" s="53">
        <v>0</v>
      </c>
      <c r="G2371" s="53">
        <v>16.1197</v>
      </c>
    </row>
    <row r="2372" s="37" customFormat="1" customHeight="1" spans="1:7">
      <c r="A2372" s="52" t="s">
        <v>2007</v>
      </c>
      <c r="B2372" s="52" t="s">
        <v>2605</v>
      </c>
      <c r="C2372" s="30" t="s">
        <v>2107</v>
      </c>
      <c r="D2372" s="52" t="s">
        <v>2580</v>
      </c>
      <c r="E2372" s="53">
        <v>22.07136</v>
      </c>
      <c r="F2372" s="53">
        <v>0</v>
      </c>
      <c r="G2372" s="53">
        <v>22.07136</v>
      </c>
    </row>
    <row r="2373" s="37" customFormat="1" customHeight="1" spans="1:7">
      <c r="A2373" s="52" t="s">
        <v>2007</v>
      </c>
      <c r="B2373" s="52" t="s">
        <v>2605</v>
      </c>
      <c r="C2373" s="30" t="s">
        <v>2107</v>
      </c>
      <c r="D2373" s="52" t="s">
        <v>2581</v>
      </c>
      <c r="E2373" s="53">
        <v>11.03568</v>
      </c>
      <c r="F2373" s="53">
        <v>0</v>
      </c>
      <c r="G2373" s="53">
        <v>11.03568</v>
      </c>
    </row>
    <row r="2374" s="37" customFormat="1" customHeight="1" spans="1:7">
      <c r="A2374" s="52" t="s">
        <v>2007</v>
      </c>
      <c r="B2374" s="52" t="s">
        <v>2605</v>
      </c>
      <c r="C2374" s="30" t="s">
        <v>2107</v>
      </c>
      <c r="D2374" s="52" t="s">
        <v>2582</v>
      </c>
      <c r="E2374" s="53">
        <v>8.954244</v>
      </c>
      <c r="F2374" s="53">
        <v>0</v>
      </c>
      <c r="G2374" s="53">
        <v>8.954244</v>
      </c>
    </row>
    <row r="2375" s="37" customFormat="1" customHeight="1" spans="1:7">
      <c r="A2375" s="52" t="s">
        <v>2007</v>
      </c>
      <c r="B2375" s="52" t="s">
        <v>2605</v>
      </c>
      <c r="C2375" s="30" t="s">
        <v>2107</v>
      </c>
      <c r="D2375" s="52" t="s">
        <v>2583</v>
      </c>
      <c r="E2375" s="53">
        <v>1.76</v>
      </c>
      <c r="F2375" s="53">
        <v>0</v>
      </c>
      <c r="G2375" s="53">
        <v>1.76</v>
      </c>
    </row>
    <row r="2376" s="37" customFormat="1" customHeight="1" spans="1:7">
      <c r="A2376" s="52" t="s">
        <v>2007</v>
      </c>
      <c r="B2376" s="52" t="s">
        <v>2605</v>
      </c>
      <c r="C2376" s="30" t="s">
        <v>2107</v>
      </c>
      <c r="D2376" s="52" t="s">
        <v>2584</v>
      </c>
      <c r="E2376" s="53">
        <v>0.282766</v>
      </c>
      <c r="F2376" s="53">
        <v>0</v>
      </c>
      <c r="G2376" s="53">
        <v>0.282766</v>
      </c>
    </row>
    <row r="2377" s="37" customFormat="1" customHeight="1" spans="1:7">
      <c r="A2377" s="52" t="s">
        <v>2007</v>
      </c>
      <c r="B2377" s="52" t="s">
        <v>2605</v>
      </c>
      <c r="C2377" s="30" t="s">
        <v>2107</v>
      </c>
      <c r="D2377" s="52" t="s">
        <v>2585</v>
      </c>
      <c r="E2377" s="53">
        <v>0.471276</v>
      </c>
      <c r="F2377" s="53">
        <v>0</v>
      </c>
      <c r="G2377" s="53">
        <v>0.471276</v>
      </c>
    </row>
    <row r="2378" s="37" customFormat="1" customHeight="1" spans="1:7">
      <c r="A2378" s="52" t="s">
        <v>2007</v>
      </c>
      <c r="B2378" s="52" t="s">
        <v>2605</v>
      </c>
      <c r="C2378" s="30" t="s">
        <v>2107</v>
      </c>
      <c r="D2378" s="52" t="s">
        <v>2586</v>
      </c>
      <c r="E2378" s="53">
        <v>357.0168</v>
      </c>
      <c r="F2378" s="53">
        <v>0</v>
      </c>
      <c r="G2378" s="53">
        <v>357.0168</v>
      </c>
    </row>
    <row r="2379" s="37" customFormat="1" customHeight="1" spans="1:7">
      <c r="A2379" s="52" t="s">
        <v>2007</v>
      </c>
      <c r="B2379" s="52" t="s">
        <v>2605</v>
      </c>
      <c r="C2379" s="30" t="s">
        <v>2107</v>
      </c>
      <c r="D2379" s="52" t="s">
        <v>2587</v>
      </c>
      <c r="E2379" s="53">
        <v>15.198</v>
      </c>
      <c r="F2379" s="53">
        <v>0</v>
      </c>
      <c r="G2379" s="53">
        <v>15.198</v>
      </c>
    </row>
    <row r="2380" s="37" customFormat="1" customHeight="1" spans="1:7">
      <c r="A2380" s="52" t="s">
        <v>2007</v>
      </c>
      <c r="B2380" s="52" t="s">
        <v>2605</v>
      </c>
      <c r="C2380" s="30" t="s">
        <v>2107</v>
      </c>
      <c r="D2380" s="52" t="s">
        <v>2145</v>
      </c>
      <c r="E2380" s="53">
        <v>20.63088</v>
      </c>
      <c r="F2380" s="53">
        <v>0</v>
      </c>
      <c r="G2380" s="53">
        <v>20.63088</v>
      </c>
    </row>
    <row r="2381" s="37" customFormat="1" customHeight="1" spans="1:7">
      <c r="A2381" s="52" t="s">
        <v>2007</v>
      </c>
      <c r="B2381" s="49" t="s">
        <v>2606</v>
      </c>
      <c r="C2381" s="50"/>
      <c r="D2381" s="49"/>
      <c r="E2381" s="51">
        <v>3276.463923</v>
      </c>
      <c r="F2381" s="51">
        <v>0</v>
      </c>
      <c r="G2381" s="51">
        <v>3276.463923</v>
      </c>
    </row>
    <row r="2382" s="37" customFormat="1" customHeight="1" spans="1:7">
      <c r="A2382" s="52" t="s">
        <v>2007</v>
      </c>
      <c r="B2382" s="52" t="s">
        <v>2607</v>
      </c>
      <c r="C2382" s="50" t="s">
        <v>2091</v>
      </c>
      <c r="D2382" s="49"/>
      <c r="E2382" s="51">
        <v>108.771465</v>
      </c>
      <c r="F2382" s="51">
        <v>0</v>
      </c>
      <c r="G2382" s="51">
        <v>108.771465</v>
      </c>
    </row>
    <row r="2383" s="37" customFormat="1" customHeight="1" spans="1:7">
      <c r="A2383" s="52" t="s">
        <v>2007</v>
      </c>
      <c r="B2383" s="52" t="s">
        <v>2607</v>
      </c>
      <c r="C2383" s="30" t="s">
        <v>2092</v>
      </c>
      <c r="D2383" s="52" t="s">
        <v>2549</v>
      </c>
      <c r="E2383" s="53">
        <v>20.027628</v>
      </c>
      <c r="F2383" s="53">
        <v>0</v>
      </c>
      <c r="G2383" s="53">
        <v>20.027628</v>
      </c>
    </row>
    <row r="2384" s="37" customFormat="1" customHeight="1" spans="1:7">
      <c r="A2384" s="52" t="s">
        <v>2007</v>
      </c>
      <c r="B2384" s="52" t="s">
        <v>2607</v>
      </c>
      <c r="C2384" s="30" t="s">
        <v>2092</v>
      </c>
      <c r="D2384" s="52" t="s">
        <v>2550</v>
      </c>
      <c r="E2384" s="53">
        <v>10.681402</v>
      </c>
      <c r="F2384" s="53">
        <v>0</v>
      </c>
      <c r="G2384" s="53">
        <v>10.681402</v>
      </c>
    </row>
    <row r="2385" s="37" customFormat="1" customHeight="1" spans="1:7">
      <c r="A2385" s="52" t="s">
        <v>2007</v>
      </c>
      <c r="B2385" s="52" t="s">
        <v>2607</v>
      </c>
      <c r="C2385" s="30" t="s">
        <v>2092</v>
      </c>
      <c r="D2385" s="52" t="s">
        <v>2551</v>
      </c>
      <c r="E2385" s="53">
        <v>16.022102</v>
      </c>
      <c r="F2385" s="53">
        <v>0</v>
      </c>
      <c r="G2385" s="53">
        <v>16.022102</v>
      </c>
    </row>
    <row r="2386" s="37" customFormat="1" customHeight="1" spans="1:7">
      <c r="A2386" s="52" t="s">
        <v>2007</v>
      </c>
      <c r="B2386" s="52" t="s">
        <v>2607</v>
      </c>
      <c r="C2386" s="30" t="s">
        <v>2092</v>
      </c>
      <c r="D2386" s="52" t="s">
        <v>2552</v>
      </c>
      <c r="E2386" s="53">
        <v>24.109848</v>
      </c>
      <c r="F2386" s="53">
        <v>0</v>
      </c>
      <c r="G2386" s="53">
        <v>24.109848</v>
      </c>
    </row>
    <row r="2387" s="37" customFormat="1" customHeight="1" spans="1:7">
      <c r="A2387" s="52" t="s">
        <v>2007</v>
      </c>
      <c r="B2387" s="52" t="s">
        <v>2607</v>
      </c>
      <c r="C2387" s="30" t="s">
        <v>2092</v>
      </c>
      <c r="D2387" s="52" t="s">
        <v>2600</v>
      </c>
      <c r="E2387" s="53">
        <v>10.092285</v>
      </c>
      <c r="F2387" s="53">
        <v>0</v>
      </c>
      <c r="G2387" s="53">
        <v>10.092285</v>
      </c>
    </row>
    <row r="2388" s="37" customFormat="1" customHeight="1" spans="1:7">
      <c r="A2388" s="52" t="s">
        <v>2007</v>
      </c>
      <c r="B2388" s="52" t="s">
        <v>2607</v>
      </c>
      <c r="C2388" s="30" t="s">
        <v>2092</v>
      </c>
      <c r="D2388" s="52" t="s">
        <v>2553</v>
      </c>
      <c r="E2388" s="53">
        <v>5.4332</v>
      </c>
      <c r="F2388" s="53">
        <v>0</v>
      </c>
      <c r="G2388" s="53">
        <v>5.4332</v>
      </c>
    </row>
    <row r="2389" s="37" customFormat="1" customHeight="1" spans="1:7">
      <c r="A2389" s="52" t="s">
        <v>2007</v>
      </c>
      <c r="B2389" s="52" t="s">
        <v>2607</v>
      </c>
      <c r="C2389" s="30" t="s">
        <v>2092</v>
      </c>
      <c r="D2389" s="52" t="s">
        <v>2560</v>
      </c>
      <c r="E2389" s="53">
        <v>1.12</v>
      </c>
      <c r="F2389" s="53">
        <v>0</v>
      </c>
      <c r="G2389" s="53">
        <v>1.12</v>
      </c>
    </row>
    <row r="2390" s="37" customFormat="1" customHeight="1" spans="1:7">
      <c r="A2390" s="52" t="s">
        <v>2007</v>
      </c>
      <c r="B2390" s="52" t="s">
        <v>2607</v>
      </c>
      <c r="C2390" s="30" t="s">
        <v>2092</v>
      </c>
      <c r="D2390" s="52" t="s">
        <v>2561</v>
      </c>
      <c r="E2390" s="53">
        <v>0.585</v>
      </c>
      <c r="F2390" s="53">
        <v>0</v>
      </c>
      <c r="G2390" s="53">
        <v>0.585</v>
      </c>
    </row>
    <row r="2391" s="37" customFormat="1" customHeight="1" spans="1:7">
      <c r="A2391" s="52" t="s">
        <v>2007</v>
      </c>
      <c r="B2391" s="52" t="s">
        <v>2607</v>
      </c>
      <c r="C2391" s="30" t="s">
        <v>2092</v>
      </c>
      <c r="D2391" s="52" t="s">
        <v>2105</v>
      </c>
      <c r="E2391" s="53">
        <v>20.7</v>
      </c>
      <c r="F2391" s="53">
        <v>0</v>
      </c>
      <c r="G2391" s="53">
        <v>20.7</v>
      </c>
    </row>
    <row r="2392" s="37" customFormat="1" customHeight="1" spans="1:7">
      <c r="A2392" s="52" t="s">
        <v>2007</v>
      </c>
      <c r="B2392" s="52" t="s">
        <v>2607</v>
      </c>
      <c r="C2392" s="50" t="s">
        <v>2106</v>
      </c>
      <c r="D2392" s="49"/>
      <c r="E2392" s="51">
        <v>3167.692458</v>
      </c>
      <c r="F2392" s="51">
        <v>0</v>
      </c>
      <c r="G2392" s="51">
        <v>3167.692458</v>
      </c>
    </row>
    <row r="2393" s="37" customFormat="1" customHeight="1" spans="1:7">
      <c r="A2393" s="52" t="s">
        <v>2007</v>
      </c>
      <c r="B2393" s="52" t="s">
        <v>2607</v>
      </c>
      <c r="C2393" s="30" t="s">
        <v>2107</v>
      </c>
      <c r="D2393" s="52" t="s">
        <v>2110</v>
      </c>
      <c r="E2393" s="53">
        <v>42.24</v>
      </c>
      <c r="F2393" s="53">
        <v>0</v>
      </c>
      <c r="G2393" s="53">
        <v>42.24</v>
      </c>
    </row>
    <row r="2394" s="37" customFormat="1" customHeight="1" spans="1:7">
      <c r="A2394" s="52" t="s">
        <v>2007</v>
      </c>
      <c r="B2394" s="52" t="s">
        <v>2607</v>
      </c>
      <c r="C2394" s="30" t="s">
        <v>2107</v>
      </c>
      <c r="D2394" s="52" t="s">
        <v>2133</v>
      </c>
      <c r="E2394" s="53">
        <v>0.084</v>
      </c>
      <c r="F2394" s="53">
        <v>0</v>
      </c>
      <c r="G2394" s="53">
        <v>0.084</v>
      </c>
    </row>
    <row r="2395" s="37" customFormat="1" customHeight="1" spans="1:7">
      <c r="A2395" s="52" t="s">
        <v>2007</v>
      </c>
      <c r="B2395" s="52" t="s">
        <v>2607</v>
      </c>
      <c r="C2395" s="30" t="s">
        <v>2107</v>
      </c>
      <c r="D2395" s="52" t="s">
        <v>2141</v>
      </c>
      <c r="E2395" s="53">
        <v>170.358624</v>
      </c>
      <c r="F2395" s="53">
        <v>0</v>
      </c>
      <c r="G2395" s="53">
        <v>170.358624</v>
      </c>
    </row>
    <row r="2396" s="37" customFormat="1" customHeight="1" spans="1:7">
      <c r="A2396" s="52" t="s">
        <v>2007</v>
      </c>
      <c r="B2396" s="52" t="s">
        <v>2607</v>
      </c>
      <c r="C2396" s="30" t="s">
        <v>2107</v>
      </c>
      <c r="D2396" s="52" t="s">
        <v>2562</v>
      </c>
      <c r="E2396" s="53">
        <v>14.4</v>
      </c>
      <c r="F2396" s="53">
        <v>0</v>
      </c>
      <c r="G2396" s="53">
        <v>14.4</v>
      </c>
    </row>
    <row r="2397" s="37" customFormat="1" customHeight="1" spans="1:7">
      <c r="A2397" s="52" t="s">
        <v>2007</v>
      </c>
      <c r="B2397" s="52" t="s">
        <v>2607</v>
      </c>
      <c r="C2397" s="30" t="s">
        <v>2107</v>
      </c>
      <c r="D2397" s="52" t="s">
        <v>2119</v>
      </c>
      <c r="E2397" s="53">
        <v>2.478</v>
      </c>
      <c r="F2397" s="53">
        <v>0</v>
      </c>
      <c r="G2397" s="53">
        <v>2.478</v>
      </c>
    </row>
    <row r="2398" s="37" customFormat="1" customHeight="1" spans="1:7">
      <c r="A2398" s="52" t="s">
        <v>2007</v>
      </c>
      <c r="B2398" s="52" t="s">
        <v>2607</v>
      </c>
      <c r="C2398" s="30" t="s">
        <v>2107</v>
      </c>
      <c r="D2398" s="52" t="s">
        <v>2563</v>
      </c>
      <c r="E2398" s="53">
        <v>803.6616</v>
      </c>
      <c r="F2398" s="53">
        <v>0</v>
      </c>
      <c r="G2398" s="53">
        <v>803.6616</v>
      </c>
    </row>
    <row r="2399" s="37" customFormat="1" customHeight="1" spans="1:7">
      <c r="A2399" s="52" t="s">
        <v>2007</v>
      </c>
      <c r="B2399" s="52" t="s">
        <v>2607</v>
      </c>
      <c r="C2399" s="30" t="s">
        <v>2107</v>
      </c>
      <c r="D2399" s="52" t="s">
        <v>2564</v>
      </c>
      <c r="E2399" s="53">
        <v>22.524</v>
      </c>
      <c r="F2399" s="53">
        <v>0</v>
      </c>
      <c r="G2399" s="53">
        <v>22.524</v>
      </c>
    </row>
    <row r="2400" s="37" customFormat="1" customHeight="1" spans="1:7">
      <c r="A2400" s="52" t="s">
        <v>2007</v>
      </c>
      <c r="B2400" s="52" t="s">
        <v>2607</v>
      </c>
      <c r="C2400" s="30" t="s">
        <v>2107</v>
      </c>
      <c r="D2400" s="52" t="s">
        <v>2565</v>
      </c>
      <c r="E2400" s="53">
        <v>305.376</v>
      </c>
      <c r="F2400" s="53">
        <v>0</v>
      </c>
      <c r="G2400" s="53">
        <v>305.376</v>
      </c>
    </row>
    <row r="2401" s="37" customFormat="1" customHeight="1" spans="1:7">
      <c r="A2401" s="52" t="s">
        <v>2007</v>
      </c>
      <c r="B2401" s="52" t="s">
        <v>2607</v>
      </c>
      <c r="C2401" s="30" t="s">
        <v>2107</v>
      </c>
      <c r="D2401" s="52" t="s">
        <v>2566</v>
      </c>
      <c r="E2401" s="53">
        <v>588.516</v>
      </c>
      <c r="F2401" s="53">
        <v>0</v>
      </c>
      <c r="G2401" s="53">
        <v>588.516</v>
      </c>
    </row>
    <row r="2402" s="37" customFormat="1" customHeight="1" spans="1:7">
      <c r="A2402" s="52" t="s">
        <v>2007</v>
      </c>
      <c r="B2402" s="52" t="s">
        <v>2607</v>
      </c>
      <c r="C2402" s="30" t="s">
        <v>2107</v>
      </c>
      <c r="D2402" s="52" t="s">
        <v>2594</v>
      </c>
      <c r="E2402" s="53">
        <v>165.6</v>
      </c>
      <c r="F2402" s="53">
        <v>0</v>
      </c>
      <c r="G2402" s="53">
        <v>165.6</v>
      </c>
    </row>
    <row r="2403" s="37" customFormat="1" customHeight="1" spans="1:7">
      <c r="A2403" s="52" t="s">
        <v>2007</v>
      </c>
      <c r="B2403" s="52" t="s">
        <v>2607</v>
      </c>
      <c r="C2403" s="30" t="s">
        <v>2107</v>
      </c>
      <c r="D2403" s="52" t="s">
        <v>2567</v>
      </c>
      <c r="E2403" s="53">
        <v>216.2477</v>
      </c>
      <c r="F2403" s="53">
        <v>0</v>
      </c>
      <c r="G2403" s="53">
        <v>216.2477</v>
      </c>
    </row>
    <row r="2404" s="37" customFormat="1" customHeight="1" spans="1:7">
      <c r="A2404" s="52" t="s">
        <v>2007</v>
      </c>
      <c r="B2404" s="52" t="s">
        <v>2607</v>
      </c>
      <c r="C2404" s="30" t="s">
        <v>2107</v>
      </c>
      <c r="D2404" s="52" t="s">
        <v>2568</v>
      </c>
      <c r="E2404" s="53">
        <v>307.790592</v>
      </c>
      <c r="F2404" s="53">
        <v>0</v>
      </c>
      <c r="G2404" s="53">
        <v>307.790592</v>
      </c>
    </row>
    <row r="2405" s="37" customFormat="1" customHeight="1" spans="1:7">
      <c r="A2405" s="52" t="s">
        <v>2007</v>
      </c>
      <c r="B2405" s="52" t="s">
        <v>2607</v>
      </c>
      <c r="C2405" s="30" t="s">
        <v>2107</v>
      </c>
      <c r="D2405" s="52" t="s">
        <v>2569</v>
      </c>
      <c r="E2405" s="53">
        <v>153.895296</v>
      </c>
      <c r="F2405" s="53">
        <v>0</v>
      </c>
      <c r="G2405" s="53">
        <v>153.895296</v>
      </c>
    </row>
    <row r="2406" s="37" customFormat="1" customHeight="1" spans="1:7">
      <c r="A2406" s="52" t="s">
        <v>2007</v>
      </c>
      <c r="B2406" s="52" t="s">
        <v>2607</v>
      </c>
      <c r="C2406" s="30" t="s">
        <v>2107</v>
      </c>
      <c r="D2406" s="52" t="s">
        <v>2570</v>
      </c>
      <c r="E2406" s="53">
        <v>126.841644</v>
      </c>
      <c r="F2406" s="53">
        <v>0</v>
      </c>
      <c r="G2406" s="53">
        <v>126.841644</v>
      </c>
    </row>
    <row r="2407" s="37" customFormat="1" customHeight="1" spans="1:7">
      <c r="A2407" s="52" t="s">
        <v>2007</v>
      </c>
      <c r="B2407" s="52" t="s">
        <v>2607</v>
      </c>
      <c r="C2407" s="30" t="s">
        <v>2107</v>
      </c>
      <c r="D2407" s="52" t="s">
        <v>2571</v>
      </c>
      <c r="E2407" s="53">
        <v>22.08</v>
      </c>
      <c r="F2407" s="53">
        <v>0</v>
      </c>
      <c r="G2407" s="53">
        <v>22.08</v>
      </c>
    </row>
    <row r="2408" s="37" customFormat="1" customHeight="1" spans="1:7">
      <c r="A2408" s="52" t="s">
        <v>2007</v>
      </c>
      <c r="B2408" s="52" t="s">
        <v>2607</v>
      </c>
      <c r="C2408" s="30" t="s">
        <v>2107</v>
      </c>
      <c r="D2408" s="52" t="s">
        <v>2572</v>
      </c>
      <c r="E2408" s="53">
        <v>4.005526</v>
      </c>
      <c r="F2408" s="53">
        <v>0</v>
      </c>
      <c r="G2408" s="53">
        <v>4.005526</v>
      </c>
    </row>
    <row r="2409" s="37" customFormat="1" customHeight="1" spans="1:7">
      <c r="A2409" s="52" t="s">
        <v>2007</v>
      </c>
      <c r="B2409" s="52" t="s">
        <v>2607</v>
      </c>
      <c r="C2409" s="30" t="s">
        <v>2107</v>
      </c>
      <c r="D2409" s="52" t="s">
        <v>2573</v>
      </c>
      <c r="E2409" s="53">
        <v>6.675876</v>
      </c>
      <c r="F2409" s="53">
        <v>0</v>
      </c>
      <c r="G2409" s="53">
        <v>6.675876</v>
      </c>
    </row>
    <row r="2410" s="37" customFormat="1" customHeight="1" spans="1:7">
      <c r="A2410" s="52" t="s">
        <v>2007</v>
      </c>
      <c r="B2410" s="52" t="s">
        <v>2607</v>
      </c>
      <c r="C2410" s="30" t="s">
        <v>2107</v>
      </c>
      <c r="D2410" s="52" t="s">
        <v>2586</v>
      </c>
      <c r="E2410" s="53">
        <v>203.6136</v>
      </c>
      <c r="F2410" s="53">
        <v>0</v>
      </c>
      <c r="G2410" s="53">
        <v>203.6136</v>
      </c>
    </row>
    <row r="2411" s="37" customFormat="1" customHeight="1" spans="1:7">
      <c r="A2411" s="52" t="s">
        <v>2007</v>
      </c>
      <c r="B2411" s="52" t="s">
        <v>2607</v>
      </c>
      <c r="C2411" s="30" t="s">
        <v>2107</v>
      </c>
      <c r="D2411" s="52" t="s">
        <v>2145</v>
      </c>
      <c r="E2411" s="53">
        <v>11.304</v>
      </c>
      <c r="F2411" s="53">
        <v>0</v>
      </c>
      <c r="G2411" s="53">
        <v>11.304</v>
      </c>
    </row>
    <row r="2412" s="37" customFormat="1" customHeight="1" spans="1:7">
      <c r="A2412" s="52" t="s">
        <v>2007</v>
      </c>
      <c r="B2412" s="49" t="s">
        <v>2608</v>
      </c>
      <c r="C2412" s="50"/>
      <c r="D2412" s="49"/>
      <c r="E2412" s="51">
        <v>3439.017018</v>
      </c>
      <c r="F2412" s="51">
        <v>0</v>
      </c>
      <c r="G2412" s="51">
        <v>3439.017018</v>
      </c>
    </row>
    <row r="2413" s="37" customFormat="1" customHeight="1" spans="1:7">
      <c r="A2413" s="52" t="s">
        <v>2007</v>
      </c>
      <c r="B2413" s="52" t="s">
        <v>2609</v>
      </c>
      <c r="C2413" s="50" t="s">
        <v>2091</v>
      </c>
      <c r="D2413" s="49"/>
      <c r="E2413" s="51">
        <v>119.594915</v>
      </c>
      <c r="F2413" s="51">
        <v>0</v>
      </c>
      <c r="G2413" s="51">
        <v>119.594915</v>
      </c>
    </row>
    <row r="2414" s="37" customFormat="1" customHeight="1" spans="1:7">
      <c r="A2414" s="52" t="s">
        <v>2007</v>
      </c>
      <c r="B2414" s="52" t="s">
        <v>2609</v>
      </c>
      <c r="C2414" s="30" t="s">
        <v>2092</v>
      </c>
      <c r="D2414" s="52" t="s">
        <v>2610</v>
      </c>
      <c r="E2414" s="53">
        <v>15.530436</v>
      </c>
      <c r="F2414" s="53">
        <v>0</v>
      </c>
      <c r="G2414" s="53">
        <v>15.530436</v>
      </c>
    </row>
    <row r="2415" s="37" customFormat="1" customHeight="1" spans="1:7">
      <c r="A2415" s="52" t="s">
        <v>2007</v>
      </c>
      <c r="B2415" s="52" t="s">
        <v>2609</v>
      </c>
      <c r="C2415" s="30" t="s">
        <v>2092</v>
      </c>
      <c r="D2415" s="52" t="s">
        <v>2611</v>
      </c>
      <c r="E2415" s="53">
        <v>8.282899</v>
      </c>
      <c r="F2415" s="53">
        <v>0</v>
      </c>
      <c r="G2415" s="53">
        <v>8.282899</v>
      </c>
    </row>
    <row r="2416" s="37" customFormat="1" customHeight="1" spans="1:7">
      <c r="A2416" s="52" t="s">
        <v>2007</v>
      </c>
      <c r="B2416" s="52" t="s">
        <v>2609</v>
      </c>
      <c r="C2416" s="30" t="s">
        <v>2092</v>
      </c>
      <c r="D2416" s="52" t="s">
        <v>2612</v>
      </c>
      <c r="E2416" s="53">
        <v>12.424349</v>
      </c>
      <c r="F2416" s="53">
        <v>0</v>
      </c>
      <c r="G2416" s="53">
        <v>12.424349</v>
      </c>
    </row>
    <row r="2417" s="37" customFormat="1" customHeight="1" spans="1:7">
      <c r="A2417" s="52" t="s">
        <v>2007</v>
      </c>
      <c r="B2417" s="52" t="s">
        <v>2609</v>
      </c>
      <c r="C2417" s="30" t="s">
        <v>2092</v>
      </c>
      <c r="D2417" s="52" t="s">
        <v>2613</v>
      </c>
      <c r="E2417" s="53">
        <v>17.81604</v>
      </c>
      <c r="F2417" s="53">
        <v>0</v>
      </c>
      <c r="G2417" s="53">
        <v>17.81604</v>
      </c>
    </row>
    <row r="2418" s="37" customFormat="1" customHeight="1" spans="1:7">
      <c r="A2418" s="52" t="s">
        <v>2007</v>
      </c>
      <c r="B2418" s="52" t="s">
        <v>2609</v>
      </c>
      <c r="C2418" s="30" t="s">
        <v>2092</v>
      </c>
      <c r="D2418" s="52" t="s">
        <v>2614</v>
      </c>
      <c r="E2418" s="53">
        <v>13.792623</v>
      </c>
      <c r="F2418" s="53">
        <v>0</v>
      </c>
      <c r="G2418" s="53">
        <v>13.792623</v>
      </c>
    </row>
    <row r="2419" s="37" customFormat="1" customHeight="1" spans="1:7">
      <c r="A2419" s="52" t="s">
        <v>2007</v>
      </c>
      <c r="B2419" s="52" t="s">
        <v>2609</v>
      </c>
      <c r="C2419" s="30" t="s">
        <v>2092</v>
      </c>
      <c r="D2419" s="52" t="s">
        <v>2615</v>
      </c>
      <c r="E2419" s="53">
        <v>7.0704</v>
      </c>
      <c r="F2419" s="53">
        <v>0</v>
      </c>
      <c r="G2419" s="53">
        <v>7.0704</v>
      </c>
    </row>
    <row r="2420" s="37" customFormat="1" customHeight="1" spans="1:7">
      <c r="A2420" s="52" t="s">
        <v>2007</v>
      </c>
      <c r="B2420" s="52" t="s">
        <v>2609</v>
      </c>
      <c r="C2420" s="30" t="s">
        <v>2092</v>
      </c>
      <c r="D2420" s="52" t="s">
        <v>2549</v>
      </c>
      <c r="E2420" s="53">
        <v>4.37742</v>
      </c>
      <c r="F2420" s="53">
        <v>0</v>
      </c>
      <c r="G2420" s="53">
        <v>4.37742</v>
      </c>
    </row>
    <row r="2421" s="37" customFormat="1" customHeight="1" spans="1:7">
      <c r="A2421" s="52" t="s">
        <v>2007</v>
      </c>
      <c r="B2421" s="52" t="s">
        <v>2609</v>
      </c>
      <c r="C2421" s="30" t="s">
        <v>2092</v>
      </c>
      <c r="D2421" s="52" t="s">
        <v>2550</v>
      </c>
      <c r="E2421" s="53">
        <v>2.334624</v>
      </c>
      <c r="F2421" s="53">
        <v>0</v>
      </c>
      <c r="G2421" s="53">
        <v>2.334624</v>
      </c>
    </row>
    <row r="2422" s="37" customFormat="1" customHeight="1" spans="1:7">
      <c r="A2422" s="52" t="s">
        <v>2007</v>
      </c>
      <c r="B2422" s="52" t="s">
        <v>2609</v>
      </c>
      <c r="C2422" s="30" t="s">
        <v>2092</v>
      </c>
      <c r="D2422" s="52" t="s">
        <v>2551</v>
      </c>
      <c r="E2422" s="53">
        <v>3.501936</v>
      </c>
      <c r="F2422" s="53">
        <v>0</v>
      </c>
      <c r="G2422" s="53">
        <v>3.501936</v>
      </c>
    </row>
    <row r="2423" s="37" customFormat="1" customHeight="1" spans="1:7">
      <c r="A2423" s="52" t="s">
        <v>2007</v>
      </c>
      <c r="B2423" s="52" t="s">
        <v>2609</v>
      </c>
      <c r="C2423" s="30" t="s">
        <v>2092</v>
      </c>
      <c r="D2423" s="52" t="s">
        <v>2552</v>
      </c>
      <c r="E2423" s="53">
        <v>5.293188</v>
      </c>
      <c r="F2423" s="53">
        <v>0</v>
      </c>
      <c r="G2423" s="53">
        <v>5.293188</v>
      </c>
    </row>
    <row r="2424" s="37" customFormat="1" customHeight="1" spans="1:7">
      <c r="A2424" s="52" t="s">
        <v>2007</v>
      </c>
      <c r="B2424" s="52" t="s">
        <v>2609</v>
      </c>
      <c r="C2424" s="30" t="s">
        <v>2092</v>
      </c>
      <c r="D2424" s="52" t="s">
        <v>2553</v>
      </c>
      <c r="E2424" s="53">
        <v>4.888</v>
      </c>
      <c r="F2424" s="53">
        <v>0</v>
      </c>
      <c r="G2424" s="53">
        <v>4.888</v>
      </c>
    </row>
    <row r="2425" s="37" customFormat="1" customHeight="1" spans="1:7">
      <c r="A2425" s="52" t="s">
        <v>2007</v>
      </c>
      <c r="B2425" s="52" t="s">
        <v>2609</v>
      </c>
      <c r="C2425" s="30" t="s">
        <v>2092</v>
      </c>
      <c r="D2425" s="52" t="s">
        <v>2616</v>
      </c>
      <c r="E2425" s="53">
        <v>0.21</v>
      </c>
      <c r="F2425" s="53">
        <v>0</v>
      </c>
      <c r="G2425" s="53">
        <v>0.21</v>
      </c>
    </row>
    <row r="2426" s="37" customFormat="1" customHeight="1" spans="1:7">
      <c r="A2426" s="52" t="s">
        <v>2007</v>
      </c>
      <c r="B2426" s="52" t="s">
        <v>2609</v>
      </c>
      <c r="C2426" s="30" t="s">
        <v>2092</v>
      </c>
      <c r="D2426" s="52" t="s">
        <v>2560</v>
      </c>
      <c r="E2426" s="53">
        <v>0.7</v>
      </c>
      <c r="F2426" s="53">
        <v>0</v>
      </c>
      <c r="G2426" s="53">
        <v>0.7</v>
      </c>
    </row>
    <row r="2427" s="37" customFormat="1" customHeight="1" spans="1:7">
      <c r="A2427" s="52" t="s">
        <v>2007</v>
      </c>
      <c r="B2427" s="52" t="s">
        <v>2609</v>
      </c>
      <c r="C2427" s="30" t="s">
        <v>2092</v>
      </c>
      <c r="D2427" s="52" t="s">
        <v>2561</v>
      </c>
      <c r="E2427" s="53">
        <v>0.723</v>
      </c>
      <c r="F2427" s="53">
        <v>0</v>
      </c>
      <c r="G2427" s="53">
        <v>0.723</v>
      </c>
    </row>
    <row r="2428" s="37" customFormat="1" customHeight="1" spans="1:7">
      <c r="A2428" s="52" t="s">
        <v>2007</v>
      </c>
      <c r="B2428" s="52" t="s">
        <v>2609</v>
      </c>
      <c r="C2428" s="30" t="s">
        <v>2092</v>
      </c>
      <c r="D2428" s="52" t="s">
        <v>2105</v>
      </c>
      <c r="E2428" s="53">
        <v>22.65</v>
      </c>
      <c r="F2428" s="53">
        <v>0</v>
      </c>
      <c r="G2428" s="53">
        <v>22.65</v>
      </c>
    </row>
    <row r="2429" s="37" customFormat="1" customHeight="1" spans="1:7">
      <c r="A2429" s="52" t="s">
        <v>2007</v>
      </c>
      <c r="B2429" s="52" t="s">
        <v>2609</v>
      </c>
      <c r="C2429" s="50" t="s">
        <v>2106</v>
      </c>
      <c r="D2429" s="49"/>
      <c r="E2429" s="51">
        <v>3319.422103</v>
      </c>
      <c r="F2429" s="51">
        <v>0</v>
      </c>
      <c r="G2429" s="51">
        <v>3319.422103</v>
      </c>
    </row>
    <row r="2430" s="37" customFormat="1" customHeight="1" spans="1:7">
      <c r="A2430" s="52" t="s">
        <v>2007</v>
      </c>
      <c r="B2430" s="52" t="s">
        <v>2609</v>
      </c>
      <c r="C2430" s="30" t="s">
        <v>2107</v>
      </c>
      <c r="D2430" s="52" t="s">
        <v>2110</v>
      </c>
      <c r="E2430" s="53">
        <v>83.16</v>
      </c>
      <c r="F2430" s="53">
        <v>0</v>
      </c>
      <c r="G2430" s="53">
        <v>83.16</v>
      </c>
    </row>
    <row r="2431" s="37" customFormat="1" customHeight="1" spans="1:7">
      <c r="A2431" s="52" t="s">
        <v>2007</v>
      </c>
      <c r="B2431" s="52" t="s">
        <v>2609</v>
      </c>
      <c r="C2431" s="30" t="s">
        <v>2107</v>
      </c>
      <c r="D2431" s="52" t="s">
        <v>2141</v>
      </c>
      <c r="E2431" s="53">
        <v>179.221248</v>
      </c>
      <c r="F2431" s="53">
        <v>0</v>
      </c>
      <c r="G2431" s="53">
        <v>179.221248</v>
      </c>
    </row>
    <row r="2432" s="37" customFormat="1" customHeight="1" spans="1:7">
      <c r="A2432" s="52" t="s">
        <v>2007</v>
      </c>
      <c r="B2432" s="52" t="s">
        <v>2609</v>
      </c>
      <c r="C2432" s="30" t="s">
        <v>2107</v>
      </c>
      <c r="D2432" s="52" t="s">
        <v>2298</v>
      </c>
      <c r="E2432" s="53">
        <v>19.2</v>
      </c>
      <c r="F2432" s="53">
        <v>0</v>
      </c>
      <c r="G2432" s="53">
        <v>19.2</v>
      </c>
    </row>
    <row r="2433" s="37" customFormat="1" customHeight="1" spans="1:7">
      <c r="A2433" s="52" t="s">
        <v>2007</v>
      </c>
      <c r="B2433" s="52" t="s">
        <v>2609</v>
      </c>
      <c r="C2433" s="30" t="s">
        <v>2107</v>
      </c>
      <c r="D2433" s="52" t="s">
        <v>2119</v>
      </c>
      <c r="E2433" s="53">
        <v>7.2468</v>
      </c>
      <c r="F2433" s="53">
        <v>0</v>
      </c>
      <c r="G2433" s="53">
        <v>7.2468</v>
      </c>
    </row>
    <row r="2434" s="37" customFormat="1" customHeight="1" spans="1:7">
      <c r="A2434" s="52" t="s">
        <v>2007</v>
      </c>
      <c r="B2434" s="52" t="s">
        <v>2609</v>
      </c>
      <c r="C2434" s="30" t="s">
        <v>2107</v>
      </c>
      <c r="D2434" s="52" t="s">
        <v>2617</v>
      </c>
      <c r="E2434" s="53">
        <v>593.868</v>
      </c>
      <c r="F2434" s="53">
        <v>0</v>
      </c>
      <c r="G2434" s="53">
        <v>593.868</v>
      </c>
    </row>
    <row r="2435" s="37" customFormat="1" customHeight="1" spans="1:7">
      <c r="A2435" s="52" t="s">
        <v>2007</v>
      </c>
      <c r="B2435" s="52" t="s">
        <v>2609</v>
      </c>
      <c r="C2435" s="30" t="s">
        <v>2107</v>
      </c>
      <c r="D2435" s="52" t="s">
        <v>2618</v>
      </c>
      <c r="E2435" s="53">
        <v>19.6764</v>
      </c>
      <c r="F2435" s="53">
        <v>0</v>
      </c>
      <c r="G2435" s="53">
        <v>19.6764</v>
      </c>
    </row>
    <row r="2436" s="37" customFormat="1" customHeight="1" spans="1:7">
      <c r="A2436" s="52" t="s">
        <v>2007</v>
      </c>
      <c r="B2436" s="52" t="s">
        <v>2609</v>
      </c>
      <c r="C2436" s="30" t="s">
        <v>2107</v>
      </c>
      <c r="D2436" s="52" t="s">
        <v>2619</v>
      </c>
      <c r="E2436" s="53">
        <v>270.492</v>
      </c>
      <c r="F2436" s="53">
        <v>0</v>
      </c>
      <c r="G2436" s="53">
        <v>270.492</v>
      </c>
    </row>
    <row r="2437" s="37" customFormat="1" customHeight="1" spans="1:7">
      <c r="A2437" s="52" t="s">
        <v>2007</v>
      </c>
      <c r="B2437" s="52" t="s">
        <v>2609</v>
      </c>
      <c r="C2437" s="30" t="s">
        <v>2107</v>
      </c>
      <c r="D2437" s="52" t="s">
        <v>2620</v>
      </c>
      <c r="E2437" s="53">
        <v>487.8192</v>
      </c>
      <c r="F2437" s="53">
        <v>0</v>
      </c>
      <c r="G2437" s="53">
        <v>487.8192</v>
      </c>
    </row>
    <row r="2438" s="37" customFormat="1" customHeight="1" spans="1:7">
      <c r="A2438" s="52" t="s">
        <v>2007</v>
      </c>
      <c r="B2438" s="52" t="s">
        <v>2609</v>
      </c>
      <c r="C2438" s="30" t="s">
        <v>2107</v>
      </c>
      <c r="D2438" s="52" t="s">
        <v>2621</v>
      </c>
      <c r="E2438" s="53">
        <v>220.8</v>
      </c>
      <c r="F2438" s="53">
        <v>0</v>
      </c>
      <c r="G2438" s="53">
        <v>220.8</v>
      </c>
    </row>
    <row r="2439" s="37" customFormat="1" customHeight="1" spans="1:7">
      <c r="A2439" s="52" t="s">
        <v>2007</v>
      </c>
      <c r="B2439" s="52" t="s">
        <v>2609</v>
      </c>
      <c r="C2439" s="30" t="s">
        <v>2107</v>
      </c>
      <c r="D2439" s="52" t="s">
        <v>2622</v>
      </c>
      <c r="E2439" s="53">
        <v>179.5419</v>
      </c>
      <c r="F2439" s="53">
        <v>0</v>
      </c>
      <c r="G2439" s="53">
        <v>179.5419</v>
      </c>
    </row>
    <row r="2440" s="37" customFormat="1" customHeight="1" spans="1:7">
      <c r="A2440" s="52" t="s">
        <v>2007</v>
      </c>
      <c r="B2440" s="52" t="s">
        <v>2609</v>
      </c>
      <c r="C2440" s="30" t="s">
        <v>2107</v>
      </c>
      <c r="D2440" s="52" t="s">
        <v>2623</v>
      </c>
      <c r="E2440" s="53">
        <v>243.709056</v>
      </c>
      <c r="F2440" s="53">
        <v>0</v>
      </c>
      <c r="G2440" s="53">
        <v>243.709056</v>
      </c>
    </row>
    <row r="2441" s="37" customFormat="1" customHeight="1" spans="1:7">
      <c r="A2441" s="52" t="s">
        <v>2007</v>
      </c>
      <c r="B2441" s="52" t="s">
        <v>2609</v>
      </c>
      <c r="C2441" s="30" t="s">
        <v>2107</v>
      </c>
      <c r="D2441" s="52" t="s">
        <v>2624</v>
      </c>
      <c r="E2441" s="53">
        <v>121.854528</v>
      </c>
      <c r="F2441" s="53">
        <v>0</v>
      </c>
      <c r="G2441" s="53">
        <v>121.854528</v>
      </c>
    </row>
    <row r="2442" s="37" customFormat="1" customHeight="1" spans="1:7">
      <c r="A2442" s="52" t="s">
        <v>2007</v>
      </c>
      <c r="B2442" s="52" t="s">
        <v>2609</v>
      </c>
      <c r="C2442" s="30" t="s">
        <v>2107</v>
      </c>
      <c r="D2442" s="52" t="s">
        <v>2625</v>
      </c>
      <c r="E2442" s="53">
        <v>98.359428</v>
      </c>
      <c r="F2442" s="53">
        <v>0</v>
      </c>
      <c r="G2442" s="53">
        <v>98.359428</v>
      </c>
    </row>
    <row r="2443" s="37" customFormat="1" customHeight="1" spans="1:7">
      <c r="A2443" s="52" t="s">
        <v>2007</v>
      </c>
      <c r="B2443" s="52" t="s">
        <v>2609</v>
      </c>
      <c r="C2443" s="30" t="s">
        <v>2107</v>
      </c>
      <c r="D2443" s="52" t="s">
        <v>2626</v>
      </c>
      <c r="E2443" s="53">
        <v>19.68</v>
      </c>
      <c r="F2443" s="53">
        <v>0</v>
      </c>
      <c r="G2443" s="53">
        <v>19.68</v>
      </c>
    </row>
    <row r="2444" s="37" customFormat="1" customHeight="1" spans="1:7">
      <c r="A2444" s="52" t="s">
        <v>2007</v>
      </c>
      <c r="B2444" s="52" t="s">
        <v>2609</v>
      </c>
      <c r="C2444" s="30" t="s">
        <v>2107</v>
      </c>
      <c r="D2444" s="52" t="s">
        <v>2627</v>
      </c>
      <c r="E2444" s="53">
        <v>3.106087</v>
      </c>
      <c r="F2444" s="53">
        <v>0</v>
      </c>
      <c r="G2444" s="53">
        <v>3.106087</v>
      </c>
    </row>
    <row r="2445" s="37" customFormat="1" customHeight="1" spans="1:7">
      <c r="A2445" s="52" t="s">
        <v>2007</v>
      </c>
      <c r="B2445" s="52" t="s">
        <v>2609</v>
      </c>
      <c r="C2445" s="30" t="s">
        <v>2107</v>
      </c>
      <c r="D2445" s="52" t="s">
        <v>2628</v>
      </c>
      <c r="E2445" s="53">
        <v>5.176812</v>
      </c>
      <c r="F2445" s="53">
        <v>0</v>
      </c>
      <c r="G2445" s="53">
        <v>5.176812</v>
      </c>
    </row>
    <row r="2446" s="37" customFormat="1" customHeight="1" spans="1:7">
      <c r="A2446" s="52" t="s">
        <v>2007</v>
      </c>
      <c r="B2446" s="52" t="s">
        <v>2609</v>
      </c>
      <c r="C2446" s="30" t="s">
        <v>2107</v>
      </c>
      <c r="D2446" s="52" t="s">
        <v>2563</v>
      </c>
      <c r="E2446" s="53">
        <v>176.4396</v>
      </c>
      <c r="F2446" s="53">
        <v>0</v>
      </c>
      <c r="G2446" s="53">
        <v>176.4396</v>
      </c>
    </row>
    <row r="2447" s="37" customFormat="1" customHeight="1" spans="1:7">
      <c r="A2447" s="52" t="s">
        <v>2007</v>
      </c>
      <c r="B2447" s="52" t="s">
        <v>2609</v>
      </c>
      <c r="C2447" s="30" t="s">
        <v>2107</v>
      </c>
      <c r="D2447" s="52" t="s">
        <v>2564</v>
      </c>
      <c r="E2447" s="53">
        <v>4.5684</v>
      </c>
      <c r="F2447" s="53">
        <v>0</v>
      </c>
      <c r="G2447" s="53">
        <v>4.5684</v>
      </c>
    </row>
    <row r="2448" s="37" customFormat="1" customHeight="1" spans="1:7">
      <c r="A2448" s="52" t="s">
        <v>2007</v>
      </c>
      <c r="B2448" s="52" t="s">
        <v>2609</v>
      </c>
      <c r="C2448" s="30" t="s">
        <v>2107</v>
      </c>
      <c r="D2448" s="52" t="s">
        <v>2565</v>
      </c>
      <c r="E2448" s="53">
        <v>70.356</v>
      </c>
      <c r="F2448" s="53">
        <v>0</v>
      </c>
      <c r="G2448" s="53">
        <v>70.356</v>
      </c>
    </row>
    <row r="2449" s="37" customFormat="1" customHeight="1" spans="1:7">
      <c r="A2449" s="52" t="s">
        <v>2007</v>
      </c>
      <c r="B2449" s="52" t="s">
        <v>2609</v>
      </c>
      <c r="C2449" s="30" t="s">
        <v>2107</v>
      </c>
      <c r="D2449" s="52" t="s">
        <v>2566</v>
      </c>
      <c r="E2449" s="53">
        <v>129.2064</v>
      </c>
      <c r="F2449" s="53">
        <v>0</v>
      </c>
      <c r="G2449" s="53">
        <v>129.2064</v>
      </c>
    </row>
    <row r="2450" s="37" customFormat="1" customHeight="1" spans="1:7">
      <c r="A2450" s="52" t="s">
        <v>2007</v>
      </c>
      <c r="B2450" s="52" t="s">
        <v>2609</v>
      </c>
      <c r="C2450" s="30" t="s">
        <v>2107</v>
      </c>
      <c r="D2450" s="52" t="s">
        <v>2567</v>
      </c>
      <c r="E2450" s="53">
        <v>47.2184</v>
      </c>
      <c r="F2450" s="53">
        <v>0</v>
      </c>
      <c r="G2450" s="53">
        <v>47.2184</v>
      </c>
    </row>
    <row r="2451" s="37" customFormat="1" customHeight="1" spans="1:7">
      <c r="A2451" s="52" t="s">
        <v>2007</v>
      </c>
      <c r="B2451" s="52" t="s">
        <v>2609</v>
      </c>
      <c r="C2451" s="30" t="s">
        <v>2107</v>
      </c>
      <c r="D2451" s="52" t="s">
        <v>2568</v>
      </c>
      <c r="E2451" s="53">
        <v>67.365504</v>
      </c>
      <c r="F2451" s="53">
        <v>0</v>
      </c>
      <c r="G2451" s="53">
        <v>67.365504</v>
      </c>
    </row>
    <row r="2452" s="37" customFormat="1" customHeight="1" spans="1:7">
      <c r="A2452" s="52" t="s">
        <v>2007</v>
      </c>
      <c r="B2452" s="52" t="s">
        <v>2609</v>
      </c>
      <c r="C2452" s="30" t="s">
        <v>2107</v>
      </c>
      <c r="D2452" s="52" t="s">
        <v>2569</v>
      </c>
      <c r="E2452" s="53">
        <v>33.682752</v>
      </c>
      <c r="F2452" s="53">
        <v>0</v>
      </c>
      <c r="G2452" s="53">
        <v>33.682752</v>
      </c>
    </row>
    <row r="2453" s="37" customFormat="1" customHeight="1" spans="1:7">
      <c r="A2453" s="52" t="s">
        <v>2007</v>
      </c>
      <c r="B2453" s="52" t="s">
        <v>2609</v>
      </c>
      <c r="C2453" s="30" t="s">
        <v>2107</v>
      </c>
      <c r="D2453" s="52" t="s">
        <v>2570</v>
      </c>
      <c r="E2453" s="53">
        <v>27.72366</v>
      </c>
      <c r="F2453" s="53">
        <v>0</v>
      </c>
      <c r="G2453" s="53">
        <v>27.72366</v>
      </c>
    </row>
    <row r="2454" s="37" customFormat="1" customHeight="1" spans="1:7">
      <c r="A2454" s="52" t="s">
        <v>2007</v>
      </c>
      <c r="B2454" s="52" t="s">
        <v>2609</v>
      </c>
      <c r="C2454" s="30" t="s">
        <v>2107</v>
      </c>
      <c r="D2454" s="52" t="s">
        <v>2571</v>
      </c>
      <c r="E2454" s="53">
        <v>4.48</v>
      </c>
      <c r="F2454" s="53">
        <v>0</v>
      </c>
      <c r="G2454" s="53">
        <v>4.48</v>
      </c>
    </row>
    <row r="2455" s="37" customFormat="1" customHeight="1" spans="1:7">
      <c r="A2455" s="52" t="s">
        <v>2007</v>
      </c>
      <c r="B2455" s="52" t="s">
        <v>2609</v>
      </c>
      <c r="C2455" s="30" t="s">
        <v>2107</v>
      </c>
      <c r="D2455" s="52" t="s">
        <v>2572</v>
      </c>
      <c r="E2455" s="53">
        <v>0.875484</v>
      </c>
      <c r="F2455" s="53">
        <v>0</v>
      </c>
      <c r="G2455" s="53">
        <v>0.875484</v>
      </c>
    </row>
    <row r="2456" s="37" customFormat="1" customHeight="1" spans="1:7">
      <c r="A2456" s="52" t="s">
        <v>2007</v>
      </c>
      <c r="B2456" s="52" t="s">
        <v>2609</v>
      </c>
      <c r="C2456" s="30" t="s">
        <v>2107</v>
      </c>
      <c r="D2456" s="52" t="s">
        <v>2573</v>
      </c>
      <c r="E2456" s="53">
        <v>1.45914</v>
      </c>
      <c r="F2456" s="53">
        <v>0</v>
      </c>
      <c r="G2456" s="53">
        <v>1.45914</v>
      </c>
    </row>
    <row r="2457" s="37" customFormat="1" customHeight="1" spans="1:7">
      <c r="A2457" s="52" t="s">
        <v>2007</v>
      </c>
      <c r="B2457" s="52" t="s">
        <v>2609</v>
      </c>
      <c r="C2457" s="30" t="s">
        <v>2107</v>
      </c>
      <c r="D2457" s="52" t="s">
        <v>2629</v>
      </c>
      <c r="E2457" s="53">
        <v>151.326</v>
      </c>
      <c r="F2457" s="53">
        <v>0</v>
      </c>
      <c r="G2457" s="53">
        <v>151.326</v>
      </c>
    </row>
    <row r="2458" s="37" customFormat="1" customHeight="1" spans="1:7">
      <c r="A2458" s="52" t="s">
        <v>2007</v>
      </c>
      <c r="B2458" s="52" t="s">
        <v>2609</v>
      </c>
      <c r="C2458" s="30" t="s">
        <v>2107</v>
      </c>
      <c r="D2458" s="52" t="s">
        <v>2586</v>
      </c>
      <c r="E2458" s="53">
        <v>40.464</v>
      </c>
      <c r="F2458" s="53">
        <v>0</v>
      </c>
      <c r="G2458" s="53">
        <v>40.464</v>
      </c>
    </row>
    <row r="2459" s="37" customFormat="1" customHeight="1" spans="1:7">
      <c r="A2459" s="52" t="s">
        <v>2007</v>
      </c>
      <c r="B2459" s="52" t="s">
        <v>2609</v>
      </c>
      <c r="C2459" s="30" t="s">
        <v>2107</v>
      </c>
      <c r="D2459" s="52" t="s">
        <v>2145</v>
      </c>
      <c r="E2459" s="53">
        <v>11.345304</v>
      </c>
      <c r="F2459" s="53">
        <v>0</v>
      </c>
      <c r="G2459" s="53">
        <v>11.345304</v>
      </c>
    </row>
    <row r="2460" s="37" customFormat="1" customHeight="1" spans="1:7">
      <c r="A2460" s="52" t="s">
        <v>2007</v>
      </c>
      <c r="B2460" s="49" t="s">
        <v>2630</v>
      </c>
      <c r="C2460" s="50"/>
      <c r="D2460" s="49"/>
      <c r="E2460" s="51">
        <v>2110.630574</v>
      </c>
      <c r="F2460" s="51">
        <v>0</v>
      </c>
      <c r="G2460" s="51">
        <v>2110.630574</v>
      </c>
    </row>
    <row r="2461" s="37" customFormat="1" customHeight="1" spans="1:7">
      <c r="A2461" s="52" t="s">
        <v>2007</v>
      </c>
      <c r="B2461" s="52" t="s">
        <v>2631</v>
      </c>
      <c r="C2461" s="50" t="s">
        <v>2091</v>
      </c>
      <c r="D2461" s="49"/>
      <c r="E2461" s="51">
        <v>66.988904</v>
      </c>
      <c r="F2461" s="51">
        <v>0</v>
      </c>
      <c r="G2461" s="51">
        <v>66.988904</v>
      </c>
    </row>
    <row r="2462" s="37" customFormat="1" customHeight="1" spans="1:7">
      <c r="A2462" s="52" t="s">
        <v>2007</v>
      </c>
      <c r="B2462" s="52" t="s">
        <v>2631</v>
      </c>
      <c r="C2462" s="30" t="s">
        <v>2092</v>
      </c>
      <c r="D2462" s="52" t="s">
        <v>2127</v>
      </c>
      <c r="E2462" s="53">
        <v>10.241078</v>
      </c>
      <c r="F2462" s="53">
        <v>0</v>
      </c>
      <c r="G2462" s="53">
        <v>10.241078</v>
      </c>
    </row>
    <row r="2463" s="37" customFormat="1" customHeight="1" spans="1:7">
      <c r="A2463" s="52" t="s">
        <v>2007</v>
      </c>
      <c r="B2463" s="52" t="s">
        <v>2631</v>
      </c>
      <c r="C2463" s="30" t="s">
        <v>2092</v>
      </c>
      <c r="D2463" s="52" t="s">
        <v>2128</v>
      </c>
      <c r="E2463" s="53">
        <v>6.827386</v>
      </c>
      <c r="F2463" s="53">
        <v>0</v>
      </c>
      <c r="G2463" s="53">
        <v>6.827386</v>
      </c>
    </row>
    <row r="2464" s="37" customFormat="1" customHeight="1" spans="1:7">
      <c r="A2464" s="52" t="s">
        <v>2007</v>
      </c>
      <c r="B2464" s="52" t="s">
        <v>2631</v>
      </c>
      <c r="C2464" s="30" t="s">
        <v>2092</v>
      </c>
      <c r="D2464" s="52" t="s">
        <v>2129</v>
      </c>
      <c r="E2464" s="53">
        <v>14.813424</v>
      </c>
      <c r="F2464" s="53">
        <v>0</v>
      </c>
      <c r="G2464" s="53">
        <v>14.813424</v>
      </c>
    </row>
    <row r="2465" s="37" customFormat="1" customHeight="1" spans="1:7">
      <c r="A2465" s="52" t="s">
        <v>2007</v>
      </c>
      <c r="B2465" s="52" t="s">
        <v>2631</v>
      </c>
      <c r="C2465" s="30" t="s">
        <v>2092</v>
      </c>
      <c r="D2465" s="52" t="s">
        <v>2297</v>
      </c>
      <c r="E2465" s="53">
        <v>7.455668</v>
      </c>
      <c r="F2465" s="53">
        <v>0</v>
      </c>
      <c r="G2465" s="53">
        <v>7.455668</v>
      </c>
    </row>
    <row r="2466" s="37" customFormat="1" customHeight="1" spans="1:7">
      <c r="A2466" s="52" t="s">
        <v>2007</v>
      </c>
      <c r="B2466" s="52" t="s">
        <v>2631</v>
      </c>
      <c r="C2466" s="30" t="s">
        <v>2092</v>
      </c>
      <c r="D2466" s="52" t="s">
        <v>2130</v>
      </c>
      <c r="E2466" s="53">
        <v>12.801348</v>
      </c>
      <c r="F2466" s="53">
        <v>0</v>
      </c>
      <c r="G2466" s="53">
        <v>12.801348</v>
      </c>
    </row>
    <row r="2467" s="37" customFormat="1" customHeight="1" spans="1:7">
      <c r="A2467" s="52" t="s">
        <v>2007</v>
      </c>
      <c r="B2467" s="52" t="s">
        <v>2631</v>
      </c>
      <c r="C2467" s="30" t="s">
        <v>2092</v>
      </c>
      <c r="D2467" s="52" t="s">
        <v>2105</v>
      </c>
      <c r="E2467" s="53">
        <v>14.85</v>
      </c>
      <c r="F2467" s="53">
        <v>0</v>
      </c>
      <c r="G2467" s="53">
        <v>14.85</v>
      </c>
    </row>
    <row r="2468" s="37" customFormat="1" customHeight="1" spans="1:7">
      <c r="A2468" s="52" t="s">
        <v>2007</v>
      </c>
      <c r="B2468" s="52" t="s">
        <v>2631</v>
      </c>
      <c r="C2468" s="50" t="s">
        <v>2106</v>
      </c>
      <c r="D2468" s="49"/>
      <c r="E2468" s="51">
        <v>2043.64167</v>
      </c>
      <c r="F2468" s="51">
        <v>0</v>
      </c>
      <c r="G2468" s="51">
        <v>2043.64167</v>
      </c>
    </row>
    <row r="2469" s="37" customFormat="1" customHeight="1" spans="1:7">
      <c r="A2469" s="52" t="s">
        <v>2007</v>
      </c>
      <c r="B2469" s="52" t="s">
        <v>2631</v>
      </c>
      <c r="C2469" s="30" t="s">
        <v>2107</v>
      </c>
      <c r="D2469" s="52" t="s">
        <v>2131</v>
      </c>
      <c r="E2469" s="53">
        <v>493.7808</v>
      </c>
      <c r="F2469" s="53">
        <v>0</v>
      </c>
      <c r="G2469" s="53">
        <v>493.7808</v>
      </c>
    </row>
    <row r="2470" s="37" customFormat="1" customHeight="1" spans="1:7">
      <c r="A2470" s="52" t="s">
        <v>2007</v>
      </c>
      <c r="B2470" s="52" t="s">
        <v>2631</v>
      </c>
      <c r="C2470" s="30" t="s">
        <v>2107</v>
      </c>
      <c r="D2470" s="52" t="s">
        <v>2132</v>
      </c>
      <c r="E2470" s="53">
        <v>15.8964</v>
      </c>
      <c r="F2470" s="53">
        <v>0</v>
      </c>
      <c r="G2470" s="53">
        <v>15.8964</v>
      </c>
    </row>
    <row r="2471" s="37" customFormat="1" customHeight="1" spans="1:7">
      <c r="A2471" s="52" t="s">
        <v>2007</v>
      </c>
      <c r="B2471" s="52" t="s">
        <v>2631</v>
      </c>
      <c r="C2471" s="30" t="s">
        <v>2107</v>
      </c>
      <c r="D2471" s="52" t="s">
        <v>2134</v>
      </c>
      <c r="E2471" s="53">
        <v>205.6056</v>
      </c>
      <c r="F2471" s="53">
        <v>0</v>
      </c>
      <c r="G2471" s="53">
        <v>205.6056</v>
      </c>
    </row>
    <row r="2472" s="37" customFormat="1" customHeight="1" spans="1:7">
      <c r="A2472" s="52" t="s">
        <v>2007</v>
      </c>
      <c r="B2472" s="52" t="s">
        <v>2631</v>
      </c>
      <c r="C2472" s="30" t="s">
        <v>2107</v>
      </c>
      <c r="D2472" s="52" t="s">
        <v>2135</v>
      </c>
      <c r="E2472" s="53">
        <v>398.7588</v>
      </c>
      <c r="F2472" s="53">
        <v>0</v>
      </c>
      <c r="G2472" s="53">
        <v>398.7588</v>
      </c>
    </row>
    <row r="2473" s="37" customFormat="1" customHeight="1" spans="1:7">
      <c r="A2473" s="52" t="s">
        <v>2007</v>
      </c>
      <c r="B2473" s="52" t="s">
        <v>2631</v>
      </c>
      <c r="C2473" s="30" t="s">
        <v>2107</v>
      </c>
      <c r="D2473" s="52" t="s">
        <v>2136</v>
      </c>
      <c r="E2473" s="53">
        <v>138.1404</v>
      </c>
      <c r="F2473" s="53">
        <v>0</v>
      </c>
      <c r="G2473" s="53">
        <v>138.1404</v>
      </c>
    </row>
    <row r="2474" s="37" customFormat="1" customHeight="1" spans="1:7">
      <c r="A2474" s="52" t="s">
        <v>2007</v>
      </c>
      <c r="B2474" s="52" t="s">
        <v>2631</v>
      </c>
      <c r="C2474" s="30" t="s">
        <v>2107</v>
      </c>
      <c r="D2474" s="52" t="s">
        <v>2137</v>
      </c>
      <c r="E2474" s="53">
        <v>200.34912</v>
      </c>
      <c r="F2474" s="53">
        <v>0</v>
      </c>
      <c r="G2474" s="53">
        <v>200.34912</v>
      </c>
    </row>
    <row r="2475" s="37" customFormat="1" customHeight="1" spans="1:7">
      <c r="A2475" s="52" t="s">
        <v>2007</v>
      </c>
      <c r="B2475" s="52" t="s">
        <v>2631</v>
      </c>
      <c r="C2475" s="30" t="s">
        <v>2107</v>
      </c>
      <c r="D2475" s="52" t="s">
        <v>2138</v>
      </c>
      <c r="E2475" s="53">
        <v>81.075204</v>
      </c>
      <c r="F2475" s="53">
        <v>0</v>
      </c>
      <c r="G2475" s="53">
        <v>81.075204</v>
      </c>
    </row>
    <row r="2476" s="37" customFormat="1" customHeight="1" spans="1:7">
      <c r="A2476" s="52" t="s">
        <v>2007</v>
      </c>
      <c r="B2476" s="52" t="s">
        <v>2631</v>
      </c>
      <c r="C2476" s="30" t="s">
        <v>2107</v>
      </c>
      <c r="D2476" s="52" t="s">
        <v>2139</v>
      </c>
      <c r="E2476" s="53">
        <v>2.56027</v>
      </c>
      <c r="F2476" s="53">
        <v>0</v>
      </c>
      <c r="G2476" s="53">
        <v>2.56027</v>
      </c>
    </row>
    <row r="2477" s="37" customFormat="1" customHeight="1" spans="1:7">
      <c r="A2477" s="52" t="s">
        <v>2007</v>
      </c>
      <c r="B2477" s="52" t="s">
        <v>2631</v>
      </c>
      <c r="C2477" s="30" t="s">
        <v>2107</v>
      </c>
      <c r="D2477" s="52" t="s">
        <v>2140</v>
      </c>
      <c r="E2477" s="53">
        <v>4.267116</v>
      </c>
      <c r="F2477" s="53">
        <v>0</v>
      </c>
      <c r="G2477" s="53">
        <v>4.267116</v>
      </c>
    </row>
    <row r="2478" s="37" customFormat="1" customHeight="1" spans="1:7">
      <c r="A2478" s="52" t="s">
        <v>2007</v>
      </c>
      <c r="B2478" s="52" t="s">
        <v>2631</v>
      </c>
      <c r="C2478" s="30" t="s">
        <v>2107</v>
      </c>
      <c r="D2478" s="52" t="s">
        <v>2141</v>
      </c>
      <c r="E2478" s="53">
        <v>102.410784</v>
      </c>
      <c r="F2478" s="53">
        <v>0</v>
      </c>
      <c r="G2478" s="53">
        <v>102.410784</v>
      </c>
    </row>
    <row r="2479" s="37" customFormat="1" customHeight="1" spans="1:7">
      <c r="A2479" s="52" t="s">
        <v>2007</v>
      </c>
      <c r="B2479" s="52" t="s">
        <v>2631</v>
      </c>
      <c r="C2479" s="30" t="s">
        <v>2107</v>
      </c>
      <c r="D2479" s="52" t="s">
        <v>2298</v>
      </c>
      <c r="E2479" s="53">
        <v>11.4</v>
      </c>
      <c r="F2479" s="53">
        <v>0</v>
      </c>
      <c r="G2479" s="53">
        <v>11.4</v>
      </c>
    </row>
    <row r="2480" s="37" customFormat="1" customHeight="1" spans="1:7">
      <c r="A2480" s="52" t="s">
        <v>2007</v>
      </c>
      <c r="B2480" s="52" t="s">
        <v>2631</v>
      </c>
      <c r="C2480" s="30" t="s">
        <v>2107</v>
      </c>
      <c r="D2480" s="52" t="s">
        <v>2142</v>
      </c>
      <c r="E2480" s="53">
        <v>100.17456</v>
      </c>
      <c r="F2480" s="53">
        <v>0</v>
      </c>
      <c r="G2480" s="53">
        <v>100.17456</v>
      </c>
    </row>
    <row r="2481" s="37" customFormat="1" customHeight="1" spans="1:7">
      <c r="A2481" s="52" t="s">
        <v>2007</v>
      </c>
      <c r="B2481" s="52" t="s">
        <v>2631</v>
      </c>
      <c r="C2481" s="30" t="s">
        <v>2107</v>
      </c>
      <c r="D2481" s="52" t="s">
        <v>2299</v>
      </c>
      <c r="E2481" s="53">
        <v>119.6</v>
      </c>
      <c r="F2481" s="53">
        <v>0</v>
      </c>
      <c r="G2481" s="53">
        <v>119.6</v>
      </c>
    </row>
    <row r="2482" s="37" customFormat="1" customHeight="1" spans="1:7">
      <c r="A2482" s="52" t="s">
        <v>2007</v>
      </c>
      <c r="B2482" s="52" t="s">
        <v>2631</v>
      </c>
      <c r="C2482" s="30" t="s">
        <v>2107</v>
      </c>
      <c r="D2482" s="52" t="s">
        <v>2143</v>
      </c>
      <c r="E2482" s="53">
        <v>146.6355</v>
      </c>
      <c r="F2482" s="53">
        <v>0</v>
      </c>
      <c r="G2482" s="53">
        <v>146.6355</v>
      </c>
    </row>
    <row r="2483" s="37" customFormat="1" customHeight="1" spans="1:7">
      <c r="A2483" s="52" t="s">
        <v>2007</v>
      </c>
      <c r="B2483" s="52" t="s">
        <v>2631</v>
      </c>
      <c r="C2483" s="30" t="s">
        <v>2107</v>
      </c>
      <c r="D2483" s="52" t="s">
        <v>2144</v>
      </c>
      <c r="E2483" s="53">
        <v>15.84</v>
      </c>
      <c r="F2483" s="53">
        <v>0</v>
      </c>
      <c r="G2483" s="53">
        <v>15.84</v>
      </c>
    </row>
    <row r="2484" s="37" customFormat="1" customHeight="1" spans="1:7">
      <c r="A2484" s="52" t="s">
        <v>2007</v>
      </c>
      <c r="B2484" s="52" t="s">
        <v>2631</v>
      </c>
      <c r="C2484" s="30" t="s">
        <v>2107</v>
      </c>
      <c r="D2484" s="52" t="s">
        <v>2145</v>
      </c>
      <c r="E2484" s="53">
        <v>7.147116</v>
      </c>
      <c r="F2484" s="53">
        <v>0</v>
      </c>
      <c r="G2484" s="53">
        <v>7.147116</v>
      </c>
    </row>
    <row r="2485" s="37" customFormat="1" customHeight="1" spans="1:7">
      <c r="A2485" s="52" t="s">
        <v>2007</v>
      </c>
      <c r="B2485" s="49" t="s">
        <v>2632</v>
      </c>
      <c r="C2485" s="50"/>
      <c r="D2485" s="49"/>
      <c r="E2485" s="51">
        <v>864.611488</v>
      </c>
      <c r="F2485" s="51">
        <v>0</v>
      </c>
      <c r="G2485" s="51">
        <v>864.611488</v>
      </c>
    </row>
    <row r="2486" s="37" customFormat="1" customHeight="1" spans="1:7">
      <c r="A2486" s="52" t="s">
        <v>2007</v>
      </c>
      <c r="B2486" s="52" t="s">
        <v>2633</v>
      </c>
      <c r="C2486" s="50" t="s">
        <v>2091</v>
      </c>
      <c r="D2486" s="49"/>
      <c r="E2486" s="51">
        <v>29.956129</v>
      </c>
      <c r="F2486" s="51">
        <v>0</v>
      </c>
      <c r="G2486" s="51">
        <v>29.956129</v>
      </c>
    </row>
    <row r="2487" s="37" customFormat="1" customHeight="1" spans="1:7">
      <c r="A2487" s="52" t="s">
        <v>2007</v>
      </c>
      <c r="B2487" s="52" t="s">
        <v>2633</v>
      </c>
      <c r="C2487" s="30" t="s">
        <v>2092</v>
      </c>
      <c r="D2487" s="52" t="s">
        <v>2127</v>
      </c>
      <c r="E2487" s="53">
        <v>4.533725</v>
      </c>
      <c r="F2487" s="53">
        <v>0</v>
      </c>
      <c r="G2487" s="53">
        <v>4.533725</v>
      </c>
    </row>
    <row r="2488" s="37" customFormat="1" customHeight="1" spans="1:7">
      <c r="A2488" s="52" t="s">
        <v>2007</v>
      </c>
      <c r="B2488" s="52" t="s">
        <v>2633</v>
      </c>
      <c r="C2488" s="30" t="s">
        <v>2092</v>
      </c>
      <c r="D2488" s="52" t="s">
        <v>2128</v>
      </c>
      <c r="E2488" s="53">
        <v>3.022483</v>
      </c>
      <c r="F2488" s="53">
        <v>0</v>
      </c>
      <c r="G2488" s="53">
        <v>3.022483</v>
      </c>
    </row>
    <row r="2489" s="37" customFormat="1" customHeight="1" spans="1:7">
      <c r="A2489" s="52" t="s">
        <v>2007</v>
      </c>
      <c r="B2489" s="52" t="s">
        <v>2633</v>
      </c>
      <c r="C2489" s="30" t="s">
        <v>2092</v>
      </c>
      <c r="D2489" s="52" t="s">
        <v>2129</v>
      </c>
      <c r="E2489" s="53">
        <v>5.693292</v>
      </c>
      <c r="F2489" s="53">
        <v>0</v>
      </c>
      <c r="G2489" s="53">
        <v>5.693292</v>
      </c>
    </row>
    <row r="2490" s="37" customFormat="1" customHeight="1" spans="1:7">
      <c r="A2490" s="52" t="s">
        <v>2007</v>
      </c>
      <c r="B2490" s="52" t="s">
        <v>2633</v>
      </c>
      <c r="C2490" s="30" t="s">
        <v>2092</v>
      </c>
      <c r="D2490" s="52" t="s">
        <v>2297</v>
      </c>
      <c r="E2490" s="53">
        <v>2.478473</v>
      </c>
      <c r="F2490" s="53">
        <v>0</v>
      </c>
      <c r="G2490" s="53">
        <v>2.478473</v>
      </c>
    </row>
    <row r="2491" s="37" customFormat="1" customHeight="1" spans="1:7">
      <c r="A2491" s="52" t="s">
        <v>2007</v>
      </c>
      <c r="B2491" s="52" t="s">
        <v>2633</v>
      </c>
      <c r="C2491" s="30" t="s">
        <v>2092</v>
      </c>
      <c r="D2491" s="52" t="s">
        <v>2130</v>
      </c>
      <c r="E2491" s="53">
        <v>5.667156</v>
      </c>
      <c r="F2491" s="53">
        <v>0</v>
      </c>
      <c r="G2491" s="53">
        <v>5.667156</v>
      </c>
    </row>
    <row r="2492" s="37" customFormat="1" customHeight="1" spans="1:7">
      <c r="A2492" s="52" t="s">
        <v>2007</v>
      </c>
      <c r="B2492" s="52" t="s">
        <v>2633</v>
      </c>
      <c r="C2492" s="30" t="s">
        <v>2092</v>
      </c>
      <c r="D2492" s="52" t="s">
        <v>2634</v>
      </c>
      <c r="E2492" s="53">
        <v>8.54</v>
      </c>
      <c r="F2492" s="53">
        <v>0</v>
      </c>
      <c r="G2492" s="53">
        <v>8.54</v>
      </c>
    </row>
    <row r="2493" s="37" customFormat="1" customHeight="1" spans="1:7">
      <c r="A2493" s="52" t="s">
        <v>2007</v>
      </c>
      <c r="B2493" s="52" t="s">
        <v>2633</v>
      </c>
      <c r="C2493" s="30" t="s">
        <v>2092</v>
      </c>
      <c r="D2493" s="52" t="s">
        <v>2561</v>
      </c>
      <c r="E2493" s="53">
        <v>0.006</v>
      </c>
      <c r="F2493" s="53">
        <v>0</v>
      </c>
      <c r="G2493" s="53">
        <v>0.006</v>
      </c>
    </row>
    <row r="2494" s="37" customFormat="1" customHeight="1" spans="1:7">
      <c r="A2494" s="52" t="s">
        <v>2007</v>
      </c>
      <c r="B2494" s="52" t="s">
        <v>2633</v>
      </c>
      <c r="C2494" s="30" t="s">
        <v>2092</v>
      </c>
      <c r="D2494" s="52" t="s">
        <v>2635</v>
      </c>
      <c r="E2494" s="53">
        <v>0.015</v>
      </c>
      <c r="F2494" s="53">
        <v>0</v>
      </c>
      <c r="G2494" s="53">
        <v>0.015</v>
      </c>
    </row>
    <row r="2495" s="37" customFormat="1" customHeight="1" spans="1:7">
      <c r="A2495" s="52" t="s">
        <v>2007</v>
      </c>
      <c r="B2495" s="52" t="s">
        <v>2633</v>
      </c>
      <c r="C2495" s="50" t="s">
        <v>2106</v>
      </c>
      <c r="D2495" s="49"/>
      <c r="E2495" s="51">
        <v>834.655359</v>
      </c>
      <c r="F2495" s="51">
        <v>0</v>
      </c>
      <c r="G2495" s="51">
        <v>834.655359</v>
      </c>
    </row>
    <row r="2496" s="37" customFormat="1" customHeight="1" spans="1:7">
      <c r="A2496" s="52" t="s">
        <v>2007</v>
      </c>
      <c r="B2496" s="52" t="s">
        <v>2633</v>
      </c>
      <c r="C2496" s="30" t="s">
        <v>2107</v>
      </c>
      <c r="D2496" s="52" t="s">
        <v>2131</v>
      </c>
      <c r="E2496" s="53">
        <v>189.7764</v>
      </c>
      <c r="F2496" s="53">
        <v>0</v>
      </c>
      <c r="G2496" s="53">
        <v>189.7764</v>
      </c>
    </row>
    <row r="2497" s="37" customFormat="1" customHeight="1" spans="1:7">
      <c r="A2497" s="52" t="s">
        <v>2007</v>
      </c>
      <c r="B2497" s="52" t="s">
        <v>2633</v>
      </c>
      <c r="C2497" s="30" t="s">
        <v>2107</v>
      </c>
      <c r="D2497" s="52" t="s">
        <v>2132</v>
      </c>
      <c r="E2497" s="53">
        <v>62.82</v>
      </c>
      <c r="F2497" s="53">
        <v>0</v>
      </c>
      <c r="G2497" s="53">
        <v>62.82</v>
      </c>
    </row>
    <row r="2498" s="37" customFormat="1" customHeight="1" spans="1:7">
      <c r="A2498" s="52" t="s">
        <v>2007</v>
      </c>
      <c r="B2498" s="52" t="s">
        <v>2633</v>
      </c>
      <c r="C2498" s="30" t="s">
        <v>2107</v>
      </c>
      <c r="D2498" s="52" t="s">
        <v>2134</v>
      </c>
      <c r="E2498" s="53">
        <v>75.204</v>
      </c>
      <c r="F2498" s="53">
        <v>0</v>
      </c>
      <c r="G2498" s="53">
        <v>75.204</v>
      </c>
    </row>
    <row r="2499" s="37" customFormat="1" customHeight="1" spans="1:7">
      <c r="A2499" s="52" t="s">
        <v>2007</v>
      </c>
      <c r="B2499" s="52" t="s">
        <v>2633</v>
      </c>
      <c r="C2499" s="30" t="s">
        <v>2107</v>
      </c>
      <c r="D2499" s="52" t="s">
        <v>2135</v>
      </c>
      <c r="E2499" s="53">
        <v>145.3392</v>
      </c>
      <c r="F2499" s="53">
        <v>0</v>
      </c>
      <c r="G2499" s="53">
        <v>145.3392</v>
      </c>
    </row>
    <row r="2500" s="37" customFormat="1" customHeight="1" spans="1:7">
      <c r="A2500" s="52" t="s">
        <v>2007</v>
      </c>
      <c r="B2500" s="52" t="s">
        <v>2633</v>
      </c>
      <c r="C2500" s="30" t="s">
        <v>2107</v>
      </c>
      <c r="D2500" s="52" t="s">
        <v>2136</v>
      </c>
      <c r="E2500" s="53">
        <v>50.01</v>
      </c>
      <c r="F2500" s="53">
        <v>0</v>
      </c>
      <c r="G2500" s="53">
        <v>50.01</v>
      </c>
    </row>
    <row r="2501" s="37" customFormat="1" customHeight="1" spans="1:7">
      <c r="A2501" s="52" t="s">
        <v>2007</v>
      </c>
      <c r="B2501" s="52" t="s">
        <v>2633</v>
      </c>
      <c r="C2501" s="30" t="s">
        <v>2107</v>
      </c>
      <c r="D2501" s="52" t="s">
        <v>2137</v>
      </c>
      <c r="E2501" s="53">
        <v>83.703936</v>
      </c>
      <c r="F2501" s="53">
        <v>0</v>
      </c>
      <c r="G2501" s="53">
        <v>83.703936</v>
      </c>
    </row>
    <row r="2502" s="37" customFormat="1" customHeight="1" spans="1:7">
      <c r="A2502" s="52" t="s">
        <v>2007</v>
      </c>
      <c r="B2502" s="52" t="s">
        <v>2633</v>
      </c>
      <c r="C2502" s="30" t="s">
        <v>2107</v>
      </c>
      <c r="D2502" s="52" t="s">
        <v>2138</v>
      </c>
      <c r="E2502" s="53">
        <v>35.891988</v>
      </c>
      <c r="F2502" s="53">
        <v>0</v>
      </c>
      <c r="G2502" s="53">
        <v>35.891988</v>
      </c>
    </row>
    <row r="2503" s="37" customFormat="1" customHeight="1" spans="1:7">
      <c r="A2503" s="52" t="s">
        <v>2007</v>
      </c>
      <c r="B2503" s="52" t="s">
        <v>2633</v>
      </c>
      <c r="C2503" s="30" t="s">
        <v>2107</v>
      </c>
      <c r="D2503" s="52" t="s">
        <v>2139</v>
      </c>
      <c r="E2503" s="53">
        <v>1.133431</v>
      </c>
      <c r="F2503" s="53">
        <v>0</v>
      </c>
      <c r="G2503" s="53">
        <v>1.133431</v>
      </c>
    </row>
    <row r="2504" s="37" customFormat="1" customHeight="1" spans="1:7">
      <c r="A2504" s="52" t="s">
        <v>2007</v>
      </c>
      <c r="B2504" s="52" t="s">
        <v>2633</v>
      </c>
      <c r="C2504" s="30" t="s">
        <v>2107</v>
      </c>
      <c r="D2504" s="52" t="s">
        <v>2140</v>
      </c>
      <c r="E2504" s="53">
        <v>1.889052</v>
      </c>
      <c r="F2504" s="53">
        <v>0</v>
      </c>
      <c r="G2504" s="53">
        <v>1.889052</v>
      </c>
    </row>
    <row r="2505" s="37" customFormat="1" customHeight="1" spans="1:7">
      <c r="A2505" s="52" t="s">
        <v>2007</v>
      </c>
      <c r="B2505" s="52" t="s">
        <v>2633</v>
      </c>
      <c r="C2505" s="30" t="s">
        <v>2107</v>
      </c>
      <c r="D2505" s="52" t="s">
        <v>2141</v>
      </c>
      <c r="E2505" s="53">
        <v>45.337248</v>
      </c>
      <c r="F2505" s="53">
        <v>0</v>
      </c>
      <c r="G2505" s="53">
        <v>45.337248</v>
      </c>
    </row>
    <row r="2506" s="37" customFormat="1" customHeight="1" spans="1:7">
      <c r="A2506" s="52" t="s">
        <v>2007</v>
      </c>
      <c r="B2506" s="52" t="s">
        <v>2633</v>
      </c>
      <c r="C2506" s="30" t="s">
        <v>2107</v>
      </c>
      <c r="D2506" s="52" t="s">
        <v>2298</v>
      </c>
      <c r="E2506" s="53">
        <v>3</v>
      </c>
      <c r="F2506" s="53">
        <v>0</v>
      </c>
      <c r="G2506" s="53">
        <v>3</v>
      </c>
    </row>
    <row r="2507" s="37" customFormat="1" customHeight="1" spans="1:7">
      <c r="A2507" s="52" t="s">
        <v>2007</v>
      </c>
      <c r="B2507" s="52" t="s">
        <v>2633</v>
      </c>
      <c r="C2507" s="30" t="s">
        <v>2107</v>
      </c>
      <c r="D2507" s="52" t="s">
        <v>2142</v>
      </c>
      <c r="E2507" s="53">
        <v>41.851968</v>
      </c>
      <c r="F2507" s="53">
        <v>0</v>
      </c>
      <c r="G2507" s="53">
        <v>41.851968</v>
      </c>
    </row>
    <row r="2508" s="37" customFormat="1" customHeight="1" spans="1:7">
      <c r="A2508" s="52" t="s">
        <v>2007</v>
      </c>
      <c r="B2508" s="52" t="s">
        <v>2633</v>
      </c>
      <c r="C2508" s="30" t="s">
        <v>2107</v>
      </c>
      <c r="D2508" s="52" t="s">
        <v>2119</v>
      </c>
      <c r="E2508" s="53">
        <v>2.796</v>
      </c>
      <c r="F2508" s="53">
        <v>0</v>
      </c>
      <c r="G2508" s="53">
        <v>2.796</v>
      </c>
    </row>
    <row r="2509" s="37" customFormat="1" customHeight="1" spans="1:7">
      <c r="A2509" s="52" t="s">
        <v>2007</v>
      </c>
      <c r="B2509" s="52" t="s">
        <v>2633</v>
      </c>
      <c r="C2509" s="30" t="s">
        <v>2107</v>
      </c>
      <c r="D2509" s="52" t="s">
        <v>2299</v>
      </c>
      <c r="E2509" s="53">
        <v>34.5</v>
      </c>
      <c r="F2509" s="53">
        <v>0</v>
      </c>
      <c r="G2509" s="53">
        <v>34.5</v>
      </c>
    </row>
    <row r="2510" s="37" customFormat="1" customHeight="1" spans="1:7">
      <c r="A2510" s="52" t="s">
        <v>2007</v>
      </c>
      <c r="B2510" s="52" t="s">
        <v>2633</v>
      </c>
      <c r="C2510" s="30" t="s">
        <v>2107</v>
      </c>
      <c r="D2510" s="52" t="s">
        <v>2143</v>
      </c>
      <c r="E2510" s="53">
        <v>53.2597</v>
      </c>
      <c r="F2510" s="53">
        <v>0</v>
      </c>
      <c r="G2510" s="53">
        <v>53.2597</v>
      </c>
    </row>
    <row r="2511" s="37" customFormat="1" customHeight="1" spans="1:7">
      <c r="A2511" s="52" t="s">
        <v>2007</v>
      </c>
      <c r="B2511" s="52" t="s">
        <v>2633</v>
      </c>
      <c r="C2511" s="30" t="s">
        <v>2107</v>
      </c>
      <c r="D2511" s="52" t="s">
        <v>2144</v>
      </c>
      <c r="E2511" s="53">
        <v>5.44</v>
      </c>
      <c r="F2511" s="53">
        <v>0</v>
      </c>
      <c r="G2511" s="53">
        <v>5.44</v>
      </c>
    </row>
    <row r="2512" s="37" customFormat="1" customHeight="1" spans="1:7">
      <c r="A2512" s="52" t="s">
        <v>2007</v>
      </c>
      <c r="B2512" s="52" t="s">
        <v>2633</v>
      </c>
      <c r="C2512" s="30" t="s">
        <v>2107</v>
      </c>
      <c r="D2512" s="52" t="s">
        <v>2145</v>
      </c>
      <c r="E2512" s="53">
        <v>2.702436</v>
      </c>
      <c r="F2512" s="53">
        <v>0</v>
      </c>
      <c r="G2512" s="53">
        <v>2.702436</v>
      </c>
    </row>
    <row r="2513" s="37" customFormat="1" customHeight="1" spans="1:7">
      <c r="A2513" s="52" t="s">
        <v>2007</v>
      </c>
      <c r="B2513" s="49" t="s">
        <v>2636</v>
      </c>
      <c r="C2513" s="50"/>
      <c r="D2513" s="49"/>
      <c r="E2513" s="51">
        <v>3538.658015</v>
      </c>
      <c r="F2513" s="51">
        <v>0</v>
      </c>
      <c r="G2513" s="51">
        <v>3538.658015</v>
      </c>
    </row>
    <row r="2514" s="37" customFormat="1" customHeight="1" spans="1:7">
      <c r="A2514" s="52" t="s">
        <v>2007</v>
      </c>
      <c r="B2514" s="52" t="s">
        <v>2637</v>
      </c>
      <c r="C2514" s="50" t="s">
        <v>2091</v>
      </c>
      <c r="D2514" s="49"/>
      <c r="E2514" s="51">
        <v>129.863602</v>
      </c>
      <c r="F2514" s="51">
        <v>0</v>
      </c>
      <c r="G2514" s="51">
        <v>129.863602</v>
      </c>
    </row>
    <row r="2515" s="37" customFormat="1" customHeight="1" spans="1:7">
      <c r="A2515" s="52" t="s">
        <v>2007</v>
      </c>
      <c r="B2515" s="52" t="s">
        <v>2637</v>
      </c>
      <c r="C2515" s="30" t="s">
        <v>2092</v>
      </c>
      <c r="D2515" s="52" t="s">
        <v>2610</v>
      </c>
      <c r="E2515" s="53">
        <v>22.172004</v>
      </c>
      <c r="F2515" s="53">
        <v>0</v>
      </c>
      <c r="G2515" s="53">
        <v>22.172004</v>
      </c>
    </row>
    <row r="2516" s="37" customFormat="1" customHeight="1" spans="1:7">
      <c r="A2516" s="52" t="s">
        <v>2007</v>
      </c>
      <c r="B2516" s="52" t="s">
        <v>2637</v>
      </c>
      <c r="C2516" s="30" t="s">
        <v>2092</v>
      </c>
      <c r="D2516" s="52" t="s">
        <v>2611</v>
      </c>
      <c r="E2516" s="53">
        <v>11.825069</v>
      </c>
      <c r="F2516" s="53">
        <v>0</v>
      </c>
      <c r="G2516" s="53">
        <v>11.825069</v>
      </c>
    </row>
    <row r="2517" s="37" customFormat="1" customHeight="1" spans="1:7">
      <c r="A2517" s="52" t="s">
        <v>2007</v>
      </c>
      <c r="B2517" s="52" t="s">
        <v>2637</v>
      </c>
      <c r="C2517" s="30" t="s">
        <v>2092</v>
      </c>
      <c r="D2517" s="52" t="s">
        <v>2612</v>
      </c>
      <c r="E2517" s="53">
        <v>17.737603</v>
      </c>
      <c r="F2517" s="53">
        <v>0</v>
      </c>
      <c r="G2517" s="53">
        <v>17.737603</v>
      </c>
    </row>
    <row r="2518" s="37" customFormat="1" customHeight="1" spans="1:7">
      <c r="A2518" s="52" t="s">
        <v>2007</v>
      </c>
      <c r="B2518" s="52" t="s">
        <v>2637</v>
      </c>
      <c r="C2518" s="30" t="s">
        <v>2092</v>
      </c>
      <c r="D2518" s="52" t="s">
        <v>2613</v>
      </c>
      <c r="E2518" s="53">
        <v>26.237232</v>
      </c>
      <c r="F2518" s="53">
        <v>0</v>
      </c>
      <c r="G2518" s="53">
        <v>26.237232</v>
      </c>
    </row>
    <row r="2519" s="37" customFormat="1" customHeight="1" spans="1:7">
      <c r="A2519" s="52" t="s">
        <v>2007</v>
      </c>
      <c r="B2519" s="52" t="s">
        <v>2637</v>
      </c>
      <c r="C2519" s="30" t="s">
        <v>2092</v>
      </c>
      <c r="D2519" s="52" t="s">
        <v>2614</v>
      </c>
      <c r="E2519" s="53">
        <v>7.892094</v>
      </c>
      <c r="F2519" s="53">
        <v>0</v>
      </c>
      <c r="G2519" s="53">
        <v>7.892094</v>
      </c>
    </row>
    <row r="2520" s="37" customFormat="1" customHeight="1" spans="1:7">
      <c r="A2520" s="52" t="s">
        <v>2007</v>
      </c>
      <c r="B2520" s="52" t="s">
        <v>2637</v>
      </c>
      <c r="C2520" s="30" t="s">
        <v>2092</v>
      </c>
      <c r="D2520" s="52" t="s">
        <v>2615</v>
      </c>
      <c r="E2520" s="53">
        <v>19.5696</v>
      </c>
      <c r="F2520" s="53">
        <v>0</v>
      </c>
      <c r="G2520" s="53">
        <v>19.5696</v>
      </c>
    </row>
    <row r="2521" s="37" customFormat="1" customHeight="1" spans="1:7">
      <c r="A2521" s="52" t="s">
        <v>2007</v>
      </c>
      <c r="B2521" s="52" t="s">
        <v>2637</v>
      </c>
      <c r="C2521" s="30" t="s">
        <v>2092</v>
      </c>
      <c r="D2521" s="52" t="s">
        <v>2616</v>
      </c>
      <c r="E2521" s="53">
        <v>0.28</v>
      </c>
      <c r="F2521" s="53">
        <v>0</v>
      </c>
      <c r="G2521" s="53">
        <v>0.28</v>
      </c>
    </row>
    <row r="2522" s="37" customFormat="1" customHeight="1" spans="1:7">
      <c r="A2522" s="52" t="s">
        <v>2007</v>
      </c>
      <c r="B2522" s="52" t="s">
        <v>2637</v>
      </c>
      <c r="C2522" s="30" t="s">
        <v>2092</v>
      </c>
      <c r="D2522" s="52" t="s">
        <v>2105</v>
      </c>
      <c r="E2522" s="53">
        <v>24.15</v>
      </c>
      <c r="F2522" s="53">
        <v>0</v>
      </c>
      <c r="G2522" s="53">
        <v>24.15</v>
      </c>
    </row>
    <row r="2523" s="37" customFormat="1" customHeight="1" spans="1:7">
      <c r="A2523" s="52" t="s">
        <v>2007</v>
      </c>
      <c r="B2523" s="52" t="s">
        <v>2637</v>
      </c>
      <c r="C2523" s="50" t="s">
        <v>2106</v>
      </c>
      <c r="D2523" s="49"/>
      <c r="E2523" s="51">
        <v>3408.794413</v>
      </c>
      <c r="F2523" s="51">
        <v>0</v>
      </c>
      <c r="G2523" s="51">
        <v>3408.794413</v>
      </c>
    </row>
    <row r="2524" s="37" customFormat="1" customHeight="1" spans="1:7">
      <c r="A2524" s="52" t="s">
        <v>2007</v>
      </c>
      <c r="B2524" s="52" t="s">
        <v>2637</v>
      </c>
      <c r="C2524" s="30" t="s">
        <v>2107</v>
      </c>
      <c r="D2524" s="52" t="s">
        <v>2133</v>
      </c>
      <c r="E2524" s="53">
        <v>0.042</v>
      </c>
      <c r="F2524" s="53">
        <v>0</v>
      </c>
      <c r="G2524" s="53">
        <v>0.042</v>
      </c>
    </row>
    <row r="2525" s="37" customFormat="1" customHeight="1" spans="1:7">
      <c r="A2525" s="52" t="s">
        <v>2007</v>
      </c>
      <c r="B2525" s="52" t="s">
        <v>2637</v>
      </c>
      <c r="C2525" s="30" t="s">
        <v>2107</v>
      </c>
      <c r="D2525" s="52" t="s">
        <v>2141</v>
      </c>
      <c r="E2525" s="53">
        <v>177.376032</v>
      </c>
      <c r="F2525" s="53">
        <v>0</v>
      </c>
      <c r="G2525" s="53">
        <v>177.376032</v>
      </c>
    </row>
    <row r="2526" s="37" customFormat="1" customHeight="1" spans="1:7">
      <c r="A2526" s="52" t="s">
        <v>2007</v>
      </c>
      <c r="B2526" s="52" t="s">
        <v>2637</v>
      </c>
      <c r="C2526" s="30" t="s">
        <v>2107</v>
      </c>
      <c r="D2526" s="52" t="s">
        <v>2562</v>
      </c>
      <c r="E2526" s="53">
        <v>10.4</v>
      </c>
      <c r="F2526" s="53">
        <v>0</v>
      </c>
      <c r="G2526" s="53">
        <v>10.4</v>
      </c>
    </row>
    <row r="2527" s="37" customFormat="1" customHeight="1" spans="1:7">
      <c r="A2527" s="52" t="s">
        <v>2007</v>
      </c>
      <c r="B2527" s="52" t="s">
        <v>2637</v>
      </c>
      <c r="C2527" s="30" t="s">
        <v>2107</v>
      </c>
      <c r="D2527" s="52" t="s">
        <v>2119</v>
      </c>
      <c r="E2527" s="53">
        <v>1.4679</v>
      </c>
      <c r="F2527" s="53">
        <v>0</v>
      </c>
      <c r="G2527" s="53">
        <v>1.4679</v>
      </c>
    </row>
    <row r="2528" s="37" customFormat="1" customHeight="1" spans="1:7">
      <c r="A2528" s="52" t="s">
        <v>2007</v>
      </c>
      <c r="B2528" s="52" t="s">
        <v>2637</v>
      </c>
      <c r="C2528" s="30" t="s">
        <v>2107</v>
      </c>
      <c r="D2528" s="52" t="s">
        <v>2617</v>
      </c>
      <c r="E2528" s="53">
        <v>874.5744</v>
      </c>
      <c r="F2528" s="53">
        <v>0</v>
      </c>
      <c r="G2528" s="53">
        <v>874.5744</v>
      </c>
    </row>
    <row r="2529" s="37" customFormat="1" customHeight="1" spans="1:7">
      <c r="A2529" s="52" t="s">
        <v>2007</v>
      </c>
      <c r="B2529" s="52" t="s">
        <v>2637</v>
      </c>
      <c r="C2529" s="30" t="s">
        <v>2107</v>
      </c>
      <c r="D2529" s="52" t="s">
        <v>2618</v>
      </c>
      <c r="E2529" s="53">
        <v>26.1312</v>
      </c>
      <c r="F2529" s="53">
        <v>0</v>
      </c>
      <c r="G2529" s="53">
        <v>26.1312</v>
      </c>
    </row>
    <row r="2530" s="37" customFormat="1" customHeight="1" spans="1:7">
      <c r="A2530" s="52" t="s">
        <v>2007</v>
      </c>
      <c r="B2530" s="52" t="s">
        <v>2637</v>
      </c>
      <c r="C2530" s="30" t="s">
        <v>2107</v>
      </c>
      <c r="D2530" s="52" t="s">
        <v>2619</v>
      </c>
      <c r="E2530" s="53">
        <v>347.112</v>
      </c>
      <c r="F2530" s="53">
        <v>0</v>
      </c>
      <c r="G2530" s="53">
        <v>347.112</v>
      </c>
    </row>
    <row r="2531" s="37" customFormat="1" customHeight="1" spans="1:7">
      <c r="A2531" s="52" t="s">
        <v>2007</v>
      </c>
      <c r="B2531" s="52" t="s">
        <v>2637</v>
      </c>
      <c r="C2531" s="30" t="s">
        <v>2107</v>
      </c>
      <c r="D2531" s="52" t="s">
        <v>2620</v>
      </c>
      <c r="E2531" s="53">
        <v>669.9036</v>
      </c>
      <c r="F2531" s="53">
        <v>0</v>
      </c>
      <c r="G2531" s="53">
        <v>669.9036</v>
      </c>
    </row>
    <row r="2532" s="37" customFormat="1" customHeight="1" spans="1:7">
      <c r="A2532" s="52" t="s">
        <v>2007</v>
      </c>
      <c r="B2532" s="52" t="s">
        <v>2637</v>
      </c>
      <c r="C2532" s="30" t="s">
        <v>2107</v>
      </c>
      <c r="D2532" s="52" t="s">
        <v>2621</v>
      </c>
      <c r="E2532" s="53">
        <v>119.6</v>
      </c>
      <c r="F2532" s="53">
        <v>0</v>
      </c>
      <c r="G2532" s="53">
        <v>119.6</v>
      </c>
    </row>
    <row r="2533" s="37" customFormat="1" customHeight="1" spans="1:7">
      <c r="A2533" s="52" t="s">
        <v>2007</v>
      </c>
      <c r="B2533" s="52" t="s">
        <v>2637</v>
      </c>
      <c r="C2533" s="30" t="s">
        <v>2107</v>
      </c>
      <c r="D2533" s="52" t="s">
        <v>2622</v>
      </c>
      <c r="E2533" s="53">
        <v>245.8685</v>
      </c>
      <c r="F2533" s="53">
        <v>0</v>
      </c>
      <c r="G2533" s="53">
        <v>245.8685</v>
      </c>
    </row>
    <row r="2534" s="37" customFormat="1" customHeight="1" spans="1:7">
      <c r="A2534" s="52" t="s">
        <v>2007</v>
      </c>
      <c r="B2534" s="52" t="s">
        <v>2637</v>
      </c>
      <c r="C2534" s="30" t="s">
        <v>2107</v>
      </c>
      <c r="D2534" s="52" t="s">
        <v>2623</v>
      </c>
      <c r="E2534" s="53">
        <v>343.685952</v>
      </c>
      <c r="F2534" s="53">
        <v>0</v>
      </c>
      <c r="G2534" s="53">
        <v>343.685952</v>
      </c>
    </row>
    <row r="2535" s="37" customFormat="1" customHeight="1" spans="1:7">
      <c r="A2535" s="52" t="s">
        <v>2007</v>
      </c>
      <c r="B2535" s="52" t="s">
        <v>2637</v>
      </c>
      <c r="C2535" s="30" t="s">
        <v>2107</v>
      </c>
      <c r="D2535" s="52" t="s">
        <v>2624</v>
      </c>
      <c r="E2535" s="53">
        <v>171.842976</v>
      </c>
      <c r="F2535" s="53">
        <v>0</v>
      </c>
      <c r="G2535" s="53">
        <v>171.842976</v>
      </c>
    </row>
    <row r="2536" s="37" customFormat="1" customHeight="1" spans="1:7">
      <c r="A2536" s="52" t="s">
        <v>2007</v>
      </c>
      <c r="B2536" s="52" t="s">
        <v>2637</v>
      </c>
      <c r="C2536" s="30" t="s">
        <v>2107</v>
      </c>
      <c r="D2536" s="52" t="s">
        <v>2625</v>
      </c>
      <c r="E2536" s="53">
        <v>140.422692</v>
      </c>
      <c r="F2536" s="53">
        <v>0</v>
      </c>
      <c r="G2536" s="53">
        <v>140.422692</v>
      </c>
    </row>
    <row r="2537" s="37" customFormat="1" customHeight="1" spans="1:7">
      <c r="A2537" s="52" t="s">
        <v>2007</v>
      </c>
      <c r="B2537" s="52" t="s">
        <v>2637</v>
      </c>
      <c r="C2537" s="30" t="s">
        <v>2107</v>
      </c>
      <c r="D2537" s="52" t="s">
        <v>2626</v>
      </c>
      <c r="E2537" s="53">
        <v>25.76</v>
      </c>
      <c r="F2537" s="53">
        <v>0</v>
      </c>
      <c r="G2537" s="53">
        <v>25.76</v>
      </c>
    </row>
    <row r="2538" s="37" customFormat="1" customHeight="1" spans="1:7">
      <c r="A2538" s="52" t="s">
        <v>2007</v>
      </c>
      <c r="B2538" s="52" t="s">
        <v>2637</v>
      </c>
      <c r="C2538" s="30" t="s">
        <v>2107</v>
      </c>
      <c r="D2538" s="52" t="s">
        <v>2627</v>
      </c>
      <c r="E2538" s="53">
        <v>4.434401</v>
      </c>
      <c r="F2538" s="53">
        <v>0</v>
      </c>
      <c r="G2538" s="53">
        <v>4.434401</v>
      </c>
    </row>
    <row r="2539" s="37" customFormat="1" customHeight="1" spans="1:7">
      <c r="A2539" s="52" t="s">
        <v>2007</v>
      </c>
      <c r="B2539" s="52" t="s">
        <v>2637</v>
      </c>
      <c r="C2539" s="30" t="s">
        <v>2107</v>
      </c>
      <c r="D2539" s="52" t="s">
        <v>2628</v>
      </c>
      <c r="E2539" s="53">
        <v>7.390668</v>
      </c>
      <c r="F2539" s="53">
        <v>0</v>
      </c>
      <c r="G2539" s="53">
        <v>7.390668</v>
      </c>
    </row>
    <row r="2540" s="37" customFormat="1" customHeight="1" spans="1:7">
      <c r="A2540" s="52" t="s">
        <v>2007</v>
      </c>
      <c r="B2540" s="52" t="s">
        <v>2637</v>
      </c>
      <c r="C2540" s="30" t="s">
        <v>2107</v>
      </c>
      <c r="D2540" s="52" t="s">
        <v>2629</v>
      </c>
      <c r="E2540" s="53">
        <v>230.316</v>
      </c>
      <c r="F2540" s="53">
        <v>0</v>
      </c>
      <c r="G2540" s="53">
        <v>230.316</v>
      </c>
    </row>
    <row r="2541" s="37" customFormat="1" customHeight="1" spans="1:7">
      <c r="A2541" s="52" t="s">
        <v>2007</v>
      </c>
      <c r="B2541" s="52" t="s">
        <v>2637</v>
      </c>
      <c r="C2541" s="30" t="s">
        <v>2107</v>
      </c>
      <c r="D2541" s="52" t="s">
        <v>2145</v>
      </c>
      <c r="E2541" s="53">
        <v>12.466092</v>
      </c>
      <c r="F2541" s="53">
        <v>0</v>
      </c>
      <c r="G2541" s="53">
        <v>12.466092</v>
      </c>
    </row>
    <row r="2542" s="37" customFormat="1" customHeight="1" spans="1:7">
      <c r="A2542" s="52" t="s">
        <v>2007</v>
      </c>
      <c r="B2542" s="49" t="s">
        <v>2638</v>
      </c>
      <c r="C2542" s="50"/>
      <c r="D2542" s="49"/>
      <c r="E2542" s="51">
        <v>771.168774</v>
      </c>
      <c r="F2542" s="51">
        <v>0</v>
      </c>
      <c r="G2542" s="51">
        <v>771.168774</v>
      </c>
    </row>
    <row r="2543" s="37" customFormat="1" customHeight="1" spans="1:7">
      <c r="A2543" s="52" t="s">
        <v>2007</v>
      </c>
      <c r="B2543" s="52" t="s">
        <v>2639</v>
      </c>
      <c r="C2543" s="50" t="s">
        <v>2091</v>
      </c>
      <c r="D2543" s="49"/>
      <c r="E2543" s="51">
        <v>29.99577</v>
      </c>
      <c r="F2543" s="51">
        <v>0</v>
      </c>
      <c r="G2543" s="51">
        <v>29.99577</v>
      </c>
    </row>
    <row r="2544" s="37" customFormat="1" customHeight="1" spans="1:7">
      <c r="A2544" s="52" t="s">
        <v>2007</v>
      </c>
      <c r="B2544" s="52" t="s">
        <v>2639</v>
      </c>
      <c r="C2544" s="30" t="s">
        <v>2092</v>
      </c>
      <c r="D2544" s="52" t="s">
        <v>2610</v>
      </c>
      <c r="E2544" s="53">
        <v>4.041</v>
      </c>
      <c r="F2544" s="53">
        <v>0</v>
      </c>
      <c r="G2544" s="53">
        <v>4.041</v>
      </c>
    </row>
    <row r="2545" s="37" customFormat="1" customHeight="1" spans="1:7">
      <c r="A2545" s="52" t="s">
        <v>2007</v>
      </c>
      <c r="B2545" s="52" t="s">
        <v>2639</v>
      </c>
      <c r="C2545" s="30" t="s">
        <v>2092</v>
      </c>
      <c r="D2545" s="52" t="s">
        <v>2611</v>
      </c>
      <c r="E2545" s="53">
        <v>2.1552</v>
      </c>
      <c r="F2545" s="53">
        <v>0</v>
      </c>
      <c r="G2545" s="53">
        <v>2.1552</v>
      </c>
    </row>
    <row r="2546" s="37" customFormat="1" customHeight="1" spans="1:7">
      <c r="A2546" s="52" t="s">
        <v>2007</v>
      </c>
      <c r="B2546" s="52" t="s">
        <v>2639</v>
      </c>
      <c r="C2546" s="30" t="s">
        <v>2092</v>
      </c>
      <c r="D2546" s="52" t="s">
        <v>2612</v>
      </c>
      <c r="E2546" s="53">
        <v>3.2328</v>
      </c>
      <c r="F2546" s="53">
        <v>0</v>
      </c>
      <c r="G2546" s="53">
        <v>3.2328</v>
      </c>
    </row>
    <row r="2547" s="37" customFormat="1" customHeight="1" spans="1:7">
      <c r="A2547" s="52" t="s">
        <v>2007</v>
      </c>
      <c r="B2547" s="52" t="s">
        <v>2639</v>
      </c>
      <c r="C2547" s="30" t="s">
        <v>2092</v>
      </c>
      <c r="D2547" s="52" t="s">
        <v>2613</v>
      </c>
      <c r="E2547" s="53">
        <v>5.133492</v>
      </c>
      <c r="F2547" s="53">
        <v>0</v>
      </c>
      <c r="G2547" s="53">
        <v>5.133492</v>
      </c>
    </row>
    <row r="2548" s="37" customFormat="1" customHeight="1" spans="1:7">
      <c r="A2548" s="52" t="s">
        <v>2007</v>
      </c>
      <c r="B2548" s="52" t="s">
        <v>2639</v>
      </c>
      <c r="C2548" s="30" t="s">
        <v>2092</v>
      </c>
      <c r="D2548" s="52" t="s">
        <v>2614</v>
      </c>
      <c r="E2548" s="53">
        <v>10.488078</v>
      </c>
      <c r="F2548" s="53">
        <v>0</v>
      </c>
      <c r="G2548" s="53">
        <v>10.488078</v>
      </c>
    </row>
    <row r="2549" s="37" customFormat="1" customHeight="1" spans="1:7">
      <c r="A2549" s="52" t="s">
        <v>2007</v>
      </c>
      <c r="B2549" s="52" t="s">
        <v>2639</v>
      </c>
      <c r="C2549" s="30" t="s">
        <v>2092</v>
      </c>
      <c r="D2549" s="52" t="s">
        <v>2615</v>
      </c>
      <c r="E2549" s="53">
        <v>1.1952</v>
      </c>
      <c r="F2549" s="53">
        <v>0</v>
      </c>
      <c r="G2549" s="53">
        <v>1.1952</v>
      </c>
    </row>
    <row r="2550" s="37" customFormat="1" customHeight="1" spans="1:7">
      <c r="A2550" s="52" t="s">
        <v>2007</v>
      </c>
      <c r="B2550" s="52" t="s">
        <v>2639</v>
      </c>
      <c r="C2550" s="30" t="s">
        <v>2092</v>
      </c>
      <c r="D2550" s="52" t="s">
        <v>2105</v>
      </c>
      <c r="E2550" s="53">
        <v>3.75</v>
      </c>
      <c r="F2550" s="53">
        <v>0</v>
      </c>
      <c r="G2550" s="53">
        <v>3.75</v>
      </c>
    </row>
    <row r="2551" s="37" customFormat="1" customHeight="1" spans="1:7">
      <c r="A2551" s="52" t="s">
        <v>2007</v>
      </c>
      <c r="B2551" s="52" t="s">
        <v>2639</v>
      </c>
      <c r="C2551" s="50" t="s">
        <v>2106</v>
      </c>
      <c r="D2551" s="49"/>
      <c r="E2551" s="51">
        <v>741.173004</v>
      </c>
      <c r="F2551" s="51">
        <v>0</v>
      </c>
      <c r="G2551" s="51">
        <v>741.173004</v>
      </c>
    </row>
    <row r="2552" s="37" customFormat="1" customHeight="1" spans="1:7">
      <c r="A2552" s="52" t="s">
        <v>2007</v>
      </c>
      <c r="B2552" s="52" t="s">
        <v>2639</v>
      </c>
      <c r="C2552" s="30" t="s">
        <v>2107</v>
      </c>
      <c r="D2552" s="52" t="s">
        <v>2133</v>
      </c>
      <c r="E2552" s="53">
        <v>0.006</v>
      </c>
      <c r="F2552" s="53">
        <v>0</v>
      </c>
      <c r="G2552" s="53">
        <v>0.006</v>
      </c>
    </row>
    <row r="2553" s="37" customFormat="1" customHeight="1" spans="1:7">
      <c r="A2553" s="52" t="s">
        <v>2007</v>
      </c>
      <c r="B2553" s="52" t="s">
        <v>2639</v>
      </c>
      <c r="C2553" s="30" t="s">
        <v>2107</v>
      </c>
      <c r="D2553" s="52" t="s">
        <v>2141</v>
      </c>
      <c r="E2553" s="53">
        <v>32.328</v>
      </c>
      <c r="F2553" s="53">
        <v>0</v>
      </c>
      <c r="G2553" s="53">
        <v>32.328</v>
      </c>
    </row>
    <row r="2554" s="37" customFormat="1" customHeight="1" spans="1:7">
      <c r="A2554" s="52" t="s">
        <v>2007</v>
      </c>
      <c r="B2554" s="52" t="s">
        <v>2639</v>
      </c>
      <c r="C2554" s="30" t="s">
        <v>2107</v>
      </c>
      <c r="D2554" s="52" t="s">
        <v>2562</v>
      </c>
      <c r="E2554" s="53">
        <v>13</v>
      </c>
      <c r="F2554" s="53">
        <v>0</v>
      </c>
      <c r="G2554" s="53">
        <v>13</v>
      </c>
    </row>
    <row r="2555" s="37" customFormat="1" customHeight="1" spans="1:7">
      <c r="A2555" s="52" t="s">
        <v>2007</v>
      </c>
      <c r="B2555" s="52" t="s">
        <v>2639</v>
      </c>
      <c r="C2555" s="30" t="s">
        <v>2107</v>
      </c>
      <c r="D2555" s="52" t="s">
        <v>2119</v>
      </c>
      <c r="E2555" s="53">
        <v>3.564</v>
      </c>
      <c r="F2555" s="53">
        <v>0</v>
      </c>
      <c r="G2555" s="53">
        <v>3.564</v>
      </c>
    </row>
    <row r="2556" s="37" customFormat="1" customHeight="1" spans="1:7">
      <c r="A2556" s="52" t="s">
        <v>2007</v>
      </c>
      <c r="B2556" s="52" t="s">
        <v>2639</v>
      </c>
      <c r="C2556" s="30" t="s">
        <v>2107</v>
      </c>
      <c r="D2556" s="52" t="s">
        <v>2617</v>
      </c>
      <c r="E2556" s="53">
        <v>171.1164</v>
      </c>
      <c r="F2556" s="53">
        <v>0</v>
      </c>
      <c r="G2556" s="53">
        <v>171.1164</v>
      </c>
    </row>
    <row r="2557" s="37" customFormat="1" customHeight="1" spans="1:7">
      <c r="A2557" s="52" t="s">
        <v>2007</v>
      </c>
      <c r="B2557" s="52" t="s">
        <v>2639</v>
      </c>
      <c r="C2557" s="30" t="s">
        <v>2107</v>
      </c>
      <c r="D2557" s="52" t="s">
        <v>2618</v>
      </c>
      <c r="E2557" s="53">
        <v>4.1376</v>
      </c>
      <c r="F2557" s="53">
        <v>0</v>
      </c>
      <c r="G2557" s="53">
        <v>4.1376</v>
      </c>
    </row>
    <row r="2558" s="37" customFormat="1" customHeight="1" spans="1:7">
      <c r="A2558" s="52" t="s">
        <v>2007</v>
      </c>
      <c r="B2558" s="52" t="s">
        <v>2639</v>
      </c>
      <c r="C2558" s="30" t="s">
        <v>2107</v>
      </c>
      <c r="D2558" s="52" t="s">
        <v>2619</v>
      </c>
      <c r="E2558" s="53">
        <v>56.652</v>
      </c>
      <c r="F2558" s="53">
        <v>0</v>
      </c>
      <c r="G2558" s="53">
        <v>56.652</v>
      </c>
    </row>
    <row r="2559" s="37" customFormat="1" customHeight="1" spans="1:7">
      <c r="A2559" s="52" t="s">
        <v>2007</v>
      </c>
      <c r="B2559" s="52" t="s">
        <v>2639</v>
      </c>
      <c r="C2559" s="30" t="s">
        <v>2107</v>
      </c>
      <c r="D2559" s="52" t="s">
        <v>2620</v>
      </c>
      <c r="E2559" s="53">
        <v>108.498</v>
      </c>
      <c r="F2559" s="53">
        <v>0</v>
      </c>
      <c r="G2559" s="53">
        <v>108.498</v>
      </c>
    </row>
    <row r="2560" s="37" customFormat="1" customHeight="1" spans="1:7">
      <c r="A2560" s="52" t="s">
        <v>2007</v>
      </c>
      <c r="B2560" s="52" t="s">
        <v>2639</v>
      </c>
      <c r="C2560" s="30" t="s">
        <v>2107</v>
      </c>
      <c r="D2560" s="52" t="s">
        <v>2621</v>
      </c>
      <c r="E2560" s="53">
        <v>149.5</v>
      </c>
      <c r="F2560" s="53">
        <v>0</v>
      </c>
      <c r="G2560" s="53">
        <v>149.5</v>
      </c>
    </row>
    <row r="2561" s="37" customFormat="1" customHeight="1" spans="1:7">
      <c r="A2561" s="52" t="s">
        <v>2007</v>
      </c>
      <c r="B2561" s="52" t="s">
        <v>2639</v>
      </c>
      <c r="C2561" s="30" t="s">
        <v>2107</v>
      </c>
      <c r="D2561" s="52" t="s">
        <v>2622</v>
      </c>
      <c r="E2561" s="53">
        <v>40.1169</v>
      </c>
      <c r="F2561" s="53">
        <v>0</v>
      </c>
      <c r="G2561" s="53">
        <v>40.1169</v>
      </c>
    </row>
    <row r="2562" s="37" customFormat="1" customHeight="1" spans="1:7">
      <c r="A2562" s="52" t="s">
        <v>2007</v>
      </c>
      <c r="B2562" s="52" t="s">
        <v>2639</v>
      </c>
      <c r="C2562" s="30" t="s">
        <v>2107</v>
      </c>
      <c r="D2562" s="52" t="s">
        <v>2623</v>
      </c>
      <c r="E2562" s="53">
        <v>60.46368</v>
      </c>
      <c r="F2562" s="53">
        <v>0</v>
      </c>
      <c r="G2562" s="53">
        <v>60.46368</v>
      </c>
    </row>
    <row r="2563" s="37" customFormat="1" customHeight="1" spans="1:7">
      <c r="A2563" s="52" t="s">
        <v>2007</v>
      </c>
      <c r="B2563" s="52" t="s">
        <v>2639</v>
      </c>
      <c r="C2563" s="30" t="s">
        <v>2107</v>
      </c>
      <c r="D2563" s="52" t="s">
        <v>2624</v>
      </c>
      <c r="E2563" s="53">
        <v>30.23184</v>
      </c>
      <c r="F2563" s="53">
        <v>0</v>
      </c>
      <c r="G2563" s="53">
        <v>30.23184</v>
      </c>
    </row>
    <row r="2564" s="37" customFormat="1" customHeight="1" spans="1:7">
      <c r="A2564" s="52" t="s">
        <v>2007</v>
      </c>
      <c r="B2564" s="52" t="s">
        <v>2639</v>
      </c>
      <c r="C2564" s="30" t="s">
        <v>2107</v>
      </c>
      <c r="D2564" s="52" t="s">
        <v>2625</v>
      </c>
      <c r="E2564" s="53">
        <v>25.593</v>
      </c>
      <c r="F2564" s="53">
        <v>0</v>
      </c>
      <c r="G2564" s="53">
        <v>25.593</v>
      </c>
    </row>
    <row r="2565" s="37" customFormat="1" customHeight="1" spans="1:7">
      <c r="A2565" s="52" t="s">
        <v>2007</v>
      </c>
      <c r="B2565" s="52" t="s">
        <v>2639</v>
      </c>
      <c r="C2565" s="30" t="s">
        <v>2107</v>
      </c>
      <c r="D2565" s="52" t="s">
        <v>2626</v>
      </c>
      <c r="E2565" s="53">
        <v>4</v>
      </c>
      <c r="F2565" s="53">
        <v>0</v>
      </c>
      <c r="G2565" s="53">
        <v>4</v>
      </c>
    </row>
    <row r="2566" s="37" customFormat="1" customHeight="1" spans="1:7">
      <c r="A2566" s="52" t="s">
        <v>2007</v>
      </c>
      <c r="B2566" s="52" t="s">
        <v>2639</v>
      </c>
      <c r="C2566" s="30" t="s">
        <v>2107</v>
      </c>
      <c r="D2566" s="52" t="s">
        <v>2627</v>
      </c>
      <c r="E2566" s="53">
        <v>0.8082</v>
      </c>
      <c r="F2566" s="53">
        <v>0</v>
      </c>
      <c r="G2566" s="53">
        <v>0.8082</v>
      </c>
    </row>
    <row r="2567" s="37" customFormat="1" customHeight="1" spans="1:7">
      <c r="A2567" s="52" t="s">
        <v>2007</v>
      </c>
      <c r="B2567" s="52" t="s">
        <v>2639</v>
      </c>
      <c r="C2567" s="30" t="s">
        <v>2107</v>
      </c>
      <c r="D2567" s="52" t="s">
        <v>2628</v>
      </c>
      <c r="E2567" s="53">
        <v>1.347</v>
      </c>
      <c r="F2567" s="53">
        <v>0</v>
      </c>
      <c r="G2567" s="53">
        <v>1.347</v>
      </c>
    </row>
    <row r="2568" s="37" customFormat="1" customHeight="1" spans="1:7">
      <c r="A2568" s="52" t="s">
        <v>2007</v>
      </c>
      <c r="B2568" s="52" t="s">
        <v>2639</v>
      </c>
      <c r="C2568" s="30" t="s">
        <v>2107</v>
      </c>
      <c r="D2568" s="52" t="s">
        <v>2629</v>
      </c>
      <c r="E2568" s="53">
        <v>37.494</v>
      </c>
      <c r="F2568" s="53">
        <v>0</v>
      </c>
      <c r="G2568" s="53">
        <v>37.494</v>
      </c>
    </row>
    <row r="2569" s="37" customFormat="1" customHeight="1" spans="1:7">
      <c r="A2569" s="52" t="s">
        <v>2007</v>
      </c>
      <c r="B2569" s="52" t="s">
        <v>2639</v>
      </c>
      <c r="C2569" s="30" t="s">
        <v>2107</v>
      </c>
      <c r="D2569" s="52" t="s">
        <v>2145</v>
      </c>
      <c r="E2569" s="53">
        <v>2.316384</v>
      </c>
      <c r="F2569" s="53">
        <v>0</v>
      </c>
      <c r="G2569" s="53">
        <v>2.316384</v>
      </c>
    </row>
    <row r="2570" s="37" customFormat="1" customHeight="1" spans="1:7">
      <c r="A2570" s="52" t="s">
        <v>2007</v>
      </c>
      <c r="B2570" s="49" t="s">
        <v>2640</v>
      </c>
      <c r="C2570" s="50"/>
      <c r="D2570" s="49"/>
      <c r="E2570" s="51">
        <v>1316.51218</v>
      </c>
      <c r="F2570" s="51">
        <v>0</v>
      </c>
      <c r="G2570" s="51">
        <v>1316.51218</v>
      </c>
    </row>
    <row r="2571" s="37" customFormat="1" customHeight="1" spans="1:7">
      <c r="A2571" s="52" t="s">
        <v>2007</v>
      </c>
      <c r="B2571" s="52" t="s">
        <v>2641</v>
      </c>
      <c r="C2571" s="50" t="s">
        <v>2091</v>
      </c>
      <c r="D2571" s="49"/>
      <c r="E2571" s="51">
        <v>53.3869</v>
      </c>
      <c r="F2571" s="51">
        <v>0</v>
      </c>
      <c r="G2571" s="51">
        <v>53.3869</v>
      </c>
    </row>
    <row r="2572" s="37" customFormat="1" customHeight="1" spans="1:7">
      <c r="A2572" s="52" t="s">
        <v>2007</v>
      </c>
      <c r="B2572" s="52" t="s">
        <v>2641</v>
      </c>
      <c r="C2572" s="30" t="s">
        <v>2092</v>
      </c>
      <c r="D2572" s="52" t="s">
        <v>2610</v>
      </c>
      <c r="E2572" s="53">
        <v>6.948</v>
      </c>
      <c r="F2572" s="53">
        <v>0</v>
      </c>
      <c r="G2572" s="53">
        <v>6.948</v>
      </c>
    </row>
    <row r="2573" s="37" customFormat="1" customHeight="1" spans="1:7">
      <c r="A2573" s="52" t="s">
        <v>2007</v>
      </c>
      <c r="B2573" s="52" t="s">
        <v>2641</v>
      </c>
      <c r="C2573" s="30" t="s">
        <v>2092</v>
      </c>
      <c r="D2573" s="52" t="s">
        <v>2611</v>
      </c>
      <c r="E2573" s="53">
        <v>3.7056</v>
      </c>
      <c r="F2573" s="53">
        <v>0</v>
      </c>
      <c r="G2573" s="53">
        <v>3.7056</v>
      </c>
    </row>
    <row r="2574" s="37" customFormat="1" customHeight="1" spans="1:7">
      <c r="A2574" s="52" t="s">
        <v>2007</v>
      </c>
      <c r="B2574" s="52" t="s">
        <v>2641</v>
      </c>
      <c r="C2574" s="30" t="s">
        <v>2092</v>
      </c>
      <c r="D2574" s="52" t="s">
        <v>2612</v>
      </c>
      <c r="E2574" s="53">
        <v>5.5584</v>
      </c>
      <c r="F2574" s="53">
        <v>0</v>
      </c>
      <c r="G2574" s="53">
        <v>5.5584</v>
      </c>
    </row>
    <row r="2575" s="37" customFormat="1" customHeight="1" spans="1:7">
      <c r="A2575" s="52" t="s">
        <v>2007</v>
      </c>
      <c r="B2575" s="52" t="s">
        <v>2641</v>
      </c>
      <c r="C2575" s="30" t="s">
        <v>2092</v>
      </c>
      <c r="D2575" s="52" t="s">
        <v>2613</v>
      </c>
      <c r="E2575" s="53">
        <v>8.227224</v>
      </c>
      <c r="F2575" s="53">
        <v>0</v>
      </c>
      <c r="G2575" s="53">
        <v>8.227224</v>
      </c>
    </row>
    <row r="2576" s="37" customFormat="1" customHeight="1" spans="1:7">
      <c r="A2576" s="52" t="s">
        <v>2007</v>
      </c>
      <c r="B2576" s="52" t="s">
        <v>2641</v>
      </c>
      <c r="C2576" s="30" t="s">
        <v>2092</v>
      </c>
      <c r="D2576" s="52" t="s">
        <v>2614</v>
      </c>
      <c r="E2576" s="53">
        <v>16.769676</v>
      </c>
      <c r="F2576" s="53">
        <v>0</v>
      </c>
      <c r="G2576" s="53">
        <v>16.769676</v>
      </c>
    </row>
    <row r="2577" s="37" customFormat="1" customHeight="1" spans="1:7">
      <c r="A2577" s="52" t="s">
        <v>2007</v>
      </c>
      <c r="B2577" s="52" t="s">
        <v>2641</v>
      </c>
      <c r="C2577" s="30" t="s">
        <v>2092</v>
      </c>
      <c r="D2577" s="52" t="s">
        <v>2615</v>
      </c>
      <c r="E2577" s="53">
        <v>4.248</v>
      </c>
      <c r="F2577" s="53">
        <v>0</v>
      </c>
      <c r="G2577" s="53">
        <v>4.248</v>
      </c>
    </row>
    <row r="2578" s="37" customFormat="1" customHeight="1" spans="1:7">
      <c r="A2578" s="52" t="s">
        <v>2007</v>
      </c>
      <c r="B2578" s="52" t="s">
        <v>2641</v>
      </c>
      <c r="C2578" s="30" t="s">
        <v>2092</v>
      </c>
      <c r="D2578" s="52" t="s">
        <v>2616</v>
      </c>
      <c r="E2578" s="53">
        <v>0.28</v>
      </c>
      <c r="F2578" s="53">
        <v>0</v>
      </c>
      <c r="G2578" s="53">
        <v>0.28</v>
      </c>
    </row>
    <row r="2579" s="37" customFormat="1" customHeight="1" spans="1:7">
      <c r="A2579" s="52" t="s">
        <v>2007</v>
      </c>
      <c r="B2579" s="52" t="s">
        <v>2641</v>
      </c>
      <c r="C2579" s="30" t="s">
        <v>2092</v>
      </c>
      <c r="D2579" s="52" t="s">
        <v>2105</v>
      </c>
      <c r="E2579" s="53">
        <v>7.65</v>
      </c>
      <c r="F2579" s="53">
        <v>0</v>
      </c>
      <c r="G2579" s="53">
        <v>7.65</v>
      </c>
    </row>
    <row r="2580" s="37" customFormat="1" customHeight="1" spans="1:7">
      <c r="A2580" s="52" t="s">
        <v>2007</v>
      </c>
      <c r="B2580" s="52" t="s">
        <v>2641</v>
      </c>
      <c r="C2580" s="50" t="s">
        <v>2106</v>
      </c>
      <c r="D2580" s="49"/>
      <c r="E2580" s="51">
        <v>1263.12528</v>
      </c>
      <c r="F2580" s="51">
        <v>0</v>
      </c>
      <c r="G2580" s="51">
        <v>1263.12528</v>
      </c>
    </row>
    <row r="2581" s="37" customFormat="1" customHeight="1" spans="1:7">
      <c r="A2581" s="52" t="s">
        <v>2007</v>
      </c>
      <c r="B2581" s="52" t="s">
        <v>2641</v>
      </c>
      <c r="C2581" s="30" t="s">
        <v>2107</v>
      </c>
      <c r="D2581" s="52" t="s">
        <v>2141</v>
      </c>
      <c r="E2581" s="53">
        <v>55.584</v>
      </c>
      <c r="F2581" s="53">
        <v>0</v>
      </c>
      <c r="G2581" s="53">
        <v>55.584</v>
      </c>
    </row>
    <row r="2582" s="37" customFormat="1" customHeight="1" spans="1:7">
      <c r="A2582" s="52" t="s">
        <v>2007</v>
      </c>
      <c r="B2582" s="52" t="s">
        <v>2641</v>
      </c>
      <c r="C2582" s="30" t="s">
        <v>2107</v>
      </c>
      <c r="D2582" s="52" t="s">
        <v>2562</v>
      </c>
      <c r="E2582" s="53">
        <v>18.8</v>
      </c>
      <c r="F2582" s="53">
        <v>0</v>
      </c>
      <c r="G2582" s="53">
        <v>18.8</v>
      </c>
    </row>
    <row r="2583" s="37" customFormat="1" customHeight="1" spans="1:7">
      <c r="A2583" s="52" t="s">
        <v>2007</v>
      </c>
      <c r="B2583" s="52" t="s">
        <v>2641</v>
      </c>
      <c r="C2583" s="30" t="s">
        <v>2107</v>
      </c>
      <c r="D2583" s="52" t="s">
        <v>2119</v>
      </c>
      <c r="E2583" s="53">
        <v>1.164</v>
      </c>
      <c r="F2583" s="53">
        <v>0</v>
      </c>
      <c r="G2583" s="53">
        <v>1.164</v>
      </c>
    </row>
    <row r="2584" s="37" customFormat="1" customHeight="1" spans="1:7">
      <c r="A2584" s="52" t="s">
        <v>2007</v>
      </c>
      <c r="B2584" s="52" t="s">
        <v>2641</v>
      </c>
      <c r="C2584" s="30" t="s">
        <v>2107</v>
      </c>
      <c r="D2584" s="52" t="s">
        <v>2617</v>
      </c>
      <c r="E2584" s="53">
        <v>274.2408</v>
      </c>
      <c r="F2584" s="53">
        <v>0</v>
      </c>
      <c r="G2584" s="53">
        <v>274.2408</v>
      </c>
    </row>
    <row r="2585" s="37" customFormat="1" customHeight="1" spans="1:7">
      <c r="A2585" s="52" t="s">
        <v>2007</v>
      </c>
      <c r="B2585" s="52" t="s">
        <v>2641</v>
      </c>
      <c r="C2585" s="30" t="s">
        <v>2107</v>
      </c>
      <c r="D2585" s="52" t="s">
        <v>2618</v>
      </c>
      <c r="E2585" s="53">
        <v>8.2296</v>
      </c>
      <c r="F2585" s="53">
        <v>0</v>
      </c>
      <c r="G2585" s="53">
        <v>8.2296</v>
      </c>
    </row>
    <row r="2586" s="37" customFormat="1" customHeight="1" spans="1:7">
      <c r="A2586" s="52" t="s">
        <v>2007</v>
      </c>
      <c r="B2586" s="52" t="s">
        <v>2641</v>
      </c>
      <c r="C2586" s="30" t="s">
        <v>2107</v>
      </c>
      <c r="D2586" s="52" t="s">
        <v>2619</v>
      </c>
      <c r="E2586" s="53">
        <v>108.432</v>
      </c>
      <c r="F2586" s="53">
        <v>0</v>
      </c>
      <c r="G2586" s="53">
        <v>108.432</v>
      </c>
    </row>
    <row r="2587" s="37" customFormat="1" customHeight="1" spans="1:7">
      <c r="A2587" s="52" t="s">
        <v>2007</v>
      </c>
      <c r="B2587" s="52" t="s">
        <v>2641</v>
      </c>
      <c r="C2587" s="30" t="s">
        <v>2107</v>
      </c>
      <c r="D2587" s="52" t="s">
        <v>2620</v>
      </c>
      <c r="E2587" s="53">
        <v>209.6496</v>
      </c>
      <c r="F2587" s="53">
        <v>0</v>
      </c>
      <c r="G2587" s="53">
        <v>209.6496</v>
      </c>
    </row>
    <row r="2588" s="37" customFormat="1" customHeight="1" spans="1:7">
      <c r="A2588" s="52" t="s">
        <v>2007</v>
      </c>
      <c r="B2588" s="52" t="s">
        <v>2641</v>
      </c>
      <c r="C2588" s="30" t="s">
        <v>2107</v>
      </c>
      <c r="D2588" s="52" t="s">
        <v>2621</v>
      </c>
      <c r="E2588" s="53">
        <v>216.2</v>
      </c>
      <c r="F2588" s="53">
        <v>0</v>
      </c>
      <c r="G2588" s="53">
        <v>216.2</v>
      </c>
    </row>
    <row r="2589" s="37" customFormat="1" customHeight="1" spans="1:7">
      <c r="A2589" s="52" t="s">
        <v>2007</v>
      </c>
      <c r="B2589" s="52" t="s">
        <v>2641</v>
      </c>
      <c r="C2589" s="30" t="s">
        <v>2107</v>
      </c>
      <c r="D2589" s="52" t="s">
        <v>2622</v>
      </c>
      <c r="E2589" s="53">
        <v>77.2685</v>
      </c>
      <c r="F2589" s="53">
        <v>0</v>
      </c>
      <c r="G2589" s="53">
        <v>77.2685</v>
      </c>
    </row>
    <row r="2590" s="37" customFormat="1" customHeight="1" spans="1:7">
      <c r="A2590" s="52" t="s">
        <v>2007</v>
      </c>
      <c r="B2590" s="52" t="s">
        <v>2641</v>
      </c>
      <c r="C2590" s="30" t="s">
        <v>2107</v>
      </c>
      <c r="D2590" s="52" t="s">
        <v>2623</v>
      </c>
      <c r="E2590" s="53">
        <v>107.655936</v>
      </c>
      <c r="F2590" s="53">
        <v>0</v>
      </c>
      <c r="G2590" s="53">
        <v>107.655936</v>
      </c>
    </row>
    <row r="2591" s="37" customFormat="1" customHeight="1" spans="1:7">
      <c r="A2591" s="52" t="s">
        <v>2007</v>
      </c>
      <c r="B2591" s="52" t="s">
        <v>2641</v>
      </c>
      <c r="C2591" s="30" t="s">
        <v>2107</v>
      </c>
      <c r="D2591" s="52" t="s">
        <v>2624</v>
      </c>
      <c r="E2591" s="53">
        <v>53.827968</v>
      </c>
      <c r="F2591" s="53">
        <v>0</v>
      </c>
      <c r="G2591" s="53">
        <v>53.827968</v>
      </c>
    </row>
    <row r="2592" s="37" customFormat="1" customHeight="1" spans="1:7">
      <c r="A2592" s="52" t="s">
        <v>2007</v>
      </c>
      <c r="B2592" s="52" t="s">
        <v>2641</v>
      </c>
      <c r="C2592" s="30" t="s">
        <v>2107</v>
      </c>
      <c r="D2592" s="52" t="s">
        <v>2625</v>
      </c>
      <c r="E2592" s="53">
        <v>44.004</v>
      </c>
      <c r="F2592" s="53">
        <v>0</v>
      </c>
      <c r="G2592" s="53">
        <v>44.004</v>
      </c>
    </row>
    <row r="2593" s="37" customFormat="1" customHeight="1" spans="1:7">
      <c r="A2593" s="52" t="s">
        <v>2007</v>
      </c>
      <c r="B2593" s="52" t="s">
        <v>2641</v>
      </c>
      <c r="C2593" s="30" t="s">
        <v>2107</v>
      </c>
      <c r="D2593" s="52" t="s">
        <v>2626</v>
      </c>
      <c r="E2593" s="53">
        <v>8.16</v>
      </c>
      <c r="F2593" s="53">
        <v>0</v>
      </c>
      <c r="G2593" s="53">
        <v>8.16</v>
      </c>
    </row>
    <row r="2594" s="37" customFormat="1" customHeight="1" spans="1:7">
      <c r="A2594" s="52" t="s">
        <v>2007</v>
      </c>
      <c r="B2594" s="52" t="s">
        <v>2641</v>
      </c>
      <c r="C2594" s="30" t="s">
        <v>2107</v>
      </c>
      <c r="D2594" s="52" t="s">
        <v>2627</v>
      </c>
      <c r="E2594" s="53">
        <v>1.3896</v>
      </c>
      <c r="F2594" s="53">
        <v>0</v>
      </c>
      <c r="G2594" s="53">
        <v>1.3896</v>
      </c>
    </row>
    <row r="2595" s="37" customFormat="1" customHeight="1" spans="1:7">
      <c r="A2595" s="52" t="s">
        <v>2007</v>
      </c>
      <c r="B2595" s="52" t="s">
        <v>2641</v>
      </c>
      <c r="C2595" s="30" t="s">
        <v>2107</v>
      </c>
      <c r="D2595" s="52" t="s">
        <v>2628</v>
      </c>
      <c r="E2595" s="53">
        <v>2.316</v>
      </c>
      <c r="F2595" s="53">
        <v>0</v>
      </c>
      <c r="G2595" s="53">
        <v>2.316</v>
      </c>
    </row>
    <row r="2596" s="37" customFormat="1" customHeight="1" spans="1:7">
      <c r="A2596" s="52" t="s">
        <v>2007</v>
      </c>
      <c r="B2596" s="52" t="s">
        <v>2641</v>
      </c>
      <c r="C2596" s="30" t="s">
        <v>2107</v>
      </c>
      <c r="D2596" s="52" t="s">
        <v>2629</v>
      </c>
      <c r="E2596" s="53">
        <v>72.2976</v>
      </c>
      <c r="F2596" s="53">
        <v>0</v>
      </c>
      <c r="G2596" s="53">
        <v>72.2976</v>
      </c>
    </row>
    <row r="2597" s="37" customFormat="1" customHeight="1" spans="1:7">
      <c r="A2597" s="52" t="s">
        <v>2007</v>
      </c>
      <c r="B2597" s="52" t="s">
        <v>2641</v>
      </c>
      <c r="C2597" s="30" t="s">
        <v>2107</v>
      </c>
      <c r="D2597" s="52" t="s">
        <v>2145</v>
      </c>
      <c r="E2597" s="53">
        <v>3.905676</v>
      </c>
      <c r="F2597" s="53">
        <v>0</v>
      </c>
      <c r="G2597" s="53">
        <v>3.905676</v>
      </c>
    </row>
    <row r="2598" s="37" customFormat="1" customHeight="1" spans="1:7">
      <c r="A2598" s="52" t="s">
        <v>2007</v>
      </c>
      <c r="B2598" s="49" t="s">
        <v>2642</v>
      </c>
      <c r="C2598" s="50"/>
      <c r="D2598" s="49"/>
      <c r="E2598" s="51">
        <v>975.281919</v>
      </c>
      <c r="F2598" s="51">
        <v>0</v>
      </c>
      <c r="G2598" s="51">
        <v>975.281919</v>
      </c>
    </row>
    <row r="2599" s="37" customFormat="1" customHeight="1" spans="1:7">
      <c r="A2599" s="52" t="s">
        <v>2007</v>
      </c>
      <c r="B2599" s="52" t="s">
        <v>2643</v>
      </c>
      <c r="C2599" s="50" t="s">
        <v>2091</v>
      </c>
      <c r="D2599" s="49"/>
      <c r="E2599" s="51">
        <v>34.155607</v>
      </c>
      <c r="F2599" s="51">
        <v>0</v>
      </c>
      <c r="G2599" s="51">
        <v>34.155607</v>
      </c>
    </row>
    <row r="2600" s="37" customFormat="1" customHeight="1" spans="1:7">
      <c r="A2600" s="52" t="s">
        <v>2007</v>
      </c>
      <c r="B2600" s="52" t="s">
        <v>2643</v>
      </c>
      <c r="C2600" s="30" t="s">
        <v>2092</v>
      </c>
      <c r="D2600" s="52" t="s">
        <v>2610</v>
      </c>
      <c r="E2600" s="53">
        <v>2.994948</v>
      </c>
      <c r="F2600" s="53">
        <v>0</v>
      </c>
      <c r="G2600" s="53">
        <v>2.994948</v>
      </c>
    </row>
    <row r="2601" s="37" customFormat="1" customHeight="1" spans="1:7">
      <c r="A2601" s="52" t="s">
        <v>2007</v>
      </c>
      <c r="B2601" s="52" t="s">
        <v>2643</v>
      </c>
      <c r="C2601" s="30" t="s">
        <v>2092</v>
      </c>
      <c r="D2601" s="52" t="s">
        <v>2611</v>
      </c>
      <c r="E2601" s="53">
        <v>1.597306</v>
      </c>
      <c r="F2601" s="53">
        <v>0</v>
      </c>
      <c r="G2601" s="53">
        <v>1.597306</v>
      </c>
    </row>
    <row r="2602" s="37" customFormat="1" customHeight="1" spans="1:7">
      <c r="A2602" s="52" t="s">
        <v>2007</v>
      </c>
      <c r="B2602" s="52" t="s">
        <v>2643</v>
      </c>
      <c r="C2602" s="30" t="s">
        <v>2092</v>
      </c>
      <c r="D2602" s="52" t="s">
        <v>2612</v>
      </c>
      <c r="E2602" s="53">
        <v>2.395958</v>
      </c>
      <c r="F2602" s="53">
        <v>0</v>
      </c>
      <c r="G2602" s="53">
        <v>2.395958</v>
      </c>
    </row>
    <row r="2603" s="37" customFormat="1" customHeight="1" spans="1:7">
      <c r="A2603" s="52" t="s">
        <v>2007</v>
      </c>
      <c r="B2603" s="52" t="s">
        <v>2643</v>
      </c>
      <c r="C2603" s="30" t="s">
        <v>2092</v>
      </c>
      <c r="D2603" s="52" t="s">
        <v>2613</v>
      </c>
      <c r="E2603" s="53">
        <v>3.669084</v>
      </c>
      <c r="F2603" s="53">
        <v>0</v>
      </c>
      <c r="G2603" s="53">
        <v>3.669084</v>
      </c>
    </row>
    <row r="2604" s="37" customFormat="1" customHeight="1" spans="1:7">
      <c r="A2604" s="52" t="s">
        <v>2007</v>
      </c>
      <c r="B2604" s="52" t="s">
        <v>2643</v>
      </c>
      <c r="C2604" s="30" t="s">
        <v>2092</v>
      </c>
      <c r="D2604" s="52" t="s">
        <v>2614</v>
      </c>
      <c r="E2604" s="53">
        <v>8.002959</v>
      </c>
      <c r="F2604" s="53">
        <v>0</v>
      </c>
      <c r="G2604" s="53">
        <v>8.002959</v>
      </c>
    </row>
    <row r="2605" s="37" customFormat="1" customHeight="1" spans="1:7">
      <c r="A2605" s="52" t="s">
        <v>2007</v>
      </c>
      <c r="B2605" s="52" t="s">
        <v>2643</v>
      </c>
      <c r="C2605" s="30" t="s">
        <v>2092</v>
      </c>
      <c r="D2605" s="52" t="s">
        <v>2615</v>
      </c>
      <c r="E2605" s="53">
        <v>0.72</v>
      </c>
      <c r="F2605" s="53">
        <v>0</v>
      </c>
      <c r="G2605" s="53">
        <v>0.72</v>
      </c>
    </row>
    <row r="2606" s="37" customFormat="1" customHeight="1" spans="1:7">
      <c r="A2606" s="52" t="s">
        <v>2007</v>
      </c>
      <c r="B2606" s="52" t="s">
        <v>2643</v>
      </c>
      <c r="C2606" s="30" t="s">
        <v>2092</v>
      </c>
      <c r="D2606" s="52" t="s">
        <v>2549</v>
      </c>
      <c r="E2606" s="53">
        <v>2.296368</v>
      </c>
      <c r="F2606" s="53">
        <v>0</v>
      </c>
      <c r="G2606" s="53">
        <v>2.296368</v>
      </c>
    </row>
    <row r="2607" s="37" customFormat="1" customHeight="1" spans="1:7">
      <c r="A2607" s="52" t="s">
        <v>2007</v>
      </c>
      <c r="B2607" s="52" t="s">
        <v>2643</v>
      </c>
      <c r="C2607" s="30" t="s">
        <v>2092</v>
      </c>
      <c r="D2607" s="52" t="s">
        <v>2550</v>
      </c>
      <c r="E2607" s="53">
        <v>1.22473</v>
      </c>
      <c r="F2607" s="53">
        <v>0</v>
      </c>
      <c r="G2607" s="53">
        <v>1.22473</v>
      </c>
    </row>
    <row r="2608" s="37" customFormat="1" customHeight="1" spans="1:7">
      <c r="A2608" s="52" t="s">
        <v>2007</v>
      </c>
      <c r="B2608" s="52" t="s">
        <v>2643</v>
      </c>
      <c r="C2608" s="30" t="s">
        <v>2092</v>
      </c>
      <c r="D2608" s="52" t="s">
        <v>2551</v>
      </c>
      <c r="E2608" s="53">
        <v>1.837094</v>
      </c>
      <c r="F2608" s="53">
        <v>0</v>
      </c>
      <c r="G2608" s="53">
        <v>1.837094</v>
      </c>
    </row>
    <row r="2609" s="37" customFormat="1" customHeight="1" spans="1:7">
      <c r="A2609" s="52" t="s">
        <v>2007</v>
      </c>
      <c r="B2609" s="52" t="s">
        <v>2643</v>
      </c>
      <c r="C2609" s="30" t="s">
        <v>2092</v>
      </c>
      <c r="D2609" s="52" t="s">
        <v>2552</v>
      </c>
      <c r="E2609" s="53">
        <v>2.93616</v>
      </c>
      <c r="F2609" s="53">
        <v>0</v>
      </c>
      <c r="G2609" s="53">
        <v>2.93616</v>
      </c>
    </row>
    <row r="2610" s="37" customFormat="1" customHeight="1" spans="1:7">
      <c r="A2610" s="52" t="s">
        <v>2007</v>
      </c>
      <c r="B2610" s="52" t="s">
        <v>2643</v>
      </c>
      <c r="C2610" s="30" t="s">
        <v>2092</v>
      </c>
      <c r="D2610" s="52" t="s">
        <v>2553</v>
      </c>
      <c r="E2610" s="53">
        <v>0.94</v>
      </c>
      <c r="F2610" s="53">
        <v>0</v>
      </c>
      <c r="G2610" s="53">
        <v>0.94</v>
      </c>
    </row>
    <row r="2611" s="37" customFormat="1" customHeight="1" spans="1:7">
      <c r="A2611" s="52" t="s">
        <v>2007</v>
      </c>
      <c r="B2611" s="52" t="s">
        <v>2643</v>
      </c>
      <c r="C2611" s="30" t="s">
        <v>2092</v>
      </c>
      <c r="D2611" s="52" t="s">
        <v>2616</v>
      </c>
      <c r="E2611" s="53">
        <v>0.07</v>
      </c>
      <c r="F2611" s="53">
        <v>0</v>
      </c>
      <c r="G2611" s="53">
        <v>0.07</v>
      </c>
    </row>
    <row r="2612" s="37" customFormat="1" customHeight="1" spans="1:7">
      <c r="A2612" s="52" t="s">
        <v>2007</v>
      </c>
      <c r="B2612" s="52" t="s">
        <v>2643</v>
      </c>
      <c r="C2612" s="30" t="s">
        <v>2092</v>
      </c>
      <c r="D2612" s="52" t="s">
        <v>2560</v>
      </c>
      <c r="E2612" s="53">
        <v>0.14</v>
      </c>
      <c r="F2612" s="53">
        <v>0</v>
      </c>
      <c r="G2612" s="53">
        <v>0.14</v>
      </c>
    </row>
    <row r="2613" s="37" customFormat="1" customHeight="1" spans="1:7">
      <c r="A2613" s="52" t="s">
        <v>2007</v>
      </c>
      <c r="B2613" s="52" t="s">
        <v>2643</v>
      </c>
      <c r="C2613" s="30" t="s">
        <v>2092</v>
      </c>
      <c r="D2613" s="52" t="s">
        <v>2561</v>
      </c>
      <c r="E2613" s="53">
        <v>0.063</v>
      </c>
      <c r="F2613" s="53">
        <v>0</v>
      </c>
      <c r="G2613" s="53">
        <v>0.063</v>
      </c>
    </row>
    <row r="2614" s="37" customFormat="1" customHeight="1" spans="1:7">
      <c r="A2614" s="52" t="s">
        <v>2007</v>
      </c>
      <c r="B2614" s="52" t="s">
        <v>2643</v>
      </c>
      <c r="C2614" s="30" t="s">
        <v>2092</v>
      </c>
      <c r="D2614" s="52" t="s">
        <v>2635</v>
      </c>
      <c r="E2614" s="53">
        <v>0.018</v>
      </c>
      <c r="F2614" s="53">
        <v>0</v>
      </c>
      <c r="G2614" s="53">
        <v>0.018</v>
      </c>
    </row>
    <row r="2615" s="37" customFormat="1" customHeight="1" spans="1:7">
      <c r="A2615" s="52" t="s">
        <v>2007</v>
      </c>
      <c r="B2615" s="52" t="s">
        <v>2643</v>
      </c>
      <c r="C2615" s="30" t="s">
        <v>2092</v>
      </c>
      <c r="D2615" s="52" t="s">
        <v>2105</v>
      </c>
      <c r="E2615" s="53">
        <v>5.25</v>
      </c>
      <c r="F2615" s="53">
        <v>0</v>
      </c>
      <c r="G2615" s="53">
        <v>5.25</v>
      </c>
    </row>
    <row r="2616" s="37" customFormat="1" customHeight="1" spans="1:7">
      <c r="A2616" s="52" t="s">
        <v>2007</v>
      </c>
      <c r="B2616" s="52" t="s">
        <v>2643</v>
      </c>
      <c r="C2616" s="50" t="s">
        <v>2106</v>
      </c>
      <c r="D2616" s="49"/>
      <c r="E2616" s="51">
        <v>941.126312</v>
      </c>
      <c r="F2616" s="51">
        <v>0</v>
      </c>
      <c r="G2616" s="51">
        <v>941.126312</v>
      </c>
    </row>
    <row r="2617" s="37" customFormat="1" customHeight="1" spans="1:7">
      <c r="A2617" s="52" t="s">
        <v>2007</v>
      </c>
      <c r="B2617" s="52" t="s">
        <v>2643</v>
      </c>
      <c r="C2617" s="30" t="s">
        <v>2107</v>
      </c>
      <c r="D2617" s="52" t="s">
        <v>2110</v>
      </c>
      <c r="E2617" s="53">
        <v>18</v>
      </c>
      <c r="F2617" s="53">
        <v>0</v>
      </c>
      <c r="G2617" s="53">
        <v>18</v>
      </c>
    </row>
    <row r="2618" s="37" customFormat="1" customHeight="1" spans="1:7">
      <c r="A2618" s="52" t="s">
        <v>2007</v>
      </c>
      <c r="B2618" s="52" t="s">
        <v>2643</v>
      </c>
      <c r="C2618" s="30" t="s">
        <v>2107</v>
      </c>
      <c r="D2618" s="52" t="s">
        <v>2133</v>
      </c>
      <c r="E2618" s="53">
        <v>0.006</v>
      </c>
      <c r="F2618" s="53">
        <v>0</v>
      </c>
      <c r="G2618" s="53">
        <v>0.006</v>
      </c>
    </row>
    <row r="2619" s="37" customFormat="1" customHeight="1" spans="1:7">
      <c r="A2619" s="52" t="s">
        <v>2007</v>
      </c>
      <c r="B2619" s="52" t="s">
        <v>2643</v>
      </c>
      <c r="C2619" s="30" t="s">
        <v>2107</v>
      </c>
      <c r="D2619" s="52" t="s">
        <v>2141</v>
      </c>
      <c r="E2619" s="53">
        <v>46.650528</v>
      </c>
      <c r="F2619" s="53">
        <v>0</v>
      </c>
      <c r="G2619" s="53">
        <v>46.650528</v>
      </c>
    </row>
    <row r="2620" s="37" customFormat="1" customHeight="1" spans="1:7">
      <c r="A2620" s="52" t="s">
        <v>2007</v>
      </c>
      <c r="B2620" s="52" t="s">
        <v>2643</v>
      </c>
      <c r="C2620" s="30" t="s">
        <v>2107</v>
      </c>
      <c r="D2620" s="52" t="s">
        <v>2562</v>
      </c>
      <c r="E2620" s="53">
        <v>12.2</v>
      </c>
      <c r="F2620" s="53">
        <v>0</v>
      </c>
      <c r="G2620" s="53">
        <v>12.2</v>
      </c>
    </row>
    <row r="2621" s="37" customFormat="1" customHeight="1" spans="1:7">
      <c r="A2621" s="52" t="s">
        <v>2007</v>
      </c>
      <c r="B2621" s="52" t="s">
        <v>2643</v>
      </c>
      <c r="C2621" s="30" t="s">
        <v>2107</v>
      </c>
      <c r="D2621" s="52" t="s">
        <v>2119</v>
      </c>
      <c r="E2621" s="53">
        <v>5.6112</v>
      </c>
      <c r="F2621" s="53">
        <v>0</v>
      </c>
      <c r="G2621" s="53">
        <v>5.6112</v>
      </c>
    </row>
    <row r="2622" s="37" customFormat="1" customHeight="1" spans="1:7">
      <c r="A2622" s="52" t="s">
        <v>2007</v>
      </c>
      <c r="B2622" s="52" t="s">
        <v>2643</v>
      </c>
      <c r="C2622" s="30" t="s">
        <v>2107</v>
      </c>
      <c r="D2622" s="52" t="s">
        <v>2617</v>
      </c>
      <c r="E2622" s="53">
        <v>122.3028</v>
      </c>
      <c r="F2622" s="53">
        <v>0</v>
      </c>
      <c r="G2622" s="53">
        <v>122.3028</v>
      </c>
    </row>
    <row r="2623" s="37" customFormat="1" customHeight="1" spans="1:7">
      <c r="A2623" s="52" t="s">
        <v>2007</v>
      </c>
      <c r="B2623" s="52" t="s">
        <v>2643</v>
      </c>
      <c r="C2623" s="30" t="s">
        <v>2107</v>
      </c>
      <c r="D2623" s="52" t="s">
        <v>2618</v>
      </c>
      <c r="E2623" s="53">
        <v>3.4704</v>
      </c>
      <c r="F2623" s="53">
        <v>0</v>
      </c>
      <c r="G2623" s="53">
        <v>3.4704</v>
      </c>
    </row>
    <row r="2624" s="37" customFormat="1" customHeight="1" spans="1:7">
      <c r="A2624" s="52" t="s">
        <v>2007</v>
      </c>
      <c r="B2624" s="52" t="s">
        <v>2643</v>
      </c>
      <c r="C2624" s="30" t="s">
        <v>2107</v>
      </c>
      <c r="D2624" s="52" t="s">
        <v>2619</v>
      </c>
      <c r="E2624" s="53">
        <v>46.932</v>
      </c>
      <c r="F2624" s="53">
        <v>0</v>
      </c>
      <c r="G2624" s="53">
        <v>46.932</v>
      </c>
    </row>
    <row r="2625" s="37" customFormat="1" customHeight="1" spans="1:7">
      <c r="A2625" s="52" t="s">
        <v>2007</v>
      </c>
      <c r="B2625" s="52" t="s">
        <v>2643</v>
      </c>
      <c r="C2625" s="30" t="s">
        <v>2107</v>
      </c>
      <c r="D2625" s="52" t="s">
        <v>2620</v>
      </c>
      <c r="E2625" s="53">
        <v>85.626</v>
      </c>
      <c r="F2625" s="53">
        <v>0</v>
      </c>
      <c r="G2625" s="53">
        <v>85.626</v>
      </c>
    </row>
    <row r="2626" s="37" customFormat="1" customHeight="1" spans="1:7">
      <c r="A2626" s="52" t="s">
        <v>2007</v>
      </c>
      <c r="B2626" s="52" t="s">
        <v>2643</v>
      </c>
      <c r="C2626" s="30" t="s">
        <v>2107</v>
      </c>
      <c r="D2626" s="52" t="s">
        <v>2622</v>
      </c>
      <c r="E2626" s="53">
        <v>31.5521</v>
      </c>
      <c r="F2626" s="53">
        <v>0</v>
      </c>
      <c r="G2626" s="53">
        <v>31.5521</v>
      </c>
    </row>
    <row r="2627" s="37" customFormat="1" customHeight="1" spans="1:7">
      <c r="A2627" s="52" t="s">
        <v>2007</v>
      </c>
      <c r="B2627" s="52" t="s">
        <v>2643</v>
      </c>
      <c r="C2627" s="30" t="s">
        <v>2107</v>
      </c>
      <c r="D2627" s="52" t="s">
        <v>2623</v>
      </c>
      <c r="E2627" s="53">
        <v>45.646272</v>
      </c>
      <c r="F2627" s="53">
        <v>0</v>
      </c>
      <c r="G2627" s="53">
        <v>45.646272</v>
      </c>
    </row>
    <row r="2628" s="37" customFormat="1" customHeight="1" spans="1:7">
      <c r="A2628" s="52" t="s">
        <v>2007</v>
      </c>
      <c r="B2628" s="52" t="s">
        <v>2643</v>
      </c>
      <c r="C2628" s="30" t="s">
        <v>2107</v>
      </c>
      <c r="D2628" s="52" t="s">
        <v>2624</v>
      </c>
      <c r="E2628" s="53">
        <v>22.823136</v>
      </c>
      <c r="F2628" s="53">
        <v>0</v>
      </c>
      <c r="G2628" s="53">
        <v>22.823136</v>
      </c>
    </row>
    <row r="2629" s="37" customFormat="1" customHeight="1" spans="1:7">
      <c r="A2629" s="52" t="s">
        <v>2007</v>
      </c>
      <c r="B2629" s="52" t="s">
        <v>2643</v>
      </c>
      <c r="C2629" s="30" t="s">
        <v>2107</v>
      </c>
      <c r="D2629" s="52" t="s">
        <v>2625</v>
      </c>
      <c r="E2629" s="53">
        <v>18.968004</v>
      </c>
      <c r="F2629" s="53">
        <v>0</v>
      </c>
      <c r="G2629" s="53">
        <v>18.968004</v>
      </c>
    </row>
    <row r="2630" s="37" customFormat="1" customHeight="1" spans="1:7">
      <c r="A2630" s="52" t="s">
        <v>2007</v>
      </c>
      <c r="B2630" s="52" t="s">
        <v>2643</v>
      </c>
      <c r="C2630" s="30" t="s">
        <v>2107</v>
      </c>
      <c r="D2630" s="52" t="s">
        <v>2626</v>
      </c>
      <c r="E2630" s="53">
        <v>3.36</v>
      </c>
      <c r="F2630" s="53">
        <v>0</v>
      </c>
      <c r="G2630" s="53">
        <v>3.36</v>
      </c>
    </row>
    <row r="2631" s="37" customFormat="1" customHeight="1" spans="1:7">
      <c r="A2631" s="52" t="s">
        <v>2007</v>
      </c>
      <c r="B2631" s="52" t="s">
        <v>2643</v>
      </c>
      <c r="C2631" s="30" t="s">
        <v>2107</v>
      </c>
      <c r="D2631" s="52" t="s">
        <v>2627</v>
      </c>
      <c r="E2631" s="53">
        <v>0.59899</v>
      </c>
      <c r="F2631" s="53">
        <v>0</v>
      </c>
      <c r="G2631" s="53">
        <v>0.59899</v>
      </c>
    </row>
    <row r="2632" s="37" customFormat="1" customHeight="1" spans="1:7">
      <c r="A2632" s="52" t="s">
        <v>2007</v>
      </c>
      <c r="B2632" s="52" t="s">
        <v>2643</v>
      </c>
      <c r="C2632" s="30" t="s">
        <v>2107</v>
      </c>
      <c r="D2632" s="52" t="s">
        <v>2628</v>
      </c>
      <c r="E2632" s="53">
        <v>0.998316</v>
      </c>
      <c r="F2632" s="53">
        <v>0</v>
      </c>
      <c r="G2632" s="53">
        <v>0.998316</v>
      </c>
    </row>
    <row r="2633" s="37" customFormat="1" customHeight="1" spans="1:7">
      <c r="A2633" s="52" t="s">
        <v>2007</v>
      </c>
      <c r="B2633" s="52" t="s">
        <v>2643</v>
      </c>
      <c r="C2633" s="30" t="s">
        <v>2107</v>
      </c>
      <c r="D2633" s="52" t="s">
        <v>2563</v>
      </c>
      <c r="E2633" s="53">
        <v>97.872</v>
      </c>
      <c r="F2633" s="53">
        <v>0</v>
      </c>
      <c r="G2633" s="53">
        <v>97.872</v>
      </c>
    </row>
    <row r="2634" s="37" customFormat="1" customHeight="1" spans="1:7">
      <c r="A2634" s="52" t="s">
        <v>2007</v>
      </c>
      <c r="B2634" s="52" t="s">
        <v>2643</v>
      </c>
      <c r="C2634" s="30" t="s">
        <v>2107</v>
      </c>
      <c r="D2634" s="52" t="s">
        <v>2564</v>
      </c>
      <c r="E2634" s="53">
        <v>2.3292</v>
      </c>
      <c r="F2634" s="53">
        <v>0</v>
      </c>
      <c r="G2634" s="53">
        <v>2.3292</v>
      </c>
    </row>
    <row r="2635" s="37" customFormat="1" customHeight="1" spans="1:7">
      <c r="A2635" s="52" t="s">
        <v>2007</v>
      </c>
      <c r="B2635" s="52" t="s">
        <v>2643</v>
      </c>
      <c r="C2635" s="30" t="s">
        <v>2107</v>
      </c>
      <c r="D2635" s="52" t="s">
        <v>2565</v>
      </c>
      <c r="E2635" s="53">
        <v>33.504</v>
      </c>
      <c r="F2635" s="53">
        <v>0</v>
      </c>
      <c r="G2635" s="53">
        <v>33.504</v>
      </c>
    </row>
    <row r="2636" s="37" customFormat="1" customHeight="1" spans="1:7">
      <c r="A2636" s="52" t="s">
        <v>2007</v>
      </c>
      <c r="B2636" s="52" t="s">
        <v>2643</v>
      </c>
      <c r="C2636" s="30" t="s">
        <v>2107</v>
      </c>
      <c r="D2636" s="52" t="s">
        <v>2566</v>
      </c>
      <c r="E2636" s="53">
        <v>61.1904</v>
      </c>
      <c r="F2636" s="53">
        <v>0</v>
      </c>
      <c r="G2636" s="53">
        <v>61.1904</v>
      </c>
    </row>
    <row r="2637" s="37" customFormat="1" customHeight="1" spans="1:7">
      <c r="A2637" s="52" t="s">
        <v>2007</v>
      </c>
      <c r="B2637" s="52" t="s">
        <v>2643</v>
      </c>
      <c r="C2637" s="30" t="s">
        <v>2107</v>
      </c>
      <c r="D2637" s="52" t="s">
        <v>2594</v>
      </c>
      <c r="E2637" s="53">
        <v>140.3</v>
      </c>
      <c r="F2637" s="53">
        <v>0</v>
      </c>
      <c r="G2637" s="53">
        <v>140.3</v>
      </c>
    </row>
    <row r="2638" s="37" customFormat="1" customHeight="1" spans="1:7">
      <c r="A2638" s="52" t="s">
        <v>2007</v>
      </c>
      <c r="B2638" s="52" t="s">
        <v>2643</v>
      </c>
      <c r="C2638" s="30" t="s">
        <v>2107</v>
      </c>
      <c r="D2638" s="52" t="s">
        <v>2567</v>
      </c>
      <c r="E2638" s="53">
        <v>22.3447</v>
      </c>
      <c r="F2638" s="53">
        <v>0</v>
      </c>
      <c r="G2638" s="53">
        <v>22.3447</v>
      </c>
    </row>
    <row r="2639" s="37" customFormat="1" customHeight="1" spans="1:7">
      <c r="A2639" s="52" t="s">
        <v>2007</v>
      </c>
      <c r="B2639" s="52" t="s">
        <v>2643</v>
      </c>
      <c r="C2639" s="30" t="s">
        <v>2107</v>
      </c>
      <c r="D2639" s="52" t="s">
        <v>2568</v>
      </c>
      <c r="E2639" s="53">
        <v>34.285056</v>
      </c>
      <c r="F2639" s="53">
        <v>0</v>
      </c>
      <c r="G2639" s="53">
        <v>34.285056</v>
      </c>
    </row>
    <row r="2640" s="37" customFormat="1" customHeight="1" spans="1:7">
      <c r="A2640" s="52" t="s">
        <v>2007</v>
      </c>
      <c r="B2640" s="52" t="s">
        <v>2643</v>
      </c>
      <c r="C2640" s="30" t="s">
        <v>2107</v>
      </c>
      <c r="D2640" s="52" t="s">
        <v>2569</v>
      </c>
      <c r="E2640" s="53">
        <v>17.142528</v>
      </c>
      <c r="F2640" s="53">
        <v>0</v>
      </c>
      <c r="G2640" s="53">
        <v>17.142528</v>
      </c>
    </row>
    <row r="2641" s="37" customFormat="1" customHeight="1" spans="1:7">
      <c r="A2641" s="52" t="s">
        <v>2007</v>
      </c>
      <c r="B2641" s="52" t="s">
        <v>2643</v>
      </c>
      <c r="C2641" s="30" t="s">
        <v>2107</v>
      </c>
      <c r="D2641" s="52" t="s">
        <v>2570</v>
      </c>
      <c r="E2641" s="53">
        <v>14.543664</v>
      </c>
      <c r="F2641" s="53">
        <v>0</v>
      </c>
      <c r="G2641" s="53">
        <v>14.543664</v>
      </c>
    </row>
    <row r="2642" s="37" customFormat="1" customHeight="1" spans="1:7">
      <c r="A2642" s="52" t="s">
        <v>2007</v>
      </c>
      <c r="B2642" s="52" t="s">
        <v>2643</v>
      </c>
      <c r="C2642" s="30" t="s">
        <v>2107</v>
      </c>
      <c r="D2642" s="52" t="s">
        <v>2571</v>
      </c>
      <c r="E2642" s="53">
        <v>2.24</v>
      </c>
      <c r="F2642" s="53">
        <v>0</v>
      </c>
      <c r="G2642" s="53">
        <v>2.24</v>
      </c>
    </row>
    <row r="2643" s="37" customFormat="1" customHeight="1" spans="1:7">
      <c r="A2643" s="52" t="s">
        <v>2007</v>
      </c>
      <c r="B2643" s="52" t="s">
        <v>2643</v>
      </c>
      <c r="C2643" s="30" t="s">
        <v>2107</v>
      </c>
      <c r="D2643" s="52" t="s">
        <v>2572</v>
      </c>
      <c r="E2643" s="53">
        <v>0.459274</v>
      </c>
      <c r="F2643" s="53">
        <v>0</v>
      </c>
      <c r="G2643" s="53">
        <v>0.459274</v>
      </c>
    </row>
    <row r="2644" s="37" customFormat="1" customHeight="1" spans="1:7">
      <c r="A2644" s="52" t="s">
        <v>2007</v>
      </c>
      <c r="B2644" s="52" t="s">
        <v>2643</v>
      </c>
      <c r="C2644" s="30" t="s">
        <v>2107</v>
      </c>
      <c r="D2644" s="52" t="s">
        <v>2573</v>
      </c>
      <c r="E2644" s="53">
        <v>0.765456</v>
      </c>
      <c r="F2644" s="53">
        <v>0</v>
      </c>
      <c r="G2644" s="53">
        <v>0.765456</v>
      </c>
    </row>
    <row r="2645" s="37" customFormat="1" customHeight="1" spans="1:7">
      <c r="A2645" s="52" t="s">
        <v>2007</v>
      </c>
      <c r="B2645" s="52" t="s">
        <v>2643</v>
      </c>
      <c r="C2645" s="30" t="s">
        <v>2107</v>
      </c>
      <c r="D2645" s="52" t="s">
        <v>2629</v>
      </c>
      <c r="E2645" s="53">
        <v>26.958</v>
      </c>
      <c r="F2645" s="53">
        <v>0</v>
      </c>
      <c r="G2645" s="53">
        <v>26.958</v>
      </c>
    </row>
    <row r="2646" s="37" customFormat="1" customHeight="1" spans="1:7">
      <c r="A2646" s="52" t="s">
        <v>2007</v>
      </c>
      <c r="B2646" s="52" t="s">
        <v>2643</v>
      </c>
      <c r="C2646" s="30" t="s">
        <v>2107</v>
      </c>
      <c r="D2646" s="52" t="s">
        <v>2586</v>
      </c>
      <c r="E2646" s="53">
        <v>19.386</v>
      </c>
      <c r="F2646" s="53">
        <v>0</v>
      </c>
      <c r="G2646" s="53">
        <v>19.386</v>
      </c>
    </row>
    <row r="2647" s="37" customFormat="1" customHeight="1" spans="1:7">
      <c r="A2647" s="52" t="s">
        <v>2007</v>
      </c>
      <c r="B2647" s="52" t="s">
        <v>2643</v>
      </c>
      <c r="C2647" s="30" t="s">
        <v>2107</v>
      </c>
      <c r="D2647" s="52" t="s">
        <v>2145</v>
      </c>
      <c r="E2647" s="53">
        <v>3.060288</v>
      </c>
      <c r="F2647" s="53">
        <v>0</v>
      </c>
      <c r="G2647" s="53">
        <v>3.060288</v>
      </c>
    </row>
    <row r="2648" s="37" customFormat="1" customHeight="1" spans="1:7">
      <c r="A2648" s="52" t="s">
        <v>2007</v>
      </c>
      <c r="B2648" s="49" t="s">
        <v>2644</v>
      </c>
      <c r="C2648" s="50"/>
      <c r="D2648" s="49"/>
      <c r="E2648" s="51">
        <v>625.900812</v>
      </c>
      <c r="F2648" s="51">
        <v>0</v>
      </c>
      <c r="G2648" s="51">
        <v>625.900812</v>
      </c>
    </row>
    <row r="2649" s="37" customFormat="1" customHeight="1" spans="1:7">
      <c r="A2649" s="52" t="s">
        <v>2007</v>
      </c>
      <c r="B2649" s="52" t="s">
        <v>2645</v>
      </c>
      <c r="C2649" s="50" t="s">
        <v>2091</v>
      </c>
      <c r="D2649" s="49"/>
      <c r="E2649" s="51">
        <v>21.347122</v>
      </c>
      <c r="F2649" s="51">
        <v>0</v>
      </c>
      <c r="G2649" s="51">
        <v>21.347122</v>
      </c>
    </row>
    <row r="2650" s="37" customFormat="1" customHeight="1" spans="1:7">
      <c r="A2650" s="52" t="s">
        <v>2007</v>
      </c>
      <c r="B2650" s="52" t="s">
        <v>2645</v>
      </c>
      <c r="C2650" s="30" t="s">
        <v>2092</v>
      </c>
      <c r="D2650" s="52" t="s">
        <v>2610</v>
      </c>
      <c r="E2650" s="53">
        <v>3.454848</v>
      </c>
      <c r="F2650" s="53">
        <v>0</v>
      </c>
      <c r="G2650" s="53">
        <v>3.454848</v>
      </c>
    </row>
    <row r="2651" s="37" customFormat="1" customHeight="1" spans="1:7">
      <c r="A2651" s="52" t="s">
        <v>2007</v>
      </c>
      <c r="B2651" s="52" t="s">
        <v>2645</v>
      </c>
      <c r="C2651" s="30" t="s">
        <v>2092</v>
      </c>
      <c r="D2651" s="52" t="s">
        <v>2611</v>
      </c>
      <c r="E2651" s="53">
        <v>1.842586</v>
      </c>
      <c r="F2651" s="53">
        <v>0</v>
      </c>
      <c r="G2651" s="53">
        <v>1.842586</v>
      </c>
    </row>
    <row r="2652" s="37" customFormat="1" customHeight="1" spans="1:7">
      <c r="A2652" s="52" t="s">
        <v>2007</v>
      </c>
      <c r="B2652" s="52" t="s">
        <v>2645</v>
      </c>
      <c r="C2652" s="30" t="s">
        <v>2092</v>
      </c>
      <c r="D2652" s="52" t="s">
        <v>2612</v>
      </c>
      <c r="E2652" s="53">
        <v>2.763878</v>
      </c>
      <c r="F2652" s="53">
        <v>0</v>
      </c>
      <c r="G2652" s="53">
        <v>2.763878</v>
      </c>
    </row>
    <row r="2653" s="37" customFormat="1" customHeight="1" spans="1:7">
      <c r="A2653" s="52" t="s">
        <v>2007</v>
      </c>
      <c r="B2653" s="52" t="s">
        <v>2645</v>
      </c>
      <c r="C2653" s="30" t="s">
        <v>2092</v>
      </c>
      <c r="D2653" s="52" t="s">
        <v>2613</v>
      </c>
      <c r="E2653" s="53">
        <v>4.182696</v>
      </c>
      <c r="F2653" s="53">
        <v>0</v>
      </c>
      <c r="G2653" s="53">
        <v>4.182696</v>
      </c>
    </row>
    <row r="2654" s="37" customFormat="1" customHeight="1" spans="1:7">
      <c r="A2654" s="52" t="s">
        <v>2007</v>
      </c>
      <c r="B2654" s="52" t="s">
        <v>2645</v>
      </c>
      <c r="C2654" s="30" t="s">
        <v>2092</v>
      </c>
      <c r="D2654" s="52" t="s">
        <v>2614</v>
      </c>
      <c r="E2654" s="53">
        <v>4.343914</v>
      </c>
      <c r="F2654" s="53">
        <v>0</v>
      </c>
      <c r="G2654" s="53">
        <v>4.343914</v>
      </c>
    </row>
    <row r="2655" s="37" customFormat="1" customHeight="1" spans="1:7">
      <c r="A2655" s="52" t="s">
        <v>2007</v>
      </c>
      <c r="B2655" s="52" t="s">
        <v>2645</v>
      </c>
      <c r="C2655" s="30" t="s">
        <v>2092</v>
      </c>
      <c r="D2655" s="52" t="s">
        <v>2615</v>
      </c>
      <c r="E2655" s="53">
        <v>1.1592</v>
      </c>
      <c r="F2655" s="53">
        <v>0</v>
      </c>
      <c r="G2655" s="53">
        <v>1.1592</v>
      </c>
    </row>
    <row r="2656" s="37" customFormat="1" customHeight="1" spans="1:7">
      <c r="A2656" s="52" t="s">
        <v>2007</v>
      </c>
      <c r="B2656" s="52" t="s">
        <v>2645</v>
      </c>
      <c r="C2656" s="30" t="s">
        <v>2092</v>
      </c>
      <c r="D2656" s="52" t="s">
        <v>2105</v>
      </c>
      <c r="E2656" s="53">
        <v>3.6</v>
      </c>
      <c r="F2656" s="53">
        <v>0</v>
      </c>
      <c r="G2656" s="53">
        <v>3.6</v>
      </c>
    </row>
    <row r="2657" s="37" customFormat="1" customHeight="1" spans="1:7">
      <c r="A2657" s="52" t="s">
        <v>2007</v>
      </c>
      <c r="B2657" s="52" t="s">
        <v>2645</v>
      </c>
      <c r="C2657" s="50" t="s">
        <v>2106</v>
      </c>
      <c r="D2657" s="49"/>
      <c r="E2657" s="51">
        <v>604.55369</v>
      </c>
      <c r="F2657" s="51">
        <v>0</v>
      </c>
      <c r="G2657" s="51">
        <v>604.55369</v>
      </c>
    </row>
    <row r="2658" s="37" customFormat="1" customHeight="1" spans="1:7">
      <c r="A2658" s="52" t="s">
        <v>2007</v>
      </c>
      <c r="B2658" s="52" t="s">
        <v>2645</v>
      </c>
      <c r="C2658" s="30" t="s">
        <v>2107</v>
      </c>
      <c r="D2658" s="52" t="s">
        <v>2141</v>
      </c>
      <c r="E2658" s="53">
        <v>27.638784</v>
      </c>
      <c r="F2658" s="53">
        <v>0</v>
      </c>
      <c r="G2658" s="53">
        <v>27.638784</v>
      </c>
    </row>
    <row r="2659" s="37" customFormat="1" customHeight="1" spans="1:7">
      <c r="A2659" s="52" t="s">
        <v>2007</v>
      </c>
      <c r="B2659" s="52" t="s">
        <v>2645</v>
      </c>
      <c r="C2659" s="30" t="s">
        <v>2107</v>
      </c>
      <c r="D2659" s="52" t="s">
        <v>2298</v>
      </c>
      <c r="E2659" s="53">
        <v>8</v>
      </c>
      <c r="F2659" s="53">
        <v>0</v>
      </c>
      <c r="G2659" s="53">
        <v>8</v>
      </c>
    </row>
    <row r="2660" s="37" customFormat="1" customHeight="1" spans="1:7">
      <c r="A2660" s="52" t="s">
        <v>2007</v>
      </c>
      <c r="B2660" s="52" t="s">
        <v>2645</v>
      </c>
      <c r="C2660" s="30" t="s">
        <v>2107</v>
      </c>
      <c r="D2660" s="52" t="s">
        <v>2617</v>
      </c>
      <c r="E2660" s="53">
        <v>139.4232</v>
      </c>
      <c r="F2660" s="53">
        <v>0</v>
      </c>
      <c r="G2660" s="53">
        <v>139.4232</v>
      </c>
    </row>
    <row r="2661" s="37" customFormat="1" customHeight="1" spans="1:7">
      <c r="A2661" s="52" t="s">
        <v>2007</v>
      </c>
      <c r="B2661" s="52" t="s">
        <v>2645</v>
      </c>
      <c r="C2661" s="30" t="s">
        <v>2107</v>
      </c>
      <c r="D2661" s="52" t="s">
        <v>2618</v>
      </c>
      <c r="E2661" s="53">
        <v>3.918</v>
      </c>
      <c r="F2661" s="53">
        <v>0</v>
      </c>
      <c r="G2661" s="53">
        <v>3.918</v>
      </c>
    </row>
    <row r="2662" s="37" customFormat="1" customHeight="1" spans="1:7">
      <c r="A2662" s="52" t="s">
        <v>2007</v>
      </c>
      <c r="B2662" s="52" t="s">
        <v>2645</v>
      </c>
      <c r="C2662" s="30" t="s">
        <v>2107</v>
      </c>
      <c r="D2662" s="52" t="s">
        <v>2619</v>
      </c>
      <c r="E2662" s="53">
        <v>52.332</v>
      </c>
      <c r="F2662" s="53">
        <v>0</v>
      </c>
      <c r="G2662" s="53">
        <v>52.332</v>
      </c>
    </row>
    <row r="2663" s="37" customFormat="1" customHeight="1" spans="1:7">
      <c r="A2663" s="52" t="s">
        <v>2007</v>
      </c>
      <c r="B2663" s="52" t="s">
        <v>2645</v>
      </c>
      <c r="C2663" s="30" t="s">
        <v>2107</v>
      </c>
      <c r="D2663" s="52" t="s">
        <v>2620</v>
      </c>
      <c r="E2663" s="53">
        <v>100.6656</v>
      </c>
      <c r="F2663" s="53">
        <v>0</v>
      </c>
      <c r="G2663" s="53">
        <v>100.6656</v>
      </c>
    </row>
    <row r="2664" s="37" customFormat="1" customHeight="1" spans="1:7">
      <c r="A2664" s="52" t="s">
        <v>2007</v>
      </c>
      <c r="B2664" s="52" t="s">
        <v>2645</v>
      </c>
      <c r="C2664" s="30" t="s">
        <v>2107</v>
      </c>
      <c r="D2664" s="52" t="s">
        <v>2621</v>
      </c>
      <c r="E2664" s="53">
        <v>92</v>
      </c>
      <c r="F2664" s="53">
        <v>0</v>
      </c>
      <c r="G2664" s="53">
        <v>92</v>
      </c>
    </row>
    <row r="2665" s="37" customFormat="1" customHeight="1" spans="1:7">
      <c r="A2665" s="52" t="s">
        <v>2007</v>
      </c>
      <c r="B2665" s="52" t="s">
        <v>2645</v>
      </c>
      <c r="C2665" s="30" t="s">
        <v>2107</v>
      </c>
      <c r="D2665" s="52" t="s">
        <v>2622</v>
      </c>
      <c r="E2665" s="53">
        <v>36.9708</v>
      </c>
      <c r="F2665" s="53">
        <v>0</v>
      </c>
      <c r="G2665" s="53">
        <v>36.9708</v>
      </c>
    </row>
    <row r="2666" s="37" customFormat="1" customHeight="1" spans="1:7">
      <c r="A2666" s="52" t="s">
        <v>2007</v>
      </c>
      <c r="B2666" s="52" t="s">
        <v>2645</v>
      </c>
      <c r="C2666" s="30" t="s">
        <v>2107</v>
      </c>
      <c r="D2666" s="52" t="s">
        <v>2623</v>
      </c>
      <c r="E2666" s="53">
        <v>52.958208</v>
      </c>
      <c r="F2666" s="53">
        <v>0</v>
      </c>
      <c r="G2666" s="53">
        <v>52.958208</v>
      </c>
    </row>
    <row r="2667" s="37" customFormat="1" customHeight="1" spans="1:7">
      <c r="A2667" s="52" t="s">
        <v>2007</v>
      </c>
      <c r="B2667" s="52" t="s">
        <v>2645</v>
      </c>
      <c r="C2667" s="30" t="s">
        <v>2107</v>
      </c>
      <c r="D2667" s="52" t="s">
        <v>2624</v>
      </c>
      <c r="E2667" s="53">
        <v>26.479104</v>
      </c>
      <c r="F2667" s="53">
        <v>0</v>
      </c>
      <c r="G2667" s="53">
        <v>26.479104</v>
      </c>
    </row>
    <row r="2668" s="37" customFormat="1" customHeight="1" spans="1:7">
      <c r="A2668" s="52" t="s">
        <v>2007</v>
      </c>
      <c r="B2668" s="52" t="s">
        <v>2645</v>
      </c>
      <c r="C2668" s="30" t="s">
        <v>2107</v>
      </c>
      <c r="D2668" s="52" t="s">
        <v>2625</v>
      </c>
      <c r="E2668" s="53">
        <v>21.880704</v>
      </c>
      <c r="F2668" s="53">
        <v>0</v>
      </c>
      <c r="G2668" s="53">
        <v>21.880704</v>
      </c>
    </row>
    <row r="2669" s="37" customFormat="1" customHeight="1" spans="1:7">
      <c r="A2669" s="52" t="s">
        <v>2007</v>
      </c>
      <c r="B2669" s="52" t="s">
        <v>2645</v>
      </c>
      <c r="C2669" s="30" t="s">
        <v>2107</v>
      </c>
      <c r="D2669" s="52" t="s">
        <v>2626</v>
      </c>
      <c r="E2669" s="53">
        <v>3.84</v>
      </c>
      <c r="F2669" s="53">
        <v>0</v>
      </c>
      <c r="G2669" s="53">
        <v>3.84</v>
      </c>
    </row>
    <row r="2670" s="37" customFormat="1" customHeight="1" spans="1:7">
      <c r="A2670" s="52" t="s">
        <v>2007</v>
      </c>
      <c r="B2670" s="52" t="s">
        <v>2645</v>
      </c>
      <c r="C2670" s="30" t="s">
        <v>2107</v>
      </c>
      <c r="D2670" s="52" t="s">
        <v>2627</v>
      </c>
      <c r="E2670" s="53">
        <v>0.69097</v>
      </c>
      <c r="F2670" s="53">
        <v>0</v>
      </c>
      <c r="G2670" s="53">
        <v>0.69097</v>
      </c>
    </row>
    <row r="2671" s="37" customFormat="1" customHeight="1" spans="1:7">
      <c r="A2671" s="52" t="s">
        <v>2007</v>
      </c>
      <c r="B2671" s="52" t="s">
        <v>2645</v>
      </c>
      <c r="C2671" s="30" t="s">
        <v>2107</v>
      </c>
      <c r="D2671" s="52" t="s">
        <v>2628</v>
      </c>
      <c r="E2671" s="53">
        <v>1.151616</v>
      </c>
      <c r="F2671" s="53">
        <v>0</v>
      </c>
      <c r="G2671" s="53">
        <v>1.151616</v>
      </c>
    </row>
    <row r="2672" s="37" customFormat="1" customHeight="1" spans="1:7">
      <c r="A2672" s="52" t="s">
        <v>2007</v>
      </c>
      <c r="B2672" s="52" t="s">
        <v>2645</v>
      </c>
      <c r="C2672" s="30" t="s">
        <v>2107</v>
      </c>
      <c r="D2672" s="52" t="s">
        <v>2629</v>
      </c>
      <c r="E2672" s="53">
        <v>34.65</v>
      </c>
      <c r="F2672" s="53">
        <v>0</v>
      </c>
      <c r="G2672" s="53">
        <v>34.65</v>
      </c>
    </row>
    <row r="2673" s="37" customFormat="1" customHeight="1" spans="1:7">
      <c r="A2673" s="52" t="s">
        <v>2007</v>
      </c>
      <c r="B2673" s="52" t="s">
        <v>2645</v>
      </c>
      <c r="C2673" s="30" t="s">
        <v>2107</v>
      </c>
      <c r="D2673" s="52" t="s">
        <v>2145</v>
      </c>
      <c r="E2673" s="53">
        <v>1.954704</v>
      </c>
      <c r="F2673" s="53">
        <v>0</v>
      </c>
      <c r="G2673" s="53">
        <v>1.954704</v>
      </c>
    </row>
    <row r="2674" s="37" customFormat="1" customHeight="1" spans="1:7">
      <c r="A2674" s="52" t="s">
        <v>2007</v>
      </c>
      <c r="B2674" s="49" t="s">
        <v>2646</v>
      </c>
      <c r="C2674" s="50"/>
      <c r="D2674" s="49"/>
      <c r="E2674" s="51">
        <v>1050.685105</v>
      </c>
      <c r="F2674" s="51">
        <v>0</v>
      </c>
      <c r="G2674" s="51">
        <v>1050.685105</v>
      </c>
    </row>
    <row r="2675" s="37" customFormat="1" customHeight="1" spans="1:7">
      <c r="A2675" s="52" t="s">
        <v>2007</v>
      </c>
      <c r="B2675" s="52" t="s">
        <v>2647</v>
      </c>
      <c r="C2675" s="50" t="s">
        <v>2091</v>
      </c>
      <c r="D2675" s="49"/>
      <c r="E2675" s="51">
        <v>37.047049</v>
      </c>
      <c r="F2675" s="51">
        <v>0</v>
      </c>
      <c r="G2675" s="51">
        <v>37.047049</v>
      </c>
    </row>
    <row r="2676" s="37" customFormat="1" customHeight="1" spans="1:7">
      <c r="A2676" s="52" t="s">
        <v>2007</v>
      </c>
      <c r="B2676" s="52" t="s">
        <v>2647</v>
      </c>
      <c r="C2676" s="30" t="s">
        <v>2092</v>
      </c>
      <c r="D2676" s="52" t="s">
        <v>2549</v>
      </c>
      <c r="E2676" s="53">
        <v>6.32988</v>
      </c>
      <c r="F2676" s="53">
        <v>0</v>
      </c>
      <c r="G2676" s="53">
        <v>6.32988</v>
      </c>
    </row>
    <row r="2677" s="37" customFormat="1" customHeight="1" spans="1:7">
      <c r="A2677" s="52" t="s">
        <v>2007</v>
      </c>
      <c r="B2677" s="52" t="s">
        <v>2647</v>
      </c>
      <c r="C2677" s="30" t="s">
        <v>2092</v>
      </c>
      <c r="D2677" s="52" t="s">
        <v>2550</v>
      </c>
      <c r="E2677" s="53">
        <v>3.375936</v>
      </c>
      <c r="F2677" s="53">
        <v>0</v>
      </c>
      <c r="G2677" s="53">
        <v>3.375936</v>
      </c>
    </row>
    <row r="2678" s="37" customFormat="1" customHeight="1" spans="1:7">
      <c r="A2678" s="52" t="s">
        <v>2007</v>
      </c>
      <c r="B2678" s="52" t="s">
        <v>2647</v>
      </c>
      <c r="C2678" s="30" t="s">
        <v>2092</v>
      </c>
      <c r="D2678" s="52" t="s">
        <v>2551</v>
      </c>
      <c r="E2678" s="53">
        <v>5.063904</v>
      </c>
      <c r="F2678" s="53">
        <v>0</v>
      </c>
      <c r="G2678" s="53">
        <v>5.063904</v>
      </c>
    </row>
    <row r="2679" s="37" customFormat="1" customHeight="1" spans="1:7">
      <c r="A2679" s="52" t="s">
        <v>2007</v>
      </c>
      <c r="B2679" s="52" t="s">
        <v>2647</v>
      </c>
      <c r="C2679" s="30" t="s">
        <v>2092</v>
      </c>
      <c r="D2679" s="52" t="s">
        <v>2552</v>
      </c>
      <c r="E2679" s="53">
        <v>7.32312</v>
      </c>
      <c r="F2679" s="53">
        <v>0</v>
      </c>
      <c r="G2679" s="53">
        <v>7.32312</v>
      </c>
    </row>
    <row r="2680" s="37" customFormat="1" customHeight="1" spans="1:7">
      <c r="A2680" s="52" t="s">
        <v>2007</v>
      </c>
      <c r="B2680" s="52" t="s">
        <v>2647</v>
      </c>
      <c r="C2680" s="30" t="s">
        <v>2092</v>
      </c>
      <c r="D2680" s="52" t="s">
        <v>2600</v>
      </c>
      <c r="E2680" s="53">
        <v>2.058409</v>
      </c>
      <c r="F2680" s="53">
        <v>0</v>
      </c>
      <c r="G2680" s="53">
        <v>2.058409</v>
      </c>
    </row>
    <row r="2681" s="37" customFormat="1" customHeight="1" spans="1:7">
      <c r="A2681" s="52" t="s">
        <v>2007</v>
      </c>
      <c r="B2681" s="52" t="s">
        <v>2647</v>
      </c>
      <c r="C2681" s="30" t="s">
        <v>2092</v>
      </c>
      <c r="D2681" s="52" t="s">
        <v>2553</v>
      </c>
      <c r="E2681" s="53">
        <v>3.9198</v>
      </c>
      <c r="F2681" s="53">
        <v>0</v>
      </c>
      <c r="G2681" s="53">
        <v>3.9198</v>
      </c>
    </row>
    <row r="2682" s="37" customFormat="1" customHeight="1" spans="1:7">
      <c r="A2682" s="52" t="s">
        <v>2007</v>
      </c>
      <c r="B2682" s="52" t="s">
        <v>2647</v>
      </c>
      <c r="C2682" s="30" t="s">
        <v>2092</v>
      </c>
      <c r="D2682" s="52" t="s">
        <v>2560</v>
      </c>
      <c r="E2682" s="53">
        <v>1.05</v>
      </c>
      <c r="F2682" s="53">
        <v>0</v>
      </c>
      <c r="G2682" s="53">
        <v>1.05</v>
      </c>
    </row>
    <row r="2683" s="37" customFormat="1" customHeight="1" spans="1:7">
      <c r="A2683" s="52" t="s">
        <v>2007</v>
      </c>
      <c r="B2683" s="52" t="s">
        <v>2647</v>
      </c>
      <c r="C2683" s="30" t="s">
        <v>2092</v>
      </c>
      <c r="D2683" s="52" t="s">
        <v>2561</v>
      </c>
      <c r="E2683" s="53">
        <v>0.876</v>
      </c>
      <c r="F2683" s="53">
        <v>0</v>
      </c>
      <c r="G2683" s="53">
        <v>0.876</v>
      </c>
    </row>
    <row r="2684" s="37" customFormat="1" customHeight="1" spans="1:7">
      <c r="A2684" s="52" t="s">
        <v>2007</v>
      </c>
      <c r="B2684" s="52" t="s">
        <v>2647</v>
      </c>
      <c r="C2684" s="30" t="s">
        <v>2092</v>
      </c>
      <c r="D2684" s="52" t="s">
        <v>2105</v>
      </c>
      <c r="E2684" s="53">
        <v>7.05</v>
      </c>
      <c r="F2684" s="53">
        <v>0</v>
      </c>
      <c r="G2684" s="53">
        <v>7.05</v>
      </c>
    </row>
    <row r="2685" s="37" customFormat="1" customHeight="1" spans="1:7">
      <c r="A2685" s="52" t="s">
        <v>2007</v>
      </c>
      <c r="B2685" s="52" t="s">
        <v>2647</v>
      </c>
      <c r="C2685" s="50" t="s">
        <v>2106</v>
      </c>
      <c r="D2685" s="49"/>
      <c r="E2685" s="51">
        <v>1013.638056</v>
      </c>
      <c r="F2685" s="51">
        <v>0</v>
      </c>
      <c r="G2685" s="51">
        <v>1013.638056</v>
      </c>
    </row>
    <row r="2686" s="37" customFormat="1" customHeight="1" spans="1:7">
      <c r="A2686" s="52" t="s">
        <v>2007</v>
      </c>
      <c r="B2686" s="52" t="s">
        <v>2647</v>
      </c>
      <c r="C2686" s="30" t="s">
        <v>2107</v>
      </c>
      <c r="D2686" s="52" t="s">
        <v>2110</v>
      </c>
      <c r="E2686" s="53">
        <v>26.22</v>
      </c>
      <c r="F2686" s="53">
        <v>0</v>
      </c>
      <c r="G2686" s="53">
        <v>26.22</v>
      </c>
    </row>
    <row r="2687" s="37" customFormat="1" customHeight="1" spans="1:7">
      <c r="A2687" s="52" t="s">
        <v>2007</v>
      </c>
      <c r="B2687" s="52" t="s">
        <v>2647</v>
      </c>
      <c r="C2687" s="30" t="s">
        <v>2107</v>
      </c>
      <c r="D2687" s="52" t="s">
        <v>2141</v>
      </c>
      <c r="E2687" s="53">
        <v>56.93184</v>
      </c>
      <c r="F2687" s="53">
        <v>0</v>
      </c>
      <c r="G2687" s="53">
        <v>56.93184</v>
      </c>
    </row>
    <row r="2688" s="37" customFormat="1" customHeight="1" spans="1:7">
      <c r="A2688" s="52" t="s">
        <v>2007</v>
      </c>
      <c r="B2688" s="52" t="s">
        <v>2647</v>
      </c>
      <c r="C2688" s="30" t="s">
        <v>2107</v>
      </c>
      <c r="D2688" s="52" t="s">
        <v>2562</v>
      </c>
      <c r="E2688" s="53">
        <v>2.6</v>
      </c>
      <c r="F2688" s="53">
        <v>0</v>
      </c>
      <c r="G2688" s="53">
        <v>2.6</v>
      </c>
    </row>
    <row r="2689" s="37" customFormat="1" customHeight="1" spans="1:7">
      <c r="A2689" s="52" t="s">
        <v>2007</v>
      </c>
      <c r="B2689" s="52" t="s">
        <v>2647</v>
      </c>
      <c r="C2689" s="30" t="s">
        <v>2107</v>
      </c>
      <c r="D2689" s="52" t="s">
        <v>2119</v>
      </c>
      <c r="E2689" s="53">
        <v>2.3532</v>
      </c>
      <c r="F2689" s="53">
        <v>0</v>
      </c>
      <c r="G2689" s="53">
        <v>2.3532</v>
      </c>
    </row>
    <row r="2690" s="37" customFormat="1" customHeight="1" spans="1:7">
      <c r="A2690" s="52" t="s">
        <v>2007</v>
      </c>
      <c r="B2690" s="52" t="s">
        <v>2647</v>
      </c>
      <c r="C2690" s="30" t="s">
        <v>2107</v>
      </c>
      <c r="D2690" s="52" t="s">
        <v>2563</v>
      </c>
      <c r="E2690" s="53">
        <v>244.104</v>
      </c>
      <c r="F2690" s="53">
        <v>0</v>
      </c>
      <c r="G2690" s="53">
        <v>244.104</v>
      </c>
    </row>
    <row r="2691" s="37" customFormat="1" customHeight="1" spans="1:7">
      <c r="A2691" s="52" t="s">
        <v>2007</v>
      </c>
      <c r="B2691" s="52" t="s">
        <v>2647</v>
      </c>
      <c r="C2691" s="30" t="s">
        <v>2107</v>
      </c>
      <c r="D2691" s="52" t="s">
        <v>2564</v>
      </c>
      <c r="E2691" s="53">
        <v>7.554</v>
      </c>
      <c r="F2691" s="53">
        <v>0</v>
      </c>
      <c r="G2691" s="53">
        <v>7.554</v>
      </c>
    </row>
    <row r="2692" s="37" customFormat="1" customHeight="1" spans="1:7">
      <c r="A2692" s="52" t="s">
        <v>2007</v>
      </c>
      <c r="B2692" s="52" t="s">
        <v>2647</v>
      </c>
      <c r="C2692" s="30" t="s">
        <v>2107</v>
      </c>
      <c r="D2692" s="52" t="s">
        <v>2565</v>
      </c>
      <c r="E2692" s="53">
        <v>113.736</v>
      </c>
      <c r="F2692" s="53">
        <v>0</v>
      </c>
      <c r="G2692" s="53">
        <v>113.736</v>
      </c>
    </row>
    <row r="2693" s="37" customFormat="1" customHeight="1" spans="1:7">
      <c r="A2693" s="52" t="s">
        <v>2007</v>
      </c>
      <c r="B2693" s="52" t="s">
        <v>2647</v>
      </c>
      <c r="C2693" s="30" t="s">
        <v>2107</v>
      </c>
      <c r="D2693" s="52" t="s">
        <v>2566</v>
      </c>
      <c r="E2693" s="53">
        <v>197.6196</v>
      </c>
      <c r="F2693" s="53">
        <v>0</v>
      </c>
      <c r="G2693" s="53">
        <v>197.6196</v>
      </c>
    </row>
    <row r="2694" s="37" customFormat="1" customHeight="1" spans="1:7">
      <c r="A2694" s="52" t="s">
        <v>2007</v>
      </c>
      <c r="B2694" s="52" t="s">
        <v>2647</v>
      </c>
      <c r="C2694" s="30" t="s">
        <v>2107</v>
      </c>
      <c r="D2694" s="52" t="s">
        <v>2594</v>
      </c>
      <c r="E2694" s="53">
        <v>29.9</v>
      </c>
      <c r="F2694" s="53">
        <v>0</v>
      </c>
      <c r="G2694" s="53">
        <v>29.9</v>
      </c>
    </row>
    <row r="2695" s="37" customFormat="1" customHeight="1" spans="1:7">
      <c r="A2695" s="52" t="s">
        <v>2007</v>
      </c>
      <c r="B2695" s="52" t="s">
        <v>2647</v>
      </c>
      <c r="C2695" s="30" t="s">
        <v>2107</v>
      </c>
      <c r="D2695" s="52" t="s">
        <v>2567</v>
      </c>
      <c r="E2695" s="53">
        <v>72.6783</v>
      </c>
      <c r="F2695" s="53">
        <v>0</v>
      </c>
      <c r="G2695" s="53">
        <v>72.6783</v>
      </c>
    </row>
    <row r="2696" s="37" customFormat="1" customHeight="1" spans="1:7">
      <c r="A2696" s="52" t="s">
        <v>2007</v>
      </c>
      <c r="B2696" s="52" t="s">
        <v>2647</v>
      </c>
      <c r="C2696" s="30" t="s">
        <v>2107</v>
      </c>
      <c r="D2696" s="52" t="s">
        <v>2568</v>
      </c>
      <c r="E2696" s="53">
        <v>99.137856</v>
      </c>
      <c r="F2696" s="53">
        <v>0</v>
      </c>
      <c r="G2696" s="53">
        <v>99.137856</v>
      </c>
    </row>
    <row r="2697" s="37" customFormat="1" customHeight="1" spans="1:7">
      <c r="A2697" s="52" t="s">
        <v>2007</v>
      </c>
      <c r="B2697" s="52" t="s">
        <v>2647</v>
      </c>
      <c r="C2697" s="30" t="s">
        <v>2107</v>
      </c>
      <c r="D2697" s="52" t="s">
        <v>2569</v>
      </c>
      <c r="E2697" s="53">
        <v>49.568928</v>
      </c>
      <c r="F2697" s="53">
        <v>0</v>
      </c>
      <c r="G2697" s="53">
        <v>49.568928</v>
      </c>
    </row>
    <row r="2698" s="37" customFormat="1" customHeight="1" spans="1:7">
      <c r="A2698" s="52" t="s">
        <v>2007</v>
      </c>
      <c r="B2698" s="52" t="s">
        <v>2647</v>
      </c>
      <c r="C2698" s="30" t="s">
        <v>2107</v>
      </c>
      <c r="D2698" s="52" t="s">
        <v>2570</v>
      </c>
      <c r="E2698" s="53">
        <v>40.08924</v>
      </c>
      <c r="F2698" s="53">
        <v>0</v>
      </c>
      <c r="G2698" s="53">
        <v>40.08924</v>
      </c>
    </row>
    <row r="2699" s="37" customFormat="1" customHeight="1" spans="1:7">
      <c r="A2699" s="52" t="s">
        <v>2007</v>
      </c>
      <c r="B2699" s="52" t="s">
        <v>2647</v>
      </c>
      <c r="C2699" s="30" t="s">
        <v>2107</v>
      </c>
      <c r="D2699" s="52" t="s">
        <v>2571</v>
      </c>
      <c r="E2699" s="53">
        <v>7.52</v>
      </c>
      <c r="F2699" s="53">
        <v>0</v>
      </c>
      <c r="G2699" s="53">
        <v>7.52</v>
      </c>
    </row>
    <row r="2700" s="37" customFormat="1" customHeight="1" spans="1:7">
      <c r="A2700" s="52" t="s">
        <v>2007</v>
      </c>
      <c r="B2700" s="52" t="s">
        <v>2647</v>
      </c>
      <c r="C2700" s="30" t="s">
        <v>2107</v>
      </c>
      <c r="D2700" s="52" t="s">
        <v>2572</v>
      </c>
      <c r="E2700" s="53">
        <v>1.265976</v>
      </c>
      <c r="F2700" s="53">
        <v>0</v>
      </c>
      <c r="G2700" s="53">
        <v>1.265976</v>
      </c>
    </row>
    <row r="2701" s="37" customFormat="1" customHeight="1" spans="1:7">
      <c r="A2701" s="52" t="s">
        <v>2007</v>
      </c>
      <c r="B2701" s="52" t="s">
        <v>2647</v>
      </c>
      <c r="C2701" s="30" t="s">
        <v>2107</v>
      </c>
      <c r="D2701" s="52" t="s">
        <v>2573</v>
      </c>
      <c r="E2701" s="53">
        <v>2.10996</v>
      </c>
      <c r="F2701" s="53">
        <v>0</v>
      </c>
      <c r="G2701" s="53">
        <v>2.10996</v>
      </c>
    </row>
    <row r="2702" s="37" customFormat="1" customHeight="1" spans="1:7">
      <c r="A2702" s="52" t="s">
        <v>2007</v>
      </c>
      <c r="B2702" s="52" t="s">
        <v>2647</v>
      </c>
      <c r="C2702" s="30" t="s">
        <v>2107</v>
      </c>
      <c r="D2702" s="52" t="s">
        <v>2586</v>
      </c>
      <c r="E2702" s="53">
        <v>56.598</v>
      </c>
      <c r="F2702" s="53">
        <v>0</v>
      </c>
      <c r="G2702" s="53">
        <v>56.598</v>
      </c>
    </row>
    <row r="2703" s="37" customFormat="1" customHeight="1" spans="1:7">
      <c r="A2703" s="52" t="s">
        <v>2007</v>
      </c>
      <c r="B2703" s="52" t="s">
        <v>2647</v>
      </c>
      <c r="C2703" s="30" t="s">
        <v>2107</v>
      </c>
      <c r="D2703" s="52" t="s">
        <v>2145</v>
      </c>
      <c r="E2703" s="53">
        <v>3.651156</v>
      </c>
      <c r="F2703" s="53">
        <v>0</v>
      </c>
      <c r="G2703" s="53">
        <v>3.651156</v>
      </c>
    </row>
    <row r="2704" s="37" customFormat="1" customHeight="1" spans="1:7">
      <c r="A2704" s="52" t="s">
        <v>2007</v>
      </c>
      <c r="B2704" s="49" t="s">
        <v>2648</v>
      </c>
      <c r="C2704" s="50"/>
      <c r="D2704" s="49"/>
      <c r="E2704" s="51">
        <v>802.966504</v>
      </c>
      <c r="F2704" s="51">
        <v>0</v>
      </c>
      <c r="G2704" s="51">
        <v>802.966504</v>
      </c>
    </row>
    <row r="2705" s="37" customFormat="1" customHeight="1" spans="1:7">
      <c r="A2705" s="52" t="s">
        <v>2007</v>
      </c>
      <c r="B2705" s="52" t="s">
        <v>2649</v>
      </c>
      <c r="C2705" s="50" t="s">
        <v>2091</v>
      </c>
      <c r="D2705" s="49"/>
      <c r="E2705" s="51">
        <v>26.05598</v>
      </c>
      <c r="F2705" s="51">
        <v>0</v>
      </c>
      <c r="G2705" s="51">
        <v>26.05598</v>
      </c>
    </row>
    <row r="2706" s="37" customFormat="1" customHeight="1" spans="1:7">
      <c r="A2706" s="52" t="s">
        <v>2007</v>
      </c>
      <c r="B2706" s="52" t="s">
        <v>2649</v>
      </c>
      <c r="C2706" s="30" t="s">
        <v>2092</v>
      </c>
      <c r="D2706" s="52" t="s">
        <v>2549</v>
      </c>
      <c r="E2706" s="53">
        <v>4.753062</v>
      </c>
      <c r="F2706" s="53">
        <v>0</v>
      </c>
      <c r="G2706" s="53">
        <v>4.753062</v>
      </c>
    </row>
    <row r="2707" s="37" customFormat="1" customHeight="1" spans="1:7">
      <c r="A2707" s="52" t="s">
        <v>2007</v>
      </c>
      <c r="B2707" s="52" t="s">
        <v>2649</v>
      </c>
      <c r="C2707" s="30" t="s">
        <v>2092</v>
      </c>
      <c r="D2707" s="52" t="s">
        <v>2550</v>
      </c>
      <c r="E2707" s="53">
        <v>2.534966</v>
      </c>
      <c r="F2707" s="53">
        <v>0</v>
      </c>
      <c r="G2707" s="53">
        <v>2.534966</v>
      </c>
    </row>
    <row r="2708" s="37" customFormat="1" customHeight="1" spans="1:7">
      <c r="A2708" s="52" t="s">
        <v>2007</v>
      </c>
      <c r="B2708" s="52" t="s">
        <v>2649</v>
      </c>
      <c r="C2708" s="30" t="s">
        <v>2092</v>
      </c>
      <c r="D2708" s="52" t="s">
        <v>2551</v>
      </c>
      <c r="E2708" s="53">
        <v>3.80245</v>
      </c>
      <c r="F2708" s="53">
        <v>0</v>
      </c>
      <c r="G2708" s="53">
        <v>3.80245</v>
      </c>
    </row>
    <row r="2709" s="37" customFormat="1" customHeight="1" spans="1:7">
      <c r="A2709" s="52" t="s">
        <v>2007</v>
      </c>
      <c r="B2709" s="52" t="s">
        <v>2649</v>
      </c>
      <c r="C2709" s="30" t="s">
        <v>2092</v>
      </c>
      <c r="D2709" s="52" t="s">
        <v>2552</v>
      </c>
      <c r="E2709" s="53">
        <v>5.969412</v>
      </c>
      <c r="F2709" s="53">
        <v>0</v>
      </c>
      <c r="G2709" s="53">
        <v>5.969412</v>
      </c>
    </row>
    <row r="2710" s="37" customFormat="1" customHeight="1" spans="1:7">
      <c r="A2710" s="52" t="s">
        <v>2007</v>
      </c>
      <c r="B2710" s="52" t="s">
        <v>2649</v>
      </c>
      <c r="C2710" s="30" t="s">
        <v>2092</v>
      </c>
      <c r="D2710" s="52" t="s">
        <v>2600</v>
      </c>
      <c r="E2710" s="53">
        <v>3.27209</v>
      </c>
      <c r="F2710" s="53">
        <v>0</v>
      </c>
      <c r="G2710" s="53">
        <v>3.27209</v>
      </c>
    </row>
    <row r="2711" s="37" customFormat="1" customHeight="1" spans="1:7">
      <c r="A2711" s="52" t="s">
        <v>2007</v>
      </c>
      <c r="B2711" s="52" t="s">
        <v>2649</v>
      </c>
      <c r="C2711" s="30" t="s">
        <v>2092</v>
      </c>
      <c r="D2711" s="52" t="s">
        <v>2553</v>
      </c>
      <c r="E2711" s="53">
        <v>0.94</v>
      </c>
      <c r="F2711" s="53">
        <v>0</v>
      </c>
      <c r="G2711" s="53">
        <v>0.94</v>
      </c>
    </row>
    <row r="2712" s="37" customFormat="1" customHeight="1" spans="1:7">
      <c r="A2712" s="52" t="s">
        <v>2007</v>
      </c>
      <c r="B2712" s="52" t="s">
        <v>2649</v>
      </c>
      <c r="C2712" s="30" t="s">
        <v>2092</v>
      </c>
      <c r="D2712" s="52" t="s">
        <v>2560</v>
      </c>
      <c r="E2712" s="53">
        <v>0.14</v>
      </c>
      <c r="F2712" s="53">
        <v>0</v>
      </c>
      <c r="G2712" s="53">
        <v>0.14</v>
      </c>
    </row>
    <row r="2713" s="37" customFormat="1" customHeight="1" spans="1:7">
      <c r="A2713" s="52" t="s">
        <v>2007</v>
      </c>
      <c r="B2713" s="52" t="s">
        <v>2649</v>
      </c>
      <c r="C2713" s="30" t="s">
        <v>2092</v>
      </c>
      <c r="D2713" s="52" t="s">
        <v>2561</v>
      </c>
      <c r="E2713" s="53">
        <v>0.144</v>
      </c>
      <c r="F2713" s="53">
        <v>0</v>
      </c>
      <c r="G2713" s="53">
        <v>0.144</v>
      </c>
    </row>
    <row r="2714" s="37" customFormat="1" customHeight="1" spans="1:7">
      <c r="A2714" s="52" t="s">
        <v>2007</v>
      </c>
      <c r="B2714" s="52" t="s">
        <v>2649</v>
      </c>
      <c r="C2714" s="30" t="s">
        <v>2092</v>
      </c>
      <c r="D2714" s="52" t="s">
        <v>2105</v>
      </c>
      <c r="E2714" s="53">
        <v>4.5</v>
      </c>
      <c r="F2714" s="53">
        <v>0</v>
      </c>
      <c r="G2714" s="53">
        <v>4.5</v>
      </c>
    </row>
    <row r="2715" s="37" customFormat="1" customHeight="1" spans="1:7">
      <c r="A2715" s="52" t="s">
        <v>2007</v>
      </c>
      <c r="B2715" s="52" t="s">
        <v>2649</v>
      </c>
      <c r="C2715" s="50" t="s">
        <v>2106</v>
      </c>
      <c r="D2715" s="49"/>
      <c r="E2715" s="51">
        <v>776.910524</v>
      </c>
      <c r="F2715" s="51">
        <v>0</v>
      </c>
      <c r="G2715" s="51">
        <v>776.910524</v>
      </c>
    </row>
    <row r="2716" s="37" customFormat="1" customHeight="1" spans="1:7">
      <c r="A2716" s="52" t="s">
        <v>2007</v>
      </c>
      <c r="B2716" s="52" t="s">
        <v>2649</v>
      </c>
      <c r="C2716" s="30" t="s">
        <v>2107</v>
      </c>
      <c r="D2716" s="52" t="s">
        <v>2110</v>
      </c>
      <c r="E2716" s="53">
        <v>14.34</v>
      </c>
      <c r="F2716" s="53">
        <v>0</v>
      </c>
      <c r="G2716" s="53">
        <v>14.34</v>
      </c>
    </row>
    <row r="2717" s="37" customFormat="1" customHeight="1" spans="1:7">
      <c r="A2717" s="52" t="s">
        <v>2007</v>
      </c>
      <c r="B2717" s="52" t="s">
        <v>2649</v>
      </c>
      <c r="C2717" s="30" t="s">
        <v>2107</v>
      </c>
      <c r="D2717" s="52" t="s">
        <v>2133</v>
      </c>
      <c r="E2717" s="53">
        <v>0.006</v>
      </c>
      <c r="F2717" s="53">
        <v>0</v>
      </c>
      <c r="G2717" s="53">
        <v>0.006</v>
      </c>
    </row>
    <row r="2718" s="37" customFormat="1" customHeight="1" spans="1:7">
      <c r="A2718" s="52" t="s">
        <v>2007</v>
      </c>
      <c r="B2718" s="52" t="s">
        <v>2649</v>
      </c>
      <c r="C2718" s="30" t="s">
        <v>2107</v>
      </c>
      <c r="D2718" s="52" t="s">
        <v>2141</v>
      </c>
      <c r="E2718" s="53">
        <v>41.466096</v>
      </c>
      <c r="F2718" s="53">
        <v>0</v>
      </c>
      <c r="G2718" s="53">
        <v>41.466096</v>
      </c>
    </row>
    <row r="2719" s="37" customFormat="1" customHeight="1" spans="1:7">
      <c r="A2719" s="52" t="s">
        <v>2007</v>
      </c>
      <c r="B2719" s="52" t="s">
        <v>2649</v>
      </c>
      <c r="C2719" s="30" t="s">
        <v>2107</v>
      </c>
      <c r="D2719" s="52" t="s">
        <v>2298</v>
      </c>
      <c r="E2719" s="53">
        <v>5.8</v>
      </c>
      <c r="F2719" s="53">
        <v>0</v>
      </c>
      <c r="G2719" s="53">
        <v>5.8</v>
      </c>
    </row>
    <row r="2720" s="37" customFormat="1" customHeight="1" spans="1:7">
      <c r="A2720" s="52" t="s">
        <v>2007</v>
      </c>
      <c r="B2720" s="52" t="s">
        <v>2649</v>
      </c>
      <c r="C2720" s="30" t="s">
        <v>2107</v>
      </c>
      <c r="D2720" s="52" t="s">
        <v>2119</v>
      </c>
      <c r="E2720" s="53">
        <v>5.198784</v>
      </c>
      <c r="F2720" s="53">
        <v>0</v>
      </c>
      <c r="G2720" s="53">
        <v>5.198784</v>
      </c>
    </row>
    <row r="2721" s="37" customFormat="1" customHeight="1" spans="1:7">
      <c r="A2721" s="52" t="s">
        <v>2007</v>
      </c>
      <c r="B2721" s="52" t="s">
        <v>2649</v>
      </c>
      <c r="C2721" s="30" t="s">
        <v>2107</v>
      </c>
      <c r="D2721" s="52" t="s">
        <v>2563</v>
      </c>
      <c r="E2721" s="53">
        <v>198.9804</v>
      </c>
      <c r="F2721" s="53">
        <v>0</v>
      </c>
      <c r="G2721" s="53">
        <v>198.9804</v>
      </c>
    </row>
    <row r="2722" s="37" customFormat="1" customHeight="1" spans="1:7">
      <c r="A2722" s="52" t="s">
        <v>2007</v>
      </c>
      <c r="B2722" s="52" t="s">
        <v>2649</v>
      </c>
      <c r="C2722" s="30" t="s">
        <v>2107</v>
      </c>
      <c r="D2722" s="52" t="s">
        <v>2564</v>
      </c>
      <c r="E2722" s="53">
        <v>4.9584</v>
      </c>
      <c r="F2722" s="53">
        <v>0</v>
      </c>
      <c r="G2722" s="53">
        <v>4.9584</v>
      </c>
    </row>
    <row r="2723" s="37" customFormat="1" customHeight="1" spans="1:7">
      <c r="A2723" s="52" t="s">
        <v>2007</v>
      </c>
      <c r="B2723" s="52" t="s">
        <v>2649</v>
      </c>
      <c r="C2723" s="30" t="s">
        <v>2107</v>
      </c>
      <c r="D2723" s="52" t="s">
        <v>2565</v>
      </c>
      <c r="E2723" s="53">
        <v>67.956</v>
      </c>
      <c r="F2723" s="53">
        <v>0</v>
      </c>
      <c r="G2723" s="53">
        <v>67.956</v>
      </c>
    </row>
    <row r="2724" s="37" customFormat="1" customHeight="1" spans="1:7">
      <c r="A2724" s="52" t="s">
        <v>2007</v>
      </c>
      <c r="B2724" s="52" t="s">
        <v>2649</v>
      </c>
      <c r="C2724" s="30" t="s">
        <v>2107</v>
      </c>
      <c r="D2724" s="52" t="s">
        <v>2566</v>
      </c>
      <c r="E2724" s="53">
        <v>130.9344</v>
      </c>
      <c r="F2724" s="53">
        <v>0</v>
      </c>
      <c r="G2724" s="53">
        <v>130.9344</v>
      </c>
    </row>
    <row r="2725" s="37" customFormat="1" customHeight="1" spans="1:7">
      <c r="A2725" s="52" t="s">
        <v>2007</v>
      </c>
      <c r="B2725" s="52" t="s">
        <v>2649</v>
      </c>
      <c r="C2725" s="30" t="s">
        <v>2107</v>
      </c>
      <c r="D2725" s="52" t="s">
        <v>2594</v>
      </c>
      <c r="E2725" s="53">
        <v>66.7</v>
      </c>
      <c r="F2725" s="53">
        <v>0</v>
      </c>
      <c r="G2725" s="53">
        <v>66.7</v>
      </c>
    </row>
    <row r="2726" s="37" customFormat="1" customHeight="1" spans="1:7">
      <c r="A2726" s="52" t="s">
        <v>2007</v>
      </c>
      <c r="B2726" s="52" t="s">
        <v>2649</v>
      </c>
      <c r="C2726" s="30" t="s">
        <v>2107</v>
      </c>
      <c r="D2726" s="52" t="s">
        <v>2567</v>
      </c>
      <c r="E2726" s="53">
        <v>47.9677</v>
      </c>
      <c r="F2726" s="53">
        <v>0</v>
      </c>
      <c r="G2726" s="53">
        <v>47.9677</v>
      </c>
    </row>
    <row r="2727" s="37" customFormat="1" customHeight="1" spans="1:7">
      <c r="A2727" s="52" t="s">
        <v>2007</v>
      </c>
      <c r="B2727" s="52" t="s">
        <v>2649</v>
      </c>
      <c r="C2727" s="30" t="s">
        <v>2107</v>
      </c>
      <c r="D2727" s="52" t="s">
        <v>2568</v>
      </c>
      <c r="E2727" s="53">
        <v>71.648832</v>
      </c>
      <c r="F2727" s="53">
        <v>0</v>
      </c>
      <c r="G2727" s="53">
        <v>71.648832</v>
      </c>
    </row>
    <row r="2728" s="37" customFormat="1" customHeight="1" spans="1:7">
      <c r="A2728" s="52" t="s">
        <v>2007</v>
      </c>
      <c r="B2728" s="52" t="s">
        <v>2649</v>
      </c>
      <c r="C2728" s="30" t="s">
        <v>2107</v>
      </c>
      <c r="D2728" s="52" t="s">
        <v>2569</v>
      </c>
      <c r="E2728" s="53">
        <v>35.824416</v>
      </c>
      <c r="F2728" s="53">
        <v>0</v>
      </c>
      <c r="G2728" s="53">
        <v>35.824416</v>
      </c>
    </row>
    <row r="2729" s="37" customFormat="1" customHeight="1" spans="1:7">
      <c r="A2729" s="52" t="s">
        <v>2007</v>
      </c>
      <c r="B2729" s="52" t="s">
        <v>2649</v>
      </c>
      <c r="C2729" s="30" t="s">
        <v>2107</v>
      </c>
      <c r="D2729" s="52" t="s">
        <v>2570</v>
      </c>
      <c r="E2729" s="53">
        <v>30.102726</v>
      </c>
      <c r="F2729" s="53">
        <v>0</v>
      </c>
      <c r="G2729" s="53">
        <v>30.102726</v>
      </c>
    </row>
    <row r="2730" s="37" customFormat="1" customHeight="1" spans="1:7">
      <c r="A2730" s="52" t="s">
        <v>2007</v>
      </c>
      <c r="B2730" s="52" t="s">
        <v>2649</v>
      </c>
      <c r="C2730" s="30" t="s">
        <v>2107</v>
      </c>
      <c r="D2730" s="52" t="s">
        <v>2571</v>
      </c>
      <c r="E2730" s="53">
        <v>4.8</v>
      </c>
      <c r="F2730" s="53">
        <v>0</v>
      </c>
      <c r="G2730" s="53">
        <v>4.8</v>
      </c>
    </row>
    <row r="2731" s="37" customFormat="1" customHeight="1" spans="1:7">
      <c r="A2731" s="52" t="s">
        <v>2007</v>
      </c>
      <c r="B2731" s="52" t="s">
        <v>2649</v>
      </c>
      <c r="C2731" s="30" t="s">
        <v>2107</v>
      </c>
      <c r="D2731" s="52" t="s">
        <v>2572</v>
      </c>
      <c r="E2731" s="53">
        <v>0.950612</v>
      </c>
      <c r="F2731" s="53">
        <v>0</v>
      </c>
      <c r="G2731" s="53">
        <v>0.950612</v>
      </c>
    </row>
    <row r="2732" s="37" customFormat="1" customHeight="1" spans="1:7">
      <c r="A2732" s="52" t="s">
        <v>2007</v>
      </c>
      <c r="B2732" s="52" t="s">
        <v>2649</v>
      </c>
      <c r="C2732" s="30" t="s">
        <v>2107</v>
      </c>
      <c r="D2732" s="52" t="s">
        <v>2573</v>
      </c>
      <c r="E2732" s="53">
        <v>1.584354</v>
      </c>
      <c r="F2732" s="53">
        <v>0</v>
      </c>
      <c r="G2732" s="53">
        <v>1.584354</v>
      </c>
    </row>
    <row r="2733" s="37" customFormat="1" customHeight="1" spans="1:7">
      <c r="A2733" s="52" t="s">
        <v>2007</v>
      </c>
      <c r="B2733" s="52" t="s">
        <v>2649</v>
      </c>
      <c r="C2733" s="30" t="s">
        <v>2107</v>
      </c>
      <c r="D2733" s="52" t="s">
        <v>2586</v>
      </c>
      <c r="E2733" s="53">
        <v>44.976</v>
      </c>
      <c r="F2733" s="53">
        <v>0</v>
      </c>
      <c r="G2733" s="53">
        <v>44.976</v>
      </c>
    </row>
    <row r="2734" s="37" customFormat="1" customHeight="1" spans="1:7">
      <c r="A2734" s="52" t="s">
        <v>2007</v>
      </c>
      <c r="B2734" s="52" t="s">
        <v>2649</v>
      </c>
      <c r="C2734" s="30" t="s">
        <v>2107</v>
      </c>
      <c r="D2734" s="52" t="s">
        <v>2145</v>
      </c>
      <c r="E2734" s="53">
        <v>2.715804</v>
      </c>
      <c r="F2734" s="53">
        <v>0</v>
      </c>
      <c r="G2734" s="53">
        <v>2.715804</v>
      </c>
    </row>
    <row r="2735" s="37" customFormat="1" customHeight="1" spans="1:7">
      <c r="A2735" s="52" t="s">
        <v>2007</v>
      </c>
      <c r="B2735" s="49" t="s">
        <v>2650</v>
      </c>
      <c r="C2735" s="50"/>
      <c r="D2735" s="49"/>
      <c r="E2735" s="51">
        <v>458.07955</v>
      </c>
      <c r="F2735" s="51">
        <v>0</v>
      </c>
      <c r="G2735" s="51">
        <v>458.07955</v>
      </c>
    </row>
    <row r="2736" s="37" customFormat="1" customHeight="1" spans="1:7">
      <c r="A2736" s="52" t="s">
        <v>2007</v>
      </c>
      <c r="B2736" s="52" t="s">
        <v>2651</v>
      </c>
      <c r="C2736" s="50" t="s">
        <v>2091</v>
      </c>
      <c r="D2736" s="49"/>
      <c r="E2736" s="51">
        <v>15.95133</v>
      </c>
      <c r="F2736" s="51">
        <v>0</v>
      </c>
      <c r="G2736" s="51">
        <v>15.95133</v>
      </c>
    </row>
    <row r="2737" s="37" customFormat="1" customHeight="1" spans="1:7">
      <c r="A2737" s="52" t="s">
        <v>2007</v>
      </c>
      <c r="B2737" s="52" t="s">
        <v>2651</v>
      </c>
      <c r="C2737" s="30" t="s">
        <v>2092</v>
      </c>
      <c r="D2737" s="52" t="s">
        <v>2549</v>
      </c>
      <c r="E2737" s="53">
        <v>2.76768</v>
      </c>
      <c r="F2737" s="53">
        <v>0</v>
      </c>
      <c r="G2737" s="53">
        <v>2.76768</v>
      </c>
    </row>
    <row r="2738" s="37" customFormat="1" customHeight="1" spans="1:7">
      <c r="A2738" s="52" t="s">
        <v>2007</v>
      </c>
      <c r="B2738" s="52" t="s">
        <v>2651</v>
      </c>
      <c r="C2738" s="30" t="s">
        <v>2092</v>
      </c>
      <c r="D2738" s="52" t="s">
        <v>2550</v>
      </c>
      <c r="E2738" s="53">
        <v>1.476096</v>
      </c>
      <c r="F2738" s="53">
        <v>0</v>
      </c>
      <c r="G2738" s="53">
        <v>1.476096</v>
      </c>
    </row>
    <row r="2739" s="37" customFormat="1" customHeight="1" spans="1:7">
      <c r="A2739" s="52" t="s">
        <v>2007</v>
      </c>
      <c r="B2739" s="52" t="s">
        <v>2651</v>
      </c>
      <c r="C2739" s="30" t="s">
        <v>2092</v>
      </c>
      <c r="D2739" s="52" t="s">
        <v>2551</v>
      </c>
      <c r="E2739" s="53">
        <v>2.214144</v>
      </c>
      <c r="F2739" s="53">
        <v>0</v>
      </c>
      <c r="G2739" s="53">
        <v>2.214144</v>
      </c>
    </row>
    <row r="2740" s="37" customFormat="1" customHeight="1" spans="1:7">
      <c r="A2740" s="52" t="s">
        <v>2007</v>
      </c>
      <c r="B2740" s="52" t="s">
        <v>2651</v>
      </c>
      <c r="C2740" s="30" t="s">
        <v>2092</v>
      </c>
      <c r="D2740" s="52" t="s">
        <v>2552</v>
      </c>
      <c r="E2740" s="53">
        <v>3.46248</v>
      </c>
      <c r="F2740" s="53">
        <v>0</v>
      </c>
      <c r="G2740" s="53">
        <v>3.46248</v>
      </c>
    </row>
    <row r="2741" s="37" customFormat="1" customHeight="1" spans="1:7">
      <c r="A2741" s="52" t="s">
        <v>2007</v>
      </c>
      <c r="B2741" s="52" t="s">
        <v>2651</v>
      </c>
      <c r="C2741" s="30" t="s">
        <v>2092</v>
      </c>
      <c r="D2741" s="52" t="s">
        <v>2600</v>
      </c>
      <c r="E2741" s="53">
        <v>2.10393</v>
      </c>
      <c r="F2741" s="53">
        <v>0</v>
      </c>
      <c r="G2741" s="53">
        <v>2.10393</v>
      </c>
    </row>
    <row r="2742" s="37" customFormat="1" customHeight="1" spans="1:7">
      <c r="A2742" s="52" t="s">
        <v>2007</v>
      </c>
      <c r="B2742" s="52" t="s">
        <v>2651</v>
      </c>
      <c r="C2742" s="30" t="s">
        <v>2092</v>
      </c>
      <c r="D2742" s="52" t="s">
        <v>2553</v>
      </c>
      <c r="E2742" s="53">
        <v>0.94</v>
      </c>
      <c r="F2742" s="53">
        <v>0</v>
      </c>
      <c r="G2742" s="53">
        <v>0.94</v>
      </c>
    </row>
    <row r="2743" s="37" customFormat="1" customHeight="1" spans="1:7">
      <c r="A2743" s="52" t="s">
        <v>2007</v>
      </c>
      <c r="B2743" s="52" t="s">
        <v>2651</v>
      </c>
      <c r="C2743" s="30" t="s">
        <v>2092</v>
      </c>
      <c r="D2743" s="52" t="s">
        <v>2560</v>
      </c>
      <c r="E2743" s="53">
        <v>0.14</v>
      </c>
      <c r="F2743" s="53">
        <v>0</v>
      </c>
      <c r="G2743" s="53">
        <v>0.14</v>
      </c>
    </row>
    <row r="2744" s="37" customFormat="1" customHeight="1" spans="1:7">
      <c r="A2744" s="52" t="s">
        <v>2007</v>
      </c>
      <c r="B2744" s="52" t="s">
        <v>2651</v>
      </c>
      <c r="C2744" s="30" t="s">
        <v>2092</v>
      </c>
      <c r="D2744" s="52" t="s">
        <v>2561</v>
      </c>
      <c r="E2744" s="53">
        <v>0.147</v>
      </c>
      <c r="F2744" s="53">
        <v>0</v>
      </c>
      <c r="G2744" s="53">
        <v>0.147</v>
      </c>
    </row>
    <row r="2745" s="37" customFormat="1" customHeight="1" spans="1:7">
      <c r="A2745" s="52" t="s">
        <v>2007</v>
      </c>
      <c r="B2745" s="52" t="s">
        <v>2651</v>
      </c>
      <c r="C2745" s="30" t="s">
        <v>2092</v>
      </c>
      <c r="D2745" s="52" t="s">
        <v>2105</v>
      </c>
      <c r="E2745" s="53">
        <v>2.7</v>
      </c>
      <c r="F2745" s="53">
        <v>0</v>
      </c>
      <c r="G2745" s="53">
        <v>2.7</v>
      </c>
    </row>
    <row r="2746" s="37" customFormat="1" customHeight="1" spans="1:7">
      <c r="A2746" s="52" t="s">
        <v>2007</v>
      </c>
      <c r="B2746" s="52" t="s">
        <v>2651</v>
      </c>
      <c r="C2746" s="50" t="s">
        <v>2106</v>
      </c>
      <c r="D2746" s="49"/>
      <c r="E2746" s="51">
        <v>442.12822</v>
      </c>
      <c r="F2746" s="51">
        <v>0</v>
      </c>
      <c r="G2746" s="51">
        <v>442.12822</v>
      </c>
    </row>
    <row r="2747" s="37" customFormat="1" customHeight="1" spans="1:7">
      <c r="A2747" s="52" t="s">
        <v>2007</v>
      </c>
      <c r="B2747" s="52" t="s">
        <v>2651</v>
      </c>
      <c r="C2747" s="30" t="s">
        <v>2107</v>
      </c>
      <c r="D2747" s="52" t="s">
        <v>2141</v>
      </c>
      <c r="E2747" s="53">
        <v>22.14144</v>
      </c>
      <c r="F2747" s="53">
        <v>0</v>
      </c>
      <c r="G2747" s="53">
        <v>22.14144</v>
      </c>
    </row>
    <row r="2748" s="37" customFormat="1" customHeight="1" spans="1:7">
      <c r="A2748" s="52" t="s">
        <v>2007</v>
      </c>
      <c r="B2748" s="52" t="s">
        <v>2651</v>
      </c>
      <c r="C2748" s="30" t="s">
        <v>2107</v>
      </c>
      <c r="D2748" s="52" t="s">
        <v>2562</v>
      </c>
      <c r="E2748" s="53">
        <v>3.4</v>
      </c>
      <c r="F2748" s="53">
        <v>0</v>
      </c>
      <c r="G2748" s="53">
        <v>3.4</v>
      </c>
    </row>
    <row r="2749" s="37" customFormat="1" customHeight="1" spans="1:7">
      <c r="A2749" s="52" t="s">
        <v>2007</v>
      </c>
      <c r="B2749" s="52" t="s">
        <v>2651</v>
      </c>
      <c r="C2749" s="30" t="s">
        <v>2107</v>
      </c>
      <c r="D2749" s="52" t="s">
        <v>2119</v>
      </c>
      <c r="E2749" s="53">
        <v>2.088</v>
      </c>
      <c r="F2749" s="53">
        <v>0</v>
      </c>
      <c r="G2749" s="53">
        <v>2.088</v>
      </c>
    </row>
    <row r="2750" s="37" customFormat="1" customHeight="1" spans="1:7">
      <c r="A2750" s="52" t="s">
        <v>2007</v>
      </c>
      <c r="B2750" s="52" t="s">
        <v>2651</v>
      </c>
      <c r="C2750" s="30" t="s">
        <v>2107</v>
      </c>
      <c r="D2750" s="52" t="s">
        <v>2563</v>
      </c>
      <c r="E2750" s="53">
        <v>115.416</v>
      </c>
      <c r="F2750" s="53">
        <v>0</v>
      </c>
      <c r="G2750" s="53">
        <v>115.416</v>
      </c>
    </row>
    <row r="2751" s="37" customFormat="1" customHeight="1" spans="1:7">
      <c r="A2751" s="52" t="s">
        <v>2007</v>
      </c>
      <c r="B2751" s="52" t="s">
        <v>2651</v>
      </c>
      <c r="C2751" s="30" t="s">
        <v>2107</v>
      </c>
      <c r="D2751" s="52" t="s">
        <v>2564</v>
      </c>
      <c r="E2751" s="53">
        <v>2.976</v>
      </c>
      <c r="F2751" s="53">
        <v>0</v>
      </c>
      <c r="G2751" s="53">
        <v>2.976</v>
      </c>
    </row>
    <row r="2752" s="37" customFormat="1" customHeight="1" spans="1:7">
      <c r="A2752" s="52" t="s">
        <v>2007</v>
      </c>
      <c r="B2752" s="52" t="s">
        <v>2651</v>
      </c>
      <c r="C2752" s="30" t="s">
        <v>2107</v>
      </c>
      <c r="D2752" s="52" t="s">
        <v>2565</v>
      </c>
      <c r="E2752" s="53">
        <v>39.756</v>
      </c>
      <c r="F2752" s="53">
        <v>0</v>
      </c>
      <c r="G2752" s="53">
        <v>39.756</v>
      </c>
    </row>
    <row r="2753" s="37" customFormat="1" customHeight="1" spans="1:7">
      <c r="A2753" s="52" t="s">
        <v>2007</v>
      </c>
      <c r="B2753" s="52" t="s">
        <v>2651</v>
      </c>
      <c r="C2753" s="30" t="s">
        <v>2107</v>
      </c>
      <c r="D2753" s="52" t="s">
        <v>2566</v>
      </c>
      <c r="E2753" s="53">
        <v>76.662</v>
      </c>
      <c r="F2753" s="53">
        <v>0</v>
      </c>
      <c r="G2753" s="53">
        <v>76.662</v>
      </c>
    </row>
    <row r="2754" s="37" customFormat="1" customHeight="1" spans="1:7">
      <c r="A2754" s="52" t="s">
        <v>2007</v>
      </c>
      <c r="B2754" s="52" t="s">
        <v>2651</v>
      </c>
      <c r="C2754" s="30" t="s">
        <v>2107</v>
      </c>
      <c r="D2754" s="52" t="s">
        <v>2594</v>
      </c>
      <c r="E2754" s="53">
        <v>39.1</v>
      </c>
      <c r="F2754" s="53">
        <v>0</v>
      </c>
      <c r="G2754" s="53">
        <v>39.1</v>
      </c>
    </row>
    <row r="2755" s="37" customFormat="1" customHeight="1" spans="1:7">
      <c r="A2755" s="52" t="s">
        <v>2007</v>
      </c>
      <c r="B2755" s="52" t="s">
        <v>2651</v>
      </c>
      <c r="C2755" s="30" t="s">
        <v>2107</v>
      </c>
      <c r="D2755" s="52" t="s">
        <v>2567</v>
      </c>
      <c r="E2755" s="53">
        <v>28.0787</v>
      </c>
      <c r="F2755" s="53">
        <v>0</v>
      </c>
      <c r="G2755" s="53">
        <v>28.0787</v>
      </c>
    </row>
    <row r="2756" s="37" customFormat="1" customHeight="1" spans="1:7">
      <c r="A2756" s="52" t="s">
        <v>2007</v>
      </c>
      <c r="B2756" s="52" t="s">
        <v>2651</v>
      </c>
      <c r="C2756" s="30" t="s">
        <v>2107</v>
      </c>
      <c r="D2756" s="52" t="s">
        <v>2568</v>
      </c>
      <c r="E2756" s="53">
        <v>41.78784</v>
      </c>
      <c r="F2756" s="53">
        <v>0</v>
      </c>
      <c r="G2756" s="53">
        <v>41.78784</v>
      </c>
    </row>
    <row r="2757" s="37" customFormat="1" customHeight="1" spans="1:7">
      <c r="A2757" s="52" t="s">
        <v>2007</v>
      </c>
      <c r="B2757" s="52" t="s">
        <v>2651</v>
      </c>
      <c r="C2757" s="30" t="s">
        <v>2107</v>
      </c>
      <c r="D2757" s="52" t="s">
        <v>2569</v>
      </c>
      <c r="E2757" s="53">
        <v>20.89392</v>
      </c>
      <c r="F2757" s="53">
        <v>0</v>
      </c>
      <c r="G2757" s="53">
        <v>20.89392</v>
      </c>
    </row>
    <row r="2758" s="37" customFormat="1" customHeight="1" spans="1:7">
      <c r="A2758" s="52" t="s">
        <v>2007</v>
      </c>
      <c r="B2758" s="52" t="s">
        <v>2651</v>
      </c>
      <c r="C2758" s="30" t="s">
        <v>2107</v>
      </c>
      <c r="D2758" s="52" t="s">
        <v>2570</v>
      </c>
      <c r="E2758" s="53">
        <v>17.52864</v>
      </c>
      <c r="F2758" s="53">
        <v>0</v>
      </c>
      <c r="G2758" s="53">
        <v>17.52864</v>
      </c>
    </row>
    <row r="2759" s="37" customFormat="1" customHeight="1" spans="1:7">
      <c r="A2759" s="52" t="s">
        <v>2007</v>
      </c>
      <c r="B2759" s="52" t="s">
        <v>2651</v>
      </c>
      <c r="C2759" s="30" t="s">
        <v>2107</v>
      </c>
      <c r="D2759" s="52" t="s">
        <v>2571</v>
      </c>
      <c r="E2759" s="53">
        <v>2.88</v>
      </c>
      <c r="F2759" s="53">
        <v>0</v>
      </c>
      <c r="G2759" s="53">
        <v>2.88</v>
      </c>
    </row>
    <row r="2760" s="37" customFormat="1" customHeight="1" spans="1:7">
      <c r="A2760" s="52" t="s">
        <v>2007</v>
      </c>
      <c r="B2760" s="52" t="s">
        <v>2651</v>
      </c>
      <c r="C2760" s="30" t="s">
        <v>2107</v>
      </c>
      <c r="D2760" s="52" t="s">
        <v>2572</v>
      </c>
      <c r="E2760" s="53">
        <v>0.553536</v>
      </c>
      <c r="F2760" s="53">
        <v>0</v>
      </c>
      <c r="G2760" s="53">
        <v>0.553536</v>
      </c>
    </row>
    <row r="2761" s="37" customFormat="1" customHeight="1" spans="1:7">
      <c r="A2761" s="52" t="s">
        <v>2007</v>
      </c>
      <c r="B2761" s="52" t="s">
        <v>2651</v>
      </c>
      <c r="C2761" s="30" t="s">
        <v>2107</v>
      </c>
      <c r="D2761" s="52" t="s">
        <v>2573</v>
      </c>
      <c r="E2761" s="53">
        <v>0.92256</v>
      </c>
      <c r="F2761" s="53">
        <v>0</v>
      </c>
      <c r="G2761" s="53">
        <v>0.92256</v>
      </c>
    </row>
    <row r="2762" s="37" customFormat="1" customHeight="1" spans="1:7">
      <c r="A2762" s="52" t="s">
        <v>2007</v>
      </c>
      <c r="B2762" s="52" t="s">
        <v>2651</v>
      </c>
      <c r="C2762" s="30" t="s">
        <v>2107</v>
      </c>
      <c r="D2762" s="52" t="s">
        <v>2586</v>
      </c>
      <c r="E2762" s="53">
        <v>26.364</v>
      </c>
      <c r="F2762" s="53">
        <v>0</v>
      </c>
      <c r="G2762" s="53">
        <v>26.364</v>
      </c>
    </row>
    <row r="2763" s="37" customFormat="1" customHeight="1" spans="1:7">
      <c r="A2763" s="52" t="s">
        <v>2007</v>
      </c>
      <c r="B2763" s="52" t="s">
        <v>2651</v>
      </c>
      <c r="C2763" s="30" t="s">
        <v>2107</v>
      </c>
      <c r="D2763" s="52" t="s">
        <v>2145</v>
      </c>
      <c r="E2763" s="53">
        <v>1.579584</v>
      </c>
      <c r="F2763" s="53">
        <v>0</v>
      </c>
      <c r="G2763" s="53">
        <v>1.579584</v>
      </c>
    </row>
    <row r="2764" s="37" customFormat="1" customHeight="1" spans="1:7">
      <c r="A2764" s="52" t="s">
        <v>2007</v>
      </c>
      <c r="B2764" s="49" t="s">
        <v>2652</v>
      </c>
      <c r="C2764" s="50"/>
      <c r="D2764" s="49"/>
      <c r="E2764" s="51">
        <v>1072.293216</v>
      </c>
      <c r="F2764" s="51">
        <v>0</v>
      </c>
      <c r="G2764" s="51">
        <v>1072.293216</v>
      </c>
    </row>
    <row r="2765" s="37" customFormat="1" customHeight="1" spans="1:7">
      <c r="A2765" s="52" t="s">
        <v>2007</v>
      </c>
      <c r="B2765" s="52" t="s">
        <v>2653</v>
      </c>
      <c r="C2765" s="50" t="s">
        <v>2091</v>
      </c>
      <c r="D2765" s="49"/>
      <c r="E2765" s="51">
        <v>36.572</v>
      </c>
      <c r="F2765" s="51">
        <v>0</v>
      </c>
      <c r="G2765" s="51">
        <v>36.572</v>
      </c>
    </row>
    <row r="2766" s="37" customFormat="1" customHeight="1" spans="1:7">
      <c r="A2766" s="52" t="s">
        <v>2007</v>
      </c>
      <c r="B2766" s="52" t="s">
        <v>2653</v>
      </c>
      <c r="C2766" s="30" t="s">
        <v>2092</v>
      </c>
      <c r="D2766" s="52" t="s">
        <v>2549</v>
      </c>
      <c r="E2766" s="53">
        <v>5.88762</v>
      </c>
      <c r="F2766" s="53">
        <v>0</v>
      </c>
      <c r="G2766" s="53">
        <v>5.88762</v>
      </c>
    </row>
    <row r="2767" s="37" customFormat="1" customHeight="1" spans="1:7">
      <c r="A2767" s="52" t="s">
        <v>2007</v>
      </c>
      <c r="B2767" s="52" t="s">
        <v>2653</v>
      </c>
      <c r="C2767" s="30" t="s">
        <v>2092</v>
      </c>
      <c r="D2767" s="52" t="s">
        <v>2550</v>
      </c>
      <c r="E2767" s="53">
        <v>3.140064</v>
      </c>
      <c r="F2767" s="53">
        <v>0</v>
      </c>
      <c r="G2767" s="53">
        <v>3.140064</v>
      </c>
    </row>
    <row r="2768" s="37" customFormat="1" customHeight="1" spans="1:7">
      <c r="A2768" s="52" t="s">
        <v>2007</v>
      </c>
      <c r="B2768" s="52" t="s">
        <v>2653</v>
      </c>
      <c r="C2768" s="30" t="s">
        <v>2092</v>
      </c>
      <c r="D2768" s="52" t="s">
        <v>2551</v>
      </c>
      <c r="E2768" s="53">
        <v>4.710096</v>
      </c>
      <c r="F2768" s="53">
        <v>0</v>
      </c>
      <c r="G2768" s="53">
        <v>4.710096</v>
      </c>
    </row>
    <row r="2769" s="37" customFormat="1" customHeight="1" spans="1:7">
      <c r="A2769" s="52" t="s">
        <v>2007</v>
      </c>
      <c r="B2769" s="52" t="s">
        <v>2653</v>
      </c>
      <c r="C2769" s="30" t="s">
        <v>2092</v>
      </c>
      <c r="D2769" s="52" t="s">
        <v>2552</v>
      </c>
      <c r="E2769" s="53">
        <v>7.282872</v>
      </c>
      <c r="F2769" s="53">
        <v>0</v>
      </c>
      <c r="G2769" s="53">
        <v>7.282872</v>
      </c>
    </row>
    <row r="2770" s="37" customFormat="1" customHeight="1" spans="1:7">
      <c r="A2770" s="52" t="s">
        <v>2007</v>
      </c>
      <c r="B2770" s="52" t="s">
        <v>2653</v>
      </c>
      <c r="C2770" s="30" t="s">
        <v>2092</v>
      </c>
      <c r="D2770" s="52" t="s">
        <v>2600</v>
      </c>
      <c r="E2770" s="53">
        <v>7.418548</v>
      </c>
      <c r="F2770" s="53">
        <v>0</v>
      </c>
      <c r="G2770" s="53">
        <v>7.418548</v>
      </c>
    </row>
    <row r="2771" s="37" customFormat="1" customHeight="1" spans="1:7">
      <c r="A2771" s="52" t="s">
        <v>2007</v>
      </c>
      <c r="B2771" s="52" t="s">
        <v>2653</v>
      </c>
      <c r="C2771" s="30" t="s">
        <v>2092</v>
      </c>
      <c r="D2771" s="52" t="s">
        <v>2553</v>
      </c>
      <c r="E2771" s="53">
        <v>1.8048</v>
      </c>
      <c r="F2771" s="53">
        <v>0</v>
      </c>
      <c r="G2771" s="53">
        <v>1.8048</v>
      </c>
    </row>
    <row r="2772" s="37" customFormat="1" customHeight="1" spans="1:7">
      <c r="A2772" s="52" t="s">
        <v>2007</v>
      </c>
      <c r="B2772" s="52" t="s">
        <v>2653</v>
      </c>
      <c r="C2772" s="30" t="s">
        <v>2092</v>
      </c>
      <c r="D2772" s="52" t="s">
        <v>2560</v>
      </c>
      <c r="E2772" s="53">
        <v>0.28</v>
      </c>
      <c r="F2772" s="53">
        <v>0</v>
      </c>
      <c r="G2772" s="53">
        <v>0.28</v>
      </c>
    </row>
    <row r="2773" s="37" customFormat="1" customHeight="1" spans="1:7">
      <c r="A2773" s="52" t="s">
        <v>2007</v>
      </c>
      <c r="B2773" s="52" t="s">
        <v>2653</v>
      </c>
      <c r="C2773" s="30" t="s">
        <v>2092</v>
      </c>
      <c r="D2773" s="52" t="s">
        <v>2561</v>
      </c>
      <c r="E2773" s="53">
        <v>0.198</v>
      </c>
      <c r="F2773" s="53">
        <v>0</v>
      </c>
      <c r="G2773" s="53">
        <v>0.198</v>
      </c>
    </row>
    <row r="2774" s="37" customFormat="1" customHeight="1" spans="1:7">
      <c r="A2774" s="52" t="s">
        <v>2007</v>
      </c>
      <c r="B2774" s="52" t="s">
        <v>2653</v>
      </c>
      <c r="C2774" s="30" t="s">
        <v>2092</v>
      </c>
      <c r="D2774" s="52" t="s">
        <v>2104</v>
      </c>
      <c r="E2774" s="53">
        <v>0.1</v>
      </c>
      <c r="F2774" s="53">
        <v>0</v>
      </c>
      <c r="G2774" s="53">
        <v>0.1</v>
      </c>
    </row>
    <row r="2775" s="37" customFormat="1" customHeight="1" spans="1:7">
      <c r="A2775" s="52" t="s">
        <v>2007</v>
      </c>
      <c r="B2775" s="52" t="s">
        <v>2653</v>
      </c>
      <c r="C2775" s="30" t="s">
        <v>2092</v>
      </c>
      <c r="D2775" s="52" t="s">
        <v>2654</v>
      </c>
      <c r="E2775" s="53">
        <v>0.05</v>
      </c>
      <c r="F2775" s="53">
        <v>0</v>
      </c>
      <c r="G2775" s="53">
        <v>0.05</v>
      </c>
    </row>
    <row r="2776" s="37" customFormat="1" customHeight="1" spans="1:7">
      <c r="A2776" s="52" t="s">
        <v>2007</v>
      </c>
      <c r="B2776" s="52" t="s">
        <v>2653</v>
      </c>
      <c r="C2776" s="30" t="s">
        <v>2092</v>
      </c>
      <c r="D2776" s="52" t="s">
        <v>2105</v>
      </c>
      <c r="E2776" s="53">
        <v>5.7</v>
      </c>
      <c r="F2776" s="53">
        <v>0</v>
      </c>
      <c r="G2776" s="53">
        <v>5.7</v>
      </c>
    </row>
    <row r="2777" s="37" customFormat="1" customHeight="1" spans="1:7">
      <c r="A2777" s="52" t="s">
        <v>2007</v>
      </c>
      <c r="B2777" s="52" t="s">
        <v>2653</v>
      </c>
      <c r="C2777" s="50" t="s">
        <v>2106</v>
      </c>
      <c r="D2777" s="49"/>
      <c r="E2777" s="51">
        <v>1035.721216</v>
      </c>
      <c r="F2777" s="51">
        <v>0</v>
      </c>
      <c r="G2777" s="51">
        <v>1035.721216</v>
      </c>
    </row>
    <row r="2778" s="37" customFormat="1" customHeight="1" spans="1:7">
      <c r="A2778" s="52" t="s">
        <v>2007</v>
      </c>
      <c r="B2778" s="52" t="s">
        <v>2653</v>
      </c>
      <c r="C2778" s="30" t="s">
        <v>2107</v>
      </c>
      <c r="D2778" s="52" t="s">
        <v>2110</v>
      </c>
      <c r="E2778" s="53">
        <v>19.14</v>
      </c>
      <c r="F2778" s="53">
        <v>0</v>
      </c>
      <c r="G2778" s="53">
        <v>19.14</v>
      </c>
    </row>
    <row r="2779" s="37" customFormat="1" customHeight="1" spans="1:7">
      <c r="A2779" s="52" t="s">
        <v>2007</v>
      </c>
      <c r="B2779" s="52" t="s">
        <v>2653</v>
      </c>
      <c r="C2779" s="30" t="s">
        <v>2107</v>
      </c>
      <c r="D2779" s="52" t="s">
        <v>2466</v>
      </c>
      <c r="E2779" s="53">
        <v>16.3446</v>
      </c>
      <c r="F2779" s="53">
        <v>0</v>
      </c>
      <c r="G2779" s="53">
        <v>16.3446</v>
      </c>
    </row>
    <row r="2780" s="37" customFormat="1" customHeight="1" spans="1:7">
      <c r="A2780" s="52" t="s">
        <v>2007</v>
      </c>
      <c r="B2780" s="52" t="s">
        <v>2653</v>
      </c>
      <c r="C2780" s="30" t="s">
        <v>2107</v>
      </c>
      <c r="D2780" s="52" t="s">
        <v>2141</v>
      </c>
      <c r="E2780" s="53">
        <v>51.69456</v>
      </c>
      <c r="F2780" s="53">
        <v>0</v>
      </c>
      <c r="G2780" s="53">
        <v>51.69456</v>
      </c>
    </row>
    <row r="2781" s="37" customFormat="1" customHeight="1" spans="1:7">
      <c r="A2781" s="52" t="s">
        <v>2007</v>
      </c>
      <c r="B2781" s="52" t="s">
        <v>2653</v>
      </c>
      <c r="C2781" s="30" t="s">
        <v>2107</v>
      </c>
      <c r="D2781" s="52" t="s">
        <v>2298</v>
      </c>
      <c r="E2781" s="53">
        <v>11.6</v>
      </c>
      <c r="F2781" s="53">
        <v>0</v>
      </c>
      <c r="G2781" s="53">
        <v>11.6</v>
      </c>
    </row>
    <row r="2782" s="37" customFormat="1" customHeight="1" spans="1:7">
      <c r="A2782" s="52" t="s">
        <v>2007</v>
      </c>
      <c r="B2782" s="52" t="s">
        <v>2653</v>
      </c>
      <c r="C2782" s="30" t="s">
        <v>2107</v>
      </c>
      <c r="D2782" s="52" t="s">
        <v>2119</v>
      </c>
      <c r="E2782" s="53">
        <v>2.55</v>
      </c>
      <c r="F2782" s="53">
        <v>0</v>
      </c>
      <c r="G2782" s="53">
        <v>2.55</v>
      </c>
    </row>
    <row r="2783" s="37" customFormat="1" customHeight="1" spans="1:7">
      <c r="A2783" s="52" t="s">
        <v>2007</v>
      </c>
      <c r="B2783" s="52" t="s">
        <v>2653</v>
      </c>
      <c r="C2783" s="30" t="s">
        <v>2107</v>
      </c>
      <c r="D2783" s="52" t="s">
        <v>2563</v>
      </c>
      <c r="E2783" s="53">
        <v>242.7624</v>
      </c>
      <c r="F2783" s="53">
        <v>0</v>
      </c>
      <c r="G2783" s="53">
        <v>242.7624</v>
      </c>
    </row>
    <row r="2784" s="37" customFormat="1" customHeight="1" spans="1:7">
      <c r="A2784" s="52" t="s">
        <v>2007</v>
      </c>
      <c r="B2784" s="52" t="s">
        <v>2653</v>
      </c>
      <c r="C2784" s="30" t="s">
        <v>2107</v>
      </c>
      <c r="D2784" s="52" t="s">
        <v>2564</v>
      </c>
      <c r="E2784" s="53">
        <v>6.2436</v>
      </c>
      <c r="F2784" s="53">
        <v>0</v>
      </c>
      <c r="G2784" s="53">
        <v>6.2436</v>
      </c>
    </row>
    <row r="2785" s="37" customFormat="1" customHeight="1" spans="1:7">
      <c r="A2785" s="52" t="s">
        <v>2007</v>
      </c>
      <c r="B2785" s="52" t="s">
        <v>2653</v>
      </c>
      <c r="C2785" s="30" t="s">
        <v>2107</v>
      </c>
      <c r="D2785" s="52" t="s">
        <v>2565</v>
      </c>
      <c r="E2785" s="53">
        <v>86.34</v>
      </c>
      <c r="F2785" s="53">
        <v>0</v>
      </c>
      <c r="G2785" s="53">
        <v>86.34</v>
      </c>
    </row>
    <row r="2786" s="37" customFormat="1" customHeight="1" spans="1:7">
      <c r="A2786" s="52" t="s">
        <v>2007</v>
      </c>
      <c r="B2786" s="52" t="s">
        <v>2653</v>
      </c>
      <c r="C2786" s="30" t="s">
        <v>2107</v>
      </c>
      <c r="D2786" s="52" t="s">
        <v>2566</v>
      </c>
      <c r="E2786" s="53">
        <v>165.8736</v>
      </c>
      <c r="F2786" s="53">
        <v>0</v>
      </c>
      <c r="G2786" s="53">
        <v>165.8736</v>
      </c>
    </row>
    <row r="2787" s="37" customFormat="1" customHeight="1" spans="1:7">
      <c r="A2787" s="52" t="s">
        <v>2007</v>
      </c>
      <c r="B2787" s="52" t="s">
        <v>2653</v>
      </c>
      <c r="C2787" s="30" t="s">
        <v>2107</v>
      </c>
      <c r="D2787" s="52" t="s">
        <v>2594</v>
      </c>
      <c r="E2787" s="53">
        <v>131.1</v>
      </c>
      <c r="F2787" s="53">
        <v>0</v>
      </c>
      <c r="G2787" s="53">
        <v>131.1</v>
      </c>
    </row>
    <row r="2788" s="37" customFormat="1" customHeight="1" spans="1:7">
      <c r="A2788" s="52" t="s">
        <v>2007</v>
      </c>
      <c r="B2788" s="52" t="s">
        <v>2653</v>
      </c>
      <c r="C2788" s="30" t="s">
        <v>2107</v>
      </c>
      <c r="D2788" s="52" t="s">
        <v>2567</v>
      </c>
      <c r="E2788" s="53">
        <v>61.0407</v>
      </c>
      <c r="F2788" s="53">
        <v>0</v>
      </c>
      <c r="G2788" s="53">
        <v>61.0407</v>
      </c>
    </row>
    <row r="2789" s="37" customFormat="1" customHeight="1" spans="1:7">
      <c r="A2789" s="52" t="s">
        <v>2007</v>
      </c>
      <c r="B2789" s="52" t="s">
        <v>2653</v>
      </c>
      <c r="C2789" s="30" t="s">
        <v>2107</v>
      </c>
      <c r="D2789" s="52" t="s">
        <v>2568</v>
      </c>
      <c r="E2789" s="53">
        <v>89.341056</v>
      </c>
      <c r="F2789" s="53">
        <v>0</v>
      </c>
      <c r="G2789" s="53">
        <v>89.341056</v>
      </c>
    </row>
    <row r="2790" s="37" customFormat="1" customHeight="1" spans="1:7">
      <c r="A2790" s="52" t="s">
        <v>2007</v>
      </c>
      <c r="B2790" s="52" t="s">
        <v>2653</v>
      </c>
      <c r="C2790" s="30" t="s">
        <v>2107</v>
      </c>
      <c r="D2790" s="52" t="s">
        <v>2569</v>
      </c>
      <c r="E2790" s="53">
        <v>44.670528</v>
      </c>
      <c r="F2790" s="53">
        <v>0</v>
      </c>
      <c r="G2790" s="53">
        <v>44.670528</v>
      </c>
    </row>
    <row r="2791" s="37" customFormat="1" customHeight="1" spans="1:7">
      <c r="A2791" s="52" t="s">
        <v>2007</v>
      </c>
      <c r="B2791" s="52" t="s">
        <v>2653</v>
      </c>
      <c r="C2791" s="30" t="s">
        <v>2107</v>
      </c>
      <c r="D2791" s="52" t="s">
        <v>2570</v>
      </c>
      <c r="E2791" s="53">
        <v>37.28826</v>
      </c>
      <c r="F2791" s="53">
        <v>0</v>
      </c>
      <c r="G2791" s="53">
        <v>37.28826</v>
      </c>
    </row>
    <row r="2792" s="37" customFormat="1" customHeight="1" spans="1:7">
      <c r="A2792" s="52" t="s">
        <v>2007</v>
      </c>
      <c r="B2792" s="52" t="s">
        <v>2653</v>
      </c>
      <c r="C2792" s="30" t="s">
        <v>2107</v>
      </c>
      <c r="D2792" s="52" t="s">
        <v>2571</v>
      </c>
      <c r="E2792" s="53">
        <v>6.08</v>
      </c>
      <c r="F2792" s="53">
        <v>0</v>
      </c>
      <c r="G2792" s="53">
        <v>6.08</v>
      </c>
    </row>
    <row r="2793" s="37" customFormat="1" customHeight="1" spans="1:7">
      <c r="A2793" s="52" t="s">
        <v>2007</v>
      </c>
      <c r="B2793" s="52" t="s">
        <v>2653</v>
      </c>
      <c r="C2793" s="30" t="s">
        <v>2107</v>
      </c>
      <c r="D2793" s="52" t="s">
        <v>2572</v>
      </c>
      <c r="E2793" s="53">
        <v>1.177524</v>
      </c>
      <c r="F2793" s="53">
        <v>0</v>
      </c>
      <c r="G2793" s="53">
        <v>1.177524</v>
      </c>
    </row>
    <row r="2794" s="37" customFormat="1" customHeight="1" spans="1:7">
      <c r="A2794" s="52" t="s">
        <v>2007</v>
      </c>
      <c r="B2794" s="52" t="s">
        <v>2653</v>
      </c>
      <c r="C2794" s="30" t="s">
        <v>2107</v>
      </c>
      <c r="D2794" s="52" t="s">
        <v>2573</v>
      </c>
      <c r="E2794" s="53">
        <v>1.96254</v>
      </c>
      <c r="F2794" s="53">
        <v>0</v>
      </c>
      <c r="G2794" s="53">
        <v>1.96254</v>
      </c>
    </row>
    <row r="2795" s="37" customFormat="1" customHeight="1" spans="1:7">
      <c r="A2795" s="52" t="s">
        <v>2007</v>
      </c>
      <c r="B2795" s="52" t="s">
        <v>2653</v>
      </c>
      <c r="C2795" s="30" t="s">
        <v>2107</v>
      </c>
      <c r="D2795" s="52" t="s">
        <v>2586</v>
      </c>
      <c r="E2795" s="53">
        <v>57.162</v>
      </c>
      <c r="F2795" s="53">
        <v>0</v>
      </c>
      <c r="G2795" s="53">
        <v>57.162</v>
      </c>
    </row>
    <row r="2796" s="37" customFormat="1" customHeight="1" spans="1:7">
      <c r="A2796" s="52" t="s">
        <v>2007</v>
      </c>
      <c r="B2796" s="52" t="s">
        <v>2653</v>
      </c>
      <c r="C2796" s="30" t="s">
        <v>2107</v>
      </c>
      <c r="D2796" s="52" t="s">
        <v>2145</v>
      </c>
      <c r="E2796" s="53">
        <v>3.349848</v>
      </c>
      <c r="F2796" s="53">
        <v>0</v>
      </c>
      <c r="G2796" s="53">
        <v>3.349848</v>
      </c>
    </row>
    <row r="2797" s="37" customFormat="1" customHeight="1" spans="1:7">
      <c r="A2797" s="52" t="s">
        <v>2007</v>
      </c>
      <c r="B2797" s="49" t="s">
        <v>2655</v>
      </c>
      <c r="C2797" s="50"/>
      <c r="D2797" s="49"/>
      <c r="E2797" s="51">
        <v>1685.390132</v>
      </c>
      <c r="F2797" s="51">
        <v>0</v>
      </c>
      <c r="G2797" s="51">
        <v>1685.390132</v>
      </c>
    </row>
    <row r="2798" s="37" customFormat="1" customHeight="1" spans="1:7">
      <c r="A2798" s="52" t="s">
        <v>2007</v>
      </c>
      <c r="B2798" s="52" t="s">
        <v>2656</v>
      </c>
      <c r="C2798" s="50" t="s">
        <v>2091</v>
      </c>
      <c r="D2798" s="49"/>
      <c r="E2798" s="51">
        <v>58.427505</v>
      </c>
      <c r="F2798" s="51">
        <v>0</v>
      </c>
      <c r="G2798" s="51">
        <v>58.427505</v>
      </c>
    </row>
    <row r="2799" s="37" customFormat="1" customHeight="1" spans="1:7">
      <c r="A2799" s="52" t="s">
        <v>2007</v>
      </c>
      <c r="B2799" s="52" t="s">
        <v>2656</v>
      </c>
      <c r="C2799" s="30" t="s">
        <v>2092</v>
      </c>
      <c r="D2799" s="52" t="s">
        <v>2549</v>
      </c>
      <c r="E2799" s="53">
        <v>9.947934</v>
      </c>
      <c r="F2799" s="53">
        <v>0</v>
      </c>
      <c r="G2799" s="53">
        <v>9.947934</v>
      </c>
    </row>
    <row r="2800" s="37" customFormat="1" customHeight="1" spans="1:7">
      <c r="A2800" s="52" t="s">
        <v>2007</v>
      </c>
      <c r="B2800" s="52" t="s">
        <v>2656</v>
      </c>
      <c r="C2800" s="30" t="s">
        <v>2092</v>
      </c>
      <c r="D2800" s="52" t="s">
        <v>2550</v>
      </c>
      <c r="E2800" s="53">
        <v>5.305565</v>
      </c>
      <c r="F2800" s="53">
        <v>0</v>
      </c>
      <c r="G2800" s="53">
        <v>5.305565</v>
      </c>
    </row>
    <row r="2801" s="37" customFormat="1" customHeight="1" spans="1:7">
      <c r="A2801" s="52" t="s">
        <v>2007</v>
      </c>
      <c r="B2801" s="52" t="s">
        <v>2656</v>
      </c>
      <c r="C2801" s="30" t="s">
        <v>2092</v>
      </c>
      <c r="D2801" s="52" t="s">
        <v>2551</v>
      </c>
      <c r="E2801" s="53">
        <v>7.958347</v>
      </c>
      <c r="F2801" s="53">
        <v>0</v>
      </c>
      <c r="G2801" s="53">
        <v>7.958347</v>
      </c>
    </row>
    <row r="2802" s="37" customFormat="1" customHeight="1" spans="1:7">
      <c r="A2802" s="52" t="s">
        <v>2007</v>
      </c>
      <c r="B2802" s="52" t="s">
        <v>2656</v>
      </c>
      <c r="C2802" s="30" t="s">
        <v>2092</v>
      </c>
      <c r="D2802" s="52" t="s">
        <v>2552</v>
      </c>
      <c r="E2802" s="53">
        <v>12.562416</v>
      </c>
      <c r="F2802" s="53">
        <v>0</v>
      </c>
      <c r="G2802" s="53">
        <v>12.562416</v>
      </c>
    </row>
    <row r="2803" s="37" customFormat="1" customHeight="1" spans="1:7">
      <c r="A2803" s="52" t="s">
        <v>2007</v>
      </c>
      <c r="B2803" s="52" t="s">
        <v>2656</v>
      </c>
      <c r="C2803" s="30" t="s">
        <v>2092</v>
      </c>
      <c r="D2803" s="52" t="s">
        <v>2600</v>
      </c>
      <c r="E2803" s="53">
        <v>8.801243</v>
      </c>
      <c r="F2803" s="53">
        <v>0</v>
      </c>
      <c r="G2803" s="53">
        <v>8.801243</v>
      </c>
    </row>
    <row r="2804" s="37" customFormat="1" customHeight="1" spans="1:7">
      <c r="A2804" s="52" t="s">
        <v>2007</v>
      </c>
      <c r="B2804" s="52" t="s">
        <v>2656</v>
      </c>
      <c r="C2804" s="30" t="s">
        <v>2092</v>
      </c>
      <c r="D2804" s="52" t="s">
        <v>2553</v>
      </c>
      <c r="E2804" s="53">
        <v>3.337</v>
      </c>
      <c r="F2804" s="53">
        <v>0</v>
      </c>
      <c r="G2804" s="53">
        <v>3.337</v>
      </c>
    </row>
    <row r="2805" s="37" customFormat="1" customHeight="1" spans="1:7">
      <c r="A2805" s="52" t="s">
        <v>2007</v>
      </c>
      <c r="B2805" s="52" t="s">
        <v>2656</v>
      </c>
      <c r="C2805" s="30" t="s">
        <v>2092</v>
      </c>
      <c r="D2805" s="52" t="s">
        <v>2560</v>
      </c>
      <c r="E2805" s="53">
        <v>0.21</v>
      </c>
      <c r="F2805" s="53">
        <v>0</v>
      </c>
      <c r="G2805" s="53">
        <v>0.21</v>
      </c>
    </row>
    <row r="2806" s="37" customFormat="1" customHeight="1" spans="1:7">
      <c r="A2806" s="52" t="s">
        <v>2007</v>
      </c>
      <c r="B2806" s="52" t="s">
        <v>2656</v>
      </c>
      <c r="C2806" s="30" t="s">
        <v>2092</v>
      </c>
      <c r="D2806" s="52" t="s">
        <v>2561</v>
      </c>
      <c r="E2806" s="53">
        <v>1.005</v>
      </c>
      <c r="F2806" s="53">
        <v>0</v>
      </c>
      <c r="G2806" s="53">
        <v>1.005</v>
      </c>
    </row>
    <row r="2807" s="37" customFormat="1" customHeight="1" spans="1:7">
      <c r="A2807" s="52" t="s">
        <v>2007</v>
      </c>
      <c r="B2807" s="52" t="s">
        <v>2656</v>
      </c>
      <c r="C2807" s="30" t="s">
        <v>2092</v>
      </c>
      <c r="D2807" s="52" t="s">
        <v>2105</v>
      </c>
      <c r="E2807" s="53">
        <v>9.3</v>
      </c>
      <c r="F2807" s="53">
        <v>0</v>
      </c>
      <c r="G2807" s="53">
        <v>9.3</v>
      </c>
    </row>
    <row r="2808" s="37" customFormat="1" customHeight="1" spans="1:7">
      <c r="A2808" s="52" t="s">
        <v>2007</v>
      </c>
      <c r="B2808" s="52" t="s">
        <v>2656</v>
      </c>
      <c r="C2808" s="50" t="s">
        <v>2106</v>
      </c>
      <c r="D2808" s="49"/>
      <c r="E2808" s="51">
        <v>1626.962627</v>
      </c>
      <c r="F2808" s="51">
        <v>0</v>
      </c>
      <c r="G2808" s="51">
        <v>1626.962627</v>
      </c>
    </row>
    <row r="2809" s="37" customFormat="1" customHeight="1" spans="1:7">
      <c r="A2809" s="52" t="s">
        <v>2007</v>
      </c>
      <c r="B2809" s="52" t="s">
        <v>2656</v>
      </c>
      <c r="C2809" s="30" t="s">
        <v>2107</v>
      </c>
      <c r="D2809" s="52" t="s">
        <v>2110</v>
      </c>
      <c r="E2809" s="53">
        <v>29.22</v>
      </c>
      <c r="F2809" s="53">
        <v>0</v>
      </c>
      <c r="G2809" s="53">
        <v>29.22</v>
      </c>
    </row>
    <row r="2810" s="37" customFormat="1" customHeight="1" spans="1:7">
      <c r="A2810" s="52" t="s">
        <v>2007</v>
      </c>
      <c r="B2810" s="52" t="s">
        <v>2656</v>
      </c>
      <c r="C2810" s="30" t="s">
        <v>2107</v>
      </c>
      <c r="D2810" s="52" t="s">
        <v>2141</v>
      </c>
      <c r="E2810" s="53">
        <v>86.596272</v>
      </c>
      <c r="F2810" s="53">
        <v>0</v>
      </c>
      <c r="G2810" s="53">
        <v>86.596272</v>
      </c>
    </row>
    <row r="2811" s="37" customFormat="1" customHeight="1" spans="1:7">
      <c r="A2811" s="52" t="s">
        <v>2007</v>
      </c>
      <c r="B2811" s="52" t="s">
        <v>2656</v>
      </c>
      <c r="C2811" s="30" t="s">
        <v>2107</v>
      </c>
      <c r="D2811" s="52" t="s">
        <v>2298</v>
      </c>
      <c r="E2811" s="53">
        <v>13</v>
      </c>
      <c r="F2811" s="53">
        <v>0</v>
      </c>
      <c r="G2811" s="53">
        <v>13</v>
      </c>
    </row>
    <row r="2812" s="37" customFormat="1" customHeight="1" spans="1:7">
      <c r="A2812" s="52" t="s">
        <v>2007</v>
      </c>
      <c r="B2812" s="52" t="s">
        <v>2656</v>
      </c>
      <c r="C2812" s="30" t="s">
        <v>2107</v>
      </c>
      <c r="D2812" s="52" t="s">
        <v>2119</v>
      </c>
      <c r="E2812" s="53">
        <v>5.1696</v>
      </c>
      <c r="F2812" s="53">
        <v>0</v>
      </c>
      <c r="G2812" s="53">
        <v>5.1696</v>
      </c>
    </row>
    <row r="2813" s="37" customFormat="1" customHeight="1" spans="1:7">
      <c r="A2813" s="52" t="s">
        <v>2007</v>
      </c>
      <c r="B2813" s="52" t="s">
        <v>2656</v>
      </c>
      <c r="C2813" s="30" t="s">
        <v>2107</v>
      </c>
      <c r="D2813" s="52" t="s">
        <v>2563</v>
      </c>
      <c r="E2813" s="53">
        <v>418.7472</v>
      </c>
      <c r="F2813" s="53">
        <v>0</v>
      </c>
      <c r="G2813" s="53">
        <v>418.7472</v>
      </c>
    </row>
    <row r="2814" s="37" customFormat="1" customHeight="1" spans="1:7">
      <c r="A2814" s="52" t="s">
        <v>2007</v>
      </c>
      <c r="B2814" s="52" t="s">
        <v>2656</v>
      </c>
      <c r="C2814" s="30" t="s">
        <v>2107</v>
      </c>
      <c r="D2814" s="52" t="s">
        <v>2564</v>
      </c>
      <c r="E2814" s="53">
        <v>10.2624</v>
      </c>
      <c r="F2814" s="53">
        <v>0</v>
      </c>
      <c r="G2814" s="53">
        <v>10.2624</v>
      </c>
    </row>
    <row r="2815" s="37" customFormat="1" customHeight="1" spans="1:7">
      <c r="A2815" s="52" t="s">
        <v>2007</v>
      </c>
      <c r="B2815" s="52" t="s">
        <v>2656</v>
      </c>
      <c r="C2815" s="30" t="s">
        <v>2107</v>
      </c>
      <c r="D2815" s="52" t="s">
        <v>2565</v>
      </c>
      <c r="E2815" s="53">
        <v>140.868</v>
      </c>
      <c r="F2815" s="53">
        <v>0</v>
      </c>
      <c r="G2815" s="53">
        <v>140.868</v>
      </c>
    </row>
    <row r="2816" s="37" customFormat="1" customHeight="1" spans="1:7">
      <c r="A2816" s="52" t="s">
        <v>2007</v>
      </c>
      <c r="B2816" s="52" t="s">
        <v>2656</v>
      </c>
      <c r="C2816" s="30" t="s">
        <v>2107</v>
      </c>
      <c r="D2816" s="52" t="s">
        <v>2566</v>
      </c>
      <c r="E2816" s="53">
        <v>272.0964</v>
      </c>
      <c r="F2816" s="53">
        <v>0</v>
      </c>
      <c r="G2816" s="53">
        <v>272.0964</v>
      </c>
    </row>
    <row r="2817" s="37" customFormat="1" customHeight="1" spans="1:7">
      <c r="A2817" s="52" t="s">
        <v>2007</v>
      </c>
      <c r="B2817" s="52" t="s">
        <v>2656</v>
      </c>
      <c r="C2817" s="30" t="s">
        <v>2107</v>
      </c>
      <c r="D2817" s="52" t="s">
        <v>2594</v>
      </c>
      <c r="E2817" s="53">
        <v>149.5</v>
      </c>
      <c r="F2817" s="53">
        <v>0</v>
      </c>
      <c r="G2817" s="53">
        <v>149.5</v>
      </c>
    </row>
    <row r="2818" s="37" customFormat="1" customHeight="1" spans="1:7">
      <c r="A2818" s="52" t="s">
        <v>2007</v>
      </c>
      <c r="B2818" s="52" t="s">
        <v>2656</v>
      </c>
      <c r="C2818" s="30" t="s">
        <v>2107</v>
      </c>
      <c r="D2818" s="52" t="s">
        <v>2567</v>
      </c>
      <c r="E2818" s="53">
        <v>99.7934</v>
      </c>
      <c r="F2818" s="53">
        <v>0</v>
      </c>
      <c r="G2818" s="53">
        <v>99.7934</v>
      </c>
    </row>
    <row r="2819" s="37" customFormat="1" customHeight="1" spans="1:7">
      <c r="A2819" s="52" t="s">
        <v>2007</v>
      </c>
      <c r="B2819" s="52" t="s">
        <v>2656</v>
      </c>
      <c r="C2819" s="30" t="s">
        <v>2107</v>
      </c>
      <c r="D2819" s="52" t="s">
        <v>2568</v>
      </c>
      <c r="E2819" s="53">
        <v>149.64672</v>
      </c>
      <c r="F2819" s="53">
        <v>0</v>
      </c>
      <c r="G2819" s="53">
        <v>149.64672</v>
      </c>
    </row>
    <row r="2820" s="37" customFormat="1" customHeight="1" spans="1:7">
      <c r="A2820" s="52" t="s">
        <v>2007</v>
      </c>
      <c r="B2820" s="52" t="s">
        <v>2656</v>
      </c>
      <c r="C2820" s="30" t="s">
        <v>2107</v>
      </c>
      <c r="D2820" s="52" t="s">
        <v>2569</v>
      </c>
      <c r="E2820" s="53">
        <v>74.82336</v>
      </c>
      <c r="F2820" s="53">
        <v>0</v>
      </c>
      <c r="G2820" s="53">
        <v>74.82336</v>
      </c>
    </row>
    <row r="2821" s="37" customFormat="1" customHeight="1" spans="1:7">
      <c r="A2821" s="52" t="s">
        <v>2007</v>
      </c>
      <c r="B2821" s="52" t="s">
        <v>2656</v>
      </c>
      <c r="C2821" s="30" t="s">
        <v>2107</v>
      </c>
      <c r="D2821" s="52" t="s">
        <v>2570</v>
      </c>
      <c r="E2821" s="53">
        <v>63.003582</v>
      </c>
      <c r="F2821" s="53">
        <v>0</v>
      </c>
      <c r="G2821" s="53">
        <v>63.003582</v>
      </c>
    </row>
    <row r="2822" s="37" customFormat="1" customHeight="1" spans="1:7">
      <c r="A2822" s="52" t="s">
        <v>2007</v>
      </c>
      <c r="B2822" s="52" t="s">
        <v>2656</v>
      </c>
      <c r="C2822" s="30" t="s">
        <v>2107</v>
      </c>
      <c r="D2822" s="52" t="s">
        <v>2571</v>
      </c>
      <c r="E2822" s="53">
        <v>9.92</v>
      </c>
      <c r="F2822" s="53">
        <v>0</v>
      </c>
      <c r="G2822" s="53">
        <v>9.92</v>
      </c>
    </row>
    <row r="2823" s="37" customFormat="1" customHeight="1" spans="1:7">
      <c r="A2823" s="52" t="s">
        <v>2007</v>
      </c>
      <c r="B2823" s="52" t="s">
        <v>2656</v>
      </c>
      <c r="C2823" s="30" t="s">
        <v>2107</v>
      </c>
      <c r="D2823" s="52" t="s">
        <v>2572</v>
      </c>
      <c r="E2823" s="53">
        <v>1.989587</v>
      </c>
      <c r="F2823" s="53">
        <v>0</v>
      </c>
      <c r="G2823" s="53">
        <v>1.989587</v>
      </c>
    </row>
    <row r="2824" s="37" customFormat="1" customHeight="1" spans="1:7">
      <c r="A2824" s="52" t="s">
        <v>2007</v>
      </c>
      <c r="B2824" s="52" t="s">
        <v>2656</v>
      </c>
      <c r="C2824" s="30" t="s">
        <v>2107</v>
      </c>
      <c r="D2824" s="52" t="s">
        <v>2573</v>
      </c>
      <c r="E2824" s="53">
        <v>3.315978</v>
      </c>
      <c r="F2824" s="53">
        <v>0</v>
      </c>
      <c r="G2824" s="53">
        <v>3.315978</v>
      </c>
    </row>
    <row r="2825" s="37" customFormat="1" customHeight="1" spans="1:7">
      <c r="A2825" s="52" t="s">
        <v>2007</v>
      </c>
      <c r="B2825" s="52" t="s">
        <v>2656</v>
      </c>
      <c r="C2825" s="30" t="s">
        <v>2107</v>
      </c>
      <c r="D2825" s="52" t="s">
        <v>2586</v>
      </c>
      <c r="E2825" s="53">
        <v>93.318</v>
      </c>
      <c r="F2825" s="53">
        <v>0</v>
      </c>
      <c r="G2825" s="53">
        <v>93.318</v>
      </c>
    </row>
    <row r="2826" s="37" customFormat="1" customHeight="1" spans="1:7">
      <c r="A2826" s="52" t="s">
        <v>2007</v>
      </c>
      <c r="B2826" s="52" t="s">
        <v>2656</v>
      </c>
      <c r="C2826" s="30" t="s">
        <v>2107</v>
      </c>
      <c r="D2826" s="52" t="s">
        <v>2145</v>
      </c>
      <c r="E2826" s="53">
        <v>5.692128</v>
      </c>
      <c r="F2826" s="53">
        <v>0</v>
      </c>
      <c r="G2826" s="53">
        <v>5.692128</v>
      </c>
    </row>
    <row r="2827" s="37" customFormat="1" customHeight="1" spans="1:7">
      <c r="A2827" s="52" t="s">
        <v>2007</v>
      </c>
      <c r="B2827" s="49" t="s">
        <v>2657</v>
      </c>
      <c r="C2827" s="50"/>
      <c r="D2827" s="49"/>
      <c r="E2827" s="51">
        <v>1507.72958</v>
      </c>
      <c r="F2827" s="51">
        <v>0</v>
      </c>
      <c r="G2827" s="51">
        <v>1507.72958</v>
      </c>
    </row>
    <row r="2828" s="37" customFormat="1" customHeight="1" spans="1:7">
      <c r="A2828" s="52" t="s">
        <v>2007</v>
      </c>
      <c r="B2828" s="52" t="s">
        <v>2658</v>
      </c>
      <c r="C2828" s="50" t="s">
        <v>2091</v>
      </c>
      <c r="D2828" s="49"/>
      <c r="E2828" s="51">
        <v>55.773679</v>
      </c>
      <c r="F2828" s="51">
        <v>0</v>
      </c>
      <c r="G2828" s="51">
        <v>55.773679</v>
      </c>
    </row>
    <row r="2829" s="37" customFormat="1" customHeight="1" spans="1:7">
      <c r="A2829" s="52" t="s">
        <v>2007</v>
      </c>
      <c r="B2829" s="52" t="s">
        <v>2658</v>
      </c>
      <c r="C2829" s="30" t="s">
        <v>2092</v>
      </c>
      <c r="D2829" s="52" t="s">
        <v>2610</v>
      </c>
      <c r="E2829" s="53">
        <v>8.508906</v>
      </c>
      <c r="F2829" s="53">
        <v>0</v>
      </c>
      <c r="G2829" s="53">
        <v>8.508906</v>
      </c>
    </row>
    <row r="2830" s="37" customFormat="1" customHeight="1" spans="1:7">
      <c r="A2830" s="52" t="s">
        <v>2007</v>
      </c>
      <c r="B2830" s="52" t="s">
        <v>2658</v>
      </c>
      <c r="C2830" s="30" t="s">
        <v>2092</v>
      </c>
      <c r="D2830" s="52" t="s">
        <v>2611</v>
      </c>
      <c r="E2830" s="53">
        <v>4.538083</v>
      </c>
      <c r="F2830" s="53">
        <v>0</v>
      </c>
      <c r="G2830" s="53">
        <v>4.538083</v>
      </c>
    </row>
    <row r="2831" s="37" customFormat="1" customHeight="1" spans="1:7">
      <c r="A2831" s="52" t="s">
        <v>2007</v>
      </c>
      <c r="B2831" s="52" t="s">
        <v>2658</v>
      </c>
      <c r="C2831" s="30" t="s">
        <v>2092</v>
      </c>
      <c r="D2831" s="52" t="s">
        <v>2612</v>
      </c>
      <c r="E2831" s="53">
        <v>6.807125</v>
      </c>
      <c r="F2831" s="53">
        <v>0</v>
      </c>
      <c r="G2831" s="53">
        <v>6.807125</v>
      </c>
    </row>
    <row r="2832" s="37" customFormat="1" customHeight="1" spans="1:7">
      <c r="A2832" s="52" t="s">
        <v>2007</v>
      </c>
      <c r="B2832" s="52" t="s">
        <v>2658</v>
      </c>
      <c r="C2832" s="30" t="s">
        <v>2092</v>
      </c>
      <c r="D2832" s="52" t="s">
        <v>2613</v>
      </c>
      <c r="E2832" s="53">
        <v>9.677124</v>
      </c>
      <c r="F2832" s="53">
        <v>0</v>
      </c>
      <c r="G2832" s="53">
        <v>9.677124</v>
      </c>
    </row>
    <row r="2833" s="37" customFormat="1" customHeight="1" spans="1:7">
      <c r="A2833" s="52" t="s">
        <v>2007</v>
      </c>
      <c r="B2833" s="52" t="s">
        <v>2658</v>
      </c>
      <c r="C2833" s="30" t="s">
        <v>2092</v>
      </c>
      <c r="D2833" s="52" t="s">
        <v>2614</v>
      </c>
      <c r="E2833" s="53">
        <v>9.005641</v>
      </c>
      <c r="F2833" s="53">
        <v>0</v>
      </c>
      <c r="G2833" s="53">
        <v>9.005641</v>
      </c>
    </row>
    <row r="2834" s="37" customFormat="1" customHeight="1" spans="1:7">
      <c r="A2834" s="52" t="s">
        <v>2007</v>
      </c>
      <c r="B2834" s="52" t="s">
        <v>2658</v>
      </c>
      <c r="C2834" s="30" t="s">
        <v>2092</v>
      </c>
      <c r="D2834" s="52" t="s">
        <v>2615</v>
      </c>
      <c r="E2834" s="53">
        <v>6.9768</v>
      </c>
      <c r="F2834" s="53">
        <v>0</v>
      </c>
      <c r="G2834" s="53">
        <v>6.9768</v>
      </c>
    </row>
    <row r="2835" s="37" customFormat="1" customHeight="1" spans="1:7">
      <c r="A2835" s="52" t="s">
        <v>2007</v>
      </c>
      <c r="B2835" s="52" t="s">
        <v>2658</v>
      </c>
      <c r="C2835" s="30" t="s">
        <v>2092</v>
      </c>
      <c r="D2835" s="52" t="s">
        <v>2616</v>
      </c>
      <c r="E2835" s="53">
        <v>0.21</v>
      </c>
      <c r="F2835" s="53">
        <v>0</v>
      </c>
      <c r="G2835" s="53">
        <v>0.21</v>
      </c>
    </row>
    <row r="2836" s="37" customFormat="1" customHeight="1" spans="1:7">
      <c r="A2836" s="52" t="s">
        <v>2007</v>
      </c>
      <c r="B2836" s="52" t="s">
        <v>2658</v>
      </c>
      <c r="C2836" s="30" t="s">
        <v>2092</v>
      </c>
      <c r="D2836" s="52" t="s">
        <v>2105</v>
      </c>
      <c r="E2836" s="53">
        <v>10.05</v>
      </c>
      <c r="F2836" s="53">
        <v>0</v>
      </c>
      <c r="G2836" s="53">
        <v>10.05</v>
      </c>
    </row>
    <row r="2837" s="37" customFormat="1" customHeight="1" spans="1:7">
      <c r="A2837" s="52" t="s">
        <v>2007</v>
      </c>
      <c r="B2837" s="52" t="s">
        <v>2658</v>
      </c>
      <c r="C2837" s="50" t="s">
        <v>2106</v>
      </c>
      <c r="D2837" s="49"/>
      <c r="E2837" s="51">
        <v>1451.955901</v>
      </c>
      <c r="F2837" s="51">
        <v>0</v>
      </c>
      <c r="G2837" s="51">
        <v>1451.955901</v>
      </c>
    </row>
    <row r="2838" s="37" customFormat="1" customHeight="1" spans="1:7">
      <c r="A2838" s="52" t="s">
        <v>2007</v>
      </c>
      <c r="B2838" s="52" t="s">
        <v>2658</v>
      </c>
      <c r="C2838" s="30" t="s">
        <v>2107</v>
      </c>
      <c r="D2838" s="52" t="s">
        <v>2110</v>
      </c>
      <c r="E2838" s="53">
        <v>32.58</v>
      </c>
      <c r="F2838" s="53">
        <v>0</v>
      </c>
      <c r="G2838" s="53">
        <v>32.58</v>
      </c>
    </row>
    <row r="2839" s="37" customFormat="1" customHeight="1" spans="1:7">
      <c r="A2839" s="52" t="s">
        <v>2007</v>
      </c>
      <c r="B2839" s="52" t="s">
        <v>2658</v>
      </c>
      <c r="C2839" s="30" t="s">
        <v>2107</v>
      </c>
      <c r="D2839" s="52" t="s">
        <v>2133</v>
      </c>
      <c r="E2839" s="53">
        <v>0.012</v>
      </c>
      <c r="F2839" s="53">
        <v>0</v>
      </c>
      <c r="G2839" s="53">
        <v>0.012</v>
      </c>
    </row>
    <row r="2840" s="37" customFormat="1" customHeight="1" spans="1:7">
      <c r="A2840" s="52" t="s">
        <v>2007</v>
      </c>
      <c r="B2840" s="52" t="s">
        <v>2658</v>
      </c>
      <c r="C2840" s="30" t="s">
        <v>2107</v>
      </c>
      <c r="D2840" s="52" t="s">
        <v>2141</v>
      </c>
      <c r="E2840" s="53">
        <v>75.890448</v>
      </c>
      <c r="F2840" s="53">
        <v>0</v>
      </c>
      <c r="G2840" s="53">
        <v>75.890448</v>
      </c>
    </row>
    <row r="2841" s="37" customFormat="1" customHeight="1" spans="1:7">
      <c r="A2841" s="52" t="s">
        <v>2007</v>
      </c>
      <c r="B2841" s="52" t="s">
        <v>2658</v>
      </c>
      <c r="C2841" s="30" t="s">
        <v>2107</v>
      </c>
      <c r="D2841" s="52" t="s">
        <v>2562</v>
      </c>
      <c r="E2841" s="53">
        <v>10.2</v>
      </c>
      <c r="F2841" s="53">
        <v>0</v>
      </c>
      <c r="G2841" s="53">
        <v>10.2</v>
      </c>
    </row>
    <row r="2842" s="37" customFormat="1" customHeight="1" spans="1:7">
      <c r="A2842" s="52" t="s">
        <v>2007</v>
      </c>
      <c r="B2842" s="52" t="s">
        <v>2658</v>
      </c>
      <c r="C2842" s="30" t="s">
        <v>2107</v>
      </c>
      <c r="D2842" s="52" t="s">
        <v>2119</v>
      </c>
      <c r="E2842" s="53">
        <v>2.634</v>
      </c>
      <c r="F2842" s="53">
        <v>0</v>
      </c>
      <c r="G2842" s="53">
        <v>2.634</v>
      </c>
    </row>
    <row r="2843" s="37" customFormat="1" customHeight="1" spans="1:7">
      <c r="A2843" s="52" t="s">
        <v>2007</v>
      </c>
      <c r="B2843" s="52" t="s">
        <v>2658</v>
      </c>
      <c r="C2843" s="30" t="s">
        <v>2107</v>
      </c>
      <c r="D2843" s="52" t="s">
        <v>2617</v>
      </c>
      <c r="E2843" s="53">
        <v>322.5708</v>
      </c>
      <c r="F2843" s="53">
        <v>0</v>
      </c>
      <c r="G2843" s="53">
        <v>322.5708</v>
      </c>
    </row>
    <row r="2844" s="37" customFormat="1" customHeight="1" spans="1:7">
      <c r="A2844" s="52" t="s">
        <v>2007</v>
      </c>
      <c r="B2844" s="52" t="s">
        <v>2658</v>
      </c>
      <c r="C2844" s="30" t="s">
        <v>2107</v>
      </c>
      <c r="D2844" s="52" t="s">
        <v>2618</v>
      </c>
      <c r="E2844" s="53">
        <v>10.7076</v>
      </c>
      <c r="F2844" s="53">
        <v>0</v>
      </c>
      <c r="G2844" s="53">
        <v>10.7076</v>
      </c>
    </row>
    <row r="2845" s="37" customFormat="1" customHeight="1" spans="1:7">
      <c r="A2845" s="52" t="s">
        <v>2007</v>
      </c>
      <c r="B2845" s="52" t="s">
        <v>2658</v>
      </c>
      <c r="C2845" s="30" t="s">
        <v>2107</v>
      </c>
      <c r="D2845" s="52" t="s">
        <v>2619</v>
      </c>
      <c r="E2845" s="53">
        <v>140.3652</v>
      </c>
      <c r="F2845" s="53">
        <v>0</v>
      </c>
      <c r="G2845" s="53">
        <v>140.3652</v>
      </c>
    </row>
    <row r="2846" s="37" customFormat="1" customHeight="1" spans="1:7">
      <c r="A2846" s="52" t="s">
        <v>2007</v>
      </c>
      <c r="B2846" s="52" t="s">
        <v>2658</v>
      </c>
      <c r="C2846" s="30" t="s">
        <v>2107</v>
      </c>
      <c r="D2846" s="52" t="s">
        <v>2620</v>
      </c>
      <c r="E2846" s="53">
        <v>271.284</v>
      </c>
      <c r="F2846" s="53">
        <v>0</v>
      </c>
      <c r="G2846" s="53">
        <v>271.284</v>
      </c>
    </row>
    <row r="2847" s="37" customFormat="1" customHeight="1" spans="1:7">
      <c r="A2847" s="52" t="s">
        <v>2007</v>
      </c>
      <c r="B2847" s="52" t="s">
        <v>2658</v>
      </c>
      <c r="C2847" s="30" t="s">
        <v>2107</v>
      </c>
      <c r="D2847" s="52" t="s">
        <v>2621</v>
      </c>
      <c r="E2847" s="53">
        <v>117.3</v>
      </c>
      <c r="F2847" s="53">
        <v>0</v>
      </c>
      <c r="G2847" s="53">
        <v>117.3</v>
      </c>
    </row>
    <row r="2848" s="37" customFormat="1" customHeight="1" spans="1:7">
      <c r="A2848" s="52" t="s">
        <v>2007</v>
      </c>
      <c r="B2848" s="52" t="s">
        <v>2658</v>
      </c>
      <c r="C2848" s="30" t="s">
        <v>2107</v>
      </c>
      <c r="D2848" s="52" t="s">
        <v>2622</v>
      </c>
      <c r="E2848" s="53">
        <v>99.6635</v>
      </c>
      <c r="F2848" s="53">
        <v>0</v>
      </c>
      <c r="G2848" s="53">
        <v>99.6635</v>
      </c>
    </row>
    <row r="2849" s="37" customFormat="1" customHeight="1" spans="1:7">
      <c r="A2849" s="52" t="s">
        <v>2007</v>
      </c>
      <c r="B2849" s="52" t="s">
        <v>2658</v>
      </c>
      <c r="C2849" s="30" t="s">
        <v>2107</v>
      </c>
      <c r="D2849" s="52" t="s">
        <v>2623</v>
      </c>
      <c r="E2849" s="53">
        <v>134.167104</v>
      </c>
      <c r="F2849" s="53">
        <v>0</v>
      </c>
      <c r="G2849" s="53">
        <v>134.167104</v>
      </c>
    </row>
    <row r="2850" s="37" customFormat="1" customHeight="1" spans="1:7">
      <c r="A2850" s="52" t="s">
        <v>2007</v>
      </c>
      <c r="B2850" s="52" t="s">
        <v>2658</v>
      </c>
      <c r="C2850" s="30" t="s">
        <v>2107</v>
      </c>
      <c r="D2850" s="52" t="s">
        <v>2624</v>
      </c>
      <c r="E2850" s="53">
        <v>67.083552</v>
      </c>
      <c r="F2850" s="53">
        <v>0</v>
      </c>
      <c r="G2850" s="53">
        <v>67.083552</v>
      </c>
    </row>
    <row r="2851" s="37" customFormat="1" customHeight="1" spans="1:7">
      <c r="A2851" s="52" t="s">
        <v>2007</v>
      </c>
      <c r="B2851" s="52" t="s">
        <v>2658</v>
      </c>
      <c r="C2851" s="30" t="s">
        <v>2107</v>
      </c>
      <c r="D2851" s="52" t="s">
        <v>2625</v>
      </c>
      <c r="E2851" s="53">
        <v>53.889738</v>
      </c>
      <c r="F2851" s="53">
        <v>0</v>
      </c>
      <c r="G2851" s="53">
        <v>53.889738</v>
      </c>
    </row>
    <row r="2852" s="37" customFormat="1" customHeight="1" spans="1:7">
      <c r="A2852" s="52" t="s">
        <v>2007</v>
      </c>
      <c r="B2852" s="52" t="s">
        <v>2658</v>
      </c>
      <c r="C2852" s="30" t="s">
        <v>2107</v>
      </c>
      <c r="D2852" s="52" t="s">
        <v>2626</v>
      </c>
      <c r="E2852" s="53">
        <v>10.72</v>
      </c>
      <c r="F2852" s="53">
        <v>0</v>
      </c>
      <c r="G2852" s="53">
        <v>10.72</v>
      </c>
    </row>
    <row r="2853" s="37" customFormat="1" customHeight="1" spans="1:7">
      <c r="A2853" s="52" t="s">
        <v>2007</v>
      </c>
      <c r="B2853" s="52" t="s">
        <v>2658</v>
      </c>
      <c r="C2853" s="30" t="s">
        <v>2107</v>
      </c>
      <c r="D2853" s="52" t="s">
        <v>2627</v>
      </c>
      <c r="E2853" s="53">
        <v>1.701781</v>
      </c>
      <c r="F2853" s="53">
        <v>0</v>
      </c>
      <c r="G2853" s="53">
        <v>1.701781</v>
      </c>
    </row>
    <row r="2854" s="37" customFormat="1" customHeight="1" spans="1:7">
      <c r="A2854" s="52" t="s">
        <v>2007</v>
      </c>
      <c r="B2854" s="52" t="s">
        <v>2658</v>
      </c>
      <c r="C2854" s="30" t="s">
        <v>2107</v>
      </c>
      <c r="D2854" s="52" t="s">
        <v>2628</v>
      </c>
      <c r="E2854" s="53">
        <v>2.836302</v>
      </c>
      <c r="F2854" s="53">
        <v>0</v>
      </c>
      <c r="G2854" s="53">
        <v>2.836302</v>
      </c>
    </row>
    <row r="2855" s="37" customFormat="1" customHeight="1" spans="1:7">
      <c r="A2855" s="52" t="s">
        <v>2007</v>
      </c>
      <c r="B2855" s="52" t="s">
        <v>2658</v>
      </c>
      <c r="C2855" s="30" t="s">
        <v>2107</v>
      </c>
      <c r="D2855" s="52" t="s">
        <v>2629</v>
      </c>
      <c r="E2855" s="53">
        <v>93.6168</v>
      </c>
      <c r="F2855" s="53">
        <v>0</v>
      </c>
      <c r="G2855" s="53">
        <v>93.6168</v>
      </c>
    </row>
    <row r="2856" s="37" customFormat="1" customHeight="1" spans="1:7">
      <c r="A2856" s="52" t="s">
        <v>2007</v>
      </c>
      <c r="B2856" s="52" t="s">
        <v>2658</v>
      </c>
      <c r="C2856" s="30" t="s">
        <v>2107</v>
      </c>
      <c r="D2856" s="52" t="s">
        <v>2145</v>
      </c>
      <c r="E2856" s="53">
        <v>4.733076</v>
      </c>
      <c r="F2856" s="53">
        <v>0</v>
      </c>
      <c r="G2856" s="53">
        <v>4.733076</v>
      </c>
    </row>
    <row r="2857" s="37" customFormat="1" customHeight="1" spans="1:7">
      <c r="A2857" s="52" t="s">
        <v>2007</v>
      </c>
      <c r="B2857" s="49" t="s">
        <v>2659</v>
      </c>
      <c r="C2857" s="50"/>
      <c r="D2857" s="49"/>
      <c r="E2857" s="51">
        <v>1368.924187</v>
      </c>
      <c r="F2857" s="51">
        <v>0</v>
      </c>
      <c r="G2857" s="51">
        <v>1368.924187</v>
      </c>
    </row>
    <row r="2858" s="37" customFormat="1" customHeight="1" spans="1:7">
      <c r="A2858" s="52" t="s">
        <v>2007</v>
      </c>
      <c r="B2858" s="52" t="s">
        <v>2660</v>
      </c>
      <c r="C2858" s="50" t="s">
        <v>2091</v>
      </c>
      <c r="D2858" s="49"/>
      <c r="E2858" s="51">
        <v>46.74152</v>
      </c>
      <c r="F2858" s="51">
        <v>0</v>
      </c>
      <c r="G2858" s="51">
        <v>46.74152</v>
      </c>
    </row>
    <row r="2859" s="37" customFormat="1" customHeight="1" spans="1:7">
      <c r="A2859" s="52" t="s">
        <v>2007</v>
      </c>
      <c r="B2859" s="52" t="s">
        <v>2660</v>
      </c>
      <c r="C2859" s="30" t="s">
        <v>2092</v>
      </c>
      <c r="D2859" s="52" t="s">
        <v>2610</v>
      </c>
      <c r="E2859" s="53">
        <v>7.661196</v>
      </c>
      <c r="F2859" s="53">
        <v>0</v>
      </c>
      <c r="G2859" s="53">
        <v>7.661196</v>
      </c>
    </row>
    <row r="2860" s="37" customFormat="1" customHeight="1" spans="1:7">
      <c r="A2860" s="52" t="s">
        <v>2007</v>
      </c>
      <c r="B2860" s="52" t="s">
        <v>2660</v>
      </c>
      <c r="C2860" s="30" t="s">
        <v>2092</v>
      </c>
      <c r="D2860" s="52" t="s">
        <v>2611</v>
      </c>
      <c r="E2860" s="53">
        <v>4.085971</v>
      </c>
      <c r="F2860" s="53">
        <v>0</v>
      </c>
      <c r="G2860" s="53">
        <v>4.085971</v>
      </c>
    </row>
    <row r="2861" s="37" customFormat="1" customHeight="1" spans="1:7">
      <c r="A2861" s="52" t="s">
        <v>2007</v>
      </c>
      <c r="B2861" s="52" t="s">
        <v>2660</v>
      </c>
      <c r="C2861" s="30" t="s">
        <v>2092</v>
      </c>
      <c r="D2861" s="52" t="s">
        <v>2612</v>
      </c>
      <c r="E2861" s="53">
        <v>6.128957</v>
      </c>
      <c r="F2861" s="53">
        <v>0</v>
      </c>
      <c r="G2861" s="53">
        <v>6.128957</v>
      </c>
    </row>
    <row r="2862" s="37" customFormat="1" customHeight="1" spans="1:7">
      <c r="A2862" s="52" t="s">
        <v>2007</v>
      </c>
      <c r="B2862" s="52" t="s">
        <v>2660</v>
      </c>
      <c r="C2862" s="30" t="s">
        <v>2092</v>
      </c>
      <c r="D2862" s="52" t="s">
        <v>2613</v>
      </c>
      <c r="E2862" s="53">
        <v>8.87238</v>
      </c>
      <c r="F2862" s="53">
        <v>0</v>
      </c>
      <c r="G2862" s="53">
        <v>8.87238</v>
      </c>
    </row>
    <row r="2863" s="37" customFormat="1" customHeight="1" spans="1:7">
      <c r="A2863" s="52" t="s">
        <v>2007</v>
      </c>
      <c r="B2863" s="52" t="s">
        <v>2660</v>
      </c>
      <c r="C2863" s="30" t="s">
        <v>2092</v>
      </c>
      <c r="D2863" s="52" t="s">
        <v>2614</v>
      </c>
      <c r="E2863" s="53">
        <v>7.164216</v>
      </c>
      <c r="F2863" s="53">
        <v>0</v>
      </c>
      <c r="G2863" s="53">
        <v>7.164216</v>
      </c>
    </row>
    <row r="2864" s="37" customFormat="1" customHeight="1" spans="1:7">
      <c r="A2864" s="52" t="s">
        <v>2007</v>
      </c>
      <c r="B2864" s="52" t="s">
        <v>2660</v>
      </c>
      <c r="C2864" s="30" t="s">
        <v>2092</v>
      </c>
      <c r="D2864" s="52" t="s">
        <v>2615</v>
      </c>
      <c r="E2864" s="53">
        <v>3.6288</v>
      </c>
      <c r="F2864" s="53">
        <v>0</v>
      </c>
      <c r="G2864" s="53">
        <v>3.6288</v>
      </c>
    </row>
    <row r="2865" s="37" customFormat="1" customHeight="1" spans="1:7">
      <c r="A2865" s="52" t="s">
        <v>2007</v>
      </c>
      <c r="B2865" s="52" t="s">
        <v>2660</v>
      </c>
      <c r="C2865" s="30" t="s">
        <v>2092</v>
      </c>
      <c r="D2865" s="52" t="s">
        <v>2616</v>
      </c>
      <c r="E2865" s="53">
        <v>0.35</v>
      </c>
      <c r="F2865" s="53">
        <v>0</v>
      </c>
      <c r="G2865" s="53">
        <v>0.35</v>
      </c>
    </row>
    <row r="2866" s="37" customFormat="1" customHeight="1" spans="1:7">
      <c r="A2866" s="52" t="s">
        <v>2007</v>
      </c>
      <c r="B2866" s="52" t="s">
        <v>2660</v>
      </c>
      <c r="C2866" s="30" t="s">
        <v>2092</v>
      </c>
      <c r="D2866" s="52" t="s">
        <v>2105</v>
      </c>
      <c r="E2866" s="53">
        <v>8.85</v>
      </c>
      <c r="F2866" s="53">
        <v>0</v>
      </c>
      <c r="G2866" s="53">
        <v>8.85</v>
      </c>
    </row>
    <row r="2867" s="37" customFormat="1" customHeight="1" spans="1:7">
      <c r="A2867" s="52" t="s">
        <v>2007</v>
      </c>
      <c r="B2867" s="52" t="s">
        <v>2660</v>
      </c>
      <c r="C2867" s="50" t="s">
        <v>2106</v>
      </c>
      <c r="D2867" s="49"/>
      <c r="E2867" s="51">
        <v>1322.182667</v>
      </c>
      <c r="F2867" s="51">
        <v>0</v>
      </c>
      <c r="G2867" s="51">
        <v>1322.182667</v>
      </c>
    </row>
    <row r="2868" s="37" customFormat="1" customHeight="1" spans="1:7">
      <c r="A2868" s="52" t="s">
        <v>2007</v>
      </c>
      <c r="B2868" s="52" t="s">
        <v>2660</v>
      </c>
      <c r="C2868" s="30" t="s">
        <v>2107</v>
      </c>
      <c r="D2868" s="52" t="s">
        <v>2110</v>
      </c>
      <c r="E2868" s="53">
        <v>33</v>
      </c>
      <c r="F2868" s="53">
        <v>0</v>
      </c>
      <c r="G2868" s="53">
        <v>33</v>
      </c>
    </row>
    <row r="2869" s="37" customFormat="1" customHeight="1" spans="1:7">
      <c r="A2869" s="52" t="s">
        <v>2007</v>
      </c>
      <c r="B2869" s="52" t="s">
        <v>2660</v>
      </c>
      <c r="C2869" s="30" t="s">
        <v>2107</v>
      </c>
      <c r="D2869" s="52" t="s">
        <v>2141</v>
      </c>
      <c r="E2869" s="53">
        <v>69.209568</v>
      </c>
      <c r="F2869" s="53">
        <v>0</v>
      </c>
      <c r="G2869" s="53">
        <v>69.209568</v>
      </c>
    </row>
    <row r="2870" s="37" customFormat="1" customHeight="1" spans="1:7">
      <c r="A2870" s="52" t="s">
        <v>2007</v>
      </c>
      <c r="B2870" s="52" t="s">
        <v>2660</v>
      </c>
      <c r="C2870" s="30" t="s">
        <v>2107</v>
      </c>
      <c r="D2870" s="52" t="s">
        <v>2562</v>
      </c>
      <c r="E2870" s="53">
        <v>10.8</v>
      </c>
      <c r="F2870" s="53">
        <v>0</v>
      </c>
      <c r="G2870" s="53">
        <v>10.8</v>
      </c>
    </row>
    <row r="2871" s="37" customFormat="1" customHeight="1" spans="1:7">
      <c r="A2871" s="52" t="s">
        <v>2007</v>
      </c>
      <c r="B2871" s="52" t="s">
        <v>2660</v>
      </c>
      <c r="C2871" s="30" t="s">
        <v>2107</v>
      </c>
      <c r="D2871" s="52" t="s">
        <v>2119</v>
      </c>
      <c r="E2871" s="53">
        <v>2.268</v>
      </c>
      <c r="F2871" s="53">
        <v>0</v>
      </c>
      <c r="G2871" s="53">
        <v>2.268</v>
      </c>
    </row>
    <row r="2872" s="37" customFormat="1" customHeight="1" spans="1:7">
      <c r="A2872" s="52" t="s">
        <v>2007</v>
      </c>
      <c r="B2872" s="52" t="s">
        <v>2660</v>
      </c>
      <c r="C2872" s="30" t="s">
        <v>2107</v>
      </c>
      <c r="D2872" s="52" t="s">
        <v>2617</v>
      </c>
      <c r="E2872" s="53">
        <v>295.746</v>
      </c>
      <c r="F2872" s="53">
        <v>0</v>
      </c>
      <c r="G2872" s="53">
        <v>295.746</v>
      </c>
    </row>
    <row r="2873" s="37" customFormat="1" customHeight="1" spans="1:7">
      <c r="A2873" s="52" t="s">
        <v>2007</v>
      </c>
      <c r="B2873" s="52" t="s">
        <v>2660</v>
      </c>
      <c r="C2873" s="30" t="s">
        <v>2107</v>
      </c>
      <c r="D2873" s="52" t="s">
        <v>2618</v>
      </c>
      <c r="E2873" s="53">
        <v>10.1604</v>
      </c>
      <c r="F2873" s="53">
        <v>0</v>
      </c>
      <c r="G2873" s="53">
        <v>10.1604</v>
      </c>
    </row>
    <row r="2874" s="37" customFormat="1" customHeight="1" spans="1:7">
      <c r="A2874" s="52" t="s">
        <v>2007</v>
      </c>
      <c r="B2874" s="52" t="s">
        <v>2660</v>
      </c>
      <c r="C2874" s="30" t="s">
        <v>2107</v>
      </c>
      <c r="D2874" s="52" t="s">
        <v>2619</v>
      </c>
      <c r="E2874" s="53">
        <v>138.768</v>
      </c>
      <c r="F2874" s="53">
        <v>0</v>
      </c>
      <c r="G2874" s="53">
        <v>138.768</v>
      </c>
    </row>
    <row r="2875" s="37" customFormat="1" customHeight="1" spans="1:7">
      <c r="A2875" s="52" t="s">
        <v>2007</v>
      </c>
      <c r="B2875" s="52" t="s">
        <v>2660</v>
      </c>
      <c r="C2875" s="30" t="s">
        <v>2107</v>
      </c>
      <c r="D2875" s="52" t="s">
        <v>2620</v>
      </c>
      <c r="E2875" s="53">
        <v>237.8088</v>
      </c>
      <c r="F2875" s="53">
        <v>0</v>
      </c>
      <c r="G2875" s="53">
        <v>237.8088</v>
      </c>
    </row>
    <row r="2876" s="37" customFormat="1" customHeight="1" spans="1:7">
      <c r="A2876" s="52" t="s">
        <v>2007</v>
      </c>
      <c r="B2876" s="52" t="s">
        <v>2660</v>
      </c>
      <c r="C2876" s="30" t="s">
        <v>2107</v>
      </c>
      <c r="D2876" s="52" t="s">
        <v>2621</v>
      </c>
      <c r="E2876" s="53">
        <v>124.2</v>
      </c>
      <c r="F2876" s="53">
        <v>0</v>
      </c>
      <c r="G2876" s="53">
        <v>124.2</v>
      </c>
    </row>
    <row r="2877" s="37" customFormat="1" customHeight="1" spans="1:7">
      <c r="A2877" s="52" t="s">
        <v>2007</v>
      </c>
      <c r="B2877" s="52" t="s">
        <v>2660</v>
      </c>
      <c r="C2877" s="30" t="s">
        <v>2107</v>
      </c>
      <c r="D2877" s="52" t="s">
        <v>2622</v>
      </c>
      <c r="E2877" s="53">
        <v>88.0061</v>
      </c>
      <c r="F2877" s="53">
        <v>0</v>
      </c>
      <c r="G2877" s="53">
        <v>88.0061</v>
      </c>
    </row>
    <row r="2878" s="37" customFormat="1" customHeight="1" spans="1:7">
      <c r="A2878" s="52" t="s">
        <v>2007</v>
      </c>
      <c r="B2878" s="52" t="s">
        <v>2660</v>
      </c>
      <c r="C2878" s="30" t="s">
        <v>2107</v>
      </c>
      <c r="D2878" s="52" t="s">
        <v>2623</v>
      </c>
      <c r="E2878" s="53">
        <v>119.768832</v>
      </c>
      <c r="F2878" s="53">
        <v>0</v>
      </c>
      <c r="G2878" s="53">
        <v>119.768832</v>
      </c>
    </row>
    <row r="2879" s="37" customFormat="1" customHeight="1" spans="1:7">
      <c r="A2879" s="52" t="s">
        <v>2007</v>
      </c>
      <c r="B2879" s="52" t="s">
        <v>2660</v>
      </c>
      <c r="C2879" s="30" t="s">
        <v>2107</v>
      </c>
      <c r="D2879" s="52" t="s">
        <v>2624</v>
      </c>
      <c r="E2879" s="53">
        <v>59.884416</v>
      </c>
      <c r="F2879" s="53">
        <v>0</v>
      </c>
      <c r="G2879" s="53">
        <v>59.884416</v>
      </c>
    </row>
    <row r="2880" s="37" customFormat="1" customHeight="1" spans="1:7">
      <c r="A2880" s="52" t="s">
        <v>2007</v>
      </c>
      <c r="B2880" s="52" t="s">
        <v>2660</v>
      </c>
      <c r="C2880" s="30" t="s">
        <v>2107</v>
      </c>
      <c r="D2880" s="52" t="s">
        <v>2625</v>
      </c>
      <c r="E2880" s="53">
        <v>48.520908</v>
      </c>
      <c r="F2880" s="53">
        <v>0</v>
      </c>
      <c r="G2880" s="53">
        <v>48.520908</v>
      </c>
    </row>
    <row r="2881" s="37" customFormat="1" customHeight="1" spans="1:7">
      <c r="A2881" s="52" t="s">
        <v>2007</v>
      </c>
      <c r="B2881" s="52" t="s">
        <v>2660</v>
      </c>
      <c r="C2881" s="30" t="s">
        <v>2107</v>
      </c>
      <c r="D2881" s="52" t="s">
        <v>2626</v>
      </c>
      <c r="E2881" s="53">
        <v>9.44</v>
      </c>
      <c r="F2881" s="53">
        <v>0</v>
      </c>
      <c r="G2881" s="53">
        <v>9.44</v>
      </c>
    </row>
    <row r="2882" s="37" customFormat="1" customHeight="1" spans="1:7">
      <c r="A2882" s="52" t="s">
        <v>2007</v>
      </c>
      <c r="B2882" s="52" t="s">
        <v>2660</v>
      </c>
      <c r="C2882" s="30" t="s">
        <v>2107</v>
      </c>
      <c r="D2882" s="52" t="s">
        <v>2627</v>
      </c>
      <c r="E2882" s="53">
        <v>1.532239</v>
      </c>
      <c r="F2882" s="53">
        <v>0</v>
      </c>
      <c r="G2882" s="53">
        <v>1.532239</v>
      </c>
    </row>
    <row r="2883" s="37" customFormat="1" customHeight="1" spans="1:7">
      <c r="A2883" s="52" t="s">
        <v>2007</v>
      </c>
      <c r="B2883" s="52" t="s">
        <v>2660</v>
      </c>
      <c r="C2883" s="30" t="s">
        <v>2107</v>
      </c>
      <c r="D2883" s="52" t="s">
        <v>2628</v>
      </c>
      <c r="E2883" s="53">
        <v>2.553732</v>
      </c>
      <c r="F2883" s="53">
        <v>0</v>
      </c>
      <c r="G2883" s="53">
        <v>2.553732</v>
      </c>
    </row>
    <row r="2884" s="37" customFormat="1" customHeight="1" spans="1:7">
      <c r="A2884" s="52" t="s">
        <v>2007</v>
      </c>
      <c r="B2884" s="52" t="s">
        <v>2660</v>
      </c>
      <c r="C2884" s="30" t="s">
        <v>2107</v>
      </c>
      <c r="D2884" s="52" t="s">
        <v>2629</v>
      </c>
      <c r="E2884" s="53">
        <v>66.072</v>
      </c>
      <c r="F2884" s="53">
        <v>0</v>
      </c>
      <c r="G2884" s="53">
        <v>66.072</v>
      </c>
    </row>
    <row r="2885" s="37" customFormat="1" customHeight="1" spans="1:7">
      <c r="A2885" s="52" t="s">
        <v>2007</v>
      </c>
      <c r="B2885" s="52" t="s">
        <v>2660</v>
      </c>
      <c r="C2885" s="30" t="s">
        <v>2107</v>
      </c>
      <c r="D2885" s="52" t="s">
        <v>2145</v>
      </c>
      <c r="E2885" s="53">
        <v>4.443672</v>
      </c>
      <c r="F2885" s="53">
        <v>0</v>
      </c>
      <c r="G2885" s="53">
        <v>4.443672</v>
      </c>
    </row>
    <row r="2886" s="37" customFormat="1" customHeight="1" spans="1:7">
      <c r="A2886" s="52" t="s">
        <v>2007</v>
      </c>
      <c r="B2886" s="49" t="s">
        <v>2661</v>
      </c>
      <c r="C2886" s="50"/>
      <c r="D2886" s="49"/>
      <c r="E2886" s="51">
        <v>1252.858963</v>
      </c>
      <c r="F2886" s="51">
        <v>0</v>
      </c>
      <c r="G2886" s="51">
        <v>1252.858963</v>
      </c>
    </row>
    <row r="2887" s="37" customFormat="1" customHeight="1" spans="1:7">
      <c r="A2887" s="52" t="s">
        <v>2007</v>
      </c>
      <c r="B2887" s="52" t="s">
        <v>2662</v>
      </c>
      <c r="C2887" s="50" t="s">
        <v>2091</v>
      </c>
      <c r="D2887" s="49"/>
      <c r="E2887" s="51">
        <v>42.274863</v>
      </c>
      <c r="F2887" s="51">
        <v>0</v>
      </c>
      <c r="G2887" s="51">
        <v>42.274863</v>
      </c>
    </row>
    <row r="2888" s="37" customFormat="1" customHeight="1" spans="1:7">
      <c r="A2888" s="52" t="s">
        <v>2007</v>
      </c>
      <c r="B2888" s="52" t="s">
        <v>2662</v>
      </c>
      <c r="C2888" s="30" t="s">
        <v>2092</v>
      </c>
      <c r="D2888" s="52" t="s">
        <v>2549</v>
      </c>
      <c r="E2888" s="53">
        <v>6.983478</v>
      </c>
      <c r="F2888" s="53">
        <v>0</v>
      </c>
      <c r="G2888" s="53">
        <v>6.983478</v>
      </c>
    </row>
    <row r="2889" s="37" customFormat="1" customHeight="1" spans="1:7">
      <c r="A2889" s="52" t="s">
        <v>2007</v>
      </c>
      <c r="B2889" s="52" t="s">
        <v>2662</v>
      </c>
      <c r="C2889" s="30" t="s">
        <v>2092</v>
      </c>
      <c r="D2889" s="52" t="s">
        <v>2550</v>
      </c>
      <c r="E2889" s="53">
        <v>3.724522</v>
      </c>
      <c r="F2889" s="53">
        <v>0</v>
      </c>
      <c r="G2889" s="53">
        <v>3.724522</v>
      </c>
    </row>
    <row r="2890" s="37" customFormat="1" customHeight="1" spans="1:7">
      <c r="A2890" s="52" t="s">
        <v>2007</v>
      </c>
      <c r="B2890" s="52" t="s">
        <v>2662</v>
      </c>
      <c r="C2890" s="30" t="s">
        <v>2092</v>
      </c>
      <c r="D2890" s="52" t="s">
        <v>2551</v>
      </c>
      <c r="E2890" s="53">
        <v>5.586782</v>
      </c>
      <c r="F2890" s="53">
        <v>0</v>
      </c>
      <c r="G2890" s="53">
        <v>5.586782</v>
      </c>
    </row>
    <row r="2891" s="37" customFormat="1" customHeight="1" spans="1:7">
      <c r="A2891" s="52" t="s">
        <v>2007</v>
      </c>
      <c r="B2891" s="52" t="s">
        <v>2662</v>
      </c>
      <c r="C2891" s="30" t="s">
        <v>2092</v>
      </c>
      <c r="D2891" s="52" t="s">
        <v>2552</v>
      </c>
      <c r="E2891" s="53">
        <v>8.908596</v>
      </c>
      <c r="F2891" s="53">
        <v>0</v>
      </c>
      <c r="G2891" s="53">
        <v>8.908596</v>
      </c>
    </row>
    <row r="2892" s="37" customFormat="1" customHeight="1" spans="1:7">
      <c r="A2892" s="52" t="s">
        <v>2007</v>
      </c>
      <c r="B2892" s="52" t="s">
        <v>2662</v>
      </c>
      <c r="C2892" s="30" t="s">
        <v>2092</v>
      </c>
      <c r="D2892" s="52" t="s">
        <v>2600</v>
      </c>
      <c r="E2892" s="53">
        <v>8.227685</v>
      </c>
      <c r="F2892" s="53">
        <v>0</v>
      </c>
      <c r="G2892" s="53">
        <v>8.227685</v>
      </c>
    </row>
    <row r="2893" s="37" customFormat="1" customHeight="1" spans="1:7">
      <c r="A2893" s="52" t="s">
        <v>2007</v>
      </c>
      <c r="B2893" s="52" t="s">
        <v>2662</v>
      </c>
      <c r="C2893" s="30" t="s">
        <v>2092</v>
      </c>
      <c r="D2893" s="52" t="s">
        <v>2553</v>
      </c>
      <c r="E2893" s="53">
        <v>1.4758</v>
      </c>
      <c r="F2893" s="53">
        <v>0</v>
      </c>
      <c r="G2893" s="53">
        <v>1.4758</v>
      </c>
    </row>
    <row r="2894" s="37" customFormat="1" customHeight="1" spans="1:7">
      <c r="A2894" s="52" t="s">
        <v>2007</v>
      </c>
      <c r="B2894" s="52" t="s">
        <v>2662</v>
      </c>
      <c r="C2894" s="30" t="s">
        <v>2092</v>
      </c>
      <c r="D2894" s="52" t="s">
        <v>2560</v>
      </c>
      <c r="E2894" s="53">
        <v>0.63</v>
      </c>
      <c r="F2894" s="53">
        <v>0</v>
      </c>
      <c r="G2894" s="53">
        <v>0.63</v>
      </c>
    </row>
    <row r="2895" s="37" customFormat="1" customHeight="1" spans="1:7">
      <c r="A2895" s="52" t="s">
        <v>2007</v>
      </c>
      <c r="B2895" s="52" t="s">
        <v>2662</v>
      </c>
      <c r="C2895" s="30" t="s">
        <v>2092</v>
      </c>
      <c r="D2895" s="52" t="s">
        <v>2561</v>
      </c>
      <c r="E2895" s="53">
        <v>0.288</v>
      </c>
      <c r="F2895" s="53">
        <v>0</v>
      </c>
      <c r="G2895" s="53">
        <v>0.288</v>
      </c>
    </row>
    <row r="2896" s="37" customFormat="1" customHeight="1" spans="1:7">
      <c r="A2896" s="52" t="s">
        <v>2007</v>
      </c>
      <c r="B2896" s="52" t="s">
        <v>2662</v>
      </c>
      <c r="C2896" s="30" t="s">
        <v>2092</v>
      </c>
      <c r="D2896" s="52" t="s">
        <v>2105</v>
      </c>
      <c r="E2896" s="53">
        <v>6.45</v>
      </c>
      <c r="F2896" s="53">
        <v>0</v>
      </c>
      <c r="G2896" s="53">
        <v>6.45</v>
      </c>
    </row>
    <row r="2897" s="37" customFormat="1" customHeight="1" spans="1:7">
      <c r="A2897" s="52" t="s">
        <v>2007</v>
      </c>
      <c r="B2897" s="52" t="s">
        <v>2662</v>
      </c>
      <c r="C2897" s="50" t="s">
        <v>2106</v>
      </c>
      <c r="D2897" s="49"/>
      <c r="E2897" s="51">
        <v>1210.5841</v>
      </c>
      <c r="F2897" s="51">
        <v>0</v>
      </c>
      <c r="G2897" s="51">
        <v>1210.5841</v>
      </c>
    </row>
    <row r="2898" s="37" customFormat="1" customHeight="1" spans="1:7">
      <c r="A2898" s="52" t="s">
        <v>2007</v>
      </c>
      <c r="B2898" s="52" t="s">
        <v>2662</v>
      </c>
      <c r="C2898" s="30" t="s">
        <v>2107</v>
      </c>
      <c r="D2898" s="52" t="s">
        <v>2110</v>
      </c>
      <c r="E2898" s="53">
        <v>22.32</v>
      </c>
      <c r="F2898" s="53">
        <v>0</v>
      </c>
      <c r="G2898" s="53">
        <v>22.32</v>
      </c>
    </row>
    <row r="2899" s="37" customFormat="1" customHeight="1" spans="1:7">
      <c r="A2899" s="52" t="s">
        <v>2007</v>
      </c>
      <c r="B2899" s="52" t="s">
        <v>2662</v>
      </c>
      <c r="C2899" s="30" t="s">
        <v>2107</v>
      </c>
      <c r="D2899" s="52" t="s">
        <v>2141</v>
      </c>
      <c r="E2899" s="53">
        <v>61.224624</v>
      </c>
      <c r="F2899" s="53">
        <v>0</v>
      </c>
      <c r="G2899" s="53">
        <v>61.224624</v>
      </c>
    </row>
    <row r="2900" s="37" customFormat="1" customHeight="1" spans="1:7">
      <c r="A2900" s="52" t="s">
        <v>2007</v>
      </c>
      <c r="B2900" s="52" t="s">
        <v>2662</v>
      </c>
      <c r="C2900" s="30" t="s">
        <v>2107</v>
      </c>
      <c r="D2900" s="52" t="s">
        <v>2298</v>
      </c>
      <c r="E2900" s="53">
        <v>14.6</v>
      </c>
      <c r="F2900" s="53">
        <v>0</v>
      </c>
      <c r="G2900" s="53">
        <v>14.6</v>
      </c>
    </row>
    <row r="2901" s="37" customFormat="1" customHeight="1" spans="1:7">
      <c r="A2901" s="52" t="s">
        <v>2007</v>
      </c>
      <c r="B2901" s="52" t="s">
        <v>2662</v>
      </c>
      <c r="C2901" s="30" t="s">
        <v>2107</v>
      </c>
      <c r="D2901" s="52" t="s">
        <v>2119</v>
      </c>
      <c r="E2901" s="53">
        <v>7.3476</v>
      </c>
      <c r="F2901" s="53">
        <v>0</v>
      </c>
      <c r="G2901" s="53">
        <v>7.3476</v>
      </c>
    </row>
    <row r="2902" s="37" customFormat="1" customHeight="1" spans="1:7">
      <c r="A2902" s="52" t="s">
        <v>2007</v>
      </c>
      <c r="B2902" s="52" t="s">
        <v>2662</v>
      </c>
      <c r="C2902" s="30" t="s">
        <v>2107</v>
      </c>
      <c r="D2902" s="52" t="s">
        <v>2563</v>
      </c>
      <c r="E2902" s="53">
        <v>296.9532</v>
      </c>
      <c r="F2902" s="53">
        <v>0</v>
      </c>
      <c r="G2902" s="53">
        <v>296.9532</v>
      </c>
    </row>
    <row r="2903" s="37" customFormat="1" customHeight="1" spans="1:7">
      <c r="A2903" s="52" t="s">
        <v>2007</v>
      </c>
      <c r="B2903" s="52" t="s">
        <v>2662</v>
      </c>
      <c r="C2903" s="30" t="s">
        <v>2107</v>
      </c>
      <c r="D2903" s="52" t="s">
        <v>2564</v>
      </c>
      <c r="E2903" s="53">
        <v>7.152</v>
      </c>
      <c r="F2903" s="53">
        <v>0</v>
      </c>
      <c r="G2903" s="53">
        <v>7.152</v>
      </c>
    </row>
    <row r="2904" s="37" customFormat="1" customHeight="1" spans="1:7">
      <c r="A2904" s="52" t="s">
        <v>2007</v>
      </c>
      <c r="B2904" s="52" t="s">
        <v>2662</v>
      </c>
      <c r="C2904" s="30" t="s">
        <v>2107</v>
      </c>
      <c r="D2904" s="52" t="s">
        <v>2565</v>
      </c>
      <c r="E2904" s="53">
        <v>97.128</v>
      </c>
      <c r="F2904" s="53">
        <v>0</v>
      </c>
      <c r="G2904" s="53">
        <v>97.128</v>
      </c>
    </row>
    <row r="2905" s="37" customFormat="1" customHeight="1" spans="1:7">
      <c r="A2905" s="52" t="s">
        <v>2007</v>
      </c>
      <c r="B2905" s="52" t="s">
        <v>2662</v>
      </c>
      <c r="C2905" s="30" t="s">
        <v>2107</v>
      </c>
      <c r="D2905" s="52" t="s">
        <v>2566</v>
      </c>
      <c r="E2905" s="53">
        <v>187.3764</v>
      </c>
      <c r="F2905" s="53">
        <v>0</v>
      </c>
      <c r="G2905" s="53">
        <v>187.3764</v>
      </c>
    </row>
    <row r="2906" s="37" customFormat="1" customHeight="1" spans="1:7">
      <c r="A2906" s="52" t="s">
        <v>2007</v>
      </c>
      <c r="B2906" s="52" t="s">
        <v>2662</v>
      </c>
      <c r="C2906" s="30" t="s">
        <v>2107</v>
      </c>
      <c r="D2906" s="52" t="s">
        <v>2594</v>
      </c>
      <c r="E2906" s="53">
        <v>167.9</v>
      </c>
      <c r="F2906" s="53">
        <v>0</v>
      </c>
      <c r="G2906" s="53">
        <v>167.9</v>
      </c>
    </row>
    <row r="2907" s="37" customFormat="1" customHeight="1" spans="1:7">
      <c r="A2907" s="52" t="s">
        <v>2007</v>
      </c>
      <c r="B2907" s="52" t="s">
        <v>2662</v>
      </c>
      <c r="C2907" s="30" t="s">
        <v>2107</v>
      </c>
      <c r="D2907" s="52" t="s">
        <v>2567</v>
      </c>
      <c r="E2907" s="53">
        <v>68.7037</v>
      </c>
      <c r="F2907" s="53">
        <v>0</v>
      </c>
      <c r="G2907" s="53">
        <v>68.7037</v>
      </c>
    </row>
    <row r="2908" s="37" customFormat="1" customHeight="1" spans="1:7">
      <c r="A2908" s="52" t="s">
        <v>2007</v>
      </c>
      <c r="B2908" s="52" t="s">
        <v>2662</v>
      </c>
      <c r="C2908" s="30" t="s">
        <v>2107</v>
      </c>
      <c r="D2908" s="52" t="s">
        <v>2568</v>
      </c>
      <c r="E2908" s="53">
        <v>104.470656</v>
      </c>
      <c r="F2908" s="53">
        <v>0</v>
      </c>
      <c r="G2908" s="53">
        <v>104.470656</v>
      </c>
    </row>
    <row r="2909" s="37" customFormat="1" customHeight="1" spans="1:7">
      <c r="A2909" s="52" t="s">
        <v>2007</v>
      </c>
      <c r="B2909" s="52" t="s">
        <v>2662</v>
      </c>
      <c r="C2909" s="30" t="s">
        <v>2107</v>
      </c>
      <c r="D2909" s="52" t="s">
        <v>2569</v>
      </c>
      <c r="E2909" s="53">
        <v>52.235328</v>
      </c>
      <c r="F2909" s="53">
        <v>0</v>
      </c>
      <c r="G2909" s="53">
        <v>52.235328</v>
      </c>
    </row>
    <row r="2910" s="37" customFormat="1" customHeight="1" spans="1:7">
      <c r="A2910" s="52" t="s">
        <v>2007</v>
      </c>
      <c r="B2910" s="52" t="s">
        <v>2662</v>
      </c>
      <c r="C2910" s="30" t="s">
        <v>2107</v>
      </c>
      <c r="D2910" s="52" t="s">
        <v>2570</v>
      </c>
      <c r="E2910" s="53">
        <v>44.228694</v>
      </c>
      <c r="F2910" s="53">
        <v>0</v>
      </c>
      <c r="G2910" s="53">
        <v>44.228694</v>
      </c>
    </row>
    <row r="2911" s="37" customFormat="1" customHeight="1" spans="1:7">
      <c r="A2911" s="52" t="s">
        <v>2007</v>
      </c>
      <c r="B2911" s="52" t="s">
        <v>2662</v>
      </c>
      <c r="C2911" s="30" t="s">
        <v>2107</v>
      </c>
      <c r="D2911" s="52" t="s">
        <v>2571</v>
      </c>
      <c r="E2911" s="53">
        <v>6.88</v>
      </c>
      <c r="F2911" s="53">
        <v>0</v>
      </c>
      <c r="G2911" s="53">
        <v>6.88</v>
      </c>
    </row>
    <row r="2912" s="37" customFormat="1" customHeight="1" spans="1:7">
      <c r="A2912" s="52" t="s">
        <v>2007</v>
      </c>
      <c r="B2912" s="52" t="s">
        <v>2662</v>
      </c>
      <c r="C2912" s="30" t="s">
        <v>2107</v>
      </c>
      <c r="D2912" s="52" t="s">
        <v>2572</v>
      </c>
      <c r="E2912" s="53">
        <v>1.396696</v>
      </c>
      <c r="F2912" s="53">
        <v>0</v>
      </c>
      <c r="G2912" s="53">
        <v>1.396696</v>
      </c>
    </row>
    <row r="2913" s="37" customFormat="1" customHeight="1" spans="1:7">
      <c r="A2913" s="52" t="s">
        <v>2007</v>
      </c>
      <c r="B2913" s="52" t="s">
        <v>2662</v>
      </c>
      <c r="C2913" s="30" t="s">
        <v>2107</v>
      </c>
      <c r="D2913" s="52" t="s">
        <v>2573</v>
      </c>
      <c r="E2913" s="53">
        <v>2.327826</v>
      </c>
      <c r="F2913" s="53">
        <v>0</v>
      </c>
      <c r="G2913" s="53">
        <v>2.327826</v>
      </c>
    </row>
    <row r="2914" s="37" customFormat="1" customHeight="1" spans="1:7">
      <c r="A2914" s="52" t="s">
        <v>2007</v>
      </c>
      <c r="B2914" s="52" t="s">
        <v>2662</v>
      </c>
      <c r="C2914" s="30" t="s">
        <v>2107</v>
      </c>
      <c r="D2914" s="52" t="s">
        <v>2586</v>
      </c>
      <c r="E2914" s="53">
        <v>64.332</v>
      </c>
      <c r="F2914" s="53">
        <v>0</v>
      </c>
      <c r="G2914" s="53">
        <v>64.332</v>
      </c>
    </row>
    <row r="2915" s="37" customFormat="1" customHeight="1" spans="1:7">
      <c r="A2915" s="52" t="s">
        <v>2007</v>
      </c>
      <c r="B2915" s="52" t="s">
        <v>2662</v>
      </c>
      <c r="C2915" s="30" t="s">
        <v>2107</v>
      </c>
      <c r="D2915" s="52" t="s">
        <v>2145</v>
      </c>
      <c r="E2915" s="53">
        <v>4.007376</v>
      </c>
      <c r="F2915" s="53">
        <v>0</v>
      </c>
      <c r="G2915" s="53">
        <v>4.007376</v>
      </c>
    </row>
    <row r="2916" s="37" customFormat="1" customHeight="1" spans="1:7">
      <c r="A2916" s="52" t="s">
        <v>2007</v>
      </c>
      <c r="B2916" s="49" t="s">
        <v>2663</v>
      </c>
      <c r="C2916" s="50"/>
      <c r="D2916" s="49"/>
      <c r="E2916" s="51">
        <v>1781.298034</v>
      </c>
      <c r="F2916" s="51">
        <v>0</v>
      </c>
      <c r="G2916" s="51">
        <v>1781.298034</v>
      </c>
    </row>
    <row r="2917" s="37" customFormat="1" customHeight="1" spans="1:7">
      <c r="A2917" s="52" t="s">
        <v>2007</v>
      </c>
      <c r="B2917" s="52" t="s">
        <v>2664</v>
      </c>
      <c r="C2917" s="50" t="s">
        <v>2091</v>
      </c>
      <c r="D2917" s="49"/>
      <c r="E2917" s="51">
        <v>60.836628</v>
      </c>
      <c r="F2917" s="51">
        <v>0</v>
      </c>
      <c r="G2917" s="51">
        <v>60.836628</v>
      </c>
    </row>
    <row r="2918" s="37" customFormat="1" customHeight="1" spans="1:7">
      <c r="A2918" s="52" t="s">
        <v>2007</v>
      </c>
      <c r="B2918" s="52" t="s">
        <v>2664</v>
      </c>
      <c r="C2918" s="30" t="s">
        <v>2092</v>
      </c>
      <c r="D2918" s="52" t="s">
        <v>2610</v>
      </c>
      <c r="E2918" s="53">
        <v>8.830188</v>
      </c>
      <c r="F2918" s="53">
        <v>0</v>
      </c>
      <c r="G2918" s="53">
        <v>8.830188</v>
      </c>
    </row>
    <row r="2919" s="37" customFormat="1" customHeight="1" spans="1:7">
      <c r="A2919" s="52" t="s">
        <v>2007</v>
      </c>
      <c r="B2919" s="52" t="s">
        <v>2664</v>
      </c>
      <c r="C2919" s="30" t="s">
        <v>2092</v>
      </c>
      <c r="D2919" s="52" t="s">
        <v>2611</v>
      </c>
      <c r="E2919" s="53">
        <v>4.709434</v>
      </c>
      <c r="F2919" s="53">
        <v>0</v>
      </c>
      <c r="G2919" s="53">
        <v>4.709434</v>
      </c>
    </row>
    <row r="2920" s="37" customFormat="1" customHeight="1" spans="1:7">
      <c r="A2920" s="52" t="s">
        <v>2007</v>
      </c>
      <c r="B2920" s="52" t="s">
        <v>2664</v>
      </c>
      <c r="C2920" s="30" t="s">
        <v>2092</v>
      </c>
      <c r="D2920" s="52" t="s">
        <v>2612</v>
      </c>
      <c r="E2920" s="53">
        <v>7.06415</v>
      </c>
      <c r="F2920" s="53">
        <v>0</v>
      </c>
      <c r="G2920" s="53">
        <v>7.06415</v>
      </c>
    </row>
    <row r="2921" s="37" customFormat="1" customHeight="1" spans="1:7">
      <c r="A2921" s="52" t="s">
        <v>2007</v>
      </c>
      <c r="B2921" s="52" t="s">
        <v>2664</v>
      </c>
      <c r="C2921" s="30" t="s">
        <v>2092</v>
      </c>
      <c r="D2921" s="52" t="s">
        <v>2613</v>
      </c>
      <c r="E2921" s="53">
        <v>10.550484</v>
      </c>
      <c r="F2921" s="53">
        <v>0</v>
      </c>
      <c r="G2921" s="53">
        <v>10.550484</v>
      </c>
    </row>
    <row r="2922" s="37" customFormat="1" customHeight="1" spans="1:7">
      <c r="A2922" s="52" t="s">
        <v>2007</v>
      </c>
      <c r="B2922" s="52" t="s">
        <v>2664</v>
      </c>
      <c r="C2922" s="30" t="s">
        <v>2092</v>
      </c>
      <c r="D2922" s="52" t="s">
        <v>2614</v>
      </c>
      <c r="E2922" s="53">
        <v>16.892772</v>
      </c>
      <c r="F2922" s="53">
        <v>0</v>
      </c>
      <c r="G2922" s="53">
        <v>16.892772</v>
      </c>
    </row>
    <row r="2923" s="37" customFormat="1" customHeight="1" spans="1:7">
      <c r="A2923" s="52" t="s">
        <v>2007</v>
      </c>
      <c r="B2923" s="52" t="s">
        <v>2664</v>
      </c>
      <c r="C2923" s="30" t="s">
        <v>2092</v>
      </c>
      <c r="D2923" s="52" t="s">
        <v>2615</v>
      </c>
      <c r="E2923" s="53">
        <v>3.0816</v>
      </c>
      <c r="F2923" s="53">
        <v>0</v>
      </c>
      <c r="G2923" s="53">
        <v>3.0816</v>
      </c>
    </row>
    <row r="2924" s="37" customFormat="1" customHeight="1" spans="1:7">
      <c r="A2924" s="52" t="s">
        <v>2007</v>
      </c>
      <c r="B2924" s="52" t="s">
        <v>2664</v>
      </c>
      <c r="C2924" s="30" t="s">
        <v>2092</v>
      </c>
      <c r="D2924" s="52" t="s">
        <v>2616</v>
      </c>
      <c r="E2924" s="53">
        <v>0.21</v>
      </c>
      <c r="F2924" s="53">
        <v>0</v>
      </c>
      <c r="G2924" s="53">
        <v>0.21</v>
      </c>
    </row>
    <row r="2925" s="37" customFormat="1" customHeight="1" spans="1:7">
      <c r="A2925" s="52" t="s">
        <v>2007</v>
      </c>
      <c r="B2925" s="52" t="s">
        <v>2664</v>
      </c>
      <c r="C2925" s="30" t="s">
        <v>2092</v>
      </c>
      <c r="D2925" s="52" t="s">
        <v>2635</v>
      </c>
      <c r="E2925" s="53">
        <v>0.048</v>
      </c>
      <c r="F2925" s="53">
        <v>0</v>
      </c>
      <c r="G2925" s="53">
        <v>0.048</v>
      </c>
    </row>
    <row r="2926" s="37" customFormat="1" customHeight="1" spans="1:7">
      <c r="A2926" s="52" t="s">
        <v>2007</v>
      </c>
      <c r="B2926" s="52" t="s">
        <v>2664</v>
      </c>
      <c r="C2926" s="30" t="s">
        <v>2092</v>
      </c>
      <c r="D2926" s="52" t="s">
        <v>2105</v>
      </c>
      <c r="E2926" s="53">
        <v>9.45</v>
      </c>
      <c r="F2926" s="53">
        <v>0</v>
      </c>
      <c r="G2926" s="53">
        <v>9.45</v>
      </c>
    </row>
    <row r="2927" s="37" customFormat="1" customHeight="1" spans="1:7">
      <c r="A2927" s="52" t="s">
        <v>2007</v>
      </c>
      <c r="B2927" s="52" t="s">
        <v>2664</v>
      </c>
      <c r="C2927" s="50" t="s">
        <v>2106</v>
      </c>
      <c r="D2927" s="49"/>
      <c r="E2927" s="51">
        <v>1720.461406</v>
      </c>
      <c r="F2927" s="51">
        <v>0</v>
      </c>
      <c r="G2927" s="51">
        <v>1720.461406</v>
      </c>
    </row>
    <row r="2928" s="37" customFormat="1" customHeight="1" spans="1:7">
      <c r="A2928" s="52" t="s">
        <v>2007</v>
      </c>
      <c r="B2928" s="52" t="s">
        <v>2664</v>
      </c>
      <c r="C2928" s="30" t="s">
        <v>2107</v>
      </c>
      <c r="D2928" s="52" t="s">
        <v>2110</v>
      </c>
      <c r="E2928" s="53">
        <v>29.58</v>
      </c>
      <c r="F2928" s="53">
        <v>0</v>
      </c>
      <c r="G2928" s="53">
        <v>29.58</v>
      </c>
    </row>
    <row r="2929" s="37" customFormat="1" customHeight="1" spans="1:7">
      <c r="A2929" s="52" t="s">
        <v>2007</v>
      </c>
      <c r="B2929" s="52" t="s">
        <v>2664</v>
      </c>
      <c r="C2929" s="30" t="s">
        <v>2107</v>
      </c>
      <c r="D2929" s="52" t="s">
        <v>2141</v>
      </c>
      <c r="E2929" s="53">
        <v>77.740704</v>
      </c>
      <c r="F2929" s="53">
        <v>0</v>
      </c>
      <c r="G2929" s="53">
        <v>77.740704</v>
      </c>
    </row>
    <row r="2930" s="37" customFormat="1" customHeight="1" spans="1:7">
      <c r="A2930" s="52" t="s">
        <v>2007</v>
      </c>
      <c r="B2930" s="52" t="s">
        <v>2664</v>
      </c>
      <c r="C2930" s="30" t="s">
        <v>2107</v>
      </c>
      <c r="D2930" s="52" t="s">
        <v>2298</v>
      </c>
      <c r="E2930" s="53">
        <v>29.6</v>
      </c>
      <c r="F2930" s="53">
        <v>0</v>
      </c>
      <c r="G2930" s="53">
        <v>29.6</v>
      </c>
    </row>
    <row r="2931" s="37" customFormat="1" customHeight="1" spans="1:7">
      <c r="A2931" s="52" t="s">
        <v>2007</v>
      </c>
      <c r="B2931" s="52" t="s">
        <v>2664</v>
      </c>
      <c r="C2931" s="30" t="s">
        <v>2107</v>
      </c>
      <c r="D2931" s="52" t="s">
        <v>2119</v>
      </c>
      <c r="E2931" s="53">
        <v>15.257208</v>
      </c>
      <c r="F2931" s="53">
        <v>0</v>
      </c>
      <c r="G2931" s="53">
        <v>15.257208</v>
      </c>
    </row>
    <row r="2932" s="37" customFormat="1" customHeight="1" spans="1:7">
      <c r="A2932" s="52" t="s">
        <v>2007</v>
      </c>
      <c r="B2932" s="52" t="s">
        <v>2664</v>
      </c>
      <c r="C2932" s="30" t="s">
        <v>2107</v>
      </c>
      <c r="D2932" s="52" t="s">
        <v>2617</v>
      </c>
      <c r="E2932" s="53">
        <v>351.6828</v>
      </c>
      <c r="F2932" s="53">
        <v>0</v>
      </c>
      <c r="G2932" s="53">
        <v>351.6828</v>
      </c>
    </row>
    <row r="2933" s="37" customFormat="1" customHeight="1" spans="1:7">
      <c r="A2933" s="52" t="s">
        <v>2007</v>
      </c>
      <c r="B2933" s="52" t="s">
        <v>2664</v>
      </c>
      <c r="C2933" s="30" t="s">
        <v>2107</v>
      </c>
      <c r="D2933" s="52" t="s">
        <v>2618</v>
      </c>
      <c r="E2933" s="53">
        <v>10.2684</v>
      </c>
      <c r="F2933" s="53">
        <v>0</v>
      </c>
      <c r="G2933" s="53">
        <v>10.2684</v>
      </c>
    </row>
    <row r="2934" s="37" customFormat="1" customHeight="1" spans="1:7">
      <c r="A2934" s="52" t="s">
        <v>2007</v>
      </c>
      <c r="B2934" s="52" t="s">
        <v>2664</v>
      </c>
      <c r="C2934" s="30" t="s">
        <v>2107</v>
      </c>
      <c r="D2934" s="52" t="s">
        <v>2619</v>
      </c>
      <c r="E2934" s="53">
        <v>139.236</v>
      </c>
      <c r="F2934" s="53">
        <v>0</v>
      </c>
      <c r="G2934" s="53">
        <v>139.236</v>
      </c>
    </row>
    <row r="2935" s="37" customFormat="1" customHeight="1" spans="1:7">
      <c r="A2935" s="52" t="s">
        <v>2007</v>
      </c>
      <c r="B2935" s="52" t="s">
        <v>2664</v>
      </c>
      <c r="C2935" s="30" t="s">
        <v>2107</v>
      </c>
      <c r="D2935" s="52" t="s">
        <v>2620</v>
      </c>
      <c r="E2935" s="53">
        <v>262.6884</v>
      </c>
      <c r="F2935" s="53">
        <v>0</v>
      </c>
      <c r="G2935" s="53">
        <v>262.6884</v>
      </c>
    </row>
    <row r="2936" s="37" customFormat="1" customHeight="1" spans="1:7">
      <c r="A2936" s="52" t="s">
        <v>2007</v>
      </c>
      <c r="B2936" s="52" t="s">
        <v>2664</v>
      </c>
      <c r="C2936" s="30" t="s">
        <v>2107</v>
      </c>
      <c r="D2936" s="52" t="s">
        <v>2621</v>
      </c>
      <c r="E2936" s="53">
        <v>340.4</v>
      </c>
      <c r="F2936" s="53">
        <v>0</v>
      </c>
      <c r="G2936" s="53">
        <v>340.4</v>
      </c>
    </row>
    <row r="2937" s="37" customFormat="1" customHeight="1" spans="1:7">
      <c r="A2937" s="52" t="s">
        <v>2007</v>
      </c>
      <c r="B2937" s="52" t="s">
        <v>2664</v>
      </c>
      <c r="C2937" s="30" t="s">
        <v>2107</v>
      </c>
      <c r="D2937" s="52" t="s">
        <v>2622</v>
      </c>
      <c r="E2937" s="53">
        <v>96.467</v>
      </c>
      <c r="F2937" s="53">
        <v>0</v>
      </c>
      <c r="G2937" s="53">
        <v>96.467</v>
      </c>
    </row>
    <row r="2938" s="37" customFormat="1" customHeight="1" spans="1:7">
      <c r="A2938" s="52" t="s">
        <v>2007</v>
      </c>
      <c r="B2938" s="52" t="s">
        <v>2664</v>
      </c>
      <c r="C2938" s="30" t="s">
        <v>2107</v>
      </c>
      <c r="D2938" s="52" t="s">
        <v>2623</v>
      </c>
      <c r="E2938" s="53">
        <v>136.218816</v>
      </c>
      <c r="F2938" s="53">
        <v>0</v>
      </c>
      <c r="G2938" s="53">
        <v>136.218816</v>
      </c>
    </row>
    <row r="2939" s="37" customFormat="1" customHeight="1" spans="1:7">
      <c r="A2939" s="52" t="s">
        <v>2007</v>
      </c>
      <c r="B2939" s="52" t="s">
        <v>2664</v>
      </c>
      <c r="C2939" s="30" t="s">
        <v>2107</v>
      </c>
      <c r="D2939" s="52" t="s">
        <v>2624</v>
      </c>
      <c r="E2939" s="53">
        <v>68.109408</v>
      </c>
      <c r="F2939" s="53">
        <v>0</v>
      </c>
      <c r="G2939" s="53">
        <v>68.109408</v>
      </c>
    </row>
    <row r="2940" s="37" customFormat="1" customHeight="1" spans="1:7">
      <c r="A2940" s="52" t="s">
        <v>2007</v>
      </c>
      <c r="B2940" s="52" t="s">
        <v>2664</v>
      </c>
      <c r="C2940" s="30" t="s">
        <v>2107</v>
      </c>
      <c r="D2940" s="52" t="s">
        <v>2625</v>
      </c>
      <c r="E2940" s="53">
        <v>55.924524</v>
      </c>
      <c r="F2940" s="53">
        <v>0</v>
      </c>
      <c r="G2940" s="53">
        <v>55.924524</v>
      </c>
    </row>
    <row r="2941" s="37" customFormat="1" customHeight="1" spans="1:7">
      <c r="A2941" s="52" t="s">
        <v>2007</v>
      </c>
      <c r="B2941" s="52" t="s">
        <v>2664</v>
      </c>
      <c r="C2941" s="30" t="s">
        <v>2107</v>
      </c>
      <c r="D2941" s="52" t="s">
        <v>2626</v>
      </c>
      <c r="E2941" s="53">
        <v>10.08</v>
      </c>
      <c r="F2941" s="53">
        <v>0</v>
      </c>
      <c r="G2941" s="53">
        <v>10.08</v>
      </c>
    </row>
    <row r="2942" s="37" customFormat="1" customHeight="1" spans="1:7">
      <c r="A2942" s="52" t="s">
        <v>2007</v>
      </c>
      <c r="B2942" s="52" t="s">
        <v>2664</v>
      </c>
      <c r="C2942" s="30" t="s">
        <v>2107</v>
      </c>
      <c r="D2942" s="52" t="s">
        <v>2627</v>
      </c>
      <c r="E2942" s="53">
        <v>1.766038</v>
      </c>
      <c r="F2942" s="53">
        <v>0</v>
      </c>
      <c r="G2942" s="53">
        <v>1.766038</v>
      </c>
    </row>
    <row r="2943" s="37" customFormat="1" customHeight="1" spans="1:7">
      <c r="A2943" s="52" t="s">
        <v>2007</v>
      </c>
      <c r="B2943" s="52" t="s">
        <v>2664</v>
      </c>
      <c r="C2943" s="30" t="s">
        <v>2107</v>
      </c>
      <c r="D2943" s="52" t="s">
        <v>2628</v>
      </c>
      <c r="E2943" s="53">
        <v>2.943396</v>
      </c>
      <c r="F2943" s="53">
        <v>0</v>
      </c>
      <c r="G2943" s="53">
        <v>2.943396</v>
      </c>
    </row>
    <row r="2944" s="37" customFormat="1" customHeight="1" spans="1:7">
      <c r="A2944" s="52" t="s">
        <v>2007</v>
      </c>
      <c r="B2944" s="52" t="s">
        <v>2664</v>
      </c>
      <c r="C2944" s="30" t="s">
        <v>2107</v>
      </c>
      <c r="D2944" s="52" t="s">
        <v>2629</v>
      </c>
      <c r="E2944" s="53">
        <v>87.492</v>
      </c>
      <c r="F2944" s="53">
        <v>0</v>
      </c>
      <c r="G2944" s="53">
        <v>87.492</v>
      </c>
    </row>
    <row r="2945" s="37" customFormat="1" customHeight="1" spans="1:7">
      <c r="A2945" s="52" t="s">
        <v>2007</v>
      </c>
      <c r="B2945" s="52" t="s">
        <v>2664</v>
      </c>
      <c r="C2945" s="30" t="s">
        <v>2107</v>
      </c>
      <c r="D2945" s="52" t="s">
        <v>2145</v>
      </c>
      <c r="E2945" s="53">
        <v>5.006712</v>
      </c>
      <c r="F2945" s="53">
        <v>0</v>
      </c>
      <c r="G2945" s="53">
        <v>5.006712</v>
      </c>
    </row>
    <row r="2946" s="37" customFormat="1" customHeight="1" spans="1:7">
      <c r="A2946" s="52" t="s">
        <v>2007</v>
      </c>
      <c r="B2946" s="49" t="s">
        <v>2665</v>
      </c>
      <c r="C2946" s="50"/>
      <c r="D2946" s="49"/>
      <c r="E2946" s="51">
        <v>1025.662367</v>
      </c>
      <c r="F2946" s="51">
        <v>0</v>
      </c>
      <c r="G2946" s="51">
        <v>1025.662367</v>
      </c>
    </row>
    <row r="2947" s="37" customFormat="1" customHeight="1" spans="1:7">
      <c r="A2947" s="52" t="s">
        <v>2007</v>
      </c>
      <c r="B2947" s="52" t="s">
        <v>2666</v>
      </c>
      <c r="C2947" s="50" t="s">
        <v>2091</v>
      </c>
      <c r="D2947" s="49"/>
      <c r="E2947" s="51">
        <v>35.215615</v>
      </c>
      <c r="F2947" s="51">
        <v>0</v>
      </c>
      <c r="G2947" s="51">
        <v>35.215615</v>
      </c>
    </row>
    <row r="2948" s="37" customFormat="1" customHeight="1" spans="1:7">
      <c r="A2948" s="52" t="s">
        <v>2007</v>
      </c>
      <c r="B2948" s="52" t="s">
        <v>2666</v>
      </c>
      <c r="C2948" s="30" t="s">
        <v>2092</v>
      </c>
      <c r="D2948" s="52" t="s">
        <v>2610</v>
      </c>
      <c r="E2948" s="53">
        <v>5.7717</v>
      </c>
      <c r="F2948" s="53">
        <v>0</v>
      </c>
      <c r="G2948" s="53">
        <v>5.7717</v>
      </c>
    </row>
    <row r="2949" s="37" customFormat="1" customHeight="1" spans="1:7">
      <c r="A2949" s="52" t="s">
        <v>2007</v>
      </c>
      <c r="B2949" s="52" t="s">
        <v>2666</v>
      </c>
      <c r="C2949" s="30" t="s">
        <v>2092</v>
      </c>
      <c r="D2949" s="52" t="s">
        <v>2611</v>
      </c>
      <c r="E2949" s="53">
        <v>3.07824</v>
      </c>
      <c r="F2949" s="53">
        <v>0</v>
      </c>
      <c r="G2949" s="53">
        <v>3.07824</v>
      </c>
    </row>
    <row r="2950" s="37" customFormat="1" customHeight="1" spans="1:7">
      <c r="A2950" s="52" t="s">
        <v>2007</v>
      </c>
      <c r="B2950" s="52" t="s">
        <v>2666</v>
      </c>
      <c r="C2950" s="30" t="s">
        <v>2092</v>
      </c>
      <c r="D2950" s="52" t="s">
        <v>2612</v>
      </c>
      <c r="E2950" s="53">
        <v>4.61736</v>
      </c>
      <c r="F2950" s="53">
        <v>0</v>
      </c>
      <c r="G2950" s="53">
        <v>4.61736</v>
      </c>
    </row>
    <row r="2951" s="37" customFormat="1" customHeight="1" spans="1:7">
      <c r="A2951" s="52" t="s">
        <v>2007</v>
      </c>
      <c r="B2951" s="52" t="s">
        <v>2666</v>
      </c>
      <c r="C2951" s="30" t="s">
        <v>2092</v>
      </c>
      <c r="D2951" s="52" t="s">
        <v>2613</v>
      </c>
      <c r="E2951" s="53">
        <v>7.24698</v>
      </c>
      <c r="F2951" s="53">
        <v>0</v>
      </c>
      <c r="G2951" s="53">
        <v>7.24698</v>
      </c>
    </row>
    <row r="2952" s="37" customFormat="1" customHeight="1" spans="1:7">
      <c r="A2952" s="52" t="s">
        <v>2007</v>
      </c>
      <c r="B2952" s="52" t="s">
        <v>2666</v>
      </c>
      <c r="C2952" s="30" t="s">
        <v>2092</v>
      </c>
      <c r="D2952" s="52" t="s">
        <v>2614</v>
      </c>
      <c r="E2952" s="53">
        <v>7.811335</v>
      </c>
      <c r="F2952" s="53">
        <v>0</v>
      </c>
      <c r="G2952" s="53">
        <v>7.811335</v>
      </c>
    </row>
    <row r="2953" s="37" customFormat="1" customHeight="1" spans="1:7">
      <c r="A2953" s="52" t="s">
        <v>2007</v>
      </c>
      <c r="B2953" s="52" t="s">
        <v>2666</v>
      </c>
      <c r="C2953" s="30" t="s">
        <v>2092</v>
      </c>
      <c r="D2953" s="52" t="s">
        <v>2615</v>
      </c>
      <c r="E2953" s="53">
        <v>0.72</v>
      </c>
      <c r="F2953" s="53">
        <v>0</v>
      </c>
      <c r="G2953" s="53">
        <v>0.72</v>
      </c>
    </row>
    <row r="2954" s="37" customFormat="1" customHeight="1" spans="1:7">
      <c r="A2954" s="52" t="s">
        <v>2007</v>
      </c>
      <c r="B2954" s="52" t="s">
        <v>2666</v>
      </c>
      <c r="C2954" s="30" t="s">
        <v>2092</v>
      </c>
      <c r="D2954" s="52" t="s">
        <v>2616</v>
      </c>
      <c r="E2954" s="53">
        <v>0.42</v>
      </c>
      <c r="F2954" s="53">
        <v>0</v>
      </c>
      <c r="G2954" s="53">
        <v>0.42</v>
      </c>
    </row>
    <row r="2955" s="37" customFormat="1" customHeight="1" spans="1:7">
      <c r="A2955" s="52" t="s">
        <v>2007</v>
      </c>
      <c r="B2955" s="52" t="s">
        <v>2666</v>
      </c>
      <c r="C2955" s="30" t="s">
        <v>2092</v>
      </c>
      <c r="D2955" s="52" t="s">
        <v>2105</v>
      </c>
      <c r="E2955" s="53">
        <v>5.55</v>
      </c>
      <c r="F2955" s="53">
        <v>0</v>
      </c>
      <c r="G2955" s="53">
        <v>5.55</v>
      </c>
    </row>
    <row r="2956" s="37" customFormat="1" customHeight="1" spans="1:7">
      <c r="A2956" s="52" t="s">
        <v>2007</v>
      </c>
      <c r="B2956" s="52" t="s">
        <v>2666</v>
      </c>
      <c r="C2956" s="50" t="s">
        <v>2106</v>
      </c>
      <c r="D2956" s="49"/>
      <c r="E2956" s="51">
        <v>990.446752</v>
      </c>
      <c r="F2956" s="51">
        <v>0</v>
      </c>
      <c r="G2956" s="51">
        <v>990.446752</v>
      </c>
    </row>
    <row r="2957" s="37" customFormat="1" customHeight="1" spans="1:7">
      <c r="A2957" s="52" t="s">
        <v>2007</v>
      </c>
      <c r="B2957" s="52" t="s">
        <v>2666</v>
      </c>
      <c r="C2957" s="30" t="s">
        <v>2107</v>
      </c>
      <c r="D2957" s="52" t="s">
        <v>2110</v>
      </c>
      <c r="E2957" s="53">
        <v>0.54</v>
      </c>
      <c r="F2957" s="53">
        <v>0</v>
      </c>
      <c r="G2957" s="53">
        <v>0.54</v>
      </c>
    </row>
    <row r="2958" s="37" customFormat="1" customHeight="1" spans="1:7">
      <c r="A2958" s="52" t="s">
        <v>2007</v>
      </c>
      <c r="B2958" s="52" t="s">
        <v>2666</v>
      </c>
      <c r="C2958" s="30" t="s">
        <v>2107</v>
      </c>
      <c r="D2958" s="52" t="s">
        <v>2141</v>
      </c>
      <c r="E2958" s="53">
        <v>46.3032</v>
      </c>
      <c r="F2958" s="53">
        <v>0</v>
      </c>
      <c r="G2958" s="53">
        <v>46.3032</v>
      </c>
    </row>
    <row r="2959" s="37" customFormat="1" customHeight="1" spans="1:7">
      <c r="A2959" s="52" t="s">
        <v>2007</v>
      </c>
      <c r="B2959" s="52" t="s">
        <v>2666</v>
      </c>
      <c r="C2959" s="30" t="s">
        <v>2107</v>
      </c>
      <c r="D2959" s="52" t="s">
        <v>2562</v>
      </c>
      <c r="E2959" s="53">
        <v>12.2</v>
      </c>
      <c r="F2959" s="53">
        <v>0</v>
      </c>
      <c r="G2959" s="53">
        <v>12.2</v>
      </c>
    </row>
    <row r="2960" s="37" customFormat="1" customHeight="1" spans="1:7">
      <c r="A2960" s="52" t="s">
        <v>2007</v>
      </c>
      <c r="B2960" s="52" t="s">
        <v>2666</v>
      </c>
      <c r="C2960" s="30" t="s">
        <v>2107</v>
      </c>
      <c r="D2960" s="52" t="s">
        <v>2119</v>
      </c>
      <c r="E2960" s="53">
        <v>9.5406</v>
      </c>
      <c r="F2960" s="53">
        <v>0</v>
      </c>
      <c r="G2960" s="53">
        <v>9.5406</v>
      </c>
    </row>
    <row r="2961" s="37" customFormat="1" customHeight="1" spans="1:7">
      <c r="A2961" s="52" t="s">
        <v>2007</v>
      </c>
      <c r="B2961" s="52" t="s">
        <v>2666</v>
      </c>
      <c r="C2961" s="30" t="s">
        <v>2107</v>
      </c>
      <c r="D2961" s="52" t="s">
        <v>2617</v>
      </c>
      <c r="E2961" s="53">
        <v>241.566</v>
      </c>
      <c r="F2961" s="53">
        <v>0</v>
      </c>
      <c r="G2961" s="53">
        <v>241.566</v>
      </c>
    </row>
    <row r="2962" s="37" customFormat="1" customHeight="1" spans="1:7">
      <c r="A2962" s="52" t="s">
        <v>2007</v>
      </c>
      <c r="B2962" s="52" t="s">
        <v>2666</v>
      </c>
      <c r="C2962" s="30" t="s">
        <v>2107</v>
      </c>
      <c r="D2962" s="52" t="s">
        <v>2618</v>
      </c>
      <c r="E2962" s="53">
        <v>6.126</v>
      </c>
      <c r="F2962" s="53">
        <v>0</v>
      </c>
      <c r="G2962" s="53">
        <v>6.126</v>
      </c>
    </row>
    <row r="2963" s="37" customFormat="1" customHeight="1" spans="1:7">
      <c r="A2963" s="52" t="s">
        <v>2007</v>
      </c>
      <c r="B2963" s="52" t="s">
        <v>2666</v>
      </c>
      <c r="C2963" s="30" t="s">
        <v>2107</v>
      </c>
      <c r="D2963" s="52" t="s">
        <v>2619</v>
      </c>
      <c r="E2963" s="53">
        <v>82.416</v>
      </c>
      <c r="F2963" s="53">
        <v>0</v>
      </c>
      <c r="G2963" s="53">
        <v>82.416</v>
      </c>
    </row>
    <row r="2964" s="37" customFormat="1" customHeight="1" spans="1:7">
      <c r="A2964" s="52" t="s">
        <v>2007</v>
      </c>
      <c r="B2964" s="52" t="s">
        <v>2666</v>
      </c>
      <c r="C2964" s="30" t="s">
        <v>2107</v>
      </c>
      <c r="D2964" s="52" t="s">
        <v>2620</v>
      </c>
      <c r="E2964" s="53">
        <v>159.1884</v>
      </c>
      <c r="F2964" s="53">
        <v>0</v>
      </c>
      <c r="G2964" s="53">
        <v>159.1884</v>
      </c>
    </row>
    <row r="2965" s="37" customFormat="1" customHeight="1" spans="1:7">
      <c r="A2965" s="52" t="s">
        <v>2007</v>
      </c>
      <c r="B2965" s="52" t="s">
        <v>2666</v>
      </c>
      <c r="C2965" s="30" t="s">
        <v>2107</v>
      </c>
      <c r="D2965" s="52" t="s">
        <v>2621</v>
      </c>
      <c r="E2965" s="53">
        <v>140.3</v>
      </c>
      <c r="F2965" s="53">
        <v>0</v>
      </c>
      <c r="G2965" s="53">
        <v>140.3</v>
      </c>
    </row>
    <row r="2966" s="37" customFormat="1" customHeight="1" spans="1:7">
      <c r="A2966" s="52" t="s">
        <v>2007</v>
      </c>
      <c r="B2966" s="52" t="s">
        <v>2666</v>
      </c>
      <c r="C2966" s="30" t="s">
        <v>2107</v>
      </c>
      <c r="D2966" s="52" t="s">
        <v>2622</v>
      </c>
      <c r="E2966" s="53">
        <v>58.1927</v>
      </c>
      <c r="F2966" s="53">
        <v>0</v>
      </c>
      <c r="G2966" s="53">
        <v>58.1927</v>
      </c>
    </row>
    <row r="2967" s="37" customFormat="1" customHeight="1" spans="1:7">
      <c r="A2967" s="52" t="s">
        <v>2007</v>
      </c>
      <c r="B2967" s="52" t="s">
        <v>2666</v>
      </c>
      <c r="C2967" s="30" t="s">
        <v>2107</v>
      </c>
      <c r="D2967" s="52" t="s">
        <v>2623</v>
      </c>
      <c r="E2967" s="53">
        <v>87.034944</v>
      </c>
      <c r="F2967" s="53">
        <v>0</v>
      </c>
      <c r="G2967" s="53">
        <v>87.034944</v>
      </c>
    </row>
    <row r="2968" s="37" customFormat="1" customHeight="1" spans="1:7">
      <c r="A2968" s="52" t="s">
        <v>2007</v>
      </c>
      <c r="B2968" s="52" t="s">
        <v>2666</v>
      </c>
      <c r="C2968" s="30" t="s">
        <v>2107</v>
      </c>
      <c r="D2968" s="52" t="s">
        <v>2624</v>
      </c>
      <c r="E2968" s="53">
        <v>43.517472</v>
      </c>
      <c r="F2968" s="53">
        <v>0</v>
      </c>
      <c r="G2968" s="53">
        <v>43.517472</v>
      </c>
    </row>
    <row r="2969" s="37" customFormat="1" customHeight="1" spans="1:7">
      <c r="A2969" s="52" t="s">
        <v>2007</v>
      </c>
      <c r="B2969" s="52" t="s">
        <v>2666</v>
      </c>
      <c r="C2969" s="30" t="s">
        <v>2107</v>
      </c>
      <c r="D2969" s="52" t="s">
        <v>2625</v>
      </c>
      <c r="E2969" s="53">
        <v>36.5541</v>
      </c>
      <c r="F2969" s="53">
        <v>0</v>
      </c>
      <c r="G2969" s="53">
        <v>36.5541</v>
      </c>
    </row>
    <row r="2970" s="37" customFormat="1" customHeight="1" spans="1:7">
      <c r="A2970" s="52" t="s">
        <v>2007</v>
      </c>
      <c r="B2970" s="52" t="s">
        <v>2666</v>
      </c>
      <c r="C2970" s="30" t="s">
        <v>2107</v>
      </c>
      <c r="D2970" s="52" t="s">
        <v>2626</v>
      </c>
      <c r="E2970" s="53">
        <v>5.92</v>
      </c>
      <c r="F2970" s="53">
        <v>0</v>
      </c>
      <c r="G2970" s="53">
        <v>5.92</v>
      </c>
    </row>
    <row r="2971" s="37" customFormat="1" customHeight="1" spans="1:7">
      <c r="A2971" s="52" t="s">
        <v>2007</v>
      </c>
      <c r="B2971" s="52" t="s">
        <v>2666</v>
      </c>
      <c r="C2971" s="30" t="s">
        <v>2107</v>
      </c>
      <c r="D2971" s="52" t="s">
        <v>2627</v>
      </c>
      <c r="E2971" s="53">
        <v>1.15434</v>
      </c>
      <c r="F2971" s="53">
        <v>0</v>
      </c>
      <c r="G2971" s="53">
        <v>1.15434</v>
      </c>
    </row>
    <row r="2972" s="37" customFormat="1" customHeight="1" spans="1:7">
      <c r="A2972" s="52" t="s">
        <v>2007</v>
      </c>
      <c r="B2972" s="52" t="s">
        <v>2666</v>
      </c>
      <c r="C2972" s="30" t="s">
        <v>2107</v>
      </c>
      <c r="D2972" s="52" t="s">
        <v>2628</v>
      </c>
      <c r="E2972" s="53">
        <v>1.9239</v>
      </c>
      <c r="F2972" s="53">
        <v>0</v>
      </c>
      <c r="G2972" s="53">
        <v>1.9239</v>
      </c>
    </row>
    <row r="2973" s="37" customFormat="1" customHeight="1" spans="1:7">
      <c r="A2973" s="52" t="s">
        <v>2007</v>
      </c>
      <c r="B2973" s="52" t="s">
        <v>2666</v>
      </c>
      <c r="C2973" s="30" t="s">
        <v>2107</v>
      </c>
      <c r="D2973" s="52" t="s">
        <v>2629</v>
      </c>
      <c r="E2973" s="53">
        <v>54.672</v>
      </c>
      <c r="F2973" s="53">
        <v>0</v>
      </c>
      <c r="G2973" s="53">
        <v>54.672</v>
      </c>
    </row>
    <row r="2974" s="37" customFormat="1" customHeight="1" spans="1:7">
      <c r="A2974" s="52" t="s">
        <v>2007</v>
      </c>
      <c r="B2974" s="52" t="s">
        <v>2666</v>
      </c>
      <c r="C2974" s="30" t="s">
        <v>2107</v>
      </c>
      <c r="D2974" s="52" t="s">
        <v>2145</v>
      </c>
      <c r="E2974" s="53">
        <v>3.297096</v>
      </c>
      <c r="F2974" s="53">
        <v>0</v>
      </c>
      <c r="G2974" s="53">
        <v>3.297096</v>
      </c>
    </row>
    <row r="2975" s="37" customFormat="1" customHeight="1" spans="1:7">
      <c r="A2975" s="52" t="s">
        <v>2007</v>
      </c>
      <c r="B2975" s="49" t="s">
        <v>2667</v>
      </c>
      <c r="C2975" s="50"/>
      <c r="D2975" s="49"/>
      <c r="E2975" s="51">
        <v>1349.448463</v>
      </c>
      <c r="F2975" s="51">
        <v>0</v>
      </c>
      <c r="G2975" s="51">
        <v>1349.448463</v>
      </c>
    </row>
    <row r="2976" s="37" customFormat="1" customHeight="1" spans="1:7">
      <c r="A2976" s="52" t="s">
        <v>2007</v>
      </c>
      <c r="B2976" s="52" t="s">
        <v>2668</v>
      </c>
      <c r="C2976" s="50" t="s">
        <v>2091</v>
      </c>
      <c r="D2976" s="49"/>
      <c r="E2976" s="51">
        <v>48.490878</v>
      </c>
      <c r="F2976" s="51">
        <v>0</v>
      </c>
      <c r="G2976" s="51">
        <v>48.490878</v>
      </c>
    </row>
    <row r="2977" s="37" customFormat="1" customHeight="1" spans="1:7">
      <c r="A2977" s="52" t="s">
        <v>2007</v>
      </c>
      <c r="B2977" s="52" t="s">
        <v>2668</v>
      </c>
      <c r="C2977" s="30" t="s">
        <v>2092</v>
      </c>
      <c r="D2977" s="52" t="s">
        <v>2610</v>
      </c>
      <c r="E2977" s="53">
        <v>7.288686</v>
      </c>
      <c r="F2977" s="53">
        <v>0</v>
      </c>
      <c r="G2977" s="53">
        <v>7.288686</v>
      </c>
    </row>
    <row r="2978" s="37" customFormat="1" customHeight="1" spans="1:7">
      <c r="A2978" s="52" t="s">
        <v>2007</v>
      </c>
      <c r="B2978" s="52" t="s">
        <v>2668</v>
      </c>
      <c r="C2978" s="30" t="s">
        <v>2092</v>
      </c>
      <c r="D2978" s="52" t="s">
        <v>2611</v>
      </c>
      <c r="E2978" s="53">
        <v>3.887299</v>
      </c>
      <c r="F2978" s="53">
        <v>0</v>
      </c>
      <c r="G2978" s="53">
        <v>3.887299</v>
      </c>
    </row>
    <row r="2979" s="37" customFormat="1" customHeight="1" spans="1:7">
      <c r="A2979" s="52" t="s">
        <v>2007</v>
      </c>
      <c r="B2979" s="52" t="s">
        <v>2668</v>
      </c>
      <c r="C2979" s="30" t="s">
        <v>2092</v>
      </c>
      <c r="D2979" s="52" t="s">
        <v>2612</v>
      </c>
      <c r="E2979" s="53">
        <v>5.830949</v>
      </c>
      <c r="F2979" s="53">
        <v>0</v>
      </c>
      <c r="G2979" s="53">
        <v>5.830949</v>
      </c>
    </row>
    <row r="2980" s="37" customFormat="1" customHeight="1" spans="1:7">
      <c r="A2980" s="52" t="s">
        <v>2007</v>
      </c>
      <c r="B2980" s="52" t="s">
        <v>2668</v>
      </c>
      <c r="C2980" s="30" t="s">
        <v>2092</v>
      </c>
      <c r="D2980" s="52" t="s">
        <v>2613</v>
      </c>
      <c r="E2980" s="53">
        <v>8.553636</v>
      </c>
      <c r="F2980" s="53">
        <v>0</v>
      </c>
      <c r="G2980" s="53">
        <v>8.553636</v>
      </c>
    </row>
    <row r="2981" s="37" customFormat="1" customHeight="1" spans="1:7">
      <c r="A2981" s="52" t="s">
        <v>2007</v>
      </c>
      <c r="B2981" s="52" t="s">
        <v>2668</v>
      </c>
      <c r="C2981" s="30" t="s">
        <v>2092</v>
      </c>
      <c r="D2981" s="52" t="s">
        <v>2614</v>
      </c>
      <c r="E2981" s="53">
        <v>10.849508</v>
      </c>
      <c r="F2981" s="53">
        <v>0</v>
      </c>
      <c r="G2981" s="53">
        <v>10.849508</v>
      </c>
    </row>
    <row r="2982" s="37" customFormat="1" customHeight="1" spans="1:7">
      <c r="A2982" s="52" t="s">
        <v>2007</v>
      </c>
      <c r="B2982" s="52" t="s">
        <v>2668</v>
      </c>
      <c r="C2982" s="30" t="s">
        <v>2092</v>
      </c>
      <c r="D2982" s="52" t="s">
        <v>2615</v>
      </c>
      <c r="E2982" s="53">
        <v>3.7008</v>
      </c>
      <c r="F2982" s="53">
        <v>0</v>
      </c>
      <c r="G2982" s="53">
        <v>3.7008</v>
      </c>
    </row>
    <row r="2983" s="37" customFormat="1" customHeight="1" spans="1:7">
      <c r="A2983" s="52" t="s">
        <v>2007</v>
      </c>
      <c r="B2983" s="52" t="s">
        <v>2668</v>
      </c>
      <c r="C2983" s="30" t="s">
        <v>2092</v>
      </c>
      <c r="D2983" s="52" t="s">
        <v>2616</v>
      </c>
      <c r="E2983" s="53">
        <v>0.28</v>
      </c>
      <c r="F2983" s="53">
        <v>0</v>
      </c>
      <c r="G2983" s="53">
        <v>0.28</v>
      </c>
    </row>
    <row r="2984" s="37" customFormat="1" customHeight="1" spans="1:7">
      <c r="A2984" s="52" t="s">
        <v>2007</v>
      </c>
      <c r="B2984" s="52" t="s">
        <v>2668</v>
      </c>
      <c r="C2984" s="30" t="s">
        <v>2092</v>
      </c>
      <c r="D2984" s="52" t="s">
        <v>2105</v>
      </c>
      <c r="E2984" s="53">
        <v>8.1</v>
      </c>
      <c r="F2984" s="53">
        <v>0</v>
      </c>
      <c r="G2984" s="53">
        <v>8.1</v>
      </c>
    </row>
    <row r="2985" s="37" customFormat="1" customHeight="1" spans="1:7">
      <c r="A2985" s="52" t="s">
        <v>2007</v>
      </c>
      <c r="B2985" s="52" t="s">
        <v>2668</v>
      </c>
      <c r="C2985" s="50" t="s">
        <v>2106</v>
      </c>
      <c r="D2985" s="49"/>
      <c r="E2985" s="51">
        <v>1300.957585</v>
      </c>
      <c r="F2985" s="51">
        <v>0</v>
      </c>
      <c r="G2985" s="51">
        <v>1300.957585</v>
      </c>
    </row>
    <row r="2986" s="37" customFormat="1" customHeight="1" spans="1:7">
      <c r="A2986" s="52" t="s">
        <v>2007</v>
      </c>
      <c r="B2986" s="52" t="s">
        <v>2668</v>
      </c>
      <c r="C2986" s="30" t="s">
        <v>2107</v>
      </c>
      <c r="D2986" s="52" t="s">
        <v>2110</v>
      </c>
      <c r="E2986" s="53">
        <v>30.96</v>
      </c>
      <c r="F2986" s="53">
        <v>0</v>
      </c>
      <c r="G2986" s="53">
        <v>30.96</v>
      </c>
    </row>
    <row r="2987" s="37" customFormat="1" customHeight="1" spans="1:7">
      <c r="A2987" s="52" t="s">
        <v>2007</v>
      </c>
      <c r="B2987" s="52" t="s">
        <v>2668</v>
      </c>
      <c r="C2987" s="30" t="s">
        <v>2107</v>
      </c>
      <c r="D2987" s="52" t="s">
        <v>2141</v>
      </c>
      <c r="E2987" s="53">
        <v>65.739888</v>
      </c>
      <c r="F2987" s="53">
        <v>0</v>
      </c>
      <c r="G2987" s="53">
        <v>65.739888</v>
      </c>
    </row>
    <row r="2988" s="37" customFormat="1" customHeight="1" spans="1:7">
      <c r="A2988" s="52" t="s">
        <v>2007</v>
      </c>
      <c r="B2988" s="52" t="s">
        <v>2668</v>
      </c>
      <c r="C2988" s="30" t="s">
        <v>2107</v>
      </c>
      <c r="D2988" s="52" t="s">
        <v>2298</v>
      </c>
      <c r="E2988" s="53">
        <v>14.4</v>
      </c>
      <c r="F2988" s="53">
        <v>0</v>
      </c>
      <c r="G2988" s="53">
        <v>14.4</v>
      </c>
    </row>
    <row r="2989" s="37" customFormat="1" customHeight="1" spans="1:7">
      <c r="A2989" s="52" t="s">
        <v>2007</v>
      </c>
      <c r="B2989" s="52" t="s">
        <v>2668</v>
      </c>
      <c r="C2989" s="30" t="s">
        <v>2107</v>
      </c>
      <c r="D2989" s="52" t="s">
        <v>2119</v>
      </c>
      <c r="E2989" s="53">
        <v>1.188</v>
      </c>
      <c r="F2989" s="53">
        <v>0</v>
      </c>
      <c r="G2989" s="53">
        <v>1.188</v>
      </c>
    </row>
    <row r="2990" s="37" customFormat="1" customHeight="1" spans="1:7">
      <c r="A2990" s="52" t="s">
        <v>2007</v>
      </c>
      <c r="B2990" s="52" t="s">
        <v>2668</v>
      </c>
      <c r="C2990" s="30" t="s">
        <v>2107</v>
      </c>
      <c r="D2990" s="52" t="s">
        <v>2617</v>
      </c>
      <c r="E2990" s="53">
        <v>285.1212</v>
      </c>
      <c r="F2990" s="53">
        <v>0</v>
      </c>
      <c r="G2990" s="53">
        <v>285.1212</v>
      </c>
    </row>
    <row r="2991" s="37" customFormat="1" customHeight="1" spans="1:7">
      <c r="A2991" s="52" t="s">
        <v>2007</v>
      </c>
      <c r="B2991" s="52" t="s">
        <v>2668</v>
      </c>
      <c r="C2991" s="30" t="s">
        <v>2107</v>
      </c>
      <c r="D2991" s="52" t="s">
        <v>2618</v>
      </c>
      <c r="E2991" s="53">
        <v>8.7252</v>
      </c>
      <c r="F2991" s="53">
        <v>0</v>
      </c>
      <c r="G2991" s="53">
        <v>8.7252</v>
      </c>
    </row>
    <row r="2992" s="37" customFormat="1" customHeight="1" spans="1:7">
      <c r="A2992" s="52" t="s">
        <v>2007</v>
      </c>
      <c r="B2992" s="52" t="s">
        <v>2668</v>
      </c>
      <c r="C2992" s="30" t="s">
        <v>2107</v>
      </c>
      <c r="D2992" s="52" t="s">
        <v>2619</v>
      </c>
      <c r="E2992" s="53">
        <v>121.92</v>
      </c>
      <c r="F2992" s="53">
        <v>0</v>
      </c>
      <c r="G2992" s="53">
        <v>121.92</v>
      </c>
    </row>
    <row r="2993" s="37" customFormat="1" customHeight="1" spans="1:7">
      <c r="A2993" s="52" t="s">
        <v>2007</v>
      </c>
      <c r="B2993" s="52" t="s">
        <v>2668</v>
      </c>
      <c r="C2993" s="30" t="s">
        <v>2107</v>
      </c>
      <c r="D2993" s="52" t="s">
        <v>2620</v>
      </c>
      <c r="E2993" s="53">
        <v>222.666</v>
      </c>
      <c r="F2993" s="53">
        <v>0</v>
      </c>
      <c r="G2993" s="53">
        <v>222.666</v>
      </c>
    </row>
    <row r="2994" s="37" customFormat="1" customHeight="1" spans="1:7">
      <c r="A2994" s="52" t="s">
        <v>2007</v>
      </c>
      <c r="B2994" s="52" t="s">
        <v>2668</v>
      </c>
      <c r="C2994" s="30" t="s">
        <v>2107</v>
      </c>
      <c r="D2994" s="52" t="s">
        <v>2621</v>
      </c>
      <c r="E2994" s="53">
        <v>165.6</v>
      </c>
      <c r="F2994" s="53">
        <v>0</v>
      </c>
      <c r="G2994" s="53">
        <v>165.6</v>
      </c>
    </row>
    <row r="2995" s="37" customFormat="1" customHeight="1" spans="1:7">
      <c r="A2995" s="52" t="s">
        <v>2007</v>
      </c>
      <c r="B2995" s="52" t="s">
        <v>2668</v>
      </c>
      <c r="C2995" s="30" t="s">
        <v>2107</v>
      </c>
      <c r="D2995" s="52" t="s">
        <v>2622</v>
      </c>
      <c r="E2995" s="53">
        <v>81.5895</v>
      </c>
      <c r="F2995" s="53">
        <v>0</v>
      </c>
      <c r="G2995" s="53">
        <v>81.5895</v>
      </c>
    </row>
    <row r="2996" s="37" customFormat="1" customHeight="1" spans="1:7">
      <c r="A2996" s="52" t="s">
        <v>2007</v>
      </c>
      <c r="B2996" s="52" t="s">
        <v>2668</v>
      </c>
      <c r="C2996" s="30" t="s">
        <v>2107</v>
      </c>
      <c r="D2996" s="52" t="s">
        <v>2623</v>
      </c>
      <c r="E2996" s="53">
        <v>113.372544</v>
      </c>
      <c r="F2996" s="53">
        <v>0</v>
      </c>
      <c r="G2996" s="53">
        <v>113.372544</v>
      </c>
    </row>
    <row r="2997" s="37" customFormat="1" customHeight="1" spans="1:7">
      <c r="A2997" s="52" t="s">
        <v>2007</v>
      </c>
      <c r="B2997" s="52" t="s">
        <v>2668</v>
      </c>
      <c r="C2997" s="30" t="s">
        <v>2107</v>
      </c>
      <c r="D2997" s="52" t="s">
        <v>2624</v>
      </c>
      <c r="E2997" s="53">
        <v>56.686272</v>
      </c>
      <c r="F2997" s="53">
        <v>0</v>
      </c>
      <c r="G2997" s="53">
        <v>56.686272</v>
      </c>
    </row>
    <row r="2998" s="37" customFormat="1" customHeight="1" spans="1:7">
      <c r="A2998" s="52" t="s">
        <v>2007</v>
      </c>
      <c r="B2998" s="52" t="s">
        <v>2668</v>
      </c>
      <c r="C2998" s="30" t="s">
        <v>2107</v>
      </c>
      <c r="D2998" s="52" t="s">
        <v>2625</v>
      </c>
      <c r="E2998" s="53">
        <v>46.161678</v>
      </c>
      <c r="F2998" s="53">
        <v>0</v>
      </c>
      <c r="G2998" s="53">
        <v>46.161678</v>
      </c>
    </row>
    <row r="2999" s="37" customFormat="1" customHeight="1" spans="1:7">
      <c r="A2999" s="52" t="s">
        <v>2007</v>
      </c>
      <c r="B2999" s="52" t="s">
        <v>2668</v>
      </c>
      <c r="C2999" s="30" t="s">
        <v>2107</v>
      </c>
      <c r="D2999" s="52" t="s">
        <v>2626</v>
      </c>
      <c r="E2999" s="53">
        <v>8.64</v>
      </c>
      <c r="F2999" s="53">
        <v>0</v>
      </c>
      <c r="G2999" s="53">
        <v>8.64</v>
      </c>
    </row>
    <row r="3000" s="37" customFormat="1" customHeight="1" spans="1:7">
      <c r="A3000" s="52" t="s">
        <v>2007</v>
      </c>
      <c r="B3000" s="52" t="s">
        <v>2668</v>
      </c>
      <c r="C3000" s="30" t="s">
        <v>2107</v>
      </c>
      <c r="D3000" s="52" t="s">
        <v>2627</v>
      </c>
      <c r="E3000" s="53">
        <v>1.457737</v>
      </c>
      <c r="F3000" s="53">
        <v>0</v>
      </c>
      <c r="G3000" s="53">
        <v>1.457737</v>
      </c>
    </row>
    <row r="3001" s="37" customFormat="1" customHeight="1" spans="1:7">
      <c r="A3001" s="52" t="s">
        <v>2007</v>
      </c>
      <c r="B3001" s="52" t="s">
        <v>2668</v>
      </c>
      <c r="C3001" s="30" t="s">
        <v>2107</v>
      </c>
      <c r="D3001" s="52" t="s">
        <v>2628</v>
      </c>
      <c r="E3001" s="53">
        <v>2.429562</v>
      </c>
      <c r="F3001" s="53">
        <v>0</v>
      </c>
      <c r="G3001" s="53">
        <v>2.429562</v>
      </c>
    </row>
    <row r="3002" s="37" customFormat="1" customHeight="1" spans="1:7">
      <c r="A3002" s="52" t="s">
        <v>2007</v>
      </c>
      <c r="B3002" s="52" t="s">
        <v>2668</v>
      </c>
      <c r="C3002" s="30" t="s">
        <v>2107</v>
      </c>
      <c r="D3002" s="52" t="s">
        <v>2629</v>
      </c>
      <c r="E3002" s="53">
        <v>70.146</v>
      </c>
      <c r="F3002" s="53">
        <v>0</v>
      </c>
      <c r="G3002" s="53">
        <v>70.146</v>
      </c>
    </row>
    <row r="3003" s="37" customFormat="1" customHeight="1" spans="1:7">
      <c r="A3003" s="52" t="s">
        <v>2007</v>
      </c>
      <c r="B3003" s="52" t="s">
        <v>2668</v>
      </c>
      <c r="C3003" s="30" t="s">
        <v>2107</v>
      </c>
      <c r="D3003" s="52" t="s">
        <v>2145</v>
      </c>
      <c r="E3003" s="53">
        <v>4.154004</v>
      </c>
      <c r="F3003" s="53">
        <v>0</v>
      </c>
      <c r="G3003" s="53">
        <v>4.154004</v>
      </c>
    </row>
    <row r="3004" s="37" customFormat="1" customHeight="1" spans="1:7">
      <c r="A3004" s="52" t="s">
        <v>2007</v>
      </c>
      <c r="B3004" s="49" t="s">
        <v>2669</v>
      </c>
      <c r="C3004" s="50"/>
      <c r="D3004" s="49"/>
      <c r="E3004" s="51">
        <v>835.455171</v>
      </c>
      <c r="F3004" s="51">
        <v>0</v>
      </c>
      <c r="G3004" s="51">
        <v>835.455171</v>
      </c>
    </row>
    <row r="3005" s="37" customFormat="1" customHeight="1" spans="1:7">
      <c r="A3005" s="52" t="s">
        <v>2007</v>
      </c>
      <c r="B3005" s="52" t="s">
        <v>2670</v>
      </c>
      <c r="C3005" s="50" t="s">
        <v>2091</v>
      </c>
      <c r="D3005" s="49"/>
      <c r="E3005" s="51">
        <v>27.16872</v>
      </c>
      <c r="F3005" s="51">
        <v>0</v>
      </c>
      <c r="G3005" s="51">
        <v>27.16872</v>
      </c>
    </row>
    <row r="3006" s="37" customFormat="1" customHeight="1" spans="1:7">
      <c r="A3006" s="52" t="s">
        <v>2007</v>
      </c>
      <c r="B3006" s="52" t="s">
        <v>2670</v>
      </c>
      <c r="C3006" s="30" t="s">
        <v>2092</v>
      </c>
      <c r="D3006" s="52" t="s">
        <v>2610</v>
      </c>
      <c r="E3006" s="53">
        <v>4.972914</v>
      </c>
      <c r="F3006" s="53">
        <v>0</v>
      </c>
      <c r="G3006" s="53">
        <v>4.972914</v>
      </c>
    </row>
    <row r="3007" s="37" customFormat="1" customHeight="1" spans="1:7">
      <c r="A3007" s="52" t="s">
        <v>2007</v>
      </c>
      <c r="B3007" s="52" t="s">
        <v>2670</v>
      </c>
      <c r="C3007" s="30" t="s">
        <v>2092</v>
      </c>
      <c r="D3007" s="52" t="s">
        <v>2611</v>
      </c>
      <c r="E3007" s="53">
        <v>2.652221</v>
      </c>
      <c r="F3007" s="53">
        <v>0</v>
      </c>
      <c r="G3007" s="53">
        <v>2.652221</v>
      </c>
    </row>
    <row r="3008" s="37" customFormat="1" customHeight="1" spans="1:7">
      <c r="A3008" s="52" t="s">
        <v>2007</v>
      </c>
      <c r="B3008" s="52" t="s">
        <v>2670</v>
      </c>
      <c r="C3008" s="30" t="s">
        <v>2092</v>
      </c>
      <c r="D3008" s="52" t="s">
        <v>2612</v>
      </c>
      <c r="E3008" s="53">
        <v>3.978331</v>
      </c>
      <c r="F3008" s="53">
        <v>0</v>
      </c>
      <c r="G3008" s="53">
        <v>3.978331</v>
      </c>
    </row>
    <row r="3009" s="37" customFormat="1" customHeight="1" spans="1:7">
      <c r="A3009" s="52" t="s">
        <v>2007</v>
      </c>
      <c r="B3009" s="52" t="s">
        <v>2670</v>
      </c>
      <c r="C3009" s="30" t="s">
        <v>2092</v>
      </c>
      <c r="D3009" s="52" t="s">
        <v>2613</v>
      </c>
      <c r="E3009" s="53">
        <v>6.217488</v>
      </c>
      <c r="F3009" s="53">
        <v>0</v>
      </c>
      <c r="G3009" s="53">
        <v>6.217488</v>
      </c>
    </row>
    <row r="3010" s="37" customFormat="1" customHeight="1" spans="1:7">
      <c r="A3010" s="52" t="s">
        <v>2007</v>
      </c>
      <c r="B3010" s="52" t="s">
        <v>2670</v>
      </c>
      <c r="C3010" s="30" t="s">
        <v>2092</v>
      </c>
      <c r="D3010" s="52" t="s">
        <v>2614</v>
      </c>
      <c r="E3010" s="53">
        <v>2.937366</v>
      </c>
      <c r="F3010" s="53">
        <v>0</v>
      </c>
      <c r="G3010" s="53">
        <v>2.937366</v>
      </c>
    </row>
    <row r="3011" s="37" customFormat="1" customHeight="1" spans="1:7">
      <c r="A3011" s="52" t="s">
        <v>2007</v>
      </c>
      <c r="B3011" s="52" t="s">
        <v>2670</v>
      </c>
      <c r="C3011" s="30" t="s">
        <v>2092</v>
      </c>
      <c r="D3011" s="52" t="s">
        <v>2615</v>
      </c>
      <c r="E3011" s="53">
        <v>1.4904</v>
      </c>
      <c r="F3011" s="53">
        <v>0</v>
      </c>
      <c r="G3011" s="53">
        <v>1.4904</v>
      </c>
    </row>
    <row r="3012" s="37" customFormat="1" customHeight="1" spans="1:7">
      <c r="A3012" s="52" t="s">
        <v>2007</v>
      </c>
      <c r="B3012" s="52" t="s">
        <v>2670</v>
      </c>
      <c r="C3012" s="30" t="s">
        <v>2092</v>
      </c>
      <c r="D3012" s="52" t="s">
        <v>2616</v>
      </c>
      <c r="E3012" s="53">
        <v>0.42</v>
      </c>
      <c r="F3012" s="53">
        <v>0</v>
      </c>
      <c r="G3012" s="53">
        <v>0.42</v>
      </c>
    </row>
    <row r="3013" s="37" customFormat="1" customHeight="1" spans="1:7">
      <c r="A3013" s="52" t="s">
        <v>2007</v>
      </c>
      <c r="B3013" s="52" t="s">
        <v>2670</v>
      </c>
      <c r="C3013" s="30" t="s">
        <v>2092</v>
      </c>
      <c r="D3013" s="52" t="s">
        <v>2105</v>
      </c>
      <c r="E3013" s="53">
        <v>4.5</v>
      </c>
      <c r="F3013" s="53">
        <v>0</v>
      </c>
      <c r="G3013" s="53">
        <v>4.5</v>
      </c>
    </row>
    <row r="3014" s="37" customFormat="1" customHeight="1" spans="1:7">
      <c r="A3014" s="52" t="s">
        <v>2007</v>
      </c>
      <c r="B3014" s="52" t="s">
        <v>2670</v>
      </c>
      <c r="C3014" s="50" t="s">
        <v>2106</v>
      </c>
      <c r="D3014" s="49"/>
      <c r="E3014" s="51">
        <v>808.286451</v>
      </c>
      <c r="F3014" s="51">
        <v>0</v>
      </c>
      <c r="G3014" s="51">
        <v>808.286451</v>
      </c>
    </row>
    <row r="3015" s="37" customFormat="1" customHeight="1" spans="1:7">
      <c r="A3015" s="52" t="s">
        <v>2007</v>
      </c>
      <c r="B3015" s="52" t="s">
        <v>2670</v>
      </c>
      <c r="C3015" s="30" t="s">
        <v>2107</v>
      </c>
      <c r="D3015" s="52" t="s">
        <v>2110</v>
      </c>
      <c r="E3015" s="53">
        <v>19.26</v>
      </c>
      <c r="F3015" s="53">
        <v>0</v>
      </c>
      <c r="G3015" s="53">
        <v>19.26</v>
      </c>
    </row>
    <row r="3016" s="37" customFormat="1" customHeight="1" spans="1:7">
      <c r="A3016" s="52" t="s">
        <v>2007</v>
      </c>
      <c r="B3016" s="52" t="s">
        <v>2670</v>
      </c>
      <c r="C3016" s="30" t="s">
        <v>2107</v>
      </c>
      <c r="D3016" s="52" t="s">
        <v>2133</v>
      </c>
      <c r="E3016" s="53">
        <v>0.006</v>
      </c>
      <c r="F3016" s="53">
        <v>0</v>
      </c>
      <c r="G3016" s="53">
        <v>0.006</v>
      </c>
    </row>
    <row r="3017" s="37" customFormat="1" customHeight="1" spans="1:7">
      <c r="A3017" s="52" t="s">
        <v>2007</v>
      </c>
      <c r="B3017" s="52" t="s">
        <v>2670</v>
      </c>
      <c r="C3017" s="30" t="s">
        <v>2107</v>
      </c>
      <c r="D3017" s="52" t="s">
        <v>2141</v>
      </c>
      <c r="E3017" s="53">
        <v>44.405712</v>
      </c>
      <c r="F3017" s="53">
        <v>0</v>
      </c>
      <c r="G3017" s="53">
        <v>44.405712</v>
      </c>
    </row>
    <row r="3018" s="37" customFormat="1" customHeight="1" spans="1:7">
      <c r="A3018" s="52" t="s">
        <v>2007</v>
      </c>
      <c r="B3018" s="52" t="s">
        <v>2670</v>
      </c>
      <c r="C3018" s="30" t="s">
        <v>2107</v>
      </c>
      <c r="D3018" s="52" t="s">
        <v>2298</v>
      </c>
      <c r="E3018" s="53">
        <v>5</v>
      </c>
      <c r="F3018" s="53">
        <v>0</v>
      </c>
      <c r="G3018" s="53">
        <v>5</v>
      </c>
    </row>
    <row r="3019" s="37" customFormat="1" customHeight="1" spans="1:7">
      <c r="A3019" s="52" t="s">
        <v>2007</v>
      </c>
      <c r="B3019" s="52" t="s">
        <v>2670</v>
      </c>
      <c r="C3019" s="30" t="s">
        <v>2107</v>
      </c>
      <c r="D3019" s="52" t="s">
        <v>2119</v>
      </c>
      <c r="E3019" s="53">
        <v>5.90892</v>
      </c>
      <c r="F3019" s="53">
        <v>0</v>
      </c>
      <c r="G3019" s="53">
        <v>5.90892</v>
      </c>
    </row>
    <row r="3020" s="37" customFormat="1" customHeight="1" spans="1:7">
      <c r="A3020" s="52" t="s">
        <v>2007</v>
      </c>
      <c r="B3020" s="52" t="s">
        <v>2670</v>
      </c>
      <c r="C3020" s="30" t="s">
        <v>2107</v>
      </c>
      <c r="D3020" s="52" t="s">
        <v>2617</v>
      </c>
      <c r="E3020" s="53">
        <v>207.2496</v>
      </c>
      <c r="F3020" s="53">
        <v>0</v>
      </c>
      <c r="G3020" s="53">
        <v>207.2496</v>
      </c>
    </row>
    <row r="3021" s="37" customFormat="1" customHeight="1" spans="1:7">
      <c r="A3021" s="52" t="s">
        <v>2007</v>
      </c>
      <c r="B3021" s="52" t="s">
        <v>2670</v>
      </c>
      <c r="C3021" s="30" t="s">
        <v>2107</v>
      </c>
      <c r="D3021" s="52" t="s">
        <v>2618</v>
      </c>
      <c r="E3021" s="53">
        <v>4.968</v>
      </c>
      <c r="F3021" s="53">
        <v>0</v>
      </c>
      <c r="G3021" s="53">
        <v>4.968</v>
      </c>
    </row>
    <row r="3022" s="37" customFormat="1" customHeight="1" spans="1:7">
      <c r="A3022" s="52" t="s">
        <v>2007</v>
      </c>
      <c r="B3022" s="52" t="s">
        <v>2670</v>
      </c>
      <c r="C3022" s="30" t="s">
        <v>2107</v>
      </c>
      <c r="D3022" s="52" t="s">
        <v>2619</v>
      </c>
      <c r="E3022" s="53">
        <v>78.972</v>
      </c>
      <c r="F3022" s="53">
        <v>0</v>
      </c>
      <c r="G3022" s="53">
        <v>78.972</v>
      </c>
    </row>
    <row r="3023" s="37" customFormat="1" customHeight="1" spans="1:7">
      <c r="A3023" s="52" t="s">
        <v>2007</v>
      </c>
      <c r="B3023" s="52" t="s">
        <v>2670</v>
      </c>
      <c r="C3023" s="30" t="s">
        <v>2107</v>
      </c>
      <c r="D3023" s="52" t="s">
        <v>2620</v>
      </c>
      <c r="E3023" s="53">
        <v>139.2504</v>
      </c>
      <c r="F3023" s="53">
        <v>0</v>
      </c>
      <c r="G3023" s="53">
        <v>139.2504</v>
      </c>
    </row>
    <row r="3024" s="37" customFormat="1" customHeight="1" spans="1:7">
      <c r="A3024" s="52" t="s">
        <v>2007</v>
      </c>
      <c r="B3024" s="52" t="s">
        <v>2670</v>
      </c>
      <c r="C3024" s="30" t="s">
        <v>2107</v>
      </c>
      <c r="D3024" s="52" t="s">
        <v>2621</v>
      </c>
      <c r="E3024" s="53">
        <v>57.5</v>
      </c>
      <c r="F3024" s="53">
        <v>0</v>
      </c>
      <c r="G3024" s="53">
        <v>57.5</v>
      </c>
    </row>
    <row r="3025" s="37" customFormat="1" customHeight="1" spans="1:7">
      <c r="A3025" s="52" t="s">
        <v>2007</v>
      </c>
      <c r="B3025" s="52" t="s">
        <v>2670</v>
      </c>
      <c r="C3025" s="30" t="s">
        <v>2107</v>
      </c>
      <c r="D3025" s="52" t="s">
        <v>2622</v>
      </c>
      <c r="E3025" s="53">
        <v>50.5851</v>
      </c>
      <c r="F3025" s="53">
        <v>0</v>
      </c>
      <c r="G3025" s="53">
        <v>50.5851</v>
      </c>
    </row>
    <row r="3026" s="37" customFormat="1" customHeight="1" spans="1:7">
      <c r="A3026" s="52" t="s">
        <v>2007</v>
      </c>
      <c r="B3026" s="52" t="s">
        <v>2670</v>
      </c>
      <c r="C3026" s="30" t="s">
        <v>2107</v>
      </c>
      <c r="D3026" s="52" t="s">
        <v>2623</v>
      </c>
      <c r="E3026" s="53">
        <v>75.32448</v>
      </c>
      <c r="F3026" s="53">
        <v>0</v>
      </c>
      <c r="G3026" s="53">
        <v>75.32448</v>
      </c>
    </row>
    <row r="3027" s="37" customFormat="1" customHeight="1" spans="1:7">
      <c r="A3027" s="52" t="s">
        <v>2007</v>
      </c>
      <c r="B3027" s="52" t="s">
        <v>2670</v>
      </c>
      <c r="C3027" s="30" t="s">
        <v>2107</v>
      </c>
      <c r="D3027" s="52" t="s">
        <v>2624</v>
      </c>
      <c r="E3027" s="53">
        <v>37.66224</v>
      </c>
      <c r="F3027" s="53">
        <v>0</v>
      </c>
      <c r="G3027" s="53">
        <v>37.66224</v>
      </c>
    </row>
    <row r="3028" s="37" customFormat="1" customHeight="1" spans="1:7">
      <c r="A3028" s="52" t="s">
        <v>2007</v>
      </c>
      <c r="B3028" s="52" t="s">
        <v>2670</v>
      </c>
      <c r="C3028" s="30" t="s">
        <v>2107</v>
      </c>
      <c r="D3028" s="52" t="s">
        <v>2625</v>
      </c>
      <c r="E3028" s="53">
        <v>31.495122</v>
      </c>
      <c r="F3028" s="53">
        <v>0</v>
      </c>
      <c r="G3028" s="53">
        <v>31.495122</v>
      </c>
    </row>
    <row r="3029" s="37" customFormat="1" customHeight="1" spans="1:7">
      <c r="A3029" s="52" t="s">
        <v>2007</v>
      </c>
      <c r="B3029" s="52" t="s">
        <v>2670</v>
      </c>
      <c r="C3029" s="30" t="s">
        <v>2107</v>
      </c>
      <c r="D3029" s="52" t="s">
        <v>2626</v>
      </c>
      <c r="E3029" s="53">
        <v>4.8</v>
      </c>
      <c r="F3029" s="53">
        <v>0</v>
      </c>
      <c r="G3029" s="53">
        <v>4.8</v>
      </c>
    </row>
    <row r="3030" s="37" customFormat="1" customHeight="1" spans="1:7">
      <c r="A3030" s="52" t="s">
        <v>2007</v>
      </c>
      <c r="B3030" s="52" t="s">
        <v>2670</v>
      </c>
      <c r="C3030" s="30" t="s">
        <v>2107</v>
      </c>
      <c r="D3030" s="52" t="s">
        <v>2627</v>
      </c>
      <c r="E3030" s="53">
        <v>0.994583</v>
      </c>
      <c r="F3030" s="53">
        <v>0</v>
      </c>
      <c r="G3030" s="53">
        <v>0.994583</v>
      </c>
    </row>
    <row r="3031" s="37" customFormat="1" customHeight="1" spans="1:7">
      <c r="A3031" s="52" t="s">
        <v>2007</v>
      </c>
      <c r="B3031" s="52" t="s">
        <v>2670</v>
      </c>
      <c r="C3031" s="30" t="s">
        <v>2107</v>
      </c>
      <c r="D3031" s="52" t="s">
        <v>2628</v>
      </c>
      <c r="E3031" s="53">
        <v>1.657638</v>
      </c>
      <c r="F3031" s="53">
        <v>0</v>
      </c>
      <c r="G3031" s="53">
        <v>1.657638</v>
      </c>
    </row>
    <row r="3032" s="37" customFormat="1" customHeight="1" spans="1:7">
      <c r="A3032" s="52" t="s">
        <v>2007</v>
      </c>
      <c r="B3032" s="52" t="s">
        <v>2670</v>
      </c>
      <c r="C3032" s="30" t="s">
        <v>2107</v>
      </c>
      <c r="D3032" s="52" t="s">
        <v>2629</v>
      </c>
      <c r="E3032" s="53">
        <v>40.338</v>
      </c>
      <c r="F3032" s="53">
        <v>0</v>
      </c>
      <c r="G3032" s="53">
        <v>40.338</v>
      </c>
    </row>
    <row r="3033" s="37" customFormat="1" customHeight="1" spans="1:7">
      <c r="A3033" s="52" t="s">
        <v>2007</v>
      </c>
      <c r="B3033" s="52" t="s">
        <v>2670</v>
      </c>
      <c r="C3033" s="30" t="s">
        <v>2107</v>
      </c>
      <c r="D3033" s="52" t="s">
        <v>2145</v>
      </c>
      <c r="E3033" s="53">
        <v>2.908656</v>
      </c>
      <c r="F3033" s="53">
        <v>0</v>
      </c>
      <c r="G3033" s="53">
        <v>2.908656</v>
      </c>
    </row>
    <row r="3034" s="37" customFormat="1" customHeight="1" spans="1:7">
      <c r="A3034" s="52" t="s">
        <v>2007</v>
      </c>
      <c r="B3034" s="49" t="s">
        <v>2671</v>
      </c>
      <c r="C3034" s="50"/>
      <c r="D3034" s="49"/>
      <c r="E3034" s="51">
        <v>1764.78208</v>
      </c>
      <c r="F3034" s="51">
        <v>0</v>
      </c>
      <c r="G3034" s="51">
        <v>1764.78208</v>
      </c>
    </row>
    <row r="3035" s="37" customFormat="1" customHeight="1" spans="1:7">
      <c r="A3035" s="52" t="s">
        <v>2007</v>
      </c>
      <c r="B3035" s="52" t="s">
        <v>2672</v>
      </c>
      <c r="C3035" s="50" t="s">
        <v>2091</v>
      </c>
      <c r="D3035" s="49"/>
      <c r="E3035" s="51">
        <v>62.585451</v>
      </c>
      <c r="F3035" s="51">
        <v>0</v>
      </c>
      <c r="G3035" s="51">
        <v>62.585451</v>
      </c>
    </row>
    <row r="3036" s="37" customFormat="1" customHeight="1" spans="1:7">
      <c r="A3036" s="52" t="s">
        <v>2007</v>
      </c>
      <c r="B3036" s="52" t="s">
        <v>2672</v>
      </c>
      <c r="C3036" s="30" t="s">
        <v>2092</v>
      </c>
      <c r="D3036" s="52" t="s">
        <v>2610</v>
      </c>
      <c r="E3036" s="53">
        <v>8.718624</v>
      </c>
      <c r="F3036" s="53">
        <v>0</v>
      </c>
      <c r="G3036" s="53">
        <v>8.718624</v>
      </c>
    </row>
    <row r="3037" s="37" customFormat="1" customHeight="1" spans="1:7">
      <c r="A3037" s="52" t="s">
        <v>2007</v>
      </c>
      <c r="B3037" s="52" t="s">
        <v>2672</v>
      </c>
      <c r="C3037" s="30" t="s">
        <v>2092</v>
      </c>
      <c r="D3037" s="52" t="s">
        <v>2611</v>
      </c>
      <c r="E3037" s="53">
        <v>4.649933</v>
      </c>
      <c r="F3037" s="53">
        <v>0</v>
      </c>
      <c r="G3037" s="53">
        <v>4.649933</v>
      </c>
    </row>
    <row r="3038" s="37" customFormat="1" customHeight="1" spans="1:7">
      <c r="A3038" s="52" t="s">
        <v>2007</v>
      </c>
      <c r="B3038" s="52" t="s">
        <v>2672</v>
      </c>
      <c r="C3038" s="30" t="s">
        <v>2092</v>
      </c>
      <c r="D3038" s="52" t="s">
        <v>2612</v>
      </c>
      <c r="E3038" s="53">
        <v>6.974899</v>
      </c>
      <c r="F3038" s="53">
        <v>0</v>
      </c>
      <c r="G3038" s="53">
        <v>6.974899</v>
      </c>
    </row>
    <row r="3039" s="37" customFormat="1" customHeight="1" spans="1:7">
      <c r="A3039" s="52" t="s">
        <v>2007</v>
      </c>
      <c r="B3039" s="52" t="s">
        <v>2672</v>
      </c>
      <c r="C3039" s="30" t="s">
        <v>2092</v>
      </c>
      <c r="D3039" s="52" t="s">
        <v>2613</v>
      </c>
      <c r="E3039" s="53">
        <v>10.756404</v>
      </c>
      <c r="F3039" s="53">
        <v>0</v>
      </c>
      <c r="G3039" s="53">
        <v>10.756404</v>
      </c>
    </row>
    <row r="3040" s="37" customFormat="1" customHeight="1" spans="1:7">
      <c r="A3040" s="52" t="s">
        <v>2007</v>
      </c>
      <c r="B3040" s="52" t="s">
        <v>2672</v>
      </c>
      <c r="C3040" s="30" t="s">
        <v>2092</v>
      </c>
      <c r="D3040" s="52" t="s">
        <v>2614</v>
      </c>
      <c r="E3040" s="53">
        <v>20.267191</v>
      </c>
      <c r="F3040" s="53">
        <v>0</v>
      </c>
      <c r="G3040" s="53">
        <v>20.267191</v>
      </c>
    </row>
    <row r="3041" s="37" customFormat="1" customHeight="1" spans="1:7">
      <c r="A3041" s="52" t="s">
        <v>2007</v>
      </c>
      <c r="B3041" s="52" t="s">
        <v>2672</v>
      </c>
      <c r="C3041" s="30" t="s">
        <v>2092</v>
      </c>
      <c r="D3041" s="52" t="s">
        <v>2615</v>
      </c>
      <c r="E3041" s="53">
        <v>2.3184</v>
      </c>
      <c r="F3041" s="53">
        <v>0</v>
      </c>
      <c r="G3041" s="53">
        <v>2.3184</v>
      </c>
    </row>
    <row r="3042" s="37" customFormat="1" customHeight="1" spans="1:7">
      <c r="A3042" s="52" t="s">
        <v>2007</v>
      </c>
      <c r="B3042" s="52" t="s">
        <v>2672</v>
      </c>
      <c r="C3042" s="30" t="s">
        <v>2092</v>
      </c>
      <c r="D3042" s="52" t="s">
        <v>2616</v>
      </c>
      <c r="E3042" s="53">
        <v>0.35</v>
      </c>
      <c r="F3042" s="53">
        <v>0</v>
      </c>
      <c r="G3042" s="53">
        <v>0.35</v>
      </c>
    </row>
    <row r="3043" s="37" customFormat="1" customHeight="1" spans="1:7">
      <c r="A3043" s="52" t="s">
        <v>2007</v>
      </c>
      <c r="B3043" s="52" t="s">
        <v>2672</v>
      </c>
      <c r="C3043" s="30" t="s">
        <v>2092</v>
      </c>
      <c r="D3043" s="52" t="s">
        <v>2105</v>
      </c>
      <c r="E3043" s="53">
        <v>8.55</v>
      </c>
      <c r="F3043" s="53">
        <v>0</v>
      </c>
      <c r="G3043" s="53">
        <v>8.55</v>
      </c>
    </row>
    <row r="3044" s="37" customFormat="1" customHeight="1" spans="1:7">
      <c r="A3044" s="52" t="s">
        <v>2007</v>
      </c>
      <c r="B3044" s="52" t="s">
        <v>2672</v>
      </c>
      <c r="C3044" s="50" t="s">
        <v>2106</v>
      </c>
      <c r="D3044" s="49"/>
      <c r="E3044" s="51">
        <v>1702.196629</v>
      </c>
      <c r="F3044" s="51">
        <v>0</v>
      </c>
      <c r="G3044" s="51">
        <v>1702.196629</v>
      </c>
    </row>
    <row r="3045" s="37" customFormat="1" customHeight="1" spans="1:7">
      <c r="A3045" s="52" t="s">
        <v>2007</v>
      </c>
      <c r="B3045" s="52" t="s">
        <v>2672</v>
      </c>
      <c r="C3045" s="30" t="s">
        <v>2107</v>
      </c>
      <c r="D3045" s="52" t="s">
        <v>2110</v>
      </c>
      <c r="E3045" s="53">
        <v>28.44</v>
      </c>
      <c r="F3045" s="53">
        <v>0</v>
      </c>
      <c r="G3045" s="53">
        <v>28.44</v>
      </c>
    </row>
    <row r="3046" s="37" customFormat="1" customHeight="1" spans="1:7">
      <c r="A3046" s="52" t="s">
        <v>2007</v>
      </c>
      <c r="B3046" s="52" t="s">
        <v>2672</v>
      </c>
      <c r="C3046" s="30" t="s">
        <v>2107</v>
      </c>
      <c r="D3046" s="52" t="s">
        <v>2141</v>
      </c>
      <c r="E3046" s="53">
        <v>76.574592</v>
      </c>
      <c r="F3046" s="53">
        <v>0</v>
      </c>
      <c r="G3046" s="53">
        <v>76.574592</v>
      </c>
    </row>
    <row r="3047" s="37" customFormat="1" customHeight="1" spans="1:7">
      <c r="A3047" s="52" t="s">
        <v>2007</v>
      </c>
      <c r="B3047" s="52" t="s">
        <v>2672</v>
      </c>
      <c r="C3047" s="30" t="s">
        <v>2107</v>
      </c>
      <c r="D3047" s="52" t="s">
        <v>2298</v>
      </c>
      <c r="E3047" s="53">
        <v>31</v>
      </c>
      <c r="F3047" s="53">
        <v>0</v>
      </c>
      <c r="G3047" s="53">
        <v>31</v>
      </c>
    </row>
    <row r="3048" s="37" customFormat="1" customHeight="1" spans="1:7">
      <c r="A3048" s="52" t="s">
        <v>2007</v>
      </c>
      <c r="B3048" s="52" t="s">
        <v>2672</v>
      </c>
      <c r="C3048" s="30" t="s">
        <v>2107</v>
      </c>
      <c r="D3048" s="52" t="s">
        <v>2119</v>
      </c>
      <c r="E3048" s="53">
        <v>17.382</v>
      </c>
      <c r="F3048" s="53">
        <v>0</v>
      </c>
      <c r="G3048" s="53">
        <v>17.382</v>
      </c>
    </row>
    <row r="3049" s="37" customFormat="1" customHeight="1" spans="1:7">
      <c r="A3049" s="52" t="s">
        <v>2007</v>
      </c>
      <c r="B3049" s="52" t="s">
        <v>2672</v>
      </c>
      <c r="C3049" s="30" t="s">
        <v>2107</v>
      </c>
      <c r="D3049" s="52" t="s">
        <v>2617</v>
      </c>
      <c r="E3049" s="53">
        <v>358.5468</v>
      </c>
      <c r="F3049" s="53">
        <v>0</v>
      </c>
      <c r="G3049" s="53">
        <v>358.5468</v>
      </c>
    </row>
    <row r="3050" s="37" customFormat="1" customHeight="1" spans="1:7">
      <c r="A3050" s="52" t="s">
        <v>2007</v>
      </c>
      <c r="B3050" s="52" t="s">
        <v>2672</v>
      </c>
      <c r="C3050" s="30" t="s">
        <v>2107</v>
      </c>
      <c r="D3050" s="52" t="s">
        <v>2618</v>
      </c>
      <c r="E3050" s="53">
        <v>9.3768</v>
      </c>
      <c r="F3050" s="53">
        <v>0</v>
      </c>
      <c r="G3050" s="53">
        <v>9.3768</v>
      </c>
    </row>
    <row r="3051" s="37" customFormat="1" customHeight="1" spans="1:7">
      <c r="A3051" s="52" t="s">
        <v>2007</v>
      </c>
      <c r="B3051" s="52" t="s">
        <v>2672</v>
      </c>
      <c r="C3051" s="30" t="s">
        <v>2107</v>
      </c>
      <c r="D3051" s="52" t="s">
        <v>2619</v>
      </c>
      <c r="E3051" s="53">
        <v>130.704</v>
      </c>
      <c r="F3051" s="53">
        <v>0</v>
      </c>
      <c r="G3051" s="53">
        <v>130.704</v>
      </c>
    </row>
    <row r="3052" s="37" customFormat="1" customHeight="1" spans="1:7">
      <c r="A3052" s="52" t="s">
        <v>2007</v>
      </c>
      <c r="B3052" s="52" t="s">
        <v>2672</v>
      </c>
      <c r="C3052" s="30" t="s">
        <v>2107</v>
      </c>
      <c r="D3052" s="52" t="s">
        <v>2620</v>
      </c>
      <c r="E3052" s="53">
        <v>247.5876</v>
      </c>
      <c r="F3052" s="53">
        <v>0</v>
      </c>
      <c r="G3052" s="53">
        <v>247.5876</v>
      </c>
    </row>
    <row r="3053" s="37" customFormat="1" customHeight="1" spans="1:7">
      <c r="A3053" s="52" t="s">
        <v>2007</v>
      </c>
      <c r="B3053" s="52" t="s">
        <v>2672</v>
      </c>
      <c r="C3053" s="30" t="s">
        <v>2107</v>
      </c>
      <c r="D3053" s="52" t="s">
        <v>2621</v>
      </c>
      <c r="E3053" s="53">
        <v>356.5</v>
      </c>
      <c r="F3053" s="53">
        <v>0</v>
      </c>
      <c r="G3053" s="53">
        <v>356.5</v>
      </c>
    </row>
    <row r="3054" s="37" customFormat="1" customHeight="1" spans="1:7">
      <c r="A3054" s="52" t="s">
        <v>2007</v>
      </c>
      <c r="B3054" s="52" t="s">
        <v>2672</v>
      </c>
      <c r="C3054" s="30" t="s">
        <v>2107</v>
      </c>
      <c r="D3054" s="52" t="s">
        <v>2622</v>
      </c>
      <c r="E3054" s="53">
        <v>90.5832</v>
      </c>
      <c r="F3054" s="53">
        <v>0</v>
      </c>
      <c r="G3054" s="53">
        <v>90.5832</v>
      </c>
    </row>
    <row r="3055" s="37" customFormat="1" customHeight="1" spans="1:7">
      <c r="A3055" s="52" t="s">
        <v>2007</v>
      </c>
      <c r="B3055" s="52" t="s">
        <v>2672</v>
      </c>
      <c r="C3055" s="30" t="s">
        <v>2107</v>
      </c>
      <c r="D3055" s="52" t="s">
        <v>2623</v>
      </c>
      <c r="E3055" s="53">
        <v>132.612672</v>
      </c>
      <c r="F3055" s="53">
        <v>0</v>
      </c>
      <c r="G3055" s="53">
        <v>132.612672</v>
      </c>
    </row>
    <row r="3056" s="37" customFormat="1" customHeight="1" spans="1:7">
      <c r="A3056" s="52" t="s">
        <v>2007</v>
      </c>
      <c r="B3056" s="52" t="s">
        <v>2672</v>
      </c>
      <c r="C3056" s="30" t="s">
        <v>2107</v>
      </c>
      <c r="D3056" s="52" t="s">
        <v>2624</v>
      </c>
      <c r="E3056" s="53">
        <v>66.306336</v>
      </c>
      <c r="F3056" s="53">
        <v>0</v>
      </c>
      <c r="G3056" s="53">
        <v>66.306336</v>
      </c>
    </row>
    <row r="3057" s="37" customFormat="1" customHeight="1" spans="1:7">
      <c r="A3057" s="52" t="s">
        <v>2007</v>
      </c>
      <c r="B3057" s="52" t="s">
        <v>2672</v>
      </c>
      <c r="C3057" s="30" t="s">
        <v>2107</v>
      </c>
      <c r="D3057" s="52" t="s">
        <v>2625</v>
      </c>
      <c r="E3057" s="53">
        <v>55.217952</v>
      </c>
      <c r="F3057" s="53">
        <v>0</v>
      </c>
      <c r="G3057" s="53">
        <v>55.217952</v>
      </c>
    </row>
    <row r="3058" s="37" customFormat="1" customHeight="1" spans="1:7">
      <c r="A3058" s="52" t="s">
        <v>2007</v>
      </c>
      <c r="B3058" s="52" t="s">
        <v>2672</v>
      </c>
      <c r="C3058" s="30" t="s">
        <v>2107</v>
      </c>
      <c r="D3058" s="52" t="s">
        <v>2626</v>
      </c>
      <c r="E3058" s="53">
        <v>9.12</v>
      </c>
      <c r="F3058" s="53">
        <v>0</v>
      </c>
      <c r="G3058" s="53">
        <v>9.12</v>
      </c>
    </row>
    <row r="3059" s="37" customFormat="1" customHeight="1" spans="1:7">
      <c r="A3059" s="52" t="s">
        <v>2007</v>
      </c>
      <c r="B3059" s="52" t="s">
        <v>2672</v>
      </c>
      <c r="C3059" s="30" t="s">
        <v>2107</v>
      </c>
      <c r="D3059" s="52" t="s">
        <v>2627</v>
      </c>
      <c r="E3059" s="53">
        <v>1.743725</v>
      </c>
      <c r="F3059" s="53">
        <v>0</v>
      </c>
      <c r="G3059" s="53">
        <v>1.743725</v>
      </c>
    </row>
    <row r="3060" s="37" customFormat="1" customHeight="1" spans="1:7">
      <c r="A3060" s="52" t="s">
        <v>2007</v>
      </c>
      <c r="B3060" s="52" t="s">
        <v>2672</v>
      </c>
      <c r="C3060" s="30" t="s">
        <v>2107</v>
      </c>
      <c r="D3060" s="52" t="s">
        <v>2628</v>
      </c>
      <c r="E3060" s="53">
        <v>2.906208</v>
      </c>
      <c r="F3060" s="53">
        <v>0</v>
      </c>
      <c r="G3060" s="53">
        <v>2.906208</v>
      </c>
    </row>
    <row r="3061" s="37" customFormat="1" customHeight="1" spans="1:7">
      <c r="A3061" s="52" t="s">
        <v>2007</v>
      </c>
      <c r="B3061" s="52" t="s">
        <v>2672</v>
      </c>
      <c r="C3061" s="30" t="s">
        <v>2107</v>
      </c>
      <c r="D3061" s="52" t="s">
        <v>2629</v>
      </c>
      <c r="E3061" s="53">
        <v>82.614</v>
      </c>
      <c r="F3061" s="53">
        <v>0</v>
      </c>
      <c r="G3061" s="53">
        <v>82.614</v>
      </c>
    </row>
    <row r="3062" s="37" customFormat="1" customHeight="1" spans="1:7">
      <c r="A3062" s="52" t="s">
        <v>2007</v>
      </c>
      <c r="B3062" s="52" t="s">
        <v>2672</v>
      </c>
      <c r="C3062" s="30" t="s">
        <v>2107</v>
      </c>
      <c r="D3062" s="52" t="s">
        <v>2145</v>
      </c>
      <c r="E3062" s="53">
        <v>4.980744</v>
      </c>
      <c r="F3062" s="53">
        <v>0</v>
      </c>
      <c r="G3062" s="53">
        <v>4.980744</v>
      </c>
    </row>
    <row r="3063" s="37" customFormat="1" customHeight="1" spans="1:7">
      <c r="A3063" s="52" t="s">
        <v>2007</v>
      </c>
      <c r="B3063" s="49" t="s">
        <v>2673</v>
      </c>
      <c r="C3063" s="50"/>
      <c r="D3063" s="49"/>
      <c r="E3063" s="51">
        <v>2341.283022</v>
      </c>
      <c r="F3063" s="51">
        <v>0</v>
      </c>
      <c r="G3063" s="51">
        <v>2341.283022</v>
      </c>
    </row>
    <row r="3064" s="37" customFormat="1" customHeight="1" spans="1:7">
      <c r="A3064" s="52" t="s">
        <v>2007</v>
      </c>
      <c r="B3064" s="52" t="s">
        <v>2674</v>
      </c>
      <c r="C3064" s="50" t="s">
        <v>2091</v>
      </c>
      <c r="D3064" s="49"/>
      <c r="E3064" s="51">
        <v>85.70467</v>
      </c>
      <c r="F3064" s="51">
        <v>0</v>
      </c>
      <c r="G3064" s="51">
        <v>85.70467</v>
      </c>
    </row>
    <row r="3065" s="37" customFormat="1" customHeight="1" spans="1:7">
      <c r="A3065" s="52" t="s">
        <v>2007</v>
      </c>
      <c r="B3065" s="52" t="s">
        <v>2674</v>
      </c>
      <c r="C3065" s="30" t="s">
        <v>2092</v>
      </c>
      <c r="D3065" s="52" t="s">
        <v>2610</v>
      </c>
      <c r="E3065" s="53">
        <v>12.301578</v>
      </c>
      <c r="F3065" s="53">
        <v>0</v>
      </c>
      <c r="G3065" s="53">
        <v>12.301578</v>
      </c>
    </row>
    <row r="3066" s="37" customFormat="1" customHeight="1" spans="1:7">
      <c r="A3066" s="52" t="s">
        <v>2007</v>
      </c>
      <c r="B3066" s="52" t="s">
        <v>2674</v>
      </c>
      <c r="C3066" s="30" t="s">
        <v>2092</v>
      </c>
      <c r="D3066" s="52" t="s">
        <v>2611</v>
      </c>
      <c r="E3066" s="53">
        <v>6.560842</v>
      </c>
      <c r="F3066" s="53">
        <v>0</v>
      </c>
      <c r="G3066" s="53">
        <v>6.560842</v>
      </c>
    </row>
    <row r="3067" s="37" customFormat="1" customHeight="1" spans="1:7">
      <c r="A3067" s="52" t="s">
        <v>2007</v>
      </c>
      <c r="B3067" s="52" t="s">
        <v>2674</v>
      </c>
      <c r="C3067" s="30" t="s">
        <v>2092</v>
      </c>
      <c r="D3067" s="52" t="s">
        <v>2612</v>
      </c>
      <c r="E3067" s="53">
        <v>9.841262</v>
      </c>
      <c r="F3067" s="53">
        <v>0</v>
      </c>
      <c r="G3067" s="53">
        <v>9.841262</v>
      </c>
    </row>
    <row r="3068" s="37" customFormat="1" customHeight="1" spans="1:7">
      <c r="A3068" s="52" t="s">
        <v>2007</v>
      </c>
      <c r="B3068" s="52" t="s">
        <v>2674</v>
      </c>
      <c r="C3068" s="30" t="s">
        <v>2092</v>
      </c>
      <c r="D3068" s="52" t="s">
        <v>2613</v>
      </c>
      <c r="E3068" s="53">
        <v>14.386176</v>
      </c>
      <c r="F3068" s="53">
        <v>0</v>
      </c>
      <c r="G3068" s="53">
        <v>14.386176</v>
      </c>
    </row>
    <row r="3069" s="37" customFormat="1" customHeight="1" spans="1:7">
      <c r="A3069" s="52" t="s">
        <v>2007</v>
      </c>
      <c r="B3069" s="52" t="s">
        <v>2674</v>
      </c>
      <c r="C3069" s="30" t="s">
        <v>2092</v>
      </c>
      <c r="D3069" s="52" t="s">
        <v>2614</v>
      </c>
      <c r="E3069" s="53">
        <v>19.080612</v>
      </c>
      <c r="F3069" s="53">
        <v>0</v>
      </c>
      <c r="G3069" s="53">
        <v>19.080612</v>
      </c>
    </row>
    <row r="3070" s="37" customFormat="1" customHeight="1" spans="1:7">
      <c r="A3070" s="52" t="s">
        <v>2007</v>
      </c>
      <c r="B3070" s="52" t="s">
        <v>2674</v>
      </c>
      <c r="C3070" s="30" t="s">
        <v>2092</v>
      </c>
      <c r="D3070" s="52" t="s">
        <v>2615</v>
      </c>
      <c r="E3070" s="53">
        <v>9.2592</v>
      </c>
      <c r="F3070" s="53">
        <v>0</v>
      </c>
      <c r="G3070" s="53">
        <v>9.2592</v>
      </c>
    </row>
    <row r="3071" s="37" customFormat="1" customHeight="1" spans="1:7">
      <c r="A3071" s="52" t="s">
        <v>2007</v>
      </c>
      <c r="B3071" s="52" t="s">
        <v>2674</v>
      </c>
      <c r="C3071" s="30" t="s">
        <v>2092</v>
      </c>
      <c r="D3071" s="52" t="s">
        <v>2616</v>
      </c>
      <c r="E3071" s="53">
        <v>0.49</v>
      </c>
      <c r="F3071" s="53">
        <v>0</v>
      </c>
      <c r="G3071" s="53">
        <v>0.49</v>
      </c>
    </row>
    <row r="3072" s="37" customFormat="1" customHeight="1" spans="1:7">
      <c r="A3072" s="52" t="s">
        <v>2007</v>
      </c>
      <c r="B3072" s="52" t="s">
        <v>2674</v>
      </c>
      <c r="C3072" s="30" t="s">
        <v>2092</v>
      </c>
      <c r="D3072" s="52" t="s">
        <v>2635</v>
      </c>
      <c r="E3072" s="53">
        <v>0.135</v>
      </c>
      <c r="F3072" s="53">
        <v>0</v>
      </c>
      <c r="G3072" s="53">
        <v>0.135</v>
      </c>
    </row>
    <row r="3073" s="37" customFormat="1" customHeight="1" spans="1:7">
      <c r="A3073" s="52" t="s">
        <v>2007</v>
      </c>
      <c r="B3073" s="52" t="s">
        <v>2674</v>
      </c>
      <c r="C3073" s="30" t="s">
        <v>2092</v>
      </c>
      <c r="D3073" s="52" t="s">
        <v>2105</v>
      </c>
      <c r="E3073" s="53">
        <v>13.65</v>
      </c>
      <c r="F3073" s="53">
        <v>0</v>
      </c>
      <c r="G3073" s="53">
        <v>13.65</v>
      </c>
    </row>
    <row r="3074" s="37" customFormat="1" customHeight="1" spans="1:7">
      <c r="A3074" s="52" t="s">
        <v>2007</v>
      </c>
      <c r="B3074" s="52" t="s">
        <v>2674</v>
      </c>
      <c r="C3074" s="50" t="s">
        <v>2106</v>
      </c>
      <c r="D3074" s="49"/>
      <c r="E3074" s="51">
        <v>2255.578352</v>
      </c>
      <c r="F3074" s="51">
        <v>0</v>
      </c>
      <c r="G3074" s="51">
        <v>2255.578352</v>
      </c>
    </row>
    <row r="3075" s="37" customFormat="1" customHeight="1" spans="1:7">
      <c r="A3075" s="52" t="s">
        <v>2007</v>
      </c>
      <c r="B3075" s="52" t="s">
        <v>2674</v>
      </c>
      <c r="C3075" s="30" t="s">
        <v>2107</v>
      </c>
      <c r="D3075" s="52" t="s">
        <v>2110</v>
      </c>
      <c r="E3075" s="53">
        <v>52.44</v>
      </c>
      <c r="F3075" s="53">
        <v>0</v>
      </c>
      <c r="G3075" s="53">
        <v>52.44</v>
      </c>
    </row>
    <row r="3076" s="37" customFormat="1" customHeight="1" spans="1:7">
      <c r="A3076" s="52" t="s">
        <v>2007</v>
      </c>
      <c r="B3076" s="52" t="s">
        <v>2674</v>
      </c>
      <c r="C3076" s="30" t="s">
        <v>2107</v>
      </c>
      <c r="D3076" s="52" t="s">
        <v>2141</v>
      </c>
      <c r="E3076" s="53">
        <v>110.998224</v>
      </c>
      <c r="F3076" s="53">
        <v>0</v>
      </c>
      <c r="G3076" s="53">
        <v>110.998224</v>
      </c>
    </row>
    <row r="3077" s="37" customFormat="1" customHeight="1" spans="1:7">
      <c r="A3077" s="52" t="s">
        <v>2007</v>
      </c>
      <c r="B3077" s="52" t="s">
        <v>2674</v>
      </c>
      <c r="C3077" s="30" t="s">
        <v>2107</v>
      </c>
      <c r="D3077" s="52" t="s">
        <v>2562</v>
      </c>
      <c r="E3077" s="53">
        <v>28.4</v>
      </c>
      <c r="F3077" s="53">
        <v>0</v>
      </c>
      <c r="G3077" s="53">
        <v>28.4</v>
      </c>
    </row>
    <row r="3078" s="37" customFormat="1" customHeight="1" spans="1:7">
      <c r="A3078" s="52" t="s">
        <v>2007</v>
      </c>
      <c r="B3078" s="52" t="s">
        <v>2674</v>
      </c>
      <c r="C3078" s="30" t="s">
        <v>2107</v>
      </c>
      <c r="D3078" s="52" t="s">
        <v>2119</v>
      </c>
      <c r="E3078" s="53">
        <v>3.6408</v>
      </c>
      <c r="F3078" s="53">
        <v>0</v>
      </c>
      <c r="G3078" s="53">
        <v>3.6408</v>
      </c>
    </row>
    <row r="3079" s="37" customFormat="1" customHeight="1" spans="1:7">
      <c r="A3079" s="52" t="s">
        <v>2007</v>
      </c>
      <c r="B3079" s="52" t="s">
        <v>2674</v>
      </c>
      <c r="C3079" s="30" t="s">
        <v>2107</v>
      </c>
      <c r="D3079" s="52" t="s">
        <v>2617</v>
      </c>
      <c r="E3079" s="53">
        <v>479.5392</v>
      </c>
      <c r="F3079" s="53">
        <v>0</v>
      </c>
      <c r="G3079" s="53">
        <v>479.5392</v>
      </c>
    </row>
    <row r="3080" s="37" customFormat="1" customHeight="1" spans="1:7">
      <c r="A3080" s="52" t="s">
        <v>2007</v>
      </c>
      <c r="B3080" s="52" t="s">
        <v>2674</v>
      </c>
      <c r="C3080" s="30" t="s">
        <v>2107</v>
      </c>
      <c r="D3080" s="52" t="s">
        <v>2618</v>
      </c>
      <c r="E3080" s="53">
        <v>14.6832</v>
      </c>
      <c r="F3080" s="53">
        <v>0</v>
      </c>
      <c r="G3080" s="53">
        <v>14.6832</v>
      </c>
    </row>
    <row r="3081" s="37" customFormat="1" customHeight="1" spans="1:7">
      <c r="A3081" s="52" t="s">
        <v>2007</v>
      </c>
      <c r="B3081" s="52" t="s">
        <v>2674</v>
      </c>
      <c r="C3081" s="30" t="s">
        <v>2107</v>
      </c>
      <c r="D3081" s="52" t="s">
        <v>2619</v>
      </c>
      <c r="E3081" s="53">
        <v>207.468</v>
      </c>
      <c r="F3081" s="53">
        <v>0</v>
      </c>
      <c r="G3081" s="53">
        <v>207.468</v>
      </c>
    </row>
    <row r="3082" s="37" customFormat="1" customHeight="1" spans="1:7">
      <c r="A3082" s="52" t="s">
        <v>2007</v>
      </c>
      <c r="B3082" s="52" t="s">
        <v>2674</v>
      </c>
      <c r="C3082" s="30" t="s">
        <v>2107</v>
      </c>
      <c r="D3082" s="52" t="s">
        <v>2620</v>
      </c>
      <c r="E3082" s="53">
        <v>379.5696</v>
      </c>
      <c r="F3082" s="53">
        <v>0</v>
      </c>
      <c r="G3082" s="53">
        <v>379.5696</v>
      </c>
    </row>
    <row r="3083" s="37" customFormat="1" customHeight="1" spans="1:7">
      <c r="A3083" s="52" t="s">
        <v>2007</v>
      </c>
      <c r="B3083" s="52" t="s">
        <v>2674</v>
      </c>
      <c r="C3083" s="30" t="s">
        <v>2107</v>
      </c>
      <c r="D3083" s="52" t="s">
        <v>2621</v>
      </c>
      <c r="E3083" s="53">
        <v>327.06</v>
      </c>
      <c r="F3083" s="53">
        <v>0</v>
      </c>
      <c r="G3083" s="53">
        <v>327.06</v>
      </c>
    </row>
    <row r="3084" s="37" customFormat="1" customHeight="1" spans="1:7">
      <c r="A3084" s="52" t="s">
        <v>2007</v>
      </c>
      <c r="B3084" s="52" t="s">
        <v>2674</v>
      </c>
      <c r="C3084" s="30" t="s">
        <v>2107</v>
      </c>
      <c r="D3084" s="52" t="s">
        <v>2622</v>
      </c>
      <c r="E3084" s="53">
        <v>139.4008</v>
      </c>
      <c r="F3084" s="53">
        <v>0</v>
      </c>
      <c r="G3084" s="53">
        <v>139.4008</v>
      </c>
    </row>
    <row r="3085" s="37" customFormat="1" customHeight="1" spans="1:7">
      <c r="A3085" s="52" t="s">
        <v>2007</v>
      </c>
      <c r="B3085" s="52" t="s">
        <v>2674</v>
      </c>
      <c r="C3085" s="30" t="s">
        <v>2107</v>
      </c>
      <c r="D3085" s="52" t="s">
        <v>2623</v>
      </c>
      <c r="E3085" s="53">
        <v>191.947968</v>
      </c>
      <c r="F3085" s="53">
        <v>0</v>
      </c>
      <c r="G3085" s="53">
        <v>191.947968</v>
      </c>
    </row>
    <row r="3086" s="37" customFormat="1" customHeight="1" spans="1:7">
      <c r="A3086" s="52" t="s">
        <v>2007</v>
      </c>
      <c r="B3086" s="52" t="s">
        <v>2674</v>
      </c>
      <c r="C3086" s="30" t="s">
        <v>2107</v>
      </c>
      <c r="D3086" s="52" t="s">
        <v>2624</v>
      </c>
      <c r="E3086" s="53">
        <v>95.973984</v>
      </c>
      <c r="F3086" s="53">
        <v>0</v>
      </c>
      <c r="G3086" s="53">
        <v>95.973984</v>
      </c>
    </row>
    <row r="3087" s="37" customFormat="1" customHeight="1" spans="1:7">
      <c r="A3087" s="52" t="s">
        <v>2007</v>
      </c>
      <c r="B3087" s="52" t="s">
        <v>2674</v>
      </c>
      <c r="C3087" s="30" t="s">
        <v>2107</v>
      </c>
      <c r="D3087" s="52" t="s">
        <v>2625</v>
      </c>
      <c r="E3087" s="53">
        <v>77.909994</v>
      </c>
      <c r="F3087" s="53">
        <v>0</v>
      </c>
      <c r="G3087" s="53">
        <v>77.909994</v>
      </c>
    </row>
    <row r="3088" s="37" customFormat="1" customHeight="1" spans="1:7">
      <c r="A3088" s="52" t="s">
        <v>2007</v>
      </c>
      <c r="B3088" s="52" t="s">
        <v>2674</v>
      </c>
      <c r="C3088" s="30" t="s">
        <v>2107</v>
      </c>
      <c r="D3088" s="52" t="s">
        <v>2626</v>
      </c>
      <c r="E3088" s="53">
        <v>14.56</v>
      </c>
      <c r="F3088" s="53">
        <v>0</v>
      </c>
      <c r="G3088" s="53">
        <v>14.56</v>
      </c>
    </row>
    <row r="3089" s="37" customFormat="1" customHeight="1" spans="1:7">
      <c r="A3089" s="52" t="s">
        <v>2007</v>
      </c>
      <c r="B3089" s="52" t="s">
        <v>2674</v>
      </c>
      <c r="C3089" s="30" t="s">
        <v>2107</v>
      </c>
      <c r="D3089" s="52" t="s">
        <v>2627</v>
      </c>
      <c r="E3089" s="53">
        <v>2.460316</v>
      </c>
      <c r="F3089" s="53">
        <v>0</v>
      </c>
      <c r="G3089" s="53">
        <v>2.460316</v>
      </c>
    </row>
    <row r="3090" s="37" customFormat="1" customHeight="1" spans="1:7">
      <c r="A3090" s="52" t="s">
        <v>2007</v>
      </c>
      <c r="B3090" s="52" t="s">
        <v>2674</v>
      </c>
      <c r="C3090" s="30" t="s">
        <v>2107</v>
      </c>
      <c r="D3090" s="52" t="s">
        <v>2628</v>
      </c>
      <c r="E3090" s="53">
        <v>4.100526</v>
      </c>
      <c r="F3090" s="53">
        <v>0</v>
      </c>
      <c r="G3090" s="53">
        <v>4.100526</v>
      </c>
    </row>
    <row r="3091" s="37" customFormat="1" customHeight="1" spans="1:7">
      <c r="A3091" s="52" t="s">
        <v>2007</v>
      </c>
      <c r="B3091" s="52" t="s">
        <v>2674</v>
      </c>
      <c r="C3091" s="30" t="s">
        <v>2107</v>
      </c>
      <c r="D3091" s="52" t="s">
        <v>2629</v>
      </c>
      <c r="E3091" s="53">
        <v>118.4148</v>
      </c>
      <c r="F3091" s="53">
        <v>0</v>
      </c>
      <c r="G3091" s="53">
        <v>118.4148</v>
      </c>
    </row>
    <row r="3092" s="37" customFormat="1" customHeight="1" spans="1:7">
      <c r="A3092" s="52" t="s">
        <v>2007</v>
      </c>
      <c r="B3092" s="52" t="s">
        <v>2674</v>
      </c>
      <c r="C3092" s="30" t="s">
        <v>2107</v>
      </c>
      <c r="D3092" s="52" t="s">
        <v>2145</v>
      </c>
      <c r="E3092" s="53">
        <v>7.01094</v>
      </c>
      <c r="F3092" s="53">
        <v>0</v>
      </c>
      <c r="G3092" s="53">
        <v>7.01094</v>
      </c>
    </row>
    <row r="3093" s="37" customFormat="1" customHeight="1" spans="1:7">
      <c r="A3093" s="52" t="s">
        <v>2007</v>
      </c>
      <c r="B3093" s="49" t="s">
        <v>2675</v>
      </c>
      <c r="C3093" s="50"/>
      <c r="D3093" s="49"/>
      <c r="E3093" s="51">
        <v>2370.783822</v>
      </c>
      <c r="F3093" s="51">
        <v>0</v>
      </c>
      <c r="G3093" s="51">
        <v>2370.783822</v>
      </c>
    </row>
    <row r="3094" s="37" customFormat="1" customHeight="1" spans="1:7">
      <c r="A3094" s="52" t="s">
        <v>2007</v>
      </c>
      <c r="B3094" s="52" t="s">
        <v>2676</v>
      </c>
      <c r="C3094" s="50" t="s">
        <v>2091</v>
      </c>
      <c r="D3094" s="49"/>
      <c r="E3094" s="51">
        <v>84.992343</v>
      </c>
      <c r="F3094" s="51">
        <v>0</v>
      </c>
      <c r="G3094" s="51">
        <v>84.992343</v>
      </c>
    </row>
    <row r="3095" s="37" customFormat="1" customHeight="1" spans="1:7">
      <c r="A3095" s="52" t="s">
        <v>2007</v>
      </c>
      <c r="B3095" s="52" t="s">
        <v>2676</v>
      </c>
      <c r="C3095" s="30" t="s">
        <v>2092</v>
      </c>
      <c r="D3095" s="52" t="s">
        <v>2610</v>
      </c>
      <c r="E3095" s="53">
        <v>12.660354</v>
      </c>
      <c r="F3095" s="53">
        <v>0</v>
      </c>
      <c r="G3095" s="53">
        <v>12.660354</v>
      </c>
    </row>
    <row r="3096" s="37" customFormat="1" customHeight="1" spans="1:7">
      <c r="A3096" s="52" t="s">
        <v>2007</v>
      </c>
      <c r="B3096" s="52" t="s">
        <v>2676</v>
      </c>
      <c r="C3096" s="30" t="s">
        <v>2092</v>
      </c>
      <c r="D3096" s="52" t="s">
        <v>2611</v>
      </c>
      <c r="E3096" s="53">
        <v>6.752189</v>
      </c>
      <c r="F3096" s="53">
        <v>0</v>
      </c>
      <c r="G3096" s="53">
        <v>6.752189</v>
      </c>
    </row>
    <row r="3097" s="37" customFormat="1" customHeight="1" spans="1:7">
      <c r="A3097" s="52" t="s">
        <v>2007</v>
      </c>
      <c r="B3097" s="52" t="s">
        <v>2676</v>
      </c>
      <c r="C3097" s="30" t="s">
        <v>2092</v>
      </c>
      <c r="D3097" s="52" t="s">
        <v>2612</v>
      </c>
      <c r="E3097" s="53">
        <v>10.128283</v>
      </c>
      <c r="F3097" s="53">
        <v>0</v>
      </c>
      <c r="G3097" s="53">
        <v>10.128283</v>
      </c>
    </row>
    <row r="3098" s="37" customFormat="1" customHeight="1" spans="1:7">
      <c r="A3098" s="52" t="s">
        <v>2007</v>
      </c>
      <c r="B3098" s="52" t="s">
        <v>2676</v>
      </c>
      <c r="C3098" s="30" t="s">
        <v>2092</v>
      </c>
      <c r="D3098" s="52" t="s">
        <v>2613</v>
      </c>
      <c r="E3098" s="53">
        <v>15.721452</v>
      </c>
      <c r="F3098" s="53">
        <v>0</v>
      </c>
      <c r="G3098" s="53">
        <v>15.721452</v>
      </c>
    </row>
    <row r="3099" s="37" customFormat="1" customHeight="1" spans="1:7">
      <c r="A3099" s="52" t="s">
        <v>2007</v>
      </c>
      <c r="B3099" s="52" t="s">
        <v>2676</v>
      </c>
      <c r="C3099" s="30" t="s">
        <v>2092</v>
      </c>
      <c r="D3099" s="52" t="s">
        <v>2614</v>
      </c>
      <c r="E3099" s="53">
        <v>23.883665</v>
      </c>
      <c r="F3099" s="53">
        <v>0</v>
      </c>
      <c r="G3099" s="53">
        <v>23.883665</v>
      </c>
    </row>
    <row r="3100" s="37" customFormat="1" customHeight="1" spans="1:7">
      <c r="A3100" s="52" t="s">
        <v>2007</v>
      </c>
      <c r="B3100" s="52" t="s">
        <v>2676</v>
      </c>
      <c r="C3100" s="30" t="s">
        <v>2092</v>
      </c>
      <c r="D3100" s="52" t="s">
        <v>2615</v>
      </c>
      <c r="E3100" s="53">
        <v>3.3264</v>
      </c>
      <c r="F3100" s="53">
        <v>0</v>
      </c>
      <c r="G3100" s="53">
        <v>3.3264</v>
      </c>
    </row>
    <row r="3101" s="37" customFormat="1" customHeight="1" spans="1:7">
      <c r="A3101" s="52" t="s">
        <v>2007</v>
      </c>
      <c r="B3101" s="52" t="s">
        <v>2676</v>
      </c>
      <c r="C3101" s="30" t="s">
        <v>2092</v>
      </c>
      <c r="D3101" s="52" t="s">
        <v>2616</v>
      </c>
      <c r="E3101" s="53">
        <v>0.07</v>
      </c>
      <c r="F3101" s="53">
        <v>0</v>
      </c>
      <c r="G3101" s="53">
        <v>0.07</v>
      </c>
    </row>
    <row r="3102" s="37" customFormat="1" customHeight="1" spans="1:7">
      <c r="A3102" s="52" t="s">
        <v>2007</v>
      </c>
      <c r="B3102" s="52" t="s">
        <v>2676</v>
      </c>
      <c r="C3102" s="30" t="s">
        <v>2092</v>
      </c>
      <c r="D3102" s="52" t="s">
        <v>2105</v>
      </c>
      <c r="E3102" s="53">
        <v>12.45</v>
      </c>
      <c r="F3102" s="53">
        <v>0</v>
      </c>
      <c r="G3102" s="53">
        <v>12.45</v>
      </c>
    </row>
    <row r="3103" s="37" customFormat="1" customHeight="1" spans="1:7">
      <c r="A3103" s="52" t="s">
        <v>2007</v>
      </c>
      <c r="B3103" s="52" t="s">
        <v>2676</v>
      </c>
      <c r="C3103" s="50" t="s">
        <v>2106</v>
      </c>
      <c r="D3103" s="49"/>
      <c r="E3103" s="51">
        <v>2285.791479</v>
      </c>
      <c r="F3103" s="51">
        <v>0</v>
      </c>
      <c r="G3103" s="51">
        <v>2285.791479</v>
      </c>
    </row>
    <row r="3104" s="37" customFormat="1" customHeight="1" spans="1:7">
      <c r="A3104" s="52" t="s">
        <v>2007</v>
      </c>
      <c r="B3104" s="52" t="s">
        <v>2676</v>
      </c>
      <c r="C3104" s="30" t="s">
        <v>2107</v>
      </c>
      <c r="D3104" s="52" t="s">
        <v>2110</v>
      </c>
      <c r="E3104" s="53">
        <v>42.3</v>
      </c>
      <c r="F3104" s="53">
        <v>0</v>
      </c>
      <c r="G3104" s="53">
        <v>42.3</v>
      </c>
    </row>
    <row r="3105" s="37" customFormat="1" customHeight="1" spans="1:7">
      <c r="A3105" s="52" t="s">
        <v>2007</v>
      </c>
      <c r="B3105" s="52" t="s">
        <v>2676</v>
      </c>
      <c r="C3105" s="30" t="s">
        <v>2107</v>
      </c>
      <c r="D3105" s="52" t="s">
        <v>2141</v>
      </c>
      <c r="E3105" s="53">
        <v>111.434832</v>
      </c>
      <c r="F3105" s="53">
        <v>0</v>
      </c>
      <c r="G3105" s="53">
        <v>111.434832</v>
      </c>
    </row>
    <row r="3106" s="37" customFormat="1" customHeight="1" spans="1:7">
      <c r="A3106" s="52" t="s">
        <v>2007</v>
      </c>
      <c r="B3106" s="52" t="s">
        <v>2676</v>
      </c>
      <c r="C3106" s="30" t="s">
        <v>2107</v>
      </c>
      <c r="D3106" s="52" t="s">
        <v>2298</v>
      </c>
      <c r="E3106" s="53">
        <v>31.6</v>
      </c>
      <c r="F3106" s="53">
        <v>0</v>
      </c>
      <c r="G3106" s="53">
        <v>31.6</v>
      </c>
    </row>
    <row r="3107" s="37" customFormat="1" customHeight="1" spans="1:7">
      <c r="A3107" s="52" t="s">
        <v>2007</v>
      </c>
      <c r="B3107" s="52" t="s">
        <v>2676</v>
      </c>
      <c r="C3107" s="30" t="s">
        <v>2107</v>
      </c>
      <c r="D3107" s="52" t="s">
        <v>2119</v>
      </c>
      <c r="E3107" s="53">
        <v>13.020288</v>
      </c>
      <c r="F3107" s="53">
        <v>0</v>
      </c>
      <c r="G3107" s="53">
        <v>13.020288</v>
      </c>
    </row>
    <row r="3108" s="37" customFormat="1" customHeight="1" spans="1:7">
      <c r="A3108" s="52" t="s">
        <v>2007</v>
      </c>
      <c r="B3108" s="52" t="s">
        <v>2676</v>
      </c>
      <c r="C3108" s="30" t="s">
        <v>2107</v>
      </c>
      <c r="D3108" s="52" t="s">
        <v>2617</v>
      </c>
      <c r="E3108" s="53">
        <v>524.0484</v>
      </c>
      <c r="F3108" s="53">
        <v>0</v>
      </c>
      <c r="G3108" s="53">
        <v>524.0484</v>
      </c>
    </row>
    <row r="3109" s="37" customFormat="1" customHeight="1" spans="1:7">
      <c r="A3109" s="52" t="s">
        <v>2007</v>
      </c>
      <c r="B3109" s="52" t="s">
        <v>2676</v>
      </c>
      <c r="C3109" s="30" t="s">
        <v>2107</v>
      </c>
      <c r="D3109" s="52" t="s">
        <v>2618</v>
      </c>
      <c r="E3109" s="53">
        <v>13.7172</v>
      </c>
      <c r="F3109" s="53">
        <v>0</v>
      </c>
      <c r="G3109" s="53">
        <v>13.7172</v>
      </c>
    </row>
    <row r="3110" s="37" customFormat="1" customHeight="1" spans="1:7">
      <c r="A3110" s="52" t="s">
        <v>2007</v>
      </c>
      <c r="B3110" s="52" t="s">
        <v>2676</v>
      </c>
      <c r="C3110" s="30" t="s">
        <v>2107</v>
      </c>
      <c r="D3110" s="52" t="s">
        <v>2619</v>
      </c>
      <c r="E3110" s="53">
        <v>186.42</v>
      </c>
      <c r="F3110" s="53">
        <v>0</v>
      </c>
      <c r="G3110" s="53">
        <v>186.42</v>
      </c>
    </row>
    <row r="3111" s="37" customFormat="1" customHeight="1" spans="1:7">
      <c r="A3111" s="52" t="s">
        <v>2007</v>
      </c>
      <c r="B3111" s="52" t="s">
        <v>2676</v>
      </c>
      <c r="C3111" s="30" t="s">
        <v>2107</v>
      </c>
      <c r="D3111" s="52" t="s">
        <v>2620</v>
      </c>
      <c r="E3111" s="53">
        <v>354.5004</v>
      </c>
      <c r="F3111" s="53">
        <v>0</v>
      </c>
      <c r="G3111" s="53">
        <v>354.5004</v>
      </c>
    </row>
    <row r="3112" s="37" customFormat="1" customHeight="1" spans="1:7">
      <c r="A3112" s="52" t="s">
        <v>2007</v>
      </c>
      <c r="B3112" s="52" t="s">
        <v>2676</v>
      </c>
      <c r="C3112" s="30" t="s">
        <v>2107</v>
      </c>
      <c r="D3112" s="52" t="s">
        <v>2621</v>
      </c>
      <c r="E3112" s="53">
        <v>363.4</v>
      </c>
      <c r="F3112" s="53">
        <v>0</v>
      </c>
      <c r="G3112" s="53">
        <v>363.4</v>
      </c>
    </row>
    <row r="3113" s="37" customFormat="1" customHeight="1" spans="1:7">
      <c r="A3113" s="52" t="s">
        <v>2007</v>
      </c>
      <c r="B3113" s="52" t="s">
        <v>2676</v>
      </c>
      <c r="C3113" s="30" t="s">
        <v>2107</v>
      </c>
      <c r="D3113" s="52" t="s">
        <v>2622</v>
      </c>
      <c r="E3113" s="53">
        <v>130.419</v>
      </c>
      <c r="F3113" s="53">
        <v>0</v>
      </c>
      <c r="G3113" s="53">
        <v>130.419</v>
      </c>
    </row>
    <row r="3114" s="37" customFormat="1" customHeight="1" spans="1:7">
      <c r="A3114" s="52" t="s">
        <v>2007</v>
      </c>
      <c r="B3114" s="52" t="s">
        <v>2676</v>
      </c>
      <c r="C3114" s="30" t="s">
        <v>2107</v>
      </c>
      <c r="D3114" s="52" t="s">
        <v>2623</v>
      </c>
      <c r="E3114" s="53">
        <v>191.76384</v>
      </c>
      <c r="F3114" s="53">
        <v>0</v>
      </c>
      <c r="G3114" s="53">
        <v>191.76384</v>
      </c>
    </row>
    <row r="3115" s="37" customFormat="1" customHeight="1" spans="1:7">
      <c r="A3115" s="52" t="s">
        <v>2007</v>
      </c>
      <c r="B3115" s="52" t="s">
        <v>2676</v>
      </c>
      <c r="C3115" s="30" t="s">
        <v>2107</v>
      </c>
      <c r="D3115" s="52" t="s">
        <v>2624</v>
      </c>
      <c r="E3115" s="53">
        <v>95.88192</v>
      </c>
      <c r="F3115" s="53">
        <v>0</v>
      </c>
      <c r="G3115" s="53">
        <v>95.88192</v>
      </c>
    </row>
    <row r="3116" s="37" customFormat="1" customHeight="1" spans="1:7">
      <c r="A3116" s="52" t="s">
        <v>2007</v>
      </c>
      <c r="B3116" s="52" t="s">
        <v>2676</v>
      </c>
      <c r="C3116" s="30" t="s">
        <v>2107</v>
      </c>
      <c r="D3116" s="52" t="s">
        <v>2625</v>
      </c>
      <c r="E3116" s="53">
        <v>80.182242</v>
      </c>
      <c r="F3116" s="53">
        <v>0</v>
      </c>
      <c r="G3116" s="53">
        <v>80.182242</v>
      </c>
    </row>
    <row r="3117" s="37" customFormat="1" customHeight="1" spans="1:7">
      <c r="A3117" s="52" t="s">
        <v>2007</v>
      </c>
      <c r="B3117" s="52" t="s">
        <v>2676</v>
      </c>
      <c r="C3117" s="30" t="s">
        <v>2107</v>
      </c>
      <c r="D3117" s="52" t="s">
        <v>2626</v>
      </c>
      <c r="E3117" s="53">
        <v>13.28</v>
      </c>
      <c r="F3117" s="53">
        <v>0</v>
      </c>
      <c r="G3117" s="53">
        <v>13.28</v>
      </c>
    </row>
    <row r="3118" s="37" customFormat="1" customHeight="1" spans="1:7">
      <c r="A3118" s="52" t="s">
        <v>2007</v>
      </c>
      <c r="B3118" s="52" t="s">
        <v>2676</v>
      </c>
      <c r="C3118" s="30" t="s">
        <v>2107</v>
      </c>
      <c r="D3118" s="52" t="s">
        <v>2627</v>
      </c>
      <c r="E3118" s="53">
        <v>2.532071</v>
      </c>
      <c r="F3118" s="53">
        <v>0</v>
      </c>
      <c r="G3118" s="53">
        <v>2.532071</v>
      </c>
    </row>
    <row r="3119" s="37" customFormat="1" customHeight="1" spans="1:7">
      <c r="A3119" s="52" t="s">
        <v>2007</v>
      </c>
      <c r="B3119" s="52" t="s">
        <v>2676</v>
      </c>
      <c r="C3119" s="30" t="s">
        <v>2107</v>
      </c>
      <c r="D3119" s="52" t="s">
        <v>2628</v>
      </c>
      <c r="E3119" s="53">
        <v>4.220118</v>
      </c>
      <c r="F3119" s="53">
        <v>0</v>
      </c>
      <c r="G3119" s="53">
        <v>4.220118</v>
      </c>
    </row>
    <row r="3120" s="37" customFormat="1" customHeight="1" spans="1:7">
      <c r="A3120" s="52" t="s">
        <v>2007</v>
      </c>
      <c r="B3120" s="52" t="s">
        <v>2676</v>
      </c>
      <c r="C3120" s="30" t="s">
        <v>2107</v>
      </c>
      <c r="D3120" s="52" t="s">
        <v>2629</v>
      </c>
      <c r="E3120" s="53">
        <v>119.838</v>
      </c>
      <c r="F3120" s="53">
        <v>0</v>
      </c>
      <c r="G3120" s="53">
        <v>119.838</v>
      </c>
    </row>
    <row r="3121" s="37" customFormat="1" customHeight="1" spans="1:7">
      <c r="A3121" s="52" t="s">
        <v>2007</v>
      </c>
      <c r="B3121" s="52" t="s">
        <v>2676</v>
      </c>
      <c r="C3121" s="30" t="s">
        <v>2107</v>
      </c>
      <c r="D3121" s="52" t="s">
        <v>2145</v>
      </c>
      <c r="E3121" s="53">
        <v>7.233168</v>
      </c>
      <c r="F3121" s="53">
        <v>0</v>
      </c>
      <c r="G3121" s="53">
        <v>7.233168</v>
      </c>
    </row>
    <row r="3122" s="37" customFormat="1" customHeight="1" spans="1:7">
      <c r="A3122" s="52" t="s">
        <v>2007</v>
      </c>
      <c r="B3122" s="49" t="s">
        <v>2677</v>
      </c>
      <c r="C3122" s="50"/>
      <c r="D3122" s="49"/>
      <c r="E3122" s="51">
        <v>3781.257399</v>
      </c>
      <c r="F3122" s="51">
        <v>0</v>
      </c>
      <c r="G3122" s="51">
        <v>3781.257399</v>
      </c>
    </row>
    <row r="3123" s="37" customFormat="1" customHeight="1" spans="1:7">
      <c r="A3123" s="52" t="s">
        <v>2007</v>
      </c>
      <c r="B3123" s="52" t="s">
        <v>2678</v>
      </c>
      <c r="C3123" s="50" t="s">
        <v>2091</v>
      </c>
      <c r="D3123" s="49"/>
      <c r="E3123" s="51">
        <v>134.296165</v>
      </c>
      <c r="F3123" s="51">
        <v>0</v>
      </c>
      <c r="G3123" s="51">
        <v>134.296165</v>
      </c>
    </row>
    <row r="3124" s="37" customFormat="1" customHeight="1" spans="1:7">
      <c r="A3124" s="52" t="s">
        <v>2007</v>
      </c>
      <c r="B3124" s="52" t="s">
        <v>2678</v>
      </c>
      <c r="C3124" s="30" t="s">
        <v>2092</v>
      </c>
      <c r="D3124" s="52" t="s">
        <v>2610</v>
      </c>
      <c r="E3124" s="53">
        <v>19.685952</v>
      </c>
      <c r="F3124" s="53">
        <v>0</v>
      </c>
      <c r="G3124" s="53">
        <v>19.685952</v>
      </c>
    </row>
    <row r="3125" s="37" customFormat="1" customHeight="1" spans="1:7">
      <c r="A3125" s="52" t="s">
        <v>2007</v>
      </c>
      <c r="B3125" s="52" t="s">
        <v>2678</v>
      </c>
      <c r="C3125" s="30" t="s">
        <v>2092</v>
      </c>
      <c r="D3125" s="52" t="s">
        <v>2611</v>
      </c>
      <c r="E3125" s="53">
        <v>10.499174</v>
      </c>
      <c r="F3125" s="53">
        <v>0</v>
      </c>
      <c r="G3125" s="53">
        <v>10.499174</v>
      </c>
    </row>
    <row r="3126" s="37" customFormat="1" customHeight="1" spans="1:7">
      <c r="A3126" s="52" t="s">
        <v>2007</v>
      </c>
      <c r="B3126" s="52" t="s">
        <v>2678</v>
      </c>
      <c r="C3126" s="30" t="s">
        <v>2092</v>
      </c>
      <c r="D3126" s="52" t="s">
        <v>2612</v>
      </c>
      <c r="E3126" s="53">
        <v>15.748762</v>
      </c>
      <c r="F3126" s="53">
        <v>0</v>
      </c>
      <c r="G3126" s="53">
        <v>15.748762</v>
      </c>
    </row>
    <row r="3127" s="37" customFormat="1" customHeight="1" spans="1:7">
      <c r="A3127" s="52" t="s">
        <v>2007</v>
      </c>
      <c r="B3127" s="52" t="s">
        <v>2678</v>
      </c>
      <c r="C3127" s="30" t="s">
        <v>2092</v>
      </c>
      <c r="D3127" s="52" t="s">
        <v>2613</v>
      </c>
      <c r="E3127" s="53">
        <v>24.004512</v>
      </c>
      <c r="F3127" s="53">
        <v>0</v>
      </c>
      <c r="G3127" s="53">
        <v>24.004512</v>
      </c>
    </row>
    <row r="3128" s="37" customFormat="1" customHeight="1" spans="1:7">
      <c r="A3128" s="52" t="s">
        <v>2007</v>
      </c>
      <c r="B3128" s="52" t="s">
        <v>2678</v>
      </c>
      <c r="C3128" s="30" t="s">
        <v>2092</v>
      </c>
      <c r="D3128" s="52" t="s">
        <v>2614</v>
      </c>
      <c r="E3128" s="53">
        <v>36.588765</v>
      </c>
      <c r="F3128" s="53">
        <v>0</v>
      </c>
      <c r="G3128" s="53">
        <v>36.588765</v>
      </c>
    </row>
    <row r="3129" s="37" customFormat="1" customHeight="1" spans="1:7">
      <c r="A3129" s="52" t="s">
        <v>2007</v>
      </c>
      <c r="B3129" s="52" t="s">
        <v>2678</v>
      </c>
      <c r="C3129" s="30" t="s">
        <v>2092</v>
      </c>
      <c r="D3129" s="52" t="s">
        <v>2615</v>
      </c>
      <c r="E3129" s="53">
        <v>6.444</v>
      </c>
      <c r="F3129" s="53">
        <v>0</v>
      </c>
      <c r="G3129" s="53">
        <v>6.444</v>
      </c>
    </row>
    <row r="3130" s="37" customFormat="1" customHeight="1" spans="1:7">
      <c r="A3130" s="52" t="s">
        <v>2007</v>
      </c>
      <c r="B3130" s="52" t="s">
        <v>2678</v>
      </c>
      <c r="C3130" s="30" t="s">
        <v>2092</v>
      </c>
      <c r="D3130" s="52" t="s">
        <v>2616</v>
      </c>
      <c r="E3130" s="53">
        <v>1.75</v>
      </c>
      <c r="F3130" s="53">
        <v>0</v>
      </c>
      <c r="G3130" s="53">
        <v>1.75</v>
      </c>
    </row>
    <row r="3131" s="37" customFormat="1" customHeight="1" spans="1:7">
      <c r="A3131" s="52" t="s">
        <v>2007</v>
      </c>
      <c r="B3131" s="52" t="s">
        <v>2678</v>
      </c>
      <c r="C3131" s="30" t="s">
        <v>2092</v>
      </c>
      <c r="D3131" s="52" t="s">
        <v>2635</v>
      </c>
      <c r="E3131" s="53">
        <v>0.075</v>
      </c>
      <c r="F3131" s="53">
        <v>0</v>
      </c>
      <c r="G3131" s="53">
        <v>0.075</v>
      </c>
    </row>
    <row r="3132" s="37" customFormat="1" customHeight="1" spans="1:7">
      <c r="A3132" s="52" t="s">
        <v>2007</v>
      </c>
      <c r="B3132" s="52" t="s">
        <v>2678</v>
      </c>
      <c r="C3132" s="30" t="s">
        <v>2092</v>
      </c>
      <c r="D3132" s="52" t="s">
        <v>2105</v>
      </c>
      <c r="E3132" s="53">
        <v>19.5</v>
      </c>
      <c r="F3132" s="53">
        <v>0</v>
      </c>
      <c r="G3132" s="53">
        <v>19.5</v>
      </c>
    </row>
    <row r="3133" s="37" customFormat="1" customHeight="1" spans="1:7">
      <c r="A3133" s="52" t="s">
        <v>2007</v>
      </c>
      <c r="B3133" s="52" t="s">
        <v>2678</v>
      </c>
      <c r="C3133" s="50" t="s">
        <v>2106</v>
      </c>
      <c r="D3133" s="49"/>
      <c r="E3133" s="51">
        <v>3646.961234</v>
      </c>
      <c r="F3133" s="51">
        <v>0</v>
      </c>
      <c r="G3133" s="51">
        <v>3646.961234</v>
      </c>
    </row>
    <row r="3134" s="37" customFormat="1" customHeight="1" spans="1:7">
      <c r="A3134" s="52" t="s">
        <v>2007</v>
      </c>
      <c r="B3134" s="52" t="s">
        <v>2678</v>
      </c>
      <c r="C3134" s="30" t="s">
        <v>2107</v>
      </c>
      <c r="D3134" s="52" t="s">
        <v>2110</v>
      </c>
      <c r="E3134" s="53">
        <v>62.64</v>
      </c>
      <c r="F3134" s="53">
        <v>0</v>
      </c>
      <c r="G3134" s="53">
        <v>62.64</v>
      </c>
    </row>
    <row r="3135" s="37" customFormat="1" customHeight="1" spans="1:7">
      <c r="A3135" s="52" t="s">
        <v>2007</v>
      </c>
      <c r="B3135" s="52" t="s">
        <v>2678</v>
      </c>
      <c r="C3135" s="30" t="s">
        <v>2107</v>
      </c>
      <c r="D3135" s="52" t="s">
        <v>2133</v>
      </c>
      <c r="E3135" s="53">
        <v>0.012</v>
      </c>
      <c r="F3135" s="53">
        <v>0</v>
      </c>
      <c r="G3135" s="53">
        <v>0.012</v>
      </c>
    </row>
    <row r="3136" s="37" customFormat="1" customHeight="1" spans="1:7">
      <c r="A3136" s="52" t="s">
        <v>2007</v>
      </c>
      <c r="B3136" s="52" t="s">
        <v>2678</v>
      </c>
      <c r="C3136" s="30" t="s">
        <v>2107</v>
      </c>
      <c r="D3136" s="52" t="s">
        <v>2141</v>
      </c>
      <c r="E3136" s="53">
        <v>172.521216</v>
      </c>
      <c r="F3136" s="53">
        <v>0</v>
      </c>
      <c r="G3136" s="53">
        <v>172.521216</v>
      </c>
    </row>
    <row r="3137" s="37" customFormat="1" customHeight="1" spans="1:7">
      <c r="A3137" s="52" t="s">
        <v>2007</v>
      </c>
      <c r="B3137" s="52" t="s">
        <v>2678</v>
      </c>
      <c r="C3137" s="30" t="s">
        <v>2107</v>
      </c>
      <c r="D3137" s="52" t="s">
        <v>2562</v>
      </c>
      <c r="E3137" s="53">
        <v>54.6</v>
      </c>
      <c r="F3137" s="53">
        <v>0</v>
      </c>
      <c r="G3137" s="53">
        <v>54.6</v>
      </c>
    </row>
    <row r="3138" s="37" customFormat="1" customHeight="1" spans="1:7">
      <c r="A3138" s="52" t="s">
        <v>2007</v>
      </c>
      <c r="B3138" s="52" t="s">
        <v>2678</v>
      </c>
      <c r="C3138" s="30" t="s">
        <v>2107</v>
      </c>
      <c r="D3138" s="52" t="s">
        <v>2119</v>
      </c>
      <c r="E3138" s="53">
        <v>19.0223</v>
      </c>
      <c r="F3138" s="53">
        <v>0</v>
      </c>
      <c r="G3138" s="53">
        <v>19.0223</v>
      </c>
    </row>
    <row r="3139" s="37" customFormat="1" customHeight="1" spans="1:7">
      <c r="A3139" s="52" t="s">
        <v>2007</v>
      </c>
      <c r="B3139" s="52" t="s">
        <v>2678</v>
      </c>
      <c r="C3139" s="30" t="s">
        <v>2107</v>
      </c>
      <c r="D3139" s="52" t="s">
        <v>2299</v>
      </c>
      <c r="E3139" s="53">
        <v>627.9</v>
      </c>
      <c r="F3139" s="53">
        <v>0</v>
      </c>
      <c r="G3139" s="53">
        <v>627.9</v>
      </c>
    </row>
    <row r="3140" s="37" customFormat="1" customHeight="1" spans="1:7">
      <c r="A3140" s="52" t="s">
        <v>2007</v>
      </c>
      <c r="B3140" s="52" t="s">
        <v>2678</v>
      </c>
      <c r="C3140" s="30" t="s">
        <v>2107</v>
      </c>
      <c r="D3140" s="52" t="s">
        <v>2617</v>
      </c>
      <c r="E3140" s="53">
        <v>800.1504</v>
      </c>
      <c r="F3140" s="53">
        <v>0</v>
      </c>
      <c r="G3140" s="53">
        <v>800.1504</v>
      </c>
    </row>
    <row r="3141" s="37" customFormat="1" customHeight="1" spans="1:7">
      <c r="A3141" s="52" t="s">
        <v>2007</v>
      </c>
      <c r="B3141" s="52" t="s">
        <v>2678</v>
      </c>
      <c r="C3141" s="30" t="s">
        <v>2107</v>
      </c>
      <c r="D3141" s="52" t="s">
        <v>2618</v>
      </c>
      <c r="E3141" s="53">
        <v>21.4224</v>
      </c>
      <c r="F3141" s="53">
        <v>0</v>
      </c>
      <c r="G3141" s="53">
        <v>21.4224</v>
      </c>
    </row>
    <row r="3142" s="37" customFormat="1" customHeight="1" spans="1:7">
      <c r="A3142" s="52" t="s">
        <v>2007</v>
      </c>
      <c r="B3142" s="52" t="s">
        <v>2678</v>
      </c>
      <c r="C3142" s="30" t="s">
        <v>2107</v>
      </c>
      <c r="D3142" s="52" t="s">
        <v>2619</v>
      </c>
      <c r="E3142" s="53">
        <v>302.76</v>
      </c>
      <c r="F3142" s="53">
        <v>0</v>
      </c>
      <c r="G3142" s="53">
        <v>302.76</v>
      </c>
    </row>
    <row r="3143" s="37" customFormat="1" customHeight="1" spans="1:7">
      <c r="A3143" s="52" t="s">
        <v>2007</v>
      </c>
      <c r="B3143" s="52" t="s">
        <v>2678</v>
      </c>
      <c r="C3143" s="30" t="s">
        <v>2107</v>
      </c>
      <c r="D3143" s="52" t="s">
        <v>2620</v>
      </c>
      <c r="E3143" s="53">
        <v>570.1428</v>
      </c>
      <c r="F3143" s="53">
        <v>0</v>
      </c>
      <c r="G3143" s="53">
        <v>570.1428</v>
      </c>
    </row>
    <row r="3144" s="37" customFormat="1" customHeight="1" spans="1:7">
      <c r="A3144" s="52" t="s">
        <v>2007</v>
      </c>
      <c r="B3144" s="52" t="s">
        <v>2678</v>
      </c>
      <c r="C3144" s="30" t="s">
        <v>2107</v>
      </c>
      <c r="D3144" s="52" t="s">
        <v>2622</v>
      </c>
      <c r="E3144" s="53">
        <v>208.7094</v>
      </c>
      <c r="F3144" s="53">
        <v>0</v>
      </c>
      <c r="G3144" s="53">
        <v>208.7094</v>
      </c>
    </row>
    <row r="3145" s="37" customFormat="1" customHeight="1" spans="1:7">
      <c r="A3145" s="52" t="s">
        <v>2007</v>
      </c>
      <c r="B3145" s="52" t="s">
        <v>2678</v>
      </c>
      <c r="C3145" s="30" t="s">
        <v>2107</v>
      </c>
      <c r="D3145" s="52" t="s">
        <v>2623</v>
      </c>
      <c r="E3145" s="53">
        <v>301.206336</v>
      </c>
      <c r="F3145" s="53">
        <v>0</v>
      </c>
      <c r="G3145" s="53">
        <v>301.206336</v>
      </c>
    </row>
    <row r="3146" s="37" customFormat="1" customHeight="1" spans="1:7">
      <c r="A3146" s="52" t="s">
        <v>2007</v>
      </c>
      <c r="B3146" s="52" t="s">
        <v>2678</v>
      </c>
      <c r="C3146" s="30" t="s">
        <v>2107</v>
      </c>
      <c r="D3146" s="52" t="s">
        <v>2624</v>
      </c>
      <c r="E3146" s="53">
        <v>150.603168</v>
      </c>
      <c r="F3146" s="53">
        <v>0</v>
      </c>
      <c r="G3146" s="53">
        <v>150.603168</v>
      </c>
    </row>
    <row r="3147" s="37" customFormat="1" customHeight="1" spans="1:7">
      <c r="A3147" s="52" t="s">
        <v>2007</v>
      </c>
      <c r="B3147" s="52" t="s">
        <v>2678</v>
      </c>
      <c r="C3147" s="30" t="s">
        <v>2107</v>
      </c>
      <c r="D3147" s="52" t="s">
        <v>2625</v>
      </c>
      <c r="E3147" s="53">
        <v>124.677696</v>
      </c>
      <c r="F3147" s="53">
        <v>0</v>
      </c>
      <c r="G3147" s="53">
        <v>124.677696</v>
      </c>
    </row>
    <row r="3148" s="37" customFormat="1" customHeight="1" spans="1:7">
      <c r="A3148" s="52" t="s">
        <v>2007</v>
      </c>
      <c r="B3148" s="52" t="s">
        <v>2678</v>
      </c>
      <c r="C3148" s="30" t="s">
        <v>2107</v>
      </c>
      <c r="D3148" s="52" t="s">
        <v>2626</v>
      </c>
      <c r="E3148" s="53">
        <v>20.8</v>
      </c>
      <c r="F3148" s="53">
        <v>0</v>
      </c>
      <c r="G3148" s="53">
        <v>20.8</v>
      </c>
    </row>
    <row r="3149" s="37" customFormat="1" customHeight="1" spans="1:7">
      <c r="A3149" s="52" t="s">
        <v>2007</v>
      </c>
      <c r="B3149" s="52" t="s">
        <v>2678</v>
      </c>
      <c r="C3149" s="30" t="s">
        <v>2107</v>
      </c>
      <c r="D3149" s="52" t="s">
        <v>2627</v>
      </c>
      <c r="E3149" s="53">
        <v>3.93719</v>
      </c>
      <c r="F3149" s="53">
        <v>0</v>
      </c>
      <c r="G3149" s="53">
        <v>3.93719</v>
      </c>
    </row>
    <row r="3150" s="37" customFormat="1" customHeight="1" spans="1:7">
      <c r="A3150" s="52" t="s">
        <v>2007</v>
      </c>
      <c r="B3150" s="52" t="s">
        <v>2678</v>
      </c>
      <c r="C3150" s="30" t="s">
        <v>2107</v>
      </c>
      <c r="D3150" s="52" t="s">
        <v>2628</v>
      </c>
      <c r="E3150" s="53">
        <v>6.561984</v>
      </c>
      <c r="F3150" s="53">
        <v>0</v>
      </c>
      <c r="G3150" s="53">
        <v>6.561984</v>
      </c>
    </row>
    <row r="3151" s="37" customFormat="1" customHeight="1" spans="1:7">
      <c r="A3151" s="52" t="s">
        <v>2007</v>
      </c>
      <c r="B3151" s="52" t="s">
        <v>2678</v>
      </c>
      <c r="C3151" s="30" t="s">
        <v>2107</v>
      </c>
      <c r="D3151" s="52" t="s">
        <v>2629</v>
      </c>
      <c r="E3151" s="53">
        <v>188.064</v>
      </c>
      <c r="F3151" s="53">
        <v>0</v>
      </c>
      <c r="G3151" s="53">
        <v>188.064</v>
      </c>
    </row>
    <row r="3152" s="37" customFormat="1" customHeight="1" spans="1:7">
      <c r="A3152" s="52" t="s">
        <v>2007</v>
      </c>
      <c r="B3152" s="52" t="s">
        <v>2678</v>
      </c>
      <c r="C3152" s="30" t="s">
        <v>2107</v>
      </c>
      <c r="D3152" s="52" t="s">
        <v>2145</v>
      </c>
      <c r="E3152" s="53">
        <v>11.230344</v>
      </c>
      <c r="F3152" s="53">
        <v>0</v>
      </c>
      <c r="G3152" s="53">
        <v>11.230344</v>
      </c>
    </row>
    <row r="3153" s="37" customFormat="1" customHeight="1" spans="1:7">
      <c r="A3153" s="52" t="s">
        <v>2007</v>
      </c>
      <c r="B3153" s="49" t="s">
        <v>2679</v>
      </c>
      <c r="C3153" s="50"/>
      <c r="D3153" s="49"/>
      <c r="E3153" s="51">
        <v>1222.23566</v>
      </c>
      <c r="F3153" s="51">
        <v>0</v>
      </c>
      <c r="G3153" s="51">
        <v>1222.23566</v>
      </c>
    </row>
    <row r="3154" s="37" customFormat="1" customHeight="1" spans="1:7">
      <c r="A3154" s="52" t="s">
        <v>2007</v>
      </c>
      <c r="B3154" s="52" t="s">
        <v>2680</v>
      </c>
      <c r="C3154" s="50" t="s">
        <v>2091</v>
      </c>
      <c r="D3154" s="49"/>
      <c r="E3154" s="51">
        <v>42.248071</v>
      </c>
      <c r="F3154" s="51">
        <v>0</v>
      </c>
      <c r="G3154" s="51">
        <v>42.248071</v>
      </c>
    </row>
    <row r="3155" s="37" customFormat="1" customHeight="1" spans="1:7">
      <c r="A3155" s="52" t="s">
        <v>2007</v>
      </c>
      <c r="B3155" s="52" t="s">
        <v>2680</v>
      </c>
      <c r="C3155" s="30" t="s">
        <v>2092</v>
      </c>
      <c r="D3155" s="52" t="s">
        <v>2549</v>
      </c>
      <c r="E3155" s="53">
        <v>7.448886</v>
      </c>
      <c r="F3155" s="53">
        <v>0</v>
      </c>
      <c r="G3155" s="53">
        <v>7.448886</v>
      </c>
    </row>
    <row r="3156" s="37" customFormat="1" customHeight="1" spans="1:7">
      <c r="A3156" s="52" t="s">
        <v>2007</v>
      </c>
      <c r="B3156" s="52" t="s">
        <v>2680</v>
      </c>
      <c r="C3156" s="30" t="s">
        <v>2092</v>
      </c>
      <c r="D3156" s="52" t="s">
        <v>2550</v>
      </c>
      <c r="E3156" s="53">
        <v>3.972739</v>
      </c>
      <c r="F3156" s="53">
        <v>0</v>
      </c>
      <c r="G3156" s="53">
        <v>3.972739</v>
      </c>
    </row>
    <row r="3157" s="37" customFormat="1" customHeight="1" spans="1:7">
      <c r="A3157" s="52" t="s">
        <v>2007</v>
      </c>
      <c r="B3157" s="52" t="s">
        <v>2680</v>
      </c>
      <c r="C3157" s="30" t="s">
        <v>2092</v>
      </c>
      <c r="D3157" s="52" t="s">
        <v>2551</v>
      </c>
      <c r="E3157" s="53">
        <v>5.959109</v>
      </c>
      <c r="F3157" s="53">
        <v>0</v>
      </c>
      <c r="G3157" s="53">
        <v>5.959109</v>
      </c>
    </row>
    <row r="3158" s="37" customFormat="1" customHeight="1" spans="1:7">
      <c r="A3158" s="52" t="s">
        <v>2007</v>
      </c>
      <c r="B3158" s="52" t="s">
        <v>2680</v>
      </c>
      <c r="C3158" s="30" t="s">
        <v>2092</v>
      </c>
      <c r="D3158" s="52" t="s">
        <v>2552</v>
      </c>
      <c r="E3158" s="53">
        <v>9.078084</v>
      </c>
      <c r="F3158" s="53">
        <v>0</v>
      </c>
      <c r="G3158" s="53">
        <v>9.078084</v>
      </c>
    </row>
    <row r="3159" s="37" customFormat="1" customHeight="1" spans="1:7">
      <c r="A3159" s="52" t="s">
        <v>2007</v>
      </c>
      <c r="B3159" s="52" t="s">
        <v>2680</v>
      </c>
      <c r="C3159" s="30" t="s">
        <v>2092</v>
      </c>
      <c r="D3159" s="52" t="s">
        <v>2600</v>
      </c>
      <c r="E3159" s="53">
        <v>3.577653</v>
      </c>
      <c r="F3159" s="53">
        <v>0</v>
      </c>
      <c r="G3159" s="53">
        <v>3.577653</v>
      </c>
    </row>
    <row r="3160" s="37" customFormat="1" customHeight="1" spans="1:7">
      <c r="A3160" s="52" t="s">
        <v>2007</v>
      </c>
      <c r="B3160" s="52" t="s">
        <v>2680</v>
      </c>
      <c r="C3160" s="30" t="s">
        <v>2092</v>
      </c>
      <c r="D3160" s="52" t="s">
        <v>2553</v>
      </c>
      <c r="E3160" s="53">
        <v>3.6566</v>
      </c>
      <c r="F3160" s="53">
        <v>0</v>
      </c>
      <c r="G3160" s="53">
        <v>3.6566</v>
      </c>
    </row>
    <row r="3161" s="37" customFormat="1" customHeight="1" spans="1:7">
      <c r="A3161" s="52" t="s">
        <v>2007</v>
      </c>
      <c r="B3161" s="52" t="s">
        <v>2680</v>
      </c>
      <c r="C3161" s="30" t="s">
        <v>2092</v>
      </c>
      <c r="D3161" s="52" t="s">
        <v>2560</v>
      </c>
      <c r="E3161" s="53">
        <v>0.56</v>
      </c>
      <c r="F3161" s="53">
        <v>0</v>
      </c>
      <c r="G3161" s="53">
        <v>0.56</v>
      </c>
    </row>
    <row r="3162" s="37" customFormat="1" customHeight="1" spans="1:7">
      <c r="A3162" s="52" t="s">
        <v>2007</v>
      </c>
      <c r="B3162" s="52" t="s">
        <v>2680</v>
      </c>
      <c r="C3162" s="30" t="s">
        <v>2092</v>
      </c>
      <c r="D3162" s="52" t="s">
        <v>2561</v>
      </c>
      <c r="E3162" s="53">
        <v>0.495</v>
      </c>
      <c r="F3162" s="53">
        <v>0</v>
      </c>
      <c r="G3162" s="53">
        <v>0.495</v>
      </c>
    </row>
    <row r="3163" s="37" customFormat="1" customHeight="1" spans="1:7">
      <c r="A3163" s="52" t="s">
        <v>2007</v>
      </c>
      <c r="B3163" s="52" t="s">
        <v>2680</v>
      </c>
      <c r="C3163" s="30" t="s">
        <v>2092</v>
      </c>
      <c r="D3163" s="52" t="s">
        <v>2105</v>
      </c>
      <c r="E3163" s="53">
        <v>7.5</v>
      </c>
      <c r="F3163" s="53">
        <v>0</v>
      </c>
      <c r="G3163" s="53">
        <v>7.5</v>
      </c>
    </row>
    <row r="3164" s="37" customFormat="1" customHeight="1" spans="1:7">
      <c r="A3164" s="52" t="s">
        <v>2007</v>
      </c>
      <c r="B3164" s="52" t="s">
        <v>2680</v>
      </c>
      <c r="C3164" s="50" t="s">
        <v>2106</v>
      </c>
      <c r="D3164" s="49"/>
      <c r="E3164" s="51">
        <v>1179.987589</v>
      </c>
      <c r="F3164" s="51">
        <v>0</v>
      </c>
      <c r="G3164" s="51">
        <v>1179.987589</v>
      </c>
    </row>
    <row r="3165" s="37" customFormat="1" customHeight="1" spans="1:7">
      <c r="A3165" s="52" t="s">
        <v>2007</v>
      </c>
      <c r="B3165" s="52" t="s">
        <v>2680</v>
      </c>
      <c r="C3165" s="30" t="s">
        <v>2107</v>
      </c>
      <c r="D3165" s="52" t="s">
        <v>2110</v>
      </c>
      <c r="E3165" s="53">
        <v>27.24</v>
      </c>
      <c r="F3165" s="53">
        <v>0</v>
      </c>
      <c r="G3165" s="53">
        <v>27.24</v>
      </c>
    </row>
    <row r="3166" s="37" customFormat="1" customHeight="1" spans="1:7">
      <c r="A3166" s="52" t="s">
        <v>2007</v>
      </c>
      <c r="B3166" s="52" t="s">
        <v>2680</v>
      </c>
      <c r="C3166" s="30" t="s">
        <v>2107</v>
      </c>
      <c r="D3166" s="52" t="s">
        <v>2133</v>
      </c>
      <c r="E3166" s="53">
        <v>0.018</v>
      </c>
      <c r="F3166" s="53">
        <v>0</v>
      </c>
      <c r="G3166" s="53">
        <v>0.018</v>
      </c>
    </row>
    <row r="3167" s="37" customFormat="1" customHeight="1" spans="1:7">
      <c r="A3167" s="52" t="s">
        <v>2007</v>
      </c>
      <c r="B3167" s="52" t="s">
        <v>2680</v>
      </c>
      <c r="C3167" s="30" t="s">
        <v>2107</v>
      </c>
      <c r="D3167" s="52" t="s">
        <v>2141</v>
      </c>
      <c r="E3167" s="53">
        <v>66.128688</v>
      </c>
      <c r="F3167" s="53">
        <v>0</v>
      </c>
      <c r="G3167" s="53">
        <v>66.128688</v>
      </c>
    </row>
    <row r="3168" s="37" customFormat="1" customHeight="1" spans="1:7">
      <c r="A3168" s="52" t="s">
        <v>2007</v>
      </c>
      <c r="B3168" s="52" t="s">
        <v>2680</v>
      </c>
      <c r="C3168" s="30" t="s">
        <v>2107</v>
      </c>
      <c r="D3168" s="52" t="s">
        <v>2298</v>
      </c>
      <c r="E3168" s="53">
        <v>4.8</v>
      </c>
      <c r="F3168" s="53">
        <v>0</v>
      </c>
      <c r="G3168" s="53">
        <v>4.8</v>
      </c>
    </row>
    <row r="3169" s="37" customFormat="1" customHeight="1" spans="1:7">
      <c r="A3169" s="52" t="s">
        <v>2007</v>
      </c>
      <c r="B3169" s="52" t="s">
        <v>2680</v>
      </c>
      <c r="C3169" s="30" t="s">
        <v>2107</v>
      </c>
      <c r="D3169" s="52" t="s">
        <v>2119</v>
      </c>
      <c r="E3169" s="53">
        <v>1.17</v>
      </c>
      <c r="F3169" s="53">
        <v>0</v>
      </c>
      <c r="G3169" s="53">
        <v>1.17</v>
      </c>
    </row>
    <row r="3170" s="37" customFormat="1" customHeight="1" spans="1:7">
      <c r="A3170" s="52" t="s">
        <v>2007</v>
      </c>
      <c r="B3170" s="52" t="s">
        <v>2680</v>
      </c>
      <c r="C3170" s="30" t="s">
        <v>2107</v>
      </c>
      <c r="D3170" s="52" t="s">
        <v>2563</v>
      </c>
      <c r="E3170" s="53">
        <v>302.6028</v>
      </c>
      <c r="F3170" s="53">
        <v>0</v>
      </c>
      <c r="G3170" s="53">
        <v>302.6028</v>
      </c>
    </row>
    <row r="3171" s="37" customFormat="1" customHeight="1" spans="1:7">
      <c r="A3171" s="52" t="s">
        <v>2007</v>
      </c>
      <c r="B3171" s="52" t="s">
        <v>2680</v>
      </c>
      <c r="C3171" s="30" t="s">
        <v>2107</v>
      </c>
      <c r="D3171" s="52" t="s">
        <v>2564</v>
      </c>
      <c r="E3171" s="53">
        <v>8.1936</v>
      </c>
      <c r="F3171" s="53">
        <v>0</v>
      </c>
      <c r="G3171" s="53">
        <v>8.1936</v>
      </c>
    </row>
    <row r="3172" s="37" customFormat="1" customHeight="1" spans="1:7">
      <c r="A3172" s="52" t="s">
        <v>2007</v>
      </c>
      <c r="B3172" s="52" t="s">
        <v>2680</v>
      </c>
      <c r="C3172" s="30" t="s">
        <v>2107</v>
      </c>
      <c r="D3172" s="52" t="s">
        <v>2565</v>
      </c>
      <c r="E3172" s="53">
        <v>111.732</v>
      </c>
      <c r="F3172" s="53">
        <v>0</v>
      </c>
      <c r="G3172" s="53">
        <v>111.732</v>
      </c>
    </row>
    <row r="3173" s="37" customFormat="1" customHeight="1" spans="1:7">
      <c r="A3173" s="52" t="s">
        <v>2007</v>
      </c>
      <c r="B3173" s="52" t="s">
        <v>2680</v>
      </c>
      <c r="C3173" s="30" t="s">
        <v>2107</v>
      </c>
      <c r="D3173" s="52" t="s">
        <v>2566</v>
      </c>
      <c r="E3173" s="53">
        <v>215.664</v>
      </c>
      <c r="F3173" s="53">
        <v>0</v>
      </c>
      <c r="G3173" s="53">
        <v>215.664</v>
      </c>
    </row>
    <row r="3174" s="37" customFormat="1" customHeight="1" spans="1:7">
      <c r="A3174" s="52" t="s">
        <v>2007</v>
      </c>
      <c r="B3174" s="52" t="s">
        <v>2680</v>
      </c>
      <c r="C3174" s="30" t="s">
        <v>2107</v>
      </c>
      <c r="D3174" s="52" t="s">
        <v>2594</v>
      </c>
      <c r="E3174" s="53">
        <v>55.2</v>
      </c>
      <c r="F3174" s="53">
        <v>0</v>
      </c>
      <c r="G3174" s="53">
        <v>55.2</v>
      </c>
    </row>
    <row r="3175" s="37" customFormat="1" customHeight="1" spans="1:7">
      <c r="A3175" s="52" t="s">
        <v>2007</v>
      </c>
      <c r="B3175" s="52" t="s">
        <v>2680</v>
      </c>
      <c r="C3175" s="30" t="s">
        <v>2107</v>
      </c>
      <c r="D3175" s="52" t="s">
        <v>2567</v>
      </c>
      <c r="E3175" s="53">
        <v>78.8632</v>
      </c>
      <c r="F3175" s="53">
        <v>0</v>
      </c>
      <c r="G3175" s="53">
        <v>78.8632</v>
      </c>
    </row>
    <row r="3176" s="37" customFormat="1" customHeight="1" spans="1:7">
      <c r="A3176" s="52" t="s">
        <v>2007</v>
      </c>
      <c r="B3176" s="52" t="s">
        <v>2680</v>
      </c>
      <c r="C3176" s="30" t="s">
        <v>2107</v>
      </c>
      <c r="D3176" s="52" t="s">
        <v>2568</v>
      </c>
      <c r="E3176" s="53">
        <v>113.961024</v>
      </c>
      <c r="F3176" s="53">
        <v>0</v>
      </c>
      <c r="G3176" s="53">
        <v>113.961024</v>
      </c>
    </row>
    <row r="3177" s="37" customFormat="1" customHeight="1" spans="1:7">
      <c r="A3177" s="52" t="s">
        <v>2007</v>
      </c>
      <c r="B3177" s="52" t="s">
        <v>2680</v>
      </c>
      <c r="C3177" s="30" t="s">
        <v>2107</v>
      </c>
      <c r="D3177" s="52" t="s">
        <v>2569</v>
      </c>
      <c r="E3177" s="53">
        <v>56.980512</v>
      </c>
      <c r="F3177" s="53">
        <v>0</v>
      </c>
      <c r="G3177" s="53">
        <v>56.980512</v>
      </c>
    </row>
    <row r="3178" s="37" customFormat="1" customHeight="1" spans="1:7">
      <c r="A3178" s="52" t="s">
        <v>2007</v>
      </c>
      <c r="B3178" s="52" t="s">
        <v>2680</v>
      </c>
      <c r="C3178" s="30" t="s">
        <v>2107</v>
      </c>
      <c r="D3178" s="52" t="s">
        <v>2570</v>
      </c>
      <c r="E3178" s="53">
        <v>47.176278</v>
      </c>
      <c r="F3178" s="53">
        <v>0</v>
      </c>
      <c r="G3178" s="53">
        <v>47.176278</v>
      </c>
    </row>
    <row r="3179" s="37" customFormat="1" customHeight="1" spans="1:7">
      <c r="A3179" s="52" t="s">
        <v>2007</v>
      </c>
      <c r="B3179" s="52" t="s">
        <v>2680</v>
      </c>
      <c r="C3179" s="30" t="s">
        <v>2107</v>
      </c>
      <c r="D3179" s="52" t="s">
        <v>2571</v>
      </c>
      <c r="E3179" s="53">
        <v>8</v>
      </c>
      <c r="F3179" s="53">
        <v>0</v>
      </c>
      <c r="G3179" s="53">
        <v>8</v>
      </c>
    </row>
    <row r="3180" s="37" customFormat="1" customHeight="1" spans="1:7">
      <c r="A3180" s="52" t="s">
        <v>2007</v>
      </c>
      <c r="B3180" s="52" t="s">
        <v>2680</v>
      </c>
      <c r="C3180" s="30" t="s">
        <v>2107</v>
      </c>
      <c r="D3180" s="52" t="s">
        <v>2572</v>
      </c>
      <c r="E3180" s="53">
        <v>1.489777</v>
      </c>
      <c r="F3180" s="53">
        <v>0</v>
      </c>
      <c r="G3180" s="53">
        <v>1.489777</v>
      </c>
    </row>
    <row r="3181" s="37" customFormat="1" customHeight="1" spans="1:7">
      <c r="A3181" s="52" t="s">
        <v>2007</v>
      </c>
      <c r="B3181" s="52" t="s">
        <v>2680</v>
      </c>
      <c r="C3181" s="30" t="s">
        <v>2107</v>
      </c>
      <c r="D3181" s="52" t="s">
        <v>2573</v>
      </c>
      <c r="E3181" s="53">
        <v>2.482962</v>
      </c>
      <c r="F3181" s="53">
        <v>0</v>
      </c>
      <c r="G3181" s="53">
        <v>2.482962</v>
      </c>
    </row>
    <row r="3182" s="37" customFormat="1" customHeight="1" spans="1:7">
      <c r="A3182" s="52" t="s">
        <v>2007</v>
      </c>
      <c r="B3182" s="52" t="s">
        <v>2680</v>
      </c>
      <c r="C3182" s="30" t="s">
        <v>2107</v>
      </c>
      <c r="D3182" s="52" t="s">
        <v>2586</v>
      </c>
      <c r="E3182" s="53">
        <v>74.064</v>
      </c>
      <c r="F3182" s="53">
        <v>0</v>
      </c>
      <c r="G3182" s="53">
        <v>74.064</v>
      </c>
    </row>
    <row r="3183" s="37" customFormat="1" customHeight="1" spans="1:7">
      <c r="A3183" s="52" t="s">
        <v>2007</v>
      </c>
      <c r="B3183" s="52" t="s">
        <v>2680</v>
      </c>
      <c r="C3183" s="30" t="s">
        <v>2107</v>
      </c>
      <c r="D3183" s="52" t="s">
        <v>2145</v>
      </c>
      <c r="E3183" s="53">
        <v>4.220748</v>
      </c>
      <c r="F3183" s="53">
        <v>0</v>
      </c>
      <c r="G3183" s="53">
        <v>4.220748</v>
      </c>
    </row>
    <row r="3184" s="37" customFormat="1" customHeight="1" spans="1:7">
      <c r="A3184" s="52" t="s">
        <v>2007</v>
      </c>
      <c r="B3184" s="49" t="s">
        <v>2681</v>
      </c>
      <c r="C3184" s="50"/>
      <c r="D3184" s="49"/>
      <c r="E3184" s="51">
        <v>1928.809528</v>
      </c>
      <c r="F3184" s="51">
        <v>0</v>
      </c>
      <c r="G3184" s="51">
        <v>1928.809528</v>
      </c>
    </row>
    <row r="3185" s="37" customFormat="1" customHeight="1" spans="1:7">
      <c r="A3185" s="52" t="s">
        <v>2007</v>
      </c>
      <c r="B3185" s="52" t="s">
        <v>2682</v>
      </c>
      <c r="C3185" s="50" t="s">
        <v>2091</v>
      </c>
      <c r="D3185" s="49"/>
      <c r="E3185" s="51">
        <v>68.058532</v>
      </c>
      <c r="F3185" s="51">
        <v>0</v>
      </c>
      <c r="G3185" s="51">
        <v>68.058532</v>
      </c>
    </row>
    <row r="3186" s="37" customFormat="1" customHeight="1" spans="1:7">
      <c r="A3186" s="52" t="s">
        <v>2007</v>
      </c>
      <c r="B3186" s="52" t="s">
        <v>2682</v>
      </c>
      <c r="C3186" s="30" t="s">
        <v>2092</v>
      </c>
      <c r="D3186" s="52" t="s">
        <v>2610</v>
      </c>
      <c r="E3186" s="53">
        <v>10.719</v>
      </c>
      <c r="F3186" s="53">
        <v>0</v>
      </c>
      <c r="G3186" s="53">
        <v>10.719</v>
      </c>
    </row>
    <row r="3187" s="37" customFormat="1" customHeight="1" spans="1:7">
      <c r="A3187" s="52" t="s">
        <v>2007</v>
      </c>
      <c r="B3187" s="52" t="s">
        <v>2682</v>
      </c>
      <c r="C3187" s="30" t="s">
        <v>2092</v>
      </c>
      <c r="D3187" s="52" t="s">
        <v>2611</v>
      </c>
      <c r="E3187" s="53">
        <v>5.7168</v>
      </c>
      <c r="F3187" s="53">
        <v>0</v>
      </c>
      <c r="G3187" s="53">
        <v>5.7168</v>
      </c>
    </row>
    <row r="3188" s="37" customFormat="1" customHeight="1" spans="1:7">
      <c r="A3188" s="52" t="s">
        <v>2007</v>
      </c>
      <c r="B3188" s="52" t="s">
        <v>2682</v>
      </c>
      <c r="C3188" s="30" t="s">
        <v>2092</v>
      </c>
      <c r="D3188" s="52" t="s">
        <v>2612</v>
      </c>
      <c r="E3188" s="53">
        <v>8.5752</v>
      </c>
      <c r="F3188" s="53">
        <v>0</v>
      </c>
      <c r="G3188" s="53">
        <v>8.5752</v>
      </c>
    </row>
    <row r="3189" s="37" customFormat="1" customHeight="1" spans="1:7">
      <c r="A3189" s="52" t="s">
        <v>2007</v>
      </c>
      <c r="B3189" s="52" t="s">
        <v>2682</v>
      </c>
      <c r="C3189" s="30" t="s">
        <v>2092</v>
      </c>
      <c r="D3189" s="52" t="s">
        <v>2613</v>
      </c>
      <c r="E3189" s="53">
        <v>12.659436</v>
      </c>
      <c r="F3189" s="53">
        <v>0</v>
      </c>
      <c r="G3189" s="53">
        <v>12.659436</v>
      </c>
    </row>
    <row r="3190" s="37" customFormat="1" customHeight="1" spans="1:7">
      <c r="A3190" s="52" t="s">
        <v>2007</v>
      </c>
      <c r="B3190" s="52" t="s">
        <v>2682</v>
      </c>
      <c r="C3190" s="30" t="s">
        <v>2092</v>
      </c>
      <c r="D3190" s="52" t="s">
        <v>2614</v>
      </c>
      <c r="E3190" s="53">
        <v>10.973696</v>
      </c>
      <c r="F3190" s="53">
        <v>0</v>
      </c>
      <c r="G3190" s="53">
        <v>10.973696</v>
      </c>
    </row>
    <row r="3191" s="37" customFormat="1" customHeight="1" spans="1:7">
      <c r="A3191" s="52" t="s">
        <v>2007</v>
      </c>
      <c r="B3191" s="52" t="s">
        <v>2682</v>
      </c>
      <c r="C3191" s="30" t="s">
        <v>2092</v>
      </c>
      <c r="D3191" s="52" t="s">
        <v>2615</v>
      </c>
      <c r="E3191" s="53">
        <v>5.7744</v>
      </c>
      <c r="F3191" s="53">
        <v>0</v>
      </c>
      <c r="G3191" s="53">
        <v>5.7744</v>
      </c>
    </row>
    <row r="3192" s="37" customFormat="1" customHeight="1" spans="1:7">
      <c r="A3192" s="52" t="s">
        <v>2007</v>
      </c>
      <c r="B3192" s="52" t="s">
        <v>2682</v>
      </c>
      <c r="C3192" s="30" t="s">
        <v>2092</v>
      </c>
      <c r="D3192" s="52" t="s">
        <v>2616</v>
      </c>
      <c r="E3192" s="53">
        <v>1.61</v>
      </c>
      <c r="F3192" s="53">
        <v>0</v>
      </c>
      <c r="G3192" s="53">
        <v>1.61</v>
      </c>
    </row>
    <row r="3193" s="37" customFormat="1" customHeight="1" spans="1:7">
      <c r="A3193" s="52" t="s">
        <v>2007</v>
      </c>
      <c r="B3193" s="52" t="s">
        <v>2682</v>
      </c>
      <c r="C3193" s="30" t="s">
        <v>2092</v>
      </c>
      <c r="D3193" s="52" t="s">
        <v>2635</v>
      </c>
      <c r="E3193" s="53">
        <v>0.18</v>
      </c>
      <c r="F3193" s="53">
        <v>0</v>
      </c>
      <c r="G3193" s="53">
        <v>0.18</v>
      </c>
    </row>
    <row r="3194" s="37" customFormat="1" customHeight="1" spans="1:7">
      <c r="A3194" s="52" t="s">
        <v>2007</v>
      </c>
      <c r="B3194" s="52" t="s">
        <v>2682</v>
      </c>
      <c r="C3194" s="30" t="s">
        <v>2092</v>
      </c>
      <c r="D3194" s="52" t="s">
        <v>2105</v>
      </c>
      <c r="E3194" s="53">
        <v>11.85</v>
      </c>
      <c r="F3194" s="53">
        <v>0</v>
      </c>
      <c r="G3194" s="53">
        <v>11.85</v>
      </c>
    </row>
    <row r="3195" s="37" customFormat="1" customHeight="1" spans="1:7">
      <c r="A3195" s="52" t="s">
        <v>2007</v>
      </c>
      <c r="B3195" s="52" t="s">
        <v>2682</v>
      </c>
      <c r="C3195" s="50" t="s">
        <v>2106</v>
      </c>
      <c r="D3195" s="49"/>
      <c r="E3195" s="51">
        <v>1860.750996</v>
      </c>
      <c r="F3195" s="51">
        <v>0</v>
      </c>
      <c r="G3195" s="51">
        <v>1860.750996</v>
      </c>
    </row>
    <row r="3196" s="37" customFormat="1" customHeight="1" spans="1:7">
      <c r="A3196" s="52" t="s">
        <v>2007</v>
      </c>
      <c r="B3196" s="52" t="s">
        <v>2682</v>
      </c>
      <c r="C3196" s="30" t="s">
        <v>2107</v>
      </c>
      <c r="D3196" s="52" t="s">
        <v>2110</v>
      </c>
      <c r="E3196" s="53">
        <v>41.16</v>
      </c>
      <c r="F3196" s="53">
        <v>0</v>
      </c>
      <c r="G3196" s="53">
        <v>41.16</v>
      </c>
    </row>
    <row r="3197" s="37" customFormat="1" customHeight="1" spans="1:7">
      <c r="A3197" s="52" t="s">
        <v>2007</v>
      </c>
      <c r="B3197" s="52" t="s">
        <v>2682</v>
      </c>
      <c r="C3197" s="30" t="s">
        <v>2107</v>
      </c>
      <c r="D3197" s="52" t="s">
        <v>2133</v>
      </c>
      <c r="E3197" s="53">
        <v>0.012</v>
      </c>
      <c r="F3197" s="53">
        <v>0</v>
      </c>
      <c r="G3197" s="53">
        <v>0.012</v>
      </c>
    </row>
    <row r="3198" s="37" customFormat="1" customHeight="1" spans="1:7">
      <c r="A3198" s="52" t="s">
        <v>2007</v>
      </c>
      <c r="B3198" s="52" t="s">
        <v>2682</v>
      </c>
      <c r="C3198" s="30" t="s">
        <v>2107</v>
      </c>
      <c r="D3198" s="52" t="s">
        <v>2141</v>
      </c>
      <c r="E3198" s="53">
        <v>95.6304</v>
      </c>
      <c r="F3198" s="53">
        <v>0</v>
      </c>
      <c r="G3198" s="53">
        <v>95.6304</v>
      </c>
    </row>
    <row r="3199" s="37" customFormat="1" customHeight="1" spans="1:7">
      <c r="A3199" s="52" t="s">
        <v>2007</v>
      </c>
      <c r="B3199" s="52" t="s">
        <v>2682</v>
      </c>
      <c r="C3199" s="30" t="s">
        <v>2107</v>
      </c>
      <c r="D3199" s="52" t="s">
        <v>2298</v>
      </c>
      <c r="E3199" s="53">
        <v>16.6</v>
      </c>
      <c r="F3199" s="53">
        <v>0</v>
      </c>
      <c r="G3199" s="53">
        <v>16.6</v>
      </c>
    </row>
    <row r="3200" s="37" customFormat="1" customHeight="1" spans="1:7">
      <c r="A3200" s="52" t="s">
        <v>2007</v>
      </c>
      <c r="B3200" s="52" t="s">
        <v>2682</v>
      </c>
      <c r="C3200" s="30" t="s">
        <v>2107</v>
      </c>
      <c r="D3200" s="52" t="s">
        <v>2119</v>
      </c>
      <c r="E3200" s="53">
        <v>14.754752</v>
      </c>
      <c r="F3200" s="53">
        <v>0</v>
      </c>
      <c r="G3200" s="53">
        <v>14.754752</v>
      </c>
    </row>
    <row r="3201" s="37" customFormat="1" customHeight="1" spans="1:7">
      <c r="A3201" s="52" t="s">
        <v>2007</v>
      </c>
      <c r="B3201" s="52" t="s">
        <v>2682</v>
      </c>
      <c r="C3201" s="30" t="s">
        <v>2107</v>
      </c>
      <c r="D3201" s="52" t="s">
        <v>2617</v>
      </c>
      <c r="E3201" s="53">
        <v>421.9812</v>
      </c>
      <c r="F3201" s="53">
        <v>0</v>
      </c>
      <c r="G3201" s="53">
        <v>421.9812</v>
      </c>
    </row>
    <row r="3202" s="37" customFormat="1" customHeight="1" spans="1:7">
      <c r="A3202" s="52" t="s">
        <v>2007</v>
      </c>
      <c r="B3202" s="52" t="s">
        <v>2682</v>
      </c>
      <c r="C3202" s="30" t="s">
        <v>2107</v>
      </c>
      <c r="D3202" s="52" t="s">
        <v>2618</v>
      </c>
      <c r="E3202" s="53">
        <v>12.7908</v>
      </c>
      <c r="F3202" s="53">
        <v>0</v>
      </c>
      <c r="G3202" s="53">
        <v>12.7908</v>
      </c>
    </row>
    <row r="3203" s="37" customFormat="1" customHeight="1" spans="1:7">
      <c r="A3203" s="52" t="s">
        <v>2007</v>
      </c>
      <c r="B3203" s="52" t="s">
        <v>2682</v>
      </c>
      <c r="C3203" s="30" t="s">
        <v>2107</v>
      </c>
      <c r="D3203" s="52" t="s">
        <v>2619</v>
      </c>
      <c r="E3203" s="53">
        <v>168.312</v>
      </c>
      <c r="F3203" s="53">
        <v>0</v>
      </c>
      <c r="G3203" s="53">
        <v>168.312</v>
      </c>
    </row>
    <row r="3204" s="37" customFormat="1" customHeight="1" spans="1:7">
      <c r="A3204" s="52" t="s">
        <v>2007</v>
      </c>
      <c r="B3204" s="52" t="s">
        <v>2682</v>
      </c>
      <c r="C3204" s="30" t="s">
        <v>2107</v>
      </c>
      <c r="D3204" s="52" t="s">
        <v>2620</v>
      </c>
      <c r="E3204" s="53">
        <v>325.398</v>
      </c>
      <c r="F3204" s="53">
        <v>0</v>
      </c>
      <c r="G3204" s="53">
        <v>325.398</v>
      </c>
    </row>
    <row r="3205" s="37" customFormat="1" customHeight="1" spans="1:7">
      <c r="A3205" s="52" t="s">
        <v>2007</v>
      </c>
      <c r="B3205" s="52" t="s">
        <v>2682</v>
      </c>
      <c r="C3205" s="30" t="s">
        <v>2107</v>
      </c>
      <c r="D3205" s="52" t="s">
        <v>2621</v>
      </c>
      <c r="E3205" s="53">
        <v>190.9</v>
      </c>
      <c r="F3205" s="53">
        <v>0</v>
      </c>
      <c r="G3205" s="53">
        <v>190.9</v>
      </c>
    </row>
    <row r="3206" s="37" customFormat="1" customHeight="1" spans="1:7">
      <c r="A3206" s="52" t="s">
        <v>2007</v>
      </c>
      <c r="B3206" s="52" t="s">
        <v>2682</v>
      </c>
      <c r="C3206" s="30" t="s">
        <v>2107</v>
      </c>
      <c r="D3206" s="52" t="s">
        <v>2622</v>
      </c>
      <c r="E3206" s="53">
        <v>119.8273</v>
      </c>
      <c r="F3206" s="53">
        <v>0</v>
      </c>
      <c r="G3206" s="53">
        <v>119.8273</v>
      </c>
    </row>
    <row r="3207" s="37" customFormat="1" customHeight="1" spans="1:7">
      <c r="A3207" s="52" t="s">
        <v>2007</v>
      </c>
      <c r="B3207" s="52" t="s">
        <v>2682</v>
      </c>
      <c r="C3207" s="30" t="s">
        <v>2107</v>
      </c>
      <c r="D3207" s="52" t="s">
        <v>2623</v>
      </c>
      <c r="E3207" s="53">
        <v>166.39968</v>
      </c>
      <c r="F3207" s="53">
        <v>0</v>
      </c>
      <c r="G3207" s="53">
        <v>166.39968</v>
      </c>
    </row>
    <row r="3208" s="37" customFormat="1" customHeight="1" spans="1:7">
      <c r="A3208" s="52" t="s">
        <v>2007</v>
      </c>
      <c r="B3208" s="52" t="s">
        <v>2682</v>
      </c>
      <c r="C3208" s="30" t="s">
        <v>2107</v>
      </c>
      <c r="D3208" s="52" t="s">
        <v>2624</v>
      </c>
      <c r="E3208" s="53">
        <v>83.19984</v>
      </c>
      <c r="F3208" s="53">
        <v>0</v>
      </c>
      <c r="G3208" s="53">
        <v>83.19984</v>
      </c>
    </row>
    <row r="3209" s="37" customFormat="1" customHeight="1" spans="1:7">
      <c r="A3209" s="52" t="s">
        <v>2007</v>
      </c>
      <c r="B3209" s="52" t="s">
        <v>2682</v>
      </c>
      <c r="C3209" s="30" t="s">
        <v>2107</v>
      </c>
      <c r="D3209" s="52" t="s">
        <v>2625</v>
      </c>
      <c r="E3209" s="53">
        <v>67.887</v>
      </c>
      <c r="F3209" s="53">
        <v>0</v>
      </c>
      <c r="G3209" s="53">
        <v>67.887</v>
      </c>
    </row>
    <row r="3210" s="37" customFormat="1" customHeight="1" spans="1:7">
      <c r="A3210" s="52" t="s">
        <v>2007</v>
      </c>
      <c r="B3210" s="52" t="s">
        <v>2682</v>
      </c>
      <c r="C3210" s="30" t="s">
        <v>2107</v>
      </c>
      <c r="D3210" s="52" t="s">
        <v>2626</v>
      </c>
      <c r="E3210" s="53">
        <v>12.64</v>
      </c>
      <c r="F3210" s="53">
        <v>0</v>
      </c>
      <c r="G3210" s="53">
        <v>12.64</v>
      </c>
    </row>
    <row r="3211" s="37" customFormat="1" customHeight="1" spans="1:7">
      <c r="A3211" s="52" t="s">
        <v>2007</v>
      </c>
      <c r="B3211" s="52" t="s">
        <v>2682</v>
      </c>
      <c r="C3211" s="30" t="s">
        <v>2107</v>
      </c>
      <c r="D3211" s="52" t="s">
        <v>2627</v>
      </c>
      <c r="E3211" s="53">
        <v>2.1438</v>
      </c>
      <c r="F3211" s="53">
        <v>0</v>
      </c>
      <c r="G3211" s="53">
        <v>2.1438</v>
      </c>
    </row>
    <row r="3212" s="37" customFormat="1" customHeight="1" spans="1:7">
      <c r="A3212" s="52" t="s">
        <v>2007</v>
      </c>
      <c r="B3212" s="52" t="s">
        <v>2682</v>
      </c>
      <c r="C3212" s="30" t="s">
        <v>2107</v>
      </c>
      <c r="D3212" s="52" t="s">
        <v>2628</v>
      </c>
      <c r="E3212" s="53">
        <v>3.573</v>
      </c>
      <c r="F3212" s="53">
        <v>0</v>
      </c>
      <c r="G3212" s="53">
        <v>3.573</v>
      </c>
    </row>
    <row r="3213" s="37" customFormat="1" customHeight="1" spans="1:7">
      <c r="A3213" s="52" t="s">
        <v>2007</v>
      </c>
      <c r="B3213" s="52" t="s">
        <v>2682</v>
      </c>
      <c r="C3213" s="30" t="s">
        <v>2107</v>
      </c>
      <c r="D3213" s="52" t="s">
        <v>2629</v>
      </c>
      <c r="E3213" s="53">
        <v>111.516</v>
      </c>
      <c r="F3213" s="53">
        <v>0</v>
      </c>
      <c r="G3213" s="53">
        <v>111.516</v>
      </c>
    </row>
    <row r="3214" s="37" customFormat="1" customHeight="1" spans="1:7">
      <c r="A3214" s="52" t="s">
        <v>2007</v>
      </c>
      <c r="B3214" s="52" t="s">
        <v>2682</v>
      </c>
      <c r="C3214" s="30" t="s">
        <v>2107</v>
      </c>
      <c r="D3214" s="52" t="s">
        <v>2145</v>
      </c>
      <c r="E3214" s="53">
        <v>6.025224</v>
      </c>
      <c r="F3214" s="53">
        <v>0</v>
      </c>
      <c r="G3214" s="53">
        <v>6.025224</v>
      </c>
    </row>
    <row r="3215" s="37" customFormat="1" customHeight="1" spans="1:7">
      <c r="A3215" s="52" t="s">
        <v>2007</v>
      </c>
      <c r="B3215" s="49" t="s">
        <v>2683</v>
      </c>
      <c r="C3215" s="50"/>
      <c r="D3215" s="49"/>
      <c r="E3215" s="51">
        <v>748.120372</v>
      </c>
      <c r="F3215" s="51">
        <v>0</v>
      </c>
      <c r="G3215" s="51">
        <v>748.120372</v>
      </c>
    </row>
    <row r="3216" s="37" customFormat="1" customHeight="1" spans="1:7">
      <c r="A3216" s="52" t="s">
        <v>2007</v>
      </c>
      <c r="B3216" s="52" t="s">
        <v>2684</v>
      </c>
      <c r="C3216" s="50" t="s">
        <v>2091</v>
      </c>
      <c r="D3216" s="49"/>
      <c r="E3216" s="51">
        <v>24.884522</v>
      </c>
      <c r="F3216" s="51">
        <v>0</v>
      </c>
      <c r="G3216" s="51">
        <v>24.884522</v>
      </c>
    </row>
    <row r="3217" s="37" customFormat="1" customHeight="1" spans="1:7">
      <c r="A3217" s="52" t="s">
        <v>2007</v>
      </c>
      <c r="B3217" s="52" t="s">
        <v>2684</v>
      </c>
      <c r="C3217" s="30" t="s">
        <v>2092</v>
      </c>
      <c r="D3217" s="52" t="s">
        <v>2610</v>
      </c>
      <c r="E3217" s="53">
        <v>4.291128</v>
      </c>
      <c r="F3217" s="53">
        <v>0</v>
      </c>
      <c r="G3217" s="53">
        <v>4.291128</v>
      </c>
    </row>
    <row r="3218" s="37" customFormat="1" customHeight="1" spans="1:7">
      <c r="A3218" s="52" t="s">
        <v>2007</v>
      </c>
      <c r="B3218" s="52" t="s">
        <v>2684</v>
      </c>
      <c r="C3218" s="30" t="s">
        <v>2092</v>
      </c>
      <c r="D3218" s="52" t="s">
        <v>2611</v>
      </c>
      <c r="E3218" s="53">
        <v>2.288602</v>
      </c>
      <c r="F3218" s="53">
        <v>0</v>
      </c>
      <c r="G3218" s="53">
        <v>2.288602</v>
      </c>
    </row>
    <row r="3219" s="37" customFormat="1" customHeight="1" spans="1:7">
      <c r="A3219" s="52" t="s">
        <v>2007</v>
      </c>
      <c r="B3219" s="52" t="s">
        <v>2684</v>
      </c>
      <c r="C3219" s="30" t="s">
        <v>2092</v>
      </c>
      <c r="D3219" s="52" t="s">
        <v>2612</v>
      </c>
      <c r="E3219" s="53">
        <v>3.432902</v>
      </c>
      <c r="F3219" s="53">
        <v>0</v>
      </c>
      <c r="G3219" s="53">
        <v>3.432902</v>
      </c>
    </row>
    <row r="3220" s="37" customFormat="1" customHeight="1" spans="1:7">
      <c r="A3220" s="52" t="s">
        <v>2007</v>
      </c>
      <c r="B3220" s="52" t="s">
        <v>2684</v>
      </c>
      <c r="C3220" s="30" t="s">
        <v>2092</v>
      </c>
      <c r="D3220" s="52" t="s">
        <v>2613</v>
      </c>
      <c r="E3220" s="53">
        <v>5.320008</v>
      </c>
      <c r="F3220" s="53">
        <v>0</v>
      </c>
      <c r="G3220" s="53">
        <v>5.320008</v>
      </c>
    </row>
    <row r="3221" s="37" customFormat="1" customHeight="1" spans="1:7">
      <c r="A3221" s="52" t="s">
        <v>2007</v>
      </c>
      <c r="B3221" s="52" t="s">
        <v>2684</v>
      </c>
      <c r="C3221" s="30" t="s">
        <v>2092</v>
      </c>
      <c r="D3221" s="52" t="s">
        <v>2614</v>
      </c>
      <c r="E3221" s="53">
        <v>4.491882</v>
      </c>
      <c r="F3221" s="53">
        <v>0</v>
      </c>
      <c r="G3221" s="53">
        <v>4.491882</v>
      </c>
    </row>
    <row r="3222" s="37" customFormat="1" customHeight="1" spans="1:7">
      <c r="A3222" s="52" t="s">
        <v>2007</v>
      </c>
      <c r="B3222" s="52" t="s">
        <v>2684</v>
      </c>
      <c r="C3222" s="30" t="s">
        <v>2092</v>
      </c>
      <c r="D3222" s="52" t="s">
        <v>2615</v>
      </c>
      <c r="E3222" s="53">
        <v>0.72</v>
      </c>
      <c r="F3222" s="53">
        <v>0</v>
      </c>
      <c r="G3222" s="53">
        <v>0.72</v>
      </c>
    </row>
    <row r="3223" s="37" customFormat="1" customHeight="1" spans="1:7">
      <c r="A3223" s="52" t="s">
        <v>2007</v>
      </c>
      <c r="B3223" s="52" t="s">
        <v>2684</v>
      </c>
      <c r="C3223" s="30" t="s">
        <v>2092</v>
      </c>
      <c r="D3223" s="52" t="s">
        <v>2616</v>
      </c>
      <c r="E3223" s="53">
        <v>0.14</v>
      </c>
      <c r="F3223" s="53">
        <v>0</v>
      </c>
      <c r="G3223" s="53">
        <v>0.14</v>
      </c>
    </row>
    <row r="3224" s="37" customFormat="1" customHeight="1" spans="1:7">
      <c r="A3224" s="52" t="s">
        <v>2007</v>
      </c>
      <c r="B3224" s="52" t="s">
        <v>2684</v>
      </c>
      <c r="C3224" s="30" t="s">
        <v>2092</v>
      </c>
      <c r="D3224" s="52" t="s">
        <v>2105</v>
      </c>
      <c r="E3224" s="53">
        <v>4.2</v>
      </c>
      <c r="F3224" s="53">
        <v>0</v>
      </c>
      <c r="G3224" s="53">
        <v>4.2</v>
      </c>
    </row>
    <row r="3225" s="37" customFormat="1" customHeight="1" spans="1:7">
      <c r="A3225" s="52" t="s">
        <v>2007</v>
      </c>
      <c r="B3225" s="52" t="s">
        <v>2684</v>
      </c>
      <c r="C3225" s="50" t="s">
        <v>2106</v>
      </c>
      <c r="D3225" s="49"/>
      <c r="E3225" s="51">
        <v>723.23585</v>
      </c>
      <c r="F3225" s="51">
        <v>0</v>
      </c>
      <c r="G3225" s="51">
        <v>723.23585</v>
      </c>
    </row>
    <row r="3226" s="37" customFormat="1" customHeight="1" spans="1:7">
      <c r="A3226" s="52" t="s">
        <v>2007</v>
      </c>
      <c r="B3226" s="52" t="s">
        <v>2684</v>
      </c>
      <c r="C3226" s="30" t="s">
        <v>2107</v>
      </c>
      <c r="D3226" s="52" t="s">
        <v>2110</v>
      </c>
      <c r="E3226" s="53">
        <v>13.92</v>
      </c>
      <c r="F3226" s="53">
        <v>0</v>
      </c>
      <c r="G3226" s="53">
        <v>13.92</v>
      </c>
    </row>
    <row r="3227" s="37" customFormat="1" customHeight="1" spans="1:7">
      <c r="A3227" s="52" t="s">
        <v>2007</v>
      </c>
      <c r="B3227" s="52" t="s">
        <v>2684</v>
      </c>
      <c r="C3227" s="30" t="s">
        <v>2107</v>
      </c>
      <c r="D3227" s="52" t="s">
        <v>2141</v>
      </c>
      <c r="E3227" s="53">
        <v>37.669824</v>
      </c>
      <c r="F3227" s="53">
        <v>0</v>
      </c>
      <c r="G3227" s="53">
        <v>37.669824</v>
      </c>
    </row>
    <row r="3228" s="37" customFormat="1" customHeight="1" spans="1:7">
      <c r="A3228" s="52" t="s">
        <v>2007</v>
      </c>
      <c r="B3228" s="52" t="s">
        <v>2684</v>
      </c>
      <c r="C3228" s="30" t="s">
        <v>2107</v>
      </c>
      <c r="D3228" s="52" t="s">
        <v>2298</v>
      </c>
      <c r="E3228" s="53">
        <v>6.8</v>
      </c>
      <c r="F3228" s="53">
        <v>0</v>
      </c>
      <c r="G3228" s="53">
        <v>6.8</v>
      </c>
    </row>
    <row r="3229" s="37" customFormat="1" customHeight="1" spans="1:7">
      <c r="A3229" s="52" t="s">
        <v>2007</v>
      </c>
      <c r="B3229" s="52" t="s">
        <v>2684</v>
      </c>
      <c r="C3229" s="30" t="s">
        <v>2107</v>
      </c>
      <c r="D3229" s="52" t="s">
        <v>2119</v>
      </c>
      <c r="E3229" s="53">
        <v>1.159308</v>
      </c>
      <c r="F3229" s="53">
        <v>0</v>
      </c>
      <c r="G3229" s="53">
        <v>1.159308</v>
      </c>
    </row>
    <row r="3230" s="37" customFormat="1" customHeight="1" spans="1:7">
      <c r="A3230" s="52" t="s">
        <v>2007</v>
      </c>
      <c r="B3230" s="52" t="s">
        <v>2684</v>
      </c>
      <c r="C3230" s="30" t="s">
        <v>2107</v>
      </c>
      <c r="D3230" s="52" t="s">
        <v>2617</v>
      </c>
      <c r="E3230" s="53">
        <v>177.3336</v>
      </c>
      <c r="F3230" s="53">
        <v>0</v>
      </c>
      <c r="G3230" s="53">
        <v>177.3336</v>
      </c>
    </row>
    <row r="3231" s="37" customFormat="1" customHeight="1" spans="1:7">
      <c r="A3231" s="52" t="s">
        <v>2007</v>
      </c>
      <c r="B3231" s="52" t="s">
        <v>2684</v>
      </c>
      <c r="C3231" s="30" t="s">
        <v>2107</v>
      </c>
      <c r="D3231" s="52" t="s">
        <v>2618</v>
      </c>
      <c r="E3231" s="53">
        <v>4.6176</v>
      </c>
      <c r="F3231" s="53">
        <v>0</v>
      </c>
      <c r="G3231" s="53">
        <v>4.6176</v>
      </c>
    </row>
    <row r="3232" s="37" customFormat="1" customHeight="1" spans="1:7">
      <c r="A3232" s="52" t="s">
        <v>2007</v>
      </c>
      <c r="B3232" s="52" t="s">
        <v>2684</v>
      </c>
      <c r="C3232" s="30" t="s">
        <v>2107</v>
      </c>
      <c r="D3232" s="52" t="s">
        <v>2619</v>
      </c>
      <c r="E3232" s="53">
        <v>66.348</v>
      </c>
      <c r="F3232" s="53">
        <v>0</v>
      </c>
      <c r="G3232" s="53">
        <v>66.348</v>
      </c>
    </row>
    <row r="3233" s="37" customFormat="1" customHeight="1" spans="1:7">
      <c r="A3233" s="52" t="s">
        <v>2007</v>
      </c>
      <c r="B3233" s="52" t="s">
        <v>2684</v>
      </c>
      <c r="C3233" s="30" t="s">
        <v>2107</v>
      </c>
      <c r="D3233" s="52" t="s">
        <v>2620</v>
      </c>
      <c r="E3233" s="53">
        <v>120.9036</v>
      </c>
      <c r="F3233" s="53">
        <v>0</v>
      </c>
      <c r="G3233" s="53">
        <v>120.9036</v>
      </c>
    </row>
    <row r="3234" s="37" customFormat="1" customHeight="1" spans="1:7">
      <c r="A3234" s="52" t="s">
        <v>2007</v>
      </c>
      <c r="B3234" s="52" t="s">
        <v>2684</v>
      </c>
      <c r="C3234" s="30" t="s">
        <v>2107</v>
      </c>
      <c r="D3234" s="52" t="s">
        <v>2621</v>
      </c>
      <c r="E3234" s="53">
        <v>78.2</v>
      </c>
      <c r="F3234" s="53">
        <v>0</v>
      </c>
      <c r="G3234" s="53">
        <v>78.2</v>
      </c>
    </row>
    <row r="3235" s="37" customFormat="1" customHeight="1" spans="1:7">
      <c r="A3235" s="52" t="s">
        <v>2007</v>
      </c>
      <c r="B3235" s="52" t="s">
        <v>2684</v>
      </c>
      <c r="C3235" s="30" t="s">
        <v>2107</v>
      </c>
      <c r="D3235" s="52" t="s">
        <v>2622</v>
      </c>
      <c r="E3235" s="53">
        <v>44.4071</v>
      </c>
      <c r="F3235" s="53">
        <v>0</v>
      </c>
      <c r="G3235" s="53">
        <v>44.4071</v>
      </c>
    </row>
    <row r="3236" s="37" customFormat="1" customHeight="1" spans="1:7">
      <c r="A3236" s="52" t="s">
        <v>2007</v>
      </c>
      <c r="B3236" s="52" t="s">
        <v>2684</v>
      </c>
      <c r="C3236" s="30" t="s">
        <v>2107</v>
      </c>
      <c r="D3236" s="52" t="s">
        <v>2623</v>
      </c>
      <c r="E3236" s="53">
        <v>65.116608</v>
      </c>
      <c r="F3236" s="53">
        <v>0</v>
      </c>
      <c r="G3236" s="53">
        <v>65.116608</v>
      </c>
    </row>
    <row r="3237" s="37" customFormat="1" customHeight="1" spans="1:7">
      <c r="A3237" s="52" t="s">
        <v>2007</v>
      </c>
      <c r="B3237" s="52" t="s">
        <v>2684</v>
      </c>
      <c r="C3237" s="30" t="s">
        <v>2107</v>
      </c>
      <c r="D3237" s="52" t="s">
        <v>2624</v>
      </c>
      <c r="E3237" s="53">
        <v>32.558304</v>
      </c>
      <c r="F3237" s="53">
        <v>0</v>
      </c>
      <c r="G3237" s="53">
        <v>32.558304</v>
      </c>
    </row>
    <row r="3238" s="37" customFormat="1" customHeight="1" spans="1:7">
      <c r="A3238" s="52" t="s">
        <v>2007</v>
      </c>
      <c r="B3238" s="52" t="s">
        <v>2684</v>
      </c>
      <c r="C3238" s="30" t="s">
        <v>2107</v>
      </c>
      <c r="D3238" s="52" t="s">
        <v>2625</v>
      </c>
      <c r="E3238" s="53">
        <v>27.177144</v>
      </c>
      <c r="F3238" s="53">
        <v>0</v>
      </c>
      <c r="G3238" s="53">
        <v>27.177144</v>
      </c>
    </row>
    <row r="3239" s="37" customFormat="1" customHeight="1" spans="1:7">
      <c r="A3239" s="52" t="s">
        <v>2007</v>
      </c>
      <c r="B3239" s="52" t="s">
        <v>2684</v>
      </c>
      <c r="C3239" s="30" t="s">
        <v>2107</v>
      </c>
      <c r="D3239" s="52" t="s">
        <v>2626</v>
      </c>
      <c r="E3239" s="53">
        <v>4.48</v>
      </c>
      <c r="F3239" s="53">
        <v>0</v>
      </c>
      <c r="G3239" s="53">
        <v>4.48</v>
      </c>
    </row>
    <row r="3240" s="37" customFormat="1" customHeight="1" spans="1:7">
      <c r="A3240" s="52" t="s">
        <v>2007</v>
      </c>
      <c r="B3240" s="52" t="s">
        <v>2684</v>
      </c>
      <c r="C3240" s="30" t="s">
        <v>2107</v>
      </c>
      <c r="D3240" s="52" t="s">
        <v>2627</v>
      </c>
      <c r="E3240" s="53">
        <v>0.858226</v>
      </c>
      <c r="F3240" s="53">
        <v>0</v>
      </c>
      <c r="G3240" s="53">
        <v>0.858226</v>
      </c>
    </row>
    <row r="3241" s="37" customFormat="1" customHeight="1" spans="1:7">
      <c r="A3241" s="52" t="s">
        <v>2007</v>
      </c>
      <c r="B3241" s="52" t="s">
        <v>2684</v>
      </c>
      <c r="C3241" s="30" t="s">
        <v>2107</v>
      </c>
      <c r="D3241" s="52" t="s">
        <v>2628</v>
      </c>
      <c r="E3241" s="53">
        <v>1.430376</v>
      </c>
      <c r="F3241" s="53">
        <v>0</v>
      </c>
      <c r="G3241" s="53">
        <v>1.430376</v>
      </c>
    </row>
    <row r="3242" s="37" customFormat="1" customHeight="1" spans="1:7">
      <c r="A3242" s="52" t="s">
        <v>2007</v>
      </c>
      <c r="B3242" s="52" t="s">
        <v>2684</v>
      </c>
      <c r="C3242" s="30" t="s">
        <v>2107</v>
      </c>
      <c r="D3242" s="52" t="s">
        <v>2629</v>
      </c>
      <c r="E3242" s="53">
        <v>37.776</v>
      </c>
      <c r="F3242" s="53">
        <v>0</v>
      </c>
      <c r="G3242" s="53">
        <v>37.776</v>
      </c>
    </row>
    <row r="3243" s="37" customFormat="1" customHeight="1" spans="1:7">
      <c r="A3243" s="52" t="s">
        <v>2007</v>
      </c>
      <c r="B3243" s="52" t="s">
        <v>2684</v>
      </c>
      <c r="C3243" s="30" t="s">
        <v>2107</v>
      </c>
      <c r="D3243" s="52" t="s">
        <v>2145</v>
      </c>
      <c r="E3243" s="53">
        <v>2.48016</v>
      </c>
      <c r="F3243" s="53">
        <v>0</v>
      </c>
      <c r="G3243" s="53">
        <v>2.48016</v>
      </c>
    </row>
    <row r="3244" s="37" customFormat="1" customHeight="1" spans="1:7">
      <c r="A3244" s="52" t="s">
        <v>2007</v>
      </c>
      <c r="B3244" s="49" t="s">
        <v>2685</v>
      </c>
      <c r="C3244" s="50"/>
      <c r="D3244" s="49"/>
      <c r="E3244" s="51">
        <v>609.743589</v>
      </c>
      <c r="F3244" s="51">
        <v>0</v>
      </c>
      <c r="G3244" s="51">
        <v>609.743589</v>
      </c>
    </row>
    <row r="3245" s="37" customFormat="1" customHeight="1" spans="1:7">
      <c r="A3245" s="52" t="s">
        <v>2007</v>
      </c>
      <c r="B3245" s="52" t="s">
        <v>2686</v>
      </c>
      <c r="C3245" s="50" t="s">
        <v>2091</v>
      </c>
      <c r="D3245" s="49"/>
      <c r="E3245" s="51">
        <v>20.962355</v>
      </c>
      <c r="F3245" s="51">
        <v>0</v>
      </c>
      <c r="G3245" s="51">
        <v>20.962355</v>
      </c>
    </row>
    <row r="3246" s="37" customFormat="1" customHeight="1" spans="1:7">
      <c r="A3246" s="52" t="s">
        <v>2007</v>
      </c>
      <c r="B3246" s="52" t="s">
        <v>2686</v>
      </c>
      <c r="C3246" s="30" t="s">
        <v>2092</v>
      </c>
      <c r="D3246" s="52" t="s">
        <v>2610</v>
      </c>
      <c r="E3246" s="53">
        <v>2.909952</v>
      </c>
      <c r="F3246" s="53">
        <v>0</v>
      </c>
      <c r="G3246" s="53">
        <v>2.909952</v>
      </c>
    </row>
    <row r="3247" s="37" customFormat="1" customHeight="1" spans="1:7">
      <c r="A3247" s="52" t="s">
        <v>2007</v>
      </c>
      <c r="B3247" s="52" t="s">
        <v>2686</v>
      </c>
      <c r="C3247" s="30" t="s">
        <v>2092</v>
      </c>
      <c r="D3247" s="52" t="s">
        <v>2611</v>
      </c>
      <c r="E3247" s="53">
        <v>1.551974</v>
      </c>
      <c r="F3247" s="53">
        <v>0</v>
      </c>
      <c r="G3247" s="53">
        <v>1.551974</v>
      </c>
    </row>
    <row r="3248" s="37" customFormat="1" customHeight="1" spans="1:7">
      <c r="A3248" s="52" t="s">
        <v>2007</v>
      </c>
      <c r="B3248" s="52" t="s">
        <v>2686</v>
      </c>
      <c r="C3248" s="30" t="s">
        <v>2092</v>
      </c>
      <c r="D3248" s="52" t="s">
        <v>2612</v>
      </c>
      <c r="E3248" s="53">
        <v>2.327962</v>
      </c>
      <c r="F3248" s="53">
        <v>0</v>
      </c>
      <c r="G3248" s="53">
        <v>2.327962</v>
      </c>
    </row>
    <row r="3249" s="37" customFormat="1" customHeight="1" spans="1:7">
      <c r="A3249" s="52" t="s">
        <v>2007</v>
      </c>
      <c r="B3249" s="52" t="s">
        <v>2686</v>
      </c>
      <c r="C3249" s="30" t="s">
        <v>2092</v>
      </c>
      <c r="D3249" s="52" t="s">
        <v>2613</v>
      </c>
      <c r="E3249" s="53">
        <v>3.58002</v>
      </c>
      <c r="F3249" s="53">
        <v>0</v>
      </c>
      <c r="G3249" s="53">
        <v>3.58002</v>
      </c>
    </row>
    <row r="3250" s="37" customFormat="1" customHeight="1" spans="1:7">
      <c r="A3250" s="52" t="s">
        <v>2007</v>
      </c>
      <c r="B3250" s="52" t="s">
        <v>2686</v>
      </c>
      <c r="C3250" s="30" t="s">
        <v>2092</v>
      </c>
      <c r="D3250" s="52" t="s">
        <v>2614</v>
      </c>
      <c r="E3250" s="53">
        <v>6.952447</v>
      </c>
      <c r="F3250" s="53">
        <v>0</v>
      </c>
      <c r="G3250" s="53">
        <v>6.952447</v>
      </c>
    </row>
    <row r="3251" s="37" customFormat="1" customHeight="1" spans="1:7">
      <c r="A3251" s="52" t="s">
        <v>2007</v>
      </c>
      <c r="B3251" s="52" t="s">
        <v>2686</v>
      </c>
      <c r="C3251" s="30" t="s">
        <v>2092</v>
      </c>
      <c r="D3251" s="52" t="s">
        <v>2615</v>
      </c>
      <c r="E3251" s="53">
        <v>0.72</v>
      </c>
      <c r="F3251" s="53">
        <v>0</v>
      </c>
      <c r="G3251" s="53">
        <v>0.72</v>
      </c>
    </row>
    <row r="3252" s="37" customFormat="1" customHeight="1" spans="1:7">
      <c r="A3252" s="52" t="s">
        <v>2007</v>
      </c>
      <c r="B3252" s="52" t="s">
        <v>2686</v>
      </c>
      <c r="C3252" s="30" t="s">
        <v>2092</v>
      </c>
      <c r="D3252" s="52" t="s">
        <v>2616</v>
      </c>
      <c r="E3252" s="53">
        <v>0.07</v>
      </c>
      <c r="F3252" s="53">
        <v>0</v>
      </c>
      <c r="G3252" s="53">
        <v>0.07</v>
      </c>
    </row>
    <row r="3253" s="37" customFormat="1" customHeight="1" spans="1:7">
      <c r="A3253" s="52" t="s">
        <v>2007</v>
      </c>
      <c r="B3253" s="52" t="s">
        <v>2686</v>
      </c>
      <c r="C3253" s="30" t="s">
        <v>2092</v>
      </c>
      <c r="D3253" s="52" t="s">
        <v>2105</v>
      </c>
      <c r="E3253" s="53">
        <v>2.85</v>
      </c>
      <c r="F3253" s="53">
        <v>0</v>
      </c>
      <c r="G3253" s="53">
        <v>2.85</v>
      </c>
    </row>
    <row r="3254" s="37" customFormat="1" customHeight="1" spans="1:7">
      <c r="A3254" s="52" t="s">
        <v>2007</v>
      </c>
      <c r="B3254" s="52" t="s">
        <v>2686</v>
      </c>
      <c r="C3254" s="50" t="s">
        <v>2106</v>
      </c>
      <c r="D3254" s="49"/>
      <c r="E3254" s="51">
        <v>588.781234</v>
      </c>
      <c r="F3254" s="51">
        <v>0</v>
      </c>
      <c r="G3254" s="51">
        <v>588.781234</v>
      </c>
    </row>
    <row r="3255" s="37" customFormat="1" customHeight="1" spans="1:7">
      <c r="A3255" s="52" t="s">
        <v>2007</v>
      </c>
      <c r="B3255" s="52" t="s">
        <v>2686</v>
      </c>
      <c r="C3255" s="30" t="s">
        <v>2107</v>
      </c>
      <c r="D3255" s="52" t="s">
        <v>2110</v>
      </c>
      <c r="E3255" s="53">
        <v>9.36</v>
      </c>
      <c r="F3255" s="53">
        <v>0</v>
      </c>
      <c r="G3255" s="53">
        <v>9.36</v>
      </c>
    </row>
    <row r="3256" s="37" customFormat="1" customHeight="1" spans="1:7">
      <c r="A3256" s="52" t="s">
        <v>2007</v>
      </c>
      <c r="B3256" s="52" t="s">
        <v>2686</v>
      </c>
      <c r="C3256" s="30" t="s">
        <v>2107</v>
      </c>
      <c r="D3256" s="52" t="s">
        <v>2141</v>
      </c>
      <c r="E3256" s="53">
        <v>25.526016</v>
      </c>
      <c r="F3256" s="53">
        <v>0</v>
      </c>
      <c r="G3256" s="53">
        <v>25.526016</v>
      </c>
    </row>
    <row r="3257" s="37" customFormat="1" customHeight="1" spans="1:7">
      <c r="A3257" s="52" t="s">
        <v>2007</v>
      </c>
      <c r="B3257" s="52" t="s">
        <v>2686</v>
      </c>
      <c r="C3257" s="30" t="s">
        <v>2107</v>
      </c>
      <c r="D3257" s="52" t="s">
        <v>2298</v>
      </c>
      <c r="E3257" s="53">
        <v>12.2</v>
      </c>
      <c r="F3257" s="53">
        <v>0</v>
      </c>
      <c r="G3257" s="53">
        <v>12.2</v>
      </c>
    </row>
    <row r="3258" s="37" customFormat="1" customHeight="1" spans="1:7">
      <c r="A3258" s="52" t="s">
        <v>2007</v>
      </c>
      <c r="B3258" s="52" t="s">
        <v>2686</v>
      </c>
      <c r="C3258" s="30" t="s">
        <v>2107</v>
      </c>
      <c r="D3258" s="52" t="s">
        <v>2119</v>
      </c>
      <c r="E3258" s="53">
        <v>2.376</v>
      </c>
      <c r="F3258" s="53">
        <v>0</v>
      </c>
      <c r="G3258" s="53">
        <v>2.376</v>
      </c>
    </row>
    <row r="3259" s="37" customFormat="1" customHeight="1" spans="1:7">
      <c r="A3259" s="52" t="s">
        <v>2007</v>
      </c>
      <c r="B3259" s="52" t="s">
        <v>2686</v>
      </c>
      <c r="C3259" s="30" t="s">
        <v>2107</v>
      </c>
      <c r="D3259" s="52" t="s">
        <v>2617</v>
      </c>
      <c r="E3259" s="53">
        <v>119.334</v>
      </c>
      <c r="F3259" s="53">
        <v>0</v>
      </c>
      <c r="G3259" s="53">
        <v>119.334</v>
      </c>
    </row>
    <row r="3260" s="37" customFormat="1" customHeight="1" spans="1:7">
      <c r="A3260" s="52" t="s">
        <v>2007</v>
      </c>
      <c r="B3260" s="52" t="s">
        <v>2686</v>
      </c>
      <c r="C3260" s="30" t="s">
        <v>2107</v>
      </c>
      <c r="D3260" s="52" t="s">
        <v>2618</v>
      </c>
      <c r="E3260" s="53">
        <v>3.1248</v>
      </c>
      <c r="F3260" s="53">
        <v>0</v>
      </c>
      <c r="G3260" s="53">
        <v>3.1248</v>
      </c>
    </row>
    <row r="3261" s="37" customFormat="1" customHeight="1" spans="1:7">
      <c r="A3261" s="52" t="s">
        <v>2007</v>
      </c>
      <c r="B3261" s="52" t="s">
        <v>2686</v>
      </c>
      <c r="C3261" s="30" t="s">
        <v>2107</v>
      </c>
      <c r="D3261" s="52" t="s">
        <v>2619</v>
      </c>
      <c r="E3261" s="53">
        <v>45.312</v>
      </c>
      <c r="F3261" s="53">
        <v>0</v>
      </c>
      <c r="G3261" s="53">
        <v>45.312</v>
      </c>
    </row>
    <row r="3262" s="37" customFormat="1" customHeight="1" spans="1:7">
      <c r="A3262" s="52" t="s">
        <v>2007</v>
      </c>
      <c r="B3262" s="52" t="s">
        <v>2686</v>
      </c>
      <c r="C3262" s="30" t="s">
        <v>2107</v>
      </c>
      <c r="D3262" s="52" t="s">
        <v>2620</v>
      </c>
      <c r="E3262" s="53">
        <v>83.3256</v>
      </c>
      <c r="F3262" s="53">
        <v>0</v>
      </c>
      <c r="G3262" s="53">
        <v>83.3256</v>
      </c>
    </row>
    <row r="3263" s="37" customFormat="1" customHeight="1" spans="1:7">
      <c r="A3263" s="52" t="s">
        <v>2007</v>
      </c>
      <c r="B3263" s="52" t="s">
        <v>2686</v>
      </c>
      <c r="C3263" s="30" t="s">
        <v>2107</v>
      </c>
      <c r="D3263" s="52" t="s">
        <v>2621</v>
      </c>
      <c r="E3263" s="53">
        <v>140.3</v>
      </c>
      <c r="F3263" s="53">
        <v>0</v>
      </c>
      <c r="G3263" s="53">
        <v>140.3</v>
      </c>
    </row>
    <row r="3264" s="37" customFormat="1" customHeight="1" spans="1:7">
      <c r="A3264" s="52" t="s">
        <v>2007</v>
      </c>
      <c r="B3264" s="52" t="s">
        <v>2686</v>
      </c>
      <c r="C3264" s="30" t="s">
        <v>2107</v>
      </c>
      <c r="D3264" s="52" t="s">
        <v>2622</v>
      </c>
      <c r="E3264" s="53">
        <v>30.4419</v>
      </c>
      <c r="F3264" s="53">
        <v>0</v>
      </c>
      <c r="G3264" s="53">
        <v>30.4419</v>
      </c>
    </row>
    <row r="3265" s="37" customFormat="1" customHeight="1" spans="1:7">
      <c r="A3265" s="52" t="s">
        <v>2007</v>
      </c>
      <c r="B3265" s="52" t="s">
        <v>2686</v>
      </c>
      <c r="C3265" s="30" t="s">
        <v>2107</v>
      </c>
      <c r="D3265" s="52" t="s">
        <v>2623</v>
      </c>
      <c r="E3265" s="53">
        <v>44.371584</v>
      </c>
      <c r="F3265" s="53">
        <v>0</v>
      </c>
      <c r="G3265" s="53">
        <v>44.371584</v>
      </c>
    </row>
    <row r="3266" s="37" customFormat="1" customHeight="1" spans="1:7">
      <c r="A3266" s="52" t="s">
        <v>2007</v>
      </c>
      <c r="B3266" s="52" t="s">
        <v>2686</v>
      </c>
      <c r="C3266" s="30" t="s">
        <v>2107</v>
      </c>
      <c r="D3266" s="52" t="s">
        <v>2624</v>
      </c>
      <c r="E3266" s="53">
        <v>22.185792</v>
      </c>
      <c r="F3266" s="53">
        <v>0</v>
      </c>
      <c r="G3266" s="53">
        <v>22.185792</v>
      </c>
    </row>
    <row r="3267" s="37" customFormat="1" customHeight="1" spans="1:7">
      <c r="A3267" s="52" t="s">
        <v>2007</v>
      </c>
      <c r="B3267" s="52" t="s">
        <v>2686</v>
      </c>
      <c r="C3267" s="30" t="s">
        <v>2107</v>
      </c>
      <c r="D3267" s="52" t="s">
        <v>2625</v>
      </c>
      <c r="E3267" s="53">
        <v>18.429696</v>
      </c>
      <c r="F3267" s="53">
        <v>0</v>
      </c>
      <c r="G3267" s="53">
        <v>18.429696</v>
      </c>
    </row>
    <row r="3268" s="37" customFormat="1" customHeight="1" spans="1:7">
      <c r="A3268" s="52" t="s">
        <v>2007</v>
      </c>
      <c r="B3268" s="52" t="s">
        <v>2686</v>
      </c>
      <c r="C3268" s="30" t="s">
        <v>2107</v>
      </c>
      <c r="D3268" s="52" t="s">
        <v>2626</v>
      </c>
      <c r="E3268" s="53">
        <v>3.04</v>
      </c>
      <c r="F3268" s="53">
        <v>0</v>
      </c>
      <c r="G3268" s="53">
        <v>3.04</v>
      </c>
    </row>
    <row r="3269" s="37" customFormat="1" customHeight="1" spans="1:7">
      <c r="A3269" s="52" t="s">
        <v>2007</v>
      </c>
      <c r="B3269" s="52" t="s">
        <v>2686</v>
      </c>
      <c r="C3269" s="30" t="s">
        <v>2107</v>
      </c>
      <c r="D3269" s="52" t="s">
        <v>2627</v>
      </c>
      <c r="E3269" s="53">
        <v>0.58199</v>
      </c>
      <c r="F3269" s="53">
        <v>0</v>
      </c>
      <c r="G3269" s="53">
        <v>0.58199</v>
      </c>
    </row>
    <row r="3270" s="37" customFormat="1" customHeight="1" spans="1:7">
      <c r="A3270" s="52" t="s">
        <v>2007</v>
      </c>
      <c r="B3270" s="52" t="s">
        <v>2686</v>
      </c>
      <c r="C3270" s="30" t="s">
        <v>2107</v>
      </c>
      <c r="D3270" s="52" t="s">
        <v>2628</v>
      </c>
      <c r="E3270" s="53">
        <v>0.969984</v>
      </c>
      <c r="F3270" s="53">
        <v>0</v>
      </c>
      <c r="G3270" s="53">
        <v>0.969984</v>
      </c>
    </row>
    <row r="3271" s="37" customFormat="1" customHeight="1" spans="1:7">
      <c r="A3271" s="52" t="s">
        <v>2007</v>
      </c>
      <c r="B3271" s="52" t="s">
        <v>2686</v>
      </c>
      <c r="C3271" s="30" t="s">
        <v>2107</v>
      </c>
      <c r="D3271" s="52" t="s">
        <v>2629</v>
      </c>
      <c r="E3271" s="53">
        <v>26.226</v>
      </c>
      <c r="F3271" s="53">
        <v>0</v>
      </c>
      <c r="G3271" s="53">
        <v>26.226</v>
      </c>
    </row>
    <row r="3272" s="37" customFormat="1" customHeight="1" spans="1:7">
      <c r="A3272" s="52" t="s">
        <v>2007</v>
      </c>
      <c r="B3272" s="52" t="s">
        <v>2686</v>
      </c>
      <c r="C3272" s="30" t="s">
        <v>2107</v>
      </c>
      <c r="D3272" s="52" t="s">
        <v>2145</v>
      </c>
      <c r="E3272" s="53">
        <v>1.675872</v>
      </c>
      <c r="F3272" s="53">
        <v>0</v>
      </c>
      <c r="G3272" s="53">
        <v>1.675872</v>
      </c>
    </row>
    <row r="3273" s="37" customFormat="1" customHeight="1" spans="1:7">
      <c r="A3273" s="52" t="s">
        <v>2007</v>
      </c>
      <c r="B3273" s="49" t="s">
        <v>2687</v>
      </c>
      <c r="C3273" s="50"/>
      <c r="D3273" s="49"/>
      <c r="E3273" s="51">
        <v>689.231598</v>
      </c>
      <c r="F3273" s="51">
        <v>0</v>
      </c>
      <c r="G3273" s="51">
        <v>689.231598</v>
      </c>
    </row>
    <row r="3274" s="37" customFormat="1" customHeight="1" spans="1:7">
      <c r="A3274" s="52" t="s">
        <v>2007</v>
      </c>
      <c r="B3274" s="52" t="s">
        <v>2688</v>
      </c>
      <c r="C3274" s="50" t="s">
        <v>2091</v>
      </c>
      <c r="D3274" s="49"/>
      <c r="E3274" s="51">
        <v>24.563861</v>
      </c>
      <c r="F3274" s="51">
        <v>0</v>
      </c>
      <c r="G3274" s="51">
        <v>24.563861</v>
      </c>
    </row>
    <row r="3275" s="37" customFormat="1" customHeight="1" spans="1:7">
      <c r="A3275" s="52" t="s">
        <v>2007</v>
      </c>
      <c r="B3275" s="52" t="s">
        <v>2688</v>
      </c>
      <c r="C3275" s="30" t="s">
        <v>2092</v>
      </c>
      <c r="D3275" s="52" t="s">
        <v>2610</v>
      </c>
      <c r="E3275" s="53">
        <v>3.313044</v>
      </c>
      <c r="F3275" s="53">
        <v>0</v>
      </c>
      <c r="G3275" s="53">
        <v>3.313044</v>
      </c>
    </row>
    <row r="3276" s="37" customFormat="1" customHeight="1" spans="1:7">
      <c r="A3276" s="52" t="s">
        <v>2007</v>
      </c>
      <c r="B3276" s="52" t="s">
        <v>2688</v>
      </c>
      <c r="C3276" s="30" t="s">
        <v>2092</v>
      </c>
      <c r="D3276" s="52" t="s">
        <v>2611</v>
      </c>
      <c r="E3276" s="53">
        <v>1.766957</v>
      </c>
      <c r="F3276" s="53">
        <v>0</v>
      </c>
      <c r="G3276" s="53">
        <v>1.766957</v>
      </c>
    </row>
    <row r="3277" s="37" customFormat="1" customHeight="1" spans="1:7">
      <c r="A3277" s="52" t="s">
        <v>2007</v>
      </c>
      <c r="B3277" s="52" t="s">
        <v>2688</v>
      </c>
      <c r="C3277" s="30" t="s">
        <v>2092</v>
      </c>
      <c r="D3277" s="52" t="s">
        <v>2612</v>
      </c>
      <c r="E3277" s="53">
        <v>2.650435</v>
      </c>
      <c r="F3277" s="53">
        <v>0</v>
      </c>
      <c r="G3277" s="53">
        <v>2.650435</v>
      </c>
    </row>
    <row r="3278" s="37" customFormat="1" customHeight="1" spans="1:7">
      <c r="A3278" s="52" t="s">
        <v>2007</v>
      </c>
      <c r="B3278" s="52" t="s">
        <v>2688</v>
      </c>
      <c r="C3278" s="30" t="s">
        <v>2092</v>
      </c>
      <c r="D3278" s="52" t="s">
        <v>2613</v>
      </c>
      <c r="E3278" s="53">
        <v>3.976092</v>
      </c>
      <c r="F3278" s="53">
        <v>0</v>
      </c>
      <c r="G3278" s="53">
        <v>3.976092</v>
      </c>
    </row>
    <row r="3279" s="37" customFormat="1" customHeight="1" spans="1:7">
      <c r="A3279" s="52" t="s">
        <v>2007</v>
      </c>
      <c r="B3279" s="52" t="s">
        <v>2688</v>
      </c>
      <c r="C3279" s="30" t="s">
        <v>2092</v>
      </c>
      <c r="D3279" s="52" t="s">
        <v>2614</v>
      </c>
      <c r="E3279" s="53">
        <v>7.892133</v>
      </c>
      <c r="F3279" s="53">
        <v>0</v>
      </c>
      <c r="G3279" s="53">
        <v>7.892133</v>
      </c>
    </row>
    <row r="3280" s="37" customFormat="1" customHeight="1" spans="1:7">
      <c r="A3280" s="52" t="s">
        <v>2007</v>
      </c>
      <c r="B3280" s="52" t="s">
        <v>2688</v>
      </c>
      <c r="C3280" s="30" t="s">
        <v>2092</v>
      </c>
      <c r="D3280" s="52" t="s">
        <v>2615</v>
      </c>
      <c r="E3280" s="53">
        <v>1.3752</v>
      </c>
      <c r="F3280" s="53">
        <v>0</v>
      </c>
      <c r="G3280" s="53">
        <v>1.3752</v>
      </c>
    </row>
    <row r="3281" s="37" customFormat="1" customHeight="1" spans="1:7">
      <c r="A3281" s="52" t="s">
        <v>2007</v>
      </c>
      <c r="B3281" s="52" t="s">
        <v>2688</v>
      </c>
      <c r="C3281" s="30" t="s">
        <v>2092</v>
      </c>
      <c r="D3281" s="52" t="s">
        <v>2616</v>
      </c>
      <c r="E3281" s="53">
        <v>0.14</v>
      </c>
      <c r="F3281" s="53">
        <v>0</v>
      </c>
      <c r="G3281" s="53">
        <v>0.14</v>
      </c>
    </row>
    <row r="3282" s="37" customFormat="1" customHeight="1" spans="1:7">
      <c r="A3282" s="52" t="s">
        <v>2007</v>
      </c>
      <c r="B3282" s="52" t="s">
        <v>2688</v>
      </c>
      <c r="C3282" s="30" t="s">
        <v>2092</v>
      </c>
      <c r="D3282" s="52" t="s">
        <v>2105</v>
      </c>
      <c r="E3282" s="53">
        <v>3.45</v>
      </c>
      <c r="F3282" s="53">
        <v>0</v>
      </c>
      <c r="G3282" s="53">
        <v>3.45</v>
      </c>
    </row>
    <row r="3283" s="37" customFormat="1" customHeight="1" spans="1:7">
      <c r="A3283" s="52" t="s">
        <v>2007</v>
      </c>
      <c r="B3283" s="52" t="s">
        <v>2688</v>
      </c>
      <c r="C3283" s="50" t="s">
        <v>2106</v>
      </c>
      <c r="D3283" s="49"/>
      <c r="E3283" s="51">
        <v>664.667737</v>
      </c>
      <c r="F3283" s="51">
        <v>0</v>
      </c>
      <c r="G3283" s="51">
        <v>664.667737</v>
      </c>
    </row>
    <row r="3284" s="37" customFormat="1" customHeight="1" spans="1:7">
      <c r="A3284" s="52" t="s">
        <v>2007</v>
      </c>
      <c r="B3284" s="52" t="s">
        <v>2688</v>
      </c>
      <c r="C3284" s="30" t="s">
        <v>2107</v>
      </c>
      <c r="D3284" s="52" t="s">
        <v>2110</v>
      </c>
      <c r="E3284" s="53">
        <v>12.78</v>
      </c>
      <c r="F3284" s="53">
        <v>0</v>
      </c>
      <c r="G3284" s="53">
        <v>12.78</v>
      </c>
    </row>
    <row r="3285" s="37" customFormat="1" customHeight="1" spans="1:7">
      <c r="A3285" s="52" t="s">
        <v>2007</v>
      </c>
      <c r="B3285" s="52" t="s">
        <v>2688</v>
      </c>
      <c r="C3285" s="30" t="s">
        <v>2107</v>
      </c>
      <c r="D3285" s="52" t="s">
        <v>2141</v>
      </c>
      <c r="E3285" s="53">
        <v>29.571552</v>
      </c>
      <c r="F3285" s="53">
        <v>0</v>
      </c>
      <c r="G3285" s="53">
        <v>29.571552</v>
      </c>
    </row>
    <row r="3286" s="37" customFormat="1" customHeight="1" spans="1:7">
      <c r="A3286" s="52" t="s">
        <v>2007</v>
      </c>
      <c r="B3286" s="52" t="s">
        <v>2688</v>
      </c>
      <c r="C3286" s="30" t="s">
        <v>2107</v>
      </c>
      <c r="D3286" s="52" t="s">
        <v>2562</v>
      </c>
      <c r="E3286" s="53">
        <v>13</v>
      </c>
      <c r="F3286" s="53">
        <v>0</v>
      </c>
      <c r="G3286" s="53">
        <v>13</v>
      </c>
    </row>
    <row r="3287" s="37" customFormat="1" customHeight="1" spans="1:7">
      <c r="A3287" s="52" t="s">
        <v>2007</v>
      </c>
      <c r="B3287" s="52" t="s">
        <v>2688</v>
      </c>
      <c r="C3287" s="30" t="s">
        <v>2107</v>
      </c>
      <c r="D3287" s="52" t="s">
        <v>2617</v>
      </c>
      <c r="E3287" s="53">
        <v>132.5364</v>
      </c>
      <c r="F3287" s="53">
        <v>0</v>
      </c>
      <c r="G3287" s="53">
        <v>132.5364</v>
      </c>
    </row>
    <row r="3288" s="37" customFormat="1" customHeight="1" spans="1:7">
      <c r="A3288" s="52" t="s">
        <v>2007</v>
      </c>
      <c r="B3288" s="52" t="s">
        <v>2688</v>
      </c>
      <c r="C3288" s="30" t="s">
        <v>2107</v>
      </c>
      <c r="D3288" s="52" t="s">
        <v>2618</v>
      </c>
      <c r="E3288" s="53">
        <v>3.7452</v>
      </c>
      <c r="F3288" s="53">
        <v>0</v>
      </c>
      <c r="G3288" s="53">
        <v>3.7452</v>
      </c>
    </row>
    <row r="3289" s="37" customFormat="1" customHeight="1" spans="1:7">
      <c r="A3289" s="52" t="s">
        <v>2007</v>
      </c>
      <c r="B3289" s="52" t="s">
        <v>2688</v>
      </c>
      <c r="C3289" s="30" t="s">
        <v>2107</v>
      </c>
      <c r="D3289" s="52" t="s">
        <v>2619</v>
      </c>
      <c r="E3289" s="53">
        <v>53.508</v>
      </c>
      <c r="F3289" s="53">
        <v>0</v>
      </c>
      <c r="G3289" s="53">
        <v>53.508</v>
      </c>
    </row>
    <row r="3290" s="37" customFormat="1" customHeight="1" spans="1:7">
      <c r="A3290" s="52" t="s">
        <v>2007</v>
      </c>
      <c r="B3290" s="52" t="s">
        <v>2688</v>
      </c>
      <c r="C3290" s="30" t="s">
        <v>2107</v>
      </c>
      <c r="D3290" s="52" t="s">
        <v>2620</v>
      </c>
      <c r="E3290" s="53">
        <v>98.1036</v>
      </c>
      <c r="F3290" s="53">
        <v>0</v>
      </c>
      <c r="G3290" s="53">
        <v>98.1036</v>
      </c>
    </row>
    <row r="3291" s="37" customFormat="1" customHeight="1" spans="1:7">
      <c r="A3291" s="52" t="s">
        <v>2007</v>
      </c>
      <c r="B3291" s="52" t="s">
        <v>2688</v>
      </c>
      <c r="C3291" s="30" t="s">
        <v>2107</v>
      </c>
      <c r="D3291" s="52" t="s">
        <v>2621</v>
      </c>
      <c r="E3291" s="53">
        <v>149.5</v>
      </c>
      <c r="F3291" s="53">
        <v>0</v>
      </c>
      <c r="G3291" s="53">
        <v>149.5</v>
      </c>
    </row>
    <row r="3292" s="37" customFormat="1" customHeight="1" spans="1:7">
      <c r="A3292" s="52" t="s">
        <v>2007</v>
      </c>
      <c r="B3292" s="52" t="s">
        <v>2688</v>
      </c>
      <c r="C3292" s="30" t="s">
        <v>2107</v>
      </c>
      <c r="D3292" s="52" t="s">
        <v>2622</v>
      </c>
      <c r="E3292" s="53">
        <v>35.9638</v>
      </c>
      <c r="F3292" s="53">
        <v>0</v>
      </c>
      <c r="G3292" s="53">
        <v>35.9638</v>
      </c>
    </row>
    <row r="3293" s="37" customFormat="1" customHeight="1" spans="1:7">
      <c r="A3293" s="52" t="s">
        <v>2007</v>
      </c>
      <c r="B3293" s="52" t="s">
        <v>2688</v>
      </c>
      <c r="C3293" s="30" t="s">
        <v>2107</v>
      </c>
      <c r="D3293" s="52" t="s">
        <v>2623</v>
      </c>
      <c r="E3293" s="53">
        <v>51.035712</v>
      </c>
      <c r="F3293" s="53">
        <v>0</v>
      </c>
      <c r="G3293" s="53">
        <v>51.035712</v>
      </c>
    </row>
    <row r="3294" s="37" customFormat="1" customHeight="1" spans="1:7">
      <c r="A3294" s="52" t="s">
        <v>2007</v>
      </c>
      <c r="B3294" s="52" t="s">
        <v>2688</v>
      </c>
      <c r="C3294" s="30" t="s">
        <v>2107</v>
      </c>
      <c r="D3294" s="52" t="s">
        <v>2624</v>
      </c>
      <c r="E3294" s="53">
        <v>25.517856</v>
      </c>
      <c r="F3294" s="53">
        <v>0</v>
      </c>
      <c r="G3294" s="53">
        <v>25.517856</v>
      </c>
    </row>
    <row r="3295" s="37" customFormat="1" customHeight="1" spans="1:7">
      <c r="A3295" s="52" t="s">
        <v>2007</v>
      </c>
      <c r="B3295" s="52" t="s">
        <v>2688</v>
      </c>
      <c r="C3295" s="30" t="s">
        <v>2107</v>
      </c>
      <c r="D3295" s="52" t="s">
        <v>2625</v>
      </c>
      <c r="E3295" s="53">
        <v>20.982612</v>
      </c>
      <c r="F3295" s="53">
        <v>0</v>
      </c>
      <c r="G3295" s="53">
        <v>20.982612</v>
      </c>
    </row>
    <row r="3296" s="37" customFormat="1" customHeight="1" spans="1:7">
      <c r="A3296" s="52" t="s">
        <v>2007</v>
      </c>
      <c r="B3296" s="52" t="s">
        <v>2688</v>
      </c>
      <c r="C3296" s="30" t="s">
        <v>2107</v>
      </c>
      <c r="D3296" s="52" t="s">
        <v>2626</v>
      </c>
      <c r="E3296" s="53">
        <v>3.68</v>
      </c>
      <c r="F3296" s="53">
        <v>0</v>
      </c>
      <c r="G3296" s="53">
        <v>3.68</v>
      </c>
    </row>
    <row r="3297" s="37" customFormat="1" customHeight="1" spans="1:7">
      <c r="A3297" s="52" t="s">
        <v>2007</v>
      </c>
      <c r="B3297" s="52" t="s">
        <v>2688</v>
      </c>
      <c r="C3297" s="30" t="s">
        <v>2107</v>
      </c>
      <c r="D3297" s="52" t="s">
        <v>2627</v>
      </c>
      <c r="E3297" s="53">
        <v>0.662609</v>
      </c>
      <c r="F3297" s="53">
        <v>0</v>
      </c>
      <c r="G3297" s="53">
        <v>0.662609</v>
      </c>
    </row>
    <row r="3298" s="37" customFormat="1" customHeight="1" spans="1:7">
      <c r="A3298" s="52" t="s">
        <v>2007</v>
      </c>
      <c r="B3298" s="52" t="s">
        <v>2688</v>
      </c>
      <c r="C3298" s="30" t="s">
        <v>2107</v>
      </c>
      <c r="D3298" s="52" t="s">
        <v>2628</v>
      </c>
      <c r="E3298" s="53">
        <v>1.104348</v>
      </c>
      <c r="F3298" s="53">
        <v>0</v>
      </c>
      <c r="G3298" s="53">
        <v>1.104348</v>
      </c>
    </row>
    <row r="3299" s="37" customFormat="1" customHeight="1" spans="1:7">
      <c r="A3299" s="52" t="s">
        <v>2007</v>
      </c>
      <c r="B3299" s="52" t="s">
        <v>2688</v>
      </c>
      <c r="C3299" s="30" t="s">
        <v>2107</v>
      </c>
      <c r="D3299" s="52" t="s">
        <v>2629</v>
      </c>
      <c r="E3299" s="53">
        <v>31.08</v>
      </c>
      <c r="F3299" s="53">
        <v>0</v>
      </c>
      <c r="G3299" s="53">
        <v>31.08</v>
      </c>
    </row>
    <row r="3300" s="37" customFormat="1" customHeight="1" spans="1:7">
      <c r="A3300" s="52" t="s">
        <v>2007</v>
      </c>
      <c r="B3300" s="52" t="s">
        <v>2688</v>
      </c>
      <c r="C3300" s="30" t="s">
        <v>2107</v>
      </c>
      <c r="D3300" s="52" t="s">
        <v>2145</v>
      </c>
      <c r="E3300" s="53">
        <v>1.896048</v>
      </c>
      <c r="F3300" s="53">
        <v>0</v>
      </c>
      <c r="G3300" s="53">
        <v>1.896048</v>
      </c>
    </row>
    <row r="3301" s="37" customFormat="1" customHeight="1" spans="1:7">
      <c r="A3301" s="52" t="s">
        <v>2007</v>
      </c>
      <c r="B3301" s="49" t="s">
        <v>2689</v>
      </c>
      <c r="C3301" s="50"/>
      <c r="D3301" s="49"/>
      <c r="E3301" s="51">
        <v>658.761916</v>
      </c>
      <c r="F3301" s="51">
        <v>0</v>
      </c>
      <c r="G3301" s="51">
        <v>658.761916</v>
      </c>
    </row>
    <row r="3302" s="37" customFormat="1" customHeight="1" spans="1:7">
      <c r="A3302" s="52" t="s">
        <v>2007</v>
      </c>
      <c r="B3302" s="52" t="s">
        <v>2690</v>
      </c>
      <c r="C3302" s="50" t="s">
        <v>2091</v>
      </c>
      <c r="D3302" s="49"/>
      <c r="E3302" s="51">
        <v>23.792145</v>
      </c>
      <c r="F3302" s="51">
        <v>0</v>
      </c>
      <c r="G3302" s="51">
        <v>23.792145</v>
      </c>
    </row>
    <row r="3303" s="37" customFormat="1" customHeight="1" spans="1:7">
      <c r="A3303" s="52" t="s">
        <v>2007</v>
      </c>
      <c r="B3303" s="52" t="s">
        <v>2690</v>
      </c>
      <c r="C3303" s="30" t="s">
        <v>2092</v>
      </c>
      <c r="D3303" s="52" t="s">
        <v>2610</v>
      </c>
      <c r="E3303" s="53">
        <v>3.771216</v>
      </c>
      <c r="F3303" s="53">
        <v>0</v>
      </c>
      <c r="G3303" s="53">
        <v>3.771216</v>
      </c>
    </row>
    <row r="3304" s="37" customFormat="1" customHeight="1" spans="1:7">
      <c r="A3304" s="52" t="s">
        <v>2007</v>
      </c>
      <c r="B3304" s="52" t="s">
        <v>2690</v>
      </c>
      <c r="C3304" s="30" t="s">
        <v>2092</v>
      </c>
      <c r="D3304" s="52" t="s">
        <v>2611</v>
      </c>
      <c r="E3304" s="53">
        <v>2.011315</v>
      </c>
      <c r="F3304" s="53">
        <v>0</v>
      </c>
      <c r="G3304" s="53">
        <v>2.011315</v>
      </c>
    </row>
    <row r="3305" s="37" customFormat="1" customHeight="1" spans="1:7">
      <c r="A3305" s="52" t="s">
        <v>2007</v>
      </c>
      <c r="B3305" s="52" t="s">
        <v>2690</v>
      </c>
      <c r="C3305" s="30" t="s">
        <v>2092</v>
      </c>
      <c r="D3305" s="52" t="s">
        <v>2612</v>
      </c>
      <c r="E3305" s="53">
        <v>3.016973</v>
      </c>
      <c r="F3305" s="53">
        <v>0</v>
      </c>
      <c r="G3305" s="53">
        <v>3.016973</v>
      </c>
    </row>
    <row r="3306" s="37" customFormat="1" customHeight="1" spans="1:7">
      <c r="A3306" s="52" t="s">
        <v>2007</v>
      </c>
      <c r="B3306" s="52" t="s">
        <v>2690</v>
      </c>
      <c r="C3306" s="30" t="s">
        <v>2092</v>
      </c>
      <c r="D3306" s="52" t="s">
        <v>2613</v>
      </c>
      <c r="E3306" s="53">
        <v>4.603248</v>
      </c>
      <c r="F3306" s="53">
        <v>0</v>
      </c>
      <c r="G3306" s="53">
        <v>4.603248</v>
      </c>
    </row>
    <row r="3307" s="37" customFormat="1" customHeight="1" spans="1:7">
      <c r="A3307" s="52" t="s">
        <v>2007</v>
      </c>
      <c r="B3307" s="52" t="s">
        <v>2690</v>
      </c>
      <c r="C3307" s="30" t="s">
        <v>2092</v>
      </c>
      <c r="D3307" s="52" t="s">
        <v>2614</v>
      </c>
      <c r="E3307" s="53">
        <v>5.531593</v>
      </c>
      <c r="F3307" s="53">
        <v>0</v>
      </c>
      <c r="G3307" s="53">
        <v>5.531593</v>
      </c>
    </row>
    <row r="3308" s="37" customFormat="1" customHeight="1" spans="1:7">
      <c r="A3308" s="52" t="s">
        <v>2007</v>
      </c>
      <c r="B3308" s="52" t="s">
        <v>2690</v>
      </c>
      <c r="C3308" s="30" t="s">
        <v>2092</v>
      </c>
      <c r="D3308" s="52" t="s">
        <v>2615</v>
      </c>
      <c r="E3308" s="53">
        <v>1.0728</v>
      </c>
      <c r="F3308" s="53">
        <v>0</v>
      </c>
      <c r="G3308" s="53">
        <v>1.0728</v>
      </c>
    </row>
    <row r="3309" s="37" customFormat="1" customHeight="1" spans="1:7">
      <c r="A3309" s="52" t="s">
        <v>2007</v>
      </c>
      <c r="B3309" s="52" t="s">
        <v>2690</v>
      </c>
      <c r="C3309" s="30" t="s">
        <v>2092</v>
      </c>
      <c r="D3309" s="52" t="s">
        <v>2616</v>
      </c>
      <c r="E3309" s="53">
        <v>0.14</v>
      </c>
      <c r="F3309" s="53">
        <v>0</v>
      </c>
      <c r="G3309" s="53">
        <v>0.14</v>
      </c>
    </row>
    <row r="3310" s="37" customFormat="1" customHeight="1" spans="1:7">
      <c r="A3310" s="52" t="s">
        <v>2007</v>
      </c>
      <c r="B3310" s="52" t="s">
        <v>2690</v>
      </c>
      <c r="C3310" s="30" t="s">
        <v>2092</v>
      </c>
      <c r="D3310" s="52" t="s">
        <v>2635</v>
      </c>
      <c r="E3310" s="53">
        <v>0.045</v>
      </c>
      <c r="F3310" s="53">
        <v>0</v>
      </c>
      <c r="G3310" s="53">
        <v>0.045</v>
      </c>
    </row>
    <row r="3311" s="37" customFormat="1" customHeight="1" spans="1:7">
      <c r="A3311" s="52" t="s">
        <v>2007</v>
      </c>
      <c r="B3311" s="52" t="s">
        <v>2690</v>
      </c>
      <c r="C3311" s="30" t="s">
        <v>2092</v>
      </c>
      <c r="D3311" s="52" t="s">
        <v>2105</v>
      </c>
      <c r="E3311" s="53">
        <v>3.6</v>
      </c>
      <c r="F3311" s="53">
        <v>0</v>
      </c>
      <c r="G3311" s="53">
        <v>3.6</v>
      </c>
    </row>
    <row r="3312" s="37" customFormat="1" customHeight="1" spans="1:7">
      <c r="A3312" s="52" t="s">
        <v>2007</v>
      </c>
      <c r="B3312" s="52" t="s">
        <v>2690</v>
      </c>
      <c r="C3312" s="50" t="s">
        <v>2106</v>
      </c>
      <c r="D3312" s="49"/>
      <c r="E3312" s="51">
        <v>634.969771</v>
      </c>
      <c r="F3312" s="51">
        <v>0</v>
      </c>
      <c r="G3312" s="51">
        <v>634.969771</v>
      </c>
    </row>
    <row r="3313" s="37" customFormat="1" customHeight="1" spans="1:7">
      <c r="A3313" s="52" t="s">
        <v>2007</v>
      </c>
      <c r="B3313" s="52" t="s">
        <v>2690</v>
      </c>
      <c r="C3313" s="30" t="s">
        <v>2107</v>
      </c>
      <c r="D3313" s="52" t="s">
        <v>2110</v>
      </c>
      <c r="E3313" s="53">
        <v>14.76</v>
      </c>
      <c r="F3313" s="53">
        <v>0</v>
      </c>
      <c r="G3313" s="53">
        <v>14.76</v>
      </c>
    </row>
    <row r="3314" s="37" customFormat="1" customHeight="1" spans="1:7">
      <c r="A3314" s="52" t="s">
        <v>2007</v>
      </c>
      <c r="B3314" s="52" t="s">
        <v>2690</v>
      </c>
      <c r="C3314" s="30" t="s">
        <v>2107</v>
      </c>
      <c r="D3314" s="52" t="s">
        <v>2141</v>
      </c>
      <c r="E3314" s="53">
        <v>33.712128</v>
      </c>
      <c r="F3314" s="53">
        <v>0</v>
      </c>
      <c r="G3314" s="53">
        <v>33.712128</v>
      </c>
    </row>
    <row r="3315" s="37" customFormat="1" customHeight="1" spans="1:7">
      <c r="A3315" s="52" t="s">
        <v>2007</v>
      </c>
      <c r="B3315" s="52" t="s">
        <v>2690</v>
      </c>
      <c r="C3315" s="30" t="s">
        <v>2107</v>
      </c>
      <c r="D3315" s="52" t="s">
        <v>2298</v>
      </c>
      <c r="E3315" s="53">
        <v>5.2</v>
      </c>
      <c r="F3315" s="53">
        <v>0</v>
      </c>
      <c r="G3315" s="53">
        <v>5.2</v>
      </c>
    </row>
    <row r="3316" s="37" customFormat="1" customHeight="1" spans="1:7">
      <c r="A3316" s="52" t="s">
        <v>2007</v>
      </c>
      <c r="B3316" s="52" t="s">
        <v>2690</v>
      </c>
      <c r="C3316" s="30" t="s">
        <v>2107</v>
      </c>
      <c r="D3316" s="52" t="s">
        <v>2119</v>
      </c>
      <c r="E3316" s="53">
        <v>2.12</v>
      </c>
      <c r="F3316" s="53">
        <v>0</v>
      </c>
      <c r="G3316" s="53">
        <v>2.12</v>
      </c>
    </row>
    <row r="3317" s="37" customFormat="1" customHeight="1" spans="1:7">
      <c r="A3317" s="52" t="s">
        <v>2007</v>
      </c>
      <c r="B3317" s="52" t="s">
        <v>2690</v>
      </c>
      <c r="C3317" s="30" t="s">
        <v>2107</v>
      </c>
      <c r="D3317" s="52" t="s">
        <v>2617</v>
      </c>
      <c r="E3317" s="53">
        <v>153.4416</v>
      </c>
      <c r="F3317" s="53">
        <v>0</v>
      </c>
      <c r="G3317" s="53">
        <v>153.4416</v>
      </c>
    </row>
    <row r="3318" s="37" customFormat="1" customHeight="1" spans="1:7">
      <c r="A3318" s="52" t="s">
        <v>2007</v>
      </c>
      <c r="B3318" s="52" t="s">
        <v>2690</v>
      </c>
      <c r="C3318" s="30" t="s">
        <v>2107</v>
      </c>
      <c r="D3318" s="52" t="s">
        <v>2618</v>
      </c>
      <c r="E3318" s="53">
        <v>3.9468</v>
      </c>
      <c r="F3318" s="53">
        <v>0</v>
      </c>
      <c r="G3318" s="53">
        <v>3.9468</v>
      </c>
    </row>
    <row r="3319" s="37" customFormat="1" customHeight="1" spans="1:7">
      <c r="A3319" s="52" t="s">
        <v>2007</v>
      </c>
      <c r="B3319" s="52" t="s">
        <v>2690</v>
      </c>
      <c r="C3319" s="30" t="s">
        <v>2107</v>
      </c>
      <c r="D3319" s="52" t="s">
        <v>2619</v>
      </c>
      <c r="E3319" s="53">
        <v>65.556</v>
      </c>
      <c r="F3319" s="53">
        <v>0</v>
      </c>
      <c r="G3319" s="53">
        <v>65.556</v>
      </c>
    </row>
    <row r="3320" s="37" customFormat="1" customHeight="1" spans="1:7">
      <c r="A3320" s="52" t="s">
        <v>2007</v>
      </c>
      <c r="B3320" s="52" t="s">
        <v>2690</v>
      </c>
      <c r="C3320" s="30" t="s">
        <v>2107</v>
      </c>
      <c r="D3320" s="52" t="s">
        <v>2620</v>
      </c>
      <c r="E3320" s="53">
        <v>109.5624</v>
      </c>
      <c r="F3320" s="53">
        <v>0</v>
      </c>
      <c r="G3320" s="53">
        <v>109.5624</v>
      </c>
    </row>
    <row r="3321" s="37" customFormat="1" customHeight="1" spans="1:7">
      <c r="A3321" s="52" t="s">
        <v>2007</v>
      </c>
      <c r="B3321" s="52" t="s">
        <v>2690</v>
      </c>
      <c r="C3321" s="30" t="s">
        <v>2107</v>
      </c>
      <c r="D3321" s="52" t="s">
        <v>2621</v>
      </c>
      <c r="E3321" s="53">
        <v>59.8</v>
      </c>
      <c r="F3321" s="53">
        <v>0</v>
      </c>
      <c r="G3321" s="53">
        <v>59.8</v>
      </c>
    </row>
    <row r="3322" s="37" customFormat="1" customHeight="1" spans="1:7">
      <c r="A3322" s="52" t="s">
        <v>2007</v>
      </c>
      <c r="B3322" s="52" t="s">
        <v>2690</v>
      </c>
      <c r="C3322" s="30" t="s">
        <v>2107</v>
      </c>
      <c r="D3322" s="52" t="s">
        <v>2622</v>
      </c>
      <c r="E3322" s="53">
        <v>39.8036</v>
      </c>
      <c r="F3322" s="53">
        <v>0</v>
      </c>
      <c r="G3322" s="53">
        <v>39.8036</v>
      </c>
    </row>
    <row r="3323" s="37" customFormat="1" customHeight="1" spans="1:7">
      <c r="A3323" s="52" t="s">
        <v>2007</v>
      </c>
      <c r="B3323" s="52" t="s">
        <v>2690</v>
      </c>
      <c r="C3323" s="30" t="s">
        <v>2107</v>
      </c>
      <c r="D3323" s="52" t="s">
        <v>2623</v>
      </c>
      <c r="E3323" s="53">
        <v>57.756288</v>
      </c>
      <c r="F3323" s="53">
        <v>0</v>
      </c>
      <c r="G3323" s="53">
        <v>57.756288</v>
      </c>
    </row>
    <row r="3324" s="37" customFormat="1" customHeight="1" spans="1:7">
      <c r="A3324" s="52" t="s">
        <v>2007</v>
      </c>
      <c r="B3324" s="52" t="s">
        <v>2690</v>
      </c>
      <c r="C3324" s="30" t="s">
        <v>2107</v>
      </c>
      <c r="D3324" s="52" t="s">
        <v>2624</v>
      </c>
      <c r="E3324" s="53">
        <v>28.878144</v>
      </c>
      <c r="F3324" s="53">
        <v>0</v>
      </c>
      <c r="G3324" s="53">
        <v>28.878144</v>
      </c>
    </row>
    <row r="3325" s="37" customFormat="1" customHeight="1" spans="1:7">
      <c r="A3325" s="52" t="s">
        <v>2007</v>
      </c>
      <c r="B3325" s="52" t="s">
        <v>2690</v>
      </c>
      <c r="C3325" s="30" t="s">
        <v>2107</v>
      </c>
      <c r="D3325" s="52" t="s">
        <v>2625</v>
      </c>
      <c r="E3325" s="53">
        <v>23.884368</v>
      </c>
      <c r="F3325" s="53">
        <v>0</v>
      </c>
      <c r="G3325" s="53">
        <v>23.884368</v>
      </c>
    </row>
    <row r="3326" s="37" customFormat="1" customHeight="1" spans="1:7">
      <c r="A3326" s="52" t="s">
        <v>2007</v>
      </c>
      <c r="B3326" s="52" t="s">
        <v>2690</v>
      </c>
      <c r="C3326" s="30" t="s">
        <v>2107</v>
      </c>
      <c r="D3326" s="52" t="s">
        <v>2626</v>
      </c>
      <c r="E3326" s="53">
        <v>3.84</v>
      </c>
      <c r="F3326" s="53">
        <v>0</v>
      </c>
      <c r="G3326" s="53">
        <v>3.84</v>
      </c>
    </row>
    <row r="3327" s="37" customFormat="1" customHeight="1" spans="1:7">
      <c r="A3327" s="52" t="s">
        <v>2007</v>
      </c>
      <c r="B3327" s="52" t="s">
        <v>2690</v>
      </c>
      <c r="C3327" s="30" t="s">
        <v>2107</v>
      </c>
      <c r="D3327" s="52" t="s">
        <v>2627</v>
      </c>
      <c r="E3327" s="53">
        <v>0.754243</v>
      </c>
      <c r="F3327" s="53">
        <v>0</v>
      </c>
      <c r="G3327" s="53">
        <v>0.754243</v>
      </c>
    </row>
    <row r="3328" s="37" customFormat="1" customHeight="1" spans="1:7">
      <c r="A3328" s="52" t="s">
        <v>2007</v>
      </c>
      <c r="B3328" s="52" t="s">
        <v>2690</v>
      </c>
      <c r="C3328" s="30" t="s">
        <v>2107</v>
      </c>
      <c r="D3328" s="52" t="s">
        <v>2628</v>
      </c>
      <c r="E3328" s="53">
        <v>1.257072</v>
      </c>
      <c r="F3328" s="53">
        <v>0</v>
      </c>
      <c r="G3328" s="53">
        <v>1.257072</v>
      </c>
    </row>
    <row r="3329" s="37" customFormat="1" customHeight="1" spans="1:7">
      <c r="A3329" s="52" t="s">
        <v>2007</v>
      </c>
      <c r="B3329" s="52" t="s">
        <v>2690</v>
      </c>
      <c r="C3329" s="30" t="s">
        <v>2107</v>
      </c>
      <c r="D3329" s="52" t="s">
        <v>2629</v>
      </c>
      <c r="E3329" s="53">
        <v>28.47</v>
      </c>
      <c r="F3329" s="53">
        <v>0</v>
      </c>
      <c r="G3329" s="53">
        <v>28.47</v>
      </c>
    </row>
    <row r="3330" s="37" customFormat="1" customHeight="1" spans="1:7">
      <c r="A3330" s="52" t="s">
        <v>2007</v>
      </c>
      <c r="B3330" s="52" t="s">
        <v>2690</v>
      </c>
      <c r="C3330" s="30" t="s">
        <v>2107</v>
      </c>
      <c r="D3330" s="52" t="s">
        <v>2145</v>
      </c>
      <c r="E3330" s="53">
        <v>2.227128</v>
      </c>
      <c r="F3330" s="53">
        <v>0</v>
      </c>
      <c r="G3330" s="53">
        <v>2.227128</v>
      </c>
    </row>
    <row r="3331" s="37" customFormat="1" customHeight="1" spans="1:7">
      <c r="A3331" s="52" t="s">
        <v>2007</v>
      </c>
      <c r="B3331" s="49" t="s">
        <v>2691</v>
      </c>
      <c r="C3331" s="50"/>
      <c r="D3331" s="49"/>
      <c r="E3331" s="51">
        <v>580.107242</v>
      </c>
      <c r="F3331" s="51">
        <v>0</v>
      </c>
      <c r="G3331" s="51">
        <v>580.107242</v>
      </c>
    </row>
    <row r="3332" s="37" customFormat="1" customHeight="1" spans="1:7">
      <c r="A3332" s="52" t="s">
        <v>2007</v>
      </c>
      <c r="B3332" s="52" t="s">
        <v>2692</v>
      </c>
      <c r="C3332" s="50" t="s">
        <v>2091</v>
      </c>
      <c r="D3332" s="49"/>
      <c r="E3332" s="51">
        <v>18.97404</v>
      </c>
      <c r="F3332" s="51">
        <v>0</v>
      </c>
      <c r="G3332" s="51">
        <v>18.97404</v>
      </c>
    </row>
    <row r="3333" s="37" customFormat="1" customHeight="1" spans="1:7">
      <c r="A3333" s="52" t="s">
        <v>2007</v>
      </c>
      <c r="B3333" s="52" t="s">
        <v>2692</v>
      </c>
      <c r="C3333" s="30" t="s">
        <v>2092</v>
      </c>
      <c r="D3333" s="52" t="s">
        <v>2610</v>
      </c>
      <c r="E3333" s="53">
        <v>3.318552</v>
      </c>
      <c r="F3333" s="53">
        <v>0</v>
      </c>
      <c r="G3333" s="53">
        <v>3.318552</v>
      </c>
    </row>
    <row r="3334" s="37" customFormat="1" customHeight="1" spans="1:7">
      <c r="A3334" s="52" t="s">
        <v>2007</v>
      </c>
      <c r="B3334" s="52" t="s">
        <v>2692</v>
      </c>
      <c r="C3334" s="30" t="s">
        <v>2092</v>
      </c>
      <c r="D3334" s="52" t="s">
        <v>2611</v>
      </c>
      <c r="E3334" s="53">
        <v>1.769894</v>
      </c>
      <c r="F3334" s="53">
        <v>0</v>
      </c>
      <c r="G3334" s="53">
        <v>1.769894</v>
      </c>
    </row>
    <row r="3335" s="37" customFormat="1" customHeight="1" spans="1:7">
      <c r="A3335" s="52" t="s">
        <v>2007</v>
      </c>
      <c r="B3335" s="52" t="s">
        <v>2692</v>
      </c>
      <c r="C3335" s="30" t="s">
        <v>2092</v>
      </c>
      <c r="D3335" s="52" t="s">
        <v>2612</v>
      </c>
      <c r="E3335" s="53">
        <v>2.654842</v>
      </c>
      <c r="F3335" s="53">
        <v>0</v>
      </c>
      <c r="G3335" s="53">
        <v>2.654842</v>
      </c>
    </row>
    <row r="3336" s="37" customFormat="1" customHeight="1" spans="1:7">
      <c r="A3336" s="52" t="s">
        <v>2007</v>
      </c>
      <c r="B3336" s="52" t="s">
        <v>2692</v>
      </c>
      <c r="C3336" s="30" t="s">
        <v>2092</v>
      </c>
      <c r="D3336" s="52" t="s">
        <v>2613</v>
      </c>
      <c r="E3336" s="53">
        <v>3.801996</v>
      </c>
      <c r="F3336" s="53">
        <v>0</v>
      </c>
      <c r="G3336" s="53">
        <v>3.801996</v>
      </c>
    </row>
    <row r="3337" s="37" customFormat="1" customHeight="1" spans="1:7">
      <c r="A3337" s="52" t="s">
        <v>2007</v>
      </c>
      <c r="B3337" s="52" t="s">
        <v>2692</v>
      </c>
      <c r="C3337" s="30" t="s">
        <v>2092</v>
      </c>
      <c r="D3337" s="52" t="s">
        <v>2614</v>
      </c>
      <c r="E3337" s="53">
        <v>2.808756</v>
      </c>
      <c r="F3337" s="53">
        <v>0</v>
      </c>
      <c r="G3337" s="53">
        <v>2.808756</v>
      </c>
    </row>
    <row r="3338" s="37" customFormat="1" customHeight="1" spans="1:7">
      <c r="A3338" s="52" t="s">
        <v>2007</v>
      </c>
      <c r="B3338" s="52" t="s">
        <v>2692</v>
      </c>
      <c r="C3338" s="30" t="s">
        <v>2092</v>
      </c>
      <c r="D3338" s="52" t="s">
        <v>2615</v>
      </c>
      <c r="E3338" s="53">
        <v>0.72</v>
      </c>
      <c r="F3338" s="53">
        <v>0</v>
      </c>
      <c r="G3338" s="53">
        <v>0.72</v>
      </c>
    </row>
    <row r="3339" s="37" customFormat="1" customHeight="1" spans="1:7">
      <c r="A3339" s="52" t="s">
        <v>2007</v>
      </c>
      <c r="B3339" s="52" t="s">
        <v>2692</v>
      </c>
      <c r="C3339" s="30" t="s">
        <v>2092</v>
      </c>
      <c r="D3339" s="52" t="s">
        <v>2105</v>
      </c>
      <c r="E3339" s="53">
        <v>3.9</v>
      </c>
      <c r="F3339" s="53">
        <v>0</v>
      </c>
      <c r="G3339" s="53">
        <v>3.9</v>
      </c>
    </row>
    <row r="3340" s="37" customFormat="1" customHeight="1" spans="1:7">
      <c r="A3340" s="52" t="s">
        <v>2007</v>
      </c>
      <c r="B3340" s="52" t="s">
        <v>2692</v>
      </c>
      <c r="C3340" s="50" t="s">
        <v>2106</v>
      </c>
      <c r="D3340" s="49"/>
      <c r="E3340" s="51">
        <v>561.133202</v>
      </c>
      <c r="F3340" s="51">
        <v>0</v>
      </c>
      <c r="G3340" s="51">
        <v>561.133202</v>
      </c>
    </row>
    <row r="3341" s="37" customFormat="1" customHeight="1" spans="1:7">
      <c r="A3341" s="52" t="s">
        <v>2007</v>
      </c>
      <c r="B3341" s="52" t="s">
        <v>2692</v>
      </c>
      <c r="C3341" s="30" t="s">
        <v>2107</v>
      </c>
      <c r="D3341" s="52" t="s">
        <v>2110</v>
      </c>
      <c r="E3341" s="53">
        <v>13.92</v>
      </c>
      <c r="F3341" s="53">
        <v>0</v>
      </c>
      <c r="G3341" s="53">
        <v>13.92</v>
      </c>
    </row>
    <row r="3342" s="37" customFormat="1" customHeight="1" spans="1:7">
      <c r="A3342" s="52" t="s">
        <v>2007</v>
      </c>
      <c r="B3342" s="52" t="s">
        <v>2692</v>
      </c>
      <c r="C3342" s="30" t="s">
        <v>2107</v>
      </c>
      <c r="D3342" s="52" t="s">
        <v>2141</v>
      </c>
      <c r="E3342" s="53">
        <v>29.889216</v>
      </c>
      <c r="F3342" s="53">
        <v>0</v>
      </c>
      <c r="G3342" s="53">
        <v>29.889216</v>
      </c>
    </row>
    <row r="3343" s="37" customFormat="1" customHeight="1" spans="1:7">
      <c r="A3343" s="52" t="s">
        <v>2007</v>
      </c>
      <c r="B3343" s="52" t="s">
        <v>2692</v>
      </c>
      <c r="C3343" s="30" t="s">
        <v>2107</v>
      </c>
      <c r="D3343" s="52" t="s">
        <v>2562</v>
      </c>
      <c r="E3343" s="53">
        <v>3.4</v>
      </c>
      <c r="F3343" s="53">
        <v>0</v>
      </c>
      <c r="G3343" s="53">
        <v>3.4</v>
      </c>
    </row>
    <row r="3344" s="37" customFormat="1" customHeight="1" spans="1:7">
      <c r="A3344" s="52" t="s">
        <v>2007</v>
      </c>
      <c r="B3344" s="52" t="s">
        <v>2692</v>
      </c>
      <c r="C3344" s="30" t="s">
        <v>2107</v>
      </c>
      <c r="D3344" s="52" t="s">
        <v>2119</v>
      </c>
      <c r="E3344" s="53">
        <v>3.564</v>
      </c>
      <c r="F3344" s="53">
        <v>0</v>
      </c>
      <c r="G3344" s="53">
        <v>3.564</v>
      </c>
    </row>
    <row r="3345" s="37" customFormat="1" customHeight="1" spans="1:7">
      <c r="A3345" s="52" t="s">
        <v>2007</v>
      </c>
      <c r="B3345" s="52" t="s">
        <v>2692</v>
      </c>
      <c r="C3345" s="30" t="s">
        <v>2107</v>
      </c>
      <c r="D3345" s="52" t="s">
        <v>2617</v>
      </c>
      <c r="E3345" s="53">
        <v>126.7332</v>
      </c>
      <c r="F3345" s="53">
        <v>0</v>
      </c>
      <c r="G3345" s="53">
        <v>126.7332</v>
      </c>
    </row>
    <row r="3346" s="37" customFormat="1" customHeight="1" spans="1:7">
      <c r="A3346" s="52" t="s">
        <v>2007</v>
      </c>
      <c r="B3346" s="52" t="s">
        <v>2692</v>
      </c>
      <c r="C3346" s="30" t="s">
        <v>2107</v>
      </c>
      <c r="D3346" s="52" t="s">
        <v>2618</v>
      </c>
      <c r="E3346" s="53">
        <v>4.1436</v>
      </c>
      <c r="F3346" s="53">
        <v>0</v>
      </c>
      <c r="G3346" s="53">
        <v>4.1436</v>
      </c>
    </row>
    <row r="3347" s="37" customFormat="1" customHeight="1" spans="1:7">
      <c r="A3347" s="52" t="s">
        <v>2007</v>
      </c>
      <c r="B3347" s="52" t="s">
        <v>2692</v>
      </c>
      <c r="C3347" s="30" t="s">
        <v>2107</v>
      </c>
      <c r="D3347" s="52" t="s">
        <v>2619</v>
      </c>
      <c r="E3347" s="53">
        <v>65.16</v>
      </c>
      <c r="F3347" s="53">
        <v>0</v>
      </c>
      <c r="G3347" s="53">
        <v>65.16</v>
      </c>
    </row>
    <row r="3348" s="37" customFormat="1" customHeight="1" spans="1:7">
      <c r="A3348" s="52" t="s">
        <v>2007</v>
      </c>
      <c r="B3348" s="52" t="s">
        <v>2692</v>
      </c>
      <c r="C3348" s="30" t="s">
        <v>2107</v>
      </c>
      <c r="D3348" s="52" t="s">
        <v>2620</v>
      </c>
      <c r="E3348" s="53">
        <v>104.3616</v>
      </c>
      <c r="F3348" s="53">
        <v>0</v>
      </c>
      <c r="G3348" s="53">
        <v>104.3616</v>
      </c>
    </row>
    <row r="3349" s="37" customFormat="1" customHeight="1" spans="1:7">
      <c r="A3349" s="52" t="s">
        <v>2007</v>
      </c>
      <c r="B3349" s="52" t="s">
        <v>2692</v>
      </c>
      <c r="C3349" s="30" t="s">
        <v>2107</v>
      </c>
      <c r="D3349" s="52" t="s">
        <v>2621</v>
      </c>
      <c r="E3349" s="53">
        <v>39.1</v>
      </c>
      <c r="F3349" s="53">
        <v>0</v>
      </c>
      <c r="G3349" s="53">
        <v>39.1</v>
      </c>
    </row>
    <row r="3350" s="37" customFormat="1" customHeight="1" spans="1:7">
      <c r="A3350" s="52" t="s">
        <v>2007</v>
      </c>
      <c r="B3350" s="52" t="s">
        <v>2692</v>
      </c>
      <c r="C3350" s="30" t="s">
        <v>2107</v>
      </c>
      <c r="D3350" s="52" t="s">
        <v>2622</v>
      </c>
      <c r="E3350" s="53">
        <v>38.6114</v>
      </c>
      <c r="F3350" s="53">
        <v>0</v>
      </c>
      <c r="G3350" s="53">
        <v>38.6114</v>
      </c>
    </row>
    <row r="3351" s="37" customFormat="1" customHeight="1" spans="1:7">
      <c r="A3351" s="52" t="s">
        <v>2007</v>
      </c>
      <c r="B3351" s="52" t="s">
        <v>2692</v>
      </c>
      <c r="C3351" s="30" t="s">
        <v>2107</v>
      </c>
      <c r="D3351" s="52" t="s">
        <v>2623</v>
      </c>
      <c r="E3351" s="53">
        <v>52.095744</v>
      </c>
      <c r="F3351" s="53">
        <v>0</v>
      </c>
      <c r="G3351" s="53">
        <v>52.095744</v>
      </c>
    </row>
    <row r="3352" s="37" customFormat="1" customHeight="1" spans="1:7">
      <c r="A3352" s="52" t="s">
        <v>2007</v>
      </c>
      <c r="B3352" s="52" t="s">
        <v>2692</v>
      </c>
      <c r="C3352" s="30" t="s">
        <v>2107</v>
      </c>
      <c r="D3352" s="52" t="s">
        <v>2624</v>
      </c>
      <c r="E3352" s="53">
        <v>26.047872</v>
      </c>
      <c r="F3352" s="53">
        <v>0</v>
      </c>
      <c r="G3352" s="53">
        <v>26.047872</v>
      </c>
    </row>
    <row r="3353" s="37" customFormat="1" customHeight="1" spans="1:7">
      <c r="A3353" s="52" t="s">
        <v>2007</v>
      </c>
      <c r="B3353" s="52" t="s">
        <v>2692</v>
      </c>
      <c r="C3353" s="30" t="s">
        <v>2107</v>
      </c>
      <c r="D3353" s="52" t="s">
        <v>2625</v>
      </c>
      <c r="E3353" s="53">
        <v>21.017496</v>
      </c>
      <c r="F3353" s="53">
        <v>0</v>
      </c>
      <c r="G3353" s="53">
        <v>21.017496</v>
      </c>
    </row>
    <row r="3354" s="37" customFormat="1" customHeight="1" spans="1:7">
      <c r="A3354" s="52" t="s">
        <v>2007</v>
      </c>
      <c r="B3354" s="52" t="s">
        <v>2692</v>
      </c>
      <c r="C3354" s="30" t="s">
        <v>2107</v>
      </c>
      <c r="D3354" s="52" t="s">
        <v>2626</v>
      </c>
      <c r="E3354" s="53">
        <v>4.16</v>
      </c>
      <c r="F3354" s="53">
        <v>0</v>
      </c>
      <c r="G3354" s="53">
        <v>4.16</v>
      </c>
    </row>
    <row r="3355" s="37" customFormat="1" customHeight="1" spans="1:7">
      <c r="A3355" s="52" t="s">
        <v>2007</v>
      </c>
      <c r="B3355" s="52" t="s">
        <v>2692</v>
      </c>
      <c r="C3355" s="30" t="s">
        <v>2107</v>
      </c>
      <c r="D3355" s="52" t="s">
        <v>2627</v>
      </c>
      <c r="E3355" s="53">
        <v>0.66371</v>
      </c>
      <c r="F3355" s="53">
        <v>0</v>
      </c>
      <c r="G3355" s="53">
        <v>0.66371</v>
      </c>
    </row>
    <row r="3356" s="37" customFormat="1" customHeight="1" spans="1:7">
      <c r="A3356" s="52" t="s">
        <v>2007</v>
      </c>
      <c r="B3356" s="52" t="s">
        <v>2692</v>
      </c>
      <c r="C3356" s="30" t="s">
        <v>2107</v>
      </c>
      <c r="D3356" s="52" t="s">
        <v>2628</v>
      </c>
      <c r="E3356" s="53">
        <v>1.106184</v>
      </c>
      <c r="F3356" s="53">
        <v>0</v>
      </c>
      <c r="G3356" s="53">
        <v>1.106184</v>
      </c>
    </row>
    <row r="3357" s="37" customFormat="1" customHeight="1" spans="1:7">
      <c r="A3357" s="52" t="s">
        <v>2007</v>
      </c>
      <c r="B3357" s="52" t="s">
        <v>2692</v>
      </c>
      <c r="C3357" s="30" t="s">
        <v>2107</v>
      </c>
      <c r="D3357" s="52" t="s">
        <v>2629</v>
      </c>
      <c r="E3357" s="53">
        <v>25.2</v>
      </c>
      <c r="F3357" s="53">
        <v>0</v>
      </c>
      <c r="G3357" s="53">
        <v>25.2</v>
      </c>
    </row>
    <row r="3358" s="37" customFormat="1" customHeight="1" spans="1:7">
      <c r="A3358" s="52" t="s">
        <v>2007</v>
      </c>
      <c r="B3358" s="52" t="s">
        <v>2692</v>
      </c>
      <c r="C3358" s="30" t="s">
        <v>2107</v>
      </c>
      <c r="D3358" s="52" t="s">
        <v>2145</v>
      </c>
      <c r="E3358" s="53">
        <v>1.95918</v>
      </c>
      <c r="F3358" s="53">
        <v>0</v>
      </c>
      <c r="G3358" s="53">
        <v>1.95918</v>
      </c>
    </row>
    <row r="3359" s="37" customFormat="1" customHeight="1" spans="1:7">
      <c r="A3359" s="52" t="s">
        <v>2007</v>
      </c>
      <c r="B3359" s="49" t="s">
        <v>2693</v>
      </c>
      <c r="C3359" s="50"/>
      <c r="D3359" s="49"/>
      <c r="E3359" s="51">
        <v>837.932236</v>
      </c>
      <c r="F3359" s="51">
        <v>0</v>
      </c>
      <c r="G3359" s="51">
        <v>837.932236</v>
      </c>
    </row>
    <row r="3360" s="37" customFormat="1" customHeight="1" spans="1:7">
      <c r="A3360" s="52" t="s">
        <v>2007</v>
      </c>
      <c r="B3360" s="52" t="s">
        <v>2694</v>
      </c>
      <c r="C3360" s="50" t="s">
        <v>2091</v>
      </c>
      <c r="D3360" s="49"/>
      <c r="E3360" s="51">
        <v>27.264205</v>
      </c>
      <c r="F3360" s="51">
        <v>0</v>
      </c>
      <c r="G3360" s="51">
        <v>27.264205</v>
      </c>
    </row>
    <row r="3361" s="37" customFormat="1" customHeight="1" spans="1:7">
      <c r="A3361" s="52" t="s">
        <v>2007</v>
      </c>
      <c r="B3361" s="52" t="s">
        <v>2694</v>
      </c>
      <c r="C3361" s="30" t="s">
        <v>2092</v>
      </c>
      <c r="D3361" s="52" t="s">
        <v>2610</v>
      </c>
      <c r="E3361" s="53">
        <v>4.905756</v>
      </c>
      <c r="F3361" s="53">
        <v>0</v>
      </c>
      <c r="G3361" s="53">
        <v>4.905756</v>
      </c>
    </row>
    <row r="3362" s="37" customFormat="1" customHeight="1" spans="1:7">
      <c r="A3362" s="52" t="s">
        <v>2007</v>
      </c>
      <c r="B3362" s="52" t="s">
        <v>2694</v>
      </c>
      <c r="C3362" s="30" t="s">
        <v>2092</v>
      </c>
      <c r="D3362" s="52" t="s">
        <v>2611</v>
      </c>
      <c r="E3362" s="53">
        <v>2.616403</v>
      </c>
      <c r="F3362" s="53">
        <v>0</v>
      </c>
      <c r="G3362" s="53">
        <v>2.616403</v>
      </c>
    </row>
    <row r="3363" s="37" customFormat="1" customHeight="1" spans="1:7">
      <c r="A3363" s="52" t="s">
        <v>2007</v>
      </c>
      <c r="B3363" s="52" t="s">
        <v>2694</v>
      </c>
      <c r="C3363" s="30" t="s">
        <v>2092</v>
      </c>
      <c r="D3363" s="52" t="s">
        <v>2612</v>
      </c>
      <c r="E3363" s="53">
        <v>3.924605</v>
      </c>
      <c r="F3363" s="53">
        <v>0</v>
      </c>
      <c r="G3363" s="53">
        <v>3.924605</v>
      </c>
    </row>
    <row r="3364" s="37" customFormat="1" customHeight="1" spans="1:7">
      <c r="A3364" s="52" t="s">
        <v>2007</v>
      </c>
      <c r="B3364" s="52" t="s">
        <v>2694</v>
      </c>
      <c r="C3364" s="30" t="s">
        <v>2092</v>
      </c>
      <c r="D3364" s="52" t="s">
        <v>2613</v>
      </c>
      <c r="E3364" s="53">
        <v>5.617692</v>
      </c>
      <c r="F3364" s="53">
        <v>0</v>
      </c>
      <c r="G3364" s="53">
        <v>5.617692</v>
      </c>
    </row>
    <row r="3365" s="37" customFormat="1" customHeight="1" spans="1:7">
      <c r="A3365" s="52" t="s">
        <v>2007</v>
      </c>
      <c r="B3365" s="52" t="s">
        <v>2694</v>
      </c>
      <c r="C3365" s="30" t="s">
        <v>2092</v>
      </c>
      <c r="D3365" s="52" t="s">
        <v>2614</v>
      </c>
      <c r="E3365" s="53">
        <v>2.857949</v>
      </c>
      <c r="F3365" s="53">
        <v>0</v>
      </c>
      <c r="G3365" s="53">
        <v>2.857949</v>
      </c>
    </row>
    <row r="3366" s="37" customFormat="1" customHeight="1" spans="1:7">
      <c r="A3366" s="52" t="s">
        <v>2007</v>
      </c>
      <c r="B3366" s="52" t="s">
        <v>2694</v>
      </c>
      <c r="C3366" s="30" t="s">
        <v>2092</v>
      </c>
      <c r="D3366" s="52" t="s">
        <v>2615</v>
      </c>
      <c r="E3366" s="53">
        <v>1.3968</v>
      </c>
      <c r="F3366" s="53">
        <v>0</v>
      </c>
      <c r="G3366" s="53">
        <v>1.3968</v>
      </c>
    </row>
    <row r="3367" s="37" customFormat="1" customHeight="1" spans="1:7">
      <c r="A3367" s="52" t="s">
        <v>2007</v>
      </c>
      <c r="B3367" s="52" t="s">
        <v>2694</v>
      </c>
      <c r="C3367" s="30" t="s">
        <v>2092</v>
      </c>
      <c r="D3367" s="52" t="s">
        <v>2616</v>
      </c>
      <c r="E3367" s="53">
        <v>0.14</v>
      </c>
      <c r="F3367" s="53">
        <v>0</v>
      </c>
      <c r="G3367" s="53">
        <v>0.14</v>
      </c>
    </row>
    <row r="3368" s="37" customFormat="1" customHeight="1" spans="1:7">
      <c r="A3368" s="52" t="s">
        <v>2007</v>
      </c>
      <c r="B3368" s="52" t="s">
        <v>2694</v>
      </c>
      <c r="C3368" s="30" t="s">
        <v>2092</v>
      </c>
      <c r="D3368" s="52" t="s">
        <v>2635</v>
      </c>
      <c r="E3368" s="53">
        <v>0.105</v>
      </c>
      <c r="F3368" s="53">
        <v>0</v>
      </c>
      <c r="G3368" s="53">
        <v>0.105</v>
      </c>
    </row>
    <row r="3369" s="37" customFormat="1" customHeight="1" spans="1:7">
      <c r="A3369" s="52" t="s">
        <v>2007</v>
      </c>
      <c r="B3369" s="52" t="s">
        <v>2694</v>
      </c>
      <c r="C3369" s="30" t="s">
        <v>2092</v>
      </c>
      <c r="D3369" s="52" t="s">
        <v>2105</v>
      </c>
      <c r="E3369" s="53">
        <v>5.7</v>
      </c>
      <c r="F3369" s="53">
        <v>0</v>
      </c>
      <c r="G3369" s="53">
        <v>5.7</v>
      </c>
    </row>
    <row r="3370" s="37" customFormat="1" customHeight="1" spans="1:7">
      <c r="A3370" s="52" t="s">
        <v>2007</v>
      </c>
      <c r="B3370" s="52" t="s">
        <v>2694</v>
      </c>
      <c r="C3370" s="50" t="s">
        <v>2106</v>
      </c>
      <c r="D3370" s="49"/>
      <c r="E3370" s="51">
        <v>810.668031</v>
      </c>
      <c r="F3370" s="51">
        <v>0</v>
      </c>
      <c r="G3370" s="51">
        <v>810.668031</v>
      </c>
    </row>
    <row r="3371" s="37" customFormat="1" customHeight="1" spans="1:7">
      <c r="A3371" s="52" t="s">
        <v>2007</v>
      </c>
      <c r="B3371" s="52" t="s">
        <v>2694</v>
      </c>
      <c r="C3371" s="30" t="s">
        <v>2107</v>
      </c>
      <c r="D3371" s="52" t="s">
        <v>2110</v>
      </c>
      <c r="E3371" s="53">
        <v>21.24</v>
      </c>
      <c r="F3371" s="53">
        <v>0</v>
      </c>
      <c r="G3371" s="53">
        <v>21.24</v>
      </c>
    </row>
    <row r="3372" s="37" customFormat="1" customHeight="1" spans="1:7">
      <c r="A3372" s="52" t="s">
        <v>2007</v>
      </c>
      <c r="B3372" s="52" t="s">
        <v>2694</v>
      </c>
      <c r="C3372" s="30" t="s">
        <v>2107</v>
      </c>
      <c r="D3372" s="52" t="s">
        <v>2141</v>
      </c>
      <c r="E3372" s="53">
        <v>44.343648</v>
      </c>
      <c r="F3372" s="53">
        <v>0</v>
      </c>
      <c r="G3372" s="53">
        <v>44.343648</v>
      </c>
    </row>
    <row r="3373" s="37" customFormat="1" customHeight="1" spans="1:7">
      <c r="A3373" s="52" t="s">
        <v>2007</v>
      </c>
      <c r="B3373" s="52" t="s">
        <v>2694</v>
      </c>
      <c r="C3373" s="30" t="s">
        <v>2107</v>
      </c>
      <c r="D3373" s="52" t="s">
        <v>2562</v>
      </c>
      <c r="E3373" s="53">
        <v>3.6</v>
      </c>
      <c r="F3373" s="53">
        <v>0</v>
      </c>
      <c r="G3373" s="53">
        <v>3.6</v>
      </c>
    </row>
    <row r="3374" s="37" customFormat="1" customHeight="1" spans="1:7">
      <c r="A3374" s="52" t="s">
        <v>2007</v>
      </c>
      <c r="B3374" s="52" t="s">
        <v>2694</v>
      </c>
      <c r="C3374" s="30" t="s">
        <v>2107</v>
      </c>
      <c r="D3374" s="52" t="s">
        <v>2119</v>
      </c>
      <c r="E3374" s="53">
        <v>2.3532</v>
      </c>
      <c r="F3374" s="53">
        <v>0</v>
      </c>
      <c r="G3374" s="53">
        <v>2.3532</v>
      </c>
    </row>
    <row r="3375" s="37" customFormat="1" customHeight="1" spans="1:7">
      <c r="A3375" s="52" t="s">
        <v>2007</v>
      </c>
      <c r="B3375" s="52" t="s">
        <v>2694</v>
      </c>
      <c r="C3375" s="30" t="s">
        <v>2107</v>
      </c>
      <c r="D3375" s="52" t="s">
        <v>2617</v>
      </c>
      <c r="E3375" s="53">
        <v>187.2564</v>
      </c>
      <c r="F3375" s="53">
        <v>0</v>
      </c>
      <c r="G3375" s="53">
        <v>187.2564</v>
      </c>
    </row>
    <row r="3376" s="37" customFormat="1" customHeight="1" spans="1:7">
      <c r="A3376" s="52" t="s">
        <v>2007</v>
      </c>
      <c r="B3376" s="52" t="s">
        <v>2694</v>
      </c>
      <c r="C3376" s="30" t="s">
        <v>2107</v>
      </c>
      <c r="D3376" s="52" t="s">
        <v>2618</v>
      </c>
      <c r="E3376" s="53">
        <v>6.108</v>
      </c>
      <c r="F3376" s="53">
        <v>0</v>
      </c>
      <c r="G3376" s="53">
        <v>6.108</v>
      </c>
    </row>
    <row r="3377" s="37" customFormat="1" customHeight="1" spans="1:7">
      <c r="A3377" s="52" t="s">
        <v>2007</v>
      </c>
      <c r="B3377" s="52" t="s">
        <v>2694</v>
      </c>
      <c r="C3377" s="30" t="s">
        <v>2107</v>
      </c>
      <c r="D3377" s="52" t="s">
        <v>2619</v>
      </c>
      <c r="E3377" s="53">
        <v>96.24</v>
      </c>
      <c r="F3377" s="53">
        <v>0</v>
      </c>
      <c r="G3377" s="53">
        <v>96.24</v>
      </c>
    </row>
    <row r="3378" s="37" customFormat="1" customHeight="1" spans="1:7">
      <c r="A3378" s="52" t="s">
        <v>2007</v>
      </c>
      <c r="B3378" s="52" t="s">
        <v>2694</v>
      </c>
      <c r="C3378" s="30" t="s">
        <v>2107</v>
      </c>
      <c r="D3378" s="52" t="s">
        <v>2620</v>
      </c>
      <c r="E3378" s="53">
        <v>155.2692</v>
      </c>
      <c r="F3378" s="53">
        <v>0</v>
      </c>
      <c r="G3378" s="53">
        <v>155.2692</v>
      </c>
    </row>
    <row r="3379" s="37" customFormat="1" customHeight="1" spans="1:7">
      <c r="A3379" s="52" t="s">
        <v>2007</v>
      </c>
      <c r="B3379" s="52" t="s">
        <v>2694</v>
      </c>
      <c r="C3379" s="30" t="s">
        <v>2107</v>
      </c>
      <c r="D3379" s="52" t="s">
        <v>2621</v>
      </c>
      <c r="E3379" s="53">
        <v>41.4</v>
      </c>
      <c r="F3379" s="53">
        <v>0</v>
      </c>
      <c r="G3379" s="53">
        <v>41.4</v>
      </c>
    </row>
    <row r="3380" s="37" customFormat="1" customHeight="1" spans="1:7">
      <c r="A3380" s="52" t="s">
        <v>2007</v>
      </c>
      <c r="B3380" s="52" t="s">
        <v>2694</v>
      </c>
      <c r="C3380" s="30" t="s">
        <v>2107</v>
      </c>
      <c r="D3380" s="52" t="s">
        <v>2622</v>
      </c>
      <c r="E3380" s="53">
        <v>56.9949</v>
      </c>
      <c r="F3380" s="53">
        <v>0</v>
      </c>
      <c r="G3380" s="53">
        <v>56.9949</v>
      </c>
    </row>
    <row r="3381" s="37" customFormat="1" customHeight="1" spans="1:7">
      <c r="A3381" s="52" t="s">
        <v>2007</v>
      </c>
      <c r="B3381" s="52" t="s">
        <v>2694</v>
      </c>
      <c r="C3381" s="30" t="s">
        <v>2107</v>
      </c>
      <c r="D3381" s="52" t="s">
        <v>2623</v>
      </c>
      <c r="E3381" s="53">
        <v>77.171136</v>
      </c>
      <c r="F3381" s="53">
        <v>0</v>
      </c>
      <c r="G3381" s="53">
        <v>77.171136</v>
      </c>
    </row>
    <row r="3382" s="37" customFormat="1" customHeight="1" spans="1:7">
      <c r="A3382" s="52" t="s">
        <v>2007</v>
      </c>
      <c r="B3382" s="52" t="s">
        <v>2694</v>
      </c>
      <c r="C3382" s="30" t="s">
        <v>2107</v>
      </c>
      <c r="D3382" s="52" t="s">
        <v>2624</v>
      </c>
      <c r="E3382" s="53">
        <v>38.585568</v>
      </c>
      <c r="F3382" s="53">
        <v>0</v>
      </c>
      <c r="G3382" s="53">
        <v>38.585568</v>
      </c>
    </row>
    <row r="3383" s="37" customFormat="1" customHeight="1" spans="1:7">
      <c r="A3383" s="52" t="s">
        <v>2007</v>
      </c>
      <c r="B3383" s="52" t="s">
        <v>2694</v>
      </c>
      <c r="C3383" s="30" t="s">
        <v>2107</v>
      </c>
      <c r="D3383" s="52" t="s">
        <v>2625</v>
      </c>
      <c r="E3383" s="53">
        <v>31.069788</v>
      </c>
      <c r="F3383" s="53">
        <v>0</v>
      </c>
      <c r="G3383" s="53">
        <v>31.069788</v>
      </c>
    </row>
    <row r="3384" s="37" customFormat="1" customHeight="1" spans="1:7">
      <c r="A3384" s="52" t="s">
        <v>2007</v>
      </c>
      <c r="B3384" s="52" t="s">
        <v>2694</v>
      </c>
      <c r="C3384" s="30" t="s">
        <v>2107</v>
      </c>
      <c r="D3384" s="52" t="s">
        <v>2626</v>
      </c>
      <c r="E3384" s="53">
        <v>6.08</v>
      </c>
      <c r="F3384" s="53">
        <v>0</v>
      </c>
      <c r="G3384" s="53">
        <v>6.08</v>
      </c>
    </row>
    <row r="3385" s="37" customFormat="1" customHeight="1" spans="1:7">
      <c r="A3385" s="52" t="s">
        <v>2007</v>
      </c>
      <c r="B3385" s="52" t="s">
        <v>2694</v>
      </c>
      <c r="C3385" s="30" t="s">
        <v>2107</v>
      </c>
      <c r="D3385" s="52" t="s">
        <v>2627</v>
      </c>
      <c r="E3385" s="53">
        <v>0.981151</v>
      </c>
      <c r="F3385" s="53">
        <v>0</v>
      </c>
      <c r="G3385" s="53">
        <v>0.981151</v>
      </c>
    </row>
    <row r="3386" s="37" customFormat="1" customHeight="1" spans="1:7">
      <c r="A3386" s="52" t="s">
        <v>2007</v>
      </c>
      <c r="B3386" s="52" t="s">
        <v>2694</v>
      </c>
      <c r="C3386" s="30" t="s">
        <v>2107</v>
      </c>
      <c r="D3386" s="52" t="s">
        <v>2628</v>
      </c>
      <c r="E3386" s="53">
        <v>1.635252</v>
      </c>
      <c r="F3386" s="53">
        <v>0</v>
      </c>
      <c r="G3386" s="53">
        <v>1.635252</v>
      </c>
    </row>
    <row r="3387" s="37" customFormat="1" customHeight="1" spans="1:7">
      <c r="A3387" s="52" t="s">
        <v>2007</v>
      </c>
      <c r="B3387" s="52" t="s">
        <v>2694</v>
      </c>
      <c r="C3387" s="30" t="s">
        <v>2107</v>
      </c>
      <c r="D3387" s="52" t="s">
        <v>2629</v>
      </c>
      <c r="E3387" s="53">
        <v>37.446</v>
      </c>
      <c r="F3387" s="53">
        <v>0</v>
      </c>
      <c r="G3387" s="53">
        <v>37.446</v>
      </c>
    </row>
    <row r="3388" s="37" customFormat="1" customHeight="1" spans="1:7">
      <c r="A3388" s="52" t="s">
        <v>2007</v>
      </c>
      <c r="B3388" s="52" t="s">
        <v>2694</v>
      </c>
      <c r="C3388" s="30" t="s">
        <v>2107</v>
      </c>
      <c r="D3388" s="52" t="s">
        <v>2145</v>
      </c>
      <c r="E3388" s="53">
        <v>2.893788</v>
      </c>
      <c r="F3388" s="53">
        <v>0</v>
      </c>
      <c r="G3388" s="53">
        <v>2.893788</v>
      </c>
    </row>
    <row r="3389" s="37" customFormat="1" customHeight="1" spans="1:7">
      <c r="A3389" s="52" t="s">
        <v>2007</v>
      </c>
      <c r="B3389" s="49" t="s">
        <v>2695</v>
      </c>
      <c r="C3389" s="50"/>
      <c r="D3389" s="49"/>
      <c r="E3389" s="51">
        <v>778.117864</v>
      </c>
      <c r="F3389" s="51">
        <v>0</v>
      </c>
      <c r="G3389" s="51">
        <v>778.117864</v>
      </c>
    </row>
    <row r="3390" s="37" customFormat="1" customHeight="1" spans="1:7">
      <c r="A3390" s="52" t="s">
        <v>2007</v>
      </c>
      <c r="B3390" s="52" t="s">
        <v>2696</v>
      </c>
      <c r="C3390" s="50" t="s">
        <v>2091</v>
      </c>
      <c r="D3390" s="49"/>
      <c r="E3390" s="51">
        <v>25.687146</v>
      </c>
      <c r="F3390" s="51">
        <v>0</v>
      </c>
      <c r="G3390" s="51">
        <v>25.687146</v>
      </c>
    </row>
    <row r="3391" s="37" customFormat="1" customHeight="1" spans="1:7">
      <c r="A3391" s="52" t="s">
        <v>2007</v>
      </c>
      <c r="B3391" s="52" t="s">
        <v>2696</v>
      </c>
      <c r="C3391" s="30" t="s">
        <v>2092</v>
      </c>
      <c r="D3391" s="52" t="s">
        <v>2549</v>
      </c>
      <c r="E3391" s="53">
        <v>4.80627</v>
      </c>
      <c r="F3391" s="53">
        <v>0</v>
      </c>
      <c r="G3391" s="53">
        <v>4.80627</v>
      </c>
    </row>
    <row r="3392" s="37" customFormat="1" customHeight="1" spans="1:7">
      <c r="A3392" s="52" t="s">
        <v>2007</v>
      </c>
      <c r="B3392" s="52" t="s">
        <v>2696</v>
      </c>
      <c r="C3392" s="30" t="s">
        <v>2092</v>
      </c>
      <c r="D3392" s="52" t="s">
        <v>2550</v>
      </c>
      <c r="E3392" s="53">
        <v>2.563344</v>
      </c>
      <c r="F3392" s="53">
        <v>0</v>
      </c>
      <c r="G3392" s="53">
        <v>2.563344</v>
      </c>
    </row>
    <row r="3393" s="37" customFormat="1" customHeight="1" spans="1:7">
      <c r="A3393" s="52" t="s">
        <v>2007</v>
      </c>
      <c r="B3393" s="52" t="s">
        <v>2696</v>
      </c>
      <c r="C3393" s="30" t="s">
        <v>2092</v>
      </c>
      <c r="D3393" s="52" t="s">
        <v>2551</v>
      </c>
      <c r="E3393" s="53">
        <v>3.845016</v>
      </c>
      <c r="F3393" s="53">
        <v>0</v>
      </c>
      <c r="G3393" s="53">
        <v>3.845016</v>
      </c>
    </row>
    <row r="3394" s="37" customFormat="1" customHeight="1" spans="1:7">
      <c r="A3394" s="52" t="s">
        <v>2007</v>
      </c>
      <c r="B3394" s="52" t="s">
        <v>2696</v>
      </c>
      <c r="C3394" s="30" t="s">
        <v>2092</v>
      </c>
      <c r="D3394" s="52" t="s">
        <v>2552</v>
      </c>
      <c r="E3394" s="53">
        <v>5.99418</v>
      </c>
      <c r="F3394" s="53">
        <v>0</v>
      </c>
      <c r="G3394" s="53">
        <v>5.99418</v>
      </c>
    </row>
    <row r="3395" s="37" customFormat="1" customHeight="1" spans="1:7">
      <c r="A3395" s="52" t="s">
        <v>2007</v>
      </c>
      <c r="B3395" s="52" t="s">
        <v>2696</v>
      </c>
      <c r="C3395" s="30" t="s">
        <v>2092</v>
      </c>
      <c r="D3395" s="52" t="s">
        <v>2600</v>
      </c>
      <c r="E3395" s="53">
        <v>2.233336</v>
      </c>
      <c r="F3395" s="53">
        <v>0</v>
      </c>
      <c r="G3395" s="53">
        <v>2.233336</v>
      </c>
    </row>
    <row r="3396" s="37" customFormat="1" customHeight="1" spans="1:7">
      <c r="A3396" s="52" t="s">
        <v>2007</v>
      </c>
      <c r="B3396" s="52" t="s">
        <v>2696</v>
      </c>
      <c r="C3396" s="30" t="s">
        <v>2092</v>
      </c>
      <c r="D3396" s="52" t="s">
        <v>2553</v>
      </c>
      <c r="E3396" s="53">
        <v>1.128</v>
      </c>
      <c r="F3396" s="53">
        <v>0</v>
      </c>
      <c r="G3396" s="53">
        <v>1.128</v>
      </c>
    </row>
    <row r="3397" s="37" customFormat="1" customHeight="1" spans="1:7">
      <c r="A3397" s="52" t="s">
        <v>2007</v>
      </c>
      <c r="B3397" s="52" t="s">
        <v>2696</v>
      </c>
      <c r="C3397" s="30" t="s">
        <v>2092</v>
      </c>
      <c r="D3397" s="52" t="s">
        <v>2560</v>
      </c>
      <c r="E3397" s="53">
        <v>0.14</v>
      </c>
      <c r="F3397" s="53">
        <v>0</v>
      </c>
      <c r="G3397" s="53">
        <v>0.14</v>
      </c>
    </row>
    <row r="3398" s="37" customFormat="1" customHeight="1" spans="1:7">
      <c r="A3398" s="52" t="s">
        <v>2007</v>
      </c>
      <c r="B3398" s="52" t="s">
        <v>2696</v>
      </c>
      <c r="C3398" s="30" t="s">
        <v>2092</v>
      </c>
      <c r="D3398" s="52" t="s">
        <v>2561</v>
      </c>
      <c r="E3398" s="53">
        <v>0.327</v>
      </c>
      <c r="F3398" s="53">
        <v>0</v>
      </c>
      <c r="G3398" s="53">
        <v>0.327</v>
      </c>
    </row>
    <row r="3399" s="37" customFormat="1" customHeight="1" spans="1:7">
      <c r="A3399" s="52" t="s">
        <v>2007</v>
      </c>
      <c r="B3399" s="52" t="s">
        <v>2696</v>
      </c>
      <c r="C3399" s="30" t="s">
        <v>2092</v>
      </c>
      <c r="D3399" s="52" t="s">
        <v>2105</v>
      </c>
      <c r="E3399" s="53">
        <v>4.65</v>
      </c>
      <c r="F3399" s="53">
        <v>0</v>
      </c>
      <c r="G3399" s="53">
        <v>4.65</v>
      </c>
    </row>
    <row r="3400" s="37" customFormat="1" customHeight="1" spans="1:7">
      <c r="A3400" s="52" t="s">
        <v>2007</v>
      </c>
      <c r="B3400" s="52" t="s">
        <v>2696</v>
      </c>
      <c r="C3400" s="50" t="s">
        <v>2106</v>
      </c>
      <c r="D3400" s="49"/>
      <c r="E3400" s="51">
        <v>752.430718</v>
      </c>
      <c r="F3400" s="51">
        <v>0</v>
      </c>
      <c r="G3400" s="51">
        <v>752.430718</v>
      </c>
    </row>
    <row r="3401" s="37" customFormat="1" customHeight="1" spans="1:7">
      <c r="A3401" s="52" t="s">
        <v>2007</v>
      </c>
      <c r="B3401" s="52" t="s">
        <v>2696</v>
      </c>
      <c r="C3401" s="30" t="s">
        <v>2107</v>
      </c>
      <c r="D3401" s="52" t="s">
        <v>2110</v>
      </c>
      <c r="E3401" s="53">
        <v>14.94</v>
      </c>
      <c r="F3401" s="53">
        <v>0</v>
      </c>
      <c r="G3401" s="53">
        <v>14.94</v>
      </c>
    </row>
    <row r="3402" s="37" customFormat="1" customHeight="1" spans="1:7">
      <c r="A3402" s="52" t="s">
        <v>2007</v>
      </c>
      <c r="B3402" s="52" t="s">
        <v>2696</v>
      </c>
      <c r="C3402" s="30" t="s">
        <v>2107</v>
      </c>
      <c r="D3402" s="52" t="s">
        <v>2141</v>
      </c>
      <c r="E3402" s="53">
        <v>42.03576</v>
      </c>
      <c r="F3402" s="53">
        <v>0</v>
      </c>
      <c r="G3402" s="53">
        <v>42.03576</v>
      </c>
    </row>
    <row r="3403" s="37" customFormat="1" customHeight="1" spans="1:7">
      <c r="A3403" s="52" t="s">
        <v>2007</v>
      </c>
      <c r="B3403" s="52" t="s">
        <v>2696</v>
      </c>
      <c r="C3403" s="30" t="s">
        <v>2107</v>
      </c>
      <c r="D3403" s="52" t="s">
        <v>2562</v>
      </c>
      <c r="E3403" s="53">
        <v>3.4</v>
      </c>
      <c r="F3403" s="53">
        <v>0</v>
      </c>
      <c r="G3403" s="53">
        <v>3.4</v>
      </c>
    </row>
    <row r="3404" s="37" customFormat="1" customHeight="1" spans="1:7">
      <c r="A3404" s="52" t="s">
        <v>2007</v>
      </c>
      <c r="B3404" s="52" t="s">
        <v>2696</v>
      </c>
      <c r="C3404" s="30" t="s">
        <v>2107</v>
      </c>
      <c r="D3404" s="52" t="s">
        <v>2563</v>
      </c>
      <c r="E3404" s="53">
        <v>199.806</v>
      </c>
      <c r="F3404" s="53">
        <v>0</v>
      </c>
      <c r="G3404" s="53">
        <v>199.806</v>
      </c>
    </row>
    <row r="3405" s="37" customFormat="1" customHeight="1" spans="1:7">
      <c r="A3405" s="52" t="s">
        <v>2007</v>
      </c>
      <c r="B3405" s="52" t="s">
        <v>2696</v>
      </c>
      <c r="C3405" s="30" t="s">
        <v>2107</v>
      </c>
      <c r="D3405" s="52" t="s">
        <v>2564</v>
      </c>
      <c r="E3405" s="53">
        <v>5.124</v>
      </c>
      <c r="F3405" s="53">
        <v>0</v>
      </c>
      <c r="G3405" s="53">
        <v>5.124</v>
      </c>
    </row>
    <row r="3406" s="37" customFormat="1" customHeight="1" spans="1:7">
      <c r="A3406" s="52" t="s">
        <v>2007</v>
      </c>
      <c r="B3406" s="52" t="s">
        <v>2696</v>
      </c>
      <c r="C3406" s="30" t="s">
        <v>2107</v>
      </c>
      <c r="D3406" s="52" t="s">
        <v>2565</v>
      </c>
      <c r="E3406" s="53">
        <v>69.456</v>
      </c>
      <c r="F3406" s="53">
        <v>0</v>
      </c>
      <c r="G3406" s="53">
        <v>69.456</v>
      </c>
    </row>
    <row r="3407" s="37" customFormat="1" customHeight="1" spans="1:7">
      <c r="A3407" s="52" t="s">
        <v>2007</v>
      </c>
      <c r="B3407" s="52" t="s">
        <v>2696</v>
      </c>
      <c r="C3407" s="30" t="s">
        <v>2107</v>
      </c>
      <c r="D3407" s="52" t="s">
        <v>2566</v>
      </c>
      <c r="E3407" s="53">
        <v>133.8024</v>
      </c>
      <c r="F3407" s="53">
        <v>0</v>
      </c>
      <c r="G3407" s="53">
        <v>133.8024</v>
      </c>
    </row>
    <row r="3408" s="37" customFormat="1" customHeight="1" spans="1:7">
      <c r="A3408" s="52" t="s">
        <v>2007</v>
      </c>
      <c r="B3408" s="52" t="s">
        <v>2696</v>
      </c>
      <c r="C3408" s="30" t="s">
        <v>2107</v>
      </c>
      <c r="D3408" s="52" t="s">
        <v>2594</v>
      </c>
      <c r="E3408" s="53">
        <v>39.1</v>
      </c>
      <c r="F3408" s="53">
        <v>0</v>
      </c>
      <c r="G3408" s="53">
        <v>39.1</v>
      </c>
    </row>
    <row r="3409" s="37" customFormat="1" customHeight="1" spans="1:7">
      <c r="A3409" s="52" t="s">
        <v>2007</v>
      </c>
      <c r="B3409" s="52" t="s">
        <v>2696</v>
      </c>
      <c r="C3409" s="30" t="s">
        <v>2107</v>
      </c>
      <c r="D3409" s="52" t="s">
        <v>2567</v>
      </c>
      <c r="E3409" s="53">
        <v>49.018</v>
      </c>
      <c r="F3409" s="53">
        <v>0</v>
      </c>
      <c r="G3409" s="53">
        <v>49.018</v>
      </c>
    </row>
    <row r="3410" s="37" customFormat="1" customHeight="1" spans="1:7">
      <c r="A3410" s="52" t="s">
        <v>2007</v>
      </c>
      <c r="B3410" s="52" t="s">
        <v>2696</v>
      </c>
      <c r="C3410" s="30" t="s">
        <v>2107</v>
      </c>
      <c r="D3410" s="52" t="s">
        <v>2568</v>
      </c>
      <c r="E3410" s="53">
        <v>72.675264</v>
      </c>
      <c r="F3410" s="53">
        <v>0</v>
      </c>
      <c r="G3410" s="53">
        <v>72.675264</v>
      </c>
    </row>
    <row r="3411" s="37" customFormat="1" customHeight="1" spans="1:7">
      <c r="A3411" s="52" t="s">
        <v>2007</v>
      </c>
      <c r="B3411" s="52" t="s">
        <v>2696</v>
      </c>
      <c r="C3411" s="30" t="s">
        <v>2107</v>
      </c>
      <c r="D3411" s="52" t="s">
        <v>2569</v>
      </c>
      <c r="E3411" s="53">
        <v>36.337632</v>
      </c>
      <c r="F3411" s="53">
        <v>0</v>
      </c>
      <c r="G3411" s="53">
        <v>36.337632</v>
      </c>
    </row>
    <row r="3412" s="37" customFormat="1" customHeight="1" spans="1:7">
      <c r="A3412" s="52" t="s">
        <v>2007</v>
      </c>
      <c r="B3412" s="52" t="s">
        <v>2696</v>
      </c>
      <c r="C3412" s="30" t="s">
        <v>2107</v>
      </c>
      <c r="D3412" s="52" t="s">
        <v>2570</v>
      </c>
      <c r="E3412" s="53">
        <v>30.43971</v>
      </c>
      <c r="F3412" s="53">
        <v>0</v>
      </c>
      <c r="G3412" s="53">
        <v>30.43971</v>
      </c>
    </row>
    <row r="3413" s="37" customFormat="1" customHeight="1" spans="1:7">
      <c r="A3413" s="52" t="s">
        <v>2007</v>
      </c>
      <c r="B3413" s="52" t="s">
        <v>2696</v>
      </c>
      <c r="C3413" s="30" t="s">
        <v>2107</v>
      </c>
      <c r="D3413" s="52" t="s">
        <v>2571</v>
      </c>
      <c r="E3413" s="53">
        <v>4.96</v>
      </c>
      <c r="F3413" s="53">
        <v>0</v>
      </c>
      <c r="G3413" s="53">
        <v>4.96</v>
      </c>
    </row>
    <row r="3414" s="37" customFormat="1" customHeight="1" spans="1:7">
      <c r="A3414" s="52" t="s">
        <v>2007</v>
      </c>
      <c r="B3414" s="52" t="s">
        <v>2696</v>
      </c>
      <c r="C3414" s="30" t="s">
        <v>2107</v>
      </c>
      <c r="D3414" s="52" t="s">
        <v>2572</v>
      </c>
      <c r="E3414" s="53">
        <v>0.961254</v>
      </c>
      <c r="F3414" s="53">
        <v>0</v>
      </c>
      <c r="G3414" s="53">
        <v>0.961254</v>
      </c>
    </row>
    <row r="3415" s="37" customFormat="1" customHeight="1" spans="1:7">
      <c r="A3415" s="52" t="s">
        <v>2007</v>
      </c>
      <c r="B3415" s="52" t="s">
        <v>2696</v>
      </c>
      <c r="C3415" s="30" t="s">
        <v>2107</v>
      </c>
      <c r="D3415" s="52" t="s">
        <v>2573</v>
      </c>
      <c r="E3415" s="53">
        <v>1.60209</v>
      </c>
      <c r="F3415" s="53">
        <v>0</v>
      </c>
      <c r="G3415" s="53">
        <v>1.60209</v>
      </c>
    </row>
    <row r="3416" s="37" customFormat="1" customHeight="1" spans="1:7">
      <c r="A3416" s="52" t="s">
        <v>2007</v>
      </c>
      <c r="B3416" s="52" t="s">
        <v>2696</v>
      </c>
      <c r="C3416" s="30" t="s">
        <v>2107</v>
      </c>
      <c r="D3416" s="52" t="s">
        <v>2586</v>
      </c>
      <c r="E3416" s="53">
        <v>46.032</v>
      </c>
      <c r="F3416" s="53">
        <v>0</v>
      </c>
      <c r="G3416" s="53">
        <v>46.032</v>
      </c>
    </row>
    <row r="3417" s="37" customFormat="1" customHeight="1" spans="1:7">
      <c r="A3417" s="52" t="s">
        <v>2007</v>
      </c>
      <c r="B3417" s="52" t="s">
        <v>2696</v>
      </c>
      <c r="C3417" s="30" t="s">
        <v>2107</v>
      </c>
      <c r="D3417" s="52" t="s">
        <v>2145</v>
      </c>
      <c r="E3417" s="53">
        <v>2.740608</v>
      </c>
      <c r="F3417" s="53">
        <v>0</v>
      </c>
      <c r="G3417" s="53">
        <v>2.740608</v>
      </c>
    </row>
    <row r="3418" s="37" customFormat="1" customHeight="1" spans="1:7">
      <c r="A3418" s="52" t="s">
        <v>2007</v>
      </c>
      <c r="B3418" s="49" t="s">
        <v>2697</v>
      </c>
      <c r="C3418" s="50"/>
      <c r="D3418" s="49"/>
      <c r="E3418" s="51">
        <v>786.520662</v>
      </c>
      <c r="F3418" s="51">
        <v>0</v>
      </c>
      <c r="G3418" s="51">
        <v>786.520662</v>
      </c>
    </row>
    <row r="3419" s="37" customFormat="1" customHeight="1" spans="1:7">
      <c r="A3419" s="52" t="s">
        <v>2007</v>
      </c>
      <c r="B3419" s="52" t="s">
        <v>2698</v>
      </c>
      <c r="C3419" s="50" t="s">
        <v>2091</v>
      </c>
      <c r="D3419" s="49"/>
      <c r="E3419" s="51">
        <v>28.79318</v>
      </c>
      <c r="F3419" s="51">
        <v>0</v>
      </c>
      <c r="G3419" s="51">
        <v>28.79318</v>
      </c>
    </row>
    <row r="3420" s="37" customFormat="1" customHeight="1" spans="1:7">
      <c r="A3420" s="52" t="s">
        <v>2007</v>
      </c>
      <c r="B3420" s="52" t="s">
        <v>2698</v>
      </c>
      <c r="C3420" s="30" t="s">
        <v>2092</v>
      </c>
      <c r="D3420" s="52" t="s">
        <v>2610</v>
      </c>
      <c r="E3420" s="53">
        <v>3.76425</v>
      </c>
      <c r="F3420" s="53">
        <v>0</v>
      </c>
      <c r="G3420" s="53">
        <v>3.76425</v>
      </c>
    </row>
    <row r="3421" s="37" customFormat="1" customHeight="1" spans="1:7">
      <c r="A3421" s="52" t="s">
        <v>2007</v>
      </c>
      <c r="B3421" s="52" t="s">
        <v>2698</v>
      </c>
      <c r="C3421" s="30" t="s">
        <v>2092</v>
      </c>
      <c r="D3421" s="52" t="s">
        <v>2611</v>
      </c>
      <c r="E3421" s="53">
        <v>2.0076</v>
      </c>
      <c r="F3421" s="53">
        <v>0</v>
      </c>
      <c r="G3421" s="53">
        <v>2.0076</v>
      </c>
    </row>
    <row r="3422" s="37" customFormat="1" customHeight="1" spans="1:7">
      <c r="A3422" s="52" t="s">
        <v>2007</v>
      </c>
      <c r="B3422" s="52" t="s">
        <v>2698</v>
      </c>
      <c r="C3422" s="30" t="s">
        <v>2092</v>
      </c>
      <c r="D3422" s="52" t="s">
        <v>2612</v>
      </c>
      <c r="E3422" s="53">
        <v>3.0114</v>
      </c>
      <c r="F3422" s="53">
        <v>0</v>
      </c>
      <c r="G3422" s="53">
        <v>3.0114</v>
      </c>
    </row>
    <row r="3423" s="37" customFormat="1" customHeight="1" spans="1:7">
      <c r="A3423" s="52" t="s">
        <v>2007</v>
      </c>
      <c r="B3423" s="52" t="s">
        <v>2698</v>
      </c>
      <c r="C3423" s="30" t="s">
        <v>2092</v>
      </c>
      <c r="D3423" s="52" t="s">
        <v>2613</v>
      </c>
      <c r="E3423" s="53">
        <v>4.757688</v>
      </c>
      <c r="F3423" s="53">
        <v>0</v>
      </c>
      <c r="G3423" s="53">
        <v>4.757688</v>
      </c>
    </row>
    <row r="3424" s="37" customFormat="1" customHeight="1" spans="1:7">
      <c r="A3424" s="52" t="s">
        <v>2007</v>
      </c>
      <c r="B3424" s="52" t="s">
        <v>2698</v>
      </c>
      <c r="C3424" s="30" t="s">
        <v>2092</v>
      </c>
      <c r="D3424" s="52" t="s">
        <v>2614</v>
      </c>
      <c r="E3424" s="53">
        <v>11.082242</v>
      </c>
      <c r="F3424" s="53">
        <v>0</v>
      </c>
      <c r="G3424" s="53">
        <v>11.082242</v>
      </c>
    </row>
    <row r="3425" s="37" customFormat="1" customHeight="1" spans="1:7">
      <c r="A3425" s="52" t="s">
        <v>2007</v>
      </c>
      <c r="B3425" s="52" t="s">
        <v>2698</v>
      </c>
      <c r="C3425" s="30" t="s">
        <v>2092</v>
      </c>
      <c r="D3425" s="52" t="s">
        <v>2615</v>
      </c>
      <c r="E3425" s="53">
        <v>0.72</v>
      </c>
      <c r="F3425" s="53">
        <v>0</v>
      </c>
      <c r="G3425" s="53">
        <v>0.72</v>
      </c>
    </row>
    <row r="3426" s="37" customFormat="1" customHeight="1" spans="1:7">
      <c r="A3426" s="52" t="s">
        <v>2007</v>
      </c>
      <c r="B3426" s="52" t="s">
        <v>2698</v>
      </c>
      <c r="C3426" s="30" t="s">
        <v>2092</v>
      </c>
      <c r="D3426" s="52" t="s">
        <v>2105</v>
      </c>
      <c r="E3426" s="53">
        <v>3.45</v>
      </c>
      <c r="F3426" s="53">
        <v>0</v>
      </c>
      <c r="G3426" s="53">
        <v>3.45</v>
      </c>
    </row>
    <row r="3427" s="37" customFormat="1" customHeight="1" spans="1:7">
      <c r="A3427" s="52" t="s">
        <v>2007</v>
      </c>
      <c r="B3427" s="52" t="s">
        <v>2698</v>
      </c>
      <c r="C3427" s="50" t="s">
        <v>2106</v>
      </c>
      <c r="D3427" s="49"/>
      <c r="E3427" s="51">
        <v>757.727482</v>
      </c>
      <c r="F3427" s="51">
        <v>0</v>
      </c>
      <c r="G3427" s="51">
        <v>757.727482</v>
      </c>
    </row>
    <row r="3428" s="37" customFormat="1" customHeight="1" spans="1:7">
      <c r="A3428" s="52" t="s">
        <v>2007</v>
      </c>
      <c r="B3428" s="52" t="s">
        <v>2698</v>
      </c>
      <c r="C3428" s="30" t="s">
        <v>2107</v>
      </c>
      <c r="D3428" s="52" t="s">
        <v>2110</v>
      </c>
      <c r="E3428" s="53">
        <v>14.88</v>
      </c>
      <c r="F3428" s="53">
        <v>0</v>
      </c>
      <c r="G3428" s="53">
        <v>14.88</v>
      </c>
    </row>
    <row r="3429" s="37" customFormat="1" customHeight="1" spans="1:7">
      <c r="A3429" s="52" t="s">
        <v>2007</v>
      </c>
      <c r="B3429" s="52" t="s">
        <v>2698</v>
      </c>
      <c r="C3429" s="30" t="s">
        <v>2107</v>
      </c>
      <c r="D3429" s="52" t="s">
        <v>2141</v>
      </c>
      <c r="E3429" s="53">
        <v>33.6852</v>
      </c>
      <c r="F3429" s="53">
        <v>0</v>
      </c>
      <c r="G3429" s="53">
        <v>33.6852</v>
      </c>
    </row>
    <row r="3430" s="37" customFormat="1" customHeight="1" spans="1:7">
      <c r="A3430" s="52" t="s">
        <v>2007</v>
      </c>
      <c r="B3430" s="52" t="s">
        <v>2698</v>
      </c>
      <c r="C3430" s="30" t="s">
        <v>2107</v>
      </c>
      <c r="D3430" s="52" t="s">
        <v>2298</v>
      </c>
      <c r="E3430" s="53">
        <v>16</v>
      </c>
      <c r="F3430" s="53">
        <v>0</v>
      </c>
      <c r="G3430" s="53">
        <v>16</v>
      </c>
    </row>
    <row r="3431" s="37" customFormat="1" customHeight="1" spans="1:7">
      <c r="A3431" s="52" t="s">
        <v>2007</v>
      </c>
      <c r="B3431" s="52" t="s">
        <v>2698</v>
      </c>
      <c r="C3431" s="30" t="s">
        <v>2107</v>
      </c>
      <c r="D3431" s="52" t="s">
        <v>2119</v>
      </c>
      <c r="E3431" s="53">
        <v>1.188</v>
      </c>
      <c r="F3431" s="53">
        <v>0</v>
      </c>
      <c r="G3431" s="53">
        <v>1.188</v>
      </c>
    </row>
    <row r="3432" s="37" customFormat="1" customHeight="1" spans="1:7">
      <c r="A3432" s="52" t="s">
        <v>2007</v>
      </c>
      <c r="B3432" s="52" t="s">
        <v>2698</v>
      </c>
      <c r="C3432" s="30" t="s">
        <v>2107</v>
      </c>
      <c r="D3432" s="52" t="s">
        <v>2617</v>
      </c>
      <c r="E3432" s="53">
        <v>158.5896</v>
      </c>
      <c r="F3432" s="53">
        <v>0</v>
      </c>
      <c r="G3432" s="53">
        <v>158.5896</v>
      </c>
    </row>
    <row r="3433" s="37" customFormat="1" customHeight="1" spans="1:7">
      <c r="A3433" s="52" t="s">
        <v>2007</v>
      </c>
      <c r="B3433" s="52" t="s">
        <v>2698</v>
      </c>
      <c r="C3433" s="30" t="s">
        <v>2107</v>
      </c>
      <c r="D3433" s="52" t="s">
        <v>2618</v>
      </c>
      <c r="E3433" s="53">
        <v>3.7824</v>
      </c>
      <c r="F3433" s="53">
        <v>0</v>
      </c>
      <c r="G3433" s="53">
        <v>3.7824</v>
      </c>
    </row>
    <row r="3434" s="37" customFormat="1" customHeight="1" spans="1:7">
      <c r="A3434" s="52" t="s">
        <v>2007</v>
      </c>
      <c r="B3434" s="52" t="s">
        <v>2698</v>
      </c>
      <c r="C3434" s="30" t="s">
        <v>2107</v>
      </c>
      <c r="D3434" s="52" t="s">
        <v>2619</v>
      </c>
      <c r="E3434" s="53">
        <v>56.064</v>
      </c>
      <c r="F3434" s="53">
        <v>0</v>
      </c>
      <c r="G3434" s="53">
        <v>56.064</v>
      </c>
    </row>
    <row r="3435" s="37" customFormat="1" customHeight="1" spans="1:7">
      <c r="A3435" s="52" t="s">
        <v>2007</v>
      </c>
      <c r="B3435" s="52" t="s">
        <v>2698</v>
      </c>
      <c r="C3435" s="30" t="s">
        <v>2107</v>
      </c>
      <c r="D3435" s="52" t="s">
        <v>2620</v>
      </c>
      <c r="E3435" s="53">
        <v>102.4308</v>
      </c>
      <c r="F3435" s="53">
        <v>0</v>
      </c>
      <c r="G3435" s="53">
        <v>102.4308</v>
      </c>
    </row>
    <row r="3436" s="37" customFormat="1" customHeight="1" spans="1:7">
      <c r="A3436" s="52" t="s">
        <v>2007</v>
      </c>
      <c r="B3436" s="52" t="s">
        <v>2698</v>
      </c>
      <c r="C3436" s="30" t="s">
        <v>2107</v>
      </c>
      <c r="D3436" s="52" t="s">
        <v>2621</v>
      </c>
      <c r="E3436" s="53">
        <v>184</v>
      </c>
      <c r="F3436" s="53">
        <v>0</v>
      </c>
      <c r="G3436" s="53">
        <v>184</v>
      </c>
    </row>
    <row r="3437" s="37" customFormat="1" customHeight="1" spans="1:7">
      <c r="A3437" s="52" t="s">
        <v>2007</v>
      </c>
      <c r="B3437" s="52" t="s">
        <v>2698</v>
      </c>
      <c r="C3437" s="30" t="s">
        <v>2107</v>
      </c>
      <c r="D3437" s="52" t="s">
        <v>2622</v>
      </c>
      <c r="E3437" s="53">
        <v>38.0721</v>
      </c>
      <c r="F3437" s="53">
        <v>0</v>
      </c>
      <c r="G3437" s="53">
        <v>38.0721</v>
      </c>
    </row>
    <row r="3438" s="37" customFormat="1" customHeight="1" spans="1:7">
      <c r="A3438" s="52" t="s">
        <v>2007</v>
      </c>
      <c r="B3438" s="52" t="s">
        <v>2698</v>
      </c>
      <c r="C3438" s="30" t="s">
        <v>2107</v>
      </c>
      <c r="D3438" s="52" t="s">
        <v>2623</v>
      </c>
      <c r="E3438" s="53">
        <v>56.540928</v>
      </c>
      <c r="F3438" s="53">
        <v>0</v>
      </c>
      <c r="G3438" s="53">
        <v>56.540928</v>
      </c>
    </row>
    <row r="3439" s="37" customFormat="1" customHeight="1" spans="1:7">
      <c r="A3439" s="52" t="s">
        <v>2007</v>
      </c>
      <c r="B3439" s="52" t="s">
        <v>2698</v>
      </c>
      <c r="C3439" s="30" t="s">
        <v>2107</v>
      </c>
      <c r="D3439" s="52" t="s">
        <v>2624</v>
      </c>
      <c r="E3439" s="53">
        <v>28.270464</v>
      </c>
      <c r="F3439" s="53">
        <v>0</v>
      </c>
      <c r="G3439" s="53">
        <v>28.270464</v>
      </c>
    </row>
    <row r="3440" s="37" customFormat="1" customHeight="1" spans="1:7">
      <c r="A3440" s="52" t="s">
        <v>2007</v>
      </c>
      <c r="B3440" s="52" t="s">
        <v>2698</v>
      </c>
      <c r="C3440" s="30" t="s">
        <v>2107</v>
      </c>
      <c r="D3440" s="52" t="s">
        <v>2625</v>
      </c>
      <c r="E3440" s="53">
        <v>23.84025</v>
      </c>
      <c r="F3440" s="53">
        <v>0</v>
      </c>
      <c r="G3440" s="53">
        <v>23.84025</v>
      </c>
    </row>
    <row r="3441" s="37" customFormat="1" customHeight="1" spans="1:7">
      <c r="A3441" s="52" t="s">
        <v>2007</v>
      </c>
      <c r="B3441" s="52" t="s">
        <v>2698</v>
      </c>
      <c r="C3441" s="30" t="s">
        <v>2107</v>
      </c>
      <c r="D3441" s="52" t="s">
        <v>2626</v>
      </c>
      <c r="E3441" s="53">
        <v>3.68</v>
      </c>
      <c r="F3441" s="53">
        <v>0</v>
      </c>
      <c r="G3441" s="53">
        <v>3.68</v>
      </c>
    </row>
    <row r="3442" s="37" customFormat="1" customHeight="1" spans="1:7">
      <c r="A3442" s="52" t="s">
        <v>2007</v>
      </c>
      <c r="B3442" s="52" t="s">
        <v>2698</v>
      </c>
      <c r="C3442" s="30" t="s">
        <v>2107</v>
      </c>
      <c r="D3442" s="52" t="s">
        <v>2627</v>
      </c>
      <c r="E3442" s="53">
        <v>0.75285</v>
      </c>
      <c r="F3442" s="53">
        <v>0</v>
      </c>
      <c r="G3442" s="53">
        <v>0.75285</v>
      </c>
    </row>
    <row r="3443" s="37" customFormat="1" customHeight="1" spans="1:7">
      <c r="A3443" s="52" t="s">
        <v>2007</v>
      </c>
      <c r="B3443" s="52" t="s">
        <v>2698</v>
      </c>
      <c r="C3443" s="30" t="s">
        <v>2107</v>
      </c>
      <c r="D3443" s="52" t="s">
        <v>2628</v>
      </c>
      <c r="E3443" s="53">
        <v>1.25475</v>
      </c>
      <c r="F3443" s="53">
        <v>0</v>
      </c>
      <c r="G3443" s="53">
        <v>1.25475</v>
      </c>
    </row>
    <row r="3444" s="37" customFormat="1" customHeight="1" spans="1:7">
      <c r="A3444" s="52" t="s">
        <v>2007</v>
      </c>
      <c r="B3444" s="52" t="s">
        <v>2698</v>
      </c>
      <c r="C3444" s="30" t="s">
        <v>2107</v>
      </c>
      <c r="D3444" s="52" t="s">
        <v>2629</v>
      </c>
      <c r="E3444" s="53">
        <v>32.514</v>
      </c>
      <c r="F3444" s="53">
        <v>0</v>
      </c>
      <c r="G3444" s="53">
        <v>32.514</v>
      </c>
    </row>
    <row r="3445" s="37" customFormat="1" customHeight="1" spans="1:7">
      <c r="A3445" s="52" t="s">
        <v>2007</v>
      </c>
      <c r="B3445" s="52" t="s">
        <v>2698</v>
      </c>
      <c r="C3445" s="30" t="s">
        <v>2107</v>
      </c>
      <c r="D3445" s="52" t="s">
        <v>2145</v>
      </c>
      <c r="E3445" s="53">
        <v>2.18214</v>
      </c>
      <c r="F3445" s="53">
        <v>0</v>
      </c>
      <c r="G3445" s="53">
        <v>2.18214</v>
      </c>
    </row>
    <row r="3446" s="37" customFormat="1" customHeight="1" spans="1:7">
      <c r="A3446" s="52" t="s">
        <v>2007</v>
      </c>
      <c r="B3446" s="49" t="s">
        <v>2699</v>
      </c>
      <c r="C3446" s="50"/>
      <c r="D3446" s="49"/>
      <c r="E3446" s="51">
        <v>1349.088208</v>
      </c>
      <c r="F3446" s="51">
        <v>0</v>
      </c>
      <c r="G3446" s="51">
        <v>1349.088208</v>
      </c>
    </row>
    <row r="3447" s="37" customFormat="1" customHeight="1" spans="1:7">
      <c r="A3447" s="52" t="s">
        <v>2007</v>
      </c>
      <c r="B3447" s="52" t="s">
        <v>2700</v>
      </c>
      <c r="C3447" s="50" t="s">
        <v>2091</v>
      </c>
      <c r="D3447" s="49"/>
      <c r="E3447" s="51">
        <v>46.064438</v>
      </c>
      <c r="F3447" s="51">
        <v>0</v>
      </c>
      <c r="G3447" s="51">
        <v>46.064438</v>
      </c>
    </row>
    <row r="3448" s="37" customFormat="1" customHeight="1" spans="1:7">
      <c r="A3448" s="52" t="s">
        <v>2007</v>
      </c>
      <c r="B3448" s="52" t="s">
        <v>2700</v>
      </c>
      <c r="C3448" s="30" t="s">
        <v>2092</v>
      </c>
      <c r="D3448" s="52" t="s">
        <v>2610</v>
      </c>
      <c r="E3448" s="53">
        <v>7.659288</v>
      </c>
      <c r="F3448" s="53">
        <v>0</v>
      </c>
      <c r="G3448" s="53">
        <v>7.659288</v>
      </c>
    </row>
    <row r="3449" s="37" customFormat="1" customHeight="1" spans="1:7">
      <c r="A3449" s="52" t="s">
        <v>2007</v>
      </c>
      <c r="B3449" s="52" t="s">
        <v>2700</v>
      </c>
      <c r="C3449" s="30" t="s">
        <v>2092</v>
      </c>
      <c r="D3449" s="52" t="s">
        <v>2611</v>
      </c>
      <c r="E3449" s="53">
        <v>4.084954</v>
      </c>
      <c r="F3449" s="53">
        <v>0</v>
      </c>
      <c r="G3449" s="53">
        <v>4.084954</v>
      </c>
    </row>
    <row r="3450" s="37" customFormat="1" customHeight="1" spans="1:7">
      <c r="A3450" s="52" t="s">
        <v>2007</v>
      </c>
      <c r="B3450" s="52" t="s">
        <v>2700</v>
      </c>
      <c r="C3450" s="30" t="s">
        <v>2092</v>
      </c>
      <c r="D3450" s="52" t="s">
        <v>2612</v>
      </c>
      <c r="E3450" s="53">
        <v>6.12743</v>
      </c>
      <c r="F3450" s="53">
        <v>0</v>
      </c>
      <c r="G3450" s="53">
        <v>6.12743</v>
      </c>
    </row>
    <row r="3451" s="37" customFormat="1" customHeight="1" spans="1:7">
      <c r="A3451" s="52" t="s">
        <v>2007</v>
      </c>
      <c r="B3451" s="52" t="s">
        <v>2700</v>
      </c>
      <c r="C3451" s="30" t="s">
        <v>2092</v>
      </c>
      <c r="D3451" s="52" t="s">
        <v>2613</v>
      </c>
      <c r="E3451" s="53">
        <v>9.555192</v>
      </c>
      <c r="F3451" s="53">
        <v>0</v>
      </c>
      <c r="G3451" s="53">
        <v>9.555192</v>
      </c>
    </row>
    <row r="3452" s="37" customFormat="1" customHeight="1" spans="1:7">
      <c r="A3452" s="52" t="s">
        <v>2007</v>
      </c>
      <c r="B3452" s="52" t="s">
        <v>2700</v>
      </c>
      <c r="C3452" s="30" t="s">
        <v>2092</v>
      </c>
      <c r="D3452" s="52" t="s">
        <v>2614</v>
      </c>
      <c r="E3452" s="53">
        <v>8.665574</v>
      </c>
      <c r="F3452" s="53">
        <v>0</v>
      </c>
      <c r="G3452" s="53">
        <v>8.665574</v>
      </c>
    </row>
    <row r="3453" s="37" customFormat="1" customHeight="1" spans="1:7">
      <c r="A3453" s="52" t="s">
        <v>2007</v>
      </c>
      <c r="B3453" s="52" t="s">
        <v>2700</v>
      </c>
      <c r="C3453" s="30" t="s">
        <v>2092</v>
      </c>
      <c r="D3453" s="52" t="s">
        <v>2615</v>
      </c>
      <c r="E3453" s="53">
        <v>2.052</v>
      </c>
      <c r="F3453" s="53">
        <v>0</v>
      </c>
      <c r="G3453" s="53">
        <v>2.052</v>
      </c>
    </row>
    <row r="3454" s="37" customFormat="1" customHeight="1" spans="1:7">
      <c r="A3454" s="52" t="s">
        <v>2007</v>
      </c>
      <c r="B3454" s="52" t="s">
        <v>2700</v>
      </c>
      <c r="C3454" s="30" t="s">
        <v>2092</v>
      </c>
      <c r="D3454" s="52" t="s">
        <v>2616</v>
      </c>
      <c r="E3454" s="53">
        <v>0.42</v>
      </c>
      <c r="F3454" s="53">
        <v>0</v>
      </c>
      <c r="G3454" s="53">
        <v>0.42</v>
      </c>
    </row>
    <row r="3455" s="37" customFormat="1" customHeight="1" spans="1:7">
      <c r="A3455" s="52" t="s">
        <v>2007</v>
      </c>
      <c r="B3455" s="52" t="s">
        <v>2700</v>
      </c>
      <c r="C3455" s="30" t="s">
        <v>2092</v>
      </c>
      <c r="D3455" s="52" t="s">
        <v>2105</v>
      </c>
      <c r="E3455" s="53">
        <v>7.5</v>
      </c>
      <c r="F3455" s="53">
        <v>0</v>
      </c>
      <c r="G3455" s="53">
        <v>7.5</v>
      </c>
    </row>
    <row r="3456" s="37" customFormat="1" customHeight="1" spans="1:7">
      <c r="A3456" s="52" t="s">
        <v>2007</v>
      </c>
      <c r="B3456" s="52" t="s">
        <v>2700</v>
      </c>
      <c r="C3456" s="50" t="s">
        <v>2106</v>
      </c>
      <c r="D3456" s="49"/>
      <c r="E3456" s="51">
        <v>1303.02377</v>
      </c>
      <c r="F3456" s="51">
        <v>0</v>
      </c>
      <c r="G3456" s="51">
        <v>1303.02377</v>
      </c>
    </row>
    <row r="3457" s="37" customFormat="1" customHeight="1" spans="1:7">
      <c r="A3457" s="52" t="s">
        <v>2007</v>
      </c>
      <c r="B3457" s="52" t="s">
        <v>2700</v>
      </c>
      <c r="C3457" s="30" t="s">
        <v>2107</v>
      </c>
      <c r="D3457" s="52" t="s">
        <v>2110</v>
      </c>
      <c r="E3457" s="53">
        <v>24.66</v>
      </c>
      <c r="F3457" s="53">
        <v>0</v>
      </c>
      <c r="G3457" s="53">
        <v>24.66</v>
      </c>
    </row>
    <row r="3458" s="37" customFormat="1" customHeight="1" spans="1:7">
      <c r="A3458" s="52" t="s">
        <v>2007</v>
      </c>
      <c r="B3458" s="52" t="s">
        <v>2700</v>
      </c>
      <c r="C3458" s="30" t="s">
        <v>2107</v>
      </c>
      <c r="D3458" s="52" t="s">
        <v>2141</v>
      </c>
      <c r="E3458" s="53">
        <v>67.192704</v>
      </c>
      <c r="F3458" s="53">
        <v>0</v>
      </c>
      <c r="G3458" s="53">
        <v>67.192704</v>
      </c>
    </row>
    <row r="3459" s="37" customFormat="1" customHeight="1" spans="1:7">
      <c r="A3459" s="52" t="s">
        <v>2007</v>
      </c>
      <c r="B3459" s="52" t="s">
        <v>2700</v>
      </c>
      <c r="C3459" s="30" t="s">
        <v>2107</v>
      </c>
      <c r="D3459" s="52" t="s">
        <v>2562</v>
      </c>
      <c r="E3459" s="53">
        <v>13.2</v>
      </c>
      <c r="F3459" s="53">
        <v>0</v>
      </c>
      <c r="G3459" s="53">
        <v>13.2</v>
      </c>
    </row>
    <row r="3460" s="37" customFormat="1" customHeight="1" spans="1:7">
      <c r="A3460" s="52" t="s">
        <v>2007</v>
      </c>
      <c r="B3460" s="52" t="s">
        <v>2700</v>
      </c>
      <c r="C3460" s="30" t="s">
        <v>2107</v>
      </c>
      <c r="D3460" s="52" t="s">
        <v>2119</v>
      </c>
      <c r="E3460" s="53">
        <v>4.948092</v>
      </c>
      <c r="F3460" s="53">
        <v>0</v>
      </c>
      <c r="G3460" s="53">
        <v>4.948092</v>
      </c>
    </row>
    <row r="3461" s="37" customFormat="1" customHeight="1" spans="1:7">
      <c r="A3461" s="52" t="s">
        <v>2007</v>
      </c>
      <c r="B3461" s="52" t="s">
        <v>2700</v>
      </c>
      <c r="C3461" s="30" t="s">
        <v>2107</v>
      </c>
      <c r="D3461" s="52" t="s">
        <v>2617</v>
      </c>
      <c r="E3461" s="53">
        <v>318.5064</v>
      </c>
      <c r="F3461" s="53">
        <v>0</v>
      </c>
      <c r="G3461" s="53">
        <v>318.5064</v>
      </c>
    </row>
    <row r="3462" s="37" customFormat="1" customHeight="1" spans="1:7">
      <c r="A3462" s="52" t="s">
        <v>2007</v>
      </c>
      <c r="B3462" s="52" t="s">
        <v>2700</v>
      </c>
      <c r="C3462" s="30" t="s">
        <v>2107</v>
      </c>
      <c r="D3462" s="52" t="s">
        <v>2618</v>
      </c>
      <c r="E3462" s="53">
        <v>8.2608</v>
      </c>
      <c r="F3462" s="53">
        <v>0</v>
      </c>
      <c r="G3462" s="53">
        <v>8.2608</v>
      </c>
    </row>
    <row r="3463" s="37" customFormat="1" customHeight="1" spans="1:7">
      <c r="A3463" s="52" t="s">
        <v>2007</v>
      </c>
      <c r="B3463" s="52" t="s">
        <v>2700</v>
      </c>
      <c r="C3463" s="30" t="s">
        <v>2107</v>
      </c>
      <c r="D3463" s="52" t="s">
        <v>2619</v>
      </c>
      <c r="E3463" s="53">
        <v>110.58</v>
      </c>
      <c r="F3463" s="53">
        <v>0</v>
      </c>
      <c r="G3463" s="53">
        <v>110.58</v>
      </c>
    </row>
    <row r="3464" s="37" customFormat="1" customHeight="1" spans="1:7">
      <c r="A3464" s="52" t="s">
        <v>2007</v>
      </c>
      <c r="B3464" s="52" t="s">
        <v>2700</v>
      </c>
      <c r="C3464" s="30" t="s">
        <v>2107</v>
      </c>
      <c r="D3464" s="52" t="s">
        <v>2620</v>
      </c>
      <c r="E3464" s="53">
        <v>213.2676</v>
      </c>
      <c r="F3464" s="53">
        <v>0</v>
      </c>
      <c r="G3464" s="53">
        <v>213.2676</v>
      </c>
    </row>
    <row r="3465" s="37" customFormat="1" customHeight="1" spans="1:7">
      <c r="A3465" s="52" t="s">
        <v>2007</v>
      </c>
      <c r="B3465" s="52" t="s">
        <v>2700</v>
      </c>
      <c r="C3465" s="30" t="s">
        <v>2107</v>
      </c>
      <c r="D3465" s="52" t="s">
        <v>2621</v>
      </c>
      <c r="E3465" s="53">
        <v>151.8</v>
      </c>
      <c r="F3465" s="53">
        <v>0</v>
      </c>
      <c r="G3465" s="53">
        <v>151.8</v>
      </c>
    </row>
    <row r="3466" s="37" customFormat="1" customHeight="1" spans="1:7">
      <c r="A3466" s="52" t="s">
        <v>2007</v>
      </c>
      <c r="B3466" s="52" t="s">
        <v>2700</v>
      </c>
      <c r="C3466" s="30" t="s">
        <v>2107</v>
      </c>
      <c r="D3466" s="52" t="s">
        <v>2622</v>
      </c>
      <c r="E3466" s="53">
        <v>78.6413</v>
      </c>
      <c r="F3466" s="53">
        <v>0</v>
      </c>
      <c r="G3466" s="53">
        <v>78.6413</v>
      </c>
    </row>
    <row r="3467" s="37" customFormat="1" customHeight="1" spans="1:7">
      <c r="A3467" s="52" t="s">
        <v>2007</v>
      </c>
      <c r="B3467" s="52" t="s">
        <v>2700</v>
      </c>
      <c r="C3467" s="30" t="s">
        <v>2107</v>
      </c>
      <c r="D3467" s="52" t="s">
        <v>2623</v>
      </c>
      <c r="E3467" s="53">
        <v>115.821888</v>
      </c>
      <c r="F3467" s="53">
        <v>0</v>
      </c>
      <c r="G3467" s="53">
        <v>115.821888</v>
      </c>
    </row>
    <row r="3468" s="37" customFormat="1" customHeight="1" spans="1:7">
      <c r="A3468" s="52" t="s">
        <v>2007</v>
      </c>
      <c r="B3468" s="52" t="s">
        <v>2700</v>
      </c>
      <c r="C3468" s="30" t="s">
        <v>2107</v>
      </c>
      <c r="D3468" s="52" t="s">
        <v>2624</v>
      </c>
      <c r="E3468" s="53">
        <v>57.910944</v>
      </c>
      <c r="F3468" s="53">
        <v>0</v>
      </c>
      <c r="G3468" s="53">
        <v>57.910944</v>
      </c>
    </row>
    <row r="3469" s="37" customFormat="1" customHeight="1" spans="1:7">
      <c r="A3469" s="52" t="s">
        <v>2007</v>
      </c>
      <c r="B3469" s="52" t="s">
        <v>2700</v>
      </c>
      <c r="C3469" s="30" t="s">
        <v>2107</v>
      </c>
      <c r="D3469" s="52" t="s">
        <v>2625</v>
      </c>
      <c r="E3469" s="53">
        <v>48.508824</v>
      </c>
      <c r="F3469" s="53">
        <v>0</v>
      </c>
      <c r="G3469" s="53">
        <v>48.508824</v>
      </c>
    </row>
    <row r="3470" s="37" customFormat="1" customHeight="1" spans="1:7">
      <c r="A3470" s="52" t="s">
        <v>2007</v>
      </c>
      <c r="B3470" s="52" t="s">
        <v>2700</v>
      </c>
      <c r="C3470" s="30" t="s">
        <v>2107</v>
      </c>
      <c r="D3470" s="52" t="s">
        <v>2626</v>
      </c>
      <c r="E3470" s="53">
        <v>8</v>
      </c>
      <c r="F3470" s="53">
        <v>0</v>
      </c>
      <c r="G3470" s="53">
        <v>8</v>
      </c>
    </row>
    <row r="3471" s="37" customFormat="1" customHeight="1" spans="1:7">
      <c r="A3471" s="52" t="s">
        <v>2007</v>
      </c>
      <c r="B3471" s="52" t="s">
        <v>2700</v>
      </c>
      <c r="C3471" s="30" t="s">
        <v>2107</v>
      </c>
      <c r="D3471" s="52" t="s">
        <v>2627</v>
      </c>
      <c r="E3471" s="53">
        <v>1.531858</v>
      </c>
      <c r="F3471" s="53">
        <v>0</v>
      </c>
      <c r="G3471" s="53">
        <v>1.531858</v>
      </c>
    </row>
    <row r="3472" s="37" customFormat="1" customHeight="1" spans="1:7">
      <c r="A3472" s="52" t="s">
        <v>2007</v>
      </c>
      <c r="B3472" s="52" t="s">
        <v>2700</v>
      </c>
      <c r="C3472" s="30" t="s">
        <v>2107</v>
      </c>
      <c r="D3472" s="52" t="s">
        <v>2628</v>
      </c>
      <c r="E3472" s="53">
        <v>2.553096</v>
      </c>
      <c r="F3472" s="53">
        <v>0</v>
      </c>
      <c r="G3472" s="53">
        <v>2.553096</v>
      </c>
    </row>
    <row r="3473" s="37" customFormat="1" customHeight="1" spans="1:7">
      <c r="A3473" s="52" t="s">
        <v>2007</v>
      </c>
      <c r="B3473" s="52" t="s">
        <v>2700</v>
      </c>
      <c r="C3473" s="30" t="s">
        <v>2107</v>
      </c>
      <c r="D3473" s="52" t="s">
        <v>2629</v>
      </c>
      <c r="E3473" s="53">
        <v>73.272</v>
      </c>
      <c r="F3473" s="53">
        <v>0</v>
      </c>
      <c r="G3473" s="53">
        <v>73.272</v>
      </c>
    </row>
    <row r="3474" s="37" customFormat="1" customHeight="1" spans="1:7">
      <c r="A3474" s="52" t="s">
        <v>2007</v>
      </c>
      <c r="B3474" s="52" t="s">
        <v>2700</v>
      </c>
      <c r="C3474" s="30" t="s">
        <v>2107</v>
      </c>
      <c r="D3474" s="52" t="s">
        <v>2145</v>
      </c>
      <c r="E3474" s="53">
        <v>4.368264</v>
      </c>
      <c r="F3474" s="53">
        <v>0</v>
      </c>
      <c r="G3474" s="53">
        <v>4.368264</v>
      </c>
    </row>
    <row r="3475" s="37" customFormat="1" customHeight="1" spans="1:7">
      <c r="A3475" s="52" t="s">
        <v>2007</v>
      </c>
      <c r="B3475" s="49" t="s">
        <v>2701</v>
      </c>
      <c r="C3475" s="50"/>
      <c r="D3475" s="49"/>
      <c r="E3475" s="51">
        <v>1194.007097</v>
      </c>
      <c r="F3475" s="51">
        <v>0</v>
      </c>
      <c r="G3475" s="51">
        <v>1194.007097</v>
      </c>
    </row>
    <row r="3476" s="37" customFormat="1" customHeight="1" spans="1:7">
      <c r="A3476" s="52" t="s">
        <v>2007</v>
      </c>
      <c r="B3476" s="52" t="s">
        <v>2702</v>
      </c>
      <c r="C3476" s="50" t="s">
        <v>2091</v>
      </c>
      <c r="D3476" s="49"/>
      <c r="E3476" s="51">
        <v>39.495322</v>
      </c>
      <c r="F3476" s="51">
        <v>0</v>
      </c>
      <c r="G3476" s="51">
        <v>39.495322</v>
      </c>
    </row>
    <row r="3477" s="37" customFormat="1" customHeight="1" spans="1:7">
      <c r="A3477" s="52" t="s">
        <v>2007</v>
      </c>
      <c r="B3477" s="52" t="s">
        <v>2702</v>
      </c>
      <c r="C3477" s="30" t="s">
        <v>2092</v>
      </c>
      <c r="D3477" s="52" t="s">
        <v>2610</v>
      </c>
      <c r="E3477" s="53">
        <v>4.031622</v>
      </c>
      <c r="F3477" s="53">
        <v>0</v>
      </c>
      <c r="G3477" s="53">
        <v>4.031622</v>
      </c>
    </row>
    <row r="3478" s="37" customFormat="1" customHeight="1" spans="1:7">
      <c r="A3478" s="52" t="s">
        <v>2007</v>
      </c>
      <c r="B3478" s="52" t="s">
        <v>2702</v>
      </c>
      <c r="C3478" s="30" t="s">
        <v>2092</v>
      </c>
      <c r="D3478" s="52" t="s">
        <v>2611</v>
      </c>
      <c r="E3478" s="53">
        <v>2.150198</v>
      </c>
      <c r="F3478" s="53">
        <v>0</v>
      </c>
      <c r="G3478" s="53">
        <v>2.150198</v>
      </c>
    </row>
    <row r="3479" s="37" customFormat="1" customHeight="1" spans="1:7">
      <c r="A3479" s="52" t="s">
        <v>2007</v>
      </c>
      <c r="B3479" s="52" t="s">
        <v>2702</v>
      </c>
      <c r="C3479" s="30" t="s">
        <v>2092</v>
      </c>
      <c r="D3479" s="52" t="s">
        <v>2612</v>
      </c>
      <c r="E3479" s="53">
        <v>3.225298</v>
      </c>
      <c r="F3479" s="53">
        <v>0</v>
      </c>
      <c r="G3479" s="53">
        <v>3.225298</v>
      </c>
    </row>
    <row r="3480" s="37" customFormat="1" customHeight="1" spans="1:7">
      <c r="A3480" s="52" t="s">
        <v>2007</v>
      </c>
      <c r="B3480" s="52" t="s">
        <v>2702</v>
      </c>
      <c r="C3480" s="30" t="s">
        <v>2092</v>
      </c>
      <c r="D3480" s="52" t="s">
        <v>2613</v>
      </c>
      <c r="E3480" s="53">
        <v>4.591548</v>
      </c>
      <c r="F3480" s="53">
        <v>0</v>
      </c>
      <c r="G3480" s="53">
        <v>4.591548</v>
      </c>
    </row>
    <row r="3481" s="37" customFormat="1" customHeight="1" spans="1:7">
      <c r="A3481" s="52" t="s">
        <v>2007</v>
      </c>
      <c r="B3481" s="52" t="s">
        <v>2702</v>
      </c>
      <c r="C3481" s="30" t="s">
        <v>2092</v>
      </c>
      <c r="D3481" s="52" t="s">
        <v>2615</v>
      </c>
      <c r="E3481" s="53">
        <v>2.0088</v>
      </c>
      <c r="F3481" s="53">
        <v>0</v>
      </c>
      <c r="G3481" s="53">
        <v>2.0088</v>
      </c>
    </row>
    <row r="3482" s="37" customFormat="1" customHeight="1" spans="1:7">
      <c r="A3482" s="52" t="s">
        <v>2007</v>
      </c>
      <c r="B3482" s="52" t="s">
        <v>2702</v>
      </c>
      <c r="C3482" s="30" t="s">
        <v>2092</v>
      </c>
      <c r="D3482" s="52" t="s">
        <v>2549</v>
      </c>
      <c r="E3482" s="53">
        <v>2.893194</v>
      </c>
      <c r="F3482" s="53">
        <v>0</v>
      </c>
      <c r="G3482" s="53">
        <v>2.893194</v>
      </c>
    </row>
    <row r="3483" s="37" customFormat="1" customHeight="1" spans="1:7">
      <c r="A3483" s="52" t="s">
        <v>2007</v>
      </c>
      <c r="B3483" s="52" t="s">
        <v>2702</v>
      </c>
      <c r="C3483" s="30" t="s">
        <v>2092</v>
      </c>
      <c r="D3483" s="52" t="s">
        <v>2550</v>
      </c>
      <c r="E3483" s="53">
        <v>1.543037</v>
      </c>
      <c r="F3483" s="53">
        <v>0</v>
      </c>
      <c r="G3483" s="53">
        <v>1.543037</v>
      </c>
    </row>
    <row r="3484" s="37" customFormat="1" customHeight="1" spans="1:7">
      <c r="A3484" s="52" t="s">
        <v>2007</v>
      </c>
      <c r="B3484" s="52" t="s">
        <v>2702</v>
      </c>
      <c r="C3484" s="30" t="s">
        <v>2092</v>
      </c>
      <c r="D3484" s="52" t="s">
        <v>2551</v>
      </c>
      <c r="E3484" s="53">
        <v>2.314555</v>
      </c>
      <c r="F3484" s="53">
        <v>0</v>
      </c>
      <c r="G3484" s="53">
        <v>2.314555</v>
      </c>
    </row>
    <row r="3485" s="37" customFormat="1" customHeight="1" spans="1:7">
      <c r="A3485" s="52" t="s">
        <v>2007</v>
      </c>
      <c r="B3485" s="52" t="s">
        <v>2702</v>
      </c>
      <c r="C3485" s="30" t="s">
        <v>2092</v>
      </c>
      <c r="D3485" s="52" t="s">
        <v>2552</v>
      </c>
      <c r="E3485" s="53">
        <v>3.247416</v>
      </c>
      <c r="F3485" s="53">
        <v>0</v>
      </c>
      <c r="G3485" s="53">
        <v>3.247416</v>
      </c>
    </row>
    <row r="3486" s="37" customFormat="1" customHeight="1" spans="1:7">
      <c r="A3486" s="52" t="s">
        <v>2007</v>
      </c>
      <c r="B3486" s="52" t="s">
        <v>2702</v>
      </c>
      <c r="C3486" s="30" t="s">
        <v>2092</v>
      </c>
      <c r="D3486" s="52" t="s">
        <v>2600</v>
      </c>
      <c r="E3486" s="53">
        <v>3.605454</v>
      </c>
      <c r="F3486" s="53">
        <v>0</v>
      </c>
      <c r="G3486" s="53">
        <v>3.605454</v>
      </c>
    </row>
    <row r="3487" s="37" customFormat="1" customHeight="1" spans="1:7">
      <c r="A3487" s="52" t="s">
        <v>2007</v>
      </c>
      <c r="B3487" s="52" t="s">
        <v>2702</v>
      </c>
      <c r="C3487" s="30" t="s">
        <v>2092</v>
      </c>
      <c r="D3487" s="52" t="s">
        <v>2553</v>
      </c>
      <c r="E3487" s="53">
        <v>1.2502</v>
      </c>
      <c r="F3487" s="53">
        <v>0</v>
      </c>
      <c r="G3487" s="53">
        <v>1.2502</v>
      </c>
    </row>
    <row r="3488" s="37" customFormat="1" customHeight="1" spans="1:7">
      <c r="A3488" s="52" t="s">
        <v>2007</v>
      </c>
      <c r="B3488" s="52" t="s">
        <v>2702</v>
      </c>
      <c r="C3488" s="30" t="s">
        <v>2092</v>
      </c>
      <c r="D3488" s="52" t="s">
        <v>2616</v>
      </c>
      <c r="E3488" s="53">
        <v>0.14</v>
      </c>
      <c r="F3488" s="53">
        <v>0</v>
      </c>
      <c r="G3488" s="53">
        <v>0.14</v>
      </c>
    </row>
    <row r="3489" s="37" customFormat="1" customHeight="1" spans="1:7">
      <c r="A3489" s="52" t="s">
        <v>2007</v>
      </c>
      <c r="B3489" s="52" t="s">
        <v>2702</v>
      </c>
      <c r="C3489" s="30" t="s">
        <v>2092</v>
      </c>
      <c r="D3489" s="52" t="s">
        <v>2560</v>
      </c>
      <c r="E3489" s="53">
        <v>0.07</v>
      </c>
      <c r="F3489" s="53">
        <v>0</v>
      </c>
      <c r="G3489" s="53">
        <v>0.07</v>
      </c>
    </row>
    <row r="3490" s="37" customFormat="1" customHeight="1" spans="1:7">
      <c r="A3490" s="52" t="s">
        <v>2007</v>
      </c>
      <c r="B3490" s="52" t="s">
        <v>2702</v>
      </c>
      <c r="C3490" s="30" t="s">
        <v>2092</v>
      </c>
      <c r="D3490" s="52" t="s">
        <v>2561</v>
      </c>
      <c r="E3490" s="53">
        <v>0.165</v>
      </c>
      <c r="F3490" s="53">
        <v>0</v>
      </c>
      <c r="G3490" s="53">
        <v>0.165</v>
      </c>
    </row>
    <row r="3491" s="37" customFormat="1" customHeight="1" spans="1:7">
      <c r="A3491" s="52" t="s">
        <v>2007</v>
      </c>
      <c r="B3491" s="52" t="s">
        <v>2702</v>
      </c>
      <c r="C3491" s="30" t="s">
        <v>2092</v>
      </c>
      <c r="D3491" s="52" t="s">
        <v>2635</v>
      </c>
      <c r="E3491" s="53">
        <v>0.009</v>
      </c>
      <c r="F3491" s="53">
        <v>0</v>
      </c>
      <c r="G3491" s="53">
        <v>0.009</v>
      </c>
    </row>
    <row r="3492" s="37" customFormat="1" customHeight="1" spans="1:7">
      <c r="A3492" s="52" t="s">
        <v>2007</v>
      </c>
      <c r="B3492" s="52" t="s">
        <v>2702</v>
      </c>
      <c r="C3492" s="30" t="s">
        <v>2092</v>
      </c>
      <c r="D3492" s="52" t="s">
        <v>2105</v>
      </c>
      <c r="E3492" s="53">
        <v>8.25</v>
      </c>
      <c r="F3492" s="53">
        <v>0</v>
      </c>
      <c r="G3492" s="53">
        <v>8.25</v>
      </c>
    </row>
    <row r="3493" s="37" customFormat="1" customHeight="1" spans="1:7">
      <c r="A3493" s="52" t="s">
        <v>2007</v>
      </c>
      <c r="B3493" s="52" t="s">
        <v>2702</v>
      </c>
      <c r="C3493" s="50" t="s">
        <v>2106</v>
      </c>
      <c r="D3493" s="49"/>
      <c r="E3493" s="51">
        <v>1154.511775</v>
      </c>
      <c r="F3493" s="51">
        <v>0</v>
      </c>
      <c r="G3493" s="51">
        <v>1154.511775</v>
      </c>
    </row>
    <row r="3494" s="37" customFormat="1" customHeight="1" spans="1:7">
      <c r="A3494" s="52" t="s">
        <v>2007</v>
      </c>
      <c r="B3494" s="52" t="s">
        <v>2702</v>
      </c>
      <c r="C3494" s="30" t="s">
        <v>2107</v>
      </c>
      <c r="D3494" s="52" t="s">
        <v>2110</v>
      </c>
      <c r="E3494" s="53">
        <v>28.74</v>
      </c>
      <c r="F3494" s="53">
        <v>0</v>
      </c>
      <c r="G3494" s="53">
        <v>28.74</v>
      </c>
    </row>
    <row r="3495" s="37" customFormat="1" customHeight="1" spans="1:7">
      <c r="A3495" s="52" t="s">
        <v>2007</v>
      </c>
      <c r="B3495" s="52" t="s">
        <v>2702</v>
      </c>
      <c r="C3495" s="30" t="s">
        <v>2107</v>
      </c>
      <c r="D3495" s="52" t="s">
        <v>2141</v>
      </c>
      <c r="E3495" s="53">
        <v>62.296128</v>
      </c>
      <c r="F3495" s="53">
        <v>0</v>
      </c>
      <c r="G3495" s="53">
        <v>62.296128</v>
      </c>
    </row>
    <row r="3496" s="37" customFormat="1" customHeight="1" spans="1:7">
      <c r="A3496" s="52" t="s">
        <v>2007</v>
      </c>
      <c r="B3496" s="52" t="s">
        <v>2702</v>
      </c>
      <c r="C3496" s="30" t="s">
        <v>2107</v>
      </c>
      <c r="D3496" s="52" t="s">
        <v>2562</v>
      </c>
      <c r="E3496" s="53">
        <v>5.6</v>
      </c>
      <c r="F3496" s="53">
        <v>0</v>
      </c>
      <c r="G3496" s="53">
        <v>5.6</v>
      </c>
    </row>
    <row r="3497" s="37" customFormat="1" customHeight="1" spans="1:7">
      <c r="A3497" s="52" t="s">
        <v>2007</v>
      </c>
      <c r="B3497" s="52" t="s">
        <v>2702</v>
      </c>
      <c r="C3497" s="30" t="s">
        <v>2107</v>
      </c>
      <c r="D3497" s="52" t="s">
        <v>2119</v>
      </c>
      <c r="E3497" s="53">
        <v>3.553152</v>
      </c>
      <c r="F3497" s="53">
        <v>0</v>
      </c>
      <c r="G3497" s="53">
        <v>3.553152</v>
      </c>
    </row>
    <row r="3498" s="37" customFormat="1" customHeight="1" spans="1:7">
      <c r="A3498" s="52" t="s">
        <v>2007</v>
      </c>
      <c r="B3498" s="52" t="s">
        <v>2702</v>
      </c>
      <c r="C3498" s="30" t="s">
        <v>2107</v>
      </c>
      <c r="D3498" s="52" t="s">
        <v>2617</v>
      </c>
      <c r="E3498" s="53">
        <v>153.0516</v>
      </c>
      <c r="F3498" s="53">
        <v>0</v>
      </c>
      <c r="G3498" s="53">
        <v>153.0516</v>
      </c>
    </row>
    <row r="3499" s="37" customFormat="1" customHeight="1" spans="1:7">
      <c r="A3499" s="52" t="s">
        <v>2007</v>
      </c>
      <c r="B3499" s="52" t="s">
        <v>2702</v>
      </c>
      <c r="C3499" s="30" t="s">
        <v>2107</v>
      </c>
      <c r="D3499" s="52" t="s">
        <v>2618</v>
      </c>
      <c r="E3499" s="53">
        <v>5.1192</v>
      </c>
      <c r="F3499" s="53">
        <v>0</v>
      </c>
      <c r="G3499" s="53">
        <v>5.1192</v>
      </c>
    </row>
    <row r="3500" s="37" customFormat="1" customHeight="1" spans="1:7">
      <c r="A3500" s="52" t="s">
        <v>2007</v>
      </c>
      <c r="B3500" s="52" t="s">
        <v>2702</v>
      </c>
      <c r="C3500" s="30" t="s">
        <v>2107</v>
      </c>
      <c r="D3500" s="52" t="s">
        <v>2619</v>
      </c>
      <c r="E3500" s="53">
        <v>70.008</v>
      </c>
      <c r="F3500" s="53">
        <v>0</v>
      </c>
      <c r="G3500" s="53">
        <v>70.008</v>
      </c>
    </row>
    <row r="3501" s="37" customFormat="1" customHeight="1" spans="1:7">
      <c r="A3501" s="52" t="s">
        <v>2007</v>
      </c>
      <c r="B3501" s="52" t="s">
        <v>2702</v>
      </c>
      <c r="C3501" s="30" t="s">
        <v>2107</v>
      </c>
      <c r="D3501" s="52" t="s">
        <v>2620</v>
      </c>
      <c r="E3501" s="53">
        <v>128.3292</v>
      </c>
      <c r="F3501" s="53">
        <v>0</v>
      </c>
      <c r="G3501" s="53">
        <v>128.3292</v>
      </c>
    </row>
    <row r="3502" s="37" customFormat="1" customHeight="1" spans="1:7">
      <c r="A3502" s="52" t="s">
        <v>2007</v>
      </c>
      <c r="B3502" s="52" t="s">
        <v>2702</v>
      </c>
      <c r="C3502" s="30" t="s">
        <v>2107</v>
      </c>
      <c r="D3502" s="52" t="s">
        <v>2621</v>
      </c>
      <c r="E3502" s="53">
        <v>64.4</v>
      </c>
      <c r="F3502" s="53">
        <v>0</v>
      </c>
      <c r="G3502" s="53">
        <v>64.4</v>
      </c>
    </row>
    <row r="3503" s="37" customFormat="1" customHeight="1" spans="1:7">
      <c r="A3503" s="52" t="s">
        <v>2007</v>
      </c>
      <c r="B3503" s="52" t="s">
        <v>2702</v>
      </c>
      <c r="C3503" s="30" t="s">
        <v>2107</v>
      </c>
      <c r="D3503" s="52" t="s">
        <v>2622</v>
      </c>
      <c r="E3503" s="53">
        <v>47.0626</v>
      </c>
      <c r="F3503" s="53">
        <v>0</v>
      </c>
      <c r="G3503" s="53">
        <v>47.0626</v>
      </c>
    </row>
    <row r="3504" s="37" customFormat="1" customHeight="1" spans="1:7">
      <c r="A3504" s="52" t="s">
        <v>2007</v>
      </c>
      <c r="B3504" s="52" t="s">
        <v>2702</v>
      </c>
      <c r="C3504" s="30" t="s">
        <v>2107</v>
      </c>
      <c r="D3504" s="52" t="s">
        <v>2623</v>
      </c>
      <c r="E3504" s="53">
        <v>63.53664</v>
      </c>
      <c r="F3504" s="53">
        <v>0</v>
      </c>
      <c r="G3504" s="53">
        <v>63.53664</v>
      </c>
    </row>
    <row r="3505" s="37" customFormat="1" customHeight="1" spans="1:7">
      <c r="A3505" s="52" t="s">
        <v>2007</v>
      </c>
      <c r="B3505" s="52" t="s">
        <v>2702</v>
      </c>
      <c r="C3505" s="30" t="s">
        <v>2107</v>
      </c>
      <c r="D3505" s="52" t="s">
        <v>2624</v>
      </c>
      <c r="E3505" s="53">
        <v>31.76832</v>
      </c>
      <c r="F3505" s="53">
        <v>0</v>
      </c>
      <c r="G3505" s="53">
        <v>31.76832</v>
      </c>
    </row>
    <row r="3506" s="37" customFormat="1" customHeight="1" spans="1:7">
      <c r="A3506" s="52" t="s">
        <v>2007</v>
      </c>
      <c r="B3506" s="52" t="s">
        <v>2702</v>
      </c>
      <c r="C3506" s="30" t="s">
        <v>2107</v>
      </c>
      <c r="D3506" s="52" t="s">
        <v>2625</v>
      </c>
      <c r="E3506" s="53">
        <v>25.533606</v>
      </c>
      <c r="F3506" s="53">
        <v>0</v>
      </c>
      <c r="G3506" s="53">
        <v>25.533606</v>
      </c>
    </row>
    <row r="3507" s="37" customFormat="1" customHeight="1" spans="1:7">
      <c r="A3507" s="52" t="s">
        <v>2007</v>
      </c>
      <c r="B3507" s="52" t="s">
        <v>2702</v>
      </c>
      <c r="C3507" s="30" t="s">
        <v>2107</v>
      </c>
      <c r="D3507" s="52" t="s">
        <v>2626</v>
      </c>
      <c r="E3507" s="53">
        <v>5.12</v>
      </c>
      <c r="F3507" s="53">
        <v>0</v>
      </c>
      <c r="G3507" s="53">
        <v>5.12</v>
      </c>
    </row>
    <row r="3508" s="37" customFormat="1" customHeight="1" spans="1:7">
      <c r="A3508" s="52" t="s">
        <v>2007</v>
      </c>
      <c r="B3508" s="52" t="s">
        <v>2702</v>
      </c>
      <c r="C3508" s="30" t="s">
        <v>2107</v>
      </c>
      <c r="D3508" s="52" t="s">
        <v>2627</v>
      </c>
      <c r="E3508" s="53">
        <v>0.806324</v>
      </c>
      <c r="F3508" s="53">
        <v>0</v>
      </c>
      <c r="G3508" s="53">
        <v>0.806324</v>
      </c>
    </row>
    <row r="3509" s="37" customFormat="1" customHeight="1" spans="1:7">
      <c r="A3509" s="52" t="s">
        <v>2007</v>
      </c>
      <c r="B3509" s="52" t="s">
        <v>2702</v>
      </c>
      <c r="C3509" s="30" t="s">
        <v>2107</v>
      </c>
      <c r="D3509" s="52" t="s">
        <v>2628</v>
      </c>
      <c r="E3509" s="53">
        <v>1.343874</v>
      </c>
      <c r="F3509" s="53">
        <v>0</v>
      </c>
      <c r="G3509" s="53">
        <v>1.343874</v>
      </c>
    </row>
    <row r="3510" s="37" customFormat="1" customHeight="1" spans="1:7">
      <c r="A3510" s="52" t="s">
        <v>2007</v>
      </c>
      <c r="B3510" s="52" t="s">
        <v>2702</v>
      </c>
      <c r="C3510" s="30" t="s">
        <v>2107</v>
      </c>
      <c r="D3510" s="52" t="s">
        <v>2563</v>
      </c>
      <c r="E3510" s="53">
        <v>108.2472</v>
      </c>
      <c r="F3510" s="53">
        <v>0</v>
      </c>
      <c r="G3510" s="53">
        <v>108.2472</v>
      </c>
    </row>
    <row r="3511" s="37" customFormat="1" customHeight="1" spans="1:7">
      <c r="A3511" s="52" t="s">
        <v>2007</v>
      </c>
      <c r="B3511" s="52" t="s">
        <v>2702</v>
      </c>
      <c r="C3511" s="30" t="s">
        <v>2107</v>
      </c>
      <c r="D3511" s="52" t="s">
        <v>2564</v>
      </c>
      <c r="E3511" s="53">
        <v>3.6804</v>
      </c>
      <c r="F3511" s="53">
        <v>0</v>
      </c>
      <c r="G3511" s="53">
        <v>3.6804</v>
      </c>
    </row>
    <row r="3512" s="37" customFormat="1" customHeight="1" spans="1:7">
      <c r="A3512" s="52" t="s">
        <v>2007</v>
      </c>
      <c r="B3512" s="52" t="s">
        <v>2702</v>
      </c>
      <c r="C3512" s="30" t="s">
        <v>2107</v>
      </c>
      <c r="D3512" s="52" t="s">
        <v>2565</v>
      </c>
      <c r="E3512" s="53">
        <v>51.324</v>
      </c>
      <c r="F3512" s="53">
        <v>0</v>
      </c>
      <c r="G3512" s="53">
        <v>51.324</v>
      </c>
    </row>
    <row r="3513" s="37" customFormat="1" customHeight="1" spans="1:7">
      <c r="A3513" s="52" t="s">
        <v>2007</v>
      </c>
      <c r="B3513" s="52" t="s">
        <v>2702</v>
      </c>
      <c r="C3513" s="30" t="s">
        <v>2107</v>
      </c>
      <c r="D3513" s="52" t="s">
        <v>2566</v>
      </c>
      <c r="E3513" s="53">
        <v>93.882</v>
      </c>
      <c r="F3513" s="53">
        <v>0</v>
      </c>
      <c r="G3513" s="53">
        <v>93.882</v>
      </c>
    </row>
    <row r="3514" s="37" customFormat="1" customHeight="1" spans="1:7">
      <c r="A3514" s="52" t="s">
        <v>2007</v>
      </c>
      <c r="B3514" s="52" t="s">
        <v>2702</v>
      </c>
      <c r="C3514" s="30" t="s">
        <v>2107</v>
      </c>
      <c r="D3514" s="52" t="s">
        <v>2567</v>
      </c>
      <c r="E3514" s="53">
        <v>34.6047</v>
      </c>
      <c r="F3514" s="53">
        <v>0</v>
      </c>
      <c r="G3514" s="53">
        <v>34.6047</v>
      </c>
    </row>
    <row r="3515" s="37" customFormat="1" customHeight="1" spans="1:7">
      <c r="A3515" s="52" t="s">
        <v>2007</v>
      </c>
      <c r="B3515" s="52" t="s">
        <v>2702</v>
      </c>
      <c r="C3515" s="30" t="s">
        <v>2107</v>
      </c>
      <c r="D3515" s="52" t="s">
        <v>2568</v>
      </c>
      <c r="E3515" s="53">
        <v>45.881856</v>
      </c>
      <c r="F3515" s="53">
        <v>0</v>
      </c>
      <c r="G3515" s="53">
        <v>45.881856</v>
      </c>
    </row>
    <row r="3516" s="37" customFormat="1" customHeight="1" spans="1:7">
      <c r="A3516" s="52" t="s">
        <v>2007</v>
      </c>
      <c r="B3516" s="52" t="s">
        <v>2702</v>
      </c>
      <c r="C3516" s="30" t="s">
        <v>2107</v>
      </c>
      <c r="D3516" s="52" t="s">
        <v>2569</v>
      </c>
      <c r="E3516" s="53">
        <v>22.940928</v>
      </c>
      <c r="F3516" s="53">
        <v>0</v>
      </c>
      <c r="G3516" s="53">
        <v>22.940928</v>
      </c>
    </row>
    <row r="3517" s="37" customFormat="1" customHeight="1" spans="1:7">
      <c r="A3517" s="52" t="s">
        <v>2007</v>
      </c>
      <c r="B3517" s="52" t="s">
        <v>2702</v>
      </c>
      <c r="C3517" s="30" t="s">
        <v>2107</v>
      </c>
      <c r="D3517" s="52" t="s">
        <v>2570</v>
      </c>
      <c r="E3517" s="53">
        <v>18.323562</v>
      </c>
      <c r="F3517" s="53">
        <v>0</v>
      </c>
      <c r="G3517" s="53">
        <v>18.323562</v>
      </c>
    </row>
    <row r="3518" s="37" customFormat="1" customHeight="1" spans="1:7">
      <c r="A3518" s="52" t="s">
        <v>2007</v>
      </c>
      <c r="B3518" s="52" t="s">
        <v>2702</v>
      </c>
      <c r="C3518" s="30" t="s">
        <v>2107</v>
      </c>
      <c r="D3518" s="52" t="s">
        <v>2571</v>
      </c>
      <c r="E3518" s="53">
        <v>3.68</v>
      </c>
      <c r="F3518" s="53">
        <v>0</v>
      </c>
      <c r="G3518" s="53">
        <v>3.68</v>
      </c>
    </row>
    <row r="3519" s="37" customFormat="1" customHeight="1" spans="1:7">
      <c r="A3519" s="52" t="s">
        <v>2007</v>
      </c>
      <c r="B3519" s="52" t="s">
        <v>2702</v>
      </c>
      <c r="C3519" s="30" t="s">
        <v>2107</v>
      </c>
      <c r="D3519" s="52" t="s">
        <v>2572</v>
      </c>
      <c r="E3519" s="53">
        <v>0.578639</v>
      </c>
      <c r="F3519" s="53">
        <v>0</v>
      </c>
      <c r="G3519" s="53">
        <v>0.578639</v>
      </c>
    </row>
    <row r="3520" s="37" customFormat="1" customHeight="1" spans="1:7">
      <c r="A3520" s="52" t="s">
        <v>2007</v>
      </c>
      <c r="B3520" s="52" t="s">
        <v>2702</v>
      </c>
      <c r="C3520" s="30" t="s">
        <v>2107</v>
      </c>
      <c r="D3520" s="52" t="s">
        <v>2573</v>
      </c>
      <c r="E3520" s="53">
        <v>0.964398</v>
      </c>
      <c r="F3520" s="53">
        <v>0</v>
      </c>
      <c r="G3520" s="53">
        <v>0.964398</v>
      </c>
    </row>
    <row r="3521" s="37" customFormat="1" customHeight="1" spans="1:7">
      <c r="A3521" s="52" t="s">
        <v>2007</v>
      </c>
      <c r="B3521" s="52" t="s">
        <v>2702</v>
      </c>
      <c r="C3521" s="30" t="s">
        <v>2107</v>
      </c>
      <c r="D3521" s="52" t="s">
        <v>2629</v>
      </c>
      <c r="E3521" s="53">
        <v>40.596</v>
      </c>
      <c r="F3521" s="53">
        <v>0</v>
      </c>
      <c r="G3521" s="53">
        <v>40.596</v>
      </c>
    </row>
    <row r="3522" s="37" customFormat="1" customHeight="1" spans="1:7">
      <c r="A3522" s="52" t="s">
        <v>2007</v>
      </c>
      <c r="B3522" s="52" t="s">
        <v>2702</v>
      </c>
      <c r="C3522" s="30" t="s">
        <v>2107</v>
      </c>
      <c r="D3522" s="52" t="s">
        <v>2586</v>
      </c>
      <c r="E3522" s="53">
        <v>29.628</v>
      </c>
      <c r="F3522" s="53">
        <v>0</v>
      </c>
      <c r="G3522" s="53">
        <v>29.628</v>
      </c>
    </row>
    <row r="3523" s="37" customFormat="1" customHeight="1" spans="1:7">
      <c r="A3523" s="52" t="s">
        <v>2007</v>
      </c>
      <c r="B3523" s="52" t="s">
        <v>2702</v>
      </c>
      <c r="C3523" s="30" t="s">
        <v>2107</v>
      </c>
      <c r="D3523" s="52" t="s">
        <v>2145</v>
      </c>
      <c r="E3523" s="53">
        <v>3.911448</v>
      </c>
      <c r="F3523" s="53">
        <v>0</v>
      </c>
      <c r="G3523" s="53">
        <v>3.911448</v>
      </c>
    </row>
    <row r="3524" s="37" customFormat="1" customHeight="1" spans="1:7">
      <c r="A3524" s="52" t="s">
        <v>2007</v>
      </c>
      <c r="B3524" s="49" t="s">
        <v>2703</v>
      </c>
      <c r="C3524" s="50"/>
      <c r="D3524" s="49"/>
      <c r="E3524" s="51">
        <v>549.555033</v>
      </c>
      <c r="F3524" s="51">
        <v>0</v>
      </c>
      <c r="G3524" s="51">
        <v>549.555033</v>
      </c>
    </row>
    <row r="3525" s="37" customFormat="1" customHeight="1" spans="1:7">
      <c r="A3525" s="52" t="s">
        <v>2007</v>
      </c>
      <c r="B3525" s="52" t="s">
        <v>2704</v>
      </c>
      <c r="C3525" s="50" t="s">
        <v>2091</v>
      </c>
      <c r="D3525" s="49"/>
      <c r="E3525" s="51">
        <v>18.961858</v>
      </c>
      <c r="F3525" s="51">
        <v>0</v>
      </c>
      <c r="G3525" s="51">
        <v>18.961858</v>
      </c>
    </row>
    <row r="3526" s="37" customFormat="1" customHeight="1" spans="1:7">
      <c r="A3526" s="52" t="s">
        <v>2007</v>
      </c>
      <c r="B3526" s="52" t="s">
        <v>2704</v>
      </c>
      <c r="C3526" s="30" t="s">
        <v>2092</v>
      </c>
      <c r="D3526" s="52" t="s">
        <v>2549</v>
      </c>
      <c r="E3526" s="53">
        <v>3.255876</v>
      </c>
      <c r="F3526" s="53">
        <v>0</v>
      </c>
      <c r="G3526" s="53">
        <v>3.255876</v>
      </c>
    </row>
    <row r="3527" s="37" customFormat="1" customHeight="1" spans="1:7">
      <c r="A3527" s="52" t="s">
        <v>2007</v>
      </c>
      <c r="B3527" s="52" t="s">
        <v>2704</v>
      </c>
      <c r="C3527" s="30" t="s">
        <v>2092</v>
      </c>
      <c r="D3527" s="52" t="s">
        <v>2550</v>
      </c>
      <c r="E3527" s="53">
        <v>1.736467</v>
      </c>
      <c r="F3527" s="53">
        <v>0</v>
      </c>
      <c r="G3527" s="53">
        <v>1.736467</v>
      </c>
    </row>
    <row r="3528" s="37" customFormat="1" customHeight="1" spans="1:7">
      <c r="A3528" s="52" t="s">
        <v>2007</v>
      </c>
      <c r="B3528" s="52" t="s">
        <v>2704</v>
      </c>
      <c r="C3528" s="30" t="s">
        <v>2092</v>
      </c>
      <c r="D3528" s="52" t="s">
        <v>2551</v>
      </c>
      <c r="E3528" s="53">
        <v>2.604701</v>
      </c>
      <c r="F3528" s="53">
        <v>0</v>
      </c>
      <c r="G3528" s="53">
        <v>2.604701</v>
      </c>
    </row>
    <row r="3529" s="37" customFormat="1" customHeight="1" spans="1:7">
      <c r="A3529" s="52" t="s">
        <v>2007</v>
      </c>
      <c r="B3529" s="52" t="s">
        <v>2704</v>
      </c>
      <c r="C3529" s="30" t="s">
        <v>2092</v>
      </c>
      <c r="D3529" s="52" t="s">
        <v>2552</v>
      </c>
      <c r="E3529" s="53">
        <v>3.905172</v>
      </c>
      <c r="F3529" s="53">
        <v>0</v>
      </c>
      <c r="G3529" s="53">
        <v>3.905172</v>
      </c>
    </row>
    <row r="3530" s="37" customFormat="1" customHeight="1" spans="1:7">
      <c r="A3530" s="52" t="s">
        <v>2007</v>
      </c>
      <c r="B3530" s="52" t="s">
        <v>2704</v>
      </c>
      <c r="C3530" s="30" t="s">
        <v>2092</v>
      </c>
      <c r="D3530" s="52" t="s">
        <v>2600</v>
      </c>
      <c r="E3530" s="53">
        <v>2.233842</v>
      </c>
      <c r="F3530" s="53">
        <v>0</v>
      </c>
      <c r="G3530" s="53">
        <v>2.233842</v>
      </c>
    </row>
    <row r="3531" s="37" customFormat="1" customHeight="1" spans="1:7">
      <c r="A3531" s="52" t="s">
        <v>2007</v>
      </c>
      <c r="B3531" s="52" t="s">
        <v>2704</v>
      </c>
      <c r="C3531" s="30" t="s">
        <v>2092</v>
      </c>
      <c r="D3531" s="52" t="s">
        <v>2553</v>
      </c>
      <c r="E3531" s="53">
        <v>1.0998</v>
      </c>
      <c r="F3531" s="53">
        <v>0</v>
      </c>
      <c r="G3531" s="53">
        <v>1.0998</v>
      </c>
    </row>
    <row r="3532" s="37" customFormat="1" customHeight="1" spans="1:7">
      <c r="A3532" s="52" t="s">
        <v>2007</v>
      </c>
      <c r="B3532" s="52" t="s">
        <v>2704</v>
      </c>
      <c r="C3532" s="30" t="s">
        <v>2092</v>
      </c>
      <c r="D3532" s="52" t="s">
        <v>2560</v>
      </c>
      <c r="E3532" s="53">
        <v>0.49</v>
      </c>
      <c r="F3532" s="53">
        <v>0</v>
      </c>
      <c r="G3532" s="53">
        <v>0.49</v>
      </c>
    </row>
    <row r="3533" s="37" customFormat="1" customHeight="1" spans="1:7">
      <c r="A3533" s="52" t="s">
        <v>2007</v>
      </c>
      <c r="B3533" s="52" t="s">
        <v>2704</v>
      </c>
      <c r="C3533" s="30" t="s">
        <v>2092</v>
      </c>
      <c r="D3533" s="52" t="s">
        <v>2561</v>
      </c>
      <c r="E3533" s="53">
        <v>0.336</v>
      </c>
      <c r="F3533" s="53">
        <v>0</v>
      </c>
      <c r="G3533" s="53">
        <v>0.336</v>
      </c>
    </row>
    <row r="3534" s="37" customFormat="1" customHeight="1" spans="1:7">
      <c r="A3534" s="52" t="s">
        <v>2007</v>
      </c>
      <c r="B3534" s="52" t="s">
        <v>2704</v>
      </c>
      <c r="C3534" s="30" t="s">
        <v>2092</v>
      </c>
      <c r="D3534" s="52" t="s">
        <v>2105</v>
      </c>
      <c r="E3534" s="53">
        <v>3.3</v>
      </c>
      <c r="F3534" s="53">
        <v>0</v>
      </c>
      <c r="G3534" s="53">
        <v>3.3</v>
      </c>
    </row>
    <row r="3535" s="37" customFormat="1" customHeight="1" spans="1:7">
      <c r="A3535" s="52" t="s">
        <v>2007</v>
      </c>
      <c r="B3535" s="52" t="s">
        <v>2704</v>
      </c>
      <c r="C3535" s="50" t="s">
        <v>2106</v>
      </c>
      <c r="D3535" s="49"/>
      <c r="E3535" s="51">
        <v>530.593175</v>
      </c>
      <c r="F3535" s="51">
        <v>0</v>
      </c>
      <c r="G3535" s="51">
        <v>530.593175</v>
      </c>
    </row>
    <row r="3536" s="37" customFormat="1" customHeight="1" spans="1:7">
      <c r="A3536" s="52" t="s">
        <v>2007</v>
      </c>
      <c r="B3536" s="52" t="s">
        <v>2704</v>
      </c>
      <c r="C3536" s="30" t="s">
        <v>2107</v>
      </c>
      <c r="D3536" s="52" t="s">
        <v>2110</v>
      </c>
      <c r="E3536" s="53">
        <v>11.64</v>
      </c>
      <c r="F3536" s="53">
        <v>0</v>
      </c>
      <c r="G3536" s="53">
        <v>11.64</v>
      </c>
    </row>
    <row r="3537" s="37" customFormat="1" customHeight="1" spans="1:7">
      <c r="A3537" s="52" t="s">
        <v>2007</v>
      </c>
      <c r="B3537" s="52" t="s">
        <v>2704</v>
      </c>
      <c r="C3537" s="30" t="s">
        <v>2107</v>
      </c>
      <c r="D3537" s="52" t="s">
        <v>2133</v>
      </c>
      <c r="E3537" s="53">
        <v>0.006</v>
      </c>
      <c r="F3537" s="53">
        <v>0</v>
      </c>
      <c r="G3537" s="53">
        <v>0.006</v>
      </c>
    </row>
    <row r="3538" s="37" customFormat="1" customHeight="1" spans="1:7">
      <c r="A3538" s="52" t="s">
        <v>2007</v>
      </c>
      <c r="B3538" s="52" t="s">
        <v>2704</v>
      </c>
      <c r="C3538" s="30" t="s">
        <v>2107</v>
      </c>
      <c r="D3538" s="52" t="s">
        <v>2141</v>
      </c>
      <c r="E3538" s="53">
        <v>28.840608</v>
      </c>
      <c r="F3538" s="53">
        <v>0</v>
      </c>
      <c r="G3538" s="53">
        <v>28.840608</v>
      </c>
    </row>
    <row r="3539" s="37" customFormat="1" customHeight="1" spans="1:7">
      <c r="A3539" s="52" t="s">
        <v>2007</v>
      </c>
      <c r="B3539" s="52" t="s">
        <v>2704</v>
      </c>
      <c r="C3539" s="30" t="s">
        <v>2107</v>
      </c>
      <c r="D3539" s="52" t="s">
        <v>2298</v>
      </c>
      <c r="E3539" s="53">
        <v>2.8</v>
      </c>
      <c r="F3539" s="53">
        <v>0</v>
      </c>
      <c r="G3539" s="53">
        <v>2.8</v>
      </c>
    </row>
    <row r="3540" s="37" customFormat="1" customHeight="1" spans="1:7">
      <c r="A3540" s="52" t="s">
        <v>2007</v>
      </c>
      <c r="B3540" s="52" t="s">
        <v>2704</v>
      </c>
      <c r="C3540" s="30" t="s">
        <v>2107</v>
      </c>
      <c r="D3540" s="52" t="s">
        <v>2119</v>
      </c>
      <c r="E3540" s="53">
        <v>2.519844</v>
      </c>
      <c r="F3540" s="53">
        <v>0</v>
      </c>
      <c r="G3540" s="53">
        <v>2.519844</v>
      </c>
    </row>
    <row r="3541" s="37" customFormat="1" customHeight="1" spans="1:7">
      <c r="A3541" s="52" t="s">
        <v>2007</v>
      </c>
      <c r="B3541" s="52" t="s">
        <v>2704</v>
      </c>
      <c r="C3541" s="30" t="s">
        <v>2107</v>
      </c>
      <c r="D3541" s="52" t="s">
        <v>2563</v>
      </c>
      <c r="E3541" s="53">
        <v>130.1724</v>
      </c>
      <c r="F3541" s="53">
        <v>0</v>
      </c>
      <c r="G3541" s="53">
        <v>130.1724</v>
      </c>
    </row>
    <row r="3542" s="37" customFormat="1" customHeight="1" spans="1:7">
      <c r="A3542" s="52" t="s">
        <v>2007</v>
      </c>
      <c r="B3542" s="52" t="s">
        <v>2704</v>
      </c>
      <c r="C3542" s="30" t="s">
        <v>2107</v>
      </c>
      <c r="D3542" s="52" t="s">
        <v>2564</v>
      </c>
      <c r="E3542" s="53">
        <v>3.588</v>
      </c>
      <c r="F3542" s="53">
        <v>0</v>
      </c>
      <c r="G3542" s="53">
        <v>3.588</v>
      </c>
    </row>
    <row r="3543" s="37" customFormat="1" customHeight="1" spans="1:7">
      <c r="A3543" s="52" t="s">
        <v>2007</v>
      </c>
      <c r="B3543" s="52" t="s">
        <v>2704</v>
      </c>
      <c r="C3543" s="30" t="s">
        <v>2107</v>
      </c>
      <c r="D3543" s="52" t="s">
        <v>2565</v>
      </c>
      <c r="E3543" s="53">
        <v>52.74</v>
      </c>
      <c r="F3543" s="53">
        <v>0</v>
      </c>
      <c r="G3543" s="53">
        <v>52.74</v>
      </c>
    </row>
    <row r="3544" s="37" customFormat="1" customHeight="1" spans="1:7">
      <c r="A3544" s="52" t="s">
        <v>2007</v>
      </c>
      <c r="B3544" s="52" t="s">
        <v>2704</v>
      </c>
      <c r="C3544" s="30" t="s">
        <v>2107</v>
      </c>
      <c r="D3544" s="52" t="s">
        <v>2566</v>
      </c>
      <c r="E3544" s="53">
        <v>97.0188</v>
      </c>
      <c r="F3544" s="53">
        <v>0</v>
      </c>
      <c r="G3544" s="53">
        <v>97.0188</v>
      </c>
    </row>
    <row r="3545" s="37" customFormat="1" customHeight="1" spans="1:7">
      <c r="A3545" s="52" t="s">
        <v>2007</v>
      </c>
      <c r="B3545" s="52" t="s">
        <v>2704</v>
      </c>
      <c r="C3545" s="30" t="s">
        <v>2107</v>
      </c>
      <c r="D3545" s="52" t="s">
        <v>2594</v>
      </c>
      <c r="E3545" s="53">
        <v>32.2</v>
      </c>
      <c r="F3545" s="53">
        <v>0</v>
      </c>
      <c r="G3545" s="53">
        <v>32.2</v>
      </c>
    </row>
    <row r="3546" s="37" customFormat="1" customHeight="1" spans="1:7">
      <c r="A3546" s="52" t="s">
        <v>2007</v>
      </c>
      <c r="B3546" s="52" t="s">
        <v>2704</v>
      </c>
      <c r="C3546" s="30" t="s">
        <v>2107</v>
      </c>
      <c r="D3546" s="52" t="s">
        <v>2567</v>
      </c>
      <c r="E3546" s="53">
        <v>35.3908</v>
      </c>
      <c r="F3546" s="53">
        <v>0</v>
      </c>
      <c r="G3546" s="53">
        <v>35.3908</v>
      </c>
    </row>
    <row r="3547" s="37" customFormat="1" customHeight="1" spans="1:7">
      <c r="A3547" s="52" t="s">
        <v>2007</v>
      </c>
      <c r="B3547" s="52" t="s">
        <v>2704</v>
      </c>
      <c r="C3547" s="30" t="s">
        <v>2107</v>
      </c>
      <c r="D3547" s="52" t="s">
        <v>2568</v>
      </c>
      <c r="E3547" s="53">
        <v>50.252352</v>
      </c>
      <c r="F3547" s="53">
        <v>0</v>
      </c>
      <c r="G3547" s="53">
        <v>50.252352</v>
      </c>
    </row>
    <row r="3548" s="37" customFormat="1" customHeight="1" spans="1:7">
      <c r="A3548" s="52" t="s">
        <v>2007</v>
      </c>
      <c r="B3548" s="52" t="s">
        <v>2704</v>
      </c>
      <c r="C3548" s="30" t="s">
        <v>2107</v>
      </c>
      <c r="D3548" s="52" t="s">
        <v>2569</v>
      </c>
      <c r="E3548" s="53">
        <v>25.126176</v>
      </c>
      <c r="F3548" s="53">
        <v>0</v>
      </c>
      <c r="G3548" s="53">
        <v>25.126176</v>
      </c>
    </row>
    <row r="3549" s="37" customFormat="1" customHeight="1" spans="1:7">
      <c r="A3549" s="52" t="s">
        <v>2007</v>
      </c>
      <c r="B3549" s="52" t="s">
        <v>2704</v>
      </c>
      <c r="C3549" s="30" t="s">
        <v>2107</v>
      </c>
      <c r="D3549" s="52" t="s">
        <v>2570</v>
      </c>
      <c r="E3549" s="53">
        <v>20.620548</v>
      </c>
      <c r="F3549" s="53">
        <v>0</v>
      </c>
      <c r="G3549" s="53">
        <v>20.620548</v>
      </c>
    </row>
    <row r="3550" s="37" customFormat="1" customHeight="1" spans="1:7">
      <c r="A3550" s="52" t="s">
        <v>2007</v>
      </c>
      <c r="B3550" s="52" t="s">
        <v>2704</v>
      </c>
      <c r="C3550" s="30" t="s">
        <v>2107</v>
      </c>
      <c r="D3550" s="52" t="s">
        <v>2571</v>
      </c>
      <c r="E3550" s="53">
        <v>3.52</v>
      </c>
      <c r="F3550" s="53">
        <v>0</v>
      </c>
      <c r="G3550" s="53">
        <v>3.52</v>
      </c>
    </row>
    <row r="3551" s="37" customFormat="1" customHeight="1" spans="1:7">
      <c r="A3551" s="52" t="s">
        <v>2007</v>
      </c>
      <c r="B3551" s="52" t="s">
        <v>2704</v>
      </c>
      <c r="C3551" s="30" t="s">
        <v>2107</v>
      </c>
      <c r="D3551" s="52" t="s">
        <v>2572</v>
      </c>
      <c r="E3551" s="53">
        <v>0.651175</v>
      </c>
      <c r="F3551" s="53">
        <v>0</v>
      </c>
      <c r="G3551" s="53">
        <v>0.651175</v>
      </c>
    </row>
    <row r="3552" s="37" customFormat="1" customHeight="1" spans="1:7">
      <c r="A3552" s="52" t="s">
        <v>2007</v>
      </c>
      <c r="B3552" s="52" t="s">
        <v>2704</v>
      </c>
      <c r="C3552" s="30" t="s">
        <v>2107</v>
      </c>
      <c r="D3552" s="52" t="s">
        <v>2573</v>
      </c>
      <c r="E3552" s="53">
        <v>1.085292</v>
      </c>
      <c r="F3552" s="53">
        <v>0</v>
      </c>
      <c r="G3552" s="53">
        <v>1.085292</v>
      </c>
    </row>
    <row r="3553" s="37" customFormat="1" customHeight="1" spans="1:7">
      <c r="A3553" s="52" t="s">
        <v>2007</v>
      </c>
      <c r="B3553" s="52" t="s">
        <v>2704</v>
      </c>
      <c r="C3553" s="30" t="s">
        <v>2107</v>
      </c>
      <c r="D3553" s="52" t="s">
        <v>2586</v>
      </c>
      <c r="E3553" s="53">
        <v>30.558</v>
      </c>
      <c r="F3553" s="53">
        <v>0</v>
      </c>
      <c r="G3553" s="53">
        <v>30.558</v>
      </c>
    </row>
    <row r="3554" s="37" customFormat="1" customHeight="1" spans="1:7">
      <c r="A3554" s="52" t="s">
        <v>2007</v>
      </c>
      <c r="B3554" s="52" t="s">
        <v>2704</v>
      </c>
      <c r="C3554" s="30" t="s">
        <v>2107</v>
      </c>
      <c r="D3554" s="52" t="s">
        <v>2145</v>
      </c>
      <c r="E3554" s="53">
        <v>1.86318</v>
      </c>
      <c r="F3554" s="53">
        <v>0</v>
      </c>
      <c r="G3554" s="53">
        <v>1.86318</v>
      </c>
    </row>
    <row r="3555" s="37" customFormat="1" customHeight="1" spans="1:7">
      <c r="A3555" s="52" t="s">
        <v>2007</v>
      </c>
      <c r="B3555" s="49" t="s">
        <v>2705</v>
      </c>
      <c r="C3555" s="50"/>
      <c r="D3555" s="49"/>
      <c r="E3555" s="51">
        <v>1259.47565</v>
      </c>
      <c r="F3555" s="51">
        <v>0</v>
      </c>
      <c r="G3555" s="51">
        <v>1259.47565</v>
      </c>
    </row>
    <row r="3556" s="37" customFormat="1" customHeight="1" spans="1:7">
      <c r="A3556" s="52" t="s">
        <v>2007</v>
      </c>
      <c r="B3556" s="52" t="s">
        <v>2706</v>
      </c>
      <c r="C3556" s="50" t="s">
        <v>2091</v>
      </c>
      <c r="D3556" s="49"/>
      <c r="E3556" s="51">
        <v>43.721556</v>
      </c>
      <c r="F3556" s="51">
        <v>0</v>
      </c>
      <c r="G3556" s="51">
        <v>43.721556</v>
      </c>
    </row>
    <row r="3557" s="37" customFormat="1" customHeight="1" spans="1:7">
      <c r="A3557" s="52" t="s">
        <v>2007</v>
      </c>
      <c r="B3557" s="52" t="s">
        <v>2706</v>
      </c>
      <c r="C3557" s="30" t="s">
        <v>2092</v>
      </c>
      <c r="D3557" s="52" t="s">
        <v>2549</v>
      </c>
      <c r="E3557" s="53">
        <v>7.149132</v>
      </c>
      <c r="F3557" s="53">
        <v>0</v>
      </c>
      <c r="G3557" s="53">
        <v>7.149132</v>
      </c>
    </row>
    <row r="3558" s="37" customFormat="1" customHeight="1" spans="1:7">
      <c r="A3558" s="52" t="s">
        <v>2007</v>
      </c>
      <c r="B3558" s="52" t="s">
        <v>2706</v>
      </c>
      <c r="C3558" s="30" t="s">
        <v>2092</v>
      </c>
      <c r="D3558" s="52" t="s">
        <v>2550</v>
      </c>
      <c r="E3558" s="53">
        <v>3.81287</v>
      </c>
      <c r="F3558" s="53">
        <v>0</v>
      </c>
      <c r="G3558" s="53">
        <v>3.81287</v>
      </c>
    </row>
    <row r="3559" s="37" customFormat="1" customHeight="1" spans="1:7">
      <c r="A3559" s="52" t="s">
        <v>2007</v>
      </c>
      <c r="B3559" s="52" t="s">
        <v>2706</v>
      </c>
      <c r="C3559" s="30" t="s">
        <v>2092</v>
      </c>
      <c r="D3559" s="52" t="s">
        <v>2551</v>
      </c>
      <c r="E3559" s="53">
        <v>5.719306</v>
      </c>
      <c r="F3559" s="53">
        <v>0</v>
      </c>
      <c r="G3559" s="53">
        <v>5.719306</v>
      </c>
    </row>
    <row r="3560" s="37" customFormat="1" customHeight="1" spans="1:7">
      <c r="A3560" s="52" t="s">
        <v>2007</v>
      </c>
      <c r="B3560" s="52" t="s">
        <v>2706</v>
      </c>
      <c r="C3560" s="30" t="s">
        <v>2092</v>
      </c>
      <c r="D3560" s="52" t="s">
        <v>2552</v>
      </c>
      <c r="E3560" s="53">
        <v>8.76564</v>
      </c>
      <c r="F3560" s="53">
        <v>0</v>
      </c>
      <c r="G3560" s="53">
        <v>8.76564</v>
      </c>
    </row>
    <row r="3561" s="37" customFormat="1" customHeight="1" spans="1:7">
      <c r="A3561" s="52" t="s">
        <v>2007</v>
      </c>
      <c r="B3561" s="52" t="s">
        <v>2706</v>
      </c>
      <c r="C3561" s="30" t="s">
        <v>2092</v>
      </c>
      <c r="D3561" s="52" t="s">
        <v>2600</v>
      </c>
      <c r="E3561" s="53">
        <v>8.202408</v>
      </c>
      <c r="F3561" s="53">
        <v>0</v>
      </c>
      <c r="G3561" s="53">
        <v>8.202408</v>
      </c>
    </row>
    <row r="3562" s="37" customFormat="1" customHeight="1" spans="1:7">
      <c r="A3562" s="52" t="s">
        <v>2007</v>
      </c>
      <c r="B3562" s="52" t="s">
        <v>2706</v>
      </c>
      <c r="C3562" s="30" t="s">
        <v>2092</v>
      </c>
      <c r="D3562" s="52" t="s">
        <v>2553</v>
      </c>
      <c r="E3562" s="53">
        <v>2.0022</v>
      </c>
      <c r="F3562" s="53">
        <v>0</v>
      </c>
      <c r="G3562" s="53">
        <v>2.0022</v>
      </c>
    </row>
    <row r="3563" s="37" customFormat="1" customHeight="1" spans="1:7">
      <c r="A3563" s="52" t="s">
        <v>2007</v>
      </c>
      <c r="B3563" s="52" t="s">
        <v>2706</v>
      </c>
      <c r="C3563" s="30" t="s">
        <v>2092</v>
      </c>
      <c r="D3563" s="52" t="s">
        <v>2560</v>
      </c>
      <c r="E3563" s="53">
        <v>0.63</v>
      </c>
      <c r="F3563" s="53">
        <v>0</v>
      </c>
      <c r="G3563" s="53">
        <v>0.63</v>
      </c>
    </row>
    <row r="3564" s="37" customFormat="1" customHeight="1" spans="1:7">
      <c r="A3564" s="52" t="s">
        <v>2007</v>
      </c>
      <c r="B3564" s="52" t="s">
        <v>2706</v>
      </c>
      <c r="C3564" s="30" t="s">
        <v>2092</v>
      </c>
      <c r="D3564" s="52" t="s">
        <v>2561</v>
      </c>
      <c r="E3564" s="53">
        <v>0.09</v>
      </c>
      <c r="F3564" s="53">
        <v>0</v>
      </c>
      <c r="G3564" s="53">
        <v>0.09</v>
      </c>
    </row>
    <row r="3565" s="37" customFormat="1" customHeight="1" spans="1:7">
      <c r="A3565" s="52" t="s">
        <v>2007</v>
      </c>
      <c r="B3565" s="52" t="s">
        <v>2706</v>
      </c>
      <c r="C3565" s="30" t="s">
        <v>2092</v>
      </c>
      <c r="D3565" s="52" t="s">
        <v>2105</v>
      </c>
      <c r="E3565" s="53">
        <v>7.35</v>
      </c>
      <c r="F3565" s="53">
        <v>0</v>
      </c>
      <c r="G3565" s="53">
        <v>7.35</v>
      </c>
    </row>
    <row r="3566" s="37" customFormat="1" customHeight="1" spans="1:7">
      <c r="A3566" s="52" t="s">
        <v>2007</v>
      </c>
      <c r="B3566" s="52" t="s">
        <v>2706</v>
      </c>
      <c r="C3566" s="50" t="s">
        <v>2106</v>
      </c>
      <c r="D3566" s="49"/>
      <c r="E3566" s="51">
        <v>1215.754094</v>
      </c>
      <c r="F3566" s="51">
        <v>0</v>
      </c>
      <c r="G3566" s="51">
        <v>1215.754094</v>
      </c>
    </row>
    <row r="3567" s="37" customFormat="1" customHeight="1" spans="1:7">
      <c r="A3567" s="52" t="s">
        <v>2007</v>
      </c>
      <c r="B3567" s="52" t="s">
        <v>2706</v>
      </c>
      <c r="C3567" s="30" t="s">
        <v>2107</v>
      </c>
      <c r="D3567" s="52" t="s">
        <v>2133</v>
      </c>
      <c r="E3567" s="53">
        <v>0.018</v>
      </c>
      <c r="F3567" s="53">
        <v>0</v>
      </c>
      <c r="G3567" s="53">
        <v>0.018</v>
      </c>
    </row>
    <row r="3568" s="37" customFormat="1" customHeight="1" spans="1:7">
      <c r="A3568" s="52" t="s">
        <v>2007</v>
      </c>
      <c r="B3568" s="52" t="s">
        <v>2706</v>
      </c>
      <c r="C3568" s="30" t="s">
        <v>2107</v>
      </c>
      <c r="D3568" s="52" t="s">
        <v>2141</v>
      </c>
      <c r="E3568" s="53">
        <v>57.193056</v>
      </c>
      <c r="F3568" s="53">
        <v>0</v>
      </c>
      <c r="G3568" s="53">
        <v>57.193056</v>
      </c>
    </row>
    <row r="3569" s="37" customFormat="1" customHeight="1" spans="1:7">
      <c r="A3569" s="52" t="s">
        <v>2007</v>
      </c>
      <c r="B3569" s="52" t="s">
        <v>2706</v>
      </c>
      <c r="C3569" s="30" t="s">
        <v>2107</v>
      </c>
      <c r="D3569" s="52" t="s">
        <v>2298</v>
      </c>
      <c r="E3569" s="53">
        <v>14.2</v>
      </c>
      <c r="F3569" s="53">
        <v>0</v>
      </c>
      <c r="G3569" s="53">
        <v>14.2</v>
      </c>
    </row>
    <row r="3570" s="37" customFormat="1" customHeight="1" spans="1:7">
      <c r="A3570" s="52" t="s">
        <v>2007</v>
      </c>
      <c r="B3570" s="52" t="s">
        <v>2706</v>
      </c>
      <c r="C3570" s="30" t="s">
        <v>2107</v>
      </c>
      <c r="D3570" s="52" t="s">
        <v>2563</v>
      </c>
      <c r="E3570" s="53">
        <v>292.188</v>
      </c>
      <c r="F3570" s="53">
        <v>0</v>
      </c>
      <c r="G3570" s="53">
        <v>292.188</v>
      </c>
    </row>
    <row r="3571" s="37" customFormat="1" customHeight="1" spans="1:7">
      <c r="A3571" s="52" t="s">
        <v>2007</v>
      </c>
      <c r="B3571" s="52" t="s">
        <v>2706</v>
      </c>
      <c r="C3571" s="30" t="s">
        <v>2107</v>
      </c>
      <c r="D3571" s="52" t="s">
        <v>2564</v>
      </c>
      <c r="E3571" s="53">
        <v>8.0028</v>
      </c>
      <c r="F3571" s="53">
        <v>0</v>
      </c>
      <c r="G3571" s="53">
        <v>8.0028</v>
      </c>
    </row>
    <row r="3572" s="37" customFormat="1" customHeight="1" spans="1:7">
      <c r="A3572" s="52" t="s">
        <v>2007</v>
      </c>
      <c r="B3572" s="52" t="s">
        <v>2706</v>
      </c>
      <c r="C3572" s="30" t="s">
        <v>2107</v>
      </c>
      <c r="D3572" s="52" t="s">
        <v>2565</v>
      </c>
      <c r="E3572" s="53">
        <v>105.6312</v>
      </c>
      <c r="F3572" s="53">
        <v>0</v>
      </c>
      <c r="G3572" s="53">
        <v>105.6312</v>
      </c>
    </row>
    <row r="3573" s="37" customFormat="1" customHeight="1" spans="1:7">
      <c r="A3573" s="52" t="s">
        <v>2007</v>
      </c>
      <c r="B3573" s="52" t="s">
        <v>2706</v>
      </c>
      <c r="C3573" s="30" t="s">
        <v>2107</v>
      </c>
      <c r="D3573" s="52" t="s">
        <v>2566</v>
      </c>
      <c r="E3573" s="53">
        <v>204.5724</v>
      </c>
      <c r="F3573" s="53">
        <v>0</v>
      </c>
      <c r="G3573" s="53">
        <v>204.5724</v>
      </c>
    </row>
    <row r="3574" s="37" customFormat="1" customHeight="1" spans="1:7">
      <c r="A3574" s="52" t="s">
        <v>2007</v>
      </c>
      <c r="B3574" s="52" t="s">
        <v>2706</v>
      </c>
      <c r="C3574" s="30" t="s">
        <v>2107</v>
      </c>
      <c r="D3574" s="52" t="s">
        <v>2594</v>
      </c>
      <c r="E3574" s="53">
        <v>163.3</v>
      </c>
      <c r="F3574" s="53">
        <v>0</v>
      </c>
      <c r="G3574" s="53">
        <v>163.3</v>
      </c>
    </row>
    <row r="3575" s="37" customFormat="1" customHeight="1" spans="1:7">
      <c r="A3575" s="52" t="s">
        <v>2007</v>
      </c>
      <c r="B3575" s="52" t="s">
        <v>2706</v>
      </c>
      <c r="C3575" s="30" t="s">
        <v>2107</v>
      </c>
      <c r="D3575" s="52" t="s">
        <v>2567</v>
      </c>
      <c r="E3575" s="53">
        <v>75.3936</v>
      </c>
      <c r="F3575" s="53">
        <v>0</v>
      </c>
      <c r="G3575" s="53">
        <v>75.3936</v>
      </c>
    </row>
    <row r="3576" s="37" customFormat="1" customHeight="1" spans="1:7">
      <c r="A3576" s="52" t="s">
        <v>2007</v>
      </c>
      <c r="B3576" s="52" t="s">
        <v>2706</v>
      </c>
      <c r="C3576" s="30" t="s">
        <v>2107</v>
      </c>
      <c r="D3576" s="52" t="s">
        <v>2568</v>
      </c>
      <c r="E3576" s="53">
        <v>108.988992</v>
      </c>
      <c r="F3576" s="53">
        <v>0</v>
      </c>
      <c r="G3576" s="53">
        <v>108.988992</v>
      </c>
    </row>
    <row r="3577" s="37" customFormat="1" customHeight="1" spans="1:7">
      <c r="A3577" s="52" t="s">
        <v>2007</v>
      </c>
      <c r="B3577" s="52" t="s">
        <v>2706</v>
      </c>
      <c r="C3577" s="30" t="s">
        <v>2107</v>
      </c>
      <c r="D3577" s="52" t="s">
        <v>2569</v>
      </c>
      <c r="E3577" s="53">
        <v>54.494496</v>
      </c>
      <c r="F3577" s="53">
        <v>0</v>
      </c>
      <c r="G3577" s="53">
        <v>54.494496</v>
      </c>
    </row>
    <row r="3578" s="37" customFormat="1" customHeight="1" spans="1:7">
      <c r="A3578" s="52" t="s">
        <v>2007</v>
      </c>
      <c r="B3578" s="52" t="s">
        <v>2706</v>
      </c>
      <c r="C3578" s="30" t="s">
        <v>2107</v>
      </c>
      <c r="D3578" s="52" t="s">
        <v>2570</v>
      </c>
      <c r="E3578" s="53">
        <v>45.277836</v>
      </c>
      <c r="F3578" s="53">
        <v>0</v>
      </c>
      <c r="G3578" s="53">
        <v>45.277836</v>
      </c>
    </row>
    <row r="3579" s="37" customFormat="1" customHeight="1" spans="1:7">
      <c r="A3579" s="52" t="s">
        <v>2007</v>
      </c>
      <c r="B3579" s="52" t="s">
        <v>2706</v>
      </c>
      <c r="C3579" s="30" t="s">
        <v>2107</v>
      </c>
      <c r="D3579" s="52" t="s">
        <v>2571</v>
      </c>
      <c r="E3579" s="53">
        <v>7.84</v>
      </c>
      <c r="F3579" s="53">
        <v>0</v>
      </c>
      <c r="G3579" s="53">
        <v>7.84</v>
      </c>
    </row>
    <row r="3580" s="37" customFormat="1" customHeight="1" spans="1:7">
      <c r="A3580" s="52" t="s">
        <v>2007</v>
      </c>
      <c r="B3580" s="52" t="s">
        <v>2706</v>
      </c>
      <c r="C3580" s="30" t="s">
        <v>2107</v>
      </c>
      <c r="D3580" s="52" t="s">
        <v>2572</v>
      </c>
      <c r="E3580" s="53">
        <v>1.429826</v>
      </c>
      <c r="F3580" s="53">
        <v>0</v>
      </c>
      <c r="G3580" s="53">
        <v>1.429826</v>
      </c>
    </row>
    <row r="3581" s="37" customFormat="1" customHeight="1" spans="1:7">
      <c r="A3581" s="52" t="s">
        <v>2007</v>
      </c>
      <c r="B3581" s="52" t="s">
        <v>2706</v>
      </c>
      <c r="C3581" s="30" t="s">
        <v>2107</v>
      </c>
      <c r="D3581" s="52" t="s">
        <v>2573</v>
      </c>
      <c r="E3581" s="53">
        <v>2.383044</v>
      </c>
      <c r="F3581" s="53">
        <v>0</v>
      </c>
      <c r="G3581" s="53">
        <v>2.383044</v>
      </c>
    </row>
    <row r="3582" s="37" customFormat="1" customHeight="1" spans="1:7">
      <c r="A3582" s="52" t="s">
        <v>2007</v>
      </c>
      <c r="B3582" s="52" t="s">
        <v>2706</v>
      </c>
      <c r="C3582" s="30" t="s">
        <v>2107</v>
      </c>
      <c r="D3582" s="52" t="s">
        <v>2586</v>
      </c>
      <c r="E3582" s="53">
        <v>70.7868</v>
      </c>
      <c r="F3582" s="53">
        <v>0</v>
      </c>
      <c r="G3582" s="53">
        <v>70.7868</v>
      </c>
    </row>
    <row r="3583" s="37" customFormat="1" customHeight="1" spans="1:7">
      <c r="A3583" s="52" t="s">
        <v>2007</v>
      </c>
      <c r="B3583" s="52" t="s">
        <v>2706</v>
      </c>
      <c r="C3583" s="30" t="s">
        <v>2107</v>
      </c>
      <c r="D3583" s="52" t="s">
        <v>2145</v>
      </c>
      <c r="E3583" s="53">
        <v>4.054044</v>
      </c>
      <c r="F3583" s="53">
        <v>0</v>
      </c>
      <c r="G3583" s="53">
        <v>4.054044</v>
      </c>
    </row>
    <row r="3584" s="37" customFormat="1" customHeight="1" spans="1:7">
      <c r="A3584" s="52" t="s">
        <v>2007</v>
      </c>
      <c r="B3584" s="49" t="s">
        <v>2707</v>
      </c>
      <c r="C3584" s="50"/>
      <c r="D3584" s="49"/>
      <c r="E3584" s="51">
        <v>792.516655</v>
      </c>
      <c r="F3584" s="51">
        <v>0</v>
      </c>
      <c r="G3584" s="51">
        <v>792.516655</v>
      </c>
    </row>
    <row r="3585" s="37" customFormat="1" customHeight="1" spans="1:7">
      <c r="A3585" s="52" t="s">
        <v>2007</v>
      </c>
      <c r="B3585" s="52" t="s">
        <v>2708</v>
      </c>
      <c r="C3585" s="50" t="s">
        <v>2091</v>
      </c>
      <c r="D3585" s="49"/>
      <c r="E3585" s="51">
        <v>27.139103</v>
      </c>
      <c r="F3585" s="51">
        <v>0</v>
      </c>
      <c r="G3585" s="51">
        <v>27.139103</v>
      </c>
    </row>
    <row r="3586" s="37" customFormat="1" customHeight="1" spans="1:7">
      <c r="A3586" s="52" t="s">
        <v>2007</v>
      </c>
      <c r="B3586" s="52" t="s">
        <v>2708</v>
      </c>
      <c r="C3586" s="30" t="s">
        <v>2092</v>
      </c>
      <c r="D3586" s="52" t="s">
        <v>2610</v>
      </c>
      <c r="E3586" s="53">
        <v>4.41828</v>
      </c>
      <c r="F3586" s="53">
        <v>0</v>
      </c>
      <c r="G3586" s="53">
        <v>4.41828</v>
      </c>
    </row>
    <row r="3587" s="37" customFormat="1" customHeight="1" spans="1:7">
      <c r="A3587" s="52" t="s">
        <v>2007</v>
      </c>
      <c r="B3587" s="52" t="s">
        <v>2708</v>
      </c>
      <c r="C3587" s="30" t="s">
        <v>2092</v>
      </c>
      <c r="D3587" s="52" t="s">
        <v>2611</v>
      </c>
      <c r="E3587" s="53">
        <v>2.356416</v>
      </c>
      <c r="F3587" s="53">
        <v>0</v>
      </c>
      <c r="G3587" s="53">
        <v>2.356416</v>
      </c>
    </row>
    <row r="3588" s="37" customFormat="1" customHeight="1" spans="1:7">
      <c r="A3588" s="52" t="s">
        <v>2007</v>
      </c>
      <c r="B3588" s="52" t="s">
        <v>2708</v>
      </c>
      <c r="C3588" s="30" t="s">
        <v>2092</v>
      </c>
      <c r="D3588" s="52" t="s">
        <v>2612</v>
      </c>
      <c r="E3588" s="53">
        <v>3.534624</v>
      </c>
      <c r="F3588" s="53">
        <v>0</v>
      </c>
      <c r="G3588" s="53">
        <v>3.534624</v>
      </c>
    </row>
    <row r="3589" s="37" customFormat="1" customHeight="1" spans="1:7">
      <c r="A3589" s="52" t="s">
        <v>2007</v>
      </c>
      <c r="B3589" s="52" t="s">
        <v>2708</v>
      </c>
      <c r="C3589" s="30" t="s">
        <v>2092</v>
      </c>
      <c r="D3589" s="52" t="s">
        <v>2613</v>
      </c>
      <c r="E3589" s="53">
        <v>5.245236</v>
      </c>
      <c r="F3589" s="53">
        <v>0</v>
      </c>
      <c r="G3589" s="53">
        <v>5.245236</v>
      </c>
    </row>
    <row r="3590" s="37" customFormat="1" customHeight="1" spans="1:7">
      <c r="A3590" s="52" t="s">
        <v>2007</v>
      </c>
      <c r="B3590" s="52" t="s">
        <v>2708</v>
      </c>
      <c r="C3590" s="30" t="s">
        <v>2092</v>
      </c>
      <c r="D3590" s="52" t="s">
        <v>2614</v>
      </c>
      <c r="E3590" s="53">
        <v>4.591347</v>
      </c>
      <c r="F3590" s="53">
        <v>0</v>
      </c>
      <c r="G3590" s="53">
        <v>4.591347</v>
      </c>
    </row>
    <row r="3591" s="37" customFormat="1" customHeight="1" spans="1:7">
      <c r="A3591" s="52" t="s">
        <v>2007</v>
      </c>
      <c r="B3591" s="52" t="s">
        <v>2708</v>
      </c>
      <c r="C3591" s="30" t="s">
        <v>2092</v>
      </c>
      <c r="D3591" s="52" t="s">
        <v>2615</v>
      </c>
      <c r="E3591" s="53">
        <v>1.8432</v>
      </c>
      <c r="F3591" s="53">
        <v>0</v>
      </c>
      <c r="G3591" s="53">
        <v>1.8432</v>
      </c>
    </row>
    <row r="3592" s="37" customFormat="1" customHeight="1" spans="1:7">
      <c r="A3592" s="52" t="s">
        <v>2007</v>
      </c>
      <c r="B3592" s="52" t="s">
        <v>2708</v>
      </c>
      <c r="C3592" s="30" t="s">
        <v>2092</v>
      </c>
      <c r="D3592" s="52" t="s">
        <v>2616</v>
      </c>
      <c r="E3592" s="53">
        <v>0.35</v>
      </c>
      <c r="F3592" s="53">
        <v>0</v>
      </c>
      <c r="G3592" s="53">
        <v>0.35</v>
      </c>
    </row>
    <row r="3593" s="37" customFormat="1" customHeight="1" spans="1:7">
      <c r="A3593" s="52" t="s">
        <v>2007</v>
      </c>
      <c r="B3593" s="52" t="s">
        <v>2708</v>
      </c>
      <c r="C3593" s="30" t="s">
        <v>2092</v>
      </c>
      <c r="D3593" s="52" t="s">
        <v>2105</v>
      </c>
      <c r="E3593" s="53">
        <v>4.8</v>
      </c>
      <c r="F3593" s="53">
        <v>0</v>
      </c>
      <c r="G3593" s="53">
        <v>4.8</v>
      </c>
    </row>
    <row r="3594" s="37" customFormat="1" customHeight="1" spans="1:7">
      <c r="A3594" s="52" t="s">
        <v>2007</v>
      </c>
      <c r="B3594" s="52" t="s">
        <v>2708</v>
      </c>
      <c r="C3594" s="50" t="s">
        <v>2106</v>
      </c>
      <c r="D3594" s="49"/>
      <c r="E3594" s="51">
        <v>765.377552</v>
      </c>
      <c r="F3594" s="51">
        <v>0</v>
      </c>
      <c r="G3594" s="51">
        <v>765.377552</v>
      </c>
    </row>
    <row r="3595" s="37" customFormat="1" customHeight="1" spans="1:7">
      <c r="A3595" s="52" t="s">
        <v>2007</v>
      </c>
      <c r="B3595" s="52" t="s">
        <v>2708</v>
      </c>
      <c r="C3595" s="30" t="s">
        <v>2107</v>
      </c>
      <c r="D3595" s="52" t="s">
        <v>2110</v>
      </c>
      <c r="E3595" s="53">
        <v>17.04</v>
      </c>
      <c r="F3595" s="53">
        <v>0</v>
      </c>
      <c r="G3595" s="53">
        <v>17.04</v>
      </c>
    </row>
    <row r="3596" s="37" customFormat="1" customHeight="1" spans="1:7">
      <c r="A3596" s="52" t="s">
        <v>2007</v>
      </c>
      <c r="B3596" s="52" t="s">
        <v>2708</v>
      </c>
      <c r="C3596" s="30" t="s">
        <v>2107</v>
      </c>
      <c r="D3596" s="52" t="s">
        <v>2141</v>
      </c>
      <c r="E3596" s="53">
        <v>39.43584</v>
      </c>
      <c r="F3596" s="53">
        <v>0</v>
      </c>
      <c r="G3596" s="53">
        <v>39.43584</v>
      </c>
    </row>
    <row r="3597" s="37" customFormat="1" customHeight="1" spans="1:7">
      <c r="A3597" s="52" t="s">
        <v>2007</v>
      </c>
      <c r="B3597" s="52" t="s">
        <v>2708</v>
      </c>
      <c r="C3597" s="30" t="s">
        <v>2107</v>
      </c>
      <c r="D3597" s="52" t="s">
        <v>2298</v>
      </c>
      <c r="E3597" s="53">
        <v>7.2</v>
      </c>
      <c r="F3597" s="53">
        <v>0</v>
      </c>
      <c r="G3597" s="53">
        <v>7.2</v>
      </c>
    </row>
    <row r="3598" s="37" customFormat="1" customHeight="1" spans="1:7">
      <c r="A3598" s="52" t="s">
        <v>2007</v>
      </c>
      <c r="B3598" s="52" t="s">
        <v>2708</v>
      </c>
      <c r="C3598" s="30" t="s">
        <v>2107</v>
      </c>
      <c r="D3598" s="52" t="s">
        <v>2119</v>
      </c>
      <c r="E3598" s="53">
        <v>1.26</v>
      </c>
      <c r="F3598" s="53">
        <v>0</v>
      </c>
      <c r="G3598" s="53">
        <v>1.26</v>
      </c>
    </row>
    <row r="3599" s="37" customFormat="1" customHeight="1" spans="1:7">
      <c r="A3599" s="52" t="s">
        <v>2007</v>
      </c>
      <c r="B3599" s="52" t="s">
        <v>2708</v>
      </c>
      <c r="C3599" s="30" t="s">
        <v>2107</v>
      </c>
      <c r="D3599" s="52" t="s">
        <v>2617</v>
      </c>
      <c r="E3599" s="53">
        <v>174.8412</v>
      </c>
      <c r="F3599" s="53">
        <v>0</v>
      </c>
      <c r="G3599" s="53">
        <v>174.8412</v>
      </c>
    </row>
    <row r="3600" s="37" customFormat="1" customHeight="1" spans="1:7">
      <c r="A3600" s="52" t="s">
        <v>2007</v>
      </c>
      <c r="B3600" s="52" t="s">
        <v>2708</v>
      </c>
      <c r="C3600" s="30" t="s">
        <v>2107</v>
      </c>
      <c r="D3600" s="52" t="s">
        <v>2618</v>
      </c>
      <c r="E3600" s="53">
        <v>5.1828</v>
      </c>
      <c r="F3600" s="53">
        <v>0</v>
      </c>
      <c r="G3600" s="53">
        <v>5.1828</v>
      </c>
    </row>
    <row r="3601" s="37" customFormat="1" customHeight="1" spans="1:7">
      <c r="A3601" s="52" t="s">
        <v>2007</v>
      </c>
      <c r="B3601" s="52" t="s">
        <v>2708</v>
      </c>
      <c r="C3601" s="30" t="s">
        <v>2107</v>
      </c>
      <c r="D3601" s="52" t="s">
        <v>2619</v>
      </c>
      <c r="E3601" s="53">
        <v>72.708</v>
      </c>
      <c r="F3601" s="53">
        <v>0</v>
      </c>
      <c r="G3601" s="53">
        <v>72.708</v>
      </c>
    </row>
    <row r="3602" s="37" customFormat="1" customHeight="1" spans="1:7">
      <c r="A3602" s="52" t="s">
        <v>2007</v>
      </c>
      <c r="B3602" s="52" t="s">
        <v>2708</v>
      </c>
      <c r="C3602" s="30" t="s">
        <v>2107</v>
      </c>
      <c r="D3602" s="52" t="s">
        <v>2620</v>
      </c>
      <c r="E3602" s="53">
        <v>133.1952</v>
      </c>
      <c r="F3602" s="53">
        <v>0</v>
      </c>
      <c r="G3602" s="53">
        <v>133.1952</v>
      </c>
    </row>
    <row r="3603" s="37" customFormat="1" customHeight="1" spans="1:7">
      <c r="A3603" s="52" t="s">
        <v>2007</v>
      </c>
      <c r="B3603" s="52" t="s">
        <v>2708</v>
      </c>
      <c r="C3603" s="30" t="s">
        <v>2107</v>
      </c>
      <c r="D3603" s="52" t="s">
        <v>2621</v>
      </c>
      <c r="E3603" s="53">
        <v>82.8</v>
      </c>
      <c r="F3603" s="53">
        <v>0</v>
      </c>
      <c r="G3603" s="53">
        <v>82.8</v>
      </c>
    </row>
    <row r="3604" s="37" customFormat="1" customHeight="1" spans="1:7">
      <c r="A3604" s="52" t="s">
        <v>2007</v>
      </c>
      <c r="B3604" s="52" t="s">
        <v>2708</v>
      </c>
      <c r="C3604" s="30" t="s">
        <v>2107</v>
      </c>
      <c r="D3604" s="52" t="s">
        <v>2622</v>
      </c>
      <c r="E3604" s="53">
        <v>49.2513</v>
      </c>
      <c r="F3604" s="53">
        <v>0</v>
      </c>
      <c r="G3604" s="53">
        <v>49.2513</v>
      </c>
    </row>
    <row r="3605" s="37" customFormat="1" customHeight="1" spans="1:7">
      <c r="A3605" s="52" t="s">
        <v>2007</v>
      </c>
      <c r="B3605" s="52" t="s">
        <v>2708</v>
      </c>
      <c r="C3605" s="30" t="s">
        <v>2107</v>
      </c>
      <c r="D3605" s="52" t="s">
        <v>2623</v>
      </c>
      <c r="E3605" s="53">
        <v>68.439552</v>
      </c>
      <c r="F3605" s="53">
        <v>0</v>
      </c>
      <c r="G3605" s="53">
        <v>68.439552</v>
      </c>
    </row>
    <row r="3606" s="37" customFormat="1" customHeight="1" spans="1:7">
      <c r="A3606" s="52" t="s">
        <v>2007</v>
      </c>
      <c r="B3606" s="52" t="s">
        <v>2708</v>
      </c>
      <c r="C3606" s="30" t="s">
        <v>2107</v>
      </c>
      <c r="D3606" s="52" t="s">
        <v>2624</v>
      </c>
      <c r="E3606" s="53">
        <v>34.219776</v>
      </c>
      <c r="F3606" s="53">
        <v>0</v>
      </c>
      <c r="G3606" s="53">
        <v>34.219776</v>
      </c>
    </row>
    <row r="3607" s="37" customFormat="1" customHeight="1" spans="1:7">
      <c r="A3607" s="52" t="s">
        <v>2007</v>
      </c>
      <c r="B3607" s="52" t="s">
        <v>2708</v>
      </c>
      <c r="C3607" s="30" t="s">
        <v>2107</v>
      </c>
      <c r="D3607" s="52" t="s">
        <v>2625</v>
      </c>
      <c r="E3607" s="53">
        <v>27.98244</v>
      </c>
      <c r="F3607" s="53">
        <v>0</v>
      </c>
      <c r="G3607" s="53">
        <v>27.98244</v>
      </c>
    </row>
    <row r="3608" s="37" customFormat="1" customHeight="1" spans="1:7">
      <c r="A3608" s="52" t="s">
        <v>2007</v>
      </c>
      <c r="B3608" s="52" t="s">
        <v>2708</v>
      </c>
      <c r="C3608" s="30" t="s">
        <v>2107</v>
      </c>
      <c r="D3608" s="52" t="s">
        <v>2626</v>
      </c>
      <c r="E3608" s="53">
        <v>5.12</v>
      </c>
      <c r="F3608" s="53">
        <v>0</v>
      </c>
      <c r="G3608" s="53">
        <v>5.12</v>
      </c>
    </row>
    <row r="3609" s="37" customFormat="1" customHeight="1" spans="1:7">
      <c r="A3609" s="52" t="s">
        <v>2007</v>
      </c>
      <c r="B3609" s="52" t="s">
        <v>2708</v>
      </c>
      <c r="C3609" s="30" t="s">
        <v>2107</v>
      </c>
      <c r="D3609" s="52" t="s">
        <v>2627</v>
      </c>
      <c r="E3609" s="53">
        <v>0.883656</v>
      </c>
      <c r="F3609" s="53">
        <v>0</v>
      </c>
      <c r="G3609" s="53">
        <v>0.883656</v>
      </c>
    </row>
    <row r="3610" s="37" customFormat="1" customHeight="1" spans="1:7">
      <c r="A3610" s="52" t="s">
        <v>2007</v>
      </c>
      <c r="B3610" s="52" t="s">
        <v>2708</v>
      </c>
      <c r="C3610" s="30" t="s">
        <v>2107</v>
      </c>
      <c r="D3610" s="52" t="s">
        <v>2628</v>
      </c>
      <c r="E3610" s="53">
        <v>1.47276</v>
      </c>
      <c r="F3610" s="53">
        <v>0</v>
      </c>
      <c r="G3610" s="53">
        <v>1.47276</v>
      </c>
    </row>
    <row r="3611" s="37" customFormat="1" customHeight="1" spans="1:7">
      <c r="A3611" s="52" t="s">
        <v>2007</v>
      </c>
      <c r="B3611" s="52" t="s">
        <v>2708</v>
      </c>
      <c r="C3611" s="30" t="s">
        <v>2107</v>
      </c>
      <c r="D3611" s="52" t="s">
        <v>2629</v>
      </c>
      <c r="E3611" s="53">
        <v>41.82</v>
      </c>
      <c r="F3611" s="53">
        <v>0</v>
      </c>
      <c r="G3611" s="53">
        <v>41.82</v>
      </c>
    </row>
    <row r="3612" s="37" customFormat="1" customHeight="1" spans="1:7">
      <c r="A3612" s="52" t="s">
        <v>2007</v>
      </c>
      <c r="B3612" s="52" t="s">
        <v>2708</v>
      </c>
      <c r="C3612" s="30" t="s">
        <v>2107</v>
      </c>
      <c r="D3612" s="52" t="s">
        <v>2145</v>
      </c>
      <c r="E3612" s="53">
        <v>2.525028</v>
      </c>
      <c r="F3612" s="53">
        <v>0</v>
      </c>
      <c r="G3612" s="53">
        <v>2.525028</v>
      </c>
    </row>
    <row r="3613" s="37" customFormat="1" customHeight="1" spans="1:7">
      <c r="A3613" s="52" t="s">
        <v>2007</v>
      </c>
      <c r="B3613" s="49" t="s">
        <v>2709</v>
      </c>
      <c r="C3613" s="50"/>
      <c r="D3613" s="49"/>
      <c r="E3613" s="51">
        <v>1460.953176</v>
      </c>
      <c r="F3613" s="51">
        <v>0</v>
      </c>
      <c r="G3613" s="51">
        <v>1460.953176</v>
      </c>
    </row>
    <row r="3614" s="37" customFormat="1" customHeight="1" spans="1:7">
      <c r="A3614" s="52" t="s">
        <v>2007</v>
      </c>
      <c r="B3614" s="52" t="s">
        <v>2710</v>
      </c>
      <c r="C3614" s="50" t="s">
        <v>2091</v>
      </c>
      <c r="D3614" s="49"/>
      <c r="E3614" s="51">
        <v>49.006726</v>
      </c>
      <c r="F3614" s="51">
        <v>0</v>
      </c>
      <c r="G3614" s="51">
        <v>49.006726</v>
      </c>
    </row>
    <row r="3615" s="37" customFormat="1" customHeight="1" spans="1:7">
      <c r="A3615" s="52" t="s">
        <v>2007</v>
      </c>
      <c r="B3615" s="52" t="s">
        <v>2710</v>
      </c>
      <c r="C3615" s="30" t="s">
        <v>2092</v>
      </c>
      <c r="D3615" s="52" t="s">
        <v>2549</v>
      </c>
      <c r="E3615" s="53">
        <v>8.793828</v>
      </c>
      <c r="F3615" s="53">
        <v>0</v>
      </c>
      <c r="G3615" s="53">
        <v>8.793828</v>
      </c>
    </row>
    <row r="3616" s="37" customFormat="1" customHeight="1" spans="1:7">
      <c r="A3616" s="52" t="s">
        <v>2007</v>
      </c>
      <c r="B3616" s="52" t="s">
        <v>2710</v>
      </c>
      <c r="C3616" s="30" t="s">
        <v>2092</v>
      </c>
      <c r="D3616" s="52" t="s">
        <v>2550</v>
      </c>
      <c r="E3616" s="53">
        <v>4.690042</v>
      </c>
      <c r="F3616" s="53">
        <v>0</v>
      </c>
      <c r="G3616" s="53">
        <v>4.690042</v>
      </c>
    </row>
    <row r="3617" s="37" customFormat="1" customHeight="1" spans="1:7">
      <c r="A3617" s="52" t="s">
        <v>2007</v>
      </c>
      <c r="B3617" s="52" t="s">
        <v>2710</v>
      </c>
      <c r="C3617" s="30" t="s">
        <v>2092</v>
      </c>
      <c r="D3617" s="52" t="s">
        <v>2551</v>
      </c>
      <c r="E3617" s="53">
        <v>7.035062</v>
      </c>
      <c r="F3617" s="53">
        <v>0</v>
      </c>
      <c r="G3617" s="53">
        <v>7.035062</v>
      </c>
    </row>
    <row r="3618" s="37" customFormat="1" customHeight="1" spans="1:7">
      <c r="A3618" s="52" t="s">
        <v>2007</v>
      </c>
      <c r="B3618" s="52" t="s">
        <v>2710</v>
      </c>
      <c r="C3618" s="30" t="s">
        <v>2092</v>
      </c>
      <c r="D3618" s="52" t="s">
        <v>2552</v>
      </c>
      <c r="E3618" s="53">
        <v>10.891584</v>
      </c>
      <c r="F3618" s="53">
        <v>0</v>
      </c>
      <c r="G3618" s="53">
        <v>10.891584</v>
      </c>
    </row>
    <row r="3619" s="37" customFormat="1" customHeight="1" spans="1:7">
      <c r="A3619" s="52" t="s">
        <v>2007</v>
      </c>
      <c r="B3619" s="52" t="s">
        <v>2710</v>
      </c>
      <c r="C3619" s="30" t="s">
        <v>2092</v>
      </c>
      <c r="D3619" s="52" t="s">
        <v>2600</v>
      </c>
      <c r="E3619" s="53">
        <v>4.41821</v>
      </c>
      <c r="F3619" s="53">
        <v>0</v>
      </c>
      <c r="G3619" s="53">
        <v>4.41821</v>
      </c>
    </row>
    <row r="3620" s="37" customFormat="1" customHeight="1" spans="1:7">
      <c r="A3620" s="52" t="s">
        <v>2007</v>
      </c>
      <c r="B3620" s="52" t="s">
        <v>2710</v>
      </c>
      <c r="C3620" s="30" t="s">
        <v>2092</v>
      </c>
      <c r="D3620" s="52" t="s">
        <v>2553</v>
      </c>
      <c r="E3620" s="53">
        <v>3.525</v>
      </c>
      <c r="F3620" s="53">
        <v>0</v>
      </c>
      <c r="G3620" s="53">
        <v>3.525</v>
      </c>
    </row>
    <row r="3621" s="37" customFormat="1" customHeight="1" spans="1:7">
      <c r="A3621" s="52" t="s">
        <v>2007</v>
      </c>
      <c r="B3621" s="52" t="s">
        <v>2710</v>
      </c>
      <c r="C3621" s="30" t="s">
        <v>2092</v>
      </c>
      <c r="D3621" s="52" t="s">
        <v>2560</v>
      </c>
      <c r="E3621" s="53">
        <v>0.14</v>
      </c>
      <c r="F3621" s="53">
        <v>0</v>
      </c>
      <c r="G3621" s="53">
        <v>0.14</v>
      </c>
    </row>
    <row r="3622" s="37" customFormat="1" customHeight="1" spans="1:7">
      <c r="A3622" s="52" t="s">
        <v>2007</v>
      </c>
      <c r="B3622" s="52" t="s">
        <v>2710</v>
      </c>
      <c r="C3622" s="30" t="s">
        <v>2092</v>
      </c>
      <c r="D3622" s="52" t="s">
        <v>2561</v>
      </c>
      <c r="E3622" s="53">
        <v>0.963</v>
      </c>
      <c r="F3622" s="53">
        <v>0</v>
      </c>
      <c r="G3622" s="53">
        <v>0.963</v>
      </c>
    </row>
    <row r="3623" s="37" customFormat="1" customHeight="1" spans="1:7">
      <c r="A3623" s="52" t="s">
        <v>2007</v>
      </c>
      <c r="B3623" s="52" t="s">
        <v>2710</v>
      </c>
      <c r="C3623" s="30" t="s">
        <v>2092</v>
      </c>
      <c r="D3623" s="52" t="s">
        <v>2105</v>
      </c>
      <c r="E3623" s="53">
        <v>8.55</v>
      </c>
      <c r="F3623" s="53">
        <v>0</v>
      </c>
      <c r="G3623" s="53">
        <v>8.55</v>
      </c>
    </row>
    <row r="3624" s="37" customFormat="1" customHeight="1" spans="1:7">
      <c r="A3624" s="52" t="s">
        <v>2007</v>
      </c>
      <c r="B3624" s="52" t="s">
        <v>2710</v>
      </c>
      <c r="C3624" s="50" t="s">
        <v>2106</v>
      </c>
      <c r="D3624" s="49"/>
      <c r="E3624" s="51">
        <v>1411.94645</v>
      </c>
      <c r="F3624" s="51">
        <v>0</v>
      </c>
      <c r="G3624" s="51">
        <v>1411.94645</v>
      </c>
    </row>
    <row r="3625" s="37" customFormat="1" customHeight="1" spans="1:7">
      <c r="A3625" s="52" t="s">
        <v>2007</v>
      </c>
      <c r="B3625" s="52" t="s">
        <v>2710</v>
      </c>
      <c r="C3625" s="30" t="s">
        <v>2107</v>
      </c>
      <c r="D3625" s="52" t="s">
        <v>2110</v>
      </c>
      <c r="E3625" s="53">
        <v>30.9</v>
      </c>
      <c r="F3625" s="53">
        <v>0</v>
      </c>
      <c r="G3625" s="53">
        <v>30.9</v>
      </c>
    </row>
    <row r="3626" s="37" customFormat="1" customHeight="1" spans="1:7">
      <c r="A3626" s="52" t="s">
        <v>2007</v>
      </c>
      <c r="B3626" s="52" t="s">
        <v>2710</v>
      </c>
      <c r="C3626" s="30" t="s">
        <v>2107</v>
      </c>
      <c r="D3626" s="52" t="s">
        <v>2133</v>
      </c>
      <c r="E3626" s="53">
        <v>0.006</v>
      </c>
      <c r="F3626" s="53">
        <v>0</v>
      </c>
      <c r="G3626" s="53">
        <v>0.006</v>
      </c>
    </row>
    <row r="3627" s="37" customFormat="1" customHeight="1" spans="1:7">
      <c r="A3627" s="52" t="s">
        <v>2007</v>
      </c>
      <c r="B3627" s="52" t="s">
        <v>2710</v>
      </c>
      <c r="C3627" s="30" t="s">
        <v>2107</v>
      </c>
      <c r="D3627" s="52" t="s">
        <v>2141</v>
      </c>
      <c r="E3627" s="53">
        <v>77.766624</v>
      </c>
      <c r="F3627" s="53">
        <v>0</v>
      </c>
      <c r="G3627" s="53">
        <v>77.766624</v>
      </c>
    </row>
    <row r="3628" s="37" customFormat="1" customHeight="1" spans="1:7">
      <c r="A3628" s="52" t="s">
        <v>2007</v>
      </c>
      <c r="B3628" s="52" t="s">
        <v>2710</v>
      </c>
      <c r="C3628" s="30" t="s">
        <v>2107</v>
      </c>
      <c r="D3628" s="52" t="s">
        <v>2298</v>
      </c>
      <c r="E3628" s="53">
        <v>8.2</v>
      </c>
      <c r="F3628" s="53">
        <v>0</v>
      </c>
      <c r="G3628" s="53">
        <v>8.2</v>
      </c>
    </row>
    <row r="3629" s="37" customFormat="1" customHeight="1" spans="1:7">
      <c r="A3629" s="52" t="s">
        <v>2007</v>
      </c>
      <c r="B3629" s="52" t="s">
        <v>2710</v>
      </c>
      <c r="C3629" s="30" t="s">
        <v>2107</v>
      </c>
      <c r="D3629" s="52" t="s">
        <v>2563</v>
      </c>
      <c r="E3629" s="53">
        <v>363.0528</v>
      </c>
      <c r="F3629" s="53">
        <v>0</v>
      </c>
      <c r="G3629" s="53">
        <v>363.0528</v>
      </c>
    </row>
    <row r="3630" s="37" customFormat="1" customHeight="1" spans="1:7">
      <c r="A3630" s="52" t="s">
        <v>2007</v>
      </c>
      <c r="B3630" s="52" t="s">
        <v>2710</v>
      </c>
      <c r="C3630" s="30" t="s">
        <v>2107</v>
      </c>
      <c r="D3630" s="52" t="s">
        <v>2564</v>
      </c>
      <c r="E3630" s="53">
        <v>9.3564</v>
      </c>
      <c r="F3630" s="53">
        <v>0</v>
      </c>
      <c r="G3630" s="53">
        <v>9.3564</v>
      </c>
    </row>
    <row r="3631" s="37" customFormat="1" customHeight="1" spans="1:7">
      <c r="A3631" s="52" t="s">
        <v>2007</v>
      </c>
      <c r="B3631" s="52" t="s">
        <v>2710</v>
      </c>
      <c r="C3631" s="30" t="s">
        <v>2107</v>
      </c>
      <c r="D3631" s="52" t="s">
        <v>2565</v>
      </c>
      <c r="E3631" s="53">
        <v>128.616</v>
      </c>
      <c r="F3631" s="53">
        <v>0</v>
      </c>
      <c r="G3631" s="53">
        <v>128.616</v>
      </c>
    </row>
    <row r="3632" s="37" customFormat="1" customHeight="1" spans="1:7">
      <c r="A3632" s="52" t="s">
        <v>2007</v>
      </c>
      <c r="B3632" s="52" t="s">
        <v>2710</v>
      </c>
      <c r="C3632" s="30" t="s">
        <v>2107</v>
      </c>
      <c r="D3632" s="52" t="s">
        <v>2566</v>
      </c>
      <c r="E3632" s="53">
        <v>248.4132</v>
      </c>
      <c r="F3632" s="53">
        <v>0</v>
      </c>
      <c r="G3632" s="53">
        <v>248.4132</v>
      </c>
    </row>
    <row r="3633" s="37" customFormat="1" customHeight="1" spans="1:7">
      <c r="A3633" s="52" t="s">
        <v>2007</v>
      </c>
      <c r="B3633" s="52" t="s">
        <v>2710</v>
      </c>
      <c r="C3633" s="30" t="s">
        <v>2107</v>
      </c>
      <c r="D3633" s="52" t="s">
        <v>2594</v>
      </c>
      <c r="E3633" s="53">
        <v>94.3</v>
      </c>
      <c r="F3633" s="53">
        <v>0</v>
      </c>
      <c r="G3633" s="53">
        <v>94.3</v>
      </c>
    </row>
    <row r="3634" s="37" customFormat="1" customHeight="1" spans="1:7">
      <c r="A3634" s="52" t="s">
        <v>2007</v>
      </c>
      <c r="B3634" s="52" t="s">
        <v>2710</v>
      </c>
      <c r="C3634" s="30" t="s">
        <v>2107</v>
      </c>
      <c r="D3634" s="52" t="s">
        <v>2567</v>
      </c>
      <c r="E3634" s="53">
        <v>91.2758</v>
      </c>
      <c r="F3634" s="53">
        <v>0</v>
      </c>
      <c r="G3634" s="53">
        <v>91.2758</v>
      </c>
    </row>
    <row r="3635" s="37" customFormat="1" customHeight="1" spans="1:7">
      <c r="A3635" s="52" t="s">
        <v>2007</v>
      </c>
      <c r="B3635" s="52" t="s">
        <v>2710</v>
      </c>
      <c r="C3635" s="30" t="s">
        <v>2107</v>
      </c>
      <c r="D3635" s="52" t="s">
        <v>2568</v>
      </c>
      <c r="E3635" s="53">
        <v>133.546944</v>
      </c>
      <c r="F3635" s="53">
        <v>0</v>
      </c>
      <c r="G3635" s="53">
        <v>133.546944</v>
      </c>
    </row>
    <row r="3636" s="37" customFormat="1" customHeight="1" spans="1:7">
      <c r="A3636" s="52" t="s">
        <v>2007</v>
      </c>
      <c r="B3636" s="52" t="s">
        <v>2710</v>
      </c>
      <c r="C3636" s="30" t="s">
        <v>2107</v>
      </c>
      <c r="D3636" s="52" t="s">
        <v>2569</v>
      </c>
      <c r="E3636" s="53">
        <v>66.773472</v>
      </c>
      <c r="F3636" s="53">
        <v>0</v>
      </c>
      <c r="G3636" s="53">
        <v>66.773472</v>
      </c>
    </row>
    <row r="3637" s="37" customFormat="1" customHeight="1" spans="1:7">
      <c r="A3637" s="52" t="s">
        <v>2007</v>
      </c>
      <c r="B3637" s="52" t="s">
        <v>2710</v>
      </c>
      <c r="C3637" s="30" t="s">
        <v>2107</v>
      </c>
      <c r="D3637" s="52" t="s">
        <v>2570</v>
      </c>
      <c r="E3637" s="53">
        <v>55.694244</v>
      </c>
      <c r="F3637" s="53">
        <v>0</v>
      </c>
      <c r="G3637" s="53">
        <v>55.694244</v>
      </c>
    </row>
    <row r="3638" s="37" customFormat="1" customHeight="1" spans="1:7">
      <c r="A3638" s="52" t="s">
        <v>2007</v>
      </c>
      <c r="B3638" s="52" t="s">
        <v>2710</v>
      </c>
      <c r="C3638" s="30" t="s">
        <v>2107</v>
      </c>
      <c r="D3638" s="52" t="s">
        <v>2571</v>
      </c>
      <c r="E3638" s="53">
        <v>9.12</v>
      </c>
      <c r="F3638" s="53">
        <v>0</v>
      </c>
      <c r="G3638" s="53">
        <v>9.12</v>
      </c>
    </row>
    <row r="3639" s="37" customFormat="1" customHeight="1" spans="1:7">
      <c r="A3639" s="52" t="s">
        <v>2007</v>
      </c>
      <c r="B3639" s="52" t="s">
        <v>2710</v>
      </c>
      <c r="C3639" s="30" t="s">
        <v>2107</v>
      </c>
      <c r="D3639" s="52" t="s">
        <v>2572</v>
      </c>
      <c r="E3639" s="53">
        <v>1.758766</v>
      </c>
      <c r="F3639" s="53">
        <v>0</v>
      </c>
      <c r="G3639" s="53">
        <v>1.758766</v>
      </c>
    </row>
    <row r="3640" s="37" customFormat="1" customHeight="1" spans="1:7">
      <c r="A3640" s="52" t="s">
        <v>2007</v>
      </c>
      <c r="B3640" s="52" t="s">
        <v>2710</v>
      </c>
      <c r="C3640" s="30" t="s">
        <v>2107</v>
      </c>
      <c r="D3640" s="52" t="s">
        <v>2573</v>
      </c>
      <c r="E3640" s="53">
        <v>2.931276</v>
      </c>
      <c r="F3640" s="53">
        <v>0</v>
      </c>
      <c r="G3640" s="53">
        <v>2.931276</v>
      </c>
    </row>
    <row r="3641" s="37" customFormat="1" customHeight="1" spans="1:7">
      <c r="A3641" s="52" t="s">
        <v>2007</v>
      </c>
      <c r="B3641" s="52" t="s">
        <v>2710</v>
      </c>
      <c r="C3641" s="30" t="s">
        <v>2107</v>
      </c>
      <c r="D3641" s="52" t="s">
        <v>2586</v>
      </c>
      <c r="E3641" s="53">
        <v>85.23</v>
      </c>
      <c r="F3641" s="53">
        <v>0</v>
      </c>
      <c r="G3641" s="53">
        <v>85.23</v>
      </c>
    </row>
    <row r="3642" s="37" customFormat="1" customHeight="1" spans="1:7">
      <c r="A3642" s="52" t="s">
        <v>2007</v>
      </c>
      <c r="B3642" s="52" t="s">
        <v>2710</v>
      </c>
      <c r="C3642" s="30" t="s">
        <v>2107</v>
      </c>
      <c r="D3642" s="52" t="s">
        <v>2145</v>
      </c>
      <c r="E3642" s="53">
        <v>5.004924</v>
      </c>
      <c r="F3642" s="53">
        <v>0</v>
      </c>
      <c r="G3642" s="53">
        <v>5.004924</v>
      </c>
    </row>
    <row r="3643" s="37" customFormat="1" customHeight="1" spans="1:7">
      <c r="A3643" s="52" t="s">
        <v>2007</v>
      </c>
      <c r="B3643" s="49" t="s">
        <v>2711</v>
      </c>
      <c r="C3643" s="50"/>
      <c r="D3643" s="49"/>
      <c r="E3643" s="51">
        <v>1558.247789</v>
      </c>
      <c r="F3643" s="51">
        <v>0</v>
      </c>
      <c r="G3643" s="51">
        <v>1558.247789</v>
      </c>
    </row>
    <row r="3644" s="37" customFormat="1" customHeight="1" spans="1:7">
      <c r="A3644" s="52" t="s">
        <v>2007</v>
      </c>
      <c r="B3644" s="52" t="s">
        <v>2712</v>
      </c>
      <c r="C3644" s="50" t="s">
        <v>2091</v>
      </c>
      <c r="D3644" s="49"/>
      <c r="E3644" s="51">
        <v>56.094635</v>
      </c>
      <c r="F3644" s="51">
        <v>0</v>
      </c>
      <c r="G3644" s="51">
        <v>56.094635</v>
      </c>
    </row>
    <row r="3645" s="37" customFormat="1" customHeight="1" spans="1:7">
      <c r="A3645" s="52" t="s">
        <v>2007</v>
      </c>
      <c r="B3645" s="52" t="s">
        <v>2712</v>
      </c>
      <c r="C3645" s="30" t="s">
        <v>2092</v>
      </c>
      <c r="D3645" s="52" t="s">
        <v>2610</v>
      </c>
      <c r="E3645" s="53">
        <v>8.405532</v>
      </c>
      <c r="F3645" s="53">
        <v>0</v>
      </c>
      <c r="G3645" s="53">
        <v>8.405532</v>
      </c>
    </row>
    <row r="3646" s="37" customFormat="1" customHeight="1" spans="1:7">
      <c r="A3646" s="52" t="s">
        <v>2007</v>
      </c>
      <c r="B3646" s="52" t="s">
        <v>2712</v>
      </c>
      <c r="C3646" s="30" t="s">
        <v>2092</v>
      </c>
      <c r="D3646" s="52" t="s">
        <v>2611</v>
      </c>
      <c r="E3646" s="53">
        <v>4.48295</v>
      </c>
      <c r="F3646" s="53">
        <v>0</v>
      </c>
      <c r="G3646" s="53">
        <v>4.48295</v>
      </c>
    </row>
    <row r="3647" s="37" customFormat="1" customHeight="1" spans="1:7">
      <c r="A3647" s="52" t="s">
        <v>2007</v>
      </c>
      <c r="B3647" s="52" t="s">
        <v>2712</v>
      </c>
      <c r="C3647" s="30" t="s">
        <v>2092</v>
      </c>
      <c r="D3647" s="52" t="s">
        <v>2612</v>
      </c>
      <c r="E3647" s="53">
        <v>6.724426</v>
      </c>
      <c r="F3647" s="53">
        <v>0</v>
      </c>
      <c r="G3647" s="53">
        <v>6.724426</v>
      </c>
    </row>
    <row r="3648" s="37" customFormat="1" customHeight="1" spans="1:7">
      <c r="A3648" s="52" t="s">
        <v>2007</v>
      </c>
      <c r="B3648" s="52" t="s">
        <v>2712</v>
      </c>
      <c r="C3648" s="30" t="s">
        <v>2092</v>
      </c>
      <c r="D3648" s="52" t="s">
        <v>2613</v>
      </c>
      <c r="E3648" s="53">
        <v>10.085688</v>
      </c>
      <c r="F3648" s="53">
        <v>0</v>
      </c>
      <c r="G3648" s="53">
        <v>10.085688</v>
      </c>
    </row>
    <row r="3649" s="37" customFormat="1" customHeight="1" spans="1:7">
      <c r="A3649" s="52" t="s">
        <v>2007</v>
      </c>
      <c r="B3649" s="52" t="s">
        <v>2712</v>
      </c>
      <c r="C3649" s="30" t="s">
        <v>2092</v>
      </c>
      <c r="D3649" s="52" t="s">
        <v>2614</v>
      </c>
      <c r="E3649" s="53">
        <v>13.615239</v>
      </c>
      <c r="F3649" s="53">
        <v>0</v>
      </c>
      <c r="G3649" s="53">
        <v>13.615239</v>
      </c>
    </row>
    <row r="3650" s="37" customFormat="1" customHeight="1" spans="1:7">
      <c r="A3650" s="52" t="s">
        <v>2007</v>
      </c>
      <c r="B3650" s="52" t="s">
        <v>2712</v>
      </c>
      <c r="C3650" s="30" t="s">
        <v>2092</v>
      </c>
      <c r="D3650" s="52" t="s">
        <v>2615</v>
      </c>
      <c r="E3650" s="53">
        <v>3.1608</v>
      </c>
      <c r="F3650" s="53">
        <v>0</v>
      </c>
      <c r="G3650" s="53">
        <v>3.1608</v>
      </c>
    </row>
    <row r="3651" s="37" customFormat="1" customHeight="1" spans="1:7">
      <c r="A3651" s="52" t="s">
        <v>2007</v>
      </c>
      <c r="B3651" s="52" t="s">
        <v>2712</v>
      </c>
      <c r="C3651" s="30" t="s">
        <v>2092</v>
      </c>
      <c r="D3651" s="52" t="s">
        <v>2616</v>
      </c>
      <c r="E3651" s="53">
        <v>0.77</v>
      </c>
      <c r="F3651" s="53">
        <v>0</v>
      </c>
      <c r="G3651" s="53">
        <v>0.77</v>
      </c>
    </row>
    <row r="3652" s="37" customFormat="1" customHeight="1" spans="1:7">
      <c r="A3652" s="52" t="s">
        <v>2007</v>
      </c>
      <c r="B3652" s="52" t="s">
        <v>2712</v>
      </c>
      <c r="C3652" s="30" t="s">
        <v>2092</v>
      </c>
      <c r="D3652" s="52" t="s">
        <v>2105</v>
      </c>
      <c r="E3652" s="53">
        <v>8.85</v>
      </c>
      <c r="F3652" s="53">
        <v>0</v>
      </c>
      <c r="G3652" s="53">
        <v>8.85</v>
      </c>
    </row>
    <row r="3653" s="37" customFormat="1" customHeight="1" spans="1:7">
      <c r="A3653" s="52" t="s">
        <v>2007</v>
      </c>
      <c r="B3653" s="52" t="s">
        <v>2712</v>
      </c>
      <c r="C3653" s="50" t="s">
        <v>2106</v>
      </c>
      <c r="D3653" s="49"/>
      <c r="E3653" s="51">
        <v>1502.153154</v>
      </c>
      <c r="F3653" s="51">
        <v>0</v>
      </c>
      <c r="G3653" s="51">
        <v>1502.153154</v>
      </c>
    </row>
    <row r="3654" s="37" customFormat="1" customHeight="1" spans="1:7">
      <c r="A3654" s="52" t="s">
        <v>2007</v>
      </c>
      <c r="B3654" s="52" t="s">
        <v>2712</v>
      </c>
      <c r="C3654" s="30" t="s">
        <v>2107</v>
      </c>
      <c r="D3654" s="52" t="s">
        <v>2110</v>
      </c>
      <c r="E3654" s="53">
        <v>30.12</v>
      </c>
      <c r="F3654" s="53">
        <v>0</v>
      </c>
      <c r="G3654" s="53">
        <v>30.12</v>
      </c>
    </row>
    <row r="3655" s="37" customFormat="1" customHeight="1" spans="1:7">
      <c r="A3655" s="52" t="s">
        <v>2007</v>
      </c>
      <c r="B3655" s="52" t="s">
        <v>2712</v>
      </c>
      <c r="C3655" s="30" t="s">
        <v>2107</v>
      </c>
      <c r="D3655" s="52" t="s">
        <v>2141</v>
      </c>
      <c r="E3655" s="53">
        <v>74.473056</v>
      </c>
      <c r="F3655" s="53">
        <v>0</v>
      </c>
      <c r="G3655" s="53">
        <v>74.473056</v>
      </c>
    </row>
    <row r="3656" s="37" customFormat="1" customHeight="1" spans="1:7">
      <c r="A3656" s="52" t="s">
        <v>2007</v>
      </c>
      <c r="B3656" s="52" t="s">
        <v>2712</v>
      </c>
      <c r="C3656" s="30" t="s">
        <v>2107</v>
      </c>
      <c r="D3656" s="52" t="s">
        <v>2298</v>
      </c>
      <c r="E3656" s="53">
        <v>17.6</v>
      </c>
      <c r="F3656" s="53">
        <v>0</v>
      </c>
      <c r="G3656" s="53">
        <v>17.6</v>
      </c>
    </row>
    <row r="3657" s="37" customFormat="1" customHeight="1" spans="1:7">
      <c r="A3657" s="52" t="s">
        <v>2007</v>
      </c>
      <c r="B3657" s="52" t="s">
        <v>2712</v>
      </c>
      <c r="C3657" s="30" t="s">
        <v>2107</v>
      </c>
      <c r="D3657" s="52" t="s">
        <v>2119</v>
      </c>
      <c r="E3657" s="53">
        <v>10.232832</v>
      </c>
      <c r="F3657" s="53">
        <v>0</v>
      </c>
      <c r="G3657" s="53">
        <v>10.232832</v>
      </c>
    </row>
    <row r="3658" s="37" customFormat="1" customHeight="1" spans="1:7">
      <c r="A3658" s="52" t="s">
        <v>2007</v>
      </c>
      <c r="B3658" s="52" t="s">
        <v>2712</v>
      </c>
      <c r="C3658" s="30" t="s">
        <v>2107</v>
      </c>
      <c r="D3658" s="52" t="s">
        <v>2617</v>
      </c>
      <c r="E3658" s="53">
        <v>336.1896</v>
      </c>
      <c r="F3658" s="53">
        <v>0</v>
      </c>
      <c r="G3658" s="53">
        <v>336.1896</v>
      </c>
    </row>
    <row r="3659" s="37" customFormat="1" customHeight="1" spans="1:7">
      <c r="A3659" s="52" t="s">
        <v>2007</v>
      </c>
      <c r="B3659" s="52" t="s">
        <v>2712</v>
      </c>
      <c r="C3659" s="30" t="s">
        <v>2107</v>
      </c>
      <c r="D3659" s="52" t="s">
        <v>2618</v>
      </c>
      <c r="E3659" s="53">
        <v>9.6192</v>
      </c>
      <c r="F3659" s="53">
        <v>0</v>
      </c>
      <c r="G3659" s="53">
        <v>9.6192</v>
      </c>
    </row>
    <row r="3660" s="37" customFormat="1" customHeight="1" spans="1:7">
      <c r="A3660" s="52" t="s">
        <v>2007</v>
      </c>
      <c r="B3660" s="52" t="s">
        <v>2712</v>
      </c>
      <c r="C3660" s="30" t="s">
        <v>2107</v>
      </c>
      <c r="D3660" s="52" t="s">
        <v>2619</v>
      </c>
      <c r="E3660" s="53">
        <v>128.988</v>
      </c>
      <c r="F3660" s="53">
        <v>0</v>
      </c>
      <c r="G3660" s="53">
        <v>128.988</v>
      </c>
    </row>
    <row r="3661" s="37" customFormat="1" customHeight="1" spans="1:7">
      <c r="A3661" s="52" t="s">
        <v>2007</v>
      </c>
      <c r="B3661" s="52" t="s">
        <v>2712</v>
      </c>
      <c r="C3661" s="30" t="s">
        <v>2107</v>
      </c>
      <c r="D3661" s="52" t="s">
        <v>2620</v>
      </c>
      <c r="E3661" s="53">
        <v>249.384</v>
      </c>
      <c r="F3661" s="53">
        <v>0</v>
      </c>
      <c r="G3661" s="53">
        <v>249.384</v>
      </c>
    </row>
    <row r="3662" s="37" customFormat="1" customHeight="1" spans="1:7">
      <c r="A3662" s="52" t="s">
        <v>2007</v>
      </c>
      <c r="B3662" s="52" t="s">
        <v>2712</v>
      </c>
      <c r="C3662" s="30" t="s">
        <v>2107</v>
      </c>
      <c r="D3662" s="52" t="s">
        <v>2621</v>
      </c>
      <c r="E3662" s="53">
        <v>202.4</v>
      </c>
      <c r="F3662" s="53">
        <v>0</v>
      </c>
      <c r="G3662" s="53">
        <v>202.4</v>
      </c>
    </row>
    <row r="3663" s="37" customFormat="1" customHeight="1" spans="1:7">
      <c r="A3663" s="52" t="s">
        <v>2007</v>
      </c>
      <c r="B3663" s="52" t="s">
        <v>2712</v>
      </c>
      <c r="C3663" s="30" t="s">
        <v>2107</v>
      </c>
      <c r="D3663" s="52" t="s">
        <v>2622</v>
      </c>
      <c r="E3663" s="53">
        <v>91.3327</v>
      </c>
      <c r="F3663" s="53">
        <v>0</v>
      </c>
      <c r="G3663" s="53">
        <v>91.3327</v>
      </c>
    </row>
    <row r="3664" s="37" customFormat="1" customHeight="1" spans="1:7">
      <c r="A3664" s="52" t="s">
        <v>2007</v>
      </c>
      <c r="B3664" s="52" t="s">
        <v>2712</v>
      </c>
      <c r="C3664" s="30" t="s">
        <v>2107</v>
      </c>
      <c r="D3664" s="52" t="s">
        <v>2623</v>
      </c>
      <c r="E3664" s="53">
        <v>129.560448</v>
      </c>
      <c r="F3664" s="53">
        <v>0</v>
      </c>
      <c r="G3664" s="53">
        <v>129.560448</v>
      </c>
    </row>
    <row r="3665" s="37" customFormat="1" customHeight="1" spans="1:7">
      <c r="A3665" s="52" t="s">
        <v>2007</v>
      </c>
      <c r="B3665" s="52" t="s">
        <v>2712</v>
      </c>
      <c r="C3665" s="30" t="s">
        <v>2107</v>
      </c>
      <c r="D3665" s="52" t="s">
        <v>2624</v>
      </c>
      <c r="E3665" s="53">
        <v>64.780224</v>
      </c>
      <c r="F3665" s="53">
        <v>0</v>
      </c>
      <c r="G3665" s="53">
        <v>64.780224</v>
      </c>
    </row>
    <row r="3666" s="37" customFormat="1" customHeight="1" spans="1:7">
      <c r="A3666" s="52" t="s">
        <v>2007</v>
      </c>
      <c r="B3666" s="52" t="s">
        <v>2712</v>
      </c>
      <c r="C3666" s="30" t="s">
        <v>2107</v>
      </c>
      <c r="D3666" s="52" t="s">
        <v>2625</v>
      </c>
      <c r="E3666" s="53">
        <v>53.235036</v>
      </c>
      <c r="F3666" s="53">
        <v>0</v>
      </c>
      <c r="G3666" s="53">
        <v>53.235036</v>
      </c>
    </row>
    <row r="3667" s="37" customFormat="1" customHeight="1" spans="1:7">
      <c r="A3667" s="52" t="s">
        <v>2007</v>
      </c>
      <c r="B3667" s="52" t="s">
        <v>2712</v>
      </c>
      <c r="C3667" s="30" t="s">
        <v>2107</v>
      </c>
      <c r="D3667" s="52" t="s">
        <v>2626</v>
      </c>
      <c r="E3667" s="53">
        <v>9.44</v>
      </c>
      <c r="F3667" s="53">
        <v>0</v>
      </c>
      <c r="G3667" s="53">
        <v>9.44</v>
      </c>
    </row>
    <row r="3668" s="37" customFormat="1" customHeight="1" spans="1:7">
      <c r="A3668" s="52" t="s">
        <v>2007</v>
      </c>
      <c r="B3668" s="52" t="s">
        <v>2712</v>
      </c>
      <c r="C3668" s="30" t="s">
        <v>2107</v>
      </c>
      <c r="D3668" s="52" t="s">
        <v>2627</v>
      </c>
      <c r="E3668" s="53">
        <v>1.681106</v>
      </c>
      <c r="F3668" s="53">
        <v>0</v>
      </c>
      <c r="G3668" s="53">
        <v>1.681106</v>
      </c>
    </row>
    <row r="3669" s="37" customFormat="1" customHeight="1" spans="1:7">
      <c r="A3669" s="52" t="s">
        <v>2007</v>
      </c>
      <c r="B3669" s="52" t="s">
        <v>2712</v>
      </c>
      <c r="C3669" s="30" t="s">
        <v>2107</v>
      </c>
      <c r="D3669" s="52" t="s">
        <v>2628</v>
      </c>
      <c r="E3669" s="53">
        <v>2.801844</v>
      </c>
      <c r="F3669" s="53">
        <v>0</v>
      </c>
      <c r="G3669" s="53">
        <v>2.801844</v>
      </c>
    </row>
    <row r="3670" s="37" customFormat="1" customHeight="1" spans="1:7">
      <c r="A3670" s="52" t="s">
        <v>2007</v>
      </c>
      <c r="B3670" s="52" t="s">
        <v>2712</v>
      </c>
      <c r="C3670" s="30" t="s">
        <v>2107</v>
      </c>
      <c r="D3670" s="52" t="s">
        <v>2629</v>
      </c>
      <c r="E3670" s="53">
        <v>85.572</v>
      </c>
      <c r="F3670" s="53">
        <v>0</v>
      </c>
      <c r="G3670" s="53">
        <v>85.572</v>
      </c>
    </row>
    <row r="3671" s="37" customFormat="1" customHeight="1" spans="1:7">
      <c r="A3671" s="52" t="s">
        <v>2007</v>
      </c>
      <c r="B3671" s="52" t="s">
        <v>2712</v>
      </c>
      <c r="C3671" s="30" t="s">
        <v>2107</v>
      </c>
      <c r="D3671" s="52" t="s">
        <v>2145</v>
      </c>
      <c r="E3671" s="53">
        <v>4.743108</v>
      </c>
      <c r="F3671" s="53">
        <v>0</v>
      </c>
      <c r="G3671" s="53">
        <v>4.743108</v>
      </c>
    </row>
    <row r="3672" s="37" customFormat="1" customHeight="1" spans="1:7">
      <c r="A3672" s="52" t="s">
        <v>2007</v>
      </c>
      <c r="B3672" s="49" t="s">
        <v>2713</v>
      </c>
      <c r="C3672" s="50"/>
      <c r="D3672" s="49"/>
      <c r="E3672" s="51">
        <v>1313.60733</v>
      </c>
      <c r="F3672" s="51">
        <v>0</v>
      </c>
      <c r="G3672" s="51">
        <v>1313.60733</v>
      </c>
    </row>
    <row r="3673" s="37" customFormat="1" customHeight="1" spans="1:7">
      <c r="A3673" s="52" t="s">
        <v>2007</v>
      </c>
      <c r="B3673" s="52" t="s">
        <v>2714</v>
      </c>
      <c r="C3673" s="50" t="s">
        <v>2091</v>
      </c>
      <c r="D3673" s="49"/>
      <c r="E3673" s="51">
        <v>48.370944</v>
      </c>
      <c r="F3673" s="51">
        <v>0</v>
      </c>
      <c r="G3673" s="51">
        <v>48.370944</v>
      </c>
    </row>
    <row r="3674" s="37" customFormat="1" customHeight="1" spans="1:7">
      <c r="A3674" s="52" t="s">
        <v>2007</v>
      </c>
      <c r="B3674" s="52" t="s">
        <v>2714</v>
      </c>
      <c r="C3674" s="30" t="s">
        <v>2092</v>
      </c>
      <c r="D3674" s="52" t="s">
        <v>2610</v>
      </c>
      <c r="E3674" s="53">
        <v>6.584508</v>
      </c>
      <c r="F3674" s="53">
        <v>0</v>
      </c>
      <c r="G3674" s="53">
        <v>6.584508</v>
      </c>
    </row>
    <row r="3675" s="37" customFormat="1" customHeight="1" spans="1:7">
      <c r="A3675" s="52" t="s">
        <v>2007</v>
      </c>
      <c r="B3675" s="52" t="s">
        <v>2714</v>
      </c>
      <c r="C3675" s="30" t="s">
        <v>2092</v>
      </c>
      <c r="D3675" s="52" t="s">
        <v>2611</v>
      </c>
      <c r="E3675" s="53">
        <v>3.511738</v>
      </c>
      <c r="F3675" s="53">
        <v>0</v>
      </c>
      <c r="G3675" s="53">
        <v>3.511738</v>
      </c>
    </row>
    <row r="3676" s="37" customFormat="1" customHeight="1" spans="1:7">
      <c r="A3676" s="52" t="s">
        <v>2007</v>
      </c>
      <c r="B3676" s="52" t="s">
        <v>2714</v>
      </c>
      <c r="C3676" s="30" t="s">
        <v>2092</v>
      </c>
      <c r="D3676" s="52" t="s">
        <v>2612</v>
      </c>
      <c r="E3676" s="53">
        <v>5.267606</v>
      </c>
      <c r="F3676" s="53">
        <v>0</v>
      </c>
      <c r="G3676" s="53">
        <v>5.267606</v>
      </c>
    </row>
    <row r="3677" s="37" customFormat="1" customHeight="1" spans="1:7">
      <c r="A3677" s="52" t="s">
        <v>2007</v>
      </c>
      <c r="B3677" s="52" t="s">
        <v>2714</v>
      </c>
      <c r="C3677" s="30" t="s">
        <v>2092</v>
      </c>
      <c r="D3677" s="52" t="s">
        <v>2613</v>
      </c>
      <c r="E3677" s="53">
        <v>8.048304</v>
      </c>
      <c r="F3677" s="53">
        <v>0</v>
      </c>
      <c r="G3677" s="53">
        <v>8.048304</v>
      </c>
    </row>
    <row r="3678" s="37" customFormat="1" customHeight="1" spans="1:7">
      <c r="A3678" s="52" t="s">
        <v>2007</v>
      </c>
      <c r="B3678" s="52" t="s">
        <v>2714</v>
      </c>
      <c r="C3678" s="30" t="s">
        <v>2092</v>
      </c>
      <c r="D3678" s="52" t="s">
        <v>2614</v>
      </c>
      <c r="E3678" s="53">
        <v>15.663988</v>
      </c>
      <c r="F3678" s="53">
        <v>0</v>
      </c>
      <c r="G3678" s="53">
        <v>15.663988</v>
      </c>
    </row>
    <row r="3679" s="37" customFormat="1" customHeight="1" spans="1:7">
      <c r="A3679" s="52" t="s">
        <v>2007</v>
      </c>
      <c r="B3679" s="52" t="s">
        <v>2714</v>
      </c>
      <c r="C3679" s="30" t="s">
        <v>2092</v>
      </c>
      <c r="D3679" s="52" t="s">
        <v>2615</v>
      </c>
      <c r="E3679" s="53">
        <v>2.4048</v>
      </c>
      <c r="F3679" s="53">
        <v>0</v>
      </c>
      <c r="G3679" s="53">
        <v>2.4048</v>
      </c>
    </row>
    <row r="3680" s="37" customFormat="1" customHeight="1" spans="1:7">
      <c r="A3680" s="52" t="s">
        <v>2007</v>
      </c>
      <c r="B3680" s="52" t="s">
        <v>2714</v>
      </c>
      <c r="C3680" s="30" t="s">
        <v>2092</v>
      </c>
      <c r="D3680" s="52" t="s">
        <v>2616</v>
      </c>
      <c r="E3680" s="53">
        <v>0.14</v>
      </c>
      <c r="F3680" s="53">
        <v>0</v>
      </c>
      <c r="G3680" s="53">
        <v>0.14</v>
      </c>
    </row>
    <row r="3681" s="37" customFormat="1" customHeight="1" spans="1:7">
      <c r="A3681" s="52" t="s">
        <v>2007</v>
      </c>
      <c r="B3681" s="52" t="s">
        <v>2714</v>
      </c>
      <c r="C3681" s="30" t="s">
        <v>2092</v>
      </c>
      <c r="D3681" s="52" t="s">
        <v>2105</v>
      </c>
      <c r="E3681" s="53">
        <v>6.75</v>
      </c>
      <c r="F3681" s="53">
        <v>0</v>
      </c>
      <c r="G3681" s="53">
        <v>6.75</v>
      </c>
    </row>
    <row r="3682" s="37" customFormat="1" customHeight="1" spans="1:7">
      <c r="A3682" s="52" t="s">
        <v>2007</v>
      </c>
      <c r="B3682" s="52" t="s">
        <v>2714</v>
      </c>
      <c r="C3682" s="50" t="s">
        <v>2106</v>
      </c>
      <c r="D3682" s="49"/>
      <c r="E3682" s="51">
        <v>1265.236386</v>
      </c>
      <c r="F3682" s="51">
        <v>0</v>
      </c>
      <c r="G3682" s="51">
        <v>1265.236386</v>
      </c>
    </row>
    <row r="3683" s="37" customFormat="1" customHeight="1" spans="1:7">
      <c r="A3683" s="52" t="s">
        <v>2007</v>
      </c>
      <c r="B3683" s="52" t="s">
        <v>2714</v>
      </c>
      <c r="C3683" s="30" t="s">
        <v>2107</v>
      </c>
      <c r="D3683" s="52" t="s">
        <v>2141</v>
      </c>
      <c r="E3683" s="53">
        <v>52.676064</v>
      </c>
      <c r="F3683" s="53">
        <v>0</v>
      </c>
      <c r="G3683" s="53">
        <v>52.676064</v>
      </c>
    </row>
    <row r="3684" s="37" customFormat="1" customHeight="1" spans="1:7">
      <c r="A3684" s="52" t="s">
        <v>2007</v>
      </c>
      <c r="B3684" s="52" t="s">
        <v>2714</v>
      </c>
      <c r="C3684" s="30" t="s">
        <v>2107</v>
      </c>
      <c r="D3684" s="52" t="s">
        <v>2562</v>
      </c>
      <c r="E3684" s="53">
        <v>24.4</v>
      </c>
      <c r="F3684" s="53">
        <v>0</v>
      </c>
      <c r="G3684" s="53">
        <v>24.4</v>
      </c>
    </row>
    <row r="3685" s="37" customFormat="1" customHeight="1" spans="1:7">
      <c r="A3685" s="52" t="s">
        <v>2007</v>
      </c>
      <c r="B3685" s="52" t="s">
        <v>2714</v>
      </c>
      <c r="C3685" s="30" t="s">
        <v>2107</v>
      </c>
      <c r="D3685" s="52" t="s">
        <v>2617</v>
      </c>
      <c r="E3685" s="53">
        <v>268.2768</v>
      </c>
      <c r="F3685" s="53">
        <v>0</v>
      </c>
      <c r="G3685" s="53">
        <v>268.2768</v>
      </c>
    </row>
    <row r="3686" s="37" customFormat="1" customHeight="1" spans="1:7">
      <c r="A3686" s="52" t="s">
        <v>2007</v>
      </c>
      <c r="B3686" s="52" t="s">
        <v>2714</v>
      </c>
      <c r="C3686" s="30" t="s">
        <v>2107</v>
      </c>
      <c r="D3686" s="52" t="s">
        <v>2618</v>
      </c>
      <c r="E3686" s="53">
        <v>7.3764</v>
      </c>
      <c r="F3686" s="53">
        <v>0</v>
      </c>
      <c r="G3686" s="53">
        <v>7.3764</v>
      </c>
    </row>
    <row r="3687" s="37" customFormat="1" customHeight="1" spans="1:7">
      <c r="A3687" s="52" t="s">
        <v>2007</v>
      </c>
      <c r="B3687" s="52" t="s">
        <v>2714</v>
      </c>
      <c r="C3687" s="30" t="s">
        <v>2107</v>
      </c>
      <c r="D3687" s="52" t="s">
        <v>2619</v>
      </c>
      <c r="E3687" s="53">
        <v>98.232</v>
      </c>
      <c r="F3687" s="53">
        <v>0</v>
      </c>
      <c r="G3687" s="53">
        <v>98.232</v>
      </c>
    </row>
    <row r="3688" s="37" customFormat="1" customHeight="1" spans="1:7">
      <c r="A3688" s="52" t="s">
        <v>2007</v>
      </c>
      <c r="B3688" s="52" t="s">
        <v>2714</v>
      </c>
      <c r="C3688" s="30" t="s">
        <v>2107</v>
      </c>
      <c r="D3688" s="52" t="s">
        <v>2620</v>
      </c>
      <c r="E3688" s="53">
        <v>191.1876</v>
      </c>
      <c r="F3688" s="53">
        <v>0</v>
      </c>
      <c r="G3688" s="53">
        <v>191.1876</v>
      </c>
    </row>
    <row r="3689" s="37" customFormat="1" customHeight="1" spans="1:7">
      <c r="A3689" s="52" t="s">
        <v>2007</v>
      </c>
      <c r="B3689" s="52" t="s">
        <v>2714</v>
      </c>
      <c r="C3689" s="30" t="s">
        <v>2107</v>
      </c>
      <c r="D3689" s="52" t="s">
        <v>2621</v>
      </c>
      <c r="E3689" s="53">
        <v>280.6</v>
      </c>
      <c r="F3689" s="53">
        <v>0</v>
      </c>
      <c r="G3689" s="53">
        <v>280.6</v>
      </c>
    </row>
    <row r="3690" s="37" customFormat="1" customHeight="1" spans="1:7">
      <c r="A3690" s="52" t="s">
        <v>2007</v>
      </c>
      <c r="B3690" s="52" t="s">
        <v>2714</v>
      </c>
      <c r="C3690" s="30" t="s">
        <v>2107</v>
      </c>
      <c r="D3690" s="52" t="s">
        <v>2622</v>
      </c>
      <c r="E3690" s="53">
        <v>70.02</v>
      </c>
      <c r="F3690" s="53">
        <v>0</v>
      </c>
      <c r="G3690" s="53">
        <v>70.02</v>
      </c>
    </row>
    <row r="3691" s="37" customFormat="1" customHeight="1" spans="1:7">
      <c r="A3691" s="52" t="s">
        <v>2007</v>
      </c>
      <c r="B3691" s="52" t="s">
        <v>2714</v>
      </c>
      <c r="C3691" s="30" t="s">
        <v>2107</v>
      </c>
      <c r="D3691" s="52" t="s">
        <v>2623</v>
      </c>
      <c r="E3691" s="53">
        <v>100.824768</v>
      </c>
      <c r="F3691" s="53">
        <v>0</v>
      </c>
      <c r="G3691" s="53">
        <v>100.824768</v>
      </c>
    </row>
    <row r="3692" s="37" customFormat="1" customHeight="1" spans="1:7">
      <c r="A3692" s="52" t="s">
        <v>2007</v>
      </c>
      <c r="B3692" s="52" t="s">
        <v>2714</v>
      </c>
      <c r="C3692" s="30" t="s">
        <v>2107</v>
      </c>
      <c r="D3692" s="52" t="s">
        <v>2624</v>
      </c>
      <c r="E3692" s="53">
        <v>50.412384</v>
      </c>
      <c r="F3692" s="53">
        <v>0</v>
      </c>
      <c r="G3692" s="53">
        <v>50.412384</v>
      </c>
    </row>
    <row r="3693" s="37" customFormat="1" customHeight="1" spans="1:7">
      <c r="A3693" s="52" t="s">
        <v>2007</v>
      </c>
      <c r="B3693" s="52" t="s">
        <v>2714</v>
      </c>
      <c r="C3693" s="30" t="s">
        <v>2107</v>
      </c>
      <c r="D3693" s="52" t="s">
        <v>2625</v>
      </c>
      <c r="E3693" s="53">
        <v>41.701884</v>
      </c>
      <c r="F3693" s="53">
        <v>0</v>
      </c>
      <c r="G3693" s="53">
        <v>41.701884</v>
      </c>
    </row>
    <row r="3694" s="37" customFormat="1" customHeight="1" spans="1:7">
      <c r="A3694" s="52" t="s">
        <v>2007</v>
      </c>
      <c r="B3694" s="52" t="s">
        <v>2714</v>
      </c>
      <c r="C3694" s="30" t="s">
        <v>2107</v>
      </c>
      <c r="D3694" s="52" t="s">
        <v>2626</v>
      </c>
      <c r="E3694" s="53">
        <v>7.2</v>
      </c>
      <c r="F3694" s="53">
        <v>0</v>
      </c>
      <c r="G3694" s="53">
        <v>7.2</v>
      </c>
    </row>
    <row r="3695" s="37" customFormat="1" customHeight="1" spans="1:7">
      <c r="A3695" s="52" t="s">
        <v>2007</v>
      </c>
      <c r="B3695" s="52" t="s">
        <v>2714</v>
      </c>
      <c r="C3695" s="30" t="s">
        <v>2107</v>
      </c>
      <c r="D3695" s="52" t="s">
        <v>2627</v>
      </c>
      <c r="E3695" s="53">
        <v>1.316902</v>
      </c>
      <c r="F3695" s="53">
        <v>0</v>
      </c>
      <c r="G3695" s="53">
        <v>1.316902</v>
      </c>
    </row>
    <row r="3696" s="37" customFormat="1" customHeight="1" spans="1:7">
      <c r="A3696" s="52" t="s">
        <v>2007</v>
      </c>
      <c r="B3696" s="52" t="s">
        <v>2714</v>
      </c>
      <c r="C3696" s="30" t="s">
        <v>2107</v>
      </c>
      <c r="D3696" s="52" t="s">
        <v>2628</v>
      </c>
      <c r="E3696" s="53">
        <v>2.194836</v>
      </c>
      <c r="F3696" s="53">
        <v>0</v>
      </c>
      <c r="G3696" s="53">
        <v>2.194836</v>
      </c>
    </row>
    <row r="3697" s="37" customFormat="1" customHeight="1" spans="1:7">
      <c r="A3697" s="52" t="s">
        <v>2007</v>
      </c>
      <c r="B3697" s="52" t="s">
        <v>2714</v>
      </c>
      <c r="C3697" s="30" t="s">
        <v>2107</v>
      </c>
      <c r="D3697" s="52" t="s">
        <v>2629</v>
      </c>
      <c r="E3697" s="53">
        <v>65.082</v>
      </c>
      <c r="F3697" s="53">
        <v>0</v>
      </c>
      <c r="G3697" s="53">
        <v>65.082</v>
      </c>
    </row>
    <row r="3698" s="37" customFormat="1" customHeight="1" spans="1:7">
      <c r="A3698" s="52" t="s">
        <v>2007</v>
      </c>
      <c r="B3698" s="52" t="s">
        <v>2714</v>
      </c>
      <c r="C3698" s="30" t="s">
        <v>2107</v>
      </c>
      <c r="D3698" s="52" t="s">
        <v>2145</v>
      </c>
      <c r="E3698" s="53">
        <v>3.734748</v>
      </c>
      <c r="F3698" s="53">
        <v>0</v>
      </c>
      <c r="G3698" s="53">
        <v>3.734748</v>
      </c>
    </row>
    <row r="3699" s="37" customFormat="1" customHeight="1" spans="1:7">
      <c r="A3699" s="52" t="s">
        <v>2007</v>
      </c>
      <c r="B3699" s="49" t="s">
        <v>2715</v>
      </c>
      <c r="C3699" s="50"/>
      <c r="D3699" s="49"/>
      <c r="E3699" s="51">
        <v>696.651007</v>
      </c>
      <c r="F3699" s="51">
        <v>0</v>
      </c>
      <c r="G3699" s="51">
        <v>696.651007</v>
      </c>
    </row>
    <row r="3700" s="37" customFormat="1" customHeight="1" spans="1:7">
      <c r="A3700" s="52" t="s">
        <v>2007</v>
      </c>
      <c r="B3700" s="52" t="s">
        <v>2716</v>
      </c>
      <c r="C3700" s="50" t="s">
        <v>2091</v>
      </c>
      <c r="D3700" s="49"/>
      <c r="E3700" s="51">
        <v>23.493226</v>
      </c>
      <c r="F3700" s="51">
        <v>0</v>
      </c>
      <c r="G3700" s="51">
        <v>23.493226</v>
      </c>
    </row>
    <row r="3701" s="37" customFormat="1" customHeight="1" spans="1:7">
      <c r="A3701" s="52" t="s">
        <v>2007</v>
      </c>
      <c r="B3701" s="52" t="s">
        <v>2716</v>
      </c>
      <c r="C3701" s="30" t="s">
        <v>2092</v>
      </c>
      <c r="D3701" s="52" t="s">
        <v>2610</v>
      </c>
      <c r="E3701" s="53">
        <v>3.936564</v>
      </c>
      <c r="F3701" s="53">
        <v>0</v>
      </c>
      <c r="G3701" s="53">
        <v>3.936564</v>
      </c>
    </row>
    <row r="3702" s="37" customFormat="1" customHeight="1" spans="1:7">
      <c r="A3702" s="52" t="s">
        <v>2007</v>
      </c>
      <c r="B3702" s="52" t="s">
        <v>2716</v>
      </c>
      <c r="C3702" s="30" t="s">
        <v>2092</v>
      </c>
      <c r="D3702" s="52" t="s">
        <v>2611</v>
      </c>
      <c r="E3702" s="53">
        <v>2.099501</v>
      </c>
      <c r="F3702" s="53">
        <v>0</v>
      </c>
      <c r="G3702" s="53">
        <v>2.099501</v>
      </c>
    </row>
    <row r="3703" s="37" customFormat="1" customHeight="1" spans="1:7">
      <c r="A3703" s="52" t="s">
        <v>2007</v>
      </c>
      <c r="B3703" s="52" t="s">
        <v>2716</v>
      </c>
      <c r="C3703" s="30" t="s">
        <v>2092</v>
      </c>
      <c r="D3703" s="52" t="s">
        <v>2612</v>
      </c>
      <c r="E3703" s="53">
        <v>3.149251</v>
      </c>
      <c r="F3703" s="53">
        <v>0</v>
      </c>
      <c r="G3703" s="53">
        <v>3.149251</v>
      </c>
    </row>
    <row r="3704" s="37" customFormat="1" customHeight="1" spans="1:7">
      <c r="A3704" s="52" t="s">
        <v>2007</v>
      </c>
      <c r="B3704" s="52" t="s">
        <v>2716</v>
      </c>
      <c r="C3704" s="30" t="s">
        <v>2092</v>
      </c>
      <c r="D3704" s="52" t="s">
        <v>2613</v>
      </c>
      <c r="E3704" s="53">
        <v>4.589028</v>
      </c>
      <c r="F3704" s="53">
        <v>0</v>
      </c>
      <c r="G3704" s="53">
        <v>4.589028</v>
      </c>
    </row>
    <row r="3705" s="37" customFormat="1" customHeight="1" spans="1:7">
      <c r="A3705" s="52" t="s">
        <v>2007</v>
      </c>
      <c r="B3705" s="52" t="s">
        <v>2716</v>
      </c>
      <c r="C3705" s="30" t="s">
        <v>2092</v>
      </c>
      <c r="D3705" s="52" t="s">
        <v>2614</v>
      </c>
      <c r="E3705" s="53">
        <v>4.577282</v>
      </c>
      <c r="F3705" s="53">
        <v>0</v>
      </c>
      <c r="G3705" s="53">
        <v>4.577282</v>
      </c>
    </row>
    <row r="3706" s="37" customFormat="1" customHeight="1" spans="1:7">
      <c r="A3706" s="52" t="s">
        <v>2007</v>
      </c>
      <c r="B3706" s="52" t="s">
        <v>2716</v>
      </c>
      <c r="C3706" s="30" t="s">
        <v>2092</v>
      </c>
      <c r="D3706" s="52" t="s">
        <v>2615</v>
      </c>
      <c r="E3706" s="53">
        <v>1.0296</v>
      </c>
      <c r="F3706" s="53">
        <v>0</v>
      </c>
      <c r="G3706" s="53">
        <v>1.0296</v>
      </c>
    </row>
    <row r="3707" s="37" customFormat="1" customHeight="1" spans="1:7">
      <c r="A3707" s="52" t="s">
        <v>2007</v>
      </c>
      <c r="B3707" s="52" t="s">
        <v>2716</v>
      </c>
      <c r="C3707" s="30" t="s">
        <v>2092</v>
      </c>
      <c r="D3707" s="52" t="s">
        <v>2616</v>
      </c>
      <c r="E3707" s="53">
        <v>0.35</v>
      </c>
      <c r="F3707" s="53">
        <v>0</v>
      </c>
      <c r="G3707" s="53">
        <v>0.35</v>
      </c>
    </row>
    <row r="3708" s="37" customFormat="1" customHeight="1" spans="1:7">
      <c r="A3708" s="52" t="s">
        <v>2007</v>
      </c>
      <c r="B3708" s="52" t="s">
        <v>2716</v>
      </c>
      <c r="C3708" s="30" t="s">
        <v>2092</v>
      </c>
      <c r="D3708" s="52" t="s">
        <v>2635</v>
      </c>
      <c r="E3708" s="53">
        <v>0.012</v>
      </c>
      <c r="F3708" s="53">
        <v>0</v>
      </c>
      <c r="G3708" s="53">
        <v>0.012</v>
      </c>
    </row>
    <row r="3709" s="37" customFormat="1" customHeight="1" spans="1:7">
      <c r="A3709" s="52" t="s">
        <v>2007</v>
      </c>
      <c r="B3709" s="52" t="s">
        <v>2716</v>
      </c>
      <c r="C3709" s="30" t="s">
        <v>2092</v>
      </c>
      <c r="D3709" s="52" t="s">
        <v>2105</v>
      </c>
      <c r="E3709" s="53">
        <v>3.75</v>
      </c>
      <c r="F3709" s="53">
        <v>0</v>
      </c>
      <c r="G3709" s="53">
        <v>3.75</v>
      </c>
    </row>
    <row r="3710" s="37" customFormat="1" customHeight="1" spans="1:7">
      <c r="A3710" s="52" t="s">
        <v>2007</v>
      </c>
      <c r="B3710" s="52" t="s">
        <v>2716</v>
      </c>
      <c r="C3710" s="50" t="s">
        <v>2106</v>
      </c>
      <c r="D3710" s="49"/>
      <c r="E3710" s="51">
        <v>673.157781</v>
      </c>
      <c r="F3710" s="51">
        <v>0</v>
      </c>
      <c r="G3710" s="51">
        <v>673.157781</v>
      </c>
    </row>
    <row r="3711" s="37" customFormat="1" customHeight="1" spans="1:7">
      <c r="A3711" s="52" t="s">
        <v>2007</v>
      </c>
      <c r="B3711" s="52" t="s">
        <v>2716</v>
      </c>
      <c r="C3711" s="30" t="s">
        <v>2107</v>
      </c>
      <c r="D3711" s="52" t="s">
        <v>2110</v>
      </c>
      <c r="E3711" s="53">
        <v>13.44</v>
      </c>
      <c r="F3711" s="53">
        <v>0</v>
      </c>
      <c r="G3711" s="53">
        <v>13.44</v>
      </c>
    </row>
    <row r="3712" s="37" customFormat="1" customHeight="1" spans="1:7">
      <c r="A3712" s="52" t="s">
        <v>2007</v>
      </c>
      <c r="B3712" s="52" t="s">
        <v>2716</v>
      </c>
      <c r="C3712" s="30" t="s">
        <v>2107</v>
      </c>
      <c r="D3712" s="52" t="s">
        <v>2141</v>
      </c>
      <c r="E3712" s="53">
        <v>34.718112</v>
      </c>
      <c r="F3712" s="53">
        <v>0</v>
      </c>
      <c r="G3712" s="53">
        <v>34.718112</v>
      </c>
    </row>
    <row r="3713" s="37" customFormat="1" customHeight="1" spans="1:7">
      <c r="A3713" s="52" t="s">
        <v>2007</v>
      </c>
      <c r="B3713" s="52" t="s">
        <v>2716</v>
      </c>
      <c r="C3713" s="30" t="s">
        <v>2107</v>
      </c>
      <c r="D3713" s="52" t="s">
        <v>2562</v>
      </c>
      <c r="E3713" s="53">
        <v>6</v>
      </c>
      <c r="F3713" s="53">
        <v>0</v>
      </c>
      <c r="G3713" s="53">
        <v>6</v>
      </c>
    </row>
    <row r="3714" s="37" customFormat="1" customHeight="1" spans="1:7">
      <c r="A3714" s="52" t="s">
        <v>2007</v>
      </c>
      <c r="B3714" s="52" t="s">
        <v>2716</v>
      </c>
      <c r="C3714" s="30" t="s">
        <v>2107</v>
      </c>
      <c r="D3714" s="52" t="s">
        <v>2119</v>
      </c>
      <c r="E3714" s="53">
        <v>8.7852</v>
      </c>
      <c r="F3714" s="53">
        <v>0</v>
      </c>
      <c r="G3714" s="53">
        <v>8.7852</v>
      </c>
    </row>
    <row r="3715" s="37" customFormat="1" customHeight="1" spans="1:7">
      <c r="A3715" s="52" t="s">
        <v>2007</v>
      </c>
      <c r="B3715" s="52" t="s">
        <v>2716</v>
      </c>
      <c r="C3715" s="30" t="s">
        <v>2107</v>
      </c>
      <c r="D3715" s="52" t="s">
        <v>2617</v>
      </c>
      <c r="E3715" s="53">
        <v>152.9676</v>
      </c>
      <c r="F3715" s="53">
        <v>0</v>
      </c>
      <c r="G3715" s="53">
        <v>152.9676</v>
      </c>
    </row>
    <row r="3716" s="37" customFormat="1" customHeight="1" spans="1:7">
      <c r="A3716" s="52" t="s">
        <v>2007</v>
      </c>
      <c r="B3716" s="52" t="s">
        <v>2716</v>
      </c>
      <c r="C3716" s="30" t="s">
        <v>2107</v>
      </c>
      <c r="D3716" s="52" t="s">
        <v>2618</v>
      </c>
      <c r="E3716" s="53">
        <v>4.1088</v>
      </c>
      <c r="F3716" s="53">
        <v>0</v>
      </c>
      <c r="G3716" s="53">
        <v>4.1088</v>
      </c>
    </row>
    <row r="3717" s="37" customFormat="1" customHeight="1" spans="1:7">
      <c r="A3717" s="52" t="s">
        <v>2007</v>
      </c>
      <c r="B3717" s="52" t="s">
        <v>2716</v>
      </c>
      <c r="C3717" s="30" t="s">
        <v>2107</v>
      </c>
      <c r="D3717" s="52" t="s">
        <v>2619</v>
      </c>
      <c r="E3717" s="53">
        <v>66.8592</v>
      </c>
      <c r="F3717" s="53">
        <v>0</v>
      </c>
      <c r="G3717" s="53">
        <v>66.8592</v>
      </c>
    </row>
    <row r="3718" s="37" customFormat="1" customHeight="1" spans="1:7">
      <c r="A3718" s="52" t="s">
        <v>2007</v>
      </c>
      <c r="B3718" s="52" t="s">
        <v>2716</v>
      </c>
      <c r="C3718" s="30" t="s">
        <v>2107</v>
      </c>
      <c r="D3718" s="52" t="s">
        <v>2620</v>
      </c>
      <c r="E3718" s="53">
        <v>113.7996</v>
      </c>
      <c r="F3718" s="53">
        <v>0</v>
      </c>
      <c r="G3718" s="53">
        <v>113.7996</v>
      </c>
    </row>
    <row r="3719" s="37" customFormat="1" customHeight="1" spans="1:7">
      <c r="A3719" s="52" t="s">
        <v>2007</v>
      </c>
      <c r="B3719" s="52" t="s">
        <v>2716</v>
      </c>
      <c r="C3719" s="30" t="s">
        <v>2107</v>
      </c>
      <c r="D3719" s="52" t="s">
        <v>2621</v>
      </c>
      <c r="E3719" s="53">
        <v>69</v>
      </c>
      <c r="F3719" s="53">
        <v>0</v>
      </c>
      <c r="G3719" s="53">
        <v>69</v>
      </c>
    </row>
    <row r="3720" s="37" customFormat="1" customHeight="1" spans="1:7">
      <c r="A3720" s="52" t="s">
        <v>2007</v>
      </c>
      <c r="B3720" s="52" t="s">
        <v>2716</v>
      </c>
      <c r="C3720" s="30" t="s">
        <v>2107</v>
      </c>
      <c r="D3720" s="52" t="s">
        <v>2622</v>
      </c>
      <c r="E3720" s="53">
        <v>41.4123</v>
      </c>
      <c r="F3720" s="53">
        <v>0</v>
      </c>
      <c r="G3720" s="53">
        <v>41.4123</v>
      </c>
    </row>
    <row r="3721" s="37" customFormat="1" customHeight="1" spans="1:7">
      <c r="A3721" s="52" t="s">
        <v>2007</v>
      </c>
      <c r="B3721" s="52" t="s">
        <v>2716</v>
      </c>
      <c r="C3721" s="30" t="s">
        <v>2107</v>
      </c>
      <c r="D3721" s="52" t="s">
        <v>2623</v>
      </c>
      <c r="E3721" s="53">
        <v>60.197952</v>
      </c>
      <c r="F3721" s="53">
        <v>0</v>
      </c>
      <c r="G3721" s="53">
        <v>60.197952</v>
      </c>
    </row>
    <row r="3722" s="37" customFormat="1" customHeight="1" spans="1:7">
      <c r="A3722" s="52" t="s">
        <v>2007</v>
      </c>
      <c r="B3722" s="52" t="s">
        <v>2716</v>
      </c>
      <c r="C3722" s="30" t="s">
        <v>2107</v>
      </c>
      <c r="D3722" s="52" t="s">
        <v>2624</v>
      </c>
      <c r="E3722" s="53">
        <v>30.098976</v>
      </c>
      <c r="F3722" s="53">
        <v>0</v>
      </c>
      <c r="G3722" s="53">
        <v>30.098976</v>
      </c>
    </row>
    <row r="3723" s="37" customFormat="1" customHeight="1" spans="1:7">
      <c r="A3723" s="52" t="s">
        <v>2007</v>
      </c>
      <c r="B3723" s="52" t="s">
        <v>2716</v>
      </c>
      <c r="C3723" s="30" t="s">
        <v>2107</v>
      </c>
      <c r="D3723" s="52" t="s">
        <v>2625</v>
      </c>
      <c r="E3723" s="53">
        <v>24.931572</v>
      </c>
      <c r="F3723" s="53">
        <v>0</v>
      </c>
      <c r="G3723" s="53">
        <v>24.931572</v>
      </c>
    </row>
    <row r="3724" s="37" customFormat="1" customHeight="1" spans="1:7">
      <c r="A3724" s="52" t="s">
        <v>2007</v>
      </c>
      <c r="B3724" s="52" t="s">
        <v>2716</v>
      </c>
      <c r="C3724" s="30" t="s">
        <v>2107</v>
      </c>
      <c r="D3724" s="52" t="s">
        <v>2626</v>
      </c>
      <c r="E3724" s="53">
        <v>4</v>
      </c>
      <c r="F3724" s="53">
        <v>0</v>
      </c>
      <c r="G3724" s="53">
        <v>4</v>
      </c>
    </row>
    <row r="3725" s="37" customFormat="1" customHeight="1" spans="1:7">
      <c r="A3725" s="52" t="s">
        <v>2007</v>
      </c>
      <c r="B3725" s="52" t="s">
        <v>2716</v>
      </c>
      <c r="C3725" s="30" t="s">
        <v>2107</v>
      </c>
      <c r="D3725" s="52" t="s">
        <v>2627</v>
      </c>
      <c r="E3725" s="53">
        <v>0.787313</v>
      </c>
      <c r="F3725" s="53">
        <v>0</v>
      </c>
      <c r="G3725" s="53">
        <v>0.787313</v>
      </c>
    </row>
    <row r="3726" s="37" customFormat="1" customHeight="1" spans="1:7">
      <c r="A3726" s="52" t="s">
        <v>2007</v>
      </c>
      <c r="B3726" s="52" t="s">
        <v>2716</v>
      </c>
      <c r="C3726" s="30" t="s">
        <v>2107</v>
      </c>
      <c r="D3726" s="52" t="s">
        <v>2628</v>
      </c>
      <c r="E3726" s="53">
        <v>1.312188</v>
      </c>
      <c r="F3726" s="53">
        <v>0</v>
      </c>
      <c r="G3726" s="53">
        <v>1.312188</v>
      </c>
    </row>
    <row r="3727" s="37" customFormat="1" customHeight="1" spans="1:7">
      <c r="A3727" s="52" t="s">
        <v>2007</v>
      </c>
      <c r="B3727" s="52" t="s">
        <v>2716</v>
      </c>
      <c r="C3727" s="30" t="s">
        <v>2107</v>
      </c>
      <c r="D3727" s="52" t="s">
        <v>2629</v>
      </c>
      <c r="E3727" s="53">
        <v>38.502</v>
      </c>
      <c r="F3727" s="53">
        <v>0</v>
      </c>
      <c r="G3727" s="53">
        <v>38.502</v>
      </c>
    </row>
    <row r="3728" s="37" customFormat="1" customHeight="1" spans="1:7">
      <c r="A3728" s="52" t="s">
        <v>2007</v>
      </c>
      <c r="B3728" s="52" t="s">
        <v>2716</v>
      </c>
      <c r="C3728" s="30" t="s">
        <v>2107</v>
      </c>
      <c r="D3728" s="52" t="s">
        <v>2145</v>
      </c>
      <c r="E3728" s="53">
        <v>2.236968</v>
      </c>
      <c r="F3728" s="53">
        <v>0</v>
      </c>
      <c r="G3728" s="53">
        <v>2.236968</v>
      </c>
    </row>
    <row r="3729" s="37" customFormat="1" customHeight="1" spans="1:7">
      <c r="A3729" s="52" t="s">
        <v>2007</v>
      </c>
      <c r="B3729" s="49" t="s">
        <v>2717</v>
      </c>
      <c r="C3729" s="50"/>
      <c r="D3729" s="49"/>
      <c r="E3729" s="51">
        <v>629.292836</v>
      </c>
      <c r="F3729" s="51">
        <v>0</v>
      </c>
      <c r="G3729" s="51">
        <v>629.292836</v>
      </c>
    </row>
    <row r="3730" s="37" customFormat="1" customHeight="1" spans="1:7">
      <c r="A3730" s="52" t="s">
        <v>2007</v>
      </c>
      <c r="B3730" s="52" t="s">
        <v>2718</v>
      </c>
      <c r="C3730" s="50" t="s">
        <v>2091</v>
      </c>
      <c r="D3730" s="49"/>
      <c r="E3730" s="51">
        <v>21.273422</v>
      </c>
      <c r="F3730" s="51">
        <v>0</v>
      </c>
      <c r="G3730" s="51">
        <v>21.273422</v>
      </c>
    </row>
    <row r="3731" s="37" customFormat="1" customHeight="1" spans="1:7">
      <c r="A3731" s="52" t="s">
        <v>2007</v>
      </c>
      <c r="B3731" s="52" t="s">
        <v>2718</v>
      </c>
      <c r="C3731" s="30" t="s">
        <v>2092</v>
      </c>
      <c r="D3731" s="52" t="s">
        <v>2610</v>
      </c>
      <c r="E3731" s="53">
        <v>3.603312</v>
      </c>
      <c r="F3731" s="53">
        <v>0</v>
      </c>
      <c r="G3731" s="53">
        <v>3.603312</v>
      </c>
    </row>
    <row r="3732" s="37" customFormat="1" customHeight="1" spans="1:7">
      <c r="A3732" s="52" t="s">
        <v>2007</v>
      </c>
      <c r="B3732" s="52" t="s">
        <v>2718</v>
      </c>
      <c r="C3732" s="30" t="s">
        <v>2092</v>
      </c>
      <c r="D3732" s="52" t="s">
        <v>2611</v>
      </c>
      <c r="E3732" s="53">
        <v>1.921766</v>
      </c>
      <c r="F3732" s="53">
        <v>0</v>
      </c>
      <c r="G3732" s="53">
        <v>1.921766</v>
      </c>
    </row>
    <row r="3733" s="37" customFormat="1" customHeight="1" spans="1:7">
      <c r="A3733" s="52" t="s">
        <v>2007</v>
      </c>
      <c r="B3733" s="52" t="s">
        <v>2718</v>
      </c>
      <c r="C3733" s="30" t="s">
        <v>2092</v>
      </c>
      <c r="D3733" s="52" t="s">
        <v>2612</v>
      </c>
      <c r="E3733" s="53">
        <v>2.88265</v>
      </c>
      <c r="F3733" s="53">
        <v>0</v>
      </c>
      <c r="G3733" s="53">
        <v>2.88265</v>
      </c>
    </row>
    <row r="3734" s="37" customFormat="1" customHeight="1" spans="1:7">
      <c r="A3734" s="52" t="s">
        <v>2007</v>
      </c>
      <c r="B3734" s="52" t="s">
        <v>2718</v>
      </c>
      <c r="C3734" s="30" t="s">
        <v>2092</v>
      </c>
      <c r="D3734" s="52" t="s">
        <v>2613</v>
      </c>
      <c r="E3734" s="53">
        <v>4.36806</v>
      </c>
      <c r="F3734" s="53">
        <v>0</v>
      </c>
      <c r="G3734" s="53">
        <v>4.36806</v>
      </c>
    </row>
    <row r="3735" s="37" customFormat="1" customHeight="1" spans="1:7">
      <c r="A3735" s="52" t="s">
        <v>2007</v>
      </c>
      <c r="B3735" s="52" t="s">
        <v>2718</v>
      </c>
      <c r="C3735" s="30" t="s">
        <v>2092</v>
      </c>
      <c r="D3735" s="52" t="s">
        <v>2614</v>
      </c>
      <c r="E3735" s="53">
        <v>3.946034</v>
      </c>
      <c r="F3735" s="53">
        <v>0</v>
      </c>
      <c r="G3735" s="53">
        <v>3.946034</v>
      </c>
    </row>
    <row r="3736" s="37" customFormat="1" customHeight="1" spans="1:7">
      <c r="A3736" s="52" t="s">
        <v>2007</v>
      </c>
      <c r="B3736" s="52" t="s">
        <v>2718</v>
      </c>
      <c r="C3736" s="30" t="s">
        <v>2092</v>
      </c>
      <c r="D3736" s="52" t="s">
        <v>2615</v>
      </c>
      <c r="E3736" s="53">
        <v>0.7416</v>
      </c>
      <c r="F3736" s="53">
        <v>0</v>
      </c>
      <c r="G3736" s="53">
        <v>0.7416</v>
      </c>
    </row>
    <row r="3737" s="37" customFormat="1" customHeight="1" spans="1:7">
      <c r="A3737" s="52" t="s">
        <v>2007</v>
      </c>
      <c r="B3737" s="52" t="s">
        <v>2718</v>
      </c>
      <c r="C3737" s="30" t="s">
        <v>2092</v>
      </c>
      <c r="D3737" s="52" t="s">
        <v>2616</v>
      </c>
      <c r="E3737" s="53">
        <v>0.21</v>
      </c>
      <c r="F3737" s="53">
        <v>0</v>
      </c>
      <c r="G3737" s="53">
        <v>0.21</v>
      </c>
    </row>
    <row r="3738" s="37" customFormat="1" customHeight="1" spans="1:7">
      <c r="A3738" s="52" t="s">
        <v>2007</v>
      </c>
      <c r="B3738" s="52" t="s">
        <v>2718</v>
      </c>
      <c r="C3738" s="30" t="s">
        <v>2092</v>
      </c>
      <c r="D3738" s="52" t="s">
        <v>2105</v>
      </c>
      <c r="E3738" s="53">
        <v>3.6</v>
      </c>
      <c r="F3738" s="53">
        <v>0</v>
      </c>
      <c r="G3738" s="53">
        <v>3.6</v>
      </c>
    </row>
    <row r="3739" s="37" customFormat="1" customHeight="1" spans="1:7">
      <c r="A3739" s="52" t="s">
        <v>2007</v>
      </c>
      <c r="B3739" s="52" t="s">
        <v>2718</v>
      </c>
      <c r="C3739" s="50" t="s">
        <v>2106</v>
      </c>
      <c r="D3739" s="49"/>
      <c r="E3739" s="51">
        <v>608.019414</v>
      </c>
      <c r="F3739" s="51">
        <v>0</v>
      </c>
      <c r="G3739" s="51">
        <v>608.019414</v>
      </c>
    </row>
    <row r="3740" s="37" customFormat="1" customHeight="1" spans="1:7">
      <c r="A3740" s="52" t="s">
        <v>2007</v>
      </c>
      <c r="B3740" s="52" t="s">
        <v>2718</v>
      </c>
      <c r="C3740" s="30" t="s">
        <v>2107</v>
      </c>
      <c r="D3740" s="52" t="s">
        <v>2110</v>
      </c>
      <c r="E3740" s="53">
        <v>13.5</v>
      </c>
      <c r="F3740" s="53">
        <v>0</v>
      </c>
      <c r="G3740" s="53">
        <v>13.5</v>
      </c>
    </row>
    <row r="3741" s="37" customFormat="1" customHeight="1" spans="1:7">
      <c r="A3741" s="52" t="s">
        <v>2007</v>
      </c>
      <c r="B3741" s="52" t="s">
        <v>2718</v>
      </c>
      <c r="C3741" s="30" t="s">
        <v>2107</v>
      </c>
      <c r="D3741" s="52" t="s">
        <v>2133</v>
      </c>
      <c r="E3741" s="53">
        <v>0.006</v>
      </c>
      <c r="F3741" s="53">
        <v>0</v>
      </c>
      <c r="G3741" s="53">
        <v>0.006</v>
      </c>
    </row>
    <row r="3742" s="37" customFormat="1" customHeight="1" spans="1:7">
      <c r="A3742" s="52" t="s">
        <v>2007</v>
      </c>
      <c r="B3742" s="52" t="s">
        <v>2718</v>
      </c>
      <c r="C3742" s="30" t="s">
        <v>2107</v>
      </c>
      <c r="D3742" s="52" t="s">
        <v>2141</v>
      </c>
      <c r="E3742" s="53">
        <v>32.066496</v>
      </c>
      <c r="F3742" s="53">
        <v>0</v>
      </c>
      <c r="G3742" s="53">
        <v>32.066496</v>
      </c>
    </row>
    <row r="3743" s="37" customFormat="1" customHeight="1" spans="1:7">
      <c r="A3743" s="52" t="s">
        <v>2007</v>
      </c>
      <c r="B3743" s="52" t="s">
        <v>2718</v>
      </c>
      <c r="C3743" s="30" t="s">
        <v>2107</v>
      </c>
      <c r="D3743" s="52" t="s">
        <v>2298</v>
      </c>
      <c r="E3743" s="53">
        <v>5</v>
      </c>
      <c r="F3743" s="53">
        <v>0</v>
      </c>
      <c r="G3743" s="53">
        <v>5</v>
      </c>
    </row>
    <row r="3744" s="37" customFormat="1" customHeight="1" spans="1:7">
      <c r="A3744" s="52" t="s">
        <v>2007</v>
      </c>
      <c r="B3744" s="52" t="s">
        <v>2718</v>
      </c>
      <c r="C3744" s="30" t="s">
        <v>2107</v>
      </c>
      <c r="D3744" s="52" t="s">
        <v>2119</v>
      </c>
      <c r="E3744" s="53">
        <v>2.328</v>
      </c>
      <c r="F3744" s="53">
        <v>0</v>
      </c>
      <c r="G3744" s="53">
        <v>2.328</v>
      </c>
    </row>
    <row r="3745" s="37" customFormat="1" customHeight="1" spans="1:7">
      <c r="A3745" s="52" t="s">
        <v>2007</v>
      </c>
      <c r="B3745" s="52" t="s">
        <v>2718</v>
      </c>
      <c r="C3745" s="30" t="s">
        <v>2107</v>
      </c>
      <c r="D3745" s="52" t="s">
        <v>2617</v>
      </c>
      <c r="E3745" s="53">
        <v>145.602</v>
      </c>
      <c r="F3745" s="53">
        <v>0</v>
      </c>
      <c r="G3745" s="53">
        <v>145.602</v>
      </c>
    </row>
    <row r="3746" s="37" customFormat="1" customHeight="1" spans="1:7">
      <c r="A3746" s="52" t="s">
        <v>2007</v>
      </c>
      <c r="B3746" s="52" t="s">
        <v>2718</v>
      </c>
      <c r="C3746" s="30" t="s">
        <v>2107</v>
      </c>
      <c r="D3746" s="52" t="s">
        <v>2618</v>
      </c>
      <c r="E3746" s="53">
        <v>3.9468</v>
      </c>
      <c r="F3746" s="53">
        <v>0</v>
      </c>
      <c r="G3746" s="53">
        <v>3.9468</v>
      </c>
    </row>
    <row r="3747" s="37" customFormat="1" customHeight="1" spans="1:7">
      <c r="A3747" s="52" t="s">
        <v>2007</v>
      </c>
      <c r="B3747" s="52" t="s">
        <v>2718</v>
      </c>
      <c r="C3747" s="30" t="s">
        <v>2107</v>
      </c>
      <c r="D3747" s="52" t="s">
        <v>2619</v>
      </c>
      <c r="E3747" s="53">
        <v>63.18</v>
      </c>
      <c r="F3747" s="53">
        <v>0</v>
      </c>
      <c r="G3747" s="53">
        <v>63.18</v>
      </c>
    </row>
    <row r="3748" s="37" customFormat="1" customHeight="1" spans="1:7">
      <c r="A3748" s="52" t="s">
        <v>2007</v>
      </c>
      <c r="B3748" s="52" t="s">
        <v>2718</v>
      </c>
      <c r="C3748" s="30" t="s">
        <v>2107</v>
      </c>
      <c r="D3748" s="52" t="s">
        <v>2620</v>
      </c>
      <c r="E3748" s="53">
        <v>105.2388</v>
      </c>
      <c r="F3748" s="53">
        <v>0</v>
      </c>
      <c r="G3748" s="53">
        <v>105.2388</v>
      </c>
    </row>
    <row r="3749" s="37" customFormat="1" customHeight="1" spans="1:7">
      <c r="A3749" s="52" t="s">
        <v>2007</v>
      </c>
      <c r="B3749" s="52" t="s">
        <v>2718</v>
      </c>
      <c r="C3749" s="30" t="s">
        <v>2107</v>
      </c>
      <c r="D3749" s="52" t="s">
        <v>2621</v>
      </c>
      <c r="E3749" s="53">
        <v>57.5</v>
      </c>
      <c r="F3749" s="53">
        <v>0</v>
      </c>
      <c r="G3749" s="53">
        <v>57.5</v>
      </c>
    </row>
    <row r="3750" s="37" customFormat="1" customHeight="1" spans="1:7">
      <c r="A3750" s="52" t="s">
        <v>2007</v>
      </c>
      <c r="B3750" s="52" t="s">
        <v>2718</v>
      </c>
      <c r="C3750" s="30" t="s">
        <v>2107</v>
      </c>
      <c r="D3750" s="52" t="s">
        <v>2622</v>
      </c>
      <c r="E3750" s="53">
        <v>38.5413</v>
      </c>
      <c r="F3750" s="53">
        <v>0</v>
      </c>
      <c r="G3750" s="53">
        <v>38.5413</v>
      </c>
    </row>
    <row r="3751" s="37" customFormat="1" customHeight="1" spans="1:7">
      <c r="A3751" s="52" t="s">
        <v>2007</v>
      </c>
      <c r="B3751" s="52" t="s">
        <v>2718</v>
      </c>
      <c r="C3751" s="30" t="s">
        <v>2107</v>
      </c>
      <c r="D3751" s="52" t="s">
        <v>2623</v>
      </c>
      <c r="E3751" s="53">
        <v>55.273536</v>
      </c>
      <c r="F3751" s="53">
        <v>0</v>
      </c>
      <c r="G3751" s="53">
        <v>55.273536</v>
      </c>
    </row>
    <row r="3752" s="37" customFormat="1" customHeight="1" spans="1:7">
      <c r="A3752" s="52" t="s">
        <v>2007</v>
      </c>
      <c r="B3752" s="52" t="s">
        <v>2718</v>
      </c>
      <c r="C3752" s="30" t="s">
        <v>2107</v>
      </c>
      <c r="D3752" s="52" t="s">
        <v>2624</v>
      </c>
      <c r="E3752" s="53">
        <v>27.636768</v>
      </c>
      <c r="F3752" s="53">
        <v>0</v>
      </c>
      <c r="G3752" s="53">
        <v>27.636768</v>
      </c>
    </row>
    <row r="3753" s="37" customFormat="1" customHeight="1" spans="1:7">
      <c r="A3753" s="52" t="s">
        <v>2007</v>
      </c>
      <c r="B3753" s="52" t="s">
        <v>2718</v>
      </c>
      <c r="C3753" s="30" t="s">
        <v>2107</v>
      </c>
      <c r="D3753" s="52" t="s">
        <v>2625</v>
      </c>
      <c r="E3753" s="53">
        <v>22.820976</v>
      </c>
      <c r="F3753" s="53">
        <v>0</v>
      </c>
      <c r="G3753" s="53">
        <v>22.820976</v>
      </c>
    </row>
    <row r="3754" s="37" customFormat="1" customHeight="1" spans="1:7">
      <c r="A3754" s="52" t="s">
        <v>2007</v>
      </c>
      <c r="B3754" s="52" t="s">
        <v>2718</v>
      </c>
      <c r="C3754" s="30" t="s">
        <v>2107</v>
      </c>
      <c r="D3754" s="52" t="s">
        <v>2626</v>
      </c>
      <c r="E3754" s="53">
        <v>3.84</v>
      </c>
      <c r="F3754" s="53">
        <v>0</v>
      </c>
      <c r="G3754" s="53">
        <v>3.84</v>
      </c>
    </row>
    <row r="3755" s="37" customFormat="1" customHeight="1" spans="1:7">
      <c r="A3755" s="52" t="s">
        <v>2007</v>
      </c>
      <c r="B3755" s="52" t="s">
        <v>2718</v>
      </c>
      <c r="C3755" s="30" t="s">
        <v>2107</v>
      </c>
      <c r="D3755" s="52" t="s">
        <v>2627</v>
      </c>
      <c r="E3755" s="53">
        <v>0.720662</v>
      </c>
      <c r="F3755" s="53">
        <v>0</v>
      </c>
      <c r="G3755" s="53">
        <v>0.720662</v>
      </c>
    </row>
    <row r="3756" s="37" customFormat="1" customHeight="1" spans="1:7">
      <c r="A3756" s="52" t="s">
        <v>2007</v>
      </c>
      <c r="B3756" s="52" t="s">
        <v>2718</v>
      </c>
      <c r="C3756" s="30" t="s">
        <v>2107</v>
      </c>
      <c r="D3756" s="52" t="s">
        <v>2628</v>
      </c>
      <c r="E3756" s="53">
        <v>1.201104</v>
      </c>
      <c r="F3756" s="53">
        <v>0</v>
      </c>
      <c r="G3756" s="53">
        <v>1.201104</v>
      </c>
    </row>
    <row r="3757" s="37" customFormat="1" customHeight="1" spans="1:7">
      <c r="A3757" s="52" t="s">
        <v>2007</v>
      </c>
      <c r="B3757" s="52" t="s">
        <v>2718</v>
      </c>
      <c r="C3757" s="30" t="s">
        <v>2107</v>
      </c>
      <c r="D3757" s="52" t="s">
        <v>2629</v>
      </c>
      <c r="E3757" s="53">
        <v>27.492</v>
      </c>
      <c r="F3757" s="53">
        <v>0</v>
      </c>
      <c r="G3757" s="53">
        <v>27.492</v>
      </c>
    </row>
    <row r="3758" s="37" customFormat="1" customHeight="1" spans="1:7">
      <c r="A3758" s="52" t="s">
        <v>2007</v>
      </c>
      <c r="B3758" s="52" t="s">
        <v>2718</v>
      </c>
      <c r="C3758" s="30" t="s">
        <v>2107</v>
      </c>
      <c r="D3758" s="52" t="s">
        <v>2145</v>
      </c>
      <c r="E3758" s="53">
        <v>2.124972</v>
      </c>
      <c r="F3758" s="53">
        <v>0</v>
      </c>
      <c r="G3758" s="53">
        <v>2.124972</v>
      </c>
    </row>
    <row r="3759" s="37" customFormat="1" customHeight="1" spans="1:7">
      <c r="A3759" s="52" t="s">
        <v>2007</v>
      </c>
      <c r="B3759" s="49" t="s">
        <v>2719</v>
      </c>
      <c r="C3759" s="50"/>
      <c r="D3759" s="49"/>
      <c r="E3759" s="51">
        <v>2018.541574</v>
      </c>
      <c r="F3759" s="51">
        <v>0</v>
      </c>
      <c r="G3759" s="51">
        <v>2018.541574</v>
      </c>
    </row>
    <row r="3760" s="37" customFormat="1" customHeight="1" spans="1:7">
      <c r="A3760" s="52" t="s">
        <v>2007</v>
      </c>
      <c r="B3760" s="52" t="s">
        <v>2720</v>
      </c>
      <c r="C3760" s="50" t="s">
        <v>2091</v>
      </c>
      <c r="D3760" s="49"/>
      <c r="E3760" s="51">
        <v>74.151514</v>
      </c>
      <c r="F3760" s="51">
        <v>0</v>
      </c>
      <c r="G3760" s="51">
        <v>74.151514</v>
      </c>
    </row>
    <row r="3761" s="37" customFormat="1" customHeight="1" spans="1:7">
      <c r="A3761" s="52" t="s">
        <v>2007</v>
      </c>
      <c r="B3761" s="52" t="s">
        <v>2720</v>
      </c>
      <c r="C3761" s="30" t="s">
        <v>2092</v>
      </c>
      <c r="D3761" s="52" t="s">
        <v>2549</v>
      </c>
      <c r="E3761" s="53">
        <v>11.89026</v>
      </c>
      <c r="F3761" s="53">
        <v>0</v>
      </c>
      <c r="G3761" s="53">
        <v>11.89026</v>
      </c>
    </row>
    <row r="3762" s="37" customFormat="1" customHeight="1" spans="1:7">
      <c r="A3762" s="52" t="s">
        <v>2007</v>
      </c>
      <c r="B3762" s="52" t="s">
        <v>2720</v>
      </c>
      <c r="C3762" s="30" t="s">
        <v>2092</v>
      </c>
      <c r="D3762" s="52" t="s">
        <v>2550</v>
      </c>
      <c r="E3762" s="53">
        <v>6.341472</v>
      </c>
      <c r="F3762" s="53">
        <v>0</v>
      </c>
      <c r="G3762" s="53">
        <v>6.341472</v>
      </c>
    </row>
    <row r="3763" s="37" customFormat="1" customHeight="1" spans="1:7">
      <c r="A3763" s="52" t="s">
        <v>2007</v>
      </c>
      <c r="B3763" s="52" t="s">
        <v>2720</v>
      </c>
      <c r="C3763" s="30" t="s">
        <v>2092</v>
      </c>
      <c r="D3763" s="52" t="s">
        <v>2551</v>
      </c>
      <c r="E3763" s="53">
        <v>9.512208</v>
      </c>
      <c r="F3763" s="53">
        <v>0</v>
      </c>
      <c r="G3763" s="53">
        <v>9.512208</v>
      </c>
    </row>
    <row r="3764" s="37" customFormat="1" customHeight="1" spans="1:7">
      <c r="A3764" s="52" t="s">
        <v>2007</v>
      </c>
      <c r="B3764" s="52" t="s">
        <v>2720</v>
      </c>
      <c r="C3764" s="30" t="s">
        <v>2092</v>
      </c>
      <c r="D3764" s="52" t="s">
        <v>2552</v>
      </c>
      <c r="E3764" s="53">
        <v>14.564448</v>
      </c>
      <c r="F3764" s="53">
        <v>0</v>
      </c>
      <c r="G3764" s="53">
        <v>14.564448</v>
      </c>
    </row>
    <row r="3765" s="37" customFormat="1" customHeight="1" spans="1:7">
      <c r="A3765" s="52" t="s">
        <v>2007</v>
      </c>
      <c r="B3765" s="52" t="s">
        <v>2720</v>
      </c>
      <c r="C3765" s="30" t="s">
        <v>2092</v>
      </c>
      <c r="D3765" s="52" t="s">
        <v>2600</v>
      </c>
      <c r="E3765" s="53">
        <v>10.721126</v>
      </c>
      <c r="F3765" s="53">
        <v>0</v>
      </c>
      <c r="G3765" s="53">
        <v>10.721126</v>
      </c>
    </row>
    <row r="3766" s="37" customFormat="1" customHeight="1" spans="1:7">
      <c r="A3766" s="52" t="s">
        <v>2007</v>
      </c>
      <c r="B3766" s="52" t="s">
        <v>2720</v>
      </c>
      <c r="C3766" s="30" t="s">
        <v>2092</v>
      </c>
      <c r="D3766" s="52" t="s">
        <v>2553</v>
      </c>
      <c r="E3766" s="53">
        <v>6.439</v>
      </c>
      <c r="F3766" s="53">
        <v>0</v>
      </c>
      <c r="G3766" s="53">
        <v>6.439</v>
      </c>
    </row>
    <row r="3767" s="37" customFormat="1" customHeight="1" spans="1:7">
      <c r="A3767" s="52" t="s">
        <v>2007</v>
      </c>
      <c r="B3767" s="52" t="s">
        <v>2720</v>
      </c>
      <c r="C3767" s="30" t="s">
        <v>2092</v>
      </c>
      <c r="D3767" s="52" t="s">
        <v>2560</v>
      </c>
      <c r="E3767" s="53">
        <v>0.91</v>
      </c>
      <c r="F3767" s="53">
        <v>0</v>
      </c>
      <c r="G3767" s="53">
        <v>0.91</v>
      </c>
    </row>
    <row r="3768" s="37" customFormat="1" customHeight="1" spans="1:7">
      <c r="A3768" s="52" t="s">
        <v>2007</v>
      </c>
      <c r="B3768" s="52" t="s">
        <v>2720</v>
      </c>
      <c r="C3768" s="30" t="s">
        <v>2092</v>
      </c>
      <c r="D3768" s="52" t="s">
        <v>2561</v>
      </c>
      <c r="E3768" s="53">
        <v>1.923</v>
      </c>
      <c r="F3768" s="53">
        <v>0</v>
      </c>
      <c r="G3768" s="53">
        <v>1.923</v>
      </c>
    </row>
    <row r="3769" s="37" customFormat="1" customHeight="1" spans="1:7">
      <c r="A3769" s="52" t="s">
        <v>2007</v>
      </c>
      <c r="B3769" s="52" t="s">
        <v>2720</v>
      </c>
      <c r="C3769" s="30" t="s">
        <v>2092</v>
      </c>
      <c r="D3769" s="52" t="s">
        <v>2105</v>
      </c>
      <c r="E3769" s="53">
        <v>11.85</v>
      </c>
      <c r="F3769" s="53">
        <v>0</v>
      </c>
      <c r="G3769" s="53">
        <v>11.85</v>
      </c>
    </row>
    <row r="3770" s="37" customFormat="1" customHeight="1" spans="1:7">
      <c r="A3770" s="52" t="s">
        <v>2007</v>
      </c>
      <c r="B3770" s="52" t="s">
        <v>2720</v>
      </c>
      <c r="C3770" s="50" t="s">
        <v>2106</v>
      </c>
      <c r="D3770" s="49"/>
      <c r="E3770" s="51">
        <v>1944.39006</v>
      </c>
      <c r="F3770" s="51">
        <v>0</v>
      </c>
      <c r="G3770" s="51">
        <v>1944.39006</v>
      </c>
    </row>
    <row r="3771" s="37" customFormat="1" customHeight="1" spans="1:7">
      <c r="A3771" s="52" t="s">
        <v>2007</v>
      </c>
      <c r="B3771" s="52" t="s">
        <v>2720</v>
      </c>
      <c r="C3771" s="30" t="s">
        <v>2107</v>
      </c>
      <c r="D3771" s="52" t="s">
        <v>2110</v>
      </c>
      <c r="E3771" s="53">
        <v>43.44</v>
      </c>
      <c r="F3771" s="53">
        <v>0</v>
      </c>
      <c r="G3771" s="53">
        <v>43.44</v>
      </c>
    </row>
    <row r="3772" s="37" customFormat="1" customHeight="1" spans="1:7">
      <c r="A3772" s="52" t="s">
        <v>2007</v>
      </c>
      <c r="B3772" s="52" t="s">
        <v>2720</v>
      </c>
      <c r="C3772" s="30" t="s">
        <v>2107</v>
      </c>
      <c r="D3772" s="52" t="s">
        <v>2141</v>
      </c>
      <c r="E3772" s="53">
        <v>105.54768</v>
      </c>
      <c r="F3772" s="53">
        <v>0</v>
      </c>
      <c r="G3772" s="53">
        <v>105.54768</v>
      </c>
    </row>
    <row r="3773" s="37" customFormat="1" customHeight="1" spans="1:7">
      <c r="A3773" s="52" t="s">
        <v>2007</v>
      </c>
      <c r="B3773" s="52" t="s">
        <v>2720</v>
      </c>
      <c r="C3773" s="30" t="s">
        <v>2107</v>
      </c>
      <c r="D3773" s="52" t="s">
        <v>2298</v>
      </c>
      <c r="E3773" s="53">
        <v>13</v>
      </c>
      <c r="F3773" s="53">
        <v>0</v>
      </c>
      <c r="G3773" s="53">
        <v>13</v>
      </c>
    </row>
    <row r="3774" s="37" customFormat="1" customHeight="1" spans="1:7">
      <c r="A3774" s="52" t="s">
        <v>2007</v>
      </c>
      <c r="B3774" s="52" t="s">
        <v>2720</v>
      </c>
      <c r="C3774" s="30" t="s">
        <v>2107</v>
      </c>
      <c r="D3774" s="52" t="s">
        <v>2119</v>
      </c>
      <c r="E3774" s="53">
        <v>2.8284</v>
      </c>
      <c r="F3774" s="53">
        <v>0</v>
      </c>
      <c r="G3774" s="53">
        <v>2.8284</v>
      </c>
    </row>
    <row r="3775" s="37" customFormat="1" customHeight="1" spans="1:7">
      <c r="A3775" s="52" t="s">
        <v>2007</v>
      </c>
      <c r="B3775" s="52" t="s">
        <v>2720</v>
      </c>
      <c r="C3775" s="30" t="s">
        <v>2107</v>
      </c>
      <c r="D3775" s="52" t="s">
        <v>2563</v>
      </c>
      <c r="E3775" s="53">
        <v>485.4816</v>
      </c>
      <c r="F3775" s="53">
        <v>0</v>
      </c>
      <c r="G3775" s="53">
        <v>485.4816</v>
      </c>
    </row>
    <row r="3776" s="37" customFormat="1" customHeight="1" spans="1:7">
      <c r="A3776" s="52" t="s">
        <v>2007</v>
      </c>
      <c r="B3776" s="52" t="s">
        <v>2720</v>
      </c>
      <c r="C3776" s="30" t="s">
        <v>2107</v>
      </c>
      <c r="D3776" s="52" t="s">
        <v>2564</v>
      </c>
      <c r="E3776" s="53">
        <v>12.9324</v>
      </c>
      <c r="F3776" s="53">
        <v>0</v>
      </c>
      <c r="G3776" s="53">
        <v>12.9324</v>
      </c>
    </row>
    <row r="3777" s="37" customFormat="1" customHeight="1" spans="1:7">
      <c r="A3777" s="52" t="s">
        <v>2007</v>
      </c>
      <c r="B3777" s="52" t="s">
        <v>2720</v>
      </c>
      <c r="C3777" s="30" t="s">
        <v>2107</v>
      </c>
      <c r="D3777" s="52" t="s">
        <v>2565</v>
      </c>
      <c r="E3777" s="53">
        <v>177.012</v>
      </c>
      <c r="F3777" s="53">
        <v>0</v>
      </c>
      <c r="G3777" s="53">
        <v>177.012</v>
      </c>
    </row>
    <row r="3778" s="37" customFormat="1" customHeight="1" spans="1:7">
      <c r="A3778" s="52" t="s">
        <v>2007</v>
      </c>
      <c r="B3778" s="52" t="s">
        <v>2720</v>
      </c>
      <c r="C3778" s="30" t="s">
        <v>2107</v>
      </c>
      <c r="D3778" s="52" t="s">
        <v>2566</v>
      </c>
      <c r="E3778" s="53">
        <v>341.016</v>
      </c>
      <c r="F3778" s="53">
        <v>0</v>
      </c>
      <c r="G3778" s="53">
        <v>341.016</v>
      </c>
    </row>
    <row r="3779" s="37" customFormat="1" customHeight="1" spans="1:7">
      <c r="A3779" s="52" t="s">
        <v>2007</v>
      </c>
      <c r="B3779" s="52" t="s">
        <v>2720</v>
      </c>
      <c r="C3779" s="30" t="s">
        <v>2107</v>
      </c>
      <c r="D3779" s="52" t="s">
        <v>2594</v>
      </c>
      <c r="E3779" s="53">
        <v>147.2</v>
      </c>
      <c r="F3779" s="53">
        <v>0</v>
      </c>
      <c r="G3779" s="53">
        <v>147.2</v>
      </c>
    </row>
    <row r="3780" s="37" customFormat="1" customHeight="1" spans="1:7">
      <c r="A3780" s="52" t="s">
        <v>2007</v>
      </c>
      <c r="B3780" s="52" t="s">
        <v>2720</v>
      </c>
      <c r="C3780" s="30" t="s">
        <v>2107</v>
      </c>
      <c r="D3780" s="52" t="s">
        <v>2567</v>
      </c>
      <c r="E3780" s="53">
        <v>125.5523</v>
      </c>
      <c r="F3780" s="53">
        <v>0</v>
      </c>
      <c r="G3780" s="53">
        <v>125.5523</v>
      </c>
    </row>
    <row r="3781" s="37" customFormat="1" customHeight="1" spans="1:7">
      <c r="A3781" s="52" t="s">
        <v>2007</v>
      </c>
      <c r="B3781" s="52" t="s">
        <v>2720</v>
      </c>
      <c r="C3781" s="30" t="s">
        <v>2107</v>
      </c>
      <c r="D3781" s="52" t="s">
        <v>2568</v>
      </c>
      <c r="E3781" s="53">
        <v>181.392</v>
      </c>
      <c r="F3781" s="53">
        <v>0</v>
      </c>
      <c r="G3781" s="53">
        <v>181.392</v>
      </c>
    </row>
    <row r="3782" s="37" customFormat="1" customHeight="1" spans="1:7">
      <c r="A3782" s="52" t="s">
        <v>2007</v>
      </c>
      <c r="B3782" s="52" t="s">
        <v>2720</v>
      </c>
      <c r="C3782" s="30" t="s">
        <v>2107</v>
      </c>
      <c r="D3782" s="52" t="s">
        <v>2569</v>
      </c>
      <c r="E3782" s="53">
        <v>90.696</v>
      </c>
      <c r="F3782" s="53">
        <v>0</v>
      </c>
      <c r="G3782" s="53">
        <v>90.696</v>
      </c>
    </row>
    <row r="3783" s="37" customFormat="1" customHeight="1" spans="1:7">
      <c r="A3783" s="52" t="s">
        <v>2007</v>
      </c>
      <c r="B3783" s="52" t="s">
        <v>2720</v>
      </c>
      <c r="C3783" s="30" t="s">
        <v>2107</v>
      </c>
      <c r="D3783" s="52" t="s">
        <v>2570</v>
      </c>
      <c r="E3783" s="53">
        <v>75.30498</v>
      </c>
      <c r="F3783" s="53">
        <v>0</v>
      </c>
      <c r="G3783" s="53">
        <v>75.30498</v>
      </c>
    </row>
    <row r="3784" s="37" customFormat="1" customHeight="1" spans="1:7">
      <c r="A3784" s="52" t="s">
        <v>2007</v>
      </c>
      <c r="B3784" s="52" t="s">
        <v>2720</v>
      </c>
      <c r="C3784" s="30" t="s">
        <v>2107</v>
      </c>
      <c r="D3784" s="52" t="s">
        <v>2571</v>
      </c>
      <c r="E3784" s="53">
        <v>12.64</v>
      </c>
      <c r="F3784" s="53">
        <v>0</v>
      </c>
      <c r="G3784" s="53">
        <v>12.64</v>
      </c>
    </row>
    <row r="3785" s="37" customFormat="1" customHeight="1" spans="1:7">
      <c r="A3785" s="52" t="s">
        <v>2007</v>
      </c>
      <c r="B3785" s="52" t="s">
        <v>2720</v>
      </c>
      <c r="C3785" s="30" t="s">
        <v>2107</v>
      </c>
      <c r="D3785" s="52" t="s">
        <v>2572</v>
      </c>
      <c r="E3785" s="53">
        <v>2.378052</v>
      </c>
      <c r="F3785" s="53">
        <v>0</v>
      </c>
      <c r="G3785" s="53">
        <v>2.378052</v>
      </c>
    </row>
    <row r="3786" s="37" customFormat="1" customHeight="1" spans="1:7">
      <c r="A3786" s="52" t="s">
        <v>2007</v>
      </c>
      <c r="B3786" s="52" t="s">
        <v>2720</v>
      </c>
      <c r="C3786" s="30" t="s">
        <v>2107</v>
      </c>
      <c r="D3786" s="52" t="s">
        <v>2573</v>
      </c>
      <c r="E3786" s="53">
        <v>3.96342</v>
      </c>
      <c r="F3786" s="53">
        <v>0</v>
      </c>
      <c r="G3786" s="53">
        <v>3.96342</v>
      </c>
    </row>
    <row r="3787" s="37" customFormat="1" customHeight="1" spans="1:7">
      <c r="A3787" s="52" t="s">
        <v>2007</v>
      </c>
      <c r="B3787" s="52" t="s">
        <v>2720</v>
      </c>
      <c r="C3787" s="30" t="s">
        <v>2107</v>
      </c>
      <c r="D3787" s="52" t="s">
        <v>2586</v>
      </c>
      <c r="E3787" s="53">
        <v>117.258</v>
      </c>
      <c r="F3787" s="53">
        <v>0</v>
      </c>
      <c r="G3787" s="53">
        <v>117.258</v>
      </c>
    </row>
    <row r="3788" s="37" customFormat="1" customHeight="1" spans="1:7">
      <c r="A3788" s="52" t="s">
        <v>2007</v>
      </c>
      <c r="B3788" s="52" t="s">
        <v>2720</v>
      </c>
      <c r="C3788" s="30" t="s">
        <v>2107</v>
      </c>
      <c r="D3788" s="52" t="s">
        <v>2145</v>
      </c>
      <c r="E3788" s="53">
        <v>6.747228</v>
      </c>
      <c r="F3788" s="53">
        <v>0</v>
      </c>
      <c r="G3788" s="53">
        <v>6.747228</v>
      </c>
    </row>
    <row r="3789" s="37" customFormat="1" customHeight="1" spans="1:7">
      <c r="A3789" s="52" t="s">
        <v>2007</v>
      </c>
      <c r="B3789" s="49" t="s">
        <v>2721</v>
      </c>
      <c r="C3789" s="50"/>
      <c r="D3789" s="49"/>
      <c r="E3789" s="51">
        <v>2555.705901</v>
      </c>
      <c r="F3789" s="51">
        <v>0</v>
      </c>
      <c r="G3789" s="51">
        <v>2555.705901</v>
      </c>
    </row>
    <row r="3790" s="37" customFormat="1" customHeight="1" spans="1:7">
      <c r="A3790" s="52" t="s">
        <v>2007</v>
      </c>
      <c r="B3790" s="52" t="s">
        <v>2722</v>
      </c>
      <c r="C3790" s="50" t="s">
        <v>2091</v>
      </c>
      <c r="D3790" s="49"/>
      <c r="E3790" s="51">
        <v>97.419485</v>
      </c>
      <c r="F3790" s="51">
        <v>0</v>
      </c>
      <c r="G3790" s="51">
        <v>97.419485</v>
      </c>
    </row>
    <row r="3791" s="37" customFormat="1" customHeight="1" spans="1:7">
      <c r="A3791" s="52" t="s">
        <v>2007</v>
      </c>
      <c r="B3791" s="52" t="s">
        <v>2722</v>
      </c>
      <c r="C3791" s="30" t="s">
        <v>2092</v>
      </c>
      <c r="D3791" s="52" t="s">
        <v>2610</v>
      </c>
      <c r="E3791" s="53">
        <v>12.23658</v>
      </c>
      <c r="F3791" s="53">
        <v>0</v>
      </c>
      <c r="G3791" s="53">
        <v>12.23658</v>
      </c>
    </row>
    <row r="3792" s="37" customFormat="1" customHeight="1" spans="1:7">
      <c r="A3792" s="52" t="s">
        <v>2007</v>
      </c>
      <c r="B3792" s="52" t="s">
        <v>2722</v>
      </c>
      <c r="C3792" s="30" t="s">
        <v>2092</v>
      </c>
      <c r="D3792" s="52" t="s">
        <v>2611</v>
      </c>
      <c r="E3792" s="53">
        <v>6.526176</v>
      </c>
      <c r="F3792" s="53">
        <v>0</v>
      </c>
      <c r="G3792" s="53">
        <v>6.526176</v>
      </c>
    </row>
    <row r="3793" s="37" customFormat="1" customHeight="1" spans="1:7">
      <c r="A3793" s="52" t="s">
        <v>2007</v>
      </c>
      <c r="B3793" s="52" t="s">
        <v>2722</v>
      </c>
      <c r="C3793" s="30" t="s">
        <v>2092</v>
      </c>
      <c r="D3793" s="52" t="s">
        <v>2612</v>
      </c>
      <c r="E3793" s="53">
        <v>9.789264</v>
      </c>
      <c r="F3793" s="53">
        <v>0</v>
      </c>
      <c r="G3793" s="53">
        <v>9.789264</v>
      </c>
    </row>
    <row r="3794" s="37" customFormat="1" customHeight="1" spans="1:7">
      <c r="A3794" s="52" t="s">
        <v>2007</v>
      </c>
      <c r="B3794" s="52" t="s">
        <v>2722</v>
      </c>
      <c r="C3794" s="30" t="s">
        <v>2092</v>
      </c>
      <c r="D3794" s="52" t="s">
        <v>2613</v>
      </c>
      <c r="E3794" s="53">
        <v>13.68414</v>
      </c>
      <c r="F3794" s="53">
        <v>0</v>
      </c>
      <c r="G3794" s="53">
        <v>13.68414</v>
      </c>
    </row>
    <row r="3795" s="37" customFormat="1" customHeight="1" spans="1:7">
      <c r="A3795" s="52" t="s">
        <v>2007</v>
      </c>
      <c r="B3795" s="52" t="s">
        <v>2722</v>
      </c>
      <c r="C3795" s="30" t="s">
        <v>2092</v>
      </c>
      <c r="D3795" s="52" t="s">
        <v>2614</v>
      </c>
      <c r="E3795" s="53">
        <v>34.431325</v>
      </c>
      <c r="F3795" s="53">
        <v>0</v>
      </c>
      <c r="G3795" s="53">
        <v>34.431325</v>
      </c>
    </row>
    <row r="3796" s="37" customFormat="1" customHeight="1" spans="1:7">
      <c r="A3796" s="52" t="s">
        <v>2007</v>
      </c>
      <c r="B3796" s="52" t="s">
        <v>2722</v>
      </c>
      <c r="C3796" s="30" t="s">
        <v>2092</v>
      </c>
      <c r="D3796" s="52" t="s">
        <v>2615</v>
      </c>
      <c r="E3796" s="53">
        <v>6.732</v>
      </c>
      <c r="F3796" s="53">
        <v>0</v>
      </c>
      <c r="G3796" s="53">
        <v>6.732</v>
      </c>
    </row>
    <row r="3797" s="37" customFormat="1" customHeight="1" spans="1:7">
      <c r="A3797" s="52" t="s">
        <v>2007</v>
      </c>
      <c r="B3797" s="52" t="s">
        <v>2722</v>
      </c>
      <c r="C3797" s="30" t="s">
        <v>2092</v>
      </c>
      <c r="D3797" s="52" t="s">
        <v>2616</v>
      </c>
      <c r="E3797" s="53">
        <v>1.12</v>
      </c>
      <c r="F3797" s="53">
        <v>0</v>
      </c>
      <c r="G3797" s="53">
        <v>1.12</v>
      </c>
    </row>
    <row r="3798" s="37" customFormat="1" customHeight="1" spans="1:7">
      <c r="A3798" s="52" t="s">
        <v>2007</v>
      </c>
      <c r="B3798" s="52" t="s">
        <v>2722</v>
      </c>
      <c r="C3798" s="30" t="s">
        <v>2092</v>
      </c>
      <c r="D3798" s="52" t="s">
        <v>2105</v>
      </c>
      <c r="E3798" s="53">
        <v>12.9</v>
      </c>
      <c r="F3798" s="53">
        <v>0</v>
      </c>
      <c r="G3798" s="53">
        <v>12.9</v>
      </c>
    </row>
    <row r="3799" s="37" customFormat="1" customHeight="1" spans="1:7">
      <c r="A3799" s="52" t="s">
        <v>2007</v>
      </c>
      <c r="B3799" s="52" t="s">
        <v>2722</v>
      </c>
      <c r="C3799" s="50" t="s">
        <v>2106</v>
      </c>
      <c r="D3799" s="49"/>
      <c r="E3799" s="51">
        <v>2458.286416</v>
      </c>
      <c r="F3799" s="51">
        <v>0</v>
      </c>
      <c r="G3799" s="51">
        <v>2458.286416</v>
      </c>
    </row>
    <row r="3800" s="37" customFormat="1" customHeight="1" spans="1:7">
      <c r="A3800" s="52" t="s">
        <v>2007</v>
      </c>
      <c r="B3800" s="52" t="s">
        <v>2722</v>
      </c>
      <c r="C3800" s="30" t="s">
        <v>2107</v>
      </c>
      <c r="D3800" s="52" t="s">
        <v>2110</v>
      </c>
      <c r="E3800" s="53">
        <v>42.24</v>
      </c>
      <c r="F3800" s="53">
        <v>0</v>
      </c>
      <c r="G3800" s="53">
        <v>42.24</v>
      </c>
    </row>
    <row r="3801" s="37" customFormat="1" customHeight="1" spans="1:7">
      <c r="A3801" s="52" t="s">
        <v>2007</v>
      </c>
      <c r="B3801" s="52" t="s">
        <v>2722</v>
      </c>
      <c r="C3801" s="30" t="s">
        <v>2107</v>
      </c>
      <c r="D3801" s="52" t="s">
        <v>2141</v>
      </c>
      <c r="E3801" s="53">
        <v>108.03024</v>
      </c>
      <c r="F3801" s="53">
        <v>0</v>
      </c>
      <c r="G3801" s="53">
        <v>108.03024</v>
      </c>
    </row>
    <row r="3802" s="37" customFormat="1" customHeight="1" spans="1:7">
      <c r="A3802" s="52" t="s">
        <v>2007</v>
      </c>
      <c r="B3802" s="52" t="s">
        <v>2722</v>
      </c>
      <c r="C3802" s="30" t="s">
        <v>2107</v>
      </c>
      <c r="D3802" s="52" t="s">
        <v>2562</v>
      </c>
      <c r="E3802" s="53">
        <v>49</v>
      </c>
      <c r="F3802" s="53">
        <v>0</v>
      </c>
      <c r="G3802" s="53">
        <v>49</v>
      </c>
    </row>
    <row r="3803" s="37" customFormat="1" customHeight="1" spans="1:7">
      <c r="A3803" s="52" t="s">
        <v>2007</v>
      </c>
      <c r="B3803" s="52" t="s">
        <v>2722</v>
      </c>
      <c r="C3803" s="30" t="s">
        <v>2107</v>
      </c>
      <c r="D3803" s="52" t="s">
        <v>2119</v>
      </c>
      <c r="E3803" s="53">
        <v>7.161768</v>
      </c>
      <c r="F3803" s="53">
        <v>0</v>
      </c>
      <c r="G3803" s="53">
        <v>7.161768</v>
      </c>
    </row>
    <row r="3804" s="37" customFormat="1" customHeight="1" spans="1:7">
      <c r="A3804" s="52" t="s">
        <v>2007</v>
      </c>
      <c r="B3804" s="52" t="s">
        <v>2722</v>
      </c>
      <c r="C3804" s="30" t="s">
        <v>2107</v>
      </c>
      <c r="D3804" s="52" t="s">
        <v>2617</v>
      </c>
      <c r="E3804" s="53">
        <v>456.138</v>
      </c>
      <c r="F3804" s="53">
        <v>0</v>
      </c>
      <c r="G3804" s="53">
        <v>456.138</v>
      </c>
    </row>
    <row r="3805" s="37" customFormat="1" customHeight="1" spans="1:7">
      <c r="A3805" s="52" t="s">
        <v>2007</v>
      </c>
      <c r="B3805" s="52" t="s">
        <v>2722</v>
      </c>
      <c r="C3805" s="30" t="s">
        <v>2107</v>
      </c>
      <c r="D3805" s="52" t="s">
        <v>2618</v>
      </c>
      <c r="E3805" s="53">
        <v>55.332</v>
      </c>
      <c r="F3805" s="53">
        <v>0</v>
      </c>
      <c r="G3805" s="53">
        <v>55.332</v>
      </c>
    </row>
    <row r="3806" s="37" customFormat="1" customHeight="1" spans="1:7">
      <c r="A3806" s="52" t="s">
        <v>2007</v>
      </c>
      <c r="B3806" s="52" t="s">
        <v>2722</v>
      </c>
      <c r="C3806" s="30" t="s">
        <v>2107</v>
      </c>
      <c r="D3806" s="52" t="s">
        <v>2619</v>
      </c>
      <c r="E3806" s="53">
        <v>184.26</v>
      </c>
      <c r="F3806" s="53">
        <v>0</v>
      </c>
      <c r="G3806" s="53">
        <v>184.26</v>
      </c>
    </row>
    <row r="3807" s="37" customFormat="1" customHeight="1" spans="1:7">
      <c r="A3807" s="52" t="s">
        <v>2007</v>
      </c>
      <c r="B3807" s="52" t="s">
        <v>2722</v>
      </c>
      <c r="C3807" s="30" t="s">
        <v>2107</v>
      </c>
      <c r="D3807" s="52" t="s">
        <v>2620</v>
      </c>
      <c r="E3807" s="53">
        <v>355.8996</v>
      </c>
      <c r="F3807" s="53">
        <v>0</v>
      </c>
      <c r="G3807" s="53">
        <v>355.8996</v>
      </c>
    </row>
    <row r="3808" s="37" customFormat="1" customHeight="1" spans="1:7">
      <c r="A3808" s="52" t="s">
        <v>2007</v>
      </c>
      <c r="B3808" s="52" t="s">
        <v>2722</v>
      </c>
      <c r="C3808" s="30" t="s">
        <v>2107</v>
      </c>
      <c r="D3808" s="52" t="s">
        <v>2621</v>
      </c>
      <c r="E3808" s="53">
        <v>563.5</v>
      </c>
      <c r="F3808" s="53">
        <v>0</v>
      </c>
      <c r="G3808" s="53">
        <v>563.5</v>
      </c>
    </row>
    <row r="3809" s="37" customFormat="1" customHeight="1" spans="1:7">
      <c r="A3809" s="52" t="s">
        <v>2007</v>
      </c>
      <c r="B3809" s="52" t="s">
        <v>2722</v>
      </c>
      <c r="C3809" s="30" t="s">
        <v>2107</v>
      </c>
      <c r="D3809" s="52" t="s">
        <v>2622</v>
      </c>
      <c r="E3809" s="53">
        <v>130.746</v>
      </c>
      <c r="F3809" s="53">
        <v>0</v>
      </c>
      <c r="G3809" s="53">
        <v>130.746</v>
      </c>
    </row>
    <row r="3810" s="37" customFormat="1" customHeight="1" spans="1:7">
      <c r="A3810" s="52" t="s">
        <v>2007</v>
      </c>
      <c r="B3810" s="52" t="s">
        <v>2722</v>
      </c>
      <c r="C3810" s="30" t="s">
        <v>2107</v>
      </c>
      <c r="D3810" s="52" t="s">
        <v>2623</v>
      </c>
      <c r="E3810" s="53">
        <v>187.467456</v>
      </c>
      <c r="F3810" s="53">
        <v>0</v>
      </c>
      <c r="G3810" s="53">
        <v>187.467456</v>
      </c>
    </row>
    <row r="3811" s="37" customFormat="1" customHeight="1" spans="1:7">
      <c r="A3811" s="52" t="s">
        <v>2007</v>
      </c>
      <c r="B3811" s="52" t="s">
        <v>2722</v>
      </c>
      <c r="C3811" s="30" t="s">
        <v>2107</v>
      </c>
      <c r="D3811" s="52" t="s">
        <v>2624</v>
      </c>
      <c r="E3811" s="53">
        <v>93.733728</v>
      </c>
      <c r="F3811" s="53">
        <v>0</v>
      </c>
      <c r="G3811" s="53">
        <v>93.733728</v>
      </c>
    </row>
    <row r="3812" s="37" customFormat="1" customHeight="1" spans="1:7">
      <c r="A3812" s="52" t="s">
        <v>2007</v>
      </c>
      <c r="B3812" s="52" t="s">
        <v>2722</v>
      </c>
      <c r="C3812" s="30" t="s">
        <v>2107</v>
      </c>
      <c r="D3812" s="52" t="s">
        <v>2625</v>
      </c>
      <c r="E3812" s="53">
        <v>77.49834</v>
      </c>
      <c r="F3812" s="53">
        <v>0</v>
      </c>
      <c r="G3812" s="53">
        <v>77.49834</v>
      </c>
    </row>
    <row r="3813" s="37" customFormat="1" customHeight="1" spans="1:7">
      <c r="A3813" s="52" t="s">
        <v>2007</v>
      </c>
      <c r="B3813" s="52" t="s">
        <v>2722</v>
      </c>
      <c r="C3813" s="30" t="s">
        <v>2107</v>
      </c>
      <c r="D3813" s="52" t="s">
        <v>2626</v>
      </c>
      <c r="E3813" s="53">
        <v>13.76</v>
      </c>
      <c r="F3813" s="53">
        <v>0</v>
      </c>
      <c r="G3813" s="53">
        <v>13.76</v>
      </c>
    </row>
    <row r="3814" s="37" customFormat="1" customHeight="1" spans="1:7">
      <c r="A3814" s="52" t="s">
        <v>2007</v>
      </c>
      <c r="B3814" s="52" t="s">
        <v>2722</v>
      </c>
      <c r="C3814" s="30" t="s">
        <v>2107</v>
      </c>
      <c r="D3814" s="52" t="s">
        <v>2627</v>
      </c>
      <c r="E3814" s="53">
        <v>2.447316</v>
      </c>
      <c r="F3814" s="53">
        <v>0</v>
      </c>
      <c r="G3814" s="53">
        <v>2.447316</v>
      </c>
    </row>
    <row r="3815" s="37" customFormat="1" customHeight="1" spans="1:7">
      <c r="A3815" s="52" t="s">
        <v>2007</v>
      </c>
      <c r="B3815" s="52" t="s">
        <v>2722</v>
      </c>
      <c r="C3815" s="30" t="s">
        <v>2107</v>
      </c>
      <c r="D3815" s="52" t="s">
        <v>2628</v>
      </c>
      <c r="E3815" s="53">
        <v>4.07886</v>
      </c>
      <c r="F3815" s="53">
        <v>0</v>
      </c>
      <c r="G3815" s="53">
        <v>4.07886</v>
      </c>
    </row>
    <row r="3816" s="37" customFormat="1" customHeight="1" spans="1:7">
      <c r="A3816" s="52" t="s">
        <v>2007</v>
      </c>
      <c r="B3816" s="52" t="s">
        <v>2722</v>
      </c>
      <c r="C3816" s="30" t="s">
        <v>2107</v>
      </c>
      <c r="D3816" s="52" t="s">
        <v>2629</v>
      </c>
      <c r="E3816" s="53">
        <v>120.042</v>
      </c>
      <c r="F3816" s="53">
        <v>0</v>
      </c>
      <c r="G3816" s="53">
        <v>120.042</v>
      </c>
    </row>
    <row r="3817" s="37" customFormat="1" customHeight="1" spans="1:7">
      <c r="A3817" s="52" t="s">
        <v>2007</v>
      </c>
      <c r="B3817" s="52" t="s">
        <v>2722</v>
      </c>
      <c r="C3817" s="30" t="s">
        <v>2107</v>
      </c>
      <c r="D3817" s="52" t="s">
        <v>2145</v>
      </c>
      <c r="E3817" s="53">
        <v>6.951108</v>
      </c>
      <c r="F3817" s="53">
        <v>0</v>
      </c>
      <c r="G3817" s="53">
        <v>6.951108</v>
      </c>
    </row>
    <row r="3818" s="37" customFormat="1" customHeight="1" spans="1:7">
      <c r="A3818" s="52" t="s">
        <v>2007</v>
      </c>
      <c r="B3818" s="49" t="s">
        <v>2723</v>
      </c>
      <c r="C3818" s="50"/>
      <c r="D3818" s="49"/>
      <c r="E3818" s="51">
        <v>465.834727</v>
      </c>
      <c r="F3818" s="51">
        <v>0</v>
      </c>
      <c r="G3818" s="51">
        <v>465.834727</v>
      </c>
    </row>
    <row r="3819" s="37" customFormat="1" customHeight="1" spans="1:7">
      <c r="A3819" s="52" t="s">
        <v>2007</v>
      </c>
      <c r="B3819" s="52" t="s">
        <v>2724</v>
      </c>
      <c r="C3819" s="50" t="s">
        <v>2091</v>
      </c>
      <c r="D3819" s="49"/>
      <c r="E3819" s="51">
        <v>17.983722</v>
      </c>
      <c r="F3819" s="51">
        <v>0</v>
      </c>
      <c r="G3819" s="51">
        <v>17.983722</v>
      </c>
    </row>
    <row r="3820" s="37" customFormat="1" customHeight="1" spans="1:7">
      <c r="A3820" s="52" t="s">
        <v>2007</v>
      </c>
      <c r="B3820" s="52" t="s">
        <v>2724</v>
      </c>
      <c r="C3820" s="30" t="s">
        <v>2092</v>
      </c>
      <c r="D3820" s="52" t="s">
        <v>2610</v>
      </c>
      <c r="E3820" s="53">
        <v>2.472066</v>
      </c>
      <c r="F3820" s="53">
        <v>0</v>
      </c>
      <c r="G3820" s="53">
        <v>2.472066</v>
      </c>
    </row>
    <row r="3821" s="37" customFormat="1" customHeight="1" spans="1:7">
      <c r="A3821" s="52" t="s">
        <v>2007</v>
      </c>
      <c r="B3821" s="52" t="s">
        <v>2724</v>
      </c>
      <c r="C3821" s="30" t="s">
        <v>2092</v>
      </c>
      <c r="D3821" s="52" t="s">
        <v>2611</v>
      </c>
      <c r="E3821" s="53">
        <v>1.318435</v>
      </c>
      <c r="F3821" s="53">
        <v>0</v>
      </c>
      <c r="G3821" s="53">
        <v>1.318435</v>
      </c>
    </row>
    <row r="3822" s="37" customFormat="1" customHeight="1" spans="1:7">
      <c r="A3822" s="52" t="s">
        <v>2007</v>
      </c>
      <c r="B3822" s="52" t="s">
        <v>2724</v>
      </c>
      <c r="C3822" s="30" t="s">
        <v>2092</v>
      </c>
      <c r="D3822" s="52" t="s">
        <v>2612</v>
      </c>
      <c r="E3822" s="53">
        <v>1.977653</v>
      </c>
      <c r="F3822" s="53">
        <v>0</v>
      </c>
      <c r="G3822" s="53">
        <v>1.977653</v>
      </c>
    </row>
    <row r="3823" s="37" customFormat="1" customHeight="1" spans="1:7">
      <c r="A3823" s="52" t="s">
        <v>2007</v>
      </c>
      <c r="B3823" s="52" t="s">
        <v>2724</v>
      </c>
      <c r="C3823" s="30" t="s">
        <v>2092</v>
      </c>
      <c r="D3823" s="52" t="s">
        <v>2613</v>
      </c>
      <c r="E3823" s="53">
        <v>2.872836</v>
      </c>
      <c r="F3823" s="53">
        <v>0</v>
      </c>
      <c r="G3823" s="53">
        <v>2.872836</v>
      </c>
    </row>
    <row r="3824" s="37" customFormat="1" customHeight="1" spans="1:7">
      <c r="A3824" s="52" t="s">
        <v>2007</v>
      </c>
      <c r="B3824" s="52" t="s">
        <v>2724</v>
      </c>
      <c r="C3824" s="30" t="s">
        <v>2092</v>
      </c>
      <c r="D3824" s="52" t="s">
        <v>2614</v>
      </c>
      <c r="E3824" s="53">
        <v>5.782732</v>
      </c>
      <c r="F3824" s="53">
        <v>0</v>
      </c>
      <c r="G3824" s="53">
        <v>5.782732</v>
      </c>
    </row>
    <row r="3825" s="37" customFormat="1" customHeight="1" spans="1:7">
      <c r="A3825" s="52" t="s">
        <v>2007</v>
      </c>
      <c r="B3825" s="52" t="s">
        <v>2724</v>
      </c>
      <c r="C3825" s="30" t="s">
        <v>2092</v>
      </c>
      <c r="D3825" s="52" t="s">
        <v>2615</v>
      </c>
      <c r="E3825" s="53">
        <v>0.72</v>
      </c>
      <c r="F3825" s="53">
        <v>0</v>
      </c>
      <c r="G3825" s="53">
        <v>0.72</v>
      </c>
    </row>
    <row r="3826" s="37" customFormat="1" customHeight="1" spans="1:7">
      <c r="A3826" s="52" t="s">
        <v>2007</v>
      </c>
      <c r="B3826" s="52" t="s">
        <v>2724</v>
      </c>
      <c r="C3826" s="30" t="s">
        <v>2092</v>
      </c>
      <c r="D3826" s="52" t="s">
        <v>2616</v>
      </c>
      <c r="E3826" s="53">
        <v>0.14</v>
      </c>
      <c r="F3826" s="53">
        <v>0</v>
      </c>
      <c r="G3826" s="53">
        <v>0.14</v>
      </c>
    </row>
    <row r="3827" s="37" customFormat="1" customHeight="1" spans="1:7">
      <c r="A3827" s="52" t="s">
        <v>2007</v>
      </c>
      <c r="B3827" s="52" t="s">
        <v>2724</v>
      </c>
      <c r="C3827" s="30" t="s">
        <v>2092</v>
      </c>
      <c r="D3827" s="52" t="s">
        <v>2105</v>
      </c>
      <c r="E3827" s="53">
        <v>2.7</v>
      </c>
      <c r="F3827" s="53">
        <v>0</v>
      </c>
      <c r="G3827" s="53">
        <v>2.7</v>
      </c>
    </row>
    <row r="3828" s="37" customFormat="1" customHeight="1" spans="1:7">
      <c r="A3828" s="52" t="s">
        <v>2007</v>
      </c>
      <c r="B3828" s="52" t="s">
        <v>2724</v>
      </c>
      <c r="C3828" s="50" t="s">
        <v>2106</v>
      </c>
      <c r="D3828" s="49"/>
      <c r="E3828" s="51">
        <v>447.851005</v>
      </c>
      <c r="F3828" s="51">
        <v>0</v>
      </c>
      <c r="G3828" s="51">
        <v>447.851005</v>
      </c>
    </row>
    <row r="3829" s="37" customFormat="1" customHeight="1" spans="1:7">
      <c r="A3829" s="52" t="s">
        <v>2007</v>
      </c>
      <c r="B3829" s="52" t="s">
        <v>2724</v>
      </c>
      <c r="C3829" s="30" t="s">
        <v>2107</v>
      </c>
      <c r="D3829" s="52" t="s">
        <v>2110</v>
      </c>
      <c r="E3829" s="53">
        <v>9.36</v>
      </c>
      <c r="F3829" s="53">
        <v>0</v>
      </c>
      <c r="G3829" s="53">
        <v>9.36</v>
      </c>
    </row>
    <row r="3830" s="37" customFormat="1" customHeight="1" spans="1:7">
      <c r="A3830" s="52" t="s">
        <v>2007</v>
      </c>
      <c r="B3830" s="52" t="s">
        <v>2724</v>
      </c>
      <c r="C3830" s="30" t="s">
        <v>2107</v>
      </c>
      <c r="D3830" s="52" t="s">
        <v>2141</v>
      </c>
      <c r="E3830" s="53">
        <v>22.022928</v>
      </c>
      <c r="F3830" s="53">
        <v>0</v>
      </c>
      <c r="G3830" s="53">
        <v>22.022928</v>
      </c>
    </row>
    <row r="3831" s="37" customFormat="1" customHeight="1" spans="1:7">
      <c r="A3831" s="52" t="s">
        <v>2007</v>
      </c>
      <c r="B3831" s="52" t="s">
        <v>2724</v>
      </c>
      <c r="C3831" s="30" t="s">
        <v>2107</v>
      </c>
      <c r="D3831" s="52" t="s">
        <v>2562</v>
      </c>
      <c r="E3831" s="53">
        <v>5.6</v>
      </c>
      <c r="F3831" s="53">
        <v>0</v>
      </c>
      <c r="G3831" s="53">
        <v>5.6</v>
      </c>
    </row>
    <row r="3832" s="37" customFormat="1" customHeight="1" spans="1:7">
      <c r="A3832" s="52" t="s">
        <v>2007</v>
      </c>
      <c r="B3832" s="52" t="s">
        <v>2724</v>
      </c>
      <c r="C3832" s="30" t="s">
        <v>2107</v>
      </c>
      <c r="D3832" s="52" t="s">
        <v>2119</v>
      </c>
      <c r="E3832" s="53">
        <v>2.328</v>
      </c>
      <c r="F3832" s="53">
        <v>0</v>
      </c>
      <c r="G3832" s="53">
        <v>2.328</v>
      </c>
    </row>
    <row r="3833" s="37" customFormat="1" customHeight="1" spans="1:7">
      <c r="A3833" s="52" t="s">
        <v>2007</v>
      </c>
      <c r="B3833" s="52" t="s">
        <v>2724</v>
      </c>
      <c r="C3833" s="30" t="s">
        <v>2107</v>
      </c>
      <c r="D3833" s="52" t="s">
        <v>2617</v>
      </c>
      <c r="E3833" s="53">
        <v>95.7612</v>
      </c>
      <c r="F3833" s="53">
        <v>0</v>
      </c>
      <c r="G3833" s="53">
        <v>95.7612</v>
      </c>
    </row>
    <row r="3834" s="37" customFormat="1" customHeight="1" spans="1:7">
      <c r="A3834" s="52" t="s">
        <v>2007</v>
      </c>
      <c r="B3834" s="52" t="s">
        <v>2724</v>
      </c>
      <c r="C3834" s="30" t="s">
        <v>2107</v>
      </c>
      <c r="D3834" s="52" t="s">
        <v>2618</v>
      </c>
      <c r="E3834" s="53">
        <v>2.9172</v>
      </c>
      <c r="F3834" s="53">
        <v>0</v>
      </c>
      <c r="G3834" s="53">
        <v>2.9172</v>
      </c>
    </row>
    <row r="3835" s="37" customFormat="1" customHeight="1" spans="1:7">
      <c r="A3835" s="52" t="s">
        <v>2007</v>
      </c>
      <c r="B3835" s="52" t="s">
        <v>2724</v>
      </c>
      <c r="C3835" s="30" t="s">
        <v>2107</v>
      </c>
      <c r="D3835" s="52" t="s">
        <v>2619</v>
      </c>
      <c r="E3835" s="53">
        <v>40.74</v>
      </c>
      <c r="F3835" s="53">
        <v>0</v>
      </c>
      <c r="G3835" s="53">
        <v>40.74</v>
      </c>
    </row>
    <row r="3836" s="37" customFormat="1" customHeight="1" spans="1:7">
      <c r="A3836" s="52" t="s">
        <v>2007</v>
      </c>
      <c r="B3836" s="52" t="s">
        <v>2724</v>
      </c>
      <c r="C3836" s="30" t="s">
        <v>2107</v>
      </c>
      <c r="D3836" s="52" t="s">
        <v>2620</v>
      </c>
      <c r="E3836" s="53">
        <v>73.7208</v>
      </c>
      <c r="F3836" s="53">
        <v>0</v>
      </c>
      <c r="G3836" s="53">
        <v>73.7208</v>
      </c>
    </row>
    <row r="3837" s="37" customFormat="1" customHeight="1" spans="1:7">
      <c r="A3837" s="52" t="s">
        <v>2007</v>
      </c>
      <c r="B3837" s="52" t="s">
        <v>2724</v>
      </c>
      <c r="C3837" s="30" t="s">
        <v>2107</v>
      </c>
      <c r="D3837" s="52" t="s">
        <v>2621</v>
      </c>
      <c r="E3837" s="53">
        <v>64.4</v>
      </c>
      <c r="F3837" s="53">
        <v>0</v>
      </c>
      <c r="G3837" s="53">
        <v>64.4</v>
      </c>
    </row>
    <row r="3838" s="37" customFormat="1" customHeight="1" spans="1:7">
      <c r="A3838" s="52" t="s">
        <v>2007</v>
      </c>
      <c r="B3838" s="52" t="s">
        <v>2724</v>
      </c>
      <c r="C3838" s="30" t="s">
        <v>2107</v>
      </c>
      <c r="D3838" s="52" t="s">
        <v>2622</v>
      </c>
      <c r="E3838" s="53">
        <v>27.1211</v>
      </c>
      <c r="F3838" s="53">
        <v>0</v>
      </c>
      <c r="G3838" s="53">
        <v>27.1211</v>
      </c>
    </row>
    <row r="3839" s="37" customFormat="1" customHeight="1" spans="1:7">
      <c r="A3839" s="52" t="s">
        <v>2007</v>
      </c>
      <c r="B3839" s="52" t="s">
        <v>2724</v>
      </c>
      <c r="C3839" s="30" t="s">
        <v>2107</v>
      </c>
      <c r="D3839" s="52" t="s">
        <v>2623</v>
      </c>
      <c r="E3839" s="53">
        <v>38.164032</v>
      </c>
      <c r="F3839" s="53">
        <v>0</v>
      </c>
      <c r="G3839" s="53">
        <v>38.164032</v>
      </c>
    </row>
    <row r="3840" s="37" customFormat="1" customHeight="1" spans="1:7">
      <c r="A3840" s="52" t="s">
        <v>2007</v>
      </c>
      <c r="B3840" s="52" t="s">
        <v>2724</v>
      </c>
      <c r="C3840" s="30" t="s">
        <v>2107</v>
      </c>
      <c r="D3840" s="52" t="s">
        <v>2624</v>
      </c>
      <c r="E3840" s="53">
        <v>19.082016</v>
      </c>
      <c r="F3840" s="53">
        <v>0</v>
      </c>
      <c r="G3840" s="53">
        <v>19.082016</v>
      </c>
    </row>
    <row r="3841" s="37" customFormat="1" customHeight="1" spans="1:7">
      <c r="A3841" s="52" t="s">
        <v>2007</v>
      </c>
      <c r="B3841" s="52" t="s">
        <v>2724</v>
      </c>
      <c r="C3841" s="30" t="s">
        <v>2107</v>
      </c>
      <c r="D3841" s="52" t="s">
        <v>2625</v>
      </c>
      <c r="E3841" s="53">
        <v>15.656418</v>
      </c>
      <c r="F3841" s="53">
        <v>0</v>
      </c>
      <c r="G3841" s="53">
        <v>15.656418</v>
      </c>
    </row>
    <row r="3842" s="37" customFormat="1" customHeight="1" spans="1:7">
      <c r="A3842" s="52" t="s">
        <v>2007</v>
      </c>
      <c r="B3842" s="52" t="s">
        <v>2724</v>
      </c>
      <c r="C3842" s="30" t="s">
        <v>2107</v>
      </c>
      <c r="D3842" s="52" t="s">
        <v>2626</v>
      </c>
      <c r="E3842" s="53">
        <v>2.88</v>
      </c>
      <c r="F3842" s="53">
        <v>0</v>
      </c>
      <c r="G3842" s="53">
        <v>2.88</v>
      </c>
    </row>
    <row r="3843" s="37" customFormat="1" customHeight="1" spans="1:7">
      <c r="A3843" s="52" t="s">
        <v>2007</v>
      </c>
      <c r="B3843" s="52" t="s">
        <v>2724</v>
      </c>
      <c r="C3843" s="30" t="s">
        <v>2107</v>
      </c>
      <c r="D3843" s="52" t="s">
        <v>2627</v>
      </c>
      <c r="E3843" s="53">
        <v>0.494413</v>
      </c>
      <c r="F3843" s="53">
        <v>0</v>
      </c>
      <c r="G3843" s="53">
        <v>0.494413</v>
      </c>
    </row>
    <row r="3844" s="37" customFormat="1" customHeight="1" spans="1:7">
      <c r="A3844" s="52" t="s">
        <v>2007</v>
      </c>
      <c r="B3844" s="52" t="s">
        <v>2724</v>
      </c>
      <c r="C3844" s="30" t="s">
        <v>2107</v>
      </c>
      <c r="D3844" s="52" t="s">
        <v>2628</v>
      </c>
      <c r="E3844" s="53">
        <v>0.824022</v>
      </c>
      <c r="F3844" s="53">
        <v>0</v>
      </c>
      <c r="G3844" s="53">
        <v>0.824022</v>
      </c>
    </row>
    <row r="3845" s="37" customFormat="1" customHeight="1" spans="1:7">
      <c r="A3845" s="52" t="s">
        <v>2007</v>
      </c>
      <c r="B3845" s="52" t="s">
        <v>2724</v>
      </c>
      <c r="C3845" s="30" t="s">
        <v>2107</v>
      </c>
      <c r="D3845" s="52" t="s">
        <v>2629</v>
      </c>
      <c r="E3845" s="53">
        <v>25.386</v>
      </c>
      <c r="F3845" s="53">
        <v>0</v>
      </c>
      <c r="G3845" s="53">
        <v>25.386</v>
      </c>
    </row>
    <row r="3846" s="37" customFormat="1" customHeight="1" spans="1:7">
      <c r="A3846" s="52" t="s">
        <v>2007</v>
      </c>
      <c r="B3846" s="52" t="s">
        <v>2724</v>
      </c>
      <c r="C3846" s="30" t="s">
        <v>2107</v>
      </c>
      <c r="D3846" s="52" t="s">
        <v>2145</v>
      </c>
      <c r="E3846" s="53">
        <v>1.392876</v>
      </c>
      <c r="F3846" s="53">
        <v>0</v>
      </c>
      <c r="G3846" s="53">
        <v>1.392876</v>
      </c>
    </row>
    <row r="3847" s="37" customFormat="1" customHeight="1" spans="1:7">
      <c r="A3847" s="52" t="s">
        <v>2007</v>
      </c>
      <c r="B3847" s="49" t="s">
        <v>2725</v>
      </c>
      <c r="C3847" s="50"/>
      <c r="D3847" s="49"/>
      <c r="E3847" s="51">
        <v>555.629565</v>
      </c>
      <c r="F3847" s="51">
        <v>0</v>
      </c>
      <c r="G3847" s="51">
        <v>555.629565</v>
      </c>
    </row>
    <row r="3848" s="37" customFormat="1" customHeight="1" spans="1:7">
      <c r="A3848" s="52" t="s">
        <v>2007</v>
      </c>
      <c r="B3848" s="52" t="s">
        <v>2726</v>
      </c>
      <c r="C3848" s="50" t="s">
        <v>2091</v>
      </c>
      <c r="D3848" s="49"/>
      <c r="E3848" s="51">
        <v>19.946231</v>
      </c>
      <c r="F3848" s="51">
        <v>0</v>
      </c>
      <c r="G3848" s="51">
        <v>19.946231</v>
      </c>
    </row>
    <row r="3849" s="37" customFormat="1" customHeight="1" spans="1:7">
      <c r="A3849" s="52" t="s">
        <v>2007</v>
      </c>
      <c r="B3849" s="52" t="s">
        <v>2726</v>
      </c>
      <c r="C3849" s="30" t="s">
        <v>2092</v>
      </c>
      <c r="D3849" s="52" t="s">
        <v>2610</v>
      </c>
      <c r="E3849" s="53">
        <v>3.119472</v>
      </c>
      <c r="F3849" s="53">
        <v>0</v>
      </c>
      <c r="G3849" s="53">
        <v>3.119472</v>
      </c>
    </row>
    <row r="3850" s="37" customFormat="1" customHeight="1" spans="1:7">
      <c r="A3850" s="52" t="s">
        <v>2007</v>
      </c>
      <c r="B3850" s="52" t="s">
        <v>2726</v>
      </c>
      <c r="C3850" s="30" t="s">
        <v>2092</v>
      </c>
      <c r="D3850" s="52" t="s">
        <v>2611</v>
      </c>
      <c r="E3850" s="53">
        <v>1.663718</v>
      </c>
      <c r="F3850" s="53">
        <v>0</v>
      </c>
      <c r="G3850" s="53">
        <v>1.663718</v>
      </c>
    </row>
    <row r="3851" s="37" customFormat="1" customHeight="1" spans="1:7">
      <c r="A3851" s="52" t="s">
        <v>2007</v>
      </c>
      <c r="B3851" s="52" t="s">
        <v>2726</v>
      </c>
      <c r="C3851" s="30" t="s">
        <v>2092</v>
      </c>
      <c r="D3851" s="52" t="s">
        <v>2612</v>
      </c>
      <c r="E3851" s="53">
        <v>2.495578</v>
      </c>
      <c r="F3851" s="53">
        <v>0</v>
      </c>
      <c r="G3851" s="53">
        <v>2.495578</v>
      </c>
    </row>
    <row r="3852" s="37" customFormat="1" customHeight="1" spans="1:7">
      <c r="A3852" s="52" t="s">
        <v>2007</v>
      </c>
      <c r="B3852" s="52" t="s">
        <v>2726</v>
      </c>
      <c r="C3852" s="30" t="s">
        <v>2092</v>
      </c>
      <c r="D3852" s="52" t="s">
        <v>2613</v>
      </c>
      <c r="E3852" s="53">
        <v>3.726432</v>
      </c>
      <c r="F3852" s="53">
        <v>0</v>
      </c>
      <c r="G3852" s="53">
        <v>3.726432</v>
      </c>
    </row>
    <row r="3853" s="37" customFormat="1" customHeight="1" spans="1:7">
      <c r="A3853" s="52" t="s">
        <v>2007</v>
      </c>
      <c r="B3853" s="52" t="s">
        <v>2726</v>
      </c>
      <c r="C3853" s="30" t="s">
        <v>2092</v>
      </c>
      <c r="D3853" s="52" t="s">
        <v>2614</v>
      </c>
      <c r="E3853" s="53">
        <v>4.590831</v>
      </c>
      <c r="F3853" s="53">
        <v>0</v>
      </c>
      <c r="G3853" s="53">
        <v>4.590831</v>
      </c>
    </row>
    <row r="3854" s="37" customFormat="1" customHeight="1" spans="1:7">
      <c r="A3854" s="52" t="s">
        <v>2007</v>
      </c>
      <c r="B3854" s="52" t="s">
        <v>2726</v>
      </c>
      <c r="C3854" s="30" t="s">
        <v>2092</v>
      </c>
      <c r="D3854" s="52" t="s">
        <v>2615</v>
      </c>
      <c r="E3854" s="53">
        <v>0.7632</v>
      </c>
      <c r="F3854" s="53">
        <v>0</v>
      </c>
      <c r="G3854" s="53">
        <v>0.7632</v>
      </c>
    </row>
    <row r="3855" s="37" customFormat="1" customHeight="1" spans="1:7">
      <c r="A3855" s="52" t="s">
        <v>2007</v>
      </c>
      <c r="B3855" s="52" t="s">
        <v>2726</v>
      </c>
      <c r="C3855" s="30" t="s">
        <v>2092</v>
      </c>
      <c r="D3855" s="52" t="s">
        <v>2616</v>
      </c>
      <c r="E3855" s="53">
        <v>0.35</v>
      </c>
      <c r="F3855" s="53">
        <v>0</v>
      </c>
      <c r="G3855" s="53">
        <v>0.35</v>
      </c>
    </row>
    <row r="3856" s="37" customFormat="1" customHeight="1" spans="1:7">
      <c r="A3856" s="52" t="s">
        <v>2007</v>
      </c>
      <c r="B3856" s="52" t="s">
        <v>2726</v>
      </c>
      <c r="C3856" s="30" t="s">
        <v>2092</v>
      </c>
      <c r="D3856" s="52" t="s">
        <v>2635</v>
      </c>
      <c r="E3856" s="53">
        <v>0.087</v>
      </c>
      <c r="F3856" s="53">
        <v>0</v>
      </c>
      <c r="G3856" s="53">
        <v>0.087</v>
      </c>
    </row>
    <row r="3857" s="37" customFormat="1" customHeight="1" spans="1:7">
      <c r="A3857" s="52" t="s">
        <v>2007</v>
      </c>
      <c r="B3857" s="52" t="s">
        <v>2726</v>
      </c>
      <c r="C3857" s="30" t="s">
        <v>2092</v>
      </c>
      <c r="D3857" s="52" t="s">
        <v>2105</v>
      </c>
      <c r="E3857" s="53">
        <v>3.15</v>
      </c>
      <c r="F3857" s="53">
        <v>0</v>
      </c>
      <c r="G3857" s="53">
        <v>3.15</v>
      </c>
    </row>
    <row r="3858" s="37" customFormat="1" customHeight="1" spans="1:7">
      <c r="A3858" s="52" t="s">
        <v>2007</v>
      </c>
      <c r="B3858" s="52" t="s">
        <v>2726</v>
      </c>
      <c r="C3858" s="50" t="s">
        <v>2106</v>
      </c>
      <c r="D3858" s="49"/>
      <c r="E3858" s="51">
        <v>535.683334</v>
      </c>
      <c r="F3858" s="51">
        <v>0</v>
      </c>
      <c r="G3858" s="51">
        <v>535.683334</v>
      </c>
    </row>
    <row r="3859" s="37" customFormat="1" customHeight="1" spans="1:7">
      <c r="A3859" s="52" t="s">
        <v>2007</v>
      </c>
      <c r="B3859" s="52" t="s">
        <v>2726</v>
      </c>
      <c r="C3859" s="30" t="s">
        <v>2107</v>
      </c>
      <c r="D3859" s="52" t="s">
        <v>2110</v>
      </c>
      <c r="E3859" s="53">
        <v>11.88</v>
      </c>
      <c r="F3859" s="53">
        <v>0</v>
      </c>
      <c r="G3859" s="53">
        <v>11.88</v>
      </c>
    </row>
    <row r="3860" s="37" customFormat="1" customHeight="1" spans="1:7">
      <c r="A3860" s="52" t="s">
        <v>2007</v>
      </c>
      <c r="B3860" s="52" t="s">
        <v>2726</v>
      </c>
      <c r="C3860" s="30" t="s">
        <v>2107</v>
      </c>
      <c r="D3860" s="52" t="s">
        <v>2141</v>
      </c>
      <c r="E3860" s="53">
        <v>27.806976</v>
      </c>
      <c r="F3860" s="53">
        <v>0</v>
      </c>
      <c r="G3860" s="53">
        <v>27.806976</v>
      </c>
    </row>
    <row r="3861" s="37" customFormat="1" customHeight="1" spans="1:7">
      <c r="A3861" s="52" t="s">
        <v>2007</v>
      </c>
      <c r="B3861" s="52" t="s">
        <v>2726</v>
      </c>
      <c r="C3861" s="30" t="s">
        <v>2107</v>
      </c>
      <c r="D3861" s="52" t="s">
        <v>2562</v>
      </c>
      <c r="E3861" s="53">
        <v>4.4</v>
      </c>
      <c r="F3861" s="53">
        <v>0</v>
      </c>
      <c r="G3861" s="53">
        <v>4.4</v>
      </c>
    </row>
    <row r="3862" s="37" customFormat="1" customHeight="1" spans="1:7">
      <c r="A3862" s="52" t="s">
        <v>2007</v>
      </c>
      <c r="B3862" s="52" t="s">
        <v>2726</v>
      </c>
      <c r="C3862" s="30" t="s">
        <v>2107</v>
      </c>
      <c r="D3862" s="52" t="s">
        <v>2119</v>
      </c>
      <c r="E3862" s="53">
        <v>6.2857</v>
      </c>
      <c r="F3862" s="53">
        <v>0</v>
      </c>
      <c r="G3862" s="53">
        <v>6.2857</v>
      </c>
    </row>
    <row r="3863" s="37" customFormat="1" customHeight="1" spans="1:7">
      <c r="A3863" s="52" t="s">
        <v>2007</v>
      </c>
      <c r="B3863" s="52" t="s">
        <v>2726</v>
      </c>
      <c r="C3863" s="30" t="s">
        <v>2107</v>
      </c>
      <c r="D3863" s="52" t="s">
        <v>2617</v>
      </c>
      <c r="E3863" s="53">
        <v>124.2144</v>
      </c>
      <c r="F3863" s="53">
        <v>0</v>
      </c>
      <c r="G3863" s="53">
        <v>124.2144</v>
      </c>
    </row>
    <row r="3864" s="37" customFormat="1" customHeight="1" spans="1:7">
      <c r="A3864" s="52" t="s">
        <v>2007</v>
      </c>
      <c r="B3864" s="52" t="s">
        <v>2726</v>
      </c>
      <c r="C3864" s="30" t="s">
        <v>2107</v>
      </c>
      <c r="D3864" s="52" t="s">
        <v>2618</v>
      </c>
      <c r="E3864" s="53">
        <v>3.4584</v>
      </c>
      <c r="F3864" s="53">
        <v>0</v>
      </c>
      <c r="G3864" s="53">
        <v>3.4584</v>
      </c>
    </row>
    <row r="3865" s="37" customFormat="1" customHeight="1" spans="1:7">
      <c r="A3865" s="52" t="s">
        <v>2007</v>
      </c>
      <c r="B3865" s="52" t="s">
        <v>2726</v>
      </c>
      <c r="C3865" s="30" t="s">
        <v>2107</v>
      </c>
      <c r="D3865" s="52" t="s">
        <v>2619</v>
      </c>
      <c r="E3865" s="53">
        <v>55.86</v>
      </c>
      <c r="F3865" s="53">
        <v>0</v>
      </c>
      <c r="G3865" s="53">
        <v>55.86</v>
      </c>
    </row>
    <row r="3866" s="37" customFormat="1" customHeight="1" spans="1:7">
      <c r="A3866" s="52" t="s">
        <v>2007</v>
      </c>
      <c r="B3866" s="52" t="s">
        <v>2726</v>
      </c>
      <c r="C3866" s="30" t="s">
        <v>2107</v>
      </c>
      <c r="D3866" s="52" t="s">
        <v>2620</v>
      </c>
      <c r="E3866" s="53">
        <v>93.582</v>
      </c>
      <c r="F3866" s="53">
        <v>0</v>
      </c>
      <c r="G3866" s="53">
        <v>93.582</v>
      </c>
    </row>
    <row r="3867" s="37" customFormat="1" customHeight="1" spans="1:7">
      <c r="A3867" s="52" t="s">
        <v>2007</v>
      </c>
      <c r="B3867" s="52" t="s">
        <v>2726</v>
      </c>
      <c r="C3867" s="30" t="s">
        <v>2107</v>
      </c>
      <c r="D3867" s="52" t="s">
        <v>2621</v>
      </c>
      <c r="E3867" s="53">
        <v>50.6</v>
      </c>
      <c r="F3867" s="53">
        <v>0</v>
      </c>
      <c r="G3867" s="53">
        <v>50.6</v>
      </c>
    </row>
    <row r="3868" s="37" customFormat="1" customHeight="1" spans="1:7">
      <c r="A3868" s="52" t="s">
        <v>2007</v>
      </c>
      <c r="B3868" s="52" t="s">
        <v>2726</v>
      </c>
      <c r="C3868" s="30" t="s">
        <v>2107</v>
      </c>
      <c r="D3868" s="52" t="s">
        <v>2622</v>
      </c>
      <c r="E3868" s="53">
        <v>34.179</v>
      </c>
      <c r="F3868" s="53">
        <v>0</v>
      </c>
      <c r="G3868" s="53">
        <v>34.179</v>
      </c>
    </row>
    <row r="3869" s="37" customFormat="1" customHeight="1" spans="1:7">
      <c r="A3869" s="52" t="s">
        <v>2007</v>
      </c>
      <c r="B3869" s="52" t="s">
        <v>2726</v>
      </c>
      <c r="C3869" s="30" t="s">
        <v>2107</v>
      </c>
      <c r="D3869" s="52" t="s">
        <v>2623</v>
      </c>
      <c r="E3869" s="53">
        <v>48.247488</v>
      </c>
      <c r="F3869" s="53">
        <v>0</v>
      </c>
      <c r="G3869" s="53">
        <v>48.247488</v>
      </c>
    </row>
    <row r="3870" s="37" customFormat="1" customHeight="1" spans="1:7">
      <c r="A3870" s="52" t="s">
        <v>2007</v>
      </c>
      <c r="B3870" s="52" t="s">
        <v>2726</v>
      </c>
      <c r="C3870" s="30" t="s">
        <v>2107</v>
      </c>
      <c r="D3870" s="52" t="s">
        <v>2624</v>
      </c>
      <c r="E3870" s="53">
        <v>24.123744</v>
      </c>
      <c r="F3870" s="53">
        <v>0</v>
      </c>
      <c r="G3870" s="53">
        <v>24.123744</v>
      </c>
    </row>
    <row r="3871" s="37" customFormat="1" customHeight="1" spans="1:7">
      <c r="A3871" s="52" t="s">
        <v>2007</v>
      </c>
      <c r="B3871" s="52" t="s">
        <v>2726</v>
      </c>
      <c r="C3871" s="30" t="s">
        <v>2107</v>
      </c>
      <c r="D3871" s="52" t="s">
        <v>2625</v>
      </c>
      <c r="E3871" s="53">
        <v>19.756656</v>
      </c>
      <c r="F3871" s="53">
        <v>0</v>
      </c>
      <c r="G3871" s="53">
        <v>19.756656</v>
      </c>
    </row>
    <row r="3872" s="37" customFormat="1" customHeight="1" spans="1:7">
      <c r="A3872" s="52" t="s">
        <v>2007</v>
      </c>
      <c r="B3872" s="52" t="s">
        <v>2726</v>
      </c>
      <c r="C3872" s="30" t="s">
        <v>2107</v>
      </c>
      <c r="D3872" s="52" t="s">
        <v>2626</v>
      </c>
      <c r="E3872" s="53">
        <v>3.36</v>
      </c>
      <c r="F3872" s="53">
        <v>0</v>
      </c>
      <c r="G3872" s="53">
        <v>3.36</v>
      </c>
    </row>
    <row r="3873" s="37" customFormat="1" customHeight="1" spans="1:7">
      <c r="A3873" s="52" t="s">
        <v>2007</v>
      </c>
      <c r="B3873" s="52" t="s">
        <v>2726</v>
      </c>
      <c r="C3873" s="30" t="s">
        <v>2107</v>
      </c>
      <c r="D3873" s="52" t="s">
        <v>2627</v>
      </c>
      <c r="E3873" s="53">
        <v>0.623894</v>
      </c>
      <c r="F3873" s="53">
        <v>0</v>
      </c>
      <c r="G3873" s="53">
        <v>0.623894</v>
      </c>
    </row>
    <row r="3874" s="37" customFormat="1" customHeight="1" spans="1:7">
      <c r="A3874" s="52" t="s">
        <v>2007</v>
      </c>
      <c r="B3874" s="52" t="s">
        <v>2726</v>
      </c>
      <c r="C3874" s="30" t="s">
        <v>2107</v>
      </c>
      <c r="D3874" s="52" t="s">
        <v>2628</v>
      </c>
      <c r="E3874" s="53">
        <v>1.039824</v>
      </c>
      <c r="F3874" s="53">
        <v>0</v>
      </c>
      <c r="G3874" s="53">
        <v>1.039824</v>
      </c>
    </row>
    <row r="3875" s="37" customFormat="1" customHeight="1" spans="1:7">
      <c r="A3875" s="52" t="s">
        <v>2007</v>
      </c>
      <c r="B3875" s="52" t="s">
        <v>2726</v>
      </c>
      <c r="C3875" s="30" t="s">
        <v>2107</v>
      </c>
      <c r="D3875" s="52" t="s">
        <v>2629</v>
      </c>
      <c r="E3875" s="53">
        <v>24.432</v>
      </c>
      <c r="F3875" s="53">
        <v>0</v>
      </c>
      <c r="G3875" s="53">
        <v>24.432</v>
      </c>
    </row>
    <row r="3876" s="37" customFormat="1" customHeight="1" spans="1:7">
      <c r="A3876" s="52" t="s">
        <v>2007</v>
      </c>
      <c r="B3876" s="52" t="s">
        <v>2726</v>
      </c>
      <c r="C3876" s="30" t="s">
        <v>2107</v>
      </c>
      <c r="D3876" s="52" t="s">
        <v>2145</v>
      </c>
      <c r="E3876" s="53">
        <v>1.833252</v>
      </c>
      <c r="F3876" s="53">
        <v>0</v>
      </c>
      <c r="G3876" s="53">
        <v>1.833252</v>
      </c>
    </row>
    <row r="3877" s="37" customFormat="1" customHeight="1" spans="1:7">
      <c r="A3877" s="52" t="s">
        <v>2007</v>
      </c>
      <c r="B3877" s="49" t="s">
        <v>2727</v>
      </c>
      <c r="C3877" s="50"/>
      <c r="D3877" s="49"/>
      <c r="E3877" s="51">
        <v>658.773859</v>
      </c>
      <c r="F3877" s="51">
        <v>0</v>
      </c>
      <c r="G3877" s="51">
        <v>658.773859</v>
      </c>
    </row>
    <row r="3878" s="37" customFormat="1" customHeight="1" spans="1:7">
      <c r="A3878" s="52" t="s">
        <v>2007</v>
      </c>
      <c r="B3878" s="52" t="s">
        <v>2728</v>
      </c>
      <c r="C3878" s="50" t="s">
        <v>2091</v>
      </c>
      <c r="D3878" s="49"/>
      <c r="E3878" s="51">
        <v>22.456547</v>
      </c>
      <c r="F3878" s="51">
        <v>0</v>
      </c>
      <c r="G3878" s="51">
        <v>22.456547</v>
      </c>
    </row>
    <row r="3879" s="37" customFormat="1" customHeight="1" spans="1:7">
      <c r="A3879" s="52" t="s">
        <v>2007</v>
      </c>
      <c r="B3879" s="52" t="s">
        <v>2728</v>
      </c>
      <c r="C3879" s="30" t="s">
        <v>2092</v>
      </c>
      <c r="D3879" s="52" t="s">
        <v>2610</v>
      </c>
      <c r="E3879" s="53">
        <v>3.7899</v>
      </c>
      <c r="F3879" s="53">
        <v>0</v>
      </c>
      <c r="G3879" s="53">
        <v>3.7899</v>
      </c>
    </row>
    <row r="3880" s="37" customFormat="1" customHeight="1" spans="1:7">
      <c r="A3880" s="52" t="s">
        <v>2007</v>
      </c>
      <c r="B3880" s="52" t="s">
        <v>2728</v>
      </c>
      <c r="C3880" s="30" t="s">
        <v>2092</v>
      </c>
      <c r="D3880" s="52" t="s">
        <v>2611</v>
      </c>
      <c r="E3880" s="53">
        <v>2.02128</v>
      </c>
      <c r="F3880" s="53">
        <v>0</v>
      </c>
      <c r="G3880" s="53">
        <v>2.02128</v>
      </c>
    </row>
    <row r="3881" s="37" customFormat="1" customHeight="1" spans="1:7">
      <c r="A3881" s="52" t="s">
        <v>2007</v>
      </c>
      <c r="B3881" s="52" t="s">
        <v>2728</v>
      </c>
      <c r="C3881" s="30" t="s">
        <v>2092</v>
      </c>
      <c r="D3881" s="52" t="s">
        <v>2612</v>
      </c>
      <c r="E3881" s="53">
        <v>3.03192</v>
      </c>
      <c r="F3881" s="53">
        <v>0</v>
      </c>
      <c r="G3881" s="53">
        <v>3.03192</v>
      </c>
    </row>
    <row r="3882" s="37" customFormat="1" customHeight="1" spans="1:7">
      <c r="A3882" s="52" t="s">
        <v>2007</v>
      </c>
      <c r="B3882" s="52" t="s">
        <v>2728</v>
      </c>
      <c r="C3882" s="30" t="s">
        <v>2092</v>
      </c>
      <c r="D3882" s="52" t="s">
        <v>2613</v>
      </c>
      <c r="E3882" s="53">
        <v>4.317912</v>
      </c>
      <c r="F3882" s="53">
        <v>0</v>
      </c>
      <c r="G3882" s="53">
        <v>4.317912</v>
      </c>
    </row>
    <row r="3883" s="37" customFormat="1" customHeight="1" spans="1:7">
      <c r="A3883" s="52" t="s">
        <v>2007</v>
      </c>
      <c r="B3883" s="52" t="s">
        <v>2728</v>
      </c>
      <c r="C3883" s="30" t="s">
        <v>2092</v>
      </c>
      <c r="D3883" s="52" t="s">
        <v>2614</v>
      </c>
      <c r="E3883" s="53">
        <v>3.450535</v>
      </c>
      <c r="F3883" s="53">
        <v>0</v>
      </c>
      <c r="G3883" s="53">
        <v>3.450535</v>
      </c>
    </row>
    <row r="3884" s="37" customFormat="1" customHeight="1" spans="1:7">
      <c r="A3884" s="52" t="s">
        <v>2007</v>
      </c>
      <c r="B3884" s="52" t="s">
        <v>2728</v>
      </c>
      <c r="C3884" s="30" t="s">
        <v>2092</v>
      </c>
      <c r="D3884" s="52" t="s">
        <v>2615</v>
      </c>
      <c r="E3884" s="53">
        <v>0.72</v>
      </c>
      <c r="F3884" s="53">
        <v>0</v>
      </c>
      <c r="G3884" s="53">
        <v>0.72</v>
      </c>
    </row>
    <row r="3885" s="37" customFormat="1" customHeight="1" spans="1:7">
      <c r="A3885" s="52" t="s">
        <v>2007</v>
      </c>
      <c r="B3885" s="52" t="s">
        <v>2728</v>
      </c>
      <c r="C3885" s="30" t="s">
        <v>2092</v>
      </c>
      <c r="D3885" s="52" t="s">
        <v>2616</v>
      </c>
      <c r="E3885" s="53">
        <v>0.7</v>
      </c>
      <c r="F3885" s="53">
        <v>0</v>
      </c>
      <c r="G3885" s="53">
        <v>0.7</v>
      </c>
    </row>
    <row r="3886" s="37" customFormat="1" customHeight="1" spans="1:7">
      <c r="A3886" s="52" t="s">
        <v>2007</v>
      </c>
      <c r="B3886" s="52" t="s">
        <v>2728</v>
      </c>
      <c r="C3886" s="30" t="s">
        <v>2092</v>
      </c>
      <c r="D3886" s="52" t="s">
        <v>2635</v>
      </c>
      <c r="E3886" s="53">
        <v>0.075</v>
      </c>
      <c r="F3886" s="53">
        <v>0</v>
      </c>
      <c r="G3886" s="53">
        <v>0.075</v>
      </c>
    </row>
    <row r="3887" s="37" customFormat="1" customHeight="1" spans="1:7">
      <c r="A3887" s="52" t="s">
        <v>2007</v>
      </c>
      <c r="B3887" s="52" t="s">
        <v>2728</v>
      </c>
      <c r="C3887" s="30" t="s">
        <v>2092</v>
      </c>
      <c r="D3887" s="52" t="s">
        <v>2105</v>
      </c>
      <c r="E3887" s="53">
        <v>4.35</v>
      </c>
      <c r="F3887" s="53">
        <v>0</v>
      </c>
      <c r="G3887" s="53">
        <v>4.35</v>
      </c>
    </row>
    <row r="3888" s="37" customFormat="1" customHeight="1" spans="1:7">
      <c r="A3888" s="52" t="s">
        <v>2007</v>
      </c>
      <c r="B3888" s="52" t="s">
        <v>2728</v>
      </c>
      <c r="C3888" s="50" t="s">
        <v>2106</v>
      </c>
      <c r="D3888" s="49"/>
      <c r="E3888" s="51">
        <v>636.317312</v>
      </c>
      <c r="F3888" s="51">
        <v>0</v>
      </c>
      <c r="G3888" s="51">
        <v>636.317312</v>
      </c>
    </row>
    <row r="3889" s="37" customFormat="1" customHeight="1" spans="1:7">
      <c r="A3889" s="52" t="s">
        <v>2007</v>
      </c>
      <c r="B3889" s="52" t="s">
        <v>2728</v>
      </c>
      <c r="C3889" s="30" t="s">
        <v>2107</v>
      </c>
      <c r="D3889" s="52" t="s">
        <v>2110</v>
      </c>
      <c r="E3889" s="53">
        <v>13.92</v>
      </c>
      <c r="F3889" s="53">
        <v>0</v>
      </c>
      <c r="G3889" s="53">
        <v>13.92</v>
      </c>
    </row>
    <row r="3890" s="37" customFormat="1" customHeight="1" spans="1:7">
      <c r="A3890" s="52" t="s">
        <v>2007</v>
      </c>
      <c r="B3890" s="52" t="s">
        <v>2728</v>
      </c>
      <c r="C3890" s="30" t="s">
        <v>2107</v>
      </c>
      <c r="D3890" s="52" t="s">
        <v>2141</v>
      </c>
      <c r="E3890" s="53">
        <v>33.66</v>
      </c>
      <c r="F3890" s="53">
        <v>0</v>
      </c>
      <c r="G3890" s="53">
        <v>33.66</v>
      </c>
    </row>
    <row r="3891" s="37" customFormat="1" customHeight="1" spans="1:7">
      <c r="A3891" s="52" t="s">
        <v>2007</v>
      </c>
      <c r="B3891" s="52" t="s">
        <v>2728</v>
      </c>
      <c r="C3891" s="30" t="s">
        <v>2107</v>
      </c>
      <c r="D3891" s="52" t="s">
        <v>2298</v>
      </c>
      <c r="E3891" s="53">
        <v>3.6</v>
      </c>
      <c r="F3891" s="53">
        <v>0</v>
      </c>
      <c r="G3891" s="53">
        <v>3.6</v>
      </c>
    </row>
    <row r="3892" s="37" customFormat="1" customHeight="1" spans="1:7">
      <c r="A3892" s="52" t="s">
        <v>2007</v>
      </c>
      <c r="B3892" s="52" t="s">
        <v>2728</v>
      </c>
      <c r="C3892" s="30" t="s">
        <v>2107</v>
      </c>
      <c r="D3892" s="52" t="s">
        <v>2119</v>
      </c>
      <c r="E3892" s="53">
        <v>4.5756</v>
      </c>
      <c r="F3892" s="53">
        <v>0</v>
      </c>
      <c r="G3892" s="53">
        <v>4.5756</v>
      </c>
    </row>
    <row r="3893" s="37" customFormat="1" customHeight="1" spans="1:7">
      <c r="A3893" s="52" t="s">
        <v>2007</v>
      </c>
      <c r="B3893" s="52" t="s">
        <v>2728</v>
      </c>
      <c r="C3893" s="30" t="s">
        <v>2107</v>
      </c>
      <c r="D3893" s="52" t="s">
        <v>2617</v>
      </c>
      <c r="E3893" s="53">
        <v>143.9304</v>
      </c>
      <c r="F3893" s="53">
        <v>0</v>
      </c>
      <c r="G3893" s="53">
        <v>143.9304</v>
      </c>
    </row>
    <row r="3894" s="37" customFormat="1" customHeight="1" spans="1:7">
      <c r="A3894" s="52" t="s">
        <v>2007</v>
      </c>
      <c r="B3894" s="52" t="s">
        <v>2728</v>
      </c>
      <c r="C3894" s="30" t="s">
        <v>2107</v>
      </c>
      <c r="D3894" s="52" t="s">
        <v>2618</v>
      </c>
      <c r="E3894" s="53">
        <v>4.6536</v>
      </c>
      <c r="F3894" s="53">
        <v>0</v>
      </c>
      <c r="G3894" s="53">
        <v>4.6536</v>
      </c>
    </row>
    <row r="3895" s="37" customFormat="1" customHeight="1" spans="1:7">
      <c r="A3895" s="52" t="s">
        <v>2007</v>
      </c>
      <c r="B3895" s="52" t="s">
        <v>2728</v>
      </c>
      <c r="C3895" s="30" t="s">
        <v>2107</v>
      </c>
      <c r="D3895" s="52" t="s">
        <v>2619</v>
      </c>
      <c r="E3895" s="53">
        <v>69.336</v>
      </c>
      <c r="F3895" s="53">
        <v>0</v>
      </c>
      <c r="G3895" s="53">
        <v>69.336</v>
      </c>
    </row>
    <row r="3896" s="37" customFormat="1" customHeight="1" spans="1:7">
      <c r="A3896" s="52" t="s">
        <v>2007</v>
      </c>
      <c r="B3896" s="52" t="s">
        <v>2728</v>
      </c>
      <c r="C3896" s="30" t="s">
        <v>2107</v>
      </c>
      <c r="D3896" s="52" t="s">
        <v>2620</v>
      </c>
      <c r="E3896" s="53">
        <v>120.9624</v>
      </c>
      <c r="F3896" s="53">
        <v>0</v>
      </c>
      <c r="G3896" s="53">
        <v>120.9624</v>
      </c>
    </row>
    <row r="3897" s="37" customFormat="1" customHeight="1" spans="1:7">
      <c r="A3897" s="52" t="s">
        <v>2007</v>
      </c>
      <c r="B3897" s="52" t="s">
        <v>2728</v>
      </c>
      <c r="C3897" s="30" t="s">
        <v>2107</v>
      </c>
      <c r="D3897" s="52" t="s">
        <v>2621</v>
      </c>
      <c r="E3897" s="53">
        <v>41.4</v>
      </c>
      <c r="F3897" s="53">
        <v>0</v>
      </c>
      <c r="G3897" s="53">
        <v>41.4</v>
      </c>
    </row>
    <row r="3898" s="37" customFormat="1" customHeight="1" spans="1:7">
      <c r="A3898" s="52" t="s">
        <v>2007</v>
      </c>
      <c r="B3898" s="52" t="s">
        <v>2728</v>
      </c>
      <c r="C3898" s="30" t="s">
        <v>2107</v>
      </c>
      <c r="D3898" s="52" t="s">
        <v>2622</v>
      </c>
      <c r="E3898" s="53">
        <v>43.0284</v>
      </c>
      <c r="F3898" s="53">
        <v>0</v>
      </c>
      <c r="G3898" s="53">
        <v>43.0284</v>
      </c>
    </row>
    <row r="3899" s="37" customFormat="1" customHeight="1" spans="1:7">
      <c r="A3899" s="52" t="s">
        <v>2007</v>
      </c>
      <c r="B3899" s="52" t="s">
        <v>2728</v>
      </c>
      <c r="C3899" s="30" t="s">
        <v>2107</v>
      </c>
      <c r="D3899" s="52" t="s">
        <v>2623</v>
      </c>
      <c r="E3899" s="53">
        <v>59.779584</v>
      </c>
      <c r="F3899" s="53">
        <v>0</v>
      </c>
      <c r="G3899" s="53">
        <v>59.779584</v>
      </c>
    </row>
    <row r="3900" s="37" customFormat="1" customHeight="1" spans="1:7">
      <c r="A3900" s="52" t="s">
        <v>2007</v>
      </c>
      <c r="B3900" s="52" t="s">
        <v>2728</v>
      </c>
      <c r="C3900" s="30" t="s">
        <v>2107</v>
      </c>
      <c r="D3900" s="52" t="s">
        <v>2624</v>
      </c>
      <c r="E3900" s="53">
        <v>29.889792</v>
      </c>
      <c r="F3900" s="53">
        <v>0</v>
      </c>
      <c r="G3900" s="53">
        <v>29.889792</v>
      </c>
    </row>
    <row r="3901" s="37" customFormat="1" customHeight="1" spans="1:7">
      <c r="A3901" s="52" t="s">
        <v>2007</v>
      </c>
      <c r="B3901" s="52" t="s">
        <v>2728</v>
      </c>
      <c r="C3901" s="30" t="s">
        <v>2107</v>
      </c>
      <c r="D3901" s="52" t="s">
        <v>2625</v>
      </c>
      <c r="E3901" s="53">
        <v>24.0027</v>
      </c>
      <c r="F3901" s="53">
        <v>0</v>
      </c>
      <c r="G3901" s="53">
        <v>24.0027</v>
      </c>
    </row>
    <row r="3902" s="37" customFormat="1" customHeight="1" spans="1:7">
      <c r="A3902" s="52" t="s">
        <v>2007</v>
      </c>
      <c r="B3902" s="52" t="s">
        <v>2728</v>
      </c>
      <c r="C3902" s="30" t="s">
        <v>2107</v>
      </c>
      <c r="D3902" s="52" t="s">
        <v>2626</v>
      </c>
      <c r="E3902" s="53">
        <v>4.64</v>
      </c>
      <c r="F3902" s="53">
        <v>0</v>
      </c>
      <c r="G3902" s="53">
        <v>4.64</v>
      </c>
    </row>
    <row r="3903" s="37" customFormat="1" customHeight="1" spans="1:7">
      <c r="A3903" s="52" t="s">
        <v>2007</v>
      </c>
      <c r="B3903" s="52" t="s">
        <v>2728</v>
      </c>
      <c r="C3903" s="30" t="s">
        <v>2107</v>
      </c>
      <c r="D3903" s="52" t="s">
        <v>2627</v>
      </c>
      <c r="E3903" s="53">
        <v>0.75798</v>
      </c>
      <c r="F3903" s="53">
        <v>0</v>
      </c>
      <c r="G3903" s="53">
        <v>0.75798</v>
      </c>
    </row>
    <row r="3904" s="37" customFormat="1" customHeight="1" spans="1:7">
      <c r="A3904" s="52" t="s">
        <v>2007</v>
      </c>
      <c r="B3904" s="52" t="s">
        <v>2728</v>
      </c>
      <c r="C3904" s="30" t="s">
        <v>2107</v>
      </c>
      <c r="D3904" s="52" t="s">
        <v>2628</v>
      </c>
      <c r="E3904" s="53">
        <v>1.2633</v>
      </c>
      <c r="F3904" s="53">
        <v>0</v>
      </c>
      <c r="G3904" s="53">
        <v>1.2633</v>
      </c>
    </row>
    <row r="3905" s="37" customFormat="1" customHeight="1" spans="1:7">
      <c r="A3905" s="52" t="s">
        <v>2007</v>
      </c>
      <c r="B3905" s="52" t="s">
        <v>2728</v>
      </c>
      <c r="C3905" s="30" t="s">
        <v>2107</v>
      </c>
      <c r="D3905" s="52" t="s">
        <v>2629</v>
      </c>
      <c r="E3905" s="53">
        <v>34.74</v>
      </c>
      <c r="F3905" s="53">
        <v>0</v>
      </c>
      <c r="G3905" s="53">
        <v>34.74</v>
      </c>
    </row>
    <row r="3906" s="37" customFormat="1" customHeight="1" spans="1:7">
      <c r="A3906" s="52" t="s">
        <v>2007</v>
      </c>
      <c r="B3906" s="52" t="s">
        <v>2728</v>
      </c>
      <c r="C3906" s="30" t="s">
        <v>2107</v>
      </c>
      <c r="D3906" s="52" t="s">
        <v>2145</v>
      </c>
      <c r="E3906" s="53">
        <v>2.177556</v>
      </c>
      <c r="F3906" s="53">
        <v>0</v>
      </c>
      <c r="G3906" s="53">
        <v>2.177556</v>
      </c>
    </row>
    <row r="3907" s="37" customFormat="1" customHeight="1" spans="1:7">
      <c r="A3907" s="52" t="s">
        <v>2007</v>
      </c>
      <c r="B3907" s="49" t="s">
        <v>2729</v>
      </c>
      <c r="C3907" s="50"/>
      <c r="D3907" s="49"/>
      <c r="E3907" s="51">
        <v>1969.757992</v>
      </c>
      <c r="F3907" s="51">
        <v>0</v>
      </c>
      <c r="G3907" s="51">
        <v>1969.757992</v>
      </c>
    </row>
    <row r="3908" s="37" customFormat="1" customHeight="1" spans="1:7">
      <c r="A3908" s="52" t="s">
        <v>2007</v>
      </c>
      <c r="B3908" s="52" t="s">
        <v>2730</v>
      </c>
      <c r="C3908" s="50" t="s">
        <v>2091</v>
      </c>
      <c r="D3908" s="49"/>
      <c r="E3908" s="51">
        <v>72.601337</v>
      </c>
      <c r="F3908" s="51">
        <v>0</v>
      </c>
      <c r="G3908" s="51">
        <v>72.601337</v>
      </c>
    </row>
    <row r="3909" s="37" customFormat="1" customHeight="1" spans="1:7">
      <c r="A3909" s="52" t="s">
        <v>2007</v>
      </c>
      <c r="B3909" s="52" t="s">
        <v>2730</v>
      </c>
      <c r="C3909" s="30" t="s">
        <v>2092</v>
      </c>
      <c r="D3909" s="52" t="s">
        <v>2610</v>
      </c>
      <c r="E3909" s="53">
        <v>11.957094</v>
      </c>
      <c r="F3909" s="53">
        <v>0</v>
      </c>
      <c r="G3909" s="53">
        <v>11.957094</v>
      </c>
    </row>
    <row r="3910" s="37" customFormat="1" customHeight="1" spans="1:7">
      <c r="A3910" s="52" t="s">
        <v>2007</v>
      </c>
      <c r="B3910" s="52" t="s">
        <v>2730</v>
      </c>
      <c r="C3910" s="30" t="s">
        <v>2092</v>
      </c>
      <c r="D3910" s="52" t="s">
        <v>2611</v>
      </c>
      <c r="E3910" s="53">
        <v>6.377117</v>
      </c>
      <c r="F3910" s="53">
        <v>0</v>
      </c>
      <c r="G3910" s="53">
        <v>6.377117</v>
      </c>
    </row>
    <row r="3911" s="37" customFormat="1" customHeight="1" spans="1:7">
      <c r="A3911" s="52" t="s">
        <v>2007</v>
      </c>
      <c r="B3911" s="52" t="s">
        <v>2730</v>
      </c>
      <c r="C3911" s="30" t="s">
        <v>2092</v>
      </c>
      <c r="D3911" s="52" t="s">
        <v>2612</v>
      </c>
      <c r="E3911" s="53">
        <v>9.565675</v>
      </c>
      <c r="F3911" s="53">
        <v>0</v>
      </c>
      <c r="G3911" s="53">
        <v>9.565675</v>
      </c>
    </row>
    <row r="3912" s="37" customFormat="1" customHeight="1" spans="1:7">
      <c r="A3912" s="52" t="s">
        <v>2007</v>
      </c>
      <c r="B3912" s="52" t="s">
        <v>2730</v>
      </c>
      <c r="C3912" s="30" t="s">
        <v>2092</v>
      </c>
      <c r="D3912" s="52" t="s">
        <v>2613</v>
      </c>
      <c r="E3912" s="53">
        <v>14.221008</v>
      </c>
      <c r="F3912" s="53">
        <v>0</v>
      </c>
      <c r="G3912" s="53">
        <v>14.221008</v>
      </c>
    </row>
    <row r="3913" s="37" customFormat="1" customHeight="1" spans="1:7">
      <c r="A3913" s="52" t="s">
        <v>2007</v>
      </c>
      <c r="B3913" s="52" t="s">
        <v>2730</v>
      </c>
      <c r="C3913" s="30" t="s">
        <v>2092</v>
      </c>
      <c r="D3913" s="52" t="s">
        <v>2614</v>
      </c>
      <c r="E3913" s="53">
        <v>7.942443</v>
      </c>
      <c r="F3913" s="53">
        <v>0</v>
      </c>
      <c r="G3913" s="53">
        <v>7.942443</v>
      </c>
    </row>
    <row r="3914" s="37" customFormat="1" customHeight="1" spans="1:7">
      <c r="A3914" s="52" t="s">
        <v>2007</v>
      </c>
      <c r="B3914" s="52" t="s">
        <v>2730</v>
      </c>
      <c r="C3914" s="30" t="s">
        <v>2092</v>
      </c>
      <c r="D3914" s="52" t="s">
        <v>2615</v>
      </c>
      <c r="E3914" s="53">
        <v>9.288</v>
      </c>
      <c r="F3914" s="53">
        <v>0</v>
      </c>
      <c r="G3914" s="53">
        <v>9.288</v>
      </c>
    </row>
    <row r="3915" s="37" customFormat="1" customHeight="1" spans="1:7">
      <c r="A3915" s="52" t="s">
        <v>2007</v>
      </c>
      <c r="B3915" s="52" t="s">
        <v>2730</v>
      </c>
      <c r="C3915" s="30" t="s">
        <v>2092</v>
      </c>
      <c r="D3915" s="52" t="s">
        <v>2616</v>
      </c>
      <c r="E3915" s="53">
        <v>0.35</v>
      </c>
      <c r="F3915" s="53">
        <v>0</v>
      </c>
      <c r="G3915" s="53">
        <v>0.35</v>
      </c>
    </row>
    <row r="3916" s="37" customFormat="1" customHeight="1" spans="1:7">
      <c r="A3916" s="52" t="s">
        <v>2007</v>
      </c>
      <c r="B3916" s="52" t="s">
        <v>2730</v>
      </c>
      <c r="C3916" s="30" t="s">
        <v>2092</v>
      </c>
      <c r="D3916" s="52" t="s">
        <v>2105</v>
      </c>
      <c r="E3916" s="53">
        <v>12.9</v>
      </c>
      <c r="F3916" s="53">
        <v>0</v>
      </c>
      <c r="G3916" s="53">
        <v>12.9</v>
      </c>
    </row>
    <row r="3917" s="37" customFormat="1" customHeight="1" spans="1:7">
      <c r="A3917" s="52" t="s">
        <v>2007</v>
      </c>
      <c r="B3917" s="52" t="s">
        <v>2730</v>
      </c>
      <c r="C3917" s="50" t="s">
        <v>2106</v>
      </c>
      <c r="D3917" s="49"/>
      <c r="E3917" s="51">
        <v>1897.156655</v>
      </c>
      <c r="F3917" s="51">
        <v>0</v>
      </c>
      <c r="G3917" s="51">
        <v>1897.156655</v>
      </c>
    </row>
    <row r="3918" s="37" customFormat="1" customHeight="1" spans="1:7">
      <c r="A3918" s="52" t="s">
        <v>2007</v>
      </c>
      <c r="B3918" s="52" t="s">
        <v>2730</v>
      </c>
      <c r="C3918" s="30" t="s">
        <v>2107</v>
      </c>
      <c r="D3918" s="52" t="s">
        <v>2133</v>
      </c>
      <c r="E3918" s="53">
        <v>0.018</v>
      </c>
      <c r="F3918" s="53">
        <v>0</v>
      </c>
      <c r="G3918" s="53">
        <v>0.018</v>
      </c>
    </row>
    <row r="3919" s="37" customFormat="1" customHeight="1" spans="1:7">
      <c r="A3919" s="52" t="s">
        <v>2007</v>
      </c>
      <c r="B3919" s="52" t="s">
        <v>2730</v>
      </c>
      <c r="C3919" s="30" t="s">
        <v>2107</v>
      </c>
      <c r="D3919" s="52" t="s">
        <v>2141</v>
      </c>
      <c r="E3919" s="53">
        <v>95.656752</v>
      </c>
      <c r="F3919" s="53">
        <v>0</v>
      </c>
      <c r="G3919" s="53">
        <v>95.656752</v>
      </c>
    </row>
    <row r="3920" s="37" customFormat="1" customHeight="1" spans="1:7">
      <c r="A3920" s="52" t="s">
        <v>2007</v>
      </c>
      <c r="B3920" s="52" t="s">
        <v>2730</v>
      </c>
      <c r="C3920" s="30" t="s">
        <v>2107</v>
      </c>
      <c r="D3920" s="52" t="s">
        <v>2562</v>
      </c>
      <c r="E3920" s="53">
        <v>10.8</v>
      </c>
      <c r="F3920" s="53">
        <v>0</v>
      </c>
      <c r="G3920" s="53">
        <v>10.8</v>
      </c>
    </row>
    <row r="3921" s="37" customFormat="1" customHeight="1" spans="1:7">
      <c r="A3921" s="52" t="s">
        <v>2007</v>
      </c>
      <c r="B3921" s="52" t="s">
        <v>2730</v>
      </c>
      <c r="C3921" s="30" t="s">
        <v>2107</v>
      </c>
      <c r="D3921" s="52" t="s">
        <v>2617</v>
      </c>
      <c r="E3921" s="53">
        <v>474.0336</v>
      </c>
      <c r="F3921" s="53">
        <v>0</v>
      </c>
      <c r="G3921" s="53">
        <v>474.0336</v>
      </c>
    </row>
    <row r="3922" s="37" customFormat="1" customHeight="1" spans="1:7">
      <c r="A3922" s="52" t="s">
        <v>2007</v>
      </c>
      <c r="B3922" s="52" t="s">
        <v>2730</v>
      </c>
      <c r="C3922" s="30" t="s">
        <v>2107</v>
      </c>
      <c r="D3922" s="52" t="s">
        <v>2618</v>
      </c>
      <c r="E3922" s="53">
        <v>14.376</v>
      </c>
      <c r="F3922" s="53">
        <v>0</v>
      </c>
      <c r="G3922" s="53">
        <v>14.376</v>
      </c>
    </row>
    <row r="3923" s="37" customFormat="1" customHeight="1" spans="1:7">
      <c r="A3923" s="52" t="s">
        <v>2007</v>
      </c>
      <c r="B3923" s="52" t="s">
        <v>2730</v>
      </c>
      <c r="C3923" s="30" t="s">
        <v>2107</v>
      </c>
      <c r="D3923" s="52" t="s">
        <v>2619</v>
      </c>
      <c r="E3923" s="53">
        <v>185.376</v>
      </c>
      <c r="F3923" s="53">
        <v>0</v>
      </c>
      <c r="G3923" s="53">
        <v>185.376</v>
      </c>
    </row>
    <row r="3924" s="37" customFormat="1" customHeight="1" spans="1:7">
      <c r="A3924" s="52" t="s">
        <v>2007</v>
      </c>
      <c r="B3924" s="52" t="s">
        <v>2730</v>
      </c>
      <c r="C3924" s="30" t="s">
        <v>2107</v>
      </c>
      <c r="D3924" s="52" t="s">
        <v>2620</v>
      </c>
      <c r="E3924" s="53">
        <v>358.0704</v>
      </c>
      <c r="F3924" s="53">
        <v>0</v>
      </c>
      <c r="G3924" s="53">
        <v>358.0704</v>
      </c>
    </row>
    <row r="3925" s="37" customFormat="1" customHeight="1" spans="1:7">
      <c r="A3925" s="52" t="s">
        <v>2007</v>
      </c>
      <c r="B3925" s="52" t="s">
        <v>2730</v>
      </c>
      <c r="C3925" s="30" t="s">
        <v>2107</v>
      </c>
      <c r="D3925" s="52" t="s">
        <v>2621</v>
      </c>
      <c r="E3925" s="53">
        <v>124.2</v>
      </c>
      <c r="F3925" s="53">
        <v>0</v>
      </c>
      <c r="G3925" s="53">
        <v>124.2</v>
      </c>
    </row>
    <row r="3926" s="37" customFormat="1" customHeight="1" spans="1:7">
      <c r="A3926" s="52" t="s">
        <v>2007</v>
      </c>
      <c r="B3926" s="52" t="s">
        <v>2730</v>
      </c>
      <c r="C3926" s="30" t="s">
        <v>2107</v>
      </c>
      <c r="D3926" s="52" t="s">
        <v>2622</v>
      </c>
      <c r="E3926" s="53">
        <v>131.4289</v>
      </c>
      <c r="F3926" s="53">
        <v>0</v>
      </c>
      <c r="G3926" s="53">
        <v>131.4289</v>
      </c>
    </row>
    <row r="3927" s="37" customFormat="1" customHeight="1" spans="1:7">
      <c r="A3927" s="52" t="s">
        <v>2007</v>
      </c>
      <c r="B3927" s="52" t="s">
        <v>2730</v>
      </c>
      <c r="C3927" s="30" t="s">
        <v>2107</v>
      </c>
      <c r="D3927" s="52" t="s">
        <v>2623</v>
      </c>
      <c r="E3927" s="53">
        <v>184.8336</v>
      </c>
      <c r="F3927" s="53">
        <v>0</v>
      </c>
      <c r="G3927" s="53">
        <v>184.8336</v>
      </c>
    </row>
    <row r="3928" s="37" customFormat="1" customHeight="1" spans="1:7">
      <c r="A3928" s="52" t="s">
        <v>2007</v>
      </c>
      <c r="B3928" s="52" t="s">
        <v>2730</v>
      </c>
      <c r="C3928" s="30" t="s">
        <v>2107</v>
      </c>
      <c r="D3928" s="52" t="s">
        <v>2624</v>
      </c>
      <c r="E3928" s="53">
        <v>92.4168</v>
      </c>
      <c r="F3928" s="53">
        <v>0</v>
      </c>
      <c r="G3928" s="53">
        <v>92.4168</v>
      </c>
    </row>
    <row r="3929" s="37" customFormat="1" customHeight="1" spans="1:7">
      <c r="A3929" s="52" t="s">
        <v>2007</v>
      </c>
      <c r="B3929" s="52" t="s">
        <v>2730</v>
      </c>
      <c r="C3929" s="30" t="s">
        <v>2107</v>
      </c>
      <c r="D3929" s="52" t="s">
        <v>2625</v>
      </c>
      <c r="E3929" s="53">
        <v>75.728262</v>
      </c>
      <c r="F3929" s="53">
        <v>0</v>
      </c>
      <c r="G3929" s="53">
        <v>75.728262</v>
      </c>
    </row>
    <row r="3930" s="37" customFormat="1" customHeight="1" spans="1:7">
      <c r="A3930" s="52" t="s">
        <v>2007</v>
      </c>
      <c r="B3930" s="52" t="s">
        <v>2730</v>
      </c>
      <c r="C3930" s="30" t="s">
        <v>2107</v>
      </c>
      <c r="D3930" s="52" t="s">
        <v>2626</v>
      </c>
      <c r="E3930" s="53">
        <v>13.76</v>
      </c>
      <c r="F3930" s="53">
        <v>0</v>
      </c>
      <c r="G3930" s="53">
        <v>13.76</v>
      </c>
    </row>
    <row r="3931" s="37" customFormat="1" customHeight="1" spans="1:7">
      <c r="A3931" s="52" t="s">
        <v>2007</v>
      </c>
      <c r="B3931" s="52" t="s">
        <v>2730</v>
      </c>
      <c r="C3931" s="30" t="s">
        <v>2107</v>
      </c>
      <c r="D3931" s="52" t="s">
        <v>2627</v>
      </c>
      <c r="E3931" s="53">
        <v>2.391419</v>
      </c>
      <c r="F3931" s="53">
        <v>0</v>
      </c>
      <c r="G3931" s="53">
        <v>2.391419</v>
      </c>
    </row>
    <row r="3932" s="37" customFormat="1" customHeight="1" spans="1:7">
      <c r="A3932" s="52" t="s">
        <v>2007</v>
      </c>
      <c r="B3932" s="52" t="s">
        <v>2730</v>
      </c>
      <c r="C3932" s="30" t="s">
        <v>2107</v>
      </c>
      <c r="D3932" s="52" t="s">
        <v>2628</v>
      </c>
      <c r="E3932" s="53">
        <v>3.985698</v>
      </c>
      <c r="F3932" s="53">
        <v>0</v>
      </c>
      <c r="G3932" s="53">
        <v>3.985698</v>
      </c>
    </row>
    <row r="3933" s="37" customFormat="1" customHeight="1" spans="1:7">
      <c r="A3933" s="52" t="s">
        <v>2007</v>
      </c>
      <c r="B3933" s="52" t="s">
        <v>2730</v>
      </c>
      <c r="C3933" s="30" t="s">
        <v>2107</v>
      </c>
      <c r="D3933" s="52" t="s">
        <v>2629</v>
      </c>
      <c r="E3933" s="53">
        <v>123.354</v>
      </c>
      <c r="F3933" s="53">
        <v>0</v>
      </c>
      <c r="G3933" s="53">
        <v>123.354</v>
      </c>
    </row>
    <row r="3934" s="37" customFormat="1" customHeight="1" spans="1:7">
      <c r="A3934" s="52" t="s">
        <v>2007</v>
      </c>
      <c r="B3934" s="52" t="s">
        <v>2730</v>
      </c>
      <c r="C3934" s="30" t="s">
        <v>2107</v>
      </c>
      <c r="D3934" s="52" t="s">
        <v>2145</v>
      </c>
      <c r="E3934" s="53">
        <v>6.727224</v>
      </c>
      <c r="F3934" s="53">
        <v>0</v>
      </c>
      <c r="G3934" s="53">
        <v>6.727224</v>
      </c>
    </row>
    <row r="3935" s="37" customFormat="1" customHeight="1" spans="1:7">
      <c r="A3935" s="52" t="s">
        <v>2007</v>
      </c>
      <c r="B3935" s="49" t="s">
        <v>2731</v>
      </c>
      <c r="C3935" s="50"/>
      <c r="D3935" s="49"/>
      <c r="E3935" s="51">
        <v>971.307965</v>
      </c>
      <c r="F3935" s="51">
        <v>0</v>
      </c>
      <c r="G3935" s="51">
        <v>971.307965</v>
      </c>
    </row>
    <row r="3936" s="37" customFormat="1" customHeight="1" spans="1:7">
      <c r="A3936" s="52" t="s">
        <v>2007</v>
      </c>
      <c r="B3936" s="52" t="s">
        <v>2732</v>
      </c>
      <c r="C3936" s="50" t="s">
        <v>2091</v>
      </c>
      <c r="D3936" s="49"/>
      <c r="E3936" s="51">
        <v>37.663307</v>
      </c>
      <c r="F3936" s="51">
        <v>0</v>
      </c>
      <c r="G3936" s="51">
        <v>37.663307</v>
      </c>
    </row>
    <row r="3937" s="37" customFormat="1" customHeight="1" spans="1:7">
      <c r="A3937" s="52" t="s">
        <v>2007</v>
      </c>
      <c r="B3937" s="52" t="s">
        <v>2732</v>
      </c>
      <c r="C3937" s="30" t="s">
        <v>2092</v>
      </c>
      <c r="D3937" s="52" t="s">
        <v>2610</v>
      </c>
      <c r="E3937" s="53">
        <v>5.150268</v>
      </c>
      <c r="F3937" s="53">
        <v>0</v>
      </c>
      <c r="G3937" s="53">
        <v>5.150268</v>
      </c>
    </row>
    <row r="3938" s="37" customFormat="1" customHeight="1" spans="1:7">
      <c r="A3938" s="52" t="s">
        <v>2007</v>
      </c>
      <c r="B3938" s="52" t="s">
        <v>2732</v>
      </c>
      <c r="C3938" s="30" t="s">
        <v>2092</v>
      </c>
      <c r="D3938" s="52" t="s">
        <v>2611</v>
      </c>
      <c r="E3938" s="53">
        <v>2.74681</v>
      </c>
      <c r="F3938" s="53">
        <v>0</v>
      </c>
      <c r="G3938" s="53">
        <v>2.74681</v>
      </c>
    </row>
    <row r="3939" s="37" customFormat="1" customHeight="1" spans="1:7">
      <c r="A3939" s="52" t="s">
        <v>2007</v>
      </c>
      <c r="B3939" s="52" t="s">
        <v>2732</v>
      </c>
      <c r="C3939" s="30" t="s">
        <v>2092</v>
      </c>
      <c r="D3939" s="52" t="s">
        <v>2612</v>
      </c>
      <c r="E3939" s="53">
        <v>4.120214</v>
      </c>
      <c r="F3939" s="53">
        <v>0</v>
      </c>
      <c r="G3939" s="53">
        <v>4.120214</v>
      </c>
    </row>
    <row r="3940" s="37" customFormat="1" customHeight="1" spans="1:7">
      <c r="A3940" s="52" t="s">
        <v>2007</v>
      </c>
      <c r="B3940" s="52" t="s">
        <v>2732</v>
      </c>
      <c r="C3940" s="30" t="s">
        <v>2092</v>
      </c>
      <c r="D3940" s="52" t="s">
        <v>2613</v>
      </c>
      <c r="E3940" s="53">
        <v>6.453252</v>
      </c>
      <c r="F3940" s="53">
        <v>0</v>
      </c>
      <c r="G3940" s="53">
        <v>6.453252</v>
      </c>
    </row>
    <row r="3941" s="37" customFormat="1" customHeight="1" spans="1:7">
      <c r="A3941" s="52" t="s">
        <v>2007</v>
      </c>
      <c r="B3941" s="52" t="s">
        <v>2732</v>
      </c>
      <c r="C3941" s="30" t="s">
        <v>2092</v>
      </c>
      <c r="D3941" s="52" t="s">
        <v>2614</v>
      </c>
      <c r="E3941" s="53">
        <v>12.655963</v>
      </c>
      <c r="F3941" s="53">
        <v>0</v>
      </c>
      <c r="G3941" s="53">
        <v>12.655963</v>
      </c>
    </row>
    <row r="3942" s="37" customFormat="1" customHeight="1" spans="1:7">
      <c r="A3942" s="52" t="s">
        <v>2007</v>
      </c>
      <c r="B3942" s="52" t="s">
        <v>2732</v>
      </c>
      <c r="C3942" s="30" t="s">
        <v>2092</v>
      </c>
      <c r="D3942" s="52" t="s">
        <v>2615</v>
      </c>
      <c r="E3942" s="53">
        <v>1.0368</v>
      </c>
      <c r="F3942" s="53">
        <v>0</v>
      </c>
      <c r="G3942" s="53">
        <v>1.0368</v>
      </c>
    </row>
    <row r="3943" s="37" customFormat="1" customHeight="1" spans="1:7">
      <c r="A3943" s="52" t="s">
        <v>2007</v>
      </c>
      <c r="B3943" s="52" t="s">
        <v>2732</v>
      </c>
      <c r="C3943" s="30" t="s">
        <v>2092</v>
      </c>
      <c r="D3943" s="52" t="s">
        <v>2616</v>
      </c>
      <c r="E3943" s="53">
        <v>0.7</v>
      </c>
      <c r="F3943" s="53">
        <v>0</v>
      </c>
      <c r="G3943" s="53">
        <v>0.7</v>
      </c>
    </row>
    <row r="3944" s="37" customFormat="1" customHeight="1" spans="1:7">
      <c r="A3944" s="52" t="s">
        <v>2007</v>
      </c>
      <c r="B3944" s="52" t="s">
        <v>2732</v>
      </c>
      <c r="C3944" s="30" t="s">
        <v>2092</v>
      </c>
      <c r="D3944" s="52" t="s">
        <v>2105</v>
      </c>
      <c r="E3944" s="53">
        <v>4.8</v>
      </c>
      <c r="F3944" s="53">
        <v>0</v>
      </c>
      <c r="G3944" s="53">
        <v>4.8</v>
      </c>
    </row>
    <row r="3945" s="37" customFormat="1" customHeight="1" spans="1:7">
      <c r="A3945" s="52" t="s">
        <v>2007</v>
      </c>
      <c r="B3945" s="52" t="s">
        <v>2732</v>
      </c>
      <c r="C3945" s="50" t="s">
        <v>2106</v>
      </c>
      <c r="D3945" s="49"/>
      <c r="E3945" s="51">
        <v>933.644658</v>
      </c>
      <c r="F3945" s="51">
        <v>0</v>
      </c>
      <c r="G3945" s="51">
        <v>933.644658</v>
      </c>
    </row>
    <row r="3946" s="37" customFormat="1" customHeight="1" spans="1:7">
      <c r="A3946" s="52" t="s">
        <v>2007</v>
      </c>
      <c r="B3946" s="52" t="s">
        <v>2732</v>
      </c>
      <c r="C3946" s="30" t="s">
        <v>2107</v>
      </c>
      <c r="D3946" s="52" t="s">
        <v>2133</v>
      </c>
      <c r="E3946" s="53">
        <v>0.006</v>
      </c>
      <c r="F3946" s="53">
        <v>0</v>
      </c>
      <c r="G3946" s="53">
        <v>0.006</v>
      </c>
    </row>
    <row r="3947" s="37" customFormat="1" customHeight="1" spans="1:7">
      <c r="A3947" s="52" t="s">
        <v>2007</v>
      </c>
      <c r="B3947" s="52" t="s">
        <v>2732</v>
      </c>
      <c r="C3947" s="30" t="s">
        <v>2107</v>
      </c>
      <c r="D3947" s="52" t="s">
        <v>2141</v>
      </c>
      <c r="E3947" s="53">
        <v>41.202144</v>
      </c>
      <c r="F3947" s="53">
        <v>0</v>
      </c>
      <c r="G3947" s="53">
        <v>41.202144</v>
      </c>
    </row>
    <row r="3948" s="37" customFormat="1" customHeight="1" spans="1:7">
      <c r="A3948" s="52" t="s">
        <v>2007</v>
      </c>
      <c r="B3948" s="52" t="s">
        <v>2732</v>
      </c>
      <c r="C3948" s="30" t="s">
        <v>2107</v>
      </c>
      <c r="D3948" s="52" t="s">
        <v>2562</v>
      </c>
      <c r="E3948" s="53">
        <v>15.8</v>
      </c>
      <c r="F3948" s="53">
        <v>0</v>
      </c>
      <c r="G3948" s="53">
        <v>15.8</v>
      </c>
    </row>
    <row r="3949" s="37" customFormat="1" customHeight="1" spans="1:7">
      <c r="A3949" s="52" t="s">
        <v>2007</v>
      </c>
      <c r="B3949" s="52" t="s">
        <v>2732</v>
      </c>
      <c r="C3949" s="30" t="s">
        <v>2107</v>
      </c>
      <c r="D3949" s="52" t="s">
        <v>2119</v>
      </c>
      <c r="E3949" s="53">
        <v>3.984</v>
      </c>
      <c r="F3949" s="53">
        <v>0</v>
      </c>
      <c r="G3949" s="53">
        <v>3.984</v>
      </c>
    </row>
    <row r="3950" s="37" customFormat="1" customHeight="1" spans="1:7">
      <c r="A3950" s="52" t="s">
        <v>2007</v>
      </c>
      <c r="B3950" s="52" t="s">
        <v>2732</v>
      </c>
      <c r="C3950" s="30" t="s">
        <v>2107</v>
      </c>
      <c r="D3950" s="52" t="s">
        <v>2617</v>
      </c>
      <c r="E3950" s="53">
        <v>215.1084</v>
      </c>
      <c r="F3950" s="53">
        <v>0</v>
      </c>
      <c r="G3950" s="53">
        <v>215.1084</v>
      </c>
    </row>
    <row r="3951" s="37" customFormat="1" customHeight="1" spans="1:7">
      <c r="A3951" s="52" t="s">
        <v>2007</v>
      </c>
      <c r="B3951" s="52" t="s">
        <v>2732</v>
      </c>
      <c r="C3951" s="30" t="s">
        <v>2107</v>
      </c>
      <c r="D3951" s="52" t="s">
        <v>2618</v>
      </c>
      <c r="E3951" s="53">
        <v>5.3028</v>
      </c>
      <c r="F3951" s="53">
        <v>0</v>
      </c>
      <c r="G3951" s="53">
        <v>5.3028</v>
      </c>
    </row>
    <row r="3952" s="37" customFormat="1" customHeight="1" spans="1:7">
      <c r="A3952" s="52" t="s">
        <v>2007</v>
      </c>
      <c r="B3952" s="52" t="s">
        <v>2732</v>
      </c>
      <c r="C3952" s="30" t="s">
        <v>2107</v>
      </c>
      <c r="D3952" s="52" t="s">
        <v>2619</v>
      </c>
      <c r="E3952" s="53">
        <v>73.968</v>
      </c>
      <c r="F3952" s="53">
        <v>0</v>
      </c>
      <c r="G3952" s="53">
        <v>73.968</v>
      </c>
    </row>
    <row r="3953" s="37" customFormat="1" customHeight="1" spans="1:7">
      <c r="A3953" s="52" t="s">
        <v>2007</v>
      </c>
      <c r="B3953" s="52" t="s">
        <v>2732</v>
      </c>
      <c r="C3953" s="30" t="s">
        <v>2107</v>
      </c>
      <c r="D3953" s="52" t="s">
        <v>2620</v>
      </c>
      <c r="E3953" s="53">
        <v>142.4448</v>
      </c>
      <c r="F3953" s="53">
        <v>0</v>
      </c>
      <c r="G3953" s="53">
        <v>142.4448</v>
      </c>
    </row>
    <row r="3954" s="37" customFormat="1" customHeight="1" spans="1:7">
      <c r="A3954" s="52" t="s">
        <v>2007</v>
      </c>
      <c r="B3954" s="52" t="s">
        <v>2732</v>
      </c>
      <c r="C3954" s="30" t="s">
        <v>2107</v>
      </c>
      <c r="D3954" s="52" t="s">
        <v>2621</v>
      </c>
      <c r="E3954" s="53">
        <v>174.8</v>
      </c>
      <c r="F3954" s="53">
        <v>0</v>
      </c>
      <c r="G3954" s="53">
        <v>174.8</v>
      </c>
    </row>
    <row r="3955" s="37" customFormat="1" customHeight="1" spans="1:7">
      <c r="A3955" s="52" t="s">
        <v>2007</v>
      </c>
      <c r="B3955" s="52" t="s">
        <v>2732</v>
      </c>
      <c r="C3955" s="30" t="s">
        <v>2107</v>
      </c>
      <c r="D3955" s="52" t="s">
        <v>2622</v>
      </c>
      <c r="E3955" s="53">
        <v>52.04</v>
      </c>
      <c r="F3955" s="53">
        <v>0</v>
      </c>
      <c r="G3955" s="53">
        <v>52.04</v>
      </c>
    </row>
    <row r="3956" s="37" customFormat="1" customHeight="1" spans="1:7">
      <c r="A3956" s="52" t="s">
        <v>2007</v>
      </c>
      <c r="B3956" s="52" t="s">
        <v>2732</v>
      </c>
      <c r="C3956" s="30" t="s">
        <v>2107</v>
      </c>
      <c r="D3956" s="52" t="s">
        <v>2623</v>
      </c>
      <c r="E3956" s="53">
        <v>77.72736</v>
      </c>
      <c r="F3956" s="53">
        <v>0</v>
      </c>
      <c r="G3956" s="53">
        <v>77.72736</v>
      </c>
    </row>
    <row r="3957" s="37" customFormat="1" customHeight="1" spans="1:7">
      <c r="A3957" s="52" t="s">
        <v>2007</v>
      </c>
      <c r="B3957" s="52" t="s">
        <v>2732</v>
      </c>
      <c r="C3957" s="30" t="s">
        <v>2107</v>
      </c>
      <c r="D3957" s="52" t="s">
        <v>2624</v>
      </c>
      <c r="E3957" s="53">
        <v>38.86368</v>
      </c>
      <c r="F3957" s="53">
        <v>0</v>
      </c>
      <c r="G3957" s="53">
        <v>38.86368</v>
      </c>
    </row>
    <row r="3958" s="37" customFormat="1" customHeight="1" spans="1:7">
      <c r="A3958" s="52" t="s">
        <v>2007</v>
      </c>
      <c r="B3958" s="52" t="s">
        <v>2732</v>
      </c>
      <c r="C3958" s="30" t="s">
        <v>2107</v>
      </c>
      <c r="D3958" s="52" t="s">
        <v>2625</v>
      </c>
      <c r="E3958" s="53">
        <v>32.618364</v>
      </c>
      <c r="F3958" s="53">
        <v>0</v>
      </c>
      <c r="G3958" s="53">
        <v>32.618364</v>
      </c>
    </row>
    <row r="3959" s="37" customFormat="1" customHeight="1" spans="1:7">
      <c r="A3959" s="52" t="s">
        <v>2007</v>
      </c>
      <c r="B3959" s="52" t="s">
        <v>2732</v>
      </c>
      <c r="C3959" s="30" t="s">
        <v>2107</v>
      </c>
      <c r="D3959" s="52" t="s">
        <v>2626</v>
      </c>
      <c r="E3959" s="53">
        <v>5.12</v>
      </c>
      <c r="F3959" s="53">
        <v>0</v>
      </c>
      <c r="G3959" s="53">
        <v>5.12</v>
      </c>
    </row>
    <row r="3960" s="37" customFormat="1" customHeight="1" spans="1:7">
      <c r="A3960" s="52" t="s">
        <v>2007</v>
      </c>
      <c r="B3960" s="52" t="s">
        <v>2732</v>
      </c>
      <c r="C3960" s="30" t="s">
        <v>2107</v>
      </c>
      <c r="D3960" s="52" t="s">
        <v>2627</v>
      </c>
      <c r="E3960" s="53">
        <v>1.030054</v>
      </c>
      <c r="F3960" s="53">
        <v>0</v>
      </c>
      <c r="G3960" s="53">
        <v>1.030054</v>
      </c>
    </row>
    <row r="3961" s="37" customFormat="1" customHeight="1" spans="1:7">
      <c r="A3961" s="52" t="s">
        <v>2007</v>
      </c>
      <c r="B3961" s="52" t="s">
        <v>2732</v>
      </c>
      <c r="C3961" s="30" t="s">
        <v>2107</v>
      </c>
      <c r="D3961" s="52" t="s">
        <v>2628</v>
      </c>
      <c r="E3961" s="53">
        <v>1.716756</v>
      </c>
      <c r="F3961" s="53">
        <v>0</v>
      </c>
      <c r="G3961" s="53">
        <v>1.716756</v>
      </c>
    </row>
    <row r="3962" s="37" customFormat="1" customHeight="1" spans="1:7">
      <c r="A3962" s="52" t="s">
        <v>2007</v>
      </c>
      <c r="B3962" s="52" t="s">
        <v>2732</v>
      </c>
      <c r="C3962" s="30" t="s">
        <v>2107</v>
      </c>
      <c r="D3962" s="52" t="s">
        <v>2629</v>
      </c>
      <c r="E3962" s="53">
        <v>48.972</v>
      </c>
      <c r="F3962" s="53">
        <v>0</v>
      </c>
      <c r="G3962" s="53">
        <v>48.972</v>
      </c>
    </row>
    <row r="3963" s="37" customFormat="1" customHeight="1" spans="1:7">
      <c r="A3963" s="52" t="s">
        <v>2007</v>
      </c>
      <c r="B3963" s="52" t="s">
        <v>2732</v>
      </c>
      <c r="C3963" s="30" t="s">
        <v>2107</v>
      </c>
      <c r="D3963" s="52" t="s">
        <v>2145</v>
      </c>
      <c r="E3963" s="53">
        <v>2.9403</v>
      </c>
      <c r="F3963" s="53">
        <v>0</v>
      </c>
      <c r="G3963" s="53">
        <v>2.9403</v>
      </c>
    </row>
    <row r="3964" s="37" customFormat="1" customHeight="1" spans="1:7">
      <c r="A3964" s="52" t="s">
        <v>2007</v>
      </c>
      <c r="B3964" s="49" t="s">
        <v>2733</v>
      </c>
      <c r="C3964" s="50"/>
      <c r="D3964" s="49"/>
      <c r="E3964" s="51">
        <v>567.888047</v>
      </c>
      <c r="F3964" s="51">
        <v>0</v>
      </c>
      <c r="G3964" s="51">
        <v>567.888047</v>
      </c>
    </row>
    <row r="3965" s="37" customFormat="1" customHeight="1" spans="1:7">
      <c r="A3965" s="52" t="s">
        <v>2007</v>
      </c>
      <c r="B3965" s="52" t="s">
        <v>2734</v>
      </c>
      <c r="C3965" s="50" t="s">
        <v>2091</v>
      </c>
      <c r="D3965" s="49"/>
      <c r="E3965" s="51">
        <v>20.2327</v>
      </c>
      <c r="F3965" s="51">
        <v>0</v>
      </c>
      <c r="G3965" s="51">
        <v>20.2327</v>
      </c>
    </row>
    <row r="3966" s="37" customFormat="1" customHeight="1" spans="1:7">
      <c r="A3966" s="52" t="s">
        <v>2007</v>
      </c>
      <c r="B3966" s="52" t="s">
        <v>2734</v>
      </c>
      <c r="C3966" s="30" t="s">
        <v>2092</v>
      </c>
      <c r="D3966" s="52" t="s">
        <v>2610</v>
      </c>
      <c r="E3966" s="53">
        <v>3.090996</v>
      </c>
      <c r="F3966" s="53">
        <v>0</v>
      </c>
      <c r="G3966" s="53">
        <v>3.090996</v>
      </c>
    </row>
    <row r="3967" s="37" customFormat="1" customHeight="1" spans="1:7">
      <c r="A3967" s="52" t="s">
        <v>2007</v>
      </c>
      <c r="B3967" s="52" t="s">
        <v>2734</v>
      </c>
      <c r="C3967" s="30" t="s">
        <v>2092</v>
      </c>
      <c r="D3967" s="52" t="s">
        <v>2611</v>
      </c>
      <c r="E3967" s="53">
        <v>1.648531</v>
      </c>
      <c r="F3967" s="53">
        <v>0</v>
      </c>
      <c r="G3967" s="53">
        <v>1.648531</v>
      </c>
    </row>
    <row r="3968" s="37" customFormat="1" customHeight="1" spans="1:7">
      <c r="A3968" s="52" t="s">
        <v>2007</v>
      </c>
      <c r="B3968" s="52" t="s">
        <v>2734</v>
      </c>
      <c r="C3968" s="30" t="s">
        <v>2092</v>
      </c>
      <c r="D3968" s="52" t="s">
        <v>2612</v>
      </c>
      <c r="E3968" s="53">
        <v>2.472797</v>
      </c>
      <c r="F3968" s="53">
        <v>0</v>
      </c>
      <c r="G3968" s="53">
        <v>2.472797</v>
      </c>
    </row>
    <row r="3969" s="37" customFormat="1" customHeight="1" spans="1:7">
      <c r="A3969" s="52" t="s">
        <v>2007</v>
      </c>
      <c r="B3969" s="52" t="s">
        <v>2734</v>
      </c>
      <c r="C3969" s="30" t="s">
        <v>2092</v>
      </c>
      <c r="D3969" s="52" t="s">
        <v>2613</v>
      </c>
      <c r="E3969" s="53">
        <v>3.728664</v>
      </c>
      <c r="F3969" s="53">
        <v>0</v>
      </c>
      <c r="G3969" s="53">
        <v>3.728664</v>
      </c>
    </row>
    <row r="3970" s="37" customFormat="1" customHeight="1" spans="1:7">
      <c r="A3970" s="52" t="s">
        <v>2007</v>
      </c>
      <c r="B3970" s="52" t="s">
        <v>2734</v>
      </c>
      <c r="C3970" s="30" t="s">
        <v>2092</v>
      </c>
      <c r="D3970" s="52" t="s">
        <v>2614</v>
      </c>
      <c r="E3970" s="53">
        <v>5.281712</v>
      </c>
      <c r="F3970" s="53">
        <v>0</v>
      </c>
      <c r="G3970" s="53">
        <v>5.281712</v>
      </c>
    </row>
    <row r="3971" s="37" customFormat="1" customHeight="1" spans="1:7">
      <c r="A3971" s="52" t="s">
        <v>2007</v>
      </c>
      <c r="B3971" s="52" t="s">
        <v>2734</v>
      </c>
      <c r="C3971" s="30" t="s">
        <v>2092</v>
      </c>
      <c r="D3971" s="52" t="s">
        <v>2615</v>
      </c>
      <c r="E3971" s="53">
        <v>0.72</v>
      </c>
      <c r="F3971" s="53">
        <v>0</v>
      </c>
      <c r="G3971" s="53">
        <v>0.72</v>
      </c>
    </row>
    <row r="3972" s="37" customFormat="1" customHeight="1" spans="1:7">
      <c r="A3972" s="52" t="s">
        <v>2007</v>
      </c>
      <c r="B3972" s="52" t="s">
        <v>2734</v>
      </c>
      <c r="C3972" s="30" t="s">
        <v>2092</v>
      </c>
      <c r="D3972" s="52" t="s">
        <v>2616</v>
      </c>
      <c r="E3972" s="53">
        <v>0.14</v>
      </c>
      <c r="F3972" s="53">
        <v>0</v>
      </c>
      <c r="G3972" s="53">
        <v>0.14</v>
      </c>
    </row>
    <row r="3973" s="37" customFormat="1" customHeight="1" spans="1:7">
      <c r="A3973" s="52" t="s">
        <v>2007</v>
      </c>
      <c r="B3973" s="52" t="s">
        <v>2734</v>
      </c>
      <c r="C3973" s="30" t="s">
        <v>2092</v>
      </c>
      <c r="D3973" s="52" t="s">
        <v>2105</v>
      </c>
      <c r="E3973" s="53">
        <v>3.15</v>
      </c>
      <c r="F3973" s="53">
        <v>0</v>
      </c>
      <c r="G3973" s="53">
        <v>3.15</v>
      </c>
    </row>
    <row r="3974" s="37" customFormat="1" customHeight="1" spans="1:7">
      <c r="A3974" s="52" t="s">
        <v>2007</v>
      </c>
      <c r="B3974" s="52" t="s">
        <v>2734</v>
      </c>
      <c r="C3974" s="50" t="s">
        <v>2106</v>
      </c>
      <c r="D3974" s="49"/>
      <c r="E3974" s="51">
        <v>547.655347</v>
      </c>
      <c r="F3974" s="51">
        <v>0</v>
      </c>
      <c r="G3974" s="51">
        <v>547.655347</v>
      </c>
    </row>
    <row r="3975" s="37" customFormat="1" customHeight="1" spans="1:7">
      <c r="A3975" s="52" t="s">
        <v>2007</v>
      </c>
      <c r="B3975" s="52" t="s">
        <v>2734</v>
      </c>
      <c r="C3975" s="30" t="s">
        <v>2107</v>
      </c>
      <c r="D3975" s="52" t="s">
        <v>2110</v>
      </c>
      <c r="E3975" s="53">
        <v>11.76</v>
      </c>
      <c r="F3975" s="53">
        <v>0</v>
      </c>
      <c r="G3975" s="53">
        <v>11.76</v>
      </c>
    </row>
    <row r="3976" s="37" customFormat="1" customHeight="1" spans="1:7">
      <c r="A3976" s="52" t="s">
        <v>2007</v>
      </c>
      <c r="B3976" s="52" t="s">
        <v>2734</v>
      </c>
      <c r="C3976" s="30" t="s">
        <v>2107</v>
      </c>
      <c r="D3976" s="52" t="s">
        <v>2141</v>
      </c>
      <c r="E3976" s="53">
        <v>27.550368</v>
      </c>
      <c r="F3976" s="53">
        <v>0</v>
      </c>
      <c r="G3976" s="53">
        <v>27.550368</v>
      </c>
    </row>
    <row r="3977" s="37" customFormat="1" customHeight="1" spans="1:7">
      <c r="A3977" s="52" t="s">
        <v>2007</v>
      </c>
      <c r="B3977" s="52" t="s">
        <v>2734</v>
      </c>
      <c r="C3977" s="30" t="s">
        <v>2107</v>
      </c>
      <c r="D3977" s="52" t="s">
        <v>2562</v>
      </c>
      <c r="E3977" s="53">
        <v>6.2</v>
      </c>
      <c r="F3977" s="53">
        <v>0</v>
      </c>
      <c r="G3977" s="53">
        <v>6.2</v>
      </c>
    </row>
    <row r="3978" s="37" customFormat="1" customHeight="1" spans="1:7">
      <c r="A3978" s="52" t="s">
        <v>2007</v>
      </c>
      <c r="B3978" s="52" t="s">
        <v>2734</v>
      </c>
      <c r="C3978" s="30" t="s">
        <v>2107</v>
      </c>
      <c r="D3978" s="52" t="s">
        <v>2119</v>
      </c>
      <c r="E3978" s="53">
        <v>2.352</v>
      </c>
      <c r="F3978" s="53">
        <v>0</v>
      </c>
      <c r="G3978" s="53">
        <v>2.352</v>
      </c>
    </row>
    <row r="3979" s="37" customFormat="1" customHeight="1" spans="1:7">
      <c r="A3979" s="52" t="s">
        <v>2007</v>
      </c>
      <c r="B3979" s="52" t="s">
        <v>2734</v>
      </c>
      <c r="C3979" s="30" t="s">
        <v>2107</v>
      </c>
      <c r="D3979" s="52" t="s">
        <v>2617</v>
      </c>
      <c r="E3979" s="53">
        <v>124.2888</v>
      </c>
      <c r="F3979" s="53">
        <v>0</v>
      </c>
      <c r="G3979" s="53">
        <v>124.2888</v>
      </c>
    </row>
    <row r="3980" s="37" customFormat="1" customHeight="1" spans="1:7">
      <c r="A3980" s="52" t="s">
        <v>2007</v>
      </c>
      <c r="B3980" s="52" t="s">
        <v>2734</v>
      </c>
      <c r="C3980" s="30" t="s">
        <v>2107</v>
      </c>
      <c r="D3980" s="52" t="s">
        <v>2618</v>
      </c>
      <c r="E3980" s="53">
        <v>3.4536</v>
      </c>
      <c r="F3980" s="53">
        <v>0</v>
      </c>
      <c r="G3980" s="53">
        <v>3.4536</v>
      </c>
    </row>
    <row r="3981" s="37" customFormat="1" customHeight="1" spans="1:7">
      <c r="A3981" s="52" t="s">
        <v>2007</v>
      </c>
      <c r="B3981" s="52" t="s">
        <v>2734</v>
      </c>
      <c r="C3981" s="30" t="s">
        <v>2107</v>
      </c>
      <c r="D3981" s="52" t="s">
        <v>2619</v>
      </c>
      <c r="E3981" s="53">
        <v>49.62</v>
      </c>
      <c r="F3981" s="53">
        <v>0</v>
      </c>
      <c r="G3981" s="53">
        <v>49.62</v>
      </c>
    </row>
    <row r="3982" s="37" customFormat="1" customHeight="1" spans="1:7">
      <c r="A3982" s="52" t="s">
        <v>2007</v>
      </c>
      <c r="B3982" s="52" t="s">
        <v>2734</v>
      </c>
      <c r="C3982" s="30" t="s">
        <v>2107</v>
      </c>
      <c r="D3982" s="52" t="s">
        <v>2620</v>
      </c>
      <c r="E3982" s="53">
        <v>91.0392</v>
      </c>
      <c r="F3982" s="53">
        <v>0</v>
      </c>
      <c r="G3982" s="53">
        <v>91.0392</v>
      </c>
    </row>
    <row r="3983" s="37" customFormat="1" customHeight="1" spans="1:7">
      <c r="A3983" s="52" t="s">
        <v>2007</v>
      </c>
      <c r="B3983" s="52" t="s">
        <v>2734</v>
      </c>
      <c r="C3983" s="30" t="s">
        <v>2107</v>
      </c>
      <c r="D3983" s="52" t="s">
        <v>2621</v>
      </c>
      <c r="E3983" s="53">
        <v>71.3</v>
      </c>
      <c r="F3983" s="53">
        <v>0</v>
      </c>
      <c r="G3983" s="53">
        <v>71.3</v>
      </c>
    </row>
    <row r="3984" s="37" customFormat="1" customHeight="1" spans="1:7">
      <c r="A3984" s="52" t="s">
        <v>2007</v>
      </c>
      <c r="B3984" s="52" t="s">
        <v>2734</v>
      </c>
      <c r="C3984" s="30" t="s">
        <v>2107</v>
      </c>
      <c r="D3984" s="52" t="s">
        <v>2622</v>
      </c>
      <c r="E3984" s="53">
        <v>33.7256</v>
      </c>
      <c r="F3984" s="53">
        <v>0</v>
      </c>
      <c r="G3984" s="53">
        <v>33.7256</v>
      </c>
    </row>
    <row r="3985" s="37" customFormat="1" customHeight="1" spans="1:7">
      <c r="A3985" s="52" t="s">
        <v>2007</v>
      </c>
      <c r="B3985" s="52" t="s">
        <v>2734</v>
      </c>
      <c r="C3985" s="30" t="s">
        <v>2107</v>
      </c>
      <c r="D3985" s="52" t="s">
        <v>2623</v>
      </c>
      <c r="E3985" s="53">
        <v>47.536896</v>
      </c>
      <c r="F3985" s="53">
        <v>0</v>
      </c>
      <c r="G3985" s="53">
        <v>47.536896</v>
      </c>
    </row>
    <row r="3986" s="37" customFormat="1" customHeight="1" spans="1:7">
      <c r="A3986" s="52" t="s">
        <v>2007</v>
      </c>
      <c r="B3986" s="52" t="s">
        <v>2734</v>
      </c>
      <c r="C3986" s="30" t="s">
        <v>2107</v>
      </c>
      <c r="D3986" s="52" t="s">
        <v>2624</v>
      </c>
      <c r="E3986" s="53">
        <v>23.768448</v>
      </c>
      <c r="F3986" s="53">
        <v>0</v>
      </c>
      <c r="G3986" s="53">
        <v>23.768448</v>
      </c>
    </row>
    <row r="3987" s="37" customFormat="1" customHeight="1" spans="1:7">
      <c r="A3987" s="52" t="s">
        <v>2007</v>
      </c>
      <c r="B3987" s="52" t="s">
        <v>2734</v>
      </c>
      <c r="C3987" s="30" t="s">
        <v>2107</v>
      </c>
      <c r="D3987" s="52" t="s">
        <v>2625</v>
      </c>
      <c r="E3987" s="53">
        <v>19.576308</v>
      </c>
      <c r="F3987" s="53">
        <v>0</v>
      </c>
      <c r="G3987" s="53">
        <v>19.576308</v>
      </c>
    </row>
    <row r="3988" s="37" customFormat="1" customHeight="1" spans="1:7">
      <c r="A3988" s="52" t="s">
        <v>2007</v>
      </c>
      <c r="B3988" s="52" t="s">
        <v>2734</v>
      </c>
      <c r="C3988" s="30" t="s">
        <v>2107</v>
      </c>
      <c r="D3988" s="52" t="s">
        <v>2626</v>
      </c>
      <c r="E3988" s="53">
        <v>3.36</v>
      </c>
      <c r="F3988" s="53">
        <v>0</v>
      </c>
      <c r="G3988" s="53">
        <v>3.36</v>
      </c>
    </row>
    <row r="3989" s="37" customFormat="1" customHeight="1" spans="1:7">
      <c r="A3989" s="52" t="s">
        <v>2007</v>
      </c>
      <c r="B3989" s="52" t="s">
        <v>2734</v>
      </c>
      <c r="C3989" s="30" t="s">
        <v>2107</v>
      </c>
      <c r="D3989" s="52" t="s">
        <v>2627</v>
      </c>
      <c r="E3989" s="53">
        <v>0.618199</v>
      </c>
      <c r="F3989" s="53">
        <v>0</v>
      </c>
      <c r="G3989" s="53">
        <v>0.618199</v>
      </c>
    </row>
    <row r="3990" s="37" customFormat="1" customHeight="1" spans="1:7">
      <c r="A3990" s="52" t="s">
        <v>2007</v>
      </c>
      <c r="B3990" s="52" t="s">
        <v>2734</v>
      </c>
      <c r="C3990" s="30" t="s">
        <v>2107</v>
      </c>
      <c r="D3990" s="52" t="s">
        <v>2628</v>
      </c>
      <c r="E3990" s="53">
        <v>1.030332</v>
      </c>
      <c r="F3990" s="53">
        <v>0</v>
      </c>
      <c r="G3990" s="53">
        <v>1.030332</v>
      </c>
    </row>
    <row r="3991" s="37" customFormat="1" customHeight="1" spans="1:7">
      <c r="A3991" s="52" t="s">
        <v>2007</v>
      </c>
      <c r="B3991" s="52" t="s">
        <v>2734</v>
      </c>
      <c r="C3991" s="30" t="s">
        <v>2107</v>
      </c>
      <c r="D3991" s="52" t="s">
        <v>2629</v>
      </c>
      <c r="E3991" s="53">
        <v>28.704</v>
      </c>
      <c r="F3991" s="53">
        <v>0</v>
      </c>
      <c r="G3991" s="53">
        <v>28.704</v>
      </c>
    </row>
    <row r="3992" s="37" customFormat="1" customHeight="1" spans="1:7">
      <c r="A3992" s="52" t="s">
        <v>2007</v>
      </c>
      <c r="B3992" s="52" t="s">
        <v>2734</v>
      </c>
      <c r="C3992" s="30" t="s">
        <v>2107</v>
      </c>
      <c r="D3992" s="52" t="s">
        <v>2145</v>
      </c>
      <c r="E3992" s="53">
        <v>1.771596</v>
      </c>
      <c r="F3992" s="53">
        <v>0</v>
      </c>
      <c r="G3992" s="53">
        <v>1.771596</v>
      </c>
    </row>
    <row r="3993" s="37" customFormat="1" customHeight="1" spans="1:7">
      <c r="A3993" s="52" t="s">
        <v>2007</v>
      </c>
      <c r="B3993" s="49" t="s">
        <v>2735</v>
      </c>
      <c r="C3993" s="50"/>
      <c r="D3993" s="49"/>
      <c r="E3993" s="51">
        <v>847.683165</v>
      </c>
      <c r="F3993" s="51">
        <v>0</v>
      </c>
      <c r="G3993" s="51">
        <v>847.683165</v>
      </c>
    </row>
    <row r="3994" s="37" customFormat="1" customHeight="1" spans="1:7">
      <c r="A3994" s="52" t="s">
        <v>2007</v>
      </c>
      <c r="B3994" s="52" t="s">
        <v>2736</v>
      </c>
      <c r="C3994" s="50" t="s">
        <v>2091</v>
      </c>
      <c r="D3994" s="49"/>
      <c r="E3994" s="51">
        <v>27.875265</v>
      </c>
      <c r="F3994" s="51">
        <v>0</v>
      </c>
      <c r="G3994" s="51">
        <v>27.875265</v>
      </c>
    </row>
    <row r="3995" s="37" customFormat="1" customHeight="1" spans="1:7">
      <c r="A3995" s="52" t="s">
        <v>2007</v>
      </c>
      <c r="B3995" s="52" t="s">
        <v>2736</v>
      </c>
      <c r="C3995" s="30" t="s">
        <v>2092</v>
      </c>
      <c r="D3995" s="52" t="s">
        <v>2610</v>
      </c>
      <c r="E3995" s="53">
        <v>4.54716</v>
      </c>
      <c r="F3995" s="53">
        <v>0</v>
      </c>
      <c r="G3995" s="53">
        <v>4.54716</v>
      </c>
    </row>
    <row r="3996" s="37" customFormat="1" customHeight="1" spans="1:7">
      <c r="A3996" s="52" t="s">
        <v>2007</v>
      </c>
      <c r="B3996" s="52" t="s">
        <v>2736</v>
      </c>
      <c r="C3996" s="30" t="s">
        <v>2092</v>
      </c>
      <c r="D3996" s="52" t="s">
        <v>2611</v>
      </c>
      <c r="E3996" s="53">
        <v>2.425152</v>
      </c>
      <c r="F3996" s="53">
        <v>0</v>
      </c>
      <c r="G3996" s="53">
        <v>2.425152</v>
      </c>
    </row>
    <row r="3997" s="37" customFormat="1" customHeight="1" spans="1:7">
      <c r="A3997" s="52" t="s">
        <v>2007</v>
      </c>
      <c r="B3997" s="52" t="s">
        <v>2736</v>
      </c>
      <c r="C3997" s="30" t="s">
        <v>2092</v>
      </c>
      <c r="D3997" s="52" t="s">
        <v>2612</v>
      </c>
      <c r="E3997" s="53">
        <v>3.637728</v>
      </c>
      <c r="F3997" s="53">
        <v>0</v>
      </c>
      <c r="G3997" s="53">
        <v>3.637728</v>
      </c>
    </row>
    <row r="3998" s="37" customFormat="1" customHeight="1" spans="1:7">
      <c r="A3998" s="52" t="s">
        <v>2007</v>
      </c>
      <c r="B3998" s="52" t="s">
        <v>2736</v>
      </c>
      <c r="C3998" s="30" t="s">
        <v>2092</v>
      </c>
      <c r="D3998" s="52" t="s">
        <v>2613</v>
      </c>
      <c r="E3998" s="53">
        <v>5.367708</v>
      </c>
      <c r="F3998" s="53">
        <v>0</v>
      </c>
      <c r="G3998" s="53">
        <v>5.367708</v>
      </c>
    </row>
    <row r="3999" s="37" customFormat="1" customHeight="1" spans="1:7">
      <c r="A3999" s="52" t="s">
        <v>2007</v>
      </c>
      <c r="B3999" s="52" t="s">
        <v>2736</v>
      </c>
      <c r="C3999" s="30" t="s">
        <v>2092</v>
      </c>
      <c r="D3999" s="52" t="s">
        <v>2614</v>
      </c>
      <c r="E3999" s="53">
        <v>5.744717</v>
      </c>
      <c r="F3999" s="53">
        <v>0</v>
      </c>
      <c r="G3999" s="53">
        <v>5.744717</v>
      </c>
    </row>
    <row r="4000" s="37" customFormat="1" customHeight="1" spans="1:7">
      <c r="A4000" s="52" t="s">
        <v>2007</v>
      </c>
      <c r="B4000" s="52" t="s">
        <v>2736</v>
      </c>
      <c r="C4000" s="30" t="s">
        <v>2092</v>
      </c>
      <c r="D4000" s="52" t="s">
        <v>2615</v>
      </c>
      <c r="E4000" s="53">
        <v>1.0728</v>
      </c>
      <c r="F4000" s="53">
        <v>0</v>
      </c>
      <c r="G4000" s="53">
        <v>1.0728</v>
      </c>
    </row>
    <row r="4001" s="37" customFormat="1" customHeight="1" spans="1:7">
      <c r="A4001" s="52" t="s">
        <v>2007</v>
      </c>
      <c r="B4001" s="52" t="s">
        <v>2736</v>
      </c>
      <c r="C4001" s="30" t="s">
        <v>2092</v>
      </c>
      <c r="D4001" s="52" t="s">
        <v>2616</v>
      </c>
      <c r="E4001" s="53">
        <v>0.28</v>
      </c>
      <c r="F4001" s="53">
        <v>0</v>
      </c>
      <c r="G4001" s="53">
        <v>0.28</v>
      </c>
    </row>
    <row r="4002" s="37" customFormat="1" customHeight="1" spans="1:7">
      <c r="A4002" s="52" t="s">
        <v>2007</v>
      </c>
      <c r="B4002" s="52" t="s">
        <v>2736</v>
      </c>
      <c r="C4002" s="30" t="s">
        <v>2092</v>
      </c>
      <c r="D4002" s="52" t="s">
        <v>2105</v>
      </c>
      <c r="E4002" s="53">
        <v>4.8</v>
      </c>
      <c r="F4002" s="53">
        <v>0</v>
      </c>
      <c r="G4002" s="53">
        <v>4.8</v>
      </c>
    </row>
    <row r="4003" s="37" customFormat="1" customHeight="1" spans="1:7">
      <c r="A4003" s="52" t="s">
        <v>2007</v>
      </c>
      <c r="B4003" s="52" t="s">
        <v>2736</v>
      </c>
      <c r="C4003" s="50" t="s">
        <v>2106</v>
      </c>
      <c r="D4003" s="49"/>
      <c r="E4003" s="51">
        <v>819.8079</v>
      </c>
      <c r="F4003" s="51">
        <v>0</v>
      </c>
      <c r="G4003" s="51">
        <v>819.8079</v>
      </c>
    </row>
    <row r="4004" s="37" customFormat="1" customHeight="1" spans="1:7">
      <c r="A4004" s="52" t="s">
        <v>2007</v>
      </c>
      <c r="B4004" s="52" t="s">
        <v>2736</v>
      </c>
      <c r="C4004" s="30" t="s">
        <v>2107</v>
      </c>
      <c r="D4004" s="52" t="s">
        <v>2110</v>
      </c>
      <c r="E4004" s="53">
        <v>16.08</v>
      </c>
      <c r="F4004" s="53">
        <v>0</v>
      </c>
      <c r="G4004" s="53">
        <v>16.08</v>
      </c>
    </row>
    <row r="4005" s="37" customFormat="1" customHeight="1" spans="1:7">
      <c r="A4005" s="52" t="s">
        <v>2007</v>
      </c>
      <c r="B4005" s="52" t="s">
        <v>2736</v>
      </c>
      <c r="C4005" s="30" t="s">
        <v>2107</v>
      </c>
      <c r="D4005" s="52" t="s">
        <v>2141</v>
      </c>
      <c r="E4005" s="53">
        <v>40.23648</v>
      </c>
      <c r="F4005" s="53">
        <v>0</v>
      </c>
      <c r="G4005" s="53">
        <v>40.23648</v>
      </c>
    </row>
    <row r="4006" s="37" customFormat="1" customHeight="1" spans="1:7">
      <c r="A4006" s="52" t="s">
        <v>2007</v>
      </c>
      <c r="B4006" s="52" t="s">
        <v>2736</v>
      </c>
      <c r="C4006" s="30" t="s">
        <v>2107</v>
      </c>
      <c r="D4006" s="52" t="s">
        <v>2562</v>
      </c>
      <c r="E4006" s="53">
        <v>9.8</v>
      </c>
      <c r="F4006" s="53">
        <v>0</v>
      </c>
      <c r="G4006" s="53">
        <v>9.8</v>
      </c>
    </row>
    <row r="4007" s="37" customFormat="1" customHeight="1" spans="1:7">
      <c r="A4007" s="52" t="s">
        <v>2007</v>
      </c>
      <c r="B4007" s="52" t="s">
        <v>2736</v>
      </c>
      <c r="C4007" s="30" t="s">
        <v>2107</v>
      </c>
      <c r="D4007" s="52" t="s">
        <v>2119</v>
      </c>
      <c r="E4007" s="53">
        <v>3.29286</v>
      </c>
      <c r="F4007" s="53">
        <v>0</v>
      </c>
      <c r="G4007" s="53">
        <v>3.29286</v>
      </c>
    </row>
    <row r="4008" s="37" customFormat="1" customHeight="1" spans="1:7">
      <c r="A4008" s="52" t="s">
        <v>2007</v>
      </c>
      <c r="B4008" s="52" t="s">
        <v>2736</v>
      </c>
      <c r="C4008" s="30" t="s">
        <v>2107</v>
      </c>
      <c r="D4008" s="52" t="s">
        <v>2617</v>
      </c>
      <c r="E4008" s="53">
        <v>178.9236</v>
      </c>
      <c r="F4008" s="53">
        <v>0</v>
      </c>
      <c r="G4008" s="53">
        <v>178.9236</v>
      </c>
    </row>
    <row r="4009" s="37" customFormat="1" customHeight="1" spans="1:7">
      <c r="A4009" s="52" t="s">
        <v>2007</v>
      </c>
      <c r="B4009" s="52" t="s">
        <v>2736</v>
      </c>
      <c r="C4009" s="30" t="s">
        <v>2107</v>
      </c>
      <c r="D4009" s="52" t="s">
        <v>2618</v>
      </c>
      <c r="E4009" s="53">
        <v>5.1744</v>
      </c>
      <c r="F4009" s="53">
        <v>0</v>
      </c>
      <c r="G4009" s="53">
        <v>5.1744</v>
      </c>
    </row>
    <row r="4010" s="37" customFormat="1" customHeight="1" spans="1:7">
      <c r="A4010" s="52" t="s">
        <v>2007</v>
      </c>
      <c r="B4010" s="52" t="s">
        <v>2736</v>
      </c>
      <c r="C4010" s="30" t="s">
        <v>2107</v>
      </c>
      <c r="D4010" s="52" t="s">
        <v>2619</v>
      </c>
      <c r="E4010" s="53">
        <v>74.964</v>
      </c>
      <c r="F4010" s="53">
        <v>0</v>
      </c>
      <c r="G4010" s="53">
        <v>74.964</v>
      </c>
    </row>
    <row r="4011" s="37" customFormat="1" customHeight="1" spans="1:7">
      <c r="A4011" s="52" t="s">
        <v>2007</v>
      </c>
      <c r="B4011" s="52" t="s">
        <v>2736</v>
      </c>
      <c r="C4011" s="30" t="s">
        <v>2107</v>
      </c>
      <c r="D4011" s="52" t="s">
        <v>2620</v>
      </c>
      <c r="E4011" s="53">
        <v>138.8244</v>
      </c>
      <c r="F4011" s="53">
        <v>0</v>
      </c>
      <c r="G4011" s="53">
        <v>138.8244</v>
      </c>
    </row>
    <row r="4012" s="37" customFormat="1" customHeight="1" spans="1:7">
      <c r="A4012" s="52" t="s">
        <v>2007</v>
      </c>
      <c r="B4012" s="52" t="s">
        <v>2736</v>
      </c>
      <c r="C4012" s="30" t="s">
        <v>2107</v>
      </c>
      <c r="D4012" s="52" t="s">
        <v>2621</v>
      </c>
      <c r="E4012" s="53">
        <v>112.7</v>
      </c>
      <c r="F4012" s="53">
        <v>0</v>
      </c>
      <c r="G4012" s="53">
        <v>112.7</v>
      </c>
    </row>
    <row r="4013" s="37" customFormat="1" customHeight="1" spans="1:7">
      <c r="A4013" s="52" t="s">
        <v>2007</v>
      </c>
      <c r="B4013" s="52" t="s">
        <v>2736</v>
      </c>
      <c r="C4013" s="30" t="s">
        <v>2107</v>
      </c>
      <c r="D4013" s="52" t="s">
        <v>2622</v>
      </c>
      <c r="E4013" s="53">
        <v>50.7255</v>
      </c>
      <c r="F4013" s="53">
        <v>0</v>
      </c>
      <c r="G4013" s="53">
        <v>50.7255</v>
      </c>
    </row>
    <row r="4014" s="37" customFormat="1" customHeight="1" spans="1:7">
      <c r="A4014" s="52" t="s">
        <v>2007</v>
      </c>
      <c r="B4014" s="52" t="s">
        <v>2736</v>
      </c>
      <c r="C4014" s="30" t="s">
        <v>2107</v>
      </c>
      <c r="D4014" s="52" t="s">
        <v>2623</v>
      </c>
      <c r="E4014" s="53">
        <v>70.714944</v>
      </c>
      <c r="F4014" s="53">
        <v>0</v>
      </c>
      <c r="G4014" s="53">
        <v>70.714944</v>
      </c>
    </row>
    <row r="4015" s="37" customFormat="1" customHeight="1" spans="1:7">
      <c r="A4015" s="52" t="s">
        <v>2007</v>
      </c>
      <c r="B4015" s="52" t="s">
        <v>2736</v>
      </c>
      <c r="C4015" s="30" t="s">
        <v>2107</v>
      </c>
      <c r="D4015" s="52" t="s">
        <v>2624</v>
      </c>
      <c r="E4015" s="53">
        <v>35.357472</v>
      </c>
      <c r="F4015" s="53">
        <v>0</v>
      </c>
      <c r="G4015" s="53">
        <v>35.357472</v>
      </c>
    </row>
    <row r="4016" s="37" customFormat="1" customHeight="1" spans="1:7">
      <c r="A4016" s="52" t="s">
        <v>2007</v>
      </c>
      <c r="B4016" s="52" t="s">
        <v>2736</v>
      </c>
      <c r="C4016" s="30" t="s">
        <v>2107</v>
      </c>
      <c r="D4016" s="52" t="s">
        <v>2625</v>
      </c>
      <c r="E4016" s="53">
        <v>28.79868</v>
      </c>
      <c r="F4016" s="53">
        <v>0</v>
      </c>
      <c r="G4016" s="53">
        <v>28.79868</v>
      </c>
    </row>
    <row r="4017" s="37" customFormat="1" customHeight="1" spans="1:7">
      <c r="A4017" s="52" t="s">
        <v>2007</v>
      </c>
      <c r="B4017" s="52" t="s">
        <v>2736</v>
      </c>
      <c r="C4017" s="30" t="s">
        <v>2107</v>
      </c>
      <c r="D4017" s="52" t="s">
        <v>2626</v>
      </c>
      <c r="E4017" s="53">
        <v>5.12</v>
      </c>
      <c r="F4017" s="53">
        <v>0</v>
      </c>
      <c r="G4017" s="53">
        <v>5.12</v>
      </c>
    </row>
    <row r="4018" s="37" customFormat="1" customHeight="1" spans="1:7">
      <c r="A4018" s="52" t="s">
        <v>2007</v>
      </c>
      <c r="B4018" s="52" t="s">
        <v>2736</v>
      </c>
      <c r="C4018" s="30" t="s">
        <v>2107</v>
      </c>
      <c r="D4018" s="52" t="s">
        <v>2627</v>
      </c>
      <c r="E4018" s="53">
        <v>0.909432</v>
      </c>
      <c r="F4018" s="53">
        <v>0</v>
      </c>
      <c r="G4018" s="53">
        <v>0.909432</v>
      </c>
    </row>
    <row r="4019" s="37" customFormat="1" customHeight="1" spans="1:7">
      <c r="A4019" s="52" t="s">
        <v>2007</v>
      </c>
      <c r="B4019" s="52" t="s">
        <v>2736</v>
      </c>
      <c r="C4019" s="30" t="s">
        <v>2107</v>
      </c>
      <c r="D4019" s="52" t="s">
        <v>2628</v>
      </c>
      <c r="E4019" s="53">
        <v>1.51572</v>
      </c>
      <c r="F4019" s="53">
        <v>0</v>
      </c>
      <c r="G4019" s="53">
        <v>1.51572</v>
      </c>
    </row>
    <row r="4020" s="37" customFormat="1" customHeight="1" spans="1:7">
      <c r="A4020" s="52" t="s">
        <v>2007</v>
      </c>
      <c r="B4020" s="52" t="s">
        <v>2736</v>
      </c>
      <c r="C4020" s="30" t="s">
        <v>2107</v>
      </c>
      <c r="D4020" s="52" t="s">
        <v>2629</v>
      </c>
      <c r="E4020" s="53">
        <v>44.082</v>
      </c>
      <c r="F4020" s="53">
        <v>0</v>
      </c>
      <c r="G4020" s="53">
        <v>44.082</v>
      </c>
    </row>
    <row r="4021" s="37" customFormat="1" customHeight="1" spans="1:7">
      <c r="A4021" s="52" t="s">
        <v>2007</v>
      </c>
      <c r="B4021" s="52" t="s">
        <v>2736</v>
      </c>
      <c r="C4021" s="30" t="s">
        <v>2107</v>
      </c>
      <c r="D4021" s="52" t="s">
        <v>2145</v>
      </c>
      <c r="E4021" s="53">
        <v>2.588412</v>
      </c>
      <c r="F4021" s="53">
        <v>0</v>
      </c>
      <c r="G4021" s="53">
        <v>2.588412</v>
      </c>
    </row>
    <row r="4022" s="37" customFormat="1" customHeight="1" spans="1:7">
      <c r="A4022" s="52" t="s">
        <v>2007</v>
      </c>
      <c r="B4022" s="49" t="s">
        <v>2737</v>
      </c>
      <c r="C4022" s="50"/>
      <c r="D4022" s="49"/>
      <c r="E4022" s="51">
        <v>1032.116446</v>
      </c>
      <c r="F4022" s="51">
        <v>0</v>
      </c>
      <c r="G4022" s="51">
        <v>1032.116446</v>
      </c>
    </row>
    <row r="4023" s="37" customFormat="1" customHeight="1" spans="1:7">
      <c r="A4023" s="52" t="s">
        <v>2007</v>
      </c>
      <c r="B4023" s="52" t="s">
        <v>2738</v>
      </c>
      <c r="C4023" s="50" t="s">
        <v>2091</v>
      </c>
      <c r="D4023" s="49"/>
      <c r="E4023" s="51">
        <v>37.710249</v>
      </c>
      <c r="F4023" s="51">
        <v>0</v>
      </c>
      <c r="G4023" s="51">
        <v>37.710249</v>
      </c>
    </row>
    <row r="4024" s="37" customFormat="1" customHeight="1" spans="1:7">
      <c r="A4024" s="52" t="s">
        <v>2007</v>
      </c>
      <c r="B4024" s="52" t="s">
        <v>2738</v>
      </c>
      <c r="C4024" s="30" t="s">
        <v>2092</v>
      </c>
      <c r="D4024" s="52" t="s">
        <v>2610</v>
      </c>
      <c r="E4024" s="53">
        <v>5.797584</v>
      </c>
      <c r="F4024" s="53">
        <v>0</v>
      </c>
      <c r="G4024" s="53">
        <v>5.797584</v>
      </c>
    </row>
    <row r="4025" s="37" customFormat="1" customHeight="1" spans="1:7">
      <c r="A4025" s="52" t="s">
        <v>2007</v>
      </c>
      <c r="B4025" s="52" t="s">
        <v>2738</v>
      </c>
      <c r="C4025" s="30" t="s">
        <v>2092</v>
      </c>
      <c r="D4025" s="52" t="s">
        <v>2611</v>
      </c>
      <c r="E4025" s="53">
        <v>3.092045</v>
      </c>
      <c r="F4025" s="53">
        <v>0</v>
      </c>
      <c r="G4025" s="53">
        <v>3.092045</v>
      </c>
    </row>
    <row r="4026" s="37" customFormat="1" customHeight="1" spans="1:7">
      <c r="A4026" s="52" t="s">
        <v>2007</v>
      </c>
      <c r="B4026" s="52" t="s">
        <v>2738</v>
      </c>
      <c r="C4026" s="30" t="s">
        <v>2092</v>
      </c>
      <c r="D4026" s="52" t="s">
        <v>2612</v>
      </c>
      <c r="E4026" s="53">
        <v>4.638067</v>
      </c>
      <c r="F4026" s="53">
        <v>0</v>
      </c>
      <c r="G4026" s="53">
        <v>4.638067</v>
      </c>
    </row>
    <row r="4027" s="37" customFormat="1" customHeight="1" spans="1:7">
      <c r="A4027" s="52" t="s">
        <v>2007</v>
      </c>
      <c r="B4027" s="52" t="s">
        <v>2738</v>
      </c>
      <c r="C4027" s="30" t="s">
        <v>2092</v>
      </c>
      <c r="D4027" s="52" t="s">
        <v>2613</v>
      </c>
      <c r="E4027" s="53">
        <v>6.990624</v>
      </c>
      <c r="F4027" s="53">
        <v>0</v>
      </c>
      <c r="G4027" s="53">
        <v>6.990624</v>
      </c>
    </row>
    <row r="4028" s="37" customFormat="1" customHeight="1" spans="1:7">
      <c r="A4028" s="52" t="s">
        <v>2007</v>
      </c>
      <c r="B4028" s="52" t="s">
        <v>2738</v>
      </c>
      <c r="C4028" s="30" t="s">
        <v>2092</v>
      </c>
      <c r="D4028" s="52" t="s">
        <v>2614</v>
      </c>
      <c r="E4028" s="53">
        <v>7.922929</v>
      </c>
      <c r="F4028" s="53">
        <v>0</v>
      </c>
      <c r="G4028" s="53">
        <v>7.922929</v>
      </c>
    </row>
    <row r="4029" s="37" customFormat="1" customHeight="1" spans="1:7">
      <c r="A4029" s="52" t="s">
        <v>2007</v>
      </c>
      <c r="B4029" s="52" t="s">
        <v>2738</v>
      </c>
      <c r="C4029" s="30" t="s">
        <v>2092</v>
      </c>
      <c r="D4029" s="52" t="s">
        <v>2615</v>
      </c>
      <c r="E4029" s="53">
        <v>2.7</v>
      </c>
      <c r="F4029" s="53">
        <v>0</v>
      </c>
      <c r="G4029" s="53">
        <v>2.7</v>
      </c>
    </row>
    <row r="4030" s="37" customFormat="1" customHeight="1" spans="1:7">
      <c r="A4030" s="52" t="s">
        <v>2007</v>
      </c>
      <c r="B4030" s="52" t="s">
        <v>2738</v>
      </c>
      <c r="C4030" s="30" t="s">
        <v>2092</v>
      </c>
      <c r="D4030" s="52" t="s">
        <v>2616</v>
      </c>
      <c r="E4030" s="53">
        <v>0.56</v>
      </c>
      <c r="F4030" s="53">
        <v>0</v>
      </c>
      <c r="G4030" s="53">
        <v>0.56</v>
      </c>
    </row>
    <row r="4031" s="37" customFormat="1" customHeight="1" spans="1:7">
      <c r="A4031" s="52" t="s">
        <v>2007</v>
      </c>
      <c r="B4031" s="52" t="s">
        <v>2738</v>
      </c>
      <c r="C4031" s="30" t="s">
        <v>2092</v>
      </c>
      <c r="D4031" s="52" t="s">
        <v>2635</v>
      </c>
      <c r="E4031" s="53">
        <v>0.009</v>
      </c>
      <c r="F4031" s="53">
        <v>0</v>
      </c>
      <c r="G4031" s="53">
        <v>0.009</v>
      </c>
    </row>
    <row r="4032" s="37" customFormat="1" customHeight="1" spans="1:7">
      <c r="A4032" s="52" t="s">
        <v>2007</v>
      </c>
      <c r="B4032" s="52" t="s">
        <v>2738</v>
      </c>
      <c r="C4032" s="30" t="s">
        <v>2092</v>
      </c>
      <c r="D4032" s="52" t="s">
        <v>2105</v>
      </c>
      <c r="E4032" s="53">
        <v>6</v>
      </c>
      <c r="F4032" s="53">
        <v>0</v>
      </c>
      <c r="G4032" s="53">
        <v>6</v>
      </c>
    </row>
    <row r="4033" s="37" customFormat="1" customHeight="1" spans="1:7">
      <c r="A4033" s="52" t="s">
        <v>2007</v>
      </c>
      <c r="B4033" s="52" t="s">
        <v>2738</v>
      </c>
      <c r="C4033" s="50" t="s">
        <v>2106</v>
      </c>
      <c r="D4033" s="49"/>
      <c r="E4033" s="51">
        <v>994.406197</v>
      </c>
      <c r="F4033" s="51">
        <v>0</v>
      </c>
      <c r="G4033" s="51">
        <v>994.406197</v>
      </c>
    </row>
    <row r="4034" s="37" customFormat="1" customHeight="1" spans="1:7">
      <c r="A4034" s="52" t="s">
        <v>2007</v>
      </c>
      <c r="B4034" s="52" t="s">
        <v>2738</v>
      </c>
      <c r="C4034" s="30" t="s">
        <v>2107</v>
      </c>
      <c r="D4034" s="52" t="s">
        <v>2110</v>
      </c>
      <c r="E4034" s="53">
        <v>21.96</v>
      </c>
      <c r="F4034" s="53">
        <v>0</v>
      </c>
      <c r="G4034" s="53">
        <v>21.96</v>
      </c>
    </row>
    <row r="4035" s="37" customFormat="1" customHeight="1" spans="1:7">
      <c r="A4035" s="52" t="s">
        <v>2007</v>
      </c>
      <c r="B4035" s="52" t="s">
        <v>2738</v>
      </c>
      <c r="C4035" s="30" t="s">
        <v>2107</v>
      </c>
      <c r="D4035" s="52" t="s">
        <v>2141</v>
      </c>
      <c r="E4035" s="53">
        <v>51.651072</v>
      </c>
      <c r="F4035" s="53">
        <v>0</v>
      </c>
      <c r="G4035" s="53">
        <v>51.651072</v>
      </c>
    </row>
    <row r="4036" s="37" customFormat="1" customHeight="1" spans="1:7">
      <c r="A4036" s="52" t="s">
        <v>2007</v>
      </c>
      <c r="B4036" s="52" t="s">
        <v>2738</v>
      </c>
      <c r="C4036" s="30" t="s">
        <v>2107</v>
      </c>
      <c r="D4036" s="52" t="s">
        <v>2562</v>
      </c>
      <c r="E4036" s="53">
        <v>8.8</v>
      </c>
      <c r="F4036" s="53">
        <v>0</v>
      </c>
      <c r="G4036" s="53">
        <v>8.8</v>
      </c>
    </row>
    <row r="4037" s="37" customFormat="1" customHeight="1" spans="1:7">
      <c r="A4037" s="52" t="s">
        <v>2007</v>
      </c>
      <c r="B4037" s="52" t="s">
        <v>2738</v>
      </c>
      <c r="C4037" s="30" t="s">
        <v>2107</v>
      </c>
      <c r="D4037" s="52" t="s">
        <v>2119</v>
      </c>
      <c r="E4037" s="53">
        <v>8.2332</v>
      </c>
      <c r="F4037" s="53">
        <v>0</v>
      </c>
      <c r="G4037" s="53">
        <v>8.2332</v>
      </c>
    </row>
    <row r="4038" s="37" customFormat="1" customHeight="1" spans="1:7">
      <c r="A4038" s="52" t="s">
        <v>2007</v>
      </c>
      <c r="B4038" s="52" t="s">
        <v>2738</v>
      </c>
      <c r="C4038" s="30" t="s">
        <v>2107</v>
      </c>
      <c r="D4038" s="52" t="s">
        <v>2617</v>
      </c>
      <c r="E4038" s="53">
        <v>233.0208</v>
      </c>
      <c r="F4038" s="53">
        <v>0</v>
      </c>
      <c r="G4038" s="53">
        <v>233.0208</v>
      </c>
    </row>
    <row r="4039" s="37" customFormat="1" customHeight="1" spans="1:7">
      <c r="A4039" s="52" t="s">
        <v>2007</v>
      </c>
      <c r="B4039" s="52" t="s">
        <v>2738</v>
      </c>
      <c r="C4039" s="30" t="s">
        <v>2107</v>
      </c>
      <c r="D4039" s="52" t="s">
        <v>2618</v>
      </c>
      <c r="E4039" s="53">
        <v>6.5688</v>
      </c>
      <c r="F4039" s="53">
        <v>0</v>
      </c>
      <c r="G4039" s="53">
        <v>6.5688</v>
      </c>
    </row>
    <row r="4040" s="37" customFormat="1" customHeight="1" spans="1:7">
      <c r="A4040" s="52" t="s">
        <v>2007</v>
      </c>
      <c r="B4040" s="52" t="s">
        <v>2738</v>
      </c>
      <c r="C4040" s="30" t="s">
        <v>2107</v>
      </c>
      <c r="D4040" s="52" t="s">
        <v>2619</v>
      </c>
      <c r="E4040" s="53">
        <v>88.368</v>
      </c>
      <c r="F4040" s="53">
        <v>0</v>
      </c>
      <c r="G4040" s="53">
        <v>88.368</v>
      </c>
    </row>
    <row r="4041" s="37" customFormat="1" customHeight="1" spans="1:7">
      <c r="A4041" s="52" t="s">
        <v>2007</v>
      </c>
      <c r="B4041" s="52" t="s">
        <v>2738</v>
      </c>
      <c r="C4041" s="30" t="s">
        <v>2107</v>
      </c>
      <c r="D4041" s="52" t="s">
        <v>2620</v>
      </c>
      <c r="E4041" s="53">
        <v>170.3904</v>
      </c>
      <c r="F4041" s="53">
        <v>0</v>
      </c>
      <c r="G4041" s="53">
        <v>170.3904</v>
      </c>
    </row>
    <row r="4042" s="37" customFormat="1" customHeight="1" spans="1:7">
      <c r="A4042" s="52" t="s">
        <v>2007</v>
      </c>
      <c r="B4042" s="52" t="s">
        <v>2738</v>
      </c>
      <c r="C4042" s="30" t="s">
        <v>2107</v>
      </c>
      <c r="D4042" s="52" t="s">
        <v>2621</v>
      </c>
      <c r="E4042" s="53">
        <v>101.2</v>
      </c>
      <c r="F4042" s="53">
        <v>0</v>
      </c>
      <c r="G4042" s="53">
        <v>101.2</v>
      </c>
    </row>
    <row r="4043" s="37" customFormat="1" customHeight="1" spans="1:7">
      <c r="A4043" s="52" t="s">
        <v>2007</v>
      </c>
      <c r="B4043" s="52" t="s">
        <v>2738</v>
      </c>
      <c r="C4043" s="30" t="s">
        <v>2107</v>
      </c>
      <c r="D4043" s="52" t="s">
        <v>2622</v>
      </c>
      <c r="E4043" s="53">
        <v>62.525</v>
      </c>
      <c r="F4043" s="53">
        <v>0</v>
      </c>
      <c r="G4043" s="53">
        <v>62.525</v>
      </c>
    </row>
    <row r="4044" s="37" customFormat="1" customHeight="1" spans="1:7">
      <c r="A4044" s="52" t="s">
        <v>2007</v>
      </c>
      <c r="B4044" s="52" t="s">
        <v>2738</v>
      </c>
      <c r="C4044" s="30" t="s">
        <v>2107</v>
      </c>
      <c r="D4044" s="52" t="s">
        <v>2623</v>
      </c>
      <c r="E4044" s="53">
        <v>89.10336</v>
      </c>
      <c r="F4044" s="53">
        <v>0</v>
      </c>
      <c r="G4044" s="53">
        <v>89.10336</v>
      </c>
    </row>
    <row r="4045" s="37" customFormat="1" customHeight="1" spans="1:7">
      <c r="A4045" s="52" t="s">
        <v>2007</v>
      </c>
      <c r="B4045" s="52" t="s">
        <v>2738</v>
      </c>
      <c r="C4045" s="30" t="s">
        <v>2107</v>
      </c>
      <c r="D4045" s="52" t="s">
        <v>2624</v>
      </c>
      <c r="E4045" s="53">
        <v>44.55168</v>
      </c>
      <c r="F4045" s="53">
        <v>0</v>
      </c>
      <c r="G4045" s="53">
        <v>44.55168</v>
      </c>
    </row>
    <row r="4046" s="37" customFormat="1" customHeight="1" spans="1:7">
      <c r="A4046" s="52" t="s">
        <v>2007</v>
      </c>
      <c r="B4046" s="52" t="s">
        <v>2738</v>
      </c>
      <c r="C4046" s="30" t="s">
        <v>2107</v>
      </c>
      <c r="D4046" s="52" t="s">
        <v>2625</v>
      </c>
      <c r="E4046" s="53">
        <v>36.718032</v>
      </c>
      <c r="F4046" s="53">
        <v>0</v>
      </c>
      <c r="G4046" s="53">
        <v>36.718032</v>
      </c>
    </row>
    <row r="4047" s="37" customFormat="1" customHeight="1" spans="1:7">
      <c r="A4047" s="52" t="s">
        <v>2007</v>
      </c>
      <c r="B4047" s="52" t="s">
        <v>2738</v>
      </c>
      <c r="C4047" s="30" t="s">
        <v>2107</v>
      </c>
      <c r="D4047" s="52" t="s">
        <v>2626</v>
      </c>
      <c r="E4047" s="53">
        <v>6.4</v>
      </c>
      <c r="F4047" s="53">
        <v>0</v>
      </c>
      <c r="G4047" s="53">
        <v>6.4</v>
      </c>
    </row>
    <row r="4048" s="37" customFormat="1" customHeight="1" spans="1:7">
      <c r="A4048" s="52" t="s">
        <v>2007</v>
      </c>
      <c r="B4048" s="52" t="s">
        <v>2738</v>
      </c>
      <c r="C4048" s="30" t="s">
        <v>2107</v>
      </c>
      <c r="D4048" s="52" t="s">
        <v>2627</v>
      </c>
      <c r="E4048" s="53">
        <v>1.159517</v>
      </c>
      <c r="F4048" s="53">
        <v>0</v>
      </c>
      <c r="G4048" s="53">
        <v>1.159517</v>
      </c>
    </row>
    <row r="4049" s="37" customFormat="1" customHeight="1" spans="1:7">
      <c r="A4049" s="52" t="s">
        <v>2007</v>
      </c>
      <c r="B4049" s="52" t="s">
        <v>2738</v>
      </c>
      <c r="C4049" s="30" t="s">
        <v>2107</v>
      </c>
      <c r="D4049" s="52" t="s">
        <v>2628</v>
      </c>
      <c r="E4049" s="53">
        <v>1.932528</v>
      </c>
      <c r="F4049" s="53">
        <v>0</v>
      </c>
      <c r="G4049" s="53">
        <v>1.932528</v>
      </c>
    </row>
    <row r="4050" s="37" customFormat="1" customHeight="1" spans="1:7">
      <c r="A4050" s="52" t="s">
        <v>2007</v>
      </c>
      <c r="B4050" s="52" t="s">
        <v>2738</v>
      </c>
      <c r="C4050" s="30" t="s">
        <v>2107</v>
      </c>
      <c r="D4050" s="52" t="s">
        <v>2629</v>
      </c>
      <c r="E4050" s="53">
        <v>58.548</v>
      </c>
      <c r="F4050" s="53">
        <v>0</v>
      </c>
      <c r="G4050" s="53">
        <v>58.548</v>
      </c>
    </row>
    <row r="4051" s="37" customFormat="1" customHeight="1" spans="1:7">
      <c r="A4051" s="52" t="s">
        <v>2007</v>
      </c>
      <c r="B4051" s="52" t="s">
        <v>2738</v>
      </c>
      <c r="C4051" s="30" t="s">
        <v>2107</v>
      </c>
      <c r="D4051" s="52" t="s">
        <v>2145</v>
      </c>
      <c r="E4051" s="53">
        <v>3.275808</v>
      </c>
      <c r="F4051" s="53">
        <v>0</v>
      </c>
      <c r="G4051" s="53">
        <v>3.275808</v>
      </c>
    </row>
    <row r="4052" s="37" customFormat="1" customHeight="1" spans="1:7">
      <c r="A4052" s="52" t="s">
        <v>2007</v>
      </c>
      <c r="B4052" s="49" t="s">
        <v>2739</v>
      </c>
      <c r="C4052" s="50"/>
      <c r="D4052" s="49"/>
      <c r="E4052" s="51">
        <v>705.16517</v>
      </c>
      <c r="F4052" s="51">
        <v>0</v>
      </c>
      <c r="G4052" s="51">
        <v>705.16517</v>
      </c>
    </row>
    <row r="4053" s="37" customFormat="1" customHeight="1" spans="1:7">
      <c r="A4053" s="52" t="s">
        <v>2007</v>
      </c>
      <c r="B4053" s="52" t="s">
        <v>2740</v>
      </c>
      <c r="C4053" s="50" t="s">
        <v>2091</v>
      </c>
      <c r="D4053" s="49"/>
      <c r="E4053" s="51">
        <v>24.587013</v>
      </c>
      <c r="F4053" s="51">
        <v>0</v>
      </c>
      <c r="G4053" s="51">
        <v>24.587013</v>
      </c>
    </row>
    <row r="4054" s="37" customFormat="1" customHeight="1" spans="1:7">
      <c r="A4054" s="52" t="s">
        <v>2007</v>
      </c>
      <c r="B4054" s="52" t="s">
        <v>2740</v>
      </c>
      <c r="C4054" s="30" t="s">
        <v>2092</v>
      </c>
      <c r="D4054" s="52" t="s">
        <v>2610</v>
      </c>
      <c r="E4054" s="53">
        <v>3.729384</v>
      </c>
      <c r="F4054" s="53">
        <v>0</v>
      </c>
      <c r="G4054" s="53">
        <v>3.729384</v>
      </c>
    </row>
    <row r="4055" s="37" customFormat="1" customHeight="1" spans="1:7">
      <c r="A4055" s="52" t="s">
        <v>2007</v>
      </c>
      <c r="B4055" s="52" t="s">
        <v>2740</v>
      </c>
      <c r="C4055" s="30" t="s">
        <v>2092</v>
      </c>
      <c r="D4055" s="52" t="s">
        <v>2611</v>
      </c>
      <c r="E4055" s="53">
        <v>1.989005</v>
      </c>
      <c r="F4055" s="53">
        <v>0</v>
      </c>
      <c r="G4055" s="53">
        <v>1.989005</v>
      </c>
    </row>
    <row r="4056" s="37" customFormat="1" customHeight="1" spans="1:7">
      <c r="A4056" s="52" t="s">
        <v>2007</v>
      </c>
      <c r="B4056" s="52" t="s">
        <v>2740</v>
      </c>
      <c r="C4056" s="30" t="s">
        <v>2092</v>
      </c>
      <c r="D4056" s="52" t="s">
        <v>2612</v>
      </c>
      <c r="E4056" s="53">
        <v>2.983507</v>
      </c>
      <c r="F4056" s="53">
        <v>0</v>
      </c>
      <c r="G4056" s="53">
        <v>2.983507</v>
      </c>
    </row>
    <row r="4057" s="37" customFormat="1" customHeight="1" spans="1:7">
      <c r="A4057" s="52" t="s">
        <v>2007</v>
      </c>
      <c r="B4057" s="52" t="s">
        <v>2740</v>
      </c>
      <c r="C4057" s="30" t="s">
        <v>2092</v>
      </c>
      <c r="D4057" s="52" t="s">
        <v>2613</v>
      </c>
      <c r="E4057" s="53">
        <v>4.651632</v>
      </c>
      <c r="F4057" s="53">
        <v>0</v>
      </c>
      <c r="G4057" s="53">
        <v>4.651632</v>
      </c>
    </row>
    <row r="4058" s="37" customFormat="1" customHeight="1" spans="1:7">
      <c r="A4058" s="52" t="s">
        <v>2007</v>
      </c>
      <c r="B4058" s="52" t="s">
        <v>2740</v>
      </c>
      <c r="C4058" s="30" t="s">
        <v>2092</v>
      </c>
      <c r="D4058" s="52" t="s">
        <v>2614</v>
      </c>
      <c r="E4058" s="53">
        <v>6.913485</v>
      </c>
      <c r="F4058" s="53">
        <v>0</v>
      </c>
      <c r="G4058" s="53">
        <v>6.913485</v>
      </c>
    </row>
    <row r="4059" s="37" customFormat="1" customHeight="1" spans="1:7">
      <c r="A4059" s="52" t="s">
        <v>2007</v>
      </c>
      <c r="B4059" s="52" t="s">
        <v>2740</v>
      </c>
      <c r="C4059" s="30" t="s">
        <v>2092</v>
      </c>
      <c r="D4059" s="52" t="s">
        <v>2615</v>
      </c>
      <c r="E4059" s="53">
        <v>0.72</v>
      </c>
      <c r="F4059" s="53">
        <v>0</v>
      </c>
      <c r="G4059" s="53">
        <v>0.72</v>
      </c>
    </row>
    <row r="4060" s="37" customFormat="1" customHeight="1" spans="1:7">
      <c r="A4060" s="52" t="s">
        <v>2007</v>
      </c>
      <c r="B4060" s="52" t="s">
        <v>2740</v>
      </c>
      <c r="C4060" s="30" t="s">
        <v>2092</v>
      </c>
      <c r="D4060" s="52" t="s">
        <v>2105</v>
      </c>
      <c r="E4060" s="53">
        <v>3.6</v>
      </c>
      <c r="F4060" s="53">
        <v>0</v>
      </c>
      <c r="G4060" s="53">
        <v>3.6</v>
      </c>
    </row>
    <row r="4061" s="37" customFormat="1" customHeight="1" spans="1:7">
      <c r="A4061" s="52" t="s">
        <v>2007</v>
      </c>
      <c r="B4061" s="52" t="s">
        <v>2740</v>
      </c>
      <c r="C4061" s="50" t="s">
        <v>2106</v>
      </c>
      <c r="D4061" s="49"/>
      <c r="E4061" s="51">
        <v>680.578157</v>
      </c>
      <c r="F4061" s="51">
        <v>0</v>
      </c>
      <c r="G4061" s="51">
        <v>680.578157</v>
      </c>
    </row>
    <row r="4062" s="37" customFormat="1" customHeight="1" spans="1:7">
      <c r="A4062" s="52" t="s">
        <v>2007</v>
      </c>
      <c r="B4062" s="52" t="s">
        <v>2740</v>
      </c>
      <c r="C4062" s="30" t="s">
        <v>2107</v>
      </c>
      <c r="D4062" s="52" t="s">
        <v>2133</v>
      </c>
      <c r="E4062" s="53">
        <v>0.006</v>
      </c>
      <c r="F4062" s="53">
        <v>0</v>
      </c>
      <c r="G4062" s="53">
        <v>0.006</v>
      </c>
    </row>
    <row r="4063" s="37" customFormat="1" customHeight="1" spans="1:7">
      <c r="A4063" s="52" t="s">
        <v>2007</v>
      </c>
      <c r="B4063" s="52" t="s">
        <v>2740</v>
      </c>
      <c r="C4063" s="30" t="s">
        <v>2107</v>
      </c>
      <c r="D4063" s="52" t="s">
        <v>2141</v>
      </c>
      <c r="E4063" s="53">
        <v>29.835072</v>
      </c>
      <c r="F4063" s="53">
        <v>0</v>
      </c>
      <c r="G4063" s="53">
        <v>29.835072</v>
      </c>
    </row>
    <row r="4064" s="37" customFormat="1" customHeight="1" spans="1:7">
      <c r="A4064" s="52" t="s">
        <v>2007</v>
      </c>
      <c r="B4064" s="52" t="s">
        <v>2740</v>
      </c>
      <c r="C4064" s="30" t="s">
        <v>2107</v>
      </c>
      <c r="D4064" s="52" t="s">
        <v>2562</v>
      </c>
      <c r="E4064" s="53">
        <v>11.2</v>
      </c>
      <c r="F4064" s="53">
        <v>0</v>
      </c>
      <c r="G4064" s="53">
        <v>11.2</v>
      </c>
    </row>
    <row r="4065" s="37" customFormat="1" customHeight="1" spans="1:7">
      <c r="A4065" s="52" t="s">
        <v>2007</v>
      </c>
      <c r="B4065" s="52" t="s">
        <v>2740</v>
      </c>
      <c r="C4065" s="30" t="s">
        <v>2107</v>
      </c>
      <c r="D4065" s="52" t="s">
        <v>2119</v>
      </c>
      <c r="E4065" s="53">
        <v>3.594</v>
      </c>
      <c r="F4065" s="53">
        <v>0</v>
      </c>
      <c r="G4065" s="53">
        <v>3.594</v>
      </c>
    </row>
    <row r="4066" s="37" customFormat="1" customHeight="1" spans="1:7">
      <c r="A4066" s="52" t="s">
        <v>2007</v>
      </c>
      <c r="B4066" s="52" t="s">
        <v>2740</v>
      </c>
      <c r="C4066" s="30" t="s">
        <v>2107</v>
      </c>
      <c r="D4066" s="52" t="s">
        <v>2617</v>
      </c>
      <c r="E4066" s="53">
        <v>155.0544</v>
      </c>
      <c r="F4066" s="53">
        <v>0</v>
      </c>
      <c r="G4066" s="53">
        <v>155.0544</v>
      </c>
    </row>
    <row r="4067" s="37" customFormat="1" customHeight="1" spans="1:7">
      <c r="A4067" s="52" t="s">
        <v>2007</v>
      </c>
      <c r="B4067" s="52" t="s">
        <v>2740</v>
      </c>
      <c r="C4067" s="30" t="s">
        <v>2107</v>
      </c>
      <c r="D4067" s="52" t="s">
        <v>2618</v>
      </c>
      <c r="E4067" s="53">
        <v>3.9792</v>
      </c>
      <c r="F4067" s="53">
        <v>0</v>
      </c>
      <c r="G4067" s="53">
        <v>3.9792</v>
      </c>
    </row>
    <row r="4068" s="37" customFormat="1" customHeight="1" spans="1:7">
      <c r="A4068" s="52" t="s">
        <v>2007</v>
      </c>
      <c r="B4068" s="52" t="s">
        <v>2740</v>
      </c>
      <c r="C4068" s="30" t="s">
        <v>2107</v>
      </c>
      <c r="D4068" s="52" t="s">
        <v>2619</v>
      </c>
      <c r="E4068" s="53">
        <v>53.892</v>
      </c>
      <c r="F4068" s="53">
        <v>0</v>
      </c>
      <c r="G4068" s="53">
        <v>53.892</v>
      </c>
    </row>
    <row r="4069" s="37" customFormat="1" customHeight="1" spans="1:7">
      <c r="A4069" s="52" t="s">
        <v>2007</v>
      </c>
      <c r="B4069" s="52" t="s">
        <v>2740</v>
      </c>
      <c r="C4069" s="30" t="s">
        <v>2107</v>
      </c>
      <c r="D4069" s="52" t="s">
        <v>2620</v>
      </c>
      <c r="E4069" s="53">
        <v>103.8912</v>
      </c>
      <c r="F4069" s="53">
        <v>0</v>
      </c>
      <c r="G4069" s="53">
        <v>103.8912</v>
      </c>
    </row>
    <row r="4070" s="37" customFormat="1" customHeight="1" spans="1:7">
      <c r="A4070" s="52" t="s">
        <v>2007</v>
      </c>
      <c r="B4070" s="52" t="s">
        <v>2740</v>
      </c>
      <c r="C4070" s="30" t="s">
        <v>2107</v>
      </c>
      <c r="D4070" s="52" t="s">
        <v>2621</v>
      </c>
      <c r="E4070" s="53">
        <v>129.26</v>
      </c>
      <c r="F4070" s="53">
        <v>0</v>
      </c>
      <c r="G4070" s="53">
        <v>129.26</v>
      </c>
    </row>
    <row r="4071" s="37" customFormat="1" customHeight="1" spans="1:7">
      <c r="A4071" s="52" t="s">
        <v>2007</v>
      </c>
      <c r="B4071" s="52" t="s">
        <v>2740</v>
      </c>
      <c r="C4071" s="30" t="s">
        <v>2107</v>
      </c>
      <c r="D4071" s="52" t="s">
        <v>2622</v>
      </c>
      <c r="E4071" s="53">
        <v>37.9872</v>
      </c>
      <c r="F4071" s="53">
        <v>0</v>
      </c>
      <c r="G4071" s="53">
        <v>37.9872</v>
      </c>
    </row>
    <row r="4072" s="37" customFormat="1" customHeight="1" spans="1:7">
      <c r="A4072" s="52" t="s">
        <v>2007</v>
      </c>
      <c r="B4072" s="52" t="s">
        <v>2740</v>
      </c>
      <c r="C4072" s="30" t="s">
        <v>2107</v>
      </c>
      <c r="D4072" s="52" t="s">
        <v>2623</v>
      </c>
      <c r="E4072" s="53">
        <v>56.402688</v>
      </c>
      <c r="F4072" s="53">
        <v>0</v>
      </c>
      <c r="G4072" s="53">
        <v>56.402688</v>
      </c>
    </row>
    <row r="4073" s="37" customFormat="1" customHeight="1" spans="1:7">
      <c r="A4073" s="52" t="s">
        <v>2007</v>
      </c>
      <c r="B4073" s="52" t="s">
        <v>2740</v>
      </c>
      <c r="C4073" s="30" t="s">
        <v>2107</v>
      </c>
      <c r="D4073" s="52" t="s">
        <v>2624</v>
      </c>
      <c r="E4073" s="53">
        <v>28.201344</v>
      </c>
      <c r="F4073" s="53">
        <v>0</v>
      </c>
      <c r="G4073" s="53">
        <v>28.201344</v>
      </c>
    </row>
    <row r="4074" s="37" customFormat="1" customHeight="1" spans="1:7">
      <c r="A4074" s="52" t="s">
        <v>2007</v>
      </c>
      <c r="B4074" s="52" t="s">
        <v>2740</v>
      </c>
      <c r="C4074" s="30" t="s">
        <v>2107</v>
      </c>
      <c r="D4074" s="52" t="s">
        <v>2625</v>
      </c>
      <c r="E4074" s="53">
        <v>23.619432</v>
      </c>
      <c r="F4074" s="53">
        <v>0</v>
      </c>
      <c r="G4074" s="53">
        <v>23.619432</v>
      </c>
    </row>
    <row r="4075" s="37" customFormat="1" customHeight="1" spans="1:7">
      <c r="A4075" s="52" t="s">
        <v>2007</v>
      </c>
      <c r="B4075" s="52" t="s">
        <v>2740</v>
      </c>
      <c r="C4075" s="30" t="s">
        <v>2107</v>
      </c>
      <c r="D4075" s="52" t="s">
        <v>2626</v>
      </c>
      <c r="E4075" s="53">
        <v>3.84</v>
      </c>
      <c r="F4075" s="53">
        <v>0</v>
      </c>
      <c r="G4075" s="53">
        <v>3.84</v>
      </c>
    </row>
    <row r="4076" s="37" customFormat="1" customHeight="1" spans="1:7">
      <c r="A4076" s="52" t="s">
        <v>2007</v>
      </c>
      <c r="B4076" s="52" t="s">
        <v>2740</v>
      </c>
      <c r="C4076" s="30" t="s">
        <v>2107</v>
      </c>
      <c r="D4076" s="52" t="s">
        <v>2627</v>
      </c>
      <c r="E4076" s="53">
        <v>0.745877</v>
      </c>
      <c r="F4076" s="53">
        <v>0</v>
      </c>
      <c r="G4076" s="53">
        <v>0.745877</v>
      </c>
    </row>
    <row r="4077" s="37" customFormat="1" customHeight="1" spans="1:7">
      <c r="A4077" s="52" t="s">
        <v>2007</v>
      </c>
      <c r="B4077" s="52" t="s">
        <v>2740</v>
      </c>
      <c r="C4077" s="30" t="s">
        <v>2107</v>
      </c>
      <c r="D4077" s="52" t="s">
        <v>2628</v>
      </c>
      <c r="E4077" s="53">
        <v>1.243128</v>
      </c>
      <c r="F4077" s="53">
        <v>0</v>
      </c>
      <c r="G4077" s="53">
        <v>1.243128</v>
      </c>
    </row>
    <row r="4078" s="37" customFormat="1" customHeight="1" spans="1:7">
      <c r="A4078" s="52" t="s">
        <v>2007</v>
      </c>
      <c r="B4078" s="52" t="s">
        <v>2740</v>
      </c>
      <c r="C4078" s="30" t="s">
        <v>2107</v>
      </c>
      <c r="D4078" s="52" t="s">
        <v>2629</v>
      </c>
      <c r="E4078" s="53">
        <v>35.7</v>
      </c>
      <c r="F4078" s="53">
        <v>0</v>
      </c>
      <c r="G4078" s="53">
        <v>35.7</v>
      </c>
    </row>
    <row r="4079" s="37" customFormat="1" customHeight="1" spans="1:7">
      <c r="A4079" s="52" t="s">
        <v>2007</v>
      </c>
      <c r="B4079" s="52" t="s">
        <v>2740</v>
      </c>
      <c r="C4079" s="30" t="s">
        <v>2107</v>
      </c>
      <c r="D4079" s="52" t="s">
        <v>2145</v>
      </c>
      <c r="E4079" s="53">
        <v>2.126616</v>
      </c>
      <c r="F4079" s="53">
        <v>0</v>
      </c>
      <c r="G4079" s="53">
        <v>2.126616</v>
      </c>
    </row>
    <row r="4080" s="37" customFormat="1" customHeight="1" spans="1:7">
      <c r="A4080" s="52" t="s">
        <v>2007</v>
      </c>
      <c r="B4080" s="49" t="s">
        <v>2741</v>
      </c>
      <c r="C4080" s="50"/>
      <c r="D4080" s="49"/>
      <c r="E4080" s="51">
        <v>744.76309</v>
      </c>
      <c r="F4080" s="51">
        <v>0</v>
      </c>
      <c r="G4080" s="51">
        <v>744.76309</v>
      </c>
    </row>
    <row r="4081" s="37" customFormat="1" customHeight="1" spans="1:7">
      <c r="A4081" s="52" t="s">
        <v>2007</v>
      </c>
      <c r="B4081" s="52" t="s">
        <v>2742</v>
      </c>
      <c r="C4081" s="50" t="s">
        <v>2091</v>
      </c>
      <c r="D4081" s="49"/>
      <c r="E4081" s="51">
        <v>27.756757</v>
      </c>
      <c r="F4081" s="51">
        <v>0</v>
      </c>
      <c r="G4081" s="51">
        <v>27.756757</v>
      </c>
    </row>
    <row r="4082" s="37" customFormat="1" customHeight="1" spans="1:7">
      <c r="A4082" s="52" t="s">
        <v>2007</v>
      </c>
      <c r="B4082" s="52" t="s">
        <v>2742</v>
      </c>
      <c r="C4082" s="30" t="s">
        <v>2092</v>
      </c>
      <c r="D4082" s="52" t="s">
        <v>2610</v>
      </c>
      <c r="E4082" s="53">
        <v>3.888324</v>
      </c>
      <c r="F4082" s="53">
        <v>0</v>
      </c>
      <c r="G4082" s="53">
        <v>3.888324</v>
      </c>
    </row>
    <row r="4083" s="37" customFormat="1" customHeight="1" spans="1:7">
      <c r="A4083" s="52" t="s">
        <v>2007</v>
      </c>
      <c r="B4083" s="52" t="s">
        <v>2742</v>
      </c>
      <c r="C4083" s="30" t="s">
        <v>2092</v>
      </c>
      <c r="D4083" s="52" t="s">
        <v>2611</v>
      </c>
      <c r="E4083" s="53">
        <v>2.073773</v>
      </c>
      <c r="F4083" s="53">
        <v>0</v>
      </c>
      <c r="G4083" s="53">
        <v>2.073773</v>
      </c>
    </row>
    <row r="4084" s="37" customFormat="1" customHeight="1" spans="1:7">
      <c r="A4084" s="52" t="s">
        <v>2007</v>
      </c>
      <c r="B4084" s="52" t="s">
        <v>2742</v>
      </c>
      <c r="C4084" s="30" t="s">
        <v>2092</v>
      </c>
      <c r="D4084" s="52" t="s">
        <v>2612</v>
      </c>
      <c r="E4084" s="53">
        <v>3.110659</v>
      </c>
      <c r="F4084" s="53">
        <v>0</v>
      </c>
      <c r="G4084" s="53">
        <v>3.110659</v>
      </c>
    </row>
    <row r="4085" s="37" customFormat="1" customHeight="1" spans="1:7">
      <c r="A4085" s="52" t="s">
        <v>2007</v>
      </c>
      <c r="B4085" s="52" t="s">
        <v>2742</v>
      </c>
      <c r="C4085" s="30" t="s">
        <v>2092</v>
      </c>
      <c r="D4085" s="52" t="s">
        <v>2613</v>
      </c>
      <c r="E4085" s="53">
        <v>4.79214</v>
      </c>
      <c r="F4085" s="53">
        <v>0</v>
      </c>
      <c r="G4085" s="53">
        <v>4.79214</v>
      </c>
    </row>
    <row r="4086" s="37" customFormat="1" customHeight="1" spans="1:7">
      <c r="A4086" s="52" t="s">
        <v>2007</v>
      </c>
      <c r="B4086" s="52" t="s">
        <v>2742</v>
      </c>
      <c r="C4086" s="30" t="s">
        <v>2092</v>
      </c>
      <c r="D4086" s="52" t="s">
        <v>2614</v>
      </c>
      <c r="E4086" s="53">
        <v>8.991861</v>
      </c>
      <c r="F4086" s="53">
        <v>0</v>
      </c>
      <c r="G4086" s="53">
        <v>8.991861</v>
      </c>
    </row>
    <row r="4087" s="37" customFormat="1" customHeight="1" spans="1:7">
      <c r="A4087" s="52" t="s">
        <v>2007</v>
      </c>
      <c r="B4087" s="52" t="s">
        <v>2742</v>
      </c>
      <c r="C4087" s="30" t="s">
        <v>2092</v>
      </c>
      <c r="D4087" s="52" t="s">
        <v>2615</v>
      </c>
      <c r="E4087" s="53">
        <v>0.72</v>
      </c>
      <c r="F4087" s="53">
        <v>0</v>
      </c>
      <c r="G4087" s="53">
        <v>0.72</v>
      </c>
    </row>
    <row r="4088" s="37" customFormat="1" customHeight="1" spans="1:7">
      <c r="A4088" s="52" t="s">
        <v>2007</v>
      </c>
      <c r="B4088" s="52" t="s">
        <v>2742</v>
      </c>
      <c r="C4088" s="30" t="s">
        <v>2092</v>
      </c>
      <c r="D4088" s="52" t="s">
        <v>2616</v>
      </c>
      <c r="E4088" s="53">
        <v>0.28</v>
      </c>
      <c r="F4088" s="53">
        <v>0</v>
      </c>
      <c r="G4088" s="53">
        <v>0.28</v>
      </c>
    </row>
    <row r="4089" s="37" customFormat="1" customHeight="1" spans="1:7">
      <c r="A4089" s="52" t="s">
        <v>2007</v>
      </c>
      <c r="B4089" s="52" t="s">
        <v>2742</v>
      </c>
      <c r="C4089" s="30" t="s">
        <v>2092</v>
      </c>
      <c r="D4089" s="52" t="s">
        <v>2105</v>
      </c>
      <c r="E4089" s="53">
        <v>3.9</v>
      </c>
      <c r="F4089" s="53">
        <v>0</v>
      </c>
      <c r="G4089" s="53">
        <v>3.9</v>
      </c>
    </row>
    <row r="4090" s="37" customFormat="1" customHeight="1" spans="1:7">
      <c r="A4090" s="52" t="s">
        <v>2007</v>
      </c>
      <c r="B4090" s="52" t="s">
        <v>2742</v>
      </c>
      <c r="C4090" s="50" t="s">
        <v>2106</v>
      </c>
      <c r="D4090" s="49"/>
      <c r="E4090" s="51">
        <v>717.006333</v>
      </c>
      <c r="F4090" s="51">
        <v>0</v>
      </c>
      <c r="G4090" s="51">
        <v>717.006333</v>
      </c>
    </row>
    <row r="4091" s="37" customFormat="1" customHeight="1" spans="1:7">
      <c r="A4091" s="52" t="s">
        <v>2007</v>
      </c>
      <c r="B4091" s="52" t="s">
        <v>2742</v>
      </c>
      <c r="C4091" s="30" t="s">
        <v>2107</v>
      </c>
      <c r="D4091" s="52" t="s">
        <v>2141</v>
      </c>
      <c r="E4091" s="53">
        <v>31.106592</v>
      </c>
      <c r="F4091" s="53">
        <v>0</v>
      </c>
      <c r="G4091" s="53">
        <v>31.106592</v>
      </c>
    </row>
    <row r="4092" s="37" customFormat="1" customHeight="1" spans="1:7">
      <c r="A4092" s="52" t="s">
        <v>2007</v>
      </c>
      <c r="B4092" s="52" t="s">
        <v>2742</v>
      </c>
      <c r="C4092" s="30" t="s">
        <v>2107</v>
      </c>
      <c r="D4092" s="52" t="s">
        <v>2562</v>
      </c>
      <c r="E4092" s="53">
        <v>12</v>
      </c>
      <c r="F4092" s="53">
        <v>0</v>
      </c>
      <c r="G4092" s="53">
        <v>12</v>
      </c>
    </row>
    <row r="4093" s="37" customFormat="1" customHeight="1" spans="1:7">
      <c r="A4093" s="52" t="s">
        <v>2007</v>
      </c>
      <c r="B4093" s="52" t="s">
        <v>2742</v>
      </c>
      <c r="C4093" s="30" t="s">
        <v>2107</v>
      </c>
      <c r="D4093" s="52" t="s">
        <v>2119</v>
      </c>
      <c r="E4093" s="53">
        <v>4.932</v>
      </c>
      <c r="F4093" s="53">
        <v>0</v>
      </c>
      <c r="G4093" s="53">
        <v>4.932</v>
      </c>
    </row>
    <row r="4094" s="37" customFormat="1" customHeight="1" spans="1:7">
      <c r="A4094" s="52" t="s">
        <v>2007</v>
      </c>
      <c r="B4094" s="52" t="s">
        <v>2742</v>
      </c>
      <c r="C4094" s="30" t="s">
        <v>2107</v>
      </c>
      <c r="D4094" s="52" t="s">
        <v>2617</v>
      </c>
      <c r="E4094" s="53">
        <v>159.738</v>
      </c>
      <c r="F4094" s="53">
        <v>0</v>
      </c>
      <c r="G4094" s="53">
        <v>159.738</v>
      </c>
    </row>
    <row r="4095" s="37" customFormat="1" customHeight="1" spans="1:7">
      <c r="A4095" s="52" t="s">
        <v>2007</v>
      </c>
      <c r="B4095" s="52" t="s">
        <v>2742</v>
      </c>
      <c r="C4095" s="30" t="s">
        <v>2107</v>
      </c>
      <c r="D4095" s="52" t="s">
        <v>2618</v>
      </c>
      <c r="E4095" s="53">
        <v>4.2756</v>
      </c>
      <c r="F4095" s="53">
        <v>0</v>
      </c>
      <c r="G4095" s="53">
        <v>4.2756</v>
      </c>
    </row>
    <row r="4096" s="37" customFormat="1" customHeight="1" spans="1:7">
      <c r="A4096" s="52" t="s">
        <v>2007</v>
      </c>
      <c r="B4096" s="52" t="s">
        <v>2742</v>
      </c>
      <c r="C4096" s="30" t="s">
        <v>2107</v>
      </c>
      <c r="D4096" s="52" t="s">
        <v>2619</v>
      </c>
      <c r="E4096" s="53">
        <v>57.468</v>
      </c>
      <c r="F4096" s="53">
        <v>0</v>
      </c>
      <c r="G4096" s="53">
        <v>57.468</v>
      </c>
    </row>
    <row r="4097" s="37" customFormat="1" customHeight="1" spans="1:7">
      <c r="A4097" s="52" t="s">
        <v>2007</v>
      </c>
      <c r="B4097" s="52" t="s">
        <v>2742</v>
      </c>
      <c r="C4097" s="30" t="s">
        <v>2107</v>
      </c>
      <c r="D4097" s="52" t="s">
        <v>2620</v>
      </c>
      <c r="E4097" s="53">
        <v>109.6176</v>
      </c>
      <c r="F4097" s="53">
        <v>0</v>
      </c>
      <c r="G4097" s="53">
        <v>109.6176</v>
      </c>
    </row>
    <row r="4098" s="37" customFormat="1" customHeight="1" spans="1:7">
      <c r="A4098" s="52" t="s">
        <v>2007</v>
      </c>
      <c r="B4098" s="52" t="s">
        <v>2742</v>
      </c>
      <c r="C4098" s="30" t="s">
        <v>2107</v>
      </c>
      <c r="D4098" s="52" t="s">
        <v>2621</v>
      </c>
      <c r="E4098" s="53">
        <v>138</v>
      </c>
      <c r="F4098" s="53">
        <v>0</v>
      </c>
      <c r="G4098" s="53">
        <v>138</v>
      </c>
    </row>
    <row r="4099" s="37" customFormat="1" customHeight="1" spans="1:7">
      <c r="A4099" s="52" t="s">
        <v>2007</v>
      </c>
      <c r="B4099" s="52" t="s">
        <v>2742</v>
      </c>
      <c r="C4099" s="30" t="s">
        <v>2107</v>
      </c>
      <c r="D4099" s="52" t="s">
        <v>2622</v>
      </c>
      <c r="E4099" s="53">
        <v>40.535</v>
      </c>
      <c r="F4099" s="53">
        <v>0</v>
      </c>
      <c r="G4099" s="53">
        <v>40.535</v>
      </c>
    </row>
    <row r="4100" s="37" customFormat="1" customHeight="1" spans="1:7">
      <c r="A4100" s="52" t="s">
        <v>2007</v>
      </c>
      <c r="B4100" s="52" t="s">
        <v>2742</v>
      </c>
      <c r="C4100" s="30" t="s">
        <v>2107</v>
      </c>
      <c r="D4100" s="52" t="s">
        <v>2623</v>
      </c>
      <c r="E4100" s="53">
        <v>59.014272</v>
      </c>
      <c r="F4100" s="53">
        <v>0</v>
      </c>
      <c r="G4100" s="53">
        <v>59.014272</v>
      </c>
    </row>
    <row r="4101" s="37" customFormat="1" customHeight="1" spans="1:7">
      <c r="A4101" s="52" t="s">
        <v>2007</v>
      </c>
      <c r="B4101" s="52" t="s">
        <v>2742</v>
      </c>
      <c r="C4101" s="30" t="s">
        <v>2107</v>
      </c>
      <c r="D4101" s="52" t="s">
        <v>2624</v>
      </c>
      <c r="E4101" s="53">
        <v>29.507136</v>
      </c>
      <c r="F4101" s="53">
        <v>0</v>
      </c>
      <c r="G4101" s="53">
        <v>29.507136</v>
      </c>
    </row>
    <row r="4102" s="37" customFormat="1" customHeight="1" spans="1:7">
      <c r="A4102" s="52" t="s">
        <v>2007</v>
      </c>
      <c r="B4102" s="52" t="s">
        <v>2742</v>
      </c>
      <c r="C4102" s="30" t="s">
        <v>2107</v>
      </c>
      <c r="D4102" s="52" t="s">
        <v>2625</v>
      </c>
      <c r="E4102" s="53">
        <v>24.626052</v>
      </c>
      <c r="F4102" s="53">
        <v>0</v>
      </c>
      <c r="G4102" s="53">
        <v>24.626052</v>
      </c>
    </row>
    <row r="4103" s="37" customFormat="1" customHeight="1" spans="1:7">
      <c r="A4103" s="52" t="s">
        <v>2007</v>
      </c>
      <c r="B4103" s="52" t="s">
        <v>2742</v>
      </c>
      <c r="C4103" s="30" t="s">
        <v>2107</v>
      </c>
      <c r="D4103" s="52" t="s">
        <v>2626</v>
      </c>
      <c r="E4103" s="53">
        <v>4.16</v>
      </c>
      <c r="F4103" s="53">
        <v>0</v>
      </c>
      <c r="G4103" s="53">
        <v>4.16</v>
      </c>
    </row>
    <row r="4104" s="37" customFormat="1" customHeight="1" spans="1:7">
      <c r="A4104" s="52" t="s">
        <v>2007</v>
      </c>
      <c r="B4104" s="52" t="s">
        <v>2742</v>
      </c>
      <c r="C4104" s="30" t="s">
        <v>2107</v>
      </c>
      <c r="D4104" s="52" t="s">
        <v>2627</v>
      </c>
      <c r="E4104" s="53">
        <v>0.777665</v>
      </c>
      <c r="F4104" s="53">
        <v>0</v>
      </c>
      <c r="G4104" s="53">
        <v>0.777665</v>
      </c>
    </row>
    <row r="4105" s="37" customFormat="1" customHeight="1" spans="1:7">
      <c r="A4105" s="52" t="s">
        <v>2007</v>
      </c>
      <c r="B4105" s="52" t="s">
        <v>2742</v>
      </c>
      <c r="C4105" s="30" t="s">
        <v>2107</v>
      </c>
      <c r="D4105" s="52" t="s">
        <v>2628</v>
      </c>
      <c r="E4105" s="53">
        <v>1.296108</v>
      </c>
      <c r="F4105" s="53">
        <v>0</v>
      </c>
      <c r="G4105" s="53">
        <v>1.296108</v>
      </c>
    </row>
    <row r="4106" s="37" customFormat="1" customHeight="1" spans="1:7">
      <c r="A4106" s="52" t="s">
        <v>2007</v>
      </c>
      <c r="B4106" s="52" t="s">
        <v>2742</v>
      </c>
      <c r="C4106" s="30" t="s">
        <v>2107</v>
      </c>
      <c r="D4106" s="52" t="s">
        <v>2629</v>
      </c>
      <c r="E4106" s="53">
        <v>37.74</v>
      </c>
      <c r="F4106" s="53">
        <v>0</v>
      </c>
      <c r="G4106" s="53">
        <v>37.74</v>
      </c>
    </row>
    <row r="4107" s="37" customFormat="1" customHeight="1" spans="1:7">
      <c r="A4107" s="52" t="s">
        <v>2007</v>
      </c>
      <c r="B4107" s="52" t="s">
        <v>2742</v>
      </c>
      <c r="C4107" s="30" t="s">
        <v>2107</v>
      </c>
      <c r="D4107" s="52" t="s">
        <v>2145</v>
      </c>
      <c r="E4107" s="53">
        <v>2.212308</v>
      </c>
      <c r="F4107" s="53">
        <v>0</v>
      </c>
      <c r="G4107" s="53">
        <v>2.212308</v>
      </c>
    </row>
    <row r="4108" s="37" customFormat="1" customHeight="1" spans="1:7">
      <c r="A4108" s="52" t="s">
        <v>2007</v>
      </c>
      <c r="B4108" s="49" t="s">
        <v>2743</v>
      </c>
      <c r="C4108" s="50"/>
      <c r="D4108" s="49"/>
      <c r="E4108" s="51">
        <v>3165.818274</v>
      </c>
      <c r="F4108" s="51">
        <v>0</v>
      </c>
      <c r="G4108" s="51">
        <v>3165.818274</v>
      </c>
    </row>
    <row r="4109" s="37" customFormat="1" customHeight="1" spans="1:7">
      <c r="A4109" s="52" t="s">
        <v>2007</v>
      </c>
      <c r="B4109" s="52" t="s">
        <v>2744</v>
      </c>
      <c r="C4109" s="50" t="s">
        <v>2091</v>
      </c>
      <c r="D4109" s="49"/>
      <c r="E4109" s="51">
        <v>114.095941</v>
      </c>
      <c r="F4109" s="51">
        <v>0</v>
      </c>
      <c r="G4109" s="51">
        <v>114.095941</v>
      </c>
    </row>
    <row r="4110" s="37" customFormat="1" customHeight="1" spans="1:7">
      <c r="A4110" s="52" t="s">
        <v>2007</v>
      </c>
      <c r="B4110" s="52" t="s">
        <v>2744</v>
      </c>
      <c r="C4110" s="30" t="s">
        <v>2092</v>
      </c>
      <c r="D4110" s="52" t="s">
        <v>2610</v>
      </c>
      <c r="E4110" s="53">
        <v>19.182204</v>
      </c>
      <c r="F4110" s="53">
        <v>0</v>
      </c>
      <c r="G4110" s="53">
        <v>19.182204</v>
      </c>
    </row>
    <row r="4111" s="37" customFormat="1" customHeight="1" spans="1:7">
      <c r="A4111" s="52" t="s">
        <v>2007</v>
      </c>
      <c r="B4111" s="52" t="s">
        <v>2744</v>
      </c>
      <c r="C4111" s="30" t="s">
        <v>2092</v>
      </c>
      <c r="D4111" s="52" t="s">
        <v>2611</v>
      </c>
      <c r="E4111" s="53">
        <v>10.230509</v>
      </c>
      <c r="F4111" s="53">
        <v>0</v>
      </c>
      <c r="G4111" s="53">
        <v>10.230509</v>
      </c>
    </row>
    <row r="4112" s="37" customFormat="1" customHeight="1" spans="1:7">
      <c r="A4112" s="52" t="s">
        <v>2007</v>
      </c>
      <c r="B4112" s="52" t="s">
        <v>2744</v>
      </c>
      <c r="C4112" s="30" t="s">
        <v>2092</v>
      </c>
      <c r="D4112" s="52" t="s">
        <v>2612</v>
      </c>
      <c r="E4112" s="53">
        <v>15.345763</v>
      </c>
      <c r="F4112" s="53">
        <v>0</v>
      </c>
      <c r="G4112" s="53">
        <v>15.345763</v>
      </c>
    </row>
    <row r="4113" s="37" customFormat="1" customHeight="1" spans="1:7">
      <c r="A4113" s="52" t="s">
        <v>2007</v>
      </c>
      <c r="B4113" s="52" t="s">
        <v>2744</v>
      </c>
      <c r="C4113" s="30" t="s">
        <v>2092</v>
      </c>
      <c r="D4113" s="52" t="s">
        <v>2613</v>
      </c>
      <c r="E4113" s="53">
        <v>22.993416</v>
      </c>
      <c r="F4113" s="53">
        <v>0</v>
      </c>
      <c r="G4113" s="53">
        <v>22.993416</v>
      </c>
    </row>
    <row r="4114" s="37" customFormat="1" customHeight="1" spans="1:7">
      <c r="A4114" s="52" t="s">
        <v>2007</v>
      </c>
      <c r="B4114" s="52" t="s">
        <v>2744</v>
      </c>
      <c r="C4114" s="30" t="s">
        <v>2092</v>
      </c>
      <c r="D4114" s="52" t="s">
        <v>2614</v>
      </c>
      <c r="E4114" s="53">
        <v>11.116849</v>
      </c>
      <c r="F4114" s="53">
        <v>0</v>
      </c>
      <c r="G4114" s="53">
        <v>11.116849</v>
      </c>
    </row>
    <row r="4115" s="37" customFormat="1" customHeight="1" spans="1:7">
      <c r="A4115" s="52" t="s">
        <v>2007</v>
      </c>
      <c r="B4115" s="52" t="s">
        <v>2744</v>
      </c>
      <c r="C4115" s="30" t="s">
        <v>2092</v>
      </c>
      <c r="D4115" s="52" t="s">
        <v>2615</v>
      </c>
      <c r="E4115" s="53">
        <v>14.7672</v>
      </c>
      <c r="F4115" s="53">
        <v>0</v>
      </c>
      <c r="G4115" s="53">
        <v>14.7672</v>
      </c>
    </row>
    <row r="4116" s="37" customFormat="1" customHeight="1" spans="1:7">
      <c r="A4116" s="52" t="s">
        <v>2007</v>
      </c>
      <c r="B4116" s="52" t="s">
        <v>2744</v>
      </c>
      <c r="C4116" s="30" t="s">
        <v>2092</v>
      </c>
      <c r="D4116" s="52" t="s">
        <v>2616</v>
      </c>
      <c r="E4116" s="53">
        <v>0.21</v>
      </c>
      <c r="F4116" s="53">
        <v>0</v>
      </c>
      <c r="G4116" s="53">
        <v>0.21</v>
      </c>
    </row>
    <row r="4117" s="37" customFormat="1" customHeight="1" spans="1:7">
      <c r="A4117" s="52" t="s">
        <v>2007</v>
      </c>
      <c r="B4117" s="52" t="s">
        <v>2744</v>
      </c>
      <c r="C4117" s="30" t="s">
        <v>2092</v>
      </c>
      <c r="D4117" s="52" t="s">
        <v>2105</v>
      </c>
      <c r="E4117" s="53">
        <v>20.25</v>
      </c>
      <c r="F4117" s="53">
        <v>0</v>
      </c>
      <c r="G4117" s="53">
        <v>20.25</v>
      </c>
    </row>
    <row r="4118" s="37" customFormat="1" customHeight="1" spans="1:7">
      <c r="A4118" s="52" t="s">
        <v>2007</v>
      </c>
      <c r="B4118" s="52" t="s">
        <v>2744</v>
      </c>
      <c r="C4118" s="50" t="s">
        <v>2106</v>
      </c>
      <c r="D4118" s="49"/>
      <c r="E4118" s="51">
        <v>3051.722333</v>
      </c>
      <c r="F4118" s="51">
        <v>0</v>
      </c>
      <c r="G4118" s="51">
        <v>3051.722333</v>
      </c>
    </row>
    <row r="4119" s="37" customFormat="1" customHeight="1" spans="1:7">
      <c r="A4119" s="52" t="s">
        <v>2007</v>
      </c>
      <c r="B4119" s="52" t="s">
        <v>2744</v>
      </c>
      <c r="C4119" s="30" t="s">
        <v>2107</v>
      </c>
      <c r="D4119" s="52" t="s">
        <v>2133</v>
      </c>
      <c r="E4119" s="53">
        <v>0.012</v>
      </c>
      <c r="F4119" s="53">
        <v>0</v>
      </c>
      <c r="G4119" s="53">
        <v>0.012</v>
      </c>
    </row>
    <row r="4120" s="37" customFormat="1" customHeight="1" spans="1:7">
      <c r="A4120" s="52" t="s">
        <v>2007</v>
      </c>
      <c r="B4120" s="52" t="s">
        <v>2744</v>
      </c>
      <c r="C4120" s="30" t="s">
        <v>2107</v>
      </c>
      <c r="D4120" s="52" t="s">
        <v>2141</v>
      </c>
      <c r="E4120" s="53">
        <v>153.457632</v>
      </c>
      <c r="F4120" s="53">
        <v>0</v>
      </c>
      <c r="G4120" s="53">
        <v>153.457632</v>
      </c>
    </row>
    <row r="4121" s="37" customFormat="1" customHeight="1" spans="1:7">
      <c r="A4121" s="52" t="s">
        <v>2007</v>
      </c>
      <c r="B4121" s="52" t="s">
        <v>2744</v>
      </c>
      <c r="C4121" s="30" t="s">
        <v>2107</v>
      </c>
      <c r="D4121" s="52" t="s">
        <v>2298</v>
      </c>
      <c r="E4121" s="53">
        <v>18.8</v>
      </c>
      <c r="F4121" s="53">
        <v>0</v>
      </c>
      <c r="G4121" s="53">
        <v>18.8</v>
      </c>
    </row>
    <row r="4122" s="37" customFormat="1" customHeight="1" spans="1:7">
      <c r="A4122" s="52" t="s">
        <v>2007</v>
      </c>
      <c r="B4122" s="52" t="s">
        <v>2744</v>
      </c>
      <c r="C4122" s="30" t="s">
        <v>2107</v>
      </c>
      <c r="D4122" s="52" t="s">
        <v>2119</v>
      </c>
      <c r="E4122" s="53">
        <v>1.248</v>
      </c>
      <c r="F4122" s="53">
        <v>0</v>
      </c>
      <c r="G4122" s="53">
        <v>1.248</v>
      </c>
    </row>
    <row r="4123" s="37" customFormat="1" customHeight="1" spans="1:7">
      <c r="A4123" s="52" t="s">
        <v>2007</v>
      </c>
      <c r="B4123" s="52" t="s">
        <v>2744</v>
      </c>
      <c r="C4123" s="30" t="s">
        <v>2107</v>
      </c>
      <c r="D4123" s="52" t="s">
        <v>2617</v>
      </c>
      <c r="E4123" s="53">
        <v>766.4472</v>
      </c>
      <c r="F4123" s="53">
        <v>0</v>
      </c>
      <c r="G4123" s="53">
        <v>766.4472</v>
      </c>
    </row>
    <row r="4124" s="37" customFormat="1" customHeight="1" spans="1:7">
      <c r="A4124" s="52" t="s">
        <v>2007</v>
      </c>
      <c r="B4124" s="52" t="s">
        <v>2744</v>
      </c>
      <c r="C4124" s="30" t="s">
        <v>2107</v>
      </c>
      <c r="D4124" s="52" t="s">
        <v>2618</v>
      </c>
      <c r="E4124" s="53">
        <v>22.1424</v>
      </c>
      <c r="F4124" s="53">
        <v>0</v>
      </c>
      <c r="G4124" s="53">
        <v>22.1424</v>
      </c>
    </row>
    <row r="4125" s="37" customFormat="1" customHeight="1" spans="1:7">
      <c r="A4125" s="52" t="s">
        <v>2007</v>
      </c>
      <c r="B4125" s="52" t="s">
        <v>2744</v>
      </c>
      <c r="C4125" s="30" t="s">
        <v>2107</v>
      </c>
      <c r="D4125" s="52" t="s">
        <v>2619</v>
      </c>
      <c r="E4125" s="53">
        <v>294.768</v>
      </c>
      <c r="F4125" s="53">
        <v>0</v>
      </c>
      <c r="G4125" s="53">
        <v>294.768</v>
      </c>
    </row>
    <row r="4126" s="37" customFormat="1" customHeight="1" spans="1:7">
      <c r="A4126" s="52" t="s">
        <v>2007</v>
      </c>
      <c r="B4126" s="52" t="s">
        <v>2744</v>
      </c>
      <c r="C4126" s="30" t="s">
        <v>2107</v>
      </c>
      <c r="D4126" s="52" t="s">
        <v>2620</v>
      </c>
      <c r="E4126" s="53">
        <v>567.6396</v>
      </c>
      <c r="F4126" s="53">
        <v>0</v>
      </c>
      <c r="G4126" s="53">
        <v>567.6396</v>
      </c>
    </row>
    <row r="4127" s="37" customFormat="1" customHeight="1" spans="1:7">
      <c r="A4127" s="52" t="s">
        <v>2007</v>
      </c>
      <c r="B4127" s="52" t="s">
        <v>2744</v>
      </c>
      <c r="C4127" s="30" t="s">
        <v>2107</v>
      </c>
      <c r="D4127" s="52" t="s">
        <v>2621</v>
      </c>
      <c r="E4127" s="53">
        <v>216.2</v>
      </c>
      <c r="F4127" s="53">
        <v>0</v>
      </c>
      <c r="G4127" s="53">
        <v>216.2</v>
      </c>
    </row>
    <row r="4128" s="37" customFormat="1" customHeight="1" spans="1:7">
      <c r="A4128" s="52" t="s">
        <v>2007</v>
      </c>
      <c r="B4128" s="52" t="s">
        <v>2744</v>
      </c>
      <c r="C4128" s="30" t="s">
        <v>2107</v>
      </c>
      <c r="D4128" s="52" t="s">
        <v>2622</v>
      </c>
      <c r="E4128" s="53">
        <v>208.2638</v>
      </c>
      <c r="F4128" s="53">
        <v>0</v>
      </c>
      <c r="G4128" s="53">
        <v>208.2638</v>
      </c>
    </row>
    <row r="4129" s="37" customFormat="1" customHeight="1" spans="1:7">
      <c r="A4129" s="52" t="s">
        <v>2007</v>
      </c>
      <c r="B4129" s="52" t="s">
        <v>2744</v>
      </c>
      <c r="C4129" s="30" t="s">
        <v>2107</v>
      </c>
      <c r="D4129" s="52" t="s">
        <v>2623</v>
      </c>
      <c r="E4129" s="53">
        <v>295.432512</v>
      </c>
      <c r="F4129" s="53">
        <v>0</v>
      </c>
      <c r="G4129" s="53">
        <v>295.432512</v>
      </c>
    </row>
    <row r="4130" s="37" customFormat="1" customHeight="1" spans="1:7">
      <c r="A4130" s="52" t="s">
        <v>2007</v>
      </c>
      <c r="B4130" s="52" t="s">
        <v>2744</v>
      </c>
      <c r="C4130" s="30" t="s">
        <v>2107</v>
      </c>
      <c r="D4130" s="52" t="s">
        <v>2624</v>
      </c>
      <c r="E4130" s="53">
        <v>147.716256</v>
      </c>
      <c r="F4130" s="53">
        <v>0</v>
      </c>
      <c r="G4130" s="53">
        <v>147.716256</v>
      </c>
    </row>
    <row r="4131" s="37" customFormat="1" customHeight="1" spans="1:7">
      <c r="A4131" s="52" t="s">
        <v>2007</v>
      </c>
      <c r="B4131" s="52" t="s">
        <v>2744</v>
      </c>
      <c r="C4131" s="30" t="s">
        <v>2107</v>
      </c>
      <c r="D4131" s="52" t="s">
        <v>2625</v>
      </c>
      <c r="E4131" s="53">
        <v>121.487292</v>
      </c>
      <c r="F4131" s="53">
        <v>0</v>
      </c>
      <c r="G4131" s="53">
        <v>121.487292</v>
      </c>
    </row>
    <row r="4132" s="37" customFormat="1" customHeight="1" spans="1:7">
      <c r="A4132" s="52" t="s">
        <v>2007</v>
      </c>
      <c r="B4132" s="52" t="s">
        <v>2744</v>
      </c>
      <c r="C4132" s="30" t="s">
        <v>2107</v>
      </c>
      <c r="D4132" s="52" t="s">
        <v>2626</v>
      </c>
      <c r="E4132" s="53">
        <v>21.6</v>
      </c>
      <c r="F4132" s="53">
        <v>0</v>
      </c>
      <c r="G4132" s="53">
        <v>21.6</v>
      </c>
    </row>
    <row r="4133" s="37" customFormat="1" customHeight="1" spans="1:7">
      <c r="A4133" s="52" t="s">
        <v>2007</v>
      </c>
      <c r="B4133" s="52" t="s">
        <v>2744</v>
      </c>
      <c r="C4133" s="30" t="s">
        <v>2107</v>
      </c>
      <c r="D4133" s="52" t="s">
        <v>2627</v>
      </c>
      <c r="E4133" s="53">
        <v>3.836441</v>
      </c>
      <c r="F4133" s="53">
        <v>0</v>
      </c>
      <c r="G4133" s="53">
        <v>3.836441</v>
      </c>
    </row>
    <row r="4134" s="37" customFormat="1" customHeight="1" spans="1:7">
      <c r="A4134" s="52" t="s">
        <v>2007</v>
      </c>
      <c r="B4134" s="52" t="s">
        <v>2744</v>
      </c>
      <c r="C4134" s="30" t="s">
        <v>2107</v>
      </c>
      <c r="D4134" s="52" t="s">
        <v>2628</v>
      </c>
      <c r="E4134" s="53">
        <v>6.394068</v>
      </c>
      <c r="F4134" s="53">
        <v>0</v>
      </c>
      <c r="G4134" s="53">
        <v>6.394068</v>
      </c>
    </row>
    <row r="4135" s="37" customFormat="1" customHeight="1" spans="1:7">
      <c r="A4135" s="52" t="s">
        <v>2007</v>
      </c>
      <c r="B4135" s="52" t="s">
        <v>2744</v>
      </c>
      <c r="C4135" s="30" t="s">
        <v>2107</v>
      </c>
      <c r="D4135" s="52" t="s">
        <v>2629</v>
      </c>
      <c r="E4135" s="53">
        <v>195.456</v>
      </c>
      <c r="F4135" s="53">
        <v>0</v>
      </c>
      <c r="G4135" s="53">
        <v>195.456</v>
      </c>
    </row>
    <row r="4136" s="37" customFormat="1" customHeight="1" spans="1:7">
      <c r="A4136" s="52" t="s">
        <v>2007</v>
      </c>
      <c r="B4136" s="52" t="s">
        <v>2744</v>
      </c>
      <c r="C4136" s="30" t="s">
        <v>2107</v>
      </c>
      <c r="D4136" s="52" t="s">
        <v>2145</v>
      </c>
      <c r="E4136" s="53">
        <v>10.821132</v>
      </c>
      <c r="F4136" s="53">
        <v>0</v>
      </c>
      <c r="G4136" s="53">
        <v>10.821132</v>
      </c>
    </row>
    <row r="4137" s="37" customFormat="1" customHeight="1" spans="1:7">
      <c r="A4137" s="52" t="s">
        <v>2007</v>
      </c>
      <c r="B4137" s="49" t="s">
        <v>2745</v>
      </c>
      <c r="C4137" s="50"/>
      <c r="D4137" s="49"/>
      <c r="E4137" s="51">
        <v>900.536347</v>
      </c>
      <c r="F4137" s="51">
        <v>0</v>
      </c>
      <c r="G4137" s="51">
        <v>900.536347</v>
      </c>
    </row>
    <row r="4138" s="37" customFormat="1" customHeight="1" spans="1:7">
      <c r="A4138" s="52" t="s">
        <v>2007</v>
      </c>
      <c r="B4138" s="52" t="s">
        <v>2746</v>
      </c>
      <c r="C4138" s="50" t="s">
        <v>2091</v>
      </c>
      <c r="D4138" s="49"/>
      <c r="E4138" s="51">
        <v>31.067336</v>
      </c>
      <c r="F4138" s="51">
        <v>0</v>
      </c>
      <c r="G4138" s="51">
        <v>31.067336</v>
      </c>
    </row>
    <row r="4139" s="37" customFormat="1" customHeight="1" spans="1:7">
      <c r="A4139" s="52" t="s">
        <v>2007</v>
      </c>
      <c r="B4139" s="52" t="s">
        <v>2746</v>
      </c>
      <c r="C4139" s="30" t="s">
        <v>2092</v>
      </c>
      <c r="D4139" s="52" t="s">
        <v>2610</v>
      </c>
      <c r="E4139" s="53">
        <v>4.780836</v>
      </c>
      <c r="F4139" s="53">
        <v>0</v>
      </c>
      <c r="G4139" s="53">
        <v>4.780836</v>
      </c>
    </row>
    <row r="4140" s="37" customFormat="1" customHeight="1" spans="1:7">
      <c r="A4140" s="52" t="s">
        <v>2007</v>
      </c>
      <c r="B4140" s="52" t="s">
        <v>2746</v>
      </c>
      <c r="C4140" s="30" t="s">
        <v>2092</v>
      </c>
      <c r="D4140" s="52" t="s">
        <v>2611</v>
      </c>
      <c r="E4140" s="53">
        <v>2.549779</v>
      </c>
      <c r="F4140" s="53">
        <v>0</v>
      </c>
      <c r="G4140" s="53">
        <v>2.549779</v>
      </c>
    </row>
    <row r="4141" s="37" customFormat="1" customHeight="1" spans="1:7">
      <c r="A4141" s="52" t="s">
        <v>2007</v>
      </c>
      <c r="B4141" s="52" t="s">
        <v>2746</v>
      </c>
      <c r="C4141" s="30" t="s">
        <v>2092</v>
      </c>
      <c r="D4141" s="52" t="s">
        <v>2612</v>
      </c>
      <c r="E4141" s="53">
        <v>3.824669</v>
      </c>
      <c r="F4141" s="53">
        <v>0</v>
      </c>
      <c r="G4141" s="53">
        <v>3.824669</v>
      </c>
    </row>
    <row r="4142" s="37" customFormat="1" customHeight="1" spans="1:7">
      <c r="A4142" s="52" t="s">
        <v>2007</v>
      </c>
      <c r="B4142" s="52" t="s">
        <v>2746</v>
      </c>
      <c r="C4142" s="30" t="s">
        <v>2092</v>
      </c>
      <c r="D4142" s="52" t="s">
        <v>2613</v>
      </c>
      <c r="E4142" s="53">
        <v>5.538456</v>
      </c>
      <c r="F4142" s="53">
        <v>0</v>
      </c>
      <c r="G4142" s="53">
        <v>5.538456</v>
      </c>
    </row>
    <row r="4143" s="37" customFormat="1" customHeight="1" spans="1:7">
      <c r="A4143" s="52" t="s">
        <v>2007</v>
      </c>
      <c r="B4143" s="52" t="s">
        <v>2746</v>
      </c>
      <c r="C4143" s="30" t="s">
        <v>2092</v>
      </c>
      <c r="D4143" s="52" t="s">
        <v>2614</v>
      </c>
      <c r="E4143" s="53">
        <v>6.400396</v>
      </c>
      <c r="F4143" s="53">
        <v>0</v>
      </c>
      <c r="G4143" s="53">
        <v>6.400396</v>
      </c>
    </row>
    <row r="4144" s="37" customFormat="1" customHeight="1" spans="1:7">
      <c r="A4144" s="52" t="s">
        <v>2007</v>
      </c>
      <c r="B4144" s="52" t="s">
        <v>2746</v>
      </c>
      <c r="C4144" s="30" t="s">
        <v>2092</v>
      </c>
      <c r="D4144" s="52" t="s">
        <v>2615</v>
      </c>
      <c r="E4144" s="53">
        <v>2.2752</v>
      </c>
      <c r="F4144" s="53">
        <v>0</v>
      </c>
      <c r="G4144" s="53">
        <v>2.2752</v>
      </c>
    </row>
    <row r="4145" s="37" customFormat="1" customHeight="1" spans="1:7">
      <c r="A4145" s="52" t="s">
        <v>2007</v>
      </c>
      <c r="B4145" s="52" t="s">
        <v>2746</v>
      </c>
      <c r="C4145" s="30" t="s">
        <v>2092</v>
      </c>
      <c r="D4145" s="52" t="s">
        <v>2616</v>
      </c>
      <c r="E4145" s="53">
        <v>0.28</v>
      </c>
      <c r="F4145" s="53">
        <v>0</v>
      </c>
      <c r="G4145" s="53">
        <v>0.28</v>
      </c>
    </row>
    <row r="4146" s="37" customFormat="1" customHeight="1" spans="1:7">
      <c r="A4146" s="52" t="s">
        <v>2007</v>
      </c>
      <c r="B4146" s="52" t="s">
        <v>2746</v>
      </c>
      <c r="C4146" s="30" t="s">
        <v>2092</v>
      </c>
      <c r="D4146" s="52" t="s">
        <v>2635</v>
      </c>
      <c r="E4146" s="53">
        <v>0.018</v>
      </c>
      <c r="F4146" s="53">
        <v>0</v>
      </c>
      <c r="G4146" s="53">
        <v>0.018</v>
      </c>
    </row>
    <row r="4147" s="37" customFormat="1" customHeight="1" spans="1:7">
      <c r="A4147" s="52" t="s">
        <v>2007</v>
      </c>
      <c r="B4147" s="52" t="s">
        <v>2746</v>
      </c>
      <c r="C4147" s="30" t="s">
        <v>2092</v>
      </c>
      <c r="D4147" s="52" t="s">
        <v>2105</v>
      </c>
      <c r="E4147" s="53">
        <v>5.4</v>
      </c>
      <c r="F4147" s="53">
        <v>0</v>
      </c>
      <c r="G4147" s="53">
        <v>5.4</v>
      </c>
    </row>
    <row r="4148" s="37" customFormat="1" customHeight="1" spans="1:7">
      <c r="A4148" s="52" t="s">
        <v>2007</v>
      </c>
      <c r="B4148" s="52" t="s">
        <v>2746</v>
      </c>
      <c r="C4148" s="50" t="s">
        <v>2106</v>
      </c>
      <c r="D4148" s="49"/>
      <c r="E4148" s="51">
        <v>869.469011</v>
      </c>
      <c r="F4148" s="51">
        <v>0</v>
      </c>
      <c r="G4148" s="51">
        <v>869.469011</v>
      </c>
    </row>
    <row r="4149" s="37" customFormat="1" customHeight="1" spans="1:7">
      <c r="A4149" s="52" t="s">
        <v>2007</v>
      </c>
      <c r="B4149" s="52" t="s">
        <v>2746</v>
      </c>
      <c r="C4149" s="30" t="s">
        <v>2107</v>
      </c>
      <c r="D4149" s="52" t="s">
        <v>2110</v>
      </c>
      <c r="E4149" s="53">
        <v>17.76</v>
      </c>
      <c r="F4149" s="53">
        <v>0</v>
      </c>
      <c r="G4149" s="53">
        <v>17.76</v>
      </c>
    </row>
    <row r="4150" s="37" customFormat="1" customHeight="1" spans="1:7">
      <c r="A4150" s="52" t="s">
        <v>2007</v>
      </c>
      <c r="B4150" s="52" t="s">
        <v>2746</v>
      </c>
      <c r="C4150" s="30" t="s">
        <v>2107</v>
      </c>
      <c r="D4150" s="52" t="s">
        <v>2133</v>
      </c>
      <c r="E4150" s="53">
        <v>0.006</v>
      </c>
      <c r="F4150" s="53">
        <v>0</v>
      </c>
      <c r="G4150" s="53">
        <v>0.006</v>
      </c>
    </row>
    <row r="4151" s="37" customFormat="1" customHeight="1" spans="1:7">
      <c r="A4151" s="52" t="s">
        <v>2007</v>
      </c>
      <c r="B4151" s="52" t="s">
        <v>2746</v>
      </c>
      <c r="C4151" s="30" t="s">
        <v>2107</v>
      </c>
      <c r="D4151" s="52" t="s">
        <v>2141</v>
      </c>
      <c r="E4151" s="53">
        <v>42.509088</v>
      </c>
      <c r="F4151" s="53">
        <v>0</v>
      </c>
      <c r="G4151" s="53">
        <v>42.509088</v>
      </c>
    </row>
    <row r="4152" s="37" customFormat="1" customHeight="1" spans="1:7">
      <c r="A4152" s="52" t="s">
        <v>2007</v>
      </c>
      <c r="B4152" s="52" t="s">
        <v>2746</v>
      </c>
      <c r="C4152" s="30" t="s">
        <v>2107</v>
      </c>
      <c r="D4152" s="52" t="s">
        <v>2562</v>
      </c>
      <c r="E4152" s="53">
        <v>10</v>
      </c>
      <c r="F4152" s="53">
        <v>0</v>
      </c>
      <c r="G4152" s="53">
        <v>10</v>
      </c>
    </row>
    <row r="4153" s="37" customFormat="1" customHeight="1" spans="1:7">
      <c r="A4153" s="52" t="s">
        <v>2007</v>
      </c>
      <c r="B4153" s="52" t="s">
        <v>2746</v>
      </c>
      <c r="C4153" s="30" t="s">
        <v>2107</v>
      </c>
      <c r="D4153" s="52" t="s">
        <v>2119</v>
      </c>
      <c r="E4153" s="53">
        <v>8.57574</v>
      </c>
      <c r="F4153" s="53">
        <v>0</v>
      </c>
      <c r="G4153" s="53">
        <v>8.57574</v>
      </c>
    </row>
    <row r="4154" s="37" customFormat="1" customHeight="1" spans="1:7">
      <c r="A4154" s="52" t="s">
        <v>2007</v>
      </c>
      <c r="B4154" s="52" t="s">
        <v>2746</v>
      </c>
      <c r="C4154" s="30" t="s">
        <v>2107</v>
      </c>
      <c r="D4154" s="52" t="s">
        <v>2617</v>
      </c>
      <c r="E4154" s="53">
        <v>184.6152</v>
      </c>
      <c r="F4154" s="53">
        <v>0</v>
      </c>
      <c r="G4154" s="53">
        <v>184.6152</v>
      </c>
    </row>
    <row r="4155" s="37" customFormat="1" customHeight="1" spans="1:7">
      <c r="A4155" s="52" t="s">
        <v>2007</v>
      </c>
      <c r="B4155" s="52" t="s">
        <v>2746</v>
      </c>
      <c r="C4155" s="30" t="s">
        <v>2107</v>
      </c>
      <c r="D4155" s="52" t="s">
        <v>2618</v>
      </c>
      <c r="E4155" s="53">
        <v>5.8092</v>
      </c>
      <c r="F4155" s="53">
        <v>0</v>
      </c>
      <c r="G4155" s="53">
        <v>5.8092</v>
      </c>
    </row>
    <row r="4156" s="37" customFormat="1" customHeight="1" spans="1:7">
      <c r="A4156" s="52" t="s">
        <v>2007</v>
      </c>
      <c r="B4156" s="52" t="s">
        <v>2746</v>
      </c>
      <c r="C4156" s="30" t="s">
        <v>2107</v>
      </c>
      <c r="D4156" s="52" t="s">
        <v>2619</v>
      </c>
      <c r="E4156" s="53">
        <v>82.188</v>
      </c>
      <c r="F4156" s="53">
        <v>0</v>
      </c>
      <c r="G4156" s="53">
        <v>82.188</v>
      </c>
    </row>
    <row r="4157" s="37" customFormat="1" customHeight="1" spans="1:7">
      <c r="A4157" s="52" t="s">
        <v>2007</v>
      </c>
      <c r="B4157" s="52" t="s">
        <v>2746</v>
      </c>
      <c r="C4157" s="30" t="s">
        <v>2107</v>
      </c>
      <c r="D4157" s="52" t="s">
        <v>2620</v>
      </c>
      <c r="E4157" s="53">
        <v>148.776</v>
      </c>
      <c r="F4157" s="53">
        <v>0</v>
      </c>
      <c r="G4157" s="53">
        <v>148.776</v>
      </c>
    </row>
    <row r="4158" s="37" customFormat="1" customHeight="1" spans="1:7">
      <c r="A4158" s="52" t="s">
        <v>2007</v>
      </c>
      <c r="B4158" s="52" t="s">
        <v>2746</v>
      </c>
      <c r="C4158" s="30" t="s">
        <v>2107</v>
      </c>
      <c r="D4158" s="52" t="s">
        <v>2621</v>
      </c>
      <c r="E4158" s="53">
        <v>115</v>
      </c>
      <c r="F4158" s="53">
        <v>0</v>
      </c>
      <c r="G4158" s="53">
        <v>115</v>
      </c>
    </row>
    <row r="4159" s="37" customFormat="1" customHeight="1" spans="1:7">
      <c r="A4159" s="52" t="s">
        <v>2007</v>
      </c>
      <c r="B4159" s="52" t="s">
        <v>2746</v>
      </c>
      <c r="C4159" s="30" t="s">
        <v>2107</v>
      </c>
      <c r="D4159" s="52" t="s">
        <v>2622</v>
      </c>
      <c r="E4159" s="53">
        <v>54.608</v>
      </c>
      <c r="F4159" s="53">
        <v>0</v>
      </c>
      <c r="G4159" s="53">
        <v>54.608</v>
      </c>
    </row>
    <row r="4160" s="37" customFormat="1" customHeight="1" spans="1:7">
      <c r="A4160" s="52" t="s">
        <v>2007</v>
      </c>
      <c r="B4160" s="52" t="s">
        <v>2746</v>
      </c>
      <c r="C4160" s="30" t="s">
        <v>2107</v>
      </c>
      <c r="D4160" s="52" t="s">
        <v>2623</v>
      </c>
      <c r="E4160" s="53">
        <v>74.799744</v>
      </c>
      <c r="F4160" s="53">
        <v>0</v>
      </c>
      <c r="G4160" s="53">
        <v>74.799744</v>
      </c>
    </row>
    <row r="4161" s="37" customFormat="1" customHeight="1" spans="1:7">
      <c r="A4161" s="52" t="s">
        <v>2007</v>
      </c>
      <c r="B4161" s="52" t="s">
        <v>2746</v>
      </c>
      <c r="C4161" s="30" t="s">
        <v>2107</v>
      </c>
      <c r="D4161" s="52" t="s">
        <v>2624</v>
      </c>
      <c r="E4161" s="53">
        <v>37.399872</v>
      </c>
      <c r="F4161" s="53">
        <v>0</v>
      </c>
      <c r="G4161" s="53">
        <v>37.399872</v>
      </c>
    </row>
    <row r="4162" s="37" customFormat="1" customHeight="1" spans="1:7">
      <c r="A4162" s="52" t="s">
        <v>2007</v>
      </c>
      <c r="B4162" s="52" t="s">
        <v>2746</v>
      </c>
      <c r="C4162" s="30" t="s">
        <v>2107</v>
      </c>
      <c r="D4162" s="52" t="s">
        <v>2625</v>
      </c>
      <c r="E4162" s="53">
        <v>30.278628</v>
      </c>
      <c r="F4162" s="53">
        <v>0</v>
      </c>
      <c r="G4162" s="53">
        <v>30.278628</v>
      </c>
    </row>
    <row r="4163" s="37" customFormat="1" customHeight="1" spans="1:7">
      <c r="A4163" s="52" t="s">
        <v>2007</v>
      </c>
      <c r="B4163" s="52" t="s">
        <v>2746</v>
      </c>
      <c r="C4163" s="30" t="s">
        <v>2107</v>
      </c>
      <c r="D4163" s="52" t="s">
        <v>2626</v>
      </c>
      <c r="E4163" s="53">
        <v>5.76</v>
      </c>
      <c r="F4163" s="53">
        <v>0</v>
      </c>
      <c r="G4163" s="53">
        <v>5.76</v>
      </c>
    </row>
    <row r="4164" s="37" customFormat="1" customHeight="1" spans="1:7">
      <c r="A4164" s="52" t="s">
        <v>2007</v>
      </c>
      <c r="B4164" s="52" t="s">
        <v>2746</v>
      </c>
      <c r="C4164" s="30" t="s">
        <v>2107</v>
      </c>
      <c r="D4164" s="52" t="s">
        <v>2627</v>
      </c>
      <c r="E4164" s="53">
        <v>0.956167</v>
      </c>
      <c r="F4164" s="53">
        <v>0</v>
      </c>
      <c r="G4164" s="53">
        <v>0.956167</v>
      </c>
    </row>
    <row r="4165" s="37" customFormat="1" customHeight="1" spans="1:7">
      <c r="A4165" s="52" t="s">
        <v>2007</v>
      </c>
      <c r="B4165" s="52" t="s">
        <v>2746</v>
      </c>
      <c r="C4165" s="30" t="s">
        <v>2107</v>
      </c>
      <c r="D4165" s="52" t="s">
        <v>2628</v>
      </c>
      <c r="E4165" s="53">
        <v>1.593612</v>
      </c>
      <c r="F4165" s="53">
        <v>0</v>
      </c>
      <c r="G4165" s="53">
        <v>1.593612</v>
      </c>
    </row>
    <row r="4166" s="37" customFormat="1" customHeight="1" spans="1:7">
      <c r="A4166" s="52" t="s">
        <v>2007</v>
      </c>
      <c r="B4166" s="52" t="s">
        <v>2746</v>
      </c>
      <c r="C4166" s="30" t="s">
        <v>2107</v>
      </c>
      <c r="D4166" s="52" t="s">
        <v>2629</v>
      </c>
      <c r="E4166" s="53">
        <v>46.11</v>
      </c>
      <c r="F4166" s="53">
        <v>0</v>
      </c>
      <c r="G4166" s="53">
        <v>46.11</v>
      </c>
    </row>
    <row r="4167" s="37" customFormat="1" customHeight="1" spans="1:7">
      <c r="A4167" s="52" t="s">
        <v>2007</v>
      </c>
      <c r="B4167" s="52" t="s">
        <v>2746</v>
      </c>
      <c r="C4167" s="30" t="s">
        <v>2107</v>
      </c>
      <c r="D4167" s="52" t="s">
        <v>2145</v>
      </c>
      <c r="E4167" s="53">
        <v>2.72376</v>
      </c>
      <c r="F4167" s="53">
        <v>0</v>
      </c>
      <c r="G4167" s="53">
        <v>2.72376</v>
      </c>
    </row>
    <row r="4168" s="37" customFormat="1" customHeight="1" spans="1:7">
      <c r="A4168" s="52" t="s">
        <v>2007</v>
      </c>
      <c r="B4168" s="49" t="s">
        <v>2747</v>
      </c>
      <c r="C4168" s="50"/>
      <c r="D4168" s="49"/>
      <c r="E4168" s="51">
        <v>3889.318586</v>
      </c>
      <c r="F4168" s="51">
        <v>0</v>
      </c>
      <c r="G4168" s="51">
        <v>3889.318586</v>
      </c>
    </row>
    <row r="4169" s="37" customFormat="1" customHeight="1" spans="1:7">
      <c r="A4169" s="52" t="s">
        <v>2007</v>
      </c>
      <c r="B4169" s="52" t="s">
        <v>2748</v>
      </c>
      <c r="C4169" s="50" t="s">
        <v>2080</v>
      </c>
      <c r="D4169" s="49"/>
      <c r="E4169" s="51">
        <v>0</v>
      </c>
      <c r="F4169" s="51">
        <v>0</v>
      </c>
      <c r="G4169" s="51">
        <v>0</v>
      </c>
    </row>
    <row r="4170" s="37" customFormat="1" customHeight="1" spans="1:7">
      <c r="A4170" s="52" t="s">
        <v>2007</v>
      </c>
      <c r="B4170" s="52" t="s">
        <v>2748</v>
      </c>
      <c r="C4170" s="30" t="s">
        <v>2081</v>
      </c>
      <c r="D4170" s="52" t="s">
        <v>2597</v>
      </c>
      <c r="E4170" s="53">
        <v>0</v>
      </c>
      <c r="F4170" s="53">
        <v>0</v>
      </c>
      <c r="G4170" s="53">
        <v>0</v>
      </c>
    </row>
    <row r="4171" s="37" customFormat="1" customHeight="1" spans="1:7">
      <c r="A4171" s="52" t="s">
        <v>2007</v>
      </c>
      <c r="B4171" s="52" t="s">
        <v>2748</v>
      </c>
      <c r="C4171" s="50" t="s">
        <v>2091</v>
      </c>
      <c r="D4171" s="49"/>
      <c r="E4171" s="51">
        <v>141.280678</v>
      </c>
      <c r="F4171" s="51">
        <v>0</v>
      </c>
      <c r="G4171" s="51">
        <v>141.280678</v>
      </c>
    </row>
    <row r="4172" s="37" customFormat="1" customHeight="1" spans="1:7">
      <c r="A4172" s="52" t="s">
        <v>2007</v>
      </c>
      <c r="B4172" s="52" t="s">
        <v>2748</v>
      </c>
      <c r="C4172" s="30" t="s">
        <v>2092</v>
      </c>
      <c r="D4172" s="52" t="s">
        <v>2610</v>
      </c>
      <c r="E4172" s="53">
        <v>24.421482</v>
      </c>
      <c r="F4172" s="53">
        <v>0</v>
      </c>
      <c r="G4172" s="53">
        <v>24.421482</v>
      </c>
    </row>
    <row r="4173" s="37" customFormat="1" customHeight="1" spans="1:7">
      <c r="A4173" s="52" t="s">
        <v>2007</v>
      </c>
      <c r="B4173" s="52" t="s">
        <v>2748</v>
      </c>
      <c r="C4173" s="30" t="s">
        <v>2092</v>
      </c>
      <c r="D4173" s="52" t="s">
        <v>2611</v>
      </c>
      <c r="E4173" s="53">
        <v>13.02479</v>
      </c>
      <c r="F4173" s="53">
        <v>0</v>
      </c>
      <c r="G4173" s="53">
        <v>13.02479</v>
      </c>
    </row>
    <row r="4174" s="37" customFormat="1" customHeight="1" spans="1:7">
      <c r="A4174" s="52" t="s">
        <v>2007</v>
      </c>
      <c r="B4174" s="52" t="s">
        <v>2748</v>
      </c>
      <c r="C4174" s="30" t="s">
        <v>2092</v>
      </c>
      <c r="D4174" s="52" t="s">
        <v>2612</v>
      </c>
      <c r="E4174" s="53">
        <v>19.537186</v>
      </c>
      <c r="F4174" s="53">
        <v>0</v>
      </c>
      <c r="G4174" s="53">
        <v>19.537186</v>
      </c>
    </row>
    <row r="4175" s="37" customFormat="1" customHeight="1" spans="1:7">
      <c r="A4175" s="52" t="s">
        <v>2007</v>
      </c>
      <c r="B4175" s="52" t="s">
        <v>2748</v>
      </c>
      <c r="C4175" s="30" t="s">
        <v>2092</v>
      </c>
      <c r="D4175" s="52" t="s">
        <v>2613</v>
      </c>
      <c r="E4175" s="53">
        <v>28.943388</v>
      </c>
      <c r="F4175" s="53">
        <v>0</v>
      </c>
      <c r="G4175" s="53">
        <v>28.943388</v>
      </c>
    </row>
    <row r="4176" s="37" customFormat="1" customHeight="1" spans="1:7">
      <c r="A4176" s="52" t="s">
        <v>2007</v>
      </c>
      <c r="B4176" s="52" t="s">
        <v>2748</v>
      </c>
      <c r="C4176" s="30" t="s">
        <v>2092</v>
      </c>
      <c r="D4176" s="52" t="s">
        <v>2614</v>
      </c>
      <c r="E4176" s="53">
        <v>6.697032</v>
      </c>
      <c r="F4176" s="53">
        <v>0</v>
      </c>
      <c r="G4176" s="53">
        <v>6.697032</v>
      </c>
    </row>
    <row r="4177" s="37" customFormat="1" customHeight="1" spans="1:7">
      <c r="A4177" s="52" t="s">
        <v>2007</v>
      </c>
      <c r="B4177" s="52" t="s">
        <v>2748</v>
      </c>
      <c r="C4177" s="30" t="s">
        <v>2092</v>
      </c>
      <c r="D4177" s="52" t="s">
        <v>2615</v>
      </c>
      <c r="E4177" s="53">
        <v>20.4768</v>
      </c>
      <c r="F4177" s="53">
        <v>0</v>
      </c>
      <c r="G4177" s="53">
        <v>20.4768</v>
      </c>
    </row>
    <row r="4178" s="37" customFormat="1" customHeight="1" spans="1:7">
      <c r="A4178" s="52" t="s">
        <v>2007</v>
      </c>
      <c r="B4178" s="52" t="s">
        <v>2748</v>
      </c>
      <c r="C4178" s="30" t="s">
        <v>2092</v>
      </c>
      <c r="D4178" s="52" t="s">
        <v>2616</v>
      </c>
      <c r="E4178" s="53">
        <v>1.33</v>
      </c>
      <c r="F4178" s="53">
        <v>0</v>
      </c>
      <c r="G4178" s="53">
        <v>1.33</v>
      </c>
    </row>
    <row r="4179" s="37" customFormat="1" customHeight="1" spans="1:7">
      <c r="A4179" s="52" t="s">
        <v>2007</v>
      </c>
      <c r="B4179" s="52" t="s">
        <v>2748</v>
      </c>
      <c r="C4179" s="30" t="s">
        <v>2092</v>
      </c>
      <c r="D4179" s="52" t="s">
        <v>2105</v>
      </c>
      <c r="E4179" s="53">
        <v>26.85</v>
      </c>
      <c r="F4179" s="53">
        <v>0</v>
      </c>
      <c r="G4179" s="53">
        <v>26.85</v>
      </c>
    </row>
    <row r="4180" s="37" customFormat="1" customHeight="1" spans="1:7">
      <c r="A4180" s="52" t="s">
        <v>2007</v>
      </c>
      <c r="B4180" s="52" t="s">
        <v>2748</v>
      </c>
      <c r="C4180" s="50" t="s">
        <v>2106</v>
      </c>
      <c r="D4180" s="49"/>
      <c r="E4180" s="51">
        <v>3748.037908</v>
      </c>
      <c r="F4180" s="51">
        <v>0</v>
      </c>
      <c r="G4180" s="51">
        <v>3748.037908</v>
      </c>
    </row>
    <row r="4181" s="37" customFormat="1" customHeight="1" spans="1:7">
      <c r="A4181" s="52" t="s">
        <v>2007</v>
      </c>
      <c r="B4181" s="52" t="s">
        <v>2748</v>
      </c>
      <c r="C4181" s="30" t="s">
        <v>2107</v>
      </c>
      <c r="D4181" s="52" t="s">
        <v>2110</v>
      </c>
      <c r="E4181" s="53">
        <v>0.36</v>
      </c>
      <c r="F4181" s="53">
        <v>0</v>
      </c>
      <c r="G4181" s="53">
        <v>0.36</v>
      </c>
    </row>
    <row r="4182" s="37" customFormat="1" customHeight="1" spans="1:7">
      <c r="A4182" s="52" t="s">
        <v>2007</v>
      </c>
      <c r="B4182" s="52" t="s">
        <v>2748</v>
      </c>
      <c r="C4182" s="30" t="s">
        <v>2107</v>
      </c>
      <c r="D4182" s="52" t="s">
        <v>2133</v>
      </c>
      <c r="E4182" s="53">
        <v>0.03</v>
      </c>
      <c r="F4182" s="53">
        <v>0</v>
      </c>
      <c r="G4182" s="53">
        <v>0.03</v>
      </c>
    </row>
    <row r="4183" s="37" customFormat="1" customHeight="1" spans="1:7">
      <c r="A4183" s="52" t="s">
        <v>2007</v>
      </c>
      <c r="B4183" s="52" t="s">
        <v>2748</v>
      </c>
      <c r="C4183" s="30" t="s">
        <v>2107</v>
      </c>
      <c r="D4183" s="52" t="s">
        <v>2141</v>
      </c>
      <c r="E4183" s="53">
        <v>195.458256</v>
      </c>
      <c r="F4183" s="53">
        <v>0</v>
      </c>
      <c r="G4183" s="53">
        <v>195.458256</v>
      </c>
    </row>
    <row r="4184" s="37" customFormat="1" customHeight="1" spans="1:7">
      <c r="A4184" s="52" t="s">
        <v>2007</v>
      </c>
      <c r="B4184" s="52" t="s">
        <v>2748</v>
      </c>
      <c r="C4184" s="30" t="s">
        <v>2107</v>
      </c>
      <c r="D4184" s="52" t="s">
        <v>2562</v>
      </c>
      <c r="E4184" s="53">
        <v>11.4</v>
      </c>
      <c r="F4184" s="53">
        <v>0</v>
      </c>
      <c r="G4184" s="53">
        <v>11.4</v>
      </c>
    </row>
    <row r="4185" s="37" customFormat="1" customHeight="1" spans="1:7">
      <c r="A4185" s="52" t="s">
        <v>2007</v>
      </c>
      <c r="B4185" s="52" t="s">
        <v>2748</v>
      </c>
      <c r="C4185" s="30" t="s">
        <v>2107</v>
      </c>
      <c r="D4185" s="52" t="s">
        <v>2617</v>
      </c>
      <c r="E4185" s="53">
        <v>964.7796</v>
      </c>
      <c r="F4185" s="53">
        <v>0</v>
      </c>
      <c r="G4185" s="53">
        <v>964.7796</v>
      </c>
    </row>
    <row r="4186" s="37" customFormat="1" customHeight="1" spans="1:7">
      <c r="A4186" s="52" t="s">
        <v>2007</v>
      </c>
      <c r="B4186" s="52" t="s">
        <v>2748</v>
      </c>
      <c r="C4186" s="30" t="s">
        <v>2107</v>
      </c>
      <c r="D4186" s="52" t="s">
        <v>2618</v>
      </c>
      <c r="E4186" s="53">
        <v>29.1012</v>
      </c>
      <c r="F4186" s="53">
        <v>0</v>
      </c>
      <c r="G4186" s="53">
        <v>29.1012</v>
      </c>
    </row>
    <row r="4187" s="37" customFormat="1" customHeight="1" spans="1:7">
      <c r="A4187" s="52" t="s">
        <v>2007</v>
      </c>
      <c r="B4187" s="52" t="s">
        <v>2748</v>
      </c>
      <c r="C4187" s="30" t="s">
        <v>2107</v>
      </c>
      <c r="D4187" s="52" t="s">
        <v>2619</v>
      </c>
      <c r="E4187" s="53">
        <v>380.916</v>
      </c>
      <c r="F4187" s="53">
        <v>0</v>
      </c>
      <c r="G4187" s="53">
        <v>380.916</v>
      </c>
    </row>
    <row r="4188" s="37" customFormat="1" customHeight="1" spans="1:7">
      <c r="A4188" s="52" t="s">
        <v>2007</v>
      </c>
      <c r="B4188" s="52" t="s">
        <v>2748</v>
      </c>
      <c r="C4188" s="30" t="s">
        <v>2107</v>
      </c>
      <c r="D4188" s="52" t="s">
        <v>2620</v>
      </c>
      <c r="E4188" s="53">
        <v>734.2284</v>
      </c>
      <c r="F4188" s="53">
        <v>0</v>
      </c>
      <c r="G4188" s="53">
        <v>734.2284</v>
      </c>
    </row>
    <row r="4189" s="37" customFormat="1" customHeight="1" spans="1:7">
      <c r="A4189" s="52" t="s">
        <v>2007</v>
      </c>
      <c r="B4189" s="52" t="s">
        <v>2748</v>
      </c>
      <c r="C4189" s="30" t="s">
        <v>2107</v>
      </c>
      <c r="D4189" s="52" t="s">
        <v>2621</v>
      </c>
      <c r="E4189" s="53">
        <v>131.56</v>
      </c>
      <c r="F4189" s="53">
        <v>0</v>
      </c>
      <c r="G4189" s="53">
        <v>131.56</v>
      </c>
    </row>
    <row r="4190" s="37" customFormat="1" customHeight="1" spans="1:7">
      <c r="A4190" s="52" t="s">
        <v>2007</v>
      </c>
      <c r="B4190" s="52" t="s">
        <v>2748</v>
      </c>
      <c r="C4190" s="30" t="s">
        <v>2107</v>
      </c>
      <c r="D4190" s="52" t="s">
        <v>2622</v>
      </c>
      <c r="E4190" s="53">
        <v>269.8757</v>
      </c>
      <c r="F4190" s="53">
        <v>0</v>
      </c>
      <c r="G4190" s="53">
        <v>269.8757</v>
      </c>
    </row>
    <row r="4191" s="37" customFormat="1" customHeight="1" spans="1:7">
      <c r="A4191" s="52" t="s">
        <v>2007</v>
      </c>
      <c r="B4191" s="52" t="s">
        <v>2748</v>
      </c>
      <c r="C4191" s="30" t="s">
        <v>2107</v>
      </c>
      <c r="D4191" s="52" t="s">
        <v>2623</v>
      </c>
      <c r="E4191" s="53">
        <v>377.972352</v>
      </c>
      <c r="F4191" s="53">
        <v>0</v>
      </c>
      <c r="G4191" s="53">
        <v>377.972352</v>
      </c>
    </row>
    <row r="4192" s="37" customFormat="1" customHeight="1" spans="1:7">
      <c r="A4192" s="52" t="s">
        <v>2007</v>
      </c>
      <c r="B4192" s="52" t="s">
        <v>2748</v>
      </c>
      <c r="C4192" s="30" t="s">
        <v>2107</v>
      </c>
      <c r="D4192" s="52" t="s">
        <v>2624</v>
      </c>
      <c r="E4192" s="53">
        <v>188.986176</v>
      </c>
      <c r="F4192" s="53">
        <v>0</v>
      </c>
      <c r="G4192" s="53">
        <v>188.986176</v>
      </c>
    </row>
    <row r="4193" s="37" customFormat="1" customHeight="1" spans="1:7">
      <c r="A4193" s="52" t="s">
        <v>2007</v>
      </c>
      <c r="B4193" s="52" t="s">
        <v>2748</v>
      </c>
      <c r="C4193" s="30" t="s">
        <v>2107</v>
      </c>
      <c r="D4193" s="52" t="s">
        <v>2625</v>
      </c>
      <c r="E4193" s="53">
        <v>154.669386</v>
      </c>
      <c r="F4193" s="53">
        <v>0</v>
      </c>
      <c r="G4193" s="53">
        <v>154.669386</v>
      </c>
    </row>
    <row r="4194" s="37" customFormat="1" customHeight="1" spans="1:7">
      <c r="A4194" s="52" t="s">
        <v>2007</v>
      </c>
      <c r="B4194" s="52" t="s">
        <v>2748</v>
      </c>
      <c r="C4194" s="30" t="s">
        <v>2107</v>
      </c>
      <c r="D4194" s="52" t="s">
        <v>2626</v>
      </c>
      <c r="E4194" s="53">
        <v>28.64</v>
      </c>
      <c r="F4194" s="53">
        <v>0</v>
      </c>
      <c r="G4194" s="53">
        <v>28.64</v>
      </c>
    </row>
    <row r="4195" s="37" customFormat="1" customHeight="1" spans="1:7">
      <c r="A4195" s="52" t="s">
        <v>2007</v>
      </c>
      <c r="B4195" s="52" t="s">
        <v>2748</v>
      </c>
      <c r="C4195" s="30" t="s">
        <v>2107</v>
      </c>
      <c r="D4195" s="52" t="s">
        <v>2627</v>
      </c>
      <c r="E4195" s="53">
        <v>4.884296</v>
      </c>
      <c r="F4195" s="53">
        <v>0</v>
      </c>
      <c r="G4195" s="53">
        <v>4.884296</v>
      </c>
    </row>
    <row r="4196" s="37" customFormat="1" customHeight="1" spans="1:7">
      <c r="A4196" s="52" t="s">
        <v>2007</v>
      </c>
      <c r="B4196" s="52" t="s">
        <v>2748</v>
      </c>
      <c r="C4196" s="30" t="s">
        <v>2107</v>
      </c>
      <c r="D4196" s="52" t="s">
        <v>2628</v>
      </c>
      <c r="E4196" s="53">
        <v>8.140494</v>
      </c>
      <c r="F4196" s="53">
        <v>0</v>
      </c>
      <c r="G4196" s="53">
        <v>8.140494</v>
      </c>
    </row>
    <row r="4197" s="37" customFormat="1" customHeight="1" spans="1:7">
      <c r="A4197" s="52" t="s">
        <v>2007</v>
      </c>
      <c r="B4197" s="52" t="s">
        <v>2748</v>
      </c>
      <c r="C4197" s="30" t="s">
        <v>2107</v>
      </c>
      <c r="D4197" s="52" t="s">
        <v>2629</v>
      </c>
      <c r="E4197" s="53">
        <v>253.302</v>
      </c>
      <c r="F4197" s="53">
        <v>0</v>
      </c>
      <c r="G4197" s="53">
        <v>253.302</v>
      </c>
    </row>
    <row r="4198" s="37" customFormat="1" customHeight="1" spans="1:7">
      <c r="A4198" s="52" t="s">
        <v>2007</v>
      </c>
      <c r="B4198" s="52" t="s">
        <v>2748</v>
      </c>
      <c r="C4198" s="30" t="s">
        <v>2107</v>
      </c>
      <c r="D4198" s="52" t="s">
        <v>2145</v>
      </c>
      <c r="E4198" s="53">
        <v>13.734048</v>
      </c>
      <c r="F4198" s="53">
        <v>0</v>
      </c>
      <c r="G4198" s="53">
        <v>13.734048</v>
      </c>
    </row>
    <row r="4199" s="37" customFormat="1" customHeight="1" spans="1:7">
      <c r="A4199" s="52" t="s">
        <v>2007</v>
      </c>
      <c r="B4199" s="49" t="s">
        <v>2749</v>
      </c>
      <c r="C4199" s="50"/>
      <c r="D4199" s="49"/>
      <c r="E4199" s="51">
        <v>3547.140356</v>
      </c>
      <c r="F4199" s="51">
        <v>0</v>
      </c>
      <c r="G4199" s="51">
        <v>3547.140356</v>
      </c>
    </row>
    <row r="4200" s="37" customFormat="1" customHeight="1" spans="1:7">
      <c r="A4200" s="52" t="s">
        <v>2007</v>
      </c>
      <c r="B4200" s="52" t="s">
        <v>2750</v>
      </c>
      <c r="C4200" s="50" t="s">
        <v>2091</v>
      </c>
      <c r="D4200" s="49"/>
      <c r="E4200" s="51">
        <v>130.716431</v>
      </c>
      <c r="F4200" s="51">
        <v>0</v>
      </c>
      <c r="G4200" s="51">
        <v>130.716431</v>
      </c>
    </row>
    <row r="4201" s="37" customFormat="1" customHeight="1" spans="1:7">
      <c r="A4201" s="52" t="s">
        <v>2007</v>
      </c>
      <c r="B4201" s="52" t="s">
        <v>2750</v>
      </c>
      <c r="C4201" s="30" t="s">
        <v>2092</v>
      </c>
      <c r="D4201" s="52" t="s">
        <v>2549</v>
      </c>
      <c r="E4201" s="53">
        <v>22.651884</v>
      </c>
      <c r="F4201" s="53">
        <v>0</v>
      </c>
      <c r="G4201" s="53">
        <v>22.651884</v>
      </c>
    </row>
    <row r="4202" s="37" customFormat="1" customHeight="1" spans="1:7">
      <c r="A4202" s="52" t="s">
        <v>2007</v>
      </c>
      <c r="B4202" s="52" t="s">
        <v>2750</v>
      </c>
      <c r="C4202" s="30" t="s">
        <v>2092</v>
      </c>
      <c r="D4202" s="52" t="s">
        <v>2550</v>
      </c>
      <c r="E4202" s="53">
        <v>12.081005</v>
      </c>
      <c r="F4202" s="53">
        <v>0</v>
      </c>
      <c r="G4202" s="53">
        <v>12.081005</v>
      </c>
    </row>
    <row r="4203" s="37" customFormat="1" customHeight="1" spans="1:7">
      <c r="A4203" s="52" t="s">
        <v>2007</v>
      </c>
      <c r="B4203" s="52" t="s">
        <v>2750</v>
      </c>
      <c r="C4203" s="30" t="s">
        <v>2092</v>
      </c>
      <c r="D4203" s="52" t="s">
        <v>2551</v>
      </c>
      <c r="E4203" s="53">
        <v>18.121507</v>
      </c>
      <c r="F4203" s="53">
        <v>0</v>
      </c>
      <c r="G4203" s="53">
        <v>18.121507</v>
      </c>
    </row>
    <row r="4204" s="37" customFormat="1" customHeight="1" spans="1:7">
      <c r="A4204" s="52" t="s">
        <v>2007</v>
      </c>
      <c r="B4204" s="52" t="s">
        <v>2750</v>
      </c>
      <c r="C4204" s="30" t="s">
        <v>2092</v>
      </c>
      <c r="D4204" s="52" t="s">
        <v>2552</v>
      </c>
      <c r="E4204" s="53">
        <v>26.588268</v>
      </c>
      <c r="F4204" s="53">
        <v>0</v>
      </c>
      <c r="G4204" s="53">
        <v>26.588268</v>
      </c>
    </row>
    <row r="4205" s="37" customFormat="1" customHeight="1" spans="1:7">
      <c r="A4205" s="52" t="s">
        <v>2007</v>
      </c>
      <c r="B4205" s="52" t="s">
        <v>2750</v>
      </c>
      <c r="C4205" s="30" t="s">
        <v>2092</v>
      </c>
      <c r="D4205" s="52" t="s">
        <v>2600</v>
      </c>
      <c r="E4205" s="53">
        <v>4.203167</v>
      </c>
      <c r="F4205" s="53">
        <v>0</v>
      </c>
      <c r="G4205" s="53">
        <v>4.203167</v>
      </c>
    </row>
    <row r="4206" s="37" customFormat="1" customHeight="1" spans="1:7">
      <c r="A4206" s="52" t="s">
        <v>2007</v>
      </c>
      <c r="B4206" s="52" t="s">
        <v>2750</v>
      </c>
      <c r="C4206" s="30" t="s">
        <v>2092</v>
      </c>
      <c r="D4206" s="52" t="s">
        <v>2553</v>
      </c>
      <c r="E4206" s="53">
        <v>20.8116</v>
      </c>
      <c r="F4206" s="53">
        <v>0</v>
      </c>
      <c r="G4206" s="53">
        <v>20.8116</v>
      </c>
    </row>
    <row r="4207" s="37" customFormat="1" customHeight="1" spans="1:7">
      <c r="A4207" s="52" t="s">
        <v>2007</v>
      </c>
      <c r="B4207" s="52" t="s">
        <v>2750</v>
      </c>
      <c r="C4207" s="30" t="s">
        <v>2092</v>
      </c>
      <c r="D4207" s="52" t="s">
        <v>2560</v>
      </c>
      <c r="E4207" s="53">
        <v>0.84</v>
      </c>
      <c r="F4207" s="53">
        <v>0</v>
      </c>
      <c r="G4207" s="53">
        <v>0.84</v>
      </c>
    </row>
    <row r="4208" s="37" customFormat="1" customHeight="1" spans="1:7">
      <c r="A4208" s="52" t="s">
        <v>2007</v>
      </c>
      <c r="B4208" s="52" t="s">
        <v>2750</v>
      </c>
      <c r="C4208" s="30" t="s">
        <v>2092</v>
      </c>
      <c r="D4208" s="52" t="s">
        <v>2561</v>
      </c>
      <c r="E4208" s="53">
        <v>0.669</v>
      </c>
      <c r="F4208" s="53">
        <v>0</v>
      </c>
      <c r="G4208" s="53">
        <v>0.669</v>
      </c>
    </row>
    <row r="4209" s="37" customFormat="1" customHeight="1" spans="1:7">
      <c r="A4209" s="52" t="s">
        <v>2007</v>
      </c>
      <c r="B4209" s="52" t="s">
        <v>2750</v>
      </c>
      <c r="C4209" s="30" t="s">
        <v>2092</v>
      </c>
      <c r="D4209" s="52" t="s">
        <v>2105</v>
      </c>
      <c r="E4209" s="53">
        <v>24.75</v>
      </c>
      <c r="F4209" s="53">
        <v>0</v>
      </c>
      <c r="G4209" s="53">
        <v>24.75</v>
      </c>
    </row>
    <row r="4210" s="37" customFormat="1" customHeight="1" spans="1:7">
      <c r="A4210" s="52" t="s">
        <v>2007</v>
      </c>
      <c r="B4210" s="52" t="s">
        <v>2750</v>
      </c>
      <c r="C4210" s="50" t="s">
        <v>2106</v>
      </c>
      <c r="D4210" s="49"/>
      <c r="E4210" s="51">
        <v>3416.423925</v>
      </c>
      <c r="F4210" s="51">
        <v>0</v>
      </c>
      <c r="G4210" s="51">
        <v>3416.423925</v>
      </c>
    </row>
    <row r="4211" s="37" customFormat="1" customHeight="1" spans="1:7">
      <c r="A4211" s="52" t="s">
        <v>2007</v>
      </c>
      <c r="B4211" s="52" t="s">
        <v>2750</v>
      </c>
      <c r="C4211" s="30" t="s">
        <v>2107</v>
      </c>
      <c r="D4211" s="52" t="s">
        <v>2133</v>
      </c>
      <c r="E4211" s="53">
        <v>0.036</v>
      </c>
      <c r="F4211" s="53">
        <v>0</v>
      </c>
      <c r="G4211" s="53">
        <v>0.036</v>
      </c>
    </row>
    <row r="4212" s="37" customFormat="1" customHeight="1" spans="1:7">
      <c r="A4212" s="52" t="s">
        <v>2007</v>
      </c>
      <c r="B4212" s="52" t="s">
        <v>2750</v>
      </c>
      <c r="C4212" s="30" t="s">
        <v>2107</v>
      </c>
      <c r="D4212" s="52" t="s">
        <v>2141</v>
      </c>
      <c r="E4212" s="53">
        <v>181.330272</v>
      </c>
      <c r="F4212" s="53">
        <v>0</v>
      </c>
      <c r="G4212" s="53">
        <v>181.330272</v>
      </c>
    </row>
    <row r="4213" s="37" customFormat="1" customHeight="1" spans="1:7">
      <c r="A4213" s="52" t="s">
        <v>2007</v>
      </c>
      <c r="B4213" s="52" t="s">
        <v>2750</v>
      </c>
      <c r="C4213" s="30" t="s">
        <v>2107</v>
      </c>
      <c r="D4213" s="52" t="s">
        <v>2298</v>
      </c>
      <c r="E4213" s="53">
        <v>4.2</v>
      </c>
      <c r="F4213" s="53">
        <v>0</v>
      </c>
      <c r="G4213" s="53">
        <v>4.2</v>
      </c>
    </row>
    <row r="4214" s="37" customFormat="1" customHeight="1" spans="1:7">
      <c r="A4214" s="52" t="s">
        <v>2007</v>
      </c>
      <c r="B4214" s="52" t="s">
        <v>2750</v>
      </c>
      <c r="C4214" s="30" t="s">
        <v>2107</v>
      </c>
      <c r="D4214" s="52" t="s">
        <v>2119</v>
      </c>
      <c r="E4214" s="53">
        <v>1.248</v>
      </c>
      <c r="F4214" s="53">
        <v>0</v>
      </c>
      <c r="G4214" s="53">
        <v>1.248</v>
      </c>
    </row>
    <row r="4215" s="37" customFormat="1" customHeight="1" spans="1:7">
      <c r="A4215" s="52" t="s">
        <v>2007</v>
      </c>
      <c r="B4215" s="52" t="s">
        <v>2750</v>
      </c>
      <c r="C4215" s="30" t="s">
        <v>2107</v>
      </c>
      <c r="D4215" s="52" t="s">
        <v>2563</v>
      </c>
      <c r="E4215" s="53">
        <v>886.2756</v>
      </c>
      <c r="F4215" s="53">
        <v>0</v>
      </c>
      <c r="G4215" s="53">
        <v>886.2756</v>
      </c>
    </row>
    <row r="4216" s="37" customFormat="1" customHeight="1" spans="1:7">
      <c r="A4216" s="52" t="s">
        <v>2007</v>
      </c>
      <c r="B4216" s="52" t="s">
        <v>2750</v>
      </c>
      <c r="C4216" s="30" t="s">
        <v>2107</v>
      </c>
      <c r="D4216" s="52" t="s">
        <v>2564</v>
      </c>
      <c r="E4216" s="53">
        <v>26.664</v>
      </c>
      <c r="F4216" s="53">
        <v>0</v>
      </c>
      <c r="G4216" s="53">
        <v>26.664</v>
      </c>
    </row>
    <row r="4217" s="37" customFormat="1" customHeight="1" spans="1:7">
      <c r="A4217" s="52" t="s">
        <v>2007</v>
      </c>
      <c r="B4217" s="52" t="s">
        <v>2750</v>
      </c>
      <c r="C4217" s="30" t="s">
        <v>2107</v>
      </c>
      <c r="D4217" s="52" t="s">
        <v>2565</v>
      </c>
      <c r="E4217" s="53">
        <v>358.788</v>
      </c>
      <c r="F4217" s="53">
        <v>0</v>
      </c>
      <c r="G4217" s="53">
        <v>358.788</v>
      </c>
    </row>
    <row r="4218" s="37" customFormat="1" customHeight="1" spans="1:7">
      <c r="A4218" s="52" t="s">
        <v>2007</v>
      </c>
      <c r="B4218" s="52" t="s">
        <v>2750</v>
      </c>
      <c r="C4218" s="30" t="s">
        <v>2107</v>
      </c>
      <c r="D4218" s="52" t="s">
        <v>2566</v>
      </c>
      <c r="E4218" s="53">
        <v>693.2484</v>
      </c>
      <c r="F4218" s="53">
        <v>0</v>
      </c>
      <c r="G4218" s="53">
        <v>693.2484</v>
      </c>
    </row>
    <row r="4219" s="37" customFormat="1" customHeight="1" spans="1:7">
      <c r="A4219" s="52" t="s">
        <v>2007</v>
      </c>
      <c r="B4219" s="52" t="s">
        <v>2750</v>
      </c>
      <c r="C4219" s="30" t="s">
        <v>2107</v>
      </c>
      <c r="D4219" s="52" t="s">
        <v>2594</v>
      </c>
      <c r="E4219" s="53">
        <v>48.3</v>
      </c>
      <c r="F4219" s="53">
        <v>0</v>
      </c>
      <c r="G4219" s="53">
        <v>48.3</v>
      </c>
    </row>
    <row r="4220" s="37" customFormat="1" customHeight="1" spans="1:7">
      <c r="A4220" s="52" t="s">
        <v>2007</v>
      </c>
      <c r="B4220" s="52" t="s">
        <v>2750</v>
      </c>
      <c r="C4220" s="30" t="s">
        <v>2107</v>
      </c>
      <c r="D4220" s="52" t="s">
        <v>2567</v>
      </c>
      <c r="E4220" s="53">
        <v>254.4769</v>
      </c>
      <c r="F4220" s="53">
        <v>0</v>
      </c>
      <c r="G4220" s="53">
        <v>254.4769</v>
      </c>
    </row>
    <row r="4221" s="37" customFormat="1" customHeight="1" spans="1:7">
      <c r="A4221" s="52" t="s">
        <v>2007</v>
      </c>
      <c r="B4221" s="52" t="s">
        <v>2750</v>
      </c>
      <c r="C4221" s="30" t="s">
        <v>2107</v>
      </c>
      <c r="D4221" s="52" t="s">
        <v>2568</v>
      </c>
      <c r="E4221" s="53">
        <v>352.53984</v>
      </c>
      <c r="F4221" s="53">
        <v>0</v>
      </c>
      <c r="G4221" s="53">
        <v>352.53984</v>
      </c>
    </row>
    <row r="4222" s="37" customFormat="1" customHeight="1" spans="1:7">
      <c r="A4222" s="52" t="s">
        <v>2007</v>
      </c>
      <c r="B4222" s="52" t="s">
        <v>2750</v>
      </c>
      <c r="C4222" s="30" t="s">
        <v>2107</v>
      </c>
      <c r="D4222" s="52" t="s">
        <v>2569</v>
      </c>
      <c r="E4222" s="53">
        <v>176.26992</v>
      </c>
      <c r="F4222" s="53">
        <v>0</v>
      </c>
      <c r="G4222" s="53">
        <v>176.26992</v>
      </c>
    </row>
    <row r="4223" s="37" customFormat="1" customHeight="1" spans="1:7">
      <c r="A4223" s="52" t="s">
        <v>2007</v>
      </c>
      <c r="B4223" s="52" t="s">
        <v>2750</v>
      </c>
      <c r="C4223" s="30" t="s">
        <v>2107</v>
      </c>
      <c r="D4223" s="52" t="s">
        <v>2570</v>
      </c>
      <c r="E4223" s="53">
        <v>143.461932</v>
      </c>
      <c r="F4223" s="53">
        <v>0</v>
      </c>
      <c r="G4223" s="53">
        <v>143.461932</v>
      </c>
    </row>
    <row r="4224" s="37" customFormat="1" customHeight="1" spans="1:7">
      <c r="A4224" s="52" t="s">
        <v>2007</v>
      </c>
      <c r="B4224" s="52" t="s">
        <v>2750</v>
      </c>
      <c r="C4224" s="30" t="s">
        <v>2107</v>
      </c>
      <c r="D4224" s="52" t="s">
        <v>2571</v>
      </c>
      <c r="E4224" s="53">
        <v>26.4</v>
      </c>
      <c r="F4224" s="53">
        <v>0</v>
      </c>
      <c r="G4224" s="53">
        <v>26.4</v>
      </c>
    </row>
    <row r="4225" s="37" customFormat="1" customHeight="1" spans="1:7">
      <c r="A4225" s="52" t="s">
        <v>2007</v>
      </c>
      <c r="B4225" s="52" t="s">
        <v>2750</v>
      </c>
      <c r="C4225" s="30" t="s">
        <v>2107</v>
      </c>
      <c r="D4225" s="52" t="s">
        <v>2572</v>
      </c>
      <c r="E4225" s="53">
        <v>4.530377</v>
      </c>
      <c r="F4225" s="53">
        <v>0</v>
      </c>
      <c r="G4225" s="53">
        <v>4.530377</v>
      </c>
    </row>
    <row r="4226" s="37" customFormat="1" customHeight="1" spans="1:7">
      <c r="A4226" s="52" t="s">
        <v>2007</v>
      </c>
      <c r="B4226" s="52" t="s">
        <v>2750</v>
      </c>
      <c r="C4226" s="30" t="s">
        <v>2107</v>
      </c>
      <c r="D4226" s="52" t="s">
        <v>2573</v>
      </c>
      <c r="E4226" s="53">
        <v>7.550628</v>
      </c>
      <c r="F4226" s="53">
        <v>0</v>
      </c>
      <c r="G4226" s="53">
        <v>7.550628</v>
      </c>
    </row>
    <row r="4227" s="37" customFormat="1" customHeight="1" spans="1:7">
      <c r="A4227" s="52" t="s">
        <v>2007</v>
      </c>
      <c r="B4227" s="52" t="s">
        <v>2750</v>
      </c>
      <c r="C4227" s="30" t="s">
        <v>2107</v>
      </c>
      <c r="D4227" s="52" t="s">
        <v>2586</v>
      </c>
      <c r="E4227" s="53">
        <v>238.398</v>
      </c>
      <c r="F4227" s="53">
        <v>0</v>
      </c>
      <c r="G4227" s="53">
        <v>238.398</v>
      </c>
    </row>
    <row r="4228" s="37" customFormat="1" customHeight="1" spans="1:7">
      <c r="A4228" s="52" t="s">
        <v>2007</v>
      </c>
      <c r="B4228" s="52" t="s">
        <v>2750</v>
      </c>
      <c r="C4228" s="30" t="s">
        <v>2107</v>
      </c>
      <c r="D4228" s="52" t="s">
        <v>2145</v>
      </c>
      <c r="E4228" s="53">
        <v>12.706056</v>
      </c>
      <c r="F4228" s="53">
        <v>0</v>
      </c>
      <c r="G4228" s="53">
        <v>12.706056</v>
      </c>
    </row>
    <row r="4229" s="37" customFormat="1" customHeight="1" spans="1:7">
      <c r="A4229" s="52" t="s">
        <v>2007</v>
      </c>
      <c r="B4229" s="49" t="s">
        <v>2751</v>
      </c>
      <c r="C4229" s="50"/>
      <c r="D4229" s="49"/>
      <c r="E4229" s="51">
        <v>2969.921285</v>
      </c>
      <c r="F4229" s="51">
        <v>0</v>
      </c>
      <c r="G4229" s="51">
        <v>2969.921285</v>
      </c>
    </row>
    <row r="4230" s="37" customFormat="1" customHeight="1" spans="1:7">
      <c r="A4230" s="52" t="s">
        <v>2007</v>
      </c>
      <c r="B4230" s="52" t="s">
        <v>2752</v>
      </c>
      <c r="C4230" s="50" t="s">
        <v>2091</v>
      </c>
      <c r="D4230" s="49"/>
      <c r="E4230" s="51">
        <v>107.343802</v>
      </c>
      <c r="F4230" s="51">
        <v>0</v>
      </c>
      <c r="G4230" s="51">
        <v>107.343802</v>
      </c>
    </row>
    <row r="4231" s="37" customFormat="1" customHeight="1" spans="1:7">
      <c r="A4231" s="52" t="s">
        <v>2007</v>
      </c>
      <c r="B4231" s="52" t="s">
        <v>2752</v>
      </c>
      <c r="C4231" s="30" t="s">
        <v>2092</v>
      </c>
      <c r="D4231" s="52" t="s">
        <v>2610</v>
      </c>
      <c r="E4231" s="53">
        <v>18.422676</v>
      </c>
      <c r="F4231" s="53">
        <v>0</v>
      </c>
      <c r="G4231" s="53">
        <v>18.422676</v>
      </c>
    </row>
    <row r="4232" s="37" customFormat="1" customHeight="1" spans="1:7">
      <c r="A4232" s="52" t="s">
        <v>2007</v>
      </c>
      <c r="B4232" s="52" t="s">
        <v>2752</v>
      </c>
      <c r="C4232" s="30" t="s">
        <v>2092</v>
      </c>
      <c r="D4232" s="52" t="s">
        <v>2611</v>
      </c>
      <c r="E4232" s="53">
        <v>9.825427</v>
      </c>
      <c r="F4232" s="53">
        <v>0</v>
      </c>
      <c r="G4232" s="53">
        <v>9.825427</v>
      </c>
    </row>
    <row r="4233" s="37" customFormat="1" customHeight="1" spans="1:7">
      <c r="A4233" s="52" t="s">
        <v>2007</v>
      </c>
      <c r="B4233" s="52" t="s">
        <v>2752</v>
      </c>
      <c r="C4233" s="30" t="s">
        <v>2092</v>
      </c>
      <c r="D4233" s="52" t="s">
        <v>2612</v>
      </c>
      <c r="E4233" s="53">
        <v>14.738141</v>
      </c>
      <c r="F4233" s="53">
        <v>0</v>
      </c>
      <c r="G4233" s="53">
        <v>14.738141</v>
      </c>
    </row>
    <row r="4234" s="37" customFormat="1" customHeight="1" spans="1:7">
      <c r="A4234" s="52" t="s">
        <v>2007</v>
      </c>
      <c r="B4234" s="52" t="s">
        <v>2752</v>
      </c>
      <c r="C4234" s="30" t="s">
        <v>2092</v>
      </c>
      <c r="D4234" s="52" t="s">
        <v>2613</v>
      </c>
      <c r="E4234" s="53">
        <v>21.688452</v>
      </c>
      <c r="F4234" s="53">
        <v>0</v>
      </c>
      <c r="G4234" s="53">
        <v>21.688452</v>
      </c>
    </row>
    <row r="4235" s="37" customFormat="1" customHeight="1" spans="1:7">
      <c r="A4235" s="52" t="s">
        <v>2007</v>
      </c>
      <c r="B4235" s="52" t="s">
        <v>2752</v>
      </c>
      <c r="C4235" s="30" t="s">
        <v>2092</v>
      </c>
      <c r="D4235" s="52" t="s">
        <v>2614</v>
      </c>
      <c r="E4235" s="53">
        <v>6.219906</v>
      </c>
      <c r="F4235" s="53">
        <v>0</v>
      </c>
      <c r="G4235" s="53">
        <v>6.219906</v>
      </c>
    </row>
    <row r="4236" s="37" customFormat="1" customHeight="1" spans="1:7">
      <c r="A4236" s="52" t="s">
        <v>2007</v>
      </c>
      <c r="B4236" s="52" t="s">
        <v>2752</v>
      </c>
      <c r="C4236" s="30" t="s">
        <v>2092</v>
      </c>
      <c r="D4236" s="52" t="s">
        <v>2615</v>
      </c>
      <c r="E4236" s="53">
        <v>15.9192</v>
      </c>
      <c r="F4236" s="53">
        <v>0</v>
      </c>
      <c r="G4236" s="53">
        <v>15.9192</v>
      </c>
    </row>
    <row r="4237" s="37" customFormat="1" customHeight="1" spans="1:7">
      <c r="A4237" s="52" t="s">
        <v>2007</v>
      </c>
      <c r="B4237" s="52" t="s">
        <v>2752</v>
      </c>
      <c r="C4237" s="30" t="s">
        <v>2092</v>
      </c>
      <c r="D4237" s="52" t="s">
        <v>2616</v>
      </c>
      <c r="E4237" s="53">
        <v>0.28</v>
      </c>
      <c r="F4237" s="53">
        <v>0</v>
      </c>
      <c r="G4237" s="53">
        <v>0.28</v>
      </c>
    </row>
    <row r="4238" s="37" customFormat="1" customHeight="1" spans="1:7">
      <c r="A4238" s="52" t="s">
        <v>2007</v>
      </c>
      <c r="B4238" s="52" t="s">
        <v>2752</v>
      </c>
      <c r="C4238" s="30" t="s">
        <v>2092</v>
      </c>
      <c r="D4238" s="52" t="s">
        <v>2105</v>
      </c>
      <c r="E4238" s="53">
        <v>20.25</v>
      </c>
      <c r="F4238" s="53">
        <v>0</v>
      </c>
      <c r="G4238" s="53">
        <v>20.25</v>
      </c>
    </row>
    <row r="4239" s="37" customFormat="1" customHeight="1" spans="1:7">
      <c r="A4239" s="52" t="s">
        <v>2007</v>
      </c>
      <c r="B4239" s="52" t="s">
        <v>2752</v>
      </c>
      <c r="C4239" s="50" t="s">
        <v>2106</v>
      </c>
      <c r="D4239" s="49"/>
      <c r="E4239" s="51">
        <v>2862.577483</v>
      </c>
      <c r="F4239" s="51">
        <v>0</v>
      </c>
      <c r="G4239" s="51">
        <v>2862.577483</v>
      </c>
    </row>
    <row r="4240" s="37" customFormat="1" customHeight="1" spans="1:7">
      <c r="A4240" s="52" t="s">
        <v>2007</v>
      </c>
      <c r="B4240" s="52" t="s">
        <v>2752</v>
      </c>
      <c r="C4240" s="30" t="s">
        <v>2107</v>
      </c>
      <c r="D4240" s="52" t="s">
        <v>2133</v>
      </c>
      <c r="E4240" s="53">
        <v>0.006</v>
      </c>
      <c r="F4240" s="53">
        <v>0</v>
      </c>
      <c r="G4240" s="53">
        <v>0.006</v>
      </c>
    </row>
    <row r="4241" s="37" customFormat="1" customHeight="1" spans="1:7">
      <c r="A4241" s="52" t="s">
        <v>2007</v>
      </c>
      <c r="B4241" s="52" t="s">
        <v>2752</v>
      </c>
      <c r="C4241" s="30" t="s">
        <v>2107</v>
      </c>
      <c r="D4241" s="52" t="s">
        <v>2141</v>
      </c>
      <c r="E4241" s="53">
        <v>147.381408</v>
      </c>
      <c r="F4241" s="53">
        <v>0</v>
      </c>
      <c r="G4241" s="53">
        <v>147.381408</v>
      </c>
    </row>
    <row r="4242" s="37" customFormat="1" customHeight="1" spans="1:7">
      <c r="A4242" s="52" t="s">
        <v>2007</v>
      </c>
      <c r="B4242" s="52" t="s">
        <v>2752</v>
      </c>
      <c r="C4242" s="30" t="s">
        <v>2107</v>
      </c>
      <c r="D4242" s="52" t="s">
        <v>2298</v>
      </c>
      <c r="E4242" s="53">
        <v>10.2</v>
      </c>
      <c r="F4242" s="53">
        <v>0</v>
      </c>
      <c r="G4242" s="53">
        <v>10.2</v>
      </c>
    </row>
    <row r="4243" s="37" customFormat="1" customHeight="1" spans="1:7">
      <c r="A4243" s="52" t="s">
        <v>2007</v>
      </c>
      <c r="B4243" s="52" t="s">
        <v>2752</v>
      </c>
      <c r="C4243" s="30" t="s">
        <v>2107</v>
      </c>
      <c r="D4243" s="52" t="s">
        <v>2119</v>
      </c>
      <c r="E4243" s="53">
        <v>6.56</v>
      </c>
      <c r="F4243" s="53">
        <v>0</v>
      </c>
      <c r="G4243" s="53">
        <v>6.56</v>
      </c>
    </row>
    <row r="4244" s="37" customFormat="1" customHeight="1" spans="1:7">
      <c r="A4244" s="52" t="s">
        <v>2007</v>
      </c>
      <c r="B4244" s="52" t="s">
        <v>2752</v>
      </c>
      <c r="C4244" s="30" t="s">
        <v>2107</v>
      </c>
      <c r="D4244" s="52" t="s">
        <v>2617</v>
      </c>
      <c r="E4244" s="53">
        <v>722.9484</v>
      </c>
      <c r="F4244" s="53">
        <v>0</v>
      </c>
      <c r="G4244" s="53">
        <v>722.9484</v>
      </c>
    </row>
    <row r="4245" s="37" customFormat="1" customHeight="1" spans="1:7">
      <c r="A4245" s="52" t="s">
        <v>2007</v>
      </c>
      <c r="B4245" s="52" t="s">
        <v>2752</v>
      </c>
      <c r="C4245" s="30" t="s">
        <v>2107</v>
      </c>
      <c r="D4245" s="52" t="s">
        <v>2618</v>
      </c>
      <c r="E4245" s="53">
        <v>21.924</v>
      </c>
      <c r="F4245" s="53">
        <v>0</v>
      </c>
      <c r="G4245" s="53">
        <v>21.924</v>
      </c>
    </row>
    <row r="4246" s="37" customFormat="1" customHeight="1" spans="1:7">
      <c r="A4246" s="52" t="s">
        <v>2007</v>
      </c>
      <c r="B4246" s="52" t="s">
        <v>2752</v>
      </c>
      <c r="C4246" s="30" t="s">
        <v>2107</v>
      </c>
      <c r="D4246" s="52" t="s">
        <v>2619</v>
      </c>
      <c r="E4246" s="53">
        <v>290.508</v>
      </c>
      <c r="F4246" s="53">
        <v>0</v>
      </c>
      <c r="G4246" s="53">
        <v>290.508</v>
      </c>
    </row>
    <row r="4247" s="37" customFormat="1" customHeight="1" spans="1:7">
      <c r="A4247" s="52" t="s">
        <v>2007</v>
      </c>
      <c r="B4247" s="52" t="s">
        <v>2752</v>
      </c>
      <c r="C4247" s="30" t="s">
        <v>2107</v>
      </c>
      <c r="D4247" s="52" t="s">
        <v>2620</v>
      </c>
      <c r="E4247" s="53">
        <v>559.776</v>
      </c>
      <c r="F4247" s="53">
        <v>0</v>
      </c>
      <c r="G4247" s="53">
        <v>559.776</v>
      </c>
    </row>
    <row r="4248" s="37" customFormat="1" customHeight="1" spans="1:7">
      <c r="A4248" s="52" t="s">
        <v>2007</v>
      </c>
      <c r="B4248" s="52" t="s">
        <v>2752</v>
      </c>
      <c r="C4248" s="30" t="s">
        <v>2107</v>
      </c>
      <c r="D4248" s="52" t="s">
        <v>2621</v>
      </c>
      <c r="E4248" s="53">
        <v>117.3</v>
      </c>
      <c r="F4248" s="53">
        <v>0</v>
      </c>
      <c r="G4248" s="53">
        <v>117.3</v>
      </c>
    </row>
    <row r="4249" s="37" customFormat="1" customHeight="1" spans="1:7">
      <c r="A4249" s="52" t="s">
        <v>2007</v>
      </c>
      <c r="B4249" s="52" t="s">
        <v>2752</v>
      </c>
      <c r="C4249" s="30" t="s">
        <v>2107</v>
      </c>
      <c r="D4249" s="52" t="s">
        <v>2622</v>
      </c>
      <c r="E4249" s="53">
        <v>205.6207</v>
      </c>
      <c r="F4249" s="53">
        <v>0</v>
      </c>
      <c r="G4249" s="53">
        <v>205.6207</v>
      </c>
    </row>
    <row r="4250" s="37" customFormat="1" customHeight="1" spans="1:7">
      <c r="A4250" s="52" t="s">
        <v>2007</v>
      </c>
      <c r="B4250" s="52" t="s">
        <v>2752</v>
      </c>
      <c r="C4250" s="30" t="s">
        <v>2107</v>
      </c>
      <c r="D4250" s="52" t="s">
        <v>2623</v>
      </c>
      <c r="E4250" s="53">
        <v>286.072704</v>
      </c>
      <c r="F4250" s="53">
        <v>0</v>
      </c>
      <c r="G4250" s="53">
        <v>286.072704</v>
      </c>
    </row>
    <row r="4251" s="37" customFormat="1" customHeight="1" spans="1:7">
      <c r="A4251" s="52" t="s">
        <v>2007</v>
      </c>
      <c r="B4251" s="52" t="s">
        <v>2752</v>
      </c>
      <c r="C4251" s="30" t="s">
        <v>2107</v>
      </c>
      <c r="D4251" s="52" t="s">
        <v>2624</v>
      </c>
      <c r="E4251" s="53">
        <v>143.036352</v>
      </c>
      <c r="F4251" s="53">
        <v>0</v>
      </c>
      <c r="G4251" s="53">
        <v>143.036352</v>
      </c>
    </row>
    <row r="4252" s="37" customFormat="1" customHeight="1" spans="1:7">
      <c r="A4252" s="52" t="s">
        <v>2007</v>
      </c>
      <c r="B4252" s="52" t="s">
        <v>2752</v>
      </c>
      <c r="C4252" s="30" t="s">
        <v>2107</v>
      </c>
      <c r="D4252" s="52" t="s">
        <v>2625</v>
      </c>
      <c r="E4252" s="53">
        <v>116.676948</v>
      </c>
      <c r="F4252" s="53">
        <v>0</v>
      </c>
      <c r="G4252" s="53">
        <v>116.676948</v>
      </c>
    </row>
    <row r="4253" s="37" customFormat="1" customHeight="1" spans="1:7">
      <c r="A4253" s="52" t="s">
        <v>2007</v>
      </c>
      <c r="B4253" s="52" t="s">
        <v>2752</v>
      </c>
      <c r="C4253" s="30" t="s">
        <v>2107</v>
      </c>
      <c r="D4253" s="52" t="s">
        <v>2626</v>
      </c>
      <c r="E4253" s="53">
        <v>21.6</v>
      </c>
      <c r="F4253" s="53">
        <v>0</v>
      </c>
      <c r="G4253" s="53">
        <v>21.6</v>
      </c>
    </row>
    <row r="4254" s="37" customFormat="1" customHeight="1" spans="1:7">
      <c r="A4254" s="52" t="s">
        <v>2007</v>
      </c>
      <c r="B4254" s="52" t="s">
        <v>2752</v>
      </c>
      <c r="C4254" s="30" t="s">
        <v>2107</v>
      </c>
      <c r="D4254" s="52" t="s">
        <v>2627</v>
      </c>
      <c r="E4254" s="53">
        <v>3.684535</v>
      </c>
      <c r="F4254" s="53">
        <v>0</v>
      </c>
      <c r="G4254" s="53">
        <v>3.684535</v>
      </c>
    </row>
    <row r="4255" s="37" customFormat="1" customHeight="1" spans="1:7">
      <c r="A4255" s="52" t="s">
        <v>2007</v>
      </c>
      <c r="B4255" s="52" t="s">
        <v>2752</v>
      </c>
      <c r="C4255" s="30" t="s">
        <v>2107</v>
      </c>
      <c r="D4255" s="52" t="s">
        <v>2628</v>
      </c>
      <c r="E4255" s="53">
        <v>6.140892</v>
      </c>
      <c r="F4255" s="53">
        <v>0</v>
      </c>
      <c r="G4255" s="53">
        <v>6.140892</v>
      </c>
    </row>
    <row r="4256" s="37" customFormat="1" customHeight="1" spans="1:7">
      <c r="A4256" s="52" t="s">
        <v>2007</v>
      </c>
      <c r="B4256" s="52" t="s">
        <v>2752</v>
      </c>
      <c r="C4256" s="30" t="s">
        <v>2107</v>
      </c>
      <c r="D4256" s="52" t="s">
        <v>2629</v>
      </c>
      <c r="E4256" s="53">
        <v>192.798</v>
      </c>
      <c r="F4256" s="53">
        <v>0</v>
      </c>
      <c r="G4256" s="53">
        <v>192.798</v>
      </c>
    </row>
    <row r="4257" s="37" customFormat="1" customHeight="1" spans="1:7">
      <c r="A4257" s="52" t="s">
        <v>2007</v>
      </c>
      <c r="B4257" s="52" t="s">
        <v>2752</v>
      </c>
      <c r="C4257" s="30" t="s">
        <v>2107</v>
      </c>
      <c r="D4257" s="52" t="s">
        <v>2145</v>
      </c>
      <c r="E4257" s="53">
        <v>10.343544</v>
      </c>
      <c r="F4257" s="53">
        <v>0</v>
      </c>
      <c r="G4257" s="53">
        <v>10.343544</v>
      </c>
    </row>
    <row r="4258" s="37" customFormat="1" customHeight="1" spans="1:7">
      <c r="A4258" s="52" t="s">
        <v>2007</v>
      </c>
      <c r="B4258" s="49" t="s">
        <v>2753</v>
      </c>
      <c r="C4258" s="50"/>
      <c r="D4258" s="49"/>
      <c r="E4258" s="51">
        <v>3043.022596</v>
      </c>
      <c r="F4258" s="51">
        <v>0</v>
      </c>
      <c r="G4258" s="51">
        <v>3043.022596</v>
      </c>
    </row>
    <row r="4259" s="37" customFormat="1" customHeight="1" spans="1:7">
      <c r="A4259" s="52" t="s">
        <v>2007</v>
      </c>
      <c r="B4259" s="52" t="s">
        <v>2754</v>
      </c>
      <c r="C4259" s="50" t="s">
        <v>2091</v>
      </c>
      <c r="D4259" s="49"/>
      <c r="E4259" s="51">
        <v>110.894419</v>
      </c>
      <c r="F4259" s="51">
        <v>0</v>
      </c>
      <c r="G4259" s="51">
        <v>110.894419</v>
      </c>
    </row>
    <row r="4260" s="37" customFormat="1" customHeight="1" spans="1:7">
      <c r="A4260" s="52" t="s">
        <v>2007</v>
      </c>
      <c r="B4260" s="52" t="s">
        <v>2754</v>
      </c>
      <c r="C4260" s="30" t="s">
        <v>2092</v>
      </c>
      <c r="D4260" s="52" t="s">
        <v>2610</v>
      </c>
      <c r="E4260" s="53">
        <v>18.437706</v>
      </c>
      <c r="F4260" s="53">
        <v>0</v>
      </c>
      <c r="G4260" s="53">
        <v>18.437706</v>
      </c>
    </row>
    <row r="4261" s="37" customFormat="1" customHeight="1" spans="1:7">
      <c r="A4261" s="52" t="s">
        <v>2007</v>
      </c>
      <c r="B4261" s="52" t="s">
        <v>2754</v>
      </c>
      <c r="C4261" s="30" t="s">
        <v>2092</v>
      </c>
      <c r="D4261" s="52" t="s">
        <v>2611</v>
      </c>
      <c r="E4261" s="53">
        <v>9.833443</v>
      </c>
      <c r="F4261" s="53">
        <v>0</v>
      </c>
      <c r="G4261" s="53">
        <v>9.833443</v>
      </c>
    </row>
    <row r="4262" s="37" customFormat="1" customHeight="1" spans="1:7">
      <c r="A4262" s="52" t="s">
        <v>2007</v>
      </c>
      <c r="B4262" s="52" t="s">
        <v>2754</v>
      </c>
      <c r="C4262" s="30" t="s">
        <v>2092</v>
      </c>
      <c r="D4262" s="52" t="s">
        <v>2612</v>
      </c>
      <c r="E4262" s="53">
        <v>14.750165</v>
      </c>
      <c r="F4262" s="53">
        <v>0</v>
      </c>
      <c r="G4262" s="53">
        <v>14.750165</v>
      </c>
    </row>
    <row r="4263" s="37" customFormat="1" customHeight="1" spans="1:7">
      <c r="A4263" s="52" t="s">
        <v>2007</v>
      </c>
      <c r="B4263" s="52" t="s">
        <v>2754</v>
      </c>
      <c r="C4263" s="30" t="s">
        <v>2092</v>
      </c>
      <c r="D4263" s="52" t="s">
        <v>2613</v>
      </c>
      <c r="E4263" s="53">
        <v>22.045068</v>
      </c>
      <c r="F4263" s="53">
        <v>0</v>
      </c>
      <c r="G4263" s="53">
        <v>22.045068</v>
      </c>
    </row>
    <row r="4264" s="37" customFormat="1" customHeight="1" spans="1:7">
      <c r="A4264" s="52" t="s">
        <v>2007</v>
      </c>
      <c r="B4264" s="52" t="s">
        <v>2754</v>
      </c>
      <c r="C4264" s="30" t="s">
        <v>2092</v>
      </c>
      <c r="D4264" s="52" t="s">
        <v>2614</v>
      </c>
      <c r="E4264" s="53">
        <v>11.192437</v>
      </c>
      <c r="F4264" s="53">
        <v>0</v>
      </c>
      <c r="G4264" s="53">
        <v>11.192437</v>
      </c>
    </row>
    <row r="4265" s="37" customFormat="1" customHeight="1" spans="1:7">
      <c r="A4265" s="52" t="s">
        <v>2007</v>
      </c>
      <c r="B4265" s="52" t="s">
        <v>2754</v>
      </c>
      <c r="C4265" s="30" t="s">
        <v>2092</v>
      </c>
      <c r="D4265" s="52" t="s">
        <v>2615</v>
      </c>
      <c r="E4265" s="53">
        <v>13.8456</v>
      </c>
      <c r="F4265" s="53">
        <v>0</v>
      </c>
      <c r="G4265" s="53">
        <v>13.8456</v>
      </c>
    </row>
    <row r="4266" s="37" customFormat="1" customHeight="1" spans="1:7">
      <c r="A4266" s="52" t="s">
        <v>2007</v>
      </c>
      <c r="B4266" s="52" t="s">
        <v>2754</v>
      </c>
      <c r="C4266" s="30" t="s">
        <v>2092</v>
      </c>
      <c r="D4266" s="52" t="s">
        <v>2616</v>
      </c>
      <c r="E4266" s="53">
        <v>0.84</v>
      </c>
      <c r="F4266" s="53">
        <v>0</v>
      </c>
      <c r="G4266" s="53">
        <v>0.84</v>
      </c>
    </row>
    <row r="4267" s="37" customFormat="1" customHeight="1" spans="1:7">
      <c r="A4267" s="52" t="s">
        <v>2007</v>
      </c>
      <c r="B4267" s="52" t="s">
        <v>2754</v>
      </c>
      <c r="C4267" s="30" t="s">
        <v>2092</v>
      </c>
      <c r="D4267" s="52" t="s">
        <v>2105</v>
      </c>
      <c r="E4267" s="53">
        <v>19.95</v>
      </c>
      <c r="F4267" s="53">
        <v>0</v>
      </c>
      <c r="G4267" s="53">
        <v>19.95</v>
      </c>
    </row>
    <row r="4268" s="37" customFormat="1" customHeight="1" spans="1:7">
      <c r="A4268" s="52" t="s">
        <v>2007</v>
      </c>
      <c r="B4268" s="52" t="s">
        <v>2754</v>
      </c>
      <c r="C4268" s="50" t="s">
        <v>2106</v>
      </c>
      <c r="D4268" s="49"/>
      <c r="E4268" s="51">
        <v>2932.128177</v>
      </c>
      <c r="F4268" s="51">
        <v>0</v>
      </c>
      <c r="G4268" s="51">
        <v>2932.128177</v>
      </c>
    </row>
    <row r="4269" s="37" customFormat="1" customHeight="1" spans="1:7">
      <c r="A4269" s="52" t="s">
        <v>2007</v>
      </c>
      <c r="B4269" s="52" t="s">
        <v>2754</v>
      </c>
      <c r="C4269" s="30" t="s">
        <v>2107</v>
      </c>
      <c r="D4269" s="52" t="s">
        <v>2141</v>
      </c>
      <c r="E4269" s="53">
        <v>147.501648</v>
      </c>
      <c r="F4269" s="53">
        <v>0</v>
      </c>
      <c r="G4269" s="53">
        <v>147.501648</v>
      </c>
    </row>
    <row r="4270" s="37" customFormat="1" customHeight="1" spans="1:7">
      <c r="A4270" s="52" t="s">
        <v>2007</v>
      </c>
      <c r="B4270" s="52" t="s">
        <v>2754</v>
      </c>
      <c r="C4270" s="30" t="s">
        <v>2107</v>
      </c>
      <c r="D4270" s="52" t="s">
        <v>2562</v>
      </c>
      <c r="E4270" s="53">
        <v>17.2</v>
      </c>
      <c r="F4270" s="53">
        <v>0</v>
      </c>
      <c r="G4270" s="53">
        <v>17.2</v>
      </c>
    </row>
    <row r="4271" s="37" customFormat="1" customHeight="1" spans="1:7">
      <c r="A4271" s="52" t="s">
        <v>2007</v>
      </c>
      <c r="B4271" s="52" t="s">
        <v>2754</v>
      </c>
      <c r="C4271" s="30" t="s">
        <v>2107</v>
      </c>
      <c r="D4271" s="52" t="s">
        <v>2617</v>
      </c>
      <c r="E4271" s="53">
        <v>734.8356</v>
      </c>
      <c r="F4271" s="53">
        <v>0</v>
      </c>
      <c r="G4271" s="53">
        <v>734.8356</v>
      </c>
    </row>
    <row r="4272" s="37" customFormat="1" customHeight="1" spans="1:7">
      <c r="A4272" s="52" t="s">
        <v>2007</v>
      </c>
      <c r="B4272" s="52" t="s">
        <v>2754</v>
      </c>
      <c r="C4272" s="30" t="s">
        <v>2107</v>
      </c>
      <c r="D4272" s="52" t="s">
        <v>2618</v>
      </c>
      <c r="E4272" s="53">
        <v>21.6528</v>
      </c>
      <c r="F4272" s="53">
        <v>0</v>
      </c>
      <c r="G4272" s="53">
        <v>21.6528</v>
      </c>
    </row>
    <row r="4273" s="37" customFormat="1" customHeight="1" spans="1:7">
      <c r="A4273" s="52" t="s">
        <v>2007</v>
      </c>
      <c r="B4273" s="52" t="s">
        <v>2754</v>
      </c>
      <c r="C4273" s="30" t="s">
        <v>2107</v>
      </c>
      <c r="D4273" s="52" t="s">
        <v>2619</v>
      </c>
      <c r="E4273" s="53">
        <v>283.992</v>
      </c>
      <c r="F4273" s="53">
        <v>0</v>
      </c>
      <c r="G4273" s="53">
        <v>283.992</v>
      </c>
    </row>
    <row r="4274" s="37" customFormat="1" customHeight="1" spans="1:7">
      <c r="A4274" s="52" t="s">
        <v>2007</v>
      </c>
      <c r="B4274" s="52" t="s">
        <v>2754</v>
      </c>
      <c r="C4274" s="30" t="s">
        <v>2107</v>
      </c>
      <c r="D4274" s="52" t="s">
        <v>2620</v>
      </c>
      <c r="E4274" s="53">
        <v>551.9808</v>
      </c>
      <c r="F4274" s="53">
        <v>0</v>
      </c>
      <c r="G4274" s="53">
        <v>551.9808</v>
      </c>
    </row>
    <row r="4275" s="37" customFormat="1" customHeight="1" spans="1:7">
      <c r="A4275" s="52" t="s">
        <v>2007</v>
      </c>
      <c r="B4275" s="52" t="s">
        <v>2754</v>
      </c>
      <c r="C4275" s="30" t="s">
        <v>2107</v>
      </c>
      <c r="D4275" s="52" t="s">
        <v>2621</v>
      </c>
      <c r="E4275" s="53">
        <v>197.8</v>
      </c>
      <c r="F4275" s="53">
        <v>0</v>
      </c>
      <c r="G4275" s="53">
        <v>197.8</v>
      </c>
    </row>
    <row r="4276" s="37" customFormat="1" customHeight="1" spans="1:7">
      <c r="A4276" s="52" t="s">
        <v>2007</v>
      </c>
      <c r="B4276" s="52" t="s">
        <v>2754</v>
      </c>
      <c r="C4276" s="30" t="s">
        <v>2107</v>
      </c>
      <c r="D4276" s="52" t="s">
        <v>2622</v>
      </c>
      <c r="E4276" s="53">
        <v>202.7069</v>
      </c>
      <c r="F4276" s="53">
        <v>0</v>
      </c>
      <c r="G4276" s="53">
        <v>202.7069</v>
      </c>
    </row>
    <row r="4277" s="37" customFormat="1" customHeight="1" spans="1:7">
      <c r="A4277" s="52" t="s">
        <v>2007</v>
      </c>
      <c r="B4277" s="52" t="s">
        <v>2754</v>
      </c>
      <c r="C4277" s="30" t="s">
        <v>2107</v>
      </c>
      <c r="D4277" s="52" t="s">
        <v>2623</v>
      </c>
      <c r="E4277" s="53">
        <v>284.985792</v>
      </c>
      <c r="F4277" s="53">
        <v>0</v>
      </c>
      <c r="G4277" s="53">
        <v>284.985792</v>
      </c>
    </row>
    <row r="4278" s="37" customFormat="1" customHeight="1" spans="1:7">
      <c r="A4278" s="52" t="s">
        <v>2007</v>
      </c>
      <c r="B4278" s="52" t="s">
        <v>2754</v>
      </c>
      <c r="C4278" s="30" t="s">
        <v>2107</v>
      </c>
      <c r="D4278" s="52" t="s">
        <v>2624</v>
      </c>
      <c r="E4278" s="53">
        <v>142.492896</v>
      </c>
      <c r="F4278" s="53">
        <v>0</v>
      </c>
      <c r="G4278" s="53">
        <v>142.492896</v>
      </c>
    </row>
    <row r="4279" s="37" customFormat="1" customHeight="1" spans="1:7">
      <c r="A4279" s="52" t="s">
        <v>2007</v>
      </c>
      <c r="B4279" s="52" t="s">
        <v>2754</v>
      </c>
      <c r="C4279" s="30" t="s">
        <v>2107</v>
      </c>
      <c r="D4279" s="52" t="s">
        <v>2625</v>
      </c>
      <c r="E4279" s="53">
        <v>116.772138</v>
      </c>
      <c r="F4279" s="53">
        <v>0</v>
      </c>
      <c r="G4279" s="53">
        <v>116.772138</v>
      </c>
    </row>
    <row r="4280" s="37" customFormat="1" customHeight="1" spans="1:7">
      <c r="A4280" s="52" t="s">
        <v>2007</v>
      </c>
      <c r="B4280" s="52" t="s">
        <v>2754</v>
      </c>
      <c r="C4280" s="30" t="s">
        <v>2107</v>
      </c>
      <c r="D4280" s="52" t="s">
        <v>2626</v>
      </c>
      <c r="E4280" s="53">
        <v>21.28</v>
      </c>
      <c r="F4280" s="53">
        <v>0</v>
      </c>
      <c r="G4280" s="53">
        <v>21.28</v>
      </c>
    </row>
    <row r="4281" s="37" customFormat="1" customHeight="1" spans="1:7">
      <c r="A4281" s="52" t="s">
        <v>2007</v>
      </c>
      <c r="B4281" s="52" t="s">
        <v>2754</v>
      </c>
      <c r="C4281" s="30" t="s">
        <v>2107</v>
      </c>
      <c r="D4281" s="52" t="s">
        <v>2627</v>
      </c>
      <c r="E4281" s="53">
        <v>3.687541</v>
      </c>
      <c r="F4281" s="53">
        <v>0</v>
      </c>
      <c r="G4281" s="53">
        <v>3.687541</v>
      </c>
    </row>
    <row r="4282" s="37" customFormat="1" customHeight="1" spans="1:7">
      <c r="A4282" s="52" t="s">
        <v>2007</v>
      </c>
      <c r="B4282" s="52" t="s">
        <v>2754</v>
      </c>
      <c r="C4282" s="30" t="s">
        <v>2107</v>
      </c>
      <c r="D4282" s="52" t="s">
        <v>2628</v>
      </c>
      <c r="E4282" s="53">
        <v>6.145902</v>
      </c>
      <c r="F4282" s="53">
        <v>0</v>
      </c>
      <c r="G4282" s="53">
        <v>6.145902</v>
      </c>
    </row>
    <row r="4283" s="37" customFormat="1" customHeight="1" spans="1:7">
      <c r="A4283" s="52" t="s">
        <v>2007</v>
      </c>
      <c r="B4283" s="52" t="s">
        <v>2754</v>
      </c>
      <c r="C4283" s="30" t="s">
        <v>2107</v>
      </c>
      <c r="D4283" s="52" t="s">
        <v>2629</v>
      </c>
      <c r="E4283" s="53">
        <v>188.7</v>
      </c>
      <c r="F4283" s="53">
        <v>0</v>
      </c>
      <c r="G4283" s="53">
        <v>188.7</v>
      </c>
    </row>
    <row r="4284" s="37" customFormat="1" customHeight="1" spans="1:7">
      <c r="A4284" s="52" t="s">
        <v>2007</v>
      </c>
      <c r="B4284" s="52" t="s">
        <v>2754</v>
      </c>
      <c r="C4284" s="30" t="s">
        <v>2107</v>
      </c>
      <c r="D4284" s="52" t="s">
        <v>2145</v>
      </c>
      <c r="E4284" s="53">
        <v>10.39416</v>
      </c>
      <c r="F4284" s="53">
        <v>0</v>
      </c>
      <c r="G4284" s="53">
        <v>10.39416</v>
      </c>
    </row>
    <row r="4285" s="37" customFormat="1" customHeight="1" spans="1:7">
      <c r="A4285" s="52" t="s">
        <v>2007</v>
      </c>
      <c r="B4285" s="49" t="s">
        <v>2755</v>
      </c>
      <c r="C4285" s="50"/>
      <c r="D4285" s="49"/>
      <c r="E4285" s="51">
        <v>1543.066601</v>
      </c>
      <c r="F4285" s="51">
        <v>0</v>
      </c>
      <c r="G4285" s="51">
        <v>1543.066601</v>
      </c>
    </row>
    <row r="4286" s="37" customFormat="1" customHeight="1" spans="1:7">
      <c r="A4286" s="52" t="s">
        <v>2007</v>
      </c>
      <c r="B4286" s="52" t="s">
        <v>2756</v>
      </c>
      <c r="C4286" s="50" t="s">
        <v>2091</v>
      </c>
      <c r="D4286" s="49"/>
      <c r="E4286" s="51">
        <v>52.93412</v>
      </c>
      <c r="F4286" s="51">
        <v>0</v>
      </c>
      <c r="G4286" s="51">
        <v>52.93412</v>
      </c>
    </row>
    <row r="4287" s="37" customFormat="1" customHeight="1" spans="1:7">
      <c r="A4287" s="52" t="s">
        <v>2007</v>
      </c>
      <c r="B4287" s="52" t="s">
        <v>2756</v>
      </c>
      <c r="C4287" s="30" t="s">
        <v>2092</v>
      </c>
      <c r="D4287" s="52" t="s">
        <v>2610</v>
      </c>
      <c r="E4287" s="53">
        <v>8.167284</v>
      </c>
      <c r="F4287" s="53">
        <v>0</v>
      </c>
      <c r="G4287" s="53">
        <v>8.167284</v>
      </c>
    </row>
    <row r="4288" s="37" customFormat="1" customHeight="1" spans="1:7">
      <c r="A4288" s="52" t="s">
        <v>2007</v>
      </c>
      <c r="B4288" s="52" t="s">
        <v>2756</v>
      </c>
      <c r="C4288" s="30" t="s">
        <v>2092</v>
      </c>
      <c r="D4288" s="52" t="s">
        <v>2611</v>
      </c>
      <c r="E4288" s="53">
        <v>4.355885</v>
      </c>
      <c r="F4288" s="53">
        <v>0</v>
      </c>
      <c r="G4288" s="53">
        <v>4.355885</v>
      </c>
    </row>
    <row r="4289" s="37" customFormat="1" customHeight="1" spans="1:7">
      <c r="A4289" s="52" t="s">
        <v>2007</v>
      </c>
      <c r="B4289" s="52" t="s">
        <v>2756</v>
      </c>
      <c r="C4289" s="30" t="s">
        <v>2092</v>
      </c>
      <c r="D4289" s="52" t="s">
        <v>2612</v>
      </c>
      <c r="E4289" s="53">
        <v>6.533827</v>
      </c>
      <c r="F4289" s="53">
        <v>0</v>
      </c>
      <c r="G4289" s="53">
        <v>6.533827</v>
      </c>
    </row>
    <row r="4290" s="37" customFormat="1" customHeight="1" spans="1:7">
      <c r="A4290" s="52" t="s">
        <v>2007</v>
      </c>
      <c r="B4290" s="52" t="s">
        <v>2756</v>
      </c>
      <c r="C4290" s="30" t="s">
        <v>2092</v>
      </c>
      <c r="D4290" s="52" t="s">
        <v>2613</v>
      </c>
      <c r="E4290" s="53">
        <v>9.8235</v>
      </c>
      <c r="F4290" s="53">
        <v>0</v>
      </c>
      <c r="G4290" s="53">
        <v>9.8235</v>
      </c>
    </row>
    <row r="4291" s="37" customFormat="1" customHeight="1" spans="1:7">
      <c r="A4291" s="52" t="s">
        <v>2007</v>
      </c>
      <c r="B4291" s="52" t="s">
        <v>2756</v>
      </c>
      <c r="C4291" s="30" t="s">
        <v>2092</v>
      </c>
      <c r="D4291" s="52" t="s">
        <v>2614</v>
      </c>
      <c r="E4291" s="53">
        <v>13.740424</v>
      </c>
      <c r="F4291" s="53">
        <v>0</v>
      </c>
      <c r="G4291" s="53">
        <v>13.740424</v>
      </c>
    </row>
    <row r="4292" s="37" customFormat="1" customHeight="1" spans="1:7">
      <c r="A4292" s="52" t="s">
        <v>2007</v>
      </c>
      <c r="B4292" s="52" t="s">
        <v>2756</v>
      </c>
      <c r="C4292" s="30" t="s">
        <v>2092</v>
      </c>
      <c r="D4292" s="52" t="s">
        <v>2615</v>
      </c>
      <c r="E4292" s="53">
        <v>1.4832</v>
      </c>
      <c r="F4292" s="53">
        <v>0</v>
      </c>
      <c r="G4292" s="53">
        <v>1.4832</v>
      </c>
    </row>
    <row r="4293" s="37" customFormat="1" customHeight="1" spans="1:7">
      <c r="A4293" s="52" t="s">
        <v>2007</v>
      </c>
      <c r="B4293" s="52" t="s">
        <v>2756</v>
      </c>
      <c r="C4293" s="30" t="s">
        <v>2092</v>
      </c>
      <c r="D4293" s="52" t="s">
        <v>2616</v>
      </c>
      <c r="E4293" s="53">
        <v>0.28</v>
      </c>
      <c r="F4293" s="53">
        <v>0</v>
      </c>
      <c r="G4293" s="53">
        <v>0.28</v>
      </c>
    </row>
    <row r="4294" s="37" customFormat="1" customHeight="1" spans="1:7">
      <c r="A4294" s="52" t="s">
        <v>2007</v>
      </c>
      <c r="B4294" s="52" t="s">
        <v>2756</v>
      </c>
      <c r="C4294" s="30" t="s">
        <v>2092</v>
      </c>
      <c r="D4294" s="52" t="s">
        <v>2105</v>
      </c>
      <c r="E4294" s="53">
        <v>8.55</v>
      </c>
      <c r="F4294" s="53">
        <v>0</v>
      </c>
      <c r="G4294" s="53">
        <v>8.55</v>
      </c>
    </row>
    <row r="4295" s="37" customFormat="1" customHeight="1" spans="1:7">
      <c r="A4295" s="52" t="s">
        <v>2007</v>
      </c>
      <c r="B4295" s="52" t="s">
        <v>2756</v>
      </c>
      <c r="C4295" s="50" t="s">
        <v>2106</v>
      </c>
      <c r="D4295" s="49"/>
      <c r="E4295" s="51">
        <v>1490.132481</v>
      </c>
      <c r="F4295" s="51">
        <v>0</v>
      </c>
      <c r="G4295" s="51">
        <v>1490.132481</v>
      </c>
    </row>
    <row r="4296" s="37" customFormat="1" customHeight="1" spans="1:7">
      <c r="A4296" s="52" t="s">
        <v>2007</v>
      </c>
      <c r="B4296" s="52" t="s">
        <v>2756</v>
      </c>
      <c r="C4296" s="30" t="s">
        <v>2107</v>
      </c>
      <c r="D4296" s="52" t="s">
        <v>2110</v>
      </c>
      <c r="E4296" s="53">
        <v>26.94</v>
      </c>
      <c r="F4296" s="53">
        <v>0</v>
      </c>
      <c r="G4296" s="53">
        <v>26.94</v>
      </c>
    </row>
    <row r="4297" s="37" customFormat="1" customHeight="1" spans="1:7">
      <c r="A4297" s="52" t="s">
        <v>2007</v>
      </c>
      <c r="B4297" s="52" t="s">
        <v>2756</v>
      </c>
      <c r="C4297" s="30" t="s">
        <v>2107</v>
      </c>
      <c r="D4297" s="52" t="s">
        <v>2133</v>
      </c>
      <c r="E4297" s="53">
        <v>0.012</v>
      </c>
      <c r="F4297" s="53">
        <v>0</v>
      </c>
      <c r="G4297" s="53">
        <v>0.012</v>
      </c>
    </row>
    <row r="4298" s="37" customFormat="1" customHeight="1" spans="1:7">
      <c r="A4298" s="52" t="s">
        <v>2007</v>
      </c>
      <c r="B4298" s="52" t="s">
        <v>2756</v>
      </c>
      <c r="C4298" s="30" t="s">
        <v>2107</v>
      </c>
      <c r="D4298" s="52" t="s">
        <v>2141</v>
      </c>
      <c r="E4298" s="53">
        <v>72.319824</v>
      </c>
      <c r="F4298" s="53">
        <v>0</v>
      </c>
      <c r="G4298" s="53">
        <v>72.319824</v>
      </c>
    </row>
    <row r="4299" s="37" customFormat="1" customHeight="1" spans="1:7">
      <c r="A4299" s="52" t="s">
        <v>2007</v>
      </c>
      <c r="B4299" s="52" t="s">
        <v>2756</v>
      </c>
      <c r="C4299" s="30" t="s">
        <v>2107</v>
      </c>
      <c r="D4299" s="52" t="s">
        <v>2298</v>
      </c>
      <c r="E4299" s="53">
        <v>20</v>
      </c>
      <c r="F4299" s="53">
        <v>0</v>
      </c>
      <c r="G4299" s="53">
        <v>20</v>
      </c>
    </row>
    <row r="4300" s="37" customFormat="1" customHeight="1" spans="1:7">
      <c r="A4300" s="52" t="s">
        <v>2007</v>
      </c>
      <c r="B4300" s="52" t="s">
        <v>2756</v>
      </c>
      <c r="C4300" s="30" t="s">
        <v>2107</v>
      </c>
      <c r="D4300" s="52" t="s">
        <v>2119</v>
      </c>
      <c r="E4300" s="53">
        <v>8.298</v>
      </c>
      <c r="F4300" s="53">
        <v>0</v>
      </c>
      <c r="G4300" s="53">
        <v>8.298</v>
      </c>
    </row>
    <row r="4301" s="37" customFormat="1" customHeight="1" spans="1:7">
      <c r="A4301" s="52" t="s">
        <v>2007</v>
      </c>
      <c r="B4301" s="52" t="s">
        <v>2756</v>
      </c>
      <c r="C4301" s="30" t="s">
        <v>2107</v>
      </c>
      <c r="D4301" s="52" t="s">
        <v>2617</v>
      </c>
      <c r="E4301" s="53">
        <v>327.45</v>
      </c>
      <c r="F4301" s="53">
        <v>0</v>
      </c>
      <c r="G4301" s="53">
        <v>327.45</v>
      </c>
    </row>
    <row r="4302" s="37" customFormat="1" customHeight="1" spans="1:7">
      <c r="A4302" s="52" t="s">
        <v>2007</v>
      </c>
      <c r="B4302" s="52" t="s">
        <v>2756</v>
      </c>
      <c r="C4302" s="30" t="s">
        <v>2107</v>
      </c>
      <c r="D4302" s="52" t="s">
        <v>2618</v>
      </c>
      <c r="E4302" s="53">
        <v>9.1716</v>
      </c>
      <c r="F4302" s="53">
        <v>0</v>
      </c>
      <c r="G4302" s="53">
        <v>9.1716</v>
      </c>
    </row>
    <row r="4303" s="37" customFormat="1" customHeight="1" spans="1:7">
      <c r="A4303" s="52" t="s">
        <v>2007</v>
      </c>
      <c r="B4303" s="52" t="s">
        <v>2756</v>
      </c>
      <c r="C4303" s="30" t="s">
        <v>2107</v>
      </c>
      <c r="D4303" s="52" t="s">
        <v>2619</v>
      </c>
      <c r="E4303" s="53">
        <v>127.908</v>
      </c>
      <c r="F4303" s="53">
        <v>0</v>
      </c>
      <c r="G4303" s="53">
        <v>127.908</v>
      </c>
    </row>
    <row r="4304" s="37" customFormat="1" customHeight="1" spans="1:7">
      <c r="A4304" s="52" t="s">
        <v>2007</v>
      </c>
      <c r="B4304" s="52" t="s">
        <v>2756</v>
      </c>
      <c r="C4304" s="30" t="s">
        <v>2107</v>
      </c>
      <c r="D4304" s="52" t="s">
        <v>2620</v>
      </c>
      <c r="E4304" s="53">
        <v>241.1868</v>
      </c>
      <c r="F4304" s="53">
        <v>0</v>
      </c>
      <c r="G4304" s="53">
        <v>241.1868</v>
      </c>
    </row>
    <row r="4305" s="37" customFormat="1" customHeight="1" spans="1:7">
      <c r="A4305" s="52" t="s">
        <v>2007</v>
      </c>
      <c r="B4305" s="52" t="s">
        <v>2756</v>
      </c>
      <c r="C4305" s="30" t="s">
        <v>2107</v>
      </c>
      <c r="D4305" s="52" t="s">
        <v>2621</v>
      </c>
      <c r="E4305" s="53">
        <v>230</v>
      </c>
      <c r="F4305" s="53">
        <v>0</v>
      </c>
      <c r="G4305" s="53">
        <v>230</v>
      </c>
    </row>
    <row r="4306" s="37" customFormat="1" customHeight="1" spans="1:7">
      <c r="A4306" s="52" t="s">
        <v>2007</v>
      </c>
      <c r="B4306" s="52" t="s">
        <v>2756</v>
      </c>
      <c r="C4306" s="30" t="s">
        <v>2107</v>
      </c>
      <c r="D4306" s="52" t="s">
        <v>2622</v>
      </c>
      <c r="E4306" s="53">
        <v>88.6036</v>
      </c>
      <c r="F4306" s="53">
        <v>0</v>
      </c>
      <c r="G4306" s="53">
        <v>88.6036</v>
      </c>
    </row>
    <row r="4307" s="37" customFormat="1" customHeight="1" spans="1:7">
      <c r="A4307" s="52" t="s">
        <v>2007</v>
      </c>
      <c r="B4307" s="52" t="s">
        <v>2756</v>
      </c>
      <c r="C4307" s="30" t="s">
        <v>2107</v>
      </c>
      <c r="D4307" s="52" t="s">
        <v>2623</v>
      </c>
      <c r="E4307" s="53">
        <v>125.707584</v>
      </c>
      <c r="F4307" s="53">
        <v>0</v>
      </c>
      <c r="G4307" s="53">
        <v>125.707584</v>
      </c>
    </row>
    <row r="4308" s="37" customFormat="1" customHeight="1" spans="1:7">
      <c r="A4308" s="52" t="s">
        <v>2007</v>
      </c>
      <c r="B4308" s="52" t="s">
        <v>2756</v>
      </c>
      <c r="C4308" s="30" t="s">
        <v>2107</v>
      </c>
      <c r="D4308" s="52" t="s">
        <v>2624</v>
      </c>
      <c r="E4308" s="53">
        <v>62.853792</v>
      </c>
      <c r="F4308" s="53">
        <v>0</v>
      </c>
      <c r="G4308" s="53">
        <v>62.853792</v>
      </c>
    </row>
    <row r="4309" s="37" customFormat="1" customHeight="1" spans="1:7">
      <c r="A4309" s="52" t="s">
        <v>2007</v>
      </c>
      <c r="B4309" s="52" t="s">
        <v>2756</v>
      </c>
      <c r="C4309" s="30" t="s">
        <v>2107</v>
      </c>
      <c r="D4309" s="52" t="s">
        <v>2625</v>
      </c>
      <c r="E4309" s="53">
        <v>51.726132</v>
      </c>
      <c r="F4309" s="53">
        <v>0</v>
      </c>
      <c r="G4309" s="53">
        <v>51.726132</v>
      </c>
    </row>
    <row r="4310" s="37" customFormat="1" customHeight="1" spans="1:7">
      <c r="A4310" s="52" t="s">
        <v>2007</v>
      </c>
      <c r="B4310" s="52" t="s">
        <v>2756</v>
      </c>
      <c r="C4310" s="30" t="s">
        <v>2107</v>
      </c>
      <c r="D4310" s="52" t="s">
        <v>2626</v>
      </c>
      <c r="E4310" s="53">
        <v>8.96</v>
      </c>
      <c r="F4310" s="53">
        <v>0</v>
      </c>
      <c r="G4310" s="53">
        <v>8.96</v>
      </c>
    </row>
    <row r="4311" s="37" customFormat="1" customHeight="1" spans="1:7">
      <c r="A4311" s="52" t="s">
        <v>2007</v>
      </c>
      <c r="B4311" s="52" t="s">
        <v>2756</v>
      </c>
      <c r="C4311" s="30" t="s">
        <v>2107</v>
      </c>
      <c r="D4311" s="52" t="s">
        <v>2627</v>
      </c>
      <c r="E4311" s="53">
        <v>1.633457</v>
      </c>
      <c r="F4311" s="53">
        <v>0</v>
      </c>
      <c r="G4311" s="53">
        <v>1.633457</v>
      </c>
    </row>
    <row r="4312" s="37" customFormat="1" customHeight="1" spans="1:7">
      <c r="A4312" s="52" t="s">
        <v>2007</v>
      </c>
      <c r="B4312" s="52" t="s">
        <v>2756</v>
      </c>
      <c r="C4312" s="30" t="s">
        <v>2107</v>
      </c>
      <c r="D4312" s="52" t="s">
        <v>2628</v>
      </c>
      <c r="E4312" s="53">
        <v>2.722428</v>
      </c>
      <c r="F4312" s="53">
        <v>0</v>
      </c>
      <c r="G4312" s="53">
        <v>2.722428</v>
      </c>
    </row>
    <row r="4313" s="37" customFormat="1" customHeight="1" spans="1:7">
      <c r="A4313" s="52" t="s">
        <v>2007</v>
      </c>
      <c r="B4313" s="52" t="s">
        <v>2756</v>
      </c>
      <c r="C4313" s="30" t="s">
        <v>2107</v>
      </c>
      <c r="D4313" s="52" t="s">
        <v>2629</v>
      </c>
      <c r="E4313" s="53">
        <v>79.956</v>
      </c>
      <c r="F4313" s="53">
        <v>0</v>
      </c>
      <c r="G4313" s="53">
        <v>79.956</v>
      </c>
    </row>
    <row r="4314" s="37" customFormat="1" customHeight="1" spans="1:7">
      <c r="A4314" s="52" t="s">
        <v>2007</v>
      </c>
      <c r="B4314" s="52" t="s">
        <v>2756</v>
      </c>
      <c r="C4314" s="30" t="s">
        <v>2107</v>
      </c>
      <c r="D4314" s="52" t="s">
        <v>2145</v>
      </c>
      <c r="E4314" s="53">
        <v>4.683264</v>
      </c>
      <c r="F4314" s="53">
        <v>0</v>
      </c>
      <c r="G4314" s="53">
        <v>4.683264</v>
      </c>
    </row>
    <row r="4315" s="37" customFormat="1" customHeight="1" spans="1:7">
      <c r="A4315" s="52" t="s">
        <v>2007</v>
      </c>
      <c r="B4315" s="49" t="s">
        <v>2757</v>
      </c>
      <c r="C4315" s="50"/>
      <c r="D4315" s="49"/>
      <c r="E4315" s="51">
        <v>4992.183528</v>
      </c>
      <c r="F4315" s="51">
        <v>0</v>
      </c>
      <c r="G4315" s="51">
        <v>4992.183528</v>
      </c>
    </row>
    <row r="4316" s="37" customFormat="1" customHeight="1" spans="1:7">
      <c r="A4316" s="52" t="s">
        <v>2007</v>
      </c>
      <c r="B4316" s="52" t="s">
        <v>2758</v>
      </c>
      <c r="C4316" s="50" t="s">
        <v>2091</v>
      </c>
      <c r="D4316" s="49"/>
      <c r="E4316" s="51">
        <v>181.68507</v>
      </c>
      <c r="F4316" s="51">
        <v>0</v>
      </c>
      <c r="G4316" s="51">
        <v>181.68507</v>
      </c>
    </row>
    <row r="4317" s="37" customFormat="1" customHeight="1" spans="1:7">
      <c r="A4317" s="52" t="s">
        <v>2007</v>
      </c>
      <c r="B4317" s="52" t="s">
        <v>2758</v>
      </c>
      <c r="C4317" s="30" t="s">
        <v>2092</v>
      </c>
      <c r="D4317" s="52" t="s">
        <v>2610</v>
      </c>
      <c r="E4317" s="53">
        <v>32.65515</v>
      </c>
      <c r="F4317" s="53">
        <v>0</v>
      </c>
      <c r="G4317" s="53">
        <v>32.65515</v>
      </c>
    </row>
    <row r="4318" s="37" customFormat="1" customHeight="1" spans="1:7">
      <c r="A4318" s="52" t="s">
        <v>2007</v>
      </c>
      <c r="B4318" s="52" t="s">
        <v>2758</v>
      </c>
      <c r="C4318" s="30" t="s">
        <v>2092</v>
      </c>
      <c r="D4318" s="52" t="s">
        <v>2611</v>
      </c>
      <c r="E4318" s="53">
        <v>17.41608</v>
      </c>
      <c r="F4318" s="53">
        <v>0</v>
      </c>
      <c r="G4318" s="53">
        <v>17.41608</v>
      </c>
    </row>
    <row r="4319" s="37" customFormat="1" customHeight="1" spans="1:7">
      <c r="A4319" s="52" t="s">
        <v>2007</v>
      </c>
      <c r="B4319" s="52" t="s">
        <v>2758</v>
      </c>
      <c r="C4319" s="30" t="s">
        <v>2092</v>
      </c>
      <c r="D4319" s="52" t="s">
        <v>2612</v>
      </c>
      <c r="E4319" s="53">
        <v>26.12412</v>
      </c>
      <c r="F4319" s="53">
        <v>0</v>
      </c>
      <c r="G4319" s="53">
        <v>26.12412</v>
      </c>
    </row>
    <row r="4320" s="37" customFormat="1" customHeight="1" spans="1:7">
      <c r="A4320" s="52" t="s">
        <v>2007</v>
      </c>
      <c r="B4320" s="52" t="s">
        <v>2758</v>
      </c>
      <c r="C4320" s="30" t="s">
        <v>2092</v>
      </c>
      <c r="D4320" s="52" t="s">
        <v>2613</v>
      </c>
      <c r="E4320" s="53">
        <v>39.187548</v>
      </c>
      <c r="F4320" s="53">
        <v>0</v>
      </c>
      <c r="G4320" s="53">
        <v>39.187548</v>
      </c>
    </row>
    <row r="4321" s="37" customFormat="1" customHeight="1" spans="1:7">
      <c r="A4321" s="52" t="s">
        <v>2007</v>
      </c>
      <c r="B4321" s="52" t="s">
        <v>2758</v>
      </c>
      <c r="C4321" s="30" t="s">
        <v>2092</v>
      </c>
      <c r="D4321" s="52" t="s">
        <v>2614</v>
      </c>
      <c r="E4321" s="53">
        <v>1.998572</v>
      </c>
      <c r="F4321" s="53">
        <v>0</v>
      </c>
      <c r="G4321" s="53">
        <v>1.998572</v>
      </c>
    </row>
    <row r="4322" s="37" customFormat="1" customHeight="1" spans="1:7">
      <c r="A4322" s="52" t="s">
        <v>2007</v>
      </c>
      <c r="B4322" s="52" t="s">
        <v>2758</v>
      </c>
      <c r="C4322" s="30" t="s">
        <v>2092</v>
      </c>
      <c r="D4322" s="52" t="s">
        <v>2615</v>
      </c>
      <c r="E4322" s="53">
        <v>28.1736</v>
      </c>
      <c r="F4322" s="53">
        <v>0</v>
      </c>
      <c r="G4322" s="53">
        <v>28.1736</v>
      </c>
    </row>
    <row r="4323" s="37" customFormat="1" customHeight="1" spans="1:7">
      <c r="A4323" s="52" t="s">
        <v>2007</v>
      </c>
      <c r="B4323" s="52" t="s">
        <v>2758</v>
      </c>
      <c r="C4323" s="30" t="s">
        <v>2092</v>
      </c>
      <c r="D4323" s="52" t="s">
        <v>2616</v>
      </c>
      <c r="E4323" s="53">
        <v>1.33</v>
      </c>
      <c r="F4323" s="53">
        <v>0</v>
      </c>
      <c r="G4323" s="53">
        <v>1.33</v>
      </c>
    </row>
    <row r="4324" s="37" customFormat="1" customHeight="1" spans="1:7">
      <c r="A4324" s="52" t="s">
        <v>2007</v>
      </c>
      <c r="B4324" s="52" t="s">
        <v>2758</v>
      </c>
      <c r="C4324" s="30" t="s">
        <v>2092</v>
      </c>
      <c r="D4324" s="52" t="s">
        <v>2105</v>
      </c>
      <c r="E4324" s="53">
        <v>34.8</v>
      </c>
      <c r="F4324" s="53">
        <v>0</v>
      </c>
      <c r="G4324" s="53">
        <v>34.8</v>
      </c>
    </row>
    <row r="4325" s="37" customFormat="1" customHeight="1" spans="1:7">
      <c r="A4325" s="52" t="s">
        <v>2007</v>
      </c>
      <c r="B4325" s="52" t="s">
        <v>2758</v>
      </c>
      <c r="C4325" s="50" t="s">
        <v>2106</v>
      </c>
      <c r="D4325" s="49"/>
      <c r="E4325" s="51">
        <v>4810.498458</v>
      </c>
      <c r="F4325" s="51">
        <v>0</v>
      </c>
      <c r="G4325" s="51">
        <v>4810.498458</v>
      </c>
    </row>
    <row r="4326" s="37" customFormat="1" customHeight="1" spans="1:7">
      <c r="A4326" s="52" t="s">
        <v>2007</v>
      </c>
      <c r="B4326" s="52" t="s">
        <v>2758</v>
      </c>
      <c r="C4326" s="30" t="s">
        <v>2107</v>
      </c>
      <c r="D4326" s="52" t="s">
        <v>2110</v>
      </c>
      <c r="E4326" s="53">
        <v>0.66</v>
      </c>
      <c r="F4326" s="53">
        <v>0</v>
      </c>
      <c r="G4326" s="53">
        <v>0.66</v>
      </c>
    </row>
    <row r="4327" s="37" customFormat="1" customHeight="1" spans="1:7">
      <c r="A4327" s="52" t="s">
        <v>2007</v>
      </c>
      <c r="B4327" s="52" t="s">
        <v>2758</v>
      </c>
      <c r="C4327" s="30" t="s">
        <v>2107</v>
      </c>
      <c r="D4327" s="52" t="s">
        <v>2133</v>
      </c>
      <c r="E4327" s="53">
        <v>0.066</v>
      </c>
      <c r="F4327" s="53">
        <v>0</v>
      </c>
      <c r="G4327" s="53">
        <v>0.066</v>
      </c>
    </row>
    <row r="4328" s="37" customFormat="1" customHeight="1" spans="1:7">
      <c r="A4328" s="52" t="s">
        <v>2007</v>
      </c>
      <c r="B4328" s="52" t="s">
        <v>2758</v>
      </c>
      <c r="C4328" s="30" t="s">
        <v>2107</v>
      </c>
      <c r="D4328" s="52" t="s">
        <v>2141</v>
      </c>
      <c r="E4328" s="53">
        <v>261.3996</v>
      </c>
      <c r="F4328" s="53">
        <v>0</v>
      </c>
      <c r="G4328" s="53">
        <v>261.3996</v>
      </c>
    </row>
    <row r="4329" s="37" customFormat="1" customHeight="1" spans="1:7">
      <c r="A4329" s="52" t="s">
        <v>2007</v>
      </c>
      <c r="B4329" s="52" t="s">
        <v>2758</v>
      </c>
      <c r="C4329" s="30" t="s">
        <v>2107</v>
      </c>
      <c r="D4329" s="52" t="s">
        <v>2298</v>
      </c>
      <c r="E4329" s="53">
        <v>1.4</v>
      </c>
      <c r="F4329" s="53">
        <v>0</v>
      </c>
      <c r="G4329" s="53">
        <v>1.4</v>
      </c>
    </row>
    <row r="4330" s="37" customFormat="1" customHeight="1" spans="1:7">
      <c r="A4330" s="52" t="s">
        <v>2007</v>
      </c>
      <c r="B4330" s="52" t="s">
        <v>2758</v>
      </c>
      <c r="C4330" s="30" t="s">
        <v>2107</v>
      </c>
      <c r="D4330" s="52" t="s">
        <v>2119</v>
      </c>
      <c r="E4330" s="53">
        <v>1.2168</v>
      </c>
      <c r="F4330" s="53">
        <v>0</v>
      </c>
      <c r="G4330" s="53">
        <v>1.2168</v>
      </c>
    </row>
    <row r="4331" s="37" customFormat="1" customHeight="1" spans="1:7">
      <c r="A4331" s="52" t="s">
        <v>2007</v>
      </c>
      <c r="B4331" s="52" t="s">
        <v>2758</v>
      </c>
      <c r="C4331" s="30" t="s">
        <v>2107</v>
      </c>
      <c r="D4331" s="52" t="s">
        <v>2617</v>
      </c>
      <c r="E4331" s="53">
        <v>1306.2516</v>
      </c>
      <c r="F4331" s="53">
        <v>0</v>
      </c>
      <c r="G4331" s="53">
        <v>1306.2516</v>
      </c>
    </row>
    <row r="4332" s="37" customFormat="1" customHeight="1" spans="1:7">
      <c r="A4332" s="52" t="s">
        <v>2007</v>
      </c>
      <c r="B4332" s="52" t="s">
        <v>2758</v>
      </c>
      <c r="C4332" s="30" t="s">
        <v>2107</v>
      </c>
      <c r="D4332" s="52" t="s">
        <v>2618</v>
      </c>
      <c r="E4332" s="53">
        <v>37.9044</v>
      </c>
      <c r="F4332" s="53">
        <v>0</v>
      </c>
      <c r="G4332" s="53">
        <v>37.9044</v>
      </c>
    </row>
    <row r="4333" s="37" customFormat="1" customHeight="1" spans="1:7">
      <c r="A4333" s="52" t="s">
        <v>2007</v>
      </c>
      <c r="B4333" s="52" t="s">
        <v>2758</v>
      </c>
      <c r="C4333" s="30" t="s">
        <v>2107</v>
      </c>
      <c r="D4333" s="52" t="s">
        <v>2619</v>
      </c>
      <c r="E4333" s="53">
        <v>500.736</v>
      </c>
      <c r="F4333" s="53">
        <v>0</v>
      </c>
      <c r="G4333" s="53">
        <v>500.736</v>
      </c>
    </row>
    <row r="4334" s="37" customFormat="1" customHeight="1" spans="1:7">
      <c r="A4334" s="52" t="s">
        <v>2007</v>
      </c>
      <c r="B4334" s="52" t="s">
        <v>2758</v>
      </c>
      <c r="C4334" s="30" t="s">
        <v>2107</v>
      </c>
      <c r="D4334" s="52" t="s">
        <v>2620</v>
      </c>
      <c r="E4334" s="53">
        <v>964.6284</v>
      </c>
      <c r="F4334" s="53">
        <v>0</v>
      </c>
      <c r="G4334" s="53">
        <v>964.6284</v>
      </c>
    </row>
    <row r="4335" s="37" customFormat="1" customHeight="1" spans="1:7">
      <c r="A4335" s="52" t="s">
        <v>2007</v>
      </c>
      <c r="B4335" s="52" t="s">
        <v>2758</v>
      </c>
      <c r="C4335" s="30" t="s">
        <v>2107</v>
      </c>
      <c r="D4335" s="52" t="s">
        <v>2621</v>
      </c>
      <c r="E4335" s="53">
        <v>16.1</v>
      </c>
      <c r="F4335" s="53">
        <v>0</v>
      </c>
      <c r="G4335" s="53">
        <v>16.1</v>
      </c>
    </row>
    <row r="4336" s="37" customFormat="1" customHeight="1" spans="1:7">
      <c r="A4336" s="52" t="s">
        <v>2007</v>
      </c>
      <c r="B4336" s="52" t="s">
        <v>2758</v>
      </c>
      <c r="C4336" s="30" t="s">
        <v>2107</v>
      </c>
      <c r="D4336" s="52" t="s">
        <v>2622</v>
      </c>
      <c r="E4336" s="53">
        <v>354.2434</v>
      </c>
      <c r="F4336" s="53">
        <v>0</v>
      </c>
      <c r="G4336" s="53">
        <v>354.2434</v>
      </c>
    </row>
    <row r="4337" s="37" customFormat="1" customHeight="1" spans="1:7">
      <c r="A4337" s="52" t="s">
        <v>2007</v>
      </c>
      <c r="B4337" s="52" t="s">
        <v>2758</v>
      </c>
      <c r="C4337" s="30" t="s">
        <v>2107</v>
      </c>
      <c r="D4337" s="52" t="s">
        <v>2623</v>
      </c>
      <c r="E4337" s="53">
        <v>502.662144</v>
      </c>
      <c r="F4337" s="53">
        <v>0</v>
      </c>
      <c r="G4337" s="53">
        <v>502.662144</v>
      </c>
    </row>
    <row r="4338" s="37" customFormat="1" customHeight="1" spans="1:7">
      <c r="A4338" s="52" t="s">
        <v>2007</v>
      </c>
      <c r="B4338" s="52" t="s">
        <v>2758</v>
      </c>
      <c r="C4338" s="30" t="s">
        <v>2107</v>
      </c>
      <c r="D4338" s="52" t="s">
        <v>2624</v>
      </c>
      <c r="E4338" s="53">
        <v>251.331072</v>
      </c>
      <c r="F4338" s="53">
        <v>0</v>
      </c>
      <c r="G4338" s="53">
        <v>251.331072</v>
      </c>
    </row>
    <row r="4339" s="37" customFormat="1" customHeight="1" spans="1:7">
      <c r="A4339" s="52" t="s">
        <v>2007</v>
      </c>
      <c r="B4339" s="52" t="s">
        <v>2758</v>
      </c>
      <c r="C4339" s="30" t="s">
        <v>2107</v>
      </c>
      <c r="D4339" s="52" t="s">
        <v>2625</v>
      </c>
      <c r="E4339" s="53">
        <v>206.81595</v>
      </c>
      <c r="F4339" s="53">
        <v>0</v>
      </c>
      <c r="G4339" s="53">
        <v>206.81595</v>
      </c>
    </row>
    <row r="4340" s="37" customFormat="1" customHeight="1" spans="1:7">
      <c r="A4340" s="52" t="s">
        <v>2007</v>
      </c>
      <c r="B4340" s="52" t="s">
        <v>2758</v>
      </c>
      <c r="C4340" s="30" t="s">
        <v>2107</v>
      </c>
      <c r="D4340" s="52" t="s">
        <v>2626</v>
      </c>
      <c r="E4340" s="53">
        <v>37.12</v>
      </c>
      <c r="F4340" s="53">
        <v>0</v>
      </c>
      <c r="G4340" s="53">
        <v>37.12</v>
      </c>
    </row>
    <row r="4341" s="37" customFormat="1" customHeight="1" spans="1:7">
      <c r="A4341" s="52" t="s">
        <v>2007</v>
      </c>
      <c r="B4341" s="52" t="s">
        <v>2758</v>
      </c>
      <c r="C4341" s="30" t="s">
        <v>2107</v>
      </c>
      <c r="D4341" s="52" t="s">
        <v>2627</v>
      </c>
      <c r="E4341" s="53">
        <v>6.53103</v>
      </c>
      <c r="F4341" s="53">
        <v>0</v>
      </c>
      <c r="G4341" s="53">
        <v>6.53103</v>
      </c>
    </row>
    <row r="4342" s="37" customFormat="1" customHeight="1" spans="1:7">
      <c r="A4342" s="52" t="s">
        <v>2007</v>
      </c>
      <c r="B4342" s="52" t="s">
        <v>2758</v>
      </c>
      <c r="C4342" s="30" t="s">
        <v>2107</v>
      </c>
      <c r="D4342" s="52" t="s">
        <v>2628</v>
      </c>
      <c r="E4342" s="53">
        <v>10.88505</v>
      </c>
      <c r="F4342" s="53">
        <v>0</v>
      </c>
      <c r="G4342" s="53">
        <v>10.88505</v>
      </c>
    </row>
    <row r="4343" s="37" customFormat="1" customHeight="1" spans="1:7">
      <c r="A4343" s="52" t="s">
        <v>2007</v>
      </c>
      <c r="B4343" s="52" t="s">
        <v>2758</v>
      </c>
      <c r="C4343" s="30" t="s">
        <v>2107</v>
      </c>
      <c r="D4343" s="52" t="s">
        <v>2629</v>
      </c>
      <c r="E4343" s="53">
        <v>332.118</v>
      </c>
      <c r="F4343" s="53">
        <v>0</v>
      </c>
      <c r="G4343" s="53">
        <v>332.118</v>
      </c>
    </row>
    <row r="4344" s="37" customFormat="1" customHeight="1" spans="1:7">
      <c r="A4344" s="52" t="s">
        <v>2007</v>
      </c>
      <c r="B4344" s="52" t="s">
        <v>2758</v>
      </c>
      <c r="C4344" s="30" t="s">
        <v>2107</v>
      </c>
      <c r="D4344" s="52" t="s">
        <v>2145</v>
      </c>
      <c r="E4344" s="53">
        <v>18.429012</v>
      </c>
      <c r="F4344" s="53">
        <v>0</v>
      </c>
      <c r="G4344" s="53">
        <v>18.429012</v>
      </c>
    </row>
    <row r="4345" s="37" customFormat="1" customHeight="1" spans="1:7">
      <c r="A4345" s="52" t="s">
        <v>2007</v>
      </c>
      <c r="B4345" s="49" t="s">
        <v>2759</v>
      </c>
      <c r="C4345" s="50"/>
      <c r="D4345" s="49"/>
      <c r="E4345" s="51">
        <v>3453.616732</v>
      </c>
      <c r="F4345" s="51">
        <v>0</v>
      </c>
      <c r="G4345" s="51">
        <v>3453.616732</v>
      </c>
    </row>
    <row r="4346" s="37" customFormat="1" customHeight="1" spans="1:7">
      <c r="A4346" s="52" t="s">
        <v>2007</v>
      </c>
      <c r="B4346" s="52" t="s">
        <v>2760</v>
      </c>
      <c r="C4346" s="50" t="s">
        <v>2091</v>
      </c>
      <c r="D4346" s="49"/>
      <c r="E4346" s="51">
        <v>125.58379</v>
      </c>
      <c r="F4346" s="51">
        <v>0</v>
      </c>
      <c r="G4346" s="51">
        <v>125.58379</v>
      </c>
    </row>
    <row r="4347" s="37" customFormat="1" customHeight="1" spans="1:7">
      <c r="A4347" s="52" t="s">
        <v>2007</v>
      </c>
      <c r="B4347" s="52" t="s">
        <v>2760</v>
      </c>
      <c r="C4347" s="30" t="s">
        <v>2092</v>
      </c>
      <c r="D4347" s="52" t="s">
        <v>2610</v>
      </c>
      <c r="E4347" s="53">
        <v>22.485528</v>
      </c>
      <c r="F4347" s="53">
        <v>0</v>
      </c>
      <c r="G4347" s="53">
        <v>22.485528</v>
      </c>
    </row>
    <row r="4348" s="37" customFormat="1" customHeight="1" spans="1:7">
      <c r="A4348" s="52" t="s">
        <v>2007</v>
      </c>
      <c r="B4348" s="52" t="s">
        <v>2760</v>
      </c>
      <c r="C4348" s="30" t="s">
        <v>2092</v>
      </c>
      <c r="D4348" s="52" t="s">
        <v>2611</v>
      </c>
      <c r="E4348" s="53">
        <v>11.992282</v>
      </c>
      <c r="F4348" s="53">
        <v>0</v>
      </c>
      <c r="G4348" s="53">
        <v>11.992282</v>
      </c>
    </row>
    <row r="4349" s="37" customFormat="1" customHeight="1" spans="1:7">
      <c r="A4349" s="52" t="s">
        <v>2007</v>
      </c>
      <c r="B4349" s="52" t="s">
        <v>2760</v>
      </c>
      <c r="C4349" s="30" t="s">
        <v>2092</v>
      </c>
      <c r="D4349" s="52" t="s">
        <v>2612</v>
      </c>
      <c r="E4349" s="53">
        <v>17.988422</v>
      </c>
      <c r="F4349" s="53">
        <v>0</v>
      </c>
      <c r="G4349" s="53">
        <v>17.988422</v>
      </c>
    </row>
    <row r="4350" s="37" customFormat="1" customHeight="1" spans="1:7">
      <c r="A4350" s="52" t="s">
        <v>2007</v>
      </c>
      <c r="B4350" s="52" t="s">
        <v>2760</v>
      </c>
      <c r="C4350" s="30" t="s">
        <v>2092</v>
      </c>
      <c r="D4350" s="52" t="s">
        <v>2613</v>
      </c>
      <c r="E4350" s="53">
        <v>26.601588</v>
      </c>
      <c r="F4350" s="53">
        <v>0</v>
      </c>
      <c r="G4350" s="53">
        <v>26.601588</v>
      </c>
    </row>
    <row r="4351" s="37" customFormat="1" customHeight="1" spans="1:7">
      <c r="A4351" s="52" t="s">
        <v>2007</v>
      </c>
      <c r="B4351" s="52" t="s">
        <v>2760</v>
      </c>
      <c r="C4351" s="30" t="s">
        <v>2092</v>
      </c>
      <c r="D4351" s="52" t="s">
        <v>2614</v>
      </c>
      <c r="E4351" s="53">
        <v>0.71237</v>
      </c>
      <c r="F4351" s="53">
        <v>0</v>
      </c>
      <c r="G4351" s="53">
        <v>0.71237</v>
      </c>
    </row>
    <row r="4352" s="37" customFormat="1" customHeight="1" spans="1:7">
      <c r="A4352" s="52" t="s">
        <v>2007</v>
      </c>
      <c r="B4352" s="52" t="s">
        <v>2760</v>
      </c>
      <c r="C4352" s="30" t="s">
        <v>2092</v>
      </c>
      <c r="D4352" s="52" t="s">
        <v>2615</v>
      </c>
      <c r="E4352" s="53">
        <v>20.4336</v>
      </c>
      <c r="F4352" s="53">
        <v>0</v>
      </c>
      <c r="G4352" s="53">
        <v>20.4336</v>
      </c>
    </row>
    <row r="4353" s="37" customFormat="1" customHeight="1" spans="1:7">
      <c r="A4353" s="52" t="s">
        <v>2007</v>
      </c>
      <c r="B4353" s="52" t="s">
        <v>2760</v>
      </c>
      <c r="C4353" s="30" t="s">
        <v>2092</v>
      </c>
      <c r="D4353" s="52" t="s">
        <v>2616</v>
      </c>
      <c r="E4353" s="53">
        <v>0.77</v>
      </c>
      <c r="F4353" s="53">
        <v>0</v>
      </c>
      <c r="G4353" s="53">
        <v>0.77</v>
      </c>
    </row>
    <row r="4354" s="37" customFormat="1" customHeight="1" spans="1:7">
      <c r="A4354" s="52" t="s">
        <v>2007</v>
      </c>
      <c r="B4354" s="52" t="s">
        <v>2760</v>
      </c>
      <c r="C4354" s="30" t="s">
        <v>2092</v>
      </c>
      <c r="D4354" s="52" t="s">
        <v>2105</v>
      </c>
      <c r="E4354" s="53">
        <v>24.6</v>
      </c>
      <c r="F4354" s="53">
        <v>0</v>
      </c>
      <c r="G4354" s="53">
        <v>24.6</v>
      </c>
    </row>
    <row r="4355" s="37" customFormat="1" customHeight="1" spans="1:7">
      <c r="A4355" s="52" t="s">
        <v>2007</v>
      </c>
      <c r="B4355" s="52" t="s">
        <v>2760</v>
      </c>
      <c r="C4355" s="50" t="s">
        <v>2106</v>
      </c>
      <c r="D4355" s="49"/>
      <c r="E4355" s="51">
        <v>3328.032942</v>
      </c>
      <c r="F4355" s="51">
        <v>0</v>
      </c>
      <c r="G4355" s="51">
        <v>3328.032942</v>
      </c>
    </row>
    <row r="4356" s="37" customFormat="1" customHeight="1" spans="1:7">
      <c r="A4356" s="52" t="s">
        <v>2007</v>
      </c>
      <c r="B4356" s="52" t="s">
        <v>2760</v>
      </c>
      <c r="C4356" s="30" t="s">
        <v>2107</v>
      </c>
      <c r="D4356" s="52" t="s">
        <v>2133</v>
      </c>
      <c r="E4356" s="53">
        <v>0.042</v>
      </c>
      <c r="F4356" s="53">
        <v>0</v>
      </c>
      <c r="G4356" s="53">
        <v>0.042</v>
      </c>
    </row>
    <row r="4357" s="37" customFormat="1" customHeight="1" spans="1:7">
      <c r="A4357" s="52" t="s">
        <v>2007</v>
      </c>
      <c r="B4357" s="52" t="s">
        <v>2760</v>
      </c>
      <c r="C4357" s="30" t="s">
        <v>2107</v>
      </c>
      <c r="D4357" s="52" t="s">
        <v>2141</v>
      </c>
      <c r="E4357" s="53">
        <v>179.884224</v>
      </c>
      <c r="F4357" s="53">
        <v>0</v>
      </c>
      <c r="G4357" s="53">
        <v>179.884224</v>
      </c>
    </row>
    <row r="4358" s="37" customFormat="1" customHeight="1" spans="1:7">
      <c r="A4358" s="52" t="s">
        <v>2007</v>
      </c>
      <c r="B4358" s="52" t="s">
        <v>2760</v>
      </c>
      <c r="C4358" s="30" t="s">
        <v>2107</v>
      </c>
      <c r="D4358" s="52" t="s">
        <v>2298</v>
      </c>
      <c r="E4358" s="53">
        <v>0.4</v>
      </c>
      <c r="F4358" s="53">
        <v>0</v>
      </c>
      <c r="G4358" s="53">
        <v>0.4</v>
      </c>
    </row>
    <row r="4359" s="37" customFormat="1" customHeight="1" spans="1:7">
      <c r="A4359" s="52" t="s">
        <v>2007</v>
      </c>
      <c r="B4359" s="52" t="s">
        <v>2760</v>
      </c>
      <c r="C4359" s="30" t="s">
        <v>2107</v>
      </c>
      <c r="D4359" s="52" t="s">
        <v>2617</v>
      </c>
      <c r="E4359" s="53">
        <v>886.7196</v>
      </c>
      <c r="F4359" s="53">
        <v>0</v>
      </c>
      <c r="G4359" s="53">
        <v>886.7196</v>
      </c>
    </row>
    <row r="4360" s="37" customFormat="1" customHeight="1" spans="1:7">
      <c r="A4360" s="52" t="s">
        <v>2007</v>
      </c>
      <c r="B4360" s="52" t="s">
        <v>2760</v>
      </c>
      <c r="C4360" s="30" t="s">
        <v>2107</v>
      </c>
      <c r="D4360" s="52" t="s">
        <v>2618</v>
      </c>
      <c r="E4360" s="53">
        <v>26.6856</v>
      </c>
      <c r="F4360" s="53">
        <v>0</v>
      </c>
      <c r="G4360" s="53">
        <v>26.6856</v>
      </c>
    </row>
    <row r="4361" s="37" customFormat="1" customHeight="1" spans="1:7">
      <c r="A4361" s="52" t="s">
        <v>2007</v>
      </c>
      <c r="B4361" s="52" t="s">
        <v>2760</v>
      </c>
      <c r="C4361" s="30" t="s">
        <v>2107</v>
      </c>
      <c r="D4361" s="52" t="s">
        <v>2619</v>
      </c>
      <c r="E4361" s="53">
        <v>351.864</v>
      </c>
      <c r="F4361" s="53">
        <v>0</v>
      </c>
      <c r="G4361" s="53">
        <v>351.864</v>
      </c>
    </row>
    <row r="4362" s="37" customFormat="1" customHeight="1" spans="1:7">
      <c r="A4362" s="52" t="s">
        <v>2007</v>
      </c>
      <c r="B4362" s="52" t="s">
        <v>2760</v>
      </c>
      <c r="C4362" s="30" t="s">
        <v>2107</v>
      </c>
      <c r="D4362" s="52" t="s">
        <v>2620</v>
      </c>
      <c r="E4362" s="53">
        <v>678.7164</v>
      </c>
      <c r="F4362" s="53">
        <v>0</v>
      </c>
      <c r="G4362" s="53">
        <v>678.7164</v>
      </c>
    </row>
    <row r="4363" s="37" customFormat="1" customHeight="1" spans="1:7">
      <c r="A4363" s="52" t="s">
        <v>2007</v>
      </c>
      <c r="B4363" s="52" t="s">
        <v>2760</v>
      </c>
      <c r="C4363" s="30" t="s">
        <v>2107</v>
      </c>
      <c r="D4363" s="52" t="s">
        <v>2621</v>
      </c>
      <c r="E4363" s="53">
        <v>4.6</v>
      </c>
      <c r="F4363" s="53">
        <v>0</v>
      </c>
      <c r="G4363" s="53">
        <v>4.6</v>
      </c>
    </row>
    <row r="4364" s="37" customFormat="1" customHeight="1" spans="1:7">
      <c r="A4364" s="52" t="s">
        <v>2007</v>
      </c>
      <c r="B4364" s="52" t="s">
        <v>2760</v>
      </c>
      <c r="C4364" s="30" t="s">
        <v>2107</v>
      </c>
      <c r="D4364" s="52" t="s">
        <v>2622</v>
      </c>
      <c r="E4364" s="53">
        <v>249.4144</v>
      </c>
      <c r="F4364" s="53">
        <v>0</v>
      </c>
      <c r="G4364" s="53">
        <v>249.4144</v>
      </c>
    </row>
    <row r="4365" s="37" customFormat="1" customHeight="1" spans="1:7">
      <c r="A4365" s="52" t="s">
        <v>2007</v>
      </c>
      <c r="B4365" s="52" t="s">
        <v>2760</v>
      </c>
      <c r="C4365" s="30" t="s">
        <v>2107</v>
      </c>
      <c r="D4365" s="52" t="s">
        <v>2623</v>
      </c>
      <c r="E4365" s="53">
        <v>348.440256</v>
      </c>
      <c r="F4365" s="53">
        <v>0</v>
      </c>
      <c r="G4365" s="53">
        <v>348.440256</v>
      </c>
    </row>
    <row r="4366" s="37" customFormat="1" customHeight="1" spans="1:7">
      <c r="A4366" s="52" t="s">
        <v>2007</v>
      </c>
      <c r="B4366" s="52" t="s">
        <v>2760</v>
      </c>
      <c r="C4366" s="30" t="s">
        <v>2107</v>
      </c>
      <c r="D4366" s="52" t="s">
        <v>2624</v>
      </c>
      <c r="E4366" s="53">
        <v>174.220128</v>
      </c>
      <c r="F4366" s="53">
        <v>0</v>
      </c>
      <c r="G4366" s="53">
        <v>174.220128</v>
      </c>
    </row>
    <row r="4367" s="37" customFormat="1" customHeight="1" spans="1:7">
      <c r="A4367" s="52" t="s">
        <v>2007</v>
      </c>
      <c r="B4367" s="52" t="s">
        <v>2760</v>
      </c>
      <c r="C4367" s="30" t="s">
        <v>2107</v>
      </c>
      <c r="D4367" s="52" t="s">
        <v>2625</v>
      </c>
      <c r="E4367" s="53">
        <v>142.408344</v>
      </c>
      <c r="F4367" s="53">
        <v>0</v>
      </c>
      <c r="G4367" s="53">
        <v>142.408344</v>
      </c>
    </row>
    <row r="4368" s="37" customFormat="1" customHeight="1" spans="1:7">
      <c r="A4368" s="52" t="s">
        <v>2007</v>
      </c>
      <c r="B4368" s="52" t="s">
        <v>2760</v>
      </c>
      <c r="C4368" s="30" t="s">
        <v>2107</v>
      </c>
      <c r="D4368" s="52" t="s">
        <v>2626</v>
      </c>
      <c r="E4368" s="53">
        <v>26.24</v>
      </c>
      <c r="F4368" s="53">
        <v>0</v>
      </c>
      <c r="G4368" s="53">
        <v>26.24</v>
      </c>
    </row>
    <row r="4369" s="37" customFormat="1" customHeight="1" spans="1:7">
      <c r="A4369" s="52" t="s">
        <v>2007</v>
      </c>
      <c r="B4369" s="52" t="s">
        <v>2760</v>
      </c>
      <c r="C4369" s="30" t="s">
        <v>2107</v>
      </c>
      <c r="D4369" s="52" t="s">
        <v>2627</v>
      </c>
      <c r="E4369" s="53">
        <v>4.497106</v>
      </c>
      <c r="F4369" s="53">
        <v>0</v>
      </c>
      <c r="G4369" s="53">
        <v>4.497106</v>
      </c>
    </row>
    <row r="4370" s="37" customFormat="1" customHeight="1" spans="1:7">
      <c r="A4370" s="52" t="s">
        <v>2007</v>
      </c>
      <c r="B4370" s="52" t="s">
        <v>2760</v>
      </c>
      <c r="C4370" s="30" t="s">
        <v>2107</v>
      </c>
      <c r="D4370" s="52" t="s">
        <v>2628</v>
      </c>
      <c r="E4370" s="53">
        <v>7.495176</v>
      </c>
      <c r="F4370" s="53">
        <v>0</v>
      </c>
      <c r="G4370" s="53">
        <v>7.495176</v>
      </c>
    </row>
    <row r="4371" s="37" customFormat="1" customHeight="1" spans="1:7">
      <c r="A4371" s="52" t="s">
        <v>2007</v>
      </c>
      <c r="B4371" s="52" t="s">
        <v>2760</v>
      </c>
      <c r="C4371" s="30" t="s">
        <v>2107</v>
      </c>
      <c r="D4371" s="52" t="s">
        <v>2629</v>
      </c>
      <c r="E4371" s="53">
        <v>233.766</v>
      </c>
      <c r="F4371" s="53">
        <v>0</v>
      </c>
      <c r="G4371" s="53">
        <v>233.766</v>
      </c>
    </row>
    <row r="4372" s="37" customFormat="1" customHeight="1" spans="1:7">
      <c r="A4372" s="52" t="s">
        <v>2007</v>
      </c>
      <c r="B4372" s="52" t="s">
        <v>2760</v>
      </c>
      <c r="C4372" s="30" t="s">
        <v>2107</v>
      </c>
      <c r="D4372" s="52" t="s">
        <v>2145</v>
      </c>
      <c r="E4372" s="53">
        <v>12.639708</v>
      </c>
      <c r="F4372" s="53">
        <v>0</v>
      </c>
      <c r="G4372" s="53">
        <v>12.639708</v>
      </c>
    </row>
    <row r="4373" s="37" customFormat="1" customHeight="1" spans="1:7">
      <c r="A4373" s="52" t="s">
        <v>2007</v>
      </c>
      <c r="B4373" s="49" t="s">
        <v>2761</v>
      </c>
      <c r="C4373" s="50"/>
      <c r="D4373" s="49"/>
      <c r="E4373" s="51">
        <v>1139.730139</v>
      </c>
      <c r="F4373" s="51">
        <v>0</v>
      </c>
      <c r="G4373" s="51">
        <v>1139.730139</v>
      </c>
    </row>
    <row r="4374" s="37" customFormat="1" customHeight="1" spans="1:7">
      <c r="A4374" s="52" t="s">
        <v>2007</v>
      </c>
      <c r="B4374" s="52" t="s">
        <v>2762</v>
      </c>
      <c r="C4374" s="50" t="s">
        <v>2091</v>
      </c>
      <c r="D4374" s="49"/>
      <c r="E4374" s="51">
        <v>39.356569</v>
      </c>
      <c r="F4374" s="51">
        <v>0</v>
      </c>
      <c r="G4374" s="51">
        <v>39.356569</v>
      </c>
    </row>
    <row r="4375" s="37" customFormat="1" customHeight="1" spans="1:7">
      <c r="A4375" s="52" t="s">
        <v>2007</v>
      </c>
      <c r="B4375" s="52" t="s">
        <v>2762</v>
      </c>
      <c r="C4375" s="30" t="s">
        <v>2092</v>
      </c>
      <c r="D4375" s="52" t="s">
        <v>2610</v>
      </c>
      <c r="E4375" s="53">
        <v>6.56613</v>
      </c>
      <c r="F4375" s="53">
        <v>0</v>
      </c>
      <c r="G4375" s="53">
        <v>6.56613</v>
      </c>
    </row>
    <row r="4376" s="37" customFormat="1" customHeight="1" spans="1:7">
      <c r="A4376" s="52" t="s">
        <v>2007</v>
      </c>
      <c r="B4376" s="52" t="s">
        <v>2762</v>
      </c>
      <c r="C4376" s="30" t="s">
        <v>2092</v>
      </c>
      <c r="D4376" s="52" t="s">
        <v>2611</v>
      </c>
      <c r="E4376" s="53">
        <v>3.501936</v>
      </c>
      <c r="F4376" s="53">
        <v>0</v>
      </c>
      <c r="G4376" s="53">
        <v>3.501936</v>
      </c>
    </row>
    <row r="4377" s="37" customFormat="1" customHeight="1" spans="1:7">
      <c r="A4377" s="52" t="s">
        <v>2007</v>
      </c>
      <c r="B4377" s="52" t="s">
        <v>2762</v>
      </c>
      <c r="C4377" s="30" t="s">
        <v>2092</v>
      </c>
      <c r="D4377" s="52" t="s">
        <v>2612</v>
      </c>
      <c r="E4377" s="53">
        <v>5.252904</v>
      </c>
      <c r="F4377" s="53">
        <v>0</v>
      </c>
      <c r="G4377" s="53">
        <v>5.252904</v>
      </c>
    </row>
    <row r="4378" s="37" customFormat="1" customHeight="1" spans="1:7">
      <c r="A4378" s="52" t="s">
        <v>2007</v>
      </c>
      <c r="B4378" s="52" t="s">
        <v>2762</v>
      </c>
      <c r="C4378" s="30" t="s">
        <v>2092</v>
      </c>
      <c r="D4378" s="52" t="s">
        <v>2613</v>
      </c>
      <c r="E4378" s="53">
        <v>7.916868</v>
      </c>
      <c r="F4378" s="53">
        <v>0</v>
      </c>
      <c r="G4378" s="53">
        <v>7.916868</v>
      </c>
    </row>
    <row r="4379" s="37" customFormat="1" customHeight="1" spans="1:7">
      <c r="A4379" s="52" t="s">
        <v>2007</v>
      </c>
      <c r="B4379" s="52" t="s">
        <v>2762</v>
      </c>
      <c r="C4379" s="30" t="s">
        <v>2092</v>
      </c>
      <c r="D4379" s="52" t="s">
        <v>2614</v>
      </c>
      <c r="E4379" s="53">
        <v>7.213931</v>
      </c>
      <c r="F4379" s="53">
        <v>0</v>
      </c>
      <c r="G4379" s="53">
        <v>7.213931</v>
      </c>
    </row>
    <row r="4380" s="37" customFormat="1" customHeight="1" spans="1:7">
      <c r="A4380" s="52" t="s">
        <v>2007</v>
      </c>
      <c r="B4380" s="52" t="s">
        <v>2762</v>
      </c>
      <c r="C4380" s="30" t="s">
        <v>2092</v>
      </c>
      <c r="D4380" s="52" t="s">
        <v>2615</v>
      </c>
      <c r="E4380" s="53">
        <v>1.8648</v>
      </c>
      <c r="F4380" s="53">
        <v>0</v>
      </c>
      <c r="G4380" s="53">
        <v>1.8648</v>
      </c>
    </row>
    <row r="4381" s="37" customFormat="1" customHeight="1" spans="1:7">
      <c r="A4381" s="52" t="s">
        <v>2007</v>
      </c>
      <c r="B4381" s="52" t="s">
        <v>2762</v>
      </c>
      <c r="C4381" s="30" t="s">
        <v>2092</v>
      </c>
      <c r="D4381" s="52" t="s">
        <v>2616</v>
      </c>
      <c r="E4381" s="53">
        <v>0.14</v>
      </c>
      <c r="F4381" s="53">
        <v>0</v>
      </c>
      <c r="G4381" s="53">
        <v>0.14</v>
      </c>
    </row>
    <row r="4382" s="37" customFormat="1" customHeight="1" spans="1:7">
      <c r="A4382" s="52" t="s">
        <v>2007</v>
      </c>
      <c r="B4382" s="52" t="s">
        <v>2762</v>
      </c>
      <c r="C4382" s="30" t="s">
        <v>2092</v>
      </c>
      <c r="D4382" s="52" t="s">
        <v>2105</v>
      </c>
      <c r="E4382" s="53">
        <v>6.9</v>
      </c>
      <c r="F4382" s="53">
        <v>0</v>
      </c>
      <c r="G4382" s="53">
        <v>6.9</v>
      </c>
    </row>
    <row r="4383" s="37" customFormat="1" customHeight="1" spans="1:7">
      <c r="A4383" s="52" t="s">
        <v>2007</v>
      </c>
      <c r="B4383" s="52" t="s">
        <v>2762</v>
      </c>
      <c r="C4383" s="50" t="s">
        <v>2106</v>
      </c>
      <c r="D4383" s="49"/>
      <c r="E4383" s="51">
        <v>1100.37357</v>
      </c>
      <c r="F4383" s="51">
        <v>0</v>
      </c>
      <c r="G4383" s="51">
        <v>1100.37357</v>
      </c>
    </row>
    <row r="4384" s="37" customFormat="1" customHeight="1" spans="1:7">
      <c r="A4384" s="52" t="s">
        <v>2007</v>
      </c>
      <c r="B4384" s="52" t="s">
        <v>2762</v>
      </c>
      <c r="C4384" s="30" t="s">
        <v>2107</v>
      </c>
      <c r="D4384" s="52" t="s">
        <v>2141</v>
      </c>
      <c r="E4384" s="53">
        <v>52.52904</v>
      </c>
      <c r="F4384" s="53">
        <v>0</v>
      </c>
      <c r="G4384" s="53">
        <v>52.52904</v>
      </c>
    </row>
    <row r="4385" s="37" customFormat="1" customHeight="1" spans="1:7">
      <c r="A4385" s="52" t="s">
        <v>2007</v>
      </c>
      <c r="B4385" s="52" t="s">
        <v>2762</v>
      </c>
      <c r="C4385" s="30" t="s">
        <v>2107</v>
      </c>
      <c r="D4385" s="52" t="s">
        <v>2298</v>
      </c>
      <c r="E4385" s="53">
        <v>10.8</v>
      </c>
      <c r="F4385" s="53">
        <v>0</v>
      </c>
      <c r="G4385" s="53">
        <v>10.8</v>
      </c>
    </row>
    <row r="4386" s="37" customFormat="1" customHeight="1" spans="1:7">
      <c r="A4386" s="52" t="s">
        <v>2007</v>
      </c>
      <c r="B4386" s="52" t="s">
        <v>2762</v>
      </c>
      <c r="C4386" s="30" t="s">
        <v>2107</v>
      </c>
      <c r="D4386" s="52" t="s">
        <v>2119</v>
      </c>
      <c r="E4386" s="53">
        <v>3.6804</v>
      </c>
      <c r="F4386" s="53">
        <v>0</v>
      </c>
      <c r="G4386" s="53">
        <v>3.6804</v>
      </c>
    </row>
    <row r="4387" s="37" customFormat="1" customHeight="1" spans="1:7">
      <c r="A4387" s="52" t="s">
        <v>2007</v>
      </c>
      <c r="B4387" s="52" t="s">
        <v>2762</v>
      </c>
      <c r="C4387" s="30" t="s">
        <v>2107</v>
      </c>
      <c r="D4387" s="52" t="s">
        <v>2617</v>
      </c>
      <c r="E4387" s="53">
        <v>263.8956</v>
      </c>
      <c r="F4387" s="53">
        <v>0</v>
      </c>
      <c r="G4387" s="53">
        <v>263.8956</v>
      </c>
    </row>
    <row r="4388" s="37" customFormat="1" customHeight="1" spans="1:7">
      <c r="A4388" s="52" t="s">
        <v>2007</v>
      </c>
      <c r="B4388" s="52" t="s">
        <v>2762</v>
      </c>
      <c r="C4388" s="30" t="s">
        <v>2107</v>
      </c>
      <c r="D4388" s="52" t="s">
        <v>2618</v>
      </c>
      <c r="E4388" s="53">
        <v>7.5264</v>
      </c>
      <c r="F4388" s="53">
        <v>0</v>
      </c>
      <c r="G4388" s="53">
        <v>7.5264</v>
      </c>
    </row>
    <row r="4389" s="37" customFormat="1" customHeight="1" spans="1:7">
      <c r="A4389" s="52" t="s">
        <v>2007</v>
      </c>
      <c r="B4389" s="52" t="s">
        <v>2762</v>
      </c>
      <c r="C4389" s="30" t="s">
        <v>2107</v>
      </c>
      <c r="D4389" s="52" t="s">
        <v>2619</v>
      </c>
      <c r="E4389" s="53">
        <v>100.032</v>
      </c>
      <c r="F4389" s="53">
        <v>0</v>
      </c>
      <c r="G4389" s="53">
        <v>100.032</v>
      </c>
    </row>
    <row r="4390" s="37" customFormat="1" customHeight="1" spans="1:7">
      <c r="A4390" s="52" t="s">
        <v>2007</v>
      </c>
      <c r="B4390" s="52" t="s">
        <v>2762</v>
      </c>
      <c r="C4390" s="30" t="s">
        <v>2107</v>
      </c>
      <c r="D4390" s="52" t="s">
        <v>2620</v>
      </c>
      <c r="E4390" s="53">
        <v>192.966</v>
      </c>
      <c r="F4390" s="53">
        <v>0</v>
      </c>
      <c r="G4390" s="53">
        <v>192.966</v>
      </c>
    </row>
    <row r="4391" s="37" customFormat="1" customHeight="1" spans="1:7">
      <c r="A4391" s="52" t="s">
        <v>2007</v>
      </c>
      <c r="B4391" s="52" t="s">
        <v>2762</v>
      </c>
      <c r="C4391" s="30" t="s">
        <v>2107</v>
      </c>
      <c r="D4391" s="52" t="s">
        <v>2621</v>
      </c>
      <c r="E4391" s="53">
        <v>124.2</v>
      </c>
      <c r="F4391" s="53">
        <v>0</v>
      </c>
      <c r="G4391" s="53">
        <v>124.2</v>
      </c>
    </row>
    <row r="4392" s="37" customFormat="1" customHeight="1" spans="1:7">
      <c r="A4392" s="52" t="s">
        <v>2007</v>
      </c>
      <c r="B4392" s="52" t="s">
        <v>2762</v>
      </c>
      <c r="C4392" s="30" t="s">
        <v>2107</v>
      </c>
      <c r="D4392" s="52" t="s">
        <v>2622</v>
      </c>
      <c r="E4392" s="53">
        <v>70.9283</v>
      </c>
      <c r="F4392" s="53">
        <v>0</v>
      </c>
      <c r="G4392" s="53">
        <v>70.9283</v>
      </c>
    </row>
    <row r="4393" s="37" customFormat="1" customHeight="1" spans="1:7">
      <c r="A4393" s="52" t="s">
        <v>2007</v>
      </c>
      <c r="B4393" s="52" t="s">
        <v>2762</v>
      </c>
      <c r="C4393" s="30" t="s">
        <v>2107</v>
      </c>
      <c r="D4393" s="52" t="s">
        <v>2623</v>
      </c>
      <c r="E4393" s="53">
        <v>100.91328</v>
      </c>
      <c r="F4393" s="53">
        <v>0</v>
      </c>
      <c r="G4393" s="53">
        <v>100.91328</v>
      </c>
    </row>
    <row r="4394" s="37" customFormat="1" customHeight="1" spans="1:7">
      <c r="A4394" s="52" t="s">
        <v>2007</v>
      </c>
      <c r="B4394" s="52" t="s">
        <v>2762</v>
      </c>
      <c r="C4394" s="30" t="s">
        <v>2107</v>
      </c>
      <c r="D4394" s="52" t="s">
        <v>2624</v>
      </c>
      <c r="E4394" s="53">
        <v>50.45664</v>
      </c>
      <c r="F4394" s="53">
        <v>0</v>
      </c>
      <c r="G4394" s="53">
        <v>50.45664</v>
      </c>
    </row>
    <row r="4395" s="37" customFormat="1" customHeight="1" spans="1:7">
      <c r="A4395" s="52" t="s">
        <v>2007</v>
      </c>
      <c r="B4395" s="52" t="s">
        <v>2762</v>
      </c>
      <c r="C4395" s="30" t="s">
        <v>2107</v>
      </c>
      <c r="D4395" s="52" t="s">
        <v>2625</v>
      </c>
      <c r="E4395" s="53">
        <v>41.58549</v>
      </c>
      <c r="F4395" s="53">
        <v>0</v>
      </c>
      <c r="G4395" s="53">
        <v>41.58549</v>
      </c>
    </row>
    <row r="4396" s="37" customFormat="1" customHeight="1" spans="1:7">
      <c r="A4396" s="52" t="s">
        <v>2007</v>
      </c>
      <c r="B4396" s="52" t="s">
        <v>2762</v>
      </c>
      <c r="C4396" s="30" t="s">
        <v>2107</v>
      </c>
      <c r="D4396" s="52" t="s">
        <v>2626</v>
      </c>
      <c r="E4396" s="53">
        <v>7.36</v>
      </c>
      <c r="F4396" s="53">
        <v>0</v>
      </c>
      <c r="G4396" s="53">
        <v>7.36</v>
      </c>
    </row>
    <row r="4397" s="37" customFormat="1" customHeight="1" spans="1:7">
      <c r="A4397" s="52" t="s">
        <v>2007</v>
      </c>
      <c r="B4397" s="52" t="s">
        <v>2762</v>
      </c>
      <c r="C4397" s="30" t="s">
        <v>2107</v>
      </c>
      <c r="D4397" s="52" t="s">
        <v>2627</v>
      </c>
      <c r="E4397" s="53">
        <v>1.313226</v>
      </c>
      <c r="F4397" s="53">
        <v>0</v>
      </c>
      <c r="G4397" s="53">
        <v>1.313226</v>
      </c>
    </row>
    <row r="4398" s="37" customFormat="1" customHeight="1" spans="1:7">
      <c r="A4398" s="52" t="s">
        <v>2007</v>
      </c>
      <c r="B4398" s="52" t="s">
        <v>2762</v>
      </c>
      <c r="C4398" s="30" t="s">
        <v>2107</v>
      </c>
      <c r="D4398" s="52" t="s">
        <v>2628</v>
      </c>
      <c r="E4398" s="53">
        <v>2.18871</v>
      </c>
      <c r="F4398" s="53">
        <v>0</v>
      </c>
      <c r="G4398" s="53">
        <v>2.18871</v>
      </c>
    </row>
    <row r="4399" s="37" customFormat="1" customHeight="1" spans="1:7">
      <c r="A4399" s="52" t="s">
        <v>2007</v>
      </c>
      <c r="B4399" s="52" t="s">
        <v>2762</v>
      </c>
      <c r="C4399" s="30" t="s">
        <v>2107</v>
      </c>
      <c r="D4399" s="52" t="s">
        <v>2629</v>
      </c>
      <c r="E4399" s="53">
        <v>66.288</v>
      </c>
      <c r="F4399" s="53">
        <v>0</v>
      </c>
      <c r="G4399" s="53">
        <v>66.288</v>
      </c>
    </row>
    <row r="4400" s="37" customFormat="1" customHeight="1" spans="1:7">
      <c r="A4400" s="52" t="s">
        <v>2007</v>
      </c>
      <c r="B4400" s="52" t="s">
        <v>2762</v>
      </c>
      <c r="C4400" s="30" t="s">
        <v>2107</v>
      </c>
      <c r="D4400" s="52" t="s">
        <v>2145</v>
      </c>
      <c r="E4400" s="53">
        <v>3.710484</v>
      </c>
      <c r="F4400" s="53">
        <v>0</v>
      </c>
      <c r="G4400" s="53">
        <v>3.710484</v>
      </c>
    </row>
    <row r="4401" s="37" customFormat="1" customHeight="1" spans="1:7">
      <c r="A4401" s="52" t="s">
        <v>2007</v>
      </c>
      <c r="B4401" s="49" t="s">
        <v>2763</v>
      </c>
      <c r="C4401" s="50"/>
      <c r="D4401" s="49"/>
      <c r="E4401" s="51">
        <v>2591.706506</v>
      </c>
      <c r="F4401" s="51">
        <v>0</v>
      </c>
      <c r="G4401" s="51">
        <v>2591.706506</v>
      </c>
    </row>
    <row r="4402" s="37" customFormat="1" customHeight="1" spans="1:7">
      <c r="A4402" s="52" t="s">
        <v>2007</v>
      </c>
      <c r="B4402" s="52" t="s">
        <v>2764</v>
      </c>
      <c r="C4402" s="50" t="s">
        <v>2091</v>
      </c>
      <c r="D4402" s="49"/>
      <c r="E4402" s="51">
        <v>91.697054</v>
      </c>
      <c r="F4402" s="51">
        <v>0</v>
      </c>
      <c r="G4402" s="51">
        <v>91.697054</v>
      </c>
    </row>
    <row r="4403" s="37" customFormat="1" customHeight="1" spans="1:7">
      <c r="A4403" s="52" t="s">
        <v>2007</v>
      </c>
      <c r="B4403" s="52" t="s">
        <v>2764</v>
      </c>
      <c r="C4403" s="30" t="s">
        <v>2092</v>
      </c>
      <c r="D4403" s="52" t="s">
        <v>2610</v>
      </c>
      <c r="E4403" s="53">
        <v>16.801902</v>
      </c>
      <c r="F4403" s="53">
        <v>0</v>
      </c>
      <c r="G4403" s="53">
        <v>16.801902</v>
      </c>
    </row>
    <row r="4404" s="37" customFormat="1" customHeight="1" spans="1:7">
      <c r="A4404" s="52" t="s">
        <v>2007</v>
      </c>
      <c r="B4404" s="52" t="s">
        <v>2764</v>
      </c>
      <c r="C4404" s="30" t="s">
        <v>2092</v>
      </c>
      <c r="D4404" s="52" t="s">
        <v>2611</v>
      </c>
      <c r="E4404" s="53">
        <v>8.961014</v>
      </c>
      <c r="F4404" s="53">
        <v>0</v>
      </c>
      <c r="G4404" s="53">
        <v>8.961014</v>
      </c>
    </row>
    <row r="4405" s="37" customFormat="1" customHeight="1" spans="1:7">
      <c r="A4405" s="52" t="s">
        <v>2007</v>
      </c>
      <c r="B4405" s="52" t="s">
        <v>2764</v>
      </c>
      <c r="C4405" s="30" t="s">
        <v>2092</v>
      </c>
      <c r="D4405" s="52" t="s">
        <v>2612</v>
      </c>
      <c r="E4405" s="53">
        <v>13.441522</v>
      </c>
      <c r="F4405" s="53">
        <v>0</v>
      </c>
      <c r="G4405" s="53">
        <v>13.441522</v>
      </c>
    </row>
    <row r="4406" s="37" customFormat="1" customHeight="1" spans="1:7">
      <c r="A4406" s="52" t="s">
        <v>2007</v>
      </c>
      <c r="B4406" s="52" t="s">
        <v>2764</v>
      </c>
      <c r="C4406" s="30" t="s">
        <v>2092</v>
      </c>
      <c r="D4406" s="52" t="s">
        <v>2613</v>
      </c>
      <c r="E4406" s="53">
        <v>19.621944</v>
      </c>
      <c r="F4406" s="53">
        <v>0</v>
      </c>
      <c r="G4406" s="53">
        <v>19.621944</v>
      </c>
    </row>
    <row r="4407" s="37" customFormat="1" customHeight="1" spans="1:7">
      <c r="A4407" s="52" t="s">
        <v>2007</v>
      </c>
      <c r="B4407" s="52" t="s">
        <v>2764</v>
      </c>
      <c r="C4407" s="30" t="s">
        <v>2092</v>
      </c>
      <c r="D4407" s="52" t="s">
        <v>2614</v>
      </c>
      <c r="E4407" s="53">
        <v>0.175072</v>
      </c>
      <c r="F4407" s="53">
        <v>0</v>
      </c>
      <c r="G4407" s="53">
        <v>0.175072</v>
      </c>
    </row>
    <row r="4408" s="37" customFormat="1" customHeight="1" spans="1:7">
      <c r="A4408" s="52" t="s">
        <v>2007</v>
      </c>
      <c r="B4408" s="52" t="s">
        <v>2764</v>
      </c>
      <c r="C4408" s="30" t="s">
        <v>2092</v>
      </c>
      <c r="D4408" s="52" t="s">
        <v>2615</v>
      </c>
      <c r="E4408" s="53">
        <v>13.3056</v>
      </c>
      <c r="F4408" s="53">
        <v>0</v>
      </c>
      <c r="G4408" s="53">
        <v>13.3056</v>
      </c>
    </row>
    <row r="4409" s="37" customFormat="1" customHeight="1" spans="1:7">
      <c r="A4409" s="52" t="s">
        <v>2007</v>
      </c>
      <c r="B4409" s="52" t="s">
        <v>2764</v>
      </c>
      <c r="C4409" s="30" t="s">
        <v>2092</v>
      </c>
      <c r="D4409" s="52" t="s">
        <v>2616</v>
      </c>
      <c r="E4409" s="53">
        <v>0.49</v>
      </c>
      <c r="F4409" s="53">
        <v>0</v>
      </c>
      <c r="G4409" s="53">
        <v>0.49</v>
      </c>
    </row>
    <row r="4410" s="37" customFormat="1" customHeight="1" spans="1:7">
      <c r="A4410" s="52" t="s">
        <v>2007</v>
      </c>
      <c r="B4410" s="52" t="s">
        <v>2764</v>
      </c>
      <c r="C4410" s="30" t="s">
        <v>2092</v>
      </c>
      <c r="D4410" s="52" t="s">
        <v>2105</v>
      </c>
      <c r="E4410" s="53">
        <v>18.9</v>
      </c>
      <c r="F4410" s="53">
        <v>0</v>
      </c>
      <c r="G4410" s="53">
        <v>18.9</v>
      </c>
    </row>
    <row r="4411" s="37" customFormat="1" customHeight="1" spans="1:7">
      <c r="A4411" s="52" t="s">
        <v>2007</v>
      </c>
      <c r="B4411" s="52" t="s">
        <v>2764</v>
      </c>
      <c r="C4411" s="50" t="s">
        <v>2106</v>
      </c>
      <c r="D4411" s="49"/>
      <c r="E4411" s="51">
        <v>2500.009452</v>
      </c>
      <c r="F4411" s="51">
        <v>0</v>
      </c>
      <c r="G4411" s="51">
        <v>2500.009452</v>
      </c>
    </row>
    <row r="4412" s="37" customFormat="1" customHeight="1" spans="1:7">
      <c r="A4412" s="52" t="s">
        <v>2007</v>
      </c>
      <c r="B4412" s="52" t="s">
        <v>2764</v>
      </c>
      <c r="C4412" s="30" t="s">
        <v>2107</v>
      </c>
      <c r="D4412" s="52" t="s">
        <v>2133</v>
      </c>
      <c r="E4412" s="53">
        <v>0.096</v>
      </c>
      <c r="F4412" s="53">
        <v>0</v>
      </c>
      <c r="G4412" s="53">
        <v>0.096</v>
      </c>
    </row>
    <row r="4413" s="37" customFormat="1" customHeight="1" spans="1:7">
      <c r="A4413" s="52" t="s">
        <v>2007</v>
      </c>
      <c r="B4413" s="52" t="s">
        <v>2764</v>
      </c>
      <c r="C4413" s="30" t="s">
        <v>2107</v>
      </c>
      <c r="D4413" s="52" t="s">
        <v>2141</v>
      </c>
      <c r="E4413" s="53">
        <v>134.415216</v>
      </c>
      <c r="F4413" s="53">
        <v>0</v>
      </c>
      <c r="G4413" s="53">
        <v>134.415216</v>
      </c>
    </row>
    <row r="4414" s="37" customFormat="1" customHeight="1" spans="1:7">
      <c r="A4414" s="52" t="s">
        <v>2007</v>
      </c>
      <c r="B4414" s="52" t="s">
        <v>2764</v>
      </c>
      <c r="C4414" s="30" t="s">
        <v>2107</v>
      </c>
      <c r="D4414" s="52" t="s">
        <v>2298</v>
      </c>
      <c r="E4414" s="53">
        <v>0.2</v>
      </c>
      <c r="F4414" s="53">
        <v>0</v>
      </c>
      <c r="G4414" s="53">
        <v>0.2</v>
      </c>
    </row>
    <row r="4415" s="37" customFormat="1" customHeight="1" spans="1:7">
      <c r="A4415" s="52" t="s">
        <v>2007</v>
      </c>
      <c r="B4415" s="52" t="s">
        <v>2764</v>
      </c>
      <c r="C4415" s="30" t="s">
        <v>2107</v>
      </c>
      <c r="D4415" s="52" t="s">
        <v>2617</v>
      </c>
      <c r="E4415" s="53">
        <v>654.0648</v>
      </c>
      <c r="F4415" s="53">
        <v>0</v>
      </c>
      <c r="G4415" s="53">
        <v>654.0648</v>
      </c>
    </row>
    <row r="4416" s="37" customFormat="1" customHeight="1" spans="1:7">
      <c r="A4416" s="52" t="s">
        <v>2007</v>
      </c>
      <c r="B4416" s="52" t="s">
        <v>2764</v>
      </c>
      <c r="C4416" s="30" t="s">
        <v>2107</v>
      </c>
      <c r="D4416" s="52" t="s">
        <v>2618</v>
      </c>
      <c r="E4416" s="53">
        <v>20.334</v>
      </c>
      <c r="F4416" s="53">
        <v>0</v>
      </c>
      <c r="G4416" s="53">
        <v>20.334</v>
      </c>
    </row>
    <row r="4417" s="37" customFormat="1" customHeight="1" spans="1:7">
      <c r="A4417" s="52" t="s">
        <v>2007</v>
      </c>
      <c r="B4417" s="52" t="s">
        <v>2764</v>
      </c>
      <c r="C4417" s="30" t="s">
        <v>2107</v>
      </c>
      <c r="D4417" s="52" t="s">
        <v>2619</v>
      </c>
      <c r="E4417" s="53">
        <v>267.84</v>
      </c>
      <c r="F4417" s="53">
        <v>0</v>
      </c>
      <c r="G4417" s="53">
        <v>267.84</v>
      </c>
    </row>
    <row r="4418" s="37" customFormat="1" customHeight="1" spans="1:7">
      <c r="A4418" s="52" t="s">
        <v>2007</v>
      </c>
      <c r="B4418" s="52" t="s">
        <v>2764</v>
      </c>
      <c r="C4418" s="30" t="s">
        <v>2107</v>
      </c>
      <c r="D4418" s="52" t="s">
        <v>2620</v>
      </c>
      <c r="E4418" s="53">
        <v>515.6952</v>
      </c>
      <c r="F4418" s="53">
        <v>0</v>
      </c>
      <c r="G4418" s="53">
        <v>515.6952</v>
      </c>
    </row>
    <row r="4419" s="37" customFormat="1" customHeight="1" spans="1:7">
      <c r="A4419" s="52" t="s">
        <v>2007</v>
      </c>
      <c r="B4419" s="52" t="s">
        <v>2764</v>
      </c>
      <c r="C4419" s="30" t="s">
        <v>2107</v>
      </c>
      <c r="D4419" s="52" t="s">
        <v>2621</v>
      </c>
      <c r="E4419" s="53">
        <v>2.3</v>
      </c>
      <c r="F4419" s="53">
        <v>0</v>
      </c>
      <c r="G4419" s="53">
        <v>2.3</v>
      </c>
    </row>
    <row r="4420" s="37" customFormat="1" customHeight="1" spans="1:7">
      <c r="A4420" s="52" t="s">
        <v>2007</v>
      </c>
      <c r="B4420" s="52" t="s">
        <v>2764</v>
      </c>
      <c r="C4420" s="30" t="s">
        <v>2107</v>
      </c>
      <c r="D4420" s="52" t="s">
        <v>2622</v>
      </c>
      <c r="E4420" s="53">
        <v>189.6318</v>
      </c>
      <c r="F4420" s="53">
        <v>0</v>
      </c>
      <c r="G4420" s="53">
        <v>189.6318</v>
      </c>
    </row>
    <row r="4421" s="37" customFormat="1" customHeight="1" spans="1:7">
      <c r="A4421" s="52" t="s">
        <v>2007</v>
      </c>
      <c r="B4421" s="52" t="s">
        <v>2764</v>
      </c>
      <c r="C4421" s="30" t="s">
        <v>2107</v>
      </c>
      <c r="D4421" s="52" t="s">
        <v>2623</v>
      </c>
      <c r="E4421" s="53">
        <v>261.73152</v>
      </c>
      <c r="F4421" s="53">
        <v>0</v>
      </c>
      <c r="G4421" s="53">
        <v>261.73152</v>
      </c>
    </row>
    <row r="4422" s="37" customFormat="1" customHeight="1" spans="1:7">
      <c r="A4422" s="52" t="s">
        <v>2007</v>
      </c>
      <c r="B4422" s="52" t="s">
        <v>2764</v>
      </c>
      <c r="C4422" s="30" t="s">
        <v>2107</v>
      </c>
      <c r="D4422" s="52" t="s">
        <v>2624</v>
      </c>
      <c r="E4422" s="53">
        <v>130.86576</v>
      </c>
      <c r="F4422" s="53">
        <v>0</v>
      </c>
      <c r="G4422" s="53">
        <v>130.86576</v>
      </c>
    </row>
    <row r="4423" s="37" customFormat="1" customHeight="1" spans="1:7">
      <c r="A4423" s="52" t="s">
        <v>2007</v>
      </c>
      <c r="B4423" s="52" t="s">
        <v>2764</v>
      </c>
      <c r="C4423" s="30" t="s">
        <v>2107</v>
      </c>
      <c r="D4423" s="52" t="s">
        <v>2625</v>
      </c>
      <c r="E4423" s="53">
        <v>106.412046</v>
      </c>
      <c r="F4423" s="53">
        <v>0</v>
      </c>
      <c r="G4423" s="53">
        <v>106.412046</v>
      </c>
    </row>
    <row r="4424" s="37" customFormat="1" customHeight="1" spans="1:7">
      <c r="A4424" s="52" t="s">
        <v>2007</v>
      </c>
      <c r="B4424" s="52" t="s">
        <v>2764</v>
      </c>
      <c r="C4424" s="30" t="s">
        <v>2107</v>
      </c>
      <c r="D4424" s="52" t="s">
        <v>2626</v>
      </c>
      <c r="E4424" s="53">
        <v>20.16</v>
      </c>
      <c r="F4424" s="53">
        <v>0</v>
      </c>
      <c r="G4424" s="53">
        <v>20.16</v>
      </c>
    </row>
    <row r="4425" s="37" customFormat="1" customHeight="1" spans="1:7">
      <c r="A4425" s="52" t="s">
        <v>2007</v>
      </c>
      <c r="B4425" s="52" t="s">
        <v>2764</v>
      </c>
      <c r="C4425" s="30" t="s">
        <v>2107</v>
      </c>
      <c r="D4425" s="52" t="s">
        <v>2627</v>
      </c>
      <c r="E4425" s="53">
        <v>3.36038</v>
      </c>
      <c r="F4425" s="53">
        <v>0</v>
      </c>
      <c r="G4425" s="53">
        <v>3.36038</v>
      </c>
    </row>
    <row r="4426" s="37" customFormat="1" customHeight="1" spans="1:7">
      <c r="A4426" s="52" t="s">
        <v>2007</v>
      </c>
      <c r="B4426" s="52" t="s">
        <v>2764</v>
      </c>
      <c r="C4426" s="30" t="s">
        <v>2107</v>
      </c>
      <c r="D4426" s="52" t="s">
        <v>2628</v>
      </c>
      <c r="E4426" s="53">
        <v>5.600634</v>
      </c>
      <c r="F4426" s="53">
        <v>0</v>
      </c>
      <c r="G4426" s="53">
        <v>5.600634</v>
      </c>
    </row>
    <row r="4427" s="37" customFormat="1" customHeight="1" spans="1:7">
      <c r="A4427" s="52" t="s">
        <v>2007</v>
      </c>
      <c r="B4427" s="52" t="s">
        <v>2764</v>
      </c>
      <c r="C4427" s="30" t="s">
        <v>2107</v>
      </c>
      <c r="D4427" s="52" t="s">
        <v>2629</v>
      </c>
      <c r="E4427" s="53">
        <v>177.888</v>
      </c>
      <c r="F4427" s="53">
        <v>0</v>
      </c>
      <c r="G4427" s="53">
        <v>177.888</v>
      </c>
    </row>
    <row r="4428" s="37" customFormat="1" customHeight="1" spans="1:7">
      <c r="A4428" s="52" t="s">
        <v>2007</v>
      </c>
      <c r="B4428" s="52" t="s">
        <v>2764</v>
      </c>
      <c r="C4428" s="30" t="s">
        <v>2107</v>
      </c>
      <c r="D4428" s="52" t="s">
        <v>2145</v>
      </c>
      <c r="E4428" s="53">
        <v>9.414096</v>
      </c>
      <c r="F4428" s="53">
        <v>0</v>
      </c>
      <c r="G4428" s="53">
        <v>9.414096</v>
      </c>
    </row>
    <row r="4429" s="37" customFormat="1" customHeight="1" spans="1:7">
      <c r="A4429" s="52" t="s">
        <v>2007</v>
      </c>
      <c r="B4429" s="49" t="s">
        <v>2765</v>
      </c>
      <c r="C4429" s="50"/>
      <c r="D4429" s="49"/>
      <c r="E4429" s="51">
        <v>701.027123</v>
      </c>
      <c r="F4429" s="51">
        <v>0</v>
      </c>
      <c r="G4429" s="51">
        <v>701.027123</v>
      </c>
    </row>
    <row r="4430" s="37" customFormat="1" customHeight="1" spans="1:7">
      <c r="A4430" s="52" t="s">
        <v>2007</v>
      </c>
      <c r="B4430" s="52" t="s">
        <v>2766</v>
      </c>
      <c r="C4430" s="50" t="s">
        <v>2091</v>
      </c>
      <c r="D4430" s="49"/>
      <c r="E4430" s="51">
        <v>39.678804</v>
      </c>
      <c r="F4430" s="51">
        <v>0</v>
      </c>
      <c r="G4430" s="51">
        <v>39.678804</v>
      </c>
    </row>
    <row r="4431" s="37" customFormat="1" customHeight="1" spans="1:7">
      <c r="A4431" s="52" t="s">
        <v>2007</v>
      </c>
      <c r="B4431" s="52" t="s">
        <v>2766</v>
      </c>
      <c r="C4431" s="30" t="s">
        <v>2092</v>
      </c>
      <c r="D4431" s="52" t="s">
        <v>2549</v>
      </c>
      <c r="E4431" s="53">
        <v>4.444956</v>
      </c>
      <c r="F4431" s="53">
        <v>0</v>
      </c>
      <c r="G4431" s="53">
        <v>4.444956</v>
      </c>
    </row>
    <row r="4432" s="37" customFormat="1" customHeight="1" spans="1:7">
      <c r="A4432" s="52" t="s">
        <v>2007</v>
      </c>
      <c r="B4432" s="52" t="s">
        <v>2766</v>
      </c>
      <c r="C4432" s="30" t="s">
        <v>2092</v>
      </c>
      <c r="D4432" s="52" t="s">
        <v>2550</v>
      </c>
      <c r="E4432" s="53">
        <v>2.370643</v>
      </c>
      <c r="F4432" s="53">
        <v>0</v>
      </c>
      <c r="G4432" s="53">
        <v>2.370643</v>
      </c>
    </row>
    <row r="4433" s="37" customFormat="1" customHeight="1" spans="1:7">
      <c r="A4433" s="52" t="s">
        <v>2007</v>
      </c>
      <c r="B4433" s="52" t="s">
        <v>2766</v>
      </c>
      <c r="C4433" s="30" t="s">
        <v>2092</v>
      </c>
      <c r="D4433" s="52" t="s">
        <v>2551</v>
      </c>
      <c r="E4433" s="53">
        <v>3.555965</v>
      </c>
      <c r="F4433" s="53">
        <v>0</v>
      </c>
      <c r="G4433" s="53">
        <v>3.555965</v>
      </c>
    </row>
    <row r="4434" s="37" customFormat="1" customHeight="1" spans="1:7">
      <c r="A4434" s="52" t="s">
        <v>2007</v>
      </c>
      <c r="B4434" s="52" t="s">
        <v>2766</v>
      </c>
      <c r="C4434" s="30" t="s">
        <v>2092</v>
      </c>
      <c r="D4434" s="52" t="s">
        <v>2552</v>
      </c>
      <c r="E4434" s="53">
        <v>5.17464</v>
      </c>
      <c r="F4434" s="53">
        <v>0</v>
      </c>
      <c r="G4434" s="53">
        <v>5.17464</v>
      </c>
    </row>
    <row r="4435" s="37" customFormat="1" customHeight="1" spans="1:7">
      <c r="A4435" s="52" t="s">
        <v>2007</v>
      </c>
      <c r="B4435" s="52" t="s">
        <v>2766</v>
      </c>
      <c r="C4435" s="30" t="s">
        <v>2092</v>
      </c>
      <c r="D4435" s="52" t="s">
        <v>2553</v>
      </c>
      <c r="E4435" s="53">
        <v>17.8036</v>
      </c>
      <c r="F4435" s="53">
        <v>0</v>
      </c>
      <c r="G4435" s="53">
        <v>17.8036</v>
      </c>
    </row>
    <row r="4436" s="37" customFormat="1" customHeight="1" spans="1:7">
      <c r="A4436" s="52" t="s">
        <v>2007</v>
      </c>
      <c r="B4436" s="52" t="s">
        <v>2766</v>
      </c>
      <c r="C4436" s="30" t="s">
        <v>2092</v>
      </c>
      <c r="D4436" s="52" t="s">
        <v>2560</v>
      </c>
      <c r="E4436" s="53">
        <v>0.14</v>
      </c>
      <c r="F4436" s="53">
        <v>0</v>
      </c>
      <c r="G4436" s="53">
        <v>0.14</v>
      </c>
    </row>
    <row r="4437" s="37" customFormat="1" customHeight="1" spans="1:7">
      <c r="A4437" s="52" t="s">
        <v>2007</v>
      </c>
      <c r="B4437" s="52" t="s">
        <v>2766</v>
      </c>
      <c r="C4437" s="30" t="s">
        <v>2092</v>
      </c>
      <c r="D4437" s="52" t="s">
        <v>2561</v>
      </c>
      <c r="E4437" s="53">
        <v>0.939</v>
      </c>
      <c r="F4437" s="53">
        <v>0</v>
      </c>
      <c r="G4437" s="53">
        <v>0.939</v>
      </c>
    </row>
    <row r="4438" s="37" customFormat="1" customHeight="1" spans="1:7">
      <c r="A4438" s="52" t="s">
        <v>2007</v>
      </c>
      <c r="B4438" s="52" t="s">
        <v>2766</v>
      </c>
      <c r="C4438" s="30" t="s">
        <v>2092</v>
      </c>
      <c r="D4438" s="52" t="s">
        <v>2105</v>
      </c>
      <c r="E4438" s="53">
        <v>5.25</v>
      </c>
      <c r="F4438" s="53">
        <v>0</v>
      </c>
      <c r="G4438" s="53">
        <v>5.25</v>
      </c>
    </row>
    <row r="4439" s="37" customFormat="1" customHeight="1" spans="1:7">
      <c r="A4439" s="52" t="s">
        <v>2007</v>
      </c>
      <c r="B4439" s="52" t="s">
        <v>2766</v>
      </c>
      <c r="C4439" s="50" t="s">
        <v>2106</v>
      </c>
      <c r="D4439" s="49"/>
      <c r="E4439" s="51">
        <v>661.348319</v>
      </c>
      <c r="F4439" s="51">
        <v>0</v>
      </c>
      <c r="G4439" s="51">
        <v>661.348319</v>
      </c>
    </row>
    <row r="4440" s="37" customFormat="1" customHeight="1" spans="1:7">
      <c r="A4440" s="52" t="s">
        <v>2007</v>
      </c>
      <c r="B4440" s="52" t="s">
        <v>2766</v>
      </c>
      <c r="C4440" s="30" t="s">
        <v>2107</v>
      </c>
      <c r="D4440" s="52" t="s">
        <v>2141</v>
      </c>
      <c r="E4440" s="53">
        <v>35.559648</v>
      </c>
      <c r="F4440" s="53">
        <v>0</v>
      </c>
      <c r="G4440" s="53">
        <v>35.559648</v>
      </c>
    </row>
    <row r="4441" s="37" customFormat="1" customHeight="1" spans="1:7">
      <c r="A4441" s="52" t="s">
        <v>2007</v>
      </c>
      <c r="B4441" s="52" t="s">
        <v>2766</v>
      </c>
      <c r="C4441" s="30" t="s">
        <v>2107</v>
      </c>
      <c r="D4441" s="52" t="s">
        <v>2563</v>
      </c>
      <c r="E4441" s="53">
        <v>172.488</v>
      </c>
      <c r="F4441" s="53">
        <v>0</v>
      </c>
      <c r="G4441" s="53">
        <v>172.488</v>
      </c>
    </row>
    <row r="4442" s="37" customFormat="1" customHeight="1" spans="1:7">
      <c r="A4442" s="52" t="s">
        <v>2007</v>
      </c>
      <c r="B4442" s="52" t="s">
        <v>2766</v>
      </c>
      <c r="C4442" s="30" t="s">
        <v>2107</v>
      </c>
      <c r="D4442" s="52" t="s">
        <v>2564</v>
      </c>
      <c r="E4442" s="53">
        <v>5.6364</v>
      </c>
      <c r="F4442" s="53">
        <v>0</v>
      </c>
      <c r="G4442" s="53">
        <v>5.6364</v>
      </c>
    </row>
    <row r="4443" s="37" customFormat="1" customHeight="1" spans="1:7">
      <c r="A4443" s="52" t="s">
        <v>2007</v>
      </c>
      <c r="B4443" s="52" t="s">
        <v>2766</v>
      </c>
      <c r="C4443" s="30" t="s">
        <v>2107</v>
      </c>
      <c r="D4443" s="52" t="s">
        <v>2565</v>
      </c>
      <c r="E4443" s="53">
        <v>71.148</v>
      </c>
      <c r="F4443" s="53">
        <v>0</v>
      </c>
      <c r="G4443" s="53">
        <v>71.148</v>
      </c>
    </row>
    <row r="4444" s="37" customFormat="1" customHeight="1" spans="1:7">
      <c r="A4444" s="52" t="s">
        <v>2007</v>
      </c>
      <c r="B4444" s="52" t="s">
        <v>2766</v>
      </c>
      <c r="C4444" s="30" t="s">
        <v>2107</v>
      </c>
      <c r="D4444" s="52" t="s">
        <v>2566</v>
      </c>
      <c r="E4444" s="53">
        <v>136.5696</v>
      </c>
      <c r="F4444" s="53">
        <v>0</v>
      </c>
      <c r="G4444" s="53">
        <v>136.5696</v>
      </c>
    </row>
    <row r="4445" s="37" customFormat="1" customHeight="1" spans="1:7">
      <c r="A4445" s="52" t="s">
        <v>2007</v>
      </c>
      <c r="B4445" s="52" t="s">
        <v>2766</v>
      </c>
      <c r="C4445" s="30" t="s">
        <v>2107</v>
      </c>
      <c r="D4445" s="52" t="s">
        <v>2567</v>
      </c>
      <c r="E4445" s="53">
        <v>50.3801</v>
      </c>
      <c r="F4445" s="53">
        <v>0</v>
      </c>
      <c r="G4445" s="53">
        <v>50.3801</v>
      </c>
    </row>
    <row r="4446" s="37" customFormat="1" customHeight="1" spans="1:7">
      <c r="A4446" s="52" t="s">
        <v>2007</v>
      </c>
      <c r="B4446" s="52" t="s">
        <v>2766</v>
      </c>
      <c r="C4446" s="30" t="s">
        <v>2107</v>
      </c>
      <c r="D4446" s="52" t="s">
        <v>2568</v>
      </c>
      <c r="E4446" s="53">
        <v>69.264</v>
      </c>
      <c r="F4446" s="53">
        <v>0</v>
      </c>
      <c r="G4446" s="53">
        <v>69.264</v>
      </c>
    </row>
    <row r="4447" s="37" customFormat="1" customHeight="1" spans="1:7">
      <c r="A4447" s="52" t="s">
        <v>2007</v>
      </c>
      <c r="B4447" s="52" t="s">
        <v>2766</v>
      </c>
      <c r="C4447" s="30" t="s">
        <v>2107</v>
      </c>
      <c r="D4447" s="52" t="s">
        <v>2569</v>
      </c>
      <c r="E4447" s="53">
        <v>34.632</v>
      </c>
      <c r="F4447" s="53">
        <v>0</v>
      </c>
      <c r="G4447" s="53">
        <v>34.632</v>
      </c>
    </row>
    <row r="4448" s="37" customFormat="1" customHeight="1" spans="1:7">
      <c r="A4448" s="52" t="s">
        <v>2007</v>
      </c>
      <c r="B4448" s="52" t="s">
        <v>2766</v>
      </c>
      <c r="C4448" s="30" t="s">
        <v>2107</v>
      </c>
      <c r="D4448" s="52" t="s">
        <v>2570</v>
      </c>
      <c r="E4448" s="53">
        <v>28.151388</v>
      </c>
      <c r="F4448" s="53">
        <v>0</v>
      </c>
      <c r="G4448" s="53">
        <v>28.151388</v>
      </c>
    </row>
    <row r="4449" s="37" customFormat="1" customHeight="1" spans="1:7">
      <c r="A4449" s="52" t="s">
        <v>2007</v>
      </c>
      <c r="B4449" s="52" t="s">
        <v>2766</v>
      </c>
      <c r="C4449" s="30" t="s">
        <v>2107</v>
      </c>
      <c r="D4449" s="52" t="s">
        <v>2571</v>
      </c>
      <c r="E4449" s="53">
        <v>5.6</v>
      </c>
      <c r="F4449" s="53">
        <v>0</v>
      </c>
      <c r="G4449" s="53">
        <v>5.6</v>
      </c>
    </row>
    <row r="4450" s="37" customFormat="1" customHeight="1" spans="1:7">
      <c r="A4450" s="52" t="s">
        <v>2007</v>
      </c>
      <c r="B4450" s="52" t="s">
        <v>2766</v>
      </c>
      <c r="C4450" s="30" t="s">
        <v>2107</v>
      </c>
      <c r="D4450" s="52" t="s">
        <v>2572</v>
      </c>
      <c r="E4450" s="53">
        <v>0.888991</v>
      </c>
      <c r="F4450" s="53">
        <v>0</v>
      </c>
      <c r="G4450" s="53">
        <v>0.888991</v>
      </c>
    </row>
    <row r="4451" s="37" customFormat="1" customHeight="1" spans="1:7">
      <c r="A4451" s="52" t="s">
        <v>2007</v>
      </c>
      <c r="B4451" s="52" t="s">
        <v>2766</v>
      </c>
      <c r="C4451" s="30" t="s">
        <v>2107</v>
      </c>
      <c r="D4451" s="52" t="s">
        <v>2573</v>
      </c>
      <c r="E4451" s="53">
        <v>1.481652</v>
      </c>
      <c r="F4451" s="53">
        <v>0</v>
      </c>
      <c r="G4451" s="53">
        <v>1.481652</v>
      </c>
    </row>
    <row r="4452" s="37" customFormat="1" customHeight="1" spans="1:7">
      <c r="A4452" s="52" t="s">
        <v>2007</v>
      </c>
      <c r="B4452" s="52" t="s">
        <v>2766</v>
      </c>
      <c r="C4452" s="30" t="s">
        <v>2107</v>
      </c>
      <c r="D4452" s="52" t="s">
        <v>2586</v>
      </c>
      <c r="E4452" s="53">
        <v>47.058</v>
      </c>
      <c r="F4452" s="53">
        <v>0</v>
      </c>
      <c r="G4452" s="53">
        <v>47.058</v>
      </c>
    </row>
    <row r="4453" s="37" customFormat="1" customHeight="1" spans="1:7">
      <c r="A4453" s="52" t="s">
        <v>2007</v>
      </c>
      <c r="B4453" s="52" t="s">
        <v>2766</v>
      </c>
      <c r="C4453" s="30" t="s">
        <v>2107</v>
      </c>
      <c r="D4453" s="52" t="s">
        <v>2145</v>
      </c>
      <c r="E4453" s="53">
        <v>2.49054</v>
      </c>
      <c r="F4453" s="53">
        <v>0</v>
      </c>
      <c r="G4453" s="53">
        <v>2.49054</v>
      </c>
    </row>
    <row r="4454" s="37" customFormat="1" customHeight="1" spans="1:7">
      <c r="A4454" s="52" t="s">
        <v>2007</v>
      </c>
      <c r="B4454" s="49" t="s">
        <v>2767</v>
      </c>
      <c r="C4454" s="50"/>
      <c r="D4454" s="49"/>
      <c r="E4454" s="51">
        <v>2647.302152</v>
      </c>
      <c r="F4454" s="51">
        <v>0</v>
      </c>
      <c r="G4454" s="51">
        <v>2647.302152</v>
      </c>
    </row>
    <row r="4455" s="37" customFormat="1" customHeight="1" spans="1:7">
      <c r="A4455" s="52" t="s">
        <v>2007</v>
      </c>
      <c r="B4455" s="52" t="s">
        <v>2768</v>
      </c>
      <c r="C4455" s="50" t="s">
        <v>2091</v>
      </c>
      <c r="D4455" s="49"/>
      <c r="E4455" s="51">
        <v>95.592325</v>
      </c>
      <c r="F4455" s="51">
        <v>0</v>
      </c>
      <c r="G4455" s="51">
        <v>95.592325</v>
      </c>
    </row>
    <row r="4456" s="37" customFormat="1" customHeight="1" spans="1:7">
      <c r="A4456" s="52" t="s">
        <v>2007</v>
      </c>
      <c r="B4456" s="52" t="s">
        <v>2768</v>
      </c>
      <c r="C4456" s="30" t="s">
        <v>2092</v>
      </c>
      <c r="D4456" s="52" t="s">
        <v>2610</v>
      </c>
      <c r="E4456" s="53">
        <v>16.991334</v>
      </c>
      <c r="F4456" s="53">
        <v>0</v>
      </c>
      <c r="G4456" s="53">
        <v>16.991334</v>
      </c>
    </row>
    <row r="4457" s="37" customFormat="1" customHeight="1" spans="1:7">
      <c r="A4457" s="52" t="s">
        <v>2007</v>
      </c>
      <c r="B4457" s="52" t="s">
        <v>2768</v>
      </c>
      <c r="C4457" s="30" t="s">
        <v>2092</v>
      </c>
      <c r="D4457" s="52" t="s">
        <v>2611</v>
      </c>
      <c r="E4457" s="53">
        <v>9.062045</v>
      </c>
      <c r="F4457" s="53">
        <v>0</v>
      </c>
      <c r="G4457" s="53">
        <v>9.062045</v>
      </c>
    </row>
    <row r="4458" s="37" customFormat="1" customHeight="1" spans="1:7">
      <c r="A4458" s="52" t="s">
        <v>2007</v>
      </c>
      <c r="B4458" s="52" t="s">
        <v>2768</v>
      </c>
      <c r="C4458" s="30" t="s">
        <v>2092</v>
      </c>
      <c r="D4458" s="52" t="s">
        <v>2612</v>
      </c>
      <c r="E4458" s="53">
        <v>13.593067</v>
      </c>
      <c r="F4458" s="53">
        <v>0</v>
      </c>
      <c r="G4458" s="53">
        <v>13.593067</v>
      </c>
    </row>
    <row r="4459" s="37" customFormat="1" customHeight="1" spans="1:7">
      <c r="A4459" s="52" t="s">
        <v>2007</v>
      </c>
      <c r="B4459" s="52" t="s">
        <v>2768</v>
      </c>
      <c r="C4459" s="30" t="s">
        <v>2092</v>
      </c>
      <c r="D4459" s="52" t="s">
        <v>2613</v>
      </c>
      <c r="E4459" s="53">
        <v>19.680876</v>
      </c>
      <c r="F4459" s="53">
        <v>0</v>
      </c>
      <c r="G4459" s="53">
        <v>19.680876</v>
      </c>
    </row>
    <row r="4460" s="37" customFormat="1" customHeight="1" spans="1:7">
      <c r="A4460" s="52" t="s">
        <v>2007</v>
      </c>
      <c r="B4460" s="52" t="s">
        <v>2768</v>
      </c>
      <c r="C4460" s="30" t="s">
        <v>2092</v>
      </c>
      <c r="D4460" s="52" t="s">
        <v>2614</v>
      </c>
      <c r="E4460" s="53">
        <v>1.287803</v>
      </c>
      <c r="F4460" s="53">
        <v>0</v>
      </c>
      <c r="G4460" s="53">
        <v>1.287803</v>
      </c>
    </row>
    <row r="4461" s="37" customFormat="1" customHeight="1" spans="1:7">
      <c r="A4461" s="52" t="s">
        <v>2007</v>
      </c>
      <c r="B4461" s="52" t="s">
        <v>2768</v>
      </c>
      <c r="C4461" s="30" t="s">
        <v>2092</v>
      </c>
      <c r="D4461" s="52" t="s">
        <v>2615</v>
      </c>
      <c r="E4461" s="53">
        <v>15.1272</v>
      </c>
      <c r="F4461" s="53">
        <v>0</v>
      </c>
      <c r="G4461" s="53">
        <v>15.1272</v>
      </c>
    </row>
    <row r="4462" s="37" customFormat="1" customHeight="1" spans="1:7">
      <c r="A4462" s="52" t="s">
        <v>2007</v>
      </c>
      <c r="B4462" s="52" t="s">
        <v>2768</v>
      </c>
      <c r="C4462" s="30" t="s">
        <v>2092</v>
      </c>
      <c r="D4462" s="52" t="s">
        <v>2616</v>
      </c>
      <c r="E4462" s="53">
        <v>0.35</v>
      </c>
      <c r="F4462" s="53">
        <v>0</v>
      </c>
      <c r="G4462" s="53">
        <v>0.35</v>
      </c>
    </row>
    <row r="4463" s="37" customFormat="1" customHeight="1" spans="1:7">
      <c r="A4463" s="52" t="s">
        <v>2007</v>
      </c>
      <c r="B4463" s="52" t="s">
        <v>2768</v>
      </c>
      <c r="C4463" s="30" t="s">
        <v>2092</v>
      </c>
      <c r="D4463" s="52" t="s">
        <v>2105</v>
      </c>
      <c r="E4463" s="53">
        <v>19.5</v>
      </c>
      <c r="F4463" s="53">
        <v>0</v>
      </c>
      <c r="G4463" s="53">
        <v>19.5</v>
      </c>
    </row>
    <row r="4464" s="37" customFormat="1" customHeight="1" spans="1:7">
      <c r="A4464" s="52" t="s">
        <v>2007</v>
      </c>
      <c r="B4464" s="52" t="s">
        <v>2768</v>
      </c>
      <c r="C4464" s="50" t="s">
        <v>2106</v>
      </c>
      <c r="D4464" s="49"/>
      <c r="E4464" s="51">
        <v>2551.709827</v>
      </c>
      <c r="F4464" s="51">
        <v>0</v>
      </c>
      <c r="G4464" s="51">
        <v>2551.709827</v>
      </c>
    </row>
    <row r="4465" s="37" customFormat="1" customHeight="1" spans="1:7">
      <c r="A4465" s="52" t="s">
        <v>2007</v>
      </c>
      <c r="B4465" s="52" t="s">
        <v>2768</v>
      </c>
      <c r="C4465" s="30" t="s">
        <v>2107</v>
      </c>
      <c r="D4465" s="52" t="s">
        <v>2133</v>
      </c>
      <c r="E4465" s="53">
        <v>0.024</v>
      </c>
      <c r="F4465" s="53">
        <v>0</v>
      </c>
      <c r="G4465" s="53">
        <v>0.024</v>
      </c>
    </row>
    <row r="4466" s="37" customFormat="1" customHeight="1" spans="1:7">
      <c r="A4466" s="52" t="s">
        <v>2007</v>
      </c>
      <c r="B4466" s="52" t="s">
        <v>2768</v>
      </c>
      <c r="C4466" s="30" t="s">
        <v>2107</v>
      </c>
      <c r="D4466" s="52" t="s">
        <v>2141</v>
      </c>
      <c r="E4466" s="53">
        <v>135.930672</v>
      </c>
      <c r="F4466" s="53">
        <v>0</v>
      </c>
      <c r="G4466" s="53">
        <v>135.930672</v>
      </c>
    </row>
    <row r="4467" s="37" customFormat="1" customHeight="1" spans="1:7">
      <c r="A4467" s="52" t="s">
        <v>2007</v>
      </c>
      <c r="B4467" s="52" t="s">
        <v>2768</v>
      </c>
      <c r="C4467" s="30" t="s">
        <v>2107</v>
      </c>
      <c r="D4467" s="52" t="s">
        <v>2562</v>
      </c>
      <c r="E4467" s="53">
        <v>1.2</v>
      </c>
      <c r="F4467" s="53">
        <v>0</v>
      </c>
      <c r="G4467" s="53">
        <v>1.2</v>
      </c>
    </row>
    <row r="4468" s="37" customFormat="1" customHeight="1" spans="1:7">
      <c r="A4468" s="52" t="s">
        <v>2007</v>
      </c>
      <c r="B4468" s="52" t="s">
        <v>2768</v>
      </c>
      <c r="C4468" s="30" t="s">
        <v>2107</v>
      </c>
      <c r="D4468" s="52" t="s">
        <v>2299</v>
      </c>
      <c r="E4468" s="53">
        <v>13.8</v>
      </c>
      <c r="F4468" s="53">
        <v>0</v>
      </c>
      <c r="G4468" s="53">
        <v>13.8</v>
      </c>
    </row>
    <row r="4469" s="37" customFormat="1" customHeight="1" spans="1:7">
      <c r="A4469" s="52" t="s">
        <v>2007</v>
      </c>
      <c r="B4469" s="52" t="s">
        <v>2768</v>
      </c>
      <c r="C4469" s="30" t="s">
        <v>2107</v>
      </c>
      <c r="D4469" s="52" t="s">
        <v>2617</v>
      </c>
      <c r="E4469" s="53">
        <v>656.0292</v>
      </c>
      <c r="F4469" s="53">
        <v>0</v>
      </c>
      <c r="G4469" s="53">
        <v>656.0292</v>
      </c>
    </row>
    <row r="4470" s="37" customFormat="1" customHeight="1" spans="1:7">
      <c r="A4470" s="52" t="s">
        <v>2007</v>
      </c>
      <c r="B4470" s="52" t="s">
        <v>2768</v>
      </c>
      <c r="C4470" s="30" t="s">
        <v>2107</v>
      </c>
      <c r="D4470" s="52" t="s">
        <v>2618</v>
      </c>
      <c r="E4470" s="53">
        <v>20.9724</v>
      </c>
      <c r="F4470" s="53">
        <v>0</v>
      </c>
      <c r="G4470" s="53">
        <v>20.9724</v>
      </c>
    </row>
    <row r="4471" s="37" customFormat="1" customHeight="1" spans="1:7">
      <c r="A4471" s="52" t="s">
        <v>2007</v>
      </c>
      <c r="B4471" s="52" t="s">
        <v>2768</v>
      </c>
      <c r="C4471" s="30" t="s">
        <v>2107</v>
      </c>
      <c r="D4471" s="52" t="s">
        <v>2619</v>
      </c>
      <c r="E4471" s="53">
        <v>273.768</v>
      </c>
      <c r="F4471" s="53">
        <v>0</v>
      </c>
      <c r="G4471" s="53">
        <v>273.768</v>
      </c>
    </row>
    <row r="4472" s="37" customFormat="1" customHeight="1" spans="1:7">
      <c r="A4472" s="52" t="s">
        <v>2007</v>
      </c>
      <c r="B4472" s="52" t="s">
        <v>2768</v>
      </c>
      <c r="C4472" s="30" t="s">
        <v>2107</v>
      </c>
      <c r="D4472" s="52" t="s">
        <v>2620</v>
      </c>
      <c r="E4472" s="53">
        <v>528.2028</v>
      </c>
      <c r="F4472" s="53">
        <v>0</v>
      </c>
      <c r="G4472" s="53">
        <v>528.2028</v>
      </c>
    </row>
    <row r="4473" s="37" customFormat="1" customHeight="1" spans="1:7">
      <c r="A4473" s="52" t="s">
        <v>2007</v>
      </c>
      <c r="B4473" s="52" t="s">
        <v>2768</v>
      </c>
      <c r="C4473" s="30" t="s">
        <v>2107</v>
      </c>
      <c r="D4473" s="52" t="s">
        <v>2622</v>
      </c>
      <c r="E4473" s="53">
        <v>194.1937</v>
      </c>
      <c r="F4473" s="53">
        <v>0</v>
      </c>
      <c r="G4473" s="53">
        <v>194.1937</v>
      </c>
    </row>
    <row r="4474" s="37" customFormat="1" customHeight="1" spans="1:7">
      <c r="A4474" s="52" t="s">
        <v>2007</v>
      </c>
      <c r="B4474" s="52" t="s">
        <v>2768</v>
      </c>
      <c r="C4474" s="30" t="s">
        <v>2107</v>
      </c>
      <c r="D4474" s="52" t="s">
        <v>2623</v>
      </c>
      <c r="E4474" s="53">
        <v>265.753344</v>
      </c>
      <c r="F4474" s="53">
        <v>0</v>
      </c>
      <c r="G4474" s="53">
        <v>265.753344</v>
      </c>
    </row>
    <row r="4475" s="37" customFormat="1" customHeight="1" spans="1:7">
      <c r="A4475" s="52" t="s">
        <v>2007</v>
      </c>
      <c r="B4475" s="52" t="s">
        <v>2768</v>
      </c>
      <c r="C4475" s="30" t="s">
        <v>2107</v>
      </c>
      <c r="D4475" s="52" t="s">
        <v>2624</v>
      </c>
      <c r="E4475" s="53">
        <v>132.876672</v>
      </c>
      <c r="F4475" s="53">
        <v>0</v>
      </c>
      <c r="G4475" s="53">
        <v>132.876672</v>
      </c>
    </row>
    <row r="4476" s="37" customFormat="1" customHeight="1" spans="1:7">
      <c r="A4476" s="52" t="s">
        <v>2007</v>
      </c>
      <c r="B4476" s="52" t="s">
        <v>2768</v>
      </c>
      <c r="C4476" s="30" t="s">
        <v>2107</v>
      </c>
      <c r="D4476" s="52" t="s">
        <v>2625</v>
      </c>
      <c r="E4476" s="53">
        <v>107.611782</v>
      </c>
      <c r="F4476" s="53">
        <v>0</v>
      </c>
      <c r="G4476" s="53">
        <v>107.611782</v>
      </c>
    </row>
    <row r="4477" s="37" customFormat="1" customHeight="1" spans="1:7">
      <c r="A4477" s="52" t="s">
        <v>2007</v>
      </c>
      <c r="B4477" s="52" t="s">
        <v>2768</v>
      </c>
      <c r="C4477" s="30" t="s">
        <v>2107</v>
      </c>
      <c r="D4477" s="52" t="s">
        <v>2626</v>
      </c>
      <c r="E4477" s="53">
        <v>20.8</v>
      </c>
      <c r="F4477" s="53">
        <v>0</v>
      </c>
      <c r="G4477" s="53">
        <v>20.8</v>
      </c>
    </row>
    <row r="4478" s="37" customFormat="1" customHeight="1" spans="1:7">
      <c r="A4478" s="52" t="s">
        <v>2007</v>
      </c>
      <c r="B4478" s="52" t="s">
        <v>2768</v>
      </c>
      <c r="C4478" s="30" t="s">
        <v>2107</v>
      </c>
      <c r="D4478" s="52" t="s">
        <v>2627</v>
      </c>
      <c r="E4478" s="53">
        <v>3.398267</v>
      </c>
      <c r="F4478" s="53">
        <v>0</v>
      </c>
      <c r="G4478" s="53">
        <v>3.398267</v>
      </c>
    </row>
    <row r="4479" s="37" customFormat="1" customHeight="1" spans="1:7">
      <c r="A4479" s="52" t="s">
        <v>2007</v>
      </c>
      <c r="B4479" s="52" t="s">
        <v>2768</v>
      </c>
      <c r="C4479" s="30" t="s">
        <v>2107</v>
      </c>
      <c r="D4479" s="52" t="s">
        <v>2628</v>
      </c>
      <c r="E4479" s="53">
        <v>5.663778</v>
      </c>
      <c r="F4479" s="53">
        <v>0</v>
      </c>
      <c r="G4479" s="53">
        <v>5.663778</v>
      </c>
    </row>
    <row r="4480" s="37" customFormat="1" customHeight="1" spans="1:7">
      <c r="A4480" s="52" t="s">
        <v>2007</v>
      </c>
      <c r="B4480" s="52" t="s">
        <v>2768</v>
      </c>
      <c r="C4480" s="30" t="s">
        <v>2107</v>
      </c>
      <c r="D4480" s="52" t="s">
        <v>2629</v>
      </c>
      <c r="E4480" s="53">
        <v>181.986</v>
      </c>
      <c r="F4480" s="53">
        <v>0</v>
      </c>
      <c r="G4480" s="53">
        <v>181.986</v>
      </c>
    </row>
    <row r="4481" s="37" customFormat="1" customHeight="1" spans="1:7">
      <c r="A4481" s="52" t="s">
        <v>2007</v>
      </c>
      <c r="B4481" s="52" t="s">
        <v>2768</v>
      </c>
      <c r="C4481" s="30" t="s">
        <v>2107</v>
      </c>
      <c r="D4481" s="52" t="s">
        <v>2145</v>
      </c>
      <c r="E4481" s="53">
        <v>9.499212</v>
      </c>
      <c r="F4481" s="53">
        <v>0</v>
      </c>
      <c r="G4481" s="53">
        <v>9.499212</v>
      </c>
    </row>
    <row r="4482" s="37" customFormat="1" customHeight="1" spans="1:7">
      <c r="A4482" s="52" t="s">
        <v>2007</v>
      </c>
      <c r="B4482" s="49" t="s">
        <v>2769</v>
      </c>
      <c r="C4482" s="50"/>
      <c r="D4482" s="49"/>
      <c r="E4482" s="51">
        <v>1782.942118</v>
      </c>
      <c r="F4482" s="51">
        <v>0</v>
      </c>
      <c r="G4482" s="51">
        <v>1782.942118</v>
      </c>
    </row>
    <row r="4483" s="37" customFormat="1" customHeight="1" spans="1:7">
      <c r="A4483" s="52" t="s">
        <v>2007</v>
      </c>
      <c r="B4483" s="52" t="s">
        <v>2770</v>
      </c>
      <c r="C4483" s="50" t="s">
        <v>2091</v>
      </c>
      <c r="D4483" s="49"/>
      <c r="E4483" s="51">
        <v>62.001258</v>
      </c>
      <c r="F4483" s="51">
        <v>0</v>
      </c>
      <c r="G4483" s="51">
        <v>62.001258</v>
      </c>
    </row>
    <row r="4484" s="37" customFormat="1" customHeight="1" spans="1:7">
      <c r="A4484" s="52" t="s">
        <v>2007</v>
      </c>
      <c r="B4484" s="52" t="s">
        <v>2770</v>
      </c>
      <c r="C4484" s="30" t="s">
        <v>2092</v>
      </c>
      <c r="D4484" s="52" t="s">
        <v>2610</v>
      </c>
      <c r="E4484" s="53">
        <v>11.478222</v>
      </c>
      <c r="F4484" s="53">
        <v>0</v>
      </c>
      <c r="G4484" s="53">
        <v>11.478222</v>
      </c>
    </row>
    <row r="4485" s="37" customFormat="1" customHeight="1" spans="1:7">
      <c r="A4485" s="52" t="s">
        <v>2007</v>
      </c>
      <c r="B4485" s="52" t="s">
        <v>2770</v>
      </c>
      <c r="C4485" s="30" t="s">
        <v>2092</v>
      </c>
      <c r="D4485" s="52" t="s">
        <v>2611</v>
      </c>
      <c r="E4485" s="53">
        <v>6.121718</v>
      </c>
      <c r="F4485" s="53">
        <v>0</v>
      </c>
      <c r="G4485" s="53">
        <v>6.121718</v>
      </c>
    </row>
    <row r="4486" s="37" customFormat="1" customHeight="1" spans="1:7">
      <c r="A4486" s="52" t="s">
        <v>2007</v>
      </c>
      <c r="B4486" s="52" t="s">
        <v>2770</v>
      </c>
      <c r="C4486" s="30" t="s">
        <v>2092</v>
      </c>
      <c r="D4486" s="52" t="s">
        <v>2612</v>
      </c>
      <c r="E4486" s="53">
        <v>9.182578</v>
      </c>
      <c r="F4486" s="53">
        <v>0</v>
      </c>
      <c r="G4486" s="53">
        <v>9.182578</v>
      </c>
    </row>
    <row r="4487" s="37" customFormat="1" customHeight="1" spans="1:7">
      <c r="A4487" s="52" t="s">
        <v>2007</v>
      </c>
      <c r="B4487" s="52" t="s">
        <v>2770</v>
      </c>
      <c r="C4487" s="30" t="s">
        <v>2092</v>
      </c>
      <c r="D4487" s="52" t="s">
        <v>2613</v>
      </c>
      <c r="E4487" s="53">
        <v>13.17834</v>
      </c>
      <c r="F4487" s="53">
        <v>0</v>
      </c>
      <c r="G4487" s="53">
        <v>13.17834</v>
      </c>
    </row>
    <row r="4488" s="37" customFormat="1" customHeight="1" spans="1:7">
      <c r="A4488" s="52" t="s">
        <v>2007</v>
      </c>
      <c r="B4488" s="52" t="s">
        <v>2770</v>
      </c>
      <c r="C4488" s="30" t="s">
        <v>2092</v>
      </c>
      <c r="D4488" s="52" t="s">
        <v>2615</v>
      </c>
      <c r="E4488" s="53">
        <v>8.3304</v>
      </c>
      <c r="F4488" s="53">
        <v>0</v>
      </c>
      <c r="G4488" s="53">
        <v>8.3304</v>
      </c>
    </row>
    <row r="4489" s="37" customFormat="1" customHeight="1" spans="1:7">
      <c r="A4489" s="52" t="s">
        <v>2007</v>
      </c>
      <c r="B4489" s="52" t="s">
        <v>2770</v>
      </c>
      <c r="C4489" s="30" t="s">
        <v>2092</v>
      </c>
      <c r="D4489" s="52" t="s">
        <v>2616</v>
      </c>
      <c r="E4489" s="53">
        <v>0.21</v>
      </c>
      <c r="F4489" s="53">
        <v>0</v>
      </c>
      <c r="G4489" s="53">
        <v>0.21</v>
      </c>
    </row>
    <row r="4490" s="37" customFormat="1" customHeight="1" spans="1:7">
      <c r="A4490" s="52" t="s">
        <v>2007</v>
      </c>
      <c r="B4490" s="52" t="s">
        <v>2770</v>
      </c>
      <c r="C4490" s="30" t="s">
        <v>2092</v>
      </c>
      <c r="D4490" s="52" t="s">
        <v>2105</v>
      </c>
      <c r="E4490" s="53">
        <v>13.5</v>
      </c>
      <c r="F4490" s="53">
        <v>0</v>
      </c>
      <c r="G4490" s="53">
        <v>13.5</v>
      </c>
    </row>
    <row r="4491" s="37" customFormat="1" customHeight="1" spans="1:7">
      <c r="A4491" s="52" t="s">
        <v>2007</v>
      </c>
      <c r="B4491" s="52" t="s">
        <v>2770</v>
      </c>
      <c r="C4491" s="50" t="s">
        <v>2106</v>
      </c>
      <c r="D4491" s="49"/>
      <c r="E4491" s="51">
        <v>1720.94086</v>
      </c>
      <c r="F4491" s="51">
        <v>0</v>
      </c>
      <c r="G4491" s="51">
        <v>1720.94086</v>
      </c>
    </row>
    <row r="4492" s="37" customFormat="1" customHeight="1" spans="1:7">
      <c r="A4492" s="52" t="s">
        <v>2007</v>
      </c>
      <c r="B4492" s="52" t="s">
        <v>2770</v>
      </c>
      <c r="C4492" s="30" t="s">
        <v>2107</v>
      </c>
      <c r="D4492" s="52" t="s">
        <v>2133</v>
      </c>
      <c r="E4492" s="53">
        <v>0.018</v>
      </c>
      <c r="F4492" s="53">
        <v>0</v>
      </c>
      <c r="G4492" s="53">
        <v>0.018</v>
      </c>
    </row>
    <row r="4493" s="37" customFormat="1" customHeight="1" spans="1:7">
      <c r="A4493" s="52" t="s">
        <v>2007</v>
      </c>
      <c r="B4493" s="52" t="s">
        <v>2770</v>
      </c>
      <c r="C4493" s="30" t="s">
        <v>2107</v>
      </c>
      <c r="D4493" s="52" t="s">
        <v>2141</v>
      </c>
      <c r="E4493" s="53">
        <v>91.825776</v>
      </c>
      <c r="F4493" s="53">
        <v>0</v>
      </c>
      <c r="G4493" s="53">
        <v>91.825776</v>
      </c>
    </row>
    <row r="4494" s="37" customFormat="1" customHeight="1" spans="1:7">
      <c r="A4494" s="52" t="s">
        <v>2007</v>
      </c>
      <c r="B4494" s="52" t="s">
        <v>2770</v>
      </c>
      <c r="C4494" s="30" t="s">
        <v>2107</v>
      </c>
      <c r="D4494" s="52" t="s">
        <v>2617</v>
      </c>
      <c r="E4494" s="53">
        <v>439.278</v>
      </c>
      <c r="F4494" s="53">
        <v>0</v>
      </c>
      <c r="G4494" s="53">
        <v>439.278</v>
      </c>
    </row>
    <row r="4495" s="37" customFormat="1" customHeight="1" spans="1:7">
      <c r="A4495" s="52" t="s">
        <v>2007</v>
      </c>
      <c r="B4495" s="52" t="s">
        <v>2770</v>
      </c>
      <c r="C4495" s="30" t="s">
        <v>2107</v>
      </c>
      <c r="D4495" s="52" t="s">
        <v>2618</v>
      </c>
      <c r="E4495" s="53">
        <v>14.4708</v>
      </c>
      <c r="F4495" s="53">
        <v>0</v>
      </c>
      <c r="G4495" s="53">
        <v>14.4708</v>
      </c>
    </row>
    <row r="4496" s="37" customFormat="1" customHeight="1" spans="1:7">
      <c r="A4496" s="52" t="s">
        <v>2007</v>
      </c>
      <c r="B4496" s="52" t="s">
        <v>2770</v>
      </c>
      <c r="C4496" s="30" t="s">
        <v>2107</v>
      </c>
      <c r="D4496" s="52" t="s">
        <v>2619</v>
      </c>
      <c r="E4496" s="53">
        <v>187.2</v>
      </c>
      <c r="F4496" s="53">
        <v>0</v>
      </c>
      <c r="G4496" s="53">
        <v>187.2</v>
      </c>
    </row>
    <row r="4497" s="37" customFormat="1" customHeight="1" spans="1:7">
      <c r="A4497" s="52" t="s">
        <v>2007</v>
      </c>
      <c r="B4497" s="52" t="s">
        <v>2770</v>
      </c>
      <c r="C4497" s="30" t="s">
        <v>2107</v>
      </c>
      <c r="D4497" s="52" t="s">
        <v>2620</v>
      </c>
      <c r="E4497" s="53">
        <v>360.9492</v>
      </c>
      <c r="F4497" s="53">
        <v>0</v>
      </c>
      <c r="G4497" s="53">
        <v>360.9492</v>
      </c>
    </row>
    <row r="4498" s="37" customFormat="1" customHeight="1" spans="1:7">
      <c r="A4498" s="52" t="s">
        <v>2007</v>
      </c>
      <c r="B4498" s="52" t="s">
        <v>2770</v>
      </c>
      <c r="C4498" s="30" t="s">
        <v>2107</v>
      </c>
      <c r="D4498" s="52" t="s">
        <v>2622</v>
      </c>
      <c r="E4498" s="53">
        <v>133.0325</v>
      </c>
      <c r="F4498" s="53">
        <v>0</v>
      </c>
      <c r="G4498" s="53">
        <v>133.0325</v>
      </c>
    </row>
    <row r="4499" s="37" customFormat="1" customHeight="1" spans="1:7">
      <c r="A4499" s="52" t="s">
        <v>2007</v>
      </c>
      <c r="B4499" s="52" t="s">
        <v>2770</v>
      </c>
      <c r="C4499" s="30" t="s">
        <v>2107</v>
      </c>
      <c r="D4499" s="52" t="s">
        <v>2623</v>
      </c>
      <c r="E4499" s="53">
        <v>180.18624</v>
      </c>
      <c r="F4499" s="53">
        <v>0</v>
      </c>
      <c r="G4499" s="53">
        <v>180.18624</v>
      </c>
    </row>
    <row r="4500" s="37" customFormat="1" customHeight="1" spans="1:7">
      <c r="A4500" s="52" t="s">
        <v>2007</v>
      </c>
      <c r="B4500" s="52" t="s">
        <v>2770</v>
      </c>
      <c r="C4500" s="30" t="s">
        <v>2107</v>
      </c>
      <c r="D4500" s="52" t="s">
        <v>2624</v>
      </c>
      <c r="E4500" s="53">
        <v>90.09312</v>
      </c>
      <c r="F4500" s="53">
        <v>0</v>
      </c>
      <c r="G4500" s="53">
        <v>90.09312</v>
      </c>
    </row>
    <row r="4501" s="37" customFormat="1" customHeight="1" spans="1:7">
      <c r="A4501" s="52" t="s">
        <v>2007</v>
      </c>
      <c r="B4501" s="52" t="s">
        <v>2770</v>
      </c>
      <c r="C4501" s="30" t="s">
        <v>2107</v>
      </c>
      <c r="D4501" s="52" t="s">
        <v>2625</v>
      </c>
      <c r="E4501" s="53">
        <v>72.695406</v>
      </c>
      <c r="F4501" s="53">
        <v>0</v>
      </c>
      <c r="G4501" s="53">
        <v>72.695406</v>
      </c>
    </row>
    <row r="4502" s="37" customFormat="1" customHeight="1" spans="1:7">
      <c r="A4502" s="52" t="s">
        <v>2007</v>
      </c>
      <c r="B4502" s="52" t="s">
        <v>2770</v>
      </c>
      <c r="C4502" s="30" t="s">
        <v>2107</v>
      </c>
      <c r="D4502" s="52" t="s">
        <v>2626</v>
      </c>
      <c r="E4502" s="53">
        <v>14.4</v>
      </c>
      <c r="F4502" s="53">
        <v>0</v>
      </c>
      <c r="G4502" s="53">
        <v>14.4</v>
      </c>
    </row>
    <row r="4503" s="37" customFormat="1" customHeight="1" spans="1:7">
      <c r="A4503" s="52" t="s">
        <v>2007</v>
      </c>
      <c r="B4503" s="52" t="s">
        <v>2770</v>
      </c>
      <c r="C4503" s="30" t="s">
        <v>2107</v>
      </c>
      <c r="D4503" s="52" t="s">
        <v>2627</v>
      </c>
      <c r="E4503" s="53">
        <v>2.295644</v>
      </c>
      <c r="F4503" s="53">
        <v>0</v>
      </c>
      <c r="G4503" s="53">
        <v>2.295644</v>
      </c>
    </row>
    <row r="4504" s="37" customFormat="1" customHeight="1" spans="1:7">
      <c r="A4504" s="52" t="s">
        <v>2007</v>
      </c>
      <c r="B4504" s="52" t="s">
        <v>2770</v>
      </c>
      <c r="C4504" s="30" t="s">
        <v>2107</v>
      </c>
      <c r="D4504" s="52" t="s">
        <v>2628</v>
      </c>
      <c r="E4504" s="53">
        <v>3.826074</v>
      </c>
      <c r="F4504" s="53">
        <v>0</v>
      </c>
      <c r="G4504" s="53">
        <v>3.826074</v>
      </c>
    </row>
    <row r="4505" s="37" customFormat="1" customHeight="1" spans="1:7">
      <c r="A4505" s="52" t="s">
        <v>2007</v>
      </c>
      <c r="B4505" s="52" t="s">
        <v>2770</v>
      </c>
      <c r="C4505" s="30" t="s">
        <v>2107</v>
      </c>
      <c r="D4505" s="52" t="s">
        <v>2629</v>
      </c>
      <c r="E4505" s="53">
        <v>124.266</v>
      </c>
      <c r="F4505" s="53">
        <v>0</v>
      </c>
      <c r="G4505" s="53">
        <v>124.266</v>
      </c>
    </row>
    <row r="4506" s="37" customFormat="1" customHeight="1" spans="1:7">
      <c r="A4506" s="52" t="s">
        <v>2007</v>
      </c>
      <c r="B4506" s="52" t="s">
        <v>2770</v>
      </c>
      <c r="C4506" s="30" t="s">
        <v>2107</v>
      </c>
      <c r="D4506" s="52" t="s">
        <v>2145</v>
      </c>
      <c r="E4506" s="53">
        <v>6.4041</v>
      </c>
      <c r="F4506" s="53">
        <v>0</v>
      </c>
      <c r="G4506" s="53">
        <v>6.4041</v>
      </c>
    </row>
    <row r="4507" s="37" customFormat="1" customHeight="1" spans="1:7">
      <c r="A4507" s="52" t="s">
        <v>2007</v>
      </c>
      <c r="B4507" s="49" t="s">
        <v>2771</v>
      </c>
      <c r="C4507" s="50"/>
      <c r="D4507" s="49"/>
      <c r="E4507" s="51">
        <v>1311.748707</v>
      </c>
      <c r="F4507" s="51">
        <v>0</v>
      </c>
      <c r="G4507" s="51">
        <v>1311.748707</v>
      </c>
    </row>
    <row r="4508" s="37" customFormat="1" customHeight="1" spans="1:7">
      <c r="A4508" s="52" t="s">
        <v>2007</v>
      </c>
      <c r="B4508" s="52" t="s">
        <v>2772</v>
      </c>
      <c r="C4508" s="50" t="s">
        <v>2091</v>
      </c>
      <c r="D4508" s="49"/>
      <c r="E4508" s="51">
        <v>46.716676</v>
      </c>
      <c r="F4508" s="51">
        <v>0</v>
      </c>
      <c r="G4508" s="51">
        <v>46.716676</v>
      </c>
    </row>
    <row r="4509" s="37" customFormat="1" customHeight="1" spans="1:7">
      <c r="A4509" s="52" t="s">
        <v>2007</v>
      </c>
      <c r="B4509" s="52" t="s">
        <v>2772</v>
      </c>
      <c r="C4509" s="30" t="s">
        <v>2092</v>
      </c>
      <c r="D4509" s="52" t="s">
        <v>2610</v>
      </c>
      <c r="E4509" s="53">
        <v>8.610876</v>
      </c>
      <c r="F4509" s="53">
        <v>0</v>
      </c>
      <c r="G4509" s="53">
        <v>8.610876</v>
      </c>
    </row>
    <row r="4510" s="37" customFormat="1" customHeight="1" spans="1:7">
      <c r="A4510" s="52" t="s">
        <v>2007</v>
      </c>
      <c r="B4510" s="52" t="s">
        <v>2772</v>
      </c>
      <c r="C4510" s="30" t="s">
        <v>2092</v>
      </c>
      <c r="D4510" s="52" t="s">
        <v>2611</v>
      </c>
      <c r="E4510" s="53">
        <v>4.592467</v>
      </c>
      <c r="F4510" s="53">
        <v>0</v>
      </c>
      <c r="G4510" s="53">
        <v>4.592467</v>
      </c>
    </row>
    <row r="4511" s="37" customFormat="1" customHeight="1" spans="1:7">
      <c r="A4511" s="52" t="s">
        <v>2007</v>
      </c>
      <c r="B4511" s="52" t="s">
        <v>2772</v>
      </c>
      <c r="C4511" s="30" t="s">
        <v>2092</v>
      </c>
      <c r="D4511" s="52" t="s">
        <v>2612</v>
      </c>
      <c r="E4511" s="53">
        <v>6.888701</v>
      </c>
      <c r="F4511" s="53">
        <v>0</v>
      </c>
      <c r="G4511" s="53">
        <v>6.888701</v>
      </c>
    </row>
    <row r="4512" s="37" customFormat="1" customHeight="1" spans="1:7">
      <c r="A4512" s="52" t="s">
        <v>2007</v>
      </c>
      <c r="B4512" s="52" t="s">
        <v>2772</v>
      </c>
      <c r="C4512" s="30" t="s">
        <v>2092</v>
      </c>
      <c r="D4512" s="52" t="s">
        <v>2613</v>
      </c>
      <c r="E4512" s="53">
        <v>10.233432</v>
      </c>
      <c r="F4512" s="53">
        <v>0</v>
      </c>
      <c r="G4512" s="53">
        <v>10.233432</v>
      </c>
    </row>
    <row r="4513" s="37" customFormat="1" customHeight="1" spans="1:7">
      <c r="A4513" s="52" t="s">
        <v>2007</v>
      </c>
      <c r="B4513" s="52" t="s">
        <v>2772</v>
      </c>
      <c r="C4513" s="30" t="s">
        <v>2092</v>
      </c>
      <c r="D4513" s="52" t="s">
        <v>2615</v>
      </c>
      <c r="E4513" s="53">
        <v>6.8112</v>
      </c>
      <c r="F4513" s="53">
        <v>0</v>
      </c>
      <c r="G4513" s="53">
        <v>6.8112</v>
      </c>
    </row>
    <row r="4514" s="37" customFormat="1" customHeight="1" spans="1:7">
      <c r="A4514" s="52" t="s">
        <v>2007</v>
      </c>
      <c r="B4514" s="52" t="s">
        <v>2772</v>
      </c>
      <c r="C4514" s="30" t="s">
        <v>2092</v>
      </c>
      <c r="D4514" s="52" t="s">
        <v>2616</v>
      </c>
      <c r="E4514" s="53">
        <v>0.28</v>
      </c>
      <c r="F4514" s="53">
        <v>0</v>
      </c>
      <c r="G4514" s="53">
        <v>0.28</v>
      </c>
    </row>
    <row r="4515" s="37" customFormat="1" customHeight="1" spans="1:7">
      <c r="A4515" s="52" t="s">
        <v>2007</v>
      </c>
      <c r="B4515" s="52" t="s">
        <v>2772</v>
      </c>
      <c r="C4515" s="30" t="s">
        <v>2092</v>
      </c>
      <c r="D4515" s="52" t="s">
        <v>2105</v>
      </c>
      <c r="E4515" s="53">
        <v>9.3</v>
      </c>
      <c r="F4515" s="53">
        <v>0</v>
      </c>
      <c r="G4515" s="53">
        <v>9.3</v>
      </c>
    </row>
    <row r="4516" s="37" customFormat="1" customHeight="1" spans="1:7">
      <c r="A4516" s="52" t="s">
        <v>2007</v>
      </c>
      <c r="B4516" s="52" t="s">
        <v>2772</v>
      </c>
      <c r="C4516" s="50" t="s">
        <v>2106</v>
      </c>
      <c r="D4516" s="49"/>
      <c r="E4516" s="51">
        <v>1265.032031</v>
      </c>
      <c r="F4516" s="51">
        <v>0</v>
      </c>
      <c r="G4516" s="51">
        <v>1265.032031</v>
      </c>
    </row>
    <row r="4517" s="37" customFormat="1" customHeight="1" spans="1:7">
      <c r="A4517" s="52" t="s">
        <v>2007</v>
      </c>
      <c r="B4517" s="52" t="s">
        <v>2772</v>
      </c>
      <c r="C4517" s="30" t="s">
        <v>2107</v>
      </c>
      <c r="D4517" s="52" t="s">
        <v>2133</v>
      </c>
      <c r="E4517" s="53">
        <v>0.024</v>
      </c>
      <c r="F4517" s="53">
        <v>0</v>
      </c>
      <c r="G4517" s="53">
        <v>0.024</v>
      </c>
    </row>
    <row r="4518" s="37" customFormat="1" customHeight="1" spans="1:7">
      <c r="A4518" s="52" t="s">
        <v>2007</v>
      </c>
      <c r="B4518" s="52" t="s">
        <v>2772</v>
      </c>
      <c r="C4518" s="30" t="s">
        <v>2107</v>
      </c>
      <c r="D4518" s="52" t="s">
        <v>2141</v>
      </c>
      <c r="E4518" s="53">
        <v>68.887008</v>
      </c>
      <c r="F4518" s="53">
        <v>0</v>
      </c>
      <c r="G4518" s="53">
        <v>68.887008</v>
      </c>
    </row>
    <row r="4519" s="37" customFormat="1" customHeight="1" spans="1:7">
      <c r="A4519" s="52" t="s">
        <v>2007</v>
      </c>
      <c r="B4519" s="52" t="s">
        <v>2772</v>
      </c>
      <c r="C4519" s="30" t="s">
        <v>2107</v>
      </c>
      <c r="D4519" s="52" t="s">
        <v>2617</v>
      </c>
      <c r="E4519" s="53">
        <v>341.1144</v>
      </c>
      <c r="F4519" s="53">
        <v>0</v>
      </c>
      <c r="G4519" s="53">
        <v>341.1144</v>
      </c>
    </row>
    <row r="4520" s="37" customFormat="1" customHeight="1" spans="1:7">
      <c r="A4520" s="52" t="s">
        <v>2007</v>
      </c>
      <c r="B4520" s="52" t="s">
        <v>2772</v>
      </c>
      <c r="C4520" s="30" t="s">
        <v>2107</v>
      </c>
      <c r="D4520" s="52" t="s">
        <v>2618</v>
      </c>
      <c r="E4520" s="53">
        <v>10.116</v>
      </c>
      <c r="F4520" s="53">
        <v>0</v>
      </c>
      <c r="G4520" s="53">
        <v>10.116</v>
      </c>
    </row>
    <row r="4521" s="37" customFormat="1" customHeight="1" spans="1:7">
      <c r="A4521" s="52" t="s">
        <v>2007</v>
      </c>
      <c r="B4521" s="52" t="s">
        <v>2772</v>
      </c>
      <c r="C4521" s="30" t="s">
        <v>2107</v>
      </c>
      <c r="D4521" s="52" t="s">
        <v>2619</v>
      </c>
      <c r="E4521" s="53">
        <v>133.968</v>
      </c>
      <c r="F4521" s="53">
        <v>0</v>
      </c>
      <c r="G4521" s="53">
        <v>133.968</v>
      </c>
    </row>
    <row r="4522" s="37" customFormat="1" customHeight="1" spans="1:7">
      <c r="A4522" s="52" t="s">
        <v>2007</v>
      </c>
      <c r="B4522" s="52" t="s">
        <v>2772</v>
      </c>
      <c r="C4522" s="30" t="s">
        <v>2107</v>
      </c>
      <c r="D4522" s="52" t="s">
        <v>2620</v>
      </c>
      <c r="E4522" s="53">
        <v>255.1908</v>
      </c>
      <c r="F4522" s="53">
        <v>0</v>
      </c>
      <c r="G4522" s="53">
        <v>255.1908</v>
      </c>
    </row>
    <row r="4523" s="37" customFormat="1" customHeight="1" spans="1:7">
      <c r="A4523" s="52" t="s">
        <v>2007</v>
      </c>
      <c r="B4523" s="52" t="s">
        <v>2772</v>
      </c>
      <c r="C4523" s="30" t="s">
        <v>2107</v>
      </c>
      <c r="D4523" s="52" t="s">
        <v>2622</v>
      </c>
      <c r="E4523" s="53">
        <v>93.6884</v>
      </c>
      <c r="F4523" s="53">
        <v>0</v>
      </c>
      <c r="G4523" s="53">
        <v>93.6884</v>
      </c>
    </row>
    <row r="4524" s="37" customFormat="1" customHeight="1" spans="1:7">
      <c r="A4524" s="52" t="s">
        <v>2007</v>
      </c>
      <c r="B4524" s="52" t="s">
        <v>2772</v>
      </c>
      <c r="C4524" s="30" t="s">
        <v>2107</v>
      </c>
      <c r="D4524" s="52" t="s">
        <v>2623</v>
      </c>
      <c r="E4524" s="53">
        <v>132.679872</v>
      </c>
      <c r="F4524" s="53">
        <v>0</v>
      </c>
      <c r="G4524" s="53">
        <v>132.679872</v>
      </c>
    </row>
    <row r="4525" s="37" customFormat="1" customHeight="1" spans="1:7">
      <c r="A4525" s="52" t="s">
        <v>2007</v>
      </c>
      <c r="B4525" s="52" t="s">
        <v>2772</v>
      </c>
      <c r="C4525" s="30" t="s">
        <v>2107</v>
      </c>
      <c r="D4525" s="52" t="s">
        <v>2624</v>
      </c>
      <c r="E4525" s="53">
        <v>66.608736</v>
      </c>
      <c r="F4525" s="53">
        <v>0</v>
      </c>
      <c r="G4525" s="53">
        <v>66.608736</v>
      </c>
    </row>
    <row r="4526" s="37" customFormat="1" customHeight="1" spans="1:7">
      <c r="A4526" s="52" t="s">
        <v>2007</v>
      </c>
      <c r="B4526" s="52" t="s">
        <v>2772</v>
      </c>
      <c r="C4526" s="30" t="s">
        <v>2107</v>
      </c>
      <c r="D4526" s="52" t="s">
        <v>2625</v>
      </c>
      <c r="E4526" s="53">
        <v>54.535548</v>
      </c>
      <c r="F4526" s="53">
        <v>0</v>
      </c>
      <c r="G4526" s="53">
        <v>54.535548</v>
      </c>
    </row>
    <row r="4527" s="37" customFormat="1" customHeight="1" spans="1:7">
      <c r="A4527" s="52" t="s">
        <v>2007</v>
      </c>
      <c r="B4527" s="52" t="s">
        <v>2772</v>
      </c>
      <c r="C4527" s="30" t="s">
        <v>2107</v>
      </c>
      <c r="D4527" s="52" t="s">
        <v>2626</v>
      </c>
      <c r="E4527" s="53">
        <v>9.92</v>
      </c>
      <c r="F4527" s="53">
        <v>0</v>
      </c>
      <c r="G4527" s="53">
        <v>9.92</v>
      </c>
    </row>
    <row r="4528" s="37" customFormat="1" customHeight="1" spans="1:7">
      <c r="A4528" s="52" t="s">
        <v>2007</v>
      </c>
      <c r="B4528" s="52" t="s">
        <v>2772</v>
      </c>
      <c r="C4528" s="30" t="s">
        <v>2107</v>
      </c>
      <c r="D4528" s="52" t="s">
        <v>2627</v>
      </c>
      <c r="E4528" s="53">
        <v>1.722175</v>
      </c>
      <c r="F4528" s="53">
        <v>0</v>
      </c>
      <c r="G4528" s="53">
        <v>1.722175</v>
      </c>
    </row>
    <row r="4529" s="37" customFormat="1" customHeight="1" spans="1:7">
      <c r="A4529" s="52" t="s">
        <v>2007</v>
      </c>
      <c r="B4529" s="52" t="s">
        <v>2772</v>
      </c>
      <c r="C4529" s="30" t="s">
        <v>2107</v>
      </c>
      <c r="D4529" s="52" t="s">
        <v>2628</v>
      </c>
      <c r="E4529" s="53">
        <v>2.870292</v>
      </c>
      <c r="F4529" s="53">
        <v>0</v>
      </c>
      <c r="G4529" s="53">
        <v>2.870292</v>
      </c>
    </row>
    <row r="4530" s="37" customFormat="1" customHeight="1" spans="1:7">
      <c r="A4530" s="52" t="s">
        <v>2007</v>
      </c>
      <c r="B4530" s="52" t="s">
        <v>2772</v>
      </c>
      <c r="C4530" s="30" t="s">
        <v>2107</v>
      </c>
      <c r="D4530" s="52" t="s">
        <v>2629</v>
      </c>
      <c r="E4530" s="53">
        <v>88.86</v>
      </c>
      <c r="F4530" s="53">
        <v>0</v>
      </c>
      <c r="G4530" s="53">
        <v>88.86</v>
      </c>
    </row>
    <row r="4531" s="37" customFormat="1" customHeight="1" spans="1:7">
      <c r="A4531" s="52" t="s">
        <v>2007</v>
      </c>
      <c r="B4531" s="52" t="s">
        <v>2772</v>
      </c>
      <c r="C4531" s="30" t="s">
        <v>2107</v>
      </c>
      <c r="D4531" s="52" t="s">
        <v>2145</v>
      </c>
      <c r="E4531" s="53">
        <v>4.8468</v>
      </c>
      <c r="F4531" s="53">
        <v>0</v>
      </c>
      <c r="G4531" s="53">
        <v>4.8468</v>
      </c>
    </row>
    <row r="4532" s="37" customFormat="1" customHeight="1" spans="1:7">
      <c r="A4532" s="49" t="s">
        <v>2773</v>
      </c>
      <c r="B4532" s="49"/>
      <c r="C4532" s="50"/>
      <c r="D4532" s="49"/>
      <c r="E4532" s="51">
        <v>1165.568816</v>
      </c>
      <c r="F4532" s="51">
        <v>0</v>
      </c>
      <c r="G4532" s="51">
        <v>1165.568816</v>
      </c>
    </row>
    <row r="4533" s="37" customFormat="1" customHeight="1" spans="1:7">
      <c r="A4533" s="52" t="s">
        <v>2008</v>
      </c>
      <c r="B4533" s="49" t="s">
        <v>2774</v>
      </c>
      <c r="C4533" s="50"/>
      <c r="D4533" s="49"/>
      <c r="E4533" s="51">
        <v>1014.27329</v>
      </c>
      <c r="F4533" s="51">
        <v>0</v>
      </c>
      <c r="G4533" s="51">
        <v>1014.27329</v>
      </c>
    </row>
    <row r="4534" s="37" customFormat="1" customHeight="1" spans="1:7">
      <c r="A4534" s="52" t="s">
        <v>2008</v>
      </c>
      <c r="B4534" s="52" t="s">
        <v>2775</v>
      </c>
      <c r="C4534" s="50" t="s">
        <v>2080</v>
      </c>
      <c r="D4534" s="49"/>
      <c r="E4534" s="51">
        <v>712</v>
      </c>
      <c r="F4534" s="51">
        <v>0</v>
      </c>
      <c r="G4534" s="51">
        <v>712</v>
      </c>
    </row>
    <row r="4535" s="37" customFormat="1" customHeight="1" spans="1:7">
      <c r="A4535" s="52" t="s">
        <v>2008</v>
      </c>
      <c r="B4535" s="52" t="s">
        <v>2775</v>
      </c>
      <c r="C4535" s="30" t="s">
        <v>2081</v>
      </c>
      <c r="D4535" s="52" t="s">
        <v>2776</v>
      </c>
      <c r="E4535" s="53">
        <v>30</v>
      </c>
      <c r="F4535" s="53">
        <v>0</v>
      </c>
      <c r="G4535" s="53">
        <v>30</v>
      </c>
    </row>
    <row r="4536" s="37" customFormat="1" customHeight="1" spans="1:7">
      <c r="A4536" s="52" t="s">
        <v>2008</v>
      </c>
      <c r="B4536" s="52" t="s">
        <v>2775</v>
      </c>
      <c r="C4536" s="30" t="s">
        <v>2081</v>
      </c>
      <c r="D4536" s="52" t="s">
        <v>2777</v>
      </c>
      <c r="E4536" s="53">
        <v>200</v>
      </c>
      <c r="F4536" s="53">
        <v>0</v>
      </c>
      <c r="G4536" s="53">
        <v>200</v>
      </c>
    </row>
    <row r="4537" s="37" customFormat="1" customHeight="1" spans="1:7">
      <c r="A4537" s="52" t="s">
        <v>2008</v>
      </c>
      <c r="B4537" s="52" t="s">
        <v>2775</v>
      </c>
      <c r="C4537" s="30" t="s">
        <v>2081</v>
      </c>
      <c r="D4537" s="52" t="s">
        <v>2778</v>
      </c>
      <c r="E4537" s="53">
        <v>382</v>
      </c>
      <c r="F4537" s="53">
        <v>0</v>
      </c>
      <c r="G4537" s="53">
        <v>382</v>
      </c>
    </row>
    <row r="4538" s="37" customFormat="1" customHeight="1" spans="1:7">
      <c r="A4538" s="52" t="s">
        <v>2008</v>
      </c>
      <c r="B4538" s="52" t="s">
        <v>2775</v>
      </c>
      <c r="C4538" s="30" t="s">
        <v>2081</v>
      </c>
      <c r="D4538" s="52" t="s">
        <v>2779</v>
      </c>
      <c r="E4538" s="53">
        <v>50</v>
      </c>
      <c r="F4538" s="53">
        <v>0</v>
      </c>
      <c r="G4538" s="53">
        <v>50</v>
      </c>
    </row>
    <row r="4539" s="37" customFormat="1" customHeight="1" spans="1:7">
      <c r="A4539" s="52" t="s">
        <v>2008</v>
      </c>
      <c r="B4539" s="52" t="s">
        <v>2775</v>
      </c>
      <c r="C4539" s="30" t="s">
        <v>2081</v>
      </c>
      <c r="D4539" s="52" t="s">
        <v>2780</v>
      </c>
      <c r="E4539" s="53">
        <v>50</v>
      </c>
      <c r="F4539" s="53">
        <v>0</v>
      </c>
      <c r="G4539" s="53">
        <v>50</v>
      </c>
    </row>
    <row r="4540" s="37" customFormat="1" customHeight="1" spans="1:7">
      <c r="A4540" s="52" t="s">
        <v>2008</v>
      </c>
      <c r="B4540" s="52" t="s">
        <v>2775</v>
      </c>
      <c r="C4540" s="50" t="s">
        <v>2091</v>
      </c>
      <c r="D4540" s="49"/>
      <c r="E4540" s="51">
        <v>51.120031</v>
      </c>
      <c r="F4540" s="51">
        <v>0</v>
      </c>
      <c r="G4540" s="51">
        <v>51.120031</v>
      </c>
    </row>
    <row r="4541" s="37" customFormat="1" customHeight="1" spans="1:7">
      <c r="A4541" s="52" t="s">
        <v>2008</v>
      </c>
      <c r="B4541" s="52" t="s">
        <v>2775</v>
      </c>
      <c r="C4541" s="30" t="s">
        <v>2092</v>
      </c>
      <c r="D4541" s="52" t="s">
        <v>2093</v>
      </c>
      <c r="E4541" s="53">
        <v>24.5</v>
      </c>
      <c r="F4541" s="53">
        <v>0</v>
      </c>
      <c r="G4541" s="53">
        <v>24.5</v>
      </c>
    </row>
    <row r="4542" s="37" customFormat="1" customHeight="1" spans="1:7">
      <c r="A4542" s="52" t="s">
        <v>2008</v>
      </c>
      <c r="B4542" s="52" t="s">
        <v>2775</v>
      </c>
      <c r="C4542" s="30" t="s">
        <v>2092</v>
      </c>
      <c r="D4542" s="52" t="s">
        <v>2094</v>
      </c>
      <c r="E4542" s="53">
        <v>1.043798</v>
      </c>
      <c r="F4542" s="53">
        <v>0</v>
      </c>
      <c r="G4542" s="53">
        <v>1.043798</v>
      </c>
    </row>
    <row r="4543" s="37" customFormat="1" customHeight="1" spans="1:7">
      <c r="A4543" s="52" t="s">
        <v>2008</v>
      </c>
      <c r="B4543" s="52" t="s">
        <v>2775</v>
      </c>
      <c r="C4543" s="30" t="s">
        <v>2092</v>
      </c>
      <c r="D4543" s="52" t="s">
        <v>2095</v>
      </c>
      <c r="E4543" s="53">
        <v>0.695866</v>
      </c>
      <c r="F4543" s="53">
        <v>0</v>
      </c>
      <c r="G4543" s="53">
        <v>0.695866</v>
      </c>
    </row>
    <row r="4544" s="37" customFormat="1" customHeight="1" spans="1:7">
      <c r="A4544" s="52" t="s">
        <v>2008</v>
      </c>
      <c r="B4544" s="52" t="s">
        <v>2775</v>
      </c>
      <c r="C4544" s="30" t="s">
        <v>2092</v>
      </c>
      <c r="D4544" s="52" t="s">
        <v>2096</v>
      </c>
      <c r="E4544" s="53">
        <v>1.568043</v>
      </c>
      <c r="F4544" s="53">
        <v>0</v>
      </c>
      <c r="G4544" s="53">
        <v>1.568043</v>
      </c>
    </row>
    <row r="4545" s="37" customFormat="1" customHeight="1" spans="1:7">
      <c r="A4545" s="52" t="s">
        <v>2008</v>
      </c>
      <c r="B4545" s="52" t="s">
        <v>2775</v>
      </c>
      <c r="C4545" s="30" t="s">
        <v>2092</v>
      </c>
      <c r="D4545" s="52" t="s">
        <v>2097</v>
      </c>
      <c r="E4545" s="53">
        <v>1.575576</v>
      </c>
      <c r="F4545" s="53">
        <v>0</v>
      </c>
      <c r="G4545" s="53">
        <v>1.575576</v>
      </c>
    </row>
    <row r="4546" s="37" customFormat="1" customHeight="1" spans="1:7">
      <c r="A4546" s="52" t="s">
        <v>2008</v>
      </c>
      <c r="B4546" s="52" t="s">
        <v>2775</v>
      </c>
      <c r="C4546" s="30" t="s">
        <v>2092</v>
      </c>
      <c r="D4546" s="52" t="s">
        <v>2098</v>
      </c>
      <c r="E4546" s="53">
        <v>1.304748</v>
      </c>
      <c r="F4546" s="53">
        <v>0</v>
      </c>
      <c r="G4546" s="53">
        <v>1.304748</v>
      </c>
    </row>
    <row r="4547" s="37" customFormat="1" customHeight="1" spans="1:7">
      <c r="A4547" s="52" t="s">
        <v>2008</v>
      </c>
      <c r="B4547" s="52" t="s">
        <v>2775</v>
      </c>
      <c r="C4547" s="30" t="s">
        <v>2092</v>
      </c>
      <c r="D4547" s="52" t="s">
        <v>2099</v>
      </c>
      <c r="E4547" s="53">
        <v>8.712</v>
      </c>
      <c r="F4547" s="53">
        <v>0</v>
      </c>
      <c r="G4547" s="53">
        <v>8.712</v>
      </c>
    </row>
    <row r="4548" s="37" customFormat="1" customHeight="1" spans="1:7">
      <c r="A4548" s="52" t="s">
        <v>2008</v>
      </c>
      <c r="B4548" s="52" t="s">
        <v>2775</v>
      </c>
      <c r="C4548" s="30" t="s">
        <v>2092</v>
      </c>
      <c r="D4548" s="52" t="s">
        <v>2100</v>
      </c>
      <c r="E4548" s="53">
        <v>2.808</v>
      </c>
      <c r="F4548" s="53">
        <v>0</v>
      </c>
      <c r="G4548" s="53">
        <v>2.808</v>
      </c>
    </row>
    <row r="4549" s="37" customFormat="1" customHeight="1" spans="1:7">
      <c r="A4549" s="52" t="s">
        <v>2008</v>
      </c>
      <c r="B4549" s="52" t="s">
        <v>2775</v>
      </c>
      <c r="C4549" s="30" t="s">
        <v>2092</v>
      </c>
      <c r="D4549" s="52" t="s">
        <v>2101</v>
      </c>
      <c r="E4549" s="53">
        <v>0.312</v>
      </c>
      <c r="F4549" s="53">
        <v>0</v>
      </c>
      <c r="G4549" s="53">
        <v>0.312</v>
      </c>
    </row>
    <row r="4550" s="37" customFormat="1" customHeight="1" spans="1:7">
      <c r="A4550" s="52" t="s">
        <v>2008</v>
      </c>
      <c r="B4550" s="52" t="s">
        <v>2775</v>
      </c>
      <c r="C4550" s="30" t="s">
        <v>2092</v>
      </c>
      <c r="D4550" s="52" t="s">
        <v>2102</v>
      </c>
      <c r="E4550" s="53">
        <v>1.5</v>
      </c>
      <c r="F4550" s="53">
        <v>0</v>
      </c>
      <c r="G4550" s="53">
        <v>1.5</v>
      </c>
    </row>
    <row r="4551" s="37" customFormat="1" customHeight="1" spans="1:7">
      <c r="A4551" s="52" t="s">
        <v>2008</v>
      </c>
      <c r="B4551" s="52" t="s">
        <v>2775</v>
      </c>
      <c r="C4551" s="30" t="s">
        <v>2092</v>
      </c>
      <c r="D4551" s="52" t="s">
        <v>2103</v>
      </c>
      <c r="E4551" s="53">
        <v>5.25</v>
      </c>
      <c r="F4551" s="53">
        <v>0</v>
      </c>
      <c r="G4551" s="53">
        <v>5.25</v>
      </c>
    </row>
    <row r="4552" s="37" customFormat="1" customHeight="1" spans="1:7">
      <c r="A4552" s="52" t="s">
        <v>2008</v>
      </c>
      <c r="B4552" s="52" t="s">
        <v>2775</v>
      </c>
      <c r="C4552" s="30" t="s">
        <v>2092</v>
      </c>
      <c r="D4552" s="52" t="s">
        <v>2104</v>
      </c>
      <c r="E4552" s="53">
        <v>0.35</v>
      </c>
      <c r="F4552" s="53">
        <v>0</v>
      </c>
      <c r="G4552" s="53">
        <v>0.35</v>
      </c>
    </row>
    <row r="4553" s="37" customFormat="1" customHeight="1" spans="1:7">
      <c r="A4553" s="52" t="s">
        <v>2008</v>
      </c>
      <c r="B4553" s="52" t="s">
        <v>2775</v>
      </c>
      <c r="C4553" s="30" t="s">
        <v>2092</v>
      </c>
      <c r="D4553" s="52" t="s">
        <v>2105</v>
      </c>
      <c r="E4553" s="53">
        <v>1.5</v>
      </c>
      <c r="F4553" s="53">
        <v>0</v>
      </c>
      <c r="G4553" s="53">
        <v>1.5</v>
      </c>
    </row>
    <row r="4554" s="37" customFormat="1" customHeight="1" spans="1:7">
      <c r="A4554" s="52" t="s">
        <v>2008</v>
      </c>
      <c r="B4554" s="52" t="s">
        <v>2775</v>
      </c>
      <c r="C4554" s="50" t="s">
        <v>2106</v>
      </c>
      <c r="D4554" s="49"/>
      <c r="E4554" s="51">
        <v>251.153259</v>
      </c>
      <c r="F4554" s="51">
        <v>0</v>
      </c>
      <c r="G4554" s="51">
        <v>251.153259</v>
      </c>
    </row>
    <row r="4555" s="37" customFormat="1" customHeight="1" spans="1:7">
      <c r="A4555" s="52" t="s">
        <v>2008</v>
      </c>
      <c r="B4555" s="52" t="s">
        <v>2775</v>
      </c>
      <c r="C4555" s="30" t="s">
        <v>2107</v>
      </c>
      <c r="D4555" s="52" t="s">
        <v>2108</v>
      </c>
      <c r="E4555" s="53">
        <v>52.5192</v>
      </c>
      <c r="F4555" s="53">
        <v>0</v>
      </c>
      <c r="G4555" s="53">
        <v>52.5192</v>
      </c>
    </row>
    <row r="4556" s="37" customFormat="1" customHeight="1" spans="1:7">
      <c r="A4556" s="52" t="s">
        <v>2008</v>
      </c>
      <c r="B4556" s="52" t="s">
        <v>2775</v>
      </c>
      <c r="C4556" s="30" t="s">
        <v>2107</v>
      </c>
      <c r="D4556" s="52" t="s">
        <v>2109</v>
      </c>
      <c r="E4556" s="53">
        <v>33.984</v>
      </c>
      <c r="F4556" s="53">
        <v>0</v>
      </c>
      <c r="G4556" s="53">
        <v>33.984</v>
      </c>
    </row>
    <row r="4557" s="37" customFormat="1" customHeight="1" spans="1:7">
      <c r="A4557" s="52" t="s">
        <v>2008</v>
      </c>
      <c r="B4557" s="52" t="s">
        <v>2775</v>
      </c>
      <c r="C4557" s="30" t="s">
        <v>2107</v>
      </c>
      <c r="D4557" s="52" t="s">
        <v>2110</v>
      </c>
      <c r="E4557" s="53">
        <v>0.48</v>
      </c>
      <c r="F4557" s="53">
        <v>0</v>
      </c>
      <c r="G4557" s="53">
        <v>0.48</v>
      </c>
    </row>
    <row r="4558" s="37" customFormat="1" customHeight="1" spans="1:7">
      <c r="A4558" s="52" t="s">
        <v>2008</v>
      </c>
      <c r="B4558" s="52" t="s">
        <v>2775</v>
      </c>
      <c r="C4558" s="30" t="s">
        <v>2107</v>
      </c>
      <c r="D4558" s="52" t="s">
        <v>2133</v>
      </c>
      <c r="E4558" s="53">
        <v>0.006</v>
      </c>
      <c r="F4558" s="53">
        <v>0</v>
      </c>
      <c r="G4558" s="53">
        <v>0.006</v>
      </c>
    </row>
    <row r="4559" s="37" customFormat="1" customHeight="1" spans="1:7">
      <c r="A4559" s="52" t="s">
        <v>2008</v>
      </c>
      <c r="B4559" s="52" t="s">
        <v>2775</v>
      </c>
      <c r="C4559" s="30" t="s">
        <v>2107</v>
      </c>
      <c r="D4559" s="52" t="s">
        <v>2111</v>
      </c>
      <c r="E4559" s="53">
        <v>4.3766</v>
      </c>
      <c r="F4559" s="53">
        <v>0</v>
      </c>
      <c r="G4559" s="53">
        <v>4.3766</v>
      </c>
    </row>
    <row r="4560" s="37" customFormat="1" customHeight="1" spans="1:7">
      <c r="A4560" s="52" t="s">
        <v>2008</v>
      </c>
      <c r="B4560" s="52" t="s">
        <v>2775</v>
      </c>
      <c r="C4560" s="30" t="s">
        <v>2107</v>
      </c>
      <c r="D4560" s="52" t="s">
        <v>2112</v>
      </c>
      <c r="E4560" s="53">
        <v>12.942781</v>
      </c>
      <c r="F4560" s="53">
        <v>0</v>
      </c>
      <c r="G4560" s="53">
        <v>12.942781</v>
      </c>
    </row>
    <row r="4561" s="37" customFormat="1" customHeight="1" spans="1:7">
      <c r="A4561" s="52" t="s">
        <v>2008</v>
      </c>
      <c r="B4561" s="52" t="s">
        <v>2775</v>
      </c>
      <c r="C4561" s="30" t="s">
        <v>2107</v>
      </c>
      <c r="D4561" s="52" t="s">
        <v>2113</v>
      </c>
      <c r="E4561" s="53">
        <v>10.899184</v>
      </c>
      <c r="F4561" s="53">
        <v>0</v>
      </c>
      <c r="G4561" s="53">
        <v>10.899184</v>
      </c>
    </row>
    <row r="4562" s="37" customFormat="1" customHeight="1" spans="1:7">
      <c r="A4562" s="52" t="s">
        <v>2008</v>
      </c>
      <c r="B4562" s="52" t="s">
        <v>2775</v>
      </c>
      <c r="C4562" s="30" t="s">
        <v>2107</v>
      </c>
      <c r="D4562" s="52" t="s">
        <v>2114</v>
      </c>
      <c r="E4562" s="53">
        <v>0.272639</v>
      </c>
      <c r="F4562" s="53">
        <v>0</v>
      </c>
      <c r="G4562" s="53">
        <v>0.272639</v>
      </c>
    </row>
    <row r="4563" s="37" customFormat="1" customHeight="1" spans="1:7">
      <c r="A4563" s="52" t="s">
        <v>2008</v>
      </c>
      <c r="B4563" s="52" t="s">
        <v>2775</v>
      </c>
      <c r="C4563" s="30" t="s">
        <v>2107</v>
      </c>
      <c r="D4563" s="52" t="s">
        <v>2115</v>
      </c>
      <c r="E4563" s="53">
        <v>0.454399</v>
      </c>
      <c r="F4563" s="53">
        <v>0</v>
      </c>
      <c r="G4563" s="53">
        <v>0.454399</v>
      </c>
    </row>
    <row r="4564" s="37" customFormat="1" customHeight="1" spans="1:7">
      <c r="A4564" s="52" t="s">
        <v>2008</v>
      </c>
      <c r="B4564" s="52" t="s">
        <v>2775</v>
      </c>
      <c r="C4564" s="30" t="s">
        <v>2107</v>
      </c>
      <c r="D4564" s="52" t="s">
        <v>2116</v>
      </c>
      <c r="E4564" s="53">
        <v>2.4</v>
      </c>
      <c r="F4564" s="53">
        <v>0</v>
      </c>
      <c r="G4564" s="53">
        <v>2.4</v>
      </c>
    </row>
    <row r="4565" s="37" customFormat="1" customHeight="1" spans="1:7">
      <c r="A4565" s="52" t="s">
        <v>2008</v>
      </c>
      <c r="B4565" s="52" t="s">
        <v>2775</v>
      </c>
      <c r="C4565" s="30" t="s">
        <v>2107</v>
      </c>
      <c r="D4565" s="52" t="s">
        <v>2117</v>
      </c>
      <c r="E4565" s="53">
        <v>21.798368</v>
      </c>
      <c r="F4565" s="53">
        <v>0</v>
      </c>
      <c r="G4565" s="53">
        <v>21.798368</v>
      </c>
    </row>
    <row r="4566" s="37" customFormat="1" customHeight="1" spans="1:7">
      <c r="A4566" s="52" t="s">
        <v>2008</v>
      </c>
      <c r="B4566" s="52" t="s">
        <v>2775</v>
      </c>
      <c r="C4566" s="30" t="s">
        <v>2107</v>
      </c>
      <c r="D4566" s="52" t="s">
        <v>2118</v>
      </c>
      <c r="E4566" s="53">
        <v>18.554988</v>
      </c>
      <c r="F4566" s="53">
        <v>0</v>
      </c>
      <c r="G4566" s="53">
        <v>18.554988</v>
      </c>
    </row>
    <row r="4567" s="37" customFormat="1" customHeight="1" spans="1:7">
      <c r="A4567" s="52" t="s">
        <v>2008</v>
      </c>
      <c r="B4567" s="52" t="s">
        <v>2775</v>
      </c>
      <c r="C4567" s="30" t="s">
        <v>2107</v>
      </c>
      <c r="D4567" s="52" t="s">
        <v>2120</v>
      </c>
      <c r="E4567" s="53">
        <v>27.6</v>
      </c>
      <c r="F4567" s="53">
        <v>0</v>
      </c>
      <c r="G4567" s="53">
        <v>27.6</v>
      </c>
    </row>
    <row r="4568" s="37" customFormat="1" customHeight="1" spans="1:7">
      <c r="A4568" s="52" t="s">
        <v>2008</v>
      </c>
      <c r="B4568" s="52" t="s">
        <v>2775</v>
      </c>
      <c r="C4568" s="30" t="s">
        <v>2107</v>
      </c>
      <c r="D4568" s="52" t="s">
        <v>2121</v>
      </c>
      <c r="E4568" s="53">
        <v>1.6</v>
      </c>
      <c r="F4568" s="53">
        <v>0</v>
      </c>
      <c r="G4568" s="53">
        <v>1.6</v>
      </c>
    </row>
    <row r="4569" s="37" customFormat="1" customHeight="1" spans="1:7">
      <c r="A4569" s="52" t="s">
        <v>2008</v>
      </c>
      <c r="B4569" s="52" t="s">
        <v>2775</v>
      </c>
      <c r="C4569" s="30" t="s">
        <v>2107</v>
      </c>
      <c r="D4569" s="52" t="s">
        <v>2122</v>
      </c>
      <c r="E4569" s="53">
        <v>45.36</v>
      </c>
      <c r="F4569" s="53">
        <v>0</v>
      </c>
      <c r="G4569" s="53">
        <v>45.36</v>
      </c>
    </row>
    <row r="4570" s="37" customFormat="1" customHeight="1" spans="1:7">
      <c r="A4570" s="52" t="s">
        <v>2008</v>
      </c>
      <c r="B4570" s="52" t="s">
        <v>2775</v>
      </c>
      <c r="C4570" s="30" t="s">
        <v>2107</v>
      </c>
      <c r="D4570" s="52" t="s">
        <v>2123</v>
      </c>
      <c r="E4570" s="53">
        <v>17.9051</v>
      </c>
      <c r="F4570" s="53">
        <v>0</v>
      </c>
      <c r="G4570" s="53">
        <v>17.9051</v>
      </c>
    </row>
    <row r="4571" s="37" customFormat="1" customHeight="1" spans="1:7">
      <c r="A4571" s="52" t="s">
        <v>2008</v>
      </c>
      <c r="B4571" s="49" t="s">
        <v>2781</v>
      </c>
      <c r="C4571" s="50"/>
      <c r="D4571" s="49"/>
      <c r="E4571" s="51">
        <v>151.295526</v>
      </c>
      <c r="F4571" s="51">
        <v>0</v>
      </c>
      <c r="G4571" s="51">
        <v>151.295526</v>
      </c>
    </row>
    <row r="4572" s="37" customFormat="1" customHeight="1" spans="1:7">
      <c r="A4572" s="52" t="s">
        <v>2008</v>
      </c>
      <c r="B4572" s="52" t="s">
        <v>2782</v>
      </c>
      <c r="C4572" s="50" t="s">
        <v>2091</v>
      </c>
      <c r="D4572" s="49"/>
      <c r="E4572" s="51">
        <v>21.13337</v>
      </c>
      <c r="F4572" s="51">
        <v>0</v>
      </c>
      <c r="G4572" s="51">
        <v>21.13337</v>
      </c>
    </row>
    <row r="4573" s="37" customFormat="1" customHeight="1" spans="1:7">
      <c r="A4573" s="52" t="s">
        <v>2008</v>
      </c>
      <c r="B4573" s="52" t="s">
        <v>2782</v>
      </c>
      <c r="C4573" s="30" t="s">
        <v>2092</v>
      </c>
      <c r="D4573" s="52" t="s">
        <v>2126</v>
      </c>
      <c r="E4573" s="53">
        <v>17.15</v>
      </c>
      <c r="F4573" s="53">
        <v>0</v>
      </c>
      <c r="G4573" s="53">
        <v>17.15</v>
      </c>
    </row>
    <row r="4574" s="37" customFormat="1" customHeight="1" spans="1:7">
      <c r="A4574" s="52" t="s">
        <v>2008</v>
      </c>
      <c r="B4574" s="52" t="s">
        <v>2782</v>
      </c>
      <c r="C4574" s="30" t="s">
        <v>2092</v>
      </c>
      <c r="D4574" s="52" t="s">
        <v>2127</v>
      </c>
      <c r="E4574" s="53">
        <v>0.68243</v>
      </c>
      <c r="F4574" s="53">
        <v>0</v>
      </c>
      <c r="G4574" s="53">
        <v>0.68243</v>
      </c>
    </row>
    <row r="4575" s="37" customFormat="1" customHeight="1" spans="1:7">
      <c r="A4575" s="52" t="s">
        <v>2008</v>
      </c>
      <c r="B4575" s="52" t="s">
        <v>2782</v>
      </c>
      <c r="C4575" s="30" t="s">
        <v>2092</v>
      </c>
      <c r="D4575" s="52" t="s">
        <v>2128</v>
      </c>
      <c r="E4575" s="53">
        <v>0.454954</v>
      </c>
      <c r="F4575" s="53">
        <v>0</v>
      </c>
      <c r="G4575" s="53">
        <v>0.454954</v>
      </c>
    </row>
    <row r="4576" s="37" customFormat="1" customHeight="1" spans="1:7">
      <c r="A4576" s="52" t="s">
        <v>2008</v>
      </c>
      <c r="B4576" s="52" t="s">
        <v>2782</v>
      </c>
      <c r="C4576" s="30" t="s">
        <v>2092</v>
      </c>
      <c r="D4576" s="52" t="s">
        <v>2129</v>
      </c>
      <c r="E4576" s="53">
        <v>0.942948</v>
      </c>
      <c r="F4576" s="53">
        <v>0</v>
      </c>
      <c r="G4576" s="53">
        <v>0.942948</v>
      </c>
    </row>
    <row r="4577" s="37" customFormat="1" customHeight="1" spans="1:7">
      <c r="A4577" s="52" t="s">
        <v>2008</v>
      </c>
      <c r="B4577" s="52" t="s">
        <v>2782</v>
      </c>
      <c r="C4577" s="30" t="s">
        <v>2092</v>
      </c>
      <c r="D4577" s="52" t="s">
        <v>2130</v>
      </c>
      <c r="E4577" s="53">
        <v>0.853038</v>
      </c>
      <c r="F4577" s="53">
        <v>0</v>
      </c>
      <c r="G4577" s="53">
        <v>0.853038</v>
      </c>
    </row>
    <row r="4578" s="37" customFormat="1" customHeight="1" spans="1:7">
      <c r="A4578" s="52" t="s">
        <v>2008</v>
      </c>
      <c r="B4578" s="52" t="s">
        <v>2782</v>
      </c>
      <c r="C4578" s="30" t="s">
        <v>2092</v>
      </c>
      <c r="D4578" s="52" t="s">
        <v>2105</v>
      </c>
      <c r="E4578" s="53">
        <v>1.05</v>
      </c>
      <c r="F4578" s="53">
        <v>0</v>
      </c>
      <c r="G4578" s="53">
        <v>1.05</v>
      </c>
    </row>
    <row r="4579" s="37" customFormat="1" customHeight="1" spans="1:7">
      <c r="A4579" s="52" t="s">
        <v>2008</v>
      </c>
      <c r="B4579" s="52" t="s">
        <v>2782</v>
      </c>
      <c r="C4579" s="50" t="s">
        <v>2106</v>
      </c>
      <c r="D4579" s="49"/>
      <c r="E4579" s="51">
        <v>130.162156</v>
      </c>
      <c r="F4579" s="51">
        <v>0</v>
      </c>
      <c r="G4579" s="51">
        <v>130.162156</v>
      </c>
    </row>
    <row r="4580" s="37" customFormat="1" customHeight="1" spans="1:7">
      <c r="A4580" s="52" t="s">
        <v>2008</v>
      </c>
      <c r="B4580" s="52" t="s">
        <v>2782</v>
      </c>
      <c r="C4580" s="30" t="s">
        <v>2107</v>
      </c>
      <c r="D4580" s="52" t="s">
        <v>2131</v>
      </c>
      <c r="E4580" s="53">
        <v>31.4316</v>
      </c>
      <c r="F4580" s="53">
        <v>0</v>
      </c>
      <c r="G4580" s="53">
        <v>31.4316</v>
      </c>
    </row>
    <row r="4581" s="37" customFormat="1" customHeight="1" spans="1:7">
      <c r="A4581" s="52" t="s">
        <v>2008</v>
      </c>
      <c r="B4581" s="52" t="s">
        <v>2782</v>
      </c>
      <c r="C4581" s="30" t="s">
        <v>2107</v>
      </c>
      <c r="D4581" s="52" t="s">
        <v>2132</v>
      </c>
      <c r="E4581" s="53">
        <v>1.0836</v>
      </c>
      <c r="F4581" s="53">
        <v>0</v>
      </c>
      <c r="G4581" s="53">
        <v>1.0836</v>
      </c>
    </row>
    <row r="4582" s="37" customFormat="1" customHeight="1" spans="1:7">
      <c r="A4582" s="52" t="s">
        <v>2008</v>
      </c>
      <c r="B4582" s="52" t="s">
        <v>2782</v>
      </c>
      <c r="C4582" s="30" t="s">
        <v>2107</v>
      </c>
      <c r="D4582" s="52" t="s">
        <v>2134</v>
      </c>
      <c r="E4582" s="53">
        <v>16.968</v>
      </c>
      <c r="F4582" s="53">
        <v>0</v>
      </c>
      <c r="G4582" s="53">
        <v>16.968</v>
      </c>
    </row>
    <row r="4583" s="37" customFormat="1" customHeight="1" spans="1:7">
      <c r="A4583" s="52" t="s">
        <v>2008</v>
      </c>
      <c r="B4583" s="52" t="s">
        <v>2782</v>
      </c>
      <c r="C4583" s="30" t="s">
        <v>2107</v>
      </c>
      <c r="D4583" s="52" t="s">
        <v>2135</v>
      </c>
      <c r="E4583" s="53">
        <v>28.2216</v>
      </c>
      <c r="F4583" s="53">
        <v>0</v>
      </c>
      <c r="G4583" s="53">
        <v>28.2216</v>
      </c>
    </row>
    <row r="4584" s="37" customFormat="1" customHeight="1" spans="1:7">
      <c r="A4584" s="52" t="s">
        <v>2008</v>
      </c>
      <c r="B4584" s="52" t="s">
        <v>2782</v>
      </c>
      <c r="C4584" s="30" t="s">
        <v>2107</v>
      </c>
      <c r="D4584" s="52" t="s">
        <v>2136</v>
      </c>
      <c r="E4584" s="53">
        <v>7.386</v>
      </c>
      <c r="F4584" s="53">
        <v>0</v>
      </c>
      <c r="G4584" s="53">
        <v>7.386</v>
      </c>
    </row>
    <row r="4585" s="37" customFormat="1" customHeight="1" spans="1:7">
      <c r="A4585" s="52" t="s">
        <v>2008</v>
      </c>
      <c r="B4585" s="52" t="s">
        <v>2782</v>
      </c>
      <c r="C4585" s="30" t="s">
        <v>2107</v>
      </c>
      <c r="D4585" s="52" t="s">
        <v>2137</v>
      </c>
      <c r="E4585" s="53">
        <v>13.614528</v>
      </c>
      <c r="F4585" s="53">
        <v>0</v>
      </c>
      <c r="G4585" s="53">
        <v>13.614528</v>
      </c>
    </row>
    <row r="4586" s="37" customFormat="1" customHeight="1" spans="1:7">
      <c r="A4586" s="52" t="s">
        <v>2008</v>
      </c>
      <c r="B4586" s="52" t="s">
        <v>2782</v>
      </c>
      <c r="C4586" s="30" t="s">
        <v>2107</v>
      </c>
      <c r="D4586" s="52" t="s">
        <v>2138</v>
      </c>
      <c r="E4586" s="53">
        <v>5.402574</v>
      </c>
      <c r="F4586" s="53">
        <v>0</v>
      </c>
      <c r="G4586" s="53">
        <v>5.402574</v>
      </c>
    </row>
    <row r="4587" s="37" customFormat="1" customHeight="1" spans="1:7">
      <c r="A4587" s="52" t="s">
        <v>2008</v>
      </c>
      <c r="B4587" s="52" t="s">
        <v>2782</v>
      </c>
      <c r="C4587" s="30" t="s">
        <v>2107</v>
      </c>
      <c r="D4587" s="52" t="s">
        <v>2139</v>
      </c>
      <c r="E4587" s="53">
        <v>0.170608</v>
      </c>
      <c r="F4587" s="53">
        <v>0</v>
      </c>
      <c r="G4587" s="53">
        <v>0.170608</v>
      </c>
    </row>
    <row r="4588" s="37" customFormat="1" customHeight="1" spans="1:7">
      <c r="A4588" s="52" t="s">
        <v>2008</v>
      </c>
      <c r="B4588" s="52" t="s">
        <v>2782</v>
      </c>
      <c r="C4588" s="30" t="s">
        <v>2107</v>
      </c>
      <c r="D4588" s="52" t="s">
        <v>2140</v>
      </c>
      <c r="E4588" s="53">
        <v>0.284346</v>
      </c>
      <c r="F4588" s="53">
        <v>0</v>
      </c>
      <c r="G4588" s="53">
        <v>0.284346</v>
      </c>
    </row>
    <row r="4589" s="37" customFormat="1" customHeight="1" spans="1:7">
      <c r="A4589" s="52" t="s">
        <v>2008</v>
      </c>
      <c r="B4589" s="52" t="s">
        <v>2782</v>
      </c>
      <c r="C4589" s="30" t="s">
        <v>2107</v>
      </c>
      <c r="D4589" s="52" t="s">
        <v>2141</v>
      </c>
      <c r="E4589" s="53">
        <v>6.824304</v>
      </c>
      <c r="F4589" s="53">
        <v>0</v>
      </c>
      <c r="G4589" s="53">
        <v>6.824304</v>
      </c>
    </row>
    <row r="4590" s="37" customFormat="1" customHeight="1" spans="1:7">
      <c r="A4590" s="52" t="s">
        <v>2008</v>
      </c>
      <c r="B4590" s="52" t="s">
        <v>2782</v>
      </c>
      <c r="C4590" s="30" t="s">
        <v>2107</v>
      </c>
      <c r="D4590" s="52" t="s">
        <v>2142</v>
      </c>
      <c r="E4590" s="53">
        <v>6.807264</v>
      </c>
      <c r="F4590" s="53">
        <v>0</v>
      </c>
      <c r="G4590" s="53">
        <v>6.807264</v>
      </c>
    </row>
    <row r="4591" s="37" customFormat="1" customHeight="1" spans="1:7">
      <c r="A4591" s="52" t="s">
        <v>2008</v>
      </c>
      <c r="B4591" s="52" t="s">
        <v>2782</v>
      </c>
      <c r="C4591" s="30" t="s">
        <v>2107</v>
      </c>
      <c r="D4591" s="52" t="s">
        <v>2143</v>
      </c>
      <c r="E4591" s="53">
        <v>10.3529</v>
      </c>
      <c r="F4591" s="53">
        <v>0</v>
      </c>
      <c r="G4591" s="53">
        <v>10.3529</v>
      </c>
    </row>
    <row r="4592" s="37" customFormat="1" customHeight="1" spans="1:7">
      <c r="A4592" s="52" t="s">
        <v>2008</v>
      </c>
      <c r="B4592" s="52" t="s">
        <v>2782</v>
      </c>
      <c r="C4592" s="30" t="s">
        <v>2107</v>
      </c>
      <c r="D4592" s="52" t="s">
        <v>2144</v>
      </c>
      <c r="E4592" s="53">
        <v>1.12</v>
      </c>
      <c r="F4592" s="53">
        <v>0</v>
      </c>
      <c r="G4592" s="53">
        <v>1.12</v>
      </c>
    </row>
    <row r="4593" s="37" customFormat="1" customHeight="1" spans="1:7">
      <c r="A4593" s="52" t="s">
        <v>2008</v>
      </c>
      <c r="B4593" s="52" t="s">
        <v>2782</v>
      </c>
      <c r="C4593" s="30" t="s">
        <v>2107</v>
      </c>
      <c r="D4593" s="52" t="s">
        <v>2145</v>
      </c>
      <c r="E4593" s="53">
        <v>0.494832</v>
      </c>
      <c r="F4593" s="53">
        <v>0</v>
      </c>
      <c r="G4593" s="53">
        <v>0.494832</v>
      </c>
    </row>
    <row r="4594" s="37" customFormat="1" customHeight="1" spans="1:7">
      <c r="A4594" s="49" t="s">
        <v>2783</v>
      </c>
      <c r="B4594" s="49"/>
      <c r="C4594" s="50"/>
      <c r="D4594" s="49"/>
      <c r="E4594" s="51">
        <v>1746.002716</v>
      </c>
      <c r="F4594" s="51">
        <v>0</v>
      </c>
      <c r="G4594" s="51">
        <v>1746.002716</v>
      </c>
    </row>
    <row r="4595" s="37" customFormat="1" customHeight="1" spans="1:7">
      <c r="A4595" s="52" t="s">
        <v>2009</v>
      </c>
      <c r="B4595" s="49" t="s">
        <v>2784</v>
      </c>
      <c r="C4595" s="50"/>
      <c r="D4595" s="49"/>
      <c r="E4595" s="51">
        <v>1231.429676</v>
      </c>
      <c r="F4595" s="51">
        <v>0</v>
      </c>
      <c r="G4595" s="51">
        <v>1231.429676</v>
      </c>
    </row>
    <row r="4596" s="37" customFormat="1" customHeight="1" spans="1:7">
      <c r="A4596" s="52" t="s">
        <v>2009</v>
      </c>
      <c r="B4596" s="52" t="s">
        <v>2785</v>
      </c>
      <c r="C4596" s="50" t="s">
        <v>2080</v>
      </c>
      <c r="D4596" s="49"/>
      <c r="E4596" s="51">
        <v>643.5864</v>
      </c>
      <c r="F4596" s="51">
        <v>0</v>
      </c>
      <c r="G4596" s="51">
        <v>643.5864</v>
      </c>
    </row>
    <row r="4597" s="37" customFormat="1" customHeight="1" spans="1:7">
      <c r="A4597" s="52" t="s">
        <v>2009</v>
      </c>
      <c r="B4597" s="52" t="s">
        <v>2785</v>
      </c>
      <c r="C4597" s="30" t="s">
        <v>2081</v>
      </c>
      <c r="D4597" s="52" t="s">
        <v>2786</v>
      </c>
      <c r="E4597" s="53">
        <v>25.6464</v>
      </c>
      <c r="F4597" s="53">
        <v>0</v>
      </c>
      <c r="G4597" s="53">
        <v>25.6464</v>
      </c>
    </row>
    <row r="4598" s="37" customFormat="1" customHeight="1" spans="1:7">
      <c r="A4598" s="52" t="s">
        <v>2009</v>
      </c>
      <c r="B4598" s="52" t="s">
        <v>2785</v>
      </c>
      <c r="C4598" s="30" t="s">
        <v>2081</v>
      </c>
      <c r="D4598" s="52" t="s">
        <v>2787</v>
      </c>
      <c r="E4598" s="53">
        <v>5</v>
      </c>
      <c r="F4598" s="53">
        <v>0</v>
      </c>
      <c r="G4598" s="53">
        <v>5</v>
      </c>
    </row>
    <row r="4599" s="37" customFormat="1" customHeight="1" spans="1:7">
      <c r="A4599" s="52" t="s">
        <v>2009</v>
      </c>
      <c r="B4599" s="52" t="s">
        <v>2785</v>
      </c>
      <c r="C4599" s="30" t="s">
        <v>2081</v>
      </c>
      <c r="D4599" s="52" t="s">
        <v>2788</v>
      </c>
      <c r="E4599" s="53">
        <v>75</v>
      </c>
      <c r="F4599" s="53">
        <v>0</v>
      </c>
      <c r="G4599" s="53">
        <v>75</v>
      </c>
    </row>
    <row r="4600" s="37" customFormat="1" customHeight="1" spans="1:7">
      <c r="A4600" s="52" t="s">
        <v>2009</v>
      </c>
      <c r="B4600" s="52" t="s">
        <v>2785</v>
      </c>
      <c r="C4600" s="30" t="s">
        <v>2081</v>
      </c>
      <c r="D4600" s="52" t="s">
        <v>2789</v>
      </c>
      <c r="E4600" s="53">
        <v>38</v>
      </c>
      <c r="F4600" s="53">
        <v>0</v>
      </c>
      <c r="G4600" s="53">
        <v>38</v>
      </c>
    </row>
    <row r="4601" s="37" customFormat="1" customHeight="1" spans="1:7">
      <c r="A4601" s="52" t="s">
        <v>2009</v>
      </c>
      <c r="B4601" s="52" t="s">
        <v>2785</v>
      </c>
      <c r="C4601" s="30" t="s">
        <v>2081</v>
      </c>
      <c r="D4601" s="52" t="s">
        <v>2790</v>
      </c>
      <c r="E4601" s="53">
        <v>26</v>
      </c>
      <c r="F4601" s="53">
        <v>0</v>
      </c>
      <c r="G4601" s="53">
        <v>26</v>
      </c>
    </row>
    <row r="4602" s="37" customFormat="1" customHeight="1" spans="1:7">
      <c r="A4602" s="52" t="s">
        <v>2009</v>
      </c>
      <c r="B4602" s="52" t="s">
        <v>2785</v>
      </c>
      <c r="C4602" s="30" t="s">
        <v>2081</v>
      </c>
      <c r="D4602" s="52" t="s">
        <v>2791</v>
      </c>
      <c r="E4602" s="53">
        <v>20</v>
      </c>
      <c r="F4602" s="53">
        <v>0</v>
      </c>
      <c r="G4602" s="53">
        <v>20</v>
      </c>
    </row>
    <row r="4603" s="37" customFormat="1" customHeight="1" spans="1:7">
      <c r="A4603" s="52" t="s">
        <v>2009</v>
      </c>
      <c r="B4603" s="52" t="s">
        <v>2785</v>
      </c>
      <c r="C4603" s="30" t="s">
        <v>2081</v>
      </c>
      <c r="D4603" s="52" t="s">
        <v>2792</v>
      </c>
      <c r="E4603" s="53">
        <v>0</v>
      </c>
      <c r="F4603" s="53">
        <v>0</v>
      </c>
      <c r="G4603" s="53">
        <v>0</v>
      </c>
    </row>
    <row r="4604" s="37" customFormat="1" customHeight="1" spans="1:7">
      <c r="A4604" s="52" t="s">
        <v>2009</v>
      </c>
      <c r="B4604" s="52" t="s">
        <v>2785</v>
      </c>
      <c r="C4604" s="30" t="s">
        <v>2081</v>
      </c>
      <c r="D4604" s="52" t="s">
        <v>2793</v>
      </c>
      <c r="E4604" s="53">
        <v>0</v>
      </c>
      <c r="F4604" s="53">
        <v>0</v>
      </c>
      <c r="G4604" s="53">
        <v>0</v>
      </c>
    </row>
    <row r="4605" s="37" customFormat="1" customHeight="1" spans="1:7">
      <c r="A4605" s="52" t="s">
        <v>2009</v>
      </c>
      <c r="B4605" s="52" t="s">
        <v>2785</v>
      </c>
      <c r="C4605" s="30" t="s">
        <v>2081</v>
      </c>
      <c r="D4605" s="52" t="s">
        <v>2794</v>
      </c>
      <c r="E4605" s="53">
        <v>54</v>
      </c>
      <c r="F4605" s="53">
        <v>0</v>
      </c>
      <c r="G4605" s="53">
        <v>54</v>
      </c>
    </row>
    <row r="4606" s="37" customFormat="1" customHeight="1" spans="1:7">
      <c r="A4606" s="52" t="s">
        <v>2009</v>
      </c>
      <c r="B4606" s="52" t="s">
        <v>2785</v>
      </c>
      <c r="C4606" s="30" t="s">
        <v>2081</v>
      </c>
      <c r="D4606" s="52" t="s">
        <v>2795</v>
      </c>
      <c r="E4606" s="53">
        <v>140.04</v>
      </c>
      <c r="F4606" s="53">
        <v>0</v>
      </c>
      <c r="G4606" s="53">
        <v>140.04</v>
      </c>
    </row>
    <row r="4607" s="37" customFormat="1" customHeight="1" spans="1:7">
      <c r="A4607" s="52" t="s">
        <v>2009</v>
      </c>
      <c r="B4607" s="52" t="s">
        <v>2785</v>
      </c>
      <c r="C4607" s="30" t="s">
        <v>2081</v>
      </c>
      <c r="D4607" s="52" t="s">
        <v>2796</v>
      </c>
      <c r="E4607" s="53">
        <v>32.5</v>
      </c>
      <c r="F4607" s="53">
        <v>0</v>
      </c>
      <c r="G4607" s="53">
        <v>32.5</v>
      </c>
    </row>
    <row r="4608" s="37" customFormat="1" customHeight="1" spans="1:7">
      <c r="A4608" s="52" t="s">
        <v>2009</v>
      </c>
      <c r="B4608" s="52" t="s">
        <v>2785</v>
      </c>
      <c r="C4608" s="30" t="s">
        <v>2081</v>
      </c>
      <c r="D4608" s="52" t="s">
        <v>2797</v>
      </c>
      <c r="E4608" s="53">
        <v>10</v>
      </c>
      <c r="F4608" s="53">
        <v>0</v>
      </c>
      <c r="G4608" s="53">
        <v>10</v>
      </c>
    </row>
    <row r="4609" s="37" customFormat="1" customHeight="1" spans="1:7">
      <c r="A4609" s="52" t="s">
        <v>2009</v>
      </c>
      <c r="B4609" s="52" t="s">
        <v>2785</v>
      </c>
      <c r="C4609" s="30" t="s">
        <v>2081</v>
      </c>
      <c r="D4609" s="52" t="s">
        <v>2798</v>
      </c>
      <c r="E4609" s="53">
        <v>10</v>
      </c>
      <c r="F4609" s="53">
        <v>0</v>
      </c>
      <c r="G4609" s="53">
        <v>10</v>
      </c>
    </row>
    <row r="4610" s="37" customFormat="1" customHeight="1" spans="1:7">
      <c r="A4610" s="52" t="s">
        <v>2009</v>
      </c>
      <c r="B4610" s="52" t="s">
        <v>2785</v>
      </c>
      <c r="C4610" s="30" t="s">
        <v>2081</v>
      </c>
      <c r="D4610" s="52" t="s">
        <v>2799</v>
      </c>
      <c r="E4610" s="53">
        <v>51.7</v>
      </c>
      <c r="F4610" s="53">
        <v>0</v>
      </c>
      <c r="G4610" s="53">
        <v>51.7</v>
      </c>
    </row>
    <row r="4611" s="37" customFormat="1" customHeight="1" spans="1:7">
      <c r="A4611" s="52" t="s">
        <v>2009</v>
      </c>
      <c r="B4611" s="52" t="s">
        <v>2785</v>
      </c>
      <c r="C4611" s="30" t="s">
        <v>2081</v>
      </c>
      <c r="D4611" s="52" t="s">
        <v>2800</v>
      </c>
      <c r="E4611" s="53">
        <v>60</v>
      </c>
      <c r="F4611" s="53">
        <v>0</v>
      </c>
      <c r="G4611" s="53">
        <v>60</v>
      </c>
    </row>
    <row r="4612" s="37" customFormat="1" customHeight="1" spans="1:7">
      <c r="A4612" s="52" t="s">
        <v>2009</v>
      </c>
      <c r="B4612" s="52" t="s">
        <v>2785</v>
      </c>
      <c r="C4612" s="30" t="s">
        <v>2081</v>
      </c>
      <c r="D4612" s="52" t="s">
        <v>2801</v>
      </c>
      <c r="E4612" s="53">
        <v>85.7</v>
      </c>
      <c r="F4612" s="53">
        <v>0</v>
      </c>
      <c r="G4612" s="53">
        <v>85.7</v>
      </c>
    </row>
    <row r="4613" s="37" customFormat="1" customHeight="1" spans="1:7">
      <c r="A4613" s="52" t="s">
        <v>2009</v>
      </c>
      <c r="B4613" s="52" t="s">
        <v>2785</v>
      </c>
      <c r="C4613" s="30" t="s">
        <v>2081</v>
      </c>
      <c r="D4613" s="52" t="s">
        <v>2802</v>
      </c>
      <c r="E4613" s="53">
        <v>10</v>
      </c>
      <c r="F4613" s="53">
        <v>0</v>
      </c>
      <c r="G4613" s="53">
        <v>10</v>
      </c>
    </row>
    <row r="4614" s="37" customFormat="1" customHeight="1" spans="1:7">
      <c r="A4614" s="52" t="s">
        <v>2009</v>
      </c>
      <c r="B4614" s="52" t="s">
        <v>2785</v>
      </c>
      <c r="C4614" s="50" t="s">
        <v>2091</v>
      </c>
      <c r="D4614" s="49"/>
      <c r="E4614" s="51">
        <v>113.83118</v>
      </c>
      <c r="F4614" s="51">
        <v>0</v>
      </c>
      <c r="G4614" s="51">
        <v>113.83118</v>
      </c>
    </row>
    <row r="4615" s="37" customFormat="1" customHeight="1" spans="1:7">
      <c r="A4615" s="52" t="s">
        <v>2009</v>
      </c>
      <c r="B4615" s="52" t="s">
        <v>2785</v>
      </c>
      <c r="C4615" s="30" t="s">
        <v>2092</v>
      </c>
      <c r="D4615" s="52" t="s">
        <v>2093</v>
      </c>
      <c r="E4615" s="53">
        <v>41.65</v>
      </c>
      <c r="F4615" s="53">
        <v>0</v>
      </c>
      <c r="G4615" s="53">
        <v>41.65</v>
      </c>
    </row>
    <row r="4616" s="37" customFormat="1" customHeight="1" spans="1:7">
      <c r="A4616" s="52" t="s">
        <v>2009</v>
      </c>
      <c r="B4616" s="52" t="s">
        <v>2785</v>
      </c>
      <c r="C4616" s="30" t="s">
        <v>2092</v>
      </c>
      <c r="D4616" s="52" t="s">
        <v>2094</v>
      </c>
      <c r="E4616" s="53">
        <v>1.741104</v>
      </c>
      <c r="F4616" s="53">
        <v>0</v>
      </c>
      <c r="G4616" s="53">
        <v>1.741104</v>
      </c>
    </row>
    <row r="4617" s="37" customFormat="1" customHeight="1" spans="1:7">
      <c r="A4617" s="52" t="s">
        <v>2009</v>
      </c>
      <c r="B4617" s="52" t="s">
        <v>2785</v>
      </c>
      <c r="C4617" s="30" t="s">
        <v>2092</v>
      </c>
      <c r="D4617" s="52" t="s">
        <v>2095</v>
      </c>
      <c r="E4617" s="53">
        <v>1.160736</v>
      </c>
      <c r="F4617" s="53">
        <v>0</v>
      </c>
      <c r="G4617" s="53">
        <v>1.160736</v>
      </c>
    </row>
    <row r="4618" s="37" customFormat="1" customHeight="1" spans="1:7">
      <c r="A4618" s="52" t="s">
        <v>2009</v>
      </c>
      <c r="B4618" s="52" t="s">
        <v>2785</v>
      </c>
      <c r="C4618" s="30" t="s">
        <v>2092</v>
      </c>
      <c r="D4618" s="52" t="s">
        <v>2096</v>
      </c>
      <c r="E4618" s="53">
        <v>4.654188</v>
      </c>
      <c r="F4618" s="53">
        <v>0</v>
      </c>
      <c r="G4618" s="53">
        <v>4.654188</v>
      </c>
    </row>
    <row r="4619" s="37" customFormat="1" customHeight="1" spans="1:7">
      <c r="A4619" s="52" t="s">
        <v>2009</v>
      </c>
      <c r="B4619" s="52" t="s">
        <v>2785</v>
      </c>
      <c r="C4619" s="30" t="s">
        <v>2092</v>
      </c>
      <c r="D4619" s="52" t="s">
        <v>2097</v>
      </c>
      <c r="E4619" s="53">
        <v>2.576772</v>
      </c>
      <c r="F4619" s="53">
        <v>0</v>
      </c>
      <c r="G4619" s="53">
        <v>2.576772</v>
      </c>
    </row>
    <row r="4620" s="37" customFormat="1" customHeight="1" spans="1:7">
      <c r="A4620" s="52" t="s">
        <v>2009</v>
      </c>
      <c r="B4620" s="52" t="s">
        <v>2785</v>
      </c>
      <c r="C4620" s="30" t="s">
        <v>2092</v>
      </c>
      <c r="D4620" s="52" t="s">
        <v>2098</v>
      </c>
      <c r="E4620" s="53">
        <v>2.17638</v>
      </c>
      <c r="F4620" s="53">
        <v>0</v>
      </c>
      <c r="G4620" s="53">
        <v>2.17638</v>
      </c>
    </row>
    <row r="4621" s="37" customFormat="1" customHeight="1" spans="1:7">
      <c r="A4621" s="52" t="s">
        <v>2009</v>
      </c>
      <c r="B4621" s="52" t="s">
        <v>2785</v>
      </c>
      <c r="C4621" s="30" t="s">
        <v>2092</v>
      </c>
      <c r="D4621" s="52" t="s">
        <v>2099</v>
      </c>
      <c r="E4621" s="53">
        <v>16.068</v>
      </c>
      <c r="F4621" s="53">
        <v>0</v>
      </c>
      <c r="G4621" s="53">
        <v>16.068</v>
      </c>
    </row>
    <row r="4622" s="37" customFormat="1" customHeight="1" spans="1:7">
      <c r="A4622" s="52" t="s">
        <v>2009</v>
      </c>
      <c r="B4622" s="52" t="s">
        <v>2785</v>
      </c>
      <c r="C4622" s="30" t="s">
        <v>2092</v>
      </c>
      <c r="D4622" s="52" t="s">
        <v>2100</v>
      </c>
      <c r="E4622" s="53">
        <v>5.304</v>
      </c>
      <c r="F4622" s="53">
        <v>0</v>
      </c>
      <c r="G4622" s="53">
        <v>5.304</v>
      </c>
    </row>
    <row r="4623" s="37" customFormat="1" customHeight="1" spans="1:7">
      <c r="A4623" s="52" t="s">
        <v>2009</v>
      </c>
      <c r="B4623" s="52" t="s">
        <v>2785</v>
      </c>
      <c r="C4623" s="30" t="s">
        <v>2092</v>
      </c>
      <c r="D4623" s="52" t="s">
        <v>2102</v>
      </c>
      <c r="E4623" s="53">
        <v>7</v>
      </c>
      <c r="F4623" s="53">
        <v>0</v>
      </c>
      <c r="G4623" s="53">
        <v>7</v>
      </c>
    </row>
    <row r="4624" s="37" customFormat="1" customHeight="1" spans="1:7">
      <c r="A4624" s="52" t="s">
        <v>2009</v>
      </c>
      <c r="B4624" s="52" t="s">
        <v>2785</v>
      </c>
      <c r="C4624" s="30" t="s">
        <v>2092</v>
      </c>
      <c r="D4624" s="52" t="s">
        <v>2103</v>
      </c>
      <c r="E4624" s="53">
        <v>27.75</v>
      </c>
      <c r="F4624" s="53">
        <v>0</v>
      </c>
      <c r="G4624" s="53">
        <v>27.75</v>
      </c>
    </row>
    <row r="4625" s="37" customFormat="1" customHeight="1" spans="1:7">
      <c r="A4625" s="52" t="s">
        <v>2009</v>
      </c>
      <c r="B4625" s="52" t="s">
        <v>2785</v>
      </c>
      <c r="C4625" s="30" t="s">
        <v>2092</v>
      </c>
      <c r="D4625" s="52" t="s">
        <v>2104</v>
      </c>
      <c r="E4625" s="53">
        <v>1.2</v>
      </c>
      <c r="F4625" s="53">
        <v>0</v>
      </c>
      <c r="G4625" s="53">
        <v>1.2</v>
      </c>
    </row>
    <row r="4626" s="37" customFormat="1" customHeight="1" spans="1:7">
      <c r="A4626" s="52" t="s">
        <v>2009</v>
      </c>
      <c r="B4626" s="52" t="s">
        <v>2785</v>
      </c>
      <c r="C4626" s="30" t="s">
        <v>2092</v>
      </c>
      <c r="D4626" s="52" t="s">
        <v>2105</v>
      </c>
      <c r="E4626" s="53">
        <v>2.55</v>
      </c>
      <c r="F4626" s="53">
        <v>0</v>
      </c>
      <c r="G4626" s="53">
        <v>2.55</v>
      </c>
    </row>
    <row r="4627" s="37" customFormat="1" customHeight="1" spans="1:7">
      <c r="A4627" s="52" t="s">
        <v>2009</v>
      </c>
      <c r="B4627" s="52" t="s">
        <v>2785</v>
      </c>
      <c r="C4627" s="50" t="s">
        <v>2106</v>
      </c>
      <c r="D4627" s="49"/>
      <c r="E4627" s="51">
        <v>474.012096</v>
      </c>
      <c r="F4627" s="51">
        <v>0</v>
      </c>
      <c r="G4627" s="51">
        <v>474.012096</v>
      </c>
    </row>
    <row r="4628" s="37" customFormat="1" customHeight="1" spans="1:7">
      <c r="A4628" s="52" t="s">
        <v>2009</v>
      </c>
      <c r="B4628" s="52" t="s">
        <v>2785</v>
      </c>
      <c r="C4628" s="30" t="s">
        <v>2107</v>
      </c>
      <c r="D4628" s="52" t="s">
        <v>2108</v>
      </c>
      <c r="E4628" s="53">
        <v>85.8924</v>
      </c>
      <c r="F4628" s="53">
        <v>0</v>
      </c>
      <c r="G4628" s="53">
        <v>85.8924</v>
      </c>
    </row>
    <row r="4629" s="37" customFormat="1" customHeight="1" spans="1:7">
      <c r="A4629" s="52" t="s">
        <v>2009</v>
      </c>
      <c r="B4629" s="52" t="s">
        <v>2785</v>
      </c>
      <c r="C4629" s="30" t="s">
        <v>2107</v>
      </c>
      <c r="D4629" s="52" t="s">
        <v>2109</v>
      </c>
      <c r="E4629" s="53">
        <v>57.9996</v>
      </c>
      <c r="F4629" s="53">
        <v>0</v>
      </c>
      <c r="G4629" s="53">
        <v>57.9996</v>
      </c>
    </row>
    <row r="4630" s="37" customFormat="1" customHeight="1" spans="1:7">
      <c r="A4630" s="52" t="s">
        <v>2009</v>
      </c>
      <c r="B4630" s="52" t="s">
        <v>2785</v>
      </c>
      <c r="C4630" s="30" t="s">
        <v>2107</v>
      </c>
      <c r="D4630" s="52" t="s">
        <v>2110</v>
      </c>
      <c r="E4630" s="53">
        <v>1.2</v>
      </c>
      <c r="F4630" s="53">
        <v>0</v>
      </c>
      <c r="G4630" s="53">
        <v>1.2</v>
      </c>
    </row>
    <row r="4631" s="37" customFormat="1" customHeight="1" spans="1:7">
      <c r="A4631" s="52" t="s">
        <v>2009</v>
      </c>
      <c r="B4631" s="52" t="s">
        <v>2785</v>
      </c>
      <c r="C4631" s="30" t="s">
        <v>2107</v>
      </c>
      <c r="D4631" s="52" t="s">
        <v>2133</v>
      </c>
      <c r="E4631" s="53">
        <v>0.006</v>
      </c>
      <c r="F4631" s="53">
        <v>0</v>
      </c>
      <c r="G4631" s="53">
        <v>0.006</v>
      </c>
    </row>
    <row r="4632" s="37" customFormat="1" customHeight="1" spans="1:7">
      <c r="A4632" s="52" t="s">
        <v>2009</v>
      </c>
      <c r="B4632" s="52" t="s">
        <v>2785</v>
      </c>
      <c r="C4632" s="30" t="s">
        <v>2107</v>
      </c>
      <c r="D4632" s="52" t="s">
        <v>2111</v>
      </c>
      <c r="E4632" s="53">
        <v>7.1577</v>
      </c>
      <c r="F4632" s="53">
        <v>0</v>
      </c>
      <c r="G4632" s="53">
        <v>7.1577</v>
      </c>
    </row>
    <row r="4633" s="37" customFormat="1" customHeight="1" spans="1:7">
      <c r="A4633" s="52" t="s">
        <v>2009</v>
      </c>
      <c r="B4633" s="52" t="s">
        <v>2785</v>
      </c>
      <c r="C4633" s="30" t="s">
        <v>2107</v>
      </c>
      <c r="D4633" s="52" t="s">
        <v>2112</v>
      </c>
      <c r="E4633" s="53">
        <v>21.486122</v>
      </c>
      <c r="F4633" s="53">
        <v>0</v>
      </c>
      <c r="G4633" s="53">
        <v>21.486122</v>
      </c>
    </row>
    <row r="4634" s="37" customFormat="1" customHeight="1" spans="1:7">
      <c r="A4634" s="52" t="s">
        <v>2009</v>
      </c>
      <c r="B4634" s="52" t="s">
        <v>2785</v>
      </c>
      <c r="C4634" s="30" t="s">
        <v>2107</v>
      </c>
      <c r="D4634" s="52" t="s">
        <v>2113</v>
      </c>
      <c r="E4634" s="53">
        <v>18.093576</v>
      </c>
      <c r="F4634" s="53">
        <v>0</v>
      </c>
      <c r="G4634" s="53">
        <v>18.093576</v>
      </c>
    </row>
    <row r="4635" s="37" customFormat="1" customHeight="1" spans="1:7">
      <c r="A4635" s="52" t="s">
        <v>2009</v>
      </c>
      <c r="B4635" s="52" t="s">
        <v>2785</v>
      </c>
      <c r="C4635" s="30" t="s">
        <v>2107</v>
      </c>
      <c r="D4635" s="52" t="s">
        <v>2114</v>
      </c>
      <c r="E4635" s="53">
        <v>0.453149</v>
      </c>
      <c r="F4635" s="53">
        <v>0</v>
      </c>
      <c r="G4635" s="53">
        <v>0.453149</v>
      </c>
    </row>
    <row r="4636" s="37" customFormat="1" customHeight="1" spans="1:7">
      <c r="A4636" s="52" t="s">
        <v>2009</v>
      </c>
      <c r="B4636" s="52" t="s">
        <v>2785</v>
      </c>
      <c r="C4636" s="30" t="s">
        <v>2107</v>
      </c>
      <c r="D4636" s="52" t="s">
        <v>2115</v>
      </c>
      <c r="E4636" s="53">
        <v>0.755249</v>
      </c>
      <c r="F4636" s="53">
        <v>0</v>
      </c>
      <c r="G4636" s="53">
        <v>0.755249</v>
      </c>
    </row>
    <row r="4637" s="37" customFormat="1" customHeight="1" spans="1:7">
      <c r="A4637" s="52" t="s">
        <v>2009</v>
      </c>
      <c r="B4637" s="52" t="s">
        <v>2785</v>
      </c>
      <c r="C4637" s="30" t="s">
        <v>2107</v>
      </c>
      <c r="D4637" s="52" t="s">
        <v>2116</v>
      </c>
      <c r="E4637" s="53">
        <v>8</v>
      </c>
      <c r="F4637" s="53">
        <v>0</v>
      </c>
      <c r="G4637" s="53">
        <v>8</v>
      </c>
    </row>
    <row r="4638" s="37" customFormat="1" customHeight="1" spans="1:7">
      <c r="A4638" s="52" t="s">
        <v>2009</v>
      </c>
      <c r="B4638" s="52" t="s">
        <v>2785</v>
      </c>
      <c r="C4638" s="30" t="s">
        <v>2107</v>
      </c>
      <c r="D4638" s="52" t="s">
        <v>2117</v>
      </c>
      <c r="E4638" s="53">
        <v>36.187152</v>
      </c>
      <c r="F4638" s="53">
        <v>0</v>
      </c>
      <c r="G4638" s="53">
        <v>36.187152</v>
      </c>
    </row>
    <row r="4639" s="37" customFormat="1" customHeight="1" spans="1:7">
      <c r="A4639" s="52" t="s">
        <v>2009</v>
      </c>
      <c r="B4639" s="52" t="s">
        <v>2785</v>
      </c>
      <c r="C4639" s="30" t="s">
        <v>2107</v>
      </c>
      <c r="D4639" s="52" t="s">
        <v>2118</v>
      </c>
      <c r="E4639" s="53">
        <v>30.852948</v>
      </c>
      <c r="F4639" s="53">
        <v>0</v>
      </c>
      <c r="G4639" s="53">
        <v>30.852948</v>
      </c>
    </row>
    <row r="4640" s="37" customFormat="1" customHeight="1" spans="1:7">
      <c r="A4640" s="52" t="s">
        <v>2009</v>
      </c>
      <c r="B4640" s="52" t="s">
        <v>2785</v>
      </c>
      <c r="C4640" s="30" t="s">
        <v>2107</v>
      </c>
      <c r="D4640" s="52" t="s">
        <v>2119</v>
      </c>
      <c r="E4640" s="53">
        <v>3.44</v>
      </c>
      <c r="F4640" s="53">
        <v>0</v>
      </c>
      <c r="G4640" s="53">
        <v>3.44</v>
      </c>
    </row>
    <row r="4641" s="37" customFormat="1" customHeight="1" spans="1:7">
      <c r="A4641" s="52" t="s">
        <v>2009</v>
      </c>
      <c r="B4641" s="52" t="s">
        <v>2785</v>
      </c>
      <c r="C4641" s="30" t="s">
        <v>2107</v>
      </c>
      <c r="D4641" s="52" t="s">
        <v>2120</v>
      </c>
      <c r="E4641" s="53">
        <v>94.91</v>
      </c>
      <c r="F4641" s="53">
        <v>0</v>
      </c>
      <c r="G4641" s="53">
        <v>94.91</v>
      </c>
    </row>
    <row r="4642" s="37" customFormat="1" customHeight="1" spans="1:7">
      <c r="A4642" s="52" t="s">
        <v>2009</v>
      </c>
      <c r="B4642" s="52" t="s">
        <v>2785</v>
      </c>
      <c r="C4642" s="30" t="s">
        <v>2107</v>
      </c>
      <c r="D4642" s="52" t="s">
        <v>2121</v>
      </c>
      <c r="E4642" s="53">
        <v>2.72</v>
      </c>
      <c r="F4642" s="53">
        <v>0</v>
      </c>
      <c r="G4642" s="53">
        <v>2.72</v>
      </c>
    </row>
    <row r="4643" s="37" customFormat="1" customHeight="1" spans="1:7">
      <c r="A4643" s="52" t="s">
        <v>2009</v>
      </c>
      <c r="B4643" s="52" t="s">
        <v>2785</v>
      </c>
      <c r="C4643" s="30" t="s">
        <v>2107</v>
      </c>
      <c r="D4643" s="52" t="s">
        <v>2122</v>
      </c>
      <c r="E4643" s="53">
        <v>75.12</v>
      </c>
      <c r="F4643" s="53">
        <v>0</v>
      </c>
      <c r="G4643" s="53">
        <v>75.12</v>
      </c>
    </row>
    <row r="4644" s="37" customFormat="1" customHeight="1" spans="1:7">
      <c r="A4644" s="52" t="s">
        <v>2009</v>
      </c>
      <c r="B4644" s="52" t="s">
        <v>2785</v>
      </c>
      <c r="C4644" s="30" t="s">
        <v>2107</v>
      </c>
      <c r="D4644" s="52" t="s">
        <v>2123</v>
      </c>
      <c r="E4644" s="53">
        <v>29.7382</v>
      </c>
      <c r="F4644" s="53">
        <v>0</v>
      </c>
      <c r="G4644" s="53">
        <v>29.7382</v>
      </c>
    </row>
    <row r="4645" s="37" customFormat="1" customHeight="1" spans="1:7">
      <c r="A4645" s="52" t="s">
        <v>2009</v>
      </c>
      <c r="B4645" s="49" t="s">
        <v>2803</v>
      </c>
      <c r="C4645" s="50"/>
      <c r="D4645" s="49"/>
      <c r="E4645" s="51">
        <v>354.969542</v>
      </c>
      <c r="F4645" s="51">
        <v>0</v>
      </c>
      <c r="G4645" s="51">
        <v>354.969542</v>
      </c>
    </row>
    <row r="4646" s="37" customFormat="1" customHeight="1" spans="1:7">
      <c r="A4646" s="52" t="s">
        <v>2009</v>
      </c>
      <c r="B4646" s="52" t="s">
        <v>2804</v>
      </c>
      <c r="C4646" s="50" t="s">
        <v>2091</v>
      </c>
      <c r="D4646" s="49"/>
      <c r="E4646" s="51">
        <v>47.913342</v>
      </c>
      <c r="F4646" s="51">
        <v>0</v>
      </c>
      <c r="G4646" s="51">
        <v>47.913342</v>
      </c>
    </row>
    <row r="4647" s="37" customFormat="1" customHeight="1" spans="1:7">
      <c r="A4647" s="52" t="s">
        <v>2009</v>
      </c>
      <c r="B4647" s="52" t="s">
        <v>2804</v>
      </c>
      <c r="C4647" s="30" t="s">
        <v>2092</v>
      </c>
      <c r="D4647" s="52" t="s">
        <v>2126</v>
      </c>
      <c r="E4647" s="53">
        <v>36.75</v>
      </c>
      <c r="F4647" s="53">
        <v>0</v>
      </c>
      <c r="G4647" s="53">
        <v>36.75</v>
      </c>
    </row>
    <row r="4648" s="37" customFormat="1" customHeight="1" spans="1:7">
      <c r="A4648" s="52" t="s">
        <v>2009</v>
      </c>
      <c r="B4648" s="52" t="s">
        <v>2804</v>
      </c>
      <c r="C4648" s="30" t="s">
        <v>2092</v>
      </c>
      <c r="D4648" s="52" t="s">
        <v>2127</v>
      </c>
      <c r="E4648" s="53">
        <v>1.581696</v>
      </c>
      <c r="F4648" s="53">
        <v>0</v>
      </c>
      <c r="G4648" s="53">
        <v>1.581696</v>
      </c>
    </row>
    <row r="4649" s="37" customFormat="1" customHeight="1" spans="1:7">
      <c r="A4649" s="52" t="s">
        <v>2009</v>
      </c>
      <c r="B4649" s="52" t="s">
        <v>2804</v>
      </c>
      <c r="C4649" s="30" t="s">
        <v>2092</v>
      </c>
      <c r="D4649" s="52" t="s">
        <v>2128</v>
      </c>
      <c r="E4649" s="53">
        <v>1.054464</v>
      </c>
      <c r="F4649" s="53">
        <v>0</v>
      </c>
      <c r="G4649" s="53">
        <v>1.054464</v>
      </c>
    </row>
    <row r="4650" s="37" customFormat="1" customHeight="1" spans="1:7">
      <c r="A4650" s="52" t="s">
        <v>2009</v>
      </c>
      <c r="B4650" s="52" t="s">
        <v>2804</v>
      </c>
      <c r="C4650" s="30" t="s">
        <v>2092</v>
      </c>
      <c r="D4650" s="52" t="s">
        <v>2129</v>
      </c>
      <c r="E4650" s="53">
        <v>2.27322</v>
      </c>
      <c r="F4650" s="53">
        <v>0</v>
      </c>
      <c r="G4650" s="53">
        <v>2.27322</v>
      </c>
    </row>
    <row r="4651" s="37" customFormat="1" customHeight="1" spans="1:7">
      <c r="A4651" s="52" t="s">
        <v>2009</v>
      </c>
      <c r="B4651" s="52" t="s">
        <v>2804</v>
      </c>
      <c r="C4651" s="30" t="s">
        <v>2092</v>
      </c>
      <c r="D4651" s="52" t="s">
        <v>2297</v>
      </c>
      <c r="E4651" s="53">
        <v>0.526842</v>
      </c>
      <c r="F4651" s="53">
        <v>0</v>
      </c>
      <c r="G4651" s="53">
        <v>0.526842</v>
      </c>
    </row>
    <row r="4652" s="37" customFormat="1" customHeight="1" spans="1:7">
      <c r="A4652" s="52" t="s">
        <v>2009</v>
      </c>
      <c r="B4652" s="52" t="s">
        <v>2804</v>
      </c>
      <c r="C4652" s="30" t="s">
        <v>2092</v>
      </c>
      <c r="D4652" s="52" t="s">
        <v>2130</v>
      </c>
      <c r="E4652" s="53">
        <v>1.97712</v>
      </c>
      <c r="F4652" s="53">
        <v>0</v>
      </c>
      <c r="G4652" s="53">
        <v>1.97712</v>
      </c>
    </row>
    <row r="4653" s="37" customFormat="1" customHeight="1" spans="1:7">
      <c r="A4653" s="52" t="s">
        <v>2009</v>
      </c>
      <c r="B4653" s="52" t="s">
        <v>2804</v>
      </c>
      <c r="C4653" s="30" t="s">
        <v>2092</v>
      </c>
      <c r="D4653" s="52" t="s">
        <v>2102</v>
      </c>
      <c r="E4653" s="53">
        <v>1.5</v>
      </c>
      <c r="F4653" s="53">
        <v>0</v>
      </c>
      <c r="G4653" s="53">
        <v>1.5</v>
      </c>
    </row>
    <row r="4654" s="37" customFormat="1" customHeight="1" spans="1:7">
      <c r="A4654" s="52" t="s">
        <v>2009</v>
      </c>
      <c r="B4654" s="52" t="s">
        <v>2804</v>
      </c>
      <c r="C4654" s="30" t="s">
        <v>2092</v>
      </c>
      <c r="D4654" s="52" t="s">
        <v>2105</v>
      </c>
      <c r="E4654" s="53">
        <v>2.25</v>
      </c>
      <c r="F4654" s="53">
        <v>0</v>
      </c>
      <c r="G4654" s="53">
        <v>2.25</v>
      </c>
    </row>
    <row r="4655" s="37" customFormat="1" customHeight="1" spans="1:7">
      <c r="A4655" s="52" t="s">
        <v>2009</v>
      </c>
      <c r="B4655" s="52" t="s">
        <v>2804</v>
      </c>
      <c r="C4655" s="50" t="s">
        <v>2106</v>
      </c>
      <c r="D4655" s="49"/>
      <c r="E4655" s="51">
        <v>307.0562</v>
      </c>
      <c r="F4655" s="51">
        <v>0</v>
      </c>
      <c r="G4655" s="51">
        <v>307.0562</v>
      </c>
    </row>
    <row r="4656" s="37" customFormat="1" customHeight="1" spans="1:7">
      <c r="A4656" s="52" t="s">
        <v>2009</v>
      </c>
      <c r="B4656" s="52" t="s">
        <v>2804</v>
      </c>
      <c r="C4656" s="30" t="s">
        <v>2107</v>
      </c>
      <c r="D4656" s="52" t="s">
        <v>2131</v>
      </c>
      <c r="E4656" s="53">
        <v>75.774</v>
      </c>
      <c r="F4656" s="53">
        <v>0</v>
      </c>
      <c r="G4656" s="53">
        <v>75.774</v>
      </c>
    </row>
    <row r="4657" s="37" customFormat="1" customHeight="1" spans="1:7">
      <c r="A4657" s="52" t="s">
        <v>2009</v>
      </c>
      <c r="B4657" s="52" t="s">
        <v>2804</v>
      </c>
      <c r="C4657" s="30" t="s">
        <v>2107</v>
      </c>
      <c r="D4657" s="52" t="s">
        <v>2132</v>
      </c>
      <c r="E4657" s="53">
        <v>2.322</v>
      </c>
      <c r="F4657" s="53">
        <v>0</v>
      </c>
      <c r="G4657" s="53">
        <v>2.322</v>
      </c>
    </row>
    <row r="4658" s="37" customFormat="1" customHeight="1" spans="1:7">
      <c r="A4658" s="52" t="s">
        <v>2009</v>
      </c>
      <c r="B4658" s="52" t="s">
        <v>2804</v>
      </c>
      <c r="C4658" s="30" t="s">
        <v>2107</v>
      </c>
      <c r="D4658" s="52" t="s">
        <v>2133</v>
      </c>
      <c r="E4658" s="53">
        <v>0.012</v>
      </c>
      <c r="F4658" s="53">
        <v>0</v>
      </c>
      <c r="G4658" s="53">
        <v>0.012</v>
      </c>
    </row>
    <row r="4659" s="37" customFormat="1" customHeight="1" spans="1:7">
      <c r="A4659" s="52" t="s">
        <v>2009</v>
      </c>
      <c r="B4659" s="52" t="s">
        <v>2804</v>
      </c>
      <c r="C4659" s="30" t="s">
        <v>2107</v>
      </c>
      <c r="D4659" s="52" t="s">
        <v>2134</v>
      </c>
      <c r="E4659" s="53">
        <v>37.68</v>
      </c>
      <c r="F4659" s="53">
        <v>0</v>
      </c>
      <c r="G4659" s="53">
        <v>37.68</v>
      </c>
    </row>
    <row r="4660" s="37" customFormat="1" customHeight="1" spans="1:7">
      <c r="A4660" s="52" t="s">
        <v>2009</v>
      </c>
      <c r="B4660" s="52" t="s">
        <v>2804</v>
      </c>
      <c r="C4660" s="30" t="s">
        <v>2107</v>
      </c>
      <c r="D4660" s="52" t="s">
        <v>2135</v>
      </c>
      <c r="E4660" s="53">
        <v>62.5464</v>
      </c>
      <c r="F4660" s="53">
        <v>0</v>
      </c>
      <c r="G4660" s="53">
        <v>62.5464</v>
      </c>
    </row>
    <row r="4661" s="37" customFormat="1" customHeight="1" spans="1:7">
      <c r="A4661" s="52" t="s">
        <v>2009</v>
      </c>
      <c r="B4661" s="52" t="s">
        <v>2804</v>
      </c>
      <c r="C4661" s="30" t="s">
        <v>2107</v>
      </c>
      <c r="D4661" s="52" t="s">
        <v>2136</v>
      </c>
      <c r="E4661" s="53">
        <v>16.032</v>
      </c>
      <c r="F4661" s="53">
        <v>0</v>
      </c>
      <c r="G4661" s="53">
        <v>16.032</v>
      </c>
    </row>
    <row r="4662" s="37" customFormat="1" customHeight="1" spans="1:7">
      <c r="A4662" s="52" t="s">
        <v>2009</v>
      </c>
      <c r="B4662" s="52" t="s">
        <v>2804</v>
      </c>
      <c r="C4662" s="30" t="s">
        <v>2107</v>
      </c>
      <c r="D4662" s="52" t="s">
        <v>2137</v>
      </c>
      <c r="E4662" s="53">
        <v>31.096704</v>
      </c>
      <c r="F4662" s="53">
        <v>0</v>
      </c>
      <c r="G4662" s="53">
        <v>31.096704</v>
      </c>
    </row>
    <row r="4663" s="37" customFormat="1" customHeight="1" spans="1:7">
      <c r="A4663" s="52" t="s">
        <v>2009</v>
      </c>
      <c r="B4663" s="52" t="s">
        <v>2804</v>
      </c>
      <c r="C4663" s="30" t="s">
        <v>2107</v>
      </c>
      <c r="D4663" s="52" t="s">
        <v>2138</v>
      </c>
      <c r="E4663" s="53">
        <v>12.52176</v>
      </c>
      <c r="F4663" s="53">
        <v>0</v>
      </c>
      <c r="G4663" s="53">
        <v>12.52176</v>
      </c>
    </row>
    <row r="4664" s="37" customFormat="1" customHeight="1" spans="1:7">
      <c r="A4664" s="52" t="s">
        <v>2009</v>
      </c>
      <c r="B4664" s="52" t="s">
        <v>2804</v>
      </c>
      <c r="C4664" s="30" t="s">
        <v>2107</v>
      </c>
      <c r="D4664" s="52" t="s">
        <v>2139</v>
      </c>
      <c r="E4664" s="53">
        <v>0.395424</v>
      </c>
      <c r="F4664" s="53">
        <v>0</v>
      </c>
      <c r="G4664" s="53">
        <v>0.395424</v>
      </c>
    </row>
    <row r="4665" s="37" customFormat="1" customHeight="1" spans="1:7">
      <c r="A4665" s="52" t="s">
        <v>2009</v>
      </c>
      <c r="B4665" s="52" t="s">
        <v>2804</v>
      </c>
      <c r="C4665" s="30" t="s">
        <v>2107</v>
      </c>
      <c r="D4665" s="52" t="s">
        <v>2140</v>
      </c>
      <c r="E4665" s="53">
        <v>0.65904</v>
      </c>
      <c r="F4665" s="53">
        <v>0</v>
      </c>
      <c r="G4665" s="53">
        <v>0.65904</v>
      </c>
    </row>
    <row r="4666" s="37" customFormat="1" customHeight="1" spans="1:7">
      <c r="A4666" s="52" t="s">
        <v>2009</v>
      </c>
      <c r="B4666" s="52" t="s">
        <v>2804</v>
      </c>
      <c r="C4666" s="30" t="s">
        <v>2107</v>
      </c>
      <c r="D4666" s="52" t="s">
        <v>2141</v>
      </c>
      <c r="E4666" s="53">
        <v>15.81696</v>
      </c>
      <c r="F4666" s="53">
        <v>0</v>
      </c>
      <c r="G4666" s="53">
        <v>15.81696</v>
      </c>
    </row>
    <row r="4667" s="37" customFormat="1" customHeight="1" spans="1:7">
      <c r="A4667" s="52" t="s">
        <v>2009</v>
      </c>
      <c r="B4667" s="52" t="s">
        <v>2804</v>
      </c>
      <c r="C4667" s="30" t="s">
        <v>2107</v>
      </c>
      <c r="D4667" s="52" t="s">
        <v>2298</v>
      </c>
      <c r="E4667" s="53">
        <v>0.8</v>
      </c>
      <c r="F4667" s="53">
        <v>0</v>
      </c>
      <c r="G4667" s="53">
        <v>0.8</v>
      </c>
    </row>
    <row r="4668" s="37" customFormat="1" customHeight="1" spans="1:7">
      <c r="A4668" s="52" t="s">
        <v>2009</v>
      </c>
      <c r="B4668" s="52" t="s">
        <v>2804</v>
      </c>
      <c r="C4668" s="30" t="s">
        <v>2107</v>
      </c>
      <c r="D4668" s="52" t="s">
        <v>2142</v>
      </c>
      <c r="E4668" s="53">
        <v>15.548352</v>
      </c>
      <c r="F4668" s="53">
        <v>0</v>
      </c>
      <c r="G4668" s="53">
        <v>15.548352</v>
      </c>
    </row>
    <row r="4669" s="37" customFormat="1" customHeight="1" spans="1:7">
      <c r="A4669" s="52" t="s">
        <v>2009</v>
      </c>
      <c r="B4669" s="52" t="s">
        <v>2804</v>
      </c>
      <c r="C4669" s="30" t="s">
        <v>2107</v>
      </c>
      <c r="D4669" s="52" t="s">
        <v>2299</v>
      </c>
      <c r="E4669" s="53">
        <v>9.2</v>
      </c>
      <c r="F4669" s="53">
        <v>0</v>
      </c>
      <c r="G4669" s="53">
        <v>9.2</v>
      </c>
    </row>
    <row r="4670" s="37" customFormat="1" customHeight="1" spans="1:7">
      <c r="A4670" s="52" t="s">
        <v>2009</v>
      </c>
      <c r="B4670" s="52" t="s">
        <v>2804</v>
      </c>
      <c r="C4670" s="30" t="s">
        <v>2107</v>
      </c>
      <c r="D4670" s="52" t="s">
        <v>2143</v>
      </c>
      <c r="E4670" s="53">
        <v>23.0938</v>
      </c>
      <c r="F4670" s="53">
        <v>0</v>
      </c>
      <c r="G4670" s="53">
        <v>23.0938</v>
      </c>
    </row>
    <row r="4671" s="37" customFormat="1" customHeight="1" spans="1:7">
      <c r="A4671" s="52" t="s">
        <v>2009</v>
      </c>
      <c r="B4671" s="52" t="s">
        <v>2804</v>
      </c>
      <c r="C4671" s="30" t="s">
        <v>2107</v>
      </c>
      <c r="D4671" s="52" t="s">
        <v>2144</v>
      </c>
      <c r="E4671" s="53">
        <v>2.4</v>
      </c>
      <c r="F4671" s="53">
        <v>0</v>
      </c>
      <c r="G4671" s="53">
        <v>2.4</v>
      </c>
    </row>
    <row r="4672" s="37" customFormat="1" customHeight="1" spans="1:7">
      <c r="A4672" s="52" t="s">
        <v>2009</v>
      </c>
      <c r="B4672" s="52" t="s">
        <v>2804</v>
      </c>
      <c r="C4672" s="30" t="s">
        <v>2107</v>
      </c>
      <c r="D4672" s="52" t="s">
        <v>2145</v>
      </c>
      <c r="E4672" s="53">
        <v>1.15776</v>
      </c>
      <c r="F4672" s="53">
        <v>0</v>
      </c>
      <c r="G4672" s="53">
        <v>1.15776</v>
      </c>
    </row>
    <row r="4673" s="37" customFormat="1" customHeight="1" spans="1:7">
      <c r="A4673" s="52" t="s">
        <v>2009</v>
      </c>
      <c r="B4673" s="49" t="s">
        <v>2805</v>
      </c>
      <c r="C4673" s="50"/>
      <c r="D4673" s="49"/>
      <c r="E4673" s="51">
        <v>159.603498</v>
      </c>
      <c r="F4673" s="51">
        <v>0</v>
      </c>
      <c r="G4673" s="51">
        <v>159.603498</v>
      </c>
    </row>
    <row r="4674" s="37" customFormat="1" customHeight="1" spans="1:7">
      <c r="A4674" s="52" t="s">
        <v>2009</v>
      </c>
      <c r="B4674" s="52" t="s">
        <v>2806</v>
      </c>
      <c r="C4674" s="50" t="s">
        <v>2091</v>
      </c>
      <c r="D4674" s="49"/>
      <c r="E4674" s="51">
        <v>21.3209</v>
      </c>
      <c r="F4674" s="51">
        <v>0</v>
      </c>
      <c r="G4674" s="51">
        <v>21.3209</v>
      </c>
    </row>
    <row r="4675" s="37" customFormat="1" customHeight="1" spans="1:7">
      <c r="A4675" s="52" t="s">
        <v>2009</v>
      </c>
      <c r="B4675" s="52" t="s">
        <v>2806</v>
      </c>
      <c r="C4675" s="30" t="s">
        <v>2092</v>
      </c>
      <c r="D4675" s="52" t="s">
        <v>2126</v>
      </c>
      <c r="E4675" s="53">
        <v>17.15</v>
      </c>
      <c r="F4675" s="53">
        <v>0</v>
      </c>
      <c r="G4675" s="53">
        <v>17.15</v>
      </c>
    </row>
    <row r="4676" s="37" customFormat="1" customHeight="1" spans="1:7">
      <c r="A4676" s="52" t="s">
        <v>2009</v>
      </c>
      <c r="B4676" s="52" t="s">
        <v>2806</v>
      </c>
      <c r="C4676" s="30" t="s">
        <v>2092</v>
      </c>
      <c r="D4676" s="52" t="s">
        <v>2127</v>
      </c>
      <c r="E4676" s="53">
        <v>0.724262</v>
      </c>
      <c r="F4676" s="53">
        <v>0</v>
      </c>
      <c r="G4676" s="53">
        <v>0.724262</v>
      </c>
    </row>
    <row r="4677" s="37" customFormat="1" customHeight="1" spans="1:7">
      <c r="A4677" s="52" t="s">
        <v>2009</v>
      </c>
      <c r="B4677" s="52" t="s">
        <v>2806</v>
      </c>
      <c r="C4677" s="30" t="s">
        <v>2092</v>
      </c>
      <c r="D4677" s="52" t="s">
        <v>2128</v>
      </c>
      <c r="E4677" s="53">
        <v>0.482842</v>
      </c>
      <c r="F4677" s="53">
        <v>0</v>
      </c>
      <c r="G4677" s="53">
        <v>0.482842</v>
      </c>
    </row>
    <row r="4678" s="37" customFormat="1" customHeight="1" spans="1:7">
      <c r="A4678" s="52" t="s">
        <v>2009</v>
      </c>
      <c r="B4678" s="52" t="s">
        <v>2806</v>
      </c>
      <c r="C4678" s="30" t="s">
        <v>2092</v>
      </c>
      <c r="D4678" s="52" t="s">
        <v>2129</v>
      </c>
      <c r="E4678" s="53">
        <v>1.008468</v>
      </c>
      <c r="F4678" s="53">
        <v>0</v>
      </c>
      <c r="G4678" s="53">
        <v>1.008468</v>
      </c>
    </row>
    <row r="4679" s="37" customFormat="1" customHeight="1" spans="1:7">
      <c r="A4679" s="52" t="s">
        <v>2009</v>
      </c>
      <c r="B4679" s="52" t="s">
        <v>2806</v>
      </c>
      <c r="C4679" s="30" t="s">
        <v>2092</v>
      </c>
      <c r="D4679" s="52" t="s">
        <v>2130</v>
      </c>
      <c r="E4679" s="53">
        <v>0.905328</v>
      </c>
      <c r="F4679" s="53">
        <v>0</v>
      </c>
      <c r="G4679" s="53">
        <v>0.905328</v>
      </c>
    </row>
    <row r="4680" s="37" customFormat="1" customHeight="1" spans="1:7">
      <c r="A4680" s="52" t="s">
        <v>2009</v>
      </c>
      <c r="B4680" s="52" t="s">
        <v>2806</v>
      </c>
      <c r="C4680" s="30" t="s">
        <v>2092</v>
      </c>
      <c r="D4680" s="52" t="s">
        <v>2105</v>
      </c>
      <c r="E4680" s="53">
        <v>1.05</v>
      </c>
      <c r="F4680" s="53">
        <v>0</v>
      </c>
      <c r="G4680" s="53">
        <v>1.05</v>
      </c>
    </row>
    <row r="4681" s="37" customFormat="1" customHeight="1" spans="1:7">
      <c r="A4681" s="52" t="s">
        <v>2009</v>
      </c>
      <c r="B4681" s="52" t="s">
        <v>2806</v>
      </c>
      <c r="C4681" s="50" t="s">
        <v>2106</v>
      </c>
      <c r="D4681" s="49"/>
      <c r="E4681" s="51">
        <v>138.282598</v>
      </c>
      <c r="F4681" s="51">
        <v>0</v>
      </c>
      <c r="G4681" s="51">
        <v>138.282598</v>
      </c>
    </row>
    <row r="4682" s="37" customFormat="1" customHeight="1" spans="1:7">
      <c r="A4682" s="52" t="s">
        <v>2009</v>
      </c>
      <c r="B4682" s="52" t="s">
        <v>2806</v>
      </c>
      <c r="C4682" s="30" t="s">
        <v>2107</v>
      </c>
      <c r="D4682" s="52" t="s">
        <v>2131</v>
      </c>
      <c r="E4682" s="53">
        <v>33.6156</v>
      </c>
      <c r="F4682" s="53">
        <v>0</v>
      </c>
      <c r="G4682" s="53">
        <v>33.6156</v>
      </c>
    </row>
    <row r="4683" s="37" customFormat="1" customHeight="1" spans="1:7">
      <c r="A4683" s="52" t="s">
        <v>2009</v>
      </c>
      <c r="B4683" s="52" t="s">
        <v>2806</v>
      </c>
      <c r="C4683" s="30" t="s">
        <v>2107</v>
      </c>
      <c r="D4683" s="52" t="s">
        <v>2132</v>
      </c>
      <c r="E4683" s="53">
        <v>1.0836</v>
      </c>
      <c r="F4683" s="53">
        <v>0</v>
      </c>
      <c r="G4683" s="53">
        <v>1.0836</v>
      </c>
    </row>
    <row r="4684" s="37" customFormat="1" customHeight="1" spans="1:7">
      <c r="A4684" s="52" t="s">
        <v>2009</v>
      </c>
      <c r="B4684" s="52" t="s">
        <v>2806</v>
      </c>
      <c r="C4684" s="30" t="s">
        <v>2107</v>
      </c>
      <c r="D4684" s="52" t="s">
        <v>2134</v>
      </c>
      <c r="E4684" s="53">
        <v>17.988</v>
      </c>
      <c r="F4684" s="53">
        <v>0</v>
      </c>
      <c r="G4684" s="53">
        <v>17.988</v>
      </c>
    </row>
    <row r="4685" s="37" customFormat="1" customHeight="1" spans="1:7">
      <c r="A4685" s="52" t="s">
        <v>2009</v>
      </c>
      <c r="B4685" s="52" t="s">
        <v>2806</v>
      </c>
      <c r="C4685" s="30" t="s">
        <v>2107</v>
      </c>
      <c r="D4685" s="52" t="s">
        <v>2135</v>
      </c>
      <c r="E4685" s="53">
        <v>30.0732</v>
      </c>
      <c r="F4685" s="53">
        <v>0</v>
      </c>
      <c r="G4685" s="53">
        <v>30.0732</v>
      </c>
    </row>
    <row r="4686" s="37" customFormat="1" customHeight="1" spans="1:7">
      <c r="A4686" s="52" t="s">
        <v>2009</v>
      </c>
      <c r="B4686" s="52" t="s">
        <v>2806</v>
      </c>
      <c r="C4686" s="30" t="s">
        <v>2107</v>
      </c>
      <c r="D4686" s="52" t="s">
        <v>2136</v>
      </c>
      <c r="E4686" s="53">
        <v>7.668</v>
      </c>
      <c r="F4686" s="53">
        <v>0</v>
      </c>
      <c r="G4686" s="53">
        <v>7.668</v>
      </c>
    </row>
    <row r="4687" s="37" customFormat="1" customHeight="1" spans="1:7">
      <c r="A4687" s="52" t="s">
        <v>2009</v>
      </c>
      <c r="B4687" s="52" t="s">
        <v>2806</v>
      </c>
      <c r="C4687" s="30" t="s">
        <v>2107</v>
      </c>
      <c r="D4687" s="52" t="s">
        <v>2137</v>
      </c>
      <c r="E4687" s="53">
        <v>14.468544</v>
      </c>
      <c r="F4687" s="53">
        <v>0</v>
      </c>
      <c r="G4687" s="53">
        <v>14.468544</v>
      </c>
    </row>
    <row r="4688" s="37" customFormat="1" customHeight="1" spans="1:7">
      <c r="A4688" s="52" t="s">
        <v>2009</v>
      </c>
      <c r="B4688" s="52" t="s">
        <v>2806</v>
      </c>
      <c r="C4688" s="30" t="s">
        <v>2107</v>
      </c>
      <c r="D4688" s="52" t="s">
        <v>2138</v>
      </c>
      <c r="E4688" s="53">
        <v>5.733744</v>
      </c>
      <c r="F4688" s="53">
        <v>0</v>
      </c>
      <c r="G4688" s="53">
        <v>5.733744</v>
      </c>
    </row>
    <row r="4689" s="37" customFormat="1" customHeight="1" spans="1:7">
      <c r="A4689" s="52" t="s">
        <v>2009</v>
      </c>
      <c r="B4689" s="52" t="s">
        <v>2806</v>
      </c>
      <c r="C4689" s="30" t="s">
        <v>2107</v>
      </c>
      <c r="D4689" s="52" t="s">
        <v>2139</v>
      </c>
      <c r="E4689" s="53">
        <v>0.181066</v>
      </c>
      <c r="F4689" s="53">
        <v>0</v>
      </c>
      <c r="G4689" s="53">
        <v>0.181066</v>
      </c>
    </row>
    <row r="4690" s="37" customFormat="1" customHeight="1" spans="1:7">
      <c r="A4690" s="52" t="s">
        <v>2009</v>
      </c>
      <c r="B4690" s="52" t="s">
        <v>2806</v>
      </c>
      <c r="C4690" s="30" t="s">
        <v>2107</v>
      </c>
      <c r="D4690" s="52" t="s">
        <v>2140</v>
      </c>
      <c r="E4690" s="53">
        <v>0.301776</v>
      </c>
      <c r="F4690" s="53">
        <v>0</v>
      </c>
      <c r="G4690" s="53">
        <v>0.301776</v>
      </c>
    </row>
    <row r="4691" s="37" customFormat="1" customHeight="1" spans="1:7">
      <c r="A4691" s="52" t="s">
        <v>2009</v>
      </c>
      <c r="B4691" s="52" t="s">
        <v>2806</v>
      </c>
      <c r="C4691" s="30" t="s">
        <v>2107</v>
      </c>
      <c r="D4691" s="52" t="s">
        <v>2141</v>
      </c>
      <c r="E4691" s="53">
        <v>7.242624</v>
      </c>
      <c r="F4691" s="53">
        <v>0</v>
      </c>
      <c r="G4691" s="53">
        <v>7.242624</v>
      </c>
    </row>
    <row r="4692" s="37" customFormat="1" customHeight="1" spans="1:7">
      <c r="A4692" s="52" t="s">
        <v>2009</v>
      </c>
      <c r="B4692" s="52" t="s">
        <v>2806</v>
      </c>
      <c r="C4692" s="30" t="s">
        <v>2107</v>
      </c>
      <c r="D4692" s="52" t="s">
        <v>2142</v>
      </c>
      <c r="E4692" s="53">
        <v>7.234272</v>
      </c>
      <c r="F4692" s="53">
        <v>0</v>
      </c>
      <c r="G4692" s="53">
        <v>7.234272</v>
      </c>
    </row>
    <row r="4693" s="37" customFormat="1" customHeight="1" spans="1:7">
      <c r="A4693" s="52" t="s">
        <v>2009</v>
      </c>
      <c r="B4693" s="52" t="s">
        <v>2806</v>
      </c>
      <c r="C4693" s="30" t="s">
        <v>2107</v>
      </c>
      <c r="D4693" s="52" t="s">
        <v>2143</v>
      </c>
      <c r="E4693" s="53">
        <v>11.0453</v>
      </c>
      <c r="F4693" s="53">
        <v>0</v>
      </c>
      <c r="G4693" s="53">
        <v>11.0453</v>
      </c>
    </row>
    <row r="4694" s="37" customFormat="1" customHeight="1" spans="1:7">
      <c r="A4694" s="52" t="s">
        <v>2009</v>
      </c>
      <c r="B4694" s="52" t="s">
        <v>2806</v>
      </c>
      <c r="C4694" s="30" t="s">
        <v>2107</v>
      </c>
      <c r="D4694" s="52" t="s">
        <v>2144</v>
      </c>
      <c r="E4694" s="53">
        <v>1.12</v>
      </c>
      <c r="F4694" s="53">
        <v>0</v>
      </c>
      <c r="G4694" s="53">
        <v>1.12</v>
      </c>
    </row>
    <row r="4695" s="37" customFormat="1" customHeight="1" spans="1:7">
      <c r="A4695" s="52" t="s">
        <v>2009</v>
      </c>
      <c r="B4695" s="52" t="s">
        <v>2806</v>
      </c>
      <c r="C4695" s="30" t="s">
        <v>2107</v>
      </c>
      <c r="D4695" s="52" t="s">
        <v>2145</v>
      </c>
      <c r="E4695" s="53">
        <v>0.526872</v>
      </c>
      <c r="F4695" s="53">
        <v>0</v>
      </c>
      <c r="G4695" s="53">
        <v>0.526872</v>
      </c>
    </row>
    <row r="4696" s="37" customFormat="1" customHeight="1" spans="1:7">
      <c r="A4696" s="49" t="s">
        <v>2807</v>
      </c>
      <c r="B4696" s="49"/>
      <c r="C4696" s="50"/>
      <c r="D4696" s="49"/>
      <c r="E4696" s="51">
        <v>7636.503255</v>
      </c>
      <c r="F4696" s="51">
        <v>0</v>
      </c>
      <c r="G4696" s="51">
        <v>7636.503255</v>
      </c>
    </row>
    <row r="4697" s="37" customFormat="1" customHeight="1" spans="1:7">
      <c r="A4697" s="52" t="s">
        <v>2010</v>
      </c>
      <c r="B4697" s="49" t="s">
        <v>2808</v>
      </c>
      <c r="C4697" s="50"/>
      <c r="D4697" s="49"/>
      <c r="E4697" s="51">
        <v>6822.74915</v>
      </c>
      <c r="F4697" s="51">
        <v>0</v>
      </c>
      <c r="G4697" s="51">
        <v>6822.74915</v>
      </c>
    </row>
    <row r="4698" s="37" customFormat="1" customHeight="1" spans="1:7">
      <c r="A4698" s="52" t="s">
        <v>2010</v>
      </c>
      <c r="B4698" s="52" t="s">
        <v>1144</v>
      </c>
      <c r="C4698" s="50" t="s">
        <v>2080</v>
      </c>
      <c r="D4698" s="49"/>
      <c r="E4698" s="51">
        <v>6201.11</v>
      </c>
      <c r="F4698" s="51">
        <v>0</v>
      </c>
      <c r="G4698" s="51">
        <v>6201.11</v>
      </c>
    </row>
    <row r="4699" s="37" customFormat="1" customHeight="1" spans="1:7">
      <c r="A4699" s="52" t="s">
        <v>2010</v>
      </c>
      <c r="B4699" s="52" t="s">
        <v>1144</v>
      </c>
      <c r="C4699" s="30" t="s">
        <v>2081</v>
      </c>
      <c r="D4699" s="52" t="s">
        <v>2809</v>
      </c>
      <c r="E4699" s="53">
        <v>900</v>
      </c>
      <c r="F4699" s="53">
        <v>0</v>
      </c>
      <c r="G4699" s="53">
        <v>900</v>
      </c>
    </row>
    <row r="4700" s="37" customFormat="1" customHeight="1" spans="1:7">
      <c r="A4700" s="52" t="s">
        <v>2010</v>
      </c>
      <c r="B4700" s="52" t="s">
        <v>1144</v>
      </c>
      <c r="C4700" s="30" t="s">
        <v>2081</v>
      </c>
      <c r="D4700" s="52" t="s">
        <v>2810</v>
      </c>
      <c r="E4700" s="53">
        <v>1200</v>
      </c>
      <c r="F4700" s="53">
        <v>0</v>
      </c>
      <c r="G4700" s="53">
        <v>1200</v>
      </c>
    </row>
    <row r="4701" s="37" customFormat="1" customHeight="1" spans="1:7">
      <c r="A4701" s="52" t="s">
        <v>2010</v>
      </c>
      <c r="B4701" s="52" t="s">
        <v>1144</v>
      </c>
      <c r="C4701" s="30" t="s">
        <v>2081</v>
      </c>
      <c r="D4701" s="52" t="s">
        <v>2811</v>
      </c>
      <c r="E4701" s="53">
        <v>1300</v>
      </c>
      <c r="F4701" s="53">
        <v>0</v>
      </c>
      <c r="G4701" s="53">
        <v>1300</v>
      </c>
    </row>
    <row r="4702" s="37" customFormat="1" customHeight="1" spans="1:7">
      <c r="A4702" s="52" t="s">
        <v>2010</v>
      </c>
      <c r="B4702" s="52" t="s">
        <v>1144</v>
      </c>
      <c r="C4702" s="30" t="s">
        <v>2081</v>
      </c>
      <c r="D4702" s="52" t="s">
        <v>2812</v>
      </c>
      <c r="E4702" s="53">
        <v>69.29</v>
      </c>
      <c r="F4702" s="53">
        <v>0</v>
      </c>
      <c r="G4702" s="53">
        <v>69.29</v>
      </c>
    </row>
    <row r="4703" s="37" customFormat="1" customHeight="1" spans="1:7">
      <c r="A4703" s="52" t="s">
        <v>2010</v>
      </c>
      <c r="B4703" s="52" t="s">
        <v>1144</v>
      </c>
      <c r="C4703" s="30" t="s">
        <v>2081</v>
      </c>
      <c r="D4703" s="52" t="s">
        <v>2813</v>
      </c>
      <c r="E4703" s="53">
        <v>330</v>
      </c>
      <c r="F4703" s="53">
        <v>0</v>
      </c>
      <c r="G4703" s="53">
        <v>330</v>
      </c>
    </row>
    <row r="4704" s="37" customFormat="1" customHeight="1" spans="1:7">
      <c r="A4704" s="52" t="s">
        <v>2010</v>
      </c>
      <c r="B4704" s="52" t="s">
        <v>1144</v>
      </c>
      <c r="C4704" s="30" t="s">
        <v>2081</v>
      </c>
      <c r="D4704" s="52" t="s">
        <v>2814</v>
      </c>
      <c r="E4704" s="53">
        <v>184</v>
      </c>
      <c r="F4704" s="53">
        <v>0</v>
      </c>
      <c r="G4704" s="53">
        <v>184</v>
      </c>
    </row>
    <row r="4705" s="37" customFormat="1" customHeight="1" spans="1:7">
      <c r="A4705" s="52" t="s">
        <v>2010</v>
      </c>
      <c r="B4705" s="52" t="s">
        <v>1144</v>
      </c>
      <c r="C4705" s="30" t="s">
        <v>2081</v>
      </c>
      <c r="D4705" s="52" t="s">
        <v>2815</v>
      </c>
      <c r="E4705" s="53">
        <v>5</v>
      </c>
      <c r="F4705" s="53">
        <v>0</v>
      </c>
      <c r="G4705" s="53">
        <v>5</v>
      </c>
    </row>
    <row r="4706" s="37" customFormat="1" customHeight="1" spans="1:7">
      <c r="A4706" s="52" t="s">
        <v>2010</v>
      </c>
      <c r="B4706" s="52" t="s">
        <v>1144</v>
      </c>
      <c r="C4706" s="30" t="s">
        <v>2081</v>
      </c>
      <c r="D4706" s="52" t="s">
        <v>2816</v>
      </c>
      <c r="E4706" s="53">
        <v>103.77</v>
      </c>
      <c r="F4706" s="53">
        <v>0</v>
      </c>
      <c r="G4706" s="53">
        <v>103.77</v>
      </c>
    </row>
    <row r="4707" s="37" customFormat="1" customHeight="1" spans="1:7">
      <c r="A4707" s="52" t="s">
        <v>2010</v>
      </c>
      <c r="B4707" s="52" t="s">
        <v>1144</v>
      </c>
      <c r="C4707" s="30" t="s">
        <v>2081</v>
      </c>
      <c r="D4707" s="52" t="s">
        <v>2817</v>
      </c>
      <c r="E4707" s="53">
        <v>30</v>
      </c>
      <c r="F4707" s="53">
        <v>0</v>
      </c>
      <c r="G4707" s="53">
        <v>30</v>
      </c>
    </row>
    <row r="4708" s="37" customFormat="1" customHeight="1" spans="1:7">
      <c r="A4708" s="52" t="s">
        <v>2010</v>
      </c>
      <c r="B4708" s="52" t="s">
        <v>1144</v>
      </c>
      <c r="C4708" s="30" t="s">
        <v>2081</v>
      </c>
      <c r="D4708" s="52" t="s">
        <v>2818</v>
      </c>
      <c r="E4708" s="53">
        <v>25</v>
      </c>
      <c r="F4708" s="53">
        <v>0</v>
      </c>
      <c r="G4708" s="53">
        <v>25</v>
      </c>
    </row>
    <row r="4709" s="37" customFormat="1" customHeight="1" spans="1:7">
      <c r="A4709" s="52" t="s">
        <v>2010</v>
      </c>
      <c r="B4709" s="52" t="s">
        <v>1144</v>
      </c>
      <c r="C4709" s="30" t="s">
        <v>2081</v>
      </c>
      <c r="D4709" s="52" t="s">
        <v>2819</v>
      </c>
      <c r="E4709" s="53">
        <v>38.5</v>
      </c>
      <c r="F4709" s="53">
        <v>0</v>
      </c>
      <c r="G4709" s="53">
        <v>38.5</v>
      </c>
    </row>
    <row r="4710" s="37" customFormat="1" customHeight="1" spans="1:7">
      <c r="A4710" s="52" t="s">
        <v>2010</v>
      </c>
      <c r="B4710" s="52" t="s">
        <v>1144</v>
      </c>
      <c r="C4710" s="30" t="s">
        <v>2081</v>
      </c>
      <c r="D4710" s="52" t="s">
        <v>2820</v>
      </c>
      <c r="E4710" s="53">
        <v>270</v>
      </c>
      <c r="F4710" s="53">
        <v>0</v>
      </c>
      <c r="G4710" s="53">
        <v>270</v>
      </c>
    </row>
    <row r="4711" s="37" customFormat="1" customHeight="1" spans="1:7">
      <c r="A4711" s="52" t="s">
        <v>2010</v>
      </c>
      <c r="B4711" s="52" t="s">
        <v>1144</v>
      </c>
      <c r="C4711" s="30" t="s">
        <v>2081</v>
      </c>
      <c r="D4711" s="52" t="s">
        <v>2821</v>
      </c>
      <c r="E4711" s="53">
        <v>0</v>
      </c>
      <c r="F4711" s="53">
        <v>0</v>
      </c>
      <c r="G4711" s="53">
        <v>0</v>
      </c>
    </row>
    <row r="4712" s="37" customFormat="1" customHeight="1" spans="1:7">
      <c r="A4712" s="52" t="s">
        <v>2010</v>
      </c>
      <c r="B4712" s="52" t="s">
        <v>1144</v>
      </c>
      <c r="C4712" s="30" t="s">
        <v>2081</v>
      </c>
      <c r="D4712" s="52" t="s">
        <v>2822</v>
      </c>
      <c r="E4712" s="53">
        <v>0</v>
      </c>
      <c r="F4712" s="53">
        <v>0</v>
      </c>
      <c r="G4712" s="53">
        <v>0</v>
      </c>
    </row>
    <row r="4713" s="37" customFormat="1" customHeight="1" spans="1:7">
      <c r="A4713" s="52" t="s">
        <v>2010</v>
      </c>
      <c r="B4713" s="52" t="s">
        <v>1144</v>
      </c>
      <c r="C4713" s="30" t="s">
        <v>2081</v>
      </c>
      <c r="D4713" s="52" t="s">
        <v>2823</v>
      </c>
      <c r="E4713" s="53">
        <v>0</v>
      </c>
      <c r="F4713" s="53">
        <v>0</v>
      </c>
      <c r="G4713" s="53">
        <v>0</v>
      </c>
    </row>
    <row r="4714" s="37" customFormat="1" customHeight="1" spans="1:7">
      <c r="A4714" s="52" t="s">
        <v>2010</v>
      </c>
      <c r="B4714" s="52" t="s">
        <v>1144</v>
      </c>
      <c r="C4714" s="30" t="s">
        <v>2081</v>
      </c>
      <c r="D4714" s="52" t="s">
        <v>2824</v>
      </c>
      <c r="E4714" s="53">
        <v>0</v>
      </c>
      <c r="F4714" s="53">
        <v>0</v>
      </c>
      <c r="G4714" s="53">
        <v>0</v>
      </c>
    </row>
    <row r="4715" s="37" customFormat="1" customHeight="1" spans="1:7">
      <c r="A4715" s="52" t="s">
        <v>2010</v>
      </c>
      <c r="B4715" s="52" t="s">
        <v>1144</v>
      </c>
      <c r="C4715" s="30" t="s">
        <v>2081</v>
      </c>
      <c r="D4715" s="52" t="s">
        <v>2825</v>
      </c>
      <c r="E4715" s="53">
        <v>0</v>
      </c>
      <c r="F4715" s="53">
        <v>0</v>
      </c>
      <c r="G4715" s="53">
        <v>0</v>
      </c>
    </row>
    <row r="4716" s="37" customFormat="1" customHeight="1" spans="1:7">
      <c r="A4716" s="52" t="s">
        <v>2010</v>
      </c>
      <c r="B4716" s="52" t="s">
        <v>1144</v>
      </c>
      <c r="C4716" s="30" t="s">
        <v>2081</v>
      </c>
      <c r="D4716" s="52" t="s">
        <v>2826</v>
      </c>
      <c r="E4716" s="53">
        <v>0</v>
      </c>
      <c r="F4716" s="53">
        <v>0</v>
      </c>
      <c r="G4716" s="53">
        <v>0</v>
      </c>
    </row>
    <row r="4717" s="37" customFormat="1" customHeight="1" spans="1:7">
      <c r="A4717" s="52" t="s">
        <v>2010</v>
      </c>
      <c r="B4717" s="52" t="s">
        <v>1144</v>
      </c>
      <c r="C4717" s="30" t="s">
        <v>2081</v>
      </c>
      <c r="D4717" s="52" t="s">
        <v>2827</v>
      </c>
      <c r="E4717" s="53">
        <v>0</v>
      </c>
      <c r="F4717" s="53">
        <v>0</v>
      </c>
      <c r="G4717" s="53">
        <v>0</v>
      </c>
    </row>
    <row r="4718" s="37" customFormat="1" customHeight="1" spans="1:7">
      <c r="A4718" s="52" t="s">
        <v>2010</v>
      </c>
      <c r="B4718" s="52" t="s">
        <v>1144</v>
      </c>
      <c r="C4718" s="30" t="s">
        <v>2081</v>
      </c>
      <c r="D4718" s="52" t="s">
        <v>2828</v>
      </c>
      <c r="E4718" s="53">
        <v>0</v>
      </c>
      <c r="F4718" s="53">
        <v>0</v>
      </c>
      <c r="G4718" s="53">
        <v>0</v>
      </c>
    </row>
    <row r="4719" s="37" customFormat="1" customHeight="1" spans="1:7">
      <c r="A4719" s="52" t="s">
        <v>2010</v>
      </c>
      <c r="B4719" s="52" t="s">
        <v>1144</v>
      </c>
      <c r="C4719" s="30" t="s">
        <v>2081</v>
      </c>
      <c r="D4719" s="52" t="s">
        <v>2829</v>
      </c>
      <c r="E4719" s="53">
        <v>0</v>
      </c>
      <c r="F4719" s="53">
        <v>0</v>
      </c>
      <c r="G4719" s="53">
        <v>0</v>
      </c>
    </row>
    <row r="4720" s="37" customFormat="1" customHeight="1" spans="1:7">
      <c r="A4720" s="52" t="s">
        <v>2010</v>
      </c>
      <c r="B4720" s="52" t="s">
        <v>1144</v>
      </c>
      <c r="C4720" s="30" t="s">
        <v>2081</v>
      </c>
      <c r="D4720" s="52" t="s">
        <v>2830</v>
      </c>
      <c r="E4720" s="53">
        <v>30</v>
      </c>
      <c r="F4720" s="53">
        <v>0</v>
      </c>
      <c r="G4720" s="53">
        <v>30</v>
      </c>
    </row>
    <row r="4721" s="37" customFormat="1" customHeight="1" spans="1:7">
      <c r="A4721" s="52" t="s">
        <v>2010</v>
      </c>
      <c r="B4721" s="52" t="s">
        <v>1144</v>
      </c>
      <c r="C4721" s="30" t="s">
        <v>2081</v>
      </c>
      <c r="D4721" s="52" t="s">
        <v>2831</v>
      </c>
      <c r="E4721" s="53">
        <v>22</v>
      </c>
      <c r="F4721" s="53">
        <v>0</v>
      </c>
      <c r="G4721" s="53">
        <v>22</v>
      </c>
    </row>
    <row r="4722" s="37" customFormat="1" customHeight="1" spans="1:7">
      <c r="A4722" s="52" t="s">
        <v>2010</v>
      </c>
      <c r="B4722" s="52" t="s">
        <v>1144</v>
      </c>
      <c r="C4722" s="30" t="s">
        <v>2081</v>
      </c>
      <c r="D4722" s="52" t="s">
        <v>2832</v>
      </c>
      <c r="E4722" s="53">
        <v>29</v>
      </c>
      <c r="F4722" s="53">
        <v>0</v>
      </c>
      <c r="G4722" s="53">
        <v>29</v>
      </c>
    </row>
    <row r="4723" s="37" customFormat="1" customHeight="1" spans="1:7">
      <c r="A4723" s="52" t="s">
        <v>2010</v>
      </c>
      <c r="B4723" s="52" t="s">
        <v>1144</v>
      </c>
      <c r="C4723" s="30" t="s">
        <v>2081</v>
      </c>
      <c r="D4723" s="52" t="s">
        <v>2833</v>
      </c>
      <c r="E4723" s="53">
        <v>4</v>
      </c>
      <c r="F4723" s="53">
        <v>0</v>
      </c>
      <c r="G4723" s="53">
        <v>4</v>
      </c>
    </row>
    <row r="4724" s="37" customFormat="1" customHeight="1" spans="1:7">
      <c r="A4724" s="52" t="s">
        <v>2010</v>
      </c>
      <c r="B4724" s="52" t="s">
        <v>1144</v>
      </c>
      <c r="C4724" s="30" t="s">
        <v>2081</v>
      </c>
      <c r="D4724" s="52" t="s">
        <v>2834</v>
      </c>
      <c r="E4724" s="53">
        <v>681</v>
      </c>
      <c r="F4724" s="53">
        <v>0</v>
      </c>
      <c r="G4724" s="53">
        <v>681</v>
      </c>
    </row>
    <row r="4725" s="37" customFormat="1" customHeight="1" spans="1:7">
      <c r="A4725" s="52" t="s">
        <v>2010</v>
      </c>
      <c r="B4725" s="52" t="s">
        <v>1144</v>
      </c>
      <c r="C4725" s="30" t="s">
        <v>2081</v>
      </c>
      <c r="D4725" s="52" t="s">
        <v>2835</v>
      </c>
      <c r="E4725" s="53">
        <v>0</v>
      </c>
      <c r="F4725" s="53">
        <v>0</v>
      </c>
      <c r="G4725" s="53">
        <v>0</v>
      </c>
    </row>
    <row r="4726" s="37" customFormat="1" customHeight="1" spans="1:7">
      <c r="A4726" s="52" t="s">
        <v>2010</v>
      </c>
      <c r="B4726" s="52" t="s">
        <v>1144</v>
      </c>
      <c r="C4726" s="30" t="s">
        <v>2081</v>
      </c>
      <c r="D4726" s="52" t="s">
        <v>2836</v>
      </c>
      <c r="E4726" s="53">
        <v>5</v>
      </c>
      <c r="F4726" s="53">
        <v>0</v>
      </c>
      <c r="G4726" s="53">
        <v>5</v>
      </c>
    </row>
    <row r="4727" s="37" customFormat="1" customHeight="1" spans="1:7">
      <c r="A4727" s="52" t="s">
        <v>2010</v>
      </c>
      <c r="B4727" s="52" t="s">
        <v>1144</v>
      </c>
      <c r="C4727" s="30" t="s">
        <v>2081</v>
      </c>
      <c r="D4727" s="52" t="s">
        <v>2837</v>
      </c>
      <c r="E4727" s="53">
        <v>18</v>
      </c>
      <c r="F4727" s="53">
        <v>0</v>
      </c>
      <c r="G4727" s="53">
        <v>18</v>
      </c>
    </row>
    <row r="4728" s="37" customFormat="1" customHeight="1" spans="1:7">
      <c r="A4728" s="52" t="s">
        <v>2010</v>
      </c>
      <c r="B4728" s="52" t="s">
        <v>1144</v>
      </c>
      <c r="C4728" s="30" t="s">
        <v>2081</v>
      </c>
      <c r="D4728" s="52" t="s">
        <v>2838</v>
      </c>
      <c r="E4728" s="53">
        <v>0</v>
      </c>
      <c r="F4728" s="53">
        <v>0</v>
      </c>
      <c r="G4728" s="53">
        <v>0</v>
      </c>
    </row>
    <row r="4729" s="37" customFormat="1" customHeight="1" spans="1:7">
      <c r="A4729" s="52" t="s">
        <v>2010</v>
      </c>
      <c r="B4729" s="52" t="s">
        <v>1144</v>
      </c>
      <c r="C4729" s="30" t="s">
        <v>2081</v>
      </c>
      <c r="D4729" s="52" t="s">
        <v>2839</v>
      </c>
      <c r="E4729" s="53">
        <v>16</v>
      </c>
      <c r="F4729" s="53">
        <v>0</v>
      </c>
      <c r="G4729" s="53">
        <v>16</v>
      </c>
    </row>
    <row r="4730" s="37" customFormat="1" customHeight="1" spans="1:7">
      <c r="A4730" s="52" t="s">
        <v>2010</v>
      </c>
      <c r="B4730" s="52" t="s">
        <v>1144</v>
      </c>
      <c r="C4730" s="30" t="s">
        <v>2081</v>
      </c>
      <c r="D4730" s="52" t="s">
        <v>2840</v>
      </c>
      <c r="E4730" s="53">
        <v>287.55</v>
      </c>
      <c r="F4730" s="53">
        <v>0</v>
      </c>
      <c r="G4730" s="53">
        <v>287.55</v>
      </c>
    </row>
    <row r="4731" s="37" customFormat="1" customHeight="1" spans="1:7">
      <c r="A4731" s="52" t="s">
        <v>2010</v>
      </c>
      <c r="B4731" s="52" t="s">
        <v>1144</v>
      </c>
      <c r="C4731" s="30" t="s">
        <v>2081</v>
      </c>
      <c r="D4731" s="52" t="s">
        <v>2841</v>
      </c>
      <c r="E4731" s="53">
        <v>10</v>
      </c>
      <c r="F4731" s="53">
        <v>0</v>
      </c>
      <c r="G4731" s="53">
        <v>10</v>
      </c>
    </row>
    <row r="4732" s="37" customFormat="1" customHeight="1" spans="1:7">
      <c r="A4732" s="52" t="s">
        <v>2010</v>
      </c>
      <c r="B4732" s="52" t="s">
        <v>1144</v>
      </c>
      <c r="C4732" s="30" t="s">
        <v>2081</v>
      </c>
      <c r="D4732" s="52" t="s">
        <v>2842</v>
      </c>
      <c r="E4732" s="53">
        <v>400</v>
      </c>
      <c r="F4732" s="53">
        <v>0</v>
      </c>
      <c r="G4732" s="53">
        <v>400</v>
      </c>
    </row>
    <row r="4733" s="37" customFormat="1" customHeight="1" spans="1:7">
      <c r="A4733" s="52" t="s">
        <v>2010</v>
      </c>
      <c r="B4733" s="52" t="s">
        <v>1144</v>
      </c>
      <c r="C4733" s="30" t="s">
        <v>2081</v>
      </c>
      <c r="D4733" s="52" t="s">
        <v>2843</v>
      </c>
      <c r="E4733" s="53">
        <v>0</v>
      </c>
      <c r="F4733" s="53">
        <v>0</v>
      </c>
      <c r="G4733" s="53">
        <v>0</v>
      </c>
    </row>
    <row r="4734" s="37" customFormat="1" customHeight="1" spans="1:7">
      <c r="A4734" s="52" t="s">
        <v>2010</v>
      </c>
      <c r="B4734" s="52" t="s">
        <v>1144</v>
      </c>
      <c r="C4734" s="30" t="s">
        <v>2081</v>
      </c>
      <c r="D4734" s="52" t="s">
        <v>2844</v>
      </c>
      <c r="E4734" s="53">
        <v>0</v>
      </c>
      <c r="F4734" s="53">
        <v>0</v>
      </c>
      <c r="G4734" s="53">
        <v>0</v>
      </c>
    </row>
    <row r="4735" s="37" customFormat="1" customHeight="1" spans="1:7">
      <c r="A4735" s="52" t="s">
        <v>2010</v>
      </c>
      <c r="B4735" s="52" t="s">
        <v>1144</v>
      </c>
      <c r="C4735" s="30" t="s">
        <v>2081</v>
      </c>
      <c r="D4735" s="52" t="s">
        <v>2845</v>
      </c>
      <c r="E4735" s="53">
        <v>33</v>
      </c>
      <c r="F4735" s="53">
        <v>0</v>
      </c>
      <c r="G4735" s="53">
        <v>33</v>
      </c>
    </row>
    <row r="4736" s="37" customFormat="1" customHeight="1" spans="1:7">
      <c r="A4736" s="52" t="s">
        <v>2010</v>
      </c>
      <c r="B4736" s="52" t="s">
        <v>1144</v>
      </c>
      <c r="C4736" s="30" t="s">
        <v>2081</v>
      </c>
      <c r="D4736" s="52" t="s">
        <v>2846</v>
      </c>
      <c r="E4736" s="53">
        <v>180</v>
      </c>
      <c r="F4736" s="53">
        <v>0</v>
      </c>
      <c r="G4736" s="53">
        <v>180</v>
      </c>
    </row>
    <row r="4737" s="37" customFormat="1" customHeight="1" spans="1:7">
      <c r="A4737" s="52" t="s">
        <v>2010</v>
      </c>
      <c r="B4737" s="52" t="s">
        <v>1144</v>
      </c>
      <c r="C4737" s="30" t="s">
        <v>2081</v>
      </c>
      <c r="D4737" s="52" t="s">
        <v>2847</v>
      </c>
      <c r="E4737" s="53">
        <v>30</v>
      </c>
      <c r="F4737" s="53">
        <v>0</v>
      </c>
      <c r="G4737" s="53">
        <v>30</v>
      </c>
    </row>
    <row r="4738" s="37" customFormat="1" customHeight="1" spans="1:7">
      <c r="A4738" s="52" t="s">
        <v>2010</v>
      </c>
      <c r="B4738" s="52" t="s">
        <v>1144</v>
      </c>
      <c r="C4738" s="30" t="s">
        <v>2081</v>
      </c>
      <c r="D4738" s="52" t="s">
        <v>2848</v>
      </c>
      <c r="E4738" s="53">
        <v>0</v>
      </c>
      <c r="F4738" s="53">
        <v>0</v>
      </c>
      <c r="G4738" s="53">
        <v>0</v>
      </c>
    </row>
    <row r="4739" s="37" customFormat="1" customHeight="1" spans="1:7">
      <c r="A4739" s="52" t="s">
        <v>2010</v>
      </c>
      <c r="B4739" s="52" t="s">
        <v>1144</v>
      </c>
      <c r="C4739" s="30" t="s">
        <v>2081</v>
      </c>
      <c r="D4739" s="52" t="s">
        <v>2849</v>
      </c>
      <c r="E4739" s="53">
        <v>0</v>
      </c>
      <c r="F4739" s="53">
        <v>0</v>
      </c>
      <c r="G4739" s="53">
        <v>0</v>
      </c>
    </row>
    <row r="4740" s="37" customFormat="1" customHeight="1" spans="1:7">
      <c r="A4740" s="52" t="s">
        <v>2010</v>
      </c>
      <c r="B4740" s="52" t="s">
        <v>1144</v>
      </c>
      <c r="C4740" s="50" t="s">
        <v>2091</v>
      </c>
      <c r="D4740" s="49"/>
      <c r="E4740" s="51">
        <v>122.119641</v>
      </c>
      <c r="F4740" s="51">
        <v>0</v>
      </c>
      <c r="G4740" s="51">
        <v>122.119641</v>
      </c>
    </row>
    <row r="4741" s="37" customFormat="1" customHeight="1" spans="1:7">
      <c r="A4741" s="52" t="s">
        <v>2010</v>
      </c>
      <c r="B4741" s="52" t="s">
        <v>1144</v>
      </c>
      <c r="C4741" s="30" t="s">
        <v>2092</v>
      </c>
      <c r="D4741" s="52" t="s">
        <v>2093</v>
      </c>
      <c r="E4741" s="53">
        <v>45</v>
      </c>
      <c r="F4741" s="53">
        <v>0</v>
      </c>
      <c r="G4741" s="53">
        <v>45</v>
      </c>
    </row>
    <row r="4742" s="37" customFormat="1" customHeight="1" spans="1:7">
      <c r="A4742" s="52" t="s">
        <v>2010</v>
      </c>
      <c r="B4742" s="52" t="s">
        <v>1144</v>
      </c>
      <c r="C4742" s="30" t="s">
        <v>2092</v>
      </c>
      <c r="D4742" s="52" t="s">
        <v>2094</v>
      </c>
      <c r="E4742" s="53">
        <v>2.007691</v>
      </c>
      <c r="F4742" s="53">
        <v>0</v>
      </c>
      <c r="G4742" s="53">
        <v>2.007691</v>
      </c>
    </row>
    <row r="4743" s="37" customFormat="1" customHeight="1" spans="1:7">
      <c r="A4743" s="52" t="s">
        <v>2010</v>
      </c>
      <c r="B4743" s="52" t="s">
        <v>1144</v>
      </c>
      <c r="C4743" s="30" t="s">
        <v>2092</v>
      </c>
      <c r="D4743" s="52" t="s">
        <v>2095</v>
      </c>
      <c r="E4743" s="53">
        <v>1.338461</v>
      </c>
      <c r="F4743" s="53">
        <v>0</v>
      </c>
      <c r="G4743" s="53">
        <v>1.338461</v>
      </c>
    </row>
    <row r="4744" s="37" customFormat="1" customHeight="1" spans="1:7">
      <c r="A4744" s="52" t="s">
        <v>2010</v>
      </c>
      <c r="B4744" s="52" t="s">
        <v>1144</v>
      </c>
      <c r="C4744" s="30" t="s">
        <v>2092</v>
      </c>
      <c r="D4744" s="52" t="s">
        <v>2096</v>
      </c>
      <c r="E4744" s="53">
        <v>3.542915</v>
      </c>
      <c r="F4744" s="53">
        <v>0</v>
      </c>
      <c r="G4744" s="53">
        <v>3.542915</v>
      </c>
    </row>
    <row r="4745" s="37" customFormat="1" customHeight="1" spans="1:7">
      <c r="A4745" s="52" t="s">
        <v>2010</v>
      </c>
      <c r="B4745" s="52" t="s">
        <v>1144</v>
      </c>
      <c r="C4745" s="30" t="s">
        <v>2092</v>
      </c>
      <c r="D4745" s="52" t="s">
        <v>2097</v>
      </c>
      <c r="E4745" s="53">
        <v>3.19896</v>
      </c>
      <c r="F4745" s="53">
        <v>0</v>
      </c>
      <c r="G4745" s="53">
        <v>3.19896</v>
      </c>
    </row>
    <row r="4746" s="37" customFormat="1" customHeight="1" spans="1:7">
      <c r="A4746" s="52" t="s">
        <v>2010</v>
      </c>
      <c r="B4746" s="52" t="s">
        <v>1144</v>
      </c>
      <c r="C4746" s="30" t="s">
        <v>2092</v>
      </c>
      <c r="D4746" s="52" t="s">
        <v>2098</v>
      </c>
      <c r="E4746" s="53">
        <v>2.509614</v>
      </c>
      <c r="F4746" s="53">
        <v>0</v>
      </c>
      <c r="G4746" s="53">
        <v>2.509614</v>
      </c>
    </row>
    <row r="4747" s="37" customFormat="1" customHeight="1" spans="1:7">
      <c r="A4747" s="52" t="s">
        <v>2010</v>
      </c>
      <c r="B4747" s="52" t="s">
        <v>1144</v>
      </c>
      <c r="C4747" s="30" t="s">
        <v>2092</v>
      </c>
      <c r="D4747" s="52" t="s">
        <v>2099</v>
      </c>
      <c r="E4747" s="53">
        <v>15.756</v>
      </c>
      <c r="F4747" s="53">
        <v>0</v>
      </c>
      <c r="G4747" s="53">
        <v>15.756</v>
      </c>
    </row>
    <row r="4748" s="37" customFormat="1" customHeight="1" spans="1:7">
      <c r="A4748" s="52" t="s">
        <v>2010</v>
      </c>
      <c r="B4748" s="52" t="s">
        <v>1144</v>
      </c>
      <c r="C4748" s="30" t="s">
        <v>2092</v>
      </c>
      <c r="D4748" s="52" t="s">
        <v>2100</v>
      </c>
      <c r="E4748" s="53">
        <v>5.304</v>
      </c>
      <c r="F4748" s="53">
        <v>0</v>
      </c>
      <c r="G4748" s="53">
        <v>5.304</v>
      </c>
    </row>
    <row r="4749" s="37" customFormat="1" customHeight="1" spans="1:7">
      <c r="A4749" s="52" t="s">
        <v>2010</v>
      </c>
      <c r="B4749" s="52" t="s">
        <v>1144</v>
      </c>
      <c r="C4749" s="30" t="s">
        <v>2092</v>
      </c>
      <c r="D4749" s="52" t="s">
        <v>2101</v>
      </c>
      <c r="E4749" s="53">
        <v>0.312</v>
      </c>
      <c r="F4749" s="53">
        <v>0</v>
      </c>
      <c r="G4749" s="53">
        <v>0.312</v>
      </c>
    </row>
    <row r="4750" s="37" customFormat="1" customHeight="1" spans="1:7">
      <c r="A4750" s="52" t="s">
        <v>2010</v>
      </c>
      <c r="B4750" s="52" t="s">
        <v>1144</v>
      </c>
      <c r="C4750" s="30" t="s">
        <v>2092</v>
      </c>
      <c r="D4750" s="52" t="s">
        <v>2102</v>
      </c>
      <c r="E4750" s="53">
        <v>7</v>
      </c>
      <c r="F4750" s="53">
        <v>0</v>
      </c>
      <c r="G4750" s="53">
        <v>7</v>
      </c>
    </row>
    <row r="4751" s="37" customFormat="1" customHeight="1" spans="1:7">
      <c r="A4751" s="52" t="s">
        <v>2010</v>
      </c>
      <c r="B4751" s="52" t="s">
        <v>1144</v>
      </c>
      <c r="C4751" s="30" t="s">
        <v>2092</v>
      </c>
      <c r="D4751" s="52" t="s">
        <v>2103</v>
      </c>
      <c r="E4751" s="53">
        <v>33</v>
      </c>
      <c r="F4751" s="53">
        <v>0</v>
      </c>
      <c r="G4751" s="53">
        <v>33</v>
      </c>
    </row>
    <row r="4752" s="37" customFormat="1" customHeight="1" spans="1:7">
      <c r="A4752" s="52" t="s">
        <v>2010</v>
      </c>
      <c r="B4752" s="52" t="s">
        <v>1144</v>
      </c>
      <c r="C4752" s="30" t="s">
        <v>2092</v>
      </c>
      <c r="D4752" s="52" t="s">
        <v>2104</v>
      </c>
      <c r="E4752" s="53">
        <v>0.45</v>
      </c>
      <c r="F4752" s="53">
        <v>0</v>
      </c>
      <c r="G4752" s="53">
        <v>0.45</v>
      </c>
    </row>
    <row r="4753" s="37" customFormat="1" customHeight="1" spans="1:7">
      <c r="A4753" s="52" t="s">
        <v>2010</v>
      </c>
      <c r="B4753" s="52" t="s">
        <v>1144</v>
      </c>
      <c r="C4753" s="30" t="s">
        <v>2092</v>
      </c>
      <c r="D4753" s="52" t="s">
        <v>2105</v>
      </c>
      <c r="E4753" s="53">
        <v>2.7</v>
      </c>
      <c r="F4753" s="53">
        <v>0</v>
      </c>
      <c r="G4753" s="53">
        <v>2.7</v>
      </c>
    </row>
    <row r="4754" s="37" customFormat="1" customHeight="1" spans="1:7">
      <c r="A4754" s="52" t="s">
        <v>2010</v>
      </c>
      <c r="B4754" s="52" t="s">
        <v>1144</v>
      </c>
      <c r="C4754" s="50" t="s">
        <v>2106</v>
      </c>
      <c r="D4754" s="49"/>
      <c r="E4754" s="51">
        <v>499.519509</v>
      </c>
      <c r="F4754" s="51">
        <v>0</v>
      </c>
      <c r="G4754" s="51">
        <v>499.519509</v>
      </c>
    </row>
    <row r="4755" s="37" customFormat="1" customHeight="1" spans="1:7">
      <c r="A4755" s="52" t="s">
        <v>2010</v>
      </c>
      <c r="B4755" s="52" t="s">
        <v>1144</v>
      </c>
      <c r="C4755" s="30" t="s">
        <v>2107</v>
      </c>
      <c r="D4755" s="52" t="s">
        <v>2108</v>
      </c>
      <c r="E4755" s="53">
        <v>106.632</v>
      </c>
      <c r="F4755" s="53">
        <v>0</v>
      </c>
      <c r="G4755" s="53">
        <v>106.632</v>
      </c>
    </row>
    <row r="4756" s="37" customFormat="1" customHeight="1" spans="1:7">
      <c r="A4756" s="52" t="s">
        <v>2010</v>
      </c>
      <c r="B4756" s="52" t="s">
        <v>1144</v>
      </c>
      <c r="C4756" s="30" t="s">
        <v>2107</v>
      </c>
      <c r="D4756" s="52" t="s">
        <v>2109</v>
      </c>
      <c r="E4756" s="53">
        <v>60.3156</v>
      </c>
      <c r="F4756" s="53">
        <v>0</v>
      </c>
      <c r="G4756" s="53">
        <v>60.3156</v>
      </c>
    </row>
    <row r="4757" s="37" customFormat="1" customHeight="1" spans="1:7">
      <c r="A4757" s="52" t="s">
        <v>2010</v>
      </c>
      <c r="B4757" s="52" t="s">
        <v>1144</v>
      </c>
      <c r="C4757" s="30" t="s">
        <v>2107</v>
      </c>
      <c r="D4757" s="52" t="s">
        <v>2110</v>
      </c>
      <c r="E4757" s="53">
        <v>0.36</v>
      </c>
      <c r="F4757" s="53">
        <v>0</v>
      </c>
      <c r="G4757" s="53">
        <v>0.36</v>
      </c>
    </row>
    <row r="4758" s="37" customFormat="1" customHeight="1" spans="1:7">
      <c r="A4758" s="52" t="s">
        <v>2010</v>
      </c>
      <c r="B4758" s="52" t="s">
        <v>1144</v>
      </c>
      <c r="C4758" s="30" t="s">
        <v>2107</v>
      </c>
      <c r="D4758" s="52" t="s">
        <v>2111</v>
      </c>
      <c r="E4758" s="53">
        <v>8.886</v>
      </c>
      <c r="F4758" s="53">
        <v>0</v>
      </c>
      <c r="G4758" s="53">
        <v>8.886</v>
      </c>
    </row>
    <row r="4759" s="37" customFormat="1" customHeight="1" spans="1:7">
      <c r="A4759" s="52" t="s">
        <v>2010</v>
      </c>
      <c r="B4759" s="52" t="s">
        <v>1144</v>
      </c>
      <c r="C4759" s="30" t="s">
        <v>2107</v>
      </c>
      <c r="D4759" s="52" t="s">
        <v>2112</v>
      </c>
      <c r="E4759" s="53">
        <v>24.855192</v>
      </c>
      <c r="F4759" s="53">
        <v>0</v>
      </c>
      <c r="G4759" s="53">
        <v>24.855192</v>
      </c>
    </row>
    <row r="4760" s="37" customFormat="1" customHeight="1" spans="1:7">
      <c r="A4760" s="52" t="s">
        <v>2010</v>
      </c>
      <c r="B4760" s="52" t="s">
        <v>1144</v>
      </c>
      <c r="C4760" s="30" t="s">
        <v>2107</v>
      </c>
      <c r="D4760" s="52" t="s">
        <v>2113</v>
      </c>
      <c r="E4760" s="53">
        <v>20.930688</v>
      </c>
      <c r="F4760" s="53">
        <v>0</v>
      </c>
      <c r="G4760" s="53">
        <v>20.930688</v>
      </c>
    </row>
    <row r="4761" s="37" customFormat="1" customHeight="1" spans="1:7">
      <c r="A4761" s="52" t="s">
        <v>2010</v>
      </c>
      <c r="B4761" s="52" t="s">
        <v>1144</v>
      </c>
      <c r="C4761" s="30" t="s">
        <v>2107</v>
      </c>
      <c r="D4761" s="52" t="s">
        <v>2114</v>
      </c>
      <c r="E4761" s="53">
        <v>0.527501</v>
      </c>
      <c r="F4761" s="53">
        <v>0</v>
      </c>
      <c r="G4761" s="53">
        <v>0.527501</v>
      </c>
    </row>
    <row r="4762" s="37" customFormat="1" customHeight="1" spans="1:7">
      <c r="A4762" s="52" t="s">
        <v>2010</v>
      </c>
      <c r="B4762" s="52" t="s">
        <v>1144</v>
      </c>
      <c r="C4762" s="30" t="s">
        <v>2107</v>
      </c>
      <c r="D4762" s="52" t="s">
        <v>2115</v>
      </c>
      <c r="E4762" s="53">
        <v>0.879168</v>
      </c>
      <c r="F4762" s="53">
        <v>0</v>
      </c>
      <c r="G4762" s="53">
        <v>0.879168</v>
      </c>
    </row>
    <row r="4763" s="37" customFormat="1" customHeight="1" spans="1:7">
      <c r="A4763" s="52" t="s">
        <v>2010</v>
      </c>
      <c r="B4763" s="52" t="s">
        <v>1144</v>
      </c>
      <c r="C4763" s="30" t="s">
        <v>2107</v>
      </c>
      <c r="D4763" s="52" t="s">
        <v>2116</v>
      </c>
      <c r="E4763" s="53">
        <v>5.8</v>
      </c>
      <c r="F4763" s="53">
        <v>0</v>
      </c>
      <c r="G4763" s="53">
        <v>5.8</v>
      </c>
    </row>
    <row r="4764" s="37" customFormat="1" customHeight="1" spans="1:7">
      <c r="A4764" s="52" t="s">
        <v>2010</v>
      </c>
      <c r="B4764" s="52" t="s">
        <v>1144</v>
      </c>
      <c r="C4764" s="30" t="s">
        <v>2107</v>
      </c>
      <c r="D4764" s="52" t="s">
        <v>2117</v>
      </c>
      <c r="E4764" s="53">
        <v>41.861376</v>
      </c>
      <c r="F4764" s="53">
        <v>0</v>
      </c>
      <c r="G4764" s="53">
        <v>41.861376</v>
      </c>
    </row>
    <row r="4765" s="37" customFormat="1" customHeight="1" spans="1:7">
      <c r="A4765" s="52" t="s">
        <v>2010</v>
      </c>
      <c r="B4765" s="52" t="s">
        <v>1144</v>
      </c>
      <c r="C4765" s="30" t="s">
        <v>2107</v>
      </c>
      <c r="D4765" s="52" t="s">
        <v>2118</v>
      </c>
      <c r="E4765" s="53">
        <v>35.494884</v>
      </c>
      <c r="F4765" s="53">
        <v>0</v>
      </c>
      <c r="G4765" s="53">
        <v>35.494884</v>
      </c>
    </row>
    <row r="4766" s="37" customFormat="1" customHeight="1" spans="1:7">
      <c r="A4766" s="52" t="s">
        <v>2010</v>
      </c>
      <c r="B4766" s="52" t="s">
        <v>1144</v>
      </c>
      <c r="C4766" s="30" t="s">
        <v>2107</v>
      </c>
      <c r="D4766" s="52" t="s">
        <v>2119</v>
      </c>
      <c r="E4766" s="53">
        <v>3.8</v>
      </c>
      <c r="F4766" s="53">
        <v>0</v>
      </c>
      <c r="G4766" s="53">
        <v>3.8</v>
      </c>
    </row>
    <row r="4767" s="37" customFormat="1" customHeight="1" spans="1:7">
      <c r="A4767" s="52" t="s">
        <v>2010</v>
      </c>
      <c r="B4767" s="52" t="s">
        <v>1144</v>
      </c>
      <c r="C4767" s="30" t="s">
        <v>2107</v>
      </c>
      <c r="D4767" s="52" t="s">
        <v>2120</v>
      </c>
      <c r="E4767" s="53">
        <v>66.7</v>
      </c>
      <c r="F4767" s="53">
        <v>0</v>
      </c>
      <c r="G4767" s="53">
        <v>66.7</v>
      </c>
    </row>
    <row r="4768" s="37" customFormat="1" customHeight="1" spans="1:7">
      <c r="A4768" s="52" t="s">
        <v>2010</v>
      </c>
      <c r="B4768" s="52" t="s">
        <v>1144</v>
      </c>
      <c r="C4768" s="30" t="s">
        <v>2107</v>
      </c>
      <c r="D4768" s="52" t="s">
        <v>2121</v>
      </c>
      <c r="E4768" s="53">
        <v>2.88</v>
      </c>
      <c r="F4768" s="53">
        <v>0</v>
      </c>
      <c r="G4768" s="53">
        <v>2.88</v>
      </c>
    </row>
    <row r="4769" s="37" customFormat="1" customHeight="1" spans="1:7">
      <c r="A4769" s="52" t="s">
        <v>2010</v>
      </c>
      <c r="B4769" s="52" t="s">
        <v>1144</v>
      </c>
      <c r="C4769" s="30" t="s">
        <v>2107</v>
      </c>
      <c r="D4769" s="52" t="s">
        <v>2122</v>
      </c>
      <c r="E4769" s="53">
        <v>85.8</v>
      </c>
      <c r="F4769" s="53">
        <v>0</v>
      </c>
      <c r="G4769" s="53">
        <v>85.8</v>
      </c>
    </row>
    <row r="4770" s="37" customFormat="1" customHeight="1" spans="1:7">
      <c r="A4770" s="52" t="s">
        <v>2010</v>
      </c>
      <c r="B4770" s="52" t="s">
        <v>1144</v>
      </c>
      <c r="C4770" s="30" t="s">
        <v>2107</v>
      </c>
      <c r="D4770" s="52" t="s">
        <v>2123</v>
      </c>
      <c r="E4770" s="53">
        <v>33.7971</v>
      </c>
      <c r="F4770" s="53">
        <v>0</v>
      </c>
      <c r="G4770" s="53">
        <v>33.7971</v>
      </c>
    </row>
    <row r="4771" s="37" customFormat="1" customHeight="1" spans="1:7">
      <c r="A4771" s="52" t="s">
        <v>2010</v>
      </c>
      <c r="B4771" s="49" t="s">
        <v>2850</v>
      </c>
      <c r="C4771" s="50"/>
      <c r="D4771" s="49"/>
      <c r="E4771" s="51">
        <v>251.780922</v>
      </c>
      <c r="F4771" s="51">
        <v>0</v>
      </c>
      <c r="G4771" s="51">
        <v>251.780922</v>
      </c>
    </row>
    <row r="4772" s="37" customFormat="1" customHeight="1" spans="1:7">
      <c r="A4772" s="52" t="s">
        <v>2010</v>
      </c>
      <c r="B4772" s="52" t="s">
        <v>2851</v>
      </c>
      <c r="C4772" s="50" t="s">
        <v>2091</v>
      </c>
      <c r="D4772" s="49"/>
      <c r="E4772" s="51">
        <v>44.968124</v>
      </c>
      <c r="F4772" s="51">
        <v>0</v>
      </c>
      <c r="G4772" s="51">
        <v>44.968124</v>
      </c>
    </row>
    <row r="4773" s="37" customFormat="1" customHeight="1" spans="1:7">
      <c r="A4773" s="52" t="s">
        <v>2010</v>
      </c>
      <c r="B4773" s="52" t="s">
        <v>2851</v>
      </c>
      <c r="C4773" s="30" t="s">
        <v>2092</v>
      </c>
      <c r="D4773" s="52" t="s">
        <v>2093</v>
      </c>
      <c r="E4773" s="53">
        <v>27.5</v>
      </c>
      <c r="F4773" s="53">
        <v>0</v>
      </c>
      <c r="G4773" s="53">
        <v>27.5</v>
      </c>
    </row>
    <row r="4774" s="37" customFormat="1" customHeight="1" spans="1:7">
      <c r="A4774" s="52" t="s">
        <v>2010</v>
      </c>
      <c r="B4774" s="52" t="s">
        <v>2851</v>
      </c>
      <c r="C4774" s="30" t="s">
        <v>2092</v>
      </c>
      <c r="D4774" s="52" t="s">
        <v>2094</v>
      </c>
      <c r="E4774" s="53">
        <v>0.956678</v>
      </c>
      <c r="F4774" s="53">
        <v>0</v>
      </c>
      <c r="G4774" s="53">
        <v>0.956678</v>
      </c>
    </row>
    <row r="4775" s="37" customFormat="1" customHeight="1" spans="1:7">
      <c r="A4775" s="52" t="s">
        <v>2010</v>
      </c>
      <c r="B4775" s="52" t="s">
        <v>2851</v>
      </c>
      <c r="C4775" s="30" t="s">
        <v>2092</v>
      </c>
      <c r="D4775" s="52" t="s">
        <v>2095</v>
      </c>
      <c r="E4775" s="53">
        <v>0.637786</v>
      </c>
      <c r="F4775" s="53">
        <v>0</v>
      </c>
      <c r="G4775" s="53">
        <v>0.637786</v>
      </c>
    </row>
    <row r="4776" s="37" customFormat="1" customHeight="1" spans="1:7">
      <c r="A4776" s="52" t="s">
        <v>2010</v>
      </c>
      <c r="B4776" s="52" t="s">
        <v>2851</v>
      </c>
      <c r="C4776" s="30" t="s">
        <v>2092</v>
      </c>
      <c r="D4776" s="52" t="s">
        <v>2097</v>
      </c>
      <c r="E4776" s="53">
        <v>1.375812</v>
      </c>
      <c r="F4776" s="53">
        <v>0</v>
      </c>
      <c r="G4776" s="53">
        <v>1.375812</v>
      </c>
    </row>
    <row r="4777" s="37" customFormat="1" customHeight="1" spans="1:7">
      <c r="A4777" s="52" t="s">
        <v>2010</v>
      </c>
      <c r="B4777" s="52" t="s">
        <v>2851</v>
      </c>
      <c r="C4777" s="30" t="s">
        <v>2092</v>
      </c>
      <c r="D4777" s="52" t="s">
        <v>2098</v>
      </c>
      <c r="E4777" s="53">
        <v>1.195848</v>
      </c>
      <c r="F4777" s="53">
        <v>0</v>
      </c>
      <c r="G4777" s="53">
        <v>1.195848</v>
      </c>
    </row>
    <row r="4778" s="37" customFormat="1" customHeight="1" spans="1:7">
      <c r="A4778" s="52" t="s">
        <v>2010</v>
      </c>
      <c r="B4778" s="52" t="s">
        <v>2851</v>
      </c>
      <c r="C4778" s="30" t="s">
        <v>2092</v>
      </c>
      <c r="D4778" s="52" t="s">
        <v>2099</v>
      </c>
      <c r="E4778" s="53">
        <v>8.22</v>
      </c>
      <c r="F4778" s="53">
        <v>0</v>
      </c>
      <c r="G4778" s="53">
        <v>8.22</v>
      </c>
    </row>
    <row r="4779" s="37" customFormat="1" customHeight="1" spans="1:7">
      <c r="A4779" s="52" t="s">
        <v>2010</v>
      </c>
      <c r="B4779" s="52" t="s">
        <v>2851</v>
      </c>
      <c r="C4779" s="30" t="s">
        <v>2092</v>
      </c>
      <c r="D4779" s="52" t="s">
        <v>2100</v>
      </c>
      <c r="E4779" s="53">
        <v>3.432</v>
      </c>
      <c r="F4779" s="53">
        <v>0</v>
      </c>
      <c r="G4779" s="53">
        <v>3.432</v>
      </c>
    </row>
    <row r="4780" s="37" customFormat="1" customHeight="1" spans="1:7">
      <c r="A4780" s="52" t="s">
        <v>2010</v>
      </c>
      <c r="B4780" s="52" t="s">
        <v>2851</v>
      </c>
      <c r="C4780" s="30" t="s">
        <v>2092</v>
      </c>
      <c r="D4780" s="52" t="s">
        <v>2105</v>
      </c>
      <c r="E4780" s="53">
        <v>1.65</v>
      </c>
      <c r="F4780" s="53">
        <v>0</v>
      </c>
      <c r="G4780" s="53">
        <v>1.65</v>
      </c>
    </row>
    <row r="4781" s="37" customFormat="1" customHeight="1" spans="1:7">
      <c r="A4781" s="52" t="s">
        <v>2010</v>
      </c>
      <c r="B4781" s="52" t="s">
        <v>2851</v>
      </c>
      <c r="C4781" s="50" t="s">
        <v>2106</v>
      </c>
      <c r="D4781" s="49"/>
      <c r="E4781" s="51">
        <v>206.812798</v>
      </c>
      <c r="F4781" s="51">
        <v>0</v>
      </c>
      <c r="G4781" s="51">
        <v>206.812798</v>
      </c>
    </row>
    <row r="4782" s="37" customFormat="1" customHeight="1" spans="1:7">
      <c r="A4782" s="52" t="s">
        <v>2010</v>
      </c>
      <c r="B4782" s="52" t="s">
        <v>2851</v>
      </c>
      <c r="C4782" s="30" t="s">
        <v>2107</v>
      </c>
      <c r="D4782" s="52" t="s">
        <v>2108</v>
      </c>
      <c r="E4782" s="53">
        <v>45.8604</v>
      </c>
      <c r="F4782" s="53">
        <v>0</v>
      </c>
      <c r="G4782" s="53">
        <v>45.8604</v>
      </c>
    </row>
    <row r="4783" s="37" customFormat="1" customHeight="1" spans="1:7">
      <c r="A4783" s="52" t="s">
        <v>2010</v>
      </c>
      <c r="B4783" s="52" t="s">
        <v>2851</v>
      </c>
      <c r="C4783" s="30" t="s">
        <v>2107</v>
      </c>
      <c r="D4783" s="52" t="s">
        <v>2109</v>
      </c>
      <c r="E4783" s="53">
        <v>33.8628</v>
      </c>
      <c r="F4783" s="53">
        <v>0</v>
      </c>
      <c r="G4783" s="53">
        <v>33.8628</v>
      </c>
    </row>
    <row r="4784" s="37" customFormat="1" customHeight="1" spans="1:7">
      <c r="A4784" s="52" t="s">
        <v>2010</v>
      </c>
      <c r="B4784" s="52" t="s">
        <v>2851</v>
      </c>
      <c r="C4784" s="30" t="s">
        <v>2107</v>
      </c>
      <c r="D4784" s="52" t="s">
        <v>2133</v>
      </c>
      <c r="E4784" s="53">
        <v>0.012</v>
      </c>
      <c r="F4784" s="53">
        <v>0</v>
      </c>
      <c r="G4784" s="53">
        <v>0.012</v>
      </c>
    </row>
    <row r="4785" s="37" customFormat="1" customHeight="1" spans="1:7">
      <c r="A4785" s="52" t="s">
        <v>2010</v>
      </c>
      <c r="B4785" s="52" t="s">
        <v>2851</v>
      </c>
      <c r="C4785" s="30" t="s">
        <v>2107</v>
      </c>
      <c r="D4785" s="52" t="s">
        <v>2111</v>
      </c>
      <c r="E4785" s="53">
        <v>3.8217</v>
      </c>
      <c r="F4785" s="53">
        <v>0</v>
      </c>
      <c r="G4785" s="53">
        <v>3.8217</v>
      </c>
    </row>
    <row r="4786" s="37" customFormat="1" customHeight="1" spans="1:7">
      <c r="A4786" s="52" t="s">
        <v>2010</v>
      </c>
      <c r="B4786" s="52" t="s">
        <v>2851</v>
      </c>
      <c r="C4786" s="30" t="s">
        <v>2107</v>
      </c>
      <c r="D4786" s="52" t="s">
        <v>2112</v>
      </c>
      <c r="E4786" s="53">
        <v>12.063566</v>
      </c>
      <c r="F4786" s="53">
        <v>0</v>
      </c>
      <c r="G4786" s="53">
        <v>12.063566</v>
      </c>
    </row>
    <row r="4787" s="37" customFormat="1" customHeight="1" spans="1:7">
      <c r="A4787" s="52" t="s">
        <v>2010</v>
      </c>
      <c r="B4787" s="52" t="s">
        <v>2851</v>
      </c>
      <c r="C4787" s="30" t="s">
        <v>2107</v>
      </c>
      <c r="D4787" s="52" t="s">
        <v>2113</v>
      </c>
      <c r="E4787" s="53">
        <v>10.158792</v>
      </c>
      <c r="F4787" s="53">
        <v>0</v>
      </c>
      <c r="G4787" s="53">
        <v>10.158792</v>
      </c>
    </row>
    <row r="4788" s="37" customFormat="1" customHeight="1" spans="1:7">
      <c r="A4788" s="52" t="s">
        <v>2010</v>
      </c>
      <c r="B4788" s="52" t="s">
        <v>2851</v>
      </c>
      <c r="C4788" s="30" t="s">
        <v>2107</v>
      </c>
      <c r="D4788" s="52" t="s">
        <v>2114</v>
      </c>
      <c r="E4788" s="53">
        <v>0.250635</v>
      </c>
      <c r="F4788" s="53">
        <v>0</v>
      </c>
      <c r="G4788" s="53">
        <v>0.250635</v>
      </c>
    </row>
    <row r="4789" s="37" customFormat="1" customHeight="1" spans="1:7">
      <c r="A4789" s="52" t="s">
        <v>2010</v>
      </c>
      <c r="B4789" s="52" t="s">
        <v>2851</v>
      </c>
      <c r="C4789" s="30" t="s">
        <v>2107</v>
      </c>
      <c r="D4789" s="52" t="s">
        <v>2115</v>
      </c>
      <c r="E4789" s="53">
        <v>0.417725</v>
      </c>
      <c r="F4789" s="53">
        <v>0</v>
      </c>
      <c r="G4789" s="53">
        <v>0.417725</v>
      </c>
    </row>
    <row r="4790" s="37" customFormat="1" customHeight="1" spans="1:7">
      <c r="A4790" s="52" t="s">
        <v>2010</v>
      </c>
      <c r="B4790" s="52" t="s">
        <v>2851</v>
      </c>
      <c r="C4790" s="30" t="s">
        <v>2107</v>
      </c>
      <c r="D4790" s="52" t="s">
        <v>2117</v>
      </c>
      <c r="E4790" s="53">
        <v>20.317584</v>
      </c>
      <c r="F4790" s="53">
        <v>0</v>
      </c>
      <c r="G4790" s="53">
        <v>20.317584</v>
      </c>
    </row>
    <row r="4791" s="37" customFormat="1" customHeight="1" spans="1:7">
      <c r="A4791" s="52" t="s">
        <v>2010</v>
      </c>
      <c r="B4791" s="52" t="s">
        <v>2851</v>
      </c>
      <c r="C4791" s="30" t="s">
        <v>2107</v>
      </c>
      <c r="D4791" s="52" t="s">
        <v>2118</v>
      </c>
      <c r="E4791" s="53">
        <v>17.339196</v>
      </c>
      <c r="F4791" s="53">
        <v>0</v>
      </c>
      <c r="G4791" s="53">
        <v>17.339196</v>
      </c>
    </row>
    <row r="4792" s="37" customFormat="1" customHeight="1" spans="1:7">
      <c r="A4792" s="52" t="s">
        <v>2010</v>
      </c>
      <c r="B4792" s="52" t="s">
        <v>2851</v>
      </c>
      <c r="C4792" s="30" t="s">
        <v>2107</v>
      </c>
      <c r="D4792" s="52" t="s">
        <v>2121</v>
      </c>
      <c r="E4792" s="53">
        <v>1.76</v>
      </c>
      <c r="F4792" s="53">
        <v>0</v>
      </c>
      <c r="G4792" s="53">
        <v>1.76</v>
      </c>
    </row>
    <row r="4793" s="37" customFormat="1" customHeight="1" spans="1:7">
      <c r="A4793" s="52" t="s">
        <v>2010</v>
      </c>
      <c r="B4793" s="52" t="s">
        <v>2851</v>
      </c>
      <c r="C4793" s="30" t="s">
        <v>2107</v>
      </c>
      <c r="D4793" s="52" t="s">
        <v>2122</v>
      </c>
      <c r="E4793" s="53">
        <v>43.44</v>
      </c>
      <c r="F4793" s="53">
        <v>0</v>
      </c>
      <c r="G4793" s="53">
        <v>43.44</v>
      </c>
    </row>
    <row r="4794" s="37" customFormat="1" customHeight="1" spans="1:7">
      <c r="A4794" s="52" t="s">
        <v>2010</v>
      </c>
      <c r="B4794" s="52" t="s">
        <v>2851</v>
      </c>
      <c r="C4794" s="30" t="s">
        <v>2107</v>
      </c>
      <c r="D4794" s="52" t="s">
        <v>2123</v>
      </c>
      <c r="E4794" s="53">
        <v>17.5084</v>
      </c>
      <c r="F4794" s="53">
        <v>0</v>
      </c>
      <c r="G4794" s="53">
        <v>17.5084</v>
      </c>
    </row>
    <row r="4795" s="37" customFormat="1" customHeight="1" spans="1:7">
      <c r="A4795" s="52" t="s">
        <v>2010</v>
      </c>
      <c r="B4795" s="49" t="s">
        <v>2852</v>
      </c>
      <c r="C4795" s="50"/>
      <c r="D4795" s="49"/>
      <c r="E4795" s="51">
        <v>180.349691</v>
      </c>
      <c r="F4795" s="51">
        <v>0</v>
      </c>
      <c r="G4795" s="51">
        <v>180.349691</v>
      </c>
    </row>
    <row r="4796" s="37" customFormat="1" customHeight="1" spans="1:7">
      <c r="A4796" s="52" t="s">
        <v>2010</v>
      </c>
      <c r="B4796" s="52" t="s">
        <v>2853</v>
      </c>
      <c r="C4796" s="50" t="s">
        <v>2091</v>
      </c>
      <c r="D4796" s="49"/>
      <c r="E4796" s="51">
        <v>32.771039</v>
      </c>
      <c r="F4796" s="51">
        <v>0</v>
      </c>
      <c r="G4796" s="51">
        <v>32.771039</v>
      </c>
    </row>
    <row r="4797" s="37" customFormat="1" customHeight="1" spans="1:7">
      <c r="A4797" s="52" t="s">
        <v>2010</v>
      </c>
      <c r="B4797" s="52" t="s">
        <v>2853</v>
      </c>
      <c r="C4797" s="30" t="s">
        <v>2092</v>
      </c>
      <c r="D4797" s="52" t="s">
        <v>2093</v>
      </c>
      <c r="E4797" s="53">
        <v>17.5</v>
      </c>
      <c r="F4797" s="53">
        <v>0</v>
      </c>
      <c r="G4797" s="53">
        <v>17.5</v>
      </c>
    </row>
    <row r="4798" s="37" customFormat="1" customHeight="1" spans="1:7">
      <c r="A4798" s="52" t="s">
        <v>2010</v>
      </c>
      <c r="B4798" s="52" t="s">
        <v>2853</v>
      </c>
      <c r="C4798" s="30" t="s">
        <v>2092</v>
      </c>
      <c r="D4798" s="52" t="s">
        <v>2094</v>
      </c>
      <c r="E4798" s="53">
        <v>0.578693</v>
      </c>
      <c r="F4798" s="53">
        <v>0</v>
      </c>
      <c r="G4798" s="53">
        <v>0.578693</v>
      </c>
    </row>
    <row r="4799" s="37" customFormat="1" customHeight="1" spans="1:7">
      <c r="A4799" s="52" t="s">
        <v>2010</v>
      </c>
      <c r="B4799" s="52" t="s">
        <v>2853</v>
      </c>
      <c r="C4799" s="30" t="s">
        <v>2092</v>
      </c>
      <c r="D4799" s="52" t="s">
        <v>2095</v>
      </c>
      <c r="E4799" s="53">
        <v>0.385795</v>
      </c>
      <c r="F4799" s="53">
        <v>0</v>
      </c>
      <c r="G4799" s="53">
        <v>0.385795</v>
      </c>
    </row>
    <row r="4800" s="37" customFormat="1" customHeight="1" spans="1:7">
      <c r="A4800" s="52" t="s">
        <v>2010</v>
      </c>
      <c r="B4800" s="52" t="s">
        <v>2853</v>
      </c>
      <c r="C4800" s="30" t="s">
        <v>2092</v>
      </c>
      <c r="D4800" s="52" t="s">
        <v>2096</v>
      </c>
      <c r="E4800" s="53">
        <v>1.003201</v>
      </c>
      <c r="F4800" s="53">
        <v>0</v>
      </c>
      <c r="G4800" s="53">
        <v>1.003201</v>
      </c>
    </row>
    <row r="4801" s="37" customFormat="1" customHeight="1" spans="1:7">
      <c r="A4801" s="52" t="s">
        <v>2010</v>
      </c>
      <c r="B4801" s="52" t="s">
        <v>2853</v>
      </c>
      <c r="C4801" s="30" t="s">
        <v>2092</v>
      </c>
      <c r="D4801" s="52" t="s">
        <v>2097</v>
      </c>
      <c r="E4801" s="53">
        <v>0.825984</v>
      </c>
      <c r="F4801" s="53">
        <v>0</v>
      </c>
      <c r="G4801" s="53">
        <v>0.825984</v>
      </c>
    </row>
    <row r="4802" s="37" customFormat="1" customHeight="1" spans="1:7">
      <c r="A4802" s="52" t="s">
        <v>2010</v>
      </c>
      <c r="B4802" s="52" t="s">
        <v>2853</v>
      </c>
      <c r="C4802" s="30" t="s">
        <v>2092</v>
      </c>
      <c r="D4802" s="52" t="s">
        <v>2098</v>
      </c>
      <c r="E4802" s="53">
        <v>0.723366</v>
      </c>
      <c r="F4802" s="53">
        <v>0</v>
      </c>
      <c r="G4802" s="53">
        <v>0.723366</v>
      </c>
    </row>
    <row r="4803" s="37" customFormat="1" customHeight="1" spans="1:7">
      <c r="A4803" s="52" t="s">
        <v>2010</v>
      </c>
      <c r="B4803" s="52" t="s">
        <v>2853</v>
      </c>
      <c r="C4803" s="30" t="s">
        <v>2092</v>
      </c>
      <c r="D4803" s="52" t="s">
        <v>2099</v>
      </c>
      <c r="E4803" s="53">
        <v>4.92</v>
      </c>
      <c r="F4803" s="53">
        <v>0</v>
      </c>
      <c r="G4803" s="53">
        <v>4.92</v>
      </c>
    </row>
    <row r="4804" s="37" customFormat="1" customHeight="1" spans="1:7">
      <c r="A4804" s="52" t="s">
        <v>2010</v>
      </c>
      <c r="B4804" s="52" t="s">
        <v>2853</v>
      </c>
      <c r="C4804" s="30" t="s">
        <v>2092</v>
      </c>
      <c r="D4804" s="52" t="s">
        <v>2100</v>
      </c>
      <c r="E4804" s="53">
        <v>2.184</v>
      </c>
      <c r="F4804" s="53">
        <v>0</v>
      </c>
      <c r="G4804" s="53">
        <v>2.184</v>
      </c>
    </row>
    <row r="4805" s="37" customFormat="1" customHeight="1" spans="1:7">
      <c r="A4805" s="52" t="s">
        <v>2010</v>
      </c>
      <c r="B4805" s="52" t="s">
        <v>2853</v>
      </c>
      <c r="C4805" s="30" t="s">
        <v>2092</v>
      </c>
      <c r="D4805" s="52" t="s">
        <v>2102</v>
      </c>
      <c r="E4805" s="53">
        <v>3.5</v>
      </c>
      <c r="F4805" s="53">
        <v>0</v>
      </c>
      <c r="G4805" s="53">
        <v>3.5</v>
      </c>
    </row>
    <row r="4806" s="37" customFormat="1" customHeight="1" spans="1:7">
      <c r="A4806" s="52" t="s">
        <v>2010</v>
      </c>
      <c r="B4806" s="52" t="s">
        <v>2853</v>
      </c>
      <c r="C4806" s="30" t="s">
        <v>2092</v>
      </c>
      <c r="D4806" s="52" t="s">
        <v>2104</v>
      </c>
      <c r="E4806" s="53">
        <v>0.1</v>
      </c>
      <c r="F4806" s="53">
        <v>0</v>
      </c>
      <c r="G4806" s="53">
        <v>0.1</v>
      </c>
    </row>
    <row r="4807" s="37" customFormat="1" customHeight="1" spans="1:7">
      <c r="A4807" s="52" t="s">
        <v>2010</v>
      </c>
      <c r="B4807" s="52" t="s">
        <v>2853</v>
      </c>
      <c r="C4807" s="30" t="s">
        <v>2092</v>
      </c>
      <c r="D4807" s="52" t="s">
        <v>2105</v>
      </c>
      <c r="E4807" s="53">
        <v>1.05</v>
      </c>
      <c r="F4807" s="53">
        <v>0</v>
      </c>
      <c r="G4807" s="53">
        <v>1.05</v>
      </c>
    </row>
    <row r="4808" s="37" customFormat="1" customHeight="1" spans="1:7">
      <c r="A4808" s="52" t="s">
        <v>2010</v>
      </c>
      <c r="B4808" s="52" t="s">
        <v>2853</v>
      </c>
      <c r="C4808" s="50" t="s">
        <v>2106</v>
      </c>
      <c r="D4808" s="49"/>
      <c r="E4808" s="51">
        <v>147.578652</v>
      </c>
      <c r="F4808" s="51">
        <v>0</v>
      </c>
      <c r="G4808" s="51">
        <v>147.578652</v>
      </c>
    </row>
    <row r="4809" s="37" customFormat="1" customHeight="1" spans="1:7">
      <c r="A4809" s="52" t="s">
        <v>2010</v>
      </c>
      <c r="B4809" s="52" t="s">
        <v>2853</v>
      </c>
      <c r="C4809" s="30" t="s">
        <v>2107</v>
      </c>
      <c r="D4809" s="52" t="s">
        <v>2108</v>
      </c>
      <c r="E4809" s="53">
        <v>27.5328</v>
      </c>
      <c r="F4809" s="53">
        <v>0</v>
      </c>
      <c r="G4809" s="53">
        <v>27.5328</v>
      </c>
    </row>
    <row r="4810" s="37" customFormat="1" customHeight="1" spans="1:7">
      <c r="A4810" s="52" t="s">
        <v>2010</v>
      </c>
      <c r="B4810" s="52" t="s">
        <v>2853</v>
      </c>
      <c r="C4810" s="30" t="s">
        <v>2107</v>
      </c>
      <c r="D4810" s="52" t="s">
        <v>2109</v>
      </c>
      <c r="E4810" s="53">
        <v>20.3316</v>
      </c>
      <c r="F4810" s="53">
        <v>0</v>
      </c>
      <c r="G4810" s="53">
        <v>20.3316</v>
      </c>
    </row>
    <row r="4811" s="37" customFormat="1" customHeight="1" spans="1:7">
      <c r="A4811" s="52" t="s">
        <v>2010</v>
      </c>
      <c r="B4811" s="52" t="s">
        <v>2853</v>
      </c>
      <c r="C4811" s="30" t="s">
        <v>2107</v>
      </c>
      <c r="D4811" s="52" t="s">
        <v>2110</v>
      </c>
      <c r="E4811" s="53">
        <v>0.36</v>
      </c>
      <c r="F4811" s="53">
        <v>0</v>
      </c>
      <c r="G4811" s="53">
        <v>0.36</v>
      </c>
    </row>
    <row r="4812" s="37" customFormat="1" customHeight="1" spans="1:7">
      <c r="A4812" s="52" t="s">
        <v>2010</v>
      </c>
      <c r="B4812" s="52" t="s">
        <v>2853</v>
      </c>
      <c r="C4812" s="30" t="s">
        <v>2107</v>
      </c>
      <c r="D4812" s="52" t="s">
        <v>2111</v>
      </c>
      <c r="E4812" s="53">
        <v>2.2944</v>
      </c>
      <c r="F4812" s="53">
        <v>0</v>
      </c>
      <c r="G4812" s="53">
        <v>2.2944</v>
      </c>
    </row>
    <row r="4813" s="37" customFormat="1" customHeight="1" spans="1:7">
      <c r="A4813" s="52" t="s">
        <v>2010</v>
      </c>
      <c r="B4813" s="52" t="s">
        <v>2853</v>
      </c>
      <c r="C4813" s="30" t="s">
        <v>2107</v>
      </c>
      <c r="D4813" s="52" t="s">
        <v>2112</v>
      </c>
      <c r="E4813" s="53">
        <v>7.261686</v>
      </c>
      <c r="F4813" s="53">
        <v>0</v>
      </c>
      <c r="G4813" s="53">
        <v>7.261686</v>
      </c>
    </row>
    <row r="4814" s="37" customFormat="1" customHeight="1" spans="1:7">
      <c r="A4814" s="52" t="s">
        <v>2010</v>
      </c>
      <c r="B4814" s="52" t="s">
        <v>2853</v>
      </c>
      <c r="C4814" s="30" t="s">
        <v>2107</v>
      </c>
      <c r="D4814" s="52" t="s">
        <v>2113</v>
      </c>
      <c r="E4814" s="53">
        <v>6.115104</v>
      </c>
      <c r="F4814" s="53">
        <v>0</v>
      </c>
      <c r="G4814" s="53">
        <v>6.115104</v>
      </c>
    </row>
    <row r="4815" s="37" customFormat="1" customHeight="1" spans="1:7">
      <c r="A4815" s="52" t="s">
        <v>2010</v>
      </c>
      <c r="B4815" s="52" t="s">
        <v>2853</v>
      </c>
      <c r="C4815" s="30" t="s">
        <v>2107</v>
      </c>
      <c r="D4815" s="52" t="s">
        <v>2114</v>
      </c>
      <c r="E4815" s="53">
        <v>0.150476</v>
      </c>
      <c r="F4815" s="53">
        <v>0</v>
      </c>
      <c r="G4815" s="53">
        <v>0.150476</v>
      </c>
    </row>
    <row r="4816" s="37" customFormat="1" customHeight="1" spans="1:7">
      <c r="A4816" s="52" t="s">
        <v>2010</v>
      </c>
      <c r="B4816" s="52" t="s">
        <v>2853</v>
      </c>
      <c r="C4816" s="30" t="s">
        <v>2107</v>
      </c>
      <c r="D4816" s="52" t="s">
        <v>2115</v>
      </c>
      <c r="E4816" s="53">
        <v>0.250794</v>
      </c>
      <c r="F4816" s="53">
        <v>0</v>
      </c>
      <c r="G4816" s="53">
        <v>0.250794</v>
      </c>
    </row>
    <row r="4817" s="37" customFormat="1" customHeight="1" spans="1:7">
      <c r="A4817" s="52" t="s">
        <v>2010</v>
      </c>
      <c r="B4817" s="52" t="s">
        <v>2853</v>
      </c>
      <c r="C4817" s="30" t="s">
        <v>2107</v>
      </c>
      <c r="D4817" s="52" t="s">
        <v>2116</v>
      </c>
      <c r="E4817" s="53">
        <v>1.8</v>
      </c>
      <c r="F4817" s="53">
        <v>0</v>
      </c>
      <c r="G4817" s="53">
        <v>1.8</v>
      </c>
    </row>
    <row r="4818" s="37" customFormat="1" customHeight="1" spans="1:7">
      <c r="A4818" s="52" t="s">
        <v>2010</v>
      </c>
      <c r="B4818" s="52" t="s">
        <v>2853</v>
      </c>
      <c r="C4818" s="30" t="s">
        <v>2107</v>
      </c>
      <c r="D4818" s="52" t="s">
        <v>2117</v>
      </c>
      <c r="E4818" s="53">
        <v>12.230208</v>
      </c>
      <c r="F4818" s="53">
        <v>0</v>
      </c>
      <c r="G4818" s="53">
        <v>12.230208</v>
      </c>
    </row>
    <row r="4819" s="37" customFormat="1" customHeight="1" spans="1:7">
      <c r="A4819" s="52" t="s">
        <v>2010</v>
      </c>
      <c r="B4819" s="52" t="s">
        <v>2853</v>
      </c>
      <c r="C4819" s="30" t="s">
        <v>2107</v>
      </c>
      <c r="D4819" s="52" t="s">
        <v>2118</v>
      </c>
      <c r="E4819" s="53">
        <v>10.494684</v>
      </c>
      <c r="F4819" s="53">
        <v>0</v>
      </c>
      <c r="G4819" s="53">
        <v>10.494684</v>
      </c>
    </row>
    <row r="4820" s="37" customFormat="1" customHeight="1" spans="1:7">
      <c r="A4820" s="52" t="s">
        <v>2010</v>
      </c>
      <c r="B4820" s="52" t="s">
        <v>2853</v>
      </c>
      <c r="C4820" s="30" t="s">
        <v>2107</v>
      </c>
      <c r="D4820" s="52" t="s">
        <v>2120</v>
      </c>
      <c r="E4820" s="53">
        <v>20.7</v>
      </c>
      <c r="F4820" s="53">
        <v>0</v>
      </c>
      <c r="G4820" s="53">
        <v>20.7</v>
      </c>
    </row>
    <row r="4821" s="37" customFormat="1" customHeight="1" spans="1:7">
      <c r="A4821" s="52" t="s">
        <v>2010</v>
      </c>
      <c r="B4821" s="52" t="s">
        <v>2853</v>
      </c>
      <c r="C4821" s="30" t="s">
        <v>2107</v>
      </c>
      <c r="D4821" s="52" t="s">
        <v>2121</v>
      </c>
      <c r="E4821" s="53">
        <v>1.12</v>
      </c>
      <c r="F4821" s="53">
        <v>0</v>
      </c>
      <c r="G4821" s="53">
        <v>1.12</v>
      </c>
    </row>
    <row r="4822" s="37" customFormat="1" customHeight="1" spans="1:7">
      <c r="A4822" s="52" t="s">
        <v>2010</v>
      </c>
      <c r="B4822" s="52" t="s">
        <v>2853</v>
      </c>
      <c r="C4822" s="30" t="s">
        <v>2107</v>
      </c>
      <c r="D4822" s="52" t="s">
        <v>2122</v>
      </c>
      <c r="E4822" s="53">
        <v>26.28</v>
      </c>
      <c r="F4822" s="53">
        <v>0</v>
      </c>
      <c r="G4822" s="53">
        <v>26.28</v>
      </c>
    </row>
    <row r="4823" s="37" customFormat="1" customHeight="1" spans="1:7">
      <c r="A4823" s="52" t="s">
        <v>2010</v>
      </c>
      <c r="B4823" s="52" t="s">
        <v>2853</v>
      </c>
      <c r="C4823" s="30" t="s">
        <v>2107</v>
      </c>
      <c r="D4823" s="52" t="s">
        <v>2123</v>
      </c>
      <c r="E4823" s="53">
        <v>10.6569</v>
      </c>
      <c r="F4823" s="53">
        <v>0</v>
      </c>
      <c r="G4823" s="53">
        <v>10.6569</v>
      </c>
    </row>
    <row r="4824" s="37" customFormat="1" customHeight="1" spans="1:7">
      <c r="A4824" s="52" t="s">
        <v>2010</v>
      </c>
      <c r="B4824" s="49" t="s">
        <v>2854</v>
      </c>
      <c r="C4824" s="50"/>
      <c r="D4824" s="49"/>
      <c r="E4824" s="51">
        <v>120.13463</v>
      </c>
      <c r="F4824" s="51">
        <v>0</v>
      </c>
      <c r="G4824" s="51">
        <v>120.13463</v>
      </c>
    </row>
    <row r="4825" s="37" customFormat="1" customHeight="1" spans="1:7">
      <c r="A4825" s="52" t="s">
        <v>2010</v>
      </c>
      <c r="B4825" s="52" t="s">
        <v>2855</v>
      </c>
      <c r="C4825" s="50" t="s">
        <v>2091</v>
      </c>
      <c r="D4825" s="49"/>
      <c r="E4825" s="51">
        <v>20.905482</v>
      </c>
      <c r="F4825" s="51">
        <v>0</v>
      </c>
      <c r="G4825" s="51">
        <v>20.905482</v>
      </c>
    </row>
    <row r="4826" s="37" customFormat="1" customHeight="1" spans="1:7">
      <c r="A4826" s="52" t="s">
        <v>2010</v>
      </c>
      <c r="B4826" s="52" t="s">
        <v>2855</v>
      </c>
      <c r="C4826" s="30" t="s">
        <v>2092</v>
      </c>
      <c r="D4826" s="52" t="s">
        <v>2093</v>
      </c>
      <c r="E4826" s="53">
        <v>12.5</v>
      </c>
      <c r="F4826" s="53">
        <v>0</v>
      </c>
      <c r="G4826" s="53">
        <v>12.5</v>
      </c>
    </row>
    <row r="4827" s="37" customFormat="1" customHeight="1" spans="1:7">
      <c r="A4827" s="52" t="s">
        <v>2010</v>
      </c>
      <c r="B4827" s="52" t="s">
        <v>2855</v>
      </c>
      <c r="C4827" s="30" t="s">
        <v>2092</v>
      </c>
      <c r="D4827" s="52" t="s">
        <v>2094</v>
      </c>
      <c r="E4827" s="53">
        <v>0.442742</v>
      </c>
      <c r="F4827" s="53">
        <v>0</v>
      </c>
      <c r="G4827" s="53">
        <v>0.442742</v>
      </c>
    </row>
    <row r="4828" s="37" customFormat="1" customHeight="1" spans="1:7">
      <c r="A4828" s="52" t="s">
        <v>2010</v>
      </c>
      <c r="B4828" s="52" t="s">
        <v>2855</v>
      </c>
      <c r="C4828" s="30" t="s">
        <v>2092</v>
      </c>
      <c r="D4828" s="52" t="s">
        <v>2095</v>
      </c>
      <c r="E4828" s="53">
        <v>0.295162</v>
      </c>
      <c r="F4828" s="53">
        <v>0</v>
      </c>
      <c r="G4828" s="53">
        <v>0.295162</v>
      </c>
    </row>
    <row r="4829" s="37" customFormat="1" customHeight="1" spans="1:7">
      <c r="A4829" s="52" t="s">
        <v>2010</v>
      </c>
      <c r="B4829" s="52" t="s">
        <v>2855</v>
      </c>
      <c r="C4829" s="30" t="s">
        <v>2092</v>
      </c>
      <c r="D4829" s="52" t="s">
        <v>2096</v>
      </c>
      <c r="E4829" s="53">
        <v>0.214934</v>
      </c>
      <c r="F4829" s="53">
        <v>0</v>
      </c>
      <c r="G4829" s="53">
        <v>0.214934</v>
      </c>
    </row>
    <row r="4830" s="37" customFormat="1" customHeight="1" spans="1:7">
      <c r="A4830" s="52" t="s">
        <v>2010</v>
      </c>
      <c r="B4830" s="52" t="s">
        <v>2855</v>
      </c>
      <c r="C4830" s="30" t="s">
        <v>2092</v>
      </c>
      <c r="D4830" s="52" t="s">
        <v>2097</v>
      </c>
      <c r="E4830" s="53">
        <v>0.639216</v>
      </c>
      <c r="F4830" s="53">
        <v>0</v>
      </c>
      <c r="G4830" s="53">
        <v>0.639216</v>
      </c>
    </row>
    <row r="4831" s="37" customFormat="1" customHeight="1" spans="1:7">
      <c r="A4831" s="52" t="s">
        <v>2010</v>
      </c>
      <c r="B4831" s="52" t="s">
        <v>2855</v>
      </c>
      <c r="C4831" s="30" t="s">
        <v>2092</v>
      </c>
      <c r="D4831" s="52" t="s">
        <v>2098</v>
      </c>
      <c r="E4831" s="53">
        <v>0.553428</v>
      </c>
      <c r="F4831" s="53">
        <v>0</v>
      </c>
      <c r="G4831" s="53">
        <v>0.553428</v>
      </c>
    </row>
    <row r="4832" s="37" customFormat="1" customHeight="1" spans="1:7">
      <c r="A4832" s="52" t="s">
        <v>2010</v>
      </c>
      <c r="B4832" s="52" t="s">
        <v>2855</v>
      </c>
      <c r="C4832" s="30" t="s">
        <v>2092</v>
      </c>
      <c r="D4832" s="52" t="s">
        <v>2099</v>
      </c>
      <c r="E4832" s="53">
        <v>3.9</v>
      </c>
      <c r="F4832" s="53">
        <v>0</v>
      </c>
      <c r="G4832" s="53">
        <v>3.9</v>
      </c>
    </row>
    <row r="4833" s="37" customFormat="1" customHeight="1" spans="1:7">
      <c r="A4833" s="52" t="s">
        <v>2010</v>
      </c>
      <c r="B4833" s="52" t="s">
        <v>2855</v>
      </c>
      <c r="C4833" s="30" t="s">
        <v>2092</v>
      </c>
      <c r="D4833" s="52" t="s">
        <v>2100</v>
      </c>
      <c r="E4833" s="53">
        <v>1.56</v>
      </c>
      <c r="F4833" s="53">
        <v>0</v>
      </c>
      <c r="G4833" s="53">
        <v>1.56</v>
      </c>
    </row>
    <row r="4834" s="37" customFormat="1" customHeight="1" spans="1:7">
      <c r="A4834" s="52" t="s">
        <v>2010</v>
      </c>
      <c r="B4834" s="52" t="s">
        <v>2855</v>
      </c>
      <c r="C4834" s="30" t="s">
        <v>2092</v>
      </c>
      <c r="D4834" s="52" t="s">
        <v>2104</v>
      </c>
      <c r="E4834" s="53">
        <v>0.05</v>
      </c>
      <c r="F4834" s="53">
        <v>0</v>
      </c>
      <c r="G4834" s="53">
        <v>0.05</v>
      </c>
    </row>
    <row r="4835" s="37" customFormat="1" customHeight="1" spans="1:7">
      <c r="A4835" s="52" t="s">
        <v>2010</v>
      </c>
      <c r="B4835" s="52" t="s">
        <v>2855</v>
      </c>
      <c r="C4835" s="30" t="s">
        <v>2092</v>
      </c>
      <c r="D4835" s="52" t="s">
        <v>2105</v>
      </c>
      <c r="E4835" s="53">
        <v>0.75</v>
      </c>
      <c r="F4835" s="53">
        <v>0</v>
      </c>
      <c r="G4835" s="53">
        <v>0.75</v>
      </c>
    </row>
    <row r="4836" s="37" customFormat="1" customHeight="1" spans="1:7">
      <c r="A4836" s="52" t="s">
        <v>2010</v>
      </c>
      <c r="B4836" s="52" t="s">
        <v>2855</v>
      </c>
      <c r="C4836" s="50" t="s">
        <v>2106</v>
      </c>
      <c r="D4836" s="49"/>
      <c r="E4836" s="51">
        <v>99.229148</v>
      </c>
      <c r="F4836" s="51">
        <v>0</v>
      </c>
      <c r="G4836" s="51">
        <v>99.229148</v>
      </c>
    </row>
    <row r="4837" s="37" customFormat="1" customHeight="1" spans="1:7">
      <c r="A4837" s="52" t="s">
        <v>2010</v>
      </c>
      <c r="B4837" s="52" t="s">
        <v>2855</v>
      </c>
      <c r="C4837" s="30" t="s">
        <v>2107</v>
      </c>
      <c r="D4837" s="52" t="s">
        <v>2108</v>
      </c>
      <c r="E4837" s="53">
        <v>21.3072</v>
      </c>
      <c r="F4837" s="53">
        <v>0</v>
      </c>
      <c r="G4837" s="53">
        <v>21.3072</v>
      </c>
    </row>
    <row r="4838" s="37" customFormat="1" customHeight="1" spans="1:7">
      <c r="A4838" s="52" t="s">
        <v>2010</v>
      </c>
      <c r="B4838" s="52" t="s">
        <v>2855</v>
      </c>
      <c r="C4838" s="30" t="s">
        <v>2107</v>
      </c>
      <c r="D4838" s="52" t="s">
        <v>2109</v>
      </c>
      <c r="E4838" s="53">
        <v>15.588</v>
      </c>
      <c r="F4838" s="53">
        <v>0</v>
      </c>
      <c r="G4838" s="53">
        <v>15.588</v>
      </c>
    </row>
    <row r="4839" s="37" customFormat="1" customHeight="1" spans="1:7">
      <c r="A4839" s="52" t="s">
        <v>2010</v>
      </c>
      <c r="B4839" s="52" t="s">
        <v>2855</v>
      </c>
      <c r="C4839" s="30" t="s">
        <v>2107</v>
      </c>
      <c r="D4839" s="52" t="s">
        <v>2111</v>
      </c>
      <c r="E4839" s="53">
        <v>1.7756</v>
      </c>
      <c r="F4839" s="53">
        <v>0</v>
      </c>
      <c r="G4839" s="53">
        <v>1.7756</v>
      </c>
    </row>
    <row r="4840" s="37" customFormat="1" customHeight="1" spans="1:7">
      <c r="A4840" s="52" t="s">
        <v>2010</v>
      </c>
      <c r="B4840" s="52" t="s">
        <v>2855</v>
      </c>
      <c r="C4840" s="30" t="s">
        <v>2107</v>
      </c>
      <c r="D4840" s="52" t="s">
        <v>2112</v>
      </c>
      <c r="E4840" s="53">
        <v>5.509126</v>
      </c>
      <c r="F4840" s="53">
        <v>0</v>
      </c>
      <c r="G4840" s="53">
        <v>5.509126</v>
      </c>
    </row>
    <row r="4841" s="37" customFormat="1" customHeight="1" spans="1:7">
      <c r="A4841" s="52" t="s">
        <v>2010</v>
      </c>
      <c r="B4841" s="52" t="s">
        <v>2855</v>
      </c>
      <c r="C4841" s="30" t="s">
        <v>2107</v>
      </c>
      <c r="D4841" s="52" t="s">
        <v>2113</v>
      </c>
      <c r="E4841" s="53">
        <v>4.639264</v>
      </c>
      <c r="F4841" s="53">
        <v>0</v>
      </c>
      <c r="G4841" s="53">
        <v>4.639264</v>
      </c>
    </row>
    <row r="4842" s="37" customFormat="1" customHeight="1" spans="1:7">
      <c r="A4842" s="52" t="s">
        <v>2010</v>
      </c>
      <c r="B4842" s="52" t="s">
        <v>2855</v>
      </c>
      <c r="C4842" s="30" t="s">
        <v>2107</v>
      </c>
      <c r="D4842" s="52" t="s">
        <v>2114</v>
      </c>
      <c r="E4842" s="53">
        <v>0.116012</v>
      </c>
      <c r="F4842" s="53">
        <v>0</v>
      </c>
      <c r="G4842" s="53">
        <v>0.116012</v>
      </c>
    </row>
    <row r="4843" s="37" customFormat="1" customHeight="1" spans="1:7">
      <c r="A4843" s="52" t="s">
        <v>2010</v>
      </c>
      <c r="B4843" s="52" t="s">
        <v>2855</v>
      </c>
      <c r="C4843" s="30" t="s">
        <v>2107</v>
      </c>
      <c r="D4843" s="52" t="s">
        <v>2115</v>
      </c>
      <c r="E4843" s="53">
        <v>0.193354</v>
      </c>
      <c r="F4843" s="53">
        <v>0</v>
      </c>
      <c r="G4843" s="53">
        <v>0.193354</v>
      </c>
    </row>
    <row r="4844" s="37" customFormat="1" customHeight="1" spans="1:7">
      <c r="A4844" s="52" t="s">
        <v>2010</v>
      </c>
      <c r="B4844" s="52" t="s">
        <v>2855</v>
      </c>
      <c r="C4844" s="30" t="s">
        <v>2107</v>
      </c>
      <c r="D4844" s="52" t="s">
        <v>2116</v>
      </c>
      <c r="E4844" s="53">
        <v>0.4</v>
      </c>
      <c r="F4844" s="53">
        <v>0</v>
      </c>
      <c r="G4844" s="53">
        <v>0.4</v>
      </c>
    </row>
    <row r="4845" s="37" customFormat="1" customHeight="1" spans="1:7">
      <c r="A4845" s="52" t="s">
        <v>2010</v>
      </c>
      <c r="B4845" s="52" t="s">
        <v>2855</v>
      </c>
      <c r="C4845" s="30" t="s">
        <v>2107</v>
      </c>
      <c r="D4845" s="52" t="s">
        <v>2117</v>
      </c>
      <c r="E4845" s="53">
        <v>9.278528</v>
      </c>
      <c r="F4845" s="53">
        <v>0</v>
      </c>
      <c r="G4845" s="53">
        <v>9.278528</v>
      </c>
    </row>
    <row r="4846" s="37" customFormat="1" customHeight="1" spans="1:7">
      <c r="A4846" s="52" t="s">
        <v>2010</v>
      </c>
      <c r="B4846" s="52" t="s">
        <v>2855</v>
      </c>
      <c r="C4846" s="30" t="s">
        <v>2107</v>
      </c>
      <c r="D4846" s="52" t="s">
        <v>2118</v>
      </c>
      <c r="E4846" s="53">
        <v>7.895664</v>
      </c>
      <c r="F4846" s="53">
        <v>0</v>
      </c>
      <c r="G4846" s="53">
        <v>7.895664</v>
      </c>
    </row>
    <row r="4847" s="37" customFormat="1" customHeight="1" spans="1:7">
      <c r="A4847" s="52" t="s">
        <v>2010</v>
      </c>
      <c r="B4847" s="52" t="s">
        <v>2855</v>
      </c>
      <c r="C4847" s="30" t="s">
        <v>2107</v>
      </c>
      <c r="D4847" s="52" t="s">
        <v>2120</v>
      </c>
      <c r="E4847" s="53">
        <v>4.6</v>
      </c>
      <c r="F4847" s="53">
        <v>0</v>
      </c>
      <c r="G4847" s="53">
        <v>4.6</v>
      </c>
    </row>
    <row r="4848" s="37" customFormat="1" customHeight="1" spans="1:7">
      <c r="A4848" s="52" t="s">
        <v>2010</v>
      </c>
      <c r="B4848" s="52" t="s">
        <v>2855</v>
      </c>
      <c r="C4848" s="30" t="s">
        <v>2107</v>
      </c>
      <c r="D4848" s="52" t="s">
        <v>2121</v>
      </c>
      <c r="E4848" s="53">
        <v>0.8</v>
      </c>
      <c r="F4848" s="53">
        <v>0</v>
      </c>
      <c r="G4848" s="53">
        <v>0.8</v>
      </c>
    </row>
    <row r="4849" s="37" customFormat="1" customHeight="1" spans="1:7">
      <c r="A4849" s="52" t="s">
        <v>2010</v>
      </c>
      <c r="B4849" s="52" t="s">
        <v>2855</v>
      </c>
      <c r="C4849" s="30" t="s">
        <v>2107</v>
      </c>
      <c r="D4849" s="52" t="s">
        <v>2122</v>
      </c>
      <c r="E4849" s="53">
        <v>19.32</v>
      </c>
      <c r="F4849" s="53">
        <v>0</v>
      </c>
      <c r="G4849" s="53">
        <v>19.32</v>
      </c>
    </row>
    <row r="4850" s="37" customFormat="1" customHeight="1" spans="1:7">
      <c r="A4850" s="52" t="s">
        <v>2010</v>
      </c>
      <c r="B4850" s="52" t="s">
        <v>2855</v>
      </c>
      <c r="C4850" s="30" t="s">
        <v>2107</v>
      </c>
      <c r="D4850" s="52" t="s">
        <v>2123</v>
      </c>
      <c r="E4850" s="53">
        <v>7.8064</v>
      </c>
      <c r="F4850" s="53">
        <v>0</v>
      </c>
      <c r="G4850" s="53">
        <v>7.8064</v>
      </c>
    </row>
    <row r="4851" s="37" customFormat="1" customHeight="1" spans="1:7">
      <c r="A4851" s="52" t="s">
        <v>2010</v>
      </c>
      <c r="B4851" s="49" t="s">
        <v>2856</v>
      </c>
      <c r="C4851" s="50"/>
      <c r="D4851" s="49"/>
      <c r="E4851" s="51">
        <v>102.638521</v>
      </c>
      <c r="F4851" s="51">
        <v>0</v>
      </c>
      <c r="G4851" s="51">
        <v>102.638521</v>
      </c>
    </row>
    <row r="4852" s="37" customFormat="1" customHeight="1" spans="1:7">
      <c r="A4852" s="52" t="s">
        <v>2010</v>
      </c>
      <c r="B4852" s="52" t="s">
        <v>2857</v>
      </c>
      <c r="C4852" s="50" t="s">
        <v>2091</v>
      </c>
      <c r="D4852" s="49"/>
      <c r="E4852" s="51">
        <v>16.77709</v>
      </c>
      <c r="F4852" s="51">
        <v>0</v>
      </c>
      <c r="G4852" s="51">
        <v>16.77709</v>
      </c>
    </row>
    <row r="4853" s="37" customFormat="1" customHeight="1" spans="1:7">
      <c r="A4853" s="52" t="s">
        <v>2010</v>
      </c>
      <c r="B4853" s="52" t="s">
        <v>2857</v>
      </c>
      <c r="C4853" s="30" t="s">
        <v>2092</v>
      </c>
      <c r="D4853" s="52" t="s">
        <v>2093</v>
      </c>
      <c r="E4853" s="53">
        <v>10</v>
      </c>
      <c r="F4853" s="53">
        <v>0</v>
      </c>
      <c r="G4853" s="53">
        <v>10</v>
      </c>
    </row>
    <row r="4854" s="36" customFormat="1" customHeight="1" spans="1:7">
      <c r="A4854" s="52" t="s">
        <v>2010</v>
      </c>
      <c r="B4854" s="52" t="s">
        <v>2857</v>
      </c>
      <c r="C4854" s="30" t="s">
        <v>2092</v>
      </c>
      <c r="D4854" s="52" t="s">
        <v>2094</v>
      </c>
      <c r="E4854" s="53">
        <v>0.408197</v>
      </c>
      <c r="F4854" s="53">
        <v>0</v>
      </c>
      <c r="G4854" s="53">
        <v>0.408197</v>
      </c>
    </row>
    <row r="4855" s="37" customFormat="1" customHeight="1" spans="1:7">
      <c r="A4855" s="52" t="s">
        <v>2010</v>
      </c>
      <c r="B4855" s="52" t="s">
        <v>2857</v>
      </c>
      <c r="C4855" s="30" t="s">
        <v>2092</v>
      </c>
      <c r="D4855" s="52" t="s">
        <v>2095</v>
      </c>
      <c r="E4855" s="53">
        <v>0.272131</v>
      </c>
      <c r="F4855" s="53">
        <v>0</v>
      </c>
      <c r="G4855" s="53">
        <v>0.272131</v>
      </c>
    </row>
    <row r="4856" s="37" customFormat="1" customHeight="1" spans="1:7">
      <c r="A4856" s="52" t="s">
        <v>2010</v>
      </c>
      <c r="B4856" s="52" t="s">
        <v>2857</v>
      </c>
      <c r="C4856" s="30" t="s">
        <v>2092</v>
      </c>
      <c r="D4856" s="52" t="s">
        <v>2097</v>
      </c>
      <c r="E4856" s="53">
        <v>0.618516</v>
      </c>
      <c r="F4856" s="53">
        <v>0</v>
      </c>
      <c r="G4856" s="53">
        <v>0.618516</v>
      </c>
    </row>
    <row r="4857" s="37" customFormat="1" customHeight="1" spans="1:7">
      <c r="A4857" s="52" t="s">
        <v>2010</v>
      </c>
      <c r="B4857" s="52" t="s">
        <v>2857</v>
      </c>
      <c r="C4857" s="30" t="s">
        <v>2092</v>
      </c>
      <c r="D4857" s="52" t="s">
        <v>2098</v>
      </c>
      <c r="E4857" s="53">
        <v>0.510246</v>
      </c>
      <c r="F4857" s="53">
        <v>0</v>
      </c>
      <c r="G4857" s="53">
        <v>0.510246</v>
      </c>
    </row>
    <row r="4858" s="37" customFormat="1" customHeight="1" spans="1:7">
      <c r="A4858" s="52" t="s">
        <v>2010</v>
      </c>
      <c r="B4858" s="52" t="s">
        <v>2857</v>
      </c>
      <c r="C4858" s="30" t="s">
        <v>2092</v>
      </c>
      <c r="D4858" s="52" t="s">
        <v>2099</v>
      </c>
      <c r="E4858" s="53">
        <v>3.12</v>
      </c>
      <c r="F4858" s="53">
        <v>0</v>
      </c>
      <c r="G4858" s="53">
        <v>3.12</v>
      </c>
    </row>
    <row r="4859" s="37" customFormat="1" customHeight="1" spans="1:7">
      <c r="A4859" s="52" t="s">
        <v>2010</v>
      </c>
      <c r="B4859" s="52" t="s">
        <v>2857</v>
      </c>
      <c r="C4859" s="30" t="s">
        <v>2092</v>
      </c>
      <c r="D4859" s="52" t="s">
        <v>2100</v>
      </c>
      <c r="E4859" s="53">
        <v>1.248</v>
      </c>
      <c r="F4859" s="53">
        <v>0</v>
      </c>
      <c r="G4859" s="53">
        <v>1.248</v>
      </c>
    </row>
    <row r="4860" s="37" customFormat="1" customHeight="1" spans="1:7">
      <c r="A4860" s="52" t="s">
        <v>2010</v>
      </c>
      <c r="B4860" s="52" t="s">
        <v>2857</v>
      </c>
      <c r="C4860" s="30" t="s">
        <v>2092</v>
      </c>
      <c r="D4860" s="52" t="s">
        <v>2105</v>
      </c>
      <c r="E4860" s="53">
        <v>0.6</v>
      </c>
      <c r="F4860" s="53">
        <v>0</v>
      </c>
      <c r="G4860" s="53">
        <v>0.6</v>
      </c>
    </row>
    <row r="4861" s="37" customFormat="1" customHeight="1" spans="1:7">
      <c r="A4861" s="52" t="s">
        <v>2010</v>
      </c>
      <c r="B4861" s="52" t="s">
        <v>2857</v>
      </c>
      <c r="C4861" s="50" t="s">
        <v>2106</v>
      </c>
      <c r="D4861" s="49"/>
      <c r="E4861" s="51">
        <v>85.861431</v>
      </c>
      <c r="F4861" s="51">
        <v>0</v>
      </c>
      <c r="G4861" s="51">
        <v>85.861431</v>
      </c>
    </row>
    <row r="4862" s="37" customFormat="1" customHeight="1" spans="1:7">
      <c r="A4862" s="52" t="s">
        <v>2010</v>
      </c>
      <c r="B4862" s="52" t="s">
        <v>2857</v>
      </c>
      <c r="C4862" s="30" t="s">
        <v>2107</v>
      </c>
      <c r="D4862" s="52" t="s">
        <v>2108</v>
      </c>
      <c r="E4862" s="53">
        <v>20.6172</v>
      </c>
      <c r="F4862" s="53">
        <v>0</v>
      </c>
      <c r="G4862" s="53">
        <v>20.6172</v>
      </c>
    </row>
    <row r="4863" s="37" customFormat="1" customHeight="1" spans="1:7">
      <c r="A4863" s="52" t="s">
        <v>2010</v>
      </c>
      <c r="B4863" s="52" t="s">
        <v>2857</v>
      </c>
      <c r="C4863" s="30" t="s">
        <v>2107</v>
      </c>
      <c r="D4863" s="52" t="s">
        <v>2109</v>
      </c>
      <c r="E4863" s="53">
        <v>13.3992</v>
      </c>
      <c r="F4863" s="53">
        <v>0</v>
      </c>
      <c r="G4863" s="53">
        <v>13.3992</v>
      </c>
    </row>
    <row r="4864" s="37" customFormat="1" customHeight="1" spans="1:7">
      <c r="A4864" s="52" t="s">
        <v>2010</v>
      </c>
      <c r="B4864" s="52" t="s">
        <v>2857</v>
      </c>
      <c r="C4864" s="30" t="s">
        <v>2107</v>
      </c>
      <c r="D4864" s="52" t="s">
        <v>2111</v>
      </c>
      <c r="E4864" s="53">
        <v>1.7181</v>
      </c>
      <c r="F4864" s="53">
        <v>0</v>
      </c>
      <c r="G4864" s="53">
        <v>1.7181</v>
      </c>
    </row>
    <row r="4865" s="37" customFormat="1" customHeight="1" spans="1:7">
      <c r="A4865" s="52" t="s">
        <v>2010</v>
      </c>
      <c r="B4865" s="52" t="s">
        <v>2857</v>
      </c>
      <c r="C4865" s="30" t="s">
        <v>2107</v>
      </c>
      <c r="D4865" s="52" t="s">
        <v>2112</v>
      </c>
      <c r="E4865" s="53">
        <v>5.036378</v>
      </c>
      <c r="F4865" s="53">
        <v>0</v>
      </c>
      <c r="G4865" s="53">
        <v>5.036378</v>
      </c>
    </row>
    <row r="4866" s="37" customFormat="1" customHeight="1" spans="1:7">
      <c r="A4866" s="52" t="s">
        <v>2010</v>
      </c>
      <c r="B4866" s="52" t="s">
        <v>2857</v>
      </c>
      <c r="C4866" s="30" t="s">
        <v>2107</v>
      </c>
      <c r="D4866" s="52" t="s">
        <v>2113</v>
      </c>
      <c r="E4866" s="53">
        <v>4.24116</v>
      </c>
      <c r="F4866" s="53">
        <v>0</v>
      </c>
      <c r="G4866" s="53">
        <v>4.24116</v>
      </c>
    </row>
    <row r="4867" s="37" customFormat="1" customHeight="1" spans="1:7">
      <c r="A4867" s="52" t="s">
        <v>2010</v>
      </c>
      <c r="B4867" s="52" t="s">
        <v>2857</v>
      </c>
      <c r="C4867" s="30" t="s">
        <v>2107</v>
      </c>
      <c r="D4867" s="52" t="s">
        <v>2114</v>
      </c>
      <c r="E4867" s="53">
        <v>0.107204</v>
      </c>
      <c r="F4867" s="53">
        <v>0</v>
      </c>
      <c r="G4867" s="53">
        <v>0.107204</v>
      </c>
    </row>
    <row r="4868" s="37" customFormat="1" customHeight="1" spans="1:7">
      <c r="A4868" s="52" t="s">
        <v>2010</v>
      </c>
      <c r="B4868" s="52" t="s">
        <v>2857</v>
      </c>
      <c r="C4868" s="30" t="s">
        <v>2107</v>
      </c>
      <c r="D4868" s="52" t="s">
        <v>2115</v>
      </c>
      <c r="E4868" s="53">
        <v>0.178673</v>
      </c>
      <c r="F4868" s="53">
        <v>0</v>
      </c>
      <c r="G4868" s="53">
        <v>0.178673</v>
      </c>
    </row>
    <row r="4869" s="37" customFormat="1" customHeight="1" spans="1:7">
      <c r="A4869" s="52" t="s">
        <v>2010</v>
      </c>
      <c r="B4869" s="52" t="s">
        <v>2857</v>
      </c>
      <c r="C4869" s="30" t="s">
        <v>2107</v>
      </c>
      <c r="D4869" s="52" t="s">
        <v>2117</v>
      </c>
      <c r="E4869" s="53">
        <v>8.48232</v>
      </c>
      <c r="F4869" s="53">
        <v>0</v>
      </c>
      <c r="G4869" s="53">
        <v>8.48232</v>
      </c>
    </row>
    <row r="4870" s="37" customFormat="1" customHeight="1" spans="1:7">
      <c r="A4870" s="52" t="s">
        <v>2010</v>
      </c>
      <c r="B4870" s="52" t="s">
        <v>2857</v>
      </c>
      <c r="C4870" s="30" t="s">
        <v>2107</v>
      </c>
      <c r="D4870" s="52" t="s">
        <v>2118</v>
      </c>
      <c r="E4870" s="53">
        <v>7.197396</v>
      </c>
      <c r="F4870" s="53">
        <v>0</v>
      </c>
      <c r="G4870" s="53">
        <v>7.197396</v>
      </c>
    </row>
    <row r="4871" s="37" customFormat="1" customHeight="1" spans="1:7">
      <c r="A4871" s="52" t="s">
        <v>2010</v>
      </c>
      <c r="B4871" s="52" t="s">
        <v>2857</v>
      </c>
      <c r="C4871" s="30" t="s">
        <v>2107</v>
      </c>
      <c r="D4871" s="52" t="s">
        <v>2121</v>
      </c>
      <c r="E4871" s="53">
        <v>0.64</v>
      </c>
      <c r="F4871" s="53">
        <v>0</v>
      </c>
      <c r="G4871" s="53">
        <v>0.64</v>
      </c>
    </row>
    <row r="4872" s="37" customFormat="1" customHeight="1" spans="1:7">
      <c r="A4872" s="52" t="s">
        <v>2010</v>
      </c>
      <c r="B4872" s="52" t="s">
        <v>2857</v>
      </c>
      <c r="C4872" s="30" t="s">
        <v>2107</v>
      </c>
      <c r="D4872" s="52" t="s">
        <v>2122</v>
      </c>
      <c r="E4872" s="53">
        <v>17.28</v>
      </c>
      <c r="F4872" s="53">
        <v>0</v>
      </c>
      <c r="G4872" s="53">
        <v>17.28</v>
      </c>
    </row>
    <row r="4873" s="37" customFormat="1" customHeight="1" spans="1:7">
      <c r="A4873" s="52" t="s">
        <v>2010</v>
      </c>
      <c r="B4873" s="52" t="s">
        <v>2857</v>
      </c>
      <c r="C4873" s="30" t="s">
        <v>2107</v>
      </c>
      <c r="D4873" s="52" t="s">
        <v>2123</v>
      </c>
      <c r="E4873" s="53">
        <v>6.9638</v>
      </c>
      <c r="F4873" s="53">
        <v>0</v>
      </c>
      <c r="G4873" s="53">
        <v>6.9638</v>
      </c>
    </row>
    <row r="4874" s="37" customFormat="1" customHeight="1" spans="1:7">
      <c r="A4874" s="52" t="s">
        <v>2010</v>
      </c>
      <c r="B4874" s="49" t="s">
        <v>2858</v>
      </c>
      <c r="C4874" s="50"/>
      <c r="D4874" s="49"/>
      <c r="E4874" s="51">
        <v>158.850341</v>
      </c>
      <c r="F4874" s="51">
        <v>0</v>
      </c>
      <c r="G4874" s="51">
        <v>158.850341</v>
      </c>
    </row>
    <row r="4875" s="37" customFormat="1" customHeight="1" spans="1:7">
      <c r="A4875" s="52" t="s">
        <v>2010</v>
      </c>
      <c r="B4875" s="52" t="s">
        <v>2859</v>
      </c>
      <c r="C4875" s="50" t="s">
        <v>2091</v>
      </c>
      <c r="D4875" s="49"/>
      <c r="E4875" s="51">
        <v>17.586033</v>
      </c>
      <c r="F4875" s="51">
        <v>0</v>
      </c>
      <c r="G4875" s="51">
        <v>17.586033</v>
      </c>
    </row>
    <row r="4876" s="37" customFormat="1" customHeight="1" spans="1:7">
      <c r="A4876" s="52" t="s">
        <v>2010</v>
      </c>
      <c r="B4876" s="52" t="s">
        <v>2859</v>
      </c>
      <c r="C4876" s="30" t="s">
        <v>2092</v>
      </c>
      <c r="D4876" s="52" t="s">
        <v>2126</v>
      </c>
      <c r="E4876" s="53">
        <v>12.5</v>
      </c>
      <c r="F4876" s="53">
        <v>0</v>
      </c>
      <c r="G4876" s="53">
        <v>12.5</v>
      </c>
    </row>
    <row r="4877" s="37" customFormat="1" customHeight="1" spans="1:7">
      <c r="A4877" s="52" t="s">
        <v>2010</v>
      </c>
      <c r="B4877" s="52" t="s">
        <v>2859</v>
      </c>
      <c r="C4877" s="30" t="s">
        <v>2092</v>
      </c>
      <c r="D4877" s="52" t="s">
        <v>2127</v>
      </c>
      <c r="E4877" s="53">
        <v>0.49765</v>
      </c>
      <c r="F4877" s="53">
        <v>0</v>
      </c>
      <c r="G4877" s="53">
        <v>0.49765</v>
      </c>
    </row>
    <row r="4878" s="37" customFormat="1" customHeight="1" spans="1:7">
      <c r="A4878" s="52" t="s">
        <v>2010</v>
      </c>
      <c r="B4878" s="52" t="s">
        <v>2859</v>
      </c>
      <c r="C4878" s="30" t="s">
        <v>2092</v>
      </c>
      <c r="D4878" s="52" t="s">
        <v>2128</v>
      </c>
      <c r="E4878" s="53">
        <v>0.331766</v>
      </c>
      <c r="F4878" s="53">
        <v>0</v>
      </c>
      <c r="G4878" s="53">
        <v>0.331766</v>
      </c>
    </row>
    <row r="4879" s="37" customFormat="1" customHeight="1" spans="1:7">
      <c r="A4879" s="52" t="s">
        <v>2010</v>
      </c>
      <c r="B4879" s="52" t="s">
        <v>2859</v>
      </c>
      <c r="C4879" s="30" t="s">
        <v>2092</v>
      </c>
      <c r="D4879" s="52" t="s">
        <v>2129</v>
      </c>
      <c r="E4879" s="53">
        <v>0.702144</v>
      </c>
      <c r="F4879" s="53">
        <v>0</v>
      </c>
      <c r="G4879" s="53">
        <v>0.702144</v>
      </c>
    </row>
    <row r="4880" s="37" customFormat="1" customHeight="1" spans="1:7">
      <c r="A4880" s="52" t="s">
        <v>2010</v>
      </c>
      <c r="B4880" s="52" t="s">
        <v>2859</v>
      </c>
      <c r="C4880" s="30" t="s">
        <v>2092</v>
      </c>
      <c r="D4880" s="52" t="s">
        <v>2297</v>
      </c>
      <c r="E4880" s="53">
        <v>2.182411</v>
      </c>
      <c r="F4880" s="53">
        <v>0</v>
      </c>
      <c r="G4880" s="53">
        <v>2.182411</v>
      </c>
    </row>
    <row r="4881" s="37" customFormat="1" customHeight="1" spans="1:7">
      <c r="A4881" s="52" t="s">
        <v>2010</v>
      </c>
      <c r="B4881" s="52" t="s">
        <v>2859</v>
      </c>
      <c r="C4881" s="30" t="s">
        <v>2092</v>
      </c>
      <c r="D4881" s="52" t="s">
        <v>2130</v>
      </c>
      <c r="E4881" s="53">
        <v>0.622062</v>
      </c>
      <c r="F4881" s="53">
        <v>0</v>
      </c>
      <c r="G4881" s="53">
        <v>0.622062</v>
      </c>
    </row>
    <row r="4882" s="37" customFormat="1" customHeight="1" spans="1:7">
      <c r="A4882" s="52" t="s">
        <v>2010</v>
      </c>
      <c r="B4882" s="52" t="s">
        <v>2859</v>
      </c>
      <c r="C4882" s="30" t="s">
        <v>2092</v>
      </c>
      <c r="D4882" s="52" t="s">
        <v>2105</v>
      </c>
      <c r="E4882" s="53">
        <v>0.75</v>
      </c>
      <c r="F4882" s="53">
        <v>0</v>
      </c>
      <c r="G4882" s="53">
        <v>0.75</v>
      </c>
    </row>
    <row r="4883" s="37" customFormat="1" customHeight="1" spans="1:7">
      <c r="A4883" s="52" t="s">
        <v>2010</v>
      </c>
      <c r="B4883" s="52" t="s">
        <v>2859</v>
      </c>
      <c r="C4883" s="50" t="s">
        <v>2106</v>
      </c>
      <c r="D4883" s="49"/>
      <c r="E4883" s="51">
        <v>141.264308</v>
      </c>
      <c r="F4883" s="51">
        <v>0</v>
      </c>
      <c r="G4883" s="51">
        <v>141.264308</v>
      </c>
    </row>
    <row r="4884" s="37" customFormat="1" customHeight="1" spans="1:7">
      <c r="A4884" s="52" t="s">
        <v>2010</v>
      </c>
      <c r="B4884" s="52" t="s">
        <v>2859</v>
      </c>
      <c r="C4884" s="30" t="s">
        <v>2107</v>
      </c>
      <c r="D4884" s="52" t="s">
        <v>2131</v>
      </c>
      <c r="E4884" s="53">
        <v>23.4048</v>
      </c>
      <c r="F4884" s="53">
        <v>0</v>
      </c>
      <c r="G4884" s="53">
        <v>23.4048</v>
      </c>
    </row>
    <row r="4885" s="37" customFormat="1" customHeight="1" spans="1:7">
      <c r="A4885" s="52" t="s">
        <v>2010</v>
      </c>
      <c r="B4885" s="52" t="s">
        <v>2859</v>
      </c>
      <c r="C4885" s="30" t="s">
        <v>2107</v>
      </c>
      <c r="D4885" s="52" t="s">
        <v>2132</v>
      </c>
      <c r="E4885" s="53">
        <v>0.918</v>
      </c>
      <c r="F4885" s="53">
        <v>0</v>
      </c>
      <c r="G4885" s="53">
        <v>0.918</v>
      </c>
    </row>
    <row r="4886" s="37" customFormat="1" customHeight="1" spans="1:7">
      <c r="A4886" s="52" t="s">
        <v>2010</v>
      </c>
      <c r="B4886" s="52" t="s">
        <v>2859</v>
      </c>
      <c r="C4886" s="30" t="s">
        <v>2107</v>
      </c>
      <c r="D4886" s="52" t="s">
        <v>2134</v>
      </c>
      <c r="E4886" s="53">
        <v>11.928</v>
      </c>
      <c r="F4886" s="53">
        <v>0</v>
      </c>
      <c r="G4886" s="53">
        <v>11.928</v>
      </c>
    </row>
    <row r="4887" s="37" customFormat="1" customHeight="1" spans="1:7">
      <c r="A4887" s="52" t="s">
        <v>2010</v>
      </c>
      <c r="B4887" s="52" t="s">
        <v>2859</v>
      </c>
      <c r="C4887" s="30" t="s">
        <v>2107</v>
      </c>
      <c r="D4887" s="52" t="s">
        <v>2135</v>
      </c>
      <c r="E4887" s="53">
        <v>19.824</v>
      </c>
      <c r="F4887" s="53">
        <v>0</v>
      </c>
      <c r="G4887" s="53">
        <v>19.824</v>
      </c>
    </row>
    <row r="4888" s="37" customFormat="1" customHeight="1" spans="1:7">
      <c r="A4888" s="52" t="s">
        <v>2010</v>
      </c>
      <c r="B4888" s="52" t="s">
        <v>2859</v>
      </c>
      <c r="C4888" s="30" t="s">
        <v>2107</v>
      </c>
      <c r="D4888" s="52" t="s">
        <v>2136</v>
      </c>
      <c r="E4888" s="53">
        <v>5.22</v>
      </c>
      <c r="F4888" s="53">
        <v>0</v>
      </c>
      <c r="G4888" s="53">
        <v>5.22</v>
      </c>
    </row>
    <row r="4889" s="37" customFormat="1" customHeight="1" spans="1:7">
      <c r="A4889" s="52" t="s">
        <v>2010</v>
      </c>
      <c r="B4889" s="52" t="s">
        <v>2859</v>
      </c>
      <c r="C4889" s="30" t="s">
        <v>2107</v>
      </c>
      <c r="D4889" s="52" t="s">
        <v>2137</v>
      </c>
      <c r="E4889" s="53">
        <v>9.807168</v>
      </c>
      <c r="F4889" s="53">
        <v>0</v>
      </c>
      <c r="G4889" s="53">
        <v>9.807168</v>
      </c>
    </row>
    <row r="4890" s="37" customFormat="1" customHeight="1" spans="1:7">
      <c r="A4890" s="52" t="s">
        <v>2010</v>
      </c>
      <c r="B4890" s="52" t="s">
        <v>2859</v>
      </c>
      <c r="C4890" s="30" t="s">
        <v>2107</v>
      </c>
      <c r="D4890" s="52" t="s">
        <v>2138</v>
      </c>
      <c r="E4890" s="53">
        <v>3.939726</v>
      </c>
      <c r="F4890" s="53">
        <v>0</v>
      </c>
      <c r="G4890" s="53">
        <v>3.939726</v>
      </c>
    </row>
    <row r="4891" s="37" customFormat="1" customHeight="1" spans="1:7">
      <c r="A4891" s="52" t="s">
        <v>2010</v>
      </c>
      <c r="B4891" s="52" t="s">
        <v>2859</v>
      </c>
      <c r="C4891" s="30" t="s">
        <v>2107</v>
      </c>
      <c r="D4891" s="52" t="s">
        <v>2139</v>
      </c>
      <c r="E4891" s="53">
        <v>0.124412</v>
      </c>
      <c r="F4891" s="53">
        <v>0</v>
      </c>
      <c r="G4891" s="53">
        <v>0.124412</v>
      </c>
    </row>
    <row r="4892" s="37" customFormat="1" customHeight="1" spans="1:7">
      <c r="A4892" s="52" t="s">
        <v>2010</v>
      </c>
      <c r="B4892" s="52" t="s">
        <v>2859</v>
      </c>
      <c r="C4892" s="30" t="s">
        <v>2107</v>
      </c>
      <c r="D4892" s="52" t="s">
        <v>2140</v>
      </c>
      <c r="E4892" s="53">
        <v>0.207354</v>
      </c>
      <c r="F4892" s="53">
        <v>0</v>
      </c>
      <c r="G4892" s="53">
        <v>0.207354</v>
      </c>
    </row>
    <row r="4893" s="37" customFormat="1" customHeight="1" spans="1:7">
      <c r="A4893" s="52" t="s">
        <v>2010</v>
      </c>
      <c r="B4893" s="52" t="s">
        <v>2859</v>
      </c>
      <c r="C4893" s="30" t="s">
        <v>2107</v>
      </c>
      <c r="D4893" s="52" t="s">
        <v>2141</v>
      </c>
      <c r="E4893" s="53">
        <v>4.976496</v>
      </c>
      <c r="F4893" s="53">
        <v>0</v>
      </c>
      <c r="G4893" s="53">
        <v>4.976496</v>
      </c>
    </row>
    <row r="4894" s="37" customFormat="1" customHeight="1" spans="1:7">
      <c r="A4894" s="52" t="s">
        <v>2010</v>
      </c>
      <c r="B4894" s="52" t="s">
        <v>2859</v>
      </c>
      <c r="C4894" s="30" t="s">
        <v>2107</v>
      </c>
      <c r="D4894" s="52" t="s">
        <v>2298</v>
      </c>
      <c r="E4894" s="53">
        <v>3.8</v>
      </c>
      <c r="F4894" s="53">
        <v>0</v>
      </c>
      <c r="G4894" s="53">
        <v>3.8</v>
      </c>
    </row>
    <row r="4895" s="37" customFormat="1" customHeight="1" spans="1:7">
      <c r="A4895" s="52" t="s">
        <v>2010</v>
      </c>
      <c r="B4895" s="52" t="s">
        <v>2859</v>
      </c>
      <c r="C4895" s="30" t="s">
        <v>2107</v>
      </c>
      <c r="D4895" s="52" t="s">
        <v>2142</v>
      </c>
      <c r="E4895" s="53">
        <v>4.903584</v>
      </c>
      <c r="F4895" s="53">
        <v>0</v>
      </c>
      <c r="G4895" s="53">
        <v>4.903584</v>
      </c>
    </row>
    <row r="4896" s="37" customFormat="1" customHeight="1" spans="1:7">
      <c r="A4896" s="52" t="s">
        <v>2010</v>
      </c>
      <c r="B4896" s="52" t="s">
        <v>2859</v>
      </c>
      <c r="C4896" s="30" t="s">
        <v>2107</v>
      </c>
      <c r="D4896" s="52" t="s">
        <v>2299</v>
      </c>
      <c r="E4896" s="53">
        <v>43.7</v>
      </c>
      <c r="F4896" s="53">
        <v>0</v>
      </c>
      <c r="G4896" s="53">
        <v>43.7</v>
      </c>
    </row>
    <row r="4897" s="37" customFormat="1" customHeight="1" spans="1:7">
      <c r="A4897" s="52" t="s">
        <v>2010</v>
      </c>
      <c r="B4897" s="52" t="s">
        <v>2859</v>
      </c>
      <c r="C4897" s="30" t="s">
        <v>2107</v>
      </c>
      <c r="D4897" s="52" t="s">
        <v>2143</v>
      </c>
      <c r="E4897" s="53">
        <v>7.3497</v>
      </c>
      <c r="F4897" s="53">
        <v>0</v>
      </c>
      <c r="G4897" s="53">
        <v>7.3497</v>
      </c>
    </row>
    <row r="4898" s="37" customFormat="1" customHeight="1" spans="1:7">
      <c r="A4898" s="52" t="s">
        <v>2010</v>
      </c>
      <c r="B4898" s="52" t="s">
        <v>2859</v>
      </c>
      <c r="C4898" s="30" t="s">
        <v>2107</v>
      </c>
      <c r="D4898" s="52" t="s">
        <v>2144</v>
      </c>
      <c r="E4898" s="53">
        <v>0.8</v>
      </c>
      <c r="F4898" s="53">
        <v>0</v>
      </c>
      <c r="G4898" s="53">
        <v>0.8</v>
      </c>
    </row>
    <row r="4899" s="37" customFormat="1" customHeight="1" spans="1:7">
      <c r="A4899" s="52" t="s">
        <v>2010</v>
      </c>
      <c r="B4899" s="52" t="s">
        <v>2859</v>
      </c>
      <c r="C4899" s="30" t="s">
        <v>2107</v>
      </c>
      <c r="D4899" s="52" t="s">
        <v>2145</v>
      </c>
      <c r="E4899" s="53">
        <v>0.361068</v>
      </c>
      <c r="F4899" s="53">
        <v>0</v>
      </c>
      <c r="G4899" s="53">
        <v>0.361068</v>
      </c>
    </row>
    <row r="4900" s="37" customFormat="1" customHeight="1" spans="1:7">
      <c r="A4900" s="49" t="s">
        <v>2860</v>
      </c>
      <c r="B4900" s="49"/>
      <c r="C4900" s="50"/>
      <c r="D4900" s="49"/>
      <c r="E4900" s="51">
        <v>33093.055243</v>
      </c>
      <c r="F4900" s="51">
        <v>0</v>
      </c>
      <c r="G4900" s="51">
        <v>33093.055243</v>
      </c>
    </row>
    <row r="4901" s="37" customFormat="1" customHeight="1" spans="1:7">
      <c r="A4901" s="52" t="s">
        <v>2011</v>
      </c>
      <c r="B4901" s="49" t="s">
        <v>2861</v>
      </c>
      <c r="C4901" s="50"/>
      <c r="D4901" s="49"/>
      <c r="E4901" s="51">
        <v>33093.055243</v>
      </c>
      <c r="F4901" s="51">
        <v>0</v>
      </c>
      <c r="G4901" s="51">
        <v>33093.055243</v>
      </c>
    </row>
    <row r="4902" s="37" customFormat="1" customHeight="1" spans="1:7">
      <c r="A4902" s="52" t="s">
        <v>2011</v>
      </c>
      <c r="B4902" s="52" t="s">
        <v>1159</v>
      </c>
      <c r="C4902" s="50" t="s">
        <v>2080</v>
      </c>
      <c r="D4902" s="49"/>
      <c r="E4902" s="51">
        <v>12881.1267</v>
      </c>
      <c r="F4902" s="51">
        <v>0</v>
      </c>
      <c r="G4902" s="51">
        <v>12881.1267</v>
      </c>
    </row>
    <row r="4903" s="37" customFormat="1" customHeight="1" spans="1:7">
      <c r="A4903" s="52" t="s">
        <v>2011</v>
      </c>
      <c r="B4903" s="52" t="s">
        <v>1159</v>
      </c>
      <c r="C4903" s="30" t="s">
        <v>2081</v>
      </c>
      <c r="D4903" s="52" t="s">
        <v>2862</v>
      </c>
      <c r="E4903" s="53">
        <v>30</v>
      </c>
      <c r="F4903" s="53">
        <v>0</v>
      </c>
      <c r="G4903" s="53">
        <v>30</v>
      </c>
    </row>
    <row r="4904" s="37" customFormat="1" customHeight="1" spans="1:7">
      <c r="A4904" s="52" t="s">
        <v>2011</v>
      </c>
      <c r="B4904" s="52" t="s">
        <v>1159</v>
      </c>
      <c r="C4904" s="30" t="s">
        <v>2081</v>
      </c>
      <c r="D4904" s="52" t="s">
        <v>2863</v>
      </c>
      <c r="E4904" s="53">
        <v>540</v>
      </c>
      <c r="F4904" s="53">
        <v>0</v>
      </c>
      <c r="G4904" s="53">
        <v>540</v>
      </c>
    </row>
    <row r="4905" s="37" customFormat="1" customHeight="1" spans="1:7">
      <c r="A4905" s="52" t="s">
        <v>2011</v>
      </c>
      <c r="B4905" s="52" t="s">
        <v>1159</v>
      </c>
      <c r="C4905" s="30" t="s">
        <v>2081</v>
      </c>
      <c r="D4905" s="52" t="s">
        <v>2864</v>
      </c>
      <c r="E4905" s="53">
        <v>237.892</v>
      </c>
      <c r="F4905" s="53">
        <v>0</v>
      </c>
      <c r="G4905" s="53">
        <v>237.892</v>
      </c>
    </row>
    <row r="4906" s="37" customFormat="1" customHeight="1" spans="1:7">
      <c r="A4906" s="52" t="s">
        <v>2011</v>
      </c>
      <c r="B4906" s="52" t="s">
        <v>1159</v>
      </c>
      <c r="C4906" s="30" t="s">
        <v>2081</v>
      </c>
      <c r="D4906" s="52" t="s">
        <v>2865</v>
      </c>
      <c r="E4906" s="53">
        <v>14.18</v>
      </c>
      <c r="F4906" s="53">
        <v>0</v>
      </c>
      <c r="G4906" s="53">
        <v>14.18</v>
      </c>
    </row>
    <row r="4907" s="37" customFormat="1" customHeight="1" spans="1:7">
      <c r="A4907" s="52" t="s">
        <v>2011</v>
      </c>
      <c r="B4907" s="52" t="s">
        <v>1159</v>
      </c>
      <c r="C4907" s="30" t="s">
        <v>2081</v>
      </c>
      <c r="D4907" s="52" t="s">
        <v>2866</v>
      </c>
      <c r="E4907" s="53">
        <v>80</v>
      </c>
      <c r="F4907" s="53">
        <v>0</v>
      </c>
      <c r="G4907" s="53">
        <v>80</v>
      </c>
    </row>
    <row r="4908" s="37" customFormat="1" customHeight="1" spans="1:7">
      <c r="A4908" s="52" t="s">
        <v>2011</v>
      </c>
      <c r="B4908" s="52" t="s">
        <v>1159</v>
      </c>
      <c r="C4908" s="30" t="s">
        <v>2081</v>
      </c>
      <c r="D4908" s="52" t="s">
        <v>2867</v>
      </c>
      <c r="E4908" s="53">
        <v>10</v>
      </c>
      <c r="F4908" s="53">
        <v>0</v>
      </c>
      <c r="G4908" s="53">
        <v>10</v>
      </c>
    </row>
    <row r="4909" s="37" customFormat="1" customHeight="1" spans="1:7">
      <c r="A4909" s="52" t="s">
        <v>2011</v>
      </c>
      <c r="B4909" s="52" t="s">
        <v>1159</v>
      </c>
      <c r="C4909" s="30" t="s">
        <v>2081</v>
      </c>
      <c r="D4909" s="52" t="s">
        <v>2868</v>
      </c>
      <c r="E4909" s="53">
        <v>0</v>
      </c>
      <c r="F4909" s="53">
        <v>0</v>
      </c>
      <c r="G4909" s="53">
        <v>0</v>
      </c>
    </row>
    <row r="4910" s="37" customFormat="1" customHeight="1" spans="1:7">
      <c r="A4910" s="52" t="s">
        <v>2011</v>
      </c>
      <c r="B4910" s="52" t="s">
        <v>1159</v>
      </c>
      <c r="C4910" s="30" t="s">
        <v>2081</v>
      </c>
      <c r="D4910" s="52" t="s">
        <v>2869</v>
      </c>
      <c r="E4910" s="53">
        <v>0</v>
      </c>
      <c r="F4910" s="53">
        <v>0</v>
      </c>
      <c r="G4910" s="53">
        <v>0</v>
      </c>
    </row>
    <row r="4911" s="37" customFormat="1" customHeight="1" spans="1:7">
      <c r="A4911" s="52" t="s">
        <v>2011</v>
      </c>
      <c r="B4911" s="52" t="s">
        <v>1159</v>
      </c>
      <c r="C4911" s="30" t="s">
        <v>2081</v>
      </c>
      <c r="D4911" s="52" t="s">
        <v>2870</v>
      </c>
      <c r="E4911" s="53">
        <v>0</v>
      </c>
      <c r="F4911" s="53">
        <v>0</v>
      </c>
      <c r="G4911" s="53">
        <v>0</v>
      </c>
    </row>
    <row r="4912" s="37" customFormat="1" customHeight="1" spans="1:7">
      <c r="A4912" s="52" t="s">
        <v>2011</v>
      </c>
      <c r="B4912" s="52" t="s">
        <v>1159</v>
      </c>
      <c r="C4912" s="30" t="s">
        <v>2081</v>
      </c>
      <c r="D4912" s="52" t="s">
        <v>2871</v>
      </c>
      <c r="E4912" s="53">
        <v>0</v>
      </c>
      <c r="F4912" s="53">
        <v>0</v>
      </c>
      <c r="G4912" s="53">
        <v>0</v>
      </c>
    </row>
    <row r="4913" s="37" customFormat="1" customHeight="1" spans="1:7">
      <c r="A4913" s="52" t="s">
        <v>2011</v>
      </c>
      <c r="B4913" s="52" t="s">
        <v>1159</v>
      </c>
      <c r="C4913" s="30" t="s">
        <v>2081</v>
      </c>
      <c r="D4913" s="52" t="s">
        <v>2872</v>
      </c>
      <c r="E4913" s="53">
        <v>0</v>
      </c>
      <c r="F4913" s="53">
        <v>0</v>
      </c>
      <c r="G4913" s="53">
        <v>0</v>
      </c>
    </row>
    <row r="4914" s="37" customFormat="1" customHeight="1" spans="1:7">
      <c r="A4914" s="52" t="s">
        <v>2011</v>
      </c>
      <c r="B4914" s="52" t="s">
        <v>1159</v>
      </c>
      <c r="C4914" s="30" t="s">
        <v>2081</v>
      </c>
      <c r="D4914" s="13" t="s">
        <v>2084</v>
      </c>
      <c r="E4914" s="53">
        <v>1929.5027</v>
      </c>
      <c r="F4914" s="53">
        <v>0</v>
      </c>
      <c r="G4914" s="53">
        <v>1929.5027</v>
      </c>
    </row>
    <row r="4915" s="37" customFormat="1" customHeight="1" spans="1:7">
      <c r="A4915" s="52" t="s">
        <v>2011</v>
      </c>
      <c r="B4915" s="52" t="s">
        <v>1159</v>
      </c>
      <c r="C4915" s="30" t="s">
        <v>2081</v>
      </c>
      <c r="D4915" s="52" t="s">
        <v>2873</v>
      </c>
      <c r="E4915" s="53">
        <v>1627.75</v>
      </c>
      <c r="F4915" s="53">
        <v>0</v>
      </c>
      <c r="G4915" s="53">
        <v>1627.75</v>
      </c>
    </row>
    <row r="4916" s="37" customFormat="1" customHeight="1" spans="1:7">
      <c r="A4916" s="52" t="s">
        <v>2011</v>
      </c>
      <c r="B4916" s="52" t="s">
        <v>1159</v>
      </c>
      <c r="C4916" s="30" t="s">
        <v>2081</v>
      </c>
      <c r="D4916" s="52" t="s">
        <v>2874</v>
      </c>
      <c r="E4916" s="53">
        <v>960</v>
      </c>
      <c r="F4916" s="53">
        <v>0</v>
      </c>
      <c r="G4916" s="53">
        <v>960</v>
      </c>
    </row>
    <row r="4917" s="37" customFormat="1" customHeight="1" spans="1:7">
      <c r="A4917" s="52" t="s">
        <v>2011</v>
      </c>
      <c r="B4917" s="52" t="s">
        <v>1159</v>
      </c>
      <c r="C4917" s="30" t="s">
        <v>2081</v>
      </c>
      <c r="D4917" s="52" t="s">
        <v>2875</v>
      </c>
      <c r="E4917" s="53">
        <v>2580.2596</v>
      </c>
      <c r="F4917" s="53">
        <v>0</v>
      </c>
      <c r="G4917" s="53">
        <v>2580.2596</v>
      </c>
    </row>
    <row r="4918" s="37" customFormat="1" customHeight="1" spans="1:7">
      <c r="A4918" s="52" t="s">
        <v>2011</v>
      </c>
      <c r="B4918" s="52" t="s">
        <v>1159</v>
      </c>
      <c r="C4918" s="30" t="s">
        <v>2081</v>
      </c>
      <c r="D4918" s="52" t="s">
        <v>2876</v>
      </c>
      <c r="E4918" s="53">
        <v>4711.5424</v>
      </c>
      <c r="F4918" s="53">
        <v>0</v>
      </c>
      <c r="G4918" s="53">
        <v>4711.5424</v>
      </c>
    </row>
    <row r="4919" s="37" customFormat="1" customHeight="1" spans="1:7">
      <c r="A4919" s="52" t="s">
        <v>2011</v>
      </c>
      <c r="B4919" s="52" t="s">
        <v>1159</v>
      </c>
      <c r="C4919" s="30" t="s">
        <v>2081</v>
      </c>
      <c r="D4919" s="52" t="s">
        <v>2877</v>
      </c>
      <c r="E4919" s="53">
        <v>160</v>
      </c>
      <c r="F4919" s="53">
        <v>0</v>
      </c>
      <c r="G4919" s="53">
        <v>160</v>
      </c>
    </row>
    <row r="4920" s="37" customFormat="1" customHeight="1" spans="1:7">
      <c r="A4920" s="52" t="s">
        <v>2011</v>
      </c>
      <c r="B4920" s="52" t="s">
        <v>1159</v>
      </c>
      <c r="C4920" s="30" t="s">
        <v>2081</v>
      </c>
      <c r="D4920" s="52" t="s">
        <v>2878</v>
      </c>
      <c r="E4920" s="53">
        <v>0</v>
      </c>
      <c r="F4920" s="53">
        <v>0</v>
      </c>
      <c r="G4920" s="53">
        <v>0</v>
      </c>
    </row>
    <row r="4921" s="36" customFormat="1" customHeight="1" spans="1:7">
      <c r="A4921" s="52" t="s">
        <v>2011</v>
      </c>
      <c r="B4921" s="52" t="s">
        <v>1159</v>
      </c>
      <c r="C4921" s="50" t="s">
        <v>2091</v>
      </c>
      <c r="D4921" s="49"/>
      <c r="E4921" s="51">
        <v>3657.161463</v>
      </c>
      <c r="F4921" s="51">
        <v>0</v>
      </c>
      <c r="G4921" s="51">
        <v>3657.161463</v>
      </c>
    </row>
    <row r="4922" s="37" customFormat="1" customHeight="1" spans="1:7">
      <c r="A4922" s="52" t="s">
        <v>2011</v>
      </c>
      <c r="B4922" s="52" t="s">
        <v>1159</v>
      </c>
      <c r="C4922" s="30" t="s">
        <v>2092</v>
      </c>
      <c r="D4922" s="52" t="s">
        <v>2093</v>
      </c>
      <c r="E4922" s="53">
        <v>1570</v>
      </c>
      <c r="F4922" s="53">
        <v>0</v>
      </c>
      <c r="G4922" s="53">
        <v>1570</v>
      </c>
    </row>
    <row r="4923" s="37" customFormat="1" customHeight="1" spans="1:7">
      <c r="A4923" s="52" t="s">
        <v>2011</v>
      </c>
      <c r="B4923" s="52" t="s">
        <v>1159</v>
      </c>
      <c r="C4923" s="30" t="s">
        <v>2092</v>
      </c>
      <c r="D4923" s="52" t="s">
        <v>2094</v>
      </c>
      <c r="E4923" s="53">
        <v>83.134728</v>
      </c>
      <c r="F4923" s="53">
        <v>0</v>
      </c>
      <c r="G4923" s="53">
        <v>83.134728</v>
      </c>
    </row>
    <row r="4924" s="37" customFormat="1" customHeight="1" spans="1:7">
      <c r="A4924" s="52" t="s">
        <v>2011</v>
      </c>
      <c r="B4924" s="52" t="s">
        <v>1159</v>
      </c>
      <c r="C4924" s="30" t="s">
        <v>2092</v>
      </c>
      <c r="D4924" s="52" t="s">
        <v>2095</v>
      </c>
      <c r="E4924" s="53">
        <v>55.423152</v>
      </c>
      <c r="F4924" s="53">
        <v>0</v>
      </c>
      <c r="G4924" s="53">
        <v>55.423152</v>
      </c>
    </row>
    <row r="4925" s="37" customFormat="1" customHeight="1" spans="1:7">
      <c r="A4925" s="52" t="s">
        <v>2011</v>
      </c>
      <c r="B4925" s="52" t="s">
        <v>1159</v>
      </c>
      <c r="C4925" s="30" t="s">
        <v>2092</v>
      </c>
      <c r="D4925" s="52" t="s">
        <v>2096</v>
      </c>
      <c r="E4925" s="53">
        <v>37.632589</v>
      </c>
      <c r="F4925" s="53">
        <v>0</v>
      </c>
      <c r="G4925" s="53">
        <v>37.632589</v>
      </c>
    </row>
    <row r="4926" s="37" customFormat="1" customHeight="1" spans="1:7">
      <c r="A4926" s="52" t="s">
        <v>2011</v>
      </c>
      <c r="B4926" s="52" t="s">
        <v>1159</v>
      </c>
      <c r="C4926" s="30" t="s">
        <v>2092</v>
      </c>
      <c r="D4926" s="52" t="s">
        <v>2097</v>
      </c>
      <c r="E4926" s="53">
        <v>96.292584</v>
      </c>
      <c r="F4926" s="53">
        <v>0</v>
      </c>
      <c r="G4926" s="53">
        <v>96.292584</v>
      </c>
    </row>
    <row r="4927" s="37" customFormat="1" customHeight="1" spans="1:7">
      <c r="A4927" s="52" t="s">
        <v>2011</v>
      </c>
      <c r="B4927" s="52" t="s">
        <v>1159</v>
      </c>
      <c r="C4927" s="30" t="s">
        <v>2092</v>
      </c>
      <c r="D4927" s="52" t="s">
        <v>2098</v>
      </c>
      <c r="E4927" s="53">
        <v>103.91841</v>
      </c>
      <c r="F4927" s="53">
        <v>0</v>
      </c>
      <c r="G4927" s="53">
        <v>103.91841</v>
      </c>
    </row>
    <row r="4928" s="37" customFormat="1" customHeight="1" spans="1:7">
      <c r="A4928" s="52" t="s">
        <v>2011</v>
      </c>
      <c r="B4928" s="52" t="s">
        <v>1159</v>
      </c>
      <c r="C4928" s="30" t="s">
        <v>2092</v>
      </c>
      <c r="D4928" s="52" t="s">
        <v>2099</v>
      </c>
      <c r="E4928" s="53">
        <v>541.728</v>
      </c>
      <c r="F4928" s="53">
        <v>0</v>
      </c>
      <c r="G4928" s="53">
        <v>541.728</v>
      </c>
    </row>
    <row r="4929" s="37" customFormat="1" customHeight="1" spans="1:7">
      <c r="A4929" s="52" t="s">
        <v>2011</v>
      </c>
      <c r="B4929" s="52" t="s">
        <v>1159</v>
      </c>
      <c r="C4929" s="30" t="s">
        <v>2092</v>
      </c>
      <c r="D4929" s="52" t="s">
        <v>2100</v>
      </c>
      <c r="E4929" s="53">
        <v>195.408</v>
      </c>
      <c r="F4929" s="53">
        <v>0</v>
      </c>
      <c r="G4929" s="53">
        <v>195.408</v>
      </c>
    </row>
    <row r="4930" s="37" customFormat="1" customHeight="1" spans="1:7">
      <c r="A4930" s="52" t="s">
        <v>2011</v>
      </c>
      <c r="B4930" s="52" t="s">
        <v>1159</v>
      </c>
      <c r="C4930" s="30" t="s">
        <v>2092</v>
      </c>
      <c r="D4930" s="52" t="s">
        <v>2101</v>
      </c>
      <c r="E4930" s="53">
        <v>0.624</v>
      </c>
      <c r="F4930" s="53">
        <v>0</v>
      </c>
      <c r="G4930" s="53">
        <v>0.624</v>
      </c>
    </row>
    <row r="4931" s="37" customFormat="1" customHeight="1" spans="1:7">
      <c r="A4931" s="52" t="s">
        <v>2011</v>
      </c>
      <c r="B4931" s="52" t="s">
        <v>1159</v>
      </c>
      <c r="C4931" s="30" t="s">
        <v>2092</v>
      </c>
      <c r="D4931" s="52" t="s">
        <v>2102</v>
      </c>
      <c r="E4931" s="53">
        <v>540</v>
      </c>
      <c r="F4931" s="53">
        <v>0</v>
      </c>
      <c r="G4931" s="53">
        <v>540</v>
      </c>
    </row>
    <row r="4932" s="37" customFormat="1" customHeight="1" spans="1:7">
      <c r="A4932" s="52" t="s">
        <v>2011</v>
      </c>
      <c r="B4932" s="52" t="s">
        <v>1159</v>
      </c>
      <c r="C4932" s="30" t="s">
        <v>2092</v>
      </c>
      <c r="D4932" s="52" t="s">
        <v>2103</v>
      </c>
      <c r="E4932" s="53">
        <v>330.75</v>
      </c>
      <c r="F4932" s="53">
        <v>0</v>
      </c>
      <c r="G4932" s="53">
        <v>330.75</v>
      </c>
    </row>
    <row r="4933" s="37" customFormat="1" customHeight="1" spans="1:7">
      <c r="A4933" s="52" t="s">
        <v>2011</v>
      </c>
      <c r="B4933" s="52" t="s">
        <v>1159</v>
      </c>
      <c r="C4933" s="30" t="s">
        <v>2092</v>
      </c>
      <c r="D4933" s="52" t="s">
        <v>2104</v>
      </c>
      <c r="E4933" s="53">
        <v>8.05</v>
      </c>
      <c r="F4933" s="53">
        <v>0</v>
      </c>
      <c r="G4933" s="53">
        <v>8.05</v>
      </c>
    </row>
    <row r="4934" s="37" customFormat="1" customHeight="1" spans="1:7">
      <c r="A4934" s="52" t="s">
        <v>2011</v>
      </c>
      <c r="B4934" s="52" t="s">
        <v>1159</v>
      </c>
      <c r="C4934" s="30" t="s">
        <v>2092</v>
      </c>
      <c r="D4934" s="52" t="s">
        <v>2105</v>
      </c>
      <c r="E4934" s="53">
        <v>94.2</v>
      </c>
      <c r="F4934" s="53">
        <v>0</v>
      </c>
      <c r="G4934" s="53">
        <v>94.2</v>
      </c>
    </row>
    <row r="4935" s="37" customFormat="1" customHeight="1" spans="1:7">
      <c r="A4935" s="52" t="s">
        <v>2011</v>
      </c>
      <c r="B4935" s="52" t="s">
        <v>1159</v>
      </c>
      <c r="C4935" s="50" t="s">
        <v>2106</v>
      </c>
      <c r="D4935" s="49"/>
      <c r="E4935" s="51">
        <v>16554.76708</v>
      </c>
      <c r="F4935" s="51">
        <v>0</v>
      </c>
      <c r="G4935" s="51">
        <v>16554.76708</v>
      </c>
    </row>
    <row r="4936" s="37" customFormat="1" customHeight="1" spans="1:7">
      <c r="A4936" s="52" t="s">
        <v>2011</v>
      </c>
      <c r="B4936" s="52" t="s">
        <v>1159</v>
      </c>
      <c r="C4936" s="30" t="s">
        <v>2107</v>
      </c>
      <c r="D4936" s="52" t="s">
        <v>2108</v>
      </c>
      <c r="E4936" s="53">
        <v>3209.7528</v>
      </c>
      <c r="F4936" s="53">
        <v>0</v>
      </c>
      <c r="G4936" s="53">
        <v>3209.7528</v>
      </c>
    </row>
    <row r="4937" s="37" customFormat="1" customHeight="1" spans="1:7">
      <c r="A4937" s="52" t="s">
        <v>2011</v>
      </c>
      <c r="B4937" s="52" t="s">
        <v>1159</v>
      </c>
      <c r="C4937" s="30" t="s">
        <v>2107</v>
      </c>
      <c r="D4937" s="52" t="s">
        <v>2109</v>
      </c>
      <c r="E4937" s="53">
        <v>3644.5212</v>
      </c>
      <c r="F4937" s="53">
        <v>0</v>
      </c>
      <c r="G4937" s="53">
        <v>3644.5212</v>
      </c>
    </row>
    <row r="4938" s="37" customFormat="1" customHeight="1" spans="1:7">
      <c r="A4938" s="52" t="s">
        <v>2011</v>
      </c>
      <c r="B4938" s="52" t="s">
        <v>1159</v>
      </c>
      <c r="C4938" s="30" t="s">
        <v>2107</v>
      </c>
      <c r="D4938" s="52" t="s">
        <v>2110</v>
      </c>
      <c r="E4938" s="53">
        <v>73.62</v>
      </c>
      <c r="F4938" s="53">
        <v>0</v>
      </c>
      <c r="G4938" s="53">
        <v>73.62</v>
      </c>
    </row>
    <row r="4939" s="37" customFormat="1" customHeight="1" spans="1:7">
      <c r="A4939" s="52" t="s">
        <v>2011</v>
      </c>
      <c r="B4939" s="52" t="s">
        <v>1159</v>
      </c>
      <c r="C4939" s="30" t="s">
        <v>2107</v>
      </c>
      <c r="D4939" s="52" t="s">
        <v>2133</v>
      </c>
      <c r="E4939" s="53">
        <v>0.21</v>
      </c>
      <c r="F4939" s="53">
        <v>0</v>
      </c>
      <c r="G4939" s="53">
        <v>0.21</v>
      </c>
    </row>
    <row r="4940" s="37" customFormat="1" customHeight="1" spans="1:7">
      <c r="A4940" s="52" t="s">
        <v>2011</v>
      </c>
      <c r="B4940" s="52" t="s">
        <v>1159</v>
      </c>
      <c r="C4940" s="30" t="s">
        <v>2107</v>
      </c>
      <c r="D4940" s="52" t="s">
        <v>2111</v>
      </c>
      <c r="E4940" s="53">
        <v>267.4794</v>
      </c>
      <c r="F4940" s="53">
        <v>0</v>
      </c>
      <c r="G4940" s="53">
        <v>267.4794</v>
      </c>
    </row>
    <row r="4941" s="37" customFormat="1" customHeight="1" spans="1:7">
      <c r="A4941" s="52" t="s">
        <v>2011</v>
      </c>
      <c r="B4941" s="52" t="s">
        <v>1159</v>
      </c>
      <c r="C4941" s="30" t="s">
        <v>2107</v>
      </c>
      <c r="D4941" s="52" t="s">
        <v>2112</v>
      </c>
      <c r="E4941" s="53">
        <v>943.372173</v>
      </c>
      <c r="F4941" s="53">
        <v>0</v>
      </c>
      <c r="G4941" s="53">
        <v>943.372173</v>
      </c>
    </row>
    <row r="4942" s="37" customFormat="1" customHeight="1" spans="1:7">
      <c r="A4942" s="52" t="s">
        <v>2011</v>
      </c>
      <c r="B4942" s="52" t="s">
        <v>1159</v>
      </c>
      <c r="C4942" s="30" t="s">
        <v>2107</v>
      </c>
      <c r="D4942" s="52" t="s">
        <v>2113</v>
      </c>
      <c r="E4942" s="53">
        <v>794.418672</v>
      </c>
      <c r="F4942" s="53">
        <v>0</v>
      </c>
      <c r="G4942" s="53">
        <v>794.418672</v>
      </c>
    </row>
    <row r="4943" s="37" customFormat="1" customHeight="1" spans="1:7">
      <c r="A4943" s="52" t="s">
        <v>2011</v>
      </c>
      <c r="B4943" s="52" t="s">
        <v>1159</v>
      </c>
      <c r="C4943" s="30" t="s">
        <v>2107</v>
      </c>
      <c r="D4943" s="52" t="s">
        <v>2114</v>
      </c>
      <c r="E4943" s="53">
        <v>21.36526</v>
      </c>
      <c r="F4943" s="53">
        <v>0</v>
      </c>
      <c r="G4943" s="53">
        <v>21.36526</v>
      </c>
    </row>
    <row r="4944" s="37" customFormat="1" customHeight="1" spans="1:7">
      <c r="A4944" s="52" t="s">
        <v>2011</v>
      </c>
      <c r="B4944" s="52" t="s">
        <v>1159</v>
      </c>
      <c r="C4944" s="30" t="s">
        <v>2107</v>
      </c>
      <c r="D4944" s="52" t="s">
        <v>2115</v>
      </c>
      <c r="E4944" s="53">
        <v>35.608767</v>
      </c>
      <c r="F4944" s="53">
        <v>0</v>
      </c>
      <c r="G4944" s="53">
        <v>35.608767</v>
      </c>
    </row>
    <row r="4945" s="37" customFormat="1" customHeight="1" spans="1:7">
      <c r="A4945" s="52" t="s">
        <v>2011</v>
      </c>
      <c r="B4945" s="52" t="s">
        <v>1159</v>
      </c>
      <c r="C4945" s="30" t="s">
        <v>2107</v>
      </c>
      <c r="D4945" s="52" t="s">
        <v>2116</v>
      </c>
      <c r="E4945" s="53">
        <v>42.4</v>
      </c>
      <c r="F4945" s="53">
        <v>0</v>
      </c>
      <c r="G4945" s="53">
        <v>42.4</v>
      </c>
    </row>
    <row r="4946" s="37" customFormat="1" customHeight="1" spans="1:7">
      <c r="A4946" s="52" t="s">
        <v>2011</v>
      </c>
      <c r="B4946" s="52" t="s">
        <v>1159</v>
      </c>
      <c r="C4946" s="30" t="s">
        <v>2107</v>
      </c>
      <c r="D4946" s="52" t="s">
        <v>2117</v>
      </c>
      <c r="E4946" s="53">
        <v>1588.837344</v>
      </c>
      <c r="F4946" s="53">
        <v>0</v>
      </c>
      <c r="G4946" s="53">
        <v>1588.837344</v>
      </c>
    </row>
    <row r="4947" s="37" customFormat="1" customHeight="1" spans="1:7">
      <c r="A4947" s="52" t="s">
        <v>2011</v>
      </c>
      <c r="B4947" s="52" t="s">
        <v>1159</v>
      </c>
      <c r="C4947" s="30" t="s">
        <v>2107</v>
      </c>
      <c r="D4947" s="52" t="s">
        <v>2118</v>
      </c>
      <c r="E4947" s="53">
        <v>1335.152664</v>
      </c>
      <c r="F4947" s="53">
        <v>0</v>
      </c>
      <c r="G4947" s="53">
        <v>1335.152664</v>
      </c>
    </row>
    <row r="4948" s="37" customFormat="1" customHeight="1" spans="1:7">
      <c r="A4948" s="52" t="s">
        <v>2011</v>
      </c>
      <c r="B4948" s="52" t="s">
        <v>1159</v>
      </c>
      <c r="C4948" s="30" t="s">
        <v>2107</v>
      </c>
      <c r="D4948" s="52" t="s">
        <v>2119</v>
      </c>
      <c r="E4948" s="53">
        <v>78.44</v>
      </c>
      <c r="F4948" s="53">
        <v>0</v>
      </c>
      <c r="G4948" s="53">
        <v>78.44</v>
      </c>
    </row>
    <row r="4949" s="37" customFormat="1" customHeight="1" spans="1:7">
      <c r="A4949" s="52" t="s">
        <v>2011</v>
      </c>
      <c r="B4949" s="52" t="s">
        <v>1159</v>
      </c>
      <c r="C4949" s="30" t="s">
        <v>2107</v>
      </c>
      <c r="D4949" s="52" t="s">
        <v>2120</v>
      </c>
      <c r="E4949" s="53">
        <v>488.21</v>
      </c>
      <c r="F4949" s="53">
        <v>0</v>
      </c>
      <c r="G4949" s="53">
        <v>488.21</v>
      </c>
    </row>
    <row r="4950" s="37" customFormat="1" customHeight="1" spans="1:7">
      <c r="A4950" s="52" t="s">
        <v>2011</v>
      </c>
      <c r="B4950" s="52" t="s">
        <v>1159</v>
      </c>
      <c r="C4950" s="30" t="s">
        <v>2107</v>
      </c>
      <c r="D4950" s="52" t="s">
        <v>2121</v>
      </c>
      <c r="E4950" s="53">
        <v>100.48</v>
      </c>
      <c r="F4950" s="53">
        <v>0</v>
      </c>
      <c r="G4950" s="53">
        <v>100.48</v>
      </c>
    </row>
    <row r="4951" s="37" customFormat="1" customHeight="1" spans="1:7">
      <c r="A4951" s="52" t="s">
        <v>2011</v>
      </c>
      <c r="B4951" s="52" t="s">
        <v>1159</v>
      </c>
      <c r="C4951" s="30" t="s">
        <v>2107</v>
      </c>
      <c r="D4951" s="52" t="s">
        <v>2122</v>
      </c>
      <c r="E4951" s="53">
        <v>2808.48</v>
      </c>
      <c r="F4951" s="53">
        <v>0</v>
      </c>
      <c r="G4951" s="53">
        <v>2808.48</v>
      </c>
    </row>
    <row r="4952" s="37" customFormat="1" customHeight="1" spans="1:7">
      <c r="A4952" s="52" t="s">
        <v>2011</v>
      </c>
      <c r="B4952" s="52" t="s">
        <v>1159</v>
      </c>
      <c r="C4952" s="30" t="s">
        <v>2107</v>
      </c>
      <c r="D4952" s="52" t="s">
        <v>2123</v>
      </c>
      <c r="E4952" s="53">
        <v>1122.4188</v>
      </c>
      <c r="F4952" s="53">
        <v>0</v>
      </c>
      <c r="G4952" s="53">
        <v>1122.4188</v>
      </c>
    </row>
    <row r="4953" s="37" customFormat="1" customHeight="1" spans="1:7">
      <c r="A4953" s="49" t="s">
        <v>2879</v>
      </c>
      <c r="B4953" s="49"/>
      <c r="C4953" s="50"/>
      <c r="D4953" s="49"/>
      <c r="E4953" s="51">
        <v>2654.997378</v>
      </c>
      <c r="F4953" s="51">
        <v>0</v>
      </c>
      <c r="G4953" s="51">
        <v>2654.997378</v>
      </c>
    </row>
    <row r="4954" s="37" customFormat="1" customHeight="1" spans="1:7">
      <c r="A4954" s="52" t="s">
        <v>2012</v>
      </c>
      <c r="B4954" s="49" t="s">
        <v>2880</v>
      </c>
      <c r="C4954" s="50"/>
      <c r="D4954" s="49"/>
      <c r="E4954" s="51">
        <v>2202.412544</v>
      </c>
      <c r="F4954" s="51">
        <v>0</v>
      </c>
      <c r="G4954" s="51">
        <v>2202.412544</v>
      </c>
    </row>
    <row r="4955" s="37" customFormat="1" customHeight="1" spans="1:7">
      <c r="A4955" s="52" t="s">
        <v>2012</v>
      </c>
      <c r="B4955" s="52" t="s">
        <v>2881</v>
      </c>
      <c r="C4955" s="50" t="s">
        <v>2080</v>
      </c>
      <c r="D4955" s="49"/>
      <c r="E4955" s="51">
        <v>362.82</v>
      </c>
      <c r="F4955" s="51">
        <v>0</v>
      </c>
      <c r="G4955" s="51">
        <v>362.82</v>
      </c>
    </row>
    <row r="4956" s="37" customFormat="1" customHeight="1" spans="1:7">
      <c r="A4956" s="52" t="s">
        <v>2012</v>
      </c>
      <c r="B4956" s="52" t="s">
        <v>2881</v>
      </c>
      <c r="C4956" s="30" t="s">
        <v>2081</v>
      </c>
      <c r="D4956" s="52" t="s">
        <v>2882</v>
      </c>
      <c r="E4956" s="53">
        <v>131.82</v>
      </c>
      <c r="F4956" s="53">
        <v>0</v>
      </c>
      <c r="G4956" s="53">
        <v>131.82</v>
      </c>
    </row>
    <row r="4957" s="37" customFormat="1" customHeight="1" spans="1:7">
      <c r="A4957" s="52" t="s">
        <v>2012</v>
      </c>
      <c r="B4957" s="52" t="s">
        <v>2881</v>
      </c>
      <c r="C4957" s="30" t="s">
        <v>2081</v>
      </c>
      <c r="D4957" s="52" t="s">
        <v>2883</v>
      </c>
      <c r="E4957" s="53">
        <v>0</v>
      </c>
      <c r="F4957" s="53">
        <v>0</v>
      </c>
      <c r="G4957" s="53">
        <v>0</v>
      </c>
    </row>
    <row r="4958" s="37" customFormat="1" customHeight="1" spans="1:7">
      <c r="A4958" s="52" t="s">
        <v>2012</v>
      </c>
      <c r="B4958" s="52" t="s">
        <v>2881</v>
      </c>
      <c r="C4958" s="30" t="s">
        <v>2081</v>
      </c>
      <c r="D4958" s="52" t="s">
        <v>2884</v>
      </c>
      <c r="E4958" s="53">
        <v>0</v>
      </c>
      <c r="F4958" s="53">
        <v>0</v>
      </c>
      <c r="G4958" s="53">
        <v>0</v>
      </c>
    </row>
    <row r="4959" s="37" customFormat="1" customHeight="1" spans="1:7">
      <c r="A4959" s="52" t="s">
        <v>2012</v>
      </c>
      <c r="B4959" s="52" t="s">
        <v>2881</v>
      </c>
      <c r="C4959" s="30" t="s">
        <v>2081</v>
      </c>
      <c r="D4959" s="52" t="s">
        <v>2885</v>
      </c>
      <c r="E4959" s="53">
        <v>0</v>
      </c>
      <c r="F4959" s="53">
        <v>0</v>
      </c>
      <c r="G4959" s="53">
        <v>0</v>
      </c>
    </row>
    <row r="4960" s="37" customFormat="1" customHeight="1" spans="1:7">
      <c r="A4960" s="52" t="s">
        <v>2012</v>
      </c>
      <c r="B4960" s="52" t="s">
        <v>2881</v>
      </c>
      <c r="C4960" s="30" t="s">
        <v>2081</v>
      </c>
      <c r="D4960" s="52" t="s">
        <v>2886</v>
      </c>
      <c r="E4960" s="53">
        <v>0</v>
      </c>
      <c r="F4960" s="53">
        <v>0</v>
      </c>
      <c r="G4960" s="53">
        <v>0</v>
      </c>
    </row>
    <row r="4961" s="37" customFormat="1" customHeight="1" spans="1:7">
      <c r="A4961" s="52" t="s">
        <v>2012</v>
      </c>
      <c r="B4961" s="52" t="s">
        <v>2881</v>
      </c>
      <c r="C4961" s="30" t="s">
        <v>2081</v>
      </c>
      <c r="D4961" s="52" t="s">
        <v>2887</v>
      </c>
      <c r="E4961" s="53">
        <v>0</v>
      </c>
      <c r="F4961" s="53">
        <v>0</v>
      </c>
      <c r="G4961" s="53">
        <v>0</v>
      </c>
    </row>
    <row r="4962" s="37" customFormat="1" customHeight="1" spans="1:7">
      <c r="A4962" s="52" t="s">
        <v>2012</v>
      </c>
      <c r="B4962" s="52" t="s">
        <v>2881</v>
      </c>
      <c r="C4962" s="30" t="s">
        <v>2081</v>
      </c>
      <c r="D4962" s="52" t="s">
        <v>2888</v>
      </c>
      <c r="E4962" s="53">
        <v>0</v>
      </c>
      <c r="F4962" s="53">
        <v>0</v>
      </c>
      <c r="G4962" s="53">
        <v>0</v>
      </c>
    </row>
    <row r="4963" s="37" customFormat="1" customHeight="1" spans="1:7">
      <c r="A4963" s="52" t="s">
        <v>2012</v>
      </c>
      <c r="B4963" s="52" t="s">
        <v>2881</v>
      </c>
      <c r="C4963" s="30" t="s">
        <v>2081</v>
      </c>
      <c r="D4963" s="52" t="s">
        <v>2889</v>
      </c>
      <c r="E4963" s="53">
        <v>12</v>
      </c>
      <c r="F4963" s="53">
        <v>0</v>
      </c>
      <c r="G4963" s="53">
        <v>12</v>
      </c>
    </row>
    <row r="4964" s="37" customFormat="1" customHeight="1" spans="1:7">
      <c r="A4964" s="52" t="s">
        <v>2012</v>
      </c>
      <c r="B4964" s="52" t="s">
        <v>2881</v>
      </c>
      <c r="C4964" s="30" t="s">
        <v>2081</v>
      </c>
      <c r="D4964" s="52" t="s">
        <v>2890</v>
      </c>
      <c r="E4964" s="53">
        <v>0</v>
      </c>
      <c r="F4964" s="53">
        <v>0</v>
      </c>
      <c r="G4964" s="53">
        <v>0</v>
      </c>
    </row>
    <row r="4965" s="37" customFormat="1" customHeight="1" spans="1:7">
      <c r="A4965" s="52" t="s">
        <v>2012</v>
      </c>
      <c r="B4965" s="52" t="s">
        <v>2881</v>
      </c>
      <c r="C4965" s="30" t="s">
        <v>2081</v>
      </c>
      <c r="D4965" s="52" t="s">
        <v>2891</v>
      </c>
      <c r="E4965" s="53">
        <v>20</v>
      </c>
      <c r="F4965" s="53">
        <v>0</v>
      </c>
      <c r="G4965" s="53">
        <v>20</v>
      </c>
    </row>
    <row r="4966" s="37" customFormat="1" customHeight="1" spans="1:7">
      <c r="A4966" s="52" t="s">
        <v>2012</v>
      </c>
      <c r="B4966" s="52" t="s">
        <v>2881</v>
      </c>
      <c r="C4966" s="30" t="s">
        <v>2081</v>
      </c>
      <c r="D4966" s="52" t="s">
        <v>2892</v>
      </c>
      <c r="E4966" s="53">
        <v>199</v>
      </c>
      <c r="F4966" s="53">
        <v>0</v>
      </c>
      <c r="G4966" s="53">
        <v>199</v>
      </c>
    </row>
    <row r="4967" s="37" customFormat="1" customHeight="1" spans="1:7">
      <c r="A4967" s="52" t="s">
        <v>2012</v>
      </c>
      <c r="B4967" s="52" t="s">
        <v>2881</v>
      </c>
      <c r="C4967" s="50" t="s">
        <v>2091</v>
      </c>
      <c r="D4967" s="49"/>
      <c r="E4967" s="51">
        <v>319.916782</v>
      </c>
      <c r="F4967" s="51">
        <v>0</v>
      </c>
      <c r="G4967" s="51">
        <v>319.916782</v>
      </c>
    </row>
    <row r="4968" s="37" customFormat="1" customHeight="1" spans="1:7">
      <c r="A4968" s="52" t="s">
        <v>2012</v>
      </c>
      <c r="B4968" s="52" t="s">
        <v>2881</v>
      </c>
      <c r="C4968" s="30" t="s">
        <v>2092</v>
      </c>
      <c r="D4968" s="52" t="s">
        <v>2093</v>
      </c>
      <c r="E4968" s="53">
        <v>142.1</v>
      </c>
      <c r="F4968" s="53">
        <v>0</v>
      </c>
      <c r="G4968" s="53">
        <v>142.1</v>
      </c>
    </row>
    <row r="4969" s="37" customFormat="1" customHeight="1" spans="1:7">
      <c r="A4969" s="52" t="s">
        <v>2012</v>
      </c>
      <c r="B4969" s="52" t="s">
        <v>2881</v>
      </c>
      <c r="C4969" s="30" t="s">
        <v>2092</v>
      </c>
      <c r="D4969" s="52" t="s">
        <v>2094</v>
      </c>
      <c r="E4969" s="53">
        <v>7.371518</v>
      </c>
      <c r="F4969" s="53">
        <v>0</v>
      </c>
      <c r="G4969" s="53">
        <v>7.371518</v>
      </c>
    </row>
    <row r="4970" s="37" customFormat="1" customHeight="1" spans="1:7">
      <c r="A4970" s="52" t="s">
        <v>2012</v>
      </c>
      <c r="B4970" s="52" t="s">
        <v>2881</v>
      </c>
      <c r="C4970" s="30" t="s">
        <v>2092</v>
      </c>
      <c r="D4970" s="52" t="s">
        <v>2095</v>
      </c>
      <c r="E4970" s="53">
        <v>4.914346</v>
      </c>
      <c r="F4970" s="53">
        <v>0</v>
      </c>
      <c r="G4970" s="53">
        <v>4.914346</v>
      </c>
    </row>
    <row r="4971" s="37" customFormat="1" customHeight="1" spans="1:7">
      <c r="A4971" s="52" t="s">
        <v>2012</v>
      </c>
      <c r="B4971" s="52" t="s">
        <v>2881</v>
      </c>
      <c r="C4971" s="30" t="s">
        <v>2092</v>
      </c>
      <c r="D4971" s="52" t="s">
        <v>2096</v>
      </c>
      <c r="E4971" s="53">
        <v>9.910396</v>
      </c>
      <c r="F4971" s="53">
        <v>0</v>
      </c>
      <c r="G4971" s="53">
        <v>9.910396</v>
      </c>
    </row>
    <row r="4972" s="37" customFormat="1" customHeight="1" spans="1:7">
      <c r="A4972" s="52" t="s">
        <v>2012</v>
      </c>
      <c r="B4972" s="52" t="s">
        <v>2881</v>
      </c>
      <c r="C4972" s="30" t="s">
        <v>2092</v>
      </c>
      <c r="D4972" s="52" t="s">
        <v>2097</v>
      </c>
      <c r="E4972" s="53">
        <v>9.632124</v>
      </c>
      <c r="F4972" s="53">
        <v>0</v>
      </c>
      <c r="G4972" s="53">
        <v>9.632124</v>
      </c>
    </row>
    <row r="4973" s="37" customFormat="1" customHeight="1" spans="1:7">
      <c r="A4973" s="52" t="s">
        <v>2012</v>
      </c>
      <c r="B4973" s="52" t="s">
        <v>2881</v>
      </c>
      <c r="C4973" s="30" t="s">
        <v>2092</v>
      </c>
      <c r="D4973" s="52" t="s">
        <v>2098</v>
      </c>
      <c r="E4973" s="53">
        <v>9.214398</v>
      </c>
      <c r="F4973" s="53">
        <v>0</v>
      </c>
      <c r="G4973" s="53">
        <v>9.214398</v>
      </c>
    </row>
    <row r="4974" s="37" customFormat="1" customHeight="1" spans="1:7">
      <c r="A4974" s="52" t="s">
        <v>2012</v>
      </c>
      <c r="B4974" s="52" t="s">
        <v>2881</v>
      </c>
      <c r="C4974" s="30" t="s">
        <v>2092</v>
      </c>
      <c r="D4974" s="52" t="s">
        <v>2099</v>
      </c>
      <c r="E4974" s="53">
        <v>52.728</v>
      </c>
      <c r="F4974" s="53">
        <v>0</v>
      </c>
      <c r="G4974" s="53">
        <v>52.728</v>
      </c>
    </row>
    <row r="4975" s="37" customFormat="1" customHeight="1" spans="1:7">
      <c r="A4975" s="52" t="s">
        <v>2012</v>
      </c>
      <c r="B4975" s="52" t="s">
        <v>2881</v>
      </c>
      <c r="C4975" s="30" t="s">
        <v>2092</v>
      </c>
      <c r="D4975" s="52" t="s">
        <v>2100</v>
      </c>
      <c r="E4975" s="53">
        <v>18.096</v>
      </c>
      <c r="F4975" s="53">
        <v>0</v>
      </c>
      <c r="G4975" s="53">
        <v>18.096</v>
      </c>
    </row>
    <row r="4976" s="37" customFormat="1" customHeight="1" spans="1:7">
      <c r="A4976" s="52" t="s">
        <v>2012</v>
      </c>
      <c r="B4976" s="52" t="s">
        <v>2881</v>
      </c>
      <c r="C4976" s="30" t="s">
        <v>2092</v>
      </c>
      <c r="D4976" s="52" t="s">
        <v>2102</v>
      </c>
      <c r="E4976" s="53">
        <v>17.5</v>
      </c>
      <c r="F4976" s="53">
        <v>0</v>
      </c>
      <c r="G4976" s="53">
        <v>17.5</v>
      </c>
    </row>
    <row r="4977" s="37" customFormat="1" customHeight="1" spans="1:7">
      <c r="A4977" s="52" t="s">
        <v>2012</v>
      </c>
      <c r="B4977" s="52" t="s">
        <v>2881</v>
      </c>
      <c r="C4977" s="30" t="s">
        <v>2092</v>
      </c>
      <c r="D4977" s="52" t="s">
        <v>2103</v>
      </c>
      <c r="E4977" s="53">
        <v>38.75</v>
      </c>
      <c r="F4977" s="53">
        <v>0</v>
      </c>
      <c r="G4977" s="53">
        <v>38.75</v>
      </c>
    </row>
    <row r="4978" s="37" customFormat="1" customHeight="1" spans="1:7">
      <c r="A4978" s="52" t="s">
        <v>2012</v>
      </c>
      <c r="B4978" s="52" t="s">
        <v>2881</v>
      </c>
      <c r="C4978" s="30" t="s">
        <v>2092</v>
      </c>
      <c r="D4978" s="52" t="s">
        <v>2104</v>
      </c>
      <c r="E4978" s="53">
        <v>1</v>
      </c>
      <c r="F4978" s="53">
        <v>0</v>
      </c>
      <c r="G4978" s="53">
        <v>1</v>
      </c>
    </row>
    <row r="4979" s="37" customFormat="1" customHeight="1" spans="1:7">
      <c r="A4979" s="52" t="s">
        <v>2012</v>
      </c>
      <c r="B4979" s="52" t="s">
        <v>2881</v>
      </c>
      <c r="C4979" s="30" t="s">
        <v>2092</v>
      </c>
      <c r="D4979" s="52" t="s">
        <v>2105</v>
      </c>
      <c r="E4979" s="53">
        <v>8.7</v>
      </c>
      <c r="F4979" s="53">
        <v>0</v>
      </c>
      <c r="G4979" s="53">
        <v>8.7</v>
      </c>
    </row>
    <row r="4980" s="37" customFormat="1" customHeight="1" spans="1:7">
      <c r="A4980" s="52" t="s">
        <v>2012</v>
      </c>
      <c r="B4980" s="52" t="s">
        <v>2881</v>
      </c>
      <c r="C4980" s="50" t="s">
        <v>2106</v>
      </c>
      <c r="D4980" s="49"/>
      <c r="E4980" s="51">
        <v>1519.675762</v>
      </c>
      <c r="F4980" s="51">
        <v>0</v>
      </c>
      <c r="G4980" s="51">
        <v>1519.675762</v>
      </c>
    </row>
    <row r="4981" s="37" customFormat="1" customHeight="1" spans="1:7">
      <c r="A4981" s="52" t="s">
        <v>2012</v>
      </c>
      <c r="B4981" s="52" t="s">
        <v>2881</v>
      </c>
      <c r="C4981" s="30" t="s">
        <v>2107</v>
      </c>
      <c r="D4981" s="52" t="s">
        <v>2108</v>
      </c>
      <c r="E4981" s="53">
        <v>321.0708</v>
      </c>
      <c r="F4981" s="53">
        <v>0</v>
      </c>
      <c r="G4981" s="53">
        <v>321.0708</v>
      </c>
    </row>
    <row r="4982" s="37" customFormat="1" customHeight="1" spans="1:7">
      <c r="A4982" s="52" t="s">
        <v>2012</v>
      </c>
      <c r="B4982" s="52" t="s">
        <v>2881</v>
      </c>
      <c r="C4982" s="30" t="s">
        <v>2107</v>
      </c>
      <c r="D4982" s="52" t="s">
        <v>2109</v>
      </c>
      <c r="E4982" s="53">
        <v>286.6224</v>
      </c>
      <c r="F4982" s="53">
        <v>0</v>
      </c>
      <c r="G4982" s="53">
        <v>286.6224</v>
      </c>
    </row>
    <row r="4983" s="37" customFormat="1" customHeight="1" spans="1:7">
      <c r="A4983" s="52" t="s">
        <v>2012</v>
      </c>
      <c r="B4983" s="52" t="s">
        <v>2881</v>
      </c>
      <c r="C4983" s="30" t="s">
        <v>2107</v>
      </c>
      <c r="D4983" s="52" t="s">
        <v>2110</v>
      </c>
      <c r="E4983" s="53">
        <v>6.6</v>
      </c>
      <c r="F4983" s="53">
        <v>0</v>
      </c>
      <c r="G4983" s="53">
        <v>6.6</v>
      </c>
    </row>
    <row r="4984" s="37" customFormat="1" customHeight="1" spans="1:7">
      <c r="A4984" s="52" t="s">
        <v>2012</v>
      </c>
      <c r="B4984" s="52" t="s">
        <v>2881</v>
      </c>
      <c r="C4984" s="30" t="s">
        <v>2107</v>
      </c>
      <c r="D4984" s="52" t="s">
        <v>2133</v>
      </c>
      <c r="E4984" s="53">
        <v>0.018</v>
      </c>
      <c r="F4984" s="53">
        <v>0</v>
      </c>
      <c r="G4984" s="53">
        <v>0.018</v>
      </c>
    </row>
    <row r="4985" s="37" customFormat="1" customHeight="1" spans="1:7">
      <c r="A4985" s="52" t="s">
        <v>2012</v>
      </c>
      <c r="B4985" s="52" t="s">
        <v>2881</v>
      </c>
      <c r="C4985" s="30" t="s">
        <v>2107</v>
      </c>
      <c r="D4985" s="52" t="s">
        <v>2111</v>
      </c>
      <c r="E4985" s="53">
        <v>26.7559</v>
      </c>
      <c r="F4985" s="53">
        <v>0</v>
      </c>
      <c r="G4985" s="53">
        <v>26.7559</v>
      </c>
    </row>
    <row r="4986" s="37" customFormat="1" customHeight="1" spans="1:7">
      <c r="A4986" s="52" t="s">
        <v>2012</v>
      </c>
      <c r="B4986" s="52" t="s">
        <v>2881</v>
      </c>
      <c r="C4986" s="30" t="s">
        <v>2107</v>
      </c>
      <c r="D4986" s="52" t="s">
        <v>2112</v>
      </c>
      <c r="E4986" s="53">
        <v>85.227265</v>
      </c>
      <c r="F4986" s="53">
        <v>0</v>
      </c>
      <c r="G4986" s="53">
        <v>85.227265</v>
      </c>
    </row>
    <row r="4987" s="37" customFormat="1" customHeight="1" spans="1:7">
      <c r="A4987" s="52" t="s">
        <v>2012</v>
      </c>
      <c r="B4987" s="52" t="s">
        <v>2881</v>
      </c>
      <c r="C4987" s="30" t="s">
        <v>2107</v>
      </c>
      <c r="D4987" s="52" t="s">
        <v>2113</v>
      </c>
      <c r="E4987" s="53">
        <v>71.770328</v>
      </c>
      <c r="F4987" s="53">
        <v>0</v>
      </c>
      <c r="G4987" s="53">
        <v>71.770328</v>
      </c>
    </row>
    <row r="4988" s="37" customFormat="1" customHeight="1" spans="1:7">
      <c r="A4988" s="52" t="s">
        <v>2012</v>
      </c>
      <c r="B4988" s="52" t="s">
        <v>2881</v>
      </c>
      <c r="C4988" s="30" t="s">
        <v>2107</v>
      </c>
      <c r="D4988" s="52" t="s">
        <v>2114</v>
      </c>
      <c r="E4988" s="53">
        <v>1.903347</v>
      </c>
      <c r="F4988" s="53">
        <v>0</v>
      </c>
      <c r="G4988" s="53">
        <v>1.903347</v>
      </c>
    </row>
    <row r="4989" s="37" customFormat="1" customHeight="1" spans="1:7">
      <c r="A4989" s="52" t="s">
        <v>2012</v>
      </c>
      <c r="B4989" s="52" t="s">
        <v>2881</v>
      </c>
      <c r="C4989" s="30" t="s">
        <v>2107</v>
      </c>
      <c r="D4989" s="52" t="s">
        <v>2115</v>
      </c>
      <c r="E4989" s="53">
        <v>3.172246</v>
      </c>
      <c r="F4989" s="53">
        <v>0</v>
      </c>
      <c r="G4989" s="53">
        <v>3.172246</v>
      </c>
    </row>
    <row r="4990" s="37" customFormat="1" customHeight="1" spans="1:7">
      <c r="A4990" s="52" t="s">
        <v>2012</v>
      </c>
      <c r="B4990" s="52" t="s">
        <v>2881</v>
      </c>
      <c r="C4990" s="30" t="s">
        <v>2107</v>
      </c>
      <c r="D4990" s="52" t="s">
        <v>2116</v>
      </c>
      <c r="E4990" s="53">
        <v>6.8</v>
      </c>
      <c r="F4990" s="53">
        <v>0</v>
      </c>
      <c r="G4990" s="53">
        <v>6.8</v>
      </c>
    </row>
    <row r="4991" s="37" customFormat="1" customHeight="1" spans="1:7">
      <c r="A4991" s="52" t="s">
        <v>2012</v>
      </c>
      <c r="B4991" s="52" t="s">
        <v>2881</v>
      </c>
      <c r="C4991" s="30" t="s">
        <v>2107</v>
      </c>
      <c r="D4991" s="52" t="s">
        <v>2117</v>
      </c>
      <c r="E4991" s="53">
        <v>143.540656</v>
      </c>
      <c r="F4991" s="53">
        <v>0</v>
      </c>
      <c r="G4991" s="53">
        <v>143.540656</v>
      </c>
    </row>
    <row r="4992" s="37" customFormat="1" customHeight="1" spans="1:7">
      <c r="A4992" s="52" t="s">
        <v>2012</v>
      </c>
      <c r="B4992" s="52" t="s">
        <v>2881</v>
      </c>
      <c r="C4992" s="30" t="s">
        <v>2107</v>
      </c>
      <c r="D4992" s="52" t="s">
        <v>2118</v>
      </c>
      <c r="E4992" s="53">
        <v>120.96042</v>
      </c>
      <c r="F4992" s="53">
        <v>0</v>
      </c>
      <c r="G4992" s="53">
        <v>120.96042</v>
      </c>
    </row>
    <row r="4993" s="37" customFormat="1" customHeight="1" spans="1:7">
      <c r="A4993" s="52" t="s">
        <v>2012</v>
      </c>
      <c r="B4993" s="52" t="s">
        <v>2881</v>
      </c>
      <c r="C4993" s="30" t="s">
        <v>2107</v>
      </c>
      <c r="D4993" s="52" t="s">
        <v>2120</v>
      </c>
      <c r="E4993" s="53">
        <v>69</v>
      </c>
      <c r="F4993" s="53">
        <v>0</v>
      </c>
      <c r="G4993" s="53">
        <v>69</v>
      </c>
    </row>
    <row r="4994" s="37" customFormat="1" customHeight="1" spans="1:7">
      <c r="A4994" s="52" t="s">
        <v>2012</v>
      </c>
      <c r="B4994" s="52" t="s">
        <v>2881</v>
      </c>
      <c r="C4994" s="30" t="s">
        <v>2107</v>
      </c>
      <c r="D4994" s="52" t="s">
        <v>2121</v>
      </c>
      <c r="E4994" s="53">
        <v>9.28</v>
      </c>
      <c r="F4994" s="53">
        <v>0</v>
      </c>
      <c r="G4994" s="53">
        <v>9.28</v>
      </c>
    </row>
    <row r="4995" s="37" customFormat="1" customHeight="1" spans="1:7">
      <c r="A4995" s="52" t="s">
        <v>2012</v>
      </c>
      <c r="B4995" s="52" t="s">
        <v>2881</v>
      </c>
      <c r="C4995" s="30" t="s">
        <v>2107</v>
      </c>
      <c r="D4995" s="52" t="s">
        <v>2122</v>
      </c>
      <c r="E4995" s="53">
        <v>262.68</v>
      </c>
      <c r="F4995" s="53">
        <v>0</v>
      </c>
      <c r="G4995" s="53">
        <v>262.68</v>
      </c>
    </row>
    <row r="4996" s="37" customFormat="1" customHeight="1" spans="1:7">
      <c r="A4996" s="52" t="s">
        <v>2012</v>
      </c>
      <c r="B4996" s="52" t="s">
        <v>2881</v>
      </c>
      <c r="C4996" s="30" t="s">
        <v>2107</v>
      </c>
      <c r="D4996" s="52" t="s">
        <v>2123</v>
      </c>
      <c r="E4996" s="53">
        <v>104.2744</v>
      </c>
      <c r="F4996" s="53">
        <v>0</v>
      </c>
      <c r="G4996" s="53">
        <v>104.2744</v>
      </c>
    </row>
    <row r="4997" s="37" customFormat="1" customHeight="1" spans="1:7">
      <c r="A4997" s="52" t="s">
        <v>2012</v>
      </c>
      <c r="B4997" s="49" t="s">
        <v>2893</v>
      </c>
      <c r="C4997" s="50"/>
      <c r="D4997" s="49"/>
      <c r="E4997" s="51">
        <v>126.370519</v>
      </c>
      <c r="F4997" s="51">
        <v>0</v>
      </c>
      <c r="G4997" s="51">
        <v>126.370519</v>
      </c>
    </row>
    <row r="4998" s="37" customFormat="1" customHeight="1" spans="1:7">
      <c r="A4998" s="52" t="s">
        <v>2012</v>
      </c>
      <c r="B4998" s="52" t="s">
        <v>2894</v>
      </c>
      <c r="C4998" s="50" t="s">
        <v>2091</v>
      </c>
      <c r="D4998" s="49"/>
      <c r="E4998" s="51">
        <v>18.038982</v>
      </c>
      <c r="F4998" s="51">
        <v>0</v>
      </c>
      <c r="G4998" s="51">
        <v>18.038982</v>
      </c>
    </row>
    <row r="4999" s="37" customFormat="1" customHeight="1" spans="1:7">
      <c r="A4999" s="52" t="s">
        <v>2012</v>
      </c>
      <c r="B4999" s="52" t="s">
        <v>2894</v>
      </c>
      <c r="C4999" s="30" t="s">
        <v>2092</v>
      </c>
      <c r="D4999" s="52" t="s">
        <v>2126</v>
      </c>
      <c r="E4999" s="53">
        <v>14.7</v>
      </c>
      <c r="F4999" s="53">
        <v>0</v>
      </c>
      <c r="G4999" s="53">
        <v>14.7</v>
      </c>
    </row>
    <row r="5000" s="37" customFormat="1" customHeight="1" spans="1:7">
      <c r="A5000" s="52" t="s">
        <v>2012</v>
      </c>
      <c r="B5000" s="52" t="s">
        <v>2894</v>
      </c>
      <c r="C5000" s="30" t="s">
        <v>2092</v>
      </c>
      <c r="D5000" s="52" t="s">
        <v>2127</v>
      </c>
      <c r="E5000" s="53">
        <v>0.564437</v>
      </c>
      <c r="F5000" s="53">
        <v>0</v>
      </c>
      <c r="G5000" s="53">
        <v>0.564437</v>
      </c>
    </row>
    <row r="5001" s="37" customFormat="1" customHeight="1" spans="1:7">
      <c r="A5001" s="52" t="s">
        <v>2012</v>
      </c>
      <c r="B5001" s="52" t="s">
        <v>2894</v>
      </c>
      <c r="C5001" s="30" t="s">
        <v>2092</v>
      </c>
      <c r="D5001" s="52" t="s">
        <v>2128</v>
      </c>
      <c r="E5001" s="53">
        <v>0.383011</v>
      </c>
      <c r="F5001" s="53">
        <v>0</v>
      </c>
      <c r="G5001" s="53">
        <v>0.383011</v>
      </c>
    </row>
    <row r="5002" s="37" customFormat="1" customHeight="1" spans="1:7">
      <c r="A5002" s="52" t="s">
        <v>2012</v>
      </c>
      <c r="B5002" s="52" t="s">
        <v>2894</v>
      </c>
      <c r="C5002" s="30" t="s">
        <v>2092</v>
      </c>
      <c r="D5002" s="52" t="s">
        <v>2129</v>
      </c>
      <c r="E5002" s="53">
        <v>0.785988</v>
      </c>
      <c r="F5002" s="53">
        <v>0</v>
      </c>
      <c r="G5002" s="53">
        <v>0.785988</v>
      </c>
    </row>
    <row r="5003" s="37" customFormat="1" customHeight="1" spans="1:7">
      <c r="A5003" s="52" t="s">
        <v>2012</v>
      </c>
      <c r="B5003" s="52" t="s">
        <v>2894</v>
      </c>
      <c r="C5003" s="30" t="s">
        <v>2092</v>
      </c>
      <c r="D5003" s="52" t="s">
        <v>2130</v>
      </c>
      <c r="E5003" s="53">
        <v>0.705546</v>
      </c>
      <c r="F5003" s="53">
        <v>0</v>
      </c>
      <c r="G5003" s="53">
        <v>0.705546</v>
      </c>
    </row>
    <row r="5004" s="37" customFormat="1" customHeight="1" spans="1:7">
      <c r="A5004" s="52" t="s">
        <v>2012</v>
      </c>
      <c r="B5004" s="52" t="s">
        <v>2894</v>
      </c>
      <c r="C5004" s="30" t="s">
        <v>2092</v>
      </c>
      <c r="D5004" s="52" t="s">
        <v>2105</v>
      </c>
      <c r="E5004" s="53">
        <v>0.9</v>
      </c>
      <c r="F5004" s="53">
        <v>0</v>
      </c>
      <c r="G5004" s="53">
        <v>0.9</v>
      </c>
    </row>
    <row r="5005" s="37" customFormat="1" customHeight="1" spans="1:7">
      <c r="A5005" s="52" t="s">
        <v>2012</v>
      </c>
      <c r="B5005" s="52" t="s">
        <v>2894</v>
      </c>
      <c r="C5005" s="50" t="s">
        <v>2106</v>
      </c>
      <c r="D5005" s="49"/>
      <c r="E5005" s="51">
        <v>108.331537</v>
      </c>
      <c r="F5005" s="51">
        <v>0</v>
      </c>
      <c r="G5005" s="51">
        <v>108.331537</v>
      </c>
    </row>
    <row r="5006" s="37" customFormat="1" customHeight="1" spans="1:7">
      <c r="A5006" s="52" t="s">
        <v>2012</v>
      </c>
      <c r="B5006" s="52" t="s">
        <v>2894</v>
      </c>
      <c r="C5006" s="30" t="s">
        <v>2107</v>
      </c>
      <c r="D5006" s="52" t="s">
        <v>2131</v>
      </c>
      <c r="E5006" s="53">
        <v>26.1996</v>
      </c>
      <c r="F5006" s="53">
        <v>0</v>
      </c>
      <c r="G5006" s="53">
        <v>26.1996</v>
      </c>
    </row>
    <row r="5007" s="37" customFormat="1" customHeight="1" spans="1:7">
      <c r="A5007" s="52" t="s">
        <v>2012</v>
      </c>
      <c r="B5007" s="52" t="s">
        <v>2894</v>
      </c>
      <c r="C5007" s="30" t="s">
        <v>2107</v>
      </c>
      <c r="D5007" s="52" t="s">
        <v>2132</v>
      </c>
      <c r="E5007" s="53">
        <v>0.9288</v>
      </c>
      <c r="F5007" s="53">
        <v>0</v>
      </c>
      <c r="G5007" s="53">
        <v>0.9288</v>
      </c>
    </row>
    <row r="5008" s="37" customFormat="1" customHeight="1" spans="1:7">
      <c r="A5008" s="52" t="s">
        <v>2012</v>
      </c>
      <c r="B5008" s="52" t="s">
        <v>2894</v>
      </c>
      <c r="C5008" s="30" t="s">
        <v>2107</v>
      </c>
      <c r="D5008" s="52" t="s">
        <v>2110</v>
      </c>
      <c r="E5008" s="53">
        <v>0.84</v>
      </c>
      <c r="F5008" s="53">
        <v>0</v>
      </c>
      <c r="G5008" s="53">
        <v>0.84</v>
      </c>
    </row>
    <row r="5009" s="37" customFormat="1" customHeight="1" spans="1:7">
      <c r="A5009" s="52" t="s">
        <v>2012</v>
      </c>
      <c r="B5009" s="52" t="s">
        <v>2894</v>
      </c>
      <c r="C5009" s="30" t="s">
        <v>2107</v>
      </c>
      <c r="D5009" s="52" t="s">
        <v>2133</v>
      </c>
      <c r="E5009" s="53">
        <v>0.006</v>
      </c>
      <c r="F5009" s="53">
        <v>0</v>
      </c>
      <c r="G5009" s="53">
        <v>0.006</v>
      </c>
    </row>
    <row r="5010" s="37" customFormat="1" customHeight="1" spans="1:7">
      <c r="A5010" s="52" t="s">
        <v>2012</v>
      </c>
      <c r="B5010" s="52" t="s">
        <v>2894</v>
      </c>
      <c r="C5010" s="30" t="s">
        <v>2107</v>
      </c>
      <c r="D5010" s="52" t="s">
        <v>2134</v>
      </c>
      <c r="E5010" s="53">
        <v>12</v>
      </c>
      <c r="F5010" s="53">
        <v>0</v>
      </c>
      <c r="G5010" s="53">
        <v>12</v>
      </c>
    </row>
    <row r="5011" s="37" customFormat="1" customHeight="1" spans="1:7">
      <c r="A5011" s="52" t="s">
        <v>2012</v>
      </c>
      <c r="B5011" s="52" t="s">
        <v>2894</v>
      </c>
      <c r="C5011" s="30" t="s">
        <v>2107</v>
      </c>
      <c r="D5011" s="52" t="s">
        <v>2135</v>
      </c>
      <c r="E5011" s="53">
        <v>23.04</v>
      </c>
      <c r="F5011" s="53">
        <v>0</v>
      </c>
      <c r="G5011" s="53">
        <v>23.04</v>
      </c>
    </row>
    <row r="5012" s="37" customFormat="1" customHeight="1" spans="1:7">
      <c r="A5012" s="52" t="s">
        <v>2012</v>
      </c>
      <c r="B5012" s="52" t="s">
        <v>2894</v>
      </c>
      <c r="C5012" s="30" t="s">
        <v>2107</v>
      </c>
      <c r="D5012" s="52" t="s">
        <v>2136</v>
      </c>
      <c r="E5012" s="53">
        <v>7.908</v>
      </c>
      <c r="F5012" s="53">
        <v>0</v>
      </c>
      <c r="G5012" s="53">
        <v>7.908</v>
      </c>
    </row>
    <row r="5013" s="37" customFormat="1" customHeight="1" spans="1:7">
      <c r="A5013" s="52" t="s">
        <v>2012</v>
      </c>
      <c r="B5013" s="52" t="s">
        <v>2894</v>
      </c>
      <c r="C5013" s="30" t="s">
        <v>2107</v>
      </c>
      <c r="D5013" s="52" t="s">
        <v>2137</v>
      </c>
      <c r="E5013" s="53">
        <v>11.212224</v>
      </c>
      <c r="F5013" s="53">
        <v>0</v>
      </c>
      <c r="G5013" s="53">
        <v>11.212224</v>
      </c>
    </row>
    <row r="5014" s="37" customFormat="1" customHeight="1" spans="1:7">
      <c r="A5014" s="52" t="s">
        <v>2012</v>
      </c>
      <c r="B5014" s="52" t="s">
        <v>2894</v>
      </c>
      <c r="C5014" s="30" t="s">
        <v>2107</v>
      </c>
      <c r="D5014" s="52" t="s">
        <v>2138</v>
      </c>
      <c r="E5014" s="53">
        <v>4.468458</v>
      </c>
      <c r="F5014" s="53">
        <v>0</v>
      </c>
      <c r="G5014" s="53">
        <v>4.468458</v>
      </c>
    </row>
    <row r="5015" s="37" customFormat="1" customHeight="1" spans="1:7">
      <c r="A5015" s="52" t="s">
        <v>2012</v>
      </c>
      <c r="B5015" s="52" t="s">
        <v>2894</v>
      </c>
      <c r="C5015" s="30" t="s">
        <v>2107</v>
      </c>
      <c r="D5015" s="52" t="s">
        <v>2139</v>
      </c>
      <c r="E5015" s="53">
        <v>0.141109</v>
      </c>
      <c r="F5015" s="53">
        <v>0</v>
      </c>
      <c r="G5015" s="53">
        <v>0.141109</v>
      </c>
    </row>
    <row r="5016" s="37" customFormat="1" customHeight="1" spans="1:7">
      <c r="A5016" s="52" t="s">
        <v>2012</v>
      </c>
      <c r="B5016" s="52" t="s">
        <v>2894</v>
      </c>
      <c r="C5016" s="30" t="s">
        <v>2107</v>
      </c>
      <c r="D5016" s="52" t="s">
        <v>2140</v>
      </c>
      <c r="E5016" s="53">
        <v>0.235182</v>
      </c>
      <c r="F5016" s="53">
        <v>0</v>
      </c>
      <c r="G5016" s="53">
        <v>0.235182</v>
      </c>
    </row>
    <row r="5017" s="37" customFormat="1" customHeight="1" spans="1:7">
      <c r="A5017" s="52" t="s">
        <v>2012</v>
      </c>
      <c r="B5017" s="52" t="s">
        <v>2894</v>
      </c>
      <c r="C5017" s="30" t="s">
        <v>2107</v>
      </c>
      <c r="D5017" s="52" t="s">
        <v>2141</v>
      </c>
      <c r="E5017" s="53">
        <v>5.845968</v>
      </c>
      <c r="F5017" s="53">
        <v>0</v>
      </c>
      <c r="G5017" s="53">
        <v>5.845968</v>
      </c>
    </row>
    <row r="5018" s="37" customFormat="1" customHeight="1" spans="1:7">
      <c r="A5018" s="52" t="s">
        <v>2012</v>
      </c>
      <c r="B5018" s="52" t="s">
        <v>2894</v>
      </c>
      <c r="C5018" s="30" t="s">
        <v>2107</v>
      </c>
      <c r="D5018" s="52" t="s">
        <v>2142</v>
      </c>
      <c r="E5018" s="53">
        <v>5.606112</v>
      </c>
      <c r="F5018" s="53">
        <v>0</v>
      </c>
      <c r="G5018" s="53">
        <v>5.606112</v>
      </c>
    </row>
    <row r="5019" s="37" customFormat="1" customHeight="1" spans="1:7">
      <c r="A5019" s="52" t="s">
        <v>2012</v>
      </c>
      <c r="B5019" s="52" t="s">
        <v>2894</v>
      </c>
      <c r="C5019" s="30" t="s">
        <v>2107</v>
      </c>
      <c r="D5019" s="52" t="s">
        <v>2143</v>
      </c>
      <c r="E5019" s="53">
        <v>8.5488</v>
      </c>
      <c r="F5019" s="53">
        <v>0</v>
      </c>
      <c r="G5019" s="53">
        <v>8.5488</v>
      </c>
    </row>
    <row r="5020" s="37" customFormat="1" customHeight="1" spans="1:7">
      <c r="A5020" s="52" t="s">
        <v>2012</v>
      </c>
      <c r="B5020" s="52" t="s">
        <v>2894</v>
      </c>
      <c r="C5020" s="30" t="s">
        <v>2107</v>
      </c>
      <c r="D5020" s="52" t="s">
        <v>2144</v>
      </c>
      <c r="E5020" s="53">
        <v>0.96</v>
      </c>
      <c r="F5020" s="53">
        <v>0</v>
      </c>
      <c r="G5020" s="53">
        <v>0.96</v>
      </c>
    </row>
    <row r="5021" s="37" customFormat="1" customHeight="1" spans="1:7">
      <c r="A5021" s="52" t="s">
        <v>2012</v>
      </c>
      <c r="B5021" s="52" t="s">
        <v>2894</v>
      </c>
      <c r="C5021" s="30" t="s">
        <v>2107</v>
      </c>
      <c r="D5021" s="52" t="s">
        <v>2145</v>
      </c>
      <c r="E5021" s="53">
        <v>0.391284</v>
      </c>
      <c r="F5021" s="53">
        <v>0</v>
      </c>
      <c r="G5021" s="53">
        <v>0.391284</v>
      </c>
    </row>
    <row r="5022" s="37" customFormat="1" customHeight="1" spans="1:7">
      <c r="A5022" s="52" t="s">
        <v>2012</v>
      </c>
      <c r="B5022" s="49" t="s">
        <v>2895</v>
      </c>
      <c r="C5022" s="50"/>
      <c r="D5022" s="49"/>
      <c r="E5022" s="51">
        <v>234.061525</v>
      </c>
      <c r="F5022" s="51">
        <v>0</v>
      </c>
      <c r="G5022" s="51">
        <v>234.061525</v>
      </c>
    </row>
    <row r="5023" s="37" customFormat="1" customHeight="1" spans="1:7">
      <c r="A5023" s="52" t="s">
        <v>2012</v>
      </c>
      <c r="B5023" s="52" t="s">
        <v>2896</v>
      </c>
      <c r="C5023" s="50" t="s">
        <v>2091</v>
      </c>
      <c r="D5023" s="49"/>
      <c r="E5023" s="51">
        <v>37.34313</v>
      </c>
      <c r="F5023" s="51">
        <v>0</v>
      </c>
      <c r="G5023" s="51">
        <v>37.34313</v>
      </c>
    </row>
    <row r="5024" s="37" customFormat="1" customHeight="1" spans="1:7">
      <c r="A5024" s="52" t="s">
        <v>2012</v>
      </c>
      <c r="B5024" s="52" t="s">
        <v>2896</v>
      </c>
      <c r="C5024" s="30" t="s">
        <v>2092</v>
      </c>
      <c r="D5024" s="52" t="s">
        <v>2093</v>
      </c>
      <c r="E5024" s="53">
        <v>22.05</v>
      </c>
      <c r="F5024" s="53">
        <v>0</v>
      </c>
      <c r="G5024" s="53">
        <v>22.05</v>
      </c>
    </row>
    <row r="5025" s="37" customFormat="1" customHeight="1" spans="1:7">
      <c r="A5025" s="52" t="s">
        <v>2012</v>
      </c>
      <c r="B5025" s="52" t="s">
        <v>2896</v>
      </c>
      <c r="C5025" s="30" t="s">
        <v>2092</v>
      </c>
      <c r="D5025" s="52" t="s">
        <v>2094</v>
      </c>
      <c r="E5025" s="53">
        <v>0.995429</v>
      </c>
      <c r="F5025" s="53">
        <v>0</v>
      </c>
      <c r="G5025" s="53">
        <v>0.995429</v>
      </c>
    </row>
    <row r="5026" s="37" customFormat="1" customHeight="1" spans="1:7">
      <c r="A5026" s="52" t="s">
        <v>2012</v>
      </c>
      <c r="B5026" s="52" t="s">
        <v>2896</v>
      </c>
      <c r="C5026" s="30" t="s">
        <v>2092</v>
      </c>
      <c r="D5026" s="52" t="s">
        <v>2095</v>
      </c>
      <c r="E5026" s="53">
        <v>0.663619</v>
      </c>
      <c r="F5026" s="53">
        <v>0</v>
      </c>
      <c r="G5026" s="53">
        <v>0.663619</v>
      </c>
    </row>
    <row r="5027" s="37" customFormat="1" customHeight="1" spans="1:7">
      <c r="A5027" s="52" t="s">
        <v>2012</v>
      </c>
      <c r="B5027" s="52" t="s">
        <v>2896</v>
      </c>
      <c r="C5027" s="30" t="s">
        <v>2092</v>
      </c>
      <c r="D5027" s="52" t="s">
        <v>2097</v>
      </c>
      <c r="E5027" s="53">
        <v>1.211796</v>
      </c>
      <c r="F5027" s="53">
        <v>0</v>
      </c>
      <c r="G5027" s="53">
        <v>1.211796</v>
      </c>
    </row>
    <row r="5028" s="37" customFormat="1" customHeight="1" spans="1:7">
      <c r="A5028" s="52" t="s">
        <v>2012</v>
      </c>
      <c r="B5028" s="52" t="s">
        <v>2896</v>
      </c>
      <c r="C5028" s="30" t="s">
        <v>2092</v>
      </c>
      <c r="D5028" s="52" t="s">
        <v>2098</v>
      </c>
      <c r="E5028" s="53">
        <v>1.244286</v>
      </c>
      <c r="F5028" s="53">
        <v>0</v>
      </c>
      <c r="G5028" s="53">
        <v>1.244286</v>
      </c>
    </row>
    <row r="5029" s="37" customFormat="1" customHeight="1" spans="1:7">
      <c r="A5029" s="52" t="s">
        <v>2012</v>
      </c>
      <c r="B5029" s="52" t="s">
        <v>2896</v>
      </c>
      <c r="C5029" s="30" t="s">
        <v>2092</v>
      </c>
      <c r="D5029" s="52" t="s">
        <v>2099</v>
      </c>
      <c r="E5029" s="53">
        <v>7.02</v>
      </c>
      <c r="F5029" s="53">
        <v>0</v>
      </c>
      <c r="G5029" s="53">
        <v>7.02</v>
      </c>
    </row>
    <row r="5030" s="37" customFormat="1" customHeight="1" spans="1:7">
      <c r="A5030" s="52" t="s">
        <v>2012</v>
      </c>
      <c r="B5030" s="52" t="s">
        <v>2896</v>
      </c>
      <c r="C5030" s="30" t="s">
        <v>2092</v>
      </c>
      <c r="D5030" s="52" t="s">
        <v>2100</v>
      </c>
      <c r="E5030" s="53">
        <v>2.808</v>
      </c>
      <c r="F5030" s="53">
        <v>0</v>
      </c>
      <c r="G5030" s="53">
        <v>2.808</v>
      </c>
    </row>
    <row r="5031" s="37" customFormat="1" customHeight="1" spans="1:7">
      <c r="A5031" s="52" t="s">
        <v>2012</v>
      </c>
      <c r="B5031" s="52" t="s">
        <v>2896</v>
      </c>
      <c r="C5031" s="30" t="s">
        <v>2092</v>
      </c>
      <c r="D5031" s="52" t="s">
        <v>2105</v>
      </c>
      <c r="E5031" s="53">
        <v>1.35</v>
      </c>
      <c r="F5031" s="53">
        <v>0</v>
      </c>
      <c r="G5031" s="53">
        <v>1.35</v>
      </c>
    </row>
    <row r="5032" s="37" customFormat="1" customHeight="1" spans="1:7">
      <c r="A5032" s="52" t="s">
        <v>2012</v>
      </c>
      <c r="B5032" s="52" t="s">
        <v>2896</v>
      </c>
      <c r="C5032" s="50" t="s">
        <v>2106</v>
      </c>
      <c r="D5032" s="49"/>
      <c r="E5032" s="51">
        <v>196.718395</v>
      </c>
      <c r="F5032" s="51">
        <v>0</v>
      </c>
      <c r="G5032" s="51">
        <v>196.718395</v>
      </c>
    </row>
    <row r="5033" s="37" customFormat="1" customHeight="1" spans="1:7">
      <c r="A5033" s="52" t="s">
        <v>2012</v>
      </c>
      <c r="B5033" s="52" t="s">
        <v>2896</v>
      </c>
      <c r="C5033" s="30" t="s">
        <v>2107</v>
      </c>
      <c r="D5033" s="52" t="s">
        <v>2108</v>
      </c>
      <c r="E5033" s="53">
        <v>40.3932</v>
      </c>
      <c r="F5033" s="53">
        <v>0</v>
      </c>
      <c r="G5033" s="53">
        <v>40.3932</v>
      </c>
    </row>
    <row r="5034" s="37" customFormat="1" customHeight="1" spans="1:7">
      <c r="A5034" s="52" t="s">
        <v>2012</v>
      </c>
      <c r="B5034" s="52" t="s">
        <v>2896</v>
      </c>
      <c r="C5034" s="30" t="s">
        <v>2107</v>
      </c>
      <c r="D5034" s="52" t="s">
        <v>2109</v>
      </c>
      <c r="E5034" s="53">
        <v>41.6592</v>
      </c>
      <c r="F5034" s="53">
        <v>0</v>
      </c>
      <c r="G5034" s="53">
        <v>41.6592</v>
      </c>
    </row>
    <row r="5035" s="37" customFormat="1" customHeight="1" spans="1:7">
      <c r="A5035" s="52" t="s">
        <v>2012</v>
      </c>
      <c r="B5035" s="52" t="s">
        <v>2896</v>
      </c>
      <c r="C5035" s="30" t="s">
        <v>2107</v>
      </c>
      <c r="D5035" s="52" t="s">
        <v>2110</v>
      </c>
      <c r="E5035" s="53">
        <v>0.9</v>
      </c>
      <c r="F5035" s="53">
        <v>0</v>
      </c>
      <c r="G5035" s="53">
        <v>0.9</v>
      </c>
    </row>
    <row r="5036" s="37" customFormat="1" customHeight="1" spans="1:7">
      <c r="A5036" s="52" t="s">
        <v>2012</v>
      </c>
      <c r="B5036" s="52" t="s">
        <v>2896</v>
      </c>
      <c r="C5036" s="30" t="s">
        <v>2107</v>
      </c>
      <c r="D5036" s="52" t="s">
        <v>2133</v>
      </c>
      <c r="E5036" s="53">
        <v>0.006</v>
      </c>
      <c r="F5036" s="53">
        <v>0</v>
      </c>
      <c r="G5036" s="53">
        <v>0.006</v>
      </c>
    </row>
    <row r="5037" s="37" customFormat="1" customHeight="1" spans="1:7">
      <c r="A5037" s="52" t="s">
        <v>2012</v>
      </c>
      <c r="B5037" s="52" t="s">
        <v>2896</v>
      </c>
      <c r="C5037" s="30" t="s">
        <v>2107</v>
      </c>
      <c r="D5037" s="52" t="s">
        <v>2111</v>
      </c>
      <c r="E5037" s="53">
        <v>3.3661</v>
      </c>
      <c r="F5037" s="53">
        <v>0</v>
      </c>
      <c r="G5037" s="53">
        <v>3.3661</v>
      </c>
    </row>
    <row r="5038" s="37" customFormat="1" customHeight="1" spans="1:7">
      <c r="A5038" s="52" t="s">
        <v>2012</v>
      </c>
      <c r="B5038" s="52" t="s">
        <v>2896</v>
      </c>
      <c r="C5038" s="30" t="s">
        <v>2107</v>
      </c>
      <c r="D5038" s="52" t="s">
        <v>2112</v>
      </c>
      <c r="E5038" s="53">
        <v>11.568958</v>
      </c>
      <c r="F5038" s="53">
        <v>0</v>
      </c>
      <c r="G5038" s="53">
        <v>11.568958</v>
      </c>
    </row>
    <row r="5039" s="37" customFormat="1" customHeight="1" spans="1:7">
      <c r="A5039" s="52" t="s">
        <v>2012</v>
      </c>
      <c r="B5039" s="52" t="s">
        <v>2896</v>
      </c>
      <c r="C5039" s="30" t="s">
        <v>2107</v>
      </c>
      <c r="D5039" s="52" t="s">
        <v>2113</v>
      </c>
      <c r="E5039" s="53">
        <v>9.74228</v>
      </c>
      <c r="F5039" s="53">
        <v>0</v>
      </c>
      <c r="G5039" s="53">
        <v>9.74228</v>
      </c>
    </row>
    <row r="5040" s="37" customFormat="1" customHeight="1" spans="1:7">
      <c r="A5040" s="52" t="s">
        <v>2012</v>
      </c>
      <c r="B5040" s="52" t="s">
        <v>2896</v>
      </c>
      <c r="C5040" s="30" t="s">
        <v>2107</v>
      </c>
      <c r="D5040" s="52" t="s">
        <v>2114</v>
      </c>
      <c r="E5040" s="53">
        <v>0.256256</v>
      </c>
      <c r="F5040" s="53">
        <v>0</v>
      </c>
      <c r="G5040" s="53">
        <v>0.256256</v>
      </c>
    </row>
    <row r="5041" s="37" customFormat="1" customHeight="1" spans="1:7">
      <c r="A5041" s="52" t="s">
        <v>2012</v>
      </c>
      <c r="B5041" s="52" t="s">
        <v>2896</v>
      </c>
      <c r="C5041" s="30" t="s">
        <v>2107</v>
      </c>
      <c r="D5041" s="52" t="s">
        <v>2115</v>
      </c>
      <c r="E5041" s="53">
        <v>0.427093</v>
      </c>
      <c r="F5041" s="53">
        <v>0</v>
      </c>
      <c r="G5041" s="53">
        <v>0.427093</v>
      </c>
    </row>
    <row r="5042" s="37" customFormat="1" customHeight="1" spans="1:7">
      <c r="A5042" s="52" t="s">
        <v>2012</v>
      </c>
      <c r="B5042" s="52" t="s">
        <v>2896</v>
      </c>
      <c r="C5042" s="30" t="s">
        <v>2107</v>
      </c>
      <c r="D5042" s="52" t="s">
        <v>2117</v>
      </c>
      <c r="E5042" s="53">
        <v>19.48456</v>
      </c>
      <c r="F5042" s="53">
        <v>0</v>
      </c>
      <c r="G5042" s="53">
        <v>19.48456</v>
      </c>
    </row>
    <row r="5043" s="37" customFormat="1" customHeight="1" spans="1:7">
      <c r="A5043" s="52" t="s">
        <v>2012</v>
      </c>
      <c r="B5043" s="52" t="s">
        <v>2896</v>
      </c>
      <c r="C5043" s="30" t="s">
        <v>2107</v>
      </c>
      <c r="D5043" s="52" t="s">
        <v>2118</v>
      </c>
      <c r="E5043" s="53">
        <v>16.477848</v>
      </c>
      <c r="F5043" s="53">
        <v>0</v>
      </c>
      <c r="G5043" s="53">
        <v>16.477848</v>
      </c>
    </row>
    <row r="5044" s="37" customFormat="1" customHeight="1" spans="1:7">
      <c r="A5044" s="52" t="s">
        <v>2012</v>
      </c>
      <c r="B5044" s="52" t="s">
        <v>2896</v>
      </c>
      <c r="C5044" s="30" t="s">
        <v>2107</v>
      </c>
      <c r="D5044" s="52" t="s">
        <v>2121</v>
      </c>
      <c r="E5044" s="53">
        <v>1.44</v>
      </c>
      <c r="F5044" s="53">
        <v>0</v>
      </c>
      <c r="G5044" s="53">
        <v>1.44</v>
      </c>
    </row>
    <row r="5045" s="37" customFormat="1" customHeight="1" spans="1:7">
      <c r="A5045" s="52" t="s">
        <v>2012</v>
      </c>
      <c r="B5045" s="52" t="s">
        <v>2896</v>
      </c>
      <c r="C5045" s="30" t="s">
        <v>2107</v>
      </c>
      <c r="D5045" s="52" t="s">
        <v>2122</v>
      </c>
      <c r="E5045" s="53">
        <v>36.36</v>
      </c>
      <c r="F5045" s="53">
        <v>0</v>
      </c>
      <c r="G5045" s="53">
        <v>36.36</v>
      </c>
    </row>
    <row r="5046" s="37" customFormat="1" customHeight="1" spans="1:7">
      <c r="A5046" s="52" t="s">
        <v>2012</v>
      </c>
      <c r="B5046" s="52" t="s">
        <v>2896</v>
      </c>
      <c r="C5046" s="30" t="s">
        <v>2107</v>
      </c>
      <c r="D5046" s="52" t="s">
        <v>2123</v>
      </c>
      <c r="E5046" s="53">
        <v>14.6369</v>
      </c>
      <c r="F5046" s="53">
        <v>0</v>
      </c>
      <c r="G5046" s="53">
        <v>14.6369</v>
      </c>
    </row>
    <row r="5047" s="37" customFormat="1" customHeight="1" spans="1:7">
      <c r="A5047" s="52" t="s">
        <v>2012</v>
      </c>
      <c r="B5047" s="49" t="s">
        <v>2897</v>
      </c>
      <c r="C5047" s="50"/>
      <c r="D5047" s="49"/>
      <c r="E5047" s="51">
        <v>92.15279</v>
      </c>
      <c r="F5047" s="51">
        <v>0</v>
      </c>
      <c r="G5047" s="51">
        <v>92.15279</v>
      </c>
    </row>
    <row r="5048" s="37" customFormat="1" customHeight="1" spans="1:7">
      <c r="A5048" s="52" t="s">
        <v>2012</v>
      </c>
      <c r="B5048" s="52" t="s">
        <v>2898</v>
      </c>
      <c r="C5048" s="50" t="s">
        <v>2091</v>
      </c>
      <c r="D5048" s="49"/>
      <c r="E5048" s="51">
        <v>12.187376</v>
      </c>
      <c r="F5048" s="51">
        <v>0</v>
      </c>
      <c r="G5048" s="51">
        <v>12.187376</v>
      </c>
    </row>
    <row r="5049" s="37" customFormat="1" customHeight="1" spans="1:7">
      <c r="A5049" s="52" t="s">
        <v>2012</v>
      </c>
      <c r="B5049" s="52" t="s">
        <v>2898</v>
      </c>
      <c r="C5049" s="30" t="s">
        <v>2092</v>
      </c>
      <c r="D5049" s="52" t="s">
        <v>2126</v>
      </c>
      <c r="E5049" s="53">
        <v>9.8</v>
      </c>
      <c r="F5049" s="53">
        <v>0</v>
      </c>
      <c r="G5049" s="53">
        <v>9.8</v>
      </c>
    </row>
    <row r="5050" s="37" customFormat="1" customHeight="1" spans="1:7">
      <c r="A5050" s="52" t="s">
        <v>2012</v>
      </c>
      <c r="B5050" s="52" t="s">
        <v>2898</v>
      </c>
      <c r="C5050" s="30" t="s">
        <v>2092</v>
      </c>
      <c r="D5050" s="52" t="s">
        <v>2127</v>
      </c>
      <c r="E5050" s="53">
        <v>0.415066</v>
      </c>
      <c r="F5050" s="53">
        <v>0</v>
      </c>
      <c r="G5050" s="53">
        <v>0.415066</v>
      </c>
    </row>
    <row r="5051" s="37" customFormat="1" customHeight="1" spans="1:7">
      <c r="A5051" s="52" t="s">
        <v>2012</v>
      </c>
      <c r="B5051" s="52" t="s">
        <v>2898</v>
      </c>
      <c r="C5051" s="30" t="s">
        <v>2092</v>
      </c>
      <c r="D5051" s="52" t="s">
        <v>2128</v>
      </c>
      <c r="E5051" s="53">
        <v>0.28007</v>
      </c>
      <c r="F5051" s="53">
        <v>0</v>
      </c>
      <c r="G5051" s="53">
        <v>0.28007</v>
      </c>
    </row>
    <row r="5052" s="37" customFormat="1" customHeight="1" spans="1:7">
      <c r="A5052" s="52" t="s">
        <v>2012</v>
      </c>
      <c r="B5052" s="52" t="s">
        <v>2898</v>
      </c>
      <c r="C5052" s="30" t="s">
        <v>2092</v>
      </c>
      <c r="D5052" s="52" t="s">
        <v>2129</v>
      </c>
      <c r="E5052" s="53">
        <v>0.573408</v>
      </c>
      <c r="F5052" s="53">
        <v>0</v>
      </c>
      <c r="G5052" s="53">
        <v>0.573408</v>
      </c>
    </row>
    <row r="5053" s="37" customFormat="1" customHeight="1" spans="1:7">
      <c r="A5053" s="52" t="s">
        <v>2012</v>
      </c>
      <c r="B5053" s="52" t="s">
        <v>2898</v>
      </c>
      <c r="C5053" s="30" t="s">
        <v>2092</v>
      </c>
      <c r="D5053" s="52" t="s">
        <v>2130</v>
      </c>
      <c r="E5053" s="53">
        <v>0.518832</v>
      </c>
      <c r="F5053" s="53">
        <v>0</v>
      </c>
      <c r="G5053" s="53">
        <v>0.518832</v>
      </c>
    </row>
    <row r="5054" s="37" customFormat="1" customHeight="1" spans="1:7">
      <c r="A5054" s="52" t="s">
        <v>2012</v>
      </c>
      <c r="B5054" s="52" t="s">
        <v>2898</v>
      </c>
      <c r="C5054" s="30" t="s">
        <v>2092</v>
      </c>
      <c r="D5054" s="52" t="s">
        <v>2105</v>
      </c>
      <c r="E5054" s="53">
        <v>0.6</v>
      </c>
      <c r="F5054" s="53">
        <v>0</v>
      </c>
      <c r="G5054" s="53">
        <v>0.6</v>
      </c>
    </row>
    <row r="5055" s="37" customFormat="1" customHeight="1" spans="1:7">
      <c r="A5055" s="52" t="s">
        <v>2012</v>
      </c>
      <c r="B5055" s="52" t="s">
        <v>2898</v>
      </c>
      <c r="C5055" s="50" t="s">
        <v>2106</v>
      </c>
      <c r="D5055" s="49"/>
      <c r="E5055" s="51">
        <v>79.965414</v>
      </c>
      <c r="F5055" s="51">
        <v>0</v>
      </c>
      <c r="G5055" s="51">
        <v>79.965414</v>
      </c>
    </row>
    <row r="5056" s="37" customFormat="1" customHeight="1" spans="1:7">
      <c r="A5056" s="52" t="s">
        <v>2012</v>
      </c>
      <c r="B5056" s="52" t="s">
        <v>2898</v>
      </c>
      <c r="C5056" s="30" t="s">
        <v>2107</v>
      </c>
      <c r="D5056" s="52" t="s">
        <v>2131</v>
      </c>
      <c r="E5056" s="53">
        <v>19.1136</v>
      </c>
      <c r="F5056" s="53">
        <v>0</v>
      </c>
      <c r="G5056" s="53">
        <v>19.1136</v>
      </c>
    </row>
    <row r="5057" s="37" customFormat="1" customHeight="1" spans="1:7">
      <c r="A5057" s="52" t="s">
        <v>2012</v>
      </c>
      <c r="B5057" s="52" t="s">
        <v>2898</v>
      </c>
      <c r="C5057" s="30" t="s">
        <v>2107</v>
      </c>
      <c r="D5057" s="52" t="s">
        <v>2132</v>
      </c>
      <c r="E5057" s="53">
        <v>0.6192</v>
      </c>
      <c r="F5057" s="53">
        <v>0</v>
      </c>
      <c r="G5057" s="53">
        <v>0.6192</v>
      </c>
    </row>
    <row r="5058" s="37" customFormat="1" customHeight="1" spans="1:7">
      <c r="A5058" s="52" t="s">
        <v>2012</v>
      </c>
      <c r="B5058" s="52" t="s">
        <v>2898</v>
      </c>
      <c r="C5058" s="30" t="s">
        <v>2107</v>
      </c>
      <c r="D5058" s="52" t="s">
        <v>2110</v>
      </c>
      <c r="E5058" s="53">
        <v>0.42</v>
      </c>
      <c r="F5058" s="53">
        <v>0</v>
      </c>
      <c r="G5058" s="53">
        <v>0.42</v>
      </c>
    </row>
    <row r="5059" s="36" customFormat="1" customHeight="1" spans="1:7">
      <c r="A5059" s="52" t="s">
        <v>2012</v>
      </c>
      <c r="B5059" s="52" t="s">
        <v>2898</v>
      </c>
      <c r="C5059" s="30" t="s">
        <v>2107</v>
      </c>
      <c r="D5059" s="52" t="s">
        <v>2134</v>
      </c>
      <c r="E5059" s="53">
        <v>8.94</v>
      </c>
      <c r="F5059" s="53">
        <v>0</v>
      </c>
      <c r="G5059" s="53">
        <v>8.94</v>
      </c>
    </row>
    <row r="5060" s="37" customFormat="1" customHeight="1" spans="1:7">
      <c r="A5060" s="52" t="s">
        <v>2012</v>
      </c>
      <c r="B5060" s="52" t="s">
        <v>2898</v>
      </c>
      <c r="C5060" s="30" t="s">
        <v>2107</v>
      </c>
      <c r="D5060" s="52" t="s">
        <v>2135</v>
      </c>
      <c r="E5060" s="53">
        <v>17.3628</v>
      </c>
      <c r="F5060" s="53">
        <v>0</v>
      </c>
      <c r="G5060" s="53">
        <v>17.3628</v>
      </c>
    </row>
    <row r="5061" s="37" customFormat="1" customHeight="1" spans="1:7">
      <c r="A5061" s="52" t="s">
        <v>2012</v>
      </c>
      <c r="B5061" s="52" t="s">
        <v>2898</v>
      </c>
      <c r="C5061" s="30" t="s">
        <v>2107</v>
      </c>
      <c r="D5061" s="52" t="s">
        <v>2136</v>
      </c>
      <c r="E5061" s="53">
        <v>5.916</v>
      </c>
      <c r="F5061" s="53">
        <v>0</v>
      </c>
      <c r="G5061" s="53">
        <v>5.916</v>
      </c>
    </row>
    <row r="5062" s="37" customFormat="1" customHeight="1" spans="1:7">
      <c r="A5062" s="52" t="s">
        <v>2012</v>
      </c>
      <c r="B5062" s="52" t="s">
        <v>2898</v>
      </c>
      <c r="C5062" s="30" t="s">
        <v>2107</v>
      </c>
      <c r="D5062" s="52" t="s">
        <v>2137</v>
      </c>
      <c r="E5062" s="53">
        <v>8.312256</v>
      </c>
      <c r="F5062" s="53">
        <v>0</v>
      </c>
      <c r="G5062" s="53">
        <v>8.312256</v>
      </c>
    </row>
    <row r="5063" s="37" customFormat="1" customHeight="1" spans="1:7">
      <c r="A5063" s="52" t="s">
        <v>2012</v>
      </c>
      <c r="B5063" s="52" t="s">
        <v>2898</v>
      </c>
      <c r="C5063" s="30" t="s">
        <v>2107</v>
      </c>
      <c r="D5063" s="52" t="s">
        <v>2138</v>
      </c>
      <c r="E5063" s="53">
        <v>3.285936</v>
      </c>
      <c r="F5063" s="53">
        <v>0</v>
      </c>
      <c r="G5063" s="53">
        <v>3.285936</v>
      </c>
    </row>
    <row r="5064" s="37" customFormat="1" customHeight="1" spans="1:7">
      <c r="A5064" s="52" t="s">
        <v>2012</v>
      </c>
      <c r="B5064" s="52" t="s">
        <v>2898</v>
      </c>
      <c r="C5064" s="30" t="s">
        <v>2107</v>
      </c>
      <c r="D5064" s="52" t="s">
        <v>2139</v>
      </c>
      <c r="E5064" s="53">
        <v>0.103766</v>
      </c>
      <c r="F5064" s="53">
        <v>0</v>
      </c>
      <c r="G5064" s="53">
        <v>0.103766</v>
      </c>
    </row>
    <row r="5065" s="37" customFormat="1" customHeight="1" spans="1:7">
      <c r="A5065" s="52" t="s">
        <v>2012</v>
      </c>
      <c r="B5065" s="52" t="s">
        <v>2898</v>
      </c>
      <c r="C5065" s="30" t="s">
        <v>2107</v>
      </c>
      <c r="D5065" s="52" t="s">
        <v>2140</v>
      </c>
      <c r="E5065" s="53">
        <v>0.172944</v>
      </c>
      <c r="F5065" s="53">
        <v>0</v>
      </c>
      <c r="G5065" s="53">
        <v>0.172944</v>
      </c>
    </row>
    <row r="5066" s="37" customFormat="1" customHeight="1" spans="1:7">
      <c r="A5066" s="52" t="s">
        <v>2012</v>
      </c>
      <c r="B5066" s="52" t="s">
        <v>2898</v>
      </c>
      <c r="C5066" s="30" t="s">
        <v>2107</v>
      </c>
      <c r="D5066" s="52" t="s">
        <v>2141</v>
      </c>
      <c r="E5066" s="53">
        <v>4.251456</v>
      </c>
      <c r="F5066" s="53">
        <v>0</v>
      </c>
      <c r="G5066" s="53">
        <v>4.251456</v>
      </c>
    </row>
    <row r="5067" s="37" customFormat="1" customHeight="1" spans="1:7">
      <c r="A5067" s="52" t="s">
        <v>2012</v>
      </c>
      <c r="B5067" s="52" t="s">
        <v>2898</v>
      </c>
      <c r="C5067" s="30" t="s">
        <v>2107</v>
      </c>
      <c r="D5067" s="52" t="s">
        <v>2142</v>
      </c>
      <c r="E5067" s="53">
        <v>4.156128</v>
      </c>
      <c r="F5067" s="53">
        <v>0</v>
      </c>
      <c r="G5067" s="53">
        <v>4.156128</v>
      </c>
    </row>
    <row r="5068" s="37" customFormat="1" customHeight="1" spans="1:7">
      <c r="A5068" s="52" t="s">
        <v>2012</v>
      </c>
      <c r="B5068" s="52" t="s">
        <v>2898</v>
      </c>
      <c r="C5068" s="30" t="s">
        <v>2107</v>
      </c>
      <c r="D5068" s="52" t="s">
        <v>2143</v>
      </c>
      <c r="E5068" s="53">
        <v>6.3846</v>
      </c>
      <c r="F5068" s="53">
        <v>0</v>
      </c>
      <c r="G5068" s="53">
        <v>6.3846</v>
      </c>
    </row>
    <row r="5069" s="37" customFormat="1" customHeight="1" spans="1:7">
      <c r="A5069" s="52" t="s">
        <v>2012</v>
      </c>
      <c r="B5069" s="52" t="s">
        <v>2898</v>
      </c>
      <c r="C5069" s="30" t="s">
        <v>2107</v>
      </c>
      <c r="D5069" s="52" t="s">
        <v>2144</v>
      </c>
      <c r="E5069" s="53">
        <v>0.64</v>
      </c>
      <c r="F5069" s="53">
        <v>0</v>
      </c>
      <c r="G5069" s="53">
        <v>0.64</v>
      </c>
    </row>
    <row r="5070" s="37" customFormat="1" customHeight="1" spans="1:7">
      <c r="A5070" s="52" t="s">
        <v>2012</v>
      </c>
      <c r="B5070" s="52" t="s">
        <v>2898</v>
      </c>
      <c r="C5070" s="30" t="s">
        <v>2107</v>
      </c>
      <c r="D5070" s="52" t="s">
        <v>2145</v>
      </c>
      <c r="E5070" s="53">
        <v>0.286728</v>
      </c>
      <c r="F5070" s="53">
        <v>0</v>
      </c>
      <c r="G5070" s="53">
        <v>0.286728</v>
      </c>
    </row>
    <row r="5071" s="37" customFormat="1" customHeight="1" spans="1:7">
      <c r="A5071" s="49" t="s">
        <v>2899</v>
      </c>
      <c r="B5071" s="49"/>
      <c r="C5071" s="50"/>
      <c r="D5071" s="49"/>
      <c r="E5071" s="51">
        <v>3513.700424</v>
      </c>
      <c r="F5071" s="51">
        <v>0</v>
      </c>
      <c r="G5071" s="51">
        <v>3513.700424</v>
      </c>
    </row>
    <row r="5072" s="37" customFormat="1" customHeight="1" spans="1:7">
      <c r="A5072" s="52" t="s">
        <v>2013</v>
      </c>
      <c r="B5072" s="49" t="s">
        <v>2900</v>
      </c>
      <c r="C5072" s="50"/>
      <c r="D5072" s="49"/>
      <c r="E5072" s="51">
        <v>1051.30252</v>
      </c>
      <c r="F5072" s="51">
        <v>0</v>
      </c>
      <c r="G5072" s="51">
        <v>1051.30252</v>
      </c>
    </row>
    <row r="5073" s="37" customFormat="1" customHeight="1" spans="1:7">
      <c r="A5073" s="52" t="s">
        <v>2013</v>
      </c>
      <c r="B5073" s="52" t="s">
        <v>2901</v>
      </c>
      <c r="C5073" s="50" t="s">
        <v>2080</v>
      </c>
      <c r="D5073" s="49"/>
      <c r="E5073" s="51">
        <v>353.2279</v>
      </c>
      <c r="F5073" s="51">
        <v>0</v>
      </c>
      <c r="G5073" s="51">
        <v>353.2279</v>
      </c>
    </row>
    <row r="5074" s="37" customFormat="1" customHeight="1" spans="1:7">
      <c r="A5074" s="52" t="s">
        <v>2013</v>
      </c>
      <c r="B5074" s="52" t="s">
        <v>2901</v>
      </c>
      <c r="C5074" s="30" t="s">
        <v>2081</v>
      </c>
      <c r="D5074" s="52" t="s">
        <v>2902</v>
      </c>
      <c r="E5074" s="53">
        <v>90.8529</v>
      </c>
      <c r="F5074" s="53">
        <v>0</v>
      </c>
      <c r="G5074" s="53">
        <v>90.8529</v>
      </c>
    </row>
    <row r="5075" s="37" customFormat="1" customHeight="1" spans="1:7">
      <c r="A5075" s="52" t="s">
        <v>2013</v>
      </c>
      <c r="B5075" s="52" t="s">
        <v>2901</v>
      </c>
      <c r="C5075" s="30" t="s">
        <v>2081</v>
      </c>
      <c r="D5075" s="52" t="s">
        <v>2903</v>
      </c>
      <c r="E5075" s="53">
        <v>0</v>
      </c>
      <c r="F5075" s="53">
        <v>0</v>
      </c>
      <c r="G5075" s="53">
        <v>0</v>
      </c>
    </row>
    <row r="5076" s="37" customFormat="1" customHeight="1" spans="1:7">
      <c r="A5076" s="52" t="s">
        <v>2013</v>
      </c>
      <c r="B5076" s="52" t="s">
        <v>2901</v>
      </c>
      <c r="C5076" s="30" t="s">
        <v>2081</v>
      </c>
      <c r="D5076" s="52" t="s">
        <v>2904</v>
      </c>
      <c r="E5076" s="53">
        <v>26.375</v>
      </c>
      <c r="F5076" s="53">
        <v>0</v>
      </c>
      <c r="G5076" s="53">
        <v>26.375</v>
      </c>
    </row>
    <row r="5077" s="37" customFormat="1" customHeight="1" spans="1:7">
      <c r="A5077" s="52" t="s">
        <v>2013</v>
      </c>
      <c r="B5077" s="52" t="s">
        <v>2901</v>
      </c>
      <c r="C5077" s="30" t="s">
        <v>2081</v>
      </c>
      <c r="D5077" s="52" t="s">
        <v>2905</v>
      </c>
      <c r="E5077" s="53">
        <v>10</v>
      </c>
      <c r="F5077" s="53">
        <v>0</v>
      </c>
      <c r="G5077" s="53">
        <v>10</v>
      </c>
    </row>
    <row r="5078" s="37" customFormat="1" customHeight="1" spans="1:7">
      <c r="A5078" s="52" t="s">
        <v>2013</v>
      </c>
      <c r="B5078" s="52" t="s">
        <v>2901</v>
      </c>
      <c r="C5078" s="30" t="s">
        <v>2081</v>
      </c>
      <c r="D5078" s="52" t="s">
        <v>2906</v>
      </c>
      <c r="E5078" s="53">
        <v>226</v>
      </c>
      <c r="F5078" s="53">
        <v>0</v>
      </c>
      <c r="G5078" s="53">
        <v>226</v>
      </c>
    </row>
    <row r="5079" s="37" customFormat="1" customHeight="1" spans="1:7">
      <c r="A5079" s="52" t="s">
        <v>2013</v>
      </c>
      <c r="B5079" s="52" t="s">
        <v>2901</v>
      </c>
      <c r="C5079" s="50" t="s">
        <v>2091</v>
      </c>
      <c r="D5079" s="49"/>
      <c r="E5079" s="51">
        <v>126.258146</v>
      </c>
      <c r="F5079" s="51">
        <v>0</v>
      </c>
      <c r="G5079" s="51">
        <v>126.258146</v>
      </c>
    </row>
    <row r="5080" s="37" customFormat="1" customHeight="1" spans="1:7">
      <c r="A5080" s="52" t="s">
        <v>2013</v>
      </c>
      <c r="B5080" s="52" t="s">
        <v>2901</v>
      </c>
      <c r="C5080" s="30" t="s">
        <v>2092</v>
      </c>
      <c r="D5080" s="52" t="s">
        <v>2093</v>
      </c>
      <c r="E5080" s="53">
        <v>55</v>
      </c>
      <c r="F5080" s="53">
        <v>0</v>
      </c>
      <c r="G5080" s="53">
        <v>55</v>
      </c>
    </row>
    <row r="5081" s="37" customFormat="1" customHeight="1" spans="1:7">
      <c r="A5081" s="52" t="s">
        <v>2013</v>
      </c>
      <c r="B5081" s="52" t="s">
        <v>2901</v>
      </c>
      <c r="C5081" s="30" t="s">
        <v>2092</v>
      </c>
      <c r="D5081" s="52" t="s">
        <v>2094</v>
      </c>
      <c r="E5081" s="53">
        <v>2.13277</v>
      </c>
      <c r="F5081" s="53">
        <v>0</v>
      </c>
      <c r="G5081" s="53">
        <v>2.13277</v>
      </c>
    </row>
    <row r="5082" s="37" customFormat="1" customHeight="1" spans="1:7">
      <c r="A5082" s="52" t="s">
        <v>2013</v>
      </c>
      <c r="B5082" s="52" t="s">
        <v>2901</v>
      </c>
      <c r="C5082" s="30" t="s">
        <v>2092</v>
      </c>
      <c r="D5082" s="52" t="s">
        <v>2095</v>
      </c>
      <c r="E5082" s="53">
        <v>1.421846</v>
      </c>
      <c r="F5082" s="53">
        <v>0</v>
      </c>
      <c r="G5082" s="53">
        <v>1.421846</v>
      </c>
    </row>
    <row r="5083" s="37" customFormat="1" customHeight="1" spans="1:7">
      <c r="A5083" s="52" t="s">
        <v>2013</v>
      </c>
      <c r="B5083" s="52" t="s">
        <v>2901</v>
      </c>
      <c r="C5083" s="30" t="s">
        <v>2092</v>
      </c>
      <c r="D5083" s="52" t="s">
        <v>2096</v>
      </c>
      <c r="E5083" s="53">
        <v>5.933772</v>
      </c>
      <c r="F5083" s="53">
        <v>0</v>
      </c>
      <c r="G5083" s="53">
        <v>5.933772</v>
      </c>
    </row>
    <row r="5084" s="37" customFormat="1" customHeight="1" spans="1:7">
      <c r="A5084" s="52" t="s">
        <v>2013</v>
      </c>
      <c r="B5084" s="52" t="s">
        <v>2901</v>
      </c>
      <c r="C5084" s="30" t="s">
        <v>2092</v>
      </c>
      <c r="D5084" s="52" t="s">
        <v>2097</v>
      </c>
      <c r="E5084" s="53">
        <v>3.119796</v>
      </c>
      <c r="F5084" s="53">
        <v>0</v>
      </c>
      <c r="G5084" s="53">
        <v>3.119796</v>
      </c>
    </row>
    <row r="5085" s="37" customFormat="1" customHeight="1" spans="1:7">
      <c r="A5085" s="52" t="s">
        <v>2013</v>
      </c>
      <c r="B5085" s="52" t="s">
        <v>2901</v>
      </c>
      <c r="C5085" s="30" t="s">
        <v>2092</v>
      </c>
      <c r="D5085" s="52" t="s">
        <v>2098</v>
      </c>
      <c r="E5085" s="53">
        <v>2.665962</v>
      </c>
      <c r="F5085" s="53">
        <v>0</v>
      </c>
      <c r="G5085" s="53">
        <v>2.665962</v>
      </c>
    </row>
    <row r="5086" s="37" customFormat="1" customHeight="1" spans="1:7">
      <c r="A5086" s="52" t="s">
        <v>2013</v>
      </c>
      <c r="B5086" s="52" t="s">
        <v>2901</v>
      </c>
      <c r="C5086" s="30" t="s">
        <v>2092</v>
      </c>
      <c r="D5086" s="52" t="s">
        <v>2099</v>
      </c>
      <c r="E5086" s="53">
        <v>19.32</v>
      </c>
      <c r="F5086" s="53">
        <v>0</v>
      </c>
      <c r="G5086" s="53">
        <v>19.32</v>
      </c>
    </row>
    <row r="5087" s="37" customFormat="1" customHeight="1" spans="1:7">
      <c r="A5087" s="52" t="s">
        <v>2013</v>
      </c>
      <c r="B5087" s="52" t="s">
        <v>2901</v>
      </c>
      <c r="C5087" s="30" t="s">
        <v>2092</v>
      </c>
      <c r="D5087" s="52" t="s">
        <v>2100</v>
      </c>
      <c r="E5087" s="53">
        <v>6.864</v>
      </c>
      <c r="F5087" s="53">
        <v>0</v>
      </c>
      <c r="G5087" s="53">
        <v>6.864</v>
      </c>
    </row>
    <row r="5088" s="37" customFormat="1" customHeight="1" spans="1:7">
      <c r="A5088" s="52" t="s">
        <v>2013</v>
      </c>
      <c r="B5088" s="52" t="s">
        <v>2901</v>
      </c>
      <c r="C5088" s="30" t="s">
        <v>2092</v>
      </c>
      <c r="D5088" s="52" t="s">
        <v>2102</v>
      </c>
      <c r="E5088" s="53">
        <v>3.5</v>
      </c>
      <c r="F5088" s="53">
        <v>0</v>
      </c>
      <c r="G5088" s="53">
        <v>3.5</v>
      </c>
    </row>
    <row r="5089" s="37" customFormat="1" customHeight="1" spans="1:7">
      <c r="A5089" s="52" t="s">
        <v>2013</v>
      </c>
      <c r="B5089" s="52" t="s">
        <v>2901</v>
      </c>
      <c r="C5089" s="30" t="s">
        <v>2092</v>
      </c>
      <c r="D5089" s="52" t="s">
        <v>2103</v>
      </c>
      <c r="E5089" s="53">
        <v>22</v>
      </c>
      <c r="F5089" s="53">
        <v>0</v>
      </c>
      <c r="G5089" s="53">
        <v>22</v>
      </c>
    </row>
    <row r="5090" s="37" customFormat="1" customHeight="1" spans="1:7">
      <c r="A5090" s="52" t="s">
        <v>2013</v>
      </c>
      <c r="B5090" s="52" t="s">
        <v>2901</v>
      </c>
      <c r="C5090" s="30" t="s">
        <v>2092</v>
      </c>
      <c r="D5090" s="52" t="s">
        <v>2104</v>
      </c>
      <c r="E5090" s="53">
        <v>1</v>
      </c>
      <c r="F5090" s="53">
        <v>0</v>
      </c>
      <c r="G5090" s="53">
        <v>1</v>
      </c>
    </row>
    <row r="5091" s="37" customFormat="1" customHeight="1" spans="1:7">
      <c r="A5091" s="52" t="s">
        <v>2013</v>
      </c>
      <c r="B5091" s="52" t="s">
        <v>2901</v>
      </c>
      <c r="C5091" s="30" t="s">
        <v>2092</v>
      </c>
      <c r="D5091" s="52" t="s">
        <v>2105</v>
      </c>
      <c r="E5091" s="53">
        <v>3.3</v>
      </c>
      <c r="F5091" s="53">
        <v>0</v>
      </c>
      <c r="G5091" s="53">
        <v>3.3</v>
      </c>
    </row>
    <row r="5092" s="37" customFormat="1" customHeight="1" spans="1:7">
      <c r="A5092" s="52" t="s">
        <v>2013</v>
      </c>
      <c r="B5092" s="52" t="s">
        <v>2901</v>
      </c>
      <c r="C5092" s="50" t="s">
        <v>2106</v>
      </c>
      <c r="D5092" s="49"/>
      <c r="E5092" s="51">
        <v>571.816474</v>
      </c>
      <c r="F5092" s="51">
        <v>0</v>
      </c>
      <c r="G5092" s="51">
        <v>571.816474</v>
      </c>
    </row>
    <row r="5093" s="37" customFormat="1" customHeight="1" spans="1:7">
      <c r="A5093" s="52" t="s">
        <v>2013</v>
      </c>
      <c r="B5093" s="52" t="s">
        <v>2901</v>
      </c>
      <c r="C5093" s="30" t="s">
        <v>2107</v>
      </c>
      <c r="D5093" s="52" t="s">
        <v>2108</v>
      </c>
      <c r="E5093" s="53">
        <v>103.9932</v>
      </c>
      <c r="F5093" s="53">
        <v>0</v>
      </c>
      <c r="G5093" s="53">
        <v>103.9932</v>
      </c>
    </row>
    <row r="5094" s="37" customFormat="1" customHeight="1" spans="1:7">
      <c r="A5094" s="52" t="s">
        <v>2013</v>
      </c>
      <c r="B5094" s="52" t="s">
        <v>2901</v>
      </c>
      <c r="C5094" s="30" t="s">
        <v>2107</v>
      </c>
      <c r="D5094" s="52" t="s">
        <v>2109</v>
      </c>
      <c r="E5094" s="53">
        <v>72.8976</v>
      </c>
      <c r="F5094" s="53">
        <v>0</v>
      </c>
      <c r="G5094" s="53">
        <v>72.8976</v>
      </c>
    </row>
    <row r="5095" s="37" customFormat="1" customHeight="1" spans="1:7">
      <c r="A5095" s="52" t="s">
        <v>2013</v>
      </c>
      <c r="B5095" s="52" t="s">
        <v>2901</v>
      </c>
      <c r="C5095" s="30" t="s">
        <v>2107</v>
      </c>
      <c r="D5095" s="52" t="s">
        <v>2110</v>
      </c>
      <c r="E5095" s="53">
        <v>0.84</v>
      </c>
      <c r="F5095" s="53">
        <v>0</v>
      </c>
      <c r="G5095" s="53">
        <v>0.84</v>
      </c>
    </row>
    <row r="5096" s="37" customFormat="1" customHeight="1" spans="1:7">
      <c r="A5096" s="52" t="s">
        <v>2013</v>
      </c>
      <c r="B5096" s="52" t="s">
        <v>2901</v>
      </c>
      <c r="C5096" s="30" t="s">
        <v>2107</v>
      </c>
      <c r="D5096" s="52" t="s">
        <v>2133</v>
      </c>
      <c r="E5096" s="53">
        <v>0.006</v>
      </c>
      <c r="F5096" s="53">
        <v>0</v>
      </c>
      <c r="G5096" s="53">
        <v>0.006</v>
      </c>
    </row>
    <row r="5097" s="37" customFormat="1" customHeight="1" spans="1:7">
      <c r="A5097" s="52" t="s">
        <v>2013</v>
      </c>
      <c r="B5097" s="52" t="s">
        <v>2901</v>
      </c>
      <c r="C5097" s="30" t="s">
        <v>2107</v>
      </c>
      <c r="D5097" s="52" t="s">
        <v>2111</v>
      </c>
      <c r="E5097" s="53">
        <v>8.6661</v>
      </c>
      <c r="F5097" s="53">
        <v>0</v>
      </c>
      <c r="G5097" s="53">
        <v>8.6661</v>
      </c>
    </row>
    <row r="5098" s="37" customFormat="1" customHeight="1" spans="1:7">
      <c r="A5098" s="52" t="s">
        <v>2013</v>
      </c>
      <c r="B5098" s="52" t="s">
        <v>2901</v>
      </c>
      <c r="C5098" s="30" t="s">
        <v>2107</v>
      </c>
      <c r="D5098" s="52" t="s">
        <v>2112</v>
      </c>
      <c r="E5098" s="53">
        <v>26.531306</v>
      </c>
      <c r="F5098" s="53">
        <v>0</v>
      </c>
      <c r="G5098" s="53">
        <v>26.531306</v>
      </c>
    </row>
    <row r="5099" s="37" customFormat="1" customHeight="1" spans="1:7">
      <c r="A5099" s="52" t="s">
        <v>2013</v>
      </c>
      <c r="B5099" s="52" t="s">
        <v>2901</v>
      </c>
      <c r="C5099" s="30" t="s">
        <v>2107</v>
      </c>
      <c r="D5099" s="52" t="s">
        <v>2113</v>
      </c>
      <c r="E5099" s="53">
        <v>22.342152</v>
      </c>
      <c r="F5099" s="53">
        <v>0</v>
      </c>
      <c r="G5099" s="53">
        <v>22.342152</v>
      </c>
    </row>
    <row r="5100" s="37" customFormat="1" customHeight="1" spans="1:7">
      <c r="A5100" s="52" t="s">
        <v>2013</v>
      </c>
      <c r="B5100" s="52" t="s">
        <v>2901</v>
      </c>
      <c r="C5100" s="30" t="s">
        <v>2107</v>
      </c>
      <c r="D5100" s="52" t="s">
        <v>2114</v>
      </c>
      <c r="E5100" s="53">
        <v>0.556671</v>
      </c>
      <c r="F5100" s="53">
        <v>0</v>
      </c>
      <c r="G5100" s="53">
        <v>0.556671</v>
      </c>
    </row>
    <row r="5101" s="37" customFormat="1" customHeight="1" spans="1:7">
      <c r="A5101" s="52" t="s">
        <v>2013</v>
      </c>
      <c r="B5101" s="52" t="s">
        <v>2901</v>
      </c>
      <c r="C5101" s="30" t="s">
        <v>2107</v>
      </c>
      <c r="D5101" s="52" t="s">
        <v>2115</v>
      </c>
      <c r="E5101" s="53">
        <v>0.927785</v>
      </c>
      <c r="F5101" s="53">
        <v>0</v>
      </c>
      <c r="G5101" s="53">
        <v>0.927785</v>
      </c>
    </row>
    <row r="5102" s="37" customFormat="1" customHeight="1" spans="1:7">
      <c r="A5102" s="52" t="s">
        <v>2013</v>
      </c>
      <c r="B5102" s="52" t="s">
        <v>2901</v>
      </c>
      <c r="C5102" s="30" t="s">
        <v>2107</v>
      </c>
      <c r="D5102" s="52" t="s">
        <v>2116</v>
      </c>
      <c r="E5102" s="53">
        <v>9.2</v>
      </c>
      <c r="F5102" s="53">
        <v>0</v>
      </c>
      <c r="G5102" s="53">
        <v>9.2</v>
      </c>
    </row>
    <row r="5103" s="37" customFormat="1" customHeight="1" spans="1:7">
      <c r="A5103" s="52" t="s">
        <v>2013</v>
      </c>
      <c r="B5103" s="52" t="s">
        <v>2901</v>
      </c>
      <c r="C5103" s="30" t="s">
        <v>2107</v>
      </c>
      <c r="D5103" s="52" t="s">
        <v>2117</v>
      </c>
      <c r="E5103" s="53">
        <v>44.684304</v>
      </c>
      <c r="F5103" s="53">
        <v>0</v>
      </c>
      <c r="G5103" s="53">
        <v>44.684304</v>
      </c>
    </row>
    <row r="5104" s="37" customFormat="1" customHeight="1" spans="1:7">
      <c r="A5104" s="52" t="s">
        <v>2013</v>
      </c>
      <c r="B5104" s="52" t="s">
        <v>2901</v>
      </c>
      <c r="C5104" s="30" t="s">
        <v>2107</v>
      </c>
      <c r="D5104" s="52" t="s">
        <v>2118</v>
      </c>
      <c r="E5104" s="53">
        <v>38.098956</v>
      </c>
      <c r="F5104" s="53">
        <v>0</v>
      </c>
      <c r="G5104" s="53">
        <v>38.098956</v>
      </c>
    </row>
    <row r="5105" s="37" customFormat="1" customHeight="1" spans="1:7">
      <c r="A5105" s="52" t="s">
        <v>2013</v>
      </c>
      <c r="B5105" s="52" t="s">
        <v>2901</v>
      </c>
      <c r="C5105" s="30" t="s">
        <v>2107</v>
      </c>
      <c r="D5105" s="52" t="s">
        <v>2119</v>
      </c>
      <c r="E5105" s="53">
        <v>1.438</v>
      </c>
      <c r="F5105" s="53">
        <v>0</v>
      </c>
      <c r="G5105" s="53">
        <v>1.438</v>
      </c>
    </row>
    <row r="5106" s="37" customFormat="1" customHeight="1" spans="1:7">
      <c r="A5106" s="52" t="s">
        <v>2013</v>
      </c>
      <c r="B5106" s="52" t="s">
        <v>2901</v>
      </c>
      <c r="C5106" s="30" t="s">
        <v>2107</v>
      </c>
      <c r="D5106" s="52" t="s">
        <v>2120</v>
      </c>
      <c r="E5106" s="53">
        <v>107.02</v>
      </c>
      <c r="F5106" s="53">
        <v>0</v>
      </c>
      <c r="G5106" s="53">
        <v>107.02</v>
      </c>
    </row>
    <row r="5107" s="37" customFormat="1" customHeight="1" spans="1:7">
      <c r="A5107" s="52" t="s">
        <v>2013</v>
      </c>
      <c r="B5107" s="52" t="s">
        <v>2901</v>
      </c>
      <c r="C5107" s="30" t="s">
        <v>2107</v>
      </c>
      <c r="D5107" s="52" t="s">
        <v>2121</v>
      </c>
      <c r="E5107" s="53">
        <v>3.52</v>
      </c>
      <c r="F5107" s="53">
        <v>0</v>
      </c>
      <c r="G5107" s="53">
        <v>3.52</v>
      </c>
    </row>
    <row r="5108" s="37" customFormat="1" customHeight="1" spans="1:7">
      <c r="A5108" s="52" t="s">
        <v>2013</v>
      </c>
      <c r="B5108" s="52" t="s">
        <v>2901</v>
      </c>
      <c r="C5108" s="30" t="s">
        <v>2107</v>
      </c>
      <c r="D5108" s="52" t="s">
        <v>2122</v>
      </c>
      <c r="E5108" s="53">
        <v>93.72</v>
      </c>
      <c r="F5108" s="53">
        <v>0</v>
      </c>
      <c r="G5108" s="53">
        <v>93.72</v>
      </c>
    </row>
    <row r="5109" s="37" customFormat="1" customHeight="1" spans="1:7">
      <c r="A5109" s="52" t="s">
        <v>2013</v>
      </c>
      <c r="B5109" s="52" t="s">
        <v>2901</v>
      </c>
      <c r="C5109" s="30" t="s">
        <v>2107</v>
      </c>
      <c r="D5109" s="52" t="s">
        <v>2123</v>
      </c>
      <c r="E5109" s="53">
        <v>37.3744</v>
      </c>
      <c r="F5109" s="53">
        <v>0</v>
      </c>
      <c r="G5109" s="53">
        <v>37.3744</v>
      </c>
    </row>
    <row r="5110" s="37" customFormat="1" customHeight="1" spans="1:7">
      <c r="A5110" s="52" t="s">
        <v>2013</v>
      </c>
      <c r="B5110" s="49" t="s">
        <v>2907</v>
      </c>
      <c r="C5110" s="50"/>
      <c r="D5110" s="49"/>
      <c r="E5110" s="51">
        <v>1163.689832</v>
      </c>
      <c r="F5110" s="51">
        <v>0</v>
      </c>
      <c r="G5110" s="51">
        <v>1163.689832</v>
      </c>
    </row>
    <row r="5111" s="37" customFormat="1" customHeight="1" spans="1:7">
      <c r="A5111" s="52" t="s">
        <v>2013</v>
      </c>
      <c r="B5111" s="52" t="s">
        <v>2908</v>
      </c>
      <c r="C5111" s="50" t="s">
        <v>2091</v>
      </c>
      <c r="D5111" s="49"/>
      <c r="E5111" s="51">
        <v>189.557535</v>
      </c>
      <c r="F5111" s="51">
        <v>0</v>
      </c>
      <c r="G5111" s="51">
        <v>189.557535</v>
      </c>
    </row>
    <row r="5112" s="37" customFormat="1" customHeight="1" spans="1:7">
      <c r="A5112" s="52" t="s">
        <v>2013</v>
      </c>
      <c r="B5112" s="52" t="s">
        <v>2908</v>
      </c>
      <c r="C5112" s="30" t="s">
        <v>2092</v>
      </c>
      <c r="D5112" s="52" t="s">
        <v>2093</v>
      </c>
      <c r="E5112" s="53">
        <v>107.5</v>
      </c>
      <c r="F5112" s="53">
        <v>0</v>
      </c>
      <c r="G5112" s="53">
        <v>107.5</v>
      </c>
    </row>
    <row r="5113" s="37" customFormat="1" customHeight="1" spans="1:7">
      <c r="A5113" s="52" t="s">
        <v>2013</v>
      </c>
      <c r="B5113" s="52" t="s">
        <v>2908</v>
      </c>
      <c r="C5113" s="30" t="s">
        <v>2092</v>
      </c>
      <c r="D5113" s="52" t="s">
        <v>2094</v>
      </c>
      <c r="E5113" s="53">
        <v>4.430952</v>
      </c>
      <c r="F5113" s="53">
        <v>0</v>
      </c>
      <c r="G5113" s="53">
        <v>4.430952</v>
      </c>
    </row>
    <row r="5114" s="37" customFormat="1" customHeight="1" spans="1:7">
      <c r="A5114" s="52" t="s">
        <v>2013</v>
      </c>
      <c r="B5114" s="52" t="s">
        <v>2908</v>
      </c>
      <c r="C5114" s="30" t="s">
        <v>2092</v>
      </c>
      <c r="D5114" s="52" t="s">
        <v>2095</v>
      </c>
      <c r="E5114" s="53">
        <v>2.953968</v>
      </c>
      <c r="F5114" s="53">
        <v>0</v>
      </c>
      <c r="G5114" s="53">
        <v>2.953968</v>
      </c>
    </row>
    <row r="5115" s="37" customFormat="1" customHeight="1" spans="1:7">
      <c r="A5115" s="52" t="s">
        <v>2013</v>
      </c>
      <c r="B5115" s="52" t="s">
        <v>2908</v>
      </c>
      <c r="C5115" s="30" t="s">
        <v>2092</v>
      </c>
      <c r="D5115" s="52" t="s">
        <v>2096</v>
      </c>
      <c r="E5115" s="53">
        <v>1.695085</v>
      </c>
      <c r="F5115" s="53">
        <v>0</v>
      </c>
      <c r="G5115" s="53">
        <v>1.695085</v>
      </c>
    </row>
    <row r="5116" s="37" customFormat="1" customHeight="1" spans="1:7">
      <c r="A5116" s="52" t="s">
        <v>2013</v>
      </c>
      <c r="B5116" s="52" t="s">
        <v>2908</v>
      </c>
      <c r="C5116" s="30" t="s">
        <v>2092</v>
      </c>
      <c r="D5116" s="52" t="s">
        <v>2097</v>
      </c>
      <c r="E5116" s="53">
        <v>6.75684</v>
      </c>
      <c r="F5116" s="53">
        <v>0</v>
      </c>
      <c r="G5116" s="53">
        <v>6.75684</v>
      </c>
    </row>
    <row r="5117" s="37" customFormat="1" customHeight="1" spans="1:7">
      <c r="A5117" s="52" t="s">
        <v>2013</v>
      </c>
      <c r="B5117" s="52" t="s">
        <v>2908</v>
      </c>
      <c r="C5117" s="30" t="s">
        <v>2092</v>
      </c>
      <c r="D5117" s="52" t="s">
        <v>2098</v>
      </c>
      <c r="E5117" s="53">
        <v>5.53869</v>
      </c>
      <c r="F5117" s="53">
        <v>0</v>
      </c>
      <c r="G5117" s="53">
        <v>5.53869</v>
      </c>
    </row>
    <row r="5118" s="37" customFormat="1" customHeight="1" spans="1:7">
      <c r="A5118" s="52" t="s">
        <v>2013</v>
      </c>
      <c r="B5118" s="52" t="s">
        <v>2908</v>
      </c>
      <c r="C5118" s="30" t="s">
        <v>2092</v>
      </c>
      <c r="D5118" s="52" t="s">
        <v>2099</v>
      </c>
      <c r="E5118" s="53">
        <v>36.816</v>
      </c>
      <c r="F5118" s="53">
        <v>0</v>
      </c>
      <c r="G5118" s="53">
        <v>36.816</v>
      </c>
    </row>
    <row r="5119" s="37" customFormat="1" customHeight="1" spans="1:7">
      <c r="A5119" s="52" t="s">
        <v>2013</v>
      </c>
      <c r="B5119" s="52" t="s">
        <v>2908</v>
      </c>
      <c r="C5119" s="30" t="s">
        <v>2092</v>
      </c>
      <c r="D5119" s="52" t="s">
        <v>2100</v>
      </c>
      <c r="E5119" s="53">
        <v>13.416</v>
      </c>
      <c r="F5119" s="53">
        <v>0</v>
      </c>
      <c r="G5119" s="53">
        <v>13.416</v>
      </c>
    </row>
    <row r="5120" s="37" customFormat="1" customHeight="1" spans="1:7">
      <c r="A5120" s="52" t="s">
        <v>2013</v>
      </c>
      <c r="B5120" s="52" t="s">
        <v>2908</v>
      </c>
      <c r="C5120" s="30" t="s">
        <v>2092</v>
      </c>
      <c r="D5120" s="52" t="s">
        <v>2102</v>
      </c>
      <c r="E5120" s="53">
        <v>3.5</v>
      </c>
      <c r="F5120" s="53">
        <v>0</v>
      </c>
      <c r="G5120" s="53">
        <v>3.5</v>
      </c>
    </row>
    <row r="5121" s="37" customFormat="1" customHeight="1" spans="1:7">
      <c r="A5121" s="52" t="s">
        <v>2013</v>
      </c>
      <c r="B5121" s="52" t="s">
        <v>2908</v>
      </c>
      <c r="C5121" s="30" t="s">
        <v>2092</v>
      </c>
      <c r="D5121" s="52" t="s">
        <v>2104</v>
      </c>
      <c r="E5121" s="53">
        <v>0.5</v>
      </c>
      <c r="F5121" s="53">
        <v>0</v>
      </c>
      <c r="G5121" s="53">
        <v>0.5</v>
      </c>
    </row>
    <row r="5122" s="37" customFormat="1" customHeight="1" spans="1:7">
      <c r="A5122" s="52" t="s">
        <v>2013</v>
      </c>
      <c r="B5122" s="52" t="s">
        <v>2908</v>
      </c>
      <c r="C5122" s="30" t="s">
        <v>2092</v>
      </c>
      <c r="D5122" s="52" t="s">
        <v>2105</v>
      </c>
      <c r="E5122" s="53">
        <v>6.45</v>
      </c>
      <c r="F5122" s="53">
        <v>0</v>
      </c>
      <c r="G5122" s="53">
        <v>6.45</v>
      </c>
    </row>
    <row r="5123" s="37" customFormat="1" customHeight="1" spans="1:7">
      <c r="A5123" s="52" t="s">
        <v>2013</v>
      </c>
      <c r="B5123" s="52" t="s">
        <v>2908</v>
      </c>
      <c r="C5123" s="50" t="s">
        <v>2106</v>
      </c>
      <c r="D5123" s="49"/>
      <c r="E5123" s="51">
        <v>974.132297</v>
      </c>
      <c r="F5123" s="51">
        <v>0</v>
      </c>
      <c r="G5123" s="51">
        <v>974.132297</v>
      </c>
    </row>
    <row r="5124" s="37" customFormat="1" customHeight="1" spans="1:7">
      <c r="A5124" s="52" t="s">
        <v>2013</v>
      </c>
      <c r="B5124" s="52" t="s">
        <v>2908</v>
      </c>
      <c r="C5124" s="30" t="s">
        <v>2107</v>
      </c>
      <c r="D5124" s="52" t="s">
        <v>2108</v>
      </c>
      <c r="E5124" s="53">
        <v>225.228</v>
      </c>
      <c r="F5124" s="53">
        <v>0</v>
      </c>
      <c r="G5124" s="53">
        <v>225.228</v>
      </c>
    </row>
    <row r="5125" s="37" customFormat="1" customHeight="1" spans="1:7">
      <c r="A5125" s="52" t="s">
        <v>2013</v>
      </c>
      <c r="B5125" s="52" t="s">
        <v>2908</v>
      </c>
      <c r="C5125" s="30" t="s">
        <v>2107</v>
      </c>
      <c r="D5125" s="52" t="s">
        <v>2109</v>
      </c>
      <c r="E5125" s="53">
        <v>143.538</v>
      </c>
      <c r="F5125" s="53">
        <v>0</v>
      </c>
      <c r="G5125" s="53">
        <v>143.538</v>
      </c>
    </row>
    <row r="5126" s="37" customFormat="1" customHeight="1" spans="1:7">
      <c r="A5126" s="52" t="s">
        <v>2013</v>
      </c>
      <c r="B5126" s="52" t="s">
        <v>2908</v>
      </c>
      <c r="C5126" s="30" t="s">
        <v>2107</v>
      </c>
      <c r="D5126" s="52" t="s">
        <v>2133</v>
      </c>
      <c r="E5126" s="53">
        <v>0.006</v>
      </c>
      <c r="F5126" s="53">
        <v>0</v>
      </c>
      <c r="G5126" s="53">
        <v>0.006</v>
      </c>
    </row>
    <row r="5127" s="37" customFormat="1" customHeight="1" spans="1:7">
      <c r="A5127" s="52" t="s">
        <v>2013</v>
      </c>
      <c r="B5127" s="52" t="s">
        <v>2908</v>
      </c>
      <c r="C5127" s="30" t="s">
        <v>2107</v>
      </c>
      <c r="D5127" s="52" t="s">
        <v>2111</v>
      </c>
      <c r="E5127" s="53">
        <v>18.769</v>
      </c>
      <c r="F5127" s="53">
        <v>0</v>
      </c>
      <c r="G5127" s="53">
        <v>18.769</v>
      </c>
    </row>
    <row r="5128" s="37" customFormat="1" customHeight="1" spans="1:7">
      <c r="A5128" s="52" t="s">
        <v>2013</v>
      </c>
      <c r="B5128" s="52" t="s">
        <v>2908</v>
      </c>
      <c r="C5128" s="30" t="s">
        <v>2107</v>
      </c>
      <c r="D5128" s="52" t="s">
        <v>2112</v>
      </c>
      <c r="E5128" s="53">
        <v>54.668225</v>
      </c>
      <c r="F5128" s="53">
        <v>0</v>
      </c>
      <c r="G5128" s="53">
        <v>54.668225</v>
      </c>
    </row>
    <row r="5129" s="37" customFormat="1" customHeight="1" spans="1:7">
      <c r="A5129" s="52" t="s">
        <v>2013</v>
      </c>
      <c r="B5129" s="52" t="s">
        <v>2908</v>
      </c>
      <c r="C5129" s="30" t="s">
        <v>2107</v>
      </c>
      <c r="D5129" s="52" t="s">
        <v>2113</v>
      </c>
      <c r="E5129" s="53">
        <v>46.0364</v>
      </c>
      <c r="F5129" s="53">
        <v>0</v>
      </c>
      <c r="G5129" s="53">
        <v>46.0364</v>
      </c>
    </row>
    <row r="5130" s="37" customFormat="1" customHeight="1" spans="1:7">
      <c r="A5130" s="52" t="s">
        <v>2013</v>
      </c>
      <c r="B5130" s="52" t="s">
        <v>2908</v>
      </c>
      <c r="C5130" s="30" t="s">
        <v>2107</v>
      </c>
      <c r="D5130" s="52" t="s">
        <v>2114</v>
      </c>
      <c r="E5130" s="53">
        <v>1.162605</v>
      </c>
      <c r="F5130" s="53">
        <v>0</v>
      </c>
      <c r="G5130" s="53">
        <v>1.162605</v>
      </c>
    </row>
    <row r="5131" s="37" customFormat="1" customHeight="1" spans="1:7">
      <c r="A5131" s="52" t="s">
        <v>2013</v>
      </c>
      <c r="B5131" s="52" t="s">
        <v>2908</v>
      </c>
      <c r="C5131" s="30" t="s">
        <v>2107</v>
      </c>
      <c r="D5131" s="52" t="s">
        <v>2115</v>
      </c>
      <c r="E5131" s="53">
        <v>1.937675</v>
      </c>
      <c r="F5131" s="53">
        <v>0</v>
      </c>
      <c r="G5131" s="53">
        <v>1.937675</v>
      </c>
    </row>
    <row r="5132" s="37" customFormat="1" customHeight="1" spans="1:7">
      <c r="A5132" s="52" t="s">
        <v>2013</v>
      </c>
      <c r="B5132" s="52" t="s">
        <v>2908</v>
      </c>
      <c r="C5132" s="30" t="s">
        <v>2107</v>
      </c>
      <c r="D5132" s="52" t="s">
        <v>2116</v>
      </c>
      <c r="E5132" s="53">
        <v>3.4</v>
      </c>
      <c r="F5132" s="53">
        <v>0</v>
      </c>
      <c r="G5132" s="53">
        <v>3.4</v>
      </c>
    </row>
    <row r="5133" s="37" customFormat="1" customHeight="1" spans="1:7">
      <c r="A5133" s="52" t="s">
        <v>2013</v>
      </c>
      <c r="B5133" s="52" t="s">
        <v>2908</v>
      </c>
      <c r="C5133" s="30" t="s">
        <v>2107</v>
      </c>
      <c r="D5133" s="52" t="s">
        <v>2117</v>
      </c>
      <c r="E5133" s="53">
        <v>92.0728</v>
      </c>
      <c r="F5133" s="53">
        <v>0</v>
      </c>
      <c r="G5133" s="53">
        <v>92.0728</v>
      </c>
    </row>
    <row r="5134" s="37" customFormat="1" customHeight="1" spans="1:7">
      <c r="A5134" s="52" t="s">
        <v>2013</v>
      </c>
      <c r="B5134" s="52" t="s">
        <v>2908</v>
      </c>
      <c r="C5134" s="30" t="s">
        <v>2107</v>
      </c>
      <c r="D5134" s="52" t="s">
        <v>2118</v>
      </c>
      <c r="E5134" s="53">
        <v>78.144492</v>
      </c>
      <c r="F5134" s="53">
        <v>0</v>
      </c>
      <c r="G5134" s="53">
        <v>78.144492</v>
      </c>
    </row>
    <row r="5135" s="37" customFormat="1" customHeight="1" spans="1:7">
      <c r="A5135" s="52" t="s">
        <v>2013</v>
      </c>
      <c r="B5135" s="52" t="s">
        <v>2908</v>
      </c>
      <c r="C5135" s="30" t="s">
        <v>2107</v>
      </c>
      <c r="D5135" s="52" t="s">
        <v>2120</v>
      </c>
      <c r="E5135" s="53">
        <v>39.1</v>
      </c>
      <c r="F5135" s="53">
        <v>0</v>
      </c>
      <c r="G5135" s="53">
        <v>39.1</v>
      </c>
    </row>
    <row r="5136" s="37" customFormat="1" customHeight="1" spans="1:7">
      <c r="A5136" s="52" t="s">
        <v>2013</v>
      </c>
      <c r="B5136" s="52" t="s">
        <v>2908</v>
      </c>
      <c r="C5136" s="30" t="s">
        <v>2107</v>
      </c>
      <c r="D5136" s="52" t="s">
        <v>2121</v>
      </c>
      <c r="E5136" s="53">
        <v>6.88</v>
      </c>
      <c r="F5136" s="53">
        <v>0</v>
      </c>
      <c r="G5136" s="53">
        <v>6.88</v>
      </c>
    </row>
    <row r="5137" s="37" customFormat="1" customHeight="1" spans="1:7">
      <c r="A5137" s="52" t="s">
        <v>2013</v>
      </c>
      <c r="B5137" s="52" t="s">
        <v>2908</v>
      </c>
      <c r="C5137" s="30" t="s">
        <v>2107</v>
      </c>
      <c r="D5137" s="52" t="s">
        <v>2122</v>
      </c>
      <c r="E5137" s="53">
        <v>187.92</v>
      </c>
      <c r="F5137" s="53">
        <v>0</v>
      </c>
      <c r="G5137" s="53">
        <v>187.92</v>
      </c>
    </row>
    <row r="5138" s="37" customFormat="1" customHeight="1" spans="1:7">
      <c r="A5138" s="52" t="s">
        <v>2013</v>
      </c>
      <c r="B5138" s="52" t="s">
        <v>2908</v>
      </c>
      <c r="C5138" s="30" t="s">
        <v>2107</v>
      </c>
      <c r="D5138" s="52" t="s">
        <v>2123</v>
      </c>
      <c r="E5138" s="53">
        <v>75.2691</v>
      </c>
      <c r="F5138" s="53">
        <v>0</v>
      </c>
      <c r="G5138" s="53">
        <v>75.2691</v>
      </c>
    </row>
    <row r="5139" s="37" customFormat="1" customHeight="1" spans="1:7">
      <c r="A5139" s="52" t="s">
        <v>2013</v>
      </c>
      <c r="B5139" s="49" t="s">
        <v>2909</v>
      </c>
      <c r="C5139" s="50"/>
      <c r="D5139" s="49"/>
      <c r="E5139" s="51">
        <v>249.953514</v>
      </c>
      <c r="F5139" s="51">
        <v>0</v>
      </c>
      <c r="G5139" s="51">
        <v>249.953514</v>
      </c>
    </row>
    <row r="5140" s="37" customFormat="1" customHeight="1" spans="1:7">
      <c r="A5140" s="52" t="s">
        <v>2013</v>
      </c>
      <c r="B5140" s="52" t="s">
        <v>2910</v>
      </c>
      <c r="C5140" s="50" t="s">
        <v>2080</v>
      </c>
      <c r="D5140" s="49"/>
      <c r="E5140" s="51">
        <v>12</v>
      </c>
      <c r="F5140" s="51">
        <v>0</v>
      </c>
      <c r="G5140" s="51">
        <v>12</v>
      </c>
    </row>
    <row r="5141" s="37" customFormat="1" customHeight="1" spans="1:7">
      <c r="A5141" s="52" t="s">
        <v>2013</v>
      </c>
      <c r="B5141" s="52" t="s">
        <v>2910</v>
      </c>
      <c r="C5141" s="30" t="s">
        <v>2081</v>
      </c>
      <c r="D5141" s="52" t="s">
        <v>2911</v>
      </c>
      <c r="E5141" s="53">
        <v>12</v>
      </c>
      <c r="F5141" s="53">
        <v>0</v>
      </c>
      <c r="G5141" s="53">
        <v>12</v>
      </c>
    </row>
    <row r="5142" s="37" customFormat="1" customHeight="1" spans="1:7">
      <c r="A5142" s="52" t="s">
        <v>2013</v>
      </c>
      <c r="B5142" s="52" t="s">
        <v>2910</v>
      </c>
      <c r="C5142" s="50" t="s">
        <v>2091</v>
      </c>
      <c r="D5142" s="49"/>
      <c r="E5142" s="51">
        <v>42.179548</v>
      </c>
      <c r="F5142" s="51">
        <v>0</v>
      </c>
      <c r="G5142" s="51">
        <v>42.179548</v>
      </c>
    </row>
    <row r="5143" s="37" customFormat="1" customHeight="1" spans="1:7">
      <c r="A5143" s="52" t="s">
        <v>2013</v>
      </c>
      <c r="B5143" s="52" t="s">
        <v>2910</v>
      </c>
      <c r="C5143" s="30" t="s">
        <v>2092</v>
      </c>
      <c r="D5143" s="52" t="s">
        <v>2093</v>
      </c>
      <c r="E5143" s="53">
        <v>25</v>
      </c>
      <c r="F5143" s="53">
        <v>0</v>
      </c>
      <c r="G5143" s="53">
        <v>25</v>
      </c>
    </row>
    <row r="5144" s="37" customFormat="1" customHeight="1" spans="1:7">
      <c r="A5144" s="52" t="s">
        <v>2013</v>
      </c>
      <c r="B5144" s="52" t="s">
        <v>2910</v>
      </c>
      <c r="C5144" s="30" t="s">
        <v>2092</v>
      </c>
      <c r="D5144" s="52" t="s">
        <v>2094</v>
      </c>
      <c r="E5144" s="53">
        <v>0.914774</v>
      </c>
      <c r="F5144" s="53">
        <v>0</v>
      </c>
      <c r="G5144" s="53">
        <v>0.914774</v>
      </c>
    </row>
    <row r="5145" s="37" customFormat="1" customHeight="1" spans="1:7">
      <c r="A5145" s="52" t="s">
        <v>2013</v>
      </c>
      <c r="B5145" s="52" t="s">
        <v>2910</v>
      </c>
      <c r="C5145" s="30" t="s">
        <v>2092</v>
      </c>
      <c r="D5145" s="52" t="s">
        <v>2095</v>
      </c>
      <c r="E5145" s="53">
        <v>0.60985</v>
      </c>
      <c r="F5145" s="53">
        <v>0</v>
      </c>
      <c r="G5145" s="53">
        <v>0.60985</v>
      </c>
    </row>
    <row r="5146" s="37" customFormat="1" customHeight="1" spans="1:7">
      <c r="A5146" s="52" t="s">
        <v>2013</v>
      </c>
      <c r="B5146" s="52" t="s">
        <v>2910</v>
      </c>
      <c r="C5146" s="30" t="s">
        <v>2092</v>
      </c>
      <c r="D5146" s="52" t="s">
        <v>2097</v>
      </c>
      <c r="E5146" s="53">
        <v>1.335456</v>
      </c>
      <c r="F5146" s="53">
        <v>0</v>
      </c>
      <c r="G5146" s="53">
        <v>1.335456</v>
      </c>
    </row>
    <row r="5147" s="37" customFormat="1" customHeight="1" spans="1:7">
      <c r="A5147" s="52" t="s">
        <v>2013</v>
      </c>
      <c r="B5147" s="52" t="s">
        <v>2910</v>
      </c>
      <c r="C5147" s="30" t="s">
        <v>2092</v>
      </c>
      <c r="D5147" s="52" t="s">
        <v>2098</v>
      </c>
      <c r="E5147" s="53">
        <v>1.143468</v>
      </c>
      <c r="F5147" s="53">
        <v>0</v>
      </c>
      <c r="G5147" s="53">
        <v>1.143468</v>
      </c>
    </row>
    <row r="5148" s="37" customFormat="1" customHeight="1" spans="1:7">
      <c r="A5148" s="52" t="s">
        <v>2013</v>
      </c>
      <c r="B5148" s="52" t="s">
        <v>2910</v>
      </c>
      <c r="C5148" s="30" t="s">
        <v>2092</v>
      </c>
      <c r="D5148" s="52" t="s">
        <v>2099</v>
      </c>
      <c r="E5148" s="53">
        <v>8.556</v>
      </c>
      <c r="F5148" s="53">
        <v>0</v>
      </c>
      <c r="G5148" s="53">
        <v>8.556</v>
      </c>
    </row>
    <row r="5149" s="37" customFormat="1" customHeight="1" spans="1:7">
      <c r="A5149" s="52" t="s">
        <v>2013</v>
      </c>
      <c r="B5149" s="52" t="s">
        <v>2910</v>
      </c>
      <c r="C5149" s="30" t="s">
        <v>2092</v>
      </c>
      <c r="D5149" s="52" t="s">
        <v>2100</v>
      </c>
      <c r="E5149" s="53">
        <v>3.12</v>
      </c>
      <c r="F5149" s="53">
        <v>0</v>
      </c>
      <c r="G5149" s="53">
        <v>3.12</v>
      </c>
    </row>
    <row r="5150" s="37" customFormat="1" customHeight="1" spans="1:7">
      <c r="A5150" s="52" t="s">
        <v>2013</v>
      </c>
      <c r="B5150" s="52" t="s">
        <v>2910</v>
      </c>
      <c r="C5150" s="30" t="s">
        <v>2092</v>
      </c>
      <c r="D5150" s="52" t="s">
        <v>2105</v>
      </c>
      <c r="E5150" s="53">
        <v>1.5</v>
      </c>
      <c r="F5150" s="53">
        <v>0</v>
      </c>
      <c r="G5150" s="53">
        <v>1.5</v>
      </c>
    </row>
    <row r="5151" s="37" customFormat="1" customHeight="1" spans="1:7">
      <c r="A5151" s="52" t="s">
        <v>2013</v>
      </c>
      <c r="B5151" s="52" t="s">
        <v>2910</v>
      </c>
      <c r="C5151" s="50" t="s">
        <v>2106</v>
      </c>
      <c r="D5151" s="49"/>
      <c r="E5151" s="51">
        <v>195.773966</v>
      </c>
      <c r="F5151" s="51">
        <v>0</v>
      </c>
      <c r="G5151" s="51">
        <v>195.773966</v>
      </c>
    </row>
    <row r="5152" s="37" customFormat="1" customHeight="1" spans="1:7">
      <c r="A5152" s="52" t="s">
        <v>2013</v>
      </c>
      <c r="B5152" s="52" t="s">
        <v>2910</v>
      </c>
      <c r="C5152" s="30" t="s">
        <v>2107</v>
      </c>
      <c r="D5152" s="52" t="s">
        <v>2108</v>
      </c>
      <c r="E5152" s="53">
        <v>44.5152</v>
      </c>
      <c r="F5152" s="53">
        <v>0</v>
      </c>
      <c r="G5152" s="53">
        <v>44.5152</v>
      </c>
    </row>
    <row r="5153" s="37" customFormat="1" customHeight="1" spans="1:7">
      <c r="A5153" s="52" t="s">
        <v>2013</v>
      </c>
      <c r="B5153" s="52" t="s">
        <v>2910</v>
      </c>
      <c r="C5153" s="30" t="s">
        <v>2107</v>
      </c>
      <c r="D5153" s="52" t="s">
        <v>2109</v>
      </c>
      <c r="E5153" s="53">
        <v>31.716</v>
      </c>
      <c r="F5153" s="53">
        <v>0</v>
      </c>
      <c r="G5153" s="53">
        <v>31.716</v>
      </c>
    </row>
    <row r="5154" s="37" customFormat="1" customHeight="1" spans="1:7">
      <c r="A5154" s="52" t="s">
        <v>2013</v>
      </c>
      <c r="B5154" s="52" t="s">
        <v>2910</v>
      </c>
      <c r="C5154" s="30" t="s">
        <v>2107</v>
      </c>
      <c r="D5154" s="52" t="s">
        <v>2133</v>
      </c>
      <c r="E5154" s="53">
        <v>0.006</v>
      </c>
      <c r="F5154" s="53">
        <v>0</v>
      </c>
      <c r="G5154" s="53">
        <v>0.006</v>
      </c>
    </row>
    <row r="5155" s="37" customFormat="1" customHeight="1" spans="1:7">
      <c r="A5155" s="52" t="s">
        <v>2013</v>
      </c>
      <c r="B5155" s="52" t="s">
        <v>2910</v>
      </c>
      <c r="C5155" s="30" t="s">
        <v>2107</v>
      </c>
      <c r="D5155" s="52" t="s">
        <v>2111</v>
      </c>
      <c r="E5155" s="53">
        <v>3.7096</v>
      </c>
      <c r="F5155" s="53">
        <v>0</v>
      </c>
      <c r="G5155" s="53">
        <v>3.7096</v>
      </c>
    </row>
    <row r="5156" s="37" customFormat="1" customHeight="1" spans="1:7">
      <c r="A5156" s="52" t="s">
        <v>2013</v>
      </c>
      <c r="B5156" s="52" t="s">
        <v>2910</v>
      </c>
      <c r="C5156" s="30" t="s">
        <v>2107</v>
      </c>
      <c r="D5156" s="52" t="s">
        <v>2112</v>
      </c>
      <c r="E5156" s="53">
        <v>11.447576</v>
      </c>
      <c r="F5156" s="53">
        <v>0</v>
      </c>
      <c r="G5156" s="53">
        <v>11.447576</v>
      </c>
    </row>
    <row r="5157" s="37" customFormat="1" customHeight="1" spans="1:7">
      <c r="A5157" s="52" t="s">
        <v>2013</v>
      </c>
      <c r="B5157" s="52" t="s">
        <v>2910</v>
      </c>
      <c r="C5157" s="30" t="s">
        <v>2107</v>
      </c>
      <c r="D5157" s="52" t="s">
        <v>2113</v>
      </c>
      <c r="E5157" s="53">
        <v>9.640064</v>
      </c>
      <c r="F5157" s="53">
        <v>0</v>
      </c>
      <c r="G5157" s="53">
        <v>9.640064</v>
      </c>
    </row>
    <row r="5158" s="37" customFormat="1" customHeight="1" spans="1:7">
      <c r="A5158" s="52" t="s">
        <v>2013</v>
      </c>
      <c r="B5158" s="52" t="s">
        <v>2910</v>
      </c>
      <c r="C5158" s="30" t="s">
        <v>2107</v>
      </c>
      <c r="D5158" s="52" t="s">
        <v>2114</v>
      </c>
      <c r="E5158" s="53">
        <v>0.239822</v>
      </c>
      <c r="F5158" s="53">
        <v>0</v>
      </c>
      <c r="G5158" s="53">
        <v>0.239822</v>
      </c>
    </row>
    <row r="5159" s="37" customFormat="1" customHeight="1" spans="1:7">
      <c r="A5159" s="52" t="s">
        <v>2013</v>
      </c>
      <c r="B5159" s="52" t="s">
        <v>2910</v>
      </c>
      <c r="C5159" s="30" t="s">
        <v>2107</v>
      </c>
      <c r="D5159" s="52" t="s">
        <v>2115</v>
      </c>
      <c r="E5159" s="53">
        <v>0.399704</v>
      </c>
      <c r="F5159" s="53">
        <v>0</v>
      </c>
      <c r="G5159" s="53">
        <v>0.399704</v>
      </c>
    </row>
    <row r="5160" s="37" customFormat="1" customHeight="1" spans="1:7">
      <c r="A5160" s="52" t="s">
        <v>2013</v>
      </c>
      <c r="B5160" s="52" t="s">
        <v>2910</v>
      </c>
      <c r="C5160" s="30" t="s">
        <v>2107</v>
      </c>
      <c r="D5160" s="52" t="s">
        <v>2117</v>
      </c>
      <c r="E5160" s="53">
        <v>19.280128</v>
      </c>
      <c r="F5160" s="53">
        <v>0</v>
      </c>
      <c r="G5160" s="53">
        <v>19.280128</v>
      </c>
    </row>
    <row r="5161" s="37" customFormat="1" customHeight="1" spans="1:7">
      <c r="A5161" s="52" t="s">
        <v>2013</v>
      </c>
      <c r="B5161" s="52" t="s">
        <v>2910</v>
      </c>
      <c r="C5161" s="30" t="s">
        <v>2107</v>
      </c>
      <c r="D5161" s="52" t="s">
        <v>2118</v>
      </c>
      <c r="E5161" s="53">
        <v>16.410072</v>
      </c>
      <c r="F5161" s="53">
        <v>0</v>
      </c>
      <c r="G5161" s="53">
        <v>16.410072</v>
      </c>
    </row>
    <row r="5162" s="37" customFormat="1" customHeight="1" spans="1:7">
      <c r="A5162" s="52" t="s">
        <v>2013</v>
      </c>
      <c r="B5162" s="52" t="s">
        <v>2910</v>
      </c>
      <c r="C5162" s="30" t="s">
        <v>2107</v>
      </c>
      <c r="D5162" s="52" t="s">
        <v>2121</v>
      </c>
      <c r="E5162" s="53">
        <v>1.6</v>
      </c>
      <c r="F5162" s="53">
        <v>0</v>
      </c>
      <c r="G5162" s="53">
        <v>1.6</v>
      </c>
    </row>
    <row r="5163" s="37" customFormat="1" customHeight="1" spans="1:7">
      <c r="A5163" s="52" t="s">
        <v>2013</v>
      </c>
      <c r="B5163" s="52" t="s">
        <v>2910</v>
      </c>
      <c r="C5163" s="30" t="s">
        <v>2107</v>
      </c>
      <c r="D5163" s="52" t="s">
        <v>2122</v>
      </c>
      <c r="E5163" s="53">
        <v>40.56</v>
      </c>
      <c r="F5163" s="53">
        <v>0</v>
      </c>
      <c r="G5163" s="53">
        <v>40.56</v>
      </c>
    </row>
    <row r="5164" s="37" customFormat="1" customHeight="1" spans="1:7">
      <c r="A5164" s="52" t="s">
        <v>2013</v>
      </c>
      <c r="B5164" s="52" t="s">
        <v>2910</v>
      </c>
      <c r="C5164" s="30" t="s">
        <v>2107</v>
      </c>
      <c r="D5164" s="52" t="s">
        <v>2123</v>
      </c>
      <c r="E5164" s="53">
        <v>16.2498</v>
      </c>
      <c r="F5164" s="53">
        <v>0</v>
      </c>
      <c r="G5164" s="53">
        <v>16.2498</v>
      </c>
    </row>
    <row r="5165" s="37" customFormat="1" customHeight="1" spans="1:7">
      <c r="A5165" s="52" t="s">
        <v>2013</v>
      </c>
      <c r="B5165" s="49" t="s">
        <v>2912</v>
      </c>
      <c r="C5165" s="50"/>
      <c r="D5165" s="49"/>
      <c r="E5165" s="51">
        <v>542.997144</v>
      </c>
      <c r="F5165" s="51">
        <v>0</v>
      </c>
      <c r="G5165" s="51">
        <v>542.997144</v>
      </c>
    </row>
    <row r="5166" s="37" customFormat="1" customHeight="1" spans="1:7">
      <c r="A5166" s="52" t="s">
        <v>2013</v>
      </c>
      <c r="B5166" s="52" t="s">
        <v>2913</v>
      </c>
      <c r="C5166" s="50" t="s">
        <v>2080</v>
      </c>
      <c r="D5166" s="49"/>
      <c r="E5166" s="51">
        <v>292</v>
      </c>
      <c r="F5166" s="51">
        <v>0</v>
      </c>
      <c r="G5166" s="51">
        <v>292</v>
      </c>
    </row>
    <row r="5167" s="37" customFormat="1" customHeight="1" spans="1:7">
      <c r="A5167" s="52" t="s">
        <v>2013</v>
      </c>
      <c r="B5167" s="52" t="s">
        <v>2913</v>
      </c>
      <c r="C5167" s="30" t="s">
        <v>2081</v>
      </c>
      <c r="D5167" s="52" t="s">
        <v>2914</v>
      </c>
      <c r="E5167" s="53">
        <v>292</v>
      </c>
      <c r="F5167" s="53">
        <v>0</v>
      </c>
      <c r="G5167" s="53">
        <v>292</v>
      </c>
    </row>
    <row r="5168" s="37" customFormat="1" customHeight="1" spans="1:7">
      <c r="A5168" s="52" t="s">
        <v>2013</v>
      </c>
      <c r="B5168" s="52" t="s">
        <v>2913</v>
      </c>
      <c r="C5168" s="50" t="s">
        <v>2091</v>
      </c>
      <c r="D5168" s="49"/>
      <c r="E5168" s="51">
        <v>41.451276</v>
      </c>
      <c r="F5168" s="51">
        <v>0</v>
      </c>
      <c r="G5168" s="51">
        <v>41.451276</v>
      </c>
    </row>
    <row r="5169" s="37" customFormat="1" customHeight="1" spans="1:7">
      <c r="A5169" s="52" t="s">
        <v>2013</v>
      </c>
      <c r="B5169" s="52" t="s">
        <v>2913</v>
      </c>
      <c r="C5169" s="30" t="s">
        <v>2092</v>
      </c>
      <c r="D5169" s="52" t="s">
        <v>2126</v>
      </c>
      <c r="E5169" s="53">
        <v>27.5</v>
      </c>
      <c r="F5169" s="53">
        <v>0</v>
      </c>
      <c r="G5169" s="53">
        <v>27.5</v>
      </c>
    </row>
    <row r="5170" s="37" customFormat="1" customHeight="1" spans="1:7">
      <c r="A5170" s="52" t="s">
        <v>2013</v>
      </c>
      <c r="B5170" s="52" t="s">
        <v>2913</v>
      </c>
      <c r="C5170" s="30" t="s">
        <v>2092</v>
      </c>
      <c r="D5170" s="52" t="s">
        <v>2127</v>
      </c>
      <c r="E5170" s="53">
        <v>1.089504</v>
      </c>
      <c r="F5170" s="53">
        <v>0</v>
      </c>
      <c r="G5170" s="53">
        <v>1.089504</v>
      </c>
    </row>
    <row r="5171" s="37" customFormat="1" customHeight="1" spans="1:7">
      <c r="A5171" s="52" t="s">
        <v>2013</v>
      </c>
      <c r="B5171" s="52" t="s">
        <v>2913</v>
      </c>
      <c r="C5171" s="30" t="s">
        <v>2092</v>
      </c>
      <c r="D5171" s="52" t="s">
        <v>2128</v>
      </c>
      <c r="E5171" s="53">
        <v>0.726336</v>
      </c>
      <c r="F5171" s="53">
        <v>0</v>
      </c>
      <c r="G5171" s="53">
        <v>0.726336</v>
      </c>
    </row>
    <row r="5172" s="37" customFormat="1" customHeight="1" spans="1:7">
      <c r="A5172" s="52" t="s">
        <v>2013</v>
      </c>
      <c r="B5172" s="52" t="s">
        <v>2913</v>
      </c>
      <c r="C5172" s="30" t="s">
        <v>2092</v>
      </c>
      <c r="D5172" s="52" t="s">
        <v>2129</v>
      </c>
      <c r="E5172" s="53">
        <v>1.523556</v>
      </c>
      <c r="F5172" s="53">
        <v>0</v>
      </c>
      <c r="G5172" s="53">
        <v>1.523556</v>
      </c>
    </row>
    <row r="5173" s="37" customFormat="1" customHeight="1" spans="1:7">
      <c r="A5173" s="52" t="s">
        <v>2013</v>
      </c>
      <c r="B5173" s="52" t="s">
        <v>2913</v>
      </c>
      <c r="C5173" s="30" t="s">
        <v>2092</v>
      </c>
      <c r="D5173" s="52" t="s">
        <v>2130</v>
      </c>
      <c r="E5173" s="53">
        <v>1.36188</v>
      </c>
      <c r="F5173" s="53">
        <v>0</v>
      </c>
      <c r="G5173" s="53">
        <v>1.36188</v>
      </c>
    </row>
    <row r="5174" s="37" customFormat="1" customHeight="1" spans="1:7">
      <c r="A5174" s="52" t="s">
        <v>2013</v>
      </c>
      <c r="B5174" s="52" t="s">
        <v>2913</v>
      </c>
      <c r="C5174" s="30" t="s">
        <v>2092</v>
      </c>
      <c r="D5174" s="52" t="s">
        <v>2102</v>
      </c>
      <c r="E5174" s="53">
        <v>3.5</v>
      </c>
      <c r="F5174" s="53">
        <v>0</v>
      </c>
      <c r="G5174" s="53">
        <v>3.5</v>
      </c>
    </row>
    <row r="5175" s="37" customFormat="1" customHeight="1" spans="1:7">
      <c r="A5175" s="52" t="s">
        <v>2013</v>
      </c>
      <c r="B5175" s="52" t="s">
        <v>2913</v>
      </c>
      <c r="C5175" s="30" t="s">
        <v>2092</v>
      </c>
      <c r="D5175" s="52" t="s">
        <v>2103</v>
      </c>
      <c r="E5175" s="53">
        <v>5.75</v>
      </c>
      <c r="F5175" s="53">
        <v>0</v>
      </c>
      <c r="G5175" s="53">
        <v>5.75</v>
      </c>
    </row>
    <row r="5176" s="37" customFormat="1" customHeight="1" spans="1:7">
      <c r="A5176" s="52" t="s">
        <v>2013</v>
      </c>
      <c r="B5176" s="52" t="s">
        <v>2913</v>
      </c>
      <c r="C5176" s="50" t="s">
        <v>2106</v>
      </c>
      <c r="D5176" s="49"/>
      <c r="E5176" s="51">
        <v>209.545868</v>
      </c>
      <c r="F5176" s="51">
        <v>0</v>
      </c>
      <c r="G5176" s="51">
        <v>209.545868</v>
      </c>
    </row>
    <row r="5177" s="37" customFormat="1" customHeight="1" spans="1:7">
      <c r="A5177" s="52" t="s">
        <v>2013</v>
      </c>
      <c r="B5177" s="52" t="s">
        <v>2913</v>
      </c>
      <c r="C5177" s="30" t="s">
        <v>2107</v>
      </c>
      <c r="D5177" s="52" t="s">
        <v>2131</v>
      </c>
      <c r="E5177" s="53">
        <v>50.7852</v>
      </c>
      <c r="F5177" s="53">
        <v>0</v>
      </c>
      <c r="G5177" s="53">
        <v>50.7852</v>
      </c>
    </row>
    <row r="5178" s="37" customFormat="1" customHeight="1" spans="1:7">
      <c r="A5178" s="52" t="s">
        <v>2013</v>
      </c>
      <c r="B5178" s="52" t="s">
        <v>2913</v>
      </c>
      <c r="C5178" s="30" t="s">
        <v>2107</v>
      </c>
      <c r="D5178" s="52" t="s">
        <v>2132</v>
      </c>
      <c r="E5178" s="53">
        <v>1.7028</v>
      </c>
      <c r="F5178" s="53">
        <v>0</v>
      </c>
      <c r="G5178" s="53">
        <v>1.7028</v>
      </c>
    </row>
    <row r="5179" s="37" customFormat="1" customHeight="1" spans="1:7">
      <c r="A5179" s="52" t="s">
        <v>2013</v>
      </c>
      <c r="B5179" s="52" t="s">
        <v>2913</v>
      </c>
      <c r="C5179" s="30" t="s">
        <v>2107</v>
      </c>
      <c r="D5179" s="52" t="s">
        <v>2134</v>
      </c>
      <c r="E5179" s="53">
        <v>26.0976</v>
      </c>
      <c r="F5179" s="53">
        <v>0</v>
      </c>
      <c r="G5179" s="53">
        <v>26.0976</v>
      </c>
    </row>
    <row r="5180" s="37" customFormat="1" customHeight="1" spans="1:7">
      <c r="A5180" s="52" t="s">
        <v>2013</v>
      </c>
      <c r="B5180" s="52" t="s">
        <v>2913</v>
      </c>
      <c r="C5180" s="30" t="s">
        <v>2107</v>
      </c>
      <c r="D5180" s="52" t="s">
        <v>2135</v>
      </c>
      <c r="E5180" s="53">
        <v>44.5284</v>
      </c>
      <c r="F5180" s="53">
        <v>0</v>
      </c>
      <c r="G5180" s="53">
        <v>44.5284</v>
      </c>
    </row>
    <row r="5181" s="37" customFormat="1" customHeight="1" spans="1:7">
      <c r="A5181" s="52" t="s">
        <v>2013</v>
      </c>
      <c r="B5181" s="52" t="s">
        <v>2913</v>
      </c>
      <c r="C5181" s="30" t="s">
        <v>2107</v>
      </c>
      <c r="D5181" s="52" t="s">
        <v>2136</v>
      </c>
      <c r="E5181" s="53">
        <v>12.2064</v>
      </c>
      <c r="F5181" s="53">
        <v>0</v>
      </c>
      <c r="G5181" s="53">
        <v>12.2064</v>
      </c>
    </row>
    <row r="5182" s="37" customFormat="1" customHeight="1" spans="1:7">
      <c r="A5182" s="52" t="s">
        <v>2013</v>
      </c>
      <c r="B5182" s="52" t="s">
        <v>2913</v>
      </c>
      <c r="C5182" s="30" t="s">
        <v>2107</v>
      </c>
      <c r="D5182" s="52" t="s">
        <v>2137</v>
      </c>
      <c r="E5182" s="53">
        <v>21.651264</v>
      </c>
      <c r="F5182" s="53">
        <v>0</v>
      </c>
      <c r="G5182" s="53">
        <v>21.651264</v>
      </c>
    </row>
    <row r="5183" s="37" customFormat="1" customHeight="1" spans="1:7">
      <c r="A5183" s="52" t="s">
        <v>2013</v>
      </c>
      <c r="B5183" s="52" t="s">
        <v>2913</v>
      </c>
      <c r="C5183" s="30" t="s">
        <v>2107</v>
      </c>
      <c r="D5183" s="52" t="s">
        <v>2138</v>
      </c>
      <c r="E5183" s="53">
        <v>8.62524</v>
      </c>
      <c r="F5183" s="53">
        <v>0</v>
      </c>
      <c r="G5183" s="53">
        <v>8.62524</v>
      </c>
    </row>
    <row r="5184" s="37" customFormat="1" customHeight="1" spans="1:7">
      <c r="A5184" s="52" t="s">
        <v>2013</v>
      </c>
      <c r="B5184" s="52" t="s">
        <v>2913</v>
      </c>
      <c r="C5184" s="30" t="s">
        <v>2107</v>
      </c>
      <c r="D5184" s="52" t="s">
        <v>2139</v>
      </c>
      <c r="E5184" s="53">
        <v>0.272376</v>
      </c>
      <c r="F5184" s="53">
        <v>0</v>
      </c>
      <c r="G5184" s="53">
        <v>0.272376</v>
      </c>
    </row>
    <row r="5185" s="37" customFormat="1" customHeight="1" spans="1:7">
      <c r="A5185" s="52" t="s">
        <v>2013</v>
      </c>
      <c r="B5185" s="52" t="s">
        <v>2913</v>
      </c>
      <c r="C5185" s="30" t="s">
        <v>2107</v>
      </c>
      <c r="D5185" s="52" t="s">
        <v>2140</v>
      </c>
      <c r="E5185" s="53">
        <v>0.45396</v>
      </c>
      <c r="F5185" s="53">
        <v>0</v>
      </c>
      <c r="G5185" s="53">
        <v>0.45396</v>
      </c>
    </row>
    <row r="5186" s="37" customFormat="1" customHeight="1" spans="1:7">
      <c r="A5186" s="52" t="s">
        <v>2013</v>
      </c>
      <c r="B5186" s="52" t="s">
        <v>2913</v>
      </c>
      <c r="C5186" s="30" t="s">
        <v>2107</v>
      </c>
      <c r="D5186" s="52" t="s">
        <v>2141</v>
      </c>
      <c r="E5186" s="53">
        <v>10.89504</v>
      </c>
      <c r="F5186" s="53">
        <v>0</v>
      </c>
      <c r="G5186" s="53">
        <v>10.89504</v>
      </c>
    </row>
    <row r="5187" s="37" customFormat="1" customHeight="1" spans="1:7">
      <c r="A5187" s="52" t="s">
        <v>2013</v>
      </c>
      <c r="B5187" s="52" t="s">
        <v>2913</v>
      </c>
      <c r="C5187" s="30" t="s">
        <v>2107</v>
      </c>
      <c r="D5187" s="52" t="s">
        <v>2298</v>
      </c>
      <c r="E5187" s="53">
        <v>0.2</v>
      </c>
      <c r="F5187" s="53">
        <v>0</v>
      </c>
      <c r="G5187" s="53">
        <v>0.2</v>
      </c>
    </row>
    <row r="5188" s="37" customFormat="1" customHeight="1" spans="1:7">
      <c r="A5188" s="52" t="s">
        <v>2013</v>
      </c>
      <c r="B5188" s="52" t="s">
        <v>2913</v>
      </c>
      <c r="C5188" s="30" t="s">
        <v>2107</v>
      </c>
      <c r="D5188" s="52" t="s">
        <v>2142</v>
      </c>
      <c r="E5188" s="53">
        <v>10.825632</v>
      </c>
      <c r="F5188" s="53">
        <v>0</v>
      </c>
      <c r="G5188" s="53">
        <v>10.825632</v>
      </c>
    </row>
    <row r="5189" s="37" customFormat="1" customHeight="1" spans="1:7">
      <c r="A5189" s="52" t="s">
        <v>2013</v>
      </c>
      <c r="B5189" s="52" t="s">
        <v>2913</v>
      </c>
      <c r="C5189" s="30" t="s">
        <v>2107</v>
      </c>
      <c r="D5189" s="52" t="s">
        <v>2299</v>
      </c>
      <c r="E5189" s="53">
        <v>2.3</v>
      </c>
      <c r="F5189" s="53">
        <v>0</v>
      </c>
      <c r="G5189" s="53">
        <v>2.3</v>
      </c>
    </row>
    <row r="5190" s="37" customFormat="1" customHeight="1" spans="1:7">
      <c r="A5190" s="52" t="s">
        <v>2013</v>
      </c>
      <c r="B5190" s="52" t="s">
        <v>2913</v>
      </c>
      <c r="C5190" s="30" t="s">
        <v>2107</v>
      </c>
      <c r="D5190" s="52" t="s">
        <v>2143</v>
      </c>
      <c r="E5190" s="53">
        <v>16.4561</v>
      </c>
      <c r="F5190" s="53">
        <v>0</v>
      </c>
      <c r="G5190" s="53">
        <v>16.4561</v>
      </c>
    </row>
    <row r="5191" s="37" customFormat="1" customHeight="1" spans="1:7">
      <c r="A5191" s="52" t="s">
        <v>2013</v>
      </c>
      <c r="B5191" s="52" t="s">
        <v>2913</v>
      </c>
      <c r="C5191" s="30" t="s">
        <v>2107</v>
      </c>
      <c r="D5191" s="52" t="s">
        <v>2144</v>
      </c>
      <c r="E5191" s="53">
        <v>1.76</v>
      </c>
      <c r="F5191" s="53">
        <v>0</v>
      </c>
      <c r="G5191" s="53">
        <v>1.76</v>
      </c>
    </row>
    <row r="5192" s="37" customFormat="1" customHeight="1" spans="1:7">
      <c r="A5192" s="52" t="s">
        <v>2013</v>
      </c>
      <c r="B5192" s="52" t="s">
        <v>2913</v>
      </c>
      <c r="C5192" s="30" t="s">
        <v>2107</v>
      </c>
      <c r="D5192" s="52" t="s">
        <v>2145</v>
      </c>
      <c r="E5192" s="53">
        <v>0.785856</v>
      </c>
      <c r="F5192" s="53">
        <v>0</v>
      </c>
      <c r="G5192" s="53">
        <v>0.785856</v>
      </c>
    </row>
    <row r="5193" s="37" customFormat="1" customHeight="1" spans="1:7">
      <c r="A5193" s="52" t="s">
        <v>2013</v>
      </c>
      <c r="B5193" s="49" t="s">
        <v>2915</v>
      </c>
      <c r="C5193" s="50"/>
      <c r="D5193" s="49"/>
      <c r="E5193" s="51">
        <v>112.598446</v>
      </c>
      <c r="F5193" s="51">
        <v>0</v>
      </c>
      <c r="G5193" s="51">
        <v>112.598446</v>
      </c>
    </row>
    <row r="5194" s="37" customFormat="1" customHeight="1" spans="1:7">
      <c r="A5194" s="52" t="s">
        <v>2013</v>
      </c>
      <c r="B5194" s="52" t="s">
        <v>2916</v>
      </c>
      <c r="C5194" s="50" t="s">
        <v>2080</v>
      </c>
      <c r="D5194" s="49"/>
      <c r="E5194" s="51">
        <v>25</v>
      </c>
      <c r="F5194" s="51">
        <v>0</v>
      </c>
      <c r="G5194" s="51">
        <v>25</v>
      </c>
    </row>
    <row r="5195" s="37" customFormat="1" customHeight="1" spans="1:7">
      <c r="A5195" s="52" t="s">
        <v>2013</v>
      </c>
      <c r="B5195" s="52" t="s">
        <v>2916</v>
      </c>
      <c r="C5195" s="30" t="s">
        <v>2081</v>
      </c>
      <c r="D5195" s="52" t="s">
        <v>2917</v>
      </c>
      <c r="E5195" s="53">
        <v>25</v>
      </c>
      <c r="F5195" s="53">
        <v>0</v>
      </c>
      <c r="G5195" s="53">
        <v>25</v>
      </c>
    </row>
    <row r="5196" s="37" customFormat="1" customHeight="1" spans="1:7">
      <c r="A5196" s="52" t="s">
        <v>2013</v>
      </c>
      <c r="B5196" s="52" t="s">
        <v>2916</v>
      </c>
      <c r="C5196" s="50" t="s">
        <v>2091</v>
      </c>
      <c r="D5196" s="49"/>
      <c r="E5196" s="51">
        <v>15.956554</v>
      </c>
      <c r="F5196" s="51">
        <v>0</v>
      </c>
      <c r="G5196" s="51">
        <v>15.956554</v>
      </c>
    </row>
    <row r="5197" s="37" customFormat="1" customHeight="1" spans="1:7">
      <c r="A5197" s="52" t="s">
        <v>2013</v>
      </c>
      <c r="B5197" s="52" t="s">
        <v>2916</v>
      </c>
      <c r="C5197" s="30" t="s">
        <v>2092</v>
      </c>
      <c r="D5197" s="52" t="s">
        <v>2093</v>
      </c>
      <c r="E5197" s="53">
        <v>10</v>
      </c>
      <c r="F5197" s="53">
        <v>0</v>
      </c>
      <c r="G5197" s="53">
        <v>10</v>
      </c>
    </row>
    <row r="5198" s="37" customFormat="1" customHeight="1" spans="1:7">
      <c r="A5198" s="52" t="s">
        <v>2013</v>
      </c>
      <c r="B5198" s="52" t="s">
        <v>2916</v>
      </c>
      <c r="C5198" s="30" t="s">
        <v>2092</v>
      </c>
      <c r="D5198" s="52" t="s">
        <v>2094</v>
      </c>
      <c r="E5198" s="53">
        <v>0.338933</v>
      </c>
      <c r="F5198" s="53">
        <v>0</v>
      </c>
      <c r="G5198" s="53">
        <v>0.338933</v>
      </c>
    </row>
    <row r="5199" s="37" customFormat="1" customHeight="1" spans="1:7">
      <c r="A5199" s="52" t="s">
        <v>2013</v>
      </c>
      <c r="B5199" s="52" t="s">
        <v>2916</v>
      </c>
      <c r="C5199" s="30" t="s">
        <v>2092</v>
      </c>
      <c r="D5199" s="52" t="s">
        <v>2095</v>
      </c>
      <c r="E5199" s="53">
        <v>0.225955</v>
      </c>
      <c r="F5199" s="53">
        <v>0</v>
      </c>
      <c r="G5199" s="53">
        <v>0.225955</v>
      </c>
    </row>
    <row r="5200" s="37" customFormat="1" customHeight="1" spans="1:7">
      <c r="A5200" s="52" t="s">
        <v>2013</v>
      </c>
      <c r="B5200" s="52" t="s">
        <v>2916</v>
      </c>
      <c r="C5200" s="30" t="s">
        <v>2092</v>
      </c>
      <c r="D5200" s="52" t="s">
        <v>2098</v>
      </c>
      <c r="E5200" s="53">
        <v>0.423666</v>
      </c>
      <c r="F5200" s="53">
        <v>0</v>
      </c>
      <c r="G5200" s="53">
        <v>0.423666</v>
      </c>
    </row>
    <row r="5201" s="37" customFormat="1" customHeight="1" spans="1:7">
      <c r="A5201" s="52" t="s">
        <v>2013</v>
      </c>
      <c r="B5201" s="52" t="s">
        <v>2916</v>
      </c>
      <c r="C5201" s="30" t="s">
        <v>2092</v>
      </c>
      <c r="D5201" s="52" t="s">
        <v>2099</v>
      </c>
      <c r="E5201" s="53">
        <v>3.12</v>
      </c>
      <c r="F5201" s="53">
        <v>0</v>
      </c>
      <c r="G5201" s="53">
        <v>3.12</v>
      </c>
    </row>
    <row r="5202" s="37" customFormat="1" customHeight="1" spans="1:7">
      <c r="A5202" s="52" t="s">
        <v>2013</v>
      </c>
      <c r="B5202" s="52" t="s">
        <v>2916</v>
      </c>
      <c r="C5202" s="30" t="s">
        <v>2092</v>
      </c>
      <c r="D5202" s="52" t="s">
        <v>2100</v>
      </c>
      <c r="E5202" s="53">
        <v>1.248</v>
      </c>
      <c r="F5202" s="53">
        <v>0</v>
      </c>
      <c r="G5202" s="53">
        <v>1.248</v>
      </c>
    </row>
    <row r="5203" s="37" customFormat="1" customHeight="1" spans="1:7">
      <c r="A5203" s="52" t="s">
        <v>2013</v>
      </c>
      <c r="B5203" s="52" t="s">
        <v>2916</v>
      </c>
      <c r="C5203" s="30" t="s">
        <v>2092</v>
      </c>
      <c r="D5203" s="52" t="s">
        <v>2105</v>
      </c>
      <c r="E5203" s="53">
        <v>0.6</v>
      </c>
      <c r="F5203" s="53">
        <v>0</v>
      </c>
      <c r="G5203" s="53">
        <v>0.6</v>
      </c>
    </row>
    <row r="5204" s="37" customFormat="1" customHeight="1" spans="1:7">
      <c r="A5204" s="52" t="s">
        <v>2013</v>
      </c>
      <c r="B5204" s="52" t="s">
        <v>2916</v>
      </c>
      <c r="C5204" s="50" t="s">
        <v>2106</v>
      </c>
      <c r="D5204" s="49"/>
      <c r="E5204" s="51">
        <v>71.641892</v>
      </c>
      <c r="F5204" s="51">
        <v>0</v>
      </c>
      <c r="G5204" s="51">
        <v>71.641892</v>
      </c>
    </row>
    <row r="5205" s="37" customFormat="1" customHeight="1" spans="1:7">
      <c r="A5205" s="52" t="s">
        <v>2013</v>
      </c>
      <c r="B5205" s="52" t="s">
        <v>2916</v>
      </c>
      <c r="C5205" s="30" t="s">
        <v>2107</v>
      </c>
      <c r="D5205" s="52" t="s">
        <v>2108</v>
      </c>
      <c r="E5205" s="53">
        <v>16.1892</v>
      </c>
      <c r="F5205" s="53">
        <v>0</v>
      </c>
      <c r="G5205" s="53">
        <v>16.1892</v>
      </c>
    </row>
    <row r="5206" s="37" customFormat="1" customHeight="1" spans="1:7">
      <c r="A5206" s="52" t="s">
        <v>2013</v>
      </c>
      <c r="B5206" s="52" t="s">
        <v>2916</v>
      </c>
      <c r="C5206" s="30" t="s">
        <v>2107</v>
      </c>
      <c r="D5206" s="52" t="s">
        <v>2109</v>
      </c>
      <c r="E5206" s="53">
        <v>12.0552</v>
      </c>
      <c r="F5206" s="53">
        <v>0</v>
      </c>
      <c r="G5206" s="53">
        <v>12.0552</v>
      </c>
    </row>
    <row r="5207" s="37" customFormat="1" customHeight="1" spans="1:7">
      <c r="A5207" s="52" t="s">
        <v>2013</v>
      </c>
      <c r="B5207" s="52" t="s">
        <v>2916</v>
      </c>
      <c r="C5207" s="30" t="s">
        <v>2107</v>
      </c>
      <c r="D5207" s="52" t="s">
        <v>2111</v>
      </c>
      <c r="E5207" s="53">
        <v>1.3491</v>
      </c>
      <c r="F5207" s="53">
        <v>0</v>
      </c>
      <c r="G5207" s="53">
        <v>1.3491</v>
      </c>
    </row>
    <row r="5208" s="37" customFormat="1" customHeight="1" spans="1:7">
      <c r="A5208" s="52" t="s">
        <v>2013</v>
      </c>
      <c r="B5208" s="52" t="s">
        <v>2916</v>
      </c>
      <c r="C5208" s="30" t="s">
        <v>2107</v>
      </c>
      <c r="D5208" s="52" t="s">
        <v>2112</v>
      </c>
      <c r="E5208" s="53">
        <v>4.190783</v>
      </c>
      <c r="F5208" s="53">
        <v>0</v>
      </c>
      <c r="G5208" s="53">
        <v>4.190783</v>
      </c>
    </row>
    <row r="5209" s="37" customFormat="1" customHeight="1" spans="1:7">
      <c r="A5209" s="52" t="s">
        <v>2013</v>
      </c>
      <c r="B5209" s="52" t="s">
        <v>2916</v>
      </c>
      <c r="C5209" s="30" t="s">
        <v>2107</v>
      </c>
      <c r="D5209" s="52" t="s">
        <v>2113</v>
      </c>
      <c r="E5209" s="53">
        <v>3.52908</v>
      </c>
      <c r="F5209" s="53">
        <v>0</v>
      </c>
      <c r="G5209" s="53">
        <v>3.52908</v>
      </c>
    </row>
    <row r="5210" s="37" customFormat="1" customHeight="1" spans="1:7">
      <c r="A5210" s="52" t="s">
        <v>2013</v>
      </c>
      <c r="B5210" s="52" t="s">
        <v>2916</v>
      </c>
      <c r="C5210" s="30" t="s">
        <v>2107</v>
      </c>
      <c r="D5210" s="52" t="s">
        <v>2114</v>
      </c>
      <c r="E5210" s="53">
        <v>0.088781</v>
      </c>
      <c r="F5210" s="53">
        <v>0</v>
      </c>
      <c r="G5210" s="53">
        <v>0.088781</v>
      </c>
    </row>
    <row r="5211" s="37" customFormat="1" customHeight="1" spans="1:7">
      <c r="A5211" s="52" t="s">
        <v>2013</v>
      </c>
      <c r="B5211" s="52" t="s">
        <v>2916</v>
      </c>
      <c r="C5211" s="30" t="s">
        <v>2107</v>
      </c>
      <c r="D5211" s="52" t="s">
        <v>2115</v>
      </c>
      <c r="E5211" s="53">
        <v>0.147968</v>
      </c>
      <c r="F5211" s="53">
        <v>0</v>
      </c>
      <c r="G5211" s="53">
        <v>0.147968</v>
      </c>
    </row>
    <row r="5212" s="37" customFormat="1" customHeight="1" spans="1:7">
      <c r="A5212" s="52" t="s">
        <v>2013</v>
      </c>
      <c r="B5212" s="52" t="s">
        <v>2916</v>
      </c>
      <c r="C5212" s="30" t="s">
        <v>2107</v>
      </c>
      <c r="D5212" s="52" t="s">
        <v>2117</v>
      </c>
      <c r="E5212" s="53">
        <v>7.05816</v>
      </c>
      <c r="F5212" s="53">
        <v>0</v>
      </c>
      <c r="G5212" s="53">
        <v>7.05816</v>
      </c>
    </row>
    <row r="5213" s="37" customFormat="1" customHeight="1" spans="1:7">
      <c r="A5213" s="52" t="s">
        <v>2013</v>
      </c>
      <c r="B5213" s="52" t="s">
        <v>2916</v>
      </c>
      <c r="C5213" s="30" t="s">
        <v>2107</v>
      </c>
      <c r="D5213" s="52" t="s">
        <v>2118</v>
      </c>
      <c r="E5213" s="53">
        <v>5.99862</v>
      </c>
      <c r="F5213" s="53">
        <v>0</v>
      </c>
      <c r="G5213" s="53">
        <v>5.99862</v>
      </c>
    </row>
    <row r="5214" s="37" customFormat="1" customHeight="1" spans="1:7">
      <c r="A5214" s="52" t="s">
        <v>2013</v>
      </c>
      <c r="B5214" s="52" t="s">
        <v>2916</v>
      </c>
      <c r="C5214" s="30" t="s">
        <v>2107</v>
      </c>
      <c r="D5214" s="52" t="s">
        <v>2121</v>
      </c>
      <c r="E5214" s="53">
        <v>0.64</v>
      </c>
      <c r="F5214" s="53">
        <v>0</v>
      </c>
      <c r="G5214" s="53">
        <v>0.64</v>
      </c>
    </row>
    <row r="5215" s="37" customFormat="1" customHeight="1" spans="1:7">
      <c r="A5215" s="52" t="s">
        <v>2013</v>
      </c>
      <c r="B5215" s="52" t="s">
        <v>2916</v>
      </c>
      <c r="C5215" s="30" t="s">
        <v>2107</v>
      </c>
      <c r="D5215" s="52" t="s">
        <v>2122</v>
      </c>
      <c r="E5215" s="53">
        <v>14.52</v>
      </c>
      <c r="F5215" s="53">
        <v>0</v>
      </c>
      <c r="G5215" s="53">
        <v>14.52</v>
      </c>
    </row>
    <row r="5216" s="37" customFormat="1" customHeight="1" spans="1:7">
      <c r="A5216" s="52" t="s">
        <v>2013</v>
      </c>
      <c r="B5216" s="52" t="s">
        <v>2916</v>
      </c>
      <c r="C5216" s="30" t="s">
        <v>2107</v>
      </c>
      <c r="D5216" s="52" t="s">
        <v>2123</v>
      </c>
      <c r="E5216" s="53">
        <v>5.875</v>
      </c>
      <c r="F5216" s="53">
        <v>0</v>
      </c>
      <c r="G5216" s="53">
        <v>5.875</v>
      </c>
    </row>
    <row r="5217" s="37" customFormat="1" customHeight="1" spans="1:7">
      <c r="A5217" s="52" t="s">
        <v>2013</v>
      </c>
      <c r="B5217" s="49" t="s">
        <v>2918</v>
      </c>
      <c r="C5217" s="50"/>
      <c r="D5217" s="49"/>
      <c r="E5217" s="51">
        <v>97.71459</v>
      </c>
      <c r="F5217" s="51">
        <v>0</v>
      </c>
      <c r="G5217" s="51">
        <v>97.71459</v>
      </c>
    </row>
    <row r="5218" s="37" customFormat="1" customHeight="1" spans="1:7">
      <c r="A5218" s="52" t="s">
        <v>2013</v>
      </c>
      <c r="B5218" s="52" t="s">
        <v>2919</v>
      </c>
      <c r="C5218" s="50" t="s">
        <v>2080</v>
      </c>
      <c r="D5218" s="49"/>
      <c r="E5218" s="51">
        <v>0</v>
      </c>
      <c r="F5218" s="51">
        <v>0</v>
      </c>
      <c r="G5218" s="51">
        <v>0</v>
      </c>
    </row>
    <row r="5219" s="37" customFormat="1" customHeight="1" spans="1:7">
      <c r="A5219" s="52" t="s">
        <v>2013</v>
      </c>
      <c r="B5219" s="52" t="s">
        <v>2919</v>
      </c>
      <c r="C5219" s="30" t="s">
        <v>2081</v>
      </c>
      <c r="D5219" s="52" t="s">
        <v>2920</v>
      </c>
      <c r="E5219" s="53">
        <v>0</v>
      </c>
      <c r="F5219" s="53">
        <v>0</v>
      </c>
      <c r="G5219" s="53">
        <v>0</v>
      </c>
    </row>
    <row r="5220" s="37" customFormat="1" customHeight="1" spans="1:7">
      <c r="A5220" s="52" t="s">
        <v>2013</v>
      </c>
      <c r="B5220" s="52" t="s">
        <v>2919</v>
      </c>
      <c r="C5220" s="50" t="s">
        <v>2091</v>
      </c>
      <c r="D5220" s="49"/>
      <c r="E5220" s="51">
        <v>12.57002</v>
      </c>
      <c r="F5220" s="51">
        <v>0</v>
      </c>
      <c r="G5220" s="51">
        <v>12.57002</v>
      </c>
    </row>
    <row r="5221" s="37" customFormat="1" customHeight="1" spans="1:7">
      <c r="A5221" s="52" t="s">
        <v>2013</v>
      </c>
      <c r="B5221" s="52" t="s">
        <v>2919</v>
      </c>
      <c r="C5221" s="30" t="s">
        <v>2092</v>
      </c>
      <c r="D5221" s="52" t="s">
        <v>2126</v>
      </c>
      <c r="E5221" s="53">
        <v>10</v>
      </c>
      <c r="F5221" s="53">
        <v>0</v>
      </c>
      <c r="G5221" s="53">
        <v>10</v>
      </c>
    </row>
    <row r="5222" s="37" customFormat="1" customHeight="1" spans="1:7">
      <c r="A5222" s="52" t="s">
        <v>2013</v>
      </c>
      <c r="B5222" s="52" t="s">
        <v>2919</v>
      </c>
      <c r="C5222" s="30" t="s">
        <v>2092</v>
      </c>
      <c r="D5222" s="52" t="s">
        <v>2127</v>
      </c>
      <c r="E5222" s="53">
        <v>0.436666</v>
      </c>
      <c r="F5222" s="53">
        <v>0</v>
      </c>
      <c r="G5222" s="53">
        <v>0.436666</v>
      </c>
    </row>
    <row r="5223" s="37" customFormat="1" customHeight="1" spans="1:7">
      <c r="A5223" s="52" t="s">
        <v>2013</v>
      </c>
      <c r="B5223" s="52" t="s">
        <v>2919</v>
      </c>
      <c r="C5223" s="30" t="s">
        <v>2092</v>
      </c>
      <c r="D5223" s="52" t="s">
        <v>2128</v>
      </c>
      <c r="E5223" s="53">
        <v>0.29495</v>
      </c>
      <c r="F5223" s="53">
        <v>0</v>
      </c>
      <c r="G5223" s="53">
        <v>0.29495</v>
      </c>
    </row>
    <row r="5224" s="37" customFormat="1" customHeight="1" spans="1:7">
      <c r="A5224" s="52" t="s">
        <v>2013</v>
      </c>
      <c r="B5224" s="52" t="s">
        <v>2919</v>
      </c>
      <c r="C5224" s="30" t="s">
        <v>2092</v>
      </c>
      <c r="D5224" s="52" t="s">
        <v>2129</v>
      </c>
      <c r="E5224" s="53">
        <v>0.628488</v>
      </c>
      <c r="F5224" s="53">
        <v>0</v>
      </c>
      <c r="G5224" s="53">
        <v>0.628488</v>
      </c>
    </row>
    <row r="5225" s="37" customFormat="1" customHeight="1" spans="1:7">
      <c r="A5225" s="52" t="s">
        <v>2013</v>
      </c>
      <c r="B5225" s="52" t="s">
        <v>2919</v>
      </c>
      <c r="C5225" s="30" t="s">
        <v>2092</v>
      </c>
      <c r="D5225" s="52" t="s">
        <v>2297</v>
      </c>
      <c r="E5225" s="53">
        <v>0.064084</v>
      </c>
      <c r="F5225" s="53">
        <v>0</v>
      </c>
      <c r="G5225" s="53">
        <v>0.064084</v>
      </c>
    </row>
    <row r="5226" s="37" customFormat="1" customHeight="1" spans="1:7">
      <c r="A5226" s="52" t="s">
        <v>2013</v>
      </c>
      <c r="B5226" s="52" t="s">
        <v>2919</v>
      </c>
      <c r="C5226" s="30" t="s">
        <v>2092</v>
      </c>
      <c r="D5226" s="52" t="s">
        <v>2130</v>
      </c>
      <c r="E5226" s="53">
        <v>0.545832</v>
      </c>
      <c r="F5226" s="53">
        <v>0</v>
      </c>
      <c r="G5226" s="53">
        <v>0.545832</v>
      </c>
    </row>
    <row r="5227" s="37" customFormat="1" customHeight="1" spans="1:7">
      <c r="A5227" s="52" t="s">
        <v>2013</v>
      </c>
      <c r="B5227" s="52" t="s">
        <v>2919</v>
      </c>
      <c r="C5227" s="30" t="s">
        <v>2092</v>
      </c>
      <c r="D5227" s="52" t="s">
        <v>2105</v>
      </c>
      <c r="E5227" s="53">
        <v>0.6</v>
      </c>
      <c r="F5227" s="53">
        <v>0</v>
      </c>
      <c r="G5227" s="53">
        <v>0.6</v>
      </c>
    </row>
    <row r="5228" s="37" customFormat="1" customHeight="1" spans="1:7">
      <c r="A5228" s="52" t="s">
        <v>2013</v>
      </c>
      <c r="B5228" s="52" t="s">
        <v>2919</v>
      </c>
      <c r="C5228" s="50" t="s">
        <v>2106</v>
      </c>
      <c r="D5228" s="49"/>
      <c r="E5228" s="51">
        <v>85.14457</v>
      </c>
      <c r="F5228" s="51">
        <v>0</v>
      </c>
      <c r="G5228" s="51">
        <v>85.14457</v>
      </c>
    </row>
    <row r="5229" s="37" customFormat="1" customHeight="1" spans="1:7">
      <c r="A5229" s="52" t="s">
        <v>2013</v>
      </c>
      <c r="B5229" s="52" t="s">
        <v>2919</v>
      </c>
      <c r="C5229" s="30" t="s">
        <v>2107</v>
      </c>
      <c r="D5229" s="52" t="s">
        <v>2131</v>
      </c>
      <c r="E5229" s="53">
        <v>20.9496</v>
      </c>
      <c r="F5229" s="53">
        <v>0</v>
      </c>
      <c r="G5229" s="53">
        <v>20.9496</v>
      </c>
    </row>
    <row r="5230" s="37" customFormat="1" customHeight="1" spans="1:7">
      <c r="A5230" s="52" t="s">
        <v>2013</v>
      </c>
      <c r="B5230" s="52" t="s">
        <v>2919</v>
      </c>
      <c r="C5230" s="30" t="s">
        <v>2107</v>
      </c>
      <c r="D5230" s="52" t="s">
        <v>2132</v>
      </c>
      <c r="E5230" s="53">
        <v>0.6192</v>
      </c>
      <c r="F5230" s="53">
        <v>0</v>
      </c>
      <c r="G5230" s="53">
        <v>0.6192</v>
      </c>
    </row>
    <row r="5231" s="37" customFormat="1" customHeight="1" spans="1:7">
      <c r="A5231" s="52" t="s">
        <v>2013</v>
      </c>
      <c r="B5231" s="52" t="s">
        <v>2919</v>
      </c>
      <c r="C5231" s="30" t="s">
        <v>2107</v>
      </c>
      <c r="D5231" s="52" t="s">
        <v>2110</v>
      </c>
      <c r="E5231" s="53">
        <v>0.48</v>
      </c>
      <c r="F5231" s="53">
        <v>0</v>
      </c>
      <c r="G5231" s="53">
        <v>0.48</v>
      </c>
    </row>
    <row r="5232" s="37" customFormat="1" customHeight="1" spans="1:7">
      <c r="A5232" s="52" t="s">
        <v>2013</v>
      </c>
      <c r="B5232" s="52" t="s">
        <v>2919</v>
      </c>
      <c r="C5232" s="30" t="s">
        <v>2107</v>
      </c>
      <c r="D5232" s="52" t="s">
        <v>2133</v>
      </c>
      <c r="E5232" s="53">
        <v>0.006</v>
      </c>
      <c r="F5232" s="53">
        <v>0</v>
      </c>
      <c r="G5232" s="53">
        <v>0.006</v>
      </c>
    </row>
    <row r="5233" s="37" customFormat="1" customHeight="1" spans="1:7">
      <c r="A5233" s="52" t="s">
        <v>2013</v>
      </c>
      <c r="B5233" s="52" t="s">
        <v>2919</v>
      </c>
      <c r="C5233" s="30" t="s">
        <v>2107</v>
      </c>
      <c r="D5233" s="52" t="s">
        <v>2134</v>
      </c>
      <c r="E5233" s="53">
        <v>10.404</v>
      </c>
      <c r="F5233" s="53">
        <v>0</v>
      </c>
      <c r="G5233" s="53">
        <v>10.404</v>
      </c>
    </row>
    <row r="5234" s="37" customFormat="1" customHeight="1" spans="1:7">
      <c r="A5234" s="52" t="s">
        <v>2013</v>
      </c>
      <c r="B5234" s="52" t="s">
        <v>2919</v>
      </c>
      <c r="C5234" s="30" t="s">
        <v>2107</v>
      </c>
      <c r="D5234" s="52" t="s">
        <v>2135</v>
      </c>
      <c r="E5234" s="53">
        <v>17.3172</v>
      </c>
      <c r="F5234" s="53">
        <v>0</v>
      </c>
      <c r="G5234" s="53">
        <v>17.3172</v>
      </c>
    </row>
    <row r="5235" s="37" customFormat="1" customHeight="1" spans="1:7">
      <c r="A5235" s="52" t="s">
        <v>2013</v>
      </c>
      <c r="B5235" s="52" t="s">
        <v>2919</v>
      </c>
      <c r="C5235" s="30" t="s">
        <v>2107</v>
      </c>
      <c r="D5235" s="52" t="s">
        <v>2136</v>
      </c>
      <c r="E5235" s="53">
        <v>4.416</v>
      </c>
      <c r="F5235" s="53">
        <v>0</v>
      </c>
      <c r="G5235" s="53">
        <v>4.416</v>
      </c>
    </row>
    <row r="5236" s="37" customFormat="1" customHeight="1" spans="1:7">
      <c r="A5236" s="52" t="s">
        <v>2013</v>
      </c>
      <c r="B5236" s="52" t="s">
        <v>2919</v>
      </c>
      <c r="C5236" s="30" t="s">
        <v>2107</v>
      </c>
      <c r="D5236" s="52" t="s">
        <v>2137</v>
      </c>
      <c r="E5236" s="53">
        <v>8.59296</v>
      </c>
      <c r="F5236" s="53">
        <v>0</v>
      </c>
      <c r="G5236" s="53">
        <v>8.59296</v>
      </c>
    </row>
    <row r="5237" s="37" customFormat="1" customHeight="1" spans="1:7">
      <c r="A5237" s="52" t="s">
        <v>2013</v>
      </c>
      <c r="B5237" s="52" t="s">
        <v>2919</v>
      </c>
      <c r="C5237" s="30" t="s">
        <v>2107</v>
      </c>
      <c r="D5237" s="52" t="s">
        <v>2138</v>
      </c>
      <c r="E5237" s="53">
        <v>3.456936</v>
      </c>
      <c r="F5237" s="53">
        <v>0</v>
      </c>
      <c r="G5237" s="53">
        <v>3.456936</v>
      </c>
    </row>
    <row r="5238" s="37" customFormat="1" customHeight="1" spans="1:7">
      <c r="A5238" s="52" t="s">
        <v>2013</v>
      </c>
      <c r="B5238" s="52" t="s">
        <v>2919</v>
      </c>
      <c r="C5238" s="30" t="s">
        <v>2107</v>
      </c>
      <c r="D5238" s="52" t="s">
        <v>2139</v>
      </c>
      <c r="E5238" s="53">
        <v>0.109166</v>
      </c>
      <c r="F5238" s="53">
        <v>0</v>
      </c>
      <c r="G5238" s="53">
        <v>0.109166</v>
      </c>
    </row>
    <row r="5239" s="37" customFormat="1" customHeight="1" spans="1:7">
      <c r="A5239" s="52" t="s">
        <v>2013</v>
      </c>
      <c r="B5239" s="52" t="s">
        <v>2919</v>
      </c>
      <c r="C5239" s="30" t="s">
        <v>2107</v>
      </c>
      <c r="D5239" s="52" t="s">
        <v>2140</v>
      </c>
      <c r="E5239" s="53">
        <v>0.181944</v>
      </c>
      <c r="F5239" s="53">
        <v>0</v>
      </c>
      <c r="G5239" s="53">
        <v>0.181944</v>
      </c>
    </row>
    <row r="5240" s="37" customFormat="1" customHeight="1" spans="1:7">
      <c r="A5240" s="52" t="s">
        <v>2013</v>
      </c>
      <c r="B5240" s="52" t="s">
        <v>2919</v>
      </c>
      <c r="C5240" s="30" t="s">
        <v>2107</v>
      </c>
      <c r="D5240" s="52" t="s">
        <v>2141</v>
      </c>
      <c r="E5240" s="53">
        <v>4.481856</v>
      </c>
      <c r="F5240" s="53">
        <v>0</v>
      </c>
      <c r="G5240" s="53">
        <v>4.481856</v>
      </c>
    </row>
    <row r="5241" s="37" customFormat="1" customHeight="1" spans="1:7">
      <c r="A5241" s="52" t="s">
        <v>2013</v>
      </c>
      <c r="B5241" s="52" t="s">
        <v>2919</v>
      </c>
      <c r="C5241" s="30" t="s">
        <v>2107</v>
      </c>
      <c r="D5241" s="52" t="s">
        <v>2298</v>
      </c>
      <c r="E5241" s="53">
        <v>0.2</v>
      </c>
      <c r="F5241" s="53">
        <v>0</v>
      </c>
      <c r="G5241" s="53">
        <v>0.2</v>
      </c>
    </row>
    <row r="5242" s="37" customFormat="1" customHeight="1" spans="1:7">
      <c r="A5242" s="52" t="s">
        <v>2013</v>
      </c>
      <c r="B5242" s="52" t="s">
        <v>2919</v>
      </c>
      <c r="C5242" s="30" t="s">
        <v>2107</v>
      </c>
      <c r="D5242" s="52" t="s">
        <v>2142</v>
      </c>
      <c r="E5242" s="53">
        <v>4.29648</v>
      </c>
      <c r="F5242" s="53">
        <v>0</v>
      </c>
      <c r="G5242" s="53">
        <v>4.29648</v>
      </c>
    </row>
    <row r="5243" s="37" customFormat="1" customHeight="1" spans="1:7">
      <c r="A5243" s="52" t="s">
        <v>2013</v>
      </c>
      <c r="B5243" s="52" t="s">
        <v>2919</v>
      </c>
      <c r="C5243" s="30" t="s">
        <v>2107</v>
      </c>
      <c r="D5243" s="52" t="s">
        <v>2299</v>
      </c>
      <c r="E5243" s="53">
        <v>2.3</v>
      </c>
      <c r="F5243" s="53">
        <v>0</v>
      </c>
      <c r="G5243" s="53">
        <v>2.3</v>
      </c>
    </row>
    <row r="5244" s="37" customFormat="1" customHeight="1" spans="1:7">
      <c r="A5244" s="52" t="s">
        <v>2013</v>
      </c>
      <c r="B5244" s="52" t="s">
        <v>2919</v>
      </c>
      <c r="C5244" s="30" t="s">
        <v>2107</v>
      </c>
      <c r="D5244" s="52" t="s">
        <v>2143</v>
      </c>
      <c r="E5244" s="53">
        <v>6.3735</v>
      </c>
      <c r="F5244" s="53">
        <v>0</v>
      </c>
      <c r="G5244" s="53">
        <v>6.3735</v>
      </c>
    </row>
    <row r="5245" s="37" customFormat="1" customHeight="1" spans="1:7">
      <c r="A5245" s="52" t="s">
        <v>2013</v>
      </c>
      <c r="B5245" s="52" t="s">
        <v>2919</v>
      </c>
      <c r="C5245" s="30" t="s">
        <v>2107</v>
      </c>
      <c r="D5245" s="52" t="s">
        <v>2144</v>
      </c>
      <c r="E5245" s="53">
        <v>0.64</v>
      </c>
      <c r="F5245" s="53">
        <v>0</v>
      </c>
      <c r="G5245" s="53">
        <v>0.64</v>
      </c>
    </row>
    <row r="5246" s="37" customFormat="1" customHeight="1" spans="1:7">
      <c r="A5246" s="52" t="s">
        <v>2013</v>
      </c>
      <c r="B5246" s="52" t="s">
        <v>2919</v>
      </c>
      <c r="C5246" s="30" t="s">
        <v>2107</v>
      </c>
      <c r="D5246" s="52" t="s">
        <v>2145</v>
      </c>
      <c r="E5246" s="53">
        <v>0.319728</v>
      </c>
      <c r="F5246" s="53">
        <v>0</v>
      </c>
      <c r="G5246" s="53">
        <v>0.319728</v>
      </c>
    </row>
    <row r="5247" s="37" customFormat="1" customHeight="1" spans="1:7">
      <c r="A5247" s="52" t="s">
        <v>2013</v>
      </c>
      <c r="B5247" s="49" t="s">
        <v>2921</v>
      </c>
      <c r="C5247" s="50"/>
      <c r="D5247" s="49"/>
      <c r="E5247" s="51">
        <v>295.444378</v>
      </c>
      <c r="F5247" s="51">
        <v>0</v>
      </c>
      <c r="G5247" s="51">
        <v>295.444378</v>
      </c>
    </row>
    <row r="5248" s="37" customFormat="1" customHeight="1" spans="1:7">
      <c r="A5248" s="52" t="s">
        <v>2013</v>
      </c>
      <c r="B5248" s="52" t="s">
        <v>2922</v>
      </c>
      <c r="C5248" s="50" t="s">
        <v>2080</v>
      </c>
      <c r="D5248" s="49"/>
      <c r="E5248" s="51">
        <v>145</v>
      </c>
      <c r="F5248" s="51">
        <v>0</v>
      </c>
      <c r="G5248" s="51">
        <v>145</v>
      </c>
    </row>
    <row r="5249" s="37" customFormat="1" customHeight="1" spans="1:7">
      <c r="A5249" s="52" t="s">
        <v>2013</v>
      </c>
      <c r="B5249" s="52" t="s">
        <v>2922</v>
      </c>
      <c r="C5249" s="30" t="s">
        <v>2081</v>
      </c>
      <c r="D5249" s="52" t="s">
        <v>2923</v>
      </c>
      <c r="E5249" s="53">
        <v>145</v>
      </c>
      <c r="F5249" s="53">
        <v>0</v>
      </c>
      <c r="G5249" s="53">
        <v>145</v>
      </c>
    </row>
    <row r="5250" s="37" customFormat="1" customHeight="1" spans="1:7">
      <c r="A5250" s="52" t="s">
        <v>2013</v>
      </c>
      <c r="B5250" s="52" t="s">
        <v>2922</v>
      </c>
      <c r="C5250" s="50" t="s">
        <v>2091</v>
      </c>
      <c r="D5250" s="49"/>
      <c r="E5250" s="51">
        <v>27.819394</v>
      </c>
      <c r="F5250" s="51">
        <v>0</v>
      </c>
      <c r="G5250" s="51">
        <v>27.819394</v>
      </c>
    </row>
    <row r="5251" s="37" customFormat="1" customHeight="1" spans="1:7">
      <c r="A5251" s="52" t="s">
        <v>2013</v>
      </c>
      <c r="B5251" s="52" t="s">
        <v>2922</v>
      </c>
      <c r="C5251" s="30" t="s">
        <v>2092</v>
      </c>
      <c r="D5251" s="52" t="s">
        <v>2126</v>
      </c>
      <c r="E5251" s="53">
        <v>15</v>
      </c>
      <c r="F5251" s="53">
        <v>0</v>
      </c>
      <c r="G5251" s="53">
        <v>15</v>
      </c>
    </row>
    <row r="5252" s="37" customFormat="1" customHeight="1" spans="1:7">
      <c r="A5252" s="52" t="s">
        <v>2013</v>
      </c>
      <c r="B5252" s="52" t="s">
        <v>2922</v>
      </c>
      <c r="C5252" s="30" t="s">
        <v>2092</v>
      </c>
      <c r="D5252" s="52" t="s">
        <v>2127</v>
      </c>
      <c r="E5252" s="53">
        <v>0.62051</v>
      </c>
      <c r="F5252" s="53">
        <v>0</v>
      </c>
      <c r="G5252" s="53">
        <v>0.62051</v>
      </c>
    </row>
    <row r="5253" s="37" customFormat="1" customHeight="1" spans="1:7">
      <c r="A5253" s="52" t="s">
        <v>2013</v>
      </c>
      <c r="B5253" s="52" t="s">
        <v>2922</v>
      </c>
      <c r="C5253" s="30" t="s">
        <v>2092</v>
      </c>
      <c r="D5253" s="52" t="s">
        <v>2128</v>
      </c>
      <c r="E5253" s="53">
        <v>0.413674</v>
      </c>
      <c r="F5253" s="53">
        <v>0</v>
      </c>
      <c r="G5253" s="53">
        <v>0.413674</v>
      </c>
    </row>
    <row r="5254" s="37" customFormat="1" customHeight="1" spans="1:7">
      <c r="A5254" s="52" t="s">
        <v>2013</v>
      </c>
      <c r="B5254" s="52" t="s">
        <v>2922</v>
      </c>
      <c r="C5254" s="30" t="s">
        <v>2092</v>
      </c>
      <c r="D5254" s="52" t="s">
        <v>2129</v>
      </c>
      <c r="E5254" s="53">
        <v>0.859572</v>
      </c>
      <c r="F5254" s="53">
        <v>0</v>
      </c>
      <c r="G5254" s="53">
        <v>0.859572</v>
      </c>
    </row>
    <row r="5255" s="37" customFormat="1" customHeight="1" spans="1:7">
      <c r="A5255" s="52" t="s">
        <v>2013</v>
      </c>
      <c r="B5255" s="52" t="s">
        <v>2922</v>
      </c>
      <c r="C5255" s="30" t="s">
        <v>2092</v>
      </c>
      <c r="D5255" s="52" t="s">
        <v>2130</v>
      </c>
      <c r="E5255" s="53">
        <v>0.775638</v>
      </c>
      <c r="F5255" s="53">
        <v>0</v>
      </c>
      <c r="G5255" s="53">
        <v>0.775638</v>
      </c>
    </row>
    <row r="5256" s="37" customFormat="1" customHeight="1" spans="1:7">
      <c r="A5256" s="52" t="s">
        <v>2013</v>
      </c>
      <c r="B5256" s="52" t="s">
        <v>2922</v>
      </c>
      <c r="C5256" s="30" t="s">
        <v>2092</v>
      </c>
      <c r="D5256" s="52" t="s">
        <v>2102</v>
      </c>
      <c r="E5256" s="53">
        <v>3.5</v>
      </c>
      <c r="F5256" s="53">
        <v>0</v>
      </c>
      <c r="G5256" s="53">
        <v>3.5</v>
      </c>
    </row>
    <row r="5257" s="37" customFormat="1" customHeight="1" spans="1:7">
      <c r="A5257" s="52" t="s">
        <v>2013</v>
      </c>
      <c r="B5257" s="52" t="s">
        <v>2922</v>
      </c>
      <c r="C5257" s="30" t="s">
        <v>2092</v>
      </c>
      <c r="D5257" s="52" t="s">
        <v>2103</v>
      </c>
      <c r="E5257" s="53">
        <v>5.75</v>
      </c>
      <c r="F5257" s="53">
        <v>0</v>
      </c>
      <c r="G5257" s="53">
        <v>5.75</v>
      </c>
    </row>
    <row r="5258" s="36" customFormat="1" customHeight="1" spans="1:7">
      <c r="A5258" s="52" t="s">
        <v>2013</v>
      </c>
      <c r="B5258" s="52" t="s">
        <v>2922</v>
      </c>
      <c r="C5258" s="30" t="s">
        <v>2092</v>
      </c>
      <c r="D5258" s="52" t="s">
        <v>2105</v>
      </c>
      <c r="E5258" s="53">
        <v>0.9</v>
      </c>
      <c r="F5258" s="53">
        <v>0</v>
      </c>
      <c r="G5258" s="53">
        <v>0.9</v>
      </c>
    </row>
    <row r="5259" s="37" customFormat="1" customHeight="1" spans="1:7">
      <c r="A5259" s="52" t="s">
        <v>2013</v>
      </c>
      <c r="B5259" s="52" t="s">
        <v>2922</v>
      </c>
      <c r="C5259" s="50" t="s">
        <v>2106</v>
      </c>
      <c r="D5259" s="49"/>
      <c r="E5259" s="51">
        <v>122.624984</v>
      </c>
      <c r="F5259" s="51">
        <v>0</v>
      </c>
      <c r="G5259" s="51">
        <v>122.624984</v>
      </c>
    </row>
    <row r="5260" s="37" customFormat="1" customHeight="1" spans="1:7">
      <c r="A5260" s="52" t="s">
        <v>2013</v>
      </c>
      <c r="B5260" s="52" t="s">
        <v>2922</v>
      </c>
      <c r="C5260" s="30" t="s">
        <v>2107</v>
      </c>
      <c r="D5260" s="52" t="s">
        <v>2131</v>
      </c>
      <c r="E5260" s="53">
        <v>28.6524</v>
      </c>
      <c r="F5260" s="53">
        <v>0</v>
      </c>
      <c r="G5260" s="53">
        <v>28.6524</v>
      </c>
    </row>
    <row r="5261" s="37" customFormat="1" customHeight="1" spans="1:7">
      <c r="A5261" s="52" t="s">
        <v>2013</v>
      </c>
      <c r="B5261" s="52" t="s">
        <v>2922</v>
      </c>
      <c r="C5261" s="30" t="s">
        <v>2107</v>
      </c>
      <c r="D5261" s="52" t="s">
        <v>2132</v>
      </c>
      <c r="E5261" s="53">
        <v>0.9288</v>
      </c>
      <c r="F5261" s="53">
        <v>0</v>
      </c>
      <c r="G5261" s="53">
        <v>0.9288</v>
      </c>
    </row>
    <row r="5262" s="37" customFormat="1" customHeight="1" spans="1:7">
      <c r="A5262" s="52" t="s">
        <v>2013</v>
      </c>
      <c r="B5262" s="52" t="s">
        <v>2922</v>
      </c>
      <c r="C5262" s="30" t="s">
        <v>2107</v>
      </c>
      <c r="D5262" s="52" t="s">
        <v>2134</v>
      </c>
      <c r="E5262" s="53">
        <v>15.516</v>
      </c>
      <c r="F5262" s="53">
        <v>0</v>
      </c>
      <c r="G5262" s="53">
        <v>15.516</v>
      </c>
    </row>
    <row r="5263" s="37" customFormat="1" customHeight="1" spans="1:7">
      <c r="A5263" s="52" t="s">
        <v>2013</v>
      </c>
      <c r="B5263" s="52" t="s">
        <v>2922</v>
      </c>
      <c r="C5263" s="30" t="s">
        <v>2107</v>
      </c>
      <c r="D5263" s="52" t="s">
        <v>2135</v>
      </c>
      <c r="E5263" s="53">
        <v>25.8648</v>
      </c>
      <c r="F5263" s="53">
        <v>0</v>
      </c>
      <c r="G5263" s="53">
        <v>25.8648</v>
      </c>
    </row>
    <row r="5264" s="37" customFormat="1" customHeight="1" spans="1:7">
      <c r="A5264" s="52" t="s">
        <v>2013</v>
      </c>
      <c r="B5264" s="52" t="s">
        <v>2922</v>
      </c>
      <c r="C5264" s="30" t="s">
        <v>2107</v>
      </c>
      <c r="D5264" s="52" t="s">
        <v>2136</v>
      </c>
      <c r="E5264" s="53">
        <v>6.612</v>
      </c>
      <c r="F5264" s="53">
        <v>0</v>
      </c>
      <c r="G5264" s="53">
        <v>6.612</v>
      </c>
    </row>
    <row r="5265" s="37" customFormat="1" customHeight="1" spans="1:7">
      <c r="A5265" s="52" t="s">
        <v>2013</v>
      </c>
      <c r="B5265" s="52" t="s">
        <v>2922</v>
      </c>
      <c r="C5265" s="30" t="s">
        <v>2107</v>
      </c>
      <c r="D5265" s="52" t="s">
        <v>2137</v>
      </c>
      <c r="E5265" s="53">
        <v>12.41184</v>
      </c>
      <c r="F5265" s="53">
        <v>0</v>
      </c>
      <c r="G5265" s="53">
        <v>12.41184</v>
      </c>
    </row>
    <row r="5266" s="37" customFormat="1" customHeight="1" spans="1:7">
      <c r="A5266" s="52" t="s">
        <v>2013</v>
      </c>
      <c r="B5266" s="52" t="s">
        <v>2922</v>
      </c>
      <c r="C5266" s="30" t="s">
        <v>2107</v>
      </c>
      <c r="D5266" s="52" t="s">
        <v>2138</v>
      </c>
      <c r="E5266" s="53">
        <v>4.912374</v>
      </c>
      <c r="F5266" s="53">
        <v>0</v>
      </c>
      <c r="G5266" s="53">
        <v>4.912374</v>
      </c>
    </row>
    <row r="5267" s="37" customFormat="1" customHeight="1" spans="1:7">
      <c r="A5267" s="52" t="s">
        <v>2013</v>
      </c>
      <c r="B5267" s="52" t="s">
        <v>2922</v>
      </c>
      <c r="C5267" s="30" t="s">
        <v>2107</v>
      </c>
      <c r="D5267" s="52" t="s">
        <v>2139</v>
      </c>
      <c r="E5267" s="53">
        <v>0.155128</v>
      </c>
      <c r="F5267" s="53">
        <v>0</v>
      </c>
      <c r="G5267" s="53">
        <v>0.155128</v>
      </c>
    </row>
    <row r="5268" s="37" customFormat="1" customHeight="1" spans="1:7">
      <c r="A5268" s="52" t="s">
        <v>2013</v>
      </c>
      <c r="B5268" s="52" t="s">
        <v>2922</v>
      </c>
      <c r="C5268" s="30" t="s">
        <v>2107</v>
      </c>
      <c r="D5268" s="52" t="s">
        <v>2140</v>
      </c>
      <c r="E5268" s="53">
        <v>0.258546</v>
      </c>
      <c r="F5268" s="53">
        <v>0</v>
      </c>
      <c r="G5268" s="53">
        <v>0.258546</v>
      </c>
    </row>
    <row r="5269" s="37" customFormat="1" customHeight="1" spans="1:7">
      <c r="A5269" s="52" t="s">
        <v>2013</v>
      </c>
      <c r="B5269" s="52" t="s">
        <v>2922</v>
      </c>
      <c r="C5269" s="30" t="s">
        <v>2107</v>
      </c>
      <c r="D5269" s="52" t="s">
        <v>2141</v>
      </c>
      <c r="E5269" s="53">
        <v>6.205104</v>
      </c>
      <c r="F5269" s="53">
        <v>0</v>
      </c>
      <c r="G5269" s="53">
        <v>6.205104</v>
      </c>
    </row>
    <row r="5270" s="37" customFormat="1" customHeight="1" spans="1:7">
      <c r="A5270" s="52" t="s">
        <v>2013</v>
      </c>
      <c r="B5270" s="52" t="s">
        <v>2922</v>
      </c>
      <c r="C5270" s="30" t="s">
        <v>2107</v>
      </c>
      <c r="D5270" s="52" t="s">
        <v>2142</v>
      </c>
      <c r="E5270" s="53">
        <v>6.20592</v>
      </c>
      <c r="F5270" s="53">
        <v>0</v>
      </c>
      <c r="G5270" s="53">
        <v>6.20592</v>
      </c>
    </row>
    <row r="5271" s="37" customFormat="1" customHeight="1" spans="1:7">
      <c r="A5271" s="52" t="s">
        <v>2013</v>
      </c>
      <c r="B5271" s="52" t="s">
        <v>2922</v>
      </c>
      <c r="C5271" s="30" t="s">
        <v>2107</v>
      </c>
      <c r="D5271" s="52" t="s">
        <v>2119</v>
      </c>
      <c r="E5271" s="53">
        <v>4.032</v>
      </c>
      <c r="F5271" s="53">
        <v>0</v>
      </c>
      <c r="G5271" s="53">
        <v>4.032</v>
      </c>
    </row>
    <row r="5272" s="37" customFormat="1" customHeight="1" spans="1:7">
      <c r="A5272" s="52" t="s">
        <v>2013</v>
      </c>
      <c r="B5272" s="52" t="s">
        <v>2922</v>
      </c>
      <c r="C5272" s="30" t="s">
        <v>2107</v>
      </c>
      <c r="D5272" s="52" t="s">
        <v>2143</v>
      </c>
      <c r="E5272" s="53">
        <v>9.4591</v>
      </c>
      <c r="F5272" s="53">
        <v>0</v>
      </c>
      <c r="G5272" s="53">
        <v>9.4591</v>
      </c>
    </row>
    <row r="5273" s="37" customFormat="1" customHeight="1" spans="1:7">
      <c r="A5273" s="52" t="s">
        <v>2013</v>
      </c>
      <c r="B5273" s="52" t="s">
        <v>2922</v>
      </c>
      <c r="C5273" s="30" t="s">
        <v>2107</v>
      </c>
      <c r="D5273" s="52" t="s">
        <v>2144</v>
      </c>
      <c r="E5273" s="53">
        <v>0.96</v>
      </c>
      <c r="F5273" s="53">
        <v>0</v>
      </c>
      <c r="G5273" s="53">
        <v>0.96</v>
      </c>
    </row>
    <row r="5274" s="37" customFormat="1" customHeight="1" spans="1:7">
      <c r="A5274" s="52" t="s">
        <v>2013</v>
      </c>
      <c r="B5274" s="52" t="s">
        <v>2922</v>
      </c>
      <c r="C5274" s="30" t="s">
        <v>2107</v>
      </c>
      <c r="D5274" s="52" t="s">
        <v>2145</v>
      </c>
      <c r="E5274" s="53">
        <v>0.450972</v>
      </c>
      <c r="F5274" s="53">
        <v>0</v>
      </c>
      <c r="G5274" s="53">
        <v>0.450972</v>
      </c>
    </row>
    <row r="5275" s="37" customFormat="1" customHeight="1" spans="1:7">
      <c r="A5275" s="49" t="s">
        <v>2924</v>
      </c>
      <c r="B5275" s="49"/>
      <c r="C5275" s="50"/>
      <c r="D5275" s="49"/>
      <c r="E5275" s="51">
        <v>2019.872741</v>
      </c>
      <c r="F5275" s="51">
        <v>0</v>
      </c>
      <c r="G5275" s="51">
        <v>2019.872741</v>
      </c>
    </row>
    <row r="5276" s="37" customFormat="1" customHeight="1" spans="1:7">
      <c r="A5276" s="52" t="s">
        <v>2014</v>
      </c>
      <c r="B5276" s="49" t="s">
        <v>2925</v>
      </c>
      <c r="C5276" s="50"/>
      <c r="D5276" s="49"/>
      <c r="E5276" s="51">
        <v>2019.872741</v>
      </c>
      <c r="F5276" s="51">
        <v>0</v>
      </c>
      <c r="G5276" s="51">
        <v>2019.872741</v>
      </c>
    </row>
    <row r="5277" s="37" customFormat="1" customHeight="1" spans="1:7">
      <c r="A5277" s="52" t="s">
        <v>2014</v>
      </c>
      <c r="B5277" s="52" t="s">
        <v>2926</v>
      </c>
      <c r="C5277" s="50" t="s">
        <v>2080</v>
      </c>
      <c r="D5277" s="49"/>
      <c r="E5277" s="51">
        <v>555.34</v>
      </c>
      <c r="F5277" s="51">
        <v>0</v>
      </c>
      <c r="G5277" s="51">
        <v>555.34</v>
      </c>
    </row>
    <row r="5278" s="37" customFormat="1" customHeight="1" spans="1:7">
      <c r="A5278" s="52" t="s">
        <v>2014</v>
      </c>
      <c r="B5278" s="52" t="s">
        <v>2926</v>
      </c>
      <c r="C5278" s="30" t="s">
        <v>2081</v>
      </c>
      <c r="D5278" s="52" t="s">
        <v>2927</v>
      </c>
      <c r="E5278" s="53">
        <v>37.548</v>
      </c>
      <c r="F5278" s="53">
        <v>0</v>
      </c>
      <c r="G5278" s="53">
        <v>37.548</v>
      </c>
    </row>
    <row r="5279" s="37" customFormat="1" customHeight="1" spans="1:7">
      <c r="A5279" s="52" t="s">
        <v>2014</v>
      </c>
      <c r="B5279" s="52" t="s">
        <v>2926</v>
      </c>
      <c r="C5279" s="30" t="s">
        <v>2081</v>
      </c>
      <c r="D5279" s="52" t="s">
        <v>2928</v>
      </c>
      <c r="E5279" s="53">
        <v>517.792</v>
      </c>
      <c r="F5279" s="53">
        <v>0</v>
      </c>
      <c r="G5279" s="53">
        <v>517.792</v>
      </c>
    </row>
    <row r="5280" s="37" customFormat="1" customHeight="1" spans="1:7">
      <c r="A5280" s="52" t="s">
        <v>2014</v>
      </c>
      <c r="B5280" s="52" t="s">
        <v>2926</v>
      </c>
      <c r="C5280" s="50" t="s">
        <v>2091</v>
      </c>
      <c r="D5280" s="49"/>
      <c r="E5280" s="51">
        <v>197.41263</v>
      </c>
      <c r="F5280" s="51">
        <v>0</v>
      </c>
      <c r="G5280" s="51">
        <v>197.41263</v>
      </c>
    </row>
    <row r="5281" s="37" customFormat="1" customHeight="1" spans="1:7">
      <c r="A5281" s="52" t="s">
        <v>2014</v>
      </c>
      <c r="B5281" s="52" t="s">
        <v>2926</v>
      </c>
      <c r="C5281" s="30" t="s">
        <v>2092</v>
      </c>
      <c r="D5281" s="52" t="s">
        <v>2126</v>
      </c>
      <c r="E5281" s="53">
        <v>147</v>
      </c>
      <c r="F5281" s="53">
        <v>0</v>
      </c>
      <c r="G5281" s="53">
        <v>147</v>
      </c>
    </row>
    <row r="5282" s="37" customFormat="1" customHeight="1" spans="1:7">
      <c r="A5282" s="52" t="s">
        <v>2014</v>
      </c>
      <c r="B5282" s="52" t="s">
        <v>2926</v>
      </c>
      <c r="C5282" s="30" t="s">
        <v>2092</v>
      </c>
      <c r="D5282" s="52" t="s">
        <v>2127</v>
      </c>
      <c r="E5282" s="53">
        <v>6.384413</v>
      </c>
      <c r="F5282" s="53">
        <v>0</v>
      </c>
      <c r="G5282" s="53">
        <v>6.384413</v>
      </c>
    </row>
    <row r="5283" s="37" customFormat="1" customHeight="1" spans="1:7">
      <c r="A5283" s="52" t="s">
        <v>2014</v>
      </c>
      <c r="B5283" s="52" t="s">
        <v>2926</v>
      </c>
      <c r="C5283" s="30" t="s">
        <v>2092</v>
      </c>
      <c r="D5283" s="52" t="s">
        <v>2128</v>
      </c>
      <c r="E5283" s="53">
        <v>4.256275</v>
      </c>
      <c r="F5283" s="53">
        <v>0</v>
      </c>
      <c r="G5283" s="53">
        <v>4.256275</v>
      </c>
    </row>
    <row r="5284" s="37" customFormat="1" customHeight="1" spans="1:7">
      <c r="A5284" s="52" t="s">
        <v>2014</v>
      </c>
      <c r="B5284" s="52" t="s">
        <v>2926</v>
      </c>
      <c r="C5284" s="30" t="s">
        <v>2092</v>
      </c>
      <c r="D5284" s="52" t="s">
        <v>2129</v>
      </c>
      <c r="E5284" s="53">
        <v>9.196596</v>
      </c>
      <c r="F5284" s="53">
        <v>0</v>
      </c>
      <c r="G5284" s="53">
        <v>9.196596</v>
      </c>
    </row>
    <row r="5285" s="37" customFormat="1" customHeight="1" spans="1:7">
      <c r="A5285" s="52" t="s">
        <v>2014</v>
      </c>
      <c r="B5285" s="52" t="s">
        <v>2926</v>
      </c>
      <c r="C5285" s="30" t="s">
        <v>2092</v>
      </c>
      <c r="D5285" s="52" t="s">
        <v>2297</v>
      </c>
      <c r="E5285" s="53">
        <v>4.34483</v>
      </c>
      <c r="F5285" s="53">
        <v>0</v>
      </c>
      <c r="G5285" s="53">
        <v>4.34483</v>
      </c>
    </row>
    <row r="5286" s="37" customFormat="1" customHeight="1" spans="1:7">
      <c r="A5286" s="52" t="s">
        <v>2014</v>
      </c>
      <c r="B5286" s="52" t="s">
        <v>2926</v>
      </c>
      <c r="C5286" s="30" t="s">
        <v>2092</v>
      </c>
      <c r="D5286" s="52" t="s">
        <v>2130</v>
      </c>
      <c r="E5286" s="53">
        <v>7.980516</v>
      </c>
      <c r="F5286" s="53">
        <v>0</v>
      </c>
      <c r="G5286" s="53">
        <v>7.980516</v>
      </c>
    </row>
    <row r="5287" s="37" customFormat="1" customHeight="1" spans="1:7">
      <c r="A5287" s="52" t="s">
        <v>2014</v>
      </c>
      <c r="B5287" s="52" t="s">
        <v>2926</v>
      </c>
      <c r="C5287" s="30" t="s">
        <v>2092</v>
      </c>
      <c r="D5287" s="52" t="s">
        <v>2102</v>
      </c>
      <c r="E5287" s="53">
        <v>3.5</v>
      </c>
      <c r="F5287" s="53">
        <v>0</v>
      </c>
      <c r="G5287" s="53">
        <v>3.5</v>
      </c>
    </row>
    <row r="5288" s="37" customFormat="1" customHeight="1" spans="1:7">
      <c r="A5288" s="52" t="s">
        <v>2014</v>
      </c>
      <c r="B5288" s="52" t="s">
        <v>2926</v>
      </c>
      <c r="C5288" s="30" t="s">
        <v>2092</v>
      </c>
      <c r="D5288" s="52" t="s">
        <v>2103</v>
      </c>
      <c r="E5288" s="53">
        <v>5.75</v>
      </c>
      <c r="F5288" s="53">
        <v>0</v>
      </c>
      <c r="G5288" s="53">
        <v>5.75</v>
      </c>
    </row>
    <row r="5289" s="37" customFormat="1" customHeight="1" spans="1:7">
      <c r="A5289" s="52" t="s">
        <v>2014</v>
      </c>
      <c r="B5289" s="52" t="s">
        <v>2926</v>
      </c>
      <c r="C5289" s="30" t="s">
        <v>2092</v>
      </c>
      <c r="D5289" s="52" t="s">
        <v>2105</v>
      </c>
      <c r="E5289" s="53">
        <v>9</v>
      </c>
      <c r="F5289" s="53">
        <v>0</v>
      </c>
      <c r="G5289" s="53">
        <v>9</v>
      </c>
    </row>
    <row r="5290" s="37" customFormat="1" customHeight="1" spans="1:7">
      <c r="A5290" s="52" t="s">
        <v>2014</v>
      </c>
      <c r="B5290" s="52" t="s">
        <v>2926</v>
      </c>
      <c r="C5290" s="50" t="s">
        <v>2106</v>
      </c>
      <c r="D5290" s="49"/>
      <c r="E5290" s="51">
        <v>1267.120111</v>
      </c>
      <c r="F5290" s="51">
        <v>0</v>
      </c>
      <c r="G5290" s="51">
        <v>1267.120111</v>
      </c>
    </row>
    <row r="5291" s="37" customFormat="1" customHeight="1" spans="1:7">
      <c r="A5291" s="52" t="s">
        <v>2014</v>
      </c>
      <c r="B5291" s="52" t="s">
        <v>2926</v>
      </c>
      <c r="C5291" s="30" t="s">
        <v>2107</v>
      </c>
      <c r="D5291" s="52" t="s">
        <v>2131</v>
      </c>
      <c r="E5291" s="53">
        <v>306.5532</v>
      </c>
      <c r="F5291" s="53">
        <v>0</v>
      </c>
      <c r="G5291" s="53">
        <v>306.5532</v>
      </c>
    </row>
    <row r="5292" s="37" customFormat="1" customHeight="1" spans="1:7">
      <c r="A5292" s="52" t="s">
        <v>2014</v>
      </c>
      <c r="B5292" s="52" t="s">
        <v>2926</v>
      </c>
      <c r="C5292" s="30" t="s">
        <v>2107</v>
      </c>
      <c r="D5292" s="52" t="s">
        <v>2132</v>
      </c>
      <c r="E5292" s="53">
        <v>9.8232</v>
      </c>
      <c r="F5292" s="53">
        <v>0</v>
      </c>
      <c r="G5292" s="53">
        <v>9.8232</v>
      </c>
    </row>
    <row r="5293" s="37" customFormat="1" customHeight="1" spans="1:7">
      <c r="A5293" s="52" t="s">
        <v>2014</v>
      </c>
      <c r="B5293" s="52" t="s">
        <v>2926</v>
      </c>
      <c r="C5293" s="30" t="s">
        <v>2107</v>
      </c>
      <c r="D5293" s="52" t="s">
        <v>2133</v>
      </c>
      <c r="E5293" s="53">
        <v>0.006</v>
      </c>
      <c r="F5293" s="53">
        <v>0</v>
      </c>
      <c r="G5293" s="53">
        <v>0.006</v>
      </c>
    </row>
    <row r="5294" s="37" customFormat="1" customHeight="1" spans="1:7">
      <c r="A5294" s="52" t="s">
        <v>2014</v>
      </c>
      <c r="B5294" s="52" t="s">
        <v>2926</v>
      </c>
      <c r="C5294" s="30" t="s">
        <v>2107</v>
      </c>
      <c r="D5294" s="52" t="s">
        <v>2134</v>
      </c>
      <c r="E5294" s="53">
        <v>107.928</v>
      </c>
      <c r="F5294" s="53">
        <v>0</v>
      </c>
      <c r="G5294" s="53">
        <v>107.928</v>
      </c>
    </row>
    <row r="5295" s="37" customFormat="1" customHeight="1" spans="1:7">
      <c r="A5295" s="52" t="s">
        <v>2014</v>
      </c>
      <c r="B5295" s="52" t="s">
        <v>2926</v>
      </c>
      <c r="C5295" s="30" t="s">
        <v>2107</v>
      </c>
      <c r="D5295" s="52" t="s">
        <v>2135</v>
      </c>
      <c r="E5295" s="53">
        <v>250.4208</v>
      </c>
      <c r="F5295" s="53">
        <v>0</v>
      </c>
      <c r="G5295" s="53">
        <v>250.4208</v>
      </c>
    </row>
    <row r="5296" s="37" customFormat="1" customHeight="1" spans="1:7">
      <c r="A5296" s="52" t="s">
        <v>2014</v>
      </c>
      <c r="B5296" s="52" t="s">
        <v>2926</v>
      </c>
      <c r="C5296" s="30" t="s">
        <v>2107</v>
      </c>
      <c r="D5296" s="52" t="s">
        <v>2136</v>
      </c>
      <c r="E5296" s="53">
        <v>107.73</v>
      </c>
      <c r="F5296" s="53">
        <v>0</v>
      </c>
      <c r="G5296" s="53">
        <v>107.73</v>
      </c>
    </row>
    <row r="5297" s="37" customFormat="1" customHeight="1" spans="1:7">
      <c r="A5297" s="52" t="s">
        <v>2014</v>
      </c>
      <c r="B5297" s="52" t="s">
        <v>2926</v>
      </c>
      <c r="C5297" s="30" t="s">
        <v>2107</v>
      </c>
      <c r="D5297" s="52" t="s">
        <v>2137</v>
      </c>
      <c r="E5297" s="53">
        <v>125.192832</v>
      </c>
      <c r="F5297" s="53">
        <v>0</v>
      </c>
      <c r="G5297" s="53">
        <v>125.192832</v>
      </c>
    </row>
    <row r="5298" s="37" customFormat="1" customHeight="1" spans="1:7">
      <c r="A5298" s="52" t="s">
        <v>2014</v>
      </c>
      <c r="B5298" s="52" t="s">
        <v>2926</v>
      </c>
      <c r="C5298" s="30" t="s">
        <v>2107</v>
      </c>
      <c r="D5298" s="52" t="s">
        <v>2138</v>
      </c>
      <c r="E5298" s="53">
        <v>50.543268</v>
      </c>
      <c r="F5298" s="53">
        <v>0</v>
      </c>
      <c r="G5298" s="53">
        <v>50.543268</v>
      </c>
    </row>
    <row r="5299" s="37" customFormat="1" customHeight="1" spans="1:7">
      <c r="A5299" s="52" t="s">
        <v>2014</v>
      </c>
      <c r="B5299" s="52" t="s">
        <v>2926</v>
      </c>
      <c r="C5299" s="30" t="s">
        <v>2107</v>
      </c>
      <c r="D5299" s="52" t="s">
        <v>2139</v>
      </c>
      <c r="E5299" s="53">
        <v>1.596103</v>
      </c>
      <c r="F5299" s="53">
        <v>0</v>
      </c>
      <c r="G5299" s="53">
        <v>1.596103</v>
      </c>
    </row>
    <row r="5300" s="37" customFormat="1" customHeight="1" spans="1:7">
      <c r="A5300" s="52" t="s">
        <v>2014</v>
      </c>
      <c r="B5300" s="52" t="s">
        <v>2926</v>
      </c>
      <c r="C5300" s="30" t="s">
        <v>2107</v>
      </c>
      <c r="D5300" s="52" t="s">
        <v>2140</v>
      </c>
      <c r="E5300" s="53">
        <v>2.660172</v>
      </c>
      <c r="F5300" s="53">
        <v>0</v>
      </c>
      <c r="G5300" s="53">
        <v>2.660172</v>
      </c>
    </row>
    <row r="5301" s="37" customFormat="1" customHeight="1" spans="1:7">
      <c r="A5301" s="52" t="s">
        <v>2014</v>
      </c>
      <c r="B5301" s="52" t="s">
        <v>2926</v>
      </c>
      <c r="C5301" s="30" t="s">
        <v>2107</v>
      </c>
      <c r="D5301" s="52" t="s">
        <v>2141</v>
      </c>
      <c r="E5301" s="53">
        <v>63.844128</v>
      </c>
      <c r="F5301" s="53">
        <v>0</v>
      </c>
      <c r="G5301" s="53">
        <v>63.844128</v>
      </c>
    </row>
    <row r="5302" s="37" customFormat="1" customHeight="1" spans="1:7">
      <c r="A5302" s="52" t="s">
        <v>2014</v>
      </c>
      <c r="B5302" s="52" t="s">
        <v>2926</v>
      </c>
      <c r="C5302" s="30" t="s">
        <v>2107</v>
      </c>
      <c r="D5302" s="52" t="s">
        <v>2298</v>
      </c>
      <c r="E5302" s="53">
        <v>6.6</v>
      </c>
      <c r="F5302" s="53">
        <v>0</v>
      </c>
      <c r="G5302" s="53">
        <v>6.6</v>
      </c>
    </row>
    <row r="5303" s="37" customFormat="1" customHeight="1" spans="1:7">
      <c r="A5303" s="52" t="s">
        <v>2014</v>
      </c>
      <c r="B5303" s="52" t="s">
        <v>2926</v>
      </c>
      <c r="C5303" s="30" t="s">
        <v>2107</v>
      </c>
      <c r="D5303" s="52" t="s">
        <v>2142</v>
      </c>
      <c r="E5303" s="53">
        <v>62.596416</v>
      </c>
      <c r="F5303" s="53">
        <v>0</v>
      </c>
      <c r="G5303" s="53">
        <v>62.596416</v>
      </c>
    </row>
    <row r="5304" s="37" customFormat="1" customHeight="1" spans="1:7">
      <c r="A5304" s="52" t="s">
        <v>2014</v>
      </c>
      <c r="B5304" s="52" t="s">
        <v>2926</v>
      </c>
      <c r="C5304" s="30" t="s">
        <v>2107</v>
      </c>
      <c r="D5304" s="52" t="s">
        <v>2299</v>
      </c>
      <c r="E5304" s="53">
        <v>66</v>
      </c>
      <c r="F5304" s="53">
        <v>0</v>
      </c>
      <c r="G5304" s="53">
        <v>66</v>
      </c>
    </row>
    <row r="5305" s="37" customFormat="1" customHeight="1" spans="1:7">
      <c r="A5305" s="52" t="s">
        <v>2014</v>
      </c>
      <c r="B5305" s="52" t="s">
        <v>2926</v>
      </c>
      <c r="C5305" s="30" t="s">
        <v>2107</v>
      </c>
      <c r="D5305" s="52" t="s">
        <v>2143</v>
      </c>
      <c r="E5305" s="53">
        <v>91.7883</v>
      </c>
      <c r="F5305" s="53">
        <v>0</v>
      </c>
      <c r="G5305" s="53">
        <v>91.7883</v>
      </c>
    </row>
    <row r="5306" s="37" customFormat="1" customHeight="1" spans="1:7">
      <c r="A5306" s="52" t="s">
        <v>2014</v>
      </c>
      <c r="B5306" s="52" t="s">
        <v>2926</v>
      </c>
      <c r="C5306" s="30" t="s">
        <v>2107</v>
      </c>
      <c r="D5306" s="52" t="s">
        <v>2144</v>
      </c>
      <c r="E5306" s="53">
        <v>9.6</v>
      </c>
      <c r="F5306" s="53">
        <v>0</v>
      </c>
      <c r="G5306" s="53">
        <v>9.6</v>
      </c>
    </row>
    <row r="5307" s="37" customFormat="1" customHeight="1" spans="1:7">
      <c r="A5307" s="52" t="s">
        <v>2014</v>
      </c>
      <c r="B5307" s="52" t="s">
        <v>2926</v>
      </c>
      <c r="C5307" s="30" t="s">
        <v>2107</v>
      </c>
      <c r="D5307" s="52" t="s">
        <v>2145</v>
      </c>
      <c r="E5307" s="53">
        <v>4.237692</v>
      </c>
      <c r="F5307" s="53">
        <v>0</v>
      </c>
      <c r="G5307" s="53">
        <v>4.237692</v>
      </c>
    </row>
    <row r="5308" s="37" customFormat="1" customHeight="1" spans="1:7">
      <c r="A5308" s="49" t="s">
        <v>2929</v>
      </c>
      <c r="B5308" s="49"/>
      <c r="C5308" s="50"/>
      <c r="D5308" s="49"/>
      <c r="E5308" s="51">
        <v>7622.679894</v>
      </c>
      <c r="F5308" s="51">
        <v>0</v>
      </c>
      <c r="G5308" s="51">
        <v>7622.679894</v>
      </c>
    </row>
    <row r="5309" s="37" customFormat="1" customHeight="1" spans="1:7">
      <c r="A5309" s="52" t="s">
        <v>2015</v>
      </c>
      <c r="B5309" s="49" t="s">
        <v>2930</v>
      </c>
      <c r="C5309" s="50"/>
      <c r="D5309" s="49"/>
      <c r="E5309" s="51">
        <v>3683.110552</v>
      </c>
      <c r="F5309" s="51">
        <v>0</v>
      </c>
      <c r="G5309" s="51">
        <v>3683.110552</v>
      </c>
    </row>
    <row r="5310" s="37" customFormat="1" customHeight="1" spans="1:7">
      <c r="A5310" s="52" t="s">
        <v>2015</v>
      </c>
      <c r="B5310" s="52" t="s">
        <v>2931</v>
      </c>
      <c r="C5310" s="50" t="s">
        <v>2080</v>
      </c>
      <c r="D5310" s="49"/>
      <c r="E5310" s="51">
        <v>2858.6262</v>
      </c>
      <c r="F5310" s="51">
        <v>0</v>
      </c>
      <c r="G5310" s="51">
        <v>2858.6262</v>
      </c>
    </row>
    <row r="5311" s="37" customFormat="1" customHeight="1" spans="1:7">
      <c r="A5311" s="52" t="s">
        <v>2015</v>
      </c>
      <c r="B5311" s="52" t="s">
        <v>2931</v>
      </c>
      <c r="C5311" s="30" t="s">
        <v>2081</v>
      </c>
      <c r="D5311" s="52" t="s">
        <v>2932</v>
      </c>
      <c r="E5311" s="53">
        <v>30</v>
      </c>
      <c r="F5311" s="53">
        <v>0</v>
      </c>
      <c r="G5311" s="53">
        <v>30</v>
      </c>
    </row>
    <row r="5312" s="37" customFormat="1" customHeight="1" spans="1:7">
      <c r="A5312" s="52" t="s">
        <v>2015</v>
      </c>
      <c r="B5312" s="52" t="s">
        <v>2931</v>
      </c>
      <c r="C5312" s="30" t="s">
        <v>2081</v>
      </c>
      <c r="D5312" s="52" t="s">
        <v>2933</v>
      </c>
      <c r="E5312" s="53">
        <v>10</v>
      </c>
      <c r="F5312" s="53">
        <v>0</v>
      </c>
      <c r="G5312" s="53">
        <v>10</v>
      </c>
    </row>
    <row r="5313" s="37" customFormat="1" customHeight="1" spans="1:7">
      <c r="A5313" s="52" t="s">
        <v>2015</v>
      </c>
      <c r="B5313" s="52" t="s">
        <v>2931</v>
      </c>
      <c r="C5313" s="30" t="s">
        <v>2081</v>
      </c>
      <c r="D5313" s="52" t="s">
        <v>2934</v>
      </c>
      <c r="E5313" s="53">
        <v>0</v>
      </c>
      <c r="F5313" s="53">
        <v>0</v>
      </c>
      <c r="G5313" s="53">
        <v>0</v>
      </c>
    </row>
    <row r="5314" s="36" customFormat="1" customHeight="1" spans="1:7">
      <c r="A5314" s="52" t="s">
        <v>2015</v>
      </c>
      <c r="B5314" s="52" t="s">
        <v>2931</v>
      </c>
      <c r="C5314" s="30" t="s">
        <v>2081</v>
      </c>
      <c r="D5314" s="52" t="s">
        <v>2935</v>
      </c>
      <c r="E5314" s="53">
        <v>0</v>
      </c>
      <c r="F5314" s="53">
        <v>0</v>
      </c>
      <c r="G5314" s="53">
        <v>0</v>
      </c>
    </row>
    <row r="5315" s="37" customFormat="1" customHeight="1" spans="1:7">
      <c r="A5315" s="52" t="s">
        <v>2015</v>
      </c>
      <c r="B5315" s="52" t="s">
        <v>2931</v>
      </c>
      <c r="C5315" s="30" t="s">
        <v>2081</v>
      </c>
      <c r="D5315" s="52" t="s">
        <v>2936</v>
      </c>
      <c r="E5315" s="53">
        <v>401.1</v>
      </c>
      <c r="F5315" s="53">
        <v>0</v>
      </c>
      <c r="G5315" s="53">
        <v>401.1</v>
      </c>
    </row>
    <row r="5316" s="37" customFormat="1" customHeight="1" spans="1:7">
      <c r="A5316" s="52" t="s">
        <v>2015</v>
      </c>
      <c r="B5316" s="52" t="s">
        <v>2931</v>
      </c>
      <c r="C5316" s="30" t="s">
        <v>2081</v>
      </c>
      <c r="D5316" s="52" t="s">
        <v>2937</v>
      </c>
      <c r="E5316" s="53">
        <v>151.44</v>
      </c>
      <c r="F5316" s="53">
        <v>0</v>
      </c>
      <c r="G5316" s="53">
        <v>151.44</v>
      </c>
    </row>
    <row r="5317" s="37" customFormat="1" customHeight="1" spans="1:7">
      <c r="A5317" s="52" t="s">
        <v>2015</v>
      </c>
      <c r="B5317" s="52" t="s">
        <v>2931</v>
      </c>
      <c r="C5317" s="30" t="s">
        <v>2081</v>
      </c>
      <c r="D5317" s="52" t="s">
        <v>2938</v>
      </c>
      <c r="E5317" s="53">
        <v>47</v>
      </c>
      <c r="F5317" s="53">
        <v>0</v>
      </c>
      <c r="G5317" s="53">
        <v>47</v>
      </c>
    </row>
    <row r="5318" s="37" customFormat="1" customHeight="1" spans="1:7">
      <c r="A5318" s="52" t="s">
        <v>2015</v>
      </c>
      <c r="B5318" s="52" t="s">
        <v>2931</v>
      </c>
      <c r="C5318" s="30" t="s">
        <v>2081</v>
      </c>
      <c r="D5318" s="52" t="s">
        <v>2939</v>
      </c>
      <c r="E5318" s="53">
        <v>300</v>
      </c>
      <c r="F5318" s="53">
        <v>0</v>
      </c>
      <c r="G5318" s="53">
        <v>300</v>
      </c>
    </row>
    <row r="5319" s="37" customFormat="1" customHeight="1" spans="1:7">
      <c r="A5319" s="52" t="s">
        <v>2015</v>
      </c>
      <c r="B5319" s="52" t="s">
        <v>2931</v>
      </c>
      <c r="C5319" s="30" t="s">
        <v>2081</v>
      </c>
      <c r="D5319" s="52" t="s">
        <v>2940</v>
      </c>
      <c r="E5319" s="53">
        <v>10</v>
      </c>
      <c r="F5319" s="53">
        <v>0</v>
      </c>
      <c r="G5319" s="53">
        <v>10</v>
      </c>
    </row>
    <row r="5320" s="37" customFormat="1" customHeight="1" spans="1:7">
      <c r="A5320" s="52" t="s">
        <v>2015</v>
      </c>
      <c r="B5320" s="52" t="s">
        <v>2931</v>
      </c>
      <c r="C5320" s="30" t="s">
        <v>2081</v>
      </c>
      <c r="D5320" s="52" t="s">
        <v>2941</v>
      </c>
      <c r="E5320" s="53">
        <v>10</v>
      </c>
      <c r="F5320" s="53">
        <v>0</v>
      </c>
      <c r="G5320" s="53">
        <v>10</v>
      </c>
    </row>
    <row r="5321" s="37" customFormat="1" customHeight="1" spans="1:7">
      <c r="A5321" s="52" t="s">
        <v>2015</v>
      </c>
      <c r="B5321" s="52" t="s">
        <v>2931</v>
      </c>
      <c r="C5321" s="30" t="s">
        <v>2081</v>
      </c>
      <c r="D5321" s="52" t="s">
        <v>2942</v>
      </c>
      <c r="E5321" s="53">
        <v>12.3</v>
      </c>
      <c r="F5321" s="53">
        <v>0</v>
      </c>
      <c r="G5321" s="53">
        <v>12.3</v>
      </c>
    </row>
    <row r="5322" s="37" customFormat="1" customHeight="1" spans="1:7">
      <c r="A5322" s="52" t="s">
        <v>2015</v>
      </c>
      <c r="B5322" s="52" t="s">
        <v>2931</v>
      </c>
      <c r="C5322" s="30" t="s">
        <v>2081</v>
      </c>
      <c r="D5322" s="52" t="s">
        <v>2943</v>
      </c>
      <c r="E5322" s="53">
        <v>190.08</v>
      </c>
      <c r="F5322" s="53">
        <v>0</v>
      </c>
      <c r="G5322" s="53">
        <v>190.08</v>
      </c>
    </row>
    <row r="5323" s="37" customFormat="1" customHeight="1" spans="1:7">
      <c r="A5323" s="52" t="s">
        <v>2015</v>
      </c>
      <c r="B5323" s="52" t="s">
        <v>2931</v>
      </c>
      <c r="C5323" s="30" t="s">
        <v>2081</v>
      </c>
      <c r="D5323" s="52" t="s">
        <v>2944</v>
      </c>
      <c r="E5323" s="53">
        <v>16</v>
      </c>
      <c r="F5323" s="53">
        <v>0</v>
      </c>
      <c r="G5323" s="53">
        <v>16</v>
      </c>
    </row>
    <row r="5324" s="37" customFormat="1" customHeight="1" spans="1:7">
      <c r="A5324" s="52" t="s">
        <v>2015</v>
      </c>
      <c r="B5324" s="52" t="s">
        <v>2931</v>
      </c>
      <c r="C5324" s="30" t="s">
        <v>2081</v>
      </c>
      <c r="D5324" s="52" t="s">
        <v>2945</v>
      </c>
      <c r="E5324" s="53">
        <v>119.57</v>
      </c>
      <c r="F5324" s="53">
        <v>0</v>
      </c>
      <c r="G5324" s="53">
        <v>119.57</v>
      </c>
    </row>
    <row r="5325" s="37" customFormat="1" customHeight="1" spans="1:7">
      <c r="A5325" s="52" t="s">
        <v>2015</v>
      </c>
      <c r="B5325" s="52" t="s">
        <v>2931</v>
      </c>
      <c r="C5325" s="30" t="s">
        <v>2081</v>
      </c>
      <c r="D5325" s="52" t="s">
        <v>2946</v>
      </c>
      <c r="E5325" s="53">
        <v>20</v>
      </c>
      <c r="F5325" s="53">
        <v>0</v>
      </c>
      <c r="G5325" s="53">
        <v>20</v>
      </c>
    </row>
    <row r="5326" s="37" customFormat="1" customHeight="1" spans="1:7">
      <c r="A5326" s="52" t="s">
        <v>2015</v>
      </c>
      <c r="B5326" s="52" t="s">
        <v>2931</v>
      </c>
      <c r="C5326" s="30" t="s">
        <v>2081</v>
      </c>
      <c r="D5326" s="52" t="s">
        <v>2947</v>
      </c>
      <c r="E5326" s="53">
        <v>16.1</v>
      </c>
      <c r="F5326" s="53">
        <v>0</v>
      </c>
      <c r="G5326" s="53">
        <v>16.1</v>
      </c>
    </row>
    <row r="5327" s="37" customFormat="1" customHeight="1" spans="1:7">
      <c r="A5327" s="52" t="s">
        <v>2015</v>
      </c>
      <c r="B5327" s="52" t="s">
        <v>2931</v>
      </c>
      <c r="C5327" s="30" t="s">
        <v>2081</v>
      </c>
      <c r="D5327" s="52" t="s">
        <v>2948</v>
      </c>
      <c r="E5327" s="53">
        <v>50</v>
      </c>
      <c r="F5327" s="53">
        <v>0</v>
      </c>
      <c r="G5327" s="53">
        <v>50</v>
      </c>
    </row>
    <row r="5328" s="37" customFormat="1" customHeight="1" spans="1:7">
      <c r="A5328" s="52" t="s">
        <v>2015</v>
      </c>
      <c r="B5328" s="52" t="s">
        <v>2931</v>
      </c>
      <c r="C5328" s="30" t="s">
        <v>2081</v>
      </c>
      <c r="D5328" s="52" t="s">
        <v>2949</v>
      </c>
      <c r="E5328" s="53">
        <v>650</v>
      </c>
      <c r="F5328" s="53">
        <v>0</v>
      </c>
      <c r="G5328" s="53">
        <v>650</v>
      </c>
    </row>
    <row r="5329" s="37" customFormat="1" customHeight="1" spans="1:7">
      <c r="A5329" s="52" t="s">
        <v>2015</v>
      </c>
      <c r="B5329" s="52" t="s">
        <v>2931</v>
      </c>
      <c r="C5329" s="30" t="s">
        <v>2081</v>
      </c>
      <c r="D5329" s="52" t="s">
        <v>2950</v>
      </c>
      <c r="E5329" s="53">
        <v>0</v>
      </c>
      <c r="F5329" s="53">
        <v>0</v>
      </c>
      <c r="G5329" s="53">
        <v>0</v>
      </c>
    </row>
    <row r="5330" s="37" customFormat="1" customHeight="1" spans="1:7">
      <c r="A5330" s="52" t="s">
        <v>2015</v>
      </c>
      <c r="B5330" s="52" t="s">
        <v>2931</v>
      </c>
      <c r="C5330" s="30" t="s">
        <v>2081</v>
      </c>
      <c r="D5330" s="52" t="s">
        <v>2951</v>
      </c>
      <c r="E5330" s="53">
        <v>10</v>
      </c>
      <c r="F5330" s="53">
        <v>0</v>
      </c>
      <c r="G5330" s="53">
        <v>10</v>
      </c>
    </row>
    <row r="5331" s="37" customFormat="1" customHeight="1" spans="1:7">
      <c r="A5331" s="52" t="s">
        <v>2015</v>
      </c>
      <c r="B5331" s="52" t="s">
        <v>2931</v>
      </c>
      <c r="C5331" s="30" t="s">
        <v>2081</v>
      </c>
      <c r="D5331" s="52" t="s">
        <v>2952</v>
      </c>
      <c r="E5331" s="53">
        <v>174</v>
      </c>
      <c r="F5331" s="53">
        <v>0</v>
      </c>
      <c r="G5331" s="53">
        <v>174</v>
      </c>
    </row>
    <row r="5332" s="37" customFormat="1" customHeight="1" spans="1:7">
      <c r="A5332" s="52" t="s">
        <v>2015</v>
      </c>
      <c r="B5332" s="52" t="s">
        <v>2931</v>
      </c>
      <c r="C5332" s="30" t="s">
        <v>2081</v>
      </c>
      <c r="D5332" s="52" t="s">
        <v>2953</v>
      </c>
      <c r="E5332" s="53">
        <v>40</v>
      </c>
      <c r="F5332" s="53">
        <v>0</v>
      </c>
      <c r="G5332" s="53">
        <v>40</v>
      </c>
    </row>
    <row r="5333" s="37" customFormat="1" customHeight="1" spans="1:7">
      <c r="A5333" s="52" t="s">
        <v>2015</v>
      </c>
      <c r="B5333" s="52" t="s">
        <v>2931</v>
      </c>
      <c r="C5333" s="30" t="s">
        <v>2081</v>
      </c>
      <c r="D5333" s="52" t="s">
        <v>2954</v>
      </c>
      <c r="E5333" s="53">
        <v>150</v>
      </c>
      <c r="F5333" s="53">
        <v>0</v>
      </c>
      <c r="G5333" s="53">
        <v>150</v>
      </c>
    </row>
    <row r="5334" s="37" customFormat="1" customHeight="1" spans="1:7">
      <c r="A5334" s="52" t="s">
        <v>2015</v>
      </c>
      <c r="B5334" s="52" t="s">
        <v>2931</v>
      </c>
      <c r="C5334" s="30" t="s">
        <v>2081</v>
      </c>
      <c r="D5334" s="52" t="s">
        <v>2955</v>
      </c>
      <c r="E5334" s="53">
        <v>20</v>
      </c>
      <c r="F5334" s="53">
        <v>0</v>
      </c>
      <c r="G5334" s="53">
        <v>20</v>
      </c>
    </row>
    <row r="5335" s="37" customFormat="1" customHeight="1" spans="1:7">
      <c r="A5335" s="52" t="s">
        <v>2015</v>
      </c>
      <c r="B5335" s="52" t="s">
        <v>2931</v>
      </c>
      <c r="C5335" s="30" t="s">
        <v>2081</v>
      </c>
      <c r="D5335" s="52" t="s">
        <v>2956</v>
      </c>
      <c r="E5335" s="53">
        <v>10</v>
      </c>
      <c r="F5335" s="53">
        <v>0</v>
      </c>
      <c r="G5335" s="53">
        <v>10</v>
      </c>
    </row>
    <row r="5336" s="37" customFormat="1" customHeight="1" spans="1:7">
      <c r="A5336" s="52" t="s">
        <v>2015</v>
      </c>
      <c r="B5336" s="52" t="s">
        <v>2931</v>
      </c>
      <c r="C5336" s="30" t="s">
        <v>2081</v>
      </c>
      <c r="D5336" s="52" t="s">
        <v>2957</v>
      </c>
      <c r="E5336" s="53">
        <v>364.0362</v>
      </c>
      <c r="F5336" s="53">
        <v>0</v>
      </c>
      <c r="G5336" s="53">
        <v>364.0362</v>
      </c>
    </row>
    <row r="5337" s="37" customFormat="1" customHeight="1" spans="1:7">
      <c r="A5337" s="52" t="s">
        <v>2015</v>
      </c>
      <c r="B5337" s="52" t="s">
        <v>2931</v>
      </c>
      <c r="C5337" s="30" t="s">
        <v>2081</v>
      </c>
      <c r="D5337" s="52" t="s">
        <v>2958</v>
      </c>
      <c r="E5337" s="53">
        <v>30</v>
      </c>
      <c r="F5337" s="53">
        <v>0</v>
      </c>
      <c r="G5337" s="53">
        <v>30</v>
      </c>
    </row>
    <row r="5338" s="37" customFormat="1" customHeight="1" spans="1:7">
      <c r="A5338" s="52" t="s">
        <v>2015</v>
      </c>
      <c r="B5338" s="52" t="s">
        <v>2931</v>
      </c>
      <c r="C5338" s="30" t="s">
        <v>2081</v>
      </c>
      <c r="D5338" s="52" t="s">
        <v>2959</v>
      </c>
      <c r="E5338" s="53">
        <v>27</v>
      </c>
      <c r="F5338" s="53">
        <v>0</v>
      </c>
      <c r="G5338" s="53">
        <v>27</v>
      </c>
    </row>
    <row r="5339" s="37" customFormat="1" customHeight="1" spans="1:7">
      <c r="A5339" s="52" t="s">
        <v>2015</v>
      </c>
      <c r="B5339" s="52" t="s">
        <v>2931</v>
      </c>
      <c r="C5339" s="50" t="s">
        <v>2091</v>
      </c>
      <c r="D5339" s="49"/>
      <c r="E5339" s="51">
        <v>179.951398</v>
      </c>
      <c r="F5339" s="51">
        <v>0</v>
      </c>
      <c r="G5339" s="51">
        <v>179.951398</v>
      </c>
    </row>
    <row r="5340" s="37" customFormat="1" customHeight="1" spans="1:7">
      <c r="A5340" s="52" t="s">
        <v>2015</v>
      </c>
      <c r="B5340" s="52" t="s">
        <v>2931</v>
      </c>
      <c r="C5340" s="30" t="s">
        <v>2092</v>
      </c>
      <c r="D5340" s="52" t="s">
        <v>2093</v>
      </c>
      <c r="E5340" s="53">
        <v>56.35</v>
      </c>
      <c r="F5340" s="53">
        <v>0</v>
      </c>
      <c r="G5340" s="53">
        <v>56.35</v>
      </c>
    </row>
    <row r="5341" s="37" customFormat="1" customHeight="1" spans="1:7">
      <c r="A5341" s="52" t="s">
        <v>2015</v>
      </c>
      <c r="B5341" s="52" t="s">
        <v>2931</v>
      </c>
      <c r="C5341" s="30" t="s">
        <v>2092</v>
      </c>
      <c r="D5341" s="52" t="s">
        <v>2094</v>
      </c>
      <c r="E5341" s="53">
        <v>2.754994</v>
      </c>
      <c r="F5341" s="53">
        <v>0</v>
      </c>
      <c r="G5341" s="53">
        <v>2.754994</v>
      </c>
    </row>
    <row r="5342" s="37" customFormat="1" customHeight="1" spans="1:7">
      <c r="A5342" s="52" t="s">
        <v>2015</v>
      </c>
      <c r="B5342" s="52" t="s">
        <v>2931</v>
      </c>
      <c r="C5342" s="30" t="s">
        <v>2092</v>
      </c>
      <c r="D5342" s="52" t="s">
        <v>2095</v>
      </c>
      <c r="E5342" s="53">
        <v>1.836662</v>
      </c>
      <c r="F5342" s="53">
        <v>0</v>
      </c>
      <c r="G5342" s="53">
        <v>1.836662</v>
      </c>
    </row>
    <row r="5343" s="37" customFormat="1" customHeight="1" spans="1:7">
      <c r="A5343" s="52" t="s">
        <v>2015</v>
      </c>
      <c r="B5343" s="52" t="s">
        <v>2931</v>
      </c>
      <c r="C5343" s="30" t="s">
        <v>2092</v>
      </c>
      <c r="D5343" s="52" t="s">
        <v>2098</v>
      </c>
      <c r="E5343" s="53">
        <v>3.443742</v>
      </c>
      <c r="F5343" s="53">
        <v>0</v>
      </c>
      <c r="G5343" s="53">
        <v>3.443742</v>
      </c>
    </row>
    <row r="5344" s="37" customFormat="1" customHeight="1" spans="1:7">
      <c r="A5344" s="52" t="s">
        <v>2015</v>
      </c>
      <c r="B5344" s="52" t="s">
        <v>2931</v>
      </c>
      <c r="C5344" s="30" t="s">
        <v>2092</v>
      </c>
      <c r="D5344" s="52" t="s">
        <v>2099</v>
      </c>
      <c r="E5344" s="53">
        <v>24.492</v>
      </c>
      <c r="F5344" s="53">
        <v>0</v>
      </c>
      <c r="G5344" s="53">
        <v>24.492</v>
      </c>
    </row>
    <row r="5345" s="37" customFormat="1" customHeight="1" spans="1:7">
      <c r="A5345" s="52" t="s">
        <v>2015</v>
      </c>
      <c r="B5345" s="52" t="s">
        <v>2931</v>
      </c>
      <c r="C5345" s="30" t="s">
        <v>2092</v>
      </c>
      <c r="D5345" s="52" t="s">
        <v>2100</v>
      </c>
      <c r="E5345" s="53">
        <v>6.912</v>
      </c>
      <c r="F5345" s="53">
        <v>0</v>
      </c>
      <c r="G5345" s="53">
        <v>6.912</v>
      </c>
    </row>
    <row r="5346" s="37" customFormat="1" customHeight="1" spans="1:7">
      <c r="A5346" s="52" t="s">
        <v>2015</v>
      </c>
      <c r="B5346" s="52" t="s">
        <v>2931</v>
      </c>
      <c r="C5346" s="30" t="s">
        <v>2092</v>
      </c>
      <c r="D5346" s="52" t="s">
        <v>2101</v>
      </c>
      <c r="E5346" s="53">
        <v>0.312</v>
      </c>
      <c r="F5346" s="53">
        <v>0</v>
      </c>
      <c r="G5346" s="53">
        <v>0.312</v>
      </c>
    </row>
    <row r="5347" s="37" customFormat="1" customHeight="1" spans="1:7">
      <c r="A5347" s="52" t="s">
        <v>2015</v>
      </c>
      <c r="B5347" s="52" t="s">
        <v>2931</v>
      </c>
      <c r="C5347" s="30" t="s">
        <v>2092</v>
      </c>
      <c r="D5347" s="52" t="s">
        <v>2102</v>
      </c>
      <c r="E5347" s="53">
        <v>3.5</v>
      </c>
      <c r="F5347" s="53">
        <v>0</v>
      </c>
      <c r="G5347" s="53">
        <v>3.5</v>
      </c>
    </row>
    <row r="5348" s="37" customFormat="1" customHeight="1" spans="1:7">
      <c r="A5348" s="52" t="s">
        <v>2015</v>
      </c>
      <c r="B5348" s="52" t="s">
        <v>2931</v>
      </c>
      <c r="C5348" s="30" t="s">
        <v>2092</v>
      </c>
      <c r="D5348" s="52" t="s">
        <v>2103</v>
      </c>
      <c r="E5348" s="53">
        <v>76</v>
      </c>
      <c r="F5348" s="53">
        <v>0</v>
      </c>
      <c r="G5348" s="53">
        <v>76</v>
      </c>
    </row>
    <row r="5349" s="37" customFormat="1" customHeight="1" spans="1:7">
      <c r="A5349" s="52" t="s">
        <v>2015</v>
      </c>
      <c r="B5349" s="52" t="s">
        <v>2931</v>
      </c>
      <c r="C5349" s="30" t="s">
        <v>2092</v>
      </c>
      <c r="D5349" s="52" t="s">
        <v>2104</v>
      </c>
      <c r="E5349" s="53">
        <v>0.9</v>
      </c>
      <c r="F5349" s="53">
        <v>0</v>
      </c>
      <c r="G5349" s="53">
        <v>0.9</v>
      </c>
    </row>
    <row r="5350" s="37" customFormat="1" customHeight="1" spans="1:7">
      <c r="A5350" s="52" t="s">
        <v>2015</v>
      </c>
      <c r="B5350" s="52" t="s">
        <v>2931</v>
      </c>
      <c r="C5350" s="30" t="s">
        <v>2092</v>
      </c>
      <c r="D5350" s="52" t="s">
        <v>2105</v>
      </c>
      <c r="E5350" s="53">
        <v>3.45</v>
      </c>
      <c r="F5350" s="53">
        <v>0</v>
      </c>
      <c r="G5350" s="53">
        <v>3.45</v>
      </c>
    </row>
    <row r="5351" s="37" customFormat="1" customHeight="1" spans="1:7">
      <c r="A5351" s="52" t="s">
        <v>2015</v>
      </c>
      <c r="B5351" s="52" t="s">
        <v>2931</v>
      </c>
      <c r="C5351" s="50" t="s">
        <v>2106</v>
      </c>
      <c r="D5351" s="49"/>
      <c r="E5351" s="51">
        <v>644.532954</v>
      </c>
      <c r="F5351" s="51">
        <v>0</v>
      </c>
      <c r="G5351" s="51">
        <v>644.532954</v>
      </c>
    </row>
    <row r="5352" s="37" customFormat="1" customHeight="1" spans="1:7">
      <c r="A5352" s="52" t="s">
        <v>2015</v>
      </c>
      <c r="B5352" s="52" t="s">
        <v>2931</v>
      </c>
      <c r="C5352" s="30" t="s">
        <v>2107</v>
      </c>
      <c r="D5352" s="52" t="s">
        <v>2108</v>
      </c>
      <c r="E5352" s="53">
        <v>143.0484</v>
      </c>
      <c r="F5352" s="53">
        <v>0</v>
      </c>
      <c r="G5352" s="53">
        <v>143.0484</v>
      </c>
    </row>
    <row r="5353" s="37" customFormat="1" customHeight="1" spans="1:7">
      <c r="A5353" s="52" t="s">
        <v>2015</v>
      </c>
      <c r="B5353" s="52" t="s">
        <v>2931</v>
      </c>
      <c r="C5353" s="30" t="s">
        <v>2107</v>
      </c>
      <c r="D5353" s="52" t="s">
        <v>2109</v>
      </c>
      <c r="E5353" s="53">
        <v>85.7544</v>
      </c>
      <c r="F5353" s="53">
        <v>0</v>
      </c>
      <c r="G5353" s="53">
        <v>85.7544</v>
      </c>
    </row>
    <row r="5354" s="37" customFormat="1" customHeight="1" spans="1:7">
      <c r="A5354" s="52" t="s">
        <v>2015</v>
      </c>
      <c r="B5354" s="52" t="s">
        <v>2931</v>
      </c>
      <c r="C5354" s="30" t="s">
        <v>2107</v>
      </c>
      <c r="D5354" s="52" t="s">
        <v>2110</v>
      </c>
      <c r="E5354" s="53">
        <v>0.78</v>
      </c>
      <c r="F5354" s="53">
        <v>0</v>
      </c>
      <c r="G5354" s="53">
        <v>0.78</v>
      </c>
    </row>
    <row r="5355" s="37" customFormat="1" customHeight="1" spans="1:7">
      <c r="A5355" s="52" t="s">
        <v>2015</v>
      </c>
      <c r="B5355" s="52" t="s">
        <v>2931</v>
      </c>
      <c r="C5355" s="30" t="s">
        <v>2107</v>
      </c>
      <c r="D5355" s="52" t="s">
        <v>2111</v>
      </c>
      <c r="E5355" s="53">
        <v>11.9207</v>
      </c>
      <c r="F5355" s="53">
        <v>0</v>
      </c>
      <c r="G5355" s="53">
        <v>11.9207</v>
      </c>
    </row>
    <row r="5356" s="37" customFormat="1" customHeight="1" spans="1:7">
      <c r="A5356" s="52" t="s">
        <v>2015</v>
      </c>
      <c r="B5356" s="52" t="s">
        <v>2931</v>
      </c>
      <c r="C5356" s="30" t="s">
        <v>2107</v>
      </c>
      <c r="D5356" s="52" t="s">
        <v>2112</v>
      </c>
      <c r="E5356" s="53">
        <v>33.482133</v>
      </c>
      <c r="F5356" s="53">
        <v>0</v>
      </c>
      <c r="G5356" s="53">
        <v>33.482133</v>
      </c>
    </row>
    <row r="5357" s="37" customFormat="1" customHeight="1" spans="1:7">
      <c r="A5357" s="52" t="s">
        <v>2015</v>
      </c>
      <c r="B5357" s="52" t="s">
        <v>2931</v>
      </c>
      <c r="C5357" s="30" t="s">
        <v>2107</v>
      </c>
      <c r="D5357" s="52" t="s">
        <v>2113</v>
      </c>
      <c r="E5357" s="53">
        <v>28.19548</v>
      </c>
      <c r="F5357" s="53">
        <v>0</v>
      </c>
      <c r="G5357" s="53">
        <v>28.19548</v>
      </c>
    </row>
    <row r="5358" s="37" customFormat="1" customHeight="1" spans="1:7">
      <c r="A5358" s="52" t="s">
        <v>2015</v>
      </c>
      <c r="B5358" s="52" t="s">
        <v>2931</v>
      </c>
      <c r="C5358" s="30" t="s">
        <v>2107</v>
      </c>
      <c r="D5358" s="52" t="s">
        <v>2114</v>
      </c>
      <c r="E5358" s="53">
        <v>0.722171</v>
      </c>
      <c r="F5358" s="53">
        <v>0</v>
      </c>
      <c r="G5358" s="53">
        <v>0.722171</v>
      </c>
    </row>
    <row r="5359" s="37" customFormat="1" customHeight="1" spans="1:7">
      <c r="A5359" s="52" t="s">
        <v>2015</v>
      </c>
      <c r="B5359" s="52" t="s">
        <v>2931</v>
      </c>
      <c r="C5359" s="30" t="s">
        <v>2107</v>
      </c>
      <c r="D5359" s="52" t="s">
        <v>2115</v>
      </c>
      <c r="E5359" s="53">
        <v>1.203618</v>
      </c>
      <c r="F5359" s="53">
        <v>0</v>
      </c>
      <c r="G5359" s="53">
        <v>1.203618</v>
      </c>
    </row>
    <row r="5360" s="37" customFormat="1" customHeight="1" spans="1:7">
      <c r="A5360" s="52" t="s">
        <v>2015</v>
      </c>
      <c r="B5360" s="52" t="s">
        <v>2931</v>
      </c>
      <c r="C5360" s="30" t="s">
        <v>2107</v>
      </c>
      <c r="D5360" s="52" t="s">
        <v>2116</v>
      </c>
      <c r="E5360" s="53">
        <v>6</v>
      </c>
      <c r="F5360" s="53">
        <v>0</v>
      </c>
      <c r="G5360" s="53">
        <v>6</v>
      </c>
    </row>
    <row r="5361" s="37" customFormat="1" customHeight="1" spans="1:7">
      <c r="A5361" s="52" t="s">
        <v>2015</v>
      </c>
      <c r="B5361" s="52" t="s">
        <v>2931</v>
      </c>
      <c r="C5361" s="30" t="s">
        <v>2107</v>
      </c>
      <c r="D5361" s="52" t="s">
        <v>2117</v>
      </c>
      <c r="E5361" s="53">
        <v>56.39096</v>
      </c>
      <c r="F5361" s="53">
        <v>0</v>
      </c>
      <c r="G5361" s="53">
        <v>56.39096</v>
      </c>
    </row>
    <row r="5362" s="37" customFormat="1" customHeight="1" spans="1:7">
      <c r="A5362" s="52" t="s">
        <v>2015</v>
      </c>
      <c r="B5362" s="52" t="s">
        <v>2931</v>
      </c>
      <c r="C5362" s="30" t="s">
        <v>2107</v>
      </c>
      <c r="D5362" s="52" t="s">
        <v>2118</v>
      </c>
      <c r="E5362" s="53">
        <v>47.641092</v>
      </c>
      <c r="F5362" s="53">
        <v>0</v>
      </c>
      <c r="G5362" s="53">
        <v>47.641092</v>
      </c>
    </row>
    <row r="5363" s="37" customFormat="1" customHeight="1" spans="1:7">
      <c r="A5363" s="52" t="s">
        <v>2015</v>
      </c>
      <c r="B5363" s="52" t="s">
        <v>2931</v>
      </c>
      <c r="C5363" s="30" t="s">
        <v>2107</v>
      </c>
      <c r="D5363" s="52" t="s">
        <v>2119</v>
      </c>
      <c r="E5363" s="53">
        <v>1.2084</v>
      </c>
      <c r="F5363" s="53">
        <v>0</v>
      </c>
      <c r="G5363" s="53">
        <v>1.2084</v>
      </c>
    </row>
    <row r="5364" s="37" customFormat="1" customHeight="1" spans="1:7">
      <c r="A5364" s="52" t="s">
        <v>2015</v>
      </c>
      <c r="B5364" s="52" t="s">
        <v>2931</v>
      </c>
      <c r="C5364" s="30" t="s">
        <v>2107</v>
      </c>
      <c r="D5364" s="52" t="s">
        <v>2120</v>
      </c>
      <c r="E5364" s="53">
        <v>69</v>
      </c>
      <c r="F5364" s="53">
        <v>0</v>
      </c>
      <c r="G5364" s="53">
        <v>69</v>
      </c>
    </row>
    <row r="5365" s="37" customFormat="1" customHeight="1" spans="1:7">
      <c r="A5365" s="52" t="s">
        <v>2015</v>
      </c>
      <c r="B5365" s="52" t="s">
        <v>2931</v>
      </c>
      <c r="C5365" s="30" t="s">
        <v>2107</v>
      </c>
      <c r="D5365" s="52" t="s">
        <v>2121</v>
      </c>
      <c r="E5365" s="53">
        <v>3.68</v>
      </c>
      <c r="F5365" s="53">
        <v>0</v>
      </c>
      <c r="G5365" s="53">
        <v>3.68</v>
      </c>
    </row>
    <row r="5366" s="37" customFormat="1" customHeight="1" spans="1:7">
      <c r="A5366" s="52" t="s">
        <v>2015</v>
      </c>
      <c r="B5366" s="52" t="s">
        <v>2931</v>
      </c>
      <c r="C5366" s="30" t="s">
        <v>2107</v>
      </c>
      <c r="D5366" s="52" t="s">
        <v>2122</v>
      </c>
      <c r="E5366" s="53">
        <v>111.72</v>
      </c>
      <c r="F5366" s="53">
        <v>0</v>
      </c>
      <c r="G5366" s="53">
        <v>111.72</v>
      </c>
    </row>
    <row r="5367" s="37" customFormat="1" customHeight="1" spans="1:7">
      <c r="A5367" s="52" t="s">
        <v>2015</v>
      </c>
      <c r="B5367" s="52" t="s">
        <v>2931</v>
      </c>
      <c r="C5367" s="30" t="s">
        <v>2107</v>
      </c>
      <c r="D5367" s="52" t="s">
        <v>2123</v>
      </c>
      <c r="E5367" s="53">
        <v>43.7856</v>
      </c>
      <c r="F5367" s="53">
        <v>0</v>
      </c>
      <c r="G5367" s="53">
        <v>43.7856</v>
      </c>
    </row>
    <row r="5368" s="37" customFormat="1" customHeight="1" spans="1:7">
      <c r="A5368" s="52" t="s">
        <v>2015</v>
      </c>
      <c r="B5368" s="49" t="s">
        <v>2960</v>
      </c>
      <c r="C5368" s="50"/>
      <c r="D5368" s="49"/>
      <c r="E5368" s="51">
        <v>2182.027637</v>
      </c>
      <c r="F5368" s="51">
        <v>0</v>
      </c>
      <c r="G5368" s="51">
        <v>2182.027637</v>
      </c>
    </row>
    <row r="5369" s="37" customFormat="1" customHeight="1" spans="1:7">
      <c r="A5369" s="52" t="s">
        <v>2015</v>
      </c>
      <c r="B5369" s="52" t="s">
        <v>2961</v>
      </c>
      <c r="C5369" s="50" t="s">
        <v>2080</v>
      </c>
      <c r="D5369" s="49"/>
      <c r="E5369" s="51">
        <v>1132.51884</v>
      </c>
      <c r="F5369" s="51">
        <v>0</v>
      </c>
      <c r="G5369" s="51">
        <v>1132.51884</v>
      </c>
    </row>
    <row r="5370" s="37" customFormat="1" customHeight="1" spans="1:7">
      <c r="A5370" s="52" t="s">
        <v>2015</v>
      </c>
      <c r="B5370" s="52" t="s">
        <v>2961</v>
      </c>
      <c r="C5370" s="30" t="s">
        <v>2081</v>
      </c>
      <c r="D5370" s="52" t="s">
        <v>2962</v>
      </c>
      <c r="E5370" s="53">
        <v>0</v>
      </c>
      <c r="F5370" s="53">
        <v>0</v>
      </c>
      <c r="G5370" s="53">
        <v>0</v>
      </c>
    </row>
    <row r="5371" s="37" customFormat="1" customHeight="1" spans="1:7">
      <c r="A5371" s="52" t="s">
        <v>2015</v>
      </c>
      <c r="B5371" s="52" t="s">
        <v>2961</v>
      </c>
      <c r="C5371" s="30" t="s">
        <v>2081</v>
      </c>
      <c r="D5371" s="52" t="s">
        <v>2963</v>
      </c>
      <c r="E5371" s="53">
        <v>7.08884</v>
      </c>
      <c r="F5371" s="53">
        <v>0</v>
      </c>
      <c r="G5371" s="53">
        <v>7.08884</v>
      </c>
    </row>
    <row r="5372" s="37" customFormat="1" customHeight="1" spans="1:7">
      <c r="A5372" s="52" t="s">
        <v>2015</v>
      </c>
      <c r="B5372" s="52" t="s">
        <v>2961</v>
      </c>
      <c r="C5372" s="30" t="s">
        <v>2081</v>
      </c>
      <c r="D5372" s="52" t="s">
        <v>2964</v>
      </c>
      <c r="E5372" s="53">
        <v>76</v>
      </c>
      <c r="F5372" s="53">
        <v>0</v>
      </c>
      <c r="G5372" s="53">
        <v>76</v>
      </c>
    </row>
    <row r="5373" s="37" customFormat="1" customHeight="1" spans="1:7">
      <c r="A5373" s="52" t="s">
        <v>2015</v>
      </c>
      <c r="B5373" s="52" t="s">
        <v>2961</v>
      </c>
      <c r="C5373" s="30" t="s">
        <v>2081</v>
      </c>
      <c r="D5373" s="52" t="s">
        <v>2965</v>
      </c>
      <c r="E5373" s="53">
        <v>168</v>
      </c>
      <c r="F5373" s="53">
        <v>0</v>
      </c>
      <c r="G5373" s="53">
        <v>168</v>
      </c>
    </row>
    <row r="5374" s="37" customFormat="1" customHeight="1" spans="1:7">
      <c r="A5374" s="52" t="s">
        <v>2015</v>
      </c>
      <c r="B5374" s="52" t="s">
        <v>2961</v>
      </c>
      <c r="C5374" s="30" t="s">
        <v>2081</v>
      </c>
      <c r="D5374" s="52" t="s">
        <v>2966</v>
      </c>
      <c r="E5374" s="53">
        <v>308.82</v>
      </c>
      <c r="F5374" s="53">
        <v>0</v>
      </c>
      <c r="G5374" s="53">
        <v>308.82</v>
      </c>
    </row>
    <row r="5375" s="37" customFormat="1" customHeight="1" spans="1:7">
      <c r="A5375" s="52" t="s">
        <v>2015</v>
      </c>
      <c r="B5375" s="52" t="s">
        <v>2961</v>
      </c>
      <c r="C5375" s="30" t="s">
        <v>2081</v>
      </c>
      <c r="D5375" s="52" t="s">
        <v>2967</v>
      </c>
      <c r="E5375" s="53">
        <v>281</v>
      </c>
      <c r="F5375" s="53">
        <v>0</v>
      </c>
      <c r="G5375" s="53">
        <v>281</v>
      </c>
    </row>
    <row r="5376" s="37" customFormat="1" customHeight="1" spans="1:7">
      <c r="A5376" s="52" t="s">
        <v>2015</v>
      </c>
      <c r="B5376" s="52" t="s">
        <v>2961</v>
      </c>
      <c r="C5376" s="30" t="s">
        <v>2081</v>
      </c>
      <c r="D5376" s="52" t="s">
        <v>2968</v>
      </c>
      <c r="E5376" s="53">
        <v>22</v>
      </c>
      <c r="F5376" s="53">
        <v>0</v>
      </c>
      <c r="G5376" s="53">
        <v>22</v>
      </c>
    </row>
    <row r="5377" s="37" customFormat="1" customHeight="1" spans="1:7">
      <c r="A5377" s="52" t="s">
        <v>2015</v>
      </c>
      <c r="B5377" s="52" t="s">
        <v>2961</v>
      </c>
      <c r="C5377" s="30" t="s">
        <v>2081</v>
      </c>
      <c r="D5377" s="52" t="s">
        <v>2969</v>
      </c>
      <c r="E5377" s="53">
        <v>23.49</v>
      </c>
      <c r="F5377" s="53">
        <v>0</v>
      </c>
      <c r="G5377" s="53">
        <v>23.49</v>
      </c>
    </row>
    <row r="5378" s="37" customFormat="1" customHeight="1" spans="1:7">
      <c r="A5378" s="52" t="s">
        <v>2015</v>
      </c>
      <c r="B5378" s="52" t="s">
        <v>2961</v>
      </c>
      <c r="C5378" s="30" t="s">
        <v>2081</v>
      </c>
      <c r="D5378" s="52" t="s">
        <v>2970</v>
      </c>
      <c r="E5378" s="53">
        <v>27</v>
      </c>
      <c r="F5378" s="53">
        <v>0</v>
      </c>
      <c r="G5378" s="53">
        <v>27</v>
      </c>
    </row>
    <row r="5379" s="37" customFormat="1" customHeight="1" spans="1:7">
      <c r="A5379" s="52" t="s">
        <v>2015</v>
      </c>
      <c r="B5379" s="52" t="s">
        <v>2961</v>
      </c>
      <c r="C5379" s="30" t="s">
        <v>2081</v>
      </c>
      <c r="D5379" s="52" t="s">
        <v>2971</v>
      </c>
      <c r="E5379" s="53">
        <v>10.9</v>
      </c>
      <c r="F5379" s="53">
        <v>0</v>
      </c>
      <c r="G5379" s="53">
        <v>10.9</v>
      </c>
    </row>
    <row r="5380" s="37" customFormat="1" customHeight="1" spans="1:7">
      <c r="A5380" s="52" t="s">
        <v>2015</v>
      </c>
      <c r="B5380" s="52" t="s">
        <v>2961</v>
      </c>
      <c r="C5380" s="30" t="s">
        <v>2081</v>
      </c>
      <c r="D5380" s="52" t="s">
        <v>2972</v>
      </c>
      <c r="E5380" s="53">
        <v>9</v>
      </c>
      <c r="F5380" s="53">
        <v>0</v>
      </c>
      <c r="G5380" s="53">
        <v>9</v>
      </c>
    </row>
    <row r="5381" s="37" customFormat="1" customHeight="1" spans="1:7">
      <c r="A5381" s="52" t="s">
        <v>2015</v>
      </c>
      <c r="B5381" s="52" t="s">
        <v>2961</v>
      </c>
      <c r="C5381" s="30" t="s">
        <v>2081</v>
      </c>
      <c r="D5381" s="52" t="s">
        <v>2973</v>
      </c>
      <c r="E5381" s="53">
        <v>33</v>
      </c>
      <c r="F5381" s="53">
        <v>0</v>
      </c>
      <c r="G5381" s="53">
        <v>33</v>
      </c>
    </row>
    <row r="5382" s="37" customFormat="1" customHeight="1" spans="1:7">
      <c r="A5382" s="52" t="s">
        <v>2015</v>
      </c>
      <c r="B5382" s="52" t="s">
        <v>2961</v>
      </c>
      <c r="C5382" s="30" t="s">
        <v>2081</v>
      </c>
      <c r="D5382" s="52" t="s">
        <v>2974</v>
      </c>
      <c r="E5382" s="53">
        <v>141.3</v>
      </c>
      <c r="F5382" s="53">
        <v>0</v>
      </c>
      <c r="G5382" s="53">
        <v>141.3</v>
      </c>
    </row>
    <row r="5383" s="37" customFormat="1" customHeight="1" spans="1:7">
      <c r="A5383" s="52" t="s">
        <v>2015</v>
      </c>
      <c r="B5383" s="52" t="s">
        <v>2961</v>
      </c>
      <c r="C5383" s="30" t="s">
        <v>2081</v>
      </c>
      <c r="D5383" s="52" t="s">
        <v>2975</v>
      </c>
      <c r="E5383" s="53">
        <v>9.6</v>
      </c>
      <c r="F5383" s="53">
        <v>0</v>
      </c>
      <c r="G5383" s="53">
        <v>9.6</v>
      </c>
    </row>
    <row r="5384" s="37" customFormat="1" customHeight="1" spans="1:7">
      <c r="A5384" s="52" t="s">
        <v>2015</v>
      </c>
      <c r="B5384" s="52" t="s">
        <v>2961</v>
      </c>
      <c r="C5384" s="30" t="s">
        <v>2081</v>
      </c>
      <c r="D5384" s="52" t="s">
        <v>2976</v>
      </c>
      <c r="E5384" s="53">
        <v>7.32</v>
      </c>
      <c r="F5384" s="53">
        <v>0</v>
      </c>
      <c r="G5384" s="53">
        <v>7.32</v>
      </c>
    </row>
    <row r="5385" s="37" customFormat="1" customHeight="1" spans="1:7">
      <c r="A5385" s="52" t="s">
        <v>2015</v>
      </c>
      <c r="B5385" s="52" t="s">
        <v>2961</v>
      </c>
      <c r="C5385" s="30" t="s">
        <v>2081</v>
      </c>
      <c r="D5385" s="52" t="s">
        <v>2977</v>
      </c>
      <c r="E5385" s="53">
        <v>8</v>
      </c>
      <c r="F5385" s="53">
        <v>0</v>
      </c>
      <c r="G5385" s="53">
        <v>8</v>
      </c>
    </row>
    <row r="5386" s="37" customFormat="1" customHeight="1" spans="1:7">
      <c r="A5386" s="52" t="s">
        <v>2015</v>
      </c>
      <c r="B5386" s="52" t="s">
        <v>2961</v>
      </c>
      <c r="C5386" s="50" t="s">
        <v>2091</v>
      </c>
      <c r="D5386" s="49"/>
      <c r="E5386" s="51">
        <v>166.972086</v>
      </c>
      <c r="F5386" s="51">
        <v>0</v>
      </c>
      <c r="G5386" s="51">
        <v>166.972086</v>
      </c>
    </row>
    <row r="5387" s="37" customFormat="1" customHeight="1" spans="1:7">
      <c r="A5387" s="52" t="s">
        <v>2015</v>
      </c>
      <c r="B5387" s="52" t="s">
        <v>2961</v>
      </c>
      <c r="C5387" s="30" t="s">
        <v>2092</v>
      </c>
      <c r="D5387" s="52" t="s">
        <v>2093</v>
      </c>
      <c r="E5387" s="53">
        <v>100.45</v>
      </c>
      <c r="F5387" s="53">
        <v>0</v>
      </c>
      <c r="G5387" s="53">
        <v>100.45</v>
      </c>
    </row>
    <row r="5388" s="37" customFormat="1" customHeight="1" spans="1:7">
      <c r="A5388" s="52" t="s">
        <v>2015</v>
      </c>
      <c r="B5388" s="52" t="s">
        <v>2961</v>
      </c>
      <c r="C5388" s="30" t="s">
        <v>2092</v>
      </c>
      <c r="D5388" s="52" t="s">
        <v>2094</v>
      </c>
      <c r="E5388" s="53">
        <v>4.008715</v>
      </c>
      <c r="F5388" s="53">
        <v>0</v>
      </c>
      <c r="G5388" s="53">
        <v>4.008715</v>
      </c>
    </row>
    <row r="5389" s="37" customFormat="1" customHeight="1" spans="1:7">
      <c r="A5389" s="52" t="s">
        <v>2015</v>
      </c>
      <c r="B5389" s="52" t="s">
        <v>2961</v>
      </c>
      <c r="C5389" s="30" t="s">
        <v>2092</v>
      </c>
      <c r="D5389" s="52" t="s">
        <v>2095</v>
      </c>
      <c r="E5389" s="53">
        <v>2.672477</v>
      </c>
      <c r="F5389" s="53">
        <v>0</v>
      </c>
      <c r="G5389" s="53">
        <v>2.672477</v>
      </c>
    </row>
    <row r="5390" s="37" customFormat="1" customHeight="1" spans="1:7">
      <c r="A5390" s="52" t="s">
        <v>2015</v>
      </c>
      <c r="B5390" s="52" t="s">
        <v>2961</v>
      </c>
      <c r="C5390" s="30" t="s">
        <v>2092</v>
      </c>
      <c r="D5390" s="52" t="s">
        <v>2098</v>
      </c>
      <c r="E5390" s="53">
        <v>5.010894</v>
      </c>
      <c r="F5390" s="53">
        <v>0</v>
      </c>
      <c r="G5390" s="53">
        <v>5.010894</v>
      </c>
    </row>
    <row r="5391" s="37" customFormat="1" customHeight="1" spans="1:7">
      <c r="A5391" s="52" t="s">
        <v>2015</v>
      </c>
      <c r="B5391" s="52" t="s">
        <v>2961</v>
      </c>
      <c r="C5391" s="30" t="s">
        <v>2092</v>
      </c>
      <c r="D5391" s="52" t="s">
        <v>2099</v>
      </c>
      <c r="E5391" s="53">
        <v>32.088</v>
      </c>
      <c r="F5391" s="53">
        <v>0</v>
      </c>
      <c r="G5391" s="53">
        <v>32.088</v>
      </c>
    </row>
    <row r="5392" s="37" customFormat="1" customHeight="1" spans="1:7">
      <c r="A5392" s="52" t="s">
        <v>2015</v>
      </c>
      <c r="B5392" s="52" t="s">
        <v>2961</v>
      </c>
      <c r="C5392" s="30" t="s">
        <v>2092</v>
      </c>
      <c r="D5392" s="52" t="s">
        <v>2100</v>
      </c>
      <c r="E5392" s="53">
        <v>12.792</v>
      </c>
      <c r="F5392" s="53">
        <v>0</v>
      </c>
      <c r="G5392" s="53">
        <v>12.792</v>
      </c>
    </row>
    <row r="5393" s="37" customFormat="1" customHeight="1" spans="1:7">
      <c r="A5393" s="52" t="s">
        <v>2015</v>
      </c>
      <c r="B5393" s="52" t="s">
        <v>2961</v>
      </c>
      <c r="C5393" s="30" t="s">
        <v>2092</v>
      </c>
      <c r="D5393" s="52" t="s">
        <v>2102</v>
      </c>
      <c r="E5393" s="53">
        <v>3.5</v>
      </c>
      <c r="F5393" s="53">
        <v>0</v>
      </c>
      <c r="G5393" s="53">
        <v>3.5</v>
      </c>
    </row>
    <row r="5394" s="37" customFormat="1" customHeight="1" spans="1:7">
      <c r="A5394" s="52" t="s">
        <v>2015</v>
      </c>
      <c r="B5394" s="52" t="s">
        <v>2961</v>
      </c>
      <c r="C5394" s="30" t="s">
        <v>2092</v>
      </c>
      <c r="D5394" s="52" t="s">
        <v>2104</v>
      </c>
      <c r="E5394" s="53">
        <v>0.3</v>
      </c>
      <c r="F5394" s="53">
        <v>0</v>
      </c>
      <c r="G5394" s="53">
        <v>0.3</v>
      </c>
    </row>
    <row r="5395" s="37" customFormat="1" customHeight="1" spans="1:7">
      <c r="A5395" s="52" t="s">
        <v>2015</v>
      </c>
      <c r="B5395" s="52" t="s">
        <v>2961</v>
      </c>
      <c r="C5395" s="30" t="s">
        <v>2092</v>
      </c>
      <c r="D5395" s="52" t="s">
        <v>2105</v>
      </c>
      <c r="E5395" s="53">
        <v>6.15</v>
      </c>
      <c r="F5395" s="53">
        <v>0</v>
      </c>
      <c r="G5395" s="53">
        <v>6.15</v>
      </c>
    </row>
    <row r="5396" s="37" customFormat="1" customHeight="1" spans="1:7">
      <c r="A5396" s="52" t="s">
        <v>2015</v>
      </c>
      <c r="B5396" s="52" t="s">
        <v>2961</v>
      </c>
      <c r="C5396" s="50" t="s">
        <v>2106</v>
      </c>
      <c r="D5396" s="49"/>
      <c r="E5396" s="51">
        <v>882.536711</v>
      </c>
      <c r="F5396" s="51">
        <v>0</v>
      </c>
      <c r="G5396" s="51">
        <v>882.536711</v>
      </c>
    </row>
    <row r="5397" s="37" customFormat="1" customHeight="1" spans="1:7">
      <c r="A5397" s="52" t="s">
        <v>2015</v>
      </c>
      <c r="B5397" s="52" t="s">
        <v>2961</v>
      </c>
      <c r="C5397" s="30" t="s">
        <v>2107</v>
      </c>
      <c r="D5397" s="52" t="s">
        <v>2108</v>
      </c>
      <c r="E5397" s="53">
        <v>200.3208</v>
      </c>
      <c r="F5397" s="53">
        <v>0</v>
      </c>
      <c r="G5397" s="53">
        <v>200.3208</v>
      </c>
    </row>
    <row r="5398" s="37" customFormat="1" customHeight="1" spans="1:7">
      <c r="A5398" s="52" t="s">
        <v>2015</v>
      </c>
      <c r="B5398" s="52" t="s">
        <v>2961</v>
      </c>
      <c r="C5398" s="30" t="s">
        <v>2107</v>
      </c>
      <c r="D5398" s="52" t="s">
        <v>2109</v>
      </c>
      <c r="E5398" s="53">
        <v>132.7788</v>
      </c>
      <c r="F5398" s="53">
        <v>0</v>
      </c>
      <c r="G5398" s="53">
        <v>132.7788</v>
      </c>
    </row>
    <row r="5399" s="37" customFormat="1" customHeight="1" spans="1:7">
      <c r="A5399" s="52" t="s">
        <v>2015</v>
      </c>
      <c r="B5399" s="52" t="s">
        <v>2961</v>
      </c>
      <c r="C5399" s="30" t="s">
        <v>2107</v>
      </c>
      <c r="D5399" s="52" t="s">
        <v>2110</v>
      </c>
      <c r="E5399" s="53">
        <v>0.96</v>
      </c>
      <c r="F5399" s="53">
        <v>0</v>
      </c>
      <c r="G5399" s="53">
        <v>0.96</v>
      </c>
    </row>
    <row r="5400" s="37" customFormat="1" customHeight="1" spans="1:7">
      <c r="A5400" s="52" t="s">
        <v>2015</v>
      </c>
      <c r="B5400" s="52" t="s">
        <v>2961</v>
      </c>
      <c r="C5400" s="30" t="s">
        <v>2107</v>
      </c>
      <c r="D5400" s="52" t="s">
        <v>2133</v>
      </c>
      <c r="E5400" s="53">
        <v>0.018</v>
      </c>
      <c r="F5400" s="53">
        <v>0</v>
      </c>
      <c r="G5400" s="53">
        <v>0.018</v>
      </c>
    </row>
    <row r="5401" s="37" customFormat="1" customHeight="1" spans="1:7">
      <c r="A5401" s="52" t="s">
        <v>2015</v>
      </c>
      <c r="B5401" s="52" t="s">
        <v>2961</v>
      </c>
      <c r="C5401" s="30" t="s">
        <v>2107</v>
      </c>
      <c r="D5401" s="52" t="s">
        <v>2111</v>
      </c>
      <c r="E5401" s="53">
        <v>16.6934</v>
      </c>
      <c r="F5401" s="53">
        <v>0</v>
      </c>
      <c r="G5401" s="53">
        <v>16.6934</v>
      </c>
    </row>
    <row r="5402" s="37" customFormat="1" customHeight="1" spans="1:7">
      <c r="A5402" s="52" t="s">
        <v>2015</v>
      </c>
      <c r="B5402" s="52" t="s">
        <v>2961</v>
      </c>
      <c r="C5402" s="30" t="s">
        <v>2107</v>
      </c>
      <c r="D5402" s="52" t="s">
        <v>2112</v>
      </c>
      <c r="E5402" s="53">
        <v>49.840135</v>
      </c>
      <c r="F5402" s="53">
        <v>0</v>
      </c>
      <c r="G5402" s="53">
        <v>49.840135</v>
      </c>
    </row>
    <row r="5403" s="37" customFormat="1" customHeight="1" spans="1:7">
      <c r="A5403" s="52" t="s">
        <v>2015</v>
      </c>
      <c r="B5403" s="52" t="s">
        <v>2961</v>
      </c>
      <c r="C5403" s="30" t="s">
        <v>2107</v>
      </c>
      <c r="D5403" s="52" t="s">
        <v>2113</v>
      </c>
      <c r="E5403" s="53">
        <v>41.97064</v>
      </c>
      <c r="F5403" s="53">
        <v>0</v>
      </c>
      <c r="G5403" s="53">
        <v>41.97064</v>
      </c>
    </row>
    <row r="5404" s="37" customFormat="1" customHeight="1" spans="1:7">
      <c r="A5404" s="52" t="s">
        <v>2015</v>
      </c>
      <c r="B5404" s="52" t="s">
        <v>2961</v>
      </c>
      <c r="C5404" s="30" t="s">
        <v>2107</v>
      </c>
      <c r="D5404" s="52" t="s">
        <v>2114</v>
      </c>
      <c r="E5404" s="53">
        <v>1.049379</v>
      </c>
      <c r="F5404" s="53">
        <v>0</v>
      </c>
      <c r="G5404" s="53">
        <v>1.049379</v>
      </c>
    </row>
    <row r="5405" s="37" customFormat="1" customHeight="1" spans="1:7">
      <c r="A5405" s="52" t="s">
        <v>2015</v>
      </c>
      <c r="B5405" s="52" t="s">
        <v>2961</v>
      </c>
      <c r="C5405" s="30" t="s">
        <v>2107</v>
      </c>
      <c r="D5405" s="52" t="s">
        <v>2115</v>
      </c>
      <c r="E5405" s="53">
        <v>1.748965</v>
      </c>
      <c r="F5405" s="53">
        <v>0</v>
      </c>
      <c r="G5405" s="53">
        <v>1.748965</v>
      </c>
    </row>
    <row r="5406" s="37" customFormat="1" customHeight="1" spans="1:7">
      <c r="A5406" s="52" t="s">
        <v>2015</v>
      </c>
      <c r="B5406" s="52" t="s">
        <v>2961</v>
      </c>
      <c r="C5406" s="30" t="s">
        <v>2107</v>
      </c>
      <c r="D5406" s="52" t="s">
        <v>2116</v>
      </c>
      <c r="E5406" s="53">
        <v>2.2</v>
      </c>
      <c r="F5406" s="53">
        <v>0</v>
      </c>
      <c r="G5406" s="53">
        <v>2.2</v>
      </c>
    </row>
    <row r="5407" s="37" customFormat="1" customHeight="1" spans="1:7">
      <c r="A5407" s="52" t="s">
        <v>2015</v>
      </c>
      <c r="B5407" s="52" t="s">
        <v>2961</v>
      </c>
      <c r="C5407" s="30" t="s">
        <v>2107</v>
      </c>
      <c r="D5407" s="52" t="s">
        <v>2117</v>
      </c>
      <c r="E5407" s="53">
        <v>83.94128</v>
      </c>
      <c r="F5407" s="53">
        <v>0</v>
      </c>
      <c r="G5407" s="53">
        <v>83.94128</v>
      </c>
    </row>
    <row r="5408" s="37" customFormat="1" customHeight="1" spans="1:7">
      <c r="A5408" s="52" t="s">
        <v>2015</v>
      </c>
      <c r="B5408" s="52" t="s">
        <v>2961</v>
      </c>
      <c r="C5408" s="30" t="s">
        <v>2107</v>
      </c>
      <c r="D5408" s="52" t="s">
        <v>2118</v>
      </c>
      <c r="E5408" s="53">
        <v>71.525712</v>
      </c>
      <c r="F5408" s="53">
        <v>0</v>
      </c>
      <c r="G5408" s="53">
        <v>71.525712</v>
      </c>
    </row>
    <row r="5409" s="37" customFormat="1" customHeight="1" spans="1:7">
      <c r="A5409" s="52" t="s">
        <v>2015</v>
      </c>
      <c r="B5409" s="52" t="s">
        <v>2961</v>
      </c>
      <c r="C5409" s="30" t="s">
        <v>2107</v>
      </c>
      <c r="D5409" s="52" t="s">
        <v>2119</v>
      </c>
      <c r="E5409" s="53">
        <v>2.335</v>
      </c>
      <c r="F5409" s="53">
        <v>0</v>
      </c>
      <c r="G5409" s="53">
        <v>2.335</v>
      </c>
    </row>
    <row r="5410" s="37" customFormat="1" customHeight="1" spans="1:7">
      <c r="A5410" s="52" t="s">
        <v>2015</v>
      </c>
      <c r="B5410" s="52" t="s">
        <v>2961</v>
      </c>
      <c r="C5410" s="30" t="s">
        <v>2107</v>
      </c>
      <c r="D5410" s="52" t="s">
        <v>2120</v>
      </c>
      <c r="E5410" s="53">
        <v>25.3</v>
      </c>
      <c r="F5410" s="53">
        <v>0</v>
      </c>
      <c r="G5410" s="53">
        <v>25.3</v>
      </c>
    </row>
    <row r="5411" s="37" customFormat="1" customHeight="1" spans="1:7">
      <c r="A5411" s="52" t="s">
        <v>2015</v>
      </c>
      <c r="B5411" s="52" t="s">
        <v>2961</v>
      </c>
      <c r="C5411" s="30" t="s">
        <v>2107</v>
      </c>
      <c r="D5411" s="52" t="s">
        <v>2121</v>
      </c>
      <c r="E5411" s="53">
        <v>6.56</v>
      </c>
      <c r="F5411" s="53">
        <v>0</v>
      </c>
      <c r="G5411" s="53">
        <v>6.56</v>
      </c>
    </row>
    <row r="5412" s="37" customFormat="1" customHeight="1" spans="1:7">
      <c r="A5412" s="52" t="s">
        <v>2015</v>
      </c>
      <c r="B5412" s="52" t="s">
        <v>2961</v>
      </c>
      <c r="C5412" s="30" t="s">
        <v>2107</v>
      </c>
      <c r="D5412" s="52" t="s">
        <v>2122</v>
      </c>
      <c r="E5412" s="53">
        <v>174.84</v>
      </c>
      <c r="F5412" s="53">
        <v>0</v>
      </c>
      <c r="G5412" s="53">
        <v>174.84</v>
      </c>
    </row>
    <row r="5413" s="37" customFormat="1" customHeight="1" spans="1:7">
      <c r="A5413" s="52" t="s">
        <v>2015</v>
      </c>
      <c r="B5413" s="52" t="s">
        <v>2961</v>
      </c>
      <c r="C5413" s="30" t="s">
        <v>2107</v>
      </c>
      <c r="D5413" s="52" t="s">
        <v>2123</v>
      </c>
      <c r="E5413" s="53">
        <v>70.4546</v>
      </c>
      <c r="F5413" s="53">
        <v>0</v>
      </c>
      <c r="G5413" s="53">
        <v>70.4546</v>
      </c>
    </row>
    <row r="5414" s="37" customFormat="1" customHeight="1" spans="1:7">
      <c r="A5414" s="52" t="s">
        <v>2015</v>
      </c>
      <c r="B5414" s="49" t="s">
        <v>2978</v>
      </c>
      <c r="C5414" s="50"/>
      <c r="D5414" s="49"/>
      <c r="E5414" s="51">
        <v>676.173423</v>
      </c>
      <c r="F5414" s="51">
        <v>0</v>
      </c>
      <c r="G5414" s="51">
        <v>676.173423</v>
      </c>
    </row>
    <row r="5415" s="37" customFormat="1" customHeight="1" spans="1:7">
      <c r="A5415" s="52" t="s">
        <v>2015</v>
      </c>
      <c r="B5415" s="52" t="s">
        <v>2979</v>
      </c>
      <c r="C5415" s="50" t="s">
        <v>2080</v>
      </c>
      <c r="D5415" s="49"/>
      <c r="E5415" s="51">
        <v>0</v>
      </c>
      <c r="F5415" s="51">
        <v>0</v>
      </c>
      <c r="G5415" s="51">
        <v>0</v>
      </c>
    </row>
    <row r="5416" s="37" customFormat="1" customHeight="1" spans="1:7">
      <c r="A5416" s="52" t="s">
        <v>2015</v>
      </c>
      <c r="B5416" s="52" t="s">
        <v>2979</v>
      </c>
      <c r="C5416" s="30" t="s">
        <v>2081</v>
      </c>
      <c r="D5416" s="52" t="s">
        <v>2980</v>
      </c>
      <c r="E5416" s="53">
        <v>0</v>
      </c>
      <c r="F5416" s="53">
        <v>0</v>
      </c>
      <c r="G5416" s="53">
        <v>0</v>
      </c>
    </row>
    <row r="5417" s="37" customFormat="1" customHeight="1" spans="1:7">
      <c r="A5417" s="52" t="s">
        <v>2015</v>
      </c>
      <c r="B5417" s="52" t="s">
        <v>2979</v>
      </c>
      <c r="C5417" s="30" t="s">
        <v>2081</v>
      </c>
      <c r="D5417" s="52" t="s">
        <v>2981</v>
      </c>
      <c r="E5417" s="53">
        <v>0</v>
      </c>
      <c r="F5417" s="53">
        <v>0</v>
      </c>
      <c r="G5417" s="53">
        <v>0</v>
      </c>
    </row>
    <row r="5418" s="37" customFormat="1" customHeight="1" spans="1:7">
      <c r="A5418" s="52" t="s">
        <v>2015</v>
      </c>
      <c r="B5418" s="52" t="s">
        <v>2979</v>
      </c>
      <c r="C5418" s="50" t="s">
        <v>2091</v>
      </c>
      <c r="D5418" s="49"/>
      <c r="E5418" s="51">
        <v>103.607168</v>
      </c>
      <c r="F5418" s="51">
        <v>0</v>
      </c>
      <c r="G5418" s="51">
        <v>103.607168</v>
      </c>
    </row>
    <row r="5419" s="37" customFormat="1" customHeight="1" spans="1:7">
      <c r="A5419" s="52" t="s">
        <v>2015</v>
      </c>
      <c r="B5419" s="52" t="s">
        <v>2979</v>
      </c>
      <c r="C5419" s="30" t="s">
        <v>2092</v>
      </c>
      <c r="D5419" s="52" t="s">
        <v>2093</v>
      </c>
      <c r="E5419" s="53">
        <v>61.25</v>
      </c>
      <c r="F5419" s="53">
        <v>0</v>
      </c>
      <c r="G5419" s="53">
        <v>61.25</v>
      </c>
    </row>
    <row r="5420" s="37" customFormat="1" customHeight="1" spans="1:7">
      <c r="A5420" s="52" t="s">
        <v>2015</v>
      </c>
      <c r="B5420" s="52" t="s">
        <v>2979</v>
      </c>
      <c r="C5420" s="30" t="s">
        <v>2092</v>
      </c>
      <c r="D5420" s="52" t="s">
        <v>2094</v>
      </c>
      <c r="E5420" s="53">
        <v>2.440858</v>
      </c>
      <c r="F5420" s="53">
        <v>0</v>
      </c>
      <c r="G5420" s="53">
        <v>2.440858</v>
      </c>
    </row>
    <row r="5421" s="37" customFormat="1" customHeight="1" spans="1:7">
      <c r="A5421" s="52" t="s">
        <v>2015</v>
      </c>
      <c r="B5421" s="52" t="s">
        <v>2979</v>
      </c>
      <c r="C5421" s="30" t="s">
        <v>2092</v>
      </c>
      <c r="D5421" s="52" t="s">
        <v>2095</v>
      </c>
      <c r="E5421" s="53">
        <v>1.627238</v>
      </c>
      <c r="F5421" s="53">
        <v>0</v>
      </c>
      <c r="G5421" s="53">
        <v>1.627238</v>
      </c>
    </row>
    <row r="5422" s="37" customFormat="1" customHeight="1" spans="1:7">
      <c r="A5422" s="52" t="s">
        <v>2015</v>
      </c>
      <c r="B5422" s="52" t="s">
        <v>2979</v>
      </c>
      <c r="C5422" s="30" t="s">
        <v>2092</v>
      </c>
      <c r="D5422" s="52" t="s">
        <v>2098</v>
      </c>
      <c r="E5422" s="53">
        <v>3.051072</v>
      </c>
      <c r="F5422" s="53">
        <v>0</v>
      </c>
      <c r="G5422" s="53">
        <v>3.051072</v>
      </c>
    </row>
    <row r="5423" s="37" customFormat="1" customHeight="1" spans="1:7">
      <c r="A5423" s="52" t="s">
        <v>2015</v>
      </c>
      <c r="B5423" s="52" t="s">
        <v>2979</v>
      </c>
      <c r="C5423" s="30" t="s">
        <v>2092</v>
      </c>
      <c r="D5423" s="52" t="s">
        <v>2099</v>
      </c>
      <c r="E5423" s="53">
        <v>19.788</v>
      </c>
      <c r="F5423" s="53">
        <v>0</v>
      </c>
      <c r="G5423" s="53">
        <v>19.788</v>
      </c>
    </row>
    <row r="5424" s="37" customFormat="1" customHeight="1" spans="1:7">
      <c r="A5424" s="52" t="s">
        <v>2015</v>
      </c>
      <c r="B5424" s="52" t="s">
        <v>2979</v>
      </c>
      <c r="C5424" s="30" t="s">
        <v>2092</v>
      </c>
      <c r="D5424" s="52" t="s">
        <v>2100</v>
      </c>
      <c r="E5424" s="53">
        <v>7.8</v>
      </c>
      <c r="F5424" s="53">
        <v>0</v>
      </c>
      <c r="G5424" s="53">
        <v>7.8</v>
      </c>
    </row>
    <row r="5425" s="37" customFormat="1" customHeight="1" spans="1:7">
      <c r="A5425" s="52" t="s">
        <v>2015</v>
      </c>
      <c r="B5425" s="52" t="s">
        <v>2979</v>
      </c>
      <c r="C5425" s="30" t="s">
        <v>2092</v>
      </c>
      <c r="D5425" s="52" t="s">
        <v>2102</v>
      </c>
      <c r="E5425" s="53">
        <v>3.5</v>
      </c>
      <c r="F5425" s="53">
        <v>0</v>
      </c>
      <c r="G5425" s="53">
        <v>3.5</v>
      </c>
    </row>
    <row r="5426" s="37" customFormat="1" customHeight="1" spans="1:7">
      <c r="A5426" s="52" t="s">
        <v>2015</v>
      </c>
      <c r="B5426" s="52" t="s">
        <v>2979</v>
      </c>
      <c r="C5426" s="30" t="s">
        <v>2092</v>
      </c>
      <c r="D5426" s="52" t="s">
        <v>2104</v>
      </c>
      <c r="E5426" s="53">
        <v>0.35</v>
      </c>
      <c r="F5426" s="53">
        <v>0</v>
      </c>
      <c r="G5426" s="53">
        <v>0.35</v>
      </c>
    </row>
    <row r="5427" s="37" customFormat="1" customHeight="1" spans="1:7">
      <c r="A5427" s="52" t="s">
        <v>2015</v>
      </c>
      <c r="B5427" s="52" t="s">
        <v>2979</v>
      </c>
      <c r="C5427" s="30" t="s">
        <v>2092</v>
      </c>
      <c r="D5427" s="52" t="s">
        <v>2654</v>
      </c>
      <c r="E5427" s="53">
        <v>0.05</v>
      </c>
      <c r="F5427" s="53">
        <v>0</v>
      </c>
      <c r="G5427" s="53">
        <v>0.05</v>
      </c>
    </row>
    <row r="5428" s="37" customFormat="1" customHeight="1" spans="1:7">
      <c r="A5428" s="52" t="s">
        <v>2015</v>
      </c>
      <c r="B5428" s="52" t="s">
        <v>2979</v>
      </c>
      <c r="C5428" s="30" t="s">
        <v>2092</v>
      </c>
      <c r="D5428" s="52" t="s">
        <v>2105</v>
      </c>
      <c r="E5428" s="53">
        <v>3.75</v>
      </c>
      <c r="F5428" s="53">
        <v>0</v>
      </c>
      <c r="G5428" s="53">
        <v>3.75</v>
      </c>
    </row>
    <row r="5429" s="37" customFormat="1" customHeight="1" spans="1:7">
      <c r="A5429" s="52" t="s">
        <v>2015</v>
      </c>
      <c r="B5429" s="52" t="s">
        <v>2979</v>
      </c>
      <c r="C5429" s="50" t="s">
        <v>2106</v>
      </c>
      <c r="D5429" s="49"/>
      <c r="E5429" s="51">
        <v>572.566255</v>
      </c>
      <c r="F5429" s="51">
        <v>0</v>
      </c>
      <c r="G5429" s="51">
        <v>572.566255</v>
      </c>
    </row>
    <row r="5430" s="37" customFormat="1" customHeight="1" spans="1:7">
      <c r="A5430" s="52" t="s">
        <v>2015</v>
      </c>
      <c r="B5430" s="52" t="s">
        <v>2979</v>
      </c>
      <c r="C5430" s="30" t="s">
        <v>2107</v>
      </c>
      <c r="D5430" s="52" t="s">
        <v>2108</v>
      </c>
      <c r="E5430" s="53">
        <v>121.8408</v>
      </c>
      <c r="F5430" s="53">
        <v>0</v>
      </c>
      <c r="G5430" s="53">
        <v>121.8408</v>
      </c>
    </row>
    <row r="5431" s="37" customFormat="1" customHeight="1" spans="1:7">
      <c r="A5431" s="52" t="s">
        <v>2015</v>
      </c>
      <c r="B5431" s="52" t="s">
        <v>2979</v>
      </c>
      <c r="C5431" s="30" t="s">
        <v>2107</v>
      </c>
      <c r="D5431" s="52" t="s">
        <v>2109</v>
      </c>
      <c r="E5431" s="53">
        <v>81.564</v>
      </c>
      <c r="F5431" s="53">
        <v>0</v>
      </c>
      <c r="G5431" s="53">
        <v>81.564</v>
      </c>
    </row>
    <row r="5432" s="37" customFormat="1" customHeight="1" spans="1:7">
      <c r="A5432" s="52" t="s">
        <v>2015</v>
      </c>
      <c r="B5432" s="52" t="s">
        <v>2979</v>
      </c>
      <c r="C5432" s="30" t="s">
        <v>2107</v>
      </c>
      <c r="D5432" s="52" t="s">
        <v>2133</v>
      </c>
      <c r="E5432" s="53">
        <v>0.018</v>
      </c>
      <c r="F5432" s="53">
        <v>0</v>
      </c>
      <c r="G5432" s="53">
        <v>0.018</v>
      </c>
    </row>
    <row r="5433" s="37" customFormat="1" customHeight="1" spans="1:7">
      <c r="A5433" s="52" t="s">
        <v>2015</v>
      </c>
      <c r="B5433" s="52" t="s">
        <v>2979</v>
      </c>
      <c r="C5433" s="30" t="s">
        <v>2107</v>
      </c>
      <c r="D5433" s="52" t="s">
        <v>2111</v>
      </c>
      <c r="E5433" s="53">
        <v>10.1534</v>
      </c>
      <c r="F5433" s="53">
        <v>0</v>
      </c>
      <c r="G5433" s="53">
        <v>10.1534</v>
      </c>
    </row>
    <row r="5434" s="37" customFormat="1" customHeight="1" spans="1:7">
      <c r="A5434" s="52" t="s">
        <v>2015</v>
      </c>
      <c r="B5434" s="52" t="s">
        <v>2979</v>
      </c>
      <c r="C5434" s="30" t="s">
        <v>2107</v>
      </c>
      <c r="D5434" s="52" t="s">
        <v>2112</v>
      </c>
      <c r="E5434" s="53">
        <v>30.445429</v>
      </c>
      <c r="F5434" s="53">
        <v>0</v>
      </c>
      <c r="G5434" s="53">
        <v>30.445429</v>
      </c>
    </row>
    <row r="5435" s="37" customFormat="1" customHeight="1" spans="1:7">
      <c r="A5435" s="52" t="s">
        <v>2015</v>
      </c>
      <c r="B5435" s="52" t="s">
        <v>2979</v>
      </c>
      <c r="C5435" s="30" t="s">
        <v>2107</v>
      </c>
      <c r="D5435" s="52" t="s">
        <v>2113</v>
      </c>
      <c r="E5435" s="53">
        <v>25.638256</v>
      </c>
      <c r="F5435" s="53">
        <v>0</v>
      </c>
      <c r="G5435" s="53">
        <v>25.638256</v>
      </c>
    </row>
    <row r="5436" s="36" customFormat="1" customHeight="1" spans="1:7">
      <c r="A5436" s="52" t="s">
        <v>2015</v>
      </c>
      <c r="B5436" s="52" t="s">
        <v>2979</v>
      </c>
      <c r="C5436" s="30" t="s">
        <v>2107</v>
      </c>
      <c r="D5436" s="52" t="s">
        <v>2466</v>
      </c>
      <c r="E5436" s="53">
        <v>14.9634</v>
      </c>
      <c r="F5436" s="53">
        <v>0</v>
      </c>
      <c r="G5436" s="53">
        <v>14.9634</v>
      </c>
    </row>
    <row r="5437" s="37" customFormat="1" customHeight="1" spans="1:7">
      <c r="A5437" s="52" t="s">
        <v>2015</v>
      </c>
      <c r="B5437" s="52" t="s">
        <v>2979</v>
      </c>
      <c r="C5437" s="30" t="s">
        <v>2107</v>
      </c>
      <c r="D5437" s="52" t="s">
        <v>2114</v>
      </c>
      <c r="E5437" s="53">
        <v>0.640675</v>
      </c>
      <c r="F5437" s="53">
        <v>0</v>
      </c>
      <c r="G5437" s="53">
        <v>0.640675</v>
      </c>
    </row>
    <row r="5438" s="37" customFormat="1" customHeight="1" spans="1:7">
      <c r="A5438" s="52" t="s">
        <v>2015</v>
      </c>
      <c r="B5438" s="52" t="s">
        <v>2979</v>
      </c>
      <c r="C5438" s="30" t="s">
        <v>2107</v>
      </c>
      <c r="D5438" s="52" t="s">
        <v>2115</v>
      </c>
      <c r="E5438" s="53">
        <v>1.067791</v>
      </c>
      <c r="F5438" s="53">
        <v>0</v>
      </c>
      <c r="G5438" s="53">
        <v>1.067791</v>
      </c>
    </row>
    <row r="5439" s="37" customFormat="1" customHeight="1" spans="1:7">
      <c r="A5439" s="52" t="s">
        <v>2015</v>
      </c>
      <c r="B5439" s="52" t="s">
        <v>2979</v>
      </c>
      <c r="C5439" s="30" t="s">
        <v>2107</v>
      </c>
      <c r="D5439" s="52" t="s">
        <v>2116</v>
      </c>
      <c r="E5439" s="53">
        <v>3</v>
      </c>
      <c r="F5439" s="53">
        <v>0</v>
      </c>
      <c r="G5439" s="53">
        <v>3</v>
      </c>
    </row>
    <row r="5440" s="37" customFormat="1" customHeight="1" spans="1:7">
      <c r="A5440" s="52" t="s">
        <v>2015</v>
      </c>
      <c r="B5440" s="52" t="s">
        <v>2979</v>
      </c>
      <c r="C5440" s="30" t="s">
        <v>2107</v>
      </c>
      <c r="D5440" s="52" t="s">
        <v>2117</v>
      </c>
      <c r="E5440" s="53">
        <v>51.276512</v>
      </c>
      <c r="F5440" s="53">
        <v>0</v>
      </c>
      <c r="G5440" s="53">
        <v>51.276512</v>
      </c>
    </row>
    <row r="5441" s="37" customFormat="1" customHeight="1" spans="1:7">
      <c r="A5441" s="52" t="s">
        <v>2015</v>
      </c>
      <c r="B5441" s="52" t="s">
        <v>2979</v>
      </c>
      <c r="C5441" s="30" t="s">
        <v>2107</v>
      </c>
      <c r="D5441" s="52" t="s">
        <v>2118</v>
      </c>
      <c r="E5441" s="53">
        <v>43.612092</v>
      </c>
      <c r="F5441" s="53">
        <v>0</v>
      </c>
      <c r="G5441" s="53">
        <v>43.612092</v>
      </c>
    </row>
    <row r="5442" s="37" customFormat="1" customHeight="1" spans="1:7">
      <c r="A5442" s="52" t="s">
        <v>2015</v>
      </c>
      <c r="B5442" s="52" t="s">
        <v>2979</v>
      </c>
      <c r="C5442" s="30" t="s">
        <v>2107</v>
      </c>
      <c r="D5442" s="52" t="s">
        <v>2120</v>
      </c>
      <c r="E5442" s="53">
        <v>34.47</v>
      </c>
      <c r="F5442" s="53">
        <v>0</v>
      </c>
      <c r="G5442" s="53">
        <v>34.47</v>
      </c>
    </row>
    <row r="5443" s="37" customFormat="1" customHeight="1" spans="1:7">
      <c r="A5443" s="52" t="s">
        <v>2015</v>
      </c>
      <c r="B5443" s="52" t="s">
        <v>2979</v>
      </c>
      <c r="C5443" s="30" t="s">
        <v>2107</v>
      </c>
      <c r="D5443" s="52" t="s">
        <v>2121</v>
      </c>
      <c r="E5443" s="53">
        <v>4</v>
      </c>
      <c r="F5443" s="53">
        <v>0</v>
      </c>
      <c r="G5443" s="53">
        <v>4</v>
      </c>
    </row>
    <row r="5444" s="37" customFormat="1" customHeight="1" spans="1:7">
      <c r="A5444" s="52" t="s">
        <v>2015</v>
      </c>
      <c r="B5444" s="52" t="s">
        <v>2979</v>
      </c>
      <c r="C5444" s="30" t="s">
        <v>2107</v>
      </c>
      <c r="D5444" s="52" t="s">
        <v>2122</v>
      </c>
      <c r="E5444" s="53">
        <v>106.92</v>
      </c>
      <c r="F5444" s="53">
        <v>0</v>
      </c>
      <c r="G5444" s="53">
        <v>106.92</v>
      </c>
    </row>
    <row r="5445" s="37" customFormat="1" customHeight="1" spans="1:7">
      <c r="A5445" s="52" t="s">
        <v>2015</v>
      </c>
      <c r="B5445" s="52" t="s">
        <v>2979</v>
      </c>
      <c r="C5445" s="30" t="s">
        <v>2107</v>
      </c>
      <c r="D5445" s="52" t="s">
        <v>2123</v>
      </c>
      <c r="E5445" s="53">
        <v>42.9559</v>
      </c>
      <c r="F5445" s="53">
        <v>0</v>
      </c>
      <c r="G5445" s="53">
        <v>42.9559</v>
      </c>
    </row>
    <row r="5446" s="37" customFormat="1" customHeight="1" spans="1:7">
      <c r="A5446" s="52" t="s">
        <v>2015</v>
      </c>
      <c r="B5446" s="49" t="s">
        <v>2982</v>
      </c>
      <c r="C5446" s="50"/>
      <c r="D5446" s="49"/>
      <c r="E5446" s="51">
        <v>521.621692</v>
      </c>
      <c r="F5446" s="51">
        <v>0</v>
      </c>
      <c r="G5446" s="51">
        <v>521.621692</v>
      </c>
    </row>
    <row r="5447" s="37" customFormat="1" customHeight="1" spans="1:7">
      <c r="A5447" s="52" t="s">
        <v>2015</v>
      </c>
      <c r="B5447" s="52" t="s">
        <v>2983</v>
      </c>
      <c r="C5447" s="50" t="s">
        <v>2091</v>
      </c>
      <c r="D5447" s="49"/>
      <c r="E5447" s="51">
        <v>90.079288</v>
      </c>
      <c r="F5447" s="51">
        <v>0</v>
      </c>
      <c r="G5447" s="51">
        <v>90.079288</v>
      </c>
    </row>
    <row r="5448" s="37" customFormat="1" customHeight="1" spans="1:7">
      <c r="A5448" s="52" t="s">
        <v>2015</v>
      </c>
      <c r="B5448" s="52" t="s">
        <v>2983</v>
      </c>
      <c r="C5448" s="30" t="s">
        <v>2092</v>
      </c>
      <c r="D5448" s="52" t="s">
        <v>2093</v>
      </c>
      <c r="E5448" s="53">
        <v>53.9</v>
      </c>
      <c r="F5448" s="53">
        <v>0</v>
      </c>
      <c r="G5448" s="53">
        <v>53.9</v>
      </c>
    </row>
    <row r="5449" s="37" customFormat="1" customHeight="1" spans="1:7">
      <c r="A5449" s="52" t="s">
        <v>2015</v>
      </c>
      <c r="B5449" s="52" t="s">
        <v>2983</v>
      </c>
      <c r="C5449" s="30" t="s">
        <v>2092</v>
      </c>
      <c r="D5449" s="52" t="s">
        <v>2094</v>
      </c>
      <c r="E5449" s="53">
        <v>2.021242</v>
      </c>
      <c r="F5449" s="53">
        <v>0</v>
      </c>
      <c r="G5449" s="53">
        <v>2.021242</v>
      </c>
    </row>
    <row r="5450" s="37" customFormat="1" customHeight="1" spans="1:7">
      <c r="A5450" s="52" t="s">
        <v>2015</v>
      </c>
      <c r="B5450" s="52" t="s">
        <v>2983</v>
      </c>
      <c r="C5450" s="30" t="s">
        <v>2092</v>
      </c>
      <c r="D5450" s="52" t="s">
        <v>2095</v>
      </c>
      <c r="E5450" s="53">
        <v>1.347494</v>
      </c>
      <c r="F5450" s="53">
        <v>0</v>
      </c>
      <c r="G5450" s="53">
        <v>1.347494</v>
      </c>
    </row>
    <row r="5451" s="37" customFormat="1" customHeight="1" spans="1:7">
      <c r="A5451" s="52" t="s">
        <v>2015</v>
      </c>
      <c r="B5451" s="52" t="s">
        <v>2983</v>
      </c>
      <c r="C5451" s="30" t="s">
        <v>2092</v>
      </c>
      <c r="D5451" s="52" t="s">
        <v>2098</v>
      </c>
      <c r="E5451" s="53">
        <v>2.526552</v>
      </c>
      <c r="F5451" s="53">
        <v>0</v>
      </c>
      <c r="G5451" s="53">
        <v>2.526552</v>
      </c>
    </row>
    <row r="5452" s="37" customFormat="1" customHeight="1" spans="1:7">
      <c r="A5452" s="52" t="s">
        <v>2015</v>
      </c>
      <c r="B5452" s="52" t="s">
        <v>2983</v>
      </c>
      <c r="C5452" s="30" t="s">
        <v>2092</v>
      </c>
      <c r="D5452" s="52" t="s">
        <v>2099</v>
      </c>
      <c r="E5452" s="53">
        <v>16.62</v>
      </c>
      <c r="F5452" s="53">
        <v>0</v>
      </c>
      <c r="G5452" s="53">
        <v>16.62</v>
      </c>
    </row>
    <row r="5453" s="37" customFormat="1" customHeight="1" spans="1:7">
      <c r="A5453" s="52" t="s">
        <v>2015</v>
      </c>
      <c r="B5453" s="52" t="s">
        <v>2983</v>
      </c>
      <c r="C5453" s="30" t="s">
        <v>2092</v>
      </c>
      <c r="D5453" s="52" t="s">
        <v>2100</v>
      </c>
      <c r="E5453" s="53">
        <v>6.864</v>
      </c>
      <c r="F5453" s="53">
        <v>0</v>
      </c>
      <c r="G5453" s="53">
        <v>6.864</v>
      </c>
    </row>
    <row r="5454" s="37" customFormat="1" customHeight="1" spans="1:7">
      <c r="A5454" s="52" t="s">
        <v>2015</v>
      </c>
      <c r="B5454" s="52" t="s">
        <v>2983</v>
      </c>
      <c r="C5454" s="30" t="s">
        <v>2092</v>
      </c>
      <c r="D5454" s="52" t="s">
        <v>2102</v>
      </c>
      <c r="E5454" s="53">
        <v>3.5</v>
      </c>
      <c r="F5454" s="53">
        <v>0</v>
      </c>
      <c r="G5454" s="53">
        <v>3.5</v>
      </c>
    </row>
    <row r="5455" s="37" customFormat="1" customHeight="1" spans="1:7">
      <c r="A5455" s="52" t="s">
        <v>2015</v>
      </c>
      <c r="B5455" s="52" t="s">
        <v>2983</v>
      </c>
      <c r="C5455" s="30" t="s">
        <v>2092</v>
      </c>
      <c r="D5455" s="52" t="s">
        <v>2105</v>
      </c>
      <c r="E5455" s="53">
        <v>3.3</v>
      </c>
      <c r="F5455" s="53">
        <v>0</v>
      </c>
      <c r="G5455" s="53">
        <v>3.3</v>
      </c>
    </row>
    <row r="5456" s="37" customFormat="1" customHeight="1" spans="1:7">
      <c r="A5456" s="52" t="s">
        <v>2015</v>
      </c>
      <c r="B5456" s="52" t="s">
        <v>2983</v>
      </c>
      <c r="C5456" s="50" t="s">
        <v>2106</v>
      </c>
      <c r="D5456" s="49"/>
      <c r="E5456" s="51">
        <v>431.542404</v>
      </c>
      <c r="F5456" s="51">
        <v>0</v>
      </c>
      <c r="G5456" s="51">
        <v>431.542404</v>
      </c>
    </row>
    <row r="5457" s="37" customFormat="1" customHeight="1" spans="1:7">
      <c r="A5457" s="52" t="s">
        <v>2015</v>
      </c>
      <c r="B5457" s="52" t="s">
        <v>2983</v>
      </c>
      <c r="C5457" s="30" t="s">
        <v>2107</v>
      </c>
      <c r="D5457" s="52" t="s">
        <v>2108</v>
      </c>
      <c r="E5457" s="53">
        <v>99.0492</v>
      </c>
      <c r="F5457" s="53">
        <v>0</v>
      </c>
      <c r="G5457" s="53">
        <v>99.0492</v>
      </c>
    </row>
    <row r="5458" s="37" customFormat="1" customHeight="1" spans="1:7">
      <c r="A5458" s="52" t="s">
        <v>2015</v>
      </c>
      <c r="B5458" s="52" t="s">
        <v>2983</v>
      </c>
      <c r="C5458" s="30" t="s">
        <v>2107</v>
      </c>
      <c r="D5458" s="52" t="s">
        <v>2109</v>
      </c>
      <c r="E5458" s="53">
        <v>69.0276</v>
      </c>
      <c r="F5458" s="53">
        <v>0</v>
      </c>
      <c r="G5458" s="53">
        <v>69.0276</v>
      </c>
    </row>
    <row r="5459" s="37" customFormat="1" customHeight="1" spans="1:7">
      <c r="A5459" s="52" t="s">
        <v>2015</v>
      </c>
      <c r="B5459" s="52" t="s">
        <v>2983</v>
      </c>
      <c r="C5459" s="30" t="s">
        <v>2107</v>
      </c>
      <c r="D5459" s="52" t="s">
        <v>2110</v>
      </c>
      <c r="E5459" s="53">
        <v>0.36</v>
      </c>
      <c r="F5459" s="53">
        <v>0</v>
      </c>
      <c r="G5459" s="53">
        <v>0.36</v>
      </c>
    </row>
    <row r="5460" s="37" customFormat="1" customHeight="1" spans="1:7">
      <c r="A5460" s="52" t="s">
        <v>2015</v>
      </c>
      <c r="B5460" s="52" t="s">
        <v>2983</v>
      </c>
      <c r="C5460" s="30" t="s">
        <v>2107</v>
      </c>
      <c r="D5460" s="52" t="s">
        <v>2133</v>
      </c>
      <c r="E5460" s="53">
        <v>0.012</v>
      </c>
      <c r="F5460" s="53">
        <v>0</v>
      </c>
      <c r="G5460" s="53">
        <v>0.012</v>
      </c>
    </row>
    <row r="5461" s="37" customFormat="1" customHeight="1" spans="1:7">
      <c r="A5461" s="52" t="s">
        <v>2015</v>
      </c>
      <c r="B5461" s="52" t="s">
        <v>2983</v>
      </c>
      <c r="C5461" s="30" t="s">
        <v>2107</v>
      </c>
      <c r="D5461" s="52" t="s">
        <v>2111</v>
      </c>
      <c r="E5461" s="53">
        <v>8.2541</v>
      </c>
      <c r="F5461" s="53">
        <v>0</v>
      </c>
      <c r="G5461" s="53">
        <v>8.2541</v>
      </c>
    </row>
    <row r="5462" s="37" customFormat="1" customHeight="1" spans="1:7">
      <c r="A5462" s="52" t="s">
        <v>2015</v>
      </c>
      <c r="B5462" s="52" t="s">
        <v>2983</v>
      </c>
      <c r="C5462" s="30" t="s">
        <v>2107</v>
      </c>
      <c r="D5462" s="52" t="s">
        <v>2112</v>
      </c>
      <c r="E5462" s="53">
        <v>25.198836</v>
      </c>
      <c r="F5462" s="53">
        <v>0</v>
      </c>
      <c r="G5462" s="53">
        <v>25.198836</v>
      </c>
    </row>
    <row r="5463" s="37" customFormat="1" customHeight="1" spans="1:7">
      <c r="A5463" s="52" t="s">
        <v>2015</v>
      </c>
      <c r="B5463" s="52" t="s">
        <v>2983</v>
      </c>
      <c r="C5463" s="30" t="s">
        <v>2107</v>
      </c>
      <c r="D5463" s="52" t="s">
        <v>2113</v>
      </c>
      <c r="E5463" s="53">
        <v>21.220072</v>
      </c>
      <c r="F5463" s="53">
        <v>0</v>
      </c>
      <c r="G5463" s="53">
        <v>21.220072</v>
      </c>
    </row>
    <row r="5464" s="37" customFormat="1" customHeight="1" spans="1:7">
      <c r="A5464" s="52" t="s">
        <v>2015</v>
      </c>
      <c r="B5464" s="52" t="s">
        <v>2983</v>
      </c>
      <c r="C5464" s="30" t="s">
        <v>2107</v>
      </c>
      <c r="D5464" s="52" t="s">
        <v>2114</v>
      </c>
      <c r="E5464" s="53">
        <v>0.528993</v>
      </c>
      <c r="F5464" s="53">
        <v>0</v>
      </c>
      <c r="G5464" s="53">
        <v>0.528993</v>
      </c>
    </row>
    <row r="5465" s="37" customFormat="1" customHeight="1" spans="1:7">
      <c r="A5465" s="52" t="s">
        <v>2015</v>
      </c>
      <c r="B5465" s="52" t="s">
        <v>2983</v>
      </c>
      <c r="C5465" s="30" t="s">
        <v>2107</v>
      </c>
      <c r="D5465" s="52" t="s">
        <v>2115</v>
      </c>
      <c r="E5465" s="53">
        <v>0.881655</v>
      </c>
      <c r="F5465" s="53">
        <v>0</v>
      </c>
      <c r="G5465" s="53">
        <v>0.881655</v>
      </c>
    </row>
    <row r="5466" s="37" customFormat="1" customHeight="1" spans="1:7">
      <c r="A5466" s="52" t="s">
        <v>2015</v>
      </c>
      <c r="B5466" s="52" t="s">
        <v>2983</v>
      </c>
      <c r="C5466" s="30" t="s">
        <v>2107</v>
      </c>
      <c r="D5466" s="52" t="s">
        <v>2117</v>
      </c>
      <c r="E5466" s="53">
        <v>42.440144</v>
      </c>
      <c r="F5466" s="53">
        <v>0</v>
      </c>
      <c r="G5466" s="53">
        <v>42.440144</v>
      </c>
    </row>
    <row r="5467" s="37" customFormat="1" customHeight="1" spans="1:7">
      <c r="A5467" s="52" t="s">
        <v>2015</v>
      </c>
      <c r="B5467" s="52" t="s">
        <v>2983</v>
      </c>
      <c r="C5467" s="30" t="s">
        <v>2107</v>
      </c>
      <c r="D5467" s="52" t="s">
        <v>2118</v>
      </c>
      <c r="E5467" s="53">
        <v>36.186504</v>
      </c>
      <c r="F5467" s="53">
        <v>0</v>
      </c>
      <c r="G5467" s="53">
        <v>36.186504</v>
      </c>
    </row>
    <row r="5468" s="37" customFormat="1" customHeight="1" spans="1:7">
      <c r="A5468" s="52" t="s">
        <v>2015</v>
      </c>
      <c r="B5468" s="52" t="s">
        <v>2983</v>
      </c>
      <c r="C5468" s="30" t="s">
        <v>2107</v>
      </c>
      <c r="D5468" s="52" t="s">
        <v>2121</v>
      </c>
      <c r="E5468" s="53">
        <v>3.52</v>
      </c>
      <c r="F5468" s="53">
        <v>0</v>
      </c>
      <c r="G5468" s="53">
        <v>3.52</v>
      </c>
    </row>
    <row r="5469" s="37" customFormat="1" customHeight="1" spans="1:7">
      <c r="A5469" s="52" t="s">
        <v>2015</v>
      </c>
      <c r="B5469" s="52" t="s">
        <v>2983</v>
      </c>
      <c r="C5469" s="30" t="s">
        <v>2107</v>
      </c>
      <c r="D5469" s="52" t="s">
        <v>2122</v>
      </c>
      <c r="E5469" s="53">
        <v>88.92</v>
      </c>
      <c r="F5469" s="53">
        <v>0</v>
      </c>
      <c r="G5469" s="53">
        <v>88.92</v>
      </c>
    </row>
    <row r="5470" s="37" customFormat="1" customHeight="1" spans="1:7">
      <c r="A5470" s="52" t="s">
        <v>2015</v>
      </c>
      <c r="B5470" s="52" t="s">
        <v>2983</v>
      </c>
      <c r="C5470" s="30" t="s">
        <v>2107</v>
      </c>
      <c r="D5470" s="52" t="s">
        <v>2123</v>
      </c>
      <c r="E5470" s="53">
        <v>35.9433</v>
      </c>
      <c r="F5470" s="53">
        <v>0</v>
      </c>
      <c r="G5470" s="53">
        <v>35.9433</v>
      </c>
    </row>
    <row r="5471" s="37" customFormat="1" customHeight="1" spans="1:7">
      <c r="A5471" s="52" t="s">
        <v>2015</v>
      </c>
      <c r="B5471" s="49" t="s">
        <v>2984</v>
      </c>
      <c r="C5471" s="50"/>
      <c r="D5471" s="49"/>
      <c r="E5471" s="51">
        <v>67.416722</v>
      </c>
      <c r="F5471" s="51">
        <v>0</v>
      </c>
      <c r="G5471" s="51">
        <v>67.416722</v>
      </c>
    </row>
    <row r="5472" s="37" customFormat="1" customHeight="1" spans="1:7">
      <c r="A5472" s="52" t="s">
        <v>2015</v>
      </c>
      <c r="B5472" s="52" t="s">
        <v>2985</v>
      </c>
      <c r="C5472" s="50" t="s">
        <v>2091</v>
      </c>
      <c r="D5472" s="49"/>
      <c r="E5472" s="51">
        <v>8.701068</v>
      </c>
      <c r="F5472" s="51">
        <v>0</v>
      </c>
      <c r="G5472" s="51">
        <v>8.701068</v>
      </c>
    </row>
    <row r="5473" s="37" customFormat="1" customHeight="1" spans="1:7">
      <c r="A5473" s="52" t="s">
        <v>2015</v>
      </c>
      <c r="B5473" s="52" t="s">
        <v>2985</v>
      </c>
      <c r="C5473" s="30" t="s">
        <v>2092</v>
      </c>
      <c r="D5473" s="52" t="s">
        <v>2126</v>
      </c>
      <c r="E5473" s="53">
        <v>7.35</v>
      </c>
      <c r="F5473" s="53">
        <v>0</v>
      </c>
      <c r="G5473" s="53">
        <v>7.35</v>
      </c>
    </row>
    <row r="5474" s="37" customFormat="1" customHeight="1" spans="1:7">
      <c r="A5474" s="52" t="s">
        <v>2015</v>
      </c>
      <c r="B5474" s="52" t="s">
        <v>2985</v>
      </c>
      <c r="C5474" s="30" t="s">
        <v>2092</v>
      </c>
      <c r="D5474" s="52" t="s">
        <v>2127</v>
      </c>
      <c r="E5474" s="53">
        <v>0.308938</v>
      </c>
      <c r="F5474" s="53">
        <v>0</v>
      </c>
      <c r="G5474" s="53">
        <v>0.308938</v>
      </c>
    </row>
    <row r="5475" s="37" customFormat="1" customHeight="1" spans="1:7">
      <c r="A5475" s="52" t="s">
        <v>2015</v>
      </c>
      <c r="B5475" s="52" t="s">
        <v>2985</v>
      </c>
      <c r="C5475" s="30" t="s">
        <v>2092</v>
      </c>
      <c r="D5475" s="52" t="s">
        <v>2128</v>
      </c>
      <c r="E5475" s="53">
        <v>0.205958</v>
      </c>
      <c r="F5475" s="53">
        <v>0</v>
      </c>
      <c r="G5475" s="53">
        <v>0.205958</v>
      </c>
    </row>
    <row r="5476" s="37" customFormat="1" customHeight="1" spans="1:7">
      <c r="A5476" s="52" t="s">
        <v>2015</v>
      </c>
      <c r="B5476" s="52" t="s">
        <v>2985</v>
      </c>
      <c r="C5476" s="30" t="s">
        <v>2092</v>
      </c>
      <c r="D5476" s="52" t="s">
        <v>2130</v>
      </c>
      <c r="E5476" s="53">
        <v>0.386172</v>
      </c>
      <c r="F5476" s="53">
        <v>0</v>
      </c>
      <c r="G5476" s="53">
        <v>0.386172</v>
      </c>
    </row>
    <row r="5477" s="37" customFormat="1" customHeight="1" spans="1:7">
      <c r="A5477" s="52" t="s">
        <v>2015</v>
      </c>
      <c r="B5477" s="52" t="s">
        <v>2985</v>
      </c>
      <c r="C5477" s="30" t="s">
        <v>2092</v>
      </c>
      <c r="D5477" s="52" t="s">
        <v>2105</v>
      </c>
      <c r="E5477" s="53">
        <v>0.45</v>
      </c>
      <c r="F5477" s="53">
        <v>0</v>
      </c>
      <c r="G5477" s="53">
        <v>0.45</v>
      </c>
    </row>
    <row r="5478" s="37" customFormat="1" customHeight="1" spans="1:7">
      <c r="A5478" s="52" t="s">
        <v>2015</v>
      </c>
      <c r="B5478" s="52" t="s">
        <v>2985</v>
      </c>
      <c r="C5478" s="50" t="s">
        <v>2106</v>
      </c>
      <c r="D5478" s="49"/>
      <c r="E5478" s="51">
        <v>58.715654</v>
      </c>
      <c r="F5478" s="51">
        <v>0</v>
      </c>
      <c r="G5478" s="51">
        <v>58.715654</v>
      </c>
    </row>
    <row r="5479" s="37" customFormat="1" customHeight="1" spans="1:7">
      <c r="A5479" s="52" t="s">
        <v>2015</v>
      </c>
      <c r="B5479" s="52" t="s">
        <v>2985</v>
      </c>
      <c r="C5479" s="30" t="s">
        <v>2107</v>
      </c>
      <c r="D5479" s="52" t="s">
        <v>2131</v>
      </c>
      <c r="E5479" s="53">
        <v>14.4564</v>
      </c>
      <c r="F5479" s="53">
        <v>0</v>
      </c>
      <c r="G5479" s="53">
        <v>14.4564</v>
      </c>
    </row>
    <row r="5480" s="37" customFormat="1" customHeight="1" spans="1:7">
      <c r="A5480" s="52" t="s">
        <v>2015</v>
      </c>
      <c r="B5480" s="52" t="s">
        <v>2985</v>
      </c>
      <c r="C5480" s="30" t="s">
        <v>2107</v>
      </c>
      <c r="D5480" s="52" t="s">
        <v>2132</v>
      </c>
      <c r="E5480" s="53">
        <v>0.4644</v>
      </c>
      <c r="F5480" s="53">
        <v>0</v>
      </c>
      <c r="G5480" s="53">
        <v>0.4644</v>
      </c>
    </row>
    <row r="5481" s="37" customFormat="1" customHeight="1" spans="1:7">
      <c r="A5481" s="52" t="s">
        <v>2015</v>
      </c>
      <c r="B5481" s="52" t="s">
        <v>2985</v>
      </c>
      <c r="C5481" s="30" t="s">
        <v>2107</v>
      </c>
      <c r="D5481" s="52" t="s">
        <v>2134</v>
      </c>
      <c r="E5481" s="53">
        <v>6.516</v>
      </c>
      <c r="F5481" s="53">
        <v>0</v>
      </c>
      <c r="G5481" s="53">
        <v>6.516</v>
      </c>
    </row>
    <row r="5482" s="37" customFormat="1" customHeight="1" spans="1:7">
      <c r="A5482" s="52" t="s">
        <v>2015</v>
      </c>
      <c r="B5482" s="52" t="s">
        <v>2985</v>
      </c>
      <c r="C5482" s="30" t="s">
        <v>2107</v>
      </c>
      <c r="D5482" s="52" t="s">
        <v>2135</v>
      </c>
      <c r="E5482" s="53">
        <v>12.6456</v>
      </c>
      <c r="F5482" s="53">
        <v>0</v>
      </c>
      <c r="G5482" s="53">
        <v>12.6456</v>
      </c>
    </row>
    <row r="5483" s="37" customFormat="1" customHeight="1" spans="1:7">
      <c r="A5483" s="52" t="s">
        <v>2015</v>
      </c>
      <c r="B5483" s="52" t="s">
        <v>2985</v>
      </c>
      <c r="C5483" s="30" t="s">
        <v>2107</v>
      </c>
      <c r="D5483" s="52" t="s">
        <v>2136</v>
      </c>
      <c r="E5483" s="53">
        <v>4.308</v>
      </c>
      <c r="F5483" s="53">
        <v>0</v>
      </c>
      <c r="G5483" s="53">
        <v>4.308</v>
      </c>
    </row>
    <row r="5484" s="37" customFormat="1" customHeight="1" spans="1:7">
      <c r="A5484" s="52" t="s">
        <v>2015</v>
      </c>
      <c r="B5484" s="52" t="s">
        <v>2985</v>
      </c>
      <c r="C5484" s="30" t="s">
        <v>2107</v>
      </c>
      <c r="D5484" s="52" t="s">
        <v>2137</v>
      </c>
      <c r="E5484" s="53">
        <v>6.142464</v>
      </c>
      <c r="F5484" s="53">
        <v>0</v>
      </c>
      <c r="G5484" s="53">
        <v>6.142464</v>
      </c>
    </row>
    <row r="5485" s="37" customFormat="1" customHeight="1" spans="1:7">
      <c r="A5485" s="52" t="s">
        <v>2015</v>
      </c>
      <c r="B5485" s="52" t="s">
        <v>2985</v>
      </c>
      <c r="C5485" s="30" t="s">
        <v>2107</v>
      </c>
      <c r="D5485" s="52" t="s">
        <v>2138</v>
      </c>
      <c r="E5485" s="53">
        <v>2.445756</v>
      </c>
      <c r="F5485" s="53">
        <v>0</v>
      </c>
      <c r="G5485" s="53">
        <v>2.445756</v>
      </c>
    </row>
    <row r="5486" s="37" customFormat="1" customHeight="1" spans="1:7">
      <c r="A5486" s="52" t="s">
        <v>2015</v>
      </c>
      <c r="B5486" s="52" t="s">
        <v>2985</v>
      </c>
      <c r="C5486" s="30" t="s">
        <v>2107</v>
      </c>
      <c r="D5486" s="52" t="s">
        <v>2139</v>
      </c>
      <c r="E5486" s="53">
        <v>0.077234</v>
      </c>
      <c r="F5486" s="53">
        <v>0</v>
      </c>
      <c r="G5486" s="53">
        <v>0.077234</v>
      </c>
    </row>
    <row r="5487" s="37" customFormat="1" customHeight="1" spans="1:7">
      <c r="A5487" s="52" t="s">
        <v>2015</v>
      </c>
      <c r="B5487" s="52" t="s">
        <v>2985</v>
      </c>
      <c r="C5487" s="30" t="s">
        <v>2107</v>
      </c>
      <c r="D5487" s="52" t="s">
        <v>2140</v>
      </c>
      <c r="E5487" s="53">
        <v>0.128724</v>
      </c>
      <c r="F5487" s="53">
        <v>0</v>
      </c>
      <c r="G5487" s="53">
        <v>0.128724</v>
      </c>
    </row>
    <row r="5488" s="37" customFormat="1" customHeight="1" spans="1:7">
      <c r="A5488" s="52" t="s">
        <v>2015</v>
      </c>
      <c r="B5488" s="52" t="s">
        <v>2985</v>
      </c>
      <c r="C5488" s="30" t="s">
        <v>2107</v>
      </c>
      <c r="D5488" s="52" t="s">
        <v>2141</v>
      </c>
      <c r="E5488" s="53">
        <v>3.089376</v>
      </c>
      <c r="F5488" s="53">
        <v>0</v>
      </c>
      <c r="G5488" s="53">
        <v>3.089376</v>
      </c>
    </row>
    <row r="5489" s="37" customFormat="1" customHeight="1" spans="1:7">
      <c r="A5489" s="52" t="s">
        <v>2015</v>
      </c>
      <c r="B5489" s="52" t="s">
        <v>2985</v>
      </c>
      <c r="C5489" s="30" t="s">
        <v>2107</v>
      </c>
      <c r="D5489" s="52" t="s">
        <v>2142</v>
      </c>
      <c r="E5489" s="53">
        <v>3.071232</v>
      </c>
      <c r="F5489" s="53">
        <v>0</v>
      </c>
      <c r="G5489" s="53">
        <v>3.071232</v>
      </c>
    </row>
    <row r="5490" s="37" customFormat="1" customHeight="1" spans="1:7">
      <c r="A5490" s="52" t="s">
        <v>2015</v>
      </c>
      <c r="B5490" s="52" t="s">
        <v>2985</v>
      </c>
      <c r="C5490" s="30" t="s">
        <v>2107</v>
      </c>
      <c r="D5490" s="52" t="s">
        <v>2143</v>
      </c>
      <c r="E5490" s="53">
        <v>4.6761</v>
      </c>
      <c r="F5490" s="53">
        <v>0</v>
      </c>
      <c r="G5490" s="53">
        <v>4.6761</v>
      </c>
    </row>
    <row r="5491" s="37" customFormat="1" customHeight="1" spans="1:7">
      <c r="A5491" s="52" t="s">
        <v>2015</v>
      </c>
      <c r="B5491" s="52" t="s">
        <v>2985</v>
      </c>
      <c r="C5491" s="30" t="s">
        <v>2107</v>
      </c>
      <c r="D5491" s="52" t="s">
        <v>2144</v>
      </c>
      <c r="E5491" s="53">
        <v>0.48</v>
      </c>
      <c r="F5491" s="53">
        <v>0</v>
      </c>
      <c r="G5491" s="53">
        <v>0.48</v>
      </c>
    </row>
    <row r="5492" s="37" customFormat="1" customHeight="1" spans="1:7">
      <c r="A5492" s="52" t="s">
        <v>2015</v>
      </c>
      <c r="B5492" s="52" t="s">
        <v>2985</v>
      </c>
      <c r="C5492" s="30" t="s">
        <v>2107</v>
      </c>
      <c r="D5492" s="52" t="s">
        <v>2145</v>
      </c>
      <c r="E5492" s="53">
        <v>0.214368</v>
      </c>
      <c r="F5492" s="53">
        <v>0</v>
      </c>
      <c r="G5492" s="53">
        <v>0.214368</v>
      </c>
    </row>
    <row r="5493" s="37" customFormat="1" customHeight="1" spans="1:7">
      <c r="A5493" s="52" t="s">
        <v>2015</v>
      </c>
      <c r="B5493" s="49" t="s">
        <v>2986</v>
      </c>
      <c r="C5493" s="50"/>
      <c r="D5493" s="49"/>
      <c r="E5493" s="51">
        <v>93.788163</v>
      </c>
      <c r="F5493" s="51">
        <v>0</v>
      </c>
      <c r="G5493" s="51">
        <v>93.788163</v>
      </c>
    </row>
    <row r="5494" s="37" customFormat="1" customHeight="1" spans="1:7">
      <c r="A5494" s="52" t="s">
        <v>2015</v>
      </c>
      <c r="B5494" s="52" t="s">
        <v>2987</v>
      </c>
      <c r="C5494" s="50" t="s">
        <v>2091</v>
      </c>
      <c r="D5494" s="49"/>
      <c r="E5494" s="51">
        <v>11.655254</v>
      </c>
      <c r="F5494" s="51">
        <v>0</v>
      </c>
      <c r="G5494" s="51">
        <v>11.655254</v>
      </c>
    </row>
    <row r="5495" s="37" customFormat="1" customHeight="1" spans="1:7">
      <c r="A5495" s="52" t="s">
        <v>2015</v>
      </c>
      <c r="B5495" s="52" t="s">
        <v>2987</v>
      </c>
      <c r="C5495" s="30" t="s">
        <v>2092</v>
      </c>
      <c r="D5495" s="52" t="s">
        <v>2126</v>
      </c>
      <c r="E5495" s="53">
        <v>9.8</v>
      </c>
      <c r="F5495" s="53">
        <v>0</v>
      </c>
      <c r="G5495" s="53">
        <v>9.8</v>
      </c>
    </row>
    <row r="5496" s="37" customFormat="1" customHeight="1" spans="1:7">
      <c r="A5496" s="52" t="s">
        <v>2015</v>
      </c>
      <c r="B5496" s="52" t="s">
        <v>2987</v>
      </c>
      <c r="C5496" s="30" t="s">
        <v>2092</v>
      </c>
      <c r="D5496" s="52" t="s">
        <v>2127</v>
      </c>
      <c r="E5496" s="53">
        <v>0.430373</v>
      </c>
      <c r="F5496" s="53">
        <v>0</v>
      </c>
      <c r="G5496" s="53">
        <v>0.430373</v>
      </c>
    </row>
    <row r="5497" s="37" customFormat="1" customHeight="1" spans="1:7">
      <c r="A5497" s="52" t="s">
        <v>2015</v>
      </c>
      <c r="B5497" s="52" t="s">
        <v>2987</v>
      </c>
      <c r="C5497" s="30" t="s">
        <v>2092</v>
      </c>
      <c r="D5497" s="52" t="s">
        <v>2128</v>
      </c>
      <c r="E5497" s="53">
        <v>0.286915</v>
      </c>
      <c r="F5497" s="53">
        <v>0</v>
      </c>
      <c r="G5497" s="53">
        <v>0.286915</v>
      </c>
    </row>
    <row r="5498" s="37" customFormat="1" customHeight="1" spans="1:7">
      <c r="A5498" s="52" t="s">
        <v>2015</v>
      </c>
      <c r="B5498" s="52" t="s">
        <v>2987</v>
      </c>
      <c r="C5498" s="30" t="s">
        <v>2092</v>
      </c>
      <c r="D5498" s="52" t="s">
        <v>2130</v>
      </c>
      <c r="E5498" s="53">
        <v>0.537966</v>
      </c>
      <c r="F5498" s="53">
        <v>0</v>
      </c>
      <c r="G5498" s="53">
        <v>0.537966</v>
      </c>
    </row>
    <row r="5499" s="37" customFormat="1" customHeight="1" spans="1:7">
      <c r="A5499" s="52" t="s">
        <v>2015</v>
      </c>
      <c r="B5499" s="52" t="s">
        <v>2987</v>
      </c>
      <c r="C5499" s="30" t="s">
        <v>2092</v>
      </c>
      <c r="D5499" s="52" t="s">
        <v>2105</v>
      </c>
      <c r="E5499" s="53">
        <v>0.6</v>
      </c>
      <c r="F5499" s="53">
        <v>0</v>
      </c>
      <c r="G5499" s="53">
        <v>0.6</v>
      </c>
    </row>
    <row r="5500" s="37" customFormat="1" customHeight="1" spans="1:7">
      <c r="A5500" s="52" t="s">
        <v>2015</v>
      </c>
      <c r="B5500" s="52" t="s">
        <v>2987</v>
      </c>
      <c r="C5500" s="50" t="s">
        <v>2106</v>
      </c>
      <c r="D5500" s="49"/>
      <c r="E5500" s="51">
        <v>82.132909</v>
      </c>
      <c r="F5500" s="51">
        <v>0</v>
      </c>
      <c r="G5500" s="51">
        <v>82.132909</v>
      </c>
    </row>
    <row r="5501" s="37" customFormat="1" customHeight="1" spans="1:7">
      <c r="A5501" s="52" t="s">
        <v>2015</v>
      </c>
      <c r="B5501" s="52" t="s">
        <v>2987</v>
      </c>
      <c r="C5501" s="30" t="s">
        <v>2107</v>
      </c>
      <c r="D5501" s="52" t="s">
        <v>2131</v>
      </c>
      <c r="E5501" s="53">
        <v>20.1252</v>
      </c>
      <c r="F5501" s="53">
        <v>0</v>
      </c>
      <c r="G5501" s="53">
        <v>20.1252</v>
      </c>
    </row>
    <row r="5502" s="37" customFormat="1" customHeight="1" spans="1:7">
      <c r="A5502" s="52" t="s">
        <v>2015</v>
      </c>
      <c r="B5502" s="52" t="s">
        <v>2987</v>
      </c>
      <c r="C5502" s="30" t="s">
        <v>2107</v>
      </c>
      <c r="D5502" s="52" t="s">
        <v>2132</v>
      </c>
      <c r="E5502" s="53">
        <v>0.6192</v>
      </c>
      <c r="F5502" s="53">
        <v>0</v>
      </c>
      <c r="G5502" s="53">
        <v>0.6192</v>
      </c>
    </row>
    <row r="5503" s="37" customFormat="1" customHeight="1" spans="1:7">
      <c r="A5503" s="52" t="s">
        <v>2015</v>
      </c>
      <c r="B5503" s="52" t="s">
        <v>2987</v>
      </c>
      <c r="C5503" s="30" t="s">
        <v>2107</v>
      </c>
      <c r="D5503" s="52" t="s">
        <v>2134</v>
      </c>
      <c r="E5503" s="53">
        <v>9.096</v>
      </c>
      <c r="F5503" s="53">
        <v>0</v>
      </c>
      <c r="G5503" s="53">
        <v>9.096</v>
      </c>
    </row>
    <row r="5504" s="37" customFormat="1" customHeight="1" spans="1:7">
      <c r="A5504" s="52" t="s">
        <v>2015</v>
      </c>
      <c r="B5504" s="52" t="s">
        <v>2987</v>
      </c>
      <c r="C5504" s="30" t="s">
        <v>2107</v>
      </c>
      <c r="D5504" s="52" t="s">
        <v>2135</v>
      </c>
      <c r="E5504" s="53">
        <v>17.8512</v>
      </c>
      <c r="F5504" s="53">
        <v>0</v>
      </c>
      <c r="G5504" s="53">
        <v>17.8512</v>
      </c>
    </row>
    <row r="5505" s="37" customFormat="1" customHeight="1" spans="1:7">
      <c r="A5505" s="52" t="s">
        <v>2015</v>
      </c>
      <c r="B5505" s="52" t="s">
        <v>2987</v>
      </c>
      <c r="C5505" s="30" t="s">
        <v>2107</v>
      </c>
      <c r="D5505" s="52" t="s">
        <v>2136</v>
      </c>
      <c r="E5505" s="53">
        <v>6.024</v>
      </c>
      <c r="F5505" s="53">
        <v>0</v>
      </c>
      <c r="G5505" s="53">
        <v>6.024</v>
      </c>
    </row>
    <row r="5506" s="37" customFormat="1" customHeight="1" spans="1:7">
      <c r="A5506" s="52" t="s">
        <v>2015</v>
      </c>
      <c r="B5506" s="52" t="s">
        <v>2987</v>
      </c>
      <c r="C5506" s="30" t="s">
        <v>2107</v>
      </c>
      <c r="D5506" s="52" t="s">
        <v>2137</v>
      </c>
      <c r="E5506" s="53">
        <v>8.594496</v>
      </c>
      <c r="F5506" s="53">
        <v>0</v>
      </c>
      <c r="G5506" s="53">
        <v>8.594496</v>
      </c>
    </row>
    <row r="5507" s="37" customFormat="1" customHeight="1" spans="1:7">
      <c r="A5507" s="52" t="s">
        <v>2015</v>
      </c>
      <c r="B5507" s="52" t="s">
        <v>2987</v>
      </c>
      <c r="C5507" s="30" t="s">
        <v>2107</v>
      </c>
      <c r="D5507" s="52" t="s">
        <v>2138</v>
      </c>
      <c r="E5507" s="53">
        <v>3.407118</v>
      </c>
      <c r="F5507" s="53">
        <v>0</v>
      </c>
      <c r="G5507" s="53">
        <v>3.407118</v>
      </c>
    </row>
    <row r="5508" s="37" customFormat="1" customHeight="1" spans="1:7">
      <c r="A5508" s="52" t="s">
        <v>2015</v>
      </c>
      <c r="B5508" s="52" t="s">
        <v>2987</v>
      </c>
      <c r="C5508" s="30" t="s">
        <v>2107</v>
      </c>
      <c r="D5508" s="52" t="s">
        <v>2139</v>
      </c>
      <c r="E5508" s="53">
        <v>0.107593</v>
      </c>
      <c r="F5508" s="53">
        <v>0</v>
      </c>
      <c r="G5508" s="53">
        <v>0.107593</v>
      </c>
    </row>
    <row r="5509" s="37" customFormat="1" customHeight="1" spans="1:7">
      <c r="A5509" s="52" t="s">
        <v>2015</v>
      </c>
      <c r="B5509" s="52" t="s">
        <v>2987</v>
      </c>
      <c r="C5509" s="30" t="s">
        <v>2107</v>
      </c>
      <c r="D5509" s="52" t="s">
        <v>2140</v>
      </c>
      <c r="E5509" s="53">
        <v>0.179322</v>
      </c>
      <c r="F5509" s="53">
        <v>0</v>
      </c>
      <c r="G5509" s="53">
        <v>0.179322</v>
      </c>
    </row>
    <row r="5510" s="37" customFormat="1" customHeight="1" spans="1:7">
      <c r="A5510" s="52" t="s">
        <v>2015</v>
      </c>
      <c r="B5510" s="52" t="s">
        <v>2987</v>
      </c>
      <c r="C5510" s="30" t="s">
        <v>2107</v>
      </c>
      <c r="D5510" s="52" t="s">
        <v>2141</v>
      </c>
      <c r="E5510" s="53">
        <v>4.303728</v>
      </c>
      <c r="F5510" s="53">
        <v>0</v>
      </c>
      <c r="G5510" s="53">
        <v>4.303728</v>
      </c>
    </row>
    <row r="5511" s="37" customFormat="1" customHeight="1" spans="1:7">
      <c r="A5511" s="52" t="s">
        <v>2015</v>
      </c>
      <c r="B5511" s="52" t="s">
        <v>2987</v>
      </c>
      <c r="C5511" s="30" t="s">
        <v>2107</v>
      </c>
      <c r="D5511" s="52" t="s">
        <v>2142</v>
      </c>
      <c r="E5511" s="53">
        <v>4.297248</v>
      </c>
      <c r="F5511" s="53">
        <v>0</v>
      </c>
      <c r="G5511" s="53">
        <v>4.297248</v>
      </c>
    </row>
    <row r="5512" s="37" customFormat="1" customHeight="1" spans="1:7">
      <c r="A5512" s="52" t="s">
        <v>2015</v>
      </c>
      <c r="B5512" s="52" t="s">
        <v>2987</v>
      </c>
      <c r="C5512" s="30" t="s">
        <v>2107</v>
      </c>
      <c r="D5512" s="52" t="s">
        <v>2143</v>
      </c>
      <c r="E5512" s="53">
        <v>6.5894</v>
      </c>
      <c r="F5512" s="53">
        <v>0</v>
      </c>
      <c r="G5512" s="53">
        <v>6.5894</v>
      </c>
    </row>
    <row r="5513" s="37" customFormat="1" customHeight="1" spans="1:7">
      <c r="A5513" s="52" t="s">
        <v>2015</v>
      </c>
      <c r="B5513" s="52" t="s">
        <v>2987</v>
      </c>
      <c r="C5513" s="30" t="s">
        <v>2107</v>
      </c>
      <c r="D5513" s="52" t="s">
        <v>2144</v>
      </c>
      <c r="E5513" s="53">
        <v>0.64</v>
      </c>
      <c r="F5513" s="53">
        <v>0</v>
      </c>
      <c r="G5513" s="53">
        <v>0.64</v>
      </c>
    </row>
    <row r="5514" s="37" customFormat="1" customHeight="1" spans="1:7">
      <c r="A5514" s="52" t="s">
        <v>2015</v>
      </c>
      <c r="B5514" s="52" t="s">
        <v>2987</v>
      </c>
      <c r="C5514" s="30" t="s">
        <v>2107</v>
      </c>
      <c r="D5514" s="52" t="s">
        <v>2145</v>
      </c>
      <c r="E5514" s="53">
        <v>0.298404</v>
      </c>
      <c r="F5514" s="53">
        <v>0</v>
      </c>
      <c r="G5514" s="53">
        <v>0.298404</v>
      </c>
    </row>
    <row r="5515" s="37" customFormat="1" customHeight="1" spans="1:7">
      <c r="A5515" s="52" t="s">
        <v>2015</v>
      </c>
      <c r="B5515" s="49" t="s">
        <v>2988</v>
      </c>
      <c r="C5515" s="50"/>
      <c r="D5515" s="49"/>
      <c r="E5515" s="51">
        <v>94.216877</v>
      </c>
      <c r="F5515" s="51">
        <v>0</v>
      </c>
      <c r="G5515" s="51">
        <v>94.216877</v>
      </c>
    </row>
    <row r="5516" s="37" customFormat="1" customHeight="1" spans="1:7">
      <c r="A5516" s="52" t="s">
        <v>2015</v>
      </c>
      <c r="B5516" s="52" t="s">
        <v>2989</v>
      </c>
      <c r="C5516" s="50" t="s">
        <v>2091</v>
      </c>
      <c r="D5516" s="49"/>
      <c r="E5516" s="51">
        <v>11.638766</v>
      </c>
      <c r="F5516" s="51">
        <v>0</v>
      </c>
      <c r="G5516" s="51">
        <v>11.638766</v>
      </c>
    </row>
    <row r="5517" s="37" customFormat="1" customHeight="1" spans="1:7">
      <c r="A5517" s="52" t="s">
        <v>2015</v>
      </c>
      <c r="B5517" s="52" t="s">
        <v>2989</v>
      </c>
      <c r="C5517" s="30" t="s">
        <v>2092</v>
      </c>
      <c r="D5517" s="52" t="s">
        <v>2126</v>
      </c>
      <c r="E5517" s="53">
        <v>9.8</v>
      </c>
      <c r="F5517" s="53">
        <v>0</v>
      </c>
      <c r="G5517" s="53">
        <v>9.8</v>
      </c>
    </row>
    <row r="5518" s="37" customFormat="1" customHeight="1" spans="1:7">
      <c r="A5518" s="52" t="s">
        <v>2015</v>
      </c>
      <c r="B5518" s="52" t="s">
        <v>2989</v>
      </c>
      <c r="C5518" s="30" t="s">
        <v>2092</v>
      </c>
      <c r="D5518" s="52" t="s">
        <v>2127</v>
      </c>
      <c r="E5518" s="53">
        <v>0.423403</v>
      </c>
      <c r="F5518" s="53">
        <v>0</v>
      </c>
      <c r="G5518" s="53">
        <v>0.423403</v>
      </c>
    </row>
    <row r="5519" s="37" customFormat="1" customHeight="1" spans="1:7">
      <c r="A5519" s="52" t="s">
        <v>2015</v>
      </c>
      <c r="B5519" s="52" t="s">
        <v>2989</v>
      </c>
      <c r="C5519" s="30" t="s">
        <v>2092</v>
      </c>
      <c r="D5519" s="52" t="s">
        <v>2128</v>
      </c>
      <c r="E5519" s="53">
        <v>0.286109</v>
      </c>
      <c r="F5519" s="53">
        <v>0</v>
      </c>
      <c r="G5519" s="53">
        <v>0.286109</v>
      </c>
    </row>
    <row r="5520" s="37" customFormat="1" customHeight="1" spans="1:7">
      <c r="A5520" s="52" t="s">
        <v>2015</v>
      </c>
      <c r="B5520" s="52" t="s">
        <v>2989</v>
      </c>
      <c r="C5520" s="30" t="s">
        <v>2092</v>
      </c>
      <c r="D5520" s="52" t="s">
        <v>2130</v>
      </c>
      <c r="E5520" s="53">
        <v>0.529254</v>
      </c>
      <c r="F5520" s="53">
        <v>0</v>
      </c>
      <c r="G5520" s="53">
        <v>0.529254</v>
      </c>
    </row>
    <row r="5521" s="37" customFormat="1" customHeight="1" spans="1:7">
      <c r="A5521" s="52" t="s">
        <v>2015</v>
      </c>
      <c r="B5521" s="52" t="s">
        <v>2989</v>
      </c>
      <c r="C5521" s="30" t="s">
        <v>2092</v>
      </c>
      <c r="D5521" s="52" t="s">
        <v>2105</v>
      </c>
      <c r="E5521" s="53">
        <v>0.6</v>
      </c>
      <c r="F5521" s="53">
        <v>0</v>
      </c>
      <c r="G5521" s="53">
        <v>0.6</v>
      </c>
    </row>
    <row r="5522" s="37" customFormat="1" customHeight="1" spans="1:7">
      <c r="A5522" s="52" t="s">
        <v>2015</v>
      </c>
      <c r="B5522" s="52" t="s">
        <v>2989</v>
      </c>
      <c r="C5522" s="50" t="s">
        <v>2106</v>
      </c>
      <c r="D5522" s="49"/>
      <c r="E5522" s="51">
        <v>82.578111</v>
      </c>
      <c r="F5522" s="51">
        <v>0</v>
      </c>
      <c r="G5522" s="51">
        <v>82.578111</v>
      </c>
    </row>
    <row r="5523" s="37" customFormat="1" customHeight="1" spans="1:7">
      <c r="A5523" s="52" t="s">
        <v>2015</v>
      </c>
      <c r="B5523" s="52" t="s">
        <v>2989</v>
      </c>
      <c r="C5523" s="30" t="s">
        <v>2107</v>
      </c>
      <c r="D5523" s="52" t="s">
        <v>2131</v>
      </c>
      <c r="E5523" s="53">
        <v>20.3244</v>
      </c>
      <c r="F5523" s="53">
        <v>0</v>
      </c>
      <c r="G5523" s="53">
        <v>20.3244</v>
      </c>
    </row>
    <row r="5524" s="37" customFormat="1" customHeight="1" spans="1:7">
      <c r="A5524" s="52" t="s">
        <v>2015</v>
      </c>
      <c r="B5524" s="52" t="s">
        <v>2989</v>
      </c>
      <c r="C5524" s="30" t="s">
        <v>2107</v>
      </c>
      <c r="D5524" s="52" t="s">
        <v>2132</v>
      </c>
      <c r="E5524" s="53">
        <v>0.6192</v>
      </c>
      <c r="F5524" s="53">
        <v>0</v>
      </c>
      <c r="G5524" s="53">
        <v>0.6192</v>
      </c>
    </row>
    <row r="5525" s="37" customFormat="1" customHeight="1" spans="1:7">
      <c r="A5525" s="52" t="s">
        <v>2015</v>
      </c>
      <c r="B5525" s="52" t="s">
        <v>2989</v>
      </c>
      <c r="C5525" s="30" t="s">
        <v>2107</v>
      </c>
      <c r="D5525" s="52" t="s">
        <v>2110</v>
      </c>
      <c r="E5525" s="53">
        <v>0.48</v>
      </c>
      <c r="F5525" s="53">
        <v>0</v>
      </c>
      <c r="G5525" s="53">
        <v>0.48</v>
      </c>
    </row>
    <row r="5526" s="37" customFormat="1" customHeight="1" spans="1:7">
      <c r="A5526" s="52" t="s">
        <v>2015</v>
      </c>
      <c r="B5526" s="52" t="s">
        <v>2989</v>
      </c>
      <c r="C5526" s="30" t="s">
        <v>2107</v>
      </c>
      <c r="D5526" s="52" t="s">
        <v>2134</v>
      </c>
      <c r="E5526" s="53">
        <v>8.928</v>
      </c>
      <c r="F5526" s="53">
        <v>0</v>
      </c>
      <c r="G5526" s="53">
        <v>8.928</v>
      </c>
    </row>
    <row r="5527" s="37" customFormat="1" customHeight="1" spans="1:7">
      <c r="A5527" s="52" t="s">
        <v>2015</v>
      </c>
      <c r="B5527" s="52" t="s">
        <v>2989</v>
      </c>
      <c r="C5527" s="30" t="s">
        <v>2107</v>
      </c>
      <c r="D5527" s="52" t="s">
        <v>2135</v>
      </c>
      <c r="E5527" s="53">
        <v>16.7412</v>
      </c>
      <c r="F5527" s="53">
        <v>0</v>
      </c>
      <c r="G5527" s="53">
        <v>16.7412</v>
      </c>
    </row>
    <row r="5528" s="37" customFormat="1" customHeight="1" spans="1:7">
      <c r="A5528" s="52" t="s">
        <v>2015</v>
      </c>
      <c r="B5528" s="52" t="s">
        <v>2989</v>
      </c>
      <c r="C5528" s="30" t="s">
        <v>2107</v>
      </c>
      <c r="D5528" s="52" t="s">
        <v>2136</v>
      </c>
      <c r="E5528" s="53">
        <v>5.412</v>
      </c>
      <c r="F5528" s="53">
        <v>0</v>
      </c>
      <c r="G5528" s="53">
        <v>5.412</v>
      </c>
    </row>
    <row r="5529" s="37" customFormat="1" customHeight="1" spans="1:7">
      <c r="A5529" s="52" t="s">
        <v>2015</v>
      </c>
      <c r="B5529" s="52" t="s">
        <v>2989</v>
      </c>
      <c r="C5529" s="30" t="s">
        <v>2107</v>
      </c>
      <c r="D5529" s="52" t="s">
        <v>2137</v>
      </c>
      <c r="E5529" s="53">
        <v>8.323968</v>
      </c>
      <c r="F5529" s="53">
        <v>0</v>
      </c>
      <c r="G5529" s="53">
        <v>8.323968</v>
      </c>
    </row>
    <row r="5530" s="37" customFormat="1" customHeight="1" spans="1:7">
      <c r="A5530" s="52" t="s">
        <v>2015</v>
      </c>
      <c r="B5530" s="52" t="s">
        <v>2989</v>
      </c>
      <c r="C5530" s="30" t="s">
        <v>2107</v>
      </c>
      <c r="D5530" s="52" t="s">
        <v>2138</v>
      </c>
      <c r="E5530" s="53">
        <v>3.351942</v>
      </c>
      <c r="F5530" s="53">
        <v>0</v>
      </c>
      <c r="G5530" s="53">
        <v>3.351942</v>
      </c>
    </row>
    <row r="5531" s="37" customFormat="1" customHeight="1" spans="1:7">
      <c r="A5531" s="52" t="s">
        <v>2015</v>
      </c>
      <c r="B5531" s="52" t="s">
        <v>2989</v>
      </c>
      <c r="C5531" s="30" t="s">
        <v>2107</v>
      </c>
      <c r="D5531" s="52" t="s">
        <v>2139</v>
      </c>
      <c r="E5531" s="53">
        <v>0.105851</v>
      </c>
      <c r="F5531" s="53">
        <v>0</v>
      </c>
      <c r="G5531" s="53">
        <v>0.105851</v>
      </c>
    </row>
    <row r="5532" s="37" customFormat="1" customHeight="1" spans="1:7">
      <c r="A5532" s="52" t="s">
        <v>2015</v>
      </c>
      <c r="B5532" s="52" t="s">
        <v>2989</v>
      </c>
      <c r="C5532" s="30" t="s">
        <v>2107</v>
      </c>
      <c r="D5532" s="52" t="s">
        <v>2140</v>
      </c>
      <c r="E5532" s="53">
        <v>0.176418</v>
      </c>
      <c r="F5532" s="53">
        <v>0</v>
      </c>
      <c r="G5532" s="53">
        <v>0.176418</v>
      </c>
    </row>
    <row r="5533" s="37" customFormat="1" customHeight="1" spans="1:7">
      <c r="A5533" s="52" t="s">
        <v>2015</v>
      </c>
      <c r="B5533" s="52" t="s">
        <v>2989</v>
      </c>
      <c r="C5533" s="30" t="s">
        <v>2107</v>
      </c>
      <c r="D5533" s="52" t="s">
        <v>2141</v>
      </c>
      <c r="E5533" s="53">
        <v>4.349232</v>
      </c>
      <c r="F5533" s="53">
        <v>0</v>
      </c>
      <c r="G5533" s="53">
        <v>4.349232</v>
      </c>
    </row>
    <row r="5534" s="37" customFormat="1" customHeight="1" spans="1:7">
      <c r="A5534" s="52" t="s">
        <v>2015</v>
      </c>
      <c r="B5534" s="52" t="s">
        <v>2989</v>
      </c>
      <c r="C5534" s="30" t="s">
        <v>2107</v>
      </c>
      <c r="D5534" s="52" t="s">
        <v>2298</v>
      </c>
      <c r="E5534" s="53">
        <v>0.2</v>
      </c>
      <c r="F5534" s="53">
        <v>0</v>
      </c>
      <c r="G5534" s="53">
        <v>0.2</v>
      </c>
    </row>
    <row r="5535" s="37" customFormat="1" customHeight="1" spans="1:7">
      <c r="A5535" s="52" t="s">
        <v>2015</v>
      </c>
      <c r="B5535" s="52" t="s">
        <v>2989</v>
      </c>
      <c r="C5535" s="30" t="s">
        <v>2107</v>
      </c>
      <c r="D5535" s="52" t="s">
        <v>2142</v>
      </c>
      <c r="E5535" s="53">
        <v>4.161984</v>
      </c>
      <c r="F5535" s="53">
        <v>0</v>
      </c>
      <c r="G5535" s="53">
        <v>4.161984</v>
      </c>
    </row>
    <row r="5536" s="37" customFormat="1" customHeight="1" spans="1:7">
      <c r="A5536" s="52" t="s">
        <v>2015</v>
      </c>
      <c r="B5536" s="52" t="s">
        <v>2989</v>
      </c>
      <c r="C5536" s="30" t="s">
        <v>2107</v>
      </c>
      <c r="D5536" s="52" t="s">
        <v>2299</v>
      </c>
      <c r="E5536" s="53">
        <v>2.3</v>
      </c>
      <c r="F5536" s="53">
        <v>0</v>
      </c>
      <c r="G5536" s="53">
        <v>2.3</v>
      </c>
    </row>
    <row r="5537" s="37" customFormat="1" customHeight="1" spans="1:7">
      <c r="A5537" s="52" t="s">
        <v>2015</v>
      </c>
      <c r="B5537" s="52" t="s">
        <v>2989</v>
      </c>
      <c r="C5537" s="30" t="s">
        <v>2107</v>
      </c>
      <c r="D5537" s="52" t="s">
        <v>2143</v>
      </c>
      <c r="E5537" s="53">
        <v>6.1652</v>
      </c>
      <c r="F5537" s="53">
        <v>0</v>
      </c>
      <c r="G5537" s="53">
        <v>6.1652</v>
      </c>
    </row>
    <row r="5538" s="37" customFormat="1" customHeight="1" spans="1:7">
      <c r="A5538" s="52" t="s">
        <v>2015</v>
      </c>
      <c r="B5538" s="52" t="s">
        <v>2989</v>
      </c>
      <c r="C5538" s="30" t="s">
        <v>2107</v>
      </c>
      <c r="D5538" s="52" t="s">
        <v>2144</v>
      </c>
      <c r="E5538" s="53">
        <v>0.64</v>
      </c>
      <c r="F5538" s="53">
        <v>0</v>
      </c>
      <c r="G5538" s="53">
        <v>0.64</v>
      </c>
    </row>
    <row r="5539" s="37" customFormat="1" customHeight="1" spans="1:7">
      <c r="A5539" s="52" t="s">
        <v>2015</v>
      </c>
      <c r="B5539" s="52" t="s">
        <v>2989</v>
      </c>
      <c r="C5539" s="30" t="s">
        <v>2107</v>
      </c>
      <c r="D5539" s="52" t="s">
        <v>2145</v>
      </c>
      <c r="E5539" s="53">
        <v>0.298716</v>
      </c>
      <c r="F5539" s="53">
        <v>0</v>
      </c>
      <c r="G5539" s="53">
        <v>0.298716</v>
      </c>
    </row>
    <row r="5540" s="37" customFormat="1" customHeight="1" spans="1:7">
      <c r="A5540" s="52" t="s">
        <v>2015</v>
      </c>
      <c r="B5540" s="49" t="s">
        <v>2990</v>
      </c>
      <c r="C5540" s="50"/>
      <c r="D5540" s="49"/>
      <c r="E5540" s="51">
        <v>86.7677</v>
      </c>
      <c r="F5540" s="51">
        <v>0</v>
      </c>
      <c r="G5540" s="51">
        <v>86.7677</v>
      </c>
    </row>
    <row r="5541" s="37" customFormat="1" customHeight="1" spans="1:7">
      <c r="A5541" s="52" t="s">
        <v>2015</v>
      </c>
      <c r="B5541" s="52" t="s">
        <v>2991</v>
      </c>
      <c r="C5541" s="50" t="s">
        <v>2091</v>
      </c>
      <c r="D5541" s="49"/>
      <c r="E5541" s="51">
        <v>11.56067</v>
      </c>
      <c r="F5541" s="51">
        <v>0</v>
      </c>
      <c r="G5541" s="51">
        <v>11.56067</v>
      </c>
    </row>
    <row r="5542" s="37" customFormat="1" customHeight="1" spans="1:7">
      <c r="A5542" s="52" t="s">
        <v>2015</v>
      </c>
      <c r="B5542" s="52" t="s">
        <v>2991</v>
      </c>
      <c r="C5542" s="30" t="s">
        <v>2092</v>
      </c>
      <c r="D5542" s="52" t="s">
        <v>2126</v>
      </c>
      <c r="E5542" s="53">
        <v>9.8</v>
      </c>
      <c r="F5542" s="53">
        <v>0</v>
      </c>
      <c r="G5542" s="53">
        <v>9.8</v>
      </c>
    </row>
    <row r="5543" s="37" customFormat="1" customHeight="1" spans="1:7">
      <c r="A5543" s="52" t="s">
        <v>2015</v>
      </c>
      <c r="B5543" s="52" t="s">
        <v>2991</v>
      </c>
      <c r="C5543" s="30" t="s">
        <v>2092</v>
      </c>
      <c r="D5543" s="52" t="s">
        <v>2127</v>
      </c>
      <c r="E5543" s="53">
        <v>0.397944</v>
      </c>
      <c r="F5543" s="53">
        <v>0</v>
      </c>
      <c r="G5543" s="53">
        <v>0.397944</v>
      </c>
    </row>
    <row r="5544" s="37" customFormat="1" customHeight="1" spans="1:7">
      <c r="A5544" s="52" t="s">
        <v>2015</v>
      </c>
      <c r="B5544" s="52" t="s">
        <v>2991</v>
      </c>
      <c r="C5544" s="30" t="s">
        <v>2092</v>
      </c>
      <c r="D5544" s="52" t="s">
        <v>2128</v>
      </c>
      <c r="E5544" s="53">
        <v>0.265296</v>
      </c>
      <c r="F5544" s="53">
        <v>0</v>
      </c>
      <c r="G5544" s="53">
        <v>0.265296</v>
      </c>
    </row>
    <row r="5545" s="37" customFormat="1" customHeight="1" spans="1:7">
      <c r="A5545" s="52" t="s">
        <v>2015</v>
      </c>
      <c r="B5545" s="52" t="s">
        <v>2991</v>
      </c>
      <c r="C5545" s="30" t="s">
        <v>2092</v>
      </c>
      <c r="D5545" s="52" t="s">
        <v>2130</v>
      </c>
      <c r="E5545" s="53">
        <v>0.49743</v>
      </c>
      <c r="F5545" s="53">
        <v>0</v>
      </c>
      <c r="G5545" s="53">
        <v>0.49743</v>
      </c>
    </row>
    <row r="5546" s="37" customFormat="1" customHeight="1" spans="1:7">
      <c r="A5546" s="52" t="s">
        <v>2015</v>
      </c>
      <c r="B5546" s="52" t="s">
        <v>2991</v>
      </c>
      <c r="C5546" s="30" t="s">
        <v>2092</v>
      </c>
      <c r="D5546" s="52" t="s">
        <v>2105</v>
      </c>
      <c r="E5546" s="53">
        <v>0.6</v>
      </c>
      <c r="F5546" s="53">
        <v>0</v>
      </c>
      <c r="G5546" s="53">
        <v>0.6</v>
      </c>
    </row>
    <row r="5547" s="37" customFormat="1" customHeight="1" spans="1:7">
      <c r="A5547" s="52" t="s">
        <v>2015</v>
      </c>
      <c r="B5547" s="52" t="s">
        <v>2991</v>
      </c>
      <c r="C5547" s="50" t="s">
        <v>2106</v>
      </c>
      <c r="D5547" s="49"/>
      <c r="E5547" s="51">
        <v>75.20703</v>
      </c>
      <c r="F5547" s="51">
        <v>0</v>
      </c>
      <c r="G5547" s="51">
        <v>75.20703</v>
      </c>
    </row>
    <row r="5548" s="37" customFormat="1" customHeight="1" spans="1:7">
      <c r="A5548" s="52" t="s">
        <v>2015</v>
      </c>
      <c r="B5548" s="52" t="s">
        <v>2991</v>
      </c>
      <c r="C5548" s="30" t="s">
        <v>2107</v>
      </c>
      <c r="D5548" s="52" t="s">
        <v>2131</v>
      </c>
      <c r="E5548" s="53">
        <v>18.7788</v>
      </c>
      <c r="F5548" s="53">
        <v>0</v>
      </c>
      <c r="G5548" s="53">
        <v>18.7788</v>
      </c>
    </row>
    <row r="5549" s="37" customFormat="1" customHeight="1" spans="1:7">
      <c r="A5549" s="52" t="s">
        <v>2015</v>
      </c>
      <c r="B5549" s="52" t="s">
        <v>2991</v>
      </c>
      <c r="C5549" s="30" t="s">
        <v>2107</v>
      </c>
      <c r="D5549" s="52" t="s">
        <v>2132</v>
      </c>
      <c r="E5549" s="53">
        <v>0.6192</v>
      </c>
      <c r="F5549" s="53">
        <v>0</v>
      </c>
      <c r="G5549" s="53">
        <v>0.6192</v>
      </c>
    </row>
    <row r="5550" s="37" customFormat="1" customHeight="1" spans="1:7">
      <c r="A5550" s="52" t="s">
        <v>2015</v>
      </c>
      <c r="B5550" s="52" t="s">
        <v>2991</v>
      </c>
      <c r="C5550" s="30" t="s">
        <v>2107</v>
      </c>
      <c r="D5550" s="52" t="s">
        <v>2134</v>
      </c>
      <c r="E5550" s="53">
        <v>8.28</v>
      </c>
      <c r="F5550" s="53">
        <v>0</v>
      </c>
      <c r="G5550" s="53">
        <v>8.28</v>
      </c>
    </row>
    <row r="5551" s="37" customFormat="1" customHeight="1" spans="1:7">
      <c r="A5551" s="52" t="s">
        <v>2015</v>
      </c>
      <c r="B5551" s="52" t="s">
        <v>2991</v>
      </c>
      <c r="C5551" s="30" t="s">
        <v>2107</v>
      </c>
      <c r="D5551" s="52" t="s">
        <v>2135</v>
      </c>
      <c r="E5551" s="53">
        <v>16.0056</v>
      </c>
      <c r="F5551" s="53">
        <v>0</v>
      </c>
      <c r="G5551" s="53">
        <v>16.0056</v>
      </c>
    </row>
    <row r="5552" s="37" customFormat="1" customHeight="1" spans="1:7">
      <c r="A5552" s="52" t="s">
        <v>2015</v>
      </c>
      <c r="B5552" s="52" t="s">
        <v>2991</v>
      </c>
      <c r="C5552" s="30" t="s">
        <v>2107</v>
      </c>
      <c r="D5552" s="52" t="s">
        <v>2136</v>
      </c>
      <c r="E5552" s="53">
        <v>5.484</v>
      </c>
      <c r="F5552" s="53">
        <v>0</v>
      </c>
      <c r="G5552" s="53">
        <v>5.484</v>
      </c>
    </row>
    <row r="5553" s="37" customFormat="1" customHeight="1" spans="1:7">
      <c r="A5553" s="52" t="s">
        <v>2015</v>
      </c>
      <c r="B5553" s="52" t="s">
        <v>2991</v>
      </c>
      <c r="C5553" s="30" t="s">
        <v>2107</v>
      </c>
      <c r="D5553" s="52" t="s">
        <v>2137</v>
      </c>
      <c r="E5553" s="53">
        <v>7.866816</v>
      </c>
      <c r="F5553" s="53">
        <v>0</v>
      </c>
      <c r="G5553" s="53">
        <v>7.866816</v>
      </c>
    </row>
    <row r="5554" s="37" customFormat="1" customHeight="1" spans="1:7">
      <c r="A5554" s="52" t="s">
        <v>2015</v>
      </c>
      <c r="B5554" s="52" t="s">
        <v>2991</v>
      </c>
      <c r="C5554" s="30" t="s">
        <v>2107</v>
      </c>
      <c r="D5554" s="52" t="s">
        <v>2138</v>
      </c>
      <c r="E5554" s="53">
        <v>3.15039</v>
      </c>
      <c r="F5554" s="53">
        <v>0</v>
      </c>
      <c r="G5554" s="53">
        <v>3.15039</v>
      </c>
    </row>
    <row r="5555" s="37" customFormat="1" customHeight="1" spans="1:7">
      <c r="A5555" s="52" t="s">
        <v>2015</v>
      </c>
      <c r="B5555" s="52" t="s">
        <v>2991</v>
      </c>
      <c r="C5555" s="30" t="s">
        <v>2107</v>
      </c>
      <c r="D5555" s="52" t="s">
        <v>2139</v>
      </c>
      <c r="E5555" s="53">
        <v>0.099486</v>
      </c>
      <c r="F5555" s="53">
        <v>0</v>
      </c>
      <c r="G5555" s="53">
        <v>0.099486</v>
      </c>
    </row>
    <row r="5556" s="37" customFormat="1" customHeight="1" spans="1:7">
      <c r="A5556" s="52" t="s">
        <v>2015</v>
      </c>
      <c r="B5556" s="52" t="s">
        <v>2991</v>
      </c>
      <c r="C5556" s="30" t="s">
        <v>2107</v>
      </c>
      <c r="D5556" s="52" t="s">
        <v>2140</v>
      </c>
      <c r="E5556" s="53">
        <v>0.16581</v>
      </c>
      <c r="F5556" s="53">
        <v>0</v>
      </c>
      <c r="G5556" s="53">
        <v>0.16581</v>
      </c>
    </row>
    <row r="5557" s="37" customFormat="1" customHeight="1" spans="1:7">
      <c r="A5557" s="52" t="s">
        <v>2015</v>
      </c>
      <c r="B5557" s="52" t="s">
        <v>2991</v>
      </c>
      <c r="C5557" s="30" t="s">
        <v>2107</v>
      </c>
      <c r="D5557" s="52" t="s">
        <v>2141</v>
      </c>
      <c r="E5557" s="53">
        <v>3.97944</v>
      </c>
      <c r="F5557" s="53">
        <v>0</v>
      </c>
      <c r="G5557" s="53">
        <v>3.97944</v>
      </c>
    </row>
    <row r="5558" s="37" customFormat="1" customHeight="1" spans="1:7">
      <c r="A5558" s="52" t="s">
        <v>2015</v>
      </c>
      <c r="B5558" s="52" t="s">
        <v>2991</v>
      </c>
      <c r="C5558" s="30" t="s">
        <v>2107</v>
      </c>
      <c r="D5558" s="52" t="s">
        <v>2142</v>
      </c>
      <c r="E5558" s="53">
        <v>3.933408</v>
      </c>
      <c r="F5558" s="53">
        <v>0</v>
      </c>
      <c r="G5558" s="53">
        <v>3.933408</v>
      </c>
    </row>
    <row r="5559" s="37" customFormat="1" customHeight="1" spans="1:7">
      <c r="A5559" s="52" t="s">
        <v>2015</v>
      </c>
      <c r="B5559" s="52" t="s">
        <v>2991</v>
      </c>
      <c r="C5559" s="30" t="s">
        <v>2107</v>
      </c>
      <c r="D5559" s="52" t="s">
        <v>2143</v>
      </c>
      <c r="E5559" s="53">
        <v>5.9273</v>
      </c>
      <c r="F5559" s="53">
        <v>0</v>
      </c>
      <c r="G5559" s="53">
        <v>5.9273</v>
      </c>
    </row>
    <row r="5560" s="37" customFormat="1" customHeight="1" spans="1:7">
      <c r="A5560" s="52" t="s">
        <v>2015</v>
      </c>
      <c r="B5560" s="52" t="s">
        <v>2991</v>
      </c>
      <c r="C5560" s="30" t="s">
        <v>2107</v>
      </c>
      <c r="D5560" s="52" t="s">
        <v>2144</v>
      </c>
      <c r="E5560" s="53">
        <v>0.64</v>
      </c>
      <c r="F5560" s="53">
        <v>0</v>
      </c>
      <c r="G5560" s="53">
        <v>0.64</v>
      </c>
    </row>
    <row r="5561" s="37" customFormat="1" customHeight="1" spans="1:7">
      <c r="A5561" s="52" t="s">
        <v>2015</v>
      </c>
      <c r="B5561" s="52" t="s">
        <v>2991</v>
      </c>
      <c r="C5561" s="30" t="s">
        <v>2107</v>
      </c>
      <c r="D5561" s="52" t="s">
        <v>2145</v>
      </c>
      <c r="E5561" s="53">
        <v>0.27678</v>
      </c>
      <c r="F5561" s="53">
        <v>0</v>
      </c>
      <c r="G5561" s="53">
        <v>0.27678</v>
      </c>
    </row>
    <row r="5562" s="37" customFormat="1" customHeight="1" spans="1:7">
      <c r="A5562" s="52" t="s">
        <v>2015</v>
      </c>
      <c r="B5562" s="49" t="s">
        <v>2992</v>
      </c>
      <c r="C5562" s="50"/>
      <c r="D5562" s="49"/>
      <c r="E5562" s="51">
        <v>217.557128</v>
      </c>
      <c r="F5562" s="51">
        <v>0</v>
      </c>
      <c r="G5562" s="51">
        <v>217.557128</v>
      </c>
    </row>
    <row r="5563" s="37" customFormat="1" customHeight="1" spans="1:7">
      <c r="A5563" s="52" t="s">
        <v>2015</v>
      </c>
      <c r="B5563" s="52" t="s">
        <v>2993</v>
      </c>
      <c r="C5563" s="50" t="s">
        <v>2091</v>
      </c>
      <c r="D5563" s="49"/>
      <c r="E5563" s="51">
        <v>32.3497</v>
      </c>
      <c r="F5563" s="51">
        <v>0</v>
      </c>
      <c r="G5563" s="51">
        <v>32.3497</v>
      </c>
    </row>
    <row r="5564" s="37" customFormat="1" customHeight="1" spans="1:7">
      <c r="A5564" s="52" t="s">
        <v>2015</v>
      </c>
      <c r="B5564" s="52" t="s">
        <v>2993</v>
      </c>
      <c r="C5564" s="30" t="s">
        <v>2092</v>
      </c>
      <c r="D5564" s="52" t="s">
        <v>2126</v>
      </c>
      <c r="E5564" s="53">
        <v>24.5</v>
      </c>
      <c r="F5564" s="53">
        <v>0</v>
      </c>
      <c r="G5564" s="53">
        <v>24.5</v>
      </c>
    </row>
    <row r="5565" s="37" customFormat="1" customHeight="1" spans="1:7">
      <c r="A5565" s="52" t="s">
        <v>2015</v>
      </c>
      <c r="B5565" s="52" t="s">
        <v>2993</v>
      </c>
      <c r="C5565" s="30" t="s">
        <v>2092</v>
      </c>
      <c r="D5565" s="52" t="s">
        <v>2127</v>
      </c>
      <c r="E5565" s="53">
        <v>0.97704</v>
      </c>
      <c r="F5565" s="53">
        <v>0</v>
      </c>
      <c r="G5565" s="53">
        <v>0.97704</v>
      </c>
    </row>
    <row r="5566" s="37" customFormat="1" customHeight="1" spans="1:7">
      <c r="A5566" s="52" t="s">
        <v>2015</v>
      </c>
      <c r="B5566" s="52" t="s">
        <v>2993</v>
      </c>
      <c r="C5566" s="30" t="s">
        <v>2092</v>
      </c>
      <c r="D5566" s="52" t="s">
        <v>2128</v>
      </c>
      <c r="E5566" s="53">
        <v>0.65136</v>
      </c>
      <c r="F5566" s="53">
        <v>0</v>
      </c>
      <c r="G5566" s="53">
        <v>0.65136</v>
      </c>
    </row>
    <row r="5567" s="37" customFormat="1" customHeight="1" spans="1:7">
      <c r="A5567" s="52" t="s">
        <v>2015</v>
      </c>
      <c r="B5567" s="52" t="s">
        <v>2993</v>
      </c>
      <c r="C5567" s="30" t="s">
        <v>2092</v>
      </c>
      <c r="D5567" s="52" t="s">
        <v>2130</v>
      </c>
      <c r="E5567" s="53">
        <v>1.2213</v>
      </c>
      <c r="F5567" s="53">
        <v>0</v>
      </c>
      <c r="G5567" s="53">
        <v>1.2213</v>
      </c>
    </row>
    <row r="5568" s="37" customFormat="1" customHeight="1" spans="1:7">
      <c r="A5568" s="52" t="s">
        <v>2015</v>
      </c>
      <c r="B5568" s="52" t="s">
        <v>2993</v>
      </c>
      <c r="C5568" s="30" t="s">
        <v>2092</v>
      </c>
      <c r="D5568" s="52" t="s">
        <v>2102</v>
      </c>
      <c r="E5568" s="53">
        <v>3.5</v>
      </c>
      <c r="F5568" s="53">
        <v>0</v>
      </c>
      <c r="G5568" s="53">
        <v>3.5</v>
      </c>
    </row>
    <row r="5569" s="37" customFormat="1" customHeight="1" spans="1:7">
      <c r="A5569" s="52" t="s">
        <v>2015</v>
      </c>
      <c r="B5569" s="52" t="s">
        <v>2993</v>
      </c>
      <c r="C5569" s="30" t="s">
        <v>2092</v>
      </c>
      <c r="D5569" s="52" t="s">
        <v>2105</v>
      </c>
      <c r="E5569" s="53">
        <v>1.5</v>
      </c>
      <c r="F5569" s="53">
        <v>0</v>
      </c>
      <c r="G5569" s="53">
        <v>1.5</v>
      </c>
    </row>
    <row r="5570" s="37" customFormat="1" customHeight="1" spans="1:7">
      <c r="A5570" s="52" t="s">
        <v>2015</v>
      </c>
      <c r="B5570" s="52" t="s">
        <v>2993</v>
      </c>
      <c r="C5570" s="50" t="s">
        <v>2106</v>
      </c>
      <c r="D5570" s="49"/>
      <c r="E5570" s="51">
        <v>185.207428</v>
      </c>
      <c r="F5570" s="51">
        <v>0</v>
      </c>
      <c r="G5570" s="51">
        <v>185.207428</v>
      </c>
    </row>
    <row r="5571" s="37" customFormat="1" customHeight="1" spans="1:7">
      <c r="A5571" s="52" t="s">
        <v>2015</v>
      </c>
      <c r="B5571" s="52" t="s">
        <v>2993</v>
      </c>
      <c r="C5571" s="30" t="s">
        <v>2107</v>
      </c>
      <c r="D5571" s="52" t="s">
        <v>2131</v>
      </c>
      <c r="E5571" s="53">
        <v>45.618</v>
      </c>
      <c r="F5571" s="53">
        <v>0</v>
      </c>
      <c r="G5571" s="53">
        <v>45.618</v>
      </c>
    </row>
    <row r="5572" s="37" customFormat="1" customHeight="1" spans="1:7">
      <c r="A5572" s="52" t="s">
        <v>2015</v>
      </c>
      <c r="B5572" s="52" t="s">
        <v>2993</v>
      </c>
      <c r="C5572" s="30" t="s">
        <v>2107</v>
      </c>
      <c r="D5572" s="52" t="s">
        <v>2132</v>
      </c>
      <c r="E5572" s="53">
        <v>1.548</v>
      </c>
      <c r="F5572" s="53">
        <v>0</v>
      </c>
      <c r="G5572" s="53">
        <v>1.548</v>
      </c>
    </row>
    <row r="5573" s="37" customFormat="1" customHeight="1" spans="1:7">
      <c r="A5573" s="52" t="s">
        <v>2015</v>
      </c>
      <c r="B5573" s="52" t="s">
        <v>2993</v>
      </c>
      <c r="C5573" s="30" t="s">
        <v>2107</v>
      </c>
      <c r="D5573" s="52" t="s">
        <v>2134</v>
      </c>
      <c r="E5573" s="53">
        <v>20.628</v>
      </c>
      <c r="F5573" s="53">
        <v>0</v>
      </c>
      <c r="G5573" s="53">
        <v>20.628</v>
      </c>
    </row>
    <row r="5574" s="37" customFormat="1" customHeight="1" spans="1:7">
      <c r="A5574" s="52" t="s">
        <v>2015</v>
      </c>
      <c r="B5574" s="52" t="s">
        <v>2993</v>
      </c>
      <c r="C5574" s="30" t="s">
        <v>2107</v>
      </c>
      <c r="D5574" s="52" t="s">
        <v>2135</v>
      </c>
      <c r="E5574" s="53">
        <v>39.6372</v>
      </c>
      <c r="F5574" s="53">
        <v>0</v>
      </c>
      <c r="G5574" s="53">
        <v>39.6372</v>
      </c>
    </row>
    <row r="5575" s="37" customFormat="1" customHeight="1" spans="1:7">
      <c r="A5575" s="52" t="s">
        <v>2015</v>
      </c>
      <c r="B5575" s="52" t="s">
        <v>2993</v>
      </c>
      <c r="C5575" s="30" t="s">
        <v>2107</v>
      </c>
      <c r="D5575" s="52" t="s">
        <v>2136</v>
      </c>
      <c r="E5575" s="53">
        <v>13.626</v>
      </c>
      <c r="F5575" s="53">
        <v>0</v>
      </c>
      <c r="G5575" s="53">
        <v>13.626</v>
      </c>
    </row>
    <row r="5576" s="37" customFormat="1" customHeight="1" spans="1:7">
      <c r="A5576" s="52" t="s">
        <v>2015</v>
      </c>
      <c r="B5576" s="52" t="s">
        <v>2993</v>
      </c>
      <c r="C5576" s="30" t="s">
        <v>2107</v>
      </c>
      <c r="D5576" s="52" t="s">
        <v>2137</v>
      </c>
      <c r="E5576" s="53">
        <v>19.369152</v>
      </c>
      <c r="F5576" s="53">
        <v>0</v>
      </c>
      <c r="G5576" s="53">
        <v>19.369152</v>
      </c>
    </row>
    <row r="5577" s="37" customFormat="1" customHeight="1" spans="1:7">
      <c r="A5577" s="52" t="s">
        <v>2015</v>
      </c>
      <c r="B5577" s="52" t="s">
        <v>2993</v>
      </c>
      <c r="C5577" s="30" t="s">
        <v>2107</v>
      </c>
      <c r="D5577" s="52" t="s">
        <v>2138</v>
      </c>
      <c r="E5577" s="53">
        <v>7.7349</v>
      </c>
      <c r="F5577" s="53">
        <v>0</v>
      </c>
      <c r="G5577" s="53">
        <v>7.7349</v>
      </c>
    </row>
    <row r="5578" s="37" customFormat="1" customHeight="1" spans="1:7">
      <c r="A5578" s="52" t="s">
        <v>2015</v>
      </c>
      <c r="B5578" s="52" t="s">
        <v>2993</v>
      </c>
      <c r="C5578" s="30" t="s">
        <v>2107</v>
      </c>
      <c r="D5578" s="52" t="s">
        <v>2139</v>
      </c>
      <c r="E5578" s="53">
        <v>0.24426</v>
      </c>
      <c r="F5578" s="53">
        <v>0</v>
      </c>
      <c r="G5578" s="53">
        <v>0.24426</v>
      </c>
    </row>
    <row r="5579" s="37" customFormat="1" customHeight="1" spans="1:7">
      <c r="A5579" s="52" t="s">
        <v>2015</v>
      </c>
      <c r="B5579" s="52" t="s">
        <v>2993</v>
      </c>
      <c r="C5579" s="30" t="s">
        <v>2107</v>
      </c>
      <c r="D5579" s="52" t="s">
        <v>2140</v>
      </c>
      <c r="E5579" s="53">
        <v>0.4071</v>
      </c>
      <c r="F5579" s="53">
        <v>0</v>
      </c>
      <c r="G5579" s="53">
        <v>0.4071</v>
      </c>
    </row>
    <row r="5580" s="37" customFormat="1" customHeight="1" spans="1:7">
      <c r="A5580" s="52" t="s">
        <v>2015</v>
      </c>
      <c r="B5580" s="52" t="s">
        <v>2993</v>
      </c>
      <c r="C5580" s="30" t="s">
        <v>2107</v>
      </c>
      <c r="D5580" s="52" t="s">
        <v>2141</v>
      </c>
      <c r="E5580" s="53">
        <v>9.7704</v>
      </c>
      <c r="F5580" s="53">
        <v>0</v>
      </c>
      <c r="G5580" s="53">
        <v>9.7704</v>
      </c>
    </row>
    <row r="5581" s="37" customFormat="1" customHeight="1" spans="1:7">
      <c r="A5581" s="52" t="s">
        <v>2015</v>
      </c>
      <c r="B5581" s="52" t="s">
        <v>2993</v>
      </c>
      <c r="C5581" s="30" t="s">
        <v>2107</v>
      </c>
      <c r="D5581" s="52" t="s">
        <v>2142</v>
      </c>
      <c r="E5581" s="53">
        <v>9.684576</v>
      </c>
      <c r="F5581" s="53">
        <v>0</v>
      </c>
      <c r="G5581" s="53">
        <v>9.684576</v>
      </c>
    </row>
    <row r="5582" s="37" customFormat="1" customHeight="1" spans="1:7">
      <c r="A5582" s="52" t="s">
        <v>2015</v>
      </c>
      <c r="B5582" s="52" t="s">
        <v>2993</v>
      </c>
      <c r="C5582" s="30" t="s">
        <v>2107</v>
      </c>
      <c r="D5582" s="52" t="s">
        <v>2143</v>
      </c>
      <c r="E5582" s="53">
        <v>14.6619</v>
      </c>
      <c r="F5582" s="53">
        <v>0</v>
      </c>
      <c r="G5582" s="53">
        <v>14.6619</v>
      </c>
    </row>
    <row r="5583" s="37" customFormat="1" customHeight="1" spans="1:7">
      <c r="A5583" s="52" t="s">
        <v>2015</v>
      </c>
      <c r="B5583" s="52" t="s">
        <v>2993</v>
      </c>
      <c r="C5583" s="30" t="s">
        <v>2107</v>
      </c>
      <c r="D5583" s="52" t="s">
        <v>2144</v>
      </c>
      <c r="E5583" s="53">
        <v>1.6</v>
      </c>
      <c r="F5583" s="53">
        <v>0</v>
      </c>
      <c r="G5583" s="53">
        <v>1.6</v>
      </c>
    </row>
    <row r="5584" s="37" customFormat="1" customHeight="1" spans="1:7">
      <c r="A5584" s="52" t="s">
        <v>2015</v>
      </c>
      <c r="B5584" s="52" t="s">
        <v>2993</v>
      </c>
      <c r="C5584" s="30" t="s">
        <v>2107</v>
      </c>
      <c r="D5584" s="52" t="s">
        <v>2145</v>
      </c>
      <c r="E5584" s="53">
        <v>0.67794</v>
      </c>
      <c r="F5584" s="53">
        <v>0</v>
      </c>
      <c r="G5584" s="53">
        <v>0.67794</v>
      </c>
    </row>
    <row r="5585" s="37" customFormat="1" customHeight="1" spans="1:7">
      <c r="A5585" s="49" t="s">
        <v>2994</v>
      </c>
      <c r="B5585" s="49"/>
      <c r="C5585" s="50"/>
      <c r="D5585" s="49"/>
      <c r="E5585" s="51">
        <v>2562.225552</v>
      </c>
      <c r="F5585" s="51">
        <v>0</v>
      </c>
      <c r="G5585" s="51">
        <v>2562.225552</v>
      </c>
    </row>
    <row r="5586" s="37" customFormat="1" customHeight="1" spans="1:7">
      <c r="A5586" s="52" t="s">
        <v>2016</v>
      </c>
      <c r="B5586" s="49" t="s">
        <v>2995</v>
      </c>
      <c r="C5586" s="50"/>
      <c r="D5586" s="49"/>
      <c r="E5586" s="51">
        <v>811.276913</v>
      </c>
      <c r="F5586" s="51">
        <v>0</v>
      </c>
      <c r="G5586" s="51">
        <v>811.276913</v>
      </c>
    </row>
    <row r="5587" s="37" customFormat="1" customHeight="1" spans="1:7">
      <c r="A5587" s="52" t="s">
        <v>2016</v>
      </c>
      <c r="B5587" s="52" t="s">
        <v>2996</v>
      </c>
      <c r="C5587" s="50" t="s">
        <v>2080</v>
      </c>
      <c r="D5587" s="49"/>
      <c r="E5587" s="51">
        <v>420.805</v>
      </c>
      <c r="F5587" s="51">
        <v>0</v>
      </c>
      <c r="G5587" s="51">
        <v>420.805</v>
      </c>
    </row>
    <row r="5588" s="37" customFormat="1" customHeight="1" spans="1:7">
      <c r="A5588" s="52" t="s">
        <v>2016</v>
      </c>
      <c r="B5588" s="52" t="s">
        <v>2996</v>
      </c>
      <c r="C5588" s="30" t="s">
        <v>2081</v>
      </c>
      <c r="D5588" s="52" t="s">
        <v>2997</v>
      </c>
      <c r="E5588" s="53">
        <v>30</v>
      </c>
      <c r="F5588" s="53">
        <v>0</v>
      </c>
      <c r="G5588" s="53">
        <v>30</v>
      </c>
    </row>
    <row r="5589" s="37" customFormat="1" customHeight="1" spans="1:7">
      <c r="A5589" s="52" t="s">
        <v>2016</v>
      </c>
      <c r="B5589" s="52" t="s">
        <v>2996</v>
      </c>
      <c r="C5589" s="30" t="s">
        <v>2081</v>
      </c>
      <c r="D5589" s="52" t="s">
        <v>2998</v>
      </c>
      <c r="E5589" s="53">
        <v>10</v>
      </c>
      <c r="F5589" s="53">
        <v>0</v>
      </c>
      <c r="G5589" s="53">
        <v>10</v>
      </c>
    </row>
    <row r="5590" s="37" customFormat="1" customHeight="1" spans="1:7">
      <c r="A5590" s="52" t="s">
        <v>2016</v>
      </c>
      <c r="B5590" s="52" t="s">
        <v>2996</v>
      </c>
      <c r="C5590" s="30" t="s">
        <v>2081</v>
      </c>
      <c r="D5590" s="52" t="s">
        <v>2999</v>
      </c>
      <c r="E5590" s="53">
        <v>10.5</v>
      </c>
      <c r="F5590" s="53">
        <v>0</v>
      </c>
      <c r="G5590" s="53">
        <v>10.5</v>
      </c>
    </row>
    <row r="5591" s="37" customFormat="1" customHeight="1" spans="1:7">
      <c r="A5591" s="52" t="s">
        <v>2016</v>
      </c>
      <c r="B5591" s="52" t="s">
        <v>2996</v>
      </c>
      <c r="C5591" s="30" t="s">
        <v>2081</v>
      </c>
      <c r="D5591" s="52" t="s">
        <v>3000</v>
      </c>
      <c r="E5591" s="53">
        <v>110.4</v>
      </c>
      <c r="F5591" s="53">
        <v>0</v>
      </c>
      <c r="G5591" s="53">
        <v>110.4</v>
      </c>
    </row>
    <row r="5592" s="37" customFormat="1" customHeight="1" spans="1:7">
      <c r="A5592" s="52" t="s">
        <v>2016</v>
      </c>
      <c r="B5592" s="52" t="s">
        <v>2996</v>
      </c>
      <c r="C5592" s="30" t="s">
        <v>2081</v>
      </c>
      <c r="D5592" s="52" t="s">
        <v>3001</v>
      </c>
      <c r="E5592" s="53">
        <v>5</v>
      </c>
      <c r="F5592" s="53">
        <v>0</v>
      </c>
      <c r="G5592" s="53">
        <v>5</v>
      </c>
    </row>
    <row r="5593" s="37" customFormat="1" customHeight="1" spans="1:7">
      <c r="A5593" s="52" t="s">
        <v>2016</v>
      </c>
      <c r="B5593" s="52" t="s">
        <v>2996</v>
      </c>
      <c r="C5593" s="30" t="s">
        <v>2081</v>
      </c>
      <c r="D5593" s="52" t="s">
        <v>3002</v>
      </c>
      <c r="E5593" s="53">
        <v>50</v>
      </c>
      <c r="F5593" s="53">
        <v>0</v>
      </c>
      <c r="G5593" s="53">
        <v>50</v>
      </c>
    </row>
    <row r="5594" s="37" customFormat="1" customHeight="1" spans="1:7">
      <c r="A5594" s="52" t="s">
        <v>2016</v>
      </c>
      <c r="B5594" s="52" t="s">
        <v>2996</v>
      </c>
      <c r="C5594" s="30" t="s">
        <v>2081</v>
      </c>
      <c r="D5594" s="52" t="s">
        <v>3003</v>
      </c>
      <c r="E5594" s="53">
        <v>70</v>
      </c>
      <c r="F5594" s="53">
        <v>0</v>
      </c>
      <c r="G5594" s="53">
        <v>70</v>
      </c>
    </row>
    <row r="5595" s="37" customFormat="1" customHeight="1" spans="1:7">
      <c r="A5595" s="52" t="s">
        <v>2016</v>
      </c>
      <c r="B5595" s="52" t="s">
        <v>2996</v>
      </c>
      <c r="C5595" s="30" t="s">
        <v>2081</v>
      </c>
      <c r="D5595" s="52" t="s">
        <v>3004</v>
      </c>
      <c r="E5595" s="53">
        <v>31.905</v>
      </c>
      <c r="F5595" s="53">
        <v>0</v>
      </c>
      <c r="G5595" s="53">
        <v>31.905</v>
      </c>
    </row>
    <row r="5596" s="37" customFormat="1" customHeight="1" spans="1:7">
      <c r="A5596" s="52" t="s">
        <v>2016</v>
      </c>
      <c r="B5596" s="52" t="s">
        <v>2996</v>
      </c>
      <c r="C5596" s="30" t="s">
        <v>2081</v>
      </c>
      <c r="D5596" s="52" t="s">
        <v>3005</v>
      </c>
      <c r="E5596" s="53">
        <v>50</v>
      </c>
      <c r="F5596" s="53">
        <v>0</v>
      </c>
      <c r="G5596" s="53">
        <v>50</v>
      </c>
    </row>
    <row r="5597" s="37" customFormat="1" customHeight="1" spans="1:7">
      <c r="A5597" s="52" t="s">
        <v>2016</v>
      </c>
      <c r="B5597" s="52" t="s">
        <v>2996</v>
      </c>
      <c r="C5597" s="30" t="s">
        <v>2081</v>
      </c>
      <c r="D5597" s="52" t="s">
        <v>3006</v>
      </c>
      <c r="E5597" s="53">
        <v>15</v>
      </c>
      <c r="F5597" s="53">
        <v>0</v>
      </c>
      <c r="G5597" s="53">
        <v>15</v>
      </c>
    </row>
    <row r="5598" s="37" customFormat="1" customHeight="1" spans="1:7">
      <c r="A5598" s="52" t="s">
        <v>2016</v>
      </c>
      <c r="B5598" s="52" t="s">
        <v>2996</v>
      </c>
      <c r="C5598" s="30" t="s">
        <v>2081</v>
      </c>
      <c r="D5598" s="52" t="s">
        <v>3007</v>
      </c>
      <c r="E5598" s="53">
        <v>10</v>
      </c>
      <c r="F5598" s="53">
        <v>0</v>
      </c>
      <c r="G5598" s="53">
        <v>10</v>
      </c>
    </row>
    <row r="5599" s="37" customFormat="1" customHeight="1" spans="1:7">
      <c r="A5599" s="52" t="s">
        <v>2016</v>
      </c>
      <c r="B5599" s="52" t="s">
        <v>2996</v>
      </c>
      <c r="C5599" s="30" t="s">
        <v>2081</v>
      </c>
      <c r="D5599" s="52" t="s">
        <v>3008</v>
      </c>
      <c r="E5599" s="53">
        <v>18</v>
      </c>
      <c r="F5599" s="53">
        <v>0</v>
      </c>
      <c r="G5599" s="53">
        <v>18</v>
      </c>
    </row>
    <row r="5600" s="37" customFormat="1" customHeight="1" spans="1:7">
      <c r="A5600" s="52" t="s">
        <v>2016</v>
      </c>
      <c r="B5600" s="52" t="s">
        <v>2996</v>
      </c>
      <c r="C5600" s="30" t="s">
        <v>2081</v>
      </c>
      <c r="D5600" s="52" t="s">
        <v>3009</v>
      </c>
      <c r="E5600" s="53">
        <v>10</v>
      </c>
      <c r="F5600" s="53">
        <v>0</v>
      </c>
      <c r="G5600" s="53">
        <v>10</v>
      </c>
    </row>
    <row r="5601" s="37" customFormat="1" customHeight="1" spans="1:7">
      <c r="A5601" s="52" t="s">
        <v>2016</v>
      </c>
      <c r="B5601" s="52" t="s">
        <v>2996</v>
      </c>
      <c r="C5601" s="30" t="s">
        <v>2081</v>
      </c>
      <c r="D5601" s="52" t="s">
        <v>3010</v>
      </c>
      <c r="E5601" s="53">
        <v>0</v>
      </c>
      <c r="F5601" s="53">
        <v>0</v>
      </c>
      <c r="G5601" s="53">
        <v>0</v>
      </c>
    </row>
    <row r="5602" s="37" customFormat="1" customHeight="1" spans="1:7">
      <c r="A5602" s="52" t="s">
        <v>2016</v>
      </c>
      <c r="B5602" s="52" t="s">
        <v>2996</v>
      </c>
      <c r="C5602" s="30" t="s">
        <v>2081</v>
      </c>
      <c r="D5602" s="52" t="s">
        <v>3011</v>
      </c>
      <c r="E5602" s="53">
        <v>0</v>
      </c>
      <c r="F5602" s="53">
        <v>0</v>
      </c>
      <c r="G5602" s="53">
        <v>0</v>
      </c>
    </row>
    <row r="5603" s="37" customFormat="1" customHeight="1" spans="1:7">
      <c r="A5603" s="52" t="s">
        <v>2016</v>
      </c>
      <c r="B5603" s="52" t="s">
        <v>2996</v>
      </c>
      <c r="C5603" s="30" t="s">
        <v>2081</v>
      </c>
      <c r="D5603" s="52" t="s">
        <v>3012</v>
      </c>
      <c r="E5603" s="53">
        <v>0</v>
      </c>
      <c r="F5603" s="53">
        <v>0</v>
      </c>
      <c r="G5603" s="53">
        <v>0</v>
      </c>
    </row>
    <row r="5604" s="37" customFormat="1" customHeight="1" spans="1:7">
      <c r="A5604" s="52" t="s">
        <v>2016</v>
      </c>
      <c r="B5604" s="52" t="s">
        <v>2996</v>
      </c>
      <c r="C5604" s="30" t="s">
        <v>2081</v>
      </c>
      <c r="D5604" s="52" t="s">
        <v>3013</v>
      </c>
      <c r="E5604" s="53">
        <v>0</v>
      </c>
      <c r="F5604" s="53">
        <v>0</v>
      </c>
      <c r="G5604" s="53">
        <v>0</v>
      </c>
    </row>
    <row r="5605" s="37" customFormat="1" customHeight="1" spans="1:7">
      <c r="A5605" s="52" t="s">
        <v>2016</v>
      </c>
      <c r="B5605" s="52" t="s">
        <v>2996</v>
      </c>
      <c r="C5605" s="30" t="s">
        <v>2081</v>
      </c>
      <c r="D5605" s="52" t="s">
        <v>3014</v>
      </c>
      <c r="E5605" s="53">
        <v>0</v>
      </c>
      <c r="F5605" s="53">
        <v>0</v>
      </c>
      <c r="G5605" s="53">
        <v>0</v>
      </c>
    </row>
    <row r="5606" s="37" customFormat="1" customHeight="1" spans="1:7">
      <c r="A5606" s="52" t="s">
        <v>2016</v>
      </c>
      <c r="B5606" s="52" t="s">
        <v>2996</v>
      </c>
      <c r="C5606" s="30" t="s">
        <v>2081</v>
      </c>
      <c r="D5606" s="52" t="s">
        <v>3015</v>
      </c>
      <c r="E5606" s="53">
        <v>0</v>
      </c>
      <c r="F5606" s="53">
        <v>0</v>
      </c>
      <c r="G5606" s="53">
        <v>0</v>
      </c>
    </row>
    <row r="5607" s="37" customFormat="1" customHeight="1" spans="1:7">
      <c r="A5607" s="52" t="s">
        <v>2016</v>
      </c>
      <c r="B5607" s="52" t="s">
        <v>2996</v>
      </c>
      <c r="C5607" s="30" t="s">
        <v>2081</v>
      </c>
      <c r="D5607" s="52" t="s">
        <v>3016</v>
      </c>
      <c r="E5607" s="53">
        <v>0</v>
      </c>
      <c r="F5607" s="53">
        <v>0</v>
      </c>
      <c r="G5607" s="53">
        <v>0</v>
      </c>
    </row>
    <row r="5608" s="37" customFormat="1" customHeight="1" spans="1:7">
      <c r="A5608" s="52" t="s">
        <v>2016</v>
      </c>
      <c r="B5608" s="52" t="s">
        <v>2996</v>
      </c>
      <c r="C5608" s="30" t="s">
        <v>2081</v>
      </c>
      <c r="D5608" s="52" t="s">
        <v>3017</v>
      </c>
      <c r="E5608" s="53">
        <v>0</v>
      </c>
      <c r="F5608" s="53">
        <v>0</v>
      </c>
      <c r="G5608" s="53">
        <v>0</v>
      </c>
    </row>
    <row r="5609" s="37" customFormat="1" customHeight="1" spans="1:7">
      <c r="A5609" s="52" t="s">
        <v>2016</v>
      </c>
      <c r="B5609" s="52" t="s">
        <v>2996</v>
      </c>
      <c r="C5609" s="30" t="s">
        <v>2081</v>
      </c>
      <c r="D5609" s="52" t="s">
        <v>3018</v>
      </c>
      <c r="E5609" s="53">
        <v>0</v>
      </c>
      <c r="F5609" s="53">
        <v>0</v>
      </c>
      <c r="G5609" s="53">
        <v>0</v>
      </c>
    </row>
    <row r="5610" s="37" customFormat="1" customHeight="1" spans="1:7">
      <c r="A5610" s="52" t="s">
        <v>2016</v>
      </c>
      <c r="B5610" s="52" t="s">
        <v>2996</v>
      </c>
      <c r="C5610" s="50" t="s">
        <v>2091</v>
      </c>
      <c r="D5610" s="49"/>
      <c r="E5610" s="51">
        <v>110.236726</v>
      </c>
      <c r="F5610" s="51">
        <v>0</v>
      </c>
      <c r="G5610" s="51">
        <v>110.236726</v>
      </c>
    </row>
    <row r="5611" s="37" customFormat="1" customHeight="1" spans="1:7">
      <c r="A5611" s="52" t="s">
        <v>2016</v>
      </c>
      <c r="B5611" s="52" t="s">
        <v>2996</v>
      </c>
      <c r="C5611" s="30" t="s">
        <v>2092</v>
      </c>
      <c r="D5611" s="52" t="s">
        <v>2093</v>
      </c>
      <c r="E5611" s="53">
        <v>26.95</v>
      </c>
      <c r="F5611" s="53">
        <v>0</v>
      </c>
      <c r="G5611" s="53">
        <v>26.95</v>
      </c>
    </row>
    <row r="5612" s="37" customFormat="1" customHeight="1" spans="1:7">
      <c r="A5612" s="52" t="s">
        <v>2016</v>
      </c>
      <c r="B5612" s="52" t="s">
        <v>2996</v>
      </c>
      <c r="C5612" s="30" t="s">
        <v>2092</v>
      </c>
      <c r="D5612" s="52" t="s">
        <v>2094</v>
      </c>
      <c r="E5612" s="53">
        <v>1.221725</v>
      </c>
      <c r="F5612" s="53">
        <v>0</v>
      </c>
      <c r="G5612" s="53">
        <v>1.221725</v>
      </c>
    </row>
    <row r="5613" s="37" customFormat="1" customHeight="1" spans="1:7">
      <c r="A5613" s="52" t="s">
        <v>2016</v>
      </c>
      <c r="B5613" s="52" t="s">
        <v>2996</v>
      </c>
      <c r="C5613" s="30" t="s">
        <v>2092</v>
      </c>
      <c r="D5613" s="52" t="s">
        <v>2095</v>
      </c>
      <c r="E5613" s="53">
        <v>0.814483</v>
      </c>
      <c r="F5613" s="53">
        <v>0</v>
      </c>
      <c r="G5613" s="53">
        <v>0.814483</v>
      </c>
    </row>
    <row r="5614" s="37" customFormat="1" customHeight="1" spans="1:7">
      <c r="A5614" s="52" t="s">
        <v>2016</v>
      </c>
      <c r="B5614" s="52" t="s">
        <v>2996</v>
      </c>
      <c r="C5614" s="30" t="s">
        <v>2092</v>
      </c>
      <c r="D5614" s="52" t="s">
        <v>2096</v>
      </c>
      <c r="E5614" s="53">
        <v>1.323674</v>
      </c>
      <c r="F5614" s="53">
        <v>0</v>
      </c>
      <c r="G5614" s="53">
        <v>1.323674</v>
      </c>
    </row>
    <row r="5615" s="37" customFormat="1" customHeight="1" spans="1:7">
      <c r="A5615" s="52" t="s">
        <v>2016</v>
      </c>
      <c r="B5615" s="52" t="s">
        <v>2996</v>
      </c>
      <c r="C5615" s="30" t="s">
        <v>2092</v>
      </c>
      <c r="D5615" s="52" t="s">
        <v>2097</v>
      </c>
      <c r="E5615" s="53">
        <v>1.877688</v>
      </c>
      <c r="F5615" s="53">
        <v>0</v>
      </c>
      <c r="G5615" s="53">
        <v>1.877688</v>
      </c>
    </row>
    <row r="5616" s="37" customFormat="1" customHeight="1" spans="1:7">
      <c r="A5616" s="52" t="s">
        <v>2016</v>
      </c>
      <c r="B5616" s="52" t="s">
        <v>2996</v>
      </c>
      <c r="C5616" s="30" t="s">
        <v>2092</v>
      </c>
      <c r="D5616" s="52" t="s">
        <v>2098</v>
      </c>
      <c r="E5616" s="53">
        <v>1.527156</v>
      </c>
      <c r="F5616" s="53">
        <v>0</v>
      </c>
      <c r="G5616" s="53">
        <v>1.527156</v>
      </c>
    </row>
    <row r="5617" s="37" customFormat="1" customHeight="1" spans="1:7">
      <c r="A5617" s="52" t="s">
        <v>2016</v>
      </c>
      <c r="B5617" s="52" t="s">
        <v>2996</v>
      </c>
      <c r="C5617" s="30" t="s">
        <v>2092</v>
      </c>
      <c r="D5617" s="52" t="s">
        <v>2099</v>
      </c>
      <c r="E5617" s="53">
        <v>10.74</v>
      </c>
      <c r="F5617" s="53">
        <v>0</v>
      </c>
      <c r="G5617" s="53">
        <v>10.74</v>
      </c>
    </row>
    <row r="5618" s="37" customFormat="1" customHeight="1" spans="1:7">
      <c r="A5618" s="52" t="s">
        <v>2016</v>
      </c>
      <c r="B5618" s="52" t="s">
        <v>2996</v>
      </c>
      <c r="C5618" s="30" t="s">
        <v>2092</v>
      </c>
      <c r="D5618" s="52" t="s">
        <v>2100</v>
      </c>
      <c r="E5618" s="53">
        <v>3.432</v>
      </c>
      <c r="F5618" s="53">
        <v>0</v>
      </c>
      <c r="G5618" s="53">
        <v>3.432</v>
      </c>
    </row>
    <row r="5619" s="37" customFormat="1" customHeight="1" spans="1:7">
      <c r="A5619" s="52" t="s">
        <v>2016</v>
      </c>
      <c r="B5619" s="52" t="s">
        <v>2996</v>
      </c>
      <c r="C5619" s="30" t="s">
        <v>2092</v>
      </c>
      <c r="D5619" s="52" t="s">
        <v>2102</v>
      </c>
      <c r="E5619" s="53">
        <v>3.5</v>
      </c>
      <c r="F5619" s="53">
        <v>0</v>
      </c>
      <c r="G5619" s="53">
        <v>3.5</v>
      </c>
    </row>
    <row r="5620" s="37" customFormat="1" customHeight="1" spans="1:7">
      <c r="A5620" s="52" t="s">
        <v>2016</v>
      </c>
      <c r="B5620" s="52" t="s">
        <v>2996</v>
      </c>
      <c r="C5620" s="30" t="s">
        <v>2092</v>
      </c>
      <c r="D5620" s="52" t="s">
        <v>2103</v>
      </c>
      <c r="E5620" s="53">
        <v>57</v>
      </c>
      <c r="F5620" s="53">
        <v>0</v>
      </c>
      <c r="G5620" s="53">
        <v>57</v>
      </c>
    </row>
    <row r="5621" s="37" customFormat="1" customHeight="1" spans="1:7">
      <c r="A5621" s="52" t="s">
        <v>2016</v>
      </c>
      <c r="B5621" s="52" t="s">
        <v>2996</v>
      </c>
      <c r="C5621" s="30" t="s">
        <v>2092</v>
      </c>
      <c r="D5621" s="52" t="s">
        <v>2104</v>
      </c>
      <c r="E5621" s="53">
        <v>0.2</v>
      </c>
      <c r="F5621" s="53">
        <v>0</v>
      </c>
      <c r="G5621" s="53">
        <v>0.2</v>
      </c>
    </row>
    <row r="5622" s="37" customFormat="1" customHeight="1" spans="1:7">
      <c r="A5622" s="52" t="s">
        <v>2016</v>
      </c>
      <c r="B5622" s="52" t="s">
        <v>2996</v>
      </c>
      <c r="C5622" s="30" t="s">
        <v>2092</v>
      </c>
      <c r="D5622" s="52" t="s">
        <v>2105</v>
      </c>
      <c r="E5622" s="53">
        <v>1.65</v>
      </c>
      <c r="F5622" s="53">
        <v>0</v>
      </c>
      <c r="G5622" s="53">
        <v>1.65</v>
      </c>
    </row>
    <row r="5623" s="37" customFormat="1" customHeight="1" spans="1:7">
      <c r="A5623" s="52" t="s">
        <v>2016</v>
      </c>
      <c r="B5623" s="52" t="s">
        <v>2996</v>
      </c>
      <c r="C5623" s="50" t="s">
        <v>2106</v>
      </c>
      <c r="D5623" s="49"/>
      <c r="E5623" s="51">
        <v>280.235187</v>
      </c>
      <c r="F5623" s="51">
        <v>0</v>
      </c>
      <c r="G5623" s="51">
        <v>280.235187</v>
      </c>
    </row>
    <row r="5624" s="37" customFormat="1" customHeight="1" spans="1:7">
      <c r="A5624" s="52" t="s">
        <v>2016</v>
      </c>
      <c r="B5624" s="52" t="s">
        <v>2996</v>
      </c>
      <c r="C5624" s="30" t="s">
        <v>2107</v>
      </c>
      <c r="D5624" s="52" t="s">
        <v>2108</v>
      </c>
      <c r="E5624" s="53">
        <v>62.5896</v>
      </c>
      <c r="F5624" s="53">
        <v>0</v>
      </c>
      <c r="G5624" s="53">
        <v>62.5896</v>
      </c>
    </row>
    <row r="5625" s="37" customFormat="1" customHeight="1" spans="1:7">
      <c r="A5625" s="52" t="s">
        <v>2016</v>
      </c>
      <c r="B5625" s="52" t="s">
        <v>2996</v>
      </c>
      <c r="C5625" s="30" t="s">
        <v>2107</v>
      </c>
      <c r="D5625" s="52" t="s">
        <v>2109</v>
      </c>
      <c r="E5625" s="53">
        <v>39.2208</v>
      </c>
      <c r="F5625" s="53">
        <v>0</v>
      </c>
      <c r="G5625" s="53">
        <v>39.2208</v>
      </c>
    </row>
    <row r="5626" s="37" customFormat="1" customHeight="1" spans="1:7">
      <c r="A5626" s="52" t="s">
        <v>2016</v>
      </c>
      <c r="B5626" s="52" t="s">
        <v>2996</v>
      </c>
      <c r="C5626" s="30" t="s">
        <v>2107</v>
      </c>
      <c r="D5626" s="52" t="s">
        <v>2111</v>
      </c>
      <c r="E5626" s="53">
        <v>5.2158</v>
      </c>
      <c r="F5626" s="53">
        <v>0</v>
      </c>
      <c r="G5626" s="53">
        <v>5.2158</v>
      </c>
    </row>
    <row r="5627" s="37" customFormat="1" customHeight="1" spans="1:7">
      <c r="A5627" s="52" t="s">
        <v>2016</v>
      </c>
      <c r="B5627" s="52" t="s">
        <v>2996</v>
      </c>
      <c r="C5627" s="30" t="s">
        <v>2107</v>
      </c>
      <c r="D5627" s="52" t="s">
        <v>2112</v>
      </c>
      <c r="E5627" s="53">
        <v>15.023889</v>
      </c>
      <c r="F5627" s="53">
        <v>0</v>
      </c>
      <c r="G5627" s="53">
        <v>15.023889</v>
      </c>
    </row>
    <row r="5628" s="37" customFormat="1" customHeight="1" spans="1:7">
      <c r="A5628" s="52" t="s">
        <v>2016</v>
      </c>
      <c r="B5628" s="52" t="s">
        <v>2996</v>
      </c>
      <c r="C5628" s="30" t="s">
        <v>2107</v>
      </c>
      <c r="D5628" s="52" t="s">
        <v>2113</v>
      </c>
      <c r="E5628" s="53">
        <v>12.651696</v>
      </c>
      <c r="F5628" s="53">
        <v>0</v>
      </c>
      <c r="G5628" s="53">
        <v>12.651696</v>
      </c>
    </row>
    <row r="5629" s="37" customFormat="1" customHeight="1" spans="1:7">
      <c r="A5629" s="52" t="s">
        <v>2016</v>
      </c>
      <c r="B5629" s="52" t="s">
        <v>2996</v>
      </c>
      <c r="C5629" s="30" t="s">
        <v>2107</v>
      </c>
      <c r="D5629" s="52" t="s">
        <v>2114</v>
      </c>
      <c r="E5629" s="53">
        <v>0.321079</v>
      </c>
      <c r="F5629" s="53">
        <v>0</v>
      </c>
      <c r="G5629" s="53">
        <v>0.321079</v>
      </c>
    </row>
    <row r="5630" s="37" customFormat="1" customHeight="1" spans="1:7">
      <c r="A5630" s="52" t="s">
        <v>2016</v>
      </c>
      <c r="B5630" s="52" t="s">
        <v>2996</v>
      </c>
      <c r="C5630" s="30" t="s">
        <v>2107</v>
      </c>
      <c r="D5630" s="52" t="s">
        <v>2115</v>
      </c>
      <c r="E5630" s="53">
        <v>0.535131</v>
      </c>
      <c r="F5630" s="53">
        <v>0</v>
      </c>
      <c r="G5630" s="53">
        <v>0.535131</v>
      </c>
    </row>
    <row r="5631" s="37" customFormat="1" customHeight="1" spans="1:7">
      <c r="A5631" s="52" t="s">
        <v>2016</v>
      </c>
      <c r="B5631" s="52" t="s">
        <v>2996</v>
      </c>
      <c r="C5631" s="30" t="s">
        <v>2107</v>
      </c>
      <c r="D5631" s="52" t="s">
        <v>2116</v>
      </c>
      <c r="E5631" s="53">
        <v>2</v>
      </c>
      <c r="F5631" s="53">
        <v>0</v>
      </c>
      <c r="G5631" s="53">
        <v>2</v>
      </c>
    </row>
    <row r="5632" s="37" customFormat="1" customHeight="1" spans="1:7">
      <c r="A5632" s="52" t="s">
        <v>2016</v>
      </c>
      <c r="B5632" s="52" t="s">
        <v>2996</v>
      </c>
      <c r="C5632" s="30" t="s">
        <v>2107</v>
      </c>
      <c r="D5632" s="52" t="s">
        <v>2117</v>
      </c>
      <c r="E5632" s="53">
        <v>25.303392</v>
      </c>
      <c r="F5632" s="53">
        <v>0</v>
      </c>
      <c r="G5632" s="53">
        <v>25.303392</v>
      </c>
    </row>
    <row r="5633" s="37" customFormat="1" customHeight="1" spans="1:7">
      <c r="A5633" s="52" t="s">
        <v>2016</v>
      </c>
      <c r="B5633" s="52" t="s">
        <v>2996</v>
      </c>
      <c r="C5633" s="30" t="s">
        <v>2107</v>
      </c>
      <c r="D5633" s="52" t="s">
        <v>2118</v>
      </c>
      <c r="E5633" s="53">
        <v>21.39</v>
      </c>
      <c r="F5633" s="53">
        <v>0</v>
      </c>
      <c r="G5633" s="53">
        <v>21.39</v>
      </c>
    </row>
    <row r="5634" s="37" customFormat="1" customHeight="1" spans="1:7">
      <c r="A5634" s="52" t="s">
        <v>2016</v>
      </c>
      <c r="B5634" s="52" t="s">
        <v>2996</v>
      </c>
      <c r="C5634" s="30" t="s">
        <v>2107</v>
      </c>
      <c r="D5634" s="52" t="s">
        <v>2120</v>
      </c>
      <c r="E5634" s="53">
        <v>23</v>
      </c>
      <c r="F5634" s="53">
        <v>0</v>
      </c>
      <c r="G5634" s="53">
        <v>23</v>
      </c>
    </row>
    <row r="5635" s="37" customFormat="1" customHeight="1" spans="1:7">
      <c r="A5635" s="52" t="s">
        <v>2016</v>
      </c>
      <c r="B5635" s="52" t="s">
        <v>2996</v>
      </c>
      <c r="C5635" s="30" t="s">
        <v>2107</v>
      </c>
      <c r="D5635" s="52" t="s">
        <v>2121</v>
      </c>
      <c r="E5635" s="53">
        <v>1.76</v>
      </c>
      <c r="F5635" s="53">
        <v>0</v>
      </c>
      <c r="G5635" s="53">
        <v>1.76</v>
      </c>
    </row>
    <row r="5636" s="37" customFormat="1" customHeight="1" spans="1:7">
      <c r="A5636" s="52" t="s">
        <v>2016</v>
      </c>
      <c r="B5636" s="52" t="s">
        <v>2996</v>
      </c>
      <c r="C5636" s="30" t="s">
        <v>2107</v>
      </c>
      <c r="D5636" s="52" t="s">
        <v>2122</v>
      </c>
      <c r="E5636" s="53">
        <v>51.12</v>
      </c>
      <c r="F5636" s="53">
        <v>0</v>
      </c>
      <c r="G5636" s="53">
        <v>51.12</v>
      </c>
    </row>
    <row r="5637" s="37" customFormat="1" customHeight="1" spans="1:7">
      <c r="A5637" s="52" t="s">
        <v>2016</v>
      </c>
      <c r="B5637" s="52" t="s">
        <v>2996</v>
      </c>
      <c r="C5637" s="30" t="s">
        <v>2107</v>
      </c>
      <c r="D5637" s="52" t="s">
        <v>2123</v>
      </c>
      <c r="E5637" s="53">
        <v>20.1038</v>
      </c>
      <c r="F5637" s="53">
        <v>0</v>
      </c>
      <c r="G5637" s="53">
        <v>20.1038</v>
      </c>
    </row>
    <row r="5638" s="37" customFormat="1" customHeight="1" spans="1:7">
      <c r="A5638" s="52" t="s">
        <v>2016</v>
      </c>
      <c r="B5638" s="49" t="s">
        <v>3019</v>
      </c>
      <c r="C5638" s="50"/>
      <c r="D5638" s="49"/>
      <c r="E5638" s="51">
        <v>840.082514</v>
      </c>
      <c r="F5638" s="51">
        <v>0</v>
      </c>
      <c r="G5638" s="51">
        <v>840.082514</v>
      </c>
    </row>
    <row r="5639" s="37" customFormat="1" customHeight="1" spans="1:7">
      <c r="A5639" s="52" t="s">
        <v>2016</v>
      </c>
      <c r="B5639" s="52" t="s">
        <v>3020</v>
      </c>
      <c r="C5639" s="50" t="s">
        <v>2091</v>
      </c>
      <c r="D5639" s="49"/>
      <c r="E5639" s="51">
        <v>154.668789</v>
      </c>
      <c r="F5639" s="51">
        <v>0</v>
      </c>
      <c r="G5639" s="51">
        <v>154.668789</v>
      </c>
    </row>
    <row r="5640" s="37" customFormat="1" customHeight="1" spans="1:7">
      <c r="A5640" s="52" t="s">
        <v>2016</v>
      </c>
      <c r="B5640" s="52" t="s">
        <v>3020</v>
      </c>
      <c r="C5640" s="30" t="s">
        <v>2092</v>
      </c>
      <c r="D5640" s="52" t="s">
        <v>2093</v>
      </c>
      <c r="E5640" s="53">
        <v>80.85</v>
      </c>
      <c r="F5640" s="53">
        <v>0</v>
      </c>
      <c r="G5640" s="53">
        <v>80.85</v>
      </c>
    </row>
    <row r="5641" s="37" customFormat="1" customHeight="1" spans="1:7">
      <c r="A5641" s="52" t="s">
        <v>2016</v>
      </c>
      <c r="B5641" s="52" t="s">
        <v>3020</v>
      </c>
      <c r="C5641" s="30" t="s">
        <v>2092</v>
      </c>
      <c r="D5641" s="52" t="s">
        <v>2094</v>
      </c>
      <c r="E5641" s="53">
        <v>3.168619</v>
      </c>
      <c r="F5641" s="53">
        <v>0</v>
      </c>
      <c r="G5641" s="53">
        <v>3.168619</v>
      </c>
    </row>
    <row r="5642" s="37" customFormat="1" customHeight="1" spans="1:7">
      <c r="A5642" s="52" t="s">
        <v>2016</v>
      </c>
      <c r="B5642" s="52" t="s">
        <v>3020</v>
      </c>
      <c r="C5642" s="30" t="s">
        <v>2092</v>
      </c>
      <c r="D5642" s="52" t="s">
        <v>2095</v>
      </c>
      <c r="E5642" s="53">
        <v>2.112413</v>
      </c>
      <c r="F5642" s="53">
        <v>0</v>
      </c>
      <c r="G5642" s="53">
        <v>2.112413</v>
      </c>
    </row>
    <row r="5643" s="37" customFormat="1" customHeight="1" spans="1:7">
      <c r="A5643" s="52" t="s">
        <v>2016</v>
      </c>
      <c r="B5643" s="52" t="s">
        <v>3020</v>
      </c>
      <c r="C5643" s="30" t="s">
        <v>2092</v>
      </c>
      <c r="D5643" s="52" t="s">
        <v>2096</v>
      </c>
      <c r="E5643" s="53">
        <v>0.492447</v>
      </c>
      <c r="F5643" s="53">
        <v>0</v>
      </c>
      <c r="G5643" s="53">
        <v>0.492447</v>
      </c>
    </row>
    <row r="5644" s="37" customFormat="1" customHeight="1" spans="1:7">
      <c r="A5644" s="52" t="s">
        <v>2016</v>
      </c>
      <c r="B5644" s="52" t="s">
        <v>3020</v>
      </c>
      <c r="C5644" s="30" t="s">
        <v>2092</v>
      </c>
      <c r="D5644" s="52" t="s">
        <v>2097</v>
      </c>
      <c r="E5644" s="53">
        <v>4.684536</v>
      </c>
      <c r="F5644" s="53">
        <v>0</v>
      </c>
      <c r="G5644" s="53">
        <v>4.684536</v>
      </c>
    </row>
    <row r="5645" s="37" customFormat="1" customHeight="1" spans="1:7">
      <c r="A5645" s="52" t="s">
        <v>2016</v>
      </c>
      <c r="B5645" s="52" t="s">
        <v>3020</v>
      </c>
      <c r="C5645" s="30" t="s">
        <v>2092</v>
      </c>
      <c r="D5645" s="52" t="s">
        <v>2098</v>
      </c>
      <c r="E5645" s="53">
        <v>3.960774</v>
      </c>
      <c r="F5645" s="53">
        <v>0</v>
      </c>
      <c r="G5645" s="53">
        <v>3.960774</v>
      </c>
    </row>
    <row r="5646" s="37" customFormat="1" customHeight="1" spans="1:7">
      <c r="A5646" s="52" t="s">
        <v>2016</v>
      </c>
      <c r="B5646" s="52" t="s">
        <v>3020</v>
      </c>
      <c r="C5646" s="30" t="s">
        <v>2092</v>
      </c>
      <c r="D5646" s="52" t="s">
        <v>2099</v>
      </c>
      <c r="E5646" s="53">
        <v>26.604</v>
      </c>
      <c r="F5646" s="53">
        <v>0</v>
      </c>
      <c r="G5646" s="53">
        <v>26.604</v>
      </c>
    </row>
    <row r="5647" s="37" customFormat="1" customHeight="1" spans="1:7">
      <c r="A5647" s="52" t="s">
        <v>2016</v>
      </c>
      <c r="B5647" s="52" t="s">
        <v>3020</v>
      </c>
      <c r="C5647" s="30" t="s">
        <v>2092</v>
      </c>
      <c r="D5647" s="52" t="s">
        <v>2100</v>
      </c>
      <c r="E5647" s="53">
        <v>10.296</v>
      </c>
      <c r="F5647" s="53">
        <v>0</v>
      </c>
      <c r="G5647" s="53">
        <v>10.296</v>
      </c>
    </row>
    <row r="5648" s="37" customFormat="1" customHeight="1" spans="1:7">
      <c r="A5648" s="52" t="s">
        <v>2016</v>
      </c>
      <c r="B5648" s="52" t="s">
        <v>3020</v>
      </c>
      <c r="C5648" s="30" t="s">
        <v>2092</v>
      </c>
      <c r="D5648" s="52" t="s">
        <v>2102</v>
      </c>
      <c r="E5648" s="53">
        <v>17.5</v>
      </c>
      <c r="F5648" s="53">
        <v>0</v>
      </c>
      <c r="G5648" s="53">
        <v>17.5</v>
      </c>
    </row>
    <row r="5649" s="37" customFormat="1" customHeight="1" spans="1:7">
      <c r="A5649" s="52" t="s">
        <v>2016</v>
      </c>
      <c r="B5649" s="52" t="s">
        <v>3020</v>
      </c>
      <c r="C5649" s="30" t="s">
        <v>2092</v>
      </c>
      <c r="D5649" s="52" t="s">
        <v>2104</v>
      </c>
      <c r="E5649" s="53">
        <v>0.05</v>
      </c>
      <c r="F5649" s="53">
        <v>0</v>
      </c>
      <c r="G5649" s="53">
        <v>0.05</v>
      </c>
    </row>
    <row r="5650" s="37" customFormat="1" customHeight="1" spans="1:7">
      <c r="A5650" s="52" t="s">
        <v>2016</v>
      </c>
      <c r="B5650" s="52" t="s">
        <v>3020</v>
      </c>
      <c r="C5650" s="30" t="s">
        <v>2092</v>
      </c>
      <c r="D5650" s="52" t="s">
        <v>2105</v>
      </c>
      <c r="E5650" s="53">
        <v>4.95</v>
      </c>
      <c r="F5650" s="53">
        <v>0</v>
      </c>
      <c r="G5650" s="53">
        <v>4.95</v>
      </c>
    </row>
    <row r="5651" s="37" customFormat="1" customHeight="1" spans="1:7">
      <c r="A5651" s="52" t="s">
        <v>2016</v>
      </c>
      <c r="B5651" s="52" t="s">
        <v>3020</v>
      </c>
      <c r="C5651" s="50" t="s">
        <v>2106</v>
      </c>
      <c r="D5651" s="49"/>
      <c r="E5651" s="51">
        <v>685.413725</v>
      </c>
      <c r="F5651" s="51">
        <v>0</v>
      </c>
      <c r="G5651" s="51">
        <v>685.413725</v>
      </c>
    </row>
    <row r="5652" s="37" customFormat="1" customHeight="1" spans="1:7">
      <c r="A5652" s="52" t="s">
        <v>2016</v>
      </c>
      <c r="B5652" s="52" t="s">
        <v>3020</v>
      </c>
      <c r="C5652" s="30" t="s">
        <v>2107</v>
      </c>
      <c r="D5652" s="52" t="s">
        <v>2108</v>
      </c>
      <c r="E5652" s="53">
        <v>156.1512</v>
      </c>
      <c r="F5652" s="53">
        <v>0</v>
      </c>
      <c r="G5652" s="53">
        <v>156.1512</v>
      </c>
    </row>
    <row r="5653" s="37" customFormat="1" customHeight="1" spans="1:7">
      <c r="A5653" s="52" t="s">
        <v>2016</v>
      </c>
      <c r="B5653" s="52" t="s">
        <v>3020</v>
      </c>
      <c r="C5653" s="30" t="s">
        <v>2107</v>
      </c>
      <c r="D5653" s="52" t="s">
        <v>2109</v>
      </c>
      <c r="E5653" s="53">
        <v>107.5404</v>
      </c>
      <c r="F5653" s="53">
        <v>0</v>
      </c>
      <c r="G5653" s="53">
        <v>107.5404</v>
      </c>
    </row>
    <row r="5654" s="37" customFormat="1" customHeight="1" spans="1:7">
      <c r="A5654" s="52" t="s">
        <v>2016</v>
      </c>
      <c r="B5654" s="52" t="s">
        <v>3020</v>
      </c>
      <c r="C5654" s="30" t="s">
        <v>2107</v>
      </c>
      <c r="D5654" s="52" t="s">
        <v>2110</v>
      </c>
      <c r="E5654" s="53">
        <v>0.36</v>
      </c>
      <c r="F5654" s="53">
        <v>0</v>
      </c>
      <c r="G5654" s="53">
        <v>0.36</v>
      </c>
    </row>
    <row r="5655" s="37" customFormat="1" customHeight="1" spans="1:7">
      <c r="A5655" s="52" t="s">
        <v>2016</v>
      </c>
      <c r="B5655" s="52" t="s">
        <v>3020</v>
      </c>
      <c r="C5655" s="30" t="s">
        <v>2107</v>
      </c>
      <c r="D5655" s="52" t="s">
        <v>2111</v>
      </c>
      <c r="E5655" s="53">
        <v>13.0126</v>
      </c>
      <c r="F5655" s="53">
        <v>0</v>
      </c>
      <c r="G5655" s="53">
        <v>13.0126</v>
      </c>
    </row>
    <row r="5656" s="37" customFormat="1" customHeight="1" spans="1:7">
      <c r="A5656" s="52" t="s">
        <v>2016</v>
      </c>
      <c r="B5656" s="52" t="s">
        <v>3020</v>
      </c>
      <c r="C5656" s="30" t="s">
        <v>2107</v>
      </c>
      <c r="D5656" s="52" t="s">
        <v>2112</v>
      </c>
      <c r="E5656" s="53">
        <v>39.499499</v>
      </c>
      <c r="F5656" s="53">
        <v>0</v>
      </c>
      <c r="G5656" s="53">
        <v>39.499499</v>
      </c>
    </row>
    <row r="5657" s="37" customFormat="1" customHeight="1" spans="1:7">
      <c r="A5657" s="52" t="s">
        <v>2016</v>
      </c>
      <c r="B5657" s="52" t="s">
        <v>3020</v>
      </c>
      <c r="C5657" s="30" t="s">
        <v>2107</v>
      </c>
      <c r="D5657" s="52" t="s">
        <v>2113</v>
      </c>
      <c r="E5657" s="53">
        <v>33.262736</v>
      </c>
      <c r="F5657" s="53">
        <v>0</v>
      </c>
      <c r="G5657" s="53">
        <v>33.262736</v>
      </c>
    </row>
    <row r="5658" s="37" customFormat="1" customHeight="1" spans="1:7">
      <c r="A5658" s="52" t="s">
        <v>2016</v>
      </c>
      <c r="B5658" s="52" t="s">
        <v>3020</v>
      </c>
      <c r="C5658" s="30" t="s">
        <v>2107</v>
      </c>
      <c r="D5658" s="52" t="s">
        <v>2114</v>
      </c>
      <c r="E5658" s="53">
        <v>0.830113</v>
      </c>
      <c r="F5658" s="53">
        <v>0</v>
      </c>
      <c r="G5658" s="53">
        <v>0.830113</v>
      </c>
    </row>
    <row r="5659" s="37" customFormat="1" customHeight="1" spans="1:7">
      <c r="A5659" s="52" t="s">
        <v>2016</v>
      </c>
      <c r="B5659" s="52" t="s">
        <v>3020</v>
      </c>
      <c r="C5659" s="30" t="s">
        <v>2107</v>
      </c>
      <c r="D5659" s="52" t="s">
        <v>2115</v>
      </c>
      <c r="E5659" s="53">
        <v>1.383521</v>
      </c>
      <c r="F5659" s="53">
        <v>0</v>
      </c>
      <c r="G5659" s="53">
        <v>1.383521</v>
      </c>
    </row>
    <row r="5660" s="37" customFormat="1" customHeight="1" spans="1:7">
      <c r="A5660" s="52" t="s">
        <v>2016</v>
      </c>
      <c r="B5660" s="52" t="s">
        <v>3020</v>
      </c>
      <c r="C5660" s="30" t="s">
        <v>2107</v>
      </c>
      <c r="D5660" s="52" t="s">
        <v>2116</v>
      </c>
      <c r="E5660" s="53">
        <v>0.8</v>
      </c>
      <c r="F5660" s="53">
        <v>0</v>
      </c>
      <c r="G5660" s="53">
        <v>0.8</v>
      </c>
    </row>
    <row r="5661" s="37" customFormat="1" customHeight="1" spans="1:7">
      <c r="A5661" s="52" t="s">
        <v>2016</v>
      </c>
      <c r="B5661" s="52" t="s">
        <v>3020</v>
      </c>
      <c r="C5661" s="30" t="s">
        <v>2107</v>
      </c>
      <c r="D5661" s="52" t="s">
        <v>2117</v>
      </c>
      <c r="E5661" s="53">
        <v>66.525472</v>
      </c>
      <c r="F5661" s="53">
        <v>0</v>
      </c>
      <c r="G5661" s="53">
        <v>66.525472</v>
      </c>
    </row>
    <row r="5662" s="36" customFormat="1" customHeight="1" spans="1:7">
      <c r="A5662" s="52" t="s">
        <v>2016</v>
      </c>
      <c r="B5662" s="52" t="s">
        <v>3020</v>
      </c>
      <c r="C5662" s="30" t="s">
        <v>2107</v>
      </c>
      <c r="D5662" s="52" t="s">
        <v>2118</v>
      </c>
      <c r="E5662" s="53">
        <v>56.639184</v>
      </c>
      <c r="F5662" s="53">
        <v>0</v>
      </c>
      <c r="G5662" s="53">
        <v>56.639184</v>
      </c>
    </row>
    <row r="5663" s="37" customFormat="1" customHeight="1" spans="1:7">
      <c r="A5663" s="52" t="s">
        <v>2016</v>
      </c>
      <c r="B5663" s="52" t="s">
        <v>3020</v>
      </c>
      <c r="C5663" s="30" t="s">
        <v>2107</v>
      </c>
      <c r="D5663" s="52" t="s">
        <v>2120</v>
      </c>
      <c r="E5663" s="53">
        <v>9.2</v>
      </c>
      <c r="F5663" s="53">
        <v>0</v>
      </c>
      <c r="G5663" s="53">
        <v>9.2</v>
      </c>
    </row>
    <row r="5664" s="37" customFormat="1" customHeight="1" spans="1:7">
      <c r="A5664" s="52" t="s">
        <v>2016</v>
      </c>
      <c r="B5664" s="52" t="s">
        <v>3020</v>
      </c>
      <c r="C5664" s="30" t="s">
        <v>2107</v>
      </c>
      <c r="D5664" s="52" t="s">
        <v>2121</v>
      </c>
      <c r="E5664" s="53">
        <v>5.28</v>
      </c>
      <c r="F5664" s="53">
        <v>0</v>
      </c>
      <c r="G5664" s="53">
        <v>5.28</v>
      </c>
    </row>
    <row r="5665" s="37" customFormat="1" customHeight="1" spans="1:7">
      <c r="A5665" s="52" t="s">
        <v>2016</v>
      </c>
      <c r="B5665" s="52" t="s">
        <v>3020</v>
      </c>
      <c r="C5665" s="30" t="s">
        <v>2107</v>
      </c>
      <c r="D5665" s="52" t="s">
        <v>2122</v>
      </c>
      <c r="E5665" s="53">
        <v>139.08</v>
      </c>
      <c r="F5665" s="53">
        <v>0</v>
      </c>
      <c r="G5665" s="53">
        <v>139.08</v>
      </c>
    </row>
    <row r="5666" s="37" customFormat="1" customHeight="1" spans="1:7">
      <c r="A5666" s="52" t="s">
        <v>2016</v>
      </c>
      <c r="B5666" s="52" t="s">
        <v>3020</v>
      </c>
      <c r="C5666" s="30" t="s">
        <v>2107</v>
      </c>
      <c r="D5666" s="52" t="s">
        <v>2123</v>
      </c>
      <c r="E5666" s="53">
        <v>55.849</v>
      </c>
      <c r="F5666" s="53">
        <v>0</v>
      </c>
      <c r="G5666" s="53">
        <v>55.849</v>
      </c>
    </row>
    <row r="5667" s="37" customFormat="1" customHeight="1" spans="1:7">
      <c r="A5667" s="52" t="s">
        <v>2016</v>
      </c>
      <c r="B5667" s="49" t="s">
        <v>3021</v>
      </c>
      <c r="C5667" s="50"/>
      <c r="D5667" s="49"/>
      <c r="E5667" s="51">
        <v>814.445003</v>
      </c>
      <c r="F5667" s="51">
        <v>0</v>
      </c>
      <c r="G5667" s="51">
        <v>814.445003</v>
      </c>
    </row>
    <row r="5668" s="37" customFormat="1" customHeight="1" spans="1:7">
      <c r="A5668" s="52" t="s">
        <v>2016</v>
      </c>
      <c r="B5668" s="52" t="s">
        <v>3022</v>
      </c>
      <c r="C5668" s="50" t="s">
        <v>2091</v>
      </c>
      <c r="D5668" s="49"/>
      <c r="E5668" s="51">
        <v>111.018018</v>
      </c>
      <c r="F5668" s="51">
        <v>0</v>
      </c>
      <c r="G5668" s="51">
        <v>111.018018</v>
      </c>
    </row>
    <row r="5669" s="37" customFormat="1" customHeight="1" spans="1:7">
      <c r="A5669" s="52" t="s">
        <v>2016</v>
      </c>
      <c r="B5669" s="52" t="s">
        <v>3022</v>
      </c>
      <c r="C5669" s="30" t="s">
        <v>2092</v>
      </c>
      <c r="D5669" s="52" t="s">
        <v>2126</v>
      </c>
      <c r="E5669" s="53">
        <v>75.95</v>
      </c>
      <c r="F5669" s="53">
        <v>0</v>
      </c>
      <c r="G5669" s="53">
        <v>75.95</v>
      </c>
    </row>
    <row r="5670" s="37" customFormat="1" customHeight="1" spans="1:7">
      <c r="A5670" s="52" t="s">
        <v>2016</v>
      </c>
      <c r="B5670" s="52" t="s">
        <v>3022</v>
      </c>
      <c r="C5670" s="30" t="s">
        <v>2092</v>
      </c>
      <c r="D5670" s="52" t="s">
        <v>2127</v>
      </c>
      <c r="E5670" s="53">
        <v>3.734035</v>
      </c>
      <c r="F5670" s="53">
        <v>0</v>
      </c>
      <c r="G5670" s="53">
        <v>3.734035</v>
      </c>
    </row>
    <row r="5671" s="37" customFormat="1" customHeight="1" spans="1:7">
      <c r="A5671" s="52" t="s">
        <v>2016</v>
      </c>
      <c r="B5671" s="52" t="s">
        <v>3022</v>
      </c>
      <c r="C5671" s="30" t="s">
        <v>2092</v>
      </c>
      <c r="D5671" s="52" t="s">
        <v>2128</v>
      </c>
      <c r="E5671" s="53">
        <v>2.492237</v>
      </c>
      <c r="F5671" s="53">
        <v>0</v>
      </c>
      <c r="G5671" s="53">
        <v>2.492237</v>
      </c>
    </row>
    <row r="5672" s="37" customFormat="1" customHeight="1" spans="1:7">
      <c r="A5672" s="52" t="s">
        <v>2016</v>
      </c>
      <c r="B5672" s="52" t="s">
        <v>3022</v>
      </c>
      <c r="C5672" s="30" t="s">
        <v>2092</v>
      </c>
      <c r="D5672" s="52" t="s">
        <v>2129</v>
      </c>
      <c r="E5672" s="53">
        <v>5.032044</v>
      </c>
      <c r="F5672" s="53">
        <v>0</v>
      </c>
      <c r="G5672" s="53">
        <v>5.032044</v>
      </c>
    </row>
    <row r="5673" s="37" customFormat="1" customHeight="1" spans="1:7">
      <c r="A5673" s="52" t="s">
        <v>2016</v>
      </c>
      <c r="B5673" s="52" t="s">
        <v>3022</v>
      </c>
      <c r="C5673" s="30" t="s">
        <v>2092</v>
      </c>
      <c r="D5673" s="52" t="s">
        <v>2297</v>
      </c>
      <c r="E5673" s="53">
        <v>0.492158</v>
      </c>
      <c r="F5673" s="53">
        <v>0</v>
      </c>
      <c r="G5673" s="53">
        <v>0.492158</v>
      </c>
    </row>
    <row r="5674" s="37" customFormat="1" customHeight="1" spans="1:7">
      <c r="A5674" s="52" t="s">
        <v>2016</v>
      </c>
      <c r="B5674" s="52" t="s">
        <v>3022</v>
      </c>
      <c r="C5674" s="30" t="s">
        <v>2092</v>
      </c>
      <c r="D5674" s="52" t="s">
        <v>2130</v>
      </c>
      <c r="E5674" s="53">
        <v>4.667544</v>
      </c>
      <c r="F5674" s="53">
        <v>0</v>
      </c>
      <c r="G5674" s="53">
        <v>4.667544</v>
      </c>
    </row>
    <row r="5675" s="37" customFormat="1" customHeight="1" spans="1:7">
      <c r="A5675" s="52" t="s">
        <v>2016</v>
      </c>
      <c r="B5675" s="52" t="s">
        <v>3022</v>
      </c>
      <c r="C5675" s="30" t="s">
        <v>2092</v>
      </c>
      <c r="D5675" s="52" t="s">
        <v>2102</v>
      </c>
      <c r="E5675" s="53">
        <v>14</v>
      </c>
      <c r="F5675" s="53">
        <v>0</v>
      </c>
      <c r="G5675" s="53">
        <v>14</v>
      </c>
    </row>
    <row r="5676" s="37" customFormat="1" customHeight="1" spans="1:7">
      <c r="A5676" s="52" t="s">
        <v>2016</v>
      </c>
      <c r="B5676" s="52" t="s">
        <v>3022</v>
      </c>
      <c r="C5676" s="30" t="s">
        <v>2092</v>
      </c>
      <c r="D5676" s="52" t="s">
        <v>2105</v>
      </c>
      <c r="E5676" s="53">
        <v>4.65</v>
      </c>
      <c r="F5676" s="53">
        <v>0</v>
      </c>
      <c r="G5676" s="53">
        <v>4.65</v>
      </c>
    </row>
    <row r="5677" s="37" customFormat="1" customHeight="1" spans="1:7">
      <c r="A5677" s="52" t="s">
        <v>2016</v>
      </c>
      <c r="B5677" s="52" t="s">
        <v>3022</v>
      </c>
      <c r="C5677" s="50" t="s">
        <v>2106</v>
      </c>
      <c r="D5677" s="49"/>
      <c r="E5677" s="51">
        <v>703.426985</v>
      </c>
      <c r="F5677" s="51">
        <v>0</v>
      </c>
      <c r="G5677" s="51">
        <v>703.426985</v>
      </c>
    </row>
    <row r="5678" s="37" customFormat="1" customHeight="1" spans="1:7">
      <c r="A5678" s="52" t="s">
        <v>2016</v>
      </c>
      <c r="B5678" s="52" t="s">
        <v>3022</v>
      </c>
      <c r="C5678" s="30" t="s">
        <v>2107</v>
      </c>
      <c r="D5678" s="52" t="s">
        <v>2131</v>
      </c>
      <c r="E5678" s="53">
        <v>167.7348</v>
      </c>
      <c r="F5678" s="53">
        <v>0</v>
      </c>
      <c r="G5678" s="53">
        <v>167.7348</v>
      </c>
    </row>
    <row r="5679" s="37" customFormat="1" customHeight="1" spans="1:7">
      <c r="A5679" s="52" t="s">
        <v>2016</v>
      </c>
      <c r="B5679" s="52" t="s">
        <v>3022</v>
      </c>
      <c r="C5679" s="30" t="s">
        <v>2107</v>
      </c>
      <c r="D5679" s="52" t="s">
        <v>2132</v>
      </c>
      <c r="E5679" s="53">
        <v>21.5388</v>
      </c>
      <c r="F5679" s="53">
        <v>0</v>
      </c>
      <c r="G5679" s="53">
        <v>21.5388</v>
      </c>
    </row>
    <row r="5680" s="37" customFormat="1" customHeight="1" spans="1:7">
      <c r="A5680" s="52" t="s">
        <v>2016</v>
      </c>
      <c r="B5680" s="52" t="s">
        <v>3022</v>
      </c>
      <c r="C5680" s="30" t="s">
        <v>2107</v>
      </c>
      <c r="D5680" s="52" t="s">
        <v>2110</v>
      </c>
      <c r="E5680" s="53">
        <v>0.36</v>
      </c>
      <c r="F5680" s="53">
        <v>0</v>
      </c>
      <c r="G5680" s="53">
        <v>0.36</v>
      </c>
    </row>
    <row r="5681" s="37" customFormat="1" customHeight="1" spans="1:7">
      <c r="A5681" s="52" t="s">
        <v>2016</v>
      </c>
      <c r="B5681" s="52" t="s">
        <v>3022</v>
      </c>
      <c r="C5681" s="30" t="s">
        <v>2107</v>
      </c>
      <c r="D5681" s="52" t="s">
        <v>2134</v>
      </c>
      <c r="E5681" s="53">
        <v>85.464</v>
      </c>
      <c r="F5681" s="53">
        <v>0</v>
      </c>
      <c r="G5681" s="53">
        <v>85.464</v>
      </c>
    </row>
    <row r="5682" s="37" customFormat="1" customHeight="1" spans="1:7">
      <c r="A5682" s="52" t="s">
        <v>2016</v>
      </c>
      <c r="B5682" s="52" t="s">
        <v>3022</v>
      </c>
      <c r="C5682" s="30" t="s">
        <v>2107</v>
      </c>
      <c r="D5682" s="52" t="s">
        <v>2135</v>
      </c>
      <c r="E5682" s="53">
        <v>141.6216</v>
      </c>
      <c r="F5682" s="53">
        <v>0</v>
      </c>
      <c r="G5682" s="53">
        <v>141.6216</v>
      </c>
    </row>
    <row r="5683" s="37" customFormat="1" customHeight="1" spans="1:7">
      <c r="A5683" s="52" t="s">
        <v>2016</v>
      </c>
      <c r="B5683" s="52" t="s">
        <v>3022</v>
      </c>
      <c r="C5683" s="30" t="s">
        <v>2107</v>
      </c>
      <c r="D5683" s="52" t="s">
        <v>2136</v>
      </c>
      <c r="E5683" s="53">
        <v>36.432</v>
      </c>
      <c r="F5683" s="53">
        <v>0</v>
      </c>
      <c r="G5683" s="53">
        <v>36.432</v>
      </c>
    </row>
    <row r="5684" s="37" customFormat="1" customHeight="1" spans="1:7">
      <c r="A5684" s="52" t="s">
        <v>2016</v>
      </c>
      <c r="B5684" s="52" t="s">
        <v>3022</v>
      </c>
      <c r="C5684" s="30" t="s">
        <v>2107</v>
      </c>
      <c r="D5684" s="52" t="s">
        <v>2137</v>
      </c>
      <c r="E5684" s="53">
        <v>72.446592</v>
      </c>
      <c r="F5684" s="53">
        <v>0</v>
      </c>
      <c r="G5684" s="53">
        <v>72.446592</v>
      </c>
    </row>
    <row r="5685" s="37" customFormat="1" customHeight="1" spans="1:7">
      <c r="A5685" s="52" t="s">
        <v>2016</v>
      </c>
      <c r="B5685" s="52" t="s">
        <v>3022</v>
      </c>
      <c r="C5685" s="30" t="s">
        <v>2107</v>
      </c>
      <c r="D5685" s="52" t="s">
        <v>2138</v>
      </c>
      <c r="E5685" s="53">
        <v>29.561112</v>
      </c>
      <c r="F5685" s="53">
        <v>0</v>
      </c>
      <c r="G5685" s="53">
        <v>29.561112</v>
      </c>
    </row>
    <row r="5686" s="37" customFormat="1" customHeight="1" spans="1:7">
      <c r="A5686" s="52" t="s">
        <v>2016</v>
      </c>
      <c r="B5686" s="52" t="s">
        <v>3022</v>
      </c>
      <c r="C5686" s="30" t="s">
        <v>2107</v>
      </c>
      <c r="D5686" s="52" t="s">
        <v>2139</v>
      </c>
      <c r="E5686" s="53">
        <v>0.933509</v>
      </c>
      <c r="F5686" s="53">
        <v>0</v>
      </c>
      <c r="G5686" s="53">
        <v>0.933509</v>
      </c>
    </row>
    <row r="5687" s="37" customFormat="1" customHeight="1" spans="1:7">
      <c r="A5687" s="52" t="s">
        <v>2016</v>
      </c>
      <c r="B5687" s="52" t="s">
        <v>3022</v>
      </c>
      <c r="C5687" s="30" t="s">
        <v>2107</v>
      </c>
      <c r="D5687" s="52" t="s">
        <v>2140</v>
      </c>
      <c r="E5687" s="53">
        <v>1.555848</v>
      </c>
      <c r="F5687" s="53">
        <v>0</v>
      </c>
      <c r="G5687" s="53">
        <v>1.555848</v>
      </c>
    </row>
    <row r="5688" s="37" customFormat="1" customHeight="1" spans="1:7">
      <c r="A5688" s="52" t="s">
        <v>2016</v>
      </c>
      <c r="B5688" s="52" t="s">
        <v>3022</v>
      </c>
      <c r="C5688" s="30" t="s">
        <v>2107</v>
      </c>
      <c r="D5688" s="52" t="s">
        <v>2141</v>
      </c>
      <c r="E5688" s="53">
        <v>37.426752</v>
      </c>
      <c r="F5688" s="53">
        <v>0</v>
      </c>
      <c r="G5688" s="53">
        <v>37.426752</v>
      </c>
    </row>
    <row r="5689" s="37" customFormat="1" customHeight="1" spans="1:7">
      <c r="A5689" s="52" t="s">
        <v>2016</v>
      </c>
      <c r="B5689" s="52" t="s">
        <v>3022</v>
      </c>
      <c r="C5689" s="30" t="s">
        <v>2107</v>
      </c>
      <c r="D5689" s="52" t="s">
        <v>2298</v>
      </c>
      <c r="E5689" s="53">
        <v>1</v>
      </c>
      <c r="F5689" s="53">
        <v>0</v>
      </c>
      <c r="G5689" s="53">
        <v>1</v>
      </c>
    </row>
    <row r="5690" s="37" customFormat="1" customHeight="1" spans="1:7">
      <c r="A5690" s="52" t="s">
        <v>2016</v>
      </c>
      <c r="B5690" s="52" t="s">
        <v>3022</v>
      </c>
      <c r="C5690" s="30" t="s">
        <v>2107</v>
      </c>
      <c r="D5690" s="52" t="s">
        <v>2142</v>
      </c>
      <c r="E5690" s="53">
        <v>36.223296</v>
      </c>
      <c r="F5690" s="53">
        <v>0</v>
      </c>
      <c r="G5690" s="53">
        <v>36.223296</v>
      </c>
    </row>
    <row r="5691" s="37" customFormat="1" customHeight="1" spans="1:7">
      <c r="A5691" s="52" t="s">
        <v>2016</v>
      </c>
      <c r="B5691" s="52" t="s">
        <v>3022</v>
      </c>
      <c r="C5691" s="30" t="s">
        <v>2107</v>
      </c>
      <c r="D5691" s="52" t="s">
        <v>2299</v>
      </c>
      <c r="E5691" s="53">
        <v>11.96</v>
      </c>
      <c r="F5691" s="53">
        <v>0</v>
      </c>
      <c r="G5691" s="53">
        <v>11.96</v>
      </c>
    </row>
    <row r="5692" s="37" customFormat="1" customHeight="1" spans="1:7">
      <c r="A5692" s="52" t="s">
        <v>2016</v>
      </c>
      <c r="B5692" s="52" t="s">
        <v>3022</v>
      </c>
      <c r="C5692" s="30" t="s">
        <v>2107</v>
      </c>
      <c r="D5692" s="52" t="s">
        <v>2143</v>
      </c>
      <c r="E5692" s="53">
        <v>51.6287</v>
      </c>
      <c r="F5692" s="53">
        <v>0</v>
      </c>
      <c r="G5692" s="53">
        <v>51.6287</v>
      </c>
    </row>
    <row r="5693" s="36" customFormat="1" customHeight="1" spans="1:7">
      <c r="A5693" s="52" t="s">
        <v>2016</v>
      </c>
      <c r="B5693" s="52" t="s">
        <v>3022</v>
      </c>
      <c r="C5693" s="30" t="s">
        <v>2107</v>
      </c>
      <c r="D5693" s="52" t="s">
        <v>2144</v>
      </c>
      <c r="E5693" s="53">
        <v>4.96</v>
      </c>
      <c r="F5693" s="53">
        <v>0</v>
      </c>
      <c r="G5693" s="53">
        <v>4.96</v>
      </c>
    </row>
    <row r="5694" s="37" customFormat="1" customHeight="1" spans="1:7">
      <c r="A5694" s="52" t="s">
        <v>2016</v>
      </c>
      <c r="B5694" s="52" t="s">
        <v>3022</v>
      </c>
      <c r="C5694" s="30" t="s">
        <v>2107</v>
      </c>
      <c r="D5694" s="52" t="s">
        <v>2145</v>
      </c>
      <c r="E5694" s="53">
        <v>2.579976</v>
      </c>
      <c r="F5694" s="53">
        <v>0</v>
      </c>
      <c r="G5694" s="53">
        <v>2.579976</v>
      </c>
    </row>
    <row r="5695" s="37" customFormat="1" customHeight="1" spans="1:7">
      <c r="A5695" s="52" t="s">
        <v>2016</v>
      </c>
      <c r="B5695" s="49" t="s">
        <v>3023</v>
      </c>
      <c r="C5695" s="50"/>
      <c r="D5695" s="49"/>
      <c r="E5695" s="51">
        <v>96.421122</v>
      </c>
      <c r="F5695" s="51">
        <v>0</v>
      </c>
      <c r="G5695" s="51">
        <v>96.421122</v>
      </c>
    </row>
    <row r="5696" s="37" customFormat="1" customHeight="1" spans="1:7">
      <c r="A5696" s="52" t="s">
        <v>2016</v>
      </c>
      <c r="B5696" s="52" t="s">
        <v>3024</v>
      </c>
      <c r="C5696" s="50" t="s">
        <v>2091</v>
      </c>
      <c r="D5696" s="49"/>
      <c r="E5696" s="51">
        <v>15.802786</v>
      </c>
      <c r="F5696" s="51">
        <v>0</v>
      </c>
      <c r="G5696" s="51">
        <v>15.802786</v>
      </c>
    </row>
    <row r="5697" s="37" customFormat="1" customHeight="1" spans="1:7">
      <c r="A5697" s="52" t="s">
        <v>2016</v>
      </c>
      <c r="B5697" s="52" t="s">
        <v>3024</v>
      </c>
      <c r="C5697" s="30" t="s">
        <v>2092</v>
      </c>
      <c r="D5697" s="52" t="s">
        <v>2126</v>
      </c>
      <c r="E5697" s="53">
        <v>9.8</v>
      </c>
      <c r="F5697" s="53">
        <v>0</v>
      </c>
      <c r="G5697" s="53">
        <v>9.8</v>
      </c>
    </row>
    <row r="5698" s="37" customFormat="1" customHeight="1" spans="1:7">
      <c r="A5698" s="52" t="s">
        <v>2016</v>
      </c>
      <c r="B5698" s="52" t="s">
        <v>3024</v>
      </c>
      <c r="C5698" s="30" t="s">
        <v>2092</v>
      </c>
      <c r="D5698" s="52" t="s">
        <v>2127</v>
      </c>
      <c r="E5698" s="53">
        <v>0.442642</v>
      </c>
      <c r="F5698" s="53">
        <v>0</v>
      </c>
      <c r="G5698" s="53">
        <v>0.442642</v>
      </c>
    </row>
    <row r="5699" s="37" customFormat="1" customHeight="1" spans="1:7">
      <c r="A5699" s="52" t="s">
        <v>2016</v>
      </c>
      <c r="B5699" s="52" t="s">
        <v>3024</v>
      </c>
      <c r="C5699" s="30" t="s">
        <v>2092</v>
      </c>
      <c r="D5699" s="52" t="s">
        <v>2128</v>
      </c>
      <c r="E5699" s="53">
        <v>0.295094</v>
      </c>
      <c r="F5699" s="53">
        <v>0</v>
      </c>
      <c r="G5699" s="53">
        <v>0.295094</v>
      </c>
    </row>
    <row r="5700" s="37" customFormat="1" customHeight="1" spans="1:7">
      <c r="A5700" s="52" t="s">
        <v>2016</v>
      </c>
      <c r="B5700" s="52" t="s">
        <v>3024</v>
      </c>
      <c r="C5700" s="30" t="s">
        <v>2092</v>
      </c>
      <c r="D5700" s="52" t="s">
        <v>2129</v>
      </c>
      <c r="E5700" s="53">
        <v>0.611748</v>
      </c>
      <c r="F5700" s="53">
        <v>0</v>
      </c>
      <c r="G5700" s="53">
        <v>0.611748</v>
      </c>
    </row>
    <row r="5701" s="37" customFormat="1" customHeight="1" spans="1:7">
      <c r="A5701" s="52" t="s">
        <v>2016</v>
      </c>
      <c r="B5701" s="52" t="s">
        <v>3024</v>
      </c>
      <c r="C5701" s="30" t="s">
        <v>2092</v>
      </c>
      <c r="D5701" s="52" t="s">
        <v>2130</v>
      </c>
      <c r="E5701" s="53">
        <v>0.553302</v>
      </c>
      <c r="F5701" s="53">
        <v>0</v>
      </c>
      <c r="G5701" s="53">
        <v>0.553302</v>
      </c>
    </row>
    <row r="5702" s="37" customFormat="1" customHeight="1" spans="1:7">
      <c r="A5702" s="52" t="s">
        <v>2016</v>
      </c>
      <c r="B5702" s="52" t="s">
        <v>3024</v>
      </c>
      <c r="C5702" s="30" t="s">
        <v>2092</v>
      </c>
      <c r="D5702" s="52" t="s">
        <v>2102</v>
      </c>
      <c r="E5702" s="53">
        <v>3.5</v>
      </c>
      <c r="F5702" s="53">
        <v>0</v>
      </c>
      <c r="G5702" s="53">
        <v>3.5</v>
      </c>
    </row>
    <row r="5703" s="37" customFormat="1" customHeight="1" spans="1:7">
      <c r="A5703" s="52" t="s">
        <v>2016</v>
      </c>
      <c r="B5703" s="52" t="s">
        <v>3024</v>
      </c>
      <c r="C5703" s="30" t="s">
        <v>2092</v>
      </c>
      <c r="D5703" s="52" t="s">
        <v>2105</v>
      </c>
      <c r="E5703" s="53">
        <v>0.6</v>
      </c>
      <c r="F5703" s="53">
        <v>0</v>
      </c>
      <c r="G5703" s="53">
        <v>0.6</v>
      </c>
    </row>
    <row r="5704" s="37" customFormat="1" customHeight="1" spans="1:7">
      <c r="A5704" s="52" t="s">
        <v>2016</v>
      </c>
      <c r="B5704" s="52" t="s">
        <v>3024</v>
      </c>
      <c r="C5704" s="50" t="s">
        <v>2106</v>
      </c>
      <c r="D5704" s="49"/>
      <c r="E5704" s="51">
        <v>80.618336</v>
      </c>
      <c r="F5704" s="51">
        <v>0</v>
      </c>
      <c r="G5704" s="51">
        <v>80.618336</v>
      </c>
    </row>
    <row r="5705" s="37" customFormat="1" customHeight="1" spans="1:7">
      <c r="A5705" s="52" t="s">
        <v>2016</v>
      </c>
      <c r="B5705" s="52" t="s">
        <v>3024</v>
      </c>
      <c r="C5705" s="30" t="s">
        <v>2107</v>
      </c>
      <c r="D5705" s="52" t="s">
        <v>2131</v>
      </c>
      <c r="E5705" s="53">
        <v>20.3916</v>
      </c>
      <c r="F5705" s="53">
        <v>0</v>
      </c>
      <c r="G5705" s="53">
        <v>20.3916</v>
      </c>
    </row>
    <row r="5706" s="37" customFormat="1" customHeight="1" spans="1:7">
      <c r="A5706" s="52" t="s">
        <v>2016</v>
      </c>
      <c r="B5706" s="52" t="s">
        <v>3024</v>
      </c>
      <c r="C5706" s="30" t="s">
        <v>2107</v>
      </c>
      <c r="D5706" s="52" t="s">
        <v>2132</v>
      </c>
      <c r="E5706" s="53">
        <v>2.7792</v>
      </c>
      <c r="F5706" s="53">
        <v>0</v>
      </c>
      <c r="G5706" s="53">
        <v>2.7792</v>
      </c>
    </row>
    <row r="5707" s="37" customFormat="1" customHeight="1" spans="1:7">
      <c r="A5707" s="52" t="s">
        <v>2016</v>
      </c>
      <c r="B5707" s="52" t="s">
        <v>3024</v>
      </c>
      <c r="C5707" s="30" t="s">
        <v>2107</v>
      </c>
      <c r="D5707" s="52" t="s">
        <v>2134</v>
      </c>
      <c r="E5707" s="53">
        <v>9.624</v>
      </c>
      <c r="F5707" s="53">
        <v>0</v>
      </c>
      <c r="G5707" s="53">
        <v>9.624</v>
      </c>
    </row>
    <row r="5708" s="37" customFormat="1" customHeight="1" spans="1:7">
      <c r="A5708" s="52" t="s">
        <v>2016</v>
      </c>
      <c r="B5708" s="52" t="s">
        <v>3024</v>
      </c>
      <c r="C5708" s="30" t="s">
        <v>2107</v>
      </c>
      <c r="D5708" s="52" t="s">
        <v>2135</v>
      </c>
      <c r="E5708" s="53">
        <v>15.96</v>
      </c>
      <c r="F5708" s="53">
        <v>0</v>
      </c>
      <c r="G5708" s="53">
        <v>15.96</v>
      </c>
    </row>
    <row r="5709" s="37" customFormat="1" customHeight="1" spans="1:7">
      <c r="A5709" s="52" t="s">
        <v>2016</v>
      </c>
      <c r="B5709" s="52" t="s">
        <v>3024</v>
      </c>
      <c r="C5709" s="30" t="s">
        <v>2107</v>
      </c>
      <c r="D5709" s="52" t="s">
        <v>2136</v>
      </c>
      <c r="E5709" s="53">
        <v>4.092</v>
      </c>
      <c r="F5709" s="53">
        <v>0</v>
      </c>
      <c r="G5709" s="53">
        <v>4.092</v>
      </c>
    </row>
    <row r="5710" s="37" customFormat="1" customHeight="1" spans="1:7">
      <c r="A5710" s="52" t="s">
        <v>2016</v>
      </c>
      <c r="B5710" s="52" t="s">
        <v>3024</v>
      </c>
      <c r="C5710" s="30" t="s">
        <v>2107</v>
      </c>
      <c r="D5710" s="52" t="s">
        <v>2137</v>
      </c>
      <c r="E5710" s="53">
        <v>8.455488</v>
      </c>
      <c r="F5710" s="53">
        <v>0</v>
      </c>
      <c r="G5710" s="53">
        <v>8.455488</v>
      </c>
    </row>
    <row r="5711" s="37" customFormat="1" customHeight="1" spans="1:7">
      <c r="A5711" s="52" t="s">
        <v>2016</v>
      </c>
      <c r="B5711" s="52" t="s">
        <v>3024</v>
      </c>
      <c r="C5711" s="30" t="s">
        <v>2107</v>
      </c>
      <c r="D5711" s="52" t="s">
        <v>2138</v>
      </c>
      <c r="E5711" s="53">
        <v>3.504246</v>
      </c>
      <c r="F5711" s="53">
        <v>0</v>
      </c>
      <c r="G5711" s="53">
        <v>3.504246</v>
      </c>
    </row>
    <row r="5712" s="37" customFormat="1" customHeight="1" spans="1:7">
      <c r="A5712" s="52" t="s">
        <v>2016</v>
      </c>
      <c r="B5712" s="52" t="s">
        <v>3024</v>
      </c>
      <c r="C5712" s="30" t="s">
        <v>2107</v>
      </c>
      <c r="D5712" s="52" t="s">
        <v>2139</v>
      </c>
      <c r="E5712" s="53">
        <v>0.11066</v>
      </c>
      <c r="F5712" s="53">
        <v>0</v>
      </c>
      <c r="G5712" s="53">
        <v>0.11066</v>
      </c>
    </row>
    <row r="5713" s="37" customFormat="1" customHeight="1" spans="1:7">
      <c r="A5713" s="52" t="s">
        <v>2016</v>
      </c>
      <c r="B5713" s="52" t="s">
        <v>3024</v>
      </c>
      <c r="C5713" s="30" t="s">
        <v>2107</v>
      </c>
      <c r="D5713" s="52" t="s">
        <v>2140</v>
      </c>
      <c r="E5713" s="53">
        <v>0.184434</v>
      </c>
      <c r="F5713" s="53">
        <v>0</v>
      </c>
      <c r="G5713" s="53">
        <v>0.184434</v>
      </c>
    </row>
    <row r="5714" s="37" customFormat="1" customHeight="1" spans="1:7">
      <c r="A5714" s="52" t="s">
        <v>2016</v>
      </c>
      <c r="B5714" s="52" t="s">
        <v>3024</v>
      </c>
      <c r="C5714" s="30" t="s">
        <v>2107</v>
      </c>
      <c r="D5714" s="52" t="s">
        <v>2141</v>
      </c>
      <c r="E5714" s="53">
        <v>4.426416</v>
      </c>
      <c r="F5714" s="53">
        <v>0</v>
      </c>
      <c r="G5714" s="53">
        <v>4.426416</v>
      </c>
    </row>
    <row r="5715" s="37" customFormat="1" customHeight="1" spans="1:7">
      <c r="A5715" s="52" t="s">
        <v>2016</v>
      </c>
      <c r="B5715" s="52" t="s">
        <v>3024</v>
      </c>
      <c r="C5715" s="30" t="s">
        <v>2107</v>
      </c>
      <c r="D5715" s="52" t="s">
        <v>2142</v>
      </c>
      <c r="E5715" s="53">
        <v>4.227744</v>
      </c>
      <c r="F5715" s="53">
        <v>0</v>
      </c>
      <c r="G5715" s="53">
        <v>4.227744</v>
      </c>
    </row>
    <row r="5716" s="37" customFormat="1" customHeight="1" spans="1:7">
      <c r="A5716" s="52" t="s">
        <v>2016</v>
      </c>
      <c r="B5716" s="52" t="s">
        <v>3024</v>
      </c>
      <c r="C5716" s="30" t="s">
        <v>2107</v>
      </c>
      <c r="D5716" s="52" t="s">
        <v>2143</v>
      </c>
      <c r="E5716" s="53">
        <v>5.9162</v>
      </c>
      <c r="F5716" s="53">
        <v>0</v>
      </c>
      <c r="G5716" s="53">
        <v>5.9162</v>
      </c>
    </row>
    <row r="5717" s="37" customFormat="1" customHeight="1" spans="1:7">
      <c r="A5717" s="52" t="s">
        <v>2016</v>
      </c>
      <c r="B5717" s="52" t="s">
        <v>3024</v>
      </c>
      <c r="C5717" s="30" t="s">
        <v>2107</v>
      </c>
      <c r="D5717" s="52" t="s">
        <v>2144</v>
      </c>
      <c r="E5717" s="53">
        <v>0.64</v>
      </c>
      <c r="F5717" s="53">
        <v>0</v>
      </c>
      <c r="G5717" s="53">
        <v>0.64</v>
      </c>
    </row>
    <row r="5718" s="37" customFormat="1" customHeight="1" spans="1:7">
      <c r="A5718" s="52" t="s">
        <v>2016</v>
      </c>
      <c r="B5718" s="52" t="s">
        <v>3024</v>
      </c>
      <c r="C5718" s="30" t="s">
        <v>2107</v>
      </c>
      <c r="D5718" s="52" t="s">
        <v>2145</v>
      </c>
      <c r="E5718" s="53">
        <v>0.306348</v>
      </c>
      <c r="F5718" s="53">
        <v>0</v>
      </c>
      <c r="G5718" s="53">
        <v>0.306348</v>
      </c>
    </row>
    <row r="5719" s="37" customFormat="1" customHeight="1" spans="1:7">
      <c r="A5719" s="49" t="s">
        <v>3025</v>
      </c>
      <c r="B5719" s="49"/>
      <c r="C5719" s="50"/>
      <c r="D5719" s="49"/>
      <c r="E5719" s="51">
        <v>19071.735364</v>
      </c>
      <c r="F5719" s="51">
        <v>0</v>
      </c>
      <c r="G5719" s="51">
        <v>19071.735364</v>
      </c>
    </row>
    <row r="5720" s="37" customFormat="1" customHeight="1" spans="1:7">
      <c r="A5720" s="52" t="s">
        <v>2017</v>
      </c>
      <c r="B5720" s="49" t="s">
        <v>3026</v>
      </c>
      <c r="C5720" s="50"/>
      <c r="D5720" s="49"/>
      <c r="E5720" s="51">
        <v>16262.059472</v>
      </c>
      <c r="F5720" s="51">
        <v>0</v>
      </c>
      <c r="G5720" s="51">
        <v>16262.059472</v>
      </c>
    </row>
    <row r="5721" s="37" customFormat="1" customHeight="1" spans="1:7">
      <c r="A5721" s="52" t="s">
        <v>2017</v>
      </c>
      <c r="B5721" s="52" t="s">
        <v>3027</v>
      </c>
      <c r="C5721" s="50" t="s">
        <v>2080</v>
      </c>
      <c r="D5721" s="49"/>
      <c r="E5721" s="51">
        <v>15648.4108</v>
      </c>
      <c r="F5721" s="51">
        <v>0</v>
      </c>
      <c r="G5721" s="51">
        <v>15648.4108</v>
      </c>
    </row>
    <row r="5722" s="37" customFormat="1" customHeight="1" spans="1:7">
      <c r="A5722" s="52" t="s">
        <v>2017</v>
      </c>
      <c r="B5722" s="52" t="s">
        <v>3027</v>
      </c>
      <c r="C5722" s="30" t="s">
        <v>2081</v>
      </c>
      <c r="D5722" s="52" t="s">
        <v>3028</v>
      </c>
      <c r="E5722" s="53">
        <v>45.79</v>
      </c>
      <c r="F5722" s="53">
        <v>0</v>
      </c>
      <c r="G5722" s="53">
        <v>45.79</v>
      </c>
    </row>
    <row r="5723" s="37" customFormat="1" customHeight="1" spans="1:7">
      <c r="A5723" s="52" t="s">
        <v>2017</v>
      </c>
      <c r="B5723" s="52" t="s">
        <v>3027</v>
      </c>
      <c r="C5723" s="30" t="s">
        <v>2081</v>
      </c>
      <c r="D5723" s="52" t="s">
        <v>3029</v>
      </c>
      <c r="E5723" s="53">
        <v>10</v>
      </c>
      <c r="F5723" s="53">
        <v>0</v>
      </c>
      <c r="G5723" s="53">
        <v>10</v>
      </c>
    </row>
    <row r="5724" s="37" customFormat="1" customHeight="1" spans="1:7">
      <c r="A5724" s="52" t="s">
        <v>2017</v>
      </c>
      <c r="B5724" s="52" t="s">
        <v>3027</v>
      </c>
      <c r="C5724" s="30" t="s">
        <v>2081</v>
      </c>
      <c r="D5724" s="52" t="s">
        <v>3030</v>
      </c>
      <c r="E5724" s="53">
        <v>116.6462</v>
      </c>
      <c r="F5724" s="53">
        <v>0</v>
      </c>
      <c r="G5724" s="53">
        <v>116.6462</v>
      </c>
    </row>
    <row r="5725" s="37" customFormat="1" customHeight="1" spans="1:7">
      <c r="A5725" s="52" t="s">
        <v>2017</v>
      </c>
      <c r="B5725" s="52" t="s">
        <v>3027</v>
      </c>
      <c r="C5725" s="30" t="s">
        <v>2081</v>
      </c>
      <c r="D5725" s="52" t="s">
        <v>3031</v>
      </c>
      <c r="E5725" s="53">
        <v>45</v>
      </c>
      <c r="F5725" s="53">
        <v>0</v>
      </c>
      <c r="G5725" s="53">
        <v>45</v>
      </c>
    </row>
    <row r="5726" s="37" customFormat="1" customHeight="1" spans="1:7">
      <c r="A5726" s="52" t="s">
        <v>2017</v>
      </c>
      <c r="B5726" s="52" t="s">
        <v>3027</v>
      </c>
      <c r="C5726" s="30" t="s">
        <v>2081</v>
      </c>
      <c r="D5726" s="52" t="s">
        <v>3032</v>
      </c>
      <c r="E5726" s="53">
        <v>30</v>
      </c>
      <c r="F5726" s="53">
        <v>0</v>
      </c>
      <c r="G5726" s="53">
        <v>30</v>
      </c>
    </row>
    <row r="5727" s="37" customFormat="1" customHeight="1" spans="1:7">
      <c r="A5727" s="52" t="s">
        <v>2017</v>
      </c>
      <c r="B5727" s="52" t="s">
        <v>3027</v>
      </c>
      <c r="C5727" s="30" t="s">
        <v>2081</v>
      </c>
      <c r="D5727" s="52" t="s">
        <v>3033</v>
      </c>
      <c r="E5727" s="53">
        <v>20</v>
      </c>
      <c r="F5727" s="53">
        <v>0</v>
      </c>
      <c r="G5727" s="53">
        <v>20</v>
      </c>
    </row>
    <row r="5728" s="37" customFormat="1" customHeight="1" spans="1:7">
      <c r="A5728" s="52" t="s">
        <v>2017</v>
      </c>
      <c r="B5728" s="52" t="s">
        <v>3027</v>
      </c>
      <c r="C5728" s="30" t="s">
        <v>2081</v>
      </c>
      <c r="D5728" s="52" t="s">
        <v>3034</v>
      </c>
      <c r="E5728" s="53">
        <v>4</v>
      </c>
      <c r="F5728" s="53">
        <v>0</v>
      </c>
      <c r="G5728" s="53">
        <v>4</v>
      </c>
    </row>
    <row r="5729" s="37" customFormat="1" customHeight="1" spans="1:7">
      <c r="A5729" s="52" t="s">
        <v>2017</v>
      </c>
      <c r="B5729" s="52" t="s">
        <v>3027</v>
      </c>
      <c r="C5729" s="30" t="s">
        <v>2081</v>
      </c>
      <c r="D5729" s="52" t="s">
        <v>3035</v>
      </c>
      <c r="E5729" s="53">
        <v>65.4446</v>
      </c>
      <c r="F5729" s="53">
        <v>0</v>
      </c>
      <c r="G5729" s="53">
        <v>65.4446</v>
      </c>
    </row>
    <row r="5730" s="37" customFormat="1" customHeight="1" spans="1:7">
      <c r="A5730" s="52" t="s">
        <v>2017</v>
      </c>
      <c r="B5730" s="52" t="s">
        <v>3027</v>
      </c>
      <c r="C5730" s="30" t="s">
        <v>2081</v>
      </c>
      <c r="D5730" s="52" t="s">
        <v>3036</v>
      </c>
      <c r="E5730" s="53">
        <v>7</v>
      </c>
      <c r="F5730" s="53">
        <v>0</v>
      </c>
      <c r="G5730" s="53">
        <v>7</v>
      </c>
    </row>
    <row r="5731" s="37" customFormat="1" customHeight="1" spans="1:7">
      <c r="A5731" s="52" t="s">
        <v>2017</v>
      </c>
      <c r="B5731" s="52" t="s">
        <v>3027</v>
      </c>
      <c r="C5731" s="30" t="s">
        <v>2081</v>
      </c>
      <c r="D5731" s="52" t="s">
        <v>3037</v>
      </c>
      <c r="E5731" s="53">
        <v>0</v>
      </c>
      <c r="F5731" s="53">
        <v>0</v>
      </c>
      <c r="G5731" s="53">
        <v>0</v>
      </c>
    </row>
    <row r="5732" s="37" customFormat="1" customHeight="1" spans="1:7">
      <c r="A5732" s="52" t="s">
        <v>2017</v>
      </c>
      <c r="B5732" s="52" t="s">
        <v>3027</v>
      </c>
      <c r="C5732" s="30" t="s">
        <v>2081</v>
      </c>
      <c r="D5732" s="52" t="s">
        <v>3038</v>
      </c>
      <c r="E5732" s="53">
        <v>0</v>
      </c>
      <c r="F5732" s="53">
        <v>0</v>
      </c>
      <c r="G5732" s="53">
        <v>0</v>
      </c>
    </row>
    <row r="5733" s="37" customFormat="1" customHeight="1" spans="1:7">
      <c r="A5733" s="52" t="s">
        <v>2017</v>
      </c>
      <c r="B5733" s="52" t="s">
        <v>3027</v>
      </c>
      <c r="C5733" s="30" t="s">
        <v>2081</v>
      </c>
      <c r="D5733" s="52" t="s">
        <v>3039</v>
      </c>
      <c r="E5733" s="53">
        <v>0</v>
      </c>
      <c r="F5733" s="53">
        <v>0</v>
      </c>
      <c r="G5733" s="53">
        <v>0</v>
      </c>
    </row>
    <row r="5734" s="37" customFormat="1" customHeight="1" spans="1:7">
      <c r="A5734" s="52" t="s">
        <v>2017</v>
      </c>
      <c r="B5734" s="52" t="s">
        <v>3027</v>
      </c>
      <c r="C5734" s="30" t="s">
        <v>2081</v>
      </c>
      <c r="D5734" s="52" t="s">
        <v>3040</v>
      </c>
      <c r="E5734" s="53">
        <v>55</v>
      </c>
      <c r="F5734" s="53">
        <v>0</v>
      </c>
      <c r="G5734" s="53">
        <v>55</v>
      </c>
    </row>
    <row r="5735" s="37" customFormat="1" customHeight="1" spans="1:7">
      <c r="A5735" s="52" t="s">
        <v>2017</v>
      </c>
      <c r="B5735" s="52" t="s">
        <v>3027</v>
      </c>
      <c r="C5735" s="30" t="s">
        <v>2081</v>
      </c>
      <c r="D5735" s="52" t="s">
        <v>3041</v>
      </c>
      <c r="E5735" s="53">
        <v>4368.6</v>
      </c>
      <c r="F5735" s="53">
        <v>0</v>
      </c>
      <c r="G5735" s="53">
        <v>4368.6</v>
      </c>
    </row>
    <row r="5736" s="37" customFormat="1" customHeight="1" spans="1:7">
      <c r="A5736" s="52" t="s">
        <v>2017</v>
      </c>
      <c r="B5736" s="52" t="s">
        <v>3027</v>
      </c>
      <c r="C5736" s="30" t="s">
        <v>2081</v>
      </c>
      <c r="D5736" s="52" t="s">
        <v>3042</v>
      </c>
      <c r="E5736" s="53">
        <v>20</v>
      </c>
      <c r="F5736" s="53">
        <v>0</v>
      </c>
      <c r="G5736" s="53">
        <v>20</v>
      </c>
    </row>
    <row r="5737" s="37" customFormat="1" customHeight="1" spans="1:7">
      <c r="A5737" s="52" t="s">
        <v>2017</v>
      </c>
      <c r="B5737" s="52" t="s">
        <v>3027</v>
      </c>
      <c r="C5737" s="30" t="s">
        <v>2081</v>
      </c>
      <c r="D5737" s="52" t="s">
        <v>3043</v>
      </c>
      <c r="E5737" s="53">
        <v>33</v>
      </c>
      <c r="F5737" s="53">
        <v>0</v>
      </c>
      <c r="G5737" s="53">
        <v>33</v>
      </c>
    </row>
    <row r="5738" s="37" customFormat="1" customHeight="1" spans="1:7">
      <c r="A5738" s="52" t="s">
        <v>2017</v>
      </c>
      <c r="B5738" s="52" t="s">
        <v>3027</v>
      </c>
      <c r="C5738" s="30" t="s">
        <v>2081</v>
      </c>
      <c r="D5738" s="52" t="s">
        <v>3044</v>
      </c>
      <c r="E5738" s="53">
        <v>56.5</v>
      </c>
      <c r="F5738" s="53">
        <v>0</v>
      </c>
      <c r="G5738" s="53">
        <v>56.5</v>
      </c>
    </row>
    <row r="5739" s="37" customFormat="1" customHeight="1" spans="1:7">
      <c r="A5739" s="52" t="s">
        <v>2017</v>
      </c>
      <c r="B5739" s="52" t="s">
        <v>3027</v>
      </c>
      <c r="C5739" s="30" t="s">
        <v>2081</v>
      </c>
      <c r="D5739" s="52" t="s">
        <v>3045</v>
      </c>
      <c r="E5739" s="53">
        <v>12</v>
      </c>
      <c r="F5739" s="53">
        <v>0</v>
      </c>
      <c r="G5739" s="53">
        <v>12</v>
      </c>
    </row>
    <row r="5740" s="37" customFormat="1" customHeight="1" spans="1:7">
      <c r="A5740" s="52" t="s">
        <v>2017</v>
      </c>
      <c r="B5740" s="52" t="s">
        <v>3027</v>
      </c>
      <c r="C5740" s="30" t="s">
        <v>2081</v>
      </c>
      <c r="D5740" s="52" t="s">
        <v>3046</v>
      </c>
      <c r="E5740" s="53">
        <v>25</v>
      </c>
      <c r="F5740" s="53">
        <v>0</v>
      </c>
      <c r="G5740" s="53">
        <v>25</v>
      </c>
    </row>
    <row r="5741" s="37" customFormat="1" customHeight="1" spans="1:7">
      <c r="A5741" s="52" t="s">
        <v>2017</v>
      </c>
      <c r="B5741" s="52" t="s">
        <v>3027</v>
      </c>
      <c r="C5741" s="30" t="s">
        <v>2081</v>
      </c>
      <c r="D5741" s="52" t="s">
        <v>3047</v>
      </c>
      <c r="E5741" s="53">
        <v>169</v>
      </c>
      <c r="F5741" s="53">
        <v>0</v>
      </c>
      <c r="G5741" s="53">
        <v>169</v>
      </c>
    </row>
    <row r="5742" s="37" customFormat="1" customHeight="1" spans="1:7">
      <c r="A5742" s="52" t="s">
        <v>2017</v>
      </c>
      <c r="B5742" s="52" t="s">
        <v>3027</v>
      </c>
      <c r="C5742" s="30" t="s">
        <v>2081</v>
      </c>
      <c r="D5742" s="52" t="s">
        <v>3048</v>
      </c>
      <c r="E5742" s="53">
        <v>10</v>
      </c>
      <c r="F5742" s="53">
        <v>0</v>
      </c>
      <c r="G5742" s="53">
        <v>10</v>
      </c>
    </row>
    <row r="5743" s="37" customFormat="1" customHeight="1" spans="1:7">
      <c r="A5743" s="52" t="s">
        <v>2017</v>
      </c>
      <c r="B5743" s="52" t="s">
        <v>3027</v>
      </c>
      <c r="C5743" s="30" t="s">
        <v>2081</v>
      </c>
      <c r="D5743" s="52" t="s">
        <v>3049</v>
      </c>
      <c r="E5743" s="53">
        <v>500</v>
      </c>
      <c r="F5743" s="53">
        <v>0</v>
      </c>
      <c r="G5743" s="53">
        <v>500</v>
      </c>
    </row>
    <row r="5744" s="37" customFormat="1" customHeight="1" spans="1:7">
      <c r="A5744" s="52" t="s">
        <v>2017</v>
      </c>
      <c r="B5744" s="52" t="s">
        <v>3027</v>
      </c>
      <c r="C5744" s="30" t="s">
        <v>2081</v>
      </c>
      <c r="D5744" s="52" t="s">
        <v>3050</v>
      </c>
      <c r="E5744" s="53">
        <v>10055.43</v>
      </c>
      <c r="F5744" s="53">
        <v>0</v>
      </c>
      <c r="G5744" s="53">
        <v>10055.43</v>
      </c>
    </row>
    <row r="5745" s="37" customFormat="1" customHeight="1" spans="1:7">
      <c r="A5745" s="52" t="s">
        <v>2017</v>
      </c>
      <c r="B5745" s="52" t="s">
        <v>3027</v>
      </c>
      <c r="C5745" s="30" t="s">
        <v>2081</v>
      </c>
      <c r="D5745" s="52" t="s">
        <v>3051</v>
      </c>
      <c r="E5745" s="53">
        <v>0</v>
      </c>
      <c r="F5745" s="53">
        <v>0</v>
      </c>
      <c r="G5745" s="53">
        <v>0</v>
      </c>
    </row>
    <row r="5746" s="37" customFormat="1" customHeight="1" spans="1:7">
      <c r="A5746" s="52" t="s">
        <v>2017</v>
      </c>
      <c r="B5746" s="52" t="s">
        <v>3027</v>
      </c>
      <c r="C5746" s="30" t="s">
        <v>2081</v>
      </c>
      <c r="D5746" s="52" t="s">
        <v>3052</v>
      </c>
      <c r="E5746" s="53">
        <v>0</v>
      </c>
      <c r="F5746" s="53">
        <v>0</v>
      </c>
      <c r="G5746" s="53">
        <v>0</v>
      </c>
    </row>
    <row r="5747" s="37" customFormat="1" customHeight="1" spans="1:7">
      <c r="A5747" s="52" t="s">
        <v>2017</v>
      </c>
      <c r="B5747" s="52" t="s">
        <v>3027</v>
      </c>
      <c r="C5747" s="30" t="s">
        <v>2081</v>
      </c>
      <c r="D5747" s="52" t="s">
        <v>3053</v>
      </c>
      <c r="E5747" s="53">
        <v>0</v>
      </c>
      <c r="F5747" s="53">
        <v>0</v>
      </c>
      <c r="G5747" s="53">
        <v>0</v>
      </c>
    </row>
    <row r="5748" s="37" customFormat="1" customHeight="1" spans="1:7">
      <c r="A5748" s="52" t="s">
        <v>2017</v>
      </c>
      <c r="B5748" s="52" t="s">
        <v>3027</v>
      </c>
      <c r="C5748" s="30" t="s">
        <v>2081</v>
      </c>
      <c r="D5748" s="52" t="s">
        <v>3054</v>
      </c>
      <c r="E5748" s="53">
        <v>0</v>
      </c>
      <c r="F5748" s="53">
        <v>0</v>
      </c>
      <c r="G5748" s="53">
        <v>0</v>
      </c>
    </row>
    <row r="5749" s="37" customFormat="1" customHeight="1" spans="1:7">
      <c r="A5749" s="52" t="s">
        <v>2017</v>
      </c>
      <c r="B5749" s="52" t="s">
        <v>3027</v>
      </c>
      <c r="C5749" s="30" t="s">
        <v>2081</v>
      </c>
      <c r="D5749" s="52" t="s">
        <v>3055</v>
      </c>
      <c r="E5749" s="53">
        <v>0</v>
      </c>
      <c r="F5749" s="53">
        <v>0</v>
      </c>
      <c r="G5749" s="53">
        <v>0</v>
      </c>
    </row>
    <row r="5750" s="37" customFormat="1" customHeight="1" spans="1:7">
      <c r="A5750" s="52" t="s">
        <v>2017</v>
      </c>
      <c r="B5750" s="52" t="s">
        <v>3027</v>
      </c>
      <c r="C5750" s="30" t="s">
        <v>2081</v>
      </c>
      <c r="D5750" s="52" t="s">
        <v>3056</v>
      </c>
      <c r="E5750" s="53">
        <v>0</v>
      </c>
      <c r="F5750" s="53">
        <v>0</v>
      </c>
      <c r="G5750" s="53">
        <v>0</v>
      </c>
    </row>
    <row r="5751" s="37" customFormat="1" customHeight="1" spans="1:7">
      <c r="A5751" s="52" t="s">
        <v>2017</v>
      </c>
      <c r="B5751" s="52" t="s">
        <v>3027</v>
      </c>
      <c r="C5751" s="30" t="s">
        <v>2081</v>
      </c>
      <c r="D5751" s="52" t="s">
        <v>3057</v>
      </c>
      <c r="E5751" s="53">
        <v>0</v>
      </c>
      <c r="F5751" s="53">
        <v>0</v>
      </c>
      <c r="G5751" s="53">
        <v>0</v>
      </c>
    </row>
    <row r="5752" s="37" customFormat="1" customHeight="1" spans="1:7">
      <c r="A5752" s="52" t="s">
        <v>2017</v>
      </c>
      <c r="B5752" s="52" t="s">
        <v>3027</v>
      </c>
      <c r="C5752" s="50" t="s">
        <v>2091</v>
      </c>
      <c r="D5752" s="49"/>
      <c r="E5752" s="51">
        <v>139.475813</v>
      </c>
      <c r="F5752" s="51">
        <v>0</v>
      </c>
      <c r="G5752" s="51">
        <v>139.475813</v>
      </c>
    </row>
    <row r="5753" s="37" customFormat="1" customHeight="1" spans="1:7">
      <c r="A5753" s="52" t="s">
        <v>2017</v>
      </c>
      <c r="B5753" s="52" t="s">
        <v>3027</v>
      </c>
      <c r="C5753" s="30" t="s">
        <v>2092</v>
      </c>
      <c r="D5753" s="52" t="s">
        <v>2093</v>
      </c>
      <c r="E5753" s="53">
        <v>42.5</v>
      </c>
      <c r="F5753" s="53">
        <v>0</v>
      </c>
      <c r="G5753" s="53">
        <v>42.5</v>
      </c>
    </row>
    <row r="5754" s="37" customFormat="1" customHeight="1" spans="1:7">
      <c r="A5754" s="52" t="s">
        <v>2017</v>
      </c>
      <c r="B5754" s="52" t="s">
        <v>3027</v>
      </c>
      <c r="C5754" s="30" t="s">
        <v>2092</v>
      </c>
      <c r="D5754" s="52" t="s">
        <v>2094</v>
      </c>
      <c r="E5754" s="53">
        <v>1.976875</v>
      </c>
      <c r="F5754" s="53">
        <v>0</v>
      </c>
      <c r="G5754" s="53">
        <v>1.976875</v>
      </c>
    </row>
    <row r="5755" s="37" customFormat="1" customHeight="1" spans="1:7">
      <c r="A5755" s="52" t="s">
        <v>2017</v>
      </c>
      <c r="B5755" s="52" t="s">
        <v>3027</v>
      </c>
      <c r="C5755" s="30" t="s">
        <v>2092</v>
      </c>
      <c r="D5755" s="52" t="s">
        <v>2095</v>
      </c>
      <c r="E5755" s="53">
        <v>1.317917</v>
      </c>
      <c r="F5755" s="53">
        <v>0</v>
      </c>
      <c r="G5755" s="53">
        <v>1.317917</v>
      </c>
    </row>
    <row r="5756" s="37" customFormat="1" customHeight="1" spans="1:7">
      <c r="A5756" s="52" t="s">
        <v>2017</v>
      </c>
      <c r="B5756" s="52" t="s">
        <v>3027</v>
      </c>
      <c r="C5756" s="30" t="s">
        <v>2092</v>
      </c>
      <c r="D5756" s="52" t="s">
        <v>2096</v>
      </c>
      <c r="E5756" s="53">
        <v>3.565747</v>
      </c>
      <c r="F5756" s="53">
        <v>0</v>
      </c>
      <c r="G5756" s="53">
        <v>3.565747</v>
      </c>
    </row>
    <row r="5757" s="37" customFormat="1" customHeight="1" spans="1:7">
      <c r="A5757" s="52" t="s">
        <v>2017</v>
      </c>
      <c r="B5757" s="52" t="s">
        <v>3027</v>
      </c>
      <c r="C5757" s="30" t="s">
        <v>2092</v>
      </c>
      <c r="D5757" s="52" t="s">
        <v>2097</v>
      </c>
      <c r="E5757" s="53">
        <v>3.06018</v>
      </c>
      <c r="F5757" s="53">
        <v>0</v>
      </c>
      <c r="G5757" s="53">
        <v>3.06018</v>
      </c>
    </row>
    <row r="5758" s="37" customFormat="1" customHeight="1" spans="1:7">
      <c r="A5758" s="52" t="s">
        <v>2017</v>
      </c>
      <c r="B5758" s="52" t="s">
        <v>3027</v>
      </c>
      <c r="C5758" s="30" t="s">
        <v>2092</v>
      </c>
      <c r="D5758" s="52" t="s">
        <v>2098</v>
      </c>
      <c r="E5758" s="53">
        <v>2.471094</v>
      </c>
      <c r="F5758" s="53">
        <v>0</v>
      </c>
      <c r="G5758" s="53">
        <v>2.471094</v>
      </c>
    </row>
    <row r="5759" s="37" customFormat="1" customHeight="1" spans="1:7">
      <c r="A5759" s="52" t="s">
        <v>2017</v>
      </c>
      <c r="B5759" s="52" t="s">
        <v>3027</v>
      </c>
      <c r="C5759" s="30" t="s">
        <v>2092</v>
      </c>
      <c r="D5759" s="52" t="s">
        <v>2099</v>
      </c>
      <c r="E5759" s="53">
        <v>16.98</v>
      </c>
      <c r="F5759" s="53">
        <v>0</v>
      </c>
      <c r="G5759" s="53">
        <v>16.98</v>
      </c>
    </row>
    <row r="5760" s="37" customFormat="1" customHeight="1" spans="1:7">
      <c r="A5760" s="52" t="s">
        <v>2017</v>
      </c>
      <c r="B5760" s="52" t="s">
        <v>3027</v>
      </c>
      <c r="C5760" s="30" t="s">
        <v>2092</v>
      </c>
      <c r="D5760" s="52" t="s">
        <v>2100</v>
      </c>
      <c r="E5760" s="53">
        <v>4.992</v>
      </c>
      <c r="F5760" s="53">
        <v>0</v>
      </c>
      <c r="G5760" s="53">
        <v>4.992</v>
      </c>
    </row>
    <row r="5761" s="37" customFormat="1" customHeight="1" spans="1:7">
      <c r="A5761" s="52" t="s">
        <v>2017</v>
      </c>
      <c r="B5761" s="52" t="s">
        <v>3027</v>
      </c>
      <c r="C5761" s="30" t="s">
        <v>2092</v>
      </c>
      <c r="D5761" s="52" t="s">
        <v>2101</v>
      </c>
      <c r="E5761" s="53">
        <v>0.312</v>
      </c>
      <c r="F5761" s="53">
        <v>0</v>
      </c>
      <c r="G5761" s="53">
        <v>0.312</v>
      </c>
    </row>
    <row r="5762" s="37" customFormat="1" customHeight="1" spans="1:7">
      <c r="A5762" s="52" t="s">
        <v>2017</v>
      </c>
      <c r="B5762" s="52" t="s">
        <v>3027</v>
      </c>
      <c r="C5762" s="30" t="s">
        <v>2092</v>
      </c>
      <c r="D5762" s="52" t="s">
        <v>2102</v>
      </c>
      <c r="E5762" s="53">
        <v>3.5</v>
      </c>
      <c r="F5762" s="53">
        <v>0</v>
      </c>
      <c r="G5762" s="53">
        <v>3.5</v>
      </c>
    </row>
    <row r="5763" s="37" customFormat="1" customHeight="1" spans="1:7">
      <c r="A5763" s="52" t="s">
        <v>2017</v>
      </c>
      <c r="B5763" s="52" t="s">
        <v>3027</v>
      </c>
      <c r="C5763" s="30" t="s">
        <v>2092</v>
      </c>
      <c r="D5763" s="52" t="s">
        <v>2103</v>
      </c>
      <c r="E5763" s="53">
        <v>55.5</v>
      </c>
      <c r="F5763" s="53">
        <v>0</v>
      </c>
      <c r="G5763" s="53">
        <v>55.5</v>
      </c>
    </row>
    <row r="5764" s="37" customFormat="1" customHeight="1" spans="1:7">
      <c r="A5764" s="52" t="s">
        <v>2017</v>
      </c>
      <c r="B5764" s="52" t="s">
        <v>3027</v>
      </c>
      <c r="C5764" s="30" t="s">
        <v>2092</v>
      </c>
      <c r="D5764" s="52" t="s">
        <v>2104</v>
      </c>
      <c r="E5764" s="53">
        <v>0.75</v>
      </c>
      <c r="F5764" s="53">
        <v>0</v>
      </c>
      <c r="G5764" s="53">
        <v>0.75</v>
      </c>
    </row>
    <row r="5765" s="37" customFormat="1" customHeight="1" spans="1:7">
      <c r="A5765" s="52" t="s">
        <v>2017</v>
      </c>
      <c r="B5765" s="52" t="s">
        <v>3027</v>
      </c>
      <c r="C5765" s="30" t="s">
        <v>2092</v>
      </c>
      <c r="D5765" s="52" t="s">
        <v>2105</v>
      </c>
      <c r="E5765" s="53">
        <v>2.55</v>
      </c>
      <c r="F5765" s="53">
        <v>0</v>
      </c>
      <c r="G5765" s="53">
        <v>2.55</v>
      </c>
    </row>
    <row r="5766" s="37" customFormat="1" customHeight="1" spans="1:7">
      <c r="A5766" s="52" t="s">
        <v>2017</v>
      </c>
      <c r="B5766" s="52" t="s">
        <v>3027</v>
      </c>
      <c r="C5766" s="50" t="s">
        <v>2106</v>
      </c>
      <c r="D5766" s="49"/>
      <c r="E5766" s="51">
        <v>474.172859</v>
      </c>
      <c r="F5766" s="51">
        <v>0</v>
      </c>
      <c r="G5766" s="51">
        <v>474.172859</v>
      </c>
    </row>
    <row r="5767" s="37" customFormat="1" customHeight="1" spans="1:7">
      <c r="A5767" s="52" t="s">
        <v>2017</v>
      </c>
      <c r="B5767" s="52" t="s">
        <v>3027</v>
      </c>
      <c r="C5767" s="30" t="s">
        <v>2107</v>
      </c>
      <c r="D5767" s="52" t="s">
        <v>2108</v>
      </c>
      <c r="E5767" s="53">
        <v>102.006</v>
      </c>
      <c r="F5767" s="53">
        <v>0</v>
      </c>
      <c r="G5767" s="53">
        <v>102.006</v>
      </c>
    </row>
    <row r="5768" s="37" customFormat="1" customHeight="1" spans="1:7">
      <c r="A5768" s="52" t="s">
        <v>2017</v>
      </c>
      <c r="B5768" s="52" t="s">
        <v>3027</v>
      </c>
      <c r="C5768" s="30" t="s">
        <v>2107</v>
      </c>
      <c r="D5768" s="52" t="s">
        <v>2109</v>
      </c>
      <c r="E5768" s="53">
        <v>62.2536</v>
      </c>
      <c r="F5768" s="53">
        <v>0</v>
      </c>
      <c r="G5768" s="53">
        <v>62.2536</v>
      </c>
    </row>
    <row r="5769" s="37" customFormat="1" customHeight="1" spans="1:7">
      <c r="A5769" s="52" t="s">
        <v>2017</v>
      </c>
      <c r="B5769" s="52" t="s">
        <v>3027</v>
      </c>
      <c r="C5769" s="30" t="s">
        <v>2107</v>
      </c>
      <c r="D5769" s="52" t="s">
        <v>2110</v>
      </c>
      <c r="E5769" s="53">
        <v>0.48</v>
      </c>
      <c r="F5769" s="53">
        <v>0</v>
      </c>
      <c r="G5769" s="53">
        <v>0.48</v>
      </c>
    </row>
    <row r="5770" s="37" customFormat="1" customHeight="1" spans="1:7">
      <c r="A5770" s="52" t="s">
        <v>2017</v>
      </c>
      <c r="B5770" s="52" t="s">
        <v>3027</v>
      </c>
      <c r="C5770" s="30" t="s">
        <v>2107</v>
      </c>
      <c r="D5770" s="52" t="s">
        <v>2111</v>
      </c>
      <c r="E5770" s="53">
        <v>8.5005</v>
      </c>
      <c r="F5770" s="53">
        <v>0</v>
      </c>
      <c r="G5770" s="53">
        <v>8.5005</v>
      </c>
    </row>
    <row r="5771" s="37" customFormat="1" customHeight="1" spans="1:7">
      <c r="A5771" s="52" t="s">
        <v>2017</v>
      </c>
      <c r="B5771" s="52" t="s">
        <v>3027</v>
      </c>
      <c r="C5771" s="30" t="s">
        <v>2107</v>
      </c>
      <c r="D5771" s="52" t="s">
        <v>2112</v>
      </c>
      <c r="E5771" s="53">
        <v>24.09581</v>
      </c>
      <c r="F5771" s="53">
        <v>0</v>
      </c>
      <c r="G5771" s="53">
        <v>24.09581</v>
      </c>
    </row>
    <row r="5772" s="37" customFormat="1" customHeight="1" spans="1:7">
      <c r="A5772" s="52" t="s">
        <v>2017</v>
      </c>
      <c r="B5772" s="52" t="s">
        <v>3027</v>
      </c>
      <c r="C5772" s="30" t="s">
        <v>2107</v>
      </c>
      <c r="D5772" s="52" t="s">
        <v>2113</v>
      </c>
      <c r="E5772" s="53">
        <v>20.291208</v>
      </c>
      <c r="F5772" s="53">
        <v>0</v>
      </c>
      <c r="G5772" s="53">
        <v>20.291208</v>
      </c>
    </row>
    <row r="5773" s="37" customFormat="1" customHeight="1" spans="1:7">
      <c r="A5773" s="52" t="s">
        <v>2017</v>
      </c>
      <c r="B5773" s="52" t="s">
        <v>3027</v>
      </c>
      <c r="C5773" s="30" t="s">
        <v>2107</v>
      </c>
      <c r="D5773" s="52" t="s">
        <v>2114</v>
      </c>
      <c r="E5773" s="53">
        <v>0.51828</v>
      </c>
      <c r="F5773" s="53">
        <v>0</v>
      </c>
      <c r="G5773" s="53">
        <v>0.51828</v>
      </c>
    </row>
    <row r="5774" s="37" customFormat="1" customHeight="1" spans="1:7">
      <c r="A5774" s="52" t="s">
        <v>2017</v>
      </c>
      <c r="B5774" s="52" t="s">
        <v>3027</v>
      </c>
      <c r="C5774" s="30" t="s">
        <v>2107</v>
      </c>
      <c r="D5774" s="52" t="s">
        <v>2115</v>
      </c>
      <c r="E5774" s="53">
        <v>0.863801</v>
      </c>
      <c r="F5774" s="53">
        <v>0</v>
      </c>
      <c r="G5774" s="53">
        <v>0.863801</v>
      </c>
    </row>
    <row r="5775" s="37" customFormat="1" customHeight="1" spans="1:7">
      <c r="A5775" s="52" t="s">
        <v>2017</v>
      </c>
      <c r="B5775" s="52" t="s">
        <v>3027</v>
      </c>
      <c r="C5775" s="30" t="s">
        <v>2107</v>
      </c>
      <c r="D5775" s="52" t="s">
        <v>2116</v>
      </c>
      <c r="E5775" s="53">
        <v>6.8</v>
      </c>
      <c r="F5775" s="53">
        <v>0</v>
      </c>
      <c r="G5775" s="53">
        <v>6.8</v>
      </c>
    </row>
    <row r="5776" s="37" customFormat="1" customHeight="1" spans="1:7">
      <c r="A5776" s="52" t="s">
        <v>2017</v>
      </c>
      <c r="B5776" s="52" t="s">
        <v>3027</v>
      </c>
      <c r="C5776" s="30" t="s">
        <v>2107</v>
      </c>
      <c r="D5776" s="52" t="s">
        <v>2117</v>
      </c>
      <c r="E5776" s="53">
        <v>40.582416</v>
      </c>
      <c r="F5776" s="53">
        <v>0</v>
      </c>
      <c r="G5776" s="53">
        <v>40.582416</v>
      </c>
    </row>
    <row r="5777" s="37" customFormat="1" customHeight="1" spans="1:7">
      <c r="A5777" s="52" t="s">
        <v>2017</v>
      </c>
      <c r="B5777" s="52" t="s">
        <v>3027</v>
      </c>
      <c r="C5777" s="30" t="s">
        <v>2107</v>
      </c>
      <c r="D5777" s="52" t="s">
        <v>2118</v>
      </c>
      <c r="E5777" s="53">
        <v>34.300644</v>
      </c>
      <c r="F5777" s="53">
        <v>0</v>
      </c>
      <c r="G5777" s="53">
        <v>34.300644</v>
      </c>
    </row>
    <row r="5778" s="37" customFormat="1" customHeight="1" spans="1:7">
      <c r="A5778" s="52" t="s">
        <v>2017</v>
      </c>
      <c r="B5778" s="52" t="s">
        <v>3027</v>
      </c>
      <c r="C5778" s="30" t="s">
        <v>2107</v>
      </c>
      <c r="D5778" s="52" t="s">
        <v>2119</v>
      </c>
      <c r="E5778" s="53">
        <v>2.352</v>
      </c>
      <c r="F5778" s="53">
        <v>0</v>
      </c>
      <c r="G5778" s="53">
        <v>2.352</v>
      </c>
    </row>
    <row r="5779" s="37" customFormat="1" customHeight="1" spans="1:7">
      <c r="A5779" s="52" t="s">
        <v>2017</v>
      </c>
      <c r="B5779" s="52" t="s">
        <v>3027</v>
      </c>
      <c r="C5779" s="30" t="s">
        <v>2107</v>
      </c>
      <c r="D5779" s="52" t="s">
        <v>2120</v>
      </c>
      <c r="E5779" s="53">
        <v>55.81</v>
      </c>
      <c r="F5779" s="53">
        <v>0</v>
      </c>
      <c r="G5779" s="53">
        <v>55.81</v>
      </c>
    </row>
    <row r="5780" s="37" customFormat="1" customHeight="1" spans="1:7">
      <c r="A5780" s="52" t="s">
        <v>2017</v>
      </c>
      <c r="B5780" s="52" t="s">
        <v>3027</v>
      </c>
      <c r="C5780" s="30" t="s">
        <v>2107</v>
      </c>
      <c r="D5780" s="52" t="s">
        <v>2121</v>
      </c>
      <c r="E5780" s="53">
        <v>2.72</v>
      </c>
      <c r="F5780" s="53">
        <v>0</v>
      </c>
      <c r="G5780" s="53">
        <v>2.72</v>
      </c>
    </row>
    <row r="5781" s="37" customFormat="1" customHeight="1" spans="1:7">
      <c r="A5781" s="52" t="s">
        <v>2017</v>
      </c>
      <c r="B5781" s="52" t="s">
        <v>3027</v>
      </c>
      <c r="C5781" s="30" t="s">
        <v>2107</v>
      </c>
      <c r="D5781" s="52" t="s">
        <v>2122</v>
      </c>
      <c r="E5781" s="53">
        <v>80.88</v>
      </c>
      <c r="F5781" s="53">
        <v>0</v>
      </c>
      <c r="G5781" s="53">
        <v>80.88</v>
      </c>
    </row>
    <row r="5782" s="37" customFormat="1" customHeight="1" spans="1:7">
      <c r="A5782" s="52" t="s">
        <v>2017</v>
      </c>
      <c r="B5782" s="52" t="s">
        <v>3027</v>
      </c>
      <c r="C5782" s="30" t="s">
        <v>2107</v>
      </c>
      <c r="D5782" s="52" t="s">
        <v>2123</v>
      </c>
      <c r="E5782" s="53">
        <v>31.7186</v>
      </c>
      <c r="F5782" s="53">
        <v>0</v>
      </c>
      <c r="G5782" s="53">
        <v>31.7186</v>
      </c>
    </row>
    <row r="5783" s="37" customFormat="1" customHeight="1" spans="1:7">
      <c r="A5783" s="52" t="s">
        <v>2017</v>
      </c>
      <c r="B5783" s="49" t="s">
        <v>3058</v>
      </c>
      <c r="C5783" s="50"/>
      <c r="D5783" s="49"/>
      <c r="E5783" s="51">
        <v>1283.704316</v>
      </c>
      <c r="F5783" s="51">
        <v>0</v>
      </c>
      <c r="G5783" s="51">
        <v>1283.704316</v>
      </c>
    </row>
    <row r="5784" s="37" customFormat="1" customHeight="1" spans="1:7">
      <c r="A5784" s="52" t="s">
        <v>2017</v>
      </c>
      <c r="B5784" s="52" t="s">
        <v>3059</v>
      </c>
      <c r="C5784" s="50" t="s">
        <v>2080</v>
      </c>
      <c r="D5784" s="49"/>
      <c r="E5784" s="51">
        <v>0</v>
      </c>
      <c r="F5784" s="51">
        <v>0</v>
      </c>
      <c r="G5784" s="51">
        <v>0</v>
      </c>
    </row>
    <row r="5785" s="37" customFormat="1" customHeight="1" spans="1:7">
      <c r="A5785" s="52" t="s">
        <v>2017</v>
      </c>
      <c r="B5785" s="52" t="s">
        <v>3059</v>
      </c>
      <c r="C5785" s="30" t="s">
        <v>2081</v>
      </c>
      <c r="D5785" s="52" t="s">
        <v>3060</v>
      </c>
      <c r="E5785" s="53">
        <v>0</v>
      </c>
      <c r="F5785" s="53">
        <v>0</v>
      </c>
      <c r="G5785" s="53">
        <v>0</v>
      </c>
    </row>
    <row r="5786" s="37" customFormat="1" customHeight="1" spans="1:7">
      <c r="A5786" s="52" t="s">
        <v>2017</v>
      </c>
      <c r="B5786" s="52" t="s">
        <v>3059</v>
      </c>
      <c r="C5786" s="30" t="s">
        <v>2081</v>
      </c>
      <c r="D5786" s="52" t="s">
        <v>3061</v>
      </c>
      <c r="E5786" s="53">
        <v>0</v>
      </c>
      <c r="F5786" s="53">
        <v>0</v>
      </c>
      <c r="G5786" s="53">
        <v>0</v>
      </c>
    </row>
    <row r="5787" s="37" customFormat="1" customHeight="1" spans="1:7">
      <c r="A5787" s="52" t="s">
        <v>2017</v>
      </c>
      <c r="B5787" s="52" t="s">
        <v>3059</v>
      </c>
      <c r="C5787" s="50" t="s">
        <v>2091</v>
      </c>
      <c r="D5787" s="49"/>
      <c r="E5787" s="51">
        <v>154.560844</v>
      </c>
      <c r="F5787" s="51">
        <v>0</v>
      </c>
      <c r="G5787" s="51">
        <v>154.560844</v>
      </c>
    </row>
    <row r="5788" s="37" customFormat="1" customHeight="1" spans="1:7">
      <c r="A5788" s="52" t="s">
        <v>2017</v>
      </c>
      <c r="B5788" s="52" t="s">
        <v>3059</v>
      </c>
      <c r="C5788" s="30" t="s">
        <v>2092</v>
      </c>
      <c r="D5788" s="52" t="s">
        <v>2126</v>
      </c>
      <c r="E5788" s="53">
        <v>112.5</v>
      </c>
      <c r="F5788" s="53">
        <v>0</v>
      </c>
      <c r="G5788" s="53">
        <v>112.5</v>
      </c>
    </row>
    <row r="5789" s="37" customFormat="1" customHeight="1" spans="1:7">
      <c r="A5789" s="52" t="s">
        <v>2017</v>
      </c>
      <c r="B5789" s="52" t="s">
        <v>3059</v>
      </c>
      <c r="C5789" s="30" t="s">
        <v>2092</v>
      </c>
      <c r="D5789" s="52" t="s">
        <v>2127</v>
      </c>
      <c r="E5789" s="53">
        <v>4.954738</v>
      </c>
      <c r="F5789" s="53">
        <v>0</v>
      </c>
      <c r="G5789" s="53">
        <v>4.954738</v>
      </c>
    </row>
    <row r="5790" s="37" customFormat="1" customHeight="1" spans="1:7">
      <c r="A5790" s="52" t="s">
        <v>2017</v>
      </c>
      <c r="B5790" s="52" t="s">
        <v>3059</v>
      </c>
      <c r="C5790" s="30" t="s">
        <v>2092</v>
      </c>
      <c r="D5790" s="52" t="s">
        <v>2128</v>
      </c>
      <c r="E5790" s="53">
        <v>3.318998</v>
      </c>
      <c r="F5790" s="53">
        <v>0</v>
      </c>
      <c r="G5790" s="53">
        <v>3.318998</v>
      </c>
    </row>
    <row r="5791" s="37" customFormat="1" customHeight="1" spans="1:7">
      <c r="A5791" s="52" t="s">
        <v>2017</v>
      </c>
      <c r="B5791" s="52" t="s">
        <v>3059</v>
      </c>
      <c r="C5791" s="30" t="s">
        <v>2092</v>
      </c>
      <c r="D5791" s="52" t="s">
        <v>2129</v>
      </c>
      <c r="E5791" s="53">
        <v>7.405164</v>
      </c>
      <c r="F5791" s="53">
        <v>0</v>
      </c>
      <c r="G5791" s="53">
        <v>7.405164</v>
      </c>
    </row>
    <row r="5792" s="37" customFormat="1" customHeight="1" spans="1:7">
      <c r="A5792" s="52" t="s">
        <v>2017</v>
      </c>
      <c r="B5792" s="52" t="s">
        <v>3059</v>
      </c>
      <c r="C5792" s="30" t="s">
        <v>2092</v>
      </c>
      <c r="D5792" s="52" t="s">
        <v>2297</v>
      </c>
      <c r="E5792" s="53">
        <v>8.438522</v>
      </c>
      <c r="F5792" s="53">
        <v>0</v>
      </c>
      <c r="G5792" s="53">
        <v>8.438522</v>
      </c>
    </row>
    <row r="5793" s="37" customFormat="1" customHeight="1" spans="1:7">
      <c r="A5793" s="52" t="s">
        <v>2017</v>
      </c>
      <c r="B5793" s="52" t="s">
        <v>3059</v>
      </c>
      <c r="C5793" s="30" t="s">
        <v>2092</v>
      </c>
      <c r="D5793" s="52" t="s">
        <v>2130</v>
      </c>
      <c r="E5793" s="53">
        <v>6.193422</v>
      </c>
      <c r="F5793" s="53">
        <v>0</v>
      </c>
      <c r="G5793" s="53">
        <v>6.193422</v>
      </c>
    </row>
    <row r="5794" s="37" customFormat="1" customHeight="1" spans="1:7">
      <c r="A5794" s="52" t="s">
        <v>2017</v>
      </c>
      <c r="B5794" s="52" t="s">
        <v>3059</v>
      </c>
      <c r="C5794" s="30" t="s">
        <v>2092</v>
      </c>
      <c r="D5794" s="52" t="s">
        <v>2102</v>
      </c>
      <c r="E5794" s="53">
        <v>5</v>
      </c>
      <c r="F5794" s="53">
        <v>0</v>
      </c>
      <c r="G5794" s="53">
        <v>5</v>
      </c>
    </row>
    <row r="5795" s="37" customFormat="1" customHeight="1" spans="1:7">
      <c r="A5795" s="52" t="s">
        <v>2017</v>
      </c>
      <c r="B5795" s="52" t="s">
        <v>3059</v>
      </c>
      <c r="C5795" s="30" t="s">
        <v>2092</v>
      </c>
      <c r="D5795" s="52" t="s">
        <v>2105</v>
      </c>
      <c r="E5795" s="53">
        <v>6.75</v>
      </c>
      <c r="F5795" s="53">
        <v>0</v>
      </c>
      <c r="G5795" s="53">
        <v>6.75</v>
      </c>
    </row>
    <row r="5796" s="37" customFormat="1" customHeight="1" spans="1:7">
      <c r="A5796" s="52" t="s">
        <v>2017</v>
      </c>
      <c r="B5796" s="52" t="s">
        <v>3059</v>
      </c>
      <c r="C5796" s="50" t="s">
        <v>2106</v>
      </c>
      <c r="D5796" s="49"/>
      <c r="E5796" s="51">
        <v>1129.143472</v>
      </c>
      <c r="F5796" s="51">
        <v>0</v>
      </c>
      <c r="G5796" s="51">
        <v>1129.143472</v>
      </c>
    </row>
    <row r="5797" s="37" customFormat="1" customHeight="1" spans="1:7">
      <c r="A5797" s="52" t="s">
        <v>2017</v>
      </c>
      <c r="B5797" s="52" t="s">
        <v>3059</v>
      </c>
      <c r="C5797" s="30" t="s">
        <v>2107</v>
      </c>
      <c r="D5797" s="52" t="s">
        <v>2131</v>
      </c>
      <c r="E5797" s="53">
        <v>246.8388</v>
      </c>
      <c r="F5797" s="53">
        <v>0</v>
      </c>
      <c r="G5797" s="53">
        <v>246.8388</v>
      </c>
    </row>
    <row r="5798" s="37" customFormat="1" customHeight="1" spans="1:7">
      <c r="A5798" s="52" t="s">
        <v>2017</v>
      </c>
      <c r="B5798" s="52" t="s">
        <v>3059</v>
      </c>
      <c r="C5798" s="30" t="s">
        <v>2107</v>
      </c>
      <c r="D5798" s="52" t="s">
        <v>2132</v>
      </c>
      <c r="E5798" s="53">
        <v>6.966</v>
      </c>
      <c r="F5798" s="53">
        <v>0</v>
      </c>
      <c r="G5798" s="53">
        <v>6.966</v>
      </c>
    </row>
    <row r="5799" s="37" customFormat="1" customHeight="1" spans="1:7">
      <c r="A5799" s="52" t="s">
        <v>2017</v>
      </c>
      <c r="B5799" s="52" t="s">
        <v>3059</v>
      </c>
      <c r="C5799" s="30" t="s">
        <v>2107</v>
      </c>
      <c r="D5799" s="52" t="s">
        <v>2110</v>
      </c>
      <c r="E5799" s="53">
        <v>1.98</v>
      </c>
      <c r="F5799" s="53">
        <v>0</v>
      </c>
      <c r="G5799" s="53">
        <v>1.98</v>
      </c>
    </row>
    <row r="5800" s="37" customFormat="1" customHeight="1" spans="1:7">
      <c r="A5800" s="52" t="s">
        <v>2017</v>
      </c>
      <c r="B5800" s="52" t="s">
        <v>3059</v>
      </c>
      <c r="C5800" s="30" t="s">
        <v>2107</v>
      </c>
      <c r="D5800" s="52" t="s">
        <v>2133</v>
      </c>
      <c r="E5800" s="53">
        <v>0.006</v>
      </c>
      <c r="F5800" s="53">
        <v>0</v>
      </c>
      <c r="G5800" s="53">
        <v>0.006</v>
      </c>
    </row>
    <row r="5801" s="37" customFormat="1" customHeight="1" spans="1:7">
      <c r="A5801" s="52" t="s">
        <v>2017</v>
      </c>
      <c r="B5801" s="52" t="s">
        <v>3059</v>
      </c>
      <c r="C5801" s="30" t="s">
        <v>2107</v>
      </c>
      <c r="D5801" s="52" t="s">
        <v>2134</v>
      </c>
      <c r="E5801" s="53">
        <v>111.696</v>
      </c>
      <c r="F5801" s="53">
        <v>0</v>
      </c>
      <c r="G5801" s="53">
        <v>111.696</v>
      </c>
    </row>
    <row r="5802" s="37" customFormat="1" customHeight="1" spans="1:7">
      <c r="A5802" s="52" t="s">
        <v>2017</v>
      </c>
      <c r="B5802" s="52" t="s">
        <v>3059</v>
      </c>
      <c r="C5802" s="30" t="s">
        <v>2107</v>
      </c>
      <c r="D5802" s="52" t="s">
        <v>2135</v>
      </c>
      <c r="E5802" s="53">
        <v>184.1928</v>
      </c>
      <c r="F5802" s="53">
        <v>0</v>
      </c>
      <c r="G5802" s="53">
        <v>184.1928</v>
      </c>
    </row>
    <row r="5803" s="37" customFormat="1" customHeight="1" spans="1:7">
      <c r="A5803" s="52" t="s">
        <v>2017</v>
      </c>
      <c r="B5803" s="52" t="s">
        <v>3059</v>
      </c>
      <c r="C5803" s="30" t="s">
        <v>2107</v>
      </c>
      <c r="D5803" s="52" t="s">
        <v>2136</v>
      </c>
      <c r="E5803" s="53">
        <v>47.394</v>
      </c>
      <c r="F5803" s="53">
        <v>0</v>
      </c>
      <c r="G5803" s="53">
        <v>47.394</v>
      </c>
    </row>
    <row r="5804" s="37" customFormat="1" customHeight="1" spans="1:7">
      <c r="A5804" s="52" t="s">
        <v>2017</v>
      </c>
      <c r="B5804" s="52" t="s">
        <v>3059</v>
      </c>
      <c r="C5804" s="30" t="s">
        <v>2107</v>
      </c>
      <c r="D5804" s="52" t="s">
        <v>2137</v>
      </c>
      <c r="E5804" s="53">
        <v>95.534016</v>
      </c>
      <c r="F5804" s="53">
        <v>0</v>
      </c>
      <c r="G5804" s="53">
        <v>95.534016</v>
      </c>
    </row>
    <row r="5805" s="37" customFormat="1" customHeight="1" spans="1:7">
      <c r="A5805" s="52" t="s">
        <v>2017</v>
      </c>
      <c r="B5805" s="52" t="s">
        <v>3059</v>
      </c>
      <c r="C5805" s="30" t="s">
        <v>2107</v>
      </c>
      <c r="D5805" s="52" t="s">
        <v>2138</v>
      </c>
      <c r="E5805" s="53">
        <v>39.225006</v>
      </c>
      <c r="F5805" s="53">
        <v>0</v>
      </c>
      <c r="G5805" s="53">
        <v>39.225006</v>
      </c>
    </row>
    <row r="5806" s="37" customFormat="1" customHeight="1" spans="1:7">
      <c r="A5806" s="52" t="s">
        <v>2017</v>
      </c>
      <c r="B5806" s="52" t="s">
        <v>3059</v>
      </c>
      <c r="C5806" s="30" t="s">
        <v>2107</v>
      </c>
      <c r="D5806" s="52" t="s">
        <v>2139</v>
      </c>
      <c r="E5806" s="53">
        <v>1.238684</v>
      </c>
      <c r="F5806" s="53">
        <v>0</v>
      </c>
      <c r="G5806" s="53">
        <v>1.238684</v>
      </c>
    </row>
    <row r="5807" s="37" customFormat="1" customHeight="1" spans="1:7">
      <c r="A5807" s="52" t="s">
        <v>2017</v>
      </c>
      <c r="B5807" s="52" t="s">
        <v>3059</v>
      </c>
      <c r="C5807" s="30" t="s">
        <v>2107</v>
      </c>
      <c r="D5807" s="52" t="s">
        <v>2140</v>
      </c>
      <c r="E5807" s="53">
        <v>2.064474</v>
      </c>
      <c r="F5807" s="53">
        <v>0</v>
      </c>
      <c r="G5807" s="53">
        <v>2.064474</v>
      </c>
    </row>
    <row r="5808" s="37" customFormat="1" customHeight="1" spans="1:7">
      <c r="A5808" s="52" t="s">
        <v>2017</v>
      </c>
      <c r="B5808" s="52" t="s">
        <v>3059</v>
      </c>
      <c r="C5808" s="30" t="s">
        <v>2107</v>
      </c>
      <c r="D5808" s="52" t="s">
        <v>2141</v>
      </c>
      <c r="E5808" s="53">
        <v>50.022576</v>
      </c>
      <c r="F5808" s="53">
        <v>0</v>
      </c>
      <c r="G5808" s="53">
        <v>50.022576</v>
      </c>
    </row>
    <row r="5809" s="37" customFormat="1" customHeight="1" spans="1:7">
      <c r="A5809" s="52" t="s">
        <v>2017</v>
      </c>
      <c r="B5809" s="52" t="s">
        <v>3059</v>
      </c>
      <c r="C5809" s="30" t="s">
        <v>2107</v>
      </c>
      <c r="D5809" s="52" t="s">
        <v>2298</v>
      </c>
      <c r="E5809" s="53">
        <v>17.8</v>
      </c>
      <c r="F5809" s="53">
        <v>0</v>
      </c>
      <c r="G5809" s="53">
        <v>17.8</v>
      </c>
    </row>
    <row r="5810" s="37" customFormat="1" customHeight="1" spans="1:7">
      <c r="A5810" s="52" t="s">
        <v>2017</v>
      </c>
      <c r="B5810" s="52" t="s">
        <v>3059</v>
      </c>
      <c r="C5810" s="30" t="s">
        <v>2107</v>
      </c>
      <c r="D5810" s="52" t="s">
        <v>2142</v>
      </c>
      <c r="E5810" s="53">
        <v>47.767008</v>
      </c>
      <c r="F5810" s="53">
        <v>0</v>
      </c>
      <c r="G5810" s="53">
        <v>47.767008</v>
      </c>
    </row>
    <row r="5811" s="37" customFormat="1" customHeight="1" spans="1:7">
      <c r="A5811" s="52" t="s">
        <v>2017</v>
      </c>
      <c r="B5811" s="52" t="s">
        <v>3059</v>
      </c>
      <c r="C5811" s="30" t="s">
        <v>2107</v>
      </c>
      <c r="D5811" s="52" t="s">
        <v>2299</v>
      </c>
      <c r="E5811" s="53">
        <v>197.8</v>
      </c>
      <c r="F5811" s="53">
        <v>0</v>
      </c>
      <c r="G5811" s="53">
        <v>197.8</v>
      </c>
    </row>
    <row r="5812" s="37" customFormat="1" customHeight="1" spans="1:7">
      <c r="A5812" s="52" t="s">
        <v>2017</v>
      </c>
      <c r="B5812" s="52" t="s">
        <v>3059</v>
      </c>
      <c r="C5812" s="30" t="s">
        <v>2107</v>
      </c>
      <c r="D5812" s="52" t="s">
        <v>2143</v>
      </c>
      <c r="E5812" s="53">
        <v>67.7631</v>
      </c>
      <c r="F5812" s="53">
        <v>0</v>
      </c>
      <c r="G5812" s="53">
        <v>67.7631</v>
      </c>
    </row>
    <row r="5813" s="37" customFormat="1" customHeight="1" spans="1:7">
      <c r="A5813" s="52" t="s">
        <v>2017</v>
      </c>
      <c r="B5813" s="52" t="s">
        <v>3059</v>
      </c>
      <c r="C5813" s="30" t="s">
        <v>2107</v>
      </c>
      <c r="D5813" s="52" t="s">
        <v>2144</v>
      </c>
      <c r="E5813" s="53">
        <v>7.2</v>
      </c>
      <c r="F5813" s="53">
        <v>0</v>
      </c>
      <c r="G5813" s="53">
        <v>7.2</v>
      </c>
    </row>
    <row r="5814" s="37" customFormat="1" customHeight="1" spans="1:7">
      <c r="A5814" s="52" t="s">
        <v>2017</v>
      </c>
      <c r="B5814" s="52" t="s">
        <v>3059</v>
      </c>
      <c r="C5814" s="30" t="s">
        <v>2107</v>
      </c>
      <c r="D5814" s="52" t="s">
        <v>2145</v>
      </c>
      <c r="E5814" s="53">
        <v>3.655008</v>
      </c>
      <c r="F5814" s="53">
        <v>0</v>
      </c>
      <c r="G5814" s="53">
        <v>3.655008</v>
      </c>
    </row>
    <row r="5815" s="37" customFormat="1" customHeight="1" spans="1:7">
      <c r="A5815" s="52" t="s">
        <v>2017</v>
      </c>
      <c r="B5815" s="49" t="s">
        <v>3062</v>
      </c>
      <c r="C5815" s="50"/>
      <c r="D5815" s="49"/>
      <c r="E5815" s="51">
        <v>694.699056</v>
      </c>
      <c r="F5815" s="51">
        <v>0</v>
      </c>
      <c r="G5815" s="51">
        <v>694.699056</v>
      </c>
    </row>
    <row r="5816" s="37" customFormat="1" customHeight="1" spans="1:7">
      <c r="A5816" s="52" t="s">
        <v>2017</v>
      </c>
      <c r="B5816" s="52" t="s">
        <v>3063</v>
      </c>
      <c r="C5816" s="50" t="s">
        <v>2091</v>
      </c>
      <c r="D5816" s="49"/>
      <c r="E5816" s="51">
        <v>88.751896</v>
      </c>
      <c r="F5816" s="51">
        <v>0</v>
      </c>
      <c r="G5816" s="51">
        <v>88.751896</v>
      </c>
    </row>
    <row r="5817" s="37" customFormat="1" customHeight="1" spans="1:7">
      <c r="A5817" s="52" t="s">
        <v>2017</v>
      </c>
      <c r="B5817" s="52" t="s">
        <v>3063</v>
      </c>
      <c r="C5817" s="30" t="s">
        <v>2092</v>
      </c>
      <c r="D5817" s="52" t="s">
        <v>2126</v>
      </c>
      <c r="E5817" s="53">
        <v>65</v>
      </c>
      <c r="F5817" s="53">
        <v>0</v>
      </c>
      <c r="G5817" s="53">
        <v>65</v>
      </c>
    </row>
    <row r="5818" s="37" customFormat="1" customHeight="1" spans="1:7">
      <c r="A5818" s="52" t="s">
        <v>2017</v>
      </c>
      <c r="B5818" s="52" t="s">
        <v>3063</v>
      </c>
      <c r="C5818" s="30" t="s">
        <v>2092</v>
      </c>
      <c r="D5818" s="52" t="s">
        <v>2127</v>
      </c>
      <c r="E5818" s="53">
        <v>3.086194</v>
      </c>
      <c r="F5818" s="53">
        <v>0</v>
      </c>
      <c r="G5818" s="53">
        <v>3.086194</v>
      </c>
    </row>
    <row r="5819" s="37" customFormat="1" customHeight="1" spans="1:7">
      <c r="A5819" s="52" t="s">
        <v>2017</v>
      </c>
      <c r="B5819" s="52" t="s">
        <v>3063</v>
      </c>
      <c r="C5819" s="30" t="s">
        <v>2092</v>
      </c>
      <c r="D5819" s="52" t="s">
        <v>2128</v>
      </c>
      <c r="E5819" s="53">
        <v>2.061302</v>
      </c>
      <c r="F5819" s="53">
        <v>0</v>
      </c>
      <c r="G5819" s="53">
        <v>2.061302</v>
      </c>
    </row>
    <row r="5820" s="37" customFormat="1" customHeight="1" spans="1:7">
      <c r="A5820" s="52" t="s">
        <v>2017</v>
      </c>
      <c r="B5820" s="52" t="s">
        <v>3063</v>
      </c>
      <c r="C5820" s="30" t="s">
        <v>2092</v>
      </c>
      <c r="D5820" s="52" t="s">
        <v>2129</v>
      </c>
      <c r="E5820" s="53">
        <v>4.43268</v>
      </c>
      <c r="F5820" s="53">
        <v>0</v>
      </c>
      <c r="G5820" s="53">
        <v>4.43268</v>
      </c>
    </row>
    <row r="5821" s="37" customFormat="1" customHeight="1" spans="1:7">
      <c r="A5821" s="52" t="s">
        <v>2017</v>
      </c>
      <c r="B5821" s="52" t="s">
        <v>3063</v>
      </c>
      <c r="C5821" s="30" t="s">
        <v>2092</v>
      </c>
      <c r="D5821" s="52" t="s">
        <v>2297</v>
      </c>
      <c r="E5821" s="53">
        <v>1.413978</v>
      </c>
      <c r="F5821" s="53">
        <v>0</v>
      </c>
      <c r="G5821" s="53">
        <v>1.413978</v>
      </c>
    </row>
    <row r="5822" s="37" customFormat="1" customHeight="1" spans="1:7">
      <c r="A5822" s="52" t="s">
        <v>2017</v>
      </c>
      <c r="B5822" s="52" t="s">
        <v>3063</v>
      </c>
      <c r="C5822" s="30" t="s">
        <v>2092</v>
      </c>
      <c r="D5822" s="52" t="s">
        <v>2130</v>
      </c>
      <c r="E5822" s="53">
        <v>3.857742</v>
      </c>
      <c r="F5822" s="53">
        <v>0</v>
      </c>
      <c r="G5822" s="53">
        <v>3.857742</v>
      </c>
    </row>
    <row r="5823" s="37" customFormat="1" customHeight="1" spans="1:7">
      <c r="A5823" s="52" t="s">
        <v>2017</v>
      </c>
      <c r="B5823" s="52" t="s">
        <v>3063</v>
      </c>
      <c r="C5823" s="30" t="s">
        <v>2092</v>
      </c>
      <c r="D5823" s="52" t="s">
        <v>2102</v>
      </c>
      <c r="E5823" s="53">
        <v>5</v>
      </c>
      <c r="F5823" s="53">
        <v>0</v>
      </c>
      <c r="G5823" s="53">
        <v>5</v>
      </c>
    </row>
    <row r="5824" s="37" customFormat="1" customHeight="1" spans="1:7">
      <c r="A5824" s="52" t="s">
        <v>2017</v>
      </c>
      <c r="B5824" s="52" t="s">
        <v>3063</v>
      </c>
      <c r="C5824" s="30" t="s">
        <v>2092</v>
      </c>
      <c r="D5824" s="52" t="s">
        <v>2105</v>
      </c>
      <c r="E5824" s="53">
        <v>3.9</v>
      </c>
      <c r="F5824" s="53">
        <v>0</v>
      </c>
      <c r="G5824" s="53">
        <v>3.9</v>
      </c>
    </row>
    <row r="5825" s="37" customFormat="1" customHeight="1" spans="1:7">
      <c r="A5825" s="52" t="s">
        <v>2017</v>
      </c>
      <c r="B5825" s="52" t="s">
        <v>3063</v>
      </c>
      <c r="C5825" s="50" t="s">
        <v>2106</v>
      </c>
      <c r="D5825" s="49"/>
      <c r="E5825" s="51">
        <v>605.94716</v>
      </c>
      <c r="F5825" s="51">
        <v>0</v>
      </c>
      <c r="G5825" s="51">
        <v>605.94716</v>
      </c>
    </row>
    <row r="5826" s="37" customFormat="1" customHeight="1" spans="1:7">
      <c r="A5826" s="52" t="s">
        <v>2017</v>
      </c>
      <c r="B5826" s="52" t="s">
        <v>3063</v>
      </c>
      <c r="C5826" s="30" t="s">
        <v>2107</v>
      </c>
      <c r="D5826" s="52" t="s">
        <v>2131</v>
      </c>
      <c r="E5826" s="53">
        <v>147.756</v>
      </c>
      <c r="F5826" s="53">
        <v>0</v>
      </c>
      <c r="G5826" s="53">
        <v>147.756</v>
      </c>
    </row>
    <row r="5827" s="37" customFormat="1" customHeight="1" spans="1:7">
      <c r="A5827" s="52" t="s">
        <v>2017</v>
      </c>
      <c r="B5827" s="52" t="s">
        <v>3063</v>
      </c>
      <c r="C5827" s="30" t="s">
        <v>2107</v>
      </c>
      <c r="D5827" s="52" t="s">
        <v>2132</v>
      </c>
      <c r="E5827" s="53">
        <v>4.0248</v>
      </c>
      <c r="F5827" s="53">
        <v>0</v>
      </c>
      <c r="G5827" s="53">
        <v>4.0248</v>
      </c>
    </row>
    <row r="5828" s="37" customFormat="1" customHeight="1" spans="1:7">
      <c r="A5828" s="52" t="s">
        <v>2017</v>
      </c>
      <c r="B5828" s="52" t="s">
        <v>3063</v>
      </c>
      <c r="C5828" s="30" t="s">
        <v>2107</v>
      </c>
      <c r="D5828" s="52" t="s">
        <v>2110</v>
      </c>
      <c r="E5828" s="53">
        <v>0.48</v>
      </c>
      <c r="F5828" s="53">
        <v>0</v>
      </c>
      <c r="G5828" s="53">
        <v>0.48</v>
      </c>
    </row>
    <row r="5829" s="37" customFormat="1" customHeight="1" spans="1:7">
      <c r="A5829" s="52" t="s">
        <v>2017</v>
      </c>
      <c r="B5829" s="52" t="s">
        <v>3063</v>
      </c>
      <c r="C5829" s="30" t="s">
        <v>2107</v>
      </c>
      <c r="D5829" s="52" t="s">
        <v>2133</v>
      </c>
      <c r="E5829" s="53">
        <v>0.03</v>
      </c>
      <c r="F5829" s="53">
        <v>0</v>
      </c>
      <c r="G5829" s="53">
        <v>0.03</v>
      </c>
    </row>
    <row r="5830" s="37" customFormat="1" customHeight="1" spans="1:7">
      <c r="A5830" s="52" t="s">
        <v>2017</v>
      </c>
      <c r="B5830" s="52" t="s">
        <v>3063</v>
      </c>
      <c r="C5830" s="30" t="s">
        <v>2107</v>
      </c>
      <c r="D5830" s="52" t="s">
        <v>2134</v>
      </c>
      <c r="E5830" s="53">
        <v>73.896</v>
      </c>
      <c r="F5830" s="53">
        <v>0</v>
      </c>
      <c r="G5830" s="53">
        <v>73.896</v>
      </c>
    </row>
    <row r="5831" s="37" customFormat="1" customHeight="1" spans="1:7">
      <c r="A5831" s="52" t="s">
        <v>2017</v>
      </c>
      <c r="B5831" s="52" t="s">
        <v>3063</v>
      </c>
      <c r="C5831" s="30" t="s">
        <v>2107</v>
      </c>
      <c r="D5831" s="52" t="s">
        <v>2135</v>
      </c>
      <c r="E5831" s="53">
        <v>123.2544</v>
      </c>
      <c r="F5831" s="53">
        <v>0</v>
      </c>
      <c r="G5831" s="53">
        <v>123.2544</v>
      </c>
    </row>
    <row r="5832" s="37" customFormat="1" customHeight="1" spans="1:7">
      <c r="A5832" s="52" t="s">
        <v>2017</v>
      </c>
      <c r="B5832" s="52" t="s">
        <v>3063</v>
      </c>
      <c r="C5832" s="30" t="s">
        <v>2107</v>
      </c>
      <c r="D5832" s="52" t="s">
        <v>2136</v>
      </c>
      <c r="E5832" s="53">
        <v>31.506</v>
      </c>
      <c r="F5832" s="53">
        <v>0</v>
      </c>
      <c r="G5832" s="53">
        <v>31.506</v>
      </c>
    </row>
    <row r="5833" s="37" customFormat="1" customHeight="1" spans="1:7">
      <c r="A5833" s="52" t="s">
        <v>2017</v>
      </c>
      <c r="B5833" s="52" t="s">
        <v>3063</v>
      </c>
      <c r="C5833" s="30" t="s">
        <v>2107</v>
      </c>
      <c r="D5833" s="52" t="s">
        <v>2137</v>
      </c>
      <c r="E5833" s="53">
        <v>60.869952</v>
      </c>
      <c r="F5833" s="53">
        <v>0</v>
      </c>
      <c r="G5833" s="53">
        <v>60.869952</v>
      </c>
    </row>
    <row r="5834" s="37" customFormat="1" customHeight="1" spans="1:7">
      <c r="A5834" s="52" t="s">
        <v>2017</v>
      </c>
      <c r="B5834" s="52" t="s">
        <v>3063</v>
      </c>
      <c r="C5834" s="30" t="s">
        <v>2107</v>
      </c>
      <c r="D5834" s="52" t="s">
        <v>2138</v>
      </c>
      <c r="E5834" s="53">
        <v>24.432366</v>
      </c>
      <c r="F5834" s="53">
        <v>0</v>
      </c>
      <c r="G5834" s="53">
        <v>24.432366</v>
      </c>
    </row>
    <row r="5835" s="37" customFormat="1" customHeight="1" spans="1:7">
      <c r="A5835" s="52" t="s">
        <v>2017</v>
      </c>
      <c r="B5835" s="52" t="s">
        <v>3063</v>
      </c>
      <c r="C5835" s="30" t="s">
        <v>2107</v>
      </c>
      <c r="D5835" s="52" t="s">
        <v>2139</v>
      </c>
      <c r="E5835" s="53">
        <v>0.771548</v>
      </c>
      <c r="F5835" s="53">
        <v>0</v>
      </c>
      <c r="G5835" s="53">
        <v>0.771548</v>
      </c>
    </row>
    <row r="5836" s="37" customFormat="1" customHeight="1" spans="1:7">
      <c r="A5836" s="52" t="s">
        <v>2017</v>
      </c>
      <c r="B5836" s="52" t="s">
        <v>3063</v>
      </c>
      <c r="C5836" s="30" t="s">
        <v>2107</v>
      </c>
      <c r="D5836" s="52" t="s">
        <v>2140</v>
      </c>
      <c r="E5836" s="53">
        <v>1.285914</v>
      </c>
      <c r="F5836" s="53">
        <v>0</v>
      </c>
      <c r="G5836" s="53">
        <v>1.285914</v>
      </c>
    </row>
    <row r="5837" s="37" customFormat="1" customHeight="1" spans="1:7">
      <c r="A5837" s="52" t="s">
        <v>2017</v>
      </c>
      <c r="B5837" s="52" t="s">
        <v>3063</v>
      </c>
      <c r="C5837" s="30" t="s">
        <v>2107</v>
      </c>
      <c r="D5837" s="52" t="s">
        <v>2141</v>
      </c>
      <c r="E5837" s="53">
        <v>30.977136</v>
      </c>
      <c r="F5837" s="53">
        <v>0</v>
      </c>
      <c r="G5837" s="53">
        <v>30.977136</v>
      </c>
    </row>
    <row r="5838" s="37" customFormat="1" customHeight="1" spans="1:7">
      <c r="A5838" s="52" t="s">
        <v>2017</v>
      </c>
      <c r="B5838" s="52" t="s">
        <v>3063</v>
      </c>
      <c r="C5838" s="30" t="s">
        <v>2107</v>
      </c>
      <c r="D5838" s="52" t="s">
        <v>2298</v>
      </c>
      <c r="E5838" s="53">
        <v>2</v>
      </c>
      <c r="F5838" s="53">
        <v>0</v>
      </c>
      <c r="G5838" s="53">
        <v>2</v>
      </c>
    </row>
    <row r="5839" s="37" customFormat="1" customHeight="1" spans="1:7">
      <c r="A5839" s="52" t="s">
        <v>2017</v>
      </c>
      <c r="B5839" s="52" t="s">
        <v>3063</v>
      </c>
      <c r="C5839" s="30" t="s">
        <v>2107</v>
      </c>
      <c r="D5839" s="52" t="s">
        <v>2142</v>
      </c>
      <c r="E5839" s="53">
        <v>30.434976</v>
      </c>
      <c r="F5839" s="53">
        <v>0</v>
      </c>
      <c r="G5839" s="53">
        <v>30.434976</v>
      </c>
    </row>
    <row r="5840" s="37" customFormat="1" customHeight="1" spans="1:7">
      <c r="A5840" s="52" t="s">
        <v>2017</v>
      </c>
      <c r="B5840" s="52" t="s">
        <v>3063</v>
      </c>
      <c r="C5840" s="30" t="s">
        <v>2107</v>
      </c>
      <c r="D5840" s="52" t="s">
        <v>2299</v>
      </c>
      <c r="E5840" s="53">
        <v>23</v>
      </c>
      <c r="F5840" s="53">
        <v>0</v>
      </c>
      <c r="G5840" s="53">
        <v>23</v>
      </c>
    </row>
    <row r="5841" s="37" customFormat="1" customHeight="1" spans="1:7">
      <c r="A5841" s="52" t="s">
        <v>2017</v>
      </c>
      <c r="B5841" s="52" t="s">
        <v>3063</v>
      </c>
      <c r="C5841" s="30" t="s">
        <v>2107</v>
      </c>
      <c r="D5841" s="52" t="s">
        <v>2143</v>
      </c>
      <c r="E5841" s="53">
        <v>44.8113</v>
      </c>
      <c r="F5841" s="53">
        <v>0</v>
      </c>
      <c r="G5841" s="53">
        <v>44.8113</v>
      </c>
    </row>
    <row r="5842" s="37" customFormat="1" customHeight="1" spans="1:7">
      <c r="A5842" s="52" t="s">
        <v>2017</v>
      </c>
      <c r="B5842" s="52" t="s">
        <v>3063</v>
      </c>
      <c r="C5842" s="30" t="s">
        <v>2107</v>
      </c>
      <c r="D5842" s="52" t="s">
        <v>2144</v>
      </c>
      <c r="E5842" s="53">
        <v>4.16</v>
      </c>
      <c r="F5842" s="53">
        <v>0</v>
      </c>
      <c r="G5842" s="53">
        <v>4.16</v>
      </c>
    </row>
    <row r="5843" s="37" customFormat="1" customHeight="1" spans="1:7">
      <c r="A5843" s="52" t="s">
        <v>2017</v>
      </c>
      <c r="B5843" s="52" t="s">
        <v>3063</v>
      </c>
      <c r="C5843" s="30" t="s">
        <v>2107</v>
      </c>
      <c r="D5843" s="52" t="s">
        <v>2145</v>
      </c>
      <c r="E5843" s="53">
        <v>2.256768</v>
      </c>
      <c r="F5843" s="53">
        <v>0</v>
      </c>
      <c r="G5843" s="53">
        <v>2.256768</v>
      </c>
    </row>
    <row r="5844" s="37" customFormat="1" customHeight="1" spans="1:7">
      <c r="A5844" s="52" t="s">
        <v>2017</v>
      </c>
      <c r="B5844" s="49" t="s">
        <v>3064</v>
      </c>
      <c r="C5844" s="50"/>
      <c r="D5844" s="49"/>
      <c r="E5844" s="51">
        <v>160.268345</v>
      </c>
      <c r="F5844" s="51">
        <v>0</v>
      </c>
      <c r="G5844" s="51">
        <v>160.268345</v>
      </c>
    </row>
    <row r="5845" s="37" customFormat="1" customHeight="1" spans="1:7">
      <c r="A5845" s="52" t="s">
        <v>2017</v>
      </c>
      <c r="B5845" s="52" t="s">
        <v>3065</v>
      </c>
      <c r="C5845" s="50" t="s">
        <v>2091</v>
      </c>
      <c r="D5845" s="49"/>
      <c r="E5845" s="51">
        <v>21.825849</v>
      </c>
      <c r="F5845" s="51">
        <v>0</v>
      </c>
      <c r="G5845" s="51">
        <v>21.825849</v>
      </c>
    </row>
    <row r="5846" s="37" customFormat="1" customHeight="1" spans="1:7">
      <c r="A5846" s="52" t="s">
        <v>2017</v>
      </c>
      <c r="B5846" s="52" t="s">
        <v>3065</v>
      </c>
      <c r="C5846" s="30" t="s">
        <v>2092</v>
      </c>
      <c r="D5846" s="52" t="s">
        <v>2126</v>
      </c>
      <c r="E5846" s="53">
        <v>17.5</v>
      </c>
      <c r="F5846" s="53">
        <v>0</v>
      </c>
      <c r="G5846" s="53">
        <v>17.5</v>
      </c>
    </row>
    <row r="5847" s="37" customFormat="1" customHeight="1" spans="1:7">
      <c r="A5847" s="52" t="s">
        <v>2017</v>
      </c>
      <c r="B5847" s="52" t="s">
        <v>3065</v>
      </c>
      <c r="C5847" s="30" t="s">
        <v>2092</v>
      </c>
      <c r="D5847" s="52" t="s">
        <v>2127</v>
      </c>
      <c r="E5847" s="53">
        <v>0.705902</v>
      </c>
      <c r="F5847" s="53">
        <v>0</v>
      </c>
      <c r="G5847" s="53">
        <v>0.705902</v>
      </c>
    </row>
    <row r="5848" s="37" customFormat="1" customHeight="1" spans="1:7">
      <c r="A5848" s="52" t="s">
        <v>2017</v>
      </c>
      <c r="B5848" s="52" t="s">
        <v>3065</v>
      </c>
      <c r="C5848" s="30" t="s">
        <v>2092</v>
      </c>
      <c r="D5848" s="52" t="s">
        <v>2128</v>
      </c>
      <c r="E5848" s="53">
        <v>0.473482</v>
      </c>
      <c r="F5848" s="53">
        <v>0</v>
      </c>
      <c r="G5848" s="53">
        <v>0.473482</v>
      </c>
    </row>
    <row r="5849" s="37" customFormat="1" customHeight="1" spans="1:7">
      <c r="A5849" s="52" t="s">
        <v>2017</v>
      </c>
      <c r="B5849" s="52" t="s">
        <v>3065</v>
      </c>
      <c r="C5849" s="30" t="s">
        <v>2092</v>
      </c>
      <c r="D5849" s="52" t="s">
        <v>2129</v>
      </c>
      <c r="E5849" s="53">
        <v>0.996408</v>
      </c>
      <c r="F5849" s="53">
        <v>0</v>
      </c>
      <c r="G5849" s="53">
        <v>0.996408</v>
      </c>
    </row>
    <row r="5850" s="37" customFormat="1" customHeight="1" spans="1:7">
      <c r="A5850" s="52" t="s">
        <v>2017</v>
      </c>
      <c r="B5850" s="52" t="s">
        <v>3065</v>
      </c>
      <c r="C5850" s="30" t="s">
        <v>2092</v>
      </c>
      <c r="D5850" s="52" t="s">
        <v>2297</v>
      </c>
      <c r="E5850" s="53">
        <v>0.217679</v>
      </c>
      <c r="F5850" s="53">
        <v>0</v>
      </c>
      <c r="G5850" s="53">
        <v>0.217679</v>
      </c>
    </row>
    <row r="5851" s="37" customFormat="1" customHeight="1" spans="1:7">
      <c r="A5851" s="52" t="s">
        <v>2017</v>
      </c>
      <c r="B5851" s="52" t="s">
        <v>3065</v>
      </c>
      <c r="C5851" s="30" t="s">
        <v>2092</v>
      </c>
      <c r="D5851" s="52" t="s">
        <v>2130</v>
      </c>
      <c r="E5851" s="53">
        <v>0.882378</v>
      </c>
      <c r="F5851" s="53">
        <v>0</v>
      </c>
      <c r="G5851" s="53">
        <v>0.882378</v>
      </c>
    </row>
    <row r="5852" s="37" customFormat="1" customHeight="1" spans="1:7">
      <c r="A5852" s="52" t="s">
        <v>2017</v>
      </c>
      <c r="B5852" s="52" t="s">
        <v>3065</v>
      </c>
      <c r="C5852" s="30" t="s">
        <v>2092</v>
      </c>
      <c r="D5852" s="52" t="s">
        <v>2105</v>
      </c>
      <c r="E5852" s="53">
        <v>1.05</v>
      </c>
      <c r="F5852" s="53">
        <v>0</v>
      </c>
      <c r="G5852" s="53">
        <v>1.05</v>
      </c>
    </row>
    <row r="5853" s="37" customFormat="1" customHeight="1" spans="1:7">
      <c r="A5853" s="52" t="s">
        <v>2017</v>
      </c>
      <c r="B5853" s="52" t="s">
        <v>3065</v>
      </c>
      <c r="C5853" s="50" t="s">
        <v>2106</v>
      </c>
      <c r="D5853" s="49"/>
      <c r="E5853" s="51">
        <v>138.442496</v>
      </c>
      <c r="F5853" s="51">
        <v>0</v>
      </c>
      <c r="G5853" s="51">
        <v>138.442496</v>
      </c>
    </row>
    <row r="5854" s="37" customFormat="1" customHeight="1" spans="1:7">
      <c r="A5854" s="52" t="s">
        <v>2017</v>
      </c>
      <c r="B5854" s="52" t="s">
        <v>3065</v>
      </c>
      <c r="C5854" s="30" t="s">
        <v>2107</v>
      </c>
      <c r="D5854" s="52" t="s">
        <v>2131</v>
      </c>
      <c r="E5854" s="53">
        <v>33.2136</v>
      </c>
      <c r="F5854" s="53">
        <v>0</v>
      </c>
      <c r="G5854" s="53">
        <v>33.2136</v>
      </c>
    </row>
    <row r="5855" s="37" customFormat="1" customHeight="1" spans="1:7">
      <c r="A5855" s="52" t="s">
        <v>2017</v>
      </c>
      <c r="B5855" s="52" t="s">
        <v>3065</v>
      </c>
      <c r="C5855" s="30" t="s">
        <v>2107</v>
      </c>
      <c r="D5855" s="52" t="s">
        <v>2132</v>
      </c>
      <c r="E5855" s="53">
        <v>1.0836</v>
      </c>
      <c r="F5855" s="53">
        <v>0</v>
      </c>
      <c r="G5855" s="53">
        <v>1.0836</v>
      </c>
    </row>
    <row r="5856" s="37" customFormat="1" customHeight="1" spans="1:7">
      <c r="A5856" s="52" t="s">
        <v>2017</v>
      </c>
      <c r="B5856" s="52" t="s">
        <v>3065</v>
      </c>
      <c r="C5856" s="30" t="s">
        <v>2107</v>
      </c>
      <c r="D5856" s="52" t="s">
        <v>2134</v>
      </c>
      <c r="E5856" s="53">
        <v>16.86</v>
      </c>
      <c r="F5856" s="53">
        <v>0</v>
      </c>
      <c r="G5856" s="53">
        <v>16.86</v>
      </c>
    </row>
    <row r="5857" s="37" customFormat="1" customHeight="1" spans="1:7">
      <c r="A5857" s="52" t="s">
        <v>2017</v>
      </c>
      <c r="B5857" s="52" t="s">
        <v>3065</v>
      </c>
      <c r="C5857" s="30" t="s">
        <v>2107</v>
      </c>
      <c r="D5857" s="52" t="s">
        <v>2135</v>
      </c>
      <c r="E5857" s="53">
        <v>28.3944</v>
      </c>
      <c r="F5857" s="53">
        <v>0</v>
      </c>
      <c r="G5857" s="53">
        <v>28.3944</v>
      </c>
    </row>
    <row r="5858" s="37" customFormat="1" customHeight="1" spans="1:7">
      <c r="A5858" s="52" t="s">
        <v>2017</v>
      </c>
      <c r="B5858" s="52" t="s">
        <v>3065</v>
      </c>
      <c r="C5858" s="30" t="s">
        <v>2107</v>
      </c>
      <c r="D5858" s="52" t="s">
        <v>2136</v>
      </c>
      <c r="E5858" s="53">
        <v>7.668</v>
      </c>
      <c r="F5858" s="53">
        <v>0</v>
      </c>
      <c r="G5858" s="53">
        <v>7.668</v>
      </c>
    </row>
    <row r="5859" s="37" customFormat="1" customHeight="1" spans="1:7">
      <c r="A5859" s="52" t="s">
        <v>2017</v>
      </c>
      <c r="B5859" s="52" t="s">
        <v>3065</v>
      </c>
      <c r="C5859" s="30" t="s">
        <v>2107</v>
      </c>
      <c r="D5859" s="52" t="s">
        <v>2137</v>
      </c>
      <c r="E5859" s="53">
        <v>13.955136</v>
      </c>
      <c r="F5859" s="53">
        <v>0</v>
      </c>
      <c r="G5859" s="53">
        <v>13.955136</v>
      </c>
    </row>
    <row r="5860" s="37" customFormat="1" customHeight="1" spans="1:7">
      <c r="A5860" s="52" t="s">
        <v>2017</v>
      </c>
      <c r="B5860" s="52" t="s">
        <v>3065</v>
      </c>
      <c r="C5860" s="30" t="s">
        <v>2107</v>
      </c>
      <c r="D5860" s="52" t="s">
        <v>2138</v>
      </c>
      <c r="E5860" s="53">
        <v>5.588394</v>
      </c>
      <c r="F5860" s="53">
        <v>0</v>
      </c>
      <c r="G5860" s="53">
        <v>5.588394</v>
      </c>
    </row>
    <row r="5861" s="37" customFormat="1" customHeight="1" spans="1:7">
      <c r="A5861" s="52" t="s">
        <v>2017</v>
      </c>
      <c r="B5861" s="52" t="s">
        <v>3065</v>
      </c>
      <c r="C5861" s="30" t="s">
        <v>2107</v>
      </c>
      <c r="D5861" s="52" t="s">
        <v>2139</v>
      </c>
      <c r="E5861" s="53">
        <v>0.176476</v>
      </c>
      <c r="F5861" s="53">
        <v>0</v>
      </c>
      <c r="G5861" s="53">
        <v>0.176476</v>
      </c>
    </row>
    <row r="5862" s="37" customFormat="1" customHeight="1" spans="1:7">
      <c r="A5862" s="52" t="s">
        <v>2017</v>
      </c>
      <c r="B5862" s="52" t="s">
        <v>3065</v>
      </c>
      <c r="C5862" s="30" t="s">
        <v>2107</v>
      </c>
      <c r="D5862" s="52" t="s">
        <v>2140</v>
      </c>
      <c r="E5862" s="53">
        <v>0.294126</v>
      </c>
      <c r="F5862" s="53">
        <v>0</v>
      </c>
      <c r="G5862" s="53">
        <v>0.294126</v>
      </c>
    </row>
    <row r="5863" s="37" customFormat="1" customHeight="1" spans="1:7">
      <c r="A5863" s="52" t="s">
        <v>2017</v>
      </c>
      <c r="B5863" s="52" t="s">
        <v>3065</v>
      </c>
      <c r="C5863" s="30" t="s">
        <v>2107</v>
      </c>
      <c r="D5863" s="52" t="s">
        <v>2141</v>
      </c>
      <c r="E5863" s="53">
        <v>7.145424</v>
      </c>
      <c r="F5863" s="53">
        <v>0</v>
      </c>
      <c r="G5863" s="53">
        <v>7.145424</v>
      </c>
    </row>
    <row r="5864" s="37" customFormat="1" customHeight="1" spans="1:7">
      <c r="A5864" s="52" t="s">
        <v>2017</v>
      </c>
      <c r="B5864" s="52" t="s">
        <v>3065</v>
      </c>
      <c r="C5864" s="30" t="s">
        <v>2107</v>
      </c>
      <c r="D5864" s="52" t="s">
        <v>2298</v>
      </c>
      <c r="E5864" s="53">
        <v>0.4</v>
      </c>
      <c r="F5864" s="53">
        <v>0</v>
      </c>
      <c r="G5864" s="53">
        <v>0.4</v>
      </c>
    </row>
    <row r="5865" s="37" customFormat="1" customHeight="1" spans="1:7">
      <c r="A5865" s="52" t="s">
        <v>2017</v>
      </c>
      <c r="B5865" s="52" t="s">
        <v>3065</v>
      </c>
      <c r="C5865" s="30" t="s">
        <v>2107</v>
      </c>
      <c r="D5865" s="52" t="s">
        <v>2142</v>
      </c>
      <c r="E5865" s="53">
        <v>6.977568</v>
      </c>
      <c r="F5865" s="53">
        <v>0</v>
      </c>
      <c r="G5865" s="53">
        <v>6.977568</v>
      </c>
    </row>
    <row r="5866" s="37" customFormat="1" customHeight="1" spans="1:7">
      <c r="A5866" s="52" t="s">
        <v>2017</v>
      </c>
      <c r="B5866" s="52" t="s">
        <v>3065</v>
      </c>
      <c r="C5866" s="30" t="s">
        <v>2107</v>
      </c>
      <c r="D5866" s="52" t="s">
        <v>2299</v>
      </c>
      <c r="E5866" s="53">
        <v>4.6</v>
      </c>
      <c r="F5866" s="53">
        <v>0</v>
      </c>
      <c r="G5866" s="53">
        <v>4.6</v>
      </c>
    </row>
    <row r="5867" s="37" customFormat="1" customHeight="1" spans="1:7">
      <c r="A5867" s="52" t="s">
        <v>2017</v>
      </c>
      <c r="B5867" s="52" t="s">
        <v>3065</v>
      </c>
      <c r="C5867" s="30" t="s">
        <v>2107</v>
      </c>
      <c r="D5867" s="52" t="s">
        <v>2143</v>
      </c>
      <c r="E5867" s="53">
        <v>10.4542</v>
      </c>
      <c r="F5867" s="53">
        <v>0</v>
      </c>
      <c r="G5867" s="53">
        <v>10.4542</v>
      </c>
    </row>
    <row r="5868" s="37" customFormat="1" customHeight="1" spans="1:7">
      <c r="A5868" s="52" t="s">
        <v>2017</v>
      </c>
      <c r="B5868" s="52" t="s">
        <v>3065</v>
      </c>
      <c r="C5868" s="30" t="s">
        <v>2107</v>
      </c>
      <c r="D5868" s="52" t="s">
        <v>2144</v>
      </c>
      <c r="E5868" s="53">
        <v>1.12</v>
      </c>
      <c r="F5868" s="53">
        <v>0</v>
      </c>
      <c r="G5868" s="53">
        <v>1.12</v>
      </c>
    </row>
    <row r="5869" s="37" customFormat="1" customHeight="1" spans="1:7">
      <c r="A5869" s="52" t="s">
        <v>2017</v>
      </c>
      <c r="B5869" s="52" t="s">
        <v>3065</v>
      </c>
      <c r="C5869" s="30" t="s">
        <v>2107</v>
      </c>
      <c r="D5869" s="52" t="s">
        <v>2145</v>
      </c>
      <c r="E5869" s="53">
        <v>0.511572</v>
      </c>
      <c r="F5869" s="53">
        <v>0</v>
      </c>
      <c r="G5869" s="53">
        <v>0.511572</v>
      </c>
    </row>
    <row r="5870" s="37" customFormat="1" customHeight="1" spans="1:7">
      <c r="A5870" s="52" t="s">
        <v>2017</v>
      </c>
      <c r="B5870" s="49" t="s">
        <v>3066</v>
      </c>
      <c r="C5870" s="50"/>
      <c r="D5870" s="49"/>
      <c r="E5870" s="51">
        <v>103.599679</v>
      </c>
      <c r="F5870" s="51">
        <v>0</v>
      </c>
      <c r="G5870" s="51">
        <v>103.599679</v>
      </c>
    </row>
    <row r="5871" s="37" customFormat="1" customHeight="1" spans="1:7">
      <c r="A5871" s="52" t="s">
        <v>2017</v>
      </c>
      <c r="B5871" s="52" t="s">
        <v>3067</v>
      </c>
      <c r="C5871" s="50" t="s">
        <v>2080</v>
      </c>
      <c r="D5871" s="49"/>
      <c r="E5871" s="51">
        <v>0</v>
      </c>
      <c r="F5871" s="51">
        <v>0</v>
      </c>
      <c r="G5871" s="51">
        <v>0</v>
      </c>
    </row>
    <row r="5872" s="37" customFormat="1" customHeight="1" spans="1:7">
      <c r="A5872" s="52" t="s">
        <v>2017</v>
      </c>
      <c r="B5872" s="52" t="s">
        <v>3067</v>
      </c>
      <c r="C5872" s="30" t="s">
        <v>2081</v>
      </c>
      <c r="D5872" s="52" t="s">
        <v>3068</v>
      </c>
      <c r="E5872" s="53">
        <v>0</v>
      </c>
      <c r="F5872" s="53">
        <v>0</v>
      </c>
      <c r="G5872" s="53">
        <v>0</v>
      </c>
    </row>
    <row r="5873" s="37" customFormat="1" customHeight="1" spans="1:7">
      <c r="A5873" s="52" t="s">
        <v>2017</v>
      </c>
      <c r="B5873" s="52" t="s">
        <v>3067</v>
      </c>
      <c r="C5873" s="50" t="s">
        <v>2091</v>
      </c>
      <c r="D5873" s="49"/>
      <c r="E5873" s="51">
        <v>15.295526</v>
      </c>
      <c r="F5873" s="51">
        <v>0</v>
      </c>
      <c r="G5873" s="51">
        <v>15.295526</v>
      </c>
    </row>
    <row r="5874" s="37" customFormat="1" customHeight="1" spans="1:7">
      <c r="A5874" s="52" t="s">
        <v>2017</v>
      </c>
      <c r="B5874" s="52" t="s">
        <v>3067</v>
      </c>
      <c r="C5874" s="30" t="s">
        <v>2092</v>
      </c>
      <c r="D5874" s="52" t="s">
        <v>2126</v>
      </c>
      <c r="E5874" s="53">
        <v>12.5</v>
      </c>
      <c r="F5874" s="53">
        <v>0</v>
      </c>
      <c r="G5874" s="53">
        <v>12.5</v>
      </c>
    </row>
    <row r="5875" s="37" customFormat="1" customHeight="1" spans="1:7">
      <c r="A5875" s="52" t="s">
        <v>2017</v>
      </c>
      <c r="B5875" s="52" t="s">
        <v>3067</v>
      </c>
      <c r="C5875" s="30" t="s">
        <v>2092</v>
      </c>
      <c r="D5875" s="52" t="s">
        <v>2127</v>
      </c>
      <c r="E5875" s="53">
        <v>0.470981</v>
      </c>
      <c r="F5875" s="53">
        <v>0</v>
      </c>
      <c r="G5875" s="53">
        <v>0.470981</v>
      </c>
    </row>
    <row r="5876" s="37" customFormat="1" customHeight="1" spans="1:7">
      <c r="A5876" s="52" t="s">
        <v>2017</v>
      </c>
      <c r="B5876" s="52" t="s">
        <v>3067</v>
      </c>
      <c r="C5876" s="30" t="s">
        <v>2092</v>
      </c>
      <c r="D5876" s="52" t="s">
        <v>2128</v>
      </c>
      <c r="E5876" s="53">
        <v>0.313987</v>
      </c>
      <c r="F5876" s="53">
        <v>0</v>
      </c>
      <c r="G5876" s="53">
        <v>0.313987</v>
      </c>
    </row>
    <row r="5877" s="37" customFormat="1" customHeight="1" spans="1:7">
      <c r="A5877" s="52" t="s">
        <v>2017</v>
      </c>
      <c r="B5877" s="52" t="s">
        <v>3067</v>
      </c>
      <c r="C5877" s="30" t="s">
        <v>2092</v>
      </c>
      <c r="D5877" s="52" t="s">
        <v>2129</v>
      </c>
      <c r="E5877" s="53">
        <v>0.671832</v>
      </c>
      <c r="F5877" s="53">
        <v>0</v>
      </c>
      <c r="G5877" s="53">
        <v>0.671832</v>
      </c>
    </row>
    <row r="5878" s="37" customFormat="1" customHeight="1" spans="1:7">
      <c r="A5878" s="52" t="s">
        <v>2017</v>
      </c>
      <c r="B5878" s="52" t="s">
        <v>3067</v>
      </c>
      <c r="C5878" s="30" t="s">
        <v>2092</v>
      </c>
      <c r="D5878" s="52" t="s">
        <v>2130</v>
      </c>
      <c r="E5878" s="53">
        <v>0.588726</v>
      </c>
      <c r="F5878" s="53">
        <v>0</v>
      </c>
      <c r="G5878" s="53">
        <v>0.588726</v>
      </c>
    </row>
    <row r="5879" s="37" customFormat="1" customHeight="1" spans="1:7">
      <c r="A5879" s="52" t="s">
        <v>2017</v>
      </c>
      <c r="B5879" s="52" t="s">
        <v>3067</v>
      </c>
      <c r="C5879" s="30" t="s">
        <v>2092</v>
      </c>
      <c r="D5879" s="52" t="s">
        <v>2105</v>
      </c>
      <c r="E5879" s="53">
        <v>0.75</v>
      </c>
      <c r="F5879" s="53">
        <v>0</v>
      </c>
      <c r="G5879" s="53">
        <v>0.75</v>
      </c>
    </row>
    <row r="5880" s="37" customFormat="1" customHeight="1" spans="1:7">
      <c r="A5880" s="52" t="s">
        <v>2017</v>
      </c>
      <c r="B5880" s="52" t="s">
        <v>3067</v>
      </c>
      <c r="C5880" s="50" t="s">
        <v>2106</v>
      </c>
      <c r="D5880" s="49"/>
      <c r="E5880" s="51">
        <v>88.304153</v>
      </c>
      <c r="F5880" s="51">
        <v>0</v>
      </c>
      <c r="G5880" s="51">
        <v>88.304153</v>
      </c>
    </row>
    <row r="5881" s="37" customFormat="1" customHeight="1" spans="1:7">
      <c r="A5881" s="52" t="s">
        <v>2017</v>
      </c>
      <c r="B5881" s="52" t="s">
        <v>3067</v>
      </c>
      <c r="C5881" s="30" t="s">
        <v>2107</v>
      </c>
      <c r="D5881" s="52" t="s">
        <v>2131</v>
      </c>
      <c r="E5881" s="53">
        <v>22.3944</v>
      </c>
      <c r="F5881" s="53">
        <v>0</v>
      </c>
      <c r="G5881" s="53">
        <v>22.3944</v>
      </c>
    </row>
    <row r="5882" s="37" customFormat="1" customHeight="1" spans="1:7">
      <c r="A5882" s="52" t="s">
        <v>2017</v>
      </c>
      <c r="B5882" s="52" t="s">
        <v>3067</v>
      </c>
      <c r="C5882" s="30" t="s">
        <v>2107</v>
      </c>
      <c r="D5882" s="52" t="s">
        <v>2132</v>
      </c>
      <c r="E5882" s="53">
        <v>0.774</v>
      </c>
      <c r="F5882" s="53">
        <v>0</v>
      </c>
      <c r="G5882" s="53">
        <v>0.774</v>
      </c>
    </row>
    <row r="5883" s="37" customFormat="1" customHeight="1" spans="1:7">
      <c r="A5883" s="52" t="s">
        <v>2017</v>
      </c>
      <c r="B5883" s="52" t="s">
        <v>3067</v>
      </c>
      <c r="C5883" s="30" t="s">
        <v>2107</v>
      </c>
      <c r="D5883" s="52" t="s">
        <v>2134</v>
      </c>
      <c r="E5883" s="53">
        <v>11.172</v>
      </c>
      <c r="F5883" s="53">
        <v>0</v>
      </c>
      <c r="G5883" s="53">
        <v>11.172</v>
      </c>
    </row>
    <row r="5884" s="37" customFormat="1" customHeight="1" spans="1:7">
      <c r="A5884" s="52" t="s">
        <v>2017</v>
      </c>
      <c r="B5884" s="52" t="s">
        <v>3067</v>
      </c>
      <c r="C5884" s="30" t="s">
        <v>2107</v>
      </c>
      <c r="D5884" s="52" t="s">
        <v>2135</v>
      </c>
      <c r="E5884" s="53">
        <v>18.456</v>
      </c>
      <c r="F5884" s="53">
        <v>0</v>
      </c>
      <c r="G5884" s="53">
        <v>18.456</v>
      </c>
    </row>
    <row r="5885" s="37" customFormat="1" customHeight="1" spans="1:7">
      <c r="A5885" s="52" t="s">
        <v>2017</v>
      </c>
      <c r="B5885" s="52" t="s">
        <v>3067</v>
      </c>
      <c r="C5885" s="30" t="s">
        <v>2107</v>
      </c>
      <c r="D5885" s="52" t="s">
        <v>2136</v>
      </c>
      <c r="E5885" s="53">
        <v>4.908</v>
      </c>
      <c r="F5885" s="53">
        <v>0</v>
      </c>
      <c r="G5885" s="53">
        <v>4.908</v>
      </c>
    </row>
    <row r="5886" s="37" customFormat="1" customHeight="1" spans="1:7">
      <c r="A5886" s="52" t="s">
        <v>2017</v>
      </c>
      <c r="B5886" s="52" t="s">
        <v>3067</v>
      </c>
      <c r="C5886" s="30" t="s">
        <v>2107</v>
      </c>
      <c r="D5886" s="52" t="s">
        <v>2137</v>
      </c>
      <c r="E5886" s="53">
        <v>9.232704</v>
      </c>
      <c r="F5886" s="53">
        <v>0</v>
      </c>
      <c r="G5886" s="53">
        <v>9.232704</v>
      </c>
    </row>
    <row r="5887" s="37" customFormat="1" customHeight="1" spans="1:7">
      <c r="A5887" s="52" t="s">
        <v>2017</v>
      </c>
      <c r="B5887" s="52" t="s">
        <v>3067</v>
      </c>
      <c r="C5887" s="30" t="s">
        <v>2107</v>
      </c>
      <c r="D5887" s="52" t="s">
        <v>2138</v>
      </c>
      <c r="E5887" s="53">
        <v>3.728598</v>
      </c>
      <c r="F5887" s="53">
        <v>0</v>
      </c>
      <c r="G5887" s="53">
        <v>3.728598</v>
      </c>
    </row>
    <row r="5888" s="37" customFormat="1" customHeight="1" spans="1:7">
      <c r="A5888" s="52" t="s">
        <v>2017</v>
      </c>
      <c r="B5888" s="52" t="s">
        <v>3067</v>
      </c>
      <c r="C5888" s="30" t="s">
        <v>2107</v>
      </c>
      <c r="D5888" s="52" t="s">
        <v>2139</v>
      </c>
      <c r="E5888" s="53">
        <v>0.117745</v>
      </c>
      <c r="F5888" s="53">
        <v>0</v>
      </c>
      <c r="G5888" s="53">
        <v>0.117745</v>
      </c>
    </row>
    <row r="5889" s="37" customFormat="1" customHeight="1" spans="1:7">
      <c r="A5889" s="52" t="s">
        <v>2017</v>
      </c>
      <c r="B5889" s="52" t="s">
        <v>3067</v>
      </c>
      <c r="C5889" s="30" t="s">
        <v>2107</v>
      </c>
      <c r="D5889" s="52" t="s">
        <v>2140</v>
      </c>
      <c r="E5889" s="53">
        <v>0.196242</v>
      </c>
      <c r="F5889" s="53">
        <v>0</v>
      </c>
      <c r="G5889" s="53">
        <v>0.196242</v>
      </c>
    </row>
    <row r="5890" s="37" customFormat="1" customHeight="1" spans="1:7">
      <c r="A5890" s="52" t="s">
        <v>2017</v>
      </c>
      <c r="B5890" s="52" t="s">
        <v>3067</v>
      </c>
      <c r="C5890" s="30" t="s">
        <v>2107</v>
      </c>
      <c r="D5890" s="52" t="s">
        <v>2141</v>
      </c>
      <c r="E5890" s="53">
        <v>4.709808</v>
      </c>
      <c r="F5890" s="53">
        <v>0</v>
      </c>
      <c r="G5890" s="53">
        <v>4.709808</v>
      </c>
    </row>
    <row r="5891" s="37" customFormat="1" customHeight="1" spans="1:7">
      <c r="A5891" s="52" t="s">
        <v>2017</v>
      </c>
      <c r="B5891" s="52" t="s">
        <v>3067</v>
      </c>
      <c r="C5891" s="30" t="s">
        <v>2107</v>
      </c>
      <c r="D5891" s="52" t="s">
        <v>2142</v>
      </c>
      <c r="E5891" s="53">
        <v>4.616352</v>
      </c>
      <c r="F5891" s="53">
        <v>0</v>
      </c>
      <c r="G5891" s="53">
        <v>4.616352</v>
      </c>
    </row>
    <row r="5892" s="37" customFormat="1" customHeight="1" spans="1:7">
      <c r="A5892" s="52" t="s">
        <v>2017</v>
      </c>
      <c r="B5892" s="52" t="s">
        <v>3067</v>
      </c>
      <c r="C5892" s="30" t="s">
        <v>2107</v>
      </c>
      <c r="D5892" s="52" t="s">
        <v>2143</v>
      </c>
      <c r="E5892" s="53">
        <v>6.8549</v>
      </c>
      <c r="F5892" s="53">
        <v>0</v>
      </c>
      <c r="G5892" s="53">
        <v>6.8549</v>
      </c>
    </row>
    <row r="5893" s="37" customFormat="1" customHeight="1" spans="1:7">
      <c r="A5893" s="52" t="s">
        <v>2017</v>
      </c>
      <c r="B5893" s="52" t="s">
        <v>3067</v>
      </c>
      <c r="C5893" s="30" t="s">
        <v>2107</v>
      </c>
      <c r="D5893" s="52" t="s">
        <v>2144</v>
      </c>
      <c r="E5893" s="53">
        <v>0.8</v>
      </c>
      <c r="F5893" s="53">
        <v>0</v>
      </c>
      <c r="G5893" s="53">
        <v>0.8</v>
      </c>
    </row>
    <row r="5894" s="37" customFormat="1" customHeight="1" spans="1:7">
      <c r="A5894" s="52" t="s">
        <v>2017</v>
      </c>
      <c r="B5894" s="52" t="s">
        <v>3067</v>
      </c>
      <c r="C5894" s="30" t="s">
        <v>2107</v>
      </c>
      <c r="D5894" s="52" t="s">
        <v>2145</v>
      </c>
      <c r="E5894" s="53">
        <v>0.343404</v>
      </c>
      <c r="F5894" s="53">
        <v>0</v>
      </c>
      <c r="G5894" s="53">
        <v>0.343404</v>
      </c>
    </row>
    <row r="5895" s="37" customFormat="1" customHeight="1" spans="1:7">
      <c r="A5895" s="52" t="s">
        <v>2017</v>
      </c>
      <c r="B5895" s="49" t="s">
        <v>3069</v>
      </c>
      <c r="C5895" s="50"/>
      <c r="D5895" s="49"/>
      <c r="E5895" s="51">
        <v>125.035213</v>
      </c>
      <c r="F5895" s="51">
        <v>0</v>
      </c>
      <c r="G5895" s="51">
        <v>125.035213</v>
      </c>
    </row>
    <row r="5896" s="37" customFormat="1" customHeight="1" spans="1:7">
      <c r="A5896" s="52" t="s">
        <v>2017</v>
      </c>
      <c r="B5896" s="52" t="s">
        <v>3070</v>
      </c>
      <c r="C5896" s="50" t="s">
        <v>2091</v>
      </c>
      <c r="D5896" s="49"/>
      <c r="E5896" s="51">
        <v>18.456226</v>
      </c>
      <c r="F5896" s="51">
        <v>0</v>
      </c>
      <c r="G5896" s="51">
        <v>18.456226</v>
      </c>
    </row>
    <row r="5897" s="37" customFormat="1" customHeight="1" spans="1:7">
      <c r="A5897" s="52" t="s">
        <v>2017</v>
      </c>
      <c r="B5897" s="52" t="s">
        <v>3070</v>
      </c>
      <c r="C5897" s="30" t="s">
        <v>2092</v>
      </c>
      <c r="D5897" s="52" t="s">
        <v>2126</v>
      </c>
      <c r="E5897" s="53">
        <v>15</v>
      </c>
      <c r="F5897" s="53">
        <v>0</v>
      </c>
      <c r="G5897" s="53">
        <v>15</v>
      </c>
    </row>
    <row r="5898" s="37" customFormat="1" customHeight="1" spans="1:7">
      <c r="A5898" s="52" t="s">
        <v>2017</v>
      </c>
      <c r="B5898" s="52" t="s">
        <v>3070</v>
      </c>
      <c r="C5898" s="30" t="s">
        <v>2092</v>
      </c>
      <c r="D5898" s="52" t="s">
        <v>2127</v>
      </c>
      <c r="E5898" s="53">
        <v>0.544205</v>
      </c>
      <c r="F5898" s="53">
        <v>0</v>
      </c>
      <c r="G5898" s="53">
        <v>0.544205</v>
      </c>
    </row>
    <row r="5899" s="37" customFormat="1" customHeight="1" spans="1:7">
      <c r="A5899" s="52" t="s">
        <v>2017</v>
      </c>
      <c r="B5899" s="52" t="s">
        <v>3070</v>
      </c>
      <c r="C5899" s="30" t="s">
        <v>2092</v>
      </c>
      <c r="D5899" s="52" t="s">
        <v>2128</v>
      </c>
      <c r="E5899" s="53">
        <v>0.362803</v>
      </c>
      <c r="F5899" s="53">
        <v>0</v>
      </c>
      <c r="G5899" s="53">
        <v>0.362803</v>
      </c>
    </row>
    <row r="5900" s="37" customFormat="1" customHeight="1" spans="1:7">
      <c r="A5900" s="52" t="s">
        <v>2017</v>
      </c>
      <c r="B5900" s="52" t="s">
        <v>3070</v>
      </c>
      <c r="C5900" s="30" t="s">
        <v>2092</v>
      </c>
      <c r="D5900" s="52" t="s">
        <v>2129</v>
      </c>
      <c r="E5900" s="53">
        <v>0.751788</v>
      </c>
      <c r="F5900" s="53">
        <v>0</v>
      </c>
      <c r="G5900" s="53">
        <v>0.751788</v>
      </c>
    </row>
    <row r="5901" s="37" customFormat="1" customHeight="1" spans="1:7">
      <c r="A5901" s="52" t="s">
        <v>2017</v>
      </c>
      <c r="B5901" s="52" t="s">
        <v>3070</v>
      </c>
      <c r="C5901" s="30" t="s">
        <v>2092</v>
      </c>
      <c r="D5901" s="52" t="s">
        <v>2297</v>
      </c>
      <c r="E5901" s="53">
        <v>0.217174</v>
      </c>
      <c r="F5901" s="53">
        <v>0</v>
      </c>
      <c r="G5901" s="53">
        <v>0.217174</v>
      </c>
    </row>
    <row r="5902" s="37" customFormat="1" customHeight="1" spans="1:7">
      <c r="A5902" s="52" t="s">
        <v>2017</v>
      </c>
      <c r="B5902" s="52" t="s">
        <v>3070</v>
      </c>
      <c r="C5902" s="30" t="s">
        <v>2092</v>
      </c>
      <c r="D5902" s="52" t="s">
        <v>2130</v>
      </c>
      <c r="E5902" s="53">
        <v>0.680256</v>
      </c>
      <c r="F5902" s="53">
        <v>0</v>
      </c>
      <c r="G5902" s="53">
        <v>0.680256</v>
      </c>
    </row>
    <row r="5903" s="37" customFormat="1" customHeight="1" spans="1:7">
      <c r="A5903" s="52" t="s">
        <v>2017</v>
      </c>
      <c r="B5903" s="52" t="s">
        <v>3070</v>
      </c>
      <c r="C5903" s="30" t="s">
        <v>2092</v>
      </c>
      <c r="D5903" s="52" t="s">
        <v>2105</v>
      </c>
      <c r="E5903" s="53">
        <v>0.9</v>
      </c>
      <c r="F5903" s="53">
        <v>0</v>
      </c>
      <c r="G5903" s="53">
        <v>0.9</v>
      </c>
    </row>
    <row r="5904" s="37" customFormat="1" customHeight="1" spans="1:7">
      <c r="A5904" s="52" t="s">
        <v>2017</v>
      </c>
      <c r="B5904" s="52" t="s">
        <v>3070</v>
      </c>
      <c r="C5904" s="50" t="s">
        <v>2106</v>
      </c>
      <c r="D5904" s="49"/>
      <c r="E5904" s="51">
        <v>106.578987</v>
      </c>
      <c r="F5904" s="51">
        <v>0</v>
      </c>
      <c r="G5904" s="51">
        <v>106.578987</v>
      </c>
    </row>
    <row r="5905" s="37" customFormat="1" customHeight="1" spans="1:7">
      <c r="A5905" s="52" t="s">
        <v>2017</v>
      </c>
      <c r="B5905" s="52" t="s">
        <v>3070</v>
      </c>
      <c r="C5905" s="30" t="s">
        <v>2107</v>
      </c>
      <c r="D5905" s="52" t="s">
        <v>2131</v>
      </c>
      <c r="E5905" s="53">
        <v>25.0596</v>
      </c>
      <c r="F5905" s="53">
        <v>0</v>
      </c>
      <c r="G5905" s="53">
        <v>25.0596</v>
      </c>
    </row>
    <row r="5906" s="37" customFormat="1" customHeight="1" spans="1:7">
      <c r="A5906" s="52" t="s">
        <v>2017</v>
      </c>
      <c r="B5906" s="52" t="s">
        <v>3070</v>
      </c>
      <c r="C5906" s="30" t="s">
        <v>2107</v>
      </c>
      <c r="D5906" s="52" t="s">
        <v>2132</v>
      </c>
      <c r="E5906" s="53">
        <v>0.9288</v>
      </c>
      <c r="F5906" s="53">
        <v>0</v>
      </c>
      <c r="G5906" s="53">
        <v>0.9288</v>
      </c>
    </row>
    <row r="5907" s="37" customFormat="1" customHeight="1" spans="1:7">
      <c r="A5907" s="52" t="s">
        <v>2017</v>
      </c>
      <c r="B5907" s="52" t="s">
        <v>3070</v>
      </c>
      <c r="C5907" s="30" t="s">
        <v>2107</v>
      </c>
      <c r="D5907" s="52" t="s">
        <v>2134</v>
      </c>
      <c r="E5907" s="53">
        <v>13.584</v>
      </c>
      <c r="F5907" s="53">
        <v>0</v>
      </c>
      <c r="G5907" s="53">
        <v>13.584</v>
      </c>
    </row>
    <row r="5908" s="37" customFormat="1" customHeight="1" spans="1:7">
      <c r="A5908" s="52" t="s">
        <v>2017</v>
      </c>
      <c r="B5908" s="52" t="s">
        <v>3070</v>
      </c>
      <c r="C5908" s="30" t="s">
        <v>2107</v>
      </c>
      <c r="D5908" s="52" t="s">
        <v>2135</v>
      </c>
      <c r="E5908" s="53">
        <v>22.5972</v>
      </c>
      <c r="F5908" s="53">
        <v>0</v>
      </c>
      <c r="G5908" s="53">
        <v>22.5972</v>
      </c>
    </row>
    <row r="5909" s="37" customFormat="1" customHeight="1" spans="1:7">
      <c r="A5909" s="52" t="s">
        <v>2017</v>
      </c>
      <c r="B5909" s="52" t="s">
        <v>3070</v>
      </c>
      <c r="C5909" s="30" t="s">
        <v>2107</v>
      </c>
      <c r="D5909" s="52" t="s">
        <v>2136</v>
      </c>
      <c r="E5909" s="53">
        <v>5.778</v>
      </c>
      <c r="F5909" s="53">
        <v>0</v>
      </c>
      <c r="G5909" s="53">
        <v>5.778</v>
      </c>
    </row>
    <row r="5910" s="37" customFormat="1" customHeight="1" spans="1:7">
      <c r="A5910" s="52" t="s">
        <v>2017</v>
      </c>
      <c r="B5910" s="52" t="s">
        <v>3070</v>
      </c>
      <c r="C5910" s="30" t="s">
        <v>2107</v>
      </c>
      <c r="D5910" s="52" t="s">
        <v>2137</v>
      </c>
      <c r="E5910" s="53">
        <v>10.871616</v>
      </c>
      <c r="F5910" s="53">
        <v>0</v>
      </c>
      <c r="G5910" s="53">
        <v>10.871616</v>
      </c>
    </row>
    <row r="5911" s="37" customFormat="1" customHeight="1" spans="1:7">
      <c r="A5911" s="52" t="s">
        <v>2017</v>
      </c>
      <c r="B5911" s="52" t="s">
        <v>3070</v>
      </c>
      <c r="C5911" s="30" t="s">
        <v>2107</v>
      </c>
      <c r="D5911" s="52" t="s">
        <v>2138</v>
      </c>
      <c r="E5911" s="53">
        <v>4.308288</v>
      </c>
      <c r="F5911" s="53">
        <v>0</v>
      </c>
      <c r="G5911" s="53">
        <v>4.308288</v>
      </c>
    </row>
    <row r="5912" s="37" customFormat="1" customHeight="1" spans="1:7">
      <c r="A5912" s="52" t="s">
        <v>2017</v>
      </c>
      <c r="B5912" s="52" t="s">
        <v>3070</v>
      </c>
      <c r="C5912" s="30" t="s">
        <v>2107</v>
      </c>
      <c r="D5912" s="52" t="s">
        <v>2139</v>
      </c>
      <c r="E5912" s="53">
        <v>0.136051</v>
      </c>
      <c r="F5912" s="53">
        <v>0</v>
      </c>
      <c r="G5912" s="53">
        <v>0.136051</v>
      </c>
    </row>
    <row r="5913" s="37" customFormat="1" customHeight="1" spans="1:7">
      <c r="A5913" s="52" t="s">
        <v>2017</v>
      </c>
      <c r="B5913" s="52" t="s">
        <v>3070</v>
      </c>
      <c r="C5913" s="30" t="s">
        <v>2107</v>
      </c>
      <c r="D5913" s="52" t="s">
        <v>2140</v>
      </c>
      <c r="E5913" s="53">
        <v>0.226752</v>
      </c>
      <c r="F5913" s="53">
        <v>0</v>
      </c>
      <c r="G5913" s="53">
        <v>0.226752</v>
      </c>
    </row>
    <row r="5914" s="37" customFormat="1" customHeight="1" spans="1:7">
      <c r="A5914" s="52" t="s">
        <v>2017</v>
      </c>
      <c r="B5914" s="52" t="s">
        <v>3070</v>
      </c>
      <c r="C5914" s="30" t="s">
        <v>2107</v>
      </c>
      <c r="D5914" s="52" t="s">
        <v>2141</v>
      </c>
      <c r="E5914" s="53">
        <v>5.442048</v>
      </c>
      <c r="F5914" s="53">
        <v>0</v>
      </c>
      <c r="G5914" s="53">
        <v>5.442048</v>
      </c>
    </row>
    <row r="5915" s="37" customFormat="1" customHeight="1" spans="1:7">
      <c r="A5915" s="52" t="s">
        <v>2017</v>
      </c>
      <c r="B5915" s="52" t="s">
        <v>3070</v>
      </c>
      <c r="C5915" s="30" t="s">
        <v>2107</v>
      </c>
      <c r="D5915" s="52" t="s">
        <v>2298</v>
      </c>
      <c r="E5915" s="53">
        <v>0.2</v>
      </c>
      <c r="F5915" s="53">
        <v>0</v>
      </c>
      <c r="G5915" s="53">
        <v>0.2</v>
      </c>
    </row>
    <row r="5916" s="37" customFormat="1" customHeight="1" spans="1:7">
      <c r="A5916" s="52" t="s">
        <v>2017</v>
      </c>
      <c r="B5916" s="52" t="s">
        <v>3070</v>
      </c>
      <c r="C5916" s="30" t="s">
        <v>2107</v>
      </c>
      <c r="D5916" s="52" t="s">
        <v>2142</v>
      </c>
      <c r="E5916" s="53">
        <v>5.435808</v>
      </c>
      <c r="F5916" s="53">
        <v>0</v>
      </c>
      <c r="G5916" s="53">
        <v>5.435808</v>
      </c>
    </row>
    <row r="5917" s="37" customFormat="1" customHeight="1" spans="1:7">
      <c r="A5917" s="52" t="s">
        <v>2017</v>
      </c>
      <c r="B5917" s="52" t="s">
        <v>3070</v>
      </c>
      <c r="C5917" s="30" t="s">
        <v>2107</v>
      </c>
      <c r="D5917" s="52" t="s">
        <v>2299</v>
      </c>
      <c r="E5917" s="53">
        <v>2.3</v>
      </c>
      <c r="F5917" s="53">
        <v>0</v>
      </c>
      <c r="G5917" s="53">
        <v>2.3</v>
      </c>
    </row>
    <row r="5918" s="37" customFormat="1" customHeight="1" spans="1:7">
      <c r="A5918" s="52" t="s">
        <v>2017</v>
      </c>
      <c r="B5918" s="52" t="s">
        <v>3070</v>
      </c>
      <c r="C5918" s="30" t="s">
        <v>2107</v>
      </c>
      <c r="D5918" s="52" t="s">
        <v>2143</v>
      </c>
      <c r="E5918" s="53">
        <v>8.3551</v>
      </c>
      <c r="F5918" s="53">
        <v>0</v>
      </c>
      <c r="G5918" s="53">
        <v>8.3551</v>
      </c>
    </row>
    <row r="5919" s="37" customFormat="1" customHeight="1" spans="1:7">
      <c r="A5919" s="52" t="s">
        <v>2017</v>
      </c>
      <c r="B5919" s="52" t="s">
        <v>3070</v>
      </c>
      <c r="C5919" s="30" t="s">
        <v>2107</v>
      </c>
      <c r="D5919" s="52" t="s">
        <v>2144</v>
      </c>
      <c r="E5919" s="53">
        <v>0.96</v>
      </c>
      <c r="F5919" s="53">
        <v>0</v>
      </c>
      <c r="G5919" s="53">
        <v>0.96</v>
      </c>
    </row>
    <row r="5920" s="37" customFormat="1" customHeight="1" spans="1:7">
      <c r="A5920" s="52" t="s">
        <v>2017</v>
      </c>
      <c r="B5920" s="52" t="s">
        <v>3070</v>
      </c>
      <c r="C5920" s="30" t="s">
        <v>2107</v>
      </c>
      <c r="D5920" s="52" t="s">
        <v>2145</v>
      </c>
      <c r="E5920" s="53">
        <v>0.395724</v>
      </c>
      <c r="F5920" s="53">
        <v>0</v>
      </c>
      <c r="G5920" s="53">
        <v>0.395724</v>
      </c>
    </row>
    <row r="5921" s="37" customFormat="1" customHeight="1" spans="1:7">
      <c r="A5921" s="52" t="s">
        <v>2017</v>
      </c>
      <c r="B5921" s="49" t="s">
        <v>3071</v>
      </c>
      <c r="C5921" s="50"/>
      <c r="D5921" s="49"/>
      <c r="E5921" s="51">
        <v>203.07052</v>
      </c>
      <c r="F5921" s="51">
        <v>0</v>
      </c>
      <c r="G5921" s="51">
        <v>203.07052</v>
      </c>
    </row>
    <row r="5922" s="37" customFormat="1" customHeight="1" spans="1:7">
      <c r="A5922" s="52" t="s">
        <v>2017</v>
      </c>
      <c r="B5922" s="52" t="s">
        <v>3072</v>
      </c>
      <c r="C5922" s="50" t="s">
        <v>2091</v>
      </c>
      <c r="D5922" s="49"/>
      <c r="E5922" s="51">
        <v>31.21482</v>
      </c>
      <c r="F5922" s="51">
        <v>0</v>
      </c>
      <c r="G5922" s="51">
        <v>31.21482</v>
      </c>
    </row>
    <row r="5923" s="37" customFormat="1" customHeight="1" spans="1:7">
      <c r="A5923" s="52" t="s">
        <v>2017</v>
      </c>
      <c r="B5923" s="52" t="s">
        <v>3072</v>
      </c>
      <c r="C5923" s="30" t="s">
        <v>2092</v>
      </c>
      <c r="D5923" s="52" t="s">
        <v>2126</v>
      </c>
      <c r="E5923" s="53">
        <v>22.5</v>
      </c>
      <c r="F5923" s="53">
        <v>0</v>
      </c>
      <c r="G5923" s="53">
        <v>22.5</v>
      </c>
    </row>
    <row r="5924" s="37" customFormat="1" customHeight="1" spans="1:7">
      <c r="A5924" s="52" t="s">
        <v>2017</v>
      </c>
      <c r="B5924" s="52" t="s">
        <v>3072</v>
      </c>
      <c r="C5924" s="30" t="s">
        <v>2092</v>
      </c>
      <c r="D5924" s="52" t="s">
        <v>2127</v>
      </c>
      <c r="E5924" s="53">
        <v>0.882878</v>
      </c>
      <c r="F5924" s="53">
        <v>0</v>
      </c>
      <c r="G5924" s="53">
        <v>0.882878</v>
      </c>
    </row>
    <row r="5925" s="37" customFormat="1" customHeight="1" spans="1:7">
      <c r="A5925" s="52" t="s">
        <v>2017</v>
      </c>
      <c r="B5925" s="52" t="s">
        <v>3072</v>
      </c>
      <c r="C5925" s="30" t="s">
        <v>2092</v>
      </c>
      <c r="D5925" s="52" t="s">
        <v>2128</v>
      </c>
      <c r="E5925" s="53">
        <v>0.588586</v>
      </c>
      <c r="F5925" s="53">
        <v>0</v>
      </c>
      <c r="G5925" s="53">
        <v>0.588586</v>
      </c>
    </row>
    <row r="5926" s="37" customFormat="1" customHeight="1" spans="1:7">
      <c r="A5926" s="52" t="s">
        <v>2017</v>
      </c>
      <c r="B5926" s="52" t="s">
        <v>3072</v>
      </c>
      <c r="C5926" s="30" t="s">
        <v>2092</v>
      </c>
      <c r="D5926" s="52" t="s">
        <v>2129</v>
      </c>
      <c r="E5926" s="53">
        <v>1.21446</v>
      </c>
      <c r="F5926" s="53">
        <v>0</v>
      </c>
      <c r="G5926" s="53">
        <v>1.21446</v>
      </c>
    </row>
    <row r="5927" s="37" customFormat="1" customHeight="1" spans="1:7">
      <c r="A5927" s="52" t="s">
        <v>2017</v>
      </c>
      <c r="B5927" s="52" t="s">
        <v>3072</v>
      </c>
      <c r="C5927" s="30" t="s">
        <v>2092</v>
      </c>
      <c r="D5927" s="52" t="s">
        <v>2297</v>
      </c>
      <c r="E5927" s="53">
        <v>0.075298</v>
      </c>
      <c r="F5927" s="53">
        <v>0</v>
      </c>
      <c r="G5927" s="53">
        <v>0.075298</v>
      </c>
    </row>
    <row r="5928" s="37" customFormat="1" customHeight="1" spans="1:7">
      <c r="A5928" s="52" t="s">
        <v>2017</v>
      </c>
      <c r="B5928" s="52" t="s">
        <v>3072</v>
      </c>
      <c r="C5928" s="30" t="s">
        <v>2092</v>
      </c>
      <c r="D5928" s="52" t="s">
        <v>2130</v>
      </c>
      <c r="E5928" s="53">
        <v>1.103598</v>
      </c>
      <c r="F5928" s="53">
        <v>0</v>
      </c>
      <c r="G5928" s="53">
        <v>1.103598</v>
      </c>
    </row>
    <row r="5929" s="37" customFormat="1" customHeight="1" spans="1:7">
      <c r="A5929" s="52" t="s">
        <v>2017</v>
      </c>
      <c r="B5929" s="52" t="s">
        <v>3072</v>
      </c>
      <c r="C5929" s="30" t="s">
        <v>2092</v>
      </c>
      <c r="D5929" s="52" t="s">
        <v>2102</v>
      </c>
      <c r="E5929" s="53">
        <v>3.5</v>
      </c>
      <c r="F5929" s="53">
        <v>0</v>
      </c>
      <c r="G5929" s="53">
        <v>3.5</v>
      </c>
    </row>
    <row r="5930" s="37" customFormat="1" customHeight="1" spans="1:7">
      <c r="A5930" s="52" t="s">
        <v>2017</v>
      </c>
      <c r="B5930" s="52" t="s">
        <v>3072</v>
      </c>
      <c r="C5930" s="30" t="s">
        <v>2092</v>
      </c>
      <c r="D5930" s="52" t="s">
        <v>2105</v>
      </c>
      <c r="E5930" s="53">
        <v>1.35</v>
      </c>
      <c r="F5930" s="53">
        <v>0</v>
      </c>
      <c r="G5930" s="53">
        <v>1.35</v>
      </c>
    </row>
    <row r="5931" s="37" customFormat="1" customHeight="1" spans="1:7">
      <c r="A5931" s="52" t="s">
        <v>2017</v>
      </c>
      <c r="B5931" s="52" t="s">
        <v>3072</v>
      </c>
      <c r="C5931" s="50" t="s">
        <v>2106</v>
      </c>
      <c r="D5931" s="49"/>
      <c r="E5931" s="51">
        <v>171.8557</v>
      </c>
      <c r="F5931" s="51">
        <v>0</v>
      </c>
      <c r="G5931" s="51">
        <v>171.8557</v>
      </c>
    </row>
    <row r="5932" s="37" customFormat="1" customHeight="1" spans="1:7">
      <c r="A5932" s="52" t="s">
        <v>2017</v>
      </c>
      <c r="B5932" s="52" t="s">
        <v>3072</v>
      </c>
      <c r="C5932" s="30" t="s">
        <v>2107</v>
      </c>
      <c r="D5932" s="52" t="s">
        <v>2131</v>
      </c>
      <c r="E5932" s="53">
        <v>40.482</v>
      </c>
      <c r="F5932" s="53">
        <v>0</v>
      </c>
      <c r="G5932" s="53">
        <v>40.482</v>
      </c>
    </row>
    <row r="5933" s="37" customFormat="1" customHeight="1" spans="1:7">
      <c r="A5933" s="52" t="s">
        <v>2017</v>
      </c>
      <c r="B5933" s="52" t="s">
        <v>3072</v>
      </c>
      <c r="C5933" s="30" t="s">
        <v>2107</v>
      </c>
      <c r="D5933" s="52" t="s">
        <v>2132</v>
      </c>
      <c r="E5933" s="53">
        <v>1.3932</v>
      </c>
      <c r="F5933" s="53">
        <v>0</v>
      </c>
      <c r="G5933" s="53">
        <v>1.3932</v>
      </c>
    </row>
    <row r="5934" s="37" customFormat="1" customHeight="1" spans="1:7">
      <c r="A5934" s="52" t="s">
        <v>2017</v>
      </c>
      <c r="B5934" s="52" t="s">
        <v>3072</v>
      </c>
      <c r="C5934" s="30" t="s">
        <v>2107</v>
      </c>
      <c r="D5934" s="52" t="s">
        <v>2134</v>
      </c>
      <c r="E5934" s="53">
        <v>22.224</v>
      </c>
      <c r="F5934" s="53">
        <v>0</v>
      </c>
      <c r="G5934" s="53">
        <v>22.224</v>
      </c>
    </row>
    <row r="5935" s="37" customFormat="1" customHeight="1" spans="1:7">
      <c r="A5935" s="52" t="s">
        <v>2017</v>
      </c>
      <c r="B5935" s="52" t="s">
        <v>3072</v>
      </c>
      <c r="C5935" s="30" t="s">
        <v>2107</v>
      </c>
      <c r="D5935" s="52" t="s">
        <v>2135</v>
      </c>
      <c r="E5935" s="53">
        <v>36.7584</v>
      </c>
      <c r="F5935" s="53">
        <v>0</v>
      </c>
      <c r="G5935" s="53">
        <v>36.7584</v>
      </c>
    </row>
    <row r="5936" s="37" customFormat="1" customHeight="1" spans="1:7">
      <c r="A5936" s="52" t="s">
        <v>2017</v>
      </c>
      <c r="B5936" s="52" t="s">
        <v>3072</v>
      </c>
      <c r="C5936" s="30" t="s">
        <v>2107</v>
      </c>
      <c r="D5936" s="52" t="s">
        <v>2136</v>
      </c>
      <c r="E5936" s="53">
        <v>9.474</v>
      </c>
      <c r="F5936" s="53">
        <v>0</v>
      </c>
      <c r="G5936" s="53">
        <v>9.474</v>
      </c>
    </row>
    <row r="5937" s="37" customFormat="1" customHeight="1" spans="1:7">
      <c r="A5937" s="52" t="s">
        <v>2017</v>
      </c>
      <c r="B5937" s="52" t="s">
        <v>3072</v>
      </c>
      <c r="C5937" s="30" t="s">
        <v>2107</v>
      </c>
      <c r="D5937" s="52" t="s">
        <v>2137</v>
      </c>
      <c r="E5937" s="53">
        <v>17.653056</v>
      </c>
      <c r="F5937" s="53">
        <v>0</v>
      </c>
      <c r="G5937" s="53">
        <v>17.653056</v>
      </c>
    </row>
    <row r="5938" s="37" customFormat="1" customHeight="1" spans="1:7">
      <c r="A5938" s="52" t="s">
        <v>2017</v>
      </c>
      <c r="B5938" s="52" t="s">
        <v>3072</v>
      </c>
      <c r="C5938" s="30" t="s">
        <v>2107</v>
      </c>
      <c r="D5938" s="52" t="s">
        <v>2138</v>
      </c>
      <c r="E5938" s="53">
        <v>6.989454</v>
      </c>
      <c r="F5938" s="53">
        <v>0</v>
      </c>
      <c r="G5938" s="53">
        <v>6.989454</v>
      </c>
    </row>
    <row r="5939" s="37" customFormat="1" customHeight="1" spans="1:7">
      <c r="A5939" s="52" t="s">
        <v>2017</v>
      </c>
      <c r="B5939" s="52" t="s">
        <v>3072</v>
      </c>
      <c r="C5939" s="30" t="s">
        <v>2107</v>
      </c>
      <c r="D5939" s="52" t="s">
        <v>2139</v>
      </c>
      <c r="E5939" s="53">
        <v>0.22072</v>
      </c>
      <c r="F5939" s="53">
        <v>0</v>
      </c>
      <c r="G5939" s="53">
        <v>0.22072</v>
      </c>
    </row>
    <row r="5940" s="37" customFormat="1" customHeight="1" spans="1:7">
      <c r="A5940" s="52" t="s">
        <v>2017</v>
      </c>
      <c r="B5940" s="52" t="s">
        <v>3072</v>
      </c>
      <c r="C5940" s="30" t="s">
        <v>2107</v>
      </c>
      <c r="D5940" s="52" t="s">
        <v>2140</v>
      </c>
      <c r="E5940" s="53">
        <v>0.367866</v>
      </c>
      <c r="F5940" s="53">
        <v>0</v>
      </c>
      <c r="G5940" s="53">
        <v>0.367866</v>
      </c>
    </row>
    <row r="5941" s="37" customFormat="1" customHeight="1" spans="1:7">
      <c r="A5941" s="52" t="s">
        <v>2017</v>
      </c>
      <c r="B5941" s="52" t="s">
        <v>3072</v>
      </c>
      <c r="C5941" s="30" t="s">
        <v>2107</v>
      </c>
      <c r="D5941" s="52" t="s">
        <v>2141</v>
      </c>
      <c r="E5941" s="53">
        <v>8.828784</v>
      </c>
      <c r="F5941" s="53">
        <v>0</v>
      </c>
      <c r="G5941" s="53">
        <v>8.828784</v>
      </c>
    </row>
    <row r="5942" s="37" customFormat="1" customHeight="1" spans="1:7">
      <c r="A5942" s="52" t="s">
        <v>2017</v>
      </c>
      <c r="B5942" s="52" t="s">
        <v>3072</v>
      </c>
      <c r="C5942" s="30" t="s">
        <v>2107</v>
      </c>
      <c r="D5942" s="52" t="s">
        <v>2298</v>
      </c>
      <c r="E5942" s="53">
        <v>0.2</v>
      </c>
      <c r="F5942" s="53">
        <v>0</v>
      </c>
      <c r="G5942" s="53">
        <v>0.2</v>
      </c>
    </row>
    <row r="5943" s="37" customFormat="1" customHeight="1" spans="1:7">
      <c r="A5943" s="52" t="s">
        <v>2017</v>
      </c>
      <c r="B5943" s="52" t="s">
        <v>3072</v>
      </c>
      <c r="C5943" s="30" t="s">
        <v>2107</v>
      </c>
      <c r="D5943" s="52" t="s">
        <v>2142</v>
      </c>
      <c r="E5943" s="53">
        <v>8.826528</v>
      </c>
      <c r="F5943" s="53">
        <v>0</v>
      </c>
      <c r="G5943" s="53">
        <v>8.826528</v>
      </c>
    </row>
    <row r="5944" s="37" customFormat="1" customHeight="1" spans="1:7">
      <c r="A5944" s="52" t="s">
        <v>2017</v>
      </c>
      <c r="B5944" s="52" t="s">
        <v>3072</v>
      </c>
      <c r="C5944" s="30" t="s">
        <v>2107</v>
      </c>
      <c r="D5944" s="52" t="s">
        <v>2299</v>
      </c>
      <c r="E5944" s="53">
        <v>2.76</v>
      </c>
      <c r="F5944" s="53">
        <v>0</v>
      </c>
      <c r="G5944" s="53">
        <v>2.76</v>
      </c>
    </row>
    <row r="5945" s="37" customFormat="1" customHeight="1" spans="1:7">
      <c r="A5945" s="52" t="s">
        <v>2017</v>
      </c>
      <c r="B5945" s="52" t="s">
        <v>3072</v>
      </c>
      <c r="C5945" s="30" t="s">
        <v>2107</v>
      </c>
      <c r="D5945" s="52" t="s">
        <v>2143</v>
      </c>
      <c r="E5945" s="53">
        <v>13.5967</v>
      </c>
      <c r="F5945" s="53">
        <v>0</v>
      </c>
      <c r="G5945" s="53">
        <v>13.5967</v>
      </c>
    </row>
    <row r="5946" s="37" customFormat="1" customHeight="1" spans="1:7">
      <c r="A5946" s="52" t="s">
        <v>2017</v>
      </c>
      <c r="B5946" s="52" t="s">
        <v>3072</v>
      </c>
      <c r="C5946" s="30" t="s">
        <v>2107</v>
      </c>
      <c r="D5946" s="52" t="s">
        <v>2144</v>
      </c>
      <c r="E5946" s="53">
        <v>1.44</v>
      </c>
      <c r="F5946" s="53">
        <v>0</v>
      </c>
      <c r="G5946" s="53">
        <v>1.44</v>
      </c>
    </row>
    <row r="5947" s="37" customFormat="1" customHeight="1" spans="1:7">
      <c r="A5947" s="52" t="s">
        <v>2017</v>
      </c>
      <c r="B5947" s="52" t="s">
        <v>3072</v>
      </c>
      <c r="C5947" s="30" t="s">
        <v>2107</v>
      </c>
      <c r="D5947" s="52" t="s">
        <v>2145</v>
      </c>
      <c r="E5947" s="53">
        <v>0.640992</v>
      </c>
      <c r="F5947" s="53">
        <v>0</v>
      </c>
      <c r="G5947" s="53">
        <v>0.640992</v>
      </c>
    </row>
    <row r="5948" s="37" customFormat="1" customHeight="1" spans="1:7">
      <c r="A5948" s="52" t="s">
        <v>2017</v>
      </c>
      <c r="B5948" s="49" t="s">
        <v>3073</v>
      </c>
      <c r="C5948" s="50"/>
      <c r="D5948" s="49"/>
      <c r="E5948" s="51">
        <v>125.688743</v>
      </c>
      <c r="F5948" s="51">
        <v>0</v>
      </c>
      <c r="G5948" s="51">
        <v>125.688743</v>
      </c>
    </row>
    <row r="5949" s="37" customFormat="1" customHeight="1" spans="1:7">
      <c r="A5949" s="52" t="s">
        <v>2017</v>
      </c>
      <c r="B5949" s="52" t="s">
        <v>3074</v>
      </c>
      <c r="C5949" s="50" t="s">
        <v>2091</v>
      </c>
      <c r="D5949" s="49"/>
      <c r="E5949" s="51">
        <v>21.738002</v>
      </c>
      <c r="F5949" s="51">
        <v>0</v>
      </c>
      <c r="G5949" s="51">
        <v>21.738002</v>
      </c>
    </row>
    <row r="5950" s="37" customFormat="1" customHeight="1" spans="1:7">
      <c r="A5950" s="52" t="s">
        <v>2017</v>
      </c>
      <c r="B5950" s="52" t="s">
        <v>3074</v>
      </c>
      <c r="C5950" s="30" t="s">
        <v>2092</v>
      </c>
      <c r="D5950" s="52" t="s">
        <v>2126</v>
      </c>
      <c r="E5950" s="53">
        <v>15</v>
      </c>
      <c r="F5950" s="53">
        <v>0</v>
      </c>
      <c r="G5950" s="53">
        <v>15</v>
      </c>
    </row>
    <row r="5951" s="37" customFormat="1" customHeight="1" spans="1:7">
      <c r="A5951" s="52" t="s">
        <v>2017</v>
      </c>
      <c r="B5951" s="52" t="s">
        <v>3074</v>
      </c>
      <c r="C5951" s="30" t="s">
        <v>2092</v>
      </c>
      <c r="D5951" s="52" t="s">
        <v>2127</v>
      </c>
      <c r="E5951" s="53">
        <v>0.545573</v>
      </c>
      <c r="F5951" s="53">
        <v>0</v>
      </c>
      <c r="G5951" s="53">
        <v>0.545573</v>
      </c>
    </row>
    <row r="5952" s="37" customFormat="1" customHeight="1" spans="1:7">
      <c r="A5952" s="52" t="s">
        <v>2017</v>
      </c>
      <c r="B5952" s="52" t="s">
        <v>3074</v>
      </c>
      <c r="C5952" s="30" t="s">
        <v>2092</v>
      </c>
      <c r="D5952" s="52" t="s">
        <v>2128</v>
      </c>
      <c r="E5952" s="53">
        <v>0.363715</v>
      </c>
      <c r="F5952" s="53">
        <v>0</v>
      </c>
      <c r="G5952" s="53">
        <v>0.363715</v>
      </c>
    </row>
    <row r="5953" s="37" customFormat="1" customHeight="1" spans="1:7">
      <c r="A5953" s="52" t="s">
        <v>2017</v>
      </c>
      <c r="B5953" s="52" t="s">
        <v>3074</v>
      </c>
      <c r="C5953" s="30" t="s">
        <v>2092</v>
      </c>
      <c r="D5953" s="52" t="s">
        <v>2129</v>
      </c>
      <c r="E5953" s="53">
        <v>0.746748</v>
      </c>
      <c r="F5953" s="53">
        <v>0</v>
      </c>
      <c r="G5953" s="53">
        <v>0.746748</v>
      </c>
    </row>
    <row r="5954" s="37" customFormat="1" customHeight="1" spans="1:7">
      <c r="A5954" s="52" t="s">
        <v>2017</v>
      </c>
      <c r="B5954" s="52" t="s">
        <v>3074</v>
      </c>
      <c r="C5954" s="30" t="s">
        <v>2092</v>
      </c>
      <c r="D5954" s="52" t="s">
        <v>2130</v>
      </c>
      <c r="E5954" s="53">
        <v>0.681966</v>
      </c>
      <c r="F5954" s="53">
        <v>0</v>
      </c>
      <c r="G5954" s="53">
        <v>0.681966</v>
      </c>
    </row>
    <row r="5955" s="37" customFormat="1" customHeight="1" spans="1:7">
      <c r="A5955" s="52" t="s">
        <v>2017</v>
      </c>
      <c r="B5955" s="52" t="s">
        <v>3074</v>
      </c>
      <c r="C5955" s="30" t="s">
        <v>2092</v>
      </c>
      <c r="D5955" s="52" t="s">
        <v>2102</v>
      </c>
      <c r="E5955" s="53">
        <v>3.5</v>
      </c>
      <c r="F5955" s="53">
        <v>0</v>
      </c>
      <c r="G5955" s="53">
        <v>3.5</v>
      </c>
    </row>
    <row r="5956" s="37" customFormat="1" customHeight="1" spans="1:7">
      <c r="A5956" s="52" t="s">
        <v>2017</v>
      </c>
      <c r="B5956" s="52" t="s">
        <v>3074</v>
      </c>
      <c r="C5956" s="30" t="s">
        <v>2092</v>
      </c>
      <c r="D5956" s="52" t="s">
        <v>2105</v>
      </c>
      <c r="E5956" s="53">
        <v>0.9</v>
      </c>
      <c r="F5956" s="53">
        <v>0</v>
      </c>
      <c r="G5956" s="53">
        <v>0.9</v>
      </c>
    </row>
    <row r="5957" s="37" customFormat="1" customHeight="1" spans="1:7">
      <c r="A5957" s="52" t="s">
        <v>2017</v>
      </c>
      <c r="B5957" s="52" t="s">
        <v>3074</v>
      </c>
      <c r="C5957" s="50" t="s">
        <v>2106</v>
      </c>
      <c r="D5957" s="49"/>
      <c r="E5957" s="51">
        <v>103.950741</v>
      </c>
      <c r="F5957" s="51">
        <v>0</v>
      </c>
      <c r="G5957" s="51">
        <v>103.950741</v>
      </c>
    </row>
    <row r="5958" s="37" customFormat="1" customHeight="1" spans="1:7">
      <c r="A5958" s="52" t="s">
        <v>2017</v>
      </c>
      <c r="B5958" s="52" t="s">
        <v>3074</v>
      </c>
      <c r="C5958" s="30" t="s">
        <v>2107</v>
      </c>
      <c r="D5958" s="52" t="s">
        <v>2131</v>
      </c>
      <c r="E5958" s="53">
        <v>24.8916</v>
      </c>
      <c r="F5958" s="53">
        <v>0</v>
      </c>
      <c r="G5958" s="53">
        <v>24.8916</v>
      </c>
    </row>
    <row r="5959" s="37" customFormat="1" customHeight="1" spans="1:7">
      <c r="A5959" s="52" t="s">
        <v>2017</v>
      </c>
      <c r="B5959" s="52" t="s">
        <v>3074</v>
      </c>
      <c r="C5959" s="30" t="s">
        <v>2107</v>
      </c>
      <c r="D5959" s="52" t="s">
        <v>2132</v>
      </c>
      <c r="E5959" s="53">
        <v>0.9288</v>
      </c>
      <c r="F5959" s="53">
        <v>0</v>
      </c>
      <c r="G5959" s="53">
        <v>0.9288</v>
      </c>
    </row>
    <row r="5960" s="37" customFormat="1" customHeight="1" spans="1:7">
      <c r="A5960" s="52" t="s">
        <v>2017</v>
      </c>
      <c r="B5960" s="52" t="s">
        <v>3074</v>
      </c>
      <c r="C5960" s="30" t="s">
        <v>2107</v>
      </c>
      <c r="D5960" s="52" t="s">
        <v>2134</v>
      </c>
      <c r="E5960" s="53">
        <v>13.764</v>
      </c>
      <c r="F5960" s="53">
        <v>0</v>
      </c>
      <c r="G5960" s="53">
        <v>13.764</v>
      </c>
    </row>
    <row r="5961" s="37" customFormat="1" customHeight="1" spans="1:7">
      <c r="A5961" s="52" t="s">
        <v>2017</v>
      </c>
      <c r="B5961" s="52" t="s">
        <v>3074</v>
      </c>
      <c r="C5961" s="30" t="s">
        <v>2107</v>
      </c>
      <c r="D5961" s="52" t="s">
        <v>2135</v>
      </c>
      <c r="E5961" s="53">
        <v>22.392</v>
      </c>
      <c r="F5961" s="53">
        <v>0</v>
      </c>
      <c r="G5961" s="53">
        <v>22.392</v>
      </c>
    </row>
    <row r="5962" s="37" customFormat="1" customHeight="1" spans="1:7">
      <c r="A5962" s="52" t="s">
        <v>2017</v>
      </c>
      <c r="B5962" s="52" t="s">
        <v>3074</v>
      </c>
      <c r="C5962" s="30" t="s">
        <v>2107</v>
      </c>
      <c r="D5962" s="52" t="s">
        <v>2136</v>
      </c>
      <c r="E5962" s="53">
        <v>5.88</v>
      </c>
      <c r="F5962" s="53">
        <v>0</v>
      </c>
      <c r="G5962" s="53">
        <v>5.88</v>
      </c>
    </row>
    <row r="5963" s="37" customFormat="1" customHeight="1" spans="1:7">
      <c r="A5963" s="52" t="s">
        <v>2017</v>
      </c>
      <c r="B5963" s="52" t="s">
        <v>3074</v>
      </c>
      <c r="C5963" s="30" t="s">
        <v>2107</v>
      </c>
      <c r="D5963" s="52" t="s">
        <v>2137</v>
      </c>
      <c r="E5963" s="53">
        <v>10.857024</v>
      </c>
      <c r="F5963" s="53">
        <v>0</v>
      </c>
      <c r="G5963" s="53">
        <v>10.857024</v>
      </c>
    </row>
    <row r="5964" s="37" customFormat="1" customHeight="1" spans="1:7">
      <c r="A5964" s="52" t="s">
        <v>2017</v>
      </c>
      <c r="B5964" s="52" t="s">
        <v>3074</v>
      </c>
      <c r="C5964" s="30" t="s">
        <v>2107</v>
      </c>
      <c r="D5964" s="52" t="s">
        <v>2138</v>
      </c>
      <c r="E5964" s="53">
        <v>4.319118</v>
      </c>
      <c r="F5964" s="53">
        <v>0</v>
      </c>
      <c r="G5964" s="53">
        <v>4.319118</v>
      </c>
    </row>
    <row r="5965" s="37" customFormat="1" customHeight="1" spans="1:7">
      <c r="A5965" s="52" t="s">
        <v>2017</v>
      </c>
      <c r="B5965" s="52" t="s">
        <v>3074</v>
      </c>
      <c r="C5965" s="30" t="s">
        <v>2107</v>
      </c>
      <c r="D5965" s="52" t="s">
        <v>2139</v>
      </c>
      <c r="E5965" s="53">
        <v>0.136393</v>
      </c>
      <c r="F5965" s="53">
        <v>0</v>
      </c>
      <c r="G5965" s="53">
        <v>0.136393</v>
      </c>
    </row>
    <row r="5966" s="37" customFormat="1" customHeight="1" spans="1:7">
      <c r="A5966" s="52" t="s">
        <v>2017</v>
      </c>
      <c r="B5966" s="52" t="s">
        <v>3074</v>
      </c>
      <c r="C5966" s="30" t="s">
        <v>2107</v>
      </c>
      <c r="D5966" s="52" t="s">
        <v>2140</v>
      </c>
      <c r="E5966" s="53">
        <v>0.227322</v>
      </c>
      <c r="F5966" s="53">
        <v>0</v>
      </c>
      <c r="G5966" s="53">
        <v>0.227322</v>
      </c>
    </row>
    <row r="5967" s="37" customFormat="1" customHeight="1" spans="1:7">
      <c r="A5967" s="52" t="s">
        <v>2017</v>
      </c>
      <c r="B5967" s="52" t="s">
        <v>3074</v>
      </c>
      <c r="C5967" s="30" t="s">
        <v>2107</v>
      </c>
      <c r="D5967" s="52" t="s">
        <v>2141</v>
      </c>
      <c r="E5967" s="53">
        <v>5.455728</v>
      </c>
      <c r="F5967" s="53">
        <v>0</v>
      </c>
      <c r="G5967" s="53">
        <v>5.455728</v>
      </c>
    </row>
    <row r="5968" s="37" customFormat="1" customHeight="1" spans="1:7">
      <c r="A5968" s="52" t="s">
        <v>2017</v>
      </c>
      <c r="B5968" s="52" t="s">
        <v>3074</v>
      </c>
      <c r="C5968" s="30" t="s">
        <v>2107</v>
      </c>
      <c r="D5968" s="52" t="s">
        <v>2142</v>
      </c>
      <c r="E5968" s="53">
        <v>5.428512</v>
      </c>
      <c r="F5968" s="53">
        <v>0</v>
      </c>
      <c r="G5968" s="53">
        <v>5.428512</v>
      </c>
    </row>
    <row r="5969" s="37" customFormat="1" customHeight="1" spans="1:7">
      <c r="A5969" s="52" t="s">
        <v>2017</v>
      </c>
      <c r="B5969" s="52" t="s">
        <v>3074</v>
      </c>
      <c r="C5969" s="30" t="s">
        <v>2107</v>
      </c>
      <c r="D5969" s="52" t="s">
        <v>2143</v>
      </c>
      <c r="E5969" s="53">
        <v>8.3144</v>
      </c>
      <c r="F5969" s="53">
        <v>0</v>
      </c>
      <c r="G5969" s="53">
        <v>8.3144</v>
      </c>
    </row>
    <row r="5970" s="37" customFormat="1" customHeight="1" spans="1:7">
      <c r="A5970" s="52" t="s">
        <v>2017</v>
      </c>
      <c r="B5970" s="52" t="s">
        <v>3074</v>
      </c>
      <c r="C5970" s="30" t="s">
        <v>2107</v>
      </c>
      <c r="D5970" s="52" t="s">
        <v>2144</v>
      </c>
      <c r="E5970" s="53">
        <v>0.96</v>
      </c>
      <c r="F5970" s="53">
        <v>0</v>
      </c>
      <c r="G5970" s="53">
        <v>0.96</v>
      </c>
    </row>
    <row r="5971" s="37" customFormat="1" customHeight="1" spans="1:7">
      <c r="A5971" s="52" t="s">
        <v>2017</v>
      </c>
      <c r="B5971" s="52" t="s">
        <v>3074</v>
      </c>
      <c r="C5971" s="30" t="s">
        <v>2107</v>
      </c>
      <c r="D5971" s="52" t="s">
        <v>2145</v>
      </c>
      <c r="E5971" s="53">
        <v>0.395844</v>
      </c>
      <c r="F5971" s="53">
        <v>0</v>
      </c>
      <c r="G5971" s="53">
        <v>0.395844</v>
      </c>
    </row>
    <row r="5972" s="37" customFormat="1" customHeight="1" spans="1:7">
      <c r="A5972" s="52" t="s">
        <v>2017</v>
      </c>
      <c r="B5972" s="49" t="s">
        <v>3075</v>
      </c>
      <c r="C5972" s="50"/>
      <c r="D5972" s="49"/>
      <c r="E5972" s="51">
        <v>113.61002</v>
      </c>
      <c r="F5972" s="51">
        <v>0</v>
      </c>
      <c r="G5972" s="51">
        <v>113.61002</v>
      </c>
    </row>
    <row r="5973" s="37" customFormat="1" customHeight="1" spans="1:7">
      <c r="A5973" s="52" t="s">
        <v>2017</v>
      </c>
      <c r="B5973" s="52" t="s">
        <v>3076</v>
      </c>
      <c r="C5973" s="50" t="s">
        <v>2091</v>
      </c>
      <c r="D5973" s="49"/>
      <c r="E5973" s="51">
        <v>15.53861</v>
      </c>
      <c r="F5973" s="51">
        <v>0</v>
      </c>
      <c r="G5973" s="51">
        <v>15.53861</v>
      </c>
    </row>
    <row r="5974" s="37" customFormat="1" customHeight="1" spans="1:7">
      <c r="A5974" s="52" t="s">
        <v>2017</v>
      </c>
      <c r="B5974" s="52" t="s">
        <v>3076</v>
      </c>
      <c r="C5974" s="30" t="s">
        <v>2092</v>
      </c>
      <c r="D5974" s="52" t="s">
        <v>2126</v>
      </c>
      <c r="E5974" s="53">
        <v>12.5</v>
      </c>
      <c r="F5974" s="53">
        <v>0</v>
      </c>
      <c r="G5974" s="53">
        <v>12.5</v>
      </c>
    </row>
    <row r="5975" s="37" customFormat="1" customHeight="1" spans="1:7">
      <c r="A5975" s="52" t="s">
        <v>2017</v>
      </c>
      <c r="B5975" s="52" t="s">
        <v>3076</v>
      </c>
      <c r="C5975" s="30" t="s">
        <v>2092</v>
      </c>
      <c r="D5975" s="52" t="s">
        <v>2127</v>
      </c>
      <c r="E5975" s="53">
        <v>0.524664</v>
      </c>
      <c r="F5975" s="53">
        <v>0</v>
      </c>
      <c r="G5975" s="53">
        <v>0.524664</v>
      </c>
    </row>
    <row r="5976" s="37" customFormat="1" customHeight="1" spans="1:7">
      <c r="A5976" s="52" t="s">
        <v>2017</v>
      </c>
      <c r="B5976" s="52" t="s">
        <v>3076</v>
      </c>
      <c r="C5976" s="30" t="s">
        <v>2092</v>
      </c>
      <c r="D5976" s="52" t="s">
        <v>2128</v>
      </c>
      <c r="E5976" s="53">
        <v>0.349776</v>
      </c>
      <c r="F5976" s="53">
        <v>0</v>
      </c>
      <c r="G5976" s="53">
        <v>0.349776</v>
      </c>
    </row>
    <row r="5977" s="37" customFormat="1" customHeight="1" spans="1:7">
      <c r="A5977" s="52" t="s">
        <v>2017</v>
      </c>
      <c r="B5977" s="52" t="s">
        <v>3076</v>
      </c>
      <c r="C5977" s="30" t="s">
        <v>2092</v>
      </c>
      <c r="D5977" s="52" t="s">
        <v>2129</v>
      </c>
      <c r="E5977" s="53">
        <v>0.75834</v>
      </c>
      <c r="F5977" s="53">
        <v>0</v>
      </c>
      <c r="G5977" s="53">
        <v>0.75834</v>
      </c>
    </row>
    <row r="5978" s="37" customFormat="1" customHeight="1" spans="1:7">
      <c r="A5978" s="52" t="s">
        <v>2017</v>
      </c>
      <c r="B5978" s="52" t="s">
        <v>3076</v>
      </c>
      <c r="C5978" s="30" t="s">
        <v>2092</v>
      </c>
      <c r="D5978" s="52" t="s">
        <v>2130</v>
      </c>
      <c r="E5978" s="53">
        <v>0.65583</v>
      </c>
      <c r="F5978" s="53">
        <v>0</v>
      </c>
      <c r="G5978" s="53">
        <v>0.65583</v>
      </c>
    </row>
    <row r="5979" s="37" customFormat="1" customHeight="1" spans="1:7">
      <c r="A5979" s="52" t="s">
        <v>2017</v>
      </c>
      <c r="B5979" s="52" t="s">
        <v>3076</v>
      </c>
      <c r="C5979" s="30" t="s">
        <v>2092</v>
      </c>
      <c r="D5979" s="52" t="s">
        <v>2105</v>
      </c>
      <c r="E5979" s="53">
        <v>0.75</v>
      </c>
      <c r="F5979" s="53">
        <v>0</v>
      </c>
      <c r="G5979" s="53">
        <v>0.75</v>
      </c>
    </row>
    <row r="5980" s="37" customFormat="1" customHeight="1" spans="1:7">
      <c r="A5980" s="52" t="s">
        <v>2017</v>
      </c>
      <c r="B5980" s="52" t="s">
        <v>3076</v>
      </c>
      <c r="C5980" s="50" t="s">
        <v>2106</v>
      </c>
      <c r="D5980" s="49"/>
      <c r="E5980" s="51">
        <v>98.07141</v>
      </c>
      <c r="F5980" s="51">
        <v>0</v>
      </c>
      <c r="G5980" s="51">
        <v>98.07141</v>
      </c>
    </row>
    <row r="5981" s="37" customFormat="1" customHeight="1" spans="1:7">
      <c r="A5981" s="52" t="s">
        <v>2017</v>
      </c>
      <c r="B5981" s="52" t="s">
        <v>3076</v>
      </c>
      <c r="C5981" s="30" t="s">
        <v>2107</v>
      </c>
      <c r="D5981" s="52" t="s">
        <v>2131</v>
      </c>
      <c r="E5981" s="53">
        <v>25.278</v>
      </c>
      <c r="F5981" s="53">
        <v>0</v>
      </c>
      <c r="G5981" s="53">
        <v>25.278</v>
      </c>
    </row>
    <row r="5982" s="37" customFormat="1" customHeight="1" spans="1:7">
      <c r="A5982" s="52" t="s">
        <v>2017</v>
      </c>
      <c r="B5982" s="52" t="s">
        <v>3076</v>
      </c>
      <c r="C5982" s="30" t="s">
        <v>2107</v>
      </c>
      <c r="D5982" s="52" t="s">
        <v>2132</v>
      </c>
      <c r="E5982" s="53">
        <v>0.774</v>
      </c>
      <c r="F5982" s="53">
        <v>0</v>
      </c>
      <c r="G5982" s="53">
        <v>0.774</v>
      </c>
    </row>
    <row r="5983" s="37" customFormat="1" customHeight="1" spans="1:7">
      <c r="A5983" s="52" t="s">
        <v>2017</v>
      </c>
      <c r="B5983" s="52" t="s">
        <v>3076</v>
      </c>
      <c r="C5983" s="30" t="s">
        <v>2107</v>
      </c>
      <c r="D5983" s="52" t="s">
        <v>2134</v>
      </c>
      <c r="E5983" s="53">
        <v>12.396</v>
      </c>
      <c r="F5983" s="53">
        <v>0</v>
      </c>
      <c r="G5983" s="53">
        <v>12.396</v>
      </c>
    </row>
    <row r="5984" s="37" customFormat="1" customHeight="1" spans="1:7">
      <c r="A5984" s="52" t="s">
        <v>2017</v>
      </c>
      <c r="B5984" s="52" t="s">
        <v>3076</v>
      </c>
      <c r="C5984" s="30" t="s">
        <v>2107</v>
      </c>
      <c r="D5984" s="52" t="s">
        <v>2135</v>
      </c>
      <c r="E5984" s="53">
        <v>20.4456</v>
      </c>
      <c r="F5984" s="53">
        <v>0</v>
      </c>
      <c r="G5984" s="53">
        <v>20.4456</v>
      </c>
    </row>
    <row r="5985" s="37" customFormat="1" customHeight="1" spans="1:7">
      <c r="A5985" s="52" t="s">
        <v>2017</v>
      </c>
      <c r="B5985" s="52" t="s">
        <v>3076</v>
      </c>
      <c r="C5985" s="30" t="s">
        <v>2107</v>
      </c>
      <c r="D5985" s="52" t="s">
        <v>2136</v>
      </c>
      <c r="E5985" s="53">
        <v>5.274</v>
      </c>
      <c r="F5985" s="53">
        <v>0</v>
      </c>
      <c r="G5985" s="53">
        <v>5.274</v>
      </c>
    </row>
    <row r="5986" s="37" customFormat="1" customHeight="1" spans="1:7">
      <c r="A5986" s="52" t="s">
        <v>2017</v>
      </c>
      <c r="B5986" s="52" t="s">
        <v>3076</v>
      </c>
      <c r="C5986" s="30" t="s">
        <v>2107</v>
      </c>
      <c r="D5986" s="52" t="s">
        <v>2137</v>
      </c>
      <c r="E5986" s="53">
        <v>10.266816</v>
      </c>
      <c r="F5986" s="53">
        <v>0</v>
      </c>
      <c r="G5986" s="53">
        <v>10.266816</v>
      </c>
    </row>
    <row r="5987" s="37" customFormat="1" customHeight="1" spans="1:7">
      <c r="A5987" s="52" t="s">
        <v>2017</v>
      </c>
      <c r="B5987" s="52" t="s">
        <v>3076</v>
      </c>
      <c r="C5987" s="30" t="s">
        <v>2107</v>
      </c>
      <c r="D5987" s="52" t="s">
        <v>2138</v>
      </c>
      <c r="E5987" s="53">
        <v>4.15359</v>
      </c>
      <c r="F5987" s="53">
        <v>0</v>
      </c>
      <c r="G5987" s="53">
        <v>4.15359</v>
      </c>
    </row>
    <row r="5988" s="37" customFormat="1" customHeight="1" spans="1:7">
      <c r="A5988" s="52" t="s">
        <v>2017</v>
      </c>
      <c r="B5988" s="52" t="s">
        <v>3076</v>
      </c>
      <c r="C5988" s="30" t="s">
        <v>2107</v>
      </c>
      <c r="D5988" s="52" t="s">
        <v>2139</v>
      </c>
      <c r="E5988" s="53">
        <v>0.131166</v>
      </c>
      <c r="F5988" s="53">
        <v>0</v>
      </c>
      <c r="G5988" s="53">
        <v>0.131166</v>
      </c>
    </row>
    <row r="5989" s="37" customFormat="1" customHeight="1" spans="1:7">
      <c r="A5989" s="52" t="s">
        <v>2017</v>
      </c>
      <c r="B5989" s="52" t="s">
        <v>3076</v>
      </c>
      <c r="C5989" s="30" t="s">
        <v>2107</v>
      </c>
      <c r="D5989" s="52" t="s">
        <v>2140</v>
      </c>
      <c r="E5989" s="53">
        <v>0.21861</v>
      </c>
      <c r="F5989" s="53">
        <v>0</v>
      </c>
      <c r="G5989" s="53">
        <v>0.21861</v>
      </c>
    </row>
    <row r="5990" s="37" customFormat="1" customHeight="1" spans="1:7">
      <c r="A5990" s="52" t="s">
        <v>2017</v>
      </c>
      <c r="B5990" s="52" t="s">
        <v>3076</v>
      </c>
      <c r="C5990" s="30" t="s">
        <v>2107</v>
      </c>
      <c r="D5990" s="52" t="s">
        <v>2141</v>
      </c>
      <c r="E5990" s="53">
        <v>5.24664</v>
      </c>
      <c r="F5990" s="53">
        <v>0</v>
      </c>
      <c r="G5990" s="53">
        <v>5.24664</v>
      </c>
    </row>
    <row r="5991" s="37" customFormat="1" customHeight="1" spans="1:7">
      <c r="A5991" s="52" t="s">
        <v>2017</v>
      </c>
      <c r="B5991" s="52" t="s">
        <v>3076</v>
      </c>
      <c r="C5991" s="30" t="s">
        <v>2107</v>
      </c>
      <c r="D5991" s="52" t="s">
        <v>2142</v>
      </c>
      <c r="E5991" s="53">
        <v>5.133408</v>
      </c>
      <c r="F5991" s="53">
        <v>0</v>
      </c>
      <c r="G5991" s="53">
        <v>5.133408</v>
      </c>
    </row>
    <row r="5992" s="37" customFormat="1" customHeight="1" spans="1:7">
      <c r="A5992" s="52" t="s">
        <v>2017</v>
      </c>
      <c r="B5992" s="52" t="s">
        <v>3076</v>
      </c>
      <c r="C5992" s="30" t="s">
        <v>2107</v>
      </c>
      <c r="D5992" s="52" t="s">
        <v>2143</v>
      </c>
      <c r="E5992" s="53">
        <v>7.5691</v>
      </c>
      <c r="F5992" s="53">
        <v>0</v>
      </c>
      <c r="G5992" s="53">
        <v>7.5691</v>
      </c>
    </row>
    <row r="5993" s="37" customFormat="1" customHeight="1" spans="1:7">
      <c r="A5993" s="52" t="s">
        <v>2017</v>
      </c>
      <c r="B5993" s="52" t="s">
        <v>3076</v>
      </c>
      <c r="C5993" s="30" t="s">
        <v>2107</v>
      </c>
      <c r="D5993" s="52" t="s">
        <v>2144</v>
      </c>
      <c r="E5993" s="53">
        <v>0.8</v>
      </c>
      <c r="F5993" s="53">
        <v>0</v>
      </c>
      <c r="G5993" s="53">
        <v>0.8</v>
      </c>
    </row>
    <row r="5994" s="37" customFormat="1" customHeight="1" spans="1:7">
      <c r="A5994" s="52" t="s">
        <v>2017</v>
      </c>
      <c r="B5994" s="52" t="s">
        <v>3076</v>
      </c>
      <c r="C5994" s="30" t="s">
        <v>2107</v>
      </c>
      <c r="D5994" s="52" t="s">
        <v>2145</v>
      </c>
      <c r="E5994" s="53">
        <v>0.38448</v>
      </c>
      <c r="F5994" s="53">
        <v>0</v>
      </c>
      <c r="G5994" s="53">
        <v>0.38448</v>
      </c>
    </row>
    <row r="5995" s="37" customFormat="1" customHeight="1" spans="1:7">
      <c r="A5995" s="52" t="s">
        <v>2017</v>
      </c>
      <c r="B5995" s="49" t="s">
        <v>3077</v>
      </c>
      <c r="C5995" s="50"/>
      <c r="D5995" s="49"/>
      <c r="E5995" s="51">
        <v>0</v>
      </c>
      <c r="F5995" s="51">
        <v>0</v>
      </c>
      <c r="G5995" s="51">
        <v>0</v>
      </c>
    </row>
    <row r="5996" s="37" customFormat="1" customHeight="1" spans="1:7">
      <c r="A5996" s="52" t="s">
        <v>2017</v>
      </c>
      <c r="B5996" s="52" t="s">
        <v>3078</v>
      </c>
      <c r="C5996" s="50" t="s">
        <v>2080</v>
      </c>
      <c r="D5996" s="49"/>
      <c r="E5996" s="51">
        <v>0</v>
      </c>
      <c r="F5996" s="51">
        <v>0</v>
      </c>
      <c r="G5996" s="51">
        <v>0</v>
      </c>
    </row>
    <row r="5997" s="37" customFormat="1" customHeight="1" spans="1:7">
      <c r="A5997" s="52" t="s">
        <v>2017</v>
      </c>
      <c r="B5997" s="52" t="s">
        <v>3078</v>
      </c>
      <c r="C5997" s="30" t="s">
        <v>2081</v>
      </c>
      <c r="D5997" s="52" t="s">
        <v>3079</v>
      </c>
      <c r="E5997" s="53">
        <v>0</v>
      </c>
      <c r="F5997" s="53">
        <v>0</v>
      </c>
      <c r="G5997" s="53">
        <v>0</v>
      </c>
    </row>
    <row r="5998" s="37" customFormat="1" customHeight="1" spans="1:7">
      <c r="A5998" s="49" t="s">
        <v>3080</v>
      </c>
      <c r="B5998" s="49"/>
      <c r="C5998" s="50"/>
      <c r="D5998" s="49"/>
      <c r="E5998" s="51">
        <v>15923.611478</v>
      </c>
      <c r="F5998" s="51">
        <v>2650</v>
      </c>
      <c r="G5998" s="51">
        <v>18573.611478</v>
      </c>
    </row>
    <row r="5999" s="37" customFormat="1" customHeight="1" spans="1:7">
      <c r="A5999" s="52" t="s">
        <v>2018</v>
      </c>
      <c r="B5999" s="49" t="s">
        <v>3081</v>
      </c>
      <c r="C5999" s="50"/>
      <c r="D5999" s="49"/>
      <c r="E5999" s="51">
        <v>11562.90283</v>
      </c>
      <c r="F5999" s="51">
        <v>2650</v>
      </c>
      <c r="G5999" s="51">
        <v>14212.90283</v>
      </c>
    </row>
    <row r="6000" s="37" customFormat="1" customHeight="1" spans="1:7">
      <c r="A6000" s="52" t="s">
        <v>2018</v>
      </c>
      <c r="B6000" s="52" t="s">
        <v>3082</v>
      </c>
      <c r="C6000" s="50" t="s">
        <v>2080</v>
      </c>
      <c r="D6000" s="49"/>
      <c r="E6000" s="51">
        <v>10765.125</v>
      </c>
      <c r="F6000" s="51">
        <v>2650</v>
      </c>
      <c r="G6000" s="51">
        <v>13415.125</v>
      </c>
    </row>
    <row r="6001" s="37" customFormat="1" customHeight="1" spans="1:7">
      <c r="A6001" s="52" t="s">
        <v>2018</v>
      </c>
      <c r="B6001" s="52" t="s">
        <v>3082</v>
      </c>
      <c r="C6001" s="30" t="s">
        <v>2081</v>
      </c>
      <c r="D6001" s="52" t="s">
        <v>3083</v>
      </c>
      <c r="E6001" s="53">
        <v>30.33</v>
      </c>
      <c r="F6001" s="53">
        <v>0</v>
      </c>
      <c r="G6001" s="53">
        <v>30.33</v>
      </c>
    </row>
    <row r="6002" s="37" customFormat="1" customHeight="1" spans="1:7">
      <c r="A6002" s="52" t="s">
        <v>2018</v>
      </c>
      <c r="B6002" s="52" t="s">
        <v>3082</v>
      </c>
      <c r="C6002" s="30" t="s">
        <v>2081</v>
      </c>
      <c r="D6002" s="52" t="s">
        <v>3084</v>
      </c>
      <c r="E6002" s="53">
        <v>10</v>
      </c>
      <c r="F6002" s="53">
        <v>0</v>
      </c>
      <c r="G6002" s="53">
        <v>10</v>
      </c>
    </row>
    <row r="6003" s="37" customFormat="1" customHeight="1" spans="1:7">
      <c r="A6003" s="52" t="s">
        <v>2018</v>
      </c>
      <c r="B6003" s="52" t="s">
        <v>3082</v>
      </c>
      <c r="C6003" s="30" t="s">
        <v>2081</v>
      </c>
      <c r="D6003" s="52" t="s">
        <v>3085</v>
      </c>
      <c r="E6003" s="53">
        <v>254.3</v>
      </c>
      <c r="F6003" s="53">
        <v>0</v>
      </c>
      <c r="G6003" s="53">
        <v>254.3</v>
      </c>
    </row>
    <row r="6004" s="37" customFormat="1" customHeight="1" spans="1:7">
      <c r="A6004" s="52" t="s">
        <v>2018</v>
      </c>
      <c r="B6004" s="52" t="s">
        <v>3082</v>
      </c>
      <c r="C6004" s="30" t="s">
        <v>2081</v>
      </c>
      <c r="D6004" s="52" t="s">
        <v>3086</v>
      </c>
      <c r="E6004" s="53">
        <v>0</v>
      </c>
      <c r="F6004" s="53">
        <v>1750</v>
      </c>
      <c r="G6004" s="53">
        <v>1750</v>
      </c>
    </row>
    <row r="6005" s="37" customFormat="1" customHeight="1" spans="1:7">
      <c r="A6005" s="52" t="s">
        <v>2018</v>
      </c>
      <c r="B6005" s="52" t="s">
        <v>3082</v>
      </c>
      <c r="C6005" s="30" t="s">
        <v>2081</v>
      </c>
      <c r="D6005" s="52" t="s">
        <v>3087</v>
      </c>
      <c r="E6005" s="53">
        <v>20</v>
      </c>
      <c r="F6005" s="53">
        <v>0</v>
      </c>
      <c r="G6005" s="53">
        <v>20</v>
      </c>
    </row>
    <row r="6006" s="37" customFormat="1" customHeight="1" spans="1:7">
      <c r="A6006" s="52" t="s">
        <v>2018</v>
      </c>
      <c r="B6006" s="52" t="s">
        <v>3082</v>
      </c>
      <c r="C6006" s="30" t="s">
        <v>2081</v>
      </c>
      <c r="D6006" s="52" t="s">
        <v>3088</v>
      </c>
      <c r="E6006" s="53">
        <v>207</v>
      </c>
      <c r="F6006" s="53">
        <v>0</v>
      </c>
      <c r="G6006" s="53">
        <v>207</v>
      </c>
    </row>
    <row r="6007" s="37" customFormat="1" customHeight="1" spans="1:7">
      <c r="A6007" s="52" t="s">
        <v>2018</v>
      </c>
      <c r="B6007" s="52" t="s">
        <v>3082</v>
      </c>
      <c r="C6007" s="30" t="s">
        <v>2081</v>
      </c>
      <c r="D6007" s="52" t="s">
        <v>3089</v>
      </c>
      <c r="E6007" s="53">
        <v>961.8</v>
      </c>
      <c r="F6007" s="53">
        <v>0</v>
      </c>
      <c r="G6007" s="53">
        <v>961.8</v>
      </c>
    </row>
    <row r="6008" s="37" customFormat="1" customHeight="1" spans="1:7">
      <c r="A6008" s="52" t="s">
        <v>2018</v>
      </c>
      <c r="B6008" s="52" t="s">
        <v>3082</v>
      </c>
      <c r="C6008" s="30" t="s">
        <v>2081</v>
      </c>
      <c r="D6008" s="52" t="s">
        <v>3090</v>
      </c>
      <c r="E6008" s="53">
        <v>0</v>
      </c>
      <c r="F6008" s="53">
        <v>900</v>
      </c>
      <c r="G6008" s="53">
        <v>900</v>
      </c>
    </row>
    <row r="6009" s="37" customFormat="1" customHeight="1" spans="1:7">
      <c r="A6009" s="52" t="s">
        <v>2018</v>
      </c>
      <c r="B6009" s="52" t="s">
        <v>3082</v>
      </c>
      <c r="C6009" s="30" t="s">
        <v>2081</v>
      </c>
      <c r="D6009" s="52" t="s">
        <v>3091</v>
      </c>
      <c r="E6009" s="53">
        <v>10</v>
      </c>
      <c r="F6009" s="53">
        <v>0</v>
      </c>
      <c r="G6009" s="53">
        <v>10</v>
      </c>
    </row>
    <row r="6010" s="37" customFormat="1" customHeight="1" spans="1:7">
      <c r="A6010" s="52" t="s">
        <v>2018</v>
      </c>
      <c r="B6010" s="52" t="s">
        <v>3082</v>
      </c>
      <c r="C6010" s="30" t="s">
        <v>2081</v>
      </c>
      <c r="D6010" s="52" t="s">
        <v>3092</v>
      </c>
      <c r="E6010" s="53">
        <v>3638</v>
      </c>
      <c r="F6010" s="53">
        <v>0</v>
      </c>
      <c r="G6010" s="53">
        <v>3638</v>
      </c>
    </row>
    <row r="6011" s="37" customFormat="1" customHeight="1" spans="1:7">
      <c r="A6011" s="52" t="s">
        <v>2018</v>
      </c>
      <c r="B6011" s="52" t="s">
        <v>3082</v>
      </c>
      <c r="C6011" s="30" t="s">
        <v>2081</v>
      </c>
      <c r="D6011" s="52" t="s">
        <v>3093</v>
      </c>
      <c r="E6011" s="53">
        <v>1000</v>
      </c>
      <c r="F6011" s="53">
        <v>0</v>
      </c>
      <c r="G6011" s="53">
        <v>1000</v>
      </c>
    </row>
    <row r="6012" s="37" customFormat="1" customHeight="1" spans="1:7">
      <c r="A6012" s="52" t="s">
        <v>2018</v>
      </c>
      <c r="B6012" s="52" t="s">
        <v>3082</v>
      </c>
      <c r="C6012" s="30" t="s">
        <v>2081</v>
      </c>
      <c r="D6012" s="52" t="s">
        <v>3094</v>
      </c>
      <c r="E6012" s="53">
        <v>2400</v>
      </c>
      <c r="F6012" s="53">
        <v>0</v>
      </c>
      <c r="G6012" s="53">
        <v>2400</v>
      </c>
    </row>
    <row r="6013" s="37" customFormat="1" customHeight="1" spans="1:7">
      <c r="A6013" s="52" t="s">
        <v>2018</v>
      </c>
      <c r="B6013" s="52" t="s">
        <v>3082</v>
      </c>
      <c r="C6013" s="30" t="s">
        <v>2081</v>
      </c>
      <c r="D6013" s="52" t="s">
        <v>3095</v>
      </c>
      <c r="E6013" s="53">
        <v>1122</v>
      </c>
      <c r="F6013" s="53">
        <v>0</v>
      </c>
      <c r="G6013" s="53">
        <v>1122</v>
      </c>
    </row>
    <row r="6014" s="36" customFormat="1" customHeight="1" spans="1:7">
      <c r="A6014" s="52" t="s">
        <v>2018</v>
      </c>
      <c r="B6014" s="52" t="s">
        <v>3082</v>
      </c>
      <c r="C6014" s="30" t="s">
        <v>2081</v>
      </c>
      <c r="D6014" s="52" t="s">
        <v>3096</v>
      </c>
      <c r="E6014" s="53">
        <v>544</v>
      </c>
      <c r="F6014" s="53">
        <v>0</v>
      </c>
      <c r="G6014" s="53">
        <v>544</v>
      </c>
    </row>
    <row r="6015" s="37" customFormat="1" customHeight="1" spans="1:7">
      <c r="A6015" s="52" t="s">
        <v>2018</v>
      </c>
      <c r="B6015" s="52" t="s">
        <v>3082</v>
      </c>
      <c r="C6015" s="30" t="s">
        <v>2081</v>
      </c>
      <c r="D6015" s="52" t="s">
        <v>3097</v>
      </c>
      <c r="E6015" s="53">
        <v>96</v>
      </c>
      <c r="F6015" s="53">
        <v>0</v>
      </c>
      <c r="G6015" s="53">
        <v>96</v>
      </c>
    </row>
    <row r="6016" s="37" customFormat="1" customHeight="1" spans="1:7">
      <c r="A6016" s="52" t="s">
        <v>2018</v>
      </c>
      <c r="B6016" s="52" t="s">
        <v>3082</v>
      </c>
      <c r="C6016" s="30" t="s">
        <v>2081</v>
      </c>
      <c r="D6016" s="52" t="s">
        <v>3098</v>
      </c>
      <c r="E6016" s="53">
        <v>177</v>
      </c>
      <c r="F6016" s="53">
        <v>0</v>
      </c>
      <c r="G6016" s="53">
        <v>177</v>
      </c>
    </row>
    <row r="6017" s="37" customFormat="1" customHeight="1" spans="1:7">
      <c r="A6017" s="52" t="s">
        <v>2018</v>
      </c>
      <c r="B6017" s="52" t="s">
        <v>3082</v>
      </c>
      <c r="C6017" s="30" t="s">
        <v>2081</v>
      </c>
      <c r="D6017" s="52" t="s">
        <v>3099</v>
      </c>
      <c r="E6017" s="53">
        <v>14</v>
      </c>
      <c r="F6017" s="53">
        <v>0</v>
      </c>
      <c r="G6017" s="53">
        <v>14</v>
      </c>
    </row>
    <row r="6018" s="37" customFormat="1" customHeight="1" spans="1:7">
      <c r="A6018" s="52" t="s">
        <v>2018</v>
      </c>
      <c r="B6018" s="52" t="s">
        <v>3082</v>
      </c>
      <c r="C6018" s="30" t="s">
        <v>2081</v>
      </c>
      <c r="D6018" s="52" t="s">
        <v>3100</v>
      </c>
      <c r="E6018" s="53">
        <v>171.53</v>
      </c>
      <c r="F6018" s="53">
        <v>0</v>
      </c>
      <c r="G6018" s="53">
        <v>171.53</v>
      </c>
    </row>
    <row r="6019" s="37" customFormat="1" customHeight="1" spans="1:7">
      <c r="A6019" s="52" t="s">
        <v>2018</v>
      </c>
      <c r="B6019" s="52" t="s">
        <v>3082</v>
      </c>
      <c r="C6019" s="30" t="s">
        <v>2081</v>
      </c>
      <c r="D6019" s="52" t="s">
        <v>3101</v>
      </c>
      <c r="E6019" s="53">
        <v>9.165</v>
      </c>
      <c r="F6019" s="53">
        <v>0</v>
      </c>
      <c r="G6019" s="53">
        <v>9.165</v>
      </c>
    </row>
    <row r="6020" s="37" customFormat="1" customHeight="1" spans="1:7">
      <c r="A6020" s="52" t="s">
        <v>2018</v>
      </c>
      <c r="B6020" s="52" t="s">
        <v>3082</v>
      </c>
      <c r="C6020" s="30" t="s">
        <v>2081</v>
      </c>
      <c r="D6020" s="52" t="s">
        <v>3102</v>
      </c>
      <c r="E6020" s="53">
        <v>100</v>
      </c>
      <c r="F6020" s="53">
        <v>0</v>
      </c>
      <c r="G6020" s="53">
        <v>100</v>
      </c>
    </row>
    <row r="6021" s="37" customFormat="1" customHeight="1" spans="1:7">
      <c r="A6021" s="52" t="s">
        <v>2018</v>
      </c>
      <c r="B6021" s="52" t="s">
        <v>3082</v>
      </c>
      <c r="C6021" s="50" t="s">
        <v>2091</v>
      </c>
      <c r="D6021" s="49"/>
      <c r="E6021" s="51">
        <v>451.917242</v>
      </c>
      <c r="F6021" s="51">
        <v>0</v>
      </c>
      <c r="G6021" s="51">
        <v>451.917242</v>
      </c>
    </row>
    <row r="6022" s="37" customFormat="1" customHeight="1" spans="1:7">
      <c r="A6022" s="52" t="s">
        <v>2018</v>
      </c>
      <c r="B6022" s="52" t="s">
        <v>3082</v>
      </c>
      <c r="C6022" s="30" t="s">
        <v>2092</v>
      </c>
      <c r="D6022" s="52" t="s">
        <v>2093</v>
      </c>
      <c r="E6022" s="53">
        <v>31.85</v>
      </c>
      <c r="F6022" s="53">
        <v>0</v>
      </c>
      <c r="G6022" s="53">
        <v>31.85</v>
      </c>
    </row>
    <row r="6023" s="37" customFormat="1" customHeight="1" spans="1:7">
      <c r="A6023" s="52" t="s">
        <v>2018</v>
      </c>
      <c r="B6023" s="52" t="s">
        <v>3082</v>
      </c>
      <c r="C6023" s="30" t="s">
        <v>2092</v>
      </c>
      <c r="D6023" s="52" t="s">
        <v>2094</v>
      </c>
      <c r="E6023" s="53">
        <v>1.566662</v>
      </c>
      <c r="F6023" s="53">
        <v>0</v>
      </c>
      <c r="G6023" s="53">
        <v>1.566662</v>
      </c>
    </row>
    <row r="6024" s="37" customFormat="1" customHeight="1" spans="1:7">
      <c r="A6024" s="52" t="s">
        <v>2018</v>
      </c>
      <c r="B6024" s="52" t="s">
        <v>3082</v>
      </c>
      <c r="C6024" s="30" t="s">
        <v>2092</v>
      </c>
      <c r="D6024" s="52" t="s">
        <v>2095</v>
      </c>
      <c r="E6024" s="53">
        <v>1.044442</v>
      </c>
      <c r="F6024" s="53">
        <v>0</v>
      </c>
      <c r="G6024" s="53">
        <v>1.044442</v>
      </c>
    </row>
    <row r="6025" s="37" customFormat="1" customHeight="1" spans="1:7">
      <c r="A6025" s="52" t="s">
        <v>2018</v>
      </c>
      <c r="B6025" s="52" t="s">
        <v>3082</v>
      </c>
      <c r="C6025" s="30" t="s">
        <v>2092</v>
      </c>
      <c r="D6025" s="52" t="s">
        <v>2096</v>
      </c>
      <c r="E6025" s="53">
        <v>1.192746</v>
      </c>
      <c r="F6025" s="53">
        <v>0</v>
      </c>
      <c r="G6025" s="53">
        <v>1.192746</v>
      </c>
    </row>
    <row r="6026" s="37" customFormat="1" customHeight="1" spans="1:7">
      <c r="A6026" s="52" t="s">
        <v>2018</v>
      </c>
      <c r="B6026" s="52" t="s">
        <v>3082</v>
      </c>
      <c r="C6026" s="30" t="s">
        <v>2092</v>
      </c>
      <c r="D6026" s="52" t="s">
        <v>2097</v>
      </c>
      <c r="E6026" s="53">
        <v>2.465064</v>
      </c>
      <c r="F6026" s="53">
        <v>0</v>
      </c>
      <c r="G6026" s="53">
        <v>2.465064</v>
      </c>
    </row>
    <row r="6027" s="37" customFormat="1" customHeight="1" spans="1:7">
      <c r="A6027" s="52" t="s">
        <v>2018</v>
      </c>
      <c r="B6027" s="52" t="s">
        <v>3082</v>
      </c>
      <c r="C6027" s="30" t="s">
        <v>2092</v>
      </c>
      <c r="D6027" s="52" t="s">
        <v>2098</v>
      </c>
      <c r="E6027" s="53">
        <v>1.958328</v>
      </c>
      <c r="F6027" s="53">
        <v>0</v>
      </c>
      <c r="G6027" s="53">
        <v>1.958328</v>
      </c>
    </row>
    <row r="6028" s="37" customFormat="1" customHeight="1" spans="1:7">
      <c r="A6028" s="52" t="s">
        <v>2018</v>
      </c>
      <c r="B6028" s="52" t="s">
        <v>3082</v>
      </c>
      <c r="C6028" s="30" t="s">
        <v>2092</v>
      </c>
      <c r="D6028" s="52" t="s">
        <v>2099</v>
      </c>
      <c r="E6028" s="53">
        <v>12.636</v>
      </c>
      <c r="F6028" s="53">
        <v>0</v>
      </c>
      <c r="G6028" s="53">
        <v>12.636</v>
      </c>
    </row>
    <row r="6029" s="37" customFormat="1" customHeight="1" spans="1:7">
      <c r="A6029" s="52" t="s">
        <v>2018</v>
      </c>
      <c r="B6029" s="52" t="s">
        <v>3082</v>
      </c>
      <c r="C6029" s="30" t="s">
        <v>2092</v>
      </c>
      <c r="D6029" s="52" t="s">
        <v>2100</v>
      </c>
      <c r="E6029" s="53">
        <v>3.744</v>
      </c>
      <c r="F6029" s="53">
        <v>0</v>
      </c>
      <c r="G6029" s="53">
        <v>3.744</v>
      </c>
    </row>
    <row r="6030" s="37" customFormat="1" customHeight="1" spans="1:7">
      <c r="A6030" s="52" t="s">
        <v>2018</v>
      </c>
      <c r="B6030" s="52" t="s">
        <v>3082</v>
      </c>
      <c r="C6030" s="30" t="s">
        <v>2092</v>
      </c>
      <c r="D6030" s="52" t="s">
        <v>2101</v>
      </c>
      <c r="E6030" s="53">
        <v>0.312</v>
      </c>
      <c r="F6030" s="53">
        <v>0</v>
      </c>
      <c r="G6030" s="53">
        <v>0.312</v>
      </c>
    </row>
    <row r="6031" s="37" customFormat="1" customHeight="1" spans="1:7">
      <c r="A6031" s="52" t="s">
        <v>2018</v>
      </c>
      <c r="B6031" s="52" t="s">
        <v>3082</v>
      </c>
      <c r="C6031" s="30" t="s">
        <v>2092</v>
      </c>
      <c r="D6031" s="52" t="s">
        <v>2102</v>
      </c>
      <c r="E6031" s="53">
        <v>1.5</v>
      </c>
      <c r="F6031" s="53">
        <v>0</v>
      </c>
      <c r="G6031" s="53">
        <v>1.5</v>
      </c>
    </row>
    <row r="6032" s="37" customFormat="1" customHeight="1" spans="1:7">
      <c r="A6032" s="52" t="s">
        <v>2018</v>
      </c>
      <c r="B6032" s="52" t="s">
        <v>3082</v>
      </c>
      <c r="C6032" s="30" t="s">
        <v>2092</v>
      </c>
      <c r="D6032" s="52" t="s">
        <v>2103</v>
      </c>
      <c r="E6032" s="53">
        <v>391.348</v>
      </c>
      <c r="F6032" s="53">
        <v>0</v>
      </c>
      <c r="G6032" s="53">
        <v>391.348</v>
      </c>
    </row>
    <row r="6033" s="37" customFormat="1" customHeight="1" spans="1:7">
      <c r="A6033" s="52" t="s">
        <v>2018</v>
      </c>
      <c r="B6033" s="52" t="s">
        <v>3082</v>
      </c>
      <c r="C6033" s="30" t="s">
        <v>2092</v>
      </c>
      <c r="D6033" s="52" t="s">
        <v>2104</v>
      </c>
      <c r="E6033" s="53">
        <v>0.35</v>
      </c>
      <c r="F6033" s="53">
        <v>0</v>
      </c>
      <c r="G6033" s="53">
        <v>0.35</v>
      </c>
    </row>
    <row r="6034" s="37" customFormat="1" customHeight="1" spans="1:7">
      <c r="A6034" s="52" t="s">
        <v>2018</v>
      </c>
      <c r="B6034" s="52" t="s">
        <v>3082</v>
      </c>
      <c r="C6034" s="30" t="s">
        <v>2092</v>
      </c>
      <c r="D6034" s="52" t="s">
        <v>2105</v>
      </c>
      <c r="E6034" s="53">
        <v>1.95</v>
      </c>
      <c r="F6034" s="53">
        <v>0</v>
      </c>
      <c r="G6034" s="53">
        <v>1.95</v>
      </c>
    </row>
    <row r="6035" s="37" customFormat="1" customHeight="1" spans="1:7">
      <c r="A6035" s="52" t="s">
        <v>2018</v>
      </c>
      <c r="B6035" s="52" t="s">
        <v>3082</v>
      </c>
      <c r="C6035" s="50" t="s">
        <v>2106</v>
      </c>
      <c r="D6035" s="49"/>
      <c r="E6035" s="51">
        <v>345.860588</v>
      </c>
      <c r="F6035" s="51">
        <v>0</v>
      </c>
      <c r="G6035" s="51">
        <v>345.860588</v>
      </c>
    </row>
    <row r="6036" s="37" customFormat="1" customHeight="1" spans="1:7">
      <c r="A6036" s="52" t="s">
        <v>2018</v>
      </c>
      <c r="B6036" s="52" t="s">
        <v>3082</v>
      </c>
      <c r="C6036" s="30" t="s">
        <v>2107</v>
      </c>
      <c r="D6036" s="52" t="s">
        <v>2108</v>
      </c>
      <c r="E6036" s="53">
        <v>82.1688</v>
      </c>
      <c r="F6036" s="53">
        <v>0</v>
      </c>
      <c r="G6036" s="53">
        <v>82.1688</v>
      </c>
    </row>
    <row r="6037" s="37" customFormat="1" customHeight="1" spans="1:7">
      <c r="A6037" s="52" t="s">
        <v>2018</v>
      </c>
      <c r="B6037" s="52" t="s">
        <v>3082</v>
      </c>
      <c r="C6037" s="30" t="s">
        <v>2107</v>
      </c>
      <c r="D6037" s="52" t="s">
        <v>2109</v>
      </c>
      <c r="E6037" s="53">
        <v>48.3864</v>
      </c>
      <c r="F6037" s="53">
        <v>0</v>
      </c>
      <c r="G6037" s="53">
        <v>48.3864</v>
      </c>
    </row>
    <row r="6038" s="37" customFormat="1" customHeight="1" spans="1:7">
      <c r="A6038" s="52" t="s">
        <v>2018</v>
      </c>
      <c r="B6038" s="52" t="s">
        <v>3082</v>
      </c>
      <c r="C6038" s="30" t="s">
        <v>2107</v>
      </c>
      <c r="D6038" s="52" t="s">
        <v>2111</v>
      </c>
      <c r="E6038" s="53">
        <v>6.8474</v>
      </c>
      <c r="F6038" s="53">
        <v>0</v>
      </c>
      <c r="G6038" s="53">
        <v>6.8474</v>
      </c>
    </row>
    <row r="6039" s="37" customFormat="1" customHeight="1" spans="1:7">
      <c r="A6039" s="52" t="s">
        <v>2018</v>
      </c>
      <c r="B6039" s="52" t="s">
        <v>3082</v>
      </c>
      <c r="C6039" s="30" t="s">
        <v>2107</v>
      </c>
      <c r="D6039" s="52" t="s">
        <v>2112</v>
      </c>
      <c r="E6039" s="53">
        <v>19.083847</v>
      </c>
      <c r="F6039" s="53">
        <v>0</v>
      </c>
      <c r="G6039" s="53">
        <v>19.083847</v>
      </c>
    </row>
    <row r="6040" s="37" customFormat="1" customHeight="1" spans="1:7">
      <c r="A6040" s="52" t="s">
        <v>2018</v>
      </c>
      <c r="B6040" s="52" t="s">
        <v>3082</v>
      </c>
      <c r="C6040" s="30" t="s">
        <v>2107</v>
      </c>
      <c r="D6040" s="52" t="s">
        <v>2113</v>
      </c>
      <c r="E6040" s="53">
        <v>16.070608</v>
      </c>
      <c r="F6040" s="53">
        <v>0</v>
      </c>
      <c r="G6040" s="53">
        <v>16.070608</v>
      </c>
    </row>
    <row r="6041" s="37" customFormat="1" customHeight="1" spans="1:7">
      <c r="A6041" s="52" t="s">
        <v>2018</v>
      </c>
      <c r="B6041" s="52" t="s">
        <v>3082</v>
      </c>
      <c r="C6041" s="30" t="s">
        <v>2107</v>
      </c>
      <c r="D6041" s="52" t="s">
        <v>2114</v>
      </c>
      <c r="E6041" s="53">
        <v>0.412208</v>
      </c>
      <c r="F6041" s="53">
        <v>0</v>
      </c>
      <c r="G6041" s="53">
        <v>0.412208</v>
      </c>
    </row>
    <row r="6042" s="37" customFormat="1" customHeight="1" spans="1:7">
      <c r="A6042" s="52" t="s">
        <v>2018</v>
      </c>
      <c r="B6042" s="52" t="s">
        <v>3082</v>
      </c>
      <c r="C6042" s="30" t="s">
        <v>2107</v>
      </c>
      <c r="D6042" s="52" t="s">
        <v>2115</v>
      </c>
      <c r="E6042" s="53">
        <v>0.687013</v>
      </c>
      <c r="F6042" s="53">
        <v>0</v>
      </c>
      <c r="G6042" s="53">
        <v>0.687013</v>
      </c>
    </row>
    <row r="6043" s="37" customFormat="1" customHeight="1" spans="1:7">
      <c r="A6043" s="52" t="s">
        <v>2018</v>
      </c>
      <c r="B6043" s="52" t="s">
        <v>3082</v>
      </c>
      <c r="C6043" s="30" t="s">
        <v>2107</v>
      </c>
      <c r="D6043" s="52" t="s">
        <v>2116</v>
      </c>
      <c r="E6043" s="53">
        <v>1.8</v>
      </c>
      <c r="F6043" s="53">
        <v>0</v>
      </c>
      <c r="G6043" s="53">
        <v>1.8</v>
      </c>
    </row>
    <row r="6044" s="37" customFormat="1" customHeight="1" spans="1:7">
      <c r="A6044" s="52" t="s">
        <v>2018</v>
      </c>
      <c r="B6044" s="52" t="s">
        <v>3082</v>
      </c>
      <c r="C6044" s="30" t="s">
        <v>2107</v>
      </c>
      <c r="D6044" s="52" t="s">
        <v>2117</v>
      </c>
      <c r="E6044" s="53">
        <v>32.141216</v>
      </c>
      <c r="F6044" s="53">
        <v>0</v>
      </c>
      <c r="G6044" s="53">
        <v>32.141216</v>
      </c>
    </row>
    <row r="6045" s="37" customFormat="1" customHeight="1" spans="1:7">
      <c r="A6045" s="52" t="s">
        <v>2018</v>
      </c>
      <c r="B6045" s="52" t="s">
        <v>3082</v>
      </c>
      <c r="C6045" s="30" t="s">
        <v>2107</v>
      </c>
      <c r="D6045" s="52" t="s">
        <v>2118</v>
      </c>
      <c r="E6045" s="53">
        <v>27.094896</v>
      </c>
      <c r="F6045" s="53">
        <v>0</v>
      </c>
      <c r="G6045" s="53">
        <v>27.094896</v>
      </c>
    </row>
    <row r="6046" s="37" customFormat="1" customHeight="1" spans="1:7">
      <c r="A6046" s="52" t="s">
        <v>2018</v>
      </c>
      <c r="B6046" s="52" t="s">
        <v>3082</v>
      </c>
      <c r="C6046" s="30" t="s">
        <v>2107</v>
      </c>
      <c r="D6046" s="52" t="s">
        <v>2120</v>
      </c>
      <c r="E6046" s="53">
        <v>20.7</v>
      </c>
      <c r="F6046" s="53">
        <v>0</v>
      </c>
      <c r="G6046" s="53">
        <v>20.7</v>
      </c>
    </row>
    <row r="6047" s="37" customFormat="1" customHeight="1" spans="1:7">
      <c r="A6047" s="52" t="s">
        <v>2018</v>
      </c>
      <c r="B6047" s="52" t="s">
        <v>3082</v>
      </c>
      <c r="C6047" s="30" t="s">
        <v>2107</v>
      </c>
      <c r="D6047" s="52" t="s">
        <v>2121</v>
      </c>
      <c r="E6047" s="53">
        <v>2.08</v>
      </c>
      <c r="F6047" s="53">
        <v>0</v>
      </c>
      <c r="G6047" s="53">
        <v>2.08</v>
      </c>
    </row>
    <row r="6048" s="37" customFormat="1" customHeight="1" spans="1:7">
      <c r="A6048" s="52" t="s">
        <v>2018</v>
      </c>
      <c r="B6048" s="52" t="s">
        <v>3082</v>
      </c>
      <c r="C6048" s="30" t="s">
        <v>2107</v>
      </c>
      <c r="D6048" s="52" t="s">
        <v>2122</v>
      </c>
      <c r="E6048" s="53">
        <v>63.48</v>
      </c>
      <c r="F6048" s="53">
        <v>0</v>
      </c>
      <c r="G6048" s="53">
        <v>63.48</v>
      </c>
    </row>
    <row r="6049" s="37" customFormat="1" customHeight="1" spans="1:7">
      <c r="A6049" s="52" t="s">
        <v>2018</v>
      </c>
      <c r="B6049" s="52" t="s">
        <v>3082</v>
      </c>
      <c r="C6049" s="30" t="s">
        <v>2107</v>
      </c>
      <c r="D6049" s="52" t="s">
        <v>2123</v>
      </c>
      <c r="E6049" s="53">
        <v>24.9082</v>
      </c>
      <c r="F6049" s="53">
        <v>0</v>
      </c>
      <c r="G6049" s="53">
        <v>24.9082</v>
      </c>
    </row>
    <row r="6050" s="37" customFormat="1" customHeight="1" spans="1:7">
      <c r="A6050" s="52" t="s">
        <v>2018</v>
      </c>
      <c r="B6050" s="49" t="s">
        <v>3103</v>
      </c>
      <c r="C6050" s="50"/>
      <c r="D6050" s="49"/>
      <c r="E6050" s="51">
        <v>1791.458034</v>
      </c>
      <c r="F6050" s="51">
        <v>0</v>
      </c>
      <c r="G6050" s="51">
        <v>1791.458034</v>
      </c>
    </row>
    <row r="6051" s="37" customFormat="1" customHeight="1" spans="1:7">
      <c r="A6051" s="52" t="s">
        <v>2018</v>
      </c>
      <c r="B6051" s="52" t="s">
        <v>3104</v>
      </c>
      <c r="C6051" s="50" t="s">
        <v>2091</v>
      </c>
      <c r="D6051" s="49"/>
      <c r="E6051" s="51">
        <v>326.329868</v>
      </c>
      <c r="F6051" s="51">
        <v>0</v>
      </c>
      <c r="G6051" s="51">
        <v>326.329868</v>
      </c>
    </row>
    <row r="6052" s="37" customFormat="1" customHeight="1" spans="1:7">
      <c r="A6052" s="52" t="s">
        <v>2018</v>
      </c>
      <c r="B6052" s="52" t="s">
        <v>3104</v>
      </c>
      <c r="C6052" s="30" t="s">
        <v>2092</v>
      </c>
      <c r="D6052" s="52" t="s">
        <v>2093</v>
      </c>
      <c r="E6052" s="53">
        <v>178.85</v>
      </c>
      <c r="F6052" s="53">
        <v>0</v>
      </c>
      <c r="G6052" s="53">
        <v>178.85</v>
      </c>
    </row>
    <row r="6053" s="37" customFormat="1" customHeight="1" spans="1:7">
      <c r="A6053" s="52" t="s">
        <v>2018</v>
      </c>
      <c r="B6053" s="52" t="s">
        <v>3104</v>
      </c>
      <c r="C6053" s="30" t="s">
        <v>2092</v>
      </c>
      <c r="D6053" s="52" t="s">
        <v>2094</v>
      </c>
      <c r="E6053" s="53">
        <v>6.868267</v>
      </c>
      <c r="F6053" s="53">
        <v>0</v>
      </c>
      <c r="G6053" s="53">
        <v>6.868267</v>
      </c>
    </row>
    <row r="6054" s="37" customFormat="1" customHeight="1" spans="1:7">
      <c r="A6054" s="52" t="s">
        <v>2018</v>
      </c>
      <c r="B6054" s="52" t="s">
        <v>3104</v>
      </c>
      <c r="C6054" s="30" t="s">
        <v>2092</v>
      </c>
      <c r="D6054" s="52" t="s">
        <v>2095</v>
      </c>
      <c r="E6054" s="53">
        <v>4.578845</v>
      </c>
      <c r="F6054" s="53">
        <v>0</v>
      </c>
      <c r="G6054" s="53">
        <v>4.578845</v>
      </c>
    </row>
    <row r="6055" s="37" customFormat="1" customHeight="1" spans="1:7">
      <c r="A6055" s="52" t="s">
        <v>2018</v>
      </c>
      <c r="B6055" s="52" t="s">
        <v>3104</v>
      </c>
      <c r="C6055" s="30" t="s">
        <v>2092</v>
      </c>
      <c r="D6055" s="52" t="s">
        <v>2096</v>
      </c>
      <c r="E6055" s="53">
        <v>0.164686</v>
      </c>
      <c r="F6055" s="53">
        <v>0</v>
      </c>
      <c r="G6055" s="53">
        <v>0.164686</v>
      </c>
    </row>
    <row r="6056" s="37" customFormat="1" customHeight="1" spans="1:7">
      <c r="A6056" s="52" t="s">
        <v>2018</v>
      </c>
      <c r="B6056" s="52" t="s">
        <v>3104</v>
      </c>
      <c r="C6056" s="30" t="s">
        <v>2092</v>
      </c>
      <c r="D6056" s="52" t="s">
        <v>2097</v>
      </c>
      <c r="E6056" s="53">
        <v>10.190736</v>
      </c>
      <c r="F6056" s="53">
        <v>0</v>
      </c>
      <c r="G6056" s="53">
        <v>10.190736</v>
      </c>
    </row>
    <row r="6057" s="37" customFormat="1" customHeight="1" spans="1:7">
      <c r="A6057" s="52" t="s">
        <v>2018</v>
      </c>
      <c r="B6057" s="52" t="s">
        <v>3104</v>
      </c>
      <c r="C6057" s="30" t="s">
        <v>2092</v>
      </c>
      <c r="D6057" s="52" t="s">
        <v>2098</v>
      </c>
      <c r="E6057" s="53">
        <v>8.585334</v>
      </c>
      <c r="F6057" s="53">
        <v>0</v>
      </c>
      <c r="G6057" s="53">
        <v>8.585334</v>
      </c>
    </row>
    <row r="6058" s="37" customFormat="1" customHeight="1" spans="1:7">
      <c r="A6058" s="52" t="s">
        <v>2018</v>
      </c>
      <c r="B6058" s="52" t="s">
        <v>3104</v>
      </c>
      <c r="C6058" s="30" t="s">
        <v>2092</v>
      </c>
      <c r="D6058" s="52" t="s">
        <v>2099</v>
      </c>
      <c r="E6058" s="53">
        <v>57.816</v>
      </c>
      <c r="F6058" s="53">
        <v>0</v>
      </c>
      <c r="G6058" s="53">
        <v>57.816</v>
      </c>
    </row>
    <row r="6059" s="37" customFormat="1" customHeight="1" spans="1:7">
      <c r="A6059" s="52" t="s">
        <v>2018</v>
      </c>
      <c r="B6059" s="52" t="s">
        <v>3104</v>
      </c>
      <c r="C6059" s="30" t="s">
        <v>2092</v>
      </c>
      <c r="D6059" s="52" t="s">
        <v>2100</v>
      </c>
      <c r="E6059" s="53">
        <v>22.464</v>
      </c>
      <c r="F6059" s="53">
        <v>0</v>
      </c>
      <c r="G6059" s="53">
        <v>22.464</v>
      </c>
    </row>
    <row r="6060" s="37" customFormat="1" customHeight="1" spans="1:7">
      <c r="A6060" s="52" t="s">
        <v>2018</v>
      </c>
      <c r="B6060" s="52" t="s">
        <v>3104</v>
      </c>
      <c r="C6060" s="30" t="s">
        <v>2092</v>
      </c>
      <c r="D6060" s="52" t="s">
        <v>2101</v>
      </c>
      <c r="E6060" s="53">
        <v>0.312</v>
      </c>
      <c r="F6060" s="53">
        <v>0</v>
      </c>
      <c r="G6060" s="53">
        <v>0.312</v>
      </c>
    </row>
    <row r="6061" s="37" customFormat="1" customHeight="1" spans="1:7">
      <c r="A6061" s="52" t="s">
        <v>2018</v>
      </c>
      <c r="B6061" s="52" t="s">
        <v>3104</v>
      </c>
      <c r="C6061" s="30" t="s">
        <v>2092</v>
      </c>
      <c r="D6061" s="52" t="s">
        <v>2102</v>
      </c>
      <c r="E6061" s="53">
        <v>25.5</v>
      </c>
      <c r="F6061" s="53">
        <v>0</v>
      </c>
      <c r="G6061" s="53">
        <v>25.5</v>
      </c>
    </row>
    <row r="6062" s="37" customFormat="1" customHeight="1" spans="1:7">
      <c r="A6062" s="52" t="s">
        <v>2018</v>
      </c>
      <c r="B6062" s="52" t="s">
        <v>3104</v>
      </c>
      <c r="C6062" s="30" t="s">
        <v>2092</v>
      </c>
      <c r="D6062" s="52" t="s">
        <v>2104</v>
      </c>
      <c r="E6062" s="53">
        <v>0.05</v>
      </c>
      <c r="F6062" s="53">
        <v>0</v>
      </c>
      <c r="G6062" s="53">
        <v>0.05</v>
      </c>
    </row>
    <row r="6063" s="37" customFormat="1" customHeight="1" spans="1:7">
      <c r="A6063" s="52" t="s">
        <v>2018</v>
      </c>
      <c r="B6063" s="52" t="s">
        <v>3104</v>
      </c>
      <c r="C6063" s="30" t="s">
        <v>2092</v>
      </c>
      <c r="D6063" s="52" t="s">
        <v>2105</v>
      </c>
      <c r="E6063" s="53">
        <v>10.95</v>
      </c>
      <c r="F6063" s="53">
        <v>0</v>
      </c>
      <c r="G6063" s="53">
        <v>10.95</v>
      </c>
    </row>
    <row r="6064" s="37" customFormat="1" customHeight="1" spans="1:7">
      <c r="A6064" s="52" t="s">
        <v>2018</v>
      </c>
      <c r="B6064" s="52" t="s">
        <v>3104</v>
      </c>
      <c r="C6064" s="50" t="s">
        <v>2106</v>
      </c>
      <c r="D6064" s="49"/>
      <c r="E6064" s="51">
        <v>1465.128166</v>
      </c>
      <c r="F6064" s="51">
        <v>0</v>
      </c>
      <c r="G6064" s="51">
        <v>1465.128166</v>
      </c>
    </row>
    <row r="6065" s="37" customFormat="1" customHeight="1" spans="1:7">
      <c r="A6065" s="52" t="s">
        <v>2018</v>
      </c>
      <c r="B6065" s="52" t="s">
        <v>3104</v>
      </c>
      <c r="C6065" s="30" t="s">
        <v>2107</v>
      </c>
      <c r="D6065" s="52" t="s">
        <v>2108</v>
      </c>
      <c r="E6065" s="53">
        <v>339.6912</v>
      </c>
      <c r="F6065" s="53">
        <v>0</v>
      </c>
      <c r="G6065" s="53">
        <v>339.6912</v>
      </c>
    </row>
    <row r="6066" s="37" customFormat="1" customHeight="1" spans="1:7">
      <c r="A6066" s="52" t="s">
        <v>2018</v>
      </c>
      <c r="B6066" s="52" t="s">
        <v>3104</v>
      </c>
      <c r="C6066" s="30" t="s">
        <v>2107</v>
      </c>
      <c r="D6066" s="52" t="s">
        <v>2109</v>
      </c>
      <c r="E6066" s="53">
        <v>231.7044</v>
      </c>
      <c r="F6066" s="53">
        <v>0</v>
      </c>
      <c r="G6066" s="53">
        <v>231.7044</v>
      </c>
    </row>
    <row r="6067" s="37" customFormat="1" customHeight="1" spans="1:7">
      <c r="A6067" s="52" t="s">
        <v>2018</v>
      </c>
      <c r="B6067" s="52" t="s">
        <v>3104</v>
      </c>
      <c r="C6067" s="30" t="s">
        <v>2107</v>
      </c>
      <c r="D6067" s="52" t="s">
        <v>2110</v>
      </c>
      <c r="E6067" s="53">
        <v>0.96</v>
      </c>
      <c r="F6067" s="53">
        <v>0</v>
      </c>
      <c r="G6067" s="53">
        <v>0.96</v>
      </c>
    </row>
    <row r="6068" s="37" customFormat="1" customHeight="1" spans="1:7">
      <c r="A6068" s="52" t="s">
        <v>2018</v>
      </c>
      <c r="B6068" s="52" t="s">
        <v>3104</v>
      </c>
      <c r="C6068" s="30" t="s">
        <v>2107</v>
      </c>
      <c r="D6068" s="52" t="s">
        <v>2111</v>
      </c>
      <c r="E6068" s="53">
        <v>28.3076</v>
      </c>
      <c r="F6068" s="53">
        <v>0</v>
      </c>
      <c r="G6068" s="53">
        <v>28.3076</v>
      </c>
    </row>
    <row r="6069" s="37" customFormat="1" customHeight="1" spans="1:7">
      <c r="A6069" s="52" t="s">
        <v>2018</v>
      </c>
      <c r="B6069" s="52" t="s">
        <v>3104</v>
      </c>
      <c r="C6069" s="30" t="s">
        <v>2107</v>
      </c>
      <c r="D6069" s="52" t="s">
        <v>2112</v>
      </c>
      <c r="E6069" s="53">
        <v>85.403404</v>
      </c>
      <c r="F6069" s="53">
        <v>0</v>
      </c>
      <c r="G6069" s="53">
        <v>85.403404</v>
      </c>
    </row>
    <row r="6070" s="37" customFormat="1" customHeight="1" spans="1:7">
      <c r="A6070" s="52" t="s">
        <v>2018</v>
      </c>
      <c r="B6070" s="52" t="s">
        <v>3104</v>
      </c>
      <c r="C6070" s="30" t="s">
        <v>2107</v>
      </c>
      <c r="D6070" s="52" t="s">
        <v>2113</v>
      </c>
      <c r="E6070" s="53">
        <v>71.918656</v>
      </c>
      <c r="F6070" s="53">
        <v>0</v>
      </c>
      <c r="G6070" s="53">
        <v>71.918656</v>
      </c>
    </row>
    <row r="6071" s="37" customFormat="1" customHeight="1" spans="1:7">
      <c r="A6071" s="52" t="s">
        <v>2018</v>
      </c>
      <c r="B6071" s="52" t="s">
        <v>3104</v>
      </c>
      <c r="C6071" s="30" t="s">
        <v>2107</v>
      </c>
      <c r="D6071" s="52" t="s">
        <v>2114</v>
      </c>
      <c r="E6071" s="53">
        <v>1.79911</v>
      </c>
      <c r="F6071" s="53">
        <v>0</v>
      </c>
      <c r="G6071" s="53">
        <v>1.79911</v>
      </c>
    </row>
    <row r="6072" s="37" customFormat="1" customHeight="1" spans="1:7">
      <c r="A6072" s="52" t="s">
        <v>2018</v>
      </c>
      <c r="B6072" s="52" t="s">
        <v>3104</v>
      </c>
      <c r="C6072" s="30" t="s">
        <v>2107</v>
      </c>
      <c r="D6072" s="52" t="s">
        <v>2115</v>
      </c>
      <c r="E6072" s="53">
        <v>2.998516</v>
      </c>
      <c r="F6072" s="53">
        <v>0</v>
      </c>
      <c r="G6072" s="53">
        <v>2.998516</v>
      </c>
    </row>
    <row r="6073" s="37" customFormat="1" customHeight="1" spans="1:7">
      <c r="A6073" s="52" t="s">
        <v>2018</v>
      </c>
      <c r="B6073" s="52" t="s">
        <v>3104</v>
      </c>
      <c r="C6073" s="30" t="s">
        <v>2107</v>
      </c>
      <c r="D6073" s="52" t="s">
        <v>2116</v>
      </c>
      <c r="E6073" s="53">
        <v>0.4</v>
      </c>
      <c r="F6073" s="53">
        <v>0</v>
      </c>
      <c r="G6073" s="53">
        <v>0.4</v>
      </c>
    </row>
    <row r="6074" s="37" customFormat="1" customHeight="1" spans="1:7">
      <c r="A6074" s="52" t="s">
        <v>2018</v>
      </c>
      <c r="B6074" s="52" t="s">
        <v>3104</v>
      </c>
      <c r="C6074" s="30" t="s">
        <v>2107</v>
      </c>
      <c r="D6074" s="52" t="s">
        <v>2117</v>
      </c>
      <c r="E6074" s="53">
        <v>143.837312</v>
      </c>
      <c r="F6074" s="53">
        <v>0</v>
      </c>
      <c r="G6074" s="53">
        <v>143.837312</v>
      </c>
    </row>
    <row r="6075" s="37" customFormat="1" customHeight="1" spans="1:7">
      <c r="A6075" s="52" t="s">
        <v>2018</v>
      </c>
      <c r="B6075" s="52" t="s">
        <v>3104</v>
      </c>
      <c r="C6075" s="30" t="s">
        <v>2107</v>
      </c>
      <c r="D6075" s="52" t="s">
        <v>2118</v>
      </c>
      <c r="E6075" s="53">
        <v>122.409768</v>
      </c>
      <c r="F6075" s="53">
        <v>0</v>
      </c>
      <c r="G6075" s="53">
        <v>122.409768</v>
      </c>
    </row>
    <row r="6076" s="37" customFormat="1" customHeight="1" spans="1:7">
      <c r="A6076" s="52" t="s">
        <v>2018</v>
      </c>
      <c r="B6076" s="52" t="s">
        <v>3104</v>
      </c>
      <c r="C6076" s="30" t="s">
        <v>2107</v>
      </c>
      <c r="D6076" s="52" t="s">
        <v>2120</v>
      </c>
      <c r="E6076" s="53">
        <v>4.6</v>
      </c>
      <c r="F6076" s="53">
        <v>0</v>
      </c>
      <c r="G6076" s="53">
        <v>4.6</v>
      </c>
    </row>
    <row r="6077" s="37" customFormat="1" customHeight="1" spans="1:7">
      <c r="A6077" s="52" t="s">
        <v>2018</v>
      </c>
      <c r="B6077" s="52" t="s">
        <v>3104</v>
      </c>
      <c r="C6077" s="30" t="s">
        <v>2107</v>
      </c>
      <c r="D6077" s="52" t="s">
        <v>2121</v>
      </c>
      <c r="E6077" s="53">
        <v>11.68</v>
      </c>
      <c r="F6077" s="53">
        <v>0</v>
      </c>
      <c r="G6077" s="53">
        <v>11.68</v>
      </c>
    </row>
    <row r="6078" s="37" customFormat="1" customHeight="1" spans="1:7">
      <c r="A6078" s="52" t="s">
        <v>2018</v>
      </c>
      <c r="B6078" s="52" t="s">
        <v>3104</v>
      </c>
      <c r="C6078" s="30" t="s">
        <v>2107</v>
      </c>
      <c r="D6078" s="52" t="s">
        <v>2122</v>
      </c>
      <c r="E6078" s="53">
        <v>299.28</v>
      </c>
      <c r="F6078" s="53">
        <v>0</v>
      </c>
      <c r="G6078" s="53">
        <v>299.28</v>
      </c>
    </row>
    <row r="6079" s="37" customFormat="1" customHeight="1" spans="1:7">
      <c r="A6079" s="52" t="s">
        <v>2018</v>
      </c>
      <c r="B6079" s="52" t="s">
        <v>3104</v>
      </c>
      <c r="C6079" s="30" t="s">
        <v>2107</v>
      </c>
      <c r="D6079" s="52" t="s">
        <v>2123</v>
      </c>
      <c r="E6079" s="53">
        <v>120.1382</v>
      </c>
      <c r="F6079" s="53">
        <v>0</v>
      </c>
      <c r="G6079" s="53">
        <v>120.1382</v>
      </c>
    </row>
    <row r="6080" s="37" customFormat="1" customHeight="1" spans="1:7">
      <c r="A6080" s="52" t="s">
        <v>2018</v>
      </c>
      <c r="B6080" s="49" t="s">
        <v>3105</v>
      </c>
      <c r="C6080" s="50"/>
      <c r="D6080" s="49"/>
      <c r="E6080" s="51">
        <v>232.840571</v>
      </c>
      <c r="F6080" s="51">
        <v>0</v>
      </c>
      <c r="G6080" s="51">
        <v>232.840571</v>
      </c>
    </row>
    <row r="6081" s="37" customFormat="1" customHeight="1" spans="1:7">
      <c r="A6081" s="52" t="s">
        <v>2018</v>
      </c>
      <c r="B6081" s="52" t="s">
        <v>3106</v>
      </c>
      <c r="C6081" s="50" t="s">
        <v>2091</v>
      </c>
      <c r="D6081" s="49"/>
      <c r="E6081" s="51">
        <v>34.101381</v>
      </c>
      <c r="F6081" s="51">
        <v>0</v>
      </c>
      <c r="G6081" s="51">
        <v>34.101381</v>
      </c>
    </row>
    <row r="6082" s="37" customFormat="1" customHeight="1" spans="1:7">
      <c r="A6082" s="52" t="s">
        <v>2018</v>
      </c>
      <c r="B6082" s="52" t="s">
        <v>3106</v>
      </c>
      <c r="C6082" s="30" t="s">
        <v>2092</v>
      </c>
      <c r="D6082" s="52" t="s">
        <v>2126</v>
      </c>
      <c r="E6082" s="53">
        <v>24.5</v>
      </c>
      <c r="F6082" s="53">
        <v>0</v>
      </c>
      <c r="G6082" s="53">
        <v>24.5</v>
      </c>
    </row>
    <row r="6083" s="37" customFormat="1" customHeight="1" spans="1:7">
      <c r="A6083" s="52" t="s">
        <v>2018</v>
      </c>
      <c r="B6083" s="52" t="s">
        <v>3106</v>
      </c>
      <c r="C6083" s="30" t="s">
        <v>2092</v>
      </c>
      <c r="D6083" s="52" t="s">
        <v>2127</v>
      </c>
      <c r="E6083" s="53">
        <v>1.032696</v>
      </c>
      <c r="F6083" s="53">
        <v>0</v>
      </c>
      <c r="G6083" s="53">
        <v>1.032696</v>
      </c>
    </row>
    <row r="6084" s="37" customFormat="1" customHeight="1" spans="1:7">
      <c r="A6084" s="52" t="s">
        <v>2018</v>
      </c>
      <c r="B6084" s="52" t="s">
        <v>3106</v>
      </c>
      <c r="C6084" s="30" t="s">
        <v>2092</v>
      </c>
      <c r="D6084" s="52" t="s">
        <v>2128</v>
      </c>
      <c r="E6084" s="53">
        <v>0.688464</v>
      </c>
      <c r="F6084" s="53">
        <v>0</v>
      </c>
      <c r="G6084" s="53">
        <v>0.688464</v>
      </c>
    </row>
    <row r="6085" s="37" customFormat="1" customHeight="1" spans="1:7">
      <c r="A6085" s="52" t="s">
        <v>2018</v>
      </c>
      <c r="B6085" s="52" t="s">
        <v>3106</v>
      </c>
      <c r="C6085" s="30" t="s">
        <v>2092</v>
      </c>
      <c r="D6085" s="52" t="s">
        <v>2129</v>
      </c>
      <c r="E6085" s="53">
        <v>1.45134</v>
      </c>
      <c r="F6085" s="53">
        <v>0</v>
      </c>
      <c r="G6085" s="53">
        <v>1.45134</v>
      </c>
    </row>
    <row r="6086" s="37" customFormat="1" customHeight="1" spans="1:7">
      <c r="A6086" s="52" t="s">
        <v>2018</v>
      </c>
      <c r="B6086" s="52" t="s">
        <v>3106</v>
      </c>
      <c r="C6086" s="30" t="s">
        <v>2092</v>
      </c>
      <c r="D6086" s="52" t="s">
        <v>2297</v>
      </c>
      <c r="E6086" s="53">
        <v>0.138011</v>
      </c>
      <c r="F6086" s="53">
        <v>0</v>
      </c>
      <c r="G6086" s="53">
        <v>0.138011</v>
      </c>
    </row>
    <row r="6087" s="37" customFormat="1" customHeight="1" spans="1:7">
      <c r="A6087" s="52" t="s">
        <v>2018</v>
      </c>
      <c r="B6087" s="52" t="s">
        <v>3106</v>
      </c>
      <c r="C6087" s="30" t="s">
        <v>2092</v>
      </c>
      <c r="D6087" s="52" t="s">
        <v>2130</v>
      </c>
      <c r="E6087" s="53">
        <v>1.29087</v>
      </c>
      <c r="F6087" s="53">
        <v>0</v>
      </c>
      <c r="G6087" s="53">
        <v>1.29087</v>
      </c>
    </row>
    <row r="6088" s="37" customFormat="1" customHeight="1" spans="1:7">
      <c r="A6088" s="52" t="s">
        <v>2018</v>
      </c>
      <c r="B6088" s="52" t="s">
        <v>3106</v>
      </c>
      <c r="C6088" s="30" t="s">
        <v>2092</v>
      </c>
      <c r="D6088" s="52" t="s">
        <v>2102</v>
      </c>
      <c r="E6088" s="53">
        <v>3.5</v>
      </c>
      <c r="F6088" s="53">
        <v>0</v>
      </c>
      <c r="G6088" s="53">
        <v>3.5</v>
      </c>
    </row>
    <row r="6089" s="37" customFormat="1" customHeight="1" spans="1:7">
      <c r="A6089" s="52" t="s">
        <v>2018</v>
      </c>
      <c r="B6089" s="52" t="s">
        <v>3106</v>
      </c>
      <c r="C6089" s="30" t="s">
        <v>2092</v>
      </c>
      <c r="D6089" s="52" t="s">
        <v>2105</v>
      </c>
      <c r="E6089" s="53">
        <v>1.5</v>
      </c>
      <c r="F6089" s="53">
        <v>0</v>
      </c>
      <c r="G6089" s="53">
        <v>1.5</v>
      </c>
    </row>
    <row r="6090" s="37" customFormat="1" customHeight="1" spans="1:7">
      <c r="A6090" s="52" t="s">
        <v>2018</v>
      </c>
      <c r="B6090" s="52" t="s">
        <v>3106</v>
      </c>
      <c r="C6090" s="50" t="s">
        <v>2106</v>
      </c>
      <c r="D6090" s="49"/>
      <c r="E6090" s="51">
        <v>198.73919</v>
      </c>
      <c r="F6090" s="51">
        <v>0</v>
      </c>
      <c r="G6090" s="51">
        <v>198.73919</v>
      </c>
    </row>
    <row r="6091" s="37" customFormat="1" customHeight="1" spans="1:7">
      <c r="A6091" s="52" t="s">
        <v>2018</v>
      </c>
      <c r="B6091" s="52" t="s">
        <v>3106</v>
      </c>
      <c r="C6091" s="30" t="s">
        <v>2107</v>
      </c>
      <c r="D6091" s="52" t="s">
        <v>2131</v>
      </c>
      <c r="E6091" s="53">
        <v>48.378</v>
      </c>
      <c r="F6091" s="53">
        <v>0</v>
      </c>
      <c r="G6091" s="53">
        <v>48.378</v>
      </c>
    </row>
    <row r="6092" s="37" customFormat="1" customHeight="1" spans="1:7">
      <c r="A6092" s="52" t="s">
        <v>2018</v>
      </c>
      <c r="B6092" s="52" t="s">
        <v>3106</v>
      </c>
      <c r="C6092" s="30" t="s">
        <v>2107</v>
      </c>
      <c r="D6092" s="52" t="s">
        <v>2132</v>
      </c>
      <c r="E6092" s="53">
        <v>1.548</v>
      </c>
      <c r="F6092" s="53">
        <v>0</v>
      </c>
      <c r="G6092" s="53">
        <v>1.548</v>
      </c>
    </row>
    <row r="6093" s="37" customFormat="1" customHeight="1" spans="1:7">
      <c r="A6093" s="52" t="s">
        <v>2018</v>
      </c>
      <c r="B6093" s="52" t="s">
        <v>3106</v>
      </c>
      <c r="C6093" s="30" t="s">
        <v>2107</v>
      </c>
      <c r="D6093" s="52" t="s">
        <v>2134</v>
      </c>
      <c r="E6093" s="53">
        <v>25.356</v>
      </c>
      <c r="F6093" s="53">
        <v>0</v>
      </c>
      <c r="G6093" s="53">
        <v>25.356</v>
      </c>
    </row>
    <row r="6094" s="37" customFormat="1" customHeight="1" spans="1:7">
      <c r="A6094" s="52" t="s">
        <v>2018</v>
      </c>
      <c r="B6094" s="52" t="s">
        <v>3106</v>
      </c>
      <c r="C6094" s="30" t="s">
        <v>2107</v>
      </c>
      <c r="D6094" s="52" t="s">
        <v>2135</v>
      </c>
      <c r="E6094" s="53">
        <v>42.2484</v>
      </c>
      <c r="F6094" s="53">
        <v>0</v>
      </c>
      <c r="G6094" s="53">
        <v>42.2484</v>
      </c>
    </row>
    <row r="6095" s="37" customFormat="1" customHeight="1" spans="1:7">
      <c r="A6095" s="52" t="s">
        <v>2018</v>
      </c>
      <c r="B6095" s="52" t="s">
        <v>3106</v>
      </c>
      <c r="C6095" s="30" t="s">
        <v>2107</v>
      </c>
      <c r="D6095" s="52" t="s">
        <v>2136</v>
      </c>
      <c r="E6095" s="53">
        <v>10.776</v>
      </c>
      <c r="F6095" s="53">
        <v>0</v>
      </c>
      <c r="G6095" s="53">
        <v>10.776</v>
      </c>
    </row>
    <row r="6096" s="37" customFormat="1" customHeight="1" spans="1:7">
      <c r="A6096" s="52" t="s">
        <v>2018</v>
      </c>
      <c r="B6096" s="52" t="s">
        <v>3106</v>
      </c>
      <c r="C6096" s="30" t="s">
        <v>2107</v>
      </c>
      <c r="D6096" s="52" t="s">
        <v>2137</v>
      </c>
      <c r="E6096" s="53">
        <v>20.529024</v>
      </c>
      <c r="F6096" s="53">
        <v>0</v>
      </c>
      <c r="G6096" s="53">
        <v>20.529024</v>
      </c>
    </row>
    <row r="6097" s="37" customFormat="1" customHeight="1" spans="1:7">
      <c r="A6097" s="52" t="s">
        <v>2018</v>
      </c>
      <c r="B6097" s="52" t="s">
        <v>3106</v>
      </c>
      <c r="C6097" s="30" t="s">
        <v>2107</v>
      </c>
      <c r="D6097" s="52" t="s">
        <v>2138</v>
      </c>
      <c r="E6097" s="53">
        <v>8.17551</v>
      </c>
      <c r="F6097" s="53">
        <v>0</v>
      </c>
      <c r="G6097" s="53">
        <v>8.17551</v>
      </c>
    </row>
    <row r="6098" s="37" customFormat="1" customHeight="1" spans="1:7">
      <c r="A6098" s="52" t="s">
        <v>2018</v>
      </c>
      <c r="B6098" s="52" t="s">
        <v>3106</v>
      </c>
      <c r="C6098" s="30" t="s">
        <v>2107</v>
      </c>
      <c r="D6098" s="52" t="s">
        <v>2139</v>
      </c>
      <c r="E6098" s="53">
        <v>0.258174</v>
      </c>
      <c r="F6098" s="53">
        <v>0</v>
      </c>
      <c r="G6098" s="53">
        <v>0.258174</v>
      </c>
    </row>
    <row r="6099" s="37" customFormat="1" customHeight="1" spans="1:7">
      <c r="A6099" s="52" t="s">
        <v>2018</v>
      </c>
      <c r="B6099" s="52" t="s">
        <v>3106</v>
      </c>
      <c r="C6099" s="30" t="s">
        <v>2107</v>
      </c>
      <c r="D6099" s="52" t="s">
        <v>2140</v>
      </c>
      <c r="E6099" s="53">
        <v>0.43029</v>
      </c>
      <c r="F6099" s="53">
        <v>0</v>
      </c>
      <c r="G6099" s="53">
        <v>0.43029</v>
      </c>
    </row>
    <row r="6100" s="37" customFormat="1" customHeight="1" spans="1:7">
      <c r="A6100" s="52" t="s">
        <v>2018</v>
      </c>
      <c r="B6100" s="52" t="s">
        <v>3106</v>
      </c>
      <c r="C6100" s="30" t="s">
        <v>2107</v>
      </c>
      <c r="D6100" s="52" t="s">
        <v>2141</v>
      </c>
      <c r="E6100" s="53">
        <v>10.32696</v>
      </c>
      <c r="F6100" s="53">
        <v>0</v>
      </c>
      <c r="G6100" s="53">
        <v>10.32696</v>
      </c>
    </row>
    <row r="6101" s="37" customFormat="1" customHeight="1" spans="1:7">
      <c r="A6101" s="52" t="s">
        <v>2018</v>
      </c>
      <c r="B6101" s="52" t="s">
        <v>3106</v>
      </c>
      <c r="C6101" s="30" t="s">
        <v>2107</v>
      </c>
      <c r="D6101" s="52" t="s">
        <v>2298</v>
      </c>
      <c r="E6101" s="53">
        <v>0.2</v>
      </c>
      <c r="F6101" s="53">
        <v>0</v>
      </c>
      <c r="G6101" s="53">
        <v>0.2</v>
      </c>
    </row>
    <row r="6102" s="37" customFormat="1" customHeight="1" spans="1:7">
      <c r="A6102" s="52" t="s">
        <v>2018</v>
      </c>
      <c r="B6102" s="52" t="s">
        <v>3106</v>
      </c>
      <c r="C6102" s="30" t="s">
        <v>2107</v>
      </c>
      <c r="D6102" s="52" t="s">
        <v>2142</v>
      </c>
      <c r="E6102" s="53">
        <v>10.264512</v>
      </c>
      <c r="F6102" s="53">
        <v>0</v>
      </c>
      <c r="G6102" s="53">
        <v>10.264512</v>
      </c>
    </row>
    <row r="6103" s="37" customFormat="1" customHeight="1" spans="1:7">
      <c r="A6103" s="52" t="s">
        <v>2018</v>
      </c>
      <c r="B6103" s="52" t="s">
        <v>3106</v>
      </c>
      <c r="C6103" s="30" t="s">
        <v>2107</v>
      </c>
      <c r="D6103" s="52" t="s">
        <v>2299</v>
      </c>
      <c r="E6103" s="53">
        <v>2.3</v>
      </c>
      <c r="F6103" s="53">
        <v>0</v>
      </c>
      <c r="G6103" s="53">
        <v>2.3</v>
      </c>
    </row>
    <row r="6104" s="37" customFormat="1" customHeight="1" spans="1:7">
      <c r="A6104" s="52" t="s">
        <v>2018</v>
      </c>
      <c r="B6104" s="52" t="s">
        <v>3106</v>
      </c>
      <c r="C6104" s="30" t="s">
        <v>2107</v>
      </c>
      <c r="D6104" s="52" t="s">
        <v>2143</v>
      </c>
      <c r="E6104" s="53">
        <v>15.5955</v>
      </c>
      <c r="F6104" s="53">
        <v>0</v>
      </c>
      <c r="G6104" s="53">
        <v>15.5955</v>
      </c>
    </row>
    <row r="6105" s="37" customFormat="1" customHeight="1" spans="1:7">
      <c r="A6105" s="52" t="s">
        <v>2018</v>
      </c>
      <c r="B6105" s="52" t="s">
        <v>3106</v>
      </c>
      <c r="C6105" s="30" t="s">
        <v>2107</v>
      </c>
      <c r="D6105" s="52" t="s">
        <v>2144</v>
      </c>
      <c r="E6105" s="53">
        <v>1.6</v>
      </c>
      <c r="F6105" s="53">
        <v>0</v>
      </c>
      <c r="G6105" s="53">
        <v>1.6</v>
      </c>
    </row>
    <row r="6106" s="37" customFormat="1" customHeight="1" spans="1:7">
      <c r="A6106" s="52" t="s">
        <v>2018</v>
      </c>
      <c r="B6106" s="52" t="s">
        <v>3106</v>
      </c>
      <c r="C6106" s="30" t="s">
        <v>2107</v>
      </c>
      <c r="D6106" s="52" t="s">
        <v>2145</v>
      </c>
      <c r="E6106" s="53">
        <v>0.75282</v>
      </c>
      <c r="F6106" s="53">
        <v>0</v>
      </c>
      <c r="G6106" s="53">
        <v>0.75282</v>
      </c>
    </row>
    <row r="6107" s="37" customFormat="1" customHeight="1" spans="1:7">
      <c r="A6107" s="52" t="s">
        <v>2018</v>
      </c>
      <c r="B6107" s="49" t="s">
        <v>3107</v>
      </c>
      <c r="C6107" s="50"/>
      <c r="D6107" s="49"/>
      <c r="E6107" s="51">
        <v>640.033306</v>
      </c>
      <c r="F6107" s="51">
        <v>0</v>
      </c>
      <c r="G6107" s="51">
        <v>640.033306</v>
      </c>
    </row>
    <row r="6108" s="37" customFormat="1" customHeight="1" spans="1:7">
      <c r="A6108" s="52" t="s">
        <v>2018</v>
      </c>
      <c r="B6108" s="52" t="s">
        <v>1142</v>
      </c>
      <c r="C6108" s="50" t="s">
        <v>2080</v>
      </c>
      <c r="D6108" s="49"/>
      <c r="E6108" s="51">
        <v>0</v>
      </c>
      <c r="F6108" s="51">
        <v>0</v>
      </c>
      <c r="G6108" s="51">
        <v>0</v>
      </c>
    </row>
    <row r="6109" s="37" customFormat="1" customHeight="1" spans="1:7">
      <c r="A6109" s="52" t="s">
        <v>2018</v>
      </c>
      <c r="B6109" s="52" t="s">
        <v>1142</v>
      </c>
      <c r="C6109" s="30" t="s">
        <v>2081</v>
      </c>
      <c r="D6109" s="52" t="s">
        <v>3108</v>
      </c>
      <c r="E6109" s="53">
        <v>0</v>
      </c>
      <c r="F6109" s="53">
        <v>0</v>
      </c>
      <c r="G6109" s="53">
        <v>0</v>
      </c>
    </row>
    <row r="6110" s="37" customFormat="1" customHeight="1" spans="1:7">
      <c r="A6110" s="52" t="s">
        <v>2018</v>
      </c>
      <c r="B6110" s="52" t="s">
        <v>1142</v>
      </c>
      <c r="C6110" s="50" t="s">
        <v>2091</v>
      </c>
      <c r="D6110" s="49"/>
      <c r="E6110" s="51">
        <v>95.639779</v>
      </c>
      <c r="F6110" s="51">
        <v>0</v>
      </c>
      <c r="G6110" s="51">
        <v>95.639779</v>
      </c>
    </row>
    <row r="6111" s="37" customFormat="1" customHeight="1" spans="1:7">
      <c r="A6111" s="52" t="s">
        <v>2018</v>
      </c>
      <c r="B6111" s="52" t="s">
        <v>1142</v>
      </c>
      <c r="C6111" s="30" t="s">
        <v>2092</v>
      </c>
      <c r="D6111" s="52" t="s">
        <v>2126</v>
      </c>
      <c r="E6111" s="53">
        <v>61.25</v>
      </c>
      <c r="F6111" s="53">
        <v>0</v>
      </c>
      <c r="G6111" s="53">
        <v>61.25</v>
      </c>
    </row>
    <row r="6112" s="37" customFormat="1" customHeight="1" spans="1:7">
      <c r="A6112" s="52" t="s">
        <v>2018</v>
      </c>
      <c r="B6112" s="52" t="s">
        <v>1142</v>
      </c>
      <c r="C6112" s="30" t="s">
        <v>2092</v>
      </c>
      <c r="D6112" s="52" t="s">
        <v>2127</v>
      </c>
      <c r="E6112" s="53">
        <v>2.651357</v>
      </c>
      <c r="F6112" s="53">
        <v>0</v>
      </c>
      <c r="G6112" s="53">
        <v>2.651357</v>
      </c>
    </row>
    <row r="6113" s="37" customFormat="1" customHeight="1" spans="1:7">
      <c r="A6113" s="52" t="s">
        <v>2018</v>
      </c>
      <c r="B6113" s="52" t="s">
        <v>1142</v>
      </c>
      <c r="C6113" s="30" t="s">
        <v>2092</v>
      </c>
      <c r="D6113" s="52" t="s">
        <v>2128</v>
      </c>
      <c r="E6113" s="53">
        <v>1.771411</v>
      </c>
      <c r="F6113" s="53">
        <v>0</v>
      </c>
      <c r="G6113" s="53">
        <v>1.771411</v>
      </c>
    </row>
    <row r="6114" s="37" customFormat="1" customHeight="1" spans="1:7">
      <c r="A6114" s="52" t="s">
        <v>2018</v>
      </c>
      <c r="B6114" s="52" t="s">
        <v>1142</v>
      </c>
      <c r="C6114" s="30" t="s">
        <v>2092</v>
      </c>
      <c r="D6114" s="52" t="s">
        <v>2129</v>
      </c>
      <c r="E6114" s="53">
        <v>3.776976</v>
      </c>
      <c r="F6114" s="53">
        <v>0</v>
      </c>
      <c r="G6114" s="53">
        <v>3.776976</v>
      </c>
    </row>
    <row r="6115" s="37" customFormat="1" customHeight="1" spans="1:7">
      <c r="A6115" s="52" t="s">
        <v>2018</v>
      </c>
      <c r="B6115" s="52" t="s">
        <v>1142</v>
      </c>
      <c r="C6115" s="30" t="s">
        <v>2092</v>
      </c>
      <c r="D6115" s="52" t="s">
        <v>2297</v>
      </c>
      <c r="E6115" s="53">
        <v>1.625839</v>
      </c>
      <c r="F6115" s="53">
        <v>0</v>
      </c>
      <c r="G6115" s="53">
        <v>1.625839</v>
      </c>
    </row>
    <row r="6116" s="37" customFormat="1" customHeight="1" spans="1:7">
      <c r="A6116" s="52" t="s">
        <v>2018</v>
      </c>
      <c r="B6116" s="52" t="s">
        <v>1142</v>
      </c>
      <c r="C6116" s="30" t="s">
        <v>2092</v>
      </c>
      <c r="D6116" s="52" t="s">
        <v>2130</v>
      </c>
      <c r="E6116" s="53">
        <v>3.314196</v>
      </c>
      <c r="F6116" s="53">
        <v>0</v>
      </c>
      <c r="G6116" s="53">
        <v>3.314196</v>
      </c>
    </row>
    <row r="6117" s="37" customFormat="1" customHeight="1" spans="1:7">
      <c r="A6117" s="52" t="s">
        <v>2018</v>
      </c>
      <c r="B6117" s="52" t="s">
        <v>1142</v>
      </c>
      <c r="C6117" s="30" t="s">
        <v>2092</v>
      </c>
      <c r="D6117" s="52" t="s">
        <v>2102</v>
      </c>
      <c r="E6117" s="53">
        <v>17.5</v>
      </c>
      <c r="F6117" s="53">
        <v>0</v>
      </c>
      <c r="G6117" s="53">
        <v>17.5</v>
      </c>
    </row>
    <row r="6118" s="37" customFormat="1" customHeight="1" spans="1:7">
      <c r="A6118" s="52" t="s">
        <v>2018</v>
      </c>
      <c r="B6118" s="52" t="s">
        <v>1142</v>
      </c>
      <c r="C6118" s="30" t="s">
        <v>2092</v>
      </c>
      <c r="D6118" s="52" t="s">
        <v>2105</v>
      </c>
      <c r="E6118" s="53">
        <v>3.75</v>
      </c>
      <c r="F6118" s="53">
        <v>0</v>
      </c>
      <c r="G6118" s="53">
        <v>3.75</v>
      </c>
    </row>
    <row r="6119" s="37" customFormat="1" customHeight="1" spans="1:7">
      <c r="A6119" s="52" t="s">
        <v>2018</v>
      </c>
      <c r="B6119" s="52" t="s">
        <v>1142</v>
      </c>
      <c r="C6119" s="50" t="s">
        <v>2106</v>
      </c>
      <c r="D6119" s="49"/>
      <c r="E6119" s="51">
        <v>544.393527</v>
      </c>
      <c r="F6119" s="51">
        <v>0</v>
      </c>
      <c r="G6119" s="51">
        <v>544.393527</v>
      </c>
    </row>
    <row r="6120" s="37" customFormat="1" customHeight="1" spans="1:7">
      <c r="A6120" s="52" t="s">
        <v>2018</v>
      </c>
      <c r="B6120" s="52" t="s">
        <v>1142</v>
      </c>
      <c r="C6120" s="30" t="s">
        <v>2107</v>
      </c>
      <c r="D6120" s="52" t="s">
        <v>2131</v>
      </c>
      <c r="E6120" s="53">
        <v>125.8992</v>
      </c>
      <c r="F6120" s="53">
        <v>0</v>
      </c>
      <c r="G6120" s="53">
        <v>125.8992</v>
      </c>
    </row>
    <row r="6121" s="37" customFormat="1" customHeight="1" spans="1:7">
      <c r="A6121" s="52" t="s">
        <v>2018</v>
      </c>
      <c r="B6121" s="52" t="s">
        <v>1142</v>
      </c>
      <c r="C6121" s="30" t="s">
        <v>2107</v>
      </c>
      <c r="D6121" s="52" t="s">
        <v>2132</v>
      </c>
      <c r="E6121" s="53">
        <v>3.7152</v>
      </c>
      <c r="F6121" s="53">
        <v>0</v>
      </c>
      <c r="G6121" s="53">
        <v>3.7152</v>
      </c>
    </row>
    <row r="6122" s="37" customFormat="1" customHeight="1" spans="1:7">
      <c r="A6122" s="52" t="s">
        <v>2018</v>
      </c>
      <c r="B6122" s="52" t="s">
        <v>1142</v>
      </c>
      <c r="C6122" s="30" t="s">
        <v>2107</v>
      </c>
      <c r="D6122" s="52" t="s">
        <v>2110</v>
      </c>
      <c r="E6122" s="53">
        <v>0.48</v>
      </c>
      <c r="F6122" s="53">
        <v>0</v>
      </c>
      <c r="G6122" s="53">
        <v>0.48</v>
      </c>
    </row>
    <row r="6123" s="37" customFormat="1" customHeight="1" spans="1:7">
      <c r="A6123" s="52" t="s">
        <v>2018</v>
      </c>
      <c r="B6123" s="52" t="s">
        <v>1142</v>
      </c>
      <c r="C6123" s="30" t="s">
        <v>2107</v>
      </c>
      <c r="D6123" s="52" t="s">
        <v>2133</v>
      </c>
      <c r="E6123" s="53">
        <v>0.006</v>
      </c>
      <c r="F6123" s="53">
        <v>0</v>
      </c>
      <c r="G6123" s="53">
        <v>0.006</v>
      </c>
    </row>
    <row r="6124" s="37" customFormat="1" customHeight="1" spans="1:7">
      <c r="A6124" s="52" t="s">
        <v>2018</v>
      </c>
      <c r="B6124" s="52" t="s">
        <v>1142</v>
      </c>
      <c r="C6124" s="30" t="s">
        <v>2107</v>
      </c>
      <c r="D6124" s="52" t="s">
        <v>2134</v>
      </c>
      <c r="E6124" s="53">
        <v>61.908</v>
      </c>
      <c r="F6124" s="53">
        <v>0</v>
      </c>
      <c r="G6124" s="53">
        <v>61.908</v>
      </c>
    </row>
    <row r="6125" s="37" customFormat="1" customHeight="1" spans="1:7">
      <c r="A6125" s="52" t="s">
        <v>2018</v>
      </c>
      <c r="B6125" s="52" t="s">
        <v>1142</v>
      </c>
      <c r="C6125" s="30" t="s">
        <v>2107</v>
      </c>
      <c r="D6125" s="52" t="s">
        <v>2135</v>
      </c>
      <c r="E6125" s="53">
        <v>106.248</v>
      </c>
      <c r="F6125" s="53">
        <v>0</v>
      </c>
      <c r="G6125" s="53">
        <v>106.248</v>
      </c>
    </row>
    <row r="6126" s="37" customFormat="1" customHeight="1" spans="1:7">
      <c r="A6126" s="52" t="s">
        <v>2018</v>
      </c>
      <c r="B6126" s="52" t="s">
        <v>1142</v>
      </c>
      <c r="C6126" s="30" t="s">
        <v>2107</v>
      </c>
      <c r="D6126" s="52" t="s">
        <v>2136</v>
      </c>
      <c r="E6126" s="53">
        <v>29.424</v>
      </c>
      <c r="F6126" s="53">
        <v>0</v>
      </c>
      <c r="G6126" s="53">
        <v>29.424</v>
      </c>
    </row>
    <row r="6127" s="37" customFormat="1" customHeight="1" spans="1:7">
      <c r="A6127" s="52" t="s">
        <v>2018</v>
      </c>
      <c r="B6127" s="52" t="s">
        <v>1142</v>
      </c>
      <c r="C6127" s="30" t="s">
        <v>2107</v>
      </c>
      <c r="D6127" s="52" t="s">
        <v>2137</v>
      </c>
      <c r="E6127" s="53">
        <v>52.351104</v>
      </c>
      <c r="F6127" s="53">
        <v>0</v>
      </c>
      <c r="G6127" s="53">
        <v>52.351104</v>
      </c>
    </row>
    <row r="6128" s="37" customFormat="1" customHeight="1" spans="1:7">
      <c r="A6128" s="52" t="s">
        <v>2018</v>
      </c>
      <c r="B6128" s="52" t="s">
        <v>1142</v>
      </c>
      <c r="C6128" s="30" t="s">
        <v>2107</v>
      </c>
      <c r="D6128" s="52" t="s">
        <v>2138</v>
      </c>
      <c r="E6128" s="53">
        <v>20.989908</v>
      </c>
      <c r="F6128" s="53">
        <v>0</v>
      </c>
      <c r="G6128" s="53">
        <v>20.989908</v>
      </c>
    </row>
    <row r="6129" s="37" customFormat="1" customHeight="1" spans="1:7">
      <c r="A6129" s="52" t="s">
        <v>2018</v>
      </c>
      <c r="B6129" s="52" t="s">
        <v>1142</v>
      </c>
      <c r="C6129" s="30" t="s">
        <v>2107</v>
      </c>
      <c r="D6129" s="52" t="s">
        <v>2139</v>
      </c>
      <c r="E6129" s="53">
        <v>0.662839</v>
      </c>
      <c r="F6129" s="53">
        <v>0</v>
      </c>
      <c r="G6129" s="53">
        <v>0.662839</v>
      </c>
    </row>
    <row r="6130" s="37" customFormat="1" customHeight="1" spans="1:7">
      <c r="A6130" s="52" t="s">
        <v>2018</v>
      </c>
      <c r="B6130" s="52" t="s">
        <v>1142</v>
      </c>
      <c r="C6130" s="30" t="s">
        <v>2107</v>
      </c>
      <c r="D6130" s="52" t="s">
        <v>2140</v>
      </c>
      <c r="E6130" s="53">
        <v>1.104732</v>
      </c>
      <c r="F6130" s="53">
        <v>0</v>
      </c>
      <c r="G6130" s="53">
        <v>1.104732</v>
      </c>
    </row>
    <row r="6131" s="37" customFormat="1" customHeight="1" spans="1:7">
      <c r="A6131" s="52" t="s">
        <v>2018</v>
      </c>
      <c r="B6131" s="52" t="s">
        <v>1142</v>
      </c>
      <c r="C6131" s="30" t="s">
        <v>2107</v>
      </c>
      <c r="D6131" s="52" t="s">
        <v>2141</v>
      </c>
      <c r="E6131" s="53">
        <v>26.628768</v>
      </c>
      <c r="F6131" s="53">
        <v>0</v>
      </c>
      <c r="G6131" s="53">
        <v>26.628768</v>
      </c>
    </row>
    <row r="6132" s="37" customFormat="1" customHeight="1" spans="1:7">
      <c r="A6132" s="52" t="s">
        <v>2018</v>
      </c>
      <c r="B6132" s="52" t="s">
        <v>1142</v>
      </c>
      <c r="C6132" s="30" t="s">
        <v>2107</v>
      </c>
      <c r="D6132" s="52" t="s">
        <v>2298</v>
      </c>
      <c r="E6132" s="53">
        <v>3.4</v>
      </c>
      <c r="F6132" s="53">
        <v>0</v>
      </c>
      <c r="G6132" s="53">
        <v>3.4</v>
      </c>
    </row>
    <row r="6133" s="37" customFormat="1" customHeight="1" spans="1:7">
      <c r="A6133" s="52" t="s">
        <v>2018</v>
      </c>
      <c r="B6133" s="52" t="s">
        <v>1142</v>
      </c>
      <c r="C6133" s="30" t="s">
        <v>2107</v>
      </c>
      <c r="D6133" s="52" t="s">
        <v>2142</v>
      </c>
      <c r="E6133" s="53">
        <v>26.175552</v>
      </c>
      <c r="F6133" s="53">
        <v>0</v>
      </c>
      <c r="G6133" s="53">
        <v>26.175552</v>
      </c>
    </row>
    <row r="6134" s="37" customFormat="1" customHeight="1" spans="1:7">
      <c r="A6134" s="52" t="s">
        <v>2018</v>
      </c>
      <c r="B6134" s="52" t="s">
        <v>1142</v>
      </c>
      <c r="C6134" s="30" t="s">
        <v>2107</v>
      </c>
      <c r="D6134" s="52" t="s">
        <v>2119</v>
      </c>
      <c r="E6134" s="53">
        <v>1.398</v>
      </c>
      <c r="F6134" s="53">
        <v>0</v>
      </c>
      <c r="G6134" s="53">
        <v>1.398</v>
      </c>
    </row>
    <row r="6135" s="37" customFormat="1" customHeight="1" spans="1:7">
      <c r="A6135" s="52" t="s">
        <v>2018</v>
      </c>
      <c r="B6135" s="52" t="s">
        <v>1142</v>
      </c>
      <c r="C6135" s="30" t="s">
        <v>2107</v>
      </c>
      <c r="D6135" s="52" t="s">
        <v>2299</v>
      </c>
      <c r="E6135" s="53">
        <v>39.1</v>
      </c>
      <c r="F6135" s="53">
        <v>0</v>
      </c>
      <c r="G6135" s="53">
        <v>39.1</v>
      </c>
    </row>
    <row r="6136" s="37" customFormat="1" customHeight="1" spans="1:7">
      <c r="A6136" s="52" t="s">
        <v>2018</v>
      </c>
      <c r="B6136" s="52" t="s">
        <v>1142</v>
      </c>
      <c r="C6136" s="30" t="s">
        <v>2107</v>
      </c>
      <c r="D6136" s="52" t="s">
        <v>2143</v>
      </c>
      <c r="E6136" s="53">
        <v>38.987</v>
      </c>
      <c r="F6136" s="53">
        <v>0</v>
      </c>
      <c r="G6136" s="53">
        <v>38.987</v>
      </c>
    </row>
    <row r="6137" s="37" customFormat="1" customHeight="1" spans="1:7">
      <c r="A6137" s="52" t="s">
        <v>2018</v>
      </c>
      <c r="B6137" s="52" t="s">
        <v>1142</v>
      </c>
      <c r="C6137" s="30" t="s">
        <v>2107</v>
      </c>
      <c r="D6137" s="52" t="s">
        <v>2144</v>
      </c>
      <c r="E6137" s="53">
        <v>4</v>
      </c>
      <c r="F6137" s="53">
        <v>0</v>
      </c>
      <c r="G6137" s="53">
        <v>4</v>
      </c>
    </row>
    <row r="6138" s="37" customFormat="1" customHeight="1" spans="1:7">
      <c r="A6138" s="52" t="s">
        <v>2018</v>
      </c>
      <c r="B6138" s="52" t="s">
        <v>1142</v>
      </c>
      <c r="C6138" s="30" t="s">
        <v>2107</v>
      </c>
      <c r="D6138" s="52" t="s">
        <v>2145</v>
      </c>
      <c r="E6138" s="53">
        <v>1.915224</v>
      </c>
      <c r="F6138" s="53">
        <v>0</v>
      </c>
      <c r="G6138" s="53">
        <v>1.915224</v>
      </c>
    </row>
    <row r="6139" s="37" customFormat="1" customHeight="1" spans="1:7">
      <c r="A6139" s="52" t="s">
        <v>2018</v>
      </c>
      <c r="B6139" s="49" t="s">
        <v>3109</v>
      </c>
      <c r="C6139" s="50"/>
      <c r="D6139" s="49"/>
      <c r="E6139" s="51">
        <v>747.157038</v>
      </c>
      <c r="F6139" s="51">
        <v>0</v>
      </c>
      <c r="G6139" s="51">
        <v>747.157038</v>
      </c>
    </row>
    <row r="6140" s="37" customFormat="1" customHeight="1" spans="1:7">
      <c r="A6140" s="52" t="s">
        <v>2018</v>
      </c>
      <c r="B6140" s="52" t="s">
        <v>3110</v>
      </c>
      <c r="C6140" s="50" t="s">
        <v>2091</v>
      </c>
      <c r="D6140" s="49"/>
      <c r="E6140" s="51">
        <v>122.723497</v>
      </c>
      <c r="F6140" s="51">
        <v>0</v>
      </c>
      <c r="G6140" s="51">
        <v>122.723497</v>
      </c>
    </row>
    <row r="6141" s="37" customFormat="1" customHeight="1" spans="1:7">
      <c r="A6141" s="52" t="s">
        <v>2018</v>
      </c>
      <c r="B6141" s="52" t="s">
        <v>3110</v>
      </c>
      <c r="C6141" s="30" t="s">
        <v>2092</v>
      </c>
      <c r="D6141" s="52" t="s">
        <v>2126</v>
      </c>
      <c r="E6141" s="53">
        <v>71.05</v>
      </c>
      <c r="F6141" s="53">
        <v>0</v>
      </c>
      <c r="G6141" s="53">
        <v>71.05</v>
      </c>
    </row>
    <row r="6142" s="37" customFormat="1" customHeight="1" spans="1:7">
      <c r="A6142" s="52" t="s">
        <v>2018</v>
      </c>
      <c r="B6142" s="52" t="s">
        <v>3110</v>
      </c>
      <c r="C6142" s="30" t="s">
        <v>2092</v>
      </c>
      <c r="D6142" s="52" t="s">
        <v>2127</v>
      </c>
      <c r="E6142" s="53">
        <v>3.082867</v>
      </c>
      <c r="F6142" s="53">
        <v>0</v>
      </c>
      <c r="G6142" s="53">
        <v>3.082867</v>
      </c>
    </row>
    <row r="6143" s="37" customFormat="1" customHeight="1" spans="1:7">
      <c r="A6143" s="52" t="s">
        <v>2018</v>
      </c>
      <c r="B6143" s="52" t="s">
        <v>3110</v>
      </c>
      <c r="C6143" s="30" t="s">
        <v>2092</v>
      </c>
      <c r="D6143" s="52" t="s">
        <v>2128</v>
      </c>
      <c r="E6143" s="53">
        <v>2.055245</v>
      </c>
      <c r="F6143" s="53">
        <v>0</v>
      </c>
      <c r="G6143" s="53">
        <v>2.055245</v>
      </c>
    </row>
    <row r="6144" s="37" customFormat="1" customHeight="1" spans="1:7">
      <c r="A6144" s="52" t="s">
        <v>2018</v>
      </c>
      <c r="B6144" s="52" t="s">
        <v>3110</v>
      </c>
      <c r="C6144" s="30" t="s">
        <v>2092</v>
      </c>
      <c r="D6144" s="52" t="s">
        <v>2129</v>
      </c>
      <c r="E6144" s="53">
        <v>4.562892</v>
      </c>
      <c r="F6144" s="53">
        <v>0</v>
      </c>
      <c r="G6144" s="53">
        <v>4.562892</v>
      </c>
    </row>
    <row r="6145" s="37" customFormat="1" customHeight="1" spans="1:7">
      <c r="A6145" s="52" t="s">
        <v>2018</v>
      </c>
      <c r="B6145" s="52" t="s">
        <v>3110</v>
      </c>
      <c r="C6145" s="30" t="s">
        <v>2092</v>
      </c>
      <c r="D6145" s="52" t="s">
        <v>2297</v>
      </c>
      <c r="E6145" s="53">
        <v>2.268909</v>
      </c>
      <c r="F6145" s="53">
        <v>0</v>
      </c>
      <c r="G6145" s="53">
        <v>2.268909</v>
      </c>
    </row>
    <row r="6146" s="37" customFormat="1" customHeight="1" spans="1:7">
      <c r="A6146" s="52" t="s">
        <v>2018</v>
      </c>
      <c r="B6146" s="52" t="s">
        <v>3110</v>
      </c>
      <c r="C6146" s="30" t="s">
        <v>2092</v>
      </c>
      <c r="D6146" s="52" t="s">
        <v>2130</v>
      </c>
      <c r="E6146" s="53">
        <v>3.853584</v>
      </c>
      <c r="F6146" s="53">
        <v>0</v>
      </c>
      <c r="G6146" s="53">
        <v>3.853584</v>
      </c>
    </row>
    <row r="6147" s="36" customFormat="1" customHeight="1" spans="1:7">
      <c r="A6147" s="52" t="s">
        <v>2018</v>
      </c>
      <c r="B6147" s="52" t="s">
        <v>3110</v>
      </c>
      <c r="C6147" s="30" t="s">
        <v>2092</v>
      </c>
      <c r="D6147" s="52" t="s">
        <v>2102</v>
      </c>
      <c r="E6147" s="53">
        <v>31.5</v>
      </c>
      <c r="F6147" s="53">
        <v>0</v>
      </c>
      <c r="G6147" s="53">
        <v>31.5</v>
      </c>
    </row>
    <row r="6148" s="37" customFormat="1" customHeight="1" spans="1:7">
      <c r="A6148" s="52" t="s">
        <v>2018</v>
      </c>
      <c r="B6148" s="52" t="s">
        <v>3110</v>
      </c>
      <c r="C6148" s="30" t="s">
        <v>2092</v>
      </c>
      <c r="D6148" s="52" t="s">
        <v>2105</v>
      </c>
      <c r="E6148" s="53">
        <v>4.35</v>
      </c>
      <c r="F6148" s="53">
        <v>0</v>
      </c>
      <c r="G6148" s="53">
        <v>4.35</v>
      </c>
    </row>
    <row r="6149" s="37" customFormat="1" customHeight="1" spans="1:7">
      <c r="A6149" s="52" t="s">
        <v>2018</v>
      </c>
      <c r="B6149" s="52" t="s">
        <v>3110</v>
      </c>
      <c r="C6149" s="50" t="s">
        <v>2106</v>
      </c>
      <c r="D6149" s="49"/>
      <c r="E6149" s="51">
        <v>624.433541</v>
      </c>
      <c r="F6149" s="51">
        <v>0</v>
      </c>
      <c r="G6149" s="51">
        <v>624.433541</v>
      </c>
    </row>
    <row r="6150" s="37" customFormat="1" customHeight="1" spans="1:7">
      <c r="A6150" s="52" t="s">
        <v>2018</v>
      </c>
      <c r="B6150" s="52" t="s">
        <v>3110</v>
      </c>
      <c r="C6150" s="30" t="s">
        <v>2107</v>
      </c>
      <c r="D6150" s="52" t="s">
        <v>2131</v>
      </c>
      <c r="E6150" s="53">
        <v>152.0964</v>
      </c>
      <c r="F6150" s="53">
        <v>0</v>
      </c>
      <c r="G6150" s="53">
        <v>152.0964</v>
      </c>
    </row>
    <row r="6151" s="37" customFormat="1" customHeight="1" spans="1:7">
      <c r="A6151" s="52" t="s">
        <v>2018</v>
      </c>
      <c r="B6151" s="52" t="s">
        <v>3110</v>
      </c>
      <c r="C6151" s="30" t="s">
        <v>2107</v>
      </c>
      <c r="D6151" s="52" t="s">
        <v>2132</v>
      </c>
      <c r="E6151" s="53">
        <v>4.4892</v>
      </c>
      <c r="F6151" s="53">
        <v>0</v>
      </c>
      <c r="G6151" s="53">
        <v>4.4892</v>
      </c>
    </row>
    <row r="6152" s="37" customFormat="1" customHeight="1" spans="1:7">
      <c r="A6152" s="52" t="s">
        <v>2018</v>
      </c>
      <c r="B6152" s="52" t="s">
        <v>3110</v>
      </c>
      <c r="C6152" s="30" t="s">
        <v>2107</v>
      </c>
      <c r="D6152" s="52" t="s">
        <v>2133</v>
      </c>
      <c r="E6152" s="53">
        <v>0.006</v>
      </c>
      <c r="F6152" s="53">
        <v>0</v>
      </c>
      <c r="G6152" s="53">
        <v>0.006</v>
      </c>
    </row>
    <row r="6153" s="37" customFormat="1" customHeight="1" spans="1:7">
      <c r="A6153" s="52" t="s">
        <v>2018</v>
      </c>
      <c r="B6153" s="52" t="s">
        <v>3110</v>
      </c>
      <c r="C6153" s="30" t="s">
        <v>2107</v>
      </c>
      <c r="D6153" s="52" t="s">
        <v>2134</v>
      </c>
      <c r="E6153" s="53">
        <v>69.588</v>
      </c>
      <c r="F6153" s="53">
        <v>0</v>
      </c>
      <c r="G6153" s="53">
        <v>69.588</v>
      </c>
    </row>
    <row r="6154" s="37" customFormat="1" customHeight="1" spans="1:7">
      <c r="A6154" s="52" t="s">
        <v>2018</v>
      </c>
      <c r="B6154" s="52" t="s">
        <v>3110</v>
      </c>
      <c r="C6154" s="30" t="s">
        <v>2107</v>
      </c>
      <c r="D6154" s="52" t="s">
        <v>2135</v>
      </c>
      <c r="E6154" s="53">
        <v>116.0088</v>
      </c>
      <c r="F6154" s="53">
        <v>0</v>
      </c>
      <c r="G6154" s="53">
        <v>116.0088</v>
      </c>
    </row>
    <row r="6155" s="37" customFormat="1" customHeight="1" spans="1:7">
      <c r="A6155" s="52" t="s">
        <v>2018</v>
      </c>
      <c r="B6155" s="52" t="s">
        <v>3110</v>
      </c>
      <c r="C6155" s="30" t="s">
        <v>2107</v>
      </c>
      <c r="D6155" s="52" t="s">
        <v>2136</v>
      </c>
      <c r="E6155" s="53">
        <v>30.732</v>
      </c>
      <c r="F6155" s="53">
        <v>0</v>
      </c>
      <c r="G6155" s="53">
        <v>30.732</v>
      </c>
    </row>
    <row r="6156" s="37" customFormat="1" customHeight="1" spans="1:7">
      <c r="A6156" s="52" t="s">
        <v>2018</v>
      </c>
      <c r="B6156" s="52" t="s">
        <v>3110</v>
      </c>
      <c r="C6156" s="30" t="s">
        <v>2107</v>
      </c>
      <c r="D6156" s="52" t="s">
        <v>2137</v>
      </c>
      <c r="E6156" s="53">
        <v>59.666304</v>
      </c>
      <c r="F6156" s="53">
        <v>0</v>
      </c>
      <c r="G6156" s="53">
        <v>59.666304</v>
      </c>
    </row>
    <row r="6157" s="37" customFormat="1" customHeight="1" spans="1:7">
      <c r="A6157" s="52" t="s">
        <v>2018</v>
      </c>
      <c r="B6157" s="52" t="s">
        <v>3110</v>
      </c>
      <c r="C6157" s="30" t="s">
        <v>2107</v>
      </c>
      <c r="D6157" s="52" t="s">
        <v>2138</v>
      </c>
      <c r="E6157" s="53">
        <v>24.406032</v>
      </c>
      <c r="F6157" s="53">
        <v>0</v>
      </c>
      <c r="G6157" s="53">
        <v>24.406032</v>
      </c>
    </row>
    <row r="6158" s="37" customFormat="1" customHeight="1" spans="1:7">
      <c r="A6158" s="52" t="s">
        <v>2018</v>
      </c>
      <c r="B6158" s="52" t="s">
        <v>3110</v>
      </c>
      <c r="C6158" s="30" t="s">
        <v>2107</v>
      </c>
      <c r="D6158" s="52" t="s">
        <v>2139</v>
      </c>
      <c r="E6158" s="53">
        <v>0.770717</v>
      </c>
      <c r="F6158" s="53">
        <v>0</v>
      </c>
      <c r="G6158" s="53">
        <v>0.770717</v>
      </c>
    </row>
    <row r="6159" s="37" customFormat="1" customHeight="1" spans="1:7">
      <c r="A6159" s="52" t="s">
        <v>2018</v>
      </c>
      <c r="B6159" s="52" t="s">
        <v>3110</v>
      </c>
      <c r="C6159" s="30" t="s">
        <v>2107</v>
      </c>
      <c r="D6159" s="52" t="s">
        <v>2140</v>
      </c>
      <c r="E6159" s="53">
        <v>1.284528</v>
      </c>
      <c r="F6159" s="53">
        <v>0</v>
      </c>
      <c r="G6159" s="53">
        <v>1.284528</v>
      </c>
    </row>
    <row r="6160" s="37" customFormat="1" customHeight="1" spans="1:7">
      <c r="A6160" s="52" t="s">
        <v>2018</v>
      </c>
      <c r="B6160" s="52" t="s">
        <v>3110</v>
      </c>
      <c r="C6160" s="30" t="s">
        <v>2107</v>
      </c>
      <c r="D6160" s="52" t="s">
        <v>2141</v>
      </c>
      <c r="E6160" s="53">
        <v>30.828672</v>
      </c>
      <c r="F6160" s="53">
        <v>0</v>
      </c>
      <c r="G6160" s="53">
        <v>30.828672</v>
      </c>
    </row>
    <row r="6161" s="37" customFormat="1" customHeight="1" spans="1:7">
      <c r="A6161" s="52" t="s">
        <v>2018</v>
      </c>
      <c r="B6161" s="52" t="s">
        <v>3110</v>
      </c>
      <c r="C6161" s="30" t="s">
        <v>2107</v>
      </c>
      <c r="D6161" s="52" t="s">
        <v>2298</v>
      </c>
      <c r="E6161" s="53">
        <v>4.4</v>
      </c>
      <c r="F6161" s="53">
        <v>0</v>
      </c>
      <c r="G6161" s="53">
        <v>4.4</v>
      </c>
    </row>
    <row r="6162" s="37" customFormat="1" customHeight="1" spans="1:7">
      <c r="A6162" s="52" t="s">
        <v>2018</v>
      </c>
      <c r="B6162" s="52" t="s">
        <v>3110</v>
      </c>
      <c r="C6162" s="30" t="s">
        <v>2107</v>
      </c>
      <c r="D6162" s="52" t="s">
        <v>2142</v>
      </c>
      <c r="E6162" s="53">
        <v>29.833152</v>
      </c>
      <c r="F6162" s="53">
        <v>0</v>
      </c>
      <c r="G6162" s="53">
        <v>29.833152</v>
      </c>
    </row>
    <row r="6163" s="37" customFormat="1" customHeight="1" spans="1:7">
      <c r="A6163" s="52" t="s">
        <v>2018</v>
      </c>
      <c r="B6163" s="52" t="s">
        <v>3110</v>
      </c>
      <c r="C6163" s="30" t="s">
        <v>2107</v>
      </c>
      <c r="D6163" s="52" t="s">
        <v>2299</v>
      </c>
      <c r="E6163" s="53">
        <v>50.6</v>
      </c>
      <c r="F6163" s="53">
        <v>0</v>
      </c>
      <c r="G6163" s="53">
        <v>50.6</v>
      </c>
    </row>
    <row r="6164" s="37" customFormat="1" customHeight="1" spans="1:7">
      <c r="A6164" s="52" t="s">
        <v>2018</v>
      </c>
      <c r="B6164" s="52" t="s">
        <v>3110</v>
      </c>
      <c r="C6164" s="30" t="s">
        <v>2107</v>
      </c>
      <c r="D6164" s="52" t="s">
        <v>2143</v>
      </c>
      <c r="E6164" s="53">
        <v>42.822</v>
      </c>
      <c r="F6164" s="53">
        <v>0</v>
      </c>
      <c r="G6164" s="53">
        <v>42.822</v>
      </c>
    </row>
    <row r="6165" s="37" customFormat="1" customHeight="1" spans="1:7">
      <c r="A6165" s="52" t="s">
        <v>2018</v>
      </c>
      <c r="B6165" s="52" t="s">
        <v>3110</v>
      </c>
      <c r="C6165" s="30" t="s">
        <v>2107</v>
      </c>
      <c r="D6165" s="52" t="s">
        <v>2144</v>
      </c>
      <c r="E6165" s="53">
        <v>4.64</v>
      </c>
      <c r="F6165" s="53">
        <v>0</v>
      </c>
      <c r="G6165" s="53">
        <v>4.64</v>
      </c>
    </row>
    <row r="6166" s="37" customFormat="1" customHeight="1" spans="1:7">
      <c r="A6166" s="52" t="s">
        <v>2018</v>
      </c>
      <c r="B6166" s="52" t="s">
        <v>3110</v>
      </c>
      <c r="C6166" s="30" t="s">
        <v>2107</v>
      </c>
      <c r="D6166" s="52" t="s">
        <v>2145</v>
      </c>
      <c r="E6166" s="53">
        <v>2.261736</v>
      </c>
      <c r="F6166" s="53">
        <v>0</v>
      </c>
      <c r="G6166" s="53">
        <v>2.261736</v>
      </c>
    </row>
    <row r="6167" s="37" customFormat="1" customHeight="1" spans="1:7">
      <c r="A6167" s="52" t="s">
        <v>2018</v>
      </c>
      <c r="B6167" s="49" t="s">
        <v>3111</v>
      </c>
      <c r="C6167" s="50"/>
      <c r="D6167" s="49"/>
      <c r="E6167" s="51">
        <v>949.219699</v>
      </c>
      <c r="F6167" s="51">
        <v>0</v>
      </c>
      <c r="G6167" s="51">
        <v>949.219699</v>
      </c>
    </row>
    <row r="6168" s="37" customFormat="1" customHeight="1" spans="1:7">
      <c r="A6168" s="52" t="s">
        <v>2018</v>
      </c>
      <c r="B6168" s="52" t="s">
        <v>3112</v>
      </c>
      <c r="C6168" s="50" t="s">
        <v>2080</v>
      </c>
      <c r="D6168" s="49"/>
      <c r="E6168" s="51">
        <v>0</v>
      </c>
      <c r="F6168" s="51">
        <v>0</v>
      </c>
      <c r="G6168" s="51">
        <v>0</v>
      </c>
    </row>
    <row r="6169" s="37" customFormat="1" customHeight="1" spans="1:7">
      <c r="A6169" s="52" t="s">
        <v>2018</v>
      </c>
      <c r="B6169" s="52" t="s">
        <v>3112</v>
      </c>
      <c r="C6169" s="30" t="s">
        <v>2081</v>
      </c>
      <c r="D6169" s="52" t="s">
        <v>3113</v>
      </c>
      <c r="E6169" s="53">
        <v>0</v>
      </c>
      <c r="F6169" s="53">
        <v>0</v>
      </c>
      <c r="G6169" s="53">
        <v>0</v>
      </c>
    </row>
    <row r="6170" s="37" customFormat="1" customHeight="1" spans="1:7">
      <c r="A6170" s="52" t="s">
        <v>2018</v>
      </c>
      <c r="B6170" s="52" t="s">
        <v>3112</v>
      </c>
      <c r="C6170" s="50" t="s">
        <v>2091</v>
      </c>
      <c r="D6170" s="49"/>
      <c r="E6170" s="51">
        <v>131.449006</v>
      </c>
      <c r="F6170" s="51">
        <v>0</v>
      </c>
      <c r="G6170" s="51">
        <v>131.449006</v>
      </c>
    </row>
    <row r="6171" s="37" customFormat="1" customHeight="1" spans="1:7">
      <c r="A6171" s="52" t="s">
        <v>2018</v>
      </c>
      <c r="B6171" s="52" t="s">
        <v>3112</v>
      </c>
      <c r="C6171" s="30" t="s">
        <v>2092</v>
      </c>
      <c r="D6171" s="52" t="s">
        <v>2126</v>
      </c>
      <c r="E6171" s="53">
        <v>83.3</v>
      </c>
      <c r="F6171" s="53">
        <v>0</v>
      </c>
      <c r="G6171" s="53">
        <v>83.3</v>
      </c>
    </row>
    <row r="6172" s="37" customFormat="1" customHeight="1" spans="1:7">
      <c r="A6172" s="52" t="s">
        <v>2018</v>
      </c>
      <c r="B6172" s="52" t="s">
        <v>3112</v>
      </c>
      <c r="C6172" s="30" t="s">
        <v>2092</v>
      </c>
      <c r="D6172" s="52" t="s">
        <v>2127</v>
      </c>
      <c r="E6172" s="53">
        <v>3.478997</v>
      </c>
      <c r="F6172" s="53">
        <v>0</v>
      </c>
      <c r="G6172" s="53">
        <v>3.478997</v>
      </c>
    </row>
    <row r="6173" s="37" customFormat="1" customHeight="1" spans="1:7">
      <c r="A6173" s="52" t="s">
        <v>2018</v>
      </c>
      <c r="B6173" s="52" t="s">
        <v>3112</v>
      </c>
      <c r="C6173" s="30" t="s">
        <v>2092</v>
      </c>
      <c r="D6173" s="52" t="s">
        <v>2128</v>
      </c>
      <c r="E6173" s="53">
        <v>2.319331</v>
      </c>
      <c r="F6173" s="53">
        <v>0</v>
      </c>
      <c r="G6173" s="53">
        <v>2.319331</v>
      </c>
    </row>
    <row r="6174" s="37" customFormat="1" customHeight="1" spans="1:7">
      <c r="A6174" s="52" t="s">
        <v>2018</v>
      </c>
      <c r="B6174" s="52" t="s">
        <v>3112</v>
      </c>
      <c r="C6174" s="30" t="s">
        <v>2092</v>
      </c>
      <c r="D6174" s="52" t="s">
        <v>2129</v>
      </c>
      <c r="E6174" s="53">
        <v>5.04558</v>
      </c>
      <c r="F6174" s="53">
        <v>0</v>
      </c>
      <c r="G6174" s="53">
        <v>5.04558</v>
      </c>
    </row>
    <row r="6175" s="37" customFormat="1" customHeight="1" spans="1:7">
      <c r="A6175" s="52" t="s">
        <v>2018</v>
      </c>
      <c r="B6175" s="52" t="s">
        <v>3112</v>
      </c>
      <c r="C6175" s="30" t="s">
        <v>2092</v>
      </c>
      <c r="D6175" s="52" t="s">
        <v>2297</v>
      </c>
      <c r="E6175" s="53">
        <v>6.856352</v>
      </c>
      <c r="F6175" s="53">
        <v>0</v>
      </c>
      <c r="G6175" s="53">
        <v>6.856352</v>
      </c>
    </row>
    <row r="6176" s="37" customFormat="1" customHeight="1" spans="1:7">
      <c r="A6176" s="52" t="s">
        <v>2018</v>
      </c>
      <c r="B6176" s="52" t="s">
        <v>3112</v>
      </c>
      <c r="C6176" s="30" t="s">
        <v>2092</v>
      </c>
      <c r="D6176" s="52" t="s">
        <v>2130</v>
      </c>
      <c r="E6176" s="53">
        <v>4.348746</v>
      </c>
      <c r="F6176" s="53">
        <v>0</v>
      </c>
      <c r="G6176" s="53">
        <v>4.348746</v>
      </c>
    </row>
    <row r="6177" s="37" customFormat="1" customHeight="1" spans="1:7">
      <c r="A6177" s="52" t="s">
        <v>2018</v>
      </c>
      <c r="B6177" s="52" t="s">
        <v>3112</v>
      </c>
      <c r="C6177" s="30" t="s">
        <v>2092</v>
      </c>
      <c r="D6177" s="52" t="s">
        <v>2102</v>
      </c>
      <c r="E6177" s="53">
        <v>21</v>
      </c>
      <c r="F6177" s="53">
        <v>0</v>
      </c>
      <c r="G6177" s="53">
        <v>21</v>
      </c>
    </row>
    <row r="6178" s="37" customFormat="1" customHeight="1" spans="1:7">
      <c r="A6178" s="52" t="s">
        <v>2018</v>
      </c>
      <c r="B6178" s="52" t="s">
        <v>3112</v>
      </c>
      <c r="C6178" s="30" t="s">
        <v>2092</v>
      </c>
      <c r="D6178" s="52" t="s">
        <v>2105</v>
      </c>
      <c r="E6178" s="53">
        <v>5.1</v>
      </c>
      <c r="F6178" s="53">
        <v>0</v>
      </c>
      <c r="G6178" s="53">
        <v>5.1</v>
      </c>
    </row>
    <row r="6179" s="37" customFormat="1" customHeight="1" spans="1:7">
      <c r="A6179" s="52" t="s">
        <v>2018</v>
      </c>
      <c r="B6179" s="52" t="s">
        <v>3112</v>
      </c>
      <c r="C6179" s="50" t="s">
        <v>2106</v>
      </c>
      <c r="D6179" s="49"/>
      <c r="E6179" s="51">
        <v>817.770693</v>
      </c>
      <c r="F6179" s="51">
        <v>0</v>
      </c>
      <c r="G6179" s="51">
        <v>817.770693</v>
      </c>
    </row>
    <row r="6180" s="37" customFormat="1" customHeight="1" spans="1:7">
      <c r="A6180" s="52" t="s">
        <v>2018</v>
      </c>
      <c r="B6180" s="52" t="s">
        <v>3112</v>
      </c>
      <c r="C6180" s="30" t="s">
        <v>2107</v>
      </c>
      <c r="D6180" s="52" t="s">
        <v>2131</v>
      </c>
      <c r="E6180" s="53">
        <v>168.186</v>
      </c>
      <c r="F6180" s="53">
        <v>0</v>
      </c>
      <c r="G6180" s="53">
        <v>168.186</v>
      </c>
    </row>
    <row r="6181" s="37" customFormat="1" customHeight="1" spans="1:7">
      <c r="A6181" s="52" t="s">
        <v>2018</v>
      </c>
      <c r="B6181" s="52" t="s">
        <v>3112</v>
      </c>
      <c r="C6181" s="30" t="s">
        <v>2107</v>
      </c>
      <c r="D6181" s="52" t="s">
        <v>2132</v>
      </c>
      <c r="E6181" s="53">
        <v>6.1344</v>
      </c>
      <c r="F6181" s="53">
        <v>0</v>
      </c>
      <c r="G6181" s="53">
        <v>6.1344</v>
      </c>
    </row>
    <row r="6182" s="37" customFormat="1" customHeight="1" spans="1:7">
      <c r="A6182" s="52" t="s">
        <v>2018</v>
      </c>
      <c r="B6182" s="52" t="s">
        <v>3112</v>
      </c>
      <c r="C6182" s="30" t="s">
        <v>2107</v>
      </c>
      <c r="D6182" s="52" t="s">
        <v>2134</v>
      </c>
      <c r="E6182" s="53">
        <v>81.144</v>
      </c>
      <c r="F6182" s="53">
        <v>0</v>
      </c>
      <c r="G6182" s="53">
        <v>81.144</v>
      </c>
    </row>
    <row r="6183" s="37" customFormat="1" customHeight="1" spans="1:7">
      <c r="A6183" s="52" t="s">
        <v>2018</v>
      </c>
      <c r="B6183" s="52" t="s">
        <v>3112</v>
      </c>
      <c r="C6183" s="30" t="s">
        <v>2107</v>
      </c>
      <c r="D6183" s="52" t="s">
        <v>2135</v>
      </c>
      <c r="E6183" s="53">
        <v>130.8132</v>
      </c>
      <c r="F6183" s="53">
        <v>0</v>
      </c>
      <c r="G6183" s="53">
        <v>130.8132</v>
      </c>
    </row>
    <row r="6184" s="37" customFormat="1" customHeight="1" spans="1:7">
      <c r="A6184" s="52" t="s">
        <v>2018</v>
      </c>
      <c r="B6184" s="52" t="s">
        <v>3112</v>
      </c>
      <c r="C6184" s="30" t="s">
        <v>2107</v>
      </c>
      <c r="D6184" s="52" t="s">
        <v>2136</v>
      </c>
      <c r="E6184" s="53">
        <v>34.452</v>
      </c>
      <c r="F6184" s="53">
        <v>0</v>
      </c>
      <c r="G6184" s="53">
        <v>34.452</v>
      </c>
    </row>
    <row r="6185" s="37" customFormat="1" customHeight="1" spans="1:7">
      <c r="A6185" s="52" t="s">
        <v>2018</v>
      </c>
      <c r="B6185" s="52" t="s">
        <v>3112</v>
      </c>
      <c r="C6185" s="30" t="s">
        <v>2107</v>
      </c>
      <c r="D6185" s="52" t="s">
        <v>2137</v>
      </c>
      <c r="E6185" s="53">
        <v>67.316736</v>
      </c>
      <c r="F6185" s="53">
        <v>0</v>
      </c>
      <c r="G6185" s="53">
        <v>67.316736</v>
      </c>
    </row>
    <row r="6186" s="37" customFormat="1" customHeight="1" spans="1:7">
      <c r="A6186" s="52" t="s">
        <v>2018</v>
      </c>
      <c r="B6186" s="52" t="s">
        <v>3112</v>
      </c>
      <c r="C6186" s="30" t="s">
        <v>2107</v>
      </c>
      <c r="D6186" s="52" t="s">
        <v>2138</v>
      </c>
      <c r="E6186" s="53">
        <v>27.542058</v>
      </c>
      <c r="F6186" s="53">
        <v>0</v>
      </c>
      <c r="G6186" s="53">
        <v>27.542058</v>
      </c>
    </row>
    <row r="6187" s="37" customFormat="1" customHeight="1" spans="1:7">
      <c r="A6187" s="52" t="s">
        <v>2018</v>
      </c>
      <c r="B6187" s="52" t="s">
        <v>3112</v>
      </c>
      <c r="C6187" s="30" t="s">
        <v>2107</v>
      </c>
      <c r="D6187" s="52" t="s">
        <v>2139</v>
      </c>
      <c r="E6187" s="53">
        <v>0.869749</v>
      </c>
      <c r="F6187" s="53">
        <v>0</v>
      </c>
      <c r="G6187" s="53">
        <v>0.869749</v>
      </c>
    </row>
    <row r="6188" s="37" customFormat="1" customHeight="1" spans="1:7">
      <c r="A6188" s="52" t="s">
        <v>2018</v>
      </c>
      <c r="B6188" s="52" t="s">
        <v>3112</v>
      </c>
      <c r="C6188" s="30" t="s">
        <v>2107</v>
      </c>
      <c r="D6188" s="52" t="s">
        <v>2140</v>
      </c>
      <c r="E6188" s="53">
        <v>1.449582</v>
      </c>
      <c r="F6188" s="53">
        <v>0</v>
      </c>
      <c r="G6188" s="53">
        <v>1.449582</v>
      </c>
    </row>
    <row r="6189" s="37" customFormat="1" customHeight="1" spans="1:7">
      <c r="A6189" s="52" t="s">
        <v>2018</v>
      </c>
      <c r="B6189" s="52" t="s">
        <v>3112</v>
      </c>
      <c r="C6189" s="30" t="s">
        <v>2107</v>
      </c>
      <c r="D6189" s="52" t="s">
        <v>2141</v>
      </c>
      <c r="E6189" s="53">
        <v>34.789968</v>
      </c>
      <c r="F6189" s="53">
        <v>0</v>
      </c>
      <c r="G6189" s="53">
        <v>34.789968</v>
      </c>
    </row>
    <row r="6190" s="37" customFormat="1" customHeight="1" spans="1:7">
      <c r="A6190" s="52" t="s">
        <v>2018</v>
      </c>
      <c r="B6190" s="52" t="s">
        <v>3112</v>
      </c>
      <c r="C6190" s="30" t="s">
        <v>2107</v>
      </c>
      <c r="D6190" s="52" t="s">
        <v>2298</v>
      </c>
      <c r="E6190" s="53">
        <v>14</v>
      </c>
      <c r="F6190" s="53">
        <v>0</v>
      </c>
      <c r="G6190" s="53">
        <v>14</v>
      </c>
    </row>
    <row r="6191" s="37" customFormat="1" customHeight="1" spans="1:7">
      <c r="A6191" s="52" t="s">
        <v>2018</v>
      </c>
      <c r="B6191" s="52" t="s">
        <v>3112</v>
      </c>
      <c r="C6191" s="30" t="s">
        <v>2107</v>
      </c>
      <c r="D6191" s="52" t="s">
        <v>2142</v>
      </c>
      <c r="E6191" s="53">
        <v>33.658368</v>
      </c>
      <c r="F6191" s="53">
        <v>0</v>
      </c>
      <c r="G6191" s="53">
        <v>33.658368</v>
      </c>
    </row>
    <row r="6192" s="37" customFormat="1" customHeight="1" spans="1:7">
      <c r="A6192" s="52" t="s">
        <v>2018</v>
      </c>
      <c r="B6192" s="52" t="s">
        <v>3112</v>
      </c>
      <c r="C6192" s="30" t="s">
        <v>2107</v>
      </c>
      <c r="D6192" s="52" t="s">
        <v>2299</v>
      </c>
      <c r="E6192" s="53">
        <v>161</v>
      </c>
      <c r="F6192" s="53">
        <v>0</v>
      </c>
      <c r="G6192" s="53">
        <v>161</v>
      </c>
    </row>
    <row r="6193" s="37" customFormat="1" customHeight="1" spans="1:7">
      <c r="A6193" s="52" t="s">
        <v>2018</v>
      </c>
      <c r="B6193" s="52" t="s">
        <v>3112</v>
      </c>
      <c r="C6193" s="30" t="s">
        <v>2107</v>
      </c>
      <c r="D6193" s="52" t="s">
        <v>2143</v>
      </c>
      <c r="E6193" s="53">
        <v>48.4287</v>
      </c>
      <c r="F6193" s="53">
        <v>0</v>
      </c>
      <c r="G6193" s="53">
        <v>48.4287</v>
      </c>
    </row>
    <row r="6194" s="37" customFormat="1" customHeight="1" spans="1:7">
      <c r="A6194" s="52" t="s">
        <v>2018</v>
      </c>
      <c r="B6194" s="52" t="s">
        <v>3112</v>
      </c>
      <c r="C6194" s="30" t="s">
        <v>2107</v>
      </c>
      <c r="D6194" s="52" t="s">
        <v>2144</v>
      </c>
      <c r="E6194" s="53">
        <v>5.44</v>
      </c>
      <c r="F6194" s="53">
        <v>0</v>
      </c>
      <c r="G6194" s="53">
        <v>5.44</v>
      </c>
    </row>
    <row r="6195" s="37" customFormat="1" customHeight="1" spans="1:7">
      <c r="A6195" s="52" t="s">
        <v>2018</v>
      </c>
      <c r="B6195" s="52" t="s">
        <v>3112</v>
      </c>
      <c r="C6195" s="30" t="s">
        <v>2107</v>
      </c>
      <c r="D6195" s="52" t="s">
        <v>2145</v>
      </c>
      <c r="E6195" s="53">
        <v>2.545932</v>
      </c>
      <c r="F6195" s="53">
        <v>0</v>
      </c>
      <c r="G6195" s="53">
        <v>2.545932</v>
      </c>
    </row>
    <row r="6196" s="37" customFormat="1" customHeight="1" spans="1:7">
      <c r="A6196" s="49" t="s">
        <v>3114</v>
      </c>
      <c r="B6196" s="49"/>
      <c r="C6196" s="50"/>
      <c r="D6196" s="49"/>
      <c r="E6196" s="51">
        <v>10242.689925</v>
      </c>
      <c r="F6196" s="51">
        <v>8014.5</v>
      </c>
      <c r="G6196" s="51">
        <v>18257.189925</v>
      </c>
    </row>
    <row r="6197" s="37" customFormat="1" customHeight="1" spans="1:7">
      <c r="A6197" s="52" t="s">
        <v>2019</v>
      </c>
      <c r="B6197" s="49" t="s">
        <v>3115</v>
      </c>
      <c r="C6197" s="50"/>
      <c r="D6197" s="49"/>
      <c r="E6197" s="51">
        <v>2242.229183</v>
      </c>
      <c r="F6197" s="51">
        <v>8014.5</v>
      </c>
      <c r="G6197" s="51">
        <v>10256.729183</v>
      </c>
    </row>
    <row r="6198" s="37" customFormat="1" customHeight="1" spans="1:7">
      <c r="A6198" s="52" t="s">
        <v>2019</v>
      </c>
      <c r="B6198" s="52" t="s">
        <v>3116</v>
      </c>
      <c r="C6198" s="50" t="s">
        <v>2080</v>
      </c>
      <c r="D6198" s="49"/>
      <c r="E6198" s="51">
        <v>1650.41</v>
      </c>
      <c r="F6198" s="51">
        <v>8014.5</v>
      </c>
      <c r="G6198" s="51">
        <v>9664.91</v>
      </c>
    </row>
    <row r="6199" s="37" customFormat="1" customHeight="1" spans="1:7">
      <c r="A6199" s="52" t="s">
        <v>2019</v>
      </c>
      <c r="B6199" s="52" t="s">
        <v>3116</v>
      </c>
      <c r="C6199" s="30" t="s">
        <v>2081</v>
      </c>
      <c r="D6199" s="52" t="s">
        <v>3117</v>
      </c>
      <c r="E6199" s="53">
        <v>0</v>
      </c>
      <c r="F6199" s="53">
        <v>5000</v>
      </c>
      <c r="G6199" s="53">
        <v>5000</v>
      </c>
    </row>
    <row r="6200" s="37" customFormat="1" customHeight="1" spans="1:7">
      <c r="A6200" s="52" t="s">
        <v>2019</v>
      </c>
      <c r="B6200" s="52" t="s">
        <v>3116</v>
      </c>
      <c r="C6200" s="30" t="s">
        <v>2081</v>
      </c>
      <c r="D6200" s="52" t="s">
        <v>3118</v>
      </c>
      <c r="E6200" s="53">
        <v>15</v>
      </c>
      <c r="F6200" s="53">
        <v>0</v>
      </c>
      <c r="G6200" s="53">
        <v>15</v>
      </c>
    </row>
    <row r="6201" s="37" customFormat="1" customHeight="1" spans="1:7">
      <c r="A6201" s="52" t="s">
        <v>2019</v>
      </c>
      <c r="B6201" s="52" t="s">
        <v>3116</v>
      </c>
      <c r="C6201" s="30" t="s">
        <v>2081</v>
      </c>
      <c r="D6201" s="52" t="s">
        <v>3119</v>
      </c>
      <c r="E6201" s="53">
        <v>75</v>
      </c>
      <c r="F6201" s="53">
        <v>0</v>
      </c>
      <c r="G6201" s="53">
        <v>75</v>
      </c>
    </row>
    <row r="6202" s="37" customFormat="1" customHeight="1" spans="1:7">
      <c r="A6202" s="52" t="s">
        <v>2019</v>
      </c>
      <c r="B6202" s="52" t="s">
        <v>3116</v>
      </c>
      <c r="C6202" s="30" t="s">
        <v>2081</v>
      </c>
      <c r="D6202" s="52" t="s">
        <v>3120</v>
      </c>
      <c r="E6202" s="53">
        <v>20</v>
      </c>
      <c r="F6202" s="53">
        <v>0</v>
      </c>
      <c r="G6202" s="53">
        <v>20</v>
      </c>
    </row>
    <row r="6203" s="37" customFormat="1" customHeight="1" spans="1:7">
      <c r="A6203" s="52" t="s">
        <v>2019</v>
      </c>
      <c r="B6203" s="52" t="s">
        <v>3116</v>
      </c>
      <c r="C6203" s="30" t="s">
        <v>2081</v>
      </c>
      <c r="D6203" s="52" t="s">
        <v>3121</v>
      </c>
      <c r="E6203" s="53">
        <v>82.7</v>
      </c>
      <c r="F6203" s="53">
        <v>0</v>
      </c>
      <c r="G6203" s="53">
        <v>82.7</v>
      </c>
    </row>
    <row r="6204" s="37" customFormat="1" customHeight="1" spans="1:7">
      <c r="A6204" s="52" t="s">
        <v>2019</v>
      </c>
      <c r="B6204" s="52" t="s">
        <v>3116</v>
      </c>
      <c r="C6204" s="30" t="s">
        <v>2081</v>
      </c>
      <c r="D6204" s="52" t="s">
        <v>3122</v>
      </c>
      <c r="E6204" s="53">
        <v>0</v>
      </c>
      <c r="F6204" s="53">
        <v>1992.5</v>
      </c>
      <c r="G6204" s="53">
        <v>1992.5</v>
      </c>
    </row>
    <row r="6205" s="37" customFormat="1" customHeight="1" spans="1:7">
      <c r="A6205" s="52" t="s">
        <v>2019</v>
      </c>
      <c r="B6205" s="52" t="s">
        <v>3116</v>
      </c>
      <c r="C6205" s="30" t="s">
        <v>2081</v>
      </c>
      <c r="D6205" s="52" t="s">
        <v>3123</v>
      </c>
      <c r="E6205" s="53">
        <v>23</v>
      </c>
      <c r="F6205" s="53">
        <v>0</v>
      </c>
      <c r="G6205" s="53">
        <v>23</v>
      </c>
    </row>
    <row r="6206" s="37" customFormat="1" customHeight="1" spans="1:7">
      <c r="A6206" s="52" t="s">
        <v>2019</v>
      </c>
      <c r="B6206" s="52" t="s">
        <v>3116</v>
      </c>
      <c r="C6206" s="30" t="s">
        <v>2081</v>
      </c>
      <c r="D6206" s="52" t="s">
        <v>3124</v>
      </c>
      <c r="E6206" s="53">
        <v>20</v>
      </c>
      <c r="F6206" s="53">
        <v>0</v>
      </c>
      <c r="G6206" s="53">
        <v>20</v>
      </c>
    </row>
    <row r="6207" s="37" customFormat="1" customHeight="1" spans="1:7">
      <c r="A6207" s="52" t="s">
        <v>2019</v>
      </c>
      <c r="B6207" s="52" t="s">
        <v>3116</v>
      </c>
      <c r="C6207" s="30" t="s">
        <v>2081</v>
      </c>
      <c r="D6207" s="52" t="s">
        <v>3125</v>
      </c>
      <c r="E6207" s="53">
        <v>107.8</v>
      </c>
      <c r="F6207" s="53">
        <v>0</v>
      </c>
      <c r="G6207" s="53">
        <v>107.8</v>
      </c>
    </row>
    <row r="6208" s="37" customFormat="1" customHeight="1" spans="1:7">
      <c r="A6208" s="52" t="s">
        <v>2019</v>
      </c>
      <c r="B6208" s="52" t="s">
        <v>3116</v>
      </c>
      <c r="C6208" s="30" t="s">
        <v>2081</v>
      </c>
      <c r="D6208" s="52" t="s">
        <v>3126</v>
      </c>
      <c r="E6208" s="53">
        <v>12</v>
      </c>
      <c r="F6208" s="53">
        <v>0</v>
      </c>
      <c r="G6208" s="53">
        <v>12</v>
      </c>
    </row>
    <row r="6209" s="37" customFormat="1" customHeight="1" spans="1:7">
      <c r="A6209" s="52" t="s">
        <v>2019</v>
      </c>
      <c r="B6209" s="52" t="s">
        <v>3116</v>
      </c>
      <c r="C6209" s="30" t="s">
        <v>2081</v>
      </c>
      <c r="D6209" s="52" t="s">
        <v>3127</v>
      </c>
      <c r="E6209" s="53">
        <v>0</v>
      </c>
      <c r="F6209" s="53">
        <v>0</v>
      </c>
      <c r="G6209" s="53">
        <v>0</v>
      </c>
    </row>
    <row r="6210" s="37" customFormat="1" customHeight="1" spans="1:7">
      <c r="A6210" s="52" t="s">
        <v>2019</v>
      </c>
      <c r="B6210" s="52" t="s">
        <v>3116</v>
      </c>
      <c r="C6210" s="30" t="s">
        <v>2081</v>
      </c>
      <c r="D6210" s="52" t="s">
        <v>3128</v>
      </c>
      <c r="E6210" s="53">
        <v>0</v>
      </c>
      <c r="F6210" s="53">
        <v>1022</v>
      </c>
      <c r="G6210" s="53">
        <v>1022</v>
      </c>
    </row>
    <row r="6211" s="37" customFormat="1" customHeight="1" spans="1:7">
      <c r="A6211" s="52" t="s">
        <v>2019</v>
      </c>
      <c r="B6211" s="52" t="s">
        <v>3116</v>
      </c>
      <c r="C6211" s="30" t="s">
        <v>2081</v>
      </c>
      <c r="D6211" s="52" t="s">
        <v>3129</v>
      </c>
      <c r="E6211" s="53">
        <v>0</v>
      </c>
      <c r="F6211" s="53">
        <v>0</v>
      </c>
      <c r="G6211" s="53">
        <v>0</v>
      </c>
    </row>
    <row r="6212" s="37" customFormat="1" customHeight="1" spans="1:7">
      <c r="A6212" s="52" t="s">
        <v>2019</v>
      </c>
      <c r="B6212" s="52" t="s">
        <v>3116</v>
      </c>
      <c r="C6212" s="30" t="s">
        <v>2081</v>
      </c>
      <c r="D6212" s="52" t="s">
        <v>3130</v>
      </c>
      <c r="E6212" s="53">
        <v>19.84</v>
      </c>
      <c r="F6212" s="53">
        <v>0</v>
      </c>
      <c r="G6212" s="53">
        <v>19.84</v>
      </c>
    </row>
    <row r="6213" s="37" customFormat="1" customHeight="1" spans="1:7">
      <c r="A6213" s="52" t="s">
        <v>2019</v>
      </c>
      <c r="B6213" s="52" t="s">
        <v>3116</v>
      </c>
      <c r="C6213" s="30" t="s">
        <v>2081</v>
      </c>
      <c r="D6213" s="52" t="s">
        <v>3131</v>
      </c>
      <c r="E6213" s="53">
        <v>1000</v>
      </c>
      <c r="F6213" s="53">
        <v>0</v>
      </c>
      <c r="G6213" s="53">
        <v>1000</v>
      </c>
    </row>
    <row r="6214" s="37" customFormat="1" customHeight="1" spans="1:7">
      <c r="A6214" s="52" t="s">
        <v>2019</v>
      </c>
      <c r="B6214" s="52" t="s">
        <v>3116</v>
      </c>
      <c r="C6214" s="30" t="s">
        <v>2081</v>
      </c>
      <c r="D6214" s="52" t="s">
        <v>3132</v>
      </c>
      <c r="E6214" s="53">
        <v>30</v>
      </c>
      <c r="F6214" s="53">
        <v>0</v>
      </c>
      <c r="G6214" s="53">
        <v>30</v>
      </c>
    </row>
    <row r="6215" s="37" customFormat="1" customHeight="1" spans="1:7">
      <c r="A6215" s="52" t="s">
        <v>2019</v>
      </c>
      <c r="B6215" s="52" t="s">
        <v>3116</v>
      </c>
      <c r="C6215" s="30" t="s">
        <v>2081</v>
      </c>
      <c r="D6215" s="52" t="s">
        <v>3133</v>
      </c>
      <c r="E6215" s="53">
        <v>25</v>
      </c>
      <c r="F6215" s="53">
        <v>0</v>
      </c>
      <c r="G6215" s="53">
        <v>25</v>
      </c>
    </row>
    <row r="6216" s="37" customFormat="1" customHeight="1" spans="1:7">
      <c r="A6216" s="52" t="s">
        <v>2019</v>
      </c>
      <c r="B6216" s="52" t="s">
        <v>3116</v>
      </c>
      <c r="C6216" s="30" t="s">
        <v>2081</v>
      </c>
      <c r="D6216" s="52" t="s">
        <v>3134</v>
      </c>
      <c r="E6216" s="53">
        <v>25</v>
      </c>
      <c r="F6216" s="53">
        <v>0</v>
      </c>
      <c r="G6216" s="53">
        <v>25</v>
      </c>
    </row>
    <row r="6217" s="37" customFormat="1" customHeight="1" spans="1:7">
      <c r="A6217" s="52" t="s">
        <v>2019</v>
      </c>
      <c r="B6217" s="52" t="s">
        <v>3116</v>
      </c>
      <c r="C6217" s="30" t="s">
        <v>2081</v>
      </c>
      <c r="D6217" s="52" t="s">
        <v>3135</v>
      </c>
      <c r="E6217" s="53">
        <v>0</v>
      </c>
      <c r="F6217" s="53">
        <v>0</v>
      </c>
      <c r="G6217" s="53">
        <v>0</v>
      </c>
    </row>
    <row r="6218" s="37" customFormat="1" customHeight="1" spans="1:7">
      <c r="A6218" s="52" t="s">
        <v>2019</v>
      </c>
      <c r="B6218" s="52" t="s">
        <v>3116</v>
      </c>
      <c r="C6218" s="30" t="s">
        <v>2081</v>
      </c>
      <c r="D6218" s="52" t="s">
        <v>3136</v>
      </c>
      <c r="E6218" s="53">
        <v>0</v>
      </c>
      <c r="F6218" s="53">
        <v>0</v>
      </c>
      <c r="G6218" s="53">
        <v>0</v>
      </c>
    </row>
    <row r="6219" s="37" customFormat="1" customHeight="1" spans="1:7">
      <c r="A6219" s="52" t="s">
        <v>2019</v>
      </c>
      <c r="B6219" s="52" t="s">
        <v>3116</v>
      </c>
      <c r="C6219" s="30" t="s">
        <v>2081</v>
      </c>
      <c r="D6219" s="52" t="s">
        <v>3137</v>
      </c>
      <c r="E6219" s="53">
        <v>0</v>
      </c>
      <c r="F6219" s="53">
        <v>0</v>
      </c>
      <c r="G6219" s="53">
        <v>0</v>
      </c>
    </row>
    <row r="6220" s="37" customFormat="1" customHeight="1" spans="1:7">
      <c r="A6220" s="52" t="s">
        <v>2019</v>
      </c>
      <c r="B6220" s="52" t="s">
        <v>3116</v>
      </c>
      <c r="C6220" s="30" t="s">
        <v>2081</v>
      </c>
      <c r="D6220" s="52" t="s">
        <v>3138</v>
      </c>
      <c r="E6220" s="53">
        <v>0</v>
      </c>
      <c r="F6220" s="53">
        <v>0</v>
      </c>
      <c r="G6220" s="53">
        <v>0</v>
      </c>
    </row>
    <row r="6221" s="37" customFormat="1" customHeight="1" spans="1:7">
      <c r="A6221" s="52" t="s">
        <v>2019</v>
      </c>
      <c r="B6221" s="52" t="s">
        <v>3116</v>
      </c>
      <c r="C6221" s="30" t="s">
        <v>2081</v>
      </c>
      <c r="D6221" s="52" t="s">
        <v>3139</v>
      </c>
      <c r="E6221" s="53">
        <v>0</v>
      </c>
      <c r="F6221" s="53">
        <v>0</v>
      </c>
      <c r="G6221" s="53">
        <v>0</v>
      </c>
    </row>
    <row r="6222" s="37" customFormat="1" customHeight="1" spans="1:7">
      <c r="A6222" s="52" t="s">
        <v>2019</v>
      </c>
      <c r="B6222" s="52" t="s">
        <v>3116</v>
      </c>
      <c r="C6222" s="30" t="s">
        <v>2081</v>
      </c>
      <c r="D6222" s="52" t="s">
        <v>3140</v>
      </c>
      <c r="E6222" s="53">
        <v>0</v>
      </c>
      <c r="F6222" s="53">
        <v>0</v>
      </c>
      <c r="G6222" s="53">
        <v>0</v>
      </c>
    </row>
    <row r="6223" s="37" customFormat="1" customHeight="1" spans="1:7">
      <c r="A6223" s="52" t="s">
        <v>2019</v>
      </c>
      <c r="B6223" s="52" t="s">
        <v>3116</v>
      </c>
      <c r="C6223" s="30" t="s">
        <v>2081</v>
      </c>
      <c r="D6223" s="52" t="s">
        <v>3141</v>
      </c>
      <c r="E6223" s="53">
        <v>0</v>
      </c>
      <c r="F6223" s="53">
        <v>0</v>
      </c>
      <c r="G6223" s="53">
        <v>0</v>
      </c>
    </row>
    <row r="6224" s="37" customFormat="1" customHeight="1" spans="1:7">
      <c r="A6224" s="52" t="s">
        <v>2019</v>
      </c>
      <c r="B6224" s="52" t="s">
        <v>3116</v>
      </c>
      <c r="C6224" s="30" t="s">
        <v>2081</v>
      </c>
      <c r="D6224" s="52" t="s">
        <v>3142</v>
      </c>
      <c r="E6224" s="53">
        <v>10</v>
      </c>
      <c r="F6224" s="53">
        <v>0</v>
      </c>
      <c r="G6224" s="53">
        <v>10</v>
      </c>
    </row>
    <row r="6225" s="37" customFormat="1" customHeight="1" spans="1:7">
      <c r="A6225" s="52" t="s">
        <v>2019</v>
      </c>
      <c r="B6225" s="52" t="s">
        <v>3116</v>
      </c>
      <c r="C6225" s="30" t="s">
        <v>2081</v>
      </c>
      <c r="D6225" s="52" t="s">
        <v>3143</v>
      </c>
      <c r="E6225" s="53">
        <v>0</v>
      </c>
      <c r="F6225" s="53">
        <v>0</v>
      </c>
      <c r="G6225" s="53">
        <v>0</v>
      </c>
    </row>
    <row r="6226" s="37" customFormat="1" customHeight="1" spans="1:7">
      <c r="A6226" s="52" t="s">
        <v>2019</v>
      </c>
      <c r="B6226" s="52" t="s">
        <v>3116</v>
      </c>
      <c r="C6226" s="30" t="s">
        <v>2081</v>
      </c>
      <c r="D6226" s="52" t="s">
        <v>3144</v>
      </c>
      <c r="E6226" s="53">
        <v>0</v>
      </c>
      <c r="F6226" s="53">
        <v>0</v>
      </c>
      <c r="G6226" s="53">
        <v>0</v>
      </c>
    </row>
    <row r="6227" s="37" customFormat="1" customHeight="1" spans="1:7">
      <c r="A6227" s="52" t="s">
        <v>2019</v>
      </c>
      <c r="B6227" s="52" t="s">
        <v>3116</v>
      </c>
      <c r="C6227" s="30" t="s">
        <v>2081</v>
      </c>
      <c r="D6227" s="52" t="s">
        <v>3145</v>
      </c>
      <c r="E6227" s="53">
        <v>0</v>
      </c>
      <c r="F6227" s="53">
        <v>0</v>
      </c>
      <c r="G6227" s="53">
        <v>0</v>
      </c>
    </row>
    <row r="6228" s="37" customFormat="1" customHeight="1" spans="1:7">
      <c r="A6228" s="52" t="s">
        <v>2019</v>
      </c>
      <c r="B6228" s="52" t="s">
        <v>3116</v>
      </c>
      <c r="C6228" s="30" t="s">
        <v>2081</v>
      </c>
      <c r="D6228" s="52" t="s">
        <v>3146</v>
      </c>
      <c r="E6228" s="53">
        <v>0</v>
      </c>
      <c r="F6228" s="53">
        <v>0</v>
      </c>
      <c r="G6228" s="53">
        <v>0</v>
      </c>
    </row>
    <row r="6229" s="37" customFormat="1" customHeight="1" spans="1:7">
      <c r="A6229" s="52" t="s">
        <v>2019</v>
      </c>
      <c r="B6229" s="52" t="s">
        <v>3116</v>
      </c>
      <c r="C6229" s="30" t="s">
        <v>2081</v>
      </c>
      <c r="D6229" s="52" t="s">
        <v>3147</v>
      </c>
      <c r="E6229" s="53">
        <v>80</v>
      </c>
      <c r="F6229" s="53">
        <v>0</v>
      </c>
      <c r="G6229" s="53">
        <v>80</v>
      </c>
    </row>
    <row r="6230" s="37" customFormat="1" customHeight="1" spans="1:7">
      <c r="A6230" s="52" t="s">
        <v>2019</v>
      </c>
      <c r="B6230" s="52" t="s">
        <v>3116</v>
      </c>
      <c r="C6230" s="30" t="s">
        <v>2081</v>
      </c>
      <c r="D6230" s="52" t="s">
        <v>3148</v>
      </c>
      <c r="E6230" s="53">
        <v>0</v>
      </c>
      <c r="F6230" s="53">
        <v>0</v>
      </c>
      <c r="G6230" s="53">
        <v>0</v>
      </c>
    </row>
    <row r="6231" s="37" customFormat="1" customHeight="1" spans="1:7">
      <c r="A6231" s="52" t="s">
        <v>2019</v>
      </c>
      <c r="B6231" s="52" t="s">
        <v>3116</v>
      </c>
      <c r="C6231" s="30" t="s">
        <v>2081</v>
      </c>
      <c r="D6231" s="52" t="s">
        <v>3149</v>
      </c>
      <c r="E6231" s="53">
        <v>101.95</v>
      </c>
      <c r="F6231" s="53">
        <v>0</v>
      </c>
      <c r="G6231" s="53">
        <v>101.95</v>
      </c>
    </row>
    <row r="6232" s="37" customFormat="1" customHeight="1" spans="1:7">
      <c r="A6232" s="52" t="s">
        <v>2019</v>
      </c>
      <c r="B6232" s="52" t="s">
        <v>3116</v>
      </c>
      <c r="C6232" s="30" t="s">
        <v>2081</v>
      </c>
      <c r="D6232" s="52" t="s">
        <v>3150</v>
      </c>
      <c r="E6232" s="53">
        <v>0</v>
      </c>
      <c r="F6232" s="53">
        <v>0</v>
      </c>
      <c r="G6232" s="53">
        <v>0</v>
      </c>
    </row>
    <row r="6233" s="37" customFormat="1" customHeight="1" spans="1:7">
      <c r="A6233" s="52" t="s">
        <v>2019</v>
      </c>
      <c r="B6233" s="52" t="s">
        <v>3116</v>
      </c>
      <c r="C6233" s="30" t="s">
        <v>2081</v>
      </c>
      <c r="D6233" s="52" t="s">
        <v>3151</v>
      </c>
      <c r="E6233" s="53">
        <v>3.12</v>
      </c>
      <c r="F6233" s="53">
        <v>0</v>
      </c>
      <c r="G6233" s="53">
        <v>3.12</v>
      </c>
    </row>
    <row r="6234" s="37" customFormat="1" customHeight="1" spans="1:7">
      <c r="A6234" s="52" t="s">
        <v>2019</v>
      </c>
      <c r="B6234" s="52" t="s">
        <v>3116</v>
      </c>
      <c r="C6234" s="30" t="s">
        <v>2081</v>
      </c>
      <c r="D6234" s="52" t="s">
        <v>3152</v>
      </c>
      <c r="E6234" s="53">
        <v>0</v>
      </c>
      <c r="F6234" s="53">
        <v>0</v>
      </c>
      <c r="G6234" s="53">
        <v>0</v>
      </c>
    </row>
    <row r="6235" s="37" customFormat="1" customHeight="1" spans="1:7">
      <c r="A6235" s="52" t="s">
        <v>2019</v>
      </c>
      <c r="B6235" s="52" t="s">
        <v>3116</v>
      </c>
      <c r="C6235" s="30" t="s">
        <v>2081</v>
      </c>
      <c r="D6235" s="52" t="s">
        <v>3153</v>
      </c>
      <c r="E6235" s="53">
        <v>0</v>
      </c>
      <c r="F6235" s="53">
        <v>0</v>
      </c>
      <c r="G6235" s="53">
        <v>0</v>
      </c>
    </row>
    <row r="6236" s="37" customFormat="1" customHeight="1" spans="1:7">
      <c r="A6236" s="52" t="s">
        <v>2019</v>
      </c>
      <c r="B6236" s="52" t="s">
        <v>3116</v>
      </c>
      <c r="C6236" s="30" t="s">
        <v>2081</v>
      </c>
      <c r="D6236" s="52" t="s">
        <v>3154</v>
      </c>
      <c r="E6236" s="53">
        <v>0</v>
      </c>
      <c r="F6236" s="53">
        <v>0</v>
      </c>
      <c r="G6236" s="53">
        <v>0</v>
      </c>
    </row>
    <row r="6237" s="37" customFormat="1" customHeight="1" spans="1:7">
      <c r="A6237" s="52" t="s">
        <v>2019</v>
      </c>
      <c r="B6237" s="52" t="s">
        <v>3116</v>
      </c>
      <c r="C6237" s="30" t="s">
        <v>2081</v>
      </c>
      <c r="D6237" s="52" t="s">
        <v>3155</v>
      </c>
      <c r="E6237" s="53">
        <v>0</v>
      </c>
      <c r="F6237" s="53">
        <v>0</v>
      </c>
      <c r="G6237" s="53">
        <v>0</v>
      </c>
    </row>
    <row r="6238" s="37" customFormat="1" customHeight="1" spans="1:7">
      <c r="A6238" s="52" t="s">
        <v>2019</v>
      </c>
      <c r="B6238" s="52" t="s">
        <v>3116</v>
      </c>
      <c r="C6238" s="30" t="s">
        <v>2081</v>
      </c>
      <c r="D6238" s="52" t="s">
        <v>3156</v>
      </c>
      <c r="E6238" s="53">
        <v>0</v>
      </c>
      <c r="F6238" s="53">
        <v>0</v>
      </c>
      <c r="G6238" s="53">
        <v>0</v>
      </c>
    </row>
    <row r="6239" s="37" customFormat="1" customHeight="1" spans="1:7">
      <c r="A6239" s="52" t="s">
        <v>2019</v>
      </c>
      <c r="B6239" s="52" t="s">
        <v>3116</v>
      </c>
      <c r="C6239" s="30" t="s">
        <v>2081</v>
      </c>
      <c r="D6239" s="52" t="s">
        <v>3157</v>
      </c>
      <c r="E6239" s="53">
        <v>0</v>
      </c>
      <c r="F6239" s="53">
        <v>0</v>
      </c>
      <c r="G6239" s="53">
        <v>0</v>
      </c>
    </row>
    <row r="6240" s="37" customFormat="1" customHeight="1" spans="1:7">
      <c r="A6240" s="52" t="s">
        <v>2019</v>
      </c>
      <c r="B6240" s="52" t="s">
        <v>3116</v>
      </c>
      <c r="C6240" s="30" t="s">
        <v>2081</v>
      </c>
      <c r="D6240" s="52" t="s">
        <v>3158</v>
      </c>
      <c r="E6240" s="53">
        <v>0</v>
      </c>
      <c r="F6240" s="53">
        <v>0</v>
      </c>
      <c r="G6240" s="53">
        <v>0</v>
      </c>
    </row>
    <row r="6241" s="37" customFormat="1" customHeight="1" spans="1:7">
      <c r="A6241" s="52" t="s">
        <v>2019</v>
      </c>
      <c r="B6241" s="52" t="s">
        <v>3116</v>
      </c>
      <c r="C6241" s="30" t="s">
        <v>2081</v>
      </c>
      <c r="D6241" s="52" t="s">
        <v>3159</v>
      </c>
      <c r="E6241" s="53">
        <v>0</v>
      </c>
      <c r="F6241" s="53">
        <v>0</v>
      </c>
      <c r="G6241" s="53">
        <v>0</v>
      </c>
    </row>
    <row r="6242" s="37" customFormat="1" customHeight="1" spans="1:7">
      <c r="A6242" s="52" t="s">
        <v>2019</v>
      </c>
      <c r="B6242" s="52" t="s">
        <v>3116</v>
      </c>
      <c r="C6242" s="30" t="s">
        <v>2081</v>
      </c>
      <c r="D6242" s="52" t="s">
        <v>3160</v>
      </c>
      <c r="E6242" s="53">
        <v>0</v>
      </c>
      <c r="F6242" s="53">
        <v>0</v>
      </c>
      <c r="G6242" s="53">
        <v>0</v>
      </c>
    </row>
    <row r="6243" s="37" customFormat="1" customHeight="1" spans="1:7">
      <c r="A6243" s="52" t="s">
        <v>2019</v>
      </c>
      <c r="B6243" s="52" t="s">
        <v>3116</v>
      </c>
      <c r="C6243" s="30" t="s">
        <v>2081</v>
      </c>
      <c r="D6243" s="52" t="s">
        <v>3161</v>
      </c>
      <c r="E6243" s="53">
        <v>0</v>
      </c>
      <c r="F6243" s="53">
        <v>0</v>
      </c>
      <c r="G6243" s="53">
        <v>0</v>
      </c>
    </row>
    <row r="6244" s="37" customFormat="1" customHeight="1" spans="1:7">
      <c r="A6244" s="52" t="s">
        <v>2019</v>
      </c>
      <c r="B6244" s="52" t="s">
        <v>3116</v>
      </c>
      <c r="C6244" s="30" t="s">
        <v>2081</v>
      </c>
      <c r="D6244" s="52" t="s">
        <v>3162</v>
      </c>
      <c r="E6244" s="53">
        <v>0</v>
      </c>
      <c r="F6244" s="53">
        <v>0</v>
      </c>
      <c r="G6244" s="53">
        <v>0</v>
      </c>
    </row>
    <row r="6245" s="37" customFormat="1" customHeight="1" spans="1:7">
      <c r="A6245" s="52" t="s">
        <v>2019</v>
      </c>
      <c r="B6245" s="52" t="s">
        <v>3116</v>
      </c>
      <c r="C6245" s="30" t="s">
        <v>2081</v>
      </c>
      <c r="D6245" s="52" t="s">
        <v>3163</v>
      </c>
      <c r="E6245" s="53">
        <v>0</v>
      </c>
      <c r="F6245" s="53">
        <v>0</v>
      </c>
      <c r="G6245" s="53">
        <v>0</v>
      </c>
    </row>
    <row r="6246" s="37" customFormat="1" customHeight="1" spans="1:7">
      <c r="A6246" s="52" t="s">
        <v>2019</v>
      </c>
      <c r="B6246" s="52" t="s">
        <v>3116</v>
      </c>
      <c r="C6246" s="30" t="s">
        <v>2081</v>
      </c>
      <c r="D6246" s="52" t="s">
        <v>3164</v>
      </c>
      <c r="E6246" s="53">
        <v>0</v>
      </c>
      <c r="F6246" s="53">
        <v>0</v>
      </c>
      <c r="G6246" s="53">
        <v>0</v>
      </c>
    </row>
    <row r="6247" s="37" customFormat="1" customHeight="1" spans="1:7">
      <c r="A6247" s="52" t="s">
        <v>2019</v>
      </c>
      <c r="B6247" s="52" t="s">
        <v>3116</v>
      </c>
      <c r="C6247" s="30" t="s">
        <v>2081</v>
      </c>
      <c r="D6247" s="52" t="s">
        <v>3165</v>
      </c>
      <c r="E6247" s="53">
        <v>0</v>
      </c>
      <c r="F6247" s="53">
        <v>0</v>
      </c>
      <c r="G6247" s="53">
        <v>0</v>
      </c>
    </row>
    <row r="6248" s="37" customFormat="1" customHeight="1" spans="1:7">
      <c r="A6248" s="52" t="s">
        <v>2019</v>
      </c>
      <c r="B6248" s="52" t="s">
        <v>3116</v>
      </c>
      <c r="C6248" s="30" t="s">
        <v>2081</v>
      </c>
      <c r="D6248" s="52" t="s">
        <v>3166</v>
      </c>
      <c r="E6248" s="53">
        <v>0</v>
      </c>
      <c r="F6248" s="53">
        <v>0</v>
      </c>
      <c r="G6248" s="53">
        <v>0</v>
      </c>
    </row>
    <row r="6249" s="37" customFormat="1" customHeight="1" spans="1:7">
      <c r="A6249" s="52" t="s">
        <v>2019</v>
      </c>
      <c r="B6249" s="52" t="s">
        <v>3116</v>
      </c>
      <c r="C6249" s="30" t="s">
        <v>2081</v>
      </c>
      <c r="D6249" s="52" t="s">
        <v>3167</v>
      </c>
      <c r="E6249" s="53">
        <v>0</v>
      </c>
      <c r="F6249" s="53">
        <v>0</v>
      </c>
      <c r="G6249" s="53">
        <v>0</v>
      </c>
    </row>
    <row r="6250" s="37" customFormat="1" customHeight="1" spans="1:7">
      <c r="A6250" s="52" t="s">
        <v>2019</v>
      </c>
      <c r="B6250" s="52" t="s">
        <v>3116</v>
      </c>
      <c r="C6250" s="50" t="s">
        <v>2091</v>
      </c>
      <c r="D6250" s="49"/>
      <c r="E6250" s="51">
        <v>194.045643</v>
      </c>
      <c r="F6250" s="51">
        <v>0</v>
      </c>
      <c r="G6250" s="51">
        <v>194.045643</v>
      </c>
    </row>
    <row r="6251" s="37" customFormat="1" customHeight="1" spans="1:7">
      <c r="A6251" s="52" t="s">
        <v>2019</v>
      </c>
      <c r="B6251" s="52" t="s">
        <v>3116</v>
      </c>
      <c r="C6251" s="30" t="s">
        <v>2092</v>
      </c>
      <c r="D6251" s="52" t="s">
        <v>2093</v>
      </c>
      <c r="E6251" s="53">
        <v>32.5</v>
      </c>
      <c r="F6251" s="53">
        <v>0</v>
      </c>
      <c r="G6251" s="53">
        <v>32.5</v>
      </c>
    </row>
    <row r="6252" s="37" customFormat="1" customHeight="1" spans="1:7">
      <c r="A6252" s="52" t="s">
        <v>2019</v>
      </c>
      <c r="B6252" s="52" t="s">
        <v>3116</v>
      </c>
      <c r="C6252" s="30" t="s">
        <v>2092</v>
      </c>
      <c r="D6252" s="52" t="s">
        <v>2094</v>
      </c>
      <c r="E6252" s="53">
        <v>1.563768</v>
      </c>
      <c r="F6252" s="53">
        <v>0</v>
      </c>
      <c r="G6252" s="53">
        <v>1.563768</v>
      </c>
    </row>
    <row r="6253" s="37" customFormat="1" customHeight="1" spans="1:7">
      <c r="A6253" s="52" t="s">
        <v>2019</v>
      </c>
      <c r="B6253" s="52" t="s">
        <v>3116</v>
      </c>
      <c r="C6253" s="30" t="s">
        <v>2092</v>
      </c>
      <c r="D6253" s="52" t="s">
        <v>2095</v>
      </c>
      <c r="E6253" s="53">
        <v>1.042512</v>
      </c>
      <c r="F6253" s="53">
        <v>0</v>
      </c>
      <c r="G6253" s="53">
        <v>1.042512</v>
      </c>
    </row>
    <row r="6254" s="37" customFormat="1" customHeight="1" spans="1:7">
      <c r="A6254" s="52" t="s">
        <v>2019</v>
      </c>
      <c r="B6254" s="52" t="s">
        <v>3116</v>
      </c>
      <c r="C6254" s="30" t="s">
        <v>2092</v>
      </c>
      <c r="D6254" s="52" t="s">
        <v>2096</v>
      </c>
      <c r="E6254" s="53">
        <v>3.386785</v>
      </c>
      <c r="F6254" s="53">
        <v>0</v>
      </c>
      <c r="G6254" s="53">
        <v>3.386785</v>
      </c>
    </row>
    <row r="6255" s="37" customFormat="1" customHeight="1" spans="1:7">
      <c r="A6255" s="52" t="s">
        <v>2019</v>
      </c>
      <c r="B6255" s="52" t="s">
        <v>3116</v>
      </c>
      <c r="C6255" s="30" t="s">
        <v>2092</v>
      </c>
      <c r="D6255" s="52" t="s">
        <v>2097</v>
      </c>
      <c r="E6255" s="53">
        <v>2.471868</v>
      </c>
      <c r="F6255" s="53">
        <v>0</v>
      </c>
      <c r="G6255" s="53">
        <v>2.471868</v>
      </c>
    </row>
    <row r="6256" s="37" customFormat="1" customHeight="1" spans="1:7">
      <c r="A6256" s="52" t="s">
        <v>2019</v>
      </c>
      <c r="B6256" s="52" t="s">
        <v>3116</v>
      </c>
      <c r="C6256" s="30" t="s">
        <v>2092</v>
      </c>
      <c r="D6256" s="52" t="s">
        <v>2098</v>
      </c>
      <c r="E6256" s="53">
        <v>1.95471</v>
      </c>
      <c r="F6256" s="53">
        <v>0</v>
      </c>
      <c r="G6256" s="53">
        <v>1.95471</v>
      </c>
    </row>
    <row r="6257" s="37" customFormat="1" customHeight="1" spans="1:7">
      <c r="A6257" s="52" t="s">
        <v>2019</v>
      </c>
      <c r="B6257" s="52" t="s">
        <v>3116</v>
      </c>
      <c r="C6257" s="30" t="s">
        <v>2092</v>
      </c>
      <c r="D6257" s="52" t="s">
        <v>2099</v>
      </c>
      <c r="E6257" s="53">
        <v>14.772</v>
      </c>
      <c r="F6257" s="53">
        <v>0</v>
      </c>
      <c r="G6257" s="53">
        <v>14.772</v>
      </c>
    </row>
    <row r="6258" s="37" customFormat="1" customHeight="1" spans="1:7">
      <c r="A6258" s="52" t="s">
        <v>2019</v>
      </c>
      <c r="B6258" s="52" t="s">
        <v>3116</v>
      </c>
      <c r="C6258" s="30" t="s">
        <v>2092</v>
      </c>
      <c r="D6258" s="52" t="s">
        <v>2100</v>
      </c>
      <c r="E6258" s="53">
        <v>4.104</v>
      </c>
      <c r="F6258" s="53">
        <v>0</v>
      </c>
      <c r="G6258" s="53">
        <v>4.104</v>
      </c>
    </row>
    <row r="6259" s="37" customFormat="1" customHeight="1" spans="1:7">
      <c r="A6259" s="52" t="s">
        <v>2019</v>
      </c>
      <c r="B6259" s="52" t="s">
        <v>3116</v>
      </c>
      <c r="C6259" s="30" t="s">
        <v>2092</v>
      </c>
      <c r="D6259" s="52" t="s">
        <v>2102</v>
      </c>
      <c r="E6259" s="53">
        <v>3.5</v>
      </c>
      <c r="F6259" s="53">
        <v>0</v>
      </c>
      <c r="G6259" s="53">
        <v>3.5</v>
      </c>
    </row>
    <row r="6260" s="37" customFormat="1" customHeight="1" spans="1:7">
      <c r="A6260" s="52" t="s">
        <v>2019</v>
      </c>
      <c r="B6260" s="52" t="s">
        <v>3116</v>
      </c>
      <c r="C6260" s="30" t="s">
        <v>2092</v>
      </c>
      <c r="D6260" s="52" t="s">
        <v>2103</v>
      </c>
      <c r="E6260" s="53">
        <v>126</v>
      </c>
      <c r="F6260" s="53">
        <v>0</v>
      </c>
      <c r="G6260" s="53">
        <v>126</v>
      </c>
    </row>
    <row r="6261" s="37" customFormat="1" customHeight="1" spans="1:7">
      <c r="A6261" s="52" t="s">
        <v>2019</v>
      </c>
      <c r="B6261" s="52" t="s">
        <v>3116</v>
      </c>
      <c r="C6261" s="30" t="s">
        <v>2092</v>
      </c>
      <c r="D6261" s="52" t="s">
        <v>2104</v>
      </c>
      <c r="E6261" s="53">
        <v>0.8</v>
      </c>
      <c r="F6261" s="53">
        <v>0</v>
      </c>
      <c r="G6261" s="53">
        <v>0.8</v>
      </c>
    </row>
    <row r="6262" s="37" customFormat="1" customHeight="1" spans="1:7">
      <c r="A6262" s="52" t="s">
        <v>2019</v>
      </c>
      <c r="B6262" s="52" t="s">
        <v>3116</v>
      </c>
      <c r="C6262" s="30" t="s">
        <v>2092</v>
      </c>
      <c r="D6262" s="52" t="s">
        <v>2105</v>
      </c>
      <c r="E6262" s="53">
        <v>1.95</v>
      </c>
      <c r="F6262" s="53">
        <v>0</v>
      </c>
      <c r="G6262" s="53">
        <v>1.95</v>
      </c>
    </row>
    <row r="6263" s="37" customFormat="1" customHeight="1" spans="1:7">
      <c r="A6263" s="52" t="s">
        <v>2019</v>
      </c>
      <c r="B6263" s="52" t="s">
        <v>3116</v>
      </c>
      <c r="C6263" s="50" t="s">
        <v>2106</v>
      </c>
      <c r="D6263" s="49"/>
      <c r="E6263" s="51">
        <v>397.77354</v>
      </c>
      <c r="F6263" s="51">
        <v>0</v>
      </c>
      <c r="G6263" s="51">
        <v>397.77354</v>
      </c>
    </row>
    <row r="6264" s="37" customFormat="1" customHeight="1" spans="1:7">
      <c r="A6264" s="52" t="s">
        <v>2019</v>
      </c>
      <c r="B6264" s="52" t="s">
        <v>3116</v>
      </c>
      <c r="C6264" s="30" t="s">
        <v>2107</v>
      </c>
      <c r="D6264" s="52" t="s">
        <v>2108</v>
      </c>
      <c r="E6264" s="53">
        <v>82.3956</v>
      </c>
      <c r="F6264" s="53">
        <v>0</v>
      </c>
      <c r="G6264" s="53">
        <v>82.3956</v>
      </c>
    </row>
    <row r="6265" s="37" customFormat="1" customHeight="1" spans="1:7">
      <c r="A6265" s="52" t="s">
        <v>2019</v>
      </c>
      <c r="B6265" s="52" t="s">
        <v>3116</v>
      </c>
      <c r="C6265" s="30" t="s">
        <v>2107</v>
      </c>
      <c r="D6265" s="52" t="s">
        <v>2109</v>
      </c>
      <c r="E6265" s="53">
        <v>47.9184</v>
      </c>
      <c r="F6265" s="53">
        <v>0</v>
      </c>
      <c r="G6265" s="53">
        <v>47.9184</v>
      </c>
    </row>
    <row r="6266" s="37" customFormat="1" customHeight="1" spans="1:7">
      <c r="A6266" s="52" t="s">
        <v>2019</v>
      </c>
      <c r="B6266" s="52" t="s">
        <v>3116</v>
      </c>
      <c r="C6266" s="30" t="s">
        <v>2107</v>
      </c>
      <c r="D6266" s="52" t="s">
        <v>2111</v>
      </c>
      <c r="E6266" s="53">
        <v>6.8663</v>
      </c>
      <c r="F6266" s="53">
        <v>0</v>
      </c>
      <c r="G6266" s="53">
        <v>6.8663</v>
      </c>
    </row>
    <row r="6267" s="37" customFormat="1" customHeight="1" spans="1:7">
      <c r="A6267" s="52" t="s">
        <v>2019</v>
      </c>
      <c r="B6267" s="52" t="s">
        <v>3116</v>
      </c>
      <c r="C6267" s="30" t="s">
        <v>2107</v>
      </c>
      <c r="D6267" s="52" t="s">
        <v>2112</v>
      </c>
      <c r="E6267" s="53">
        <v>19.131129</v>
      </c>
      <c r="F6267" s="53">
        <v>0</v>
      </c>
      <c r="G6267" s="53">
        <v>19.131129</v>
      </c>
    </row>
    <row r="6268" s="37" customFormat="1" customHeight="1" spans="1:7">
      <c r="A6268" s="52" t="s">
        <v>2019</v>
      </c>
      <c r="B6268" s="52" t="s">
        <v>3116</v>
      </c>
      <c r="C6268" s="30" t="s">
        <v>2107</v>
      </c>
      <c r="D6268" s="52" t="s">
        <v>2113</v>
      </c>
      <c r="E6268" s="53">
        <v>16.110424</v>
      </c>
      <c r="F6268" s="53">
        <v>0</v>
      </c>
      <c r="G6268" s="53">
        <v>16.110424</v>
      </c>
    </row>
    <row r="6269" s="37" customFormat="1" customHeight="1" spans="1:7">
      <c r="A6269" s="52" t="s">
        <v>2019</v>
      </c>
      <c r="B6269" s="52" t="s">
        <v>3116</v>
      </c>
      <c r="C6269" s="30" t="s">
        <v>2107</v>
      </c>
      <c r="D6269" s="52" t="s">
        <v>2114</v>
      </c>
      <c r="E6269" s="53">
        <v>0.411541</v>
      </c>
      <c r="F6269" s="53">
        <v>0</v>
      </c>
      <c r="G6269" s="53">
        <v>0.411541</v>
      </c>
    </row>
    <row r="6270" s="37" customFormat="1" customHeight="1" spans="1:7">
      <c r="A6270" s="52" t="s">
        <v>2019</v>
      </c>
      <c r="B6270" s="52" t="s">
        <v>3116</v>
      </c>
      <c r="C6270" s="30" t="s">
        <v>2107</v>
      </c>
      <c r="D6270" s="52" t="s">
        <v>2115</v>
      </c>
      <c r="E6270" s="53">
        <v>0.685902</v>
      </c>
      <c r="F6270" s="53">
        <v>0</v>
      </c>
      <c r="G6270" s="53">
        <v>0.685902</v>
      </c>
    </row>
    <row r="6271" s="37" customFormat="1" customHeight="1" spans="1:7">
      <c r="A6271" s="52" t="s">
        <v>2019</v>
      </c>
      <c r="B6271" s="52" t="s">
        <v>3116</v>
      </c>
      <c r="C6271" s="30" t="s">
        <v>2107</v>
      </c>
      <c r="D6271" s="52" t="s">
        <v>2116</v>
      </c>
      <c r="E6271" s="53">
        <v>5.6</v>
      </c>
      <c r="F6271" s="53">
        <v>0</v>
      </c>
      <c r="G6271" s="53">
        <v>5.6</v>
      </c>
    </row>
    <row r="6272" s="37" customFormat="1" customHeight="1" spans="1:7">
      <c r="A6272" s="52" t="s">
        <v>2019</v>
      </c>
      <c r="B6272" s="52" t="s">
        <v>3116</v>
      </c>
      <c r="C6272" s="30" t="s">
        <v>2107</v>
      </c>
      <c r="D6272" s="52" t="s">
        <v>2117</v>
      </c>
      <c r="E6272" s="53">
        <v>32.220848</v>
      </c>
      <c r="F6272" s="53">
        <v>0</v>
      </c>
      <c r="G6272" s="53">
        <v>32.220848</v>
      </c>
    </row>
    <row r="6273" s="37" customFormat="1" customHeight="1" spans="1:7">
      <c r="A6273" s="52" t="s">
        <v>2019</v>
      </c>
      <c r="B6273" s="52" t="s">
        <v>3116</v>
      </c>
      <c r="C6273" s="30" t="s">
        <v>2107</v>
      </c>
      <c r="D6273" s="52" t="s">
        <v>2118</v>
      </c>
      <c r="E6273" s="53">
        <v>27.172896</v>
      </c>
      <c r="F6273" s="53">
        <v>0</v>
      </c>
      <c r="G6273" s="53">
        <v>27.172896</v>
      </c>
    </row>
    <row r="6274" s="37" customFormat="1" customHeight="1" spans="1:7">
      <c r="A6274" s="52" t="s">
        <v>2019</v>
      </c>
      <c r="B6274" s="52" t="s">
        <v>3116</v>
      </c>
      <c r="C6274" s="30" t="s">
        <v>2107</v>
      </c>
      <c r="D6274" s="52" t="s">
        <v>2120</v>
      </c>
      <c r="E6274" s="53">
        <v>67.92</v>
      </c>
      <c r="F6274" s="53">
        <v>0</v>
      </c>
      <c r="G6274" s="53">
        <v>67.92</v>
      </c>
    </row>
    <row r="6275" s="37" customFormat="1" customHeight="1" spans="1:7">
      <c r="A6275" s="52" t="s">
        <v>2019</v>
      </c>
      <c r="B6275" s="52" t="s">
        <v>3116</v>
      </c>
      <c r="C6275" s="30" t="s">
        <v>2107</v>
      </c>
      <c r="D6275" s="52" t="s">
        <v>2121</v>
      </c>
      <c r="E6275" s="53">
        <v>2.08</v>
      </c>
      <c r="F6275" s="53">
        <v>0</v>
      </c>
      <c r="G6275" s="53">
        <v>2.08</v>
      </c>
    </row>
    <row r="6276" s="37" customFormat="1" customHeight="1" spans="1:7">
      <c r="A6276" s="52" t="s">
        <v>2019</v>
      </c>
      <c r="B6276" s="52" t="s">
        <v>3116</v>
      </c>
      <c r="C6276" s="30" t="s">
        <v>2107</v>
      </c>
      <c r="D6276" s="52" t="s">
        <v>2122</v>
      </c>
      <c r="E6276" s="53">
        <v>64.2</v>
      </c>
      <c r="F6276" s="53">
        <v>0</v>
      </c>
      <c r="G6276" s="53">
        <v>64.2</v>
      </c>
    </row>
    <row r="6277" s="37" customFormat="1" customHeight="1" spans="1:7">
      <c r="A6277" s="52" t="s">
        <v>2019</v>
      </c>
      <c r="B6277" s="52" t="s">
        <v>3116</v>
      </c>
      <c r="C6277" s="30" t="s">
        <v>2107</v>
      </c>
      <c r="D6277" s="52" t="s">
        <v>2123</v>
      </c>
      <c r="E6277" s="53">
        <v>25.0605</v>
      </c>
      <c r="F6277" s="53">
        <v>0</v>
      </c>
      <c r="G6277" s="53">
        <v>25.0605</v>
      </c>
    </row>
    <row r="6278" s="37" customFormat="1" customHeight="1" spans="1:7">
      <c r="A6278" s="52" t="s">
        <v>2019</v>
      </c>
      <c r="B6278" s="49" t="s">
        <v>3168</v>
      </c>
      <c r="C6278" s="50"/>
      <c r="D6278" s="49"/>
      <c r="E6278" s="51">
        <v>856.460947</v>
      </c>
      <c r="F6278" s="51">
        <v>0</v>
      </c>
      <c r="G6278" s="51">
        <v>856.460947</v>
      </c>
    </row>
    <row r="6279" s="37" customFormat="1" customHeight="1" spans="1:7">
      <c r="A6279" s="52" t="s">
        <v>2019</v>
      </c>
      <c r="B6279" s="52" t="s">
        <v>3169</v>
      </c>
      <c r="C6279" s="50" t="s">
        <v>2091</v>
      </c>
      <c r="D6279" s="49"/>
      <c r="E6279" s="51">
        <v>143.472507</v>
      </c>
      <c r="F6279" s="51">
        <v>0</v>
      </c>
      <c r="G6279" s="51">
        <v>143.472507</v>
      </c>
    </row>
    <row r="6280" s="37" customFormat="1" customHeight="1" spans="1:7">
      <c r="A6280" s="52" t="s">
        <v>2019</v>
      </c>
      <c r="B6280" s="52" t="s">
        <v>3169</v>
      </c>
      <c r="C6280" s="30" t="s">
        <v>2092</v>
      </c>
      <c r="D6280" s="52" t="s">
        <v>2093</v>
      </c>
      <c r="E6280" s="53">
        <v>80</v>
      </c>
      <c r="F6280" s="53">
        <v>0</v>
      </c>
      <c r="G6280" s="53">
        <v>80</v>
      </c>
    </row>
    <row r="6281" s="37" customFormat="1" customHeight="1" spans="1:7">
      <c r="A6281" s="52" t="s">
        <v>2019</v>
      </c>
      <c r="B6281" s="52" t="s">
        <v>3169</v>
      </c>
      <c r="C6281" s="30" t="s">
        <v>2092</v>
      </c>
      <c r="D6281" s="52" t="s">
        <v>2094</v>
      </c>
      <c r="E6281" s="53">
        <v>3.133224</v>
      </c>
      <c r="F6281" s="53">
        <v>0</v>
      </c>
      <c r="G6281" s="53">
        <v>3.133224</v>
      </c>
    </row>
    <row r="6282" s="37" customFormat="1" customHeight="1" spans="1:7">
      <c r="A6282" s="52" t="s">
        <v>2019</v>
      </c>
      <c r="B6282" s="52" t="s">
        <v>3169</v>
      </c>
      <c r="C6282" s="30" t="s">
        <v>2092</v>
      </c>
      <c r="D6282" s="52" t="s">
        <v>2095</v>
      </c>
      <c r="E6282" s="53">
        <v>2.088816</v>
      </c>
      <c r="F6282" s="53">
        <v>0</v>
      </c>
      <c r="G6282" s="53">
        <v>2.088816</v>
      </c>
    </row>
    <row r="6283" s="37" customFormat="1" customHeight="1" spans="1:7">
      <c r="A6283" s="52" t="s">
        <v>2019</v>
      </c>
      <c r="B6283" s="52" t="s">
        <v>3169</v>
      </c>
      <c r="C6283" s="30" t="s">
        <v>2092</v>
      </c>
      <c r="D6283" s="52" t="s">
        <v>2096</v>
      </c>
      <c r="E6283" s="53">
        <v>2.322865</v>
      </c>
      <c r="F6283" s="53">
        <v>0</v>
      </c>
      <c r="G6283" s="53">
        <v>2.322865</v>
      </c>
    </row>
    <row r="6284" s="37" customFormat="1" customHeight="1" spans="1:7">
      <c r="A6284" s="52" t="s">
        <v>2019</v>
      </c>
      <c r="B6284" s="52" t="s">
        <v>3169</v>
      </c>
      <c r="C6284" s="30" t="s">
        <v>2092</v>
      </c>
      <c r="D6284" s="52" t="s">
        <v>2097</v>
      </c>
      <c r="E6284" s="53">
        <v>4.743072</v>
      </c>
      <c r="F6284" s="53">
        <v>0</v>
      </c>
      <c r="G6284" s="53">
        <v>4.743072</v>
      </c>
    </row>
    <row r="6285" s="37" customFormat="1" customHeight="1" spans="1:7">
      <c r="A6285" s="52" t="s">
        <v>2019</v>
      </c>
      <c r="B6285" s="52" t="s">
        <v>3169</v>
      </c>
      <c r="C6285" s="30" t="s">
        <v>2092</v>
      </c>
      <c r="D6285" s="52" t="s">
        <v>2098</v>
      </c>
      <c r="E6285" s="53">
        <v>3.91653</v>
      </c>
      <c r="F6285" s="53">
        <v>0</v>
      </c>
      <c r="G6285" s="53">
        <v>3.91653</v>
      </c>
    </row>
    <row r="6286" s="37" customFormat="1" customHeight="1" spans="1:7">
      <c r="A6286" s="52" t="s">
        <v>2019</v>
      </c>
      <c r="B6286" s="52" t="s">
        <v>3169</v>
      </c>
      <c r="C6286" s="30" t="s">
        <v>2092</v>
      </c>
      <c r="D6286" s="52" t="s">
        <v>2099</v>
      </c>
      <c r="E6286" s="53">
        <v>25.284</v>
      </c>
      <c r="F6286" s="53">
        <v>0</v>
      </c>
      <c r="G6286" s="53">
        <v>25.284</v>
      </c>
    </row>
    <row r="6287" s="37" customFormat="1" customHeight="1" spans="1:7">
      <c r="A6287" s="52" t="s">
        <v>2019</v>
      </c>
      <c r="B6287" s="52" t="s">
        <v>3169</v>
      </c>
      <c r="C6287" s="30" t="s">
        <v>2092</v>
      </c>
      <c r="D6287" s="52" t="s">
        <v>2100</v>
      </c>
      <c r="E6287" s="53">
        <v>9.984</v>
      </c>
      <c r="F6287" s="53">
        <v>0</v>
      </c>
      <c r="G6287" s="53">
        <v>9.984</v>
      </c>
    </row>
    <row r="6288" s="37" customFormat="1" customHeight="1" spans="1:7">
      <c r="A6288" s="52" t="s">
        <v>2019</v>
      </c>
      <c r="B6288" s="52" t="s">
        <v>3169</v>
      </c>
      <c r="C6288" s="30" t="s">
        <v>2092</v>
      </c>
      <c r="D6288" s="52" t="s">
        <v>2102</v>
      </c>
      <c r="E6288" s="53">
        <v>7</v>
      </c>
      <c r="F6288" s="53">
        <v>0</v>
      </c>
      <c r="G6288" s="53">
        <v>7</v>
      </c>
    </row>
    <row r="6289" s="37" customFormat="1" customHeight="1" spans="1:7">
      <c r="A6289" s="52" t="s">
        <v>2019</v>
      </c>
      <c r="B6289" s="52" t="s">
        <v>3169</v>
      </c>
      <c r="C6289" s="30" t="s">
        <v>2092</v>
      </c>
      <c r="D6289" s="52" t="s">
        <v>2104</v>
      </c>
      <c r="E6289" s="53">
        <v>0.2</v>
      </c>
      <c r="F6289" s="53">
        <v>0</v>
      </c>
      <c r="G6289" s="53">
        <v>0.2</v>
      </c>
    </row>
    <row r="6290" s="37" customFormat="1" customHeight="1" spans="1:7">
      <c r="A6290" s="52" t="s">
        <v>2019</v>
      </c>
      <c r="B6290" s="52" t="s">
        <v>3169</v>
      </c>
      <c r="C6290" s="30" t="s">
        <v>2092</v>
      </c>
      <c r="D6290" s="52" t="s">
        <v>2105</v>
      </c>
      <c r="E6290" s="53">
        <v>4.8</v>
      </c>
      <c r="F6290" s="53">
        <v>0</v>
      </c>
      <c r="G6290" s="53">
        <v>4.8</v>
      </c>
    </row>
    <row r="6291" s="37" customFormat="1" customHeight="1" spans="1:7">
      <c r="A6291" s="52" t="s">
        <v>2019</v>
      </c>
      <c r="B6291" s="52" t="s">
        <v>3169</v>
      </c>
      <c r="C6291" s="50" t="s">
        <v>2106</v>
      </c>
      <c r="D6291" s="49"/>
      <c r="E6291" s="51">
        <v>712.98844</v>
      </c>
      <c r="F6291" s="51">
        <v>0</v>
      </c>
      <c r="G6291" s="51">
        <v>712.98844</v>
      </c>
    </row>
    <row r="6292" s="37" customFormat="1" customHeight="1" spans="1:7">
      <c r="A6292" s="52" t="s">
        <v>2019</v>
      </c>
      <c r="B6292" s="52" t="s">
        <v>3169</v>
      </c>
      <c r="C6292" s="30" t="s">
        <v>2107</v>
      </c>
      <c r="D6292" s="52" t="s">
        <v>2108</v>
      </c>
      <c r="E6292" s="53">
        <v>158.1024</v>
      </c>
      <c r="F6292" s="53">
        <v>0</v>
      </c>
      <c r="G6292" s="53">
        <v>158.1024</v>
      </c>
    </row>
    <row r="6293" s="37" customFormat="1" customHeight="1" spans="1:7">
      <c r="A6293" s="52" t="s">
        <v>2019</v>
      </c>
      <c r="B6293" s="52" t="s">
        <v>3169</v>
      </c>
      <c r="C6293" s="30" t="s">
        <v>2107</v>
      </c>
      <c r="D6293" s="52" t="s">
        <v>2109</v>
      </c>
      <c r="E6293" s="53">
        <v>102.9996</v>
      </c>
      <c r="F6293" s="53">
        <v>0</v>
      </c>
      <c r="G6293" s="53">
        <v>102.9996</v>
      </c>
    </row>
    <row r="6294" s="37" customFormat="1" customHeight="1" spans="1:7">
      <c r="A6294" s="52" t="s">
        <v>2019</v>
      </c>
      <c r="B6294" s="52" t="s">
        <v>3169</v>
      </c>
      <c r="C6294" s="30" t="s">
        <v>2107</v>
      </c>
      <c r="D6294" s="52" t="s">
        <v>2133</v>
      </c>
      <c r="E6294" s="53">
        <v>0.006</v>
      </c>
      <c r="F6294" s="53">
        <v>0</v>
      </c>
      <c r="G6294" s="53">
        <v>0.006</v>
      </c>
    </row>
    <row r="6295" s="37" customFormat="1" customHeight="1" spans="1:7">
      <c r="A6295" s="52" t="s">
        <v>2019</v>
      </c>
      <c r="B6295" s="52" t="s">
        <v>3169</v>
      </c>
      <c r="C6295" s="30" t="s">
        <v>2107</v>
      </c>
      <c r="D6295" s="52" t="s">
        <v>2111</v>
      </c>
      <c r="E6295" s="53">
        <v>13.1752</v>
      </c>
      <c r="F6295" s="53">
        <v>0</v>
      </c>
      <c r="G6295" s="53">
        <v>13.1752</v>
      </c>
    </row>
    <row r="6296" s="37" customFormat="1" customHeight="1" spans="1:7">
      <c r="A6296" s="52" t="s">
        <v>2019</v>
      </c>
      <c r="B6296" s="52" t="s">
        <v>3169</v>
      </c>
      <c r="C6296" s="30" t="s">
        <v>2107</v>
      </c>
      <c r="D6296" s="52" t="s">
        <v>2112</v>
      </c>
      <c r="E6296" s="53">
        <v>38.847134</v>
      </c>
      <c r="F6296" s="53">
        <v>0</v>
      </c>
      <c r="G6296" s="53">
        <v>38.847134</v>
      </c>
    </row>
    <row r="6297" s="37" customFormat="1" customHeight="1" spans="1:7">
      <c r="A6297" s="52" t="s">
        <v>2019</v>
      </c>
      <c r="B6297" s="52" t="s">
        <v>3169</v>
      </c>
      <c r="C6297" s="30" t="s">
        <v>2107</v>
      </c>
      <c r="D6297" s="52" t="s">
        <v>2113</v>
      </c>
      <c r="E6297" s="53">
        <v>32.713376</v>
      </c>
      <c r="F6297" s="53">
        <v>0</v>
      </c>
      <c r="G6297" s="53">
        <v>32.713376</v>
      </c>
    </row>
    <row r="6298" s="37" customFormat="1" customHeight="1" spans="1:7">
      <c r="A6298" s="52" t="s">
        <v>2019</v>
      </c>
      <c r="B6298" s="52" t="s">
        <v>3169</v>
      </c>
      <c r="C6298" s="30" t="s">
        <v>2107</v>
      </c>
      <c r="D6298" s="52" t="s">
        <v>2114</v>
      </c>
      <c r="E6298" s="53">
        <v>0.822832</v>
      </c>
      <c r="F6298" s="53">
        <v>0</v>
      </c>
      <c r="G6298" s="53">
        <v>0.822832</v>
      </c>
    </row>
    <row r="6299" s="37" customFormat="1" customHeight="1" spans="1:7">
      <c r="A6299" s="52" t="s">
        <v>2019</v>
      </c>
      <c r="B6299" s="52" t="s">
        <v>3169</v>
      </c>
      <c r="C6299" s="30" t="s">
        <v>2107</v>
      </c>
      <c r="D6299" s="52" t="s">
        <v>2115</v>
      </c>
      <c r="E6299" s="53">
        <v>1.371386</v>
      </c>
      <c r="F6299" s="53">
        <v>0</v>
      </c>
      <c r="G6299" s="53">
        <v>1.371386</v>
      </c>
    </row>
    <row r="6300" s="37" customFormat="1" customHeight="1" spans="1:7">
      <c r="A6300" s="52" t="s">
        <v>2019</v>
      </c>
      <c r="B6300" s="52" t="s">
        <v>3169</v>
      </c>
      <c r="C6300" s="30" t="s">
        <v>2107</v>
      </c>
      <c r="D6300" s="52" t="s">
        <v>2116</v>
      </c>
      <c r="E6300" s="53">
        <v>4</v>
      </c>
      <c r="F6300" s="53">
        <v>0</v>
      </c>
      <c r="G6300" s="53">
        <v>4</v>
      </c>
    </row>
    <row r="6301" s="37" customFormat="1" customHeight="1" spans="1:7">
      <c r="A6301" s="52" t="s">
        <v>2019</v>
      </c>
      <c r="B6301" s="52" t="s">
        <v>3169</v>
      </c>
      <c r="C6301" s="30" t="s">
        <v>2107</v>
      </c>
      <c r="D6301" s="52" t="s">
        <v>2117</v>
      </c>
      <c r="E6301" s="53">
        <v>65.426752</v>
      </c>
      <c r="F6301" s="53">
        <v>0</v>
      </c>
      <c r="G6301" s="53">
        <v>65.426752</v>
      </c>
    </row>
    <row r="6302" s="37" customFormat="1" customHeight="1" spans="1:7">
      <c r="A6302" s="52" t="s">
        <v>2019</v>
      </c>
      <c r="B6302" s="52" t="s">
        <v>3169</v>
      </c>
      <c r="C6302" s="30" t="s">
        <v>2107</v>
      </c>
      <c r="D6302" s="52" t="s">
        <v>2118</v>
      </c>
      <c r="E6302" s="53">
        <v>55.57296</v>
      </c>
      <c r="F6302" s="53">
        <v>0</v>
      </c>
      <c r="G6302" s="53">
        <v>55.57296</v>
      </c>
    </row>
    <row r="6303" s="37" customFormat="1" customHeight="1" spans="1:7">
      <c r="A6303" s="52" t="s">
        <v>2019</v>
      </c>
      <c r="B6303" s="52" t="s">
        <v>3169</v>
      </c>
      <c r="C6303" s="30" t="s">
        <v>2107</v>
      </c>
      <c r="D6303" s="52" t="s">
        <v>2120</v>
      </c>
      <c r="E6303" s="53">
        <v>46</v>
      </c>
      <c r="F6303" s="53">
        <v>0</v>
      </c>
      <c r="G6303" s="53">
        <v>46</v>
      </c>
    </row>
    <row r="6304" s="37" customFormat="1" customHeight="1" spans="1:7">
      <c r="A6304" s="52" t="s">
        <v>2019</v>
      </c>
      <c r="B6304" s="52" t="s">
        <v>3169</v>
      </c>
      <c r="C6304" s="30" t="s">
        <v>2107</v>
      </c>
      <c r="D6304" s="52" t="s">
        <v>2121</v>
      </c>
      <c r="E6304" s="53">
        <v>5.12</v>
      </c>
      <c r="F6304" s="53">
        <v>0</v>
      </c>
      <c r="G6304" s="53">
        <v>5.12</v>
      </c>
    </row>
    <row r="6305" s="37" customFormat="1" customHeight="1" spans="1:7">
      <c r="A6305" s="52" t="s">
        <v>2019</v>
      </c>
      <c r="B6305" s="52" t="s">
        <v>3169</v>
      </c>
      <c r="C6305" s="30" t="s">
        <v>2107</v>
      </c>
      <c r="D6305" s="52" t="s">
        <v>2122</v>
      </c>
      <c r="E6305" s="53">
        <v>134.64</v>
      </c>
      <c r="F6305" s="53">
        <v>0</v>
      </c>
      <c r="G6305" s="53">
        <v>134.64</v>
      </c>
    </row>
    <row r="6306" s="37" customFormat="1" customHeight="1" spans="1:7">
      <c r="A6306" s="52" t="s">
        <v>2019</v>
      </c>
      <c r="B6306" s="52" t="s">
        <v>3169</v>
      </c>
      <c r="C6306" s="30" t="s">
        <v>2107</v>
      </c>
      <c r="D6306" s="52" t="s">
        <v>2123</v>
      </c>
      <c r="E6306" s="53">
        <v>54.1908</v>
      </c>
      <c r="F6306" s="53">
        <v>0</v>
      </c>
      <c r="G6306" s="53">
        <v>54.1908</v>
      </c>
    </row>
    <row r="6307" s="37" customFormat="1" customHeight="1" spans="1:7">
      <c r="A6307" s="52" t="s">
        <v>2019</v>
      </c>
      <c r="B6307" s="49" t="s">
        <v>3170</v>
      </c>
      <c r="C6307" s="50"/>
      <c r="D6307" s="49"/>
      <c r="E6307" s="51">
        <v>3457.940706</v>
      </c>
      <c r="F6307" s="51">
        <v>0</v>
      </c>
      <c r="G6307" s="51">
        <v>3457.940706</v>
      </c>
    </row>
    <row r="6308" s="37" customFormat="1" customHeight="1" spans="1:7">
      <c r="A6308" s="52" t="s">
        <v>2019</v>
      </c>
      <c r="B6308" s="52" t="s">
        <v>3171</v>
      </c>
      <c r="C6308" s="50" t="s">
        <v>2091</v>
      </c>
      <c r="D6308" s="49"/>
      <c r="E6308" s="51">
        <v>400.810165</v>
      </c>
      <c r="F6308" s="51">
        <v>0</v>
      </c>
      <c r="G6308" s="51">
        <v>400.810165</v>
      </c>
    </row>
    <row r="6309" s="37" customFormat="1" customHeight="1" spans="1:7">
      <c r="A6309" s="52" t="s">
        <v>2019</v>
      </c>
      <c r="B6309" s="52" t="s">
        <v>3171</v>
      </c>
      <c r="C6309" s="30" t="s">
        <v>2092</v>
      </c>
      <c r="D6309" s="52" t="s">
        <v>2126</v>
      </c>
      <c r="E6309" s="53">
        <v>270</v>
      </c>
      <c r="F6309" s="53">
        <v>0</v>
      </c>
      <c r="G6309" s="53">
        <v>270</v>
      </c>
    </row>
    <row r="6310" s="37" customFormat="1" customHeight="1" spans="1:7">
      <c r="A6310" s="52" t="s">
        <v>2019</v>
      </c>
      <c r="B6310" s="52" t="s">
        <v>3171</v>
      </c>
      <c r="C6310" s="30" t="s">
        <v>2092</v>
      </c>
      <c r="D6310" s="52" t="s">
        <v>2127</v>
      </c>
      <c r="E6310" s="53">
        <v>11.338805</v>
      </c>
      <c r="F6310" s="53">
        <v>0</v>
      </c>
      <c r="G6310" s="53">
        <v>11.338805</v>
      </c>
    </row>
    <row r="6311" s="37" customFormat="1" customHeight="1" spans="1:7">
      <c r="A6311" s="52" t="s">
        <v>2019</v>
      </c>
      <c r="B6311" s="52" t="s">
        <v>3171</v>
      </c>
      <c r="C6311" s="30" t="s">
        <v>2092</v>
      </c>
      <c r="D6311" s="52" t="s">
        <v>2128</v>
      </c>
      <c r="E6311" s="53">
        <v>7.620643</v>
      </c>
      <c r="F6311" s="53">
        <v>0</v>
      </c>
      <c r="G6311" s="53">
        <v>7.620643</v>
      </c>
    </row>
    <row r="6312" s="37" customFormat="1" customHeight="1" spans="1:7">
      <c r="A6312" s="52" t="s">
        <v>2019</v>
      </c>
      <c r="B6312" s="52" t="s">
        <v>3171</v>
      </c>
      <c r="C6312" s="30" t="s">
        <v>2092</v>
      </c>
      <c r="D6312" s="52" t="s">
        <v>2129</v>
      </c>
      <c r="E6312" s="53">
        <v>16.35462</v>
      </c>
      <c r="F6312" s="53">
        <v>0</v>
      </c>
      <c r="G6312" s="53">
        <v>16.35462</v>
      </c>
    </row>
    <row r="6313" s="37" customFormat="1" customHeight="1" spans="1:7">
      <c r="A6313" s="52" t="s">
        <v>2019</v>
      </c>
      <c r="B6313" s="52" t="s">
        <v>3171</v>
      </c>
      <c r="C6313" s="30" t="s">
        <v>2092</v>
      </c>
      <c r="D6313" s="52" t="s">
        <v>2297</v>
      </c>
      <c r="E6313" s="53">
        <v>33.622591</v>
      </c>
      <c r="F6313" s="53">
        <v>0</v>
      </c>
      <c r="G6313" s="53">
        <v>33.622591</v>
      </c>
    </row>
    <row r="6314" s="37" customFormat="1" customHeight="1" spans="1:7">
      <c r="A6314" s="52" t="s">
        <v>2019</v>
      </c>
      <c r="B6314" s="52" t="s">
        <v>3171</v>
      </c>
      <c r="C6314" s="30" t="s">
        <v>2092</v>
      </c>
      <c r="D6314" s="52" t="s">
        <v>2130</v>
      </c>
      <c r="E6314" s="53">
        <v>14.173506</v>
      </c>
      <c r="F6314" s="53">
        <v>0</v>
      </c>
      <c r="G6314" s="53">
        <v>14.173506</v>
      </c>
    </row>
    <row r="6315" s="37" customFormat="1" customHeight="1" spans="1:7">
      <c r="A6315" s="52" t="s">
        <v>2019</v>
      </c>
      <c r="B6315" s="52" t="s">
        <v>3171</v>
      </c>
      <c r="C6315" s="30" t="s">
        <v>2092</v>
      </c>
      <c r="D6315" s="52" t="s">
        <v>2102</v>
      </c>
      <c r="E6315" s="53">
        <v>31.5</v>
      </c>
      <c r="F6315" s="53">
        <v>0</v>
      </c>
      <c r="G6315" s="53">
        <v>31.5</v>
      </c>
    </row>
    <row r="6316" s="37" customFormat="1" customHeight="1" spans="1:7">
      <c r="A6316" s="52" t="s">
        <v>2019</v>
      </c>
      <c r="B6316" s="52" t="s">
        <v>3171</v>
      </c>
      <c r="C6316" s="30" t="s">
        <v>2092</v>
      </c>
      <c r="D6316" s="52" t="s">
        <v>2105</v>
      </c>
      <c r="E6316" s="53">
        <v>16.2</v>
      </c>
      <c r="F6316" s="53">
        <v>0</v>
      </c>
      <c r="G6316" s="53">
        <v>16.2</v>
      </c>
    </row>
    <row r="6317" s="37" customFormat="1" customHeight="1" spans="1:7">
      <c r="A6317" s="52" t="s">
        <v>2019</v>
      </c>
      <c r="B6317" s="52" t="s">
        <v>3171</v>
      </c>
      <c r="C6317" s="50" t="s">
        <v>2106</v>
      </c>
      <c r="D6317" s="49"/>
      <c r="E6317" s="51">
        <v>3057.130541</v>
      </c>
      <c r="F6317" s="51">
        <v>0</v>
      </c>
      <c r="G6317" s="51">
        <v>3057.130541</v>
      </c>
    </row>
    <row r="6318" s="37" customFormat="1" customHeight="1" spans="1:7">
      <c r="A6318" s="52" t="s">
        <v>2019</v>
      </c>
      <c r="B6318" s="52" t="s">
        <v>3171</v>
      </c>
      <c r="C6318" s="30" t="s">
        <v>2107</v>
      </c>
      <c r="D6318" s="52" t="s">
        <v>2131</v>
      </c>
      <c r="E6318" s="53">
        <v>545.154</v>
      </c>
      <c r="F6318" s="53">
        <v>0</v>
      </c>
      <c r="G6318" s="53">
        <v>545.154</v>
      </c>
    </row>
    <row r="6319" s="37" customFormat="1" customHeight="1" spans="1:7">
      <c r="A6319" s="52" t="s">
        <v>2019</v>
      </c>
      <c r="B6319" s="52" t="s">
        <v>3171</v>
      </c>
      <c r="C6319" s="30" t="s">
        <v>2107</v>
      </c>
      <c r="D6319" s="52" t="s">
        <v>2132</v>
      </c>
      <c r="E6319" s="53">
        <v>16.7184</v>
      </c>
      <c r="F6319" s="53">
        <v>0</v>
      </c>
      <c r="G6319" s="53">
        <v>16.7184</v>
      </c>
    </row>
    <row r="6320" s="37" customFormat="1" customHeight="1" spans="1:7">
      <c r="A6320" s="52" t="s">
        <v>2019</v>
      </c>
      <c r="B6320" s="52" t="s">
        <v>3171</v>
      </c>
      <c r="C6320" s="30" t="s">
        <v>2107</v>
      </c>
      <c r="D6320" s="52" t="s">
        <v>2110</v>
      </c>
      <c r="E6320" s="53">
        <v>7.68</v>
      </c>
      <c r="F6320" s="53">
        <v>0</v>
      </c>
      <c r="G6320" s="53">
        <v>7.68</v>
      </c>
    </row>
    <row r="6321" s="37" customFormat="1" customHeight="1" spans="1:7">
      <c r="A6321" s="52" t="s">
        <v>2019</v>
      </c>
      <c r="B6321" s="52" t="s">
        <v>3171</v>
      </c>
      <c r="C6321" s="30" t="s">
        <v>2107</v>
      </c>
      <c r="D6321" s="52" t="s">
        <v>2133</v>
      </c>
      <c r="E6321" s="53">
        <v>0.006</v>
      </c>
      <c r="F6321" s="53">
        <v>0</v>
      </c>
      <c r="G6321" s="53">
        <v>0.006</v>
      </c>
    </row>
    <row r="6322" s="37" customFormat="1" customHeight="1" spans="1:7">
      <c r="A6322" s="52" t="s">
        <v>2019</v>
      </c>
      <c r="B6322" s="52" t="s">
        <v>3171</v>
      </c>
      <c r="C6322" s="30" t="s">
        <v>2107</v>
      </c>
      <c r="D6322" s="52" t="s">
        <v>2134</v>
      </c>
      <c r="E6322" s="53">
        <v>268.764</v>
      </c>
      <c r="F6322" s="53">
        <v>0</v>
      </c>
      <c r="G6322" s="53">
        <v>268.764</v>
      </c>
    </row>
    <row r="6323" s="37" customFormat="1" customHeight="1" spans="1:7">
      <c r="A6323" s="52" t="s">
        <v>2019</v>
      </c>
      <c r="B6323" s="52" t="s">
        <v>3171</v>
      </c>
      <c r="C6323" s="30" t="s">
        <v>2107</v>
      </c>
      <c r="D6323" s="52" t="s">
        <v>2135</v>
      </c>
      <c r="E6323" s="53">
        <v>439.1208</v>
      </c>
      <c r="F6323" s="53">
        <v>0</v>
      </c>
      <c r="G6323" s="53">
        <v>439.1208</v>
      </c>
    </row>
    <row r="6324" s="37" customFormat="1" customHeight="1" spans="1:7">
      <c r="A6324" s="52" t="s">
        <v>2019</v>
      </c>
      <c r="B6324" s="52" t="s">
        <v>3171</v>
      </c>
      <c r="C6324" s="30" t="s">
        <v>2107</v>
      </c>
      <c r="D6324" s="52" t="s">
        <v>2136</v>
      </c>
      <c r="E6324" s="53">
        <v>114.264</v>
      </c>
      <c r="F6324" s="53">
        <v>0</v>
      </c>
      <c r="G6324" s="53">
        <v>114.264</v>
      </c>
    </row>
    <row r="6325" s="37" customFormat="1" customHeight="1" spans="1:7">
      <c r="A6325" s="52" t="s">
        <v>2019</v>
      </c>
      <c r="B6325" s="52" t="s">
        <v>3171</v>
      </c>
      <c r="C6325" s="30" t="s">
        <v>2107</v>
      </c>
      <c r="D6325" s="52" t="s">
        <v>2137</v>
      </c>
      <c r="E6325" s="53">
        <v>221.443392</v>
      </c>
      <c r="F6325" s="53">
        <v>0</v>
      </c>
      <c r="G6325" s="53">
        <v>221.443392</v>
      </c>
    </row>
    <row r="6326" s="37" customFormat="1" customHeight="1" spans="1:7">
      <c r="A6326" s="52" t="s">
        <v>2019</v>
      </c>
      <c r="B6326" s="52" t="s">
        <v>3171</v>
      </c>
      <c r="C6326" s="30" t="s">
        <v>2107</v>
      </c>
      <c r="D6326" s="52" t="s">
        <v>2138</v>
      </c>
      <c r="E6326" s="53">
        <v>89.765538</v>
      </c>
      <c r="F6326" s="53">
        <v>0</v>
      </c>
      <c r="G6326" s="53">
        <v>89.765538</v>
      </c>
    </row>
    <row r="6327" s="37" customFormat="1" customHeight="1" spans="1:7">
      <c r="A6327" s="52" t="s">
        <v>2019</v>
      </c>
      <c r="B6327" s="52" t="s">
        <v>3171</v>
      </c>
      <c r="C6327" s="30" t="s">
        <v>2107</v>
      </c>
      <c r="D6327" s="52" t="s">
        <v>2139</v>
      </c>
      <c r="E6327" s="53">
        <v>2.834701</v>
      </c>
      <c r="F6327" s="53">
        <v>0</v>
      </c>
      <c r="G6327" s="53">
        <v>2.834701</v>
      </c>
    </row>
    <row r="6328" s="37" customFormat="1" customHeight="1" spans="1:7">
      <c r="A6328" s="52" t="s">
        <v>2019</v>
      </c>
      <c r="B6328" s="52" t="s">
        <v>3171</v>
      </c>
      <c r="C6328" s="30" t="s">
        <v>2107</v>
      </c>
      <c r="D6328" s="52" t="s">
        <v>2140</v>
      </c>
      <c r="E6328" s="53">
        <v>4.724502</v>
      </c>
      <c r="F6328" s="53">
        <v>0</v>
      </c>
      <c r="G6328" s="53">
        <v>4.724502</v>
      </c>
    </row>
    <row r="6329" s="37" customFormat="1" customHeight="1" spans="1:7">
      <c r="A6329" s="52" t="s">
        <v>2019</v>
      </c>
      <c r="B6329" s="52" t="s">
        <v>3171</v>
      </c>
      <c r="C6329" s="30" t="s">
        <v>2107</v>
      </c>
      <c r="D6329" s="52" t="s">
        <v>2141</v>
      </c>
      <c r="E6329" s="53">
        <v>115.231248</v>
      </c>
      <c r="F6329" s="53">
        <v>0</v>
      </c>
      <c r="G6329" s="53">
        <v>115.231248</v>
      </c>
    </row>
    <row r="6330" s="37" customFormat="1" customHeight="1" spans="1:7">
      <c r="A6330" s="52" t="s">
        <v>2019</v>
      </c>
      <c r="B6330" s="52" t="s">
        <v>3171</v>
      </c>
      <c r="C6330" s="30" t="s">
        <v>2107</v>
      </c>
      <c r="D6330" s="52" t="s">
        <v>2298</v>
      </c>
      <c r="E6330" s="53">
        <v>71</v>
      </c>
      <c r="F6330" s="53">
        <v>0</v>
      </c>
      <c r="G6330" s="53">
        <v>71</v>
      </c>
    </row>
    <row r="6331" s="37" customFormat="1" customHeight="1" spans="1:7">
      <c r="A6331" s="52" t="s">
        <v>2019</v>
      </c>
      <c r="B6331" s="52" t="s">
        <v>3171</v>
      </c>
      <c r="C6331" s="30" t="s">
        <v>2107</v>
      </c>
      <c r="D6331" s="52" t="s">
        <v>2142</v>
      </c>
      <c r="E6331" s="53">
        <v>110.721696</v>
      </c>
      <c r="F6331" s="53">
        <v>0</v>
      </c>
      <c r="G6331" s="53">
        <v>110.721696</v>
      </c>
    </row>
    <row r="6332" s="37" customFormat="1" customHeight="1" spans="1:7">
      <c r="A6332" s="52" t="s">
        <v>2019</v>
      </c>
      <c r="B6332" s="52" t="s">
        <v>3171</v>
      </c>
      <c r="C6332" s="30" t="s">
        <v>2107</v>
      </c>
      <c r="D6332" s="52" t="s">
        <v>2119</v>
      </c>
      <c r="E6332" s="53">
        <v>45</v>
      </c>
      <c r="F6332" s="53">
        <v>0</v>
      </c>
      <c r="G6332" s="53">
        <v>45</v>
      </c>
    </row>
    <row r="6333" s="37" customFormat="1" customHeight="1" spans="1:7">
      <c r="A6333" s="52" t="s">
        <v>2019</v>
      </c>
      <c r="B6333" s="52" t="s">
        <v>3171</v>
      </c>
      <c r="C6333" s="30" t="s">
        <v>2107</v>
      </c>
      <c r="D6333" s="52" t="s">
        <v>2299</v>
      </c>
      <c r="E6333" s="53">
        <v>817.42</v>
      </c>
      <c r="F6333" s="53">
        <v>0</v>
      </c>
      <c r="G6333" s="53">
        <v>817.42</v>
      </c>
    </row>
    <row r="6334" s="37" customFormat="1" customHeight="1" spans="1:7">
      <c r="A6334" s="52" t="s">
        <v>2019</v>
      </c>
      <c r="B6334" s="52" t="s">
        <v>3171</v>
      </c>
      <c r="C6334" s="30" t="s">
        <v>2107</v>
      </c>
      <c r="D6334" s="52" t="s">
        <v>2143</v>
      </c>
      <c r="E6334" s="53">
        <v>161.6959</v>
      </c>
      <c r="F6334" s="53">
        <v>0</v>
      </c>
      <c r="G6334" s="53">
        <v>161.6959</v>
      </c>
    </row>
    <row r="6335" s="37" customFormat="1" customHeight="1" spans="1:7">
      <c r="A6335" s="52" t="s">
        <v>2019</v>
      </c>
      <c r="B6335" s="52" t="s">
        <v>3171</v>
      </c>
      <c r="C6335" s="30" t="s">
        <v>2107</v>
      </c>
      <c r="D6335" s="52" t="s">
        <v>2144</v>
      </c>
      <c r="E6335" s="53">
        <v>17.28</v>
      </c>
      <c r="F6335" s="53">
        <v>0</v>
      </c>
      <c r="G6335" s="53">
        <v>17.28</v>
      </c>
    </row>
    <row r="6336" s="37" customFormat="1" customHeight="1" spans="1:7">
      <c r="A6336" s="52" t="s">
        <v>2019</v>
      </c>
      <c r="B6336" s="52" t="s">
        <v>3171</v>
      </c>
      <c r="C6336" s="30" t="s">
        <v>2107</v>
      </c>
      <c r="D6336" s="52" t="s">
        <v>2145</v>
      </c>
      <c r="E6336" s="53">
        <v>8.306364</v>
      </c>
      <c r="F6336" s="53">
        <v>0</v>
      </c>
      <c r="G6336" s="53">
        <v>8.306364</v>
      </c>
    </row>
    <row r="6337" s="37" customFormat="1" customHeight="1" spans="1:7">
      <c r="A6337" s="52" t="s">
        <v>2019</v>
      </c>
      <c r="B6337" s="49" t="s">
        <v>3172</v>
      </c>
      <c r="C6337" s="50"/>
      <c r="D6337" s="49"/>
      <c r="E6337" s="51">
        <v>891.701175</v>
      </c>
      <c r="F6337" s="51">
        <v>0</v>
      </c>
      <c r="G6337" s="51">
        <v>891.701175</v>
      </c>
    </row>
    <row r="6338" s="37" customFormat="1" customHeight="1" spans="1:7">
      <c r="A6338" s="52" t="s">
        <v>2019</v>
      </c>
      <c r="B6338" s="52" t="s">
        <v>3173</v>
      </c>
      <c r="C6338" s="50" t="s">
        <v>2091</v>
      </c>
      <c r="D6338" s="49"/>
      <c r="E6338" s="51">
        <v>105.363031</v>
      </c>
      <c r="F6338" s="51">
        <v>0</v>
      </c>
      <c r="G6338" s="51">
        <v>105.363031</v>
      </c>
    </row>
    <row r="6339" s="37" customFormat="1" customHeight="1" spans="1:7">
      <c r="A6339" s="52" t="s">
        <v>2019</v>
      </c>
      <c r="B6339" s="52" t="s">
        <v>3173</v>
      </c>
      <c r="C6339" s="30" t="s">
        <v>2092</v>
      </c>
      <c r="D6339" s="52" t="s">
        <v>2126</v>
      </c>
      <c r="E6339" s="53">
        <v>75</v>
      </c>
      <c r="F6339" s="53">
        <v>0</v>
      </c>
      <c r="G6339" s="53">
        <v>75</v>
      </c>
    </row>
    <row r="6340" s="37" customFormat="1" customHeight="1" spans="1:7">
      <c r="A6340" s="52" t="s">
        <v>2019</v>
      </c>
      <c r="B6340" s="52" t="s">
        <v>3173</v>
      </c>
      <c r="C6340" s="30" t="s">
        <v>2092</v>
      </c>
      <c r="D6340" s="52" t="s">
        <v>2127</v>
      </c>
      <c r="E6340" s="53">
        <v>3.181104</v>
      </c>
      <c r="F6340" s="53">
        <v>0</v>
      </c>
      <c r="G6340" s="53">
        <v>3.181104</v>
      </c>
    </row>
    <row r="6341" s="37" customFormat="1" customHeight="1" spans="1:7">
      <c r="A6341" s="52" t="s">
        <v>2019</v>
      </c>
      <c r="B6341" s="52" t="s">
        <v>3173</v>
      </c>
      <c r="C6341" s="30" t="s">
        <v>2092</v>
      </c>
      <c r="D6341" s="52" t="s">
        <v>2128</v>
      </c>
      <c r="E6341" s="53">
        <v>2.128416</v>
      </c>
      <c r="F6341" s="53">
        <v>0</v>
      </c>
      <c r="G6341" s="53">
        <v>2.128416</v>
      </c>
    </row>
    <row r="6342" s="37" customFormat="1" customHeight="1" spans="1:7">
      <c r="A6342" s="52" t="s">
        <v>2019</v>
      </c>
      <c r="B6342" s="52" t="s">
        <v>3173</v>
      </c>
      <c r="C6342" s="30" t="s">
        <v>2092</v>
      </c>
      <c r="D6342" s="52" t="s">
        <v>2129</v>
      </c>
      <c r="E6342" s="53">
        <v>4.68882</v>
      </c>
      <c r="F6342" s="53">
        <v>0</v>
      </c>
      <c r="G6342" s="53">
        <v>4.68882</v>
      </c>
    </row>
    <row r="6343" s="37" customFormat="1" customHeight="1" spans="1:7">
      <c r="A6343" s="52" t="s">
        <v>2019</v>
      </c>
      <c r="B6343" s="52" t="s">
        <v>3173</v>
      </c>
      <c r="C6343" s="30" t="s">
        <v>2092</v>
      </c>
      <c r="D6343" s="52" t="s">
        <v>2297</v>
      </c>
      <c r="E6343" s="53">
        <v>6.888311</v>
      </c>
      <c r="F6343" s="53">
        <v>0</v>
      </c>
      <c r="G6343" s="53">
        <v>6.888311</v>
      </c>
    </row>
    <row r="6344" s="37" customFormat="1" customHeight="1" spans="1:7">
      <c r="A6344" s="52" t="s">
        <v>2019</v>
      </c>
      <c r="B6344" s="52" t="s">
        <v>3173</v>
      </c>
      <c r="C6344" s="30" t="s">
        <v>2092</v>
      </c>
      <c r="D6344" s="52" t="s">
        <v>2130</v>
      </c>
      <c r="E6344" s="53">
        <v>3.97638</v>
      </c>
      <c r="F6344" s="53">
        <v>0</v>
      </c>
      <c r="G6344" s="53">
        <v>3.97638</v>
      </c>
    </row>
    <row r="6345" s="37" customFormat="1" customHeight="1" spans="1:7">
      <c r="A6345" s="52" t="s">
        <v>2019</v>
      </c>
      <c r="B6345" s="52" t="s">
        <v>3173</v>
      </c>
      <c r="C6345" s="30" t="s">
        <v>2092</v>
      </c>
      <c r="D6345" s="52" t="s">
        <v>2102</v>
      </c>
      <c r="E6345" s="53">
        <v>5</v>
      </c>
      <c r="F6345" s="53">
        <v>0</v>
      </c>
      <c r="G6345" s="53">
        <v>5</v>
      </c>
    </row>
    <row r="6346" s="37" customFormat="1" customHeight="1" spans="1:7">
      <c r="A6346" s="52" t="s">
        <v>2019</v>
      </c>
      <c r="B6346" s="52" t="s">
        <v>3173</v>
      </c>
      <c r="C6346" s="30" t="s">
        <v>2092</v>
      </c>
      <c r="D6346" s="52" t="s">
        <v>2105</v>
      </c>
      <c r="E6346" s="53">
        <v>4.5</v>
      </c>
      <c r="F6346" s="53">
        <v>0</v>
      </c>
      <c r="G6346" s="53">
        <v>4.5</v>
      </c>
    </row>
    <row r="6347" s="37" customFormat="1" customHeight="1" spans="1:7">
      <c r="A6347" s="52" t="s">
        <v>2019</v>
      </c>
      <c r="B6347" s="52" t="s">
        <v>3173</v>
      </c>
      <c r="C6347" s="50" t="s">
        <v>2106</v>
      </c>
      <c r="D6347" s="49"/>
      <c r="E6347" s="51">
        <v>786.338144</v>
      </c>
      <c r="F6347" s="51">
        <v>0</v>
      </c>
      <c r="G6347" s="51">
        <v>786.338144</v>
      </c>
    </row>
    <row r="6348" s="37" customFormat="1" customHeight="1" spans="1:7">
      <c r="A6348" s="52" t="s">
        <v>2019</v>
      </c>
      <c r="B6348" s="52" t="s">
        <v>3173</v>
      </c>
      <c r="C6348" s="30" t="s">
        <v>2107</v>
      </c>
      <c r="D6348" s="52" t="s">
        <v>2131</v>
      </c>
      <c r="E6348" s="53">
        <v>156.294</v>
      </c>
      <c r="F6348" s="53">
        <v>0</v>
      </c>
      <c r="G6348" s="53">
        <v>156.294</v>
      </c>
    </row>
    <row r="6349" s="37" customFormat="1" customHeight="1" spans="1:7">
      <c r="A6349" s="52" t="s">
        <v>2019</v>
      </c>
      <c r="B6349" s="52" t="s">
        <v>3173</v>
      </c>
      <c r="C6349" s="30" t="s">
        <v>2107</v>
      </c>
      <c r="D6349" s="52" t="s">
        <v>2132</v>
      </c>
      <c r="E6349" s="53">
        <v>4.644</v>
      </c>
      <c r="F6349" s="53">
        <v>0</v>
      </c>
      <c r="G6349" s="53">
        <v>4.644</v>
      </c>
    </row>
    <row r="6350" s="37" customFormat="1" customHeight="1" spans="1:7">
      <c r="A6350" s="52" t="s">
        <v>2019</v>
      </c>
      <c r="B6350" s="52" t="s">
        <v>3173</v>
      </c>
      <c r="C6350" s="30" t="s">
        <v>2107</v>
      </c>
      <c r="D6350" s="52" t="s">
        <v>2110</v>
      </c>
      <c r="E6350" s="53">
        <v>0.96</v>
      </c>
      <c r="F6350" s="53">
        <v>0</v>
      </c>
      <c r="G6350" s="53">
        <v>0.96</v>
      </c>
    </row>
    <row r="6351" s="37" customFormat="1" customHeight="1" spans="1:7">
      <c r="A6351" s="52" t="s">
        <v>2019</v>
      </c>
      <c r="B6351" s="52" t="s">
        <v>3173</v>
      </c>
      <c r="C6351" s="30" t="s">
        <v>2107</v>
      </c>
      <c r="D6351" s="52" t="s">
        <v>2134</v>
      </c>
      <c r="E6351" s="53">
        <v>72.972</v>
      </c>
      <c r="F6351" s="53">
        <v>0</v>
      </c>
      <c r="G6351" s="53">
        <v>72.972</v>
      </c>
    </row>
    <row r="6352" s="37" customFormat="1" customHeight="1" spans="1:7">
      <c r="A6352" s="52" t="s">
        <v>2019</v>
      </c>
      <c r="B6352" s="52" t="s">
        <v>3173</v>
      </c>
      <c r="C6352" s="30" t="s">
        <v>2107</v>
      </c>
      <c r="D6352" s="52" t="s">
        <v>2135</v>
      </c>
      <c r="E6352" s="53">
        <v>120.8052</v>
      </c>
      <c r="F6352" s="53">
        <v>0</v>
      </c>
      <c r="G6352" s="53">
        <v>120.8052</v>
      </c>
    </row>
    <row r="6353" s="37" customFormat="1" customHeight="1" spans="1:7">
      <c r="A6353" s="52" t="s">
        <v>2019</v>
      </c>
      <c r="B6353" s="52" t="s">
        <v>3173</v>
      </c>
      <c r="C6353" s="30" t="s">
        <v>2107</v>
      </c>
      <c r="D6353" s="52" t="s">
        <v>2136</v>
      </c>
      <c r="E6353" s="53">
        <v>31.182</v>
      </c>
      <c r="F6353" s="53">
        <v>0</v>
      </c>
      <c r="G6353" s="53">
        <v>31.182</v>
      </c>
    </row>
    <row r="6354" s="37" customFormat="1" customHeight="1" spans="1:7">
      <c r="A6354" s="52" t="s">
        <v>2019</v>
      </c>
      <c r="B6354" s="52" t="s">
        <v>3173</v>
      </c>
      <c r="C6354" s="30" t="s">
        <v>2107</v>
      </c>
      <c r="D6354" s="52" t="s">
        <v>2137</v>
      </c>
      <c r="E6354" s="53">
        <v>61.743552</v>
      </c>
      <c r="F6354" s="53">
        <v>0</v>
      </c>
      <c r="G6354" s="53">
        <v>61.743552</v>
      </c>
    </row>
    <row r="6355" s="37" customFormat="1" customHeight="1" spans="1:7">
      <c r="A6355" s="52" t="s">
        <v>2019</v>
      </c>
      <c r="B6355" s="52" t="s">
        <v>3173</v>
      </c>
      <c r="C6355" s="30" t="s">
        <v>2107</v>
      </c>
      <c r="D6355" s="52" t="s">
        <v>2138</v>
      </c>
      <c r="E6355" s="53">
        <v>25.18374</v>
      </c>
      <c r="F6355" s="53">
        <v>0</v>
      </c>
      <c r="G6355" s="53">
        <v>25.18374</v>
      </c>
    </row>
    <row r="6356" s="37" customFormat="1" customHeight="1" spans="1:7">
      <c r="A6356" s="52" t="s">
        <v>2019</v>
      </c>
      <c r="B6356" s="52" t="s">
        <v>3173</v>
      </c>
      <c r="C6356" s="30" t="s">
        <v>2107</v>
      </c>
      <c r="D6356" s="52" t="s">
        <v>2139</v>
      </c>
      <c r="E6356" s="53">
        <v>0.795276</v>
      </c>
      <c r="F6356" s="53">
        <v>0</v>
      </c>
      <c r="G6356" s="53">
        <v>0.795276</v>
      </c>
    </row>
    <row r="6357" s="37" customFormat="1" customHeight="1" spans="1:7">
      <c r="A6357" s="52" t="s">
        <v>2019</v>
      </c>
      <c r="B6357" s="52" t="s">
        <v>3173</v>
      </c>
      <c r="C6357" s="30" t="s">
        <v>2107</v>
      </c>
      <c r="D6357" s="52" t="s">
        <v>2140</v>
      </c>
      <c r="E6357" s="53">
        <v>1.32546</v>
      </c>
      <c r="F6357" s="53">
        <v>0</v>
      </c>
      <c r="G6357" s="53">
        <v>1.32546</v>
      </c>
    </row>
    <row r="6358" s="37" customFormat="1" customHeight="1" spans="1:7">
      <c r="A6358" s="52" t="s">
        <v>2019</v>
      </c>
      <c r="B6358" s="52" t="s">
        <v>3173</v>
      </c>
      <c r="C6358" s="30" t="s">
        <v>2107</v>
      </c>
      <c r="D6358" s="52" t="s">
        <v>2141</v>
      </c>
      <c r="E6358" s="53">
        <v>32.04144</v>
      </c>
      <c r="F6358" s="53">
        <v>0</v>
      </c>
      <c r="G6358" s="53">
        <v>32.04144</v>
      </c>
    </row>
    <row r="6359" s="37" customFormat="1" customHeight="1" spans="1:7">
      <c r="A6359" s="52" t="s">
        <v>2019</v>
      </c>
      <c r="B6359" s="52" t="s">
        <v>3173</v>
      </c>
      <c r="C6359" s="30" t="s">
        <v>2107</v>
      </c>
      <c r="D6359" s="52" t="s">
        <v>2298</v>
      </c>
      <c r="E6359" s="53">
        <v>15</v>
      </c>
      <c r="F6359" s="53">
        <v>0</v>
      </c>
      <c r="G6359" s="53">
        <v>15</v>
      </c>
    </row>
    <row r="6360" s="37" customFormat="1" customHeight="1" spans="1:7">
      <c r="A6360" s="52" t="s">
        <v>2019</v>
      </c>
      <c r="B6360" s="52" t="s">
        <v>3173</v>
      </c>
      <c r="C6360" s="30" t="s">
        <v>2107</v>
      </c>
      <c r="D6360" s="52" t="s">
        <v>2142</v>
      </c>
      <c r="E6360" s="53">
        <v>30.871776</v>
      </c>
      <c r="F6360" s="53">
        <v>0</v>
      </c>
      <c r="G6360" s="53">
        <v>30.871776</v>
      </c>
    </row>
    <row r="6361" s="37" customFormat="1" customHeight="1" spans="1:7">
      <c r="A6361" s="52" t="s">
        <v>2019</v>
      </c>
      <c r="B6361" s="52" t="s">
        <v>3173</v>
      </c>
      <c r="C6361" s="30" t="s">
        <v>2107</v>
      </c>
      <c r="D6361" s="52" t="s">
        <v>2119</v>
      </c>
      <c r="E6361" s="53">
        <v>8.32</v>
      </c>
      <c r="F6361" s="53">
        <v>0</v>
      </c>
      <c r="G6361" s="53">
        <v>8.32</v>
      </c>
    </row>
    <row r="6362" s="37" customFormat="1" customHeight="1" spans="1:7">
      <c r="A6362" s="52" t="s">
        <v>2019</v>
      </c>
      <c r="B6362" s="52" t="s">
        <v>3173</v>
      </c>
      <c r="C6362" s="30" t="s">
        <v>2107</v>
      </c>
      <c r="D6362" s="52" t="s">
        <v>2299</v>
      </c>
      <c r="E6362" s="53">
        <v>172.5</v>
      </c>
      <c r="F6362" s="53">
        <v>0</v>
      </c>
      <c r="G6362" s="53">
        <v>172.5</v>
      </c>
    </row>
    <row r="6363" s="37" customFormat="1" customHeight="1" spans="1:7">
      <c r="A6363" s="52" t="s">
        <v>2019</v>
      </c>
      <c r="B6363" s="52" t="s">
        <v>3173</v>
      </c>
      <c r="C6363" s="30" t="s">
        <v>2107</v>
      </c>
      <c r="D6363" s="52" t="s">
        <v>2143</v>
      </c>
      <c r="E6363" s="53">
        <v>44.5606</v>
      </c>
      <c r="F6363" s="53">
        <v>0</v>
      </c>
      <c r="G6363" s="53">
        <v>44.5606</v>
      </c>
    </row>
    <row r="6364" s="37" customFormat="1" customHeight="1" spans="1:7">
      <c r="A6364" s="52" t="s">
        <v>2019</v>
      </c>
      <c r="B6364" s="52" t="s">
        <v>3173</v>
      </c>
      <c r="C6364" s="30" t="s">
        <v>2107</v>
      </c>
      <c r="D6364" s="52" t="s">
        <v>2144</v>
      </c>
      <c r="E6364" s="53">
        <v>4.8</v>
      </c>
      <c r="F6364" s="53">
        <v>0</v>
      </c>
      <c r="G6364" s="53">
        <v>4.8</v>
      </c>
    </row>
    <row r="6365" s="37" customFormat="1" customHeight="1" spans="1:7">
      <c r="A6365" s="52" t="s">
        <v>2019</v>
      </c>
      <c r="B6365" s="52" t="s">
        <v>3173</v>
      </c>
      <c r="C6365" s="30" t="s">
        <v>2107</v>
      </c>
      <c r="D6365" s="52" t="s">
        <v>2145</v>
      </c>
      <c r="E6365" s="53">
        <v>2.3391</v>
      </c>
      <c r="F6365" s="53">
        <v>0</v>
      </c>
      <c r="G6365" s="53">
        <v>2.3391</v>
      </c>
    </row>
    <row r="6366" s="37" customFormat="1" customHeight="1" spans="1:7">
      <c r="A6366" s="52" t="s">
        <v>2019</v>
      </c>
      <c r="B6366" s="49" t="s">
        <v>3174</v>
      </c>
      <c r="C6366" s="50"/>
      <c r="D6366" s="49"/>
      <c r="E6366" s="51">
        <v>2394.686157</v>
      </c>
      <c r="F6366" s="51">
        <v>0</v>
      </c>
      <c r="G6366" s="51">
        <v>2394.686157</v>
      </c>
    </row>
    <row r="6367" s="37" customFormat="1" customHeight="1" spans="1:7">
      <c r="A6367" s="52" t="s">
        <v>2019</v>
      </c>
      <c r="B6367" s="52" t="s">
        <v>3175</v>
      </c>
      <c r="C6367" s="50" t="s">
        <v>2091</v>
      </c>
      <c r="D6367" s="49"/>
      <c r="E6367" s="51">
        <v>435.083931</v>
      </c>
      <c r="F6367" s="51">
        <v>0</v>
      </c>
      <c r="G6367" s="51">
        <v>435.083931</v>
      </c>
    </row>
    <row r="6368" s="37" customFormat="1" customHeight="1" spans="1:7">
      <c r="A6368" s="52" t="s">
        <v>2019</v>
      </c>
      <c r="B6368" s="52" t="s">
        <v>3175</v>
      </c>
      <c r="C6368" s="30" t="s">
        <v>2092</v>
      </c>
      <c r="D6368" s="52" t="s">
        <v>2093</v>
      </c>
      <c r="E6368" s="53">
        <v>242.5</v>
      </c>
      <c r="F6368" s="53">
        <v>0</v>
      </c>
      <c r="G6368" s="53">
        <v>242.5</v>
      </c>
    </row>
    <row r="6369" s="37" customFormat="1" customHeight="1" spans="1:7">
      <c r="A6369" s="52" t="s">
        <v>2019</v>
      </c>
      <c r="B6369" s="52" t="s">
        <v>3175</v>
      </c>
      <c r="C6369" s="30" t="s">
        <v>2092</v>
      </c>
      <c r="D6369" s="52" t="s">
        <v>2094</v>
      </c>
      <c r="E6369" s="53">
        <v>9.155621</v>
      </c>
      <c r="F6369" s="53">
        <v>0</v>
      </c>
      <c r="G6369" s="53">
        <v>9.155621</v>
      </c>
    </row>
    <row r="6370" s="37" customFormat="1" customHeight="1" spans="1:7">
      <c r="A6370" s="52" t="s">
        <v>2019</v>
      </c>
      <c r="B6370" s="52" t="s">
        <v>3175</v>
      </c>
      <c r="C6370" s="30" t="s">
        <v>2092</v>
      </c>
      <c r="D6370" s="52" t="s">
        <v>2095</v>
      </c>
      <c r="E6370" s="53">
        <v>6.103747</v>
      </c>
      <c r="F6370" s="53">
        <v>0</v>
      </c>
      <c r="G6370" s="53">
        <v>6.103747</v>
      </c>
    </row>
    <row r="6371" s="37" customFormat="1" customHeight="1" spans="1:7">
      <c r="A6371" s="52" t="s">
        <v>2019</v>
      </c>
      <c r="B6371" s="52" t="s">
        <v>3175</v>
      </c>
      <c r="C6371" s="30" t="s">
        <v>2092</v>
      </c>
      <c r="D6371" s="52" t="s">
        <v>2096</v>
      </c>
      <c r="E6371" s="53">
        <v>0.450293</v>
      </c>
      <c r="F6371" s="53">
        <v>0</v>
      </c>
      <c r="G6371" s="53">
        <v>0.450293</v>
      </c>
    </row>
    <row r="6372" s="37" customFormat="1" customHeight="1" spans="1:7">
      <c r="A6372" s="52" t="s">
        <v>2019</v>
      </c>
      <c r="B6372" s="52" t="s">
        <v>3175</v>
      </c>
      <c r="C6372" s="30" t="s">
        <v>2092</v>
      </c>
      <c r="D6372" s="52" t="s">
        <v>2097</v>
      </c>
      <c r="E6372" s="53">
        <v>13.413744</v>
      </c>
      <c r="F6372" s="53">
        <v>0</v>
      </c>
      <c r="G6372" s="53">
        <v>13.413744</v>
      </c>
    </row>
    <row r="6373" s="37" customFormat="1" customHeight="1" spans="1:7">
      <c r="A6373" s="52" t="s">
        <v>2019</v>
      </c>
      <c r="B6373" s="52" t="s">
        <v>3175</v>
      </c>
      <c r="C6373" s="30" t="s">
        <v>2092</v>
      </c>
      <c r="D6373" s="52" t="s">
        <v>2098</v>
      </c>
      <c r="E6373" s="53">
        <v>11.444526</v>
      </c>
      <c r="F6373" s="53">
        <v>0</v>
      </c>
      <c r="G6373" s="53">
        <v>11.444526</v>
      </c>
    </row>
    <row r="6374" s="37" customFormat="1" customHeight="1" spans="1:7">
      <c r="A6374" s="52" t="s">
        <v>2019</v>
      </c>
      <c r="B6374" s="52" t="s">
        <v>3175</v>
      </c>
      <c r="C6374" s="30" t="s">
        <v>2092</v>
      </c>
      <c r="D6374" s="52" t="s">
        <v>2099</v>
      </c>
      <c r="E6374" s="53">
        <v>74.052</v>
      </c>
      <c r="F6374" s="53">
        <v>0</v>
      </c>
      <c r="G6374" s="53">
        <v>74.052</v>
      </c>
    </row>
    <row r="6375" s="37" customFormat="1" customHeight="1" spans="1:7">
      <c r="A6375" s="52" t="s">
        <v>2019</v>
      </c>
      <c r="B6375" s="52" t="s">
        <v>3175</v>
      </c>
      <c r="C6375" s="30" t="s">
        <v>2092</v>
      </c>
      <c r="D6375" s="52" t="s">
        <v>2100</v>
      </c>
      <c r="E6375" s="53">
        <v>29.952</v>
      </c>
      <c r="F6375" s="53">
        <v>0</v>
      </c>
      <c r="G6375" s="53">
        <v>29.952</v>
      </c>
    </row>
    <row r="6376" s="37" customFormat="1" customHeight="1" spans="1:7">
      <c r="A6376" s="52" t="s">
        <v>2019</v>
      </c>
      <c r="B6376" s="52" t="s">
        <v>3175</v>
      </c>
      <c r="C6376" s="30" t="s">
        <v>2092</v>
      </c>
      <c r="D6376" s="52" t="s">
        <v>2101</v>
      </c>
      <c r="E6376" s="53">
        <v>0.312</v>
      </c>
      <c r="F6376" s="53">
        <v>0</v>
      </c>
      <c r="G6376" s="53">
        <v>0.312</v>
      </c>
    </row>
    <row r="6377" s="37" customFormat="1" customHeight="1" spans="1:7">
      <c r="A6377" s="52" t="s">
        <v>2019</v>
      </c>
      <c r="B6377" s="52" t="s">
        <v>3175</v>
      </c>
      <c r="C6377" s="30" t="s">
        <v>2092</v>
      </c>
      <c r="D6377" s="52" t="s">
        <v>2102</v>
      </c>
      <c r="E6377" s="53">
        <v>33</v>
      </c>
      <c r="F6377" s="53">
        <v>0</v>
      </c>
      <c r="G6377" s="53">
        <v>33</v>
      </c>
    </row>
    <row r="6378" s="37" customFormat="1" customHeight="1" spans="1:7">
      <c r="A6378" s="52" t="s">
        <v>2019</v>
      </c>
      <c r="B6378" s="52" t="s">
        <v>3175</v>
      </c>
      <c r="C6378" s="30" t="s">
        <v>2092</v>
      </c>
      <c r="D6378" s="52" t="s">
        <v>2104</v>
      </c>
      <c r="E6378" s="53">
        <v>0.15</v>
      </c>
      <c r="F6378" s="53">
        <v>0</v>
      </c>
      <c r="G6378" s="53">
        <v>0.15</v>
      </c>
    </row>
    <row r="6379" s="37" customFormat="1" customHeight="1" spans="1:7">
      <c r="A6379" s="52" t="s">
        <v>2019</v>
      </c>
      <c r="B6379" s="52" t="s">
        <v>3175</v>
      </c>
      <c r="C6379" s="30" t="s">
        <v>2092</v>
      </c>
      <c r="D6379" s="52" t="s">
        <v>2105</v>
      </c>
      <c r="E6379" s="53">
        <v>14.55</v>
      </c>
      <c r="F6379" s="53">
        <v>0</v>
      </c>
      <c r="G6379" s="53">
        <v>14.55</v>
      </c>
    </row>
    <row r="6380" s="37" customFormat="1" customHeight="1" spans="1:7">
      <c r="A6380" s="52" t="s">
        <v>2019</v>
      </c>
      <c r="B6380" s="52" t="s">
        <v>3175</v>
      </c>
      <c r="C6380" s="50" t="s">
        <v>2106</v>
      </c>
      <c r="D6380" s="49"/>
      <c r="E6380" s="51">
        <v>1959.602226</v>
      </c>
      <c r="F6380" s="51">
        <v>0</v>
      </c>
      <c r="G6380" s="51">
        <v>1959.602226</v>
      </c>
    </row>
    <row r="6381" s="37" customFormat="1" customHeight="1" spans="1:7">
      <c r="A6381" s="52" t="s">
        <v>2019</v>
      </c>
      <c r="B6381" s="52" t="s">
        <v>3175</v>
      </c>
      <c r="C6381" s="30" t="s">
        <v>2107</v>
      </c>
      <c r="D6381" s="52" t="s">
        <v>2108</v>
      </c>
      <c r="E6381" s="53">
        <v>447.1248</v>
      </c>
      <c r="F6381" s="53">
        <v>0</v>
      </c>
      <c r="G6381" s="53">
        <v>447.1248</v>
      </c>
    </row>
    <row r="6382" s="37" customFormat="1" customHeight="1" spans="1:7">
      <c r="A6382" s="52" t="s">
        <v>2019</v>
      </c>
      <c r="B6382" s="52" t="s">
        <v>3175</v>
      </c>
      <c r="C6382" s="30" t="s">
        <v>2107</v>
      </c>
      <c r="D6382" s="52" t="s">
        <v>2109</v>
      </c>
      <c r="E6382" s="53">
        <v>307.7436</v>
      </c>
      <c r="F6382" s="53">
        <v>0</v>
      </c>
      <c r="G6382" s="53">
        <v>307.7436</v>
      </c>
    </row>
    <row r="6383" s="37" customFormat="1" customHeight="1" spans="1:7">
      <c r="A6383" s="52" t="s">
        <v>2019</v>
      </c>
      <c r="B6383" s="52" t="s">
        <v>3175</v>
      </c>
      <c r="C6383" s="30" t="s">
        <v>2107</v>
      </c>
      <c r="D6383" s="52" t="s">
        <v>2110</v>
      </c>
      <c r="E6383" s="53">
        <v>8.1</v>
      </c>
      <c r="F6383" s="53">
        <v>0</v>
      </c>
      <c r="G6383" s="53">
        <v>8.1</v>
      </c>
    </row>
    <row r="6384" s="37" customFormat="1" customHeight="1" spans="1:7">
      <c r="A6384" s="52" t="s">
        <v>2019</v>
      </c>
      <c r="B6384" s="52" t="s">
        <v>3175</v>
      </c>
      <c r="C6384" s="30" t="s">
        <v>2107</v>
      </c>
      <c r="D6384" s="52" t="s">
        <v>2133</v>
      </c>
      <c r="E6384" s="53">
        <v>0.006</v>
      </c>
      <c r="F6384" s="53">
        <v>0</v>
      </c>
      <c r="G6384" s="53">
        <v>0.006</v>
      </c>
    </row>
    <row r="6385" s="37" customFormat="1" customHeight="1" spans="1:7">
      <c r="A6385" s="52" t="s">
        <v>2019</v>
      </c>
      <c r="B6385" s="52" t="s">
        <v>3175</v>
      </c>
      <c r="C6385" s="30" t="s">
        <v>2107</v>
      </c>
      <c r="D6385" s="52" t="s">
        <v>2111</v>
      </c>
      <c r="E6385" s="53">
        <v>37.2604</v>
      </c>
      <c r="F6385" s="53">
        <v>0</v>
      </c>
      <c r="G6385" s="53">
        <v>37.2604</v>
      </c>
    </row>
    <row r="6386" s="37" customFormat="1" customHeight="1" spans="1:7">
      <c r="A6386" s="52" t="s">
        <v>2019</v>
      </c>
      <c r="B6386" s="52" t="s">
        <v>3175</v>
      </c>
      <c r="C6386" s="30" t="s">
        <v>2107</v>
      </c>
      <c r="D6386" s="52" t="s">
        <v>2112</v>
      </c>
      <c r="E6386" s="53">
        <v>113.168636</v>
      </c>
      <c r="F6386" s="53">
        <v>0</v>
      </c>
      <c r="G6386" s="53">
        <v>113.168636</v>
      </c>
    </row>
    <row r="6387" s="37" customFormat="1" customHeight="1" spans="1:7">
      <c r="A6387" s="52" t="s">
        <v>2019</v>
      </c>
      <c r="B6387" s="52" t="s">
        <v>3175</v>
      </c>
      <c r="C6387" s="30" t="s">
        <v>2107</v>
      </c>
      <c r="D6387" s="52" t="s">
        <v>2113</v>
      </c>
      <c r="E6387" s="53">
        <v>95.299904</v>
      </c>
      <c r="F6387" s="53">
        <v>0</v>
      </c>
      <c r="G6387" s="53">
        <v>95.299904</v>
      </c>
    </row>
    <row r="6388" s="37" customFormat="1" customHeight="1" spans="1:7">
      <c r="A6388" s="52" t="s">
        <v>2019</v>
      </c>
      <c r="B6388" s="52" t="s">
        <v>3175</v>
      </c>
      <c r="C6388" s="30" t="s">
        <v>2107</v>
      </c>
      <c r="D6388" s="52" t="s">
        <v>2114</v>
      </c>
      <c r="E6388" s="53">
        <v>2.376386</v>
      </c>
      <c r="F6388" s="53">
        <v>0</v>
      </c>
      <c r="G6388" s="53">
        <v>2.376386</v>
      </c>
    </row>
    <row r="6389" s="37" customFormat="1" customHeight="1" spans="1:7">
      <c r="A6389" s="52" t="s">
        <v>2019</v>
      </c>
      <c r="B6389" s="52" t="s">
        <v>3175</v>
      </c>
      <c r="C6389" s="30" t="s">
        <v>2107</v>
      </c>
      <c r="D6389" s="52" t="s">
        <v>2115</v>
      </c>
      <c r="E6389" s="53">
        <v>3.960644</v>
      </c>
      <c r="F6389" s="53">
        <v>0</v>
      </c>
      <c r="G6389" s="53">
        <v>3.960644</v>
      </c>
    </row>
    <row r="6390" s="37" customFormat="1" customHeight="1" spans="1:7">
      <c r="A6390" s="52" t="s">
        <v>2019</v>
      </c>
      <c r="B6390" s="52" t="s">
        <v>3175</v>
      </c>
      <c r="C6390" s="30" t="s">
        <v>2107</v>
      </c>
      <c r="D6390" s="52" t="s">
        <v>2116</v>
      </c>
      <c r="E6390" s="53">
        <v>1.2</v>
      </c>
      <c r="F6390" s="53">
        <v>0</v>
      </c>
      <c r="G6390" s="53">
        <v>1.2</v>
      </c>
    </row>
    <row r="6391" s="37" customFormat="1" customHeight="1" spans="1:7">
      <c r="A6391" s="52" t="s">
        <v>2019</v>
      </c>
      <c r="B6391" s="52" t="s">
        <v>3175</v>
      </c>
      <c r="C6391" s="30" t="s">
        <v>2107</v>
      </c>
      <c r="D6391" s="52" t="s">
        <v>2117</v>
      </c>
      <c r="E6391" s="53">
        <v>190.599808</v>
      </c>
      <c r="F6391" s="53">
        <v>0</v>
      </c>
      <c r="G6391" s="53">
        <v>190.599808</v>
      </c>
    </row>
    <row r="6392" s="37" customFormat="1" customHeight="1" spans="1:7">
      <c r="A6392" s="52" t="s">
        <v>2019</v>
      </c>
      <c r="B6392" s="52" t="s">
        <v>3175</v>
      </c>
      <c r="C6392" s="30" t="s">
        <v>2107</v>
      </c>
      <c r="D6392" s="52" t="s">
        <v>2118</v>
      </c>
      <c r="E6392" s="53">
        <v>163.250448</v>
      </c>
      <c r="F6392" s="53">
        <v>0</v>
      </c>
      <c r="G6392" s="53">
        <v>163.250448</v>
      </c>
    </row>
    <row r="6393" s="37" customFormat="1" customHeight="1" spans="1:7">
      <c r="A6393" s="52" t="s">
        <v>2019</v>
      </c>
      <c r="B6393" s="52" t="s">
        <v>3175</v>
      </c>
      <c r="C6393" s="30" t="s">
        <v>2107</v>
      </c>
      <c r="D6393" s="52" t="s">
        <v>2120</v>
      </c>
      <c r="E6393" s="53">
        <v>13.8</v>
      </c>
      <c r="F6393" s="53">
        <v>0</v>
      </c>
      <c r="G6393" s="53">
        <v>13.8</v>
      </c>
    </row>
    <row r="6394" s="37" customFormat="1" customHeight="1" spans="1:7">
      <c r="A6394" s="52" t="s">
        <v>2019</v>
      </c>
      <c r="B6394" s="52" t="s">
        <v>3175</v>
      </c>
      <c r="C6394" s="30" t="s">
        <v>2107</v>
      </c>
      <c r="D6394" s="52" t="s">
        <v>2121</v>
      </c>
      <c r="E6394" s="53">
        <v>15.52</v>
      </c>
      <c r="F6394" s="53">
        <v>0</v>
      </c>
      <c r="G6394" s="53">
        <v>15.52</v>
      </c>
    </row>
    <row r="6395" s="37" customFormat="1" customHeight="1" spans="1:7">
      <c r="A6395" s="52" t="s">
        <v>2019</v>
      </c>
      <c r="B6395" s="52" t="s">
        <v>3175</v>
      </c>
      <c r="C6395" s="30" t="s">
        <v>2107</v>
      </c>
      <c r="D6395" s="52" t="s">
        <v>2122</v>
      </c>
      <c r="E6395" s="53">
        <v>399.12</v>
      </c>
      <c r="F6395" s="53">
        <v>0</v>
      </c>
      <c r="G6395" s="53">
        <v>399.12</v>
      </c>
    </row>
    <row r="6396" s="37" customFormat="1" customHeight="1" spans="1:7">
      <c r="A6396" s="52" t="s">
        <v>2019</v>
      </c>
      <c r="B6396" s="52" t="s">
        <v>3175</v>
      </c>
      <c r="C6396" s="30" t="s">
        <v>2107</v>
      </c>
      <c r="D6396" s="52" t="s">
        <v>2123</v>
      </c>
      <c r="E6396" s="53">
        <v>161.0716</v>
      </c>
      <c r="F6396" s="53">
        <v>0</v>
      </c>
      <c r="G6396" s="53">
        <v>161.0716</v>
      </c>
    </row>
    <row r="6397" s="37" customFormat="1" customHeight="1" spans="1:7">
      <c r="A6397" s="52" t="s">
        <v>2019</v>
      </c>
      <c r="B6397" s="49" t="s">
        <v>3176</v>
      </c>
      <c r="C6397" s="50"/>
      <c r="D6397" s="49"/>
      <c r="E6397" s="51">
        <v>399.671757</v>
      </c>
      <c r="F6397" s="51">
        <v>0</v>
      </c>
      <c r="G6397" s="51">
        <v>399.671757</v>
      </c>
    </row>
    <row r="6398" s="37" customFormat="1" customHeight="1" spans="1:7">
      <c r="A6398" s="52" t="s">
        <v>2019</v>
      </c>
      <c r="B6398" s="52" t="s">
        <v>3177</v>
      </c>
      <c r="C6398" s="50" t="s">
        <v>2091</v>
      </c>
      <c r="D6398" s="49"/>
      <c r="E6398" s="51">
        <v>60.685118</v>
      </c>
      <c r="F6398" s="51">
        <v>0</v>
      </c>
      <c r="G6398" s="51">
        <v>60.685118</v>
      </c>
    </row>
    <row r="6399" s="37" customFormat="1" customHeight="1" spans="1:7">
      <c r="A6399" s="52" t="s">
        <v>2019</v>
      </c>
      <c r="B6399" s="52" t="s">
        <v>3177</v>
      </c>
      <c r="C6399" s="30" t="s">
        <v>2092</v>
      </c>
      <c r="D6399" s="52" t="s">
        <v>2126</v>
      </c>
      <c r="E6399" s="53">
        <v>45</v>
      </c>
      <c r="F6399" s="53">
        <v>0</v>
      </c>
      <c r="G6399" s="53">
        <v>45</v>
      </c>
    </row>
    <row r="6400" s="37" customFormat="1" customHeight="1" spans="1:7">
      <c r="A6400" s="52" t="s">
        <v>2019</v>
      </c>
      <c r="B6400" s="52" t="s">
        <v>3177</v>
      </c>
      <c r="C6400" s="30" t="s">
        <v>2092</v>
      </c>
      <c r="D6400" s="52" t="s">
        <v>2127</v>
      </c>
      <c r="E6400" s="53">
        <v>1.732061</v>
      </c>
      <c r="F6400" s="53">
        <v>0</v>
      </c>
      <c r="G6400" s="53">
        <v>1.732061</v>
      </c>
    </row>
    <row r="6401" s="37" customFormat="1" customHeight="1" spans="1:7">
      <c r="A6401" s="52" t="s">
        <v>2019</v>
      </c>
      <c r="B6401" s="52" t="s">
        <v>3177</v>
      </c>
      <c r="C6401" s="30" t="s">
        <v>2092</v>
      </c>
      <c r="D6401" s="52" t="s">
        <v>2128</v>
      </c>
      <c r="E6401" s="53">
        <v>1.154707</v>
      </c>
      <c r="F6401" s="53">
        <v>0</v>
      </c>
      <c r="G6401" s="53">
        <v>1.154707</v>
      </c>
    </row>
    <row r="6402" s="37" customFormat="1" customHeight="1" spans="1:7">
      <c r="A6402" s="52" t="s">
        <v>2019</v>
      </c>
      <c r="B6402" s="52" t="s">
        <v>3177</v>
      </c>
      <c r="C6402" s="30" t="s">
        <v>2092</v>
      </c>
      <c r="D6402" s="52" t="s">
        <v>2129</v>
      </c>
      <c r="E6402" s="53">
        <v>2.40858</v>
      </c>
      <c r="F6402" s="53">
        <v>0</v>
      </c>
      <c r="G6402" s="53">
        <v>2.40858</v>
      </c>
    </row>
    <row r="6403" s="37" customFormat="1" customHeight="1" spans="1:7">
      <c r="A6403" s="52" t="s">
        <v>2019</v>
      </c>
      <c r="B6403" s="52" t="s">
        <v>3177</v>
      </c>
      <c r="C6403" s="30" t="s">
        <v>2092</v>
      </c>
      <c r="D6403" s="52" t="s">
        <v>2297</v>
      </c>
      <c r="E6403" s="53">
        <v>0.524694</v>
      </c>
      <c r="F6403" s="53">
        <v>0</v>
      </c>
      <c r="G6403" s="53">
        <v>0.524694</v>
      </c>
    </row>
    <row r="6404" s="37" customFormat="1" customHeight="1" spans="1:7">
      <c r="A6404" s="52" t="s">
        <v>2019</v>
      </c>
      <c r="B6404" s="52" t="s">
        <v>3177</v>
      </c>
      <c r="C6404" s="30" t="s">
        <v>2092</v>
      </c>
      <c r="D6404" s="52" t="s">
        <v>2130</v>
      </c>
      <c r="E6404" s="53">
        <v>2.165076</v>
      </c>
      <c r="F6404" s="53">
        <v>0</v>
      </c>
      <c r="G6404" s="53">
        <v>2.165076</v>
      </c>
    </row>
    <row r="6405" s="37" customFormat="1" customHeight="1" spans="1:7">
      <c r="A6405" s="52" t="s">
        <v>2019</v>
      </c>
      <c r="B6405" s="52" t="s">
        <v>3177</v>
      </c>
      <c r="C6405" s="30" t="s">
        <v>2092</v>
      </c>
      <c r="D6405" s="52" t="s">
        <v>2102</v>
      </c>
      <c r="E6405" s="53">
        <v>5</v>
      </c>
      <c r="F6405" s="53">
        <v>0</v>
      </c>
      <c r="G6405" s="53">
        <v>5</v>
      </c>
    </row>
    <row r="6406" s="37" customFormat="1" customHeight="1" spans="1:7">
      <c r="A6406" s="52" t="s">
        <v>2019</v>
      </c>
      <c r="B6406" s="52" t="s">
        <v>3177</v>
      </c>
      <c r="C6406" s="30" t="s">
        <v>2092</v>
      </c>
      <c r="D6406" s="52" t="s">
        <v>2105</v>
      </c>
      <c r="E6406" s="53">
        <v>2.7</v>
      </c>
      <c r="F6406" s="53">
        <v>0</v>
      </c>
      <c r="G6406" s="53">
        <v>2.7</v>
      </c>
    </row>
    <row r="6407" s="37" customFormat="1" customHeight="1" spans="1:7">
      <c r="A6407" s="52" t="s">
        <v>2019</v>
      </c>
      <c r="B6407" s="52" t="s">
        <v>3177</v>
      </c>
      <c r="C6407" s="50" t="s">
        <v>2106</v>
      </c>
      <c r="D6407" s="49"/>
      <c r="E6407" s="51">
        <v>338.986639</v>
      </c>
      <c r="F6407" s="51">
        <v>0</v>
      </c>
      <c r="G6407" s="51">
        <v>338.986639</v>
      </c>
    </row>
    <row r="6408" s="37" customFormat="1" customHeight="1" spans="1:7">
      <c r="A6408" s="52" t="s">
        <v>2019</v>
      </c>
      <c r="B6408" s="52" t="s">
        <v>3177</v>
      </c>
      <c r="C6408" s="30" t="s">
        <v>2107</v>
      </c>
      <c r="D6408" s="52" t="s">
        <v>2131</v>
      </c>
      <c r="E6408" s="53">
        <v>80.286</v>
      </c>
      <c r="F6408" s="53">
        <v>0</v>
      </c>
      <c r="G6408" s="53">
        <v>80.286</v>
      </c>
    </row>
    <row r="6409" s="37" customFormat="1" customHeight="1" spans="1:7">
      <c r="A6409" s="52" t="s">
        <v>2019</v>
      </c>
      <c r="B6409" s="52" t="s">
        <v>3177</v>
      </c>
      <c r="C6409" s="30" t="s">
        <v>2107</v>
      </c>
      <c r="D6409" s="52" t="s">
        <v>2132</v>
      </c>
      <c r="E6409" s="53">
        <v>2.7864</v>
      </c>
      <c r="F6409" s="53">
        <v>0</v>
      </c>
      <c r="G6409" s="53">
        <v>2.7864</v>
      </c>
    </row>
    <row r="6410" s="37" customFormat="1" customHeight="1" spans="1:7">
      <c r="A6410" s="52" t="s">
        <v>2019</v>
      </c>
      <c r="B6410" s="52" t="s">
        <v>3177</v>
      </c>
      <c r="C6410" s="30" t="s">
        <v>2107</v>
      </c>
      <c r="D6410" s="52" t="s">
        <v>2134</v>
      </c>
      <c r="E6410" s="53">
        <v>42.48</v>
      </c>
      <c r="F6410" s="53">
        <v>0</v>
      </c>
      <c r="G6410" s="53">
        <v>42.48</v>
      </c>
    </row>
    <row r="6411" s="37" customFormat="1" customHeight="1" spans="1:7">
      <c r="A6411" s="52" t="s">
        <v>2019</v>
      </c>
      <c r="B6411" s="52" t="s">
        <v>3177</v>
      </c>
      <c r="C6411" s="30" t="s">
        <v>2107</v>
      </c>
      <c r="D6411" s="52" t="s">
        <v>2135</v>
      </c>
      <c r="E6411" s="53">
        <v>70.7064</v>
      </c>
      <c r="F6411" s="53">
        <v>0</v>
      </c>
      <c r="G6411" s="53">
        <v>70.7064</v>
      </c>
    </row>
    <row r="6412" s="37" customFormat="1" customHeight="1" spans="1:7">
      <c r="A6412" s="52" t="s">
        <v>2019</v>
      </c>
      <c r="B6412" s="52" t="s">
        <v>3177</v>
      </c>
      <c r="C6412" s="30" t="s">
        <v>2107</v>
      </c>
      <c r="D6412" s="52" t="s">
        <v>2136</v>
      </c>
      <c r="E6412" s="53">
        <v>18.786</v>
      </c>
      <c r="F6412" s="53">
        <v>0</v>
      </c>
      <c r="G6412" s="53">
        <v>18.786</v>
      </c>
    </row>
    <row r="6413" s="37" customFormat="1" customHeight="1" spans="1:7">
      <c r="A6413" s="52" t="s">
        <v>2019</v>
      </c>
      <c r="B6413" s="52" t="s">
        <v>3177</v>
      </c>
      <c r="C6413" s="30" t="s">
        <v>2107</v>
      </c>
      <c r="D6413" s="52" t="s">
        <v>2137</v>
      </c>
      <c r="E6413" s="53">
        <v>34.407168</v>
      </c>
      <c r="F6413" s="53">
        <v>0</v>
      </c>
      <c r="G6413" s="53">
        <v>34.407168</v>
      </c>
    </row>
    <row r="6414" s="37" customFormat="1" customHeight="1" spans="1:7">
      <c r="A6414" s="52" t="s">
        <v>2019</v>
      </c>
      <c r="B6414" s="52" t="s">
        <v>3177</v>
      </c>
      <c r="C6414" s="30" t="s">
        <v>2107</v>
      </c>
      <c r="D6414" s="52" t="s">
        <v>2138</v>
      </c>
      <c r="E6414" s="53">
        <v>13.712148</v>
      </c>
      <c r="F6414" s="53">
        <v>0</v>
      </c>
      <c r="G6414" s="53">
        <v>13.712148</v>
      </c>
    </row>
    <row r="6415" s="37" customFormat="1" customHeight="1" spans="1:7">
      <c r="A6415" s="52" t="s">
        <v>2019</v>
      </c>
      <c r="B6415" s="52" t="s">
        <v>3177</v>
      </c>
      <c r="C6415" s="30" t="s">
        <v>2107</v>
      </c>
      <c r="D6415" s="52" t="s">
        <v>2139</v>
      </c>
      <c r="E6415" s="53">
        <v>0.433015</v>
      </c>
      <c r="F6415" s="53">
        <v>0</v>
      </c>
      <c r="G6415" s="53">
        <v>0.433015</v>
      </c>
    </row>
    <row r="6416" s="37" customFormat="1" customHeight="1" spans="1:7">
      <c r="A6416" s="52" t="s">
        <v>2019</v>
      </c>
      <c r="B6416" s="52" t="s">
        <v>3177</v>
      </c>
      <c r="C6416" s="30" t="s">
        <v>2107</v>
      </c>
      <c r="D6416" s="52" t="s">
        <v>2140</v>
      </c>
      <c r="E6416" s="53">
        <v>0.721692</v>
      </c>
      <c r="F6416" s="53">
        <v>0</v>
      </c>
      <c r="G6416" s="53">
        <v>0.721692</v>
      </c>
    </row>
    <row r="6417" s="37" customFormat="1" customHeight="1" spans="1:7">
      <c r="A6417" s="52" t="s">
        <v>2019</v>
      </c>
      <c r="B6417" s="52" t="s">
        <v>3177</v>
      </c>
      <c r="C6417" s="30" t="s">
        <v>2107</v>
      </c>
      <c r="D6417" s="52" t="s">
        <v>2141</v>
      </c>
      <c r="E6417" s="53">
        <v>17.320608</v>
      </c>
      <c r="F6417" s="53">
        <v>0</v>
      </c>
      <c r="G6417" s="53">
        <v>17.320608</v>
      </c>
    </row>
    <row r="6418" s="37" customFormat="1" customHeight="1" spans="1:7">
      <c r="A6418" s="52" t="s">
        <v>2019</v>
      </c>
      <c r="B6418" s="52" t="s">
        <v>3177</v>
      </c>
      <c r="C6418" s="30" t="s">
        <v>2107</v>
      </c>
      <c r="D6418" s="52" t="s">
        <v>2298</v>
      </c>
      <c r="E6418" s="53">
        <v>0.8</v>
      </c>
      <c r="F6418" s="53">
        <v>0</v>
      </c>
      <c r="G6418" s="53">
        <v>0.8</v>
      </c>
    </row>
    <row r="6419" s="37" customFormat="1" customHeight="1" spans="1:7">
      <c r="A6419" s="52" t="s">
        <v>2019</v>
      </c>
      <c r="B6419" s="52" t="s">
        <v>3177</v>
      </c>
      <c r="C6419" s="30" t="s">
        <v>2107</v>
      </c>
      <c r="D6419" s="52" t="s">
        <v>2142</v>
      </c>
      <c r="E6419" s="53">
        <v>17.203584</v>
      </c>
      <c r="F6419" s="53">
        <v>0</v>
      </c>
      <c r="G6419" s="53">
        <v>17.203584</v>
      </c>
    </row>
    <row r="6420" s="37" customFormat="1" customHeight="1" spans="1:7">
      <c r="A6420" s="52" t="s">
        <v>2019</v>
      </c>
      <c r="B6420" s="52" t="s">
        <v>3177</v>
      </c>
      <c r="C6420" s="30" t="s">
        <v>2107</v>
      </c>
      <c r="D6420" s="52" t="s">
        <v>2299</v>
      </c>
      <c r="E6420" s="53">
        <v>9.2</v>
      </c>
      <c r="F6420" s="53">
        <v>0</v>
      </c>
      <c r="G6420" s="53">
        <v>9.2</v>
      </c>
    </row>
    <row r="6421" s="37" customFormat="1" customHeight="1" spans="1:7">
      <c r="A6421" s="52" t="s">
        <v>2019</v>
      </c>
      <c r="B6421" s="52" t="s">
        <v>3177</v>
      </c>
      <c r="C6421" s="30" t="s">
        <v>2107</v>
      </c>
      <c r="D6421" s="52" t="s">
        <v>2143</v>
      </c>
      <c r="E6421" s="53">
        <v>26.0081</v>
      </c>
      <c r="F6421" s="53">
        <v>0</v>
      </c>
      <c r="G6421" s="53">
        <v>26.0081</v>
      </c>
    </row>
    <row r="6422" s="37" customFormat="1" customHeight="1" spans="1:7">
      <c r="A6422" s="52" t="s">
        <v>2019</v>
      </c>
      <c r="B6422" s="52" t="s">
        <v>3177</v>
      </c>
      <c r="C6422" s="30" t="s">
        <v>2107</v>
      </c>
      <c r="D6422" s="52" t="s">
        <v>2144</v>
      </c>
      <c r="E6422" s="53">
        <v>2.88</v>
      </c>
      <c r="F6422" s="53">
        <v>0</v>
      </c>
      <c r="G6422" s="53">
        <v>2.88</v>
      </c>
    </row>
    <row r="6423" s="37" customFormat="1" customHeight="1" spans="1:7">
      <c r="A6423" s="52" t="s">
        <v>2019</v>
      </c>
      <c r="B6423" s="52" t="s">
        <v>3177</v>
      </c>
      <c r="C6423" s="30" t="s">
        <v>2107</v>
      </c>
      <c r="D6423" s="52" t="s">
        <v>2145</v>
      </c>
      <c r="E6423" s="53">
        <v>1.255524</v>
      </c>
      <c r="F6423" s="53">
        <v>0</v>
      </c>
      <c r="G6423" s="53">
        <v>1.255524</v>
      </c>
    </row>
    <row r="6424" s="37" customFormat="1" customHeight="1" spans="1:7">
      <c r="A6424" s="49" t="s">
        <v>3178</v>
      </c>
      <c r="B6424" s="49"/>
      <c r="C6424" s="50"/>
      <c r="D6424" s="49"/>
      <c r="E6424" s="51">
        <v>3242.841666</v>
      </c>
      <c r="F6424" s="51">
        <v>0</v>
      </c>
      <c r="G6424" s="51">
        <v>3242.841666</v>
      </c>
    </row>
    <row r="6425" s="37" customFormat="1" customHeight="1" spans="1:7">
      <c r="A6425" s="52" t="s">
        <v>2020</v>
      </c>
      <c r="B6425" s="49" t="s">
        <v>3179</v>
      </c>
      <c r="C6425" s="50"/>
      <c r="D6425" s="49"/>
      <c r="E6425" s="51">
        <v>1559.641361</v>
      </c>
      <c r="F6425" s="51">
        <v>0</v>
      </c>
      <c r="G6425" s="51">
        <v>1559.641361</v>
      </c>
    </row>
    <row r="6426" s="37" customFormat="1" customHeight="1" spans="1:7">
      <c r="A6426" s="52" t="s">
        <v>2020</v>
      </c>
      <c r="B6426" s="52" t="s">
        <v>3180</v>
      </c>
      <c r="C6426" s="50" t="s">
        <v>2080</v>
      </c>
      <c r="D6426" s="49"/>
      <c r="E6426" s="51">
        <v>1056.566702</v>
      </c>
      <c r="F6426" s="51">
        <v>0</v>
      </c>
      <c r="G6426" s="51">
        <v>1056.566702</v>
      </c>
    </row>
    <row r="6427" s="37" customFormat="1" customHeight="1" spans="1:7">
      <c r="A6427" s="52" t="s">
        <v>2020</v>
      </c>
      <c r="B6427" s="52" t="s">
        <v>3180</v>
      </c>
      <c r="C6427" s="30" t="s">
        <v>2081</v>
      </c>
      <c r="D6427" s="52" t="s">
        <v>3181</v>
      </c>
      <c r="E6427" s="53">
        <v>25.2</v>
      </c>
      <c r="F6427" s="53">
        <v>0</v>
      </c>
      <c r="G6427" s="53">
        <v>25.2</v>
      </c>
    </row>
    <row r="6428" s="37" customFormat="1" customHeight="1" spans="1:7">
      <c r="A6428" s="52" t="s">
        <v>2020</v>
      </c>
      <c r="B6428" s="52" t="s">
        <v>3180</v>
      </c>
      <c r="C6428" s="30" t="s">
        <v>2081</v>
      </c>
      <c r="D6428" s="52" t="s">
        <v>3182</v>
      </c>
      <c r="E6428" s="53">
        <v>485</v>
      </c>
      <c r="F6428" s="53">
        <v>0</v>
      </c>
      <c r="G6428" s="53">
        <v>485</v>
      </c>
    </row>
    <row r="6429" s="37" customFormat="1" customHeight="1" spans="1:7">
      <c r="A6429" s="52" t="s">
        <v>2020</v>
      </c>
      <c r="B6429" s="52" t="s">
        <v>3180</v>
      </c>
      <c r="C6429" s="30" t="s">
        <v>2081</v>
      </c>
      <c r="D6429" s="52" t="s">
        <v>3183</v>
      </c>
      <c r="E6429" s="53">
        <v>58.854</v>
      </c>
      <c r="F6429" s="53">
        <v>0</v>
      </c>
      <c r="G6429" s="53">
        <v>58.854</v>
      </c>
    </row>
    <row r="6430" s="37" customFormat="1" customHeight="1" spans="1:7">
      <c r="A6430" s="52" t="s">
        <v>2020</v>
      </c>
      <c r="B6430" s="52" t="s">
        <v>3180</v>
      </c>
      <c r="C6430" s="30" t="s">
        <v>2081</v>
      </c>
      <c r="D6430" s="52" t="s">
        <v>3184</v>
      </c>
      <c r="E6430" s="53">
        <v>5</v>
      </c>
      <c r="F6430" s="53">
        <v>0</v>
      </c>
      <c r="G6430" s="53">
        <v>5</v>
      </c>
    </row>
    <row r="6431" s="37" customFormat="1" customHeight="1" spans="1:7">
      <c r="A6431" s="52" t="s">
        <v>2020</v>
      </c>
      <c r="B6431" s="52" t="s">
        <v>3180</v>
      </c>
      <c r="C6431" s="30" t="s">
        <v>2081</v>
      </c>
      <c r="D6431" s="52" t="s">
        <v>3185</v>
      </c>
      <c r="E6431" s="53">
        <v>0</v>
      </c>
      <c r="F6431" s="53">
        <v>0</v>
      </c>
      <c r="G6431" s="53">
        <v>0</v>
      </c>
    </row>
    <row r="6432" s="37" customFormat="1" customHeight="1" spans="1:7">
      <c r="A6432" s="52" t="s">
        <v>2020</v>
      </c>
      <c r="B6432" s="52" t="s">
        <v>3180</v>
      </c>
      <c r="C6432" s="30" t="s">
        <v>2081</v>
      </c>
      <c r="D6432" s="52" t="s">
        <v>3186</v>
      </c>
      <c r="E6432" s="53">
        <v>15</v>
      </c>
      <c r="F6432" s="53">
        <v>0</v>
      </c>
      <c r="G6432" s="53">
        <v>15</v>
      </c>
    </row>
    <row r="6433" s="37" customFormat="1" customHeight="1" spans="1:7">
      <c r="A6433" s="52" t="s">
        <v>2020</v>
      </c>
      <c r="B6433" s="52" t="s">
        <v>3180</v>
      </c>
      <c r="C6433" s="30" t="s">
        <v>2081</v>
      </c>
      <c r="D6433" s="52" t="s">
        <v>3187</v>
      </c>
      <c r="E6433" s="53">
        <v>0</v>
      </c>
      <c r="F6433" s="53">
        <v>0</v>
      </c>
      <c r="G6433" s="53">
        <v>0</v>
      </c>
    </row>
    <row r="6434" s="37" customFormat="1" customHeight="1" spans="1:7">
      <c r="A6434" s="52" t="s">
        <v>2020</v>
      </c>
      <c r="B6434" s="52" t="s">
        <v>3180</v>
      </c>
      <c r="C6434" s="30" t="s">
        <v>2081</v>
      </c>
      <c r="D6434" s="52" t="s">
        <v>3188</v>
      </c>
      <c r="E6434" s="53">
        <v>0</v>
      </c>
      <c r="F6434" s="53">
        <v>0</v>
      </c>
      <c r="G6434" s="53">
        <v>0</v>
      </c>
    </row>
    <row r="6435" s="37" customFormat="1" customHeight="1" spans="1:7">
      <c r="A6435" s="52" t="s">
        <v>2020</v>
      </c>
      <c r="B6435" s="52" t="s">
        <v>3180</v>
      </c>
      <c r="C6435" s="30" t="s">
        <v>2081</v>
      </c>
      <c r="D6435" s="52" t="s">
        <v>3189</v>
      </c>
      <c r="E6435" s="53">
        <v>15</v>
      </c>
      <c r="F6435" s="53">
        <v>0</v>
      </c>
      <c r="G6435" s="53">
        <v>15</v>
      </c>
    </row>
    <row r="6436" s="37" customFormat="1" customHeight="1" spans="1:7">
      <c r="A6436" s="52" t="s">
        <v>2020</v>
      </c>
      <c r="B6436" s="52" t="s">
        <v>3180</v>
      </c>
      <c r="C6436" s="30" t="s">
        <v>2081</v>
      </c>
      <c r="D6436" s="52" t="s">
        <v>3190</v>
      </c>
      <c r="E6436" s="53">
        <v>14</v>
      </c>
      <c r="F6436" s="53">
        <v>0</v>
      </c>
      <c r="G6436" s="53">
        <v>14</v>
      </c>
    </row>
    <row r="6437" s="37" customFormat="1" customHeight="1" spans="1:7">
      <c r="A6437" s="52" t="s">
        <v>2020</v>
      </c>
      <c r="B6437" s="52" t="s">
        <v>3180</v>
      </c>
      <c r="C6437" s="30" t="s">
        <v>2081</v>
      </c>
      <c r="D6437" s="52" t="s">
        <v>3191</v>
      </c>
      <c r="E6437" s="53">
        <v>37.628</v>
      </c>
      <c r="F6437" s="53">
        <v>0</v>
      </c>
      <c r="G6437" s="53">
        <v>37.628</v>
      </c>
    </row>
    <row r="6438" s="37" customFormat="1" customHeight="1" spans="1:7">
      <c r="A6438" s="52" t="s">
        <v>2020</v>
      </c>
      <c r="B6438" s="52" t="s">
        <v>3180</v>
      </c>
      <c r="C6438" s="30" t="s">
        <v>2081</v>
      </c>
      <c r="D6438" s="52" t="s">
        <v>3192</v>
      </c>
      <c r="E6438" s="53">
        <v>108.314602</v>
      </c>
      <c r="F6438" s="53">
        <v>0</v>
      </c>
      <c r="G6438" s="53">
        <v>108.314602</v>
      </c>
    </row>
    <row r="6439" s="37" customFormat="1" customHeight="1" spans="1:7">
      <c r="A6439" s="52" t="s">
        <v>2020</v>
      </c>
      <c r="B6439" s="52" t="s">
        <v>3180</v>
      </c>
      <c r="C6439" s="30" t="s">
        <v>2081</v>
      </c>
      <c r="D6439" s="52" t="s">
        <v>3193</v>
      </c>
      <c r="E6439" s="53">
        <v>12.4928</v>
      </c>
      <c r="F6439" s="53">
        <v>0</v>
      </c>
      <c r="G6439" s="53">
        <v>12.4928</v>
      </c>
    </row>
    <row r="6440" s="37" customFormat="1" customHeight="1" spans="1:7">
      <c r="A6440" s="52" t="s">
        <v>2020</v>
      </c>
      <c r="B6440" s="52" t="s">
        <v>3180</v>
      </c>
      <c r="C6440" s="30" t="s">
        <v>2081</v>
      </c>
      <c r="D6440" s="52" t="s">
        <v>3194</v>
      </c>
      <c r="E6440" s="53">
        <v>12.9222</v>
      </c>
      <c r="F6440" s="53">
        <v>0</v>
      </c>
      <c r="G6440" s="53">
        <v>12.9222</v>
      </c>
    </row>
    <row r="6441" s="37" customFormat="1" customHeight="1" spans="1:7">
      <c r="A6441" s="52" t="s">
        <v>2020</v>
      </c>
      <c r="B6441" s="52" t="s">
        <v>3180</v>
      </c>
      <c r="C6441" s="30" t="s">
        <v>2081</v>
      </c>
      <c r="D6441" s="52" t="s">
        <v>3195</v>
      </c>
      <c r="E6441" s="53">
        <v>15.9</v>
      </c>
      <c r="F6441" s="53">
        <v>0</v>
      </c>
      <c r="G6441" s="53">
        <v>15.9</v>
      </c>
    </row>
    <row r="6442" s="37" customFormat="1" customHeight="1" spans="1:7">
      <c r="A6442" s="52" t="s">
        <v>2020</v>
      </c>
      <c r="B6442" s="52" t="s">
        <v>3180</v>
      </c>
      <c r="C6442" s="30" t="s">
        <v>2081</v>
      </c>
      <c r="D6442" s="52" t="s">
        <v>3196</v>
      </c>
      <c r="E6442" s="53">
        <v>10</v>
      </c>
      <c r="F6442" s="53">
        <v>0</v>
      </c>
      <c r="G6442" s="53">
        <v>10</v>
      </c>
    </row>
    <row r="6443" s="37" customFormat="1" customHeight="1" spans="1:7">
      <c r="A6443" s="52" t="s">
        <v>2020</v>
      </c>
      <c r="B6443" s="52" t="s">
        <v>3180</v>
      </c>
      <c r="C6443" s="30" t="s">
        <v>2081</v>
      </c>
      <c r="D6443" s="52" t="s">
        <v>3197</v>
      </c>
      <c r="E6443" s="53">
        <v>7.75</v>
      </c>
      <c r="F6443" s="53">
        <v>0</v>
      </c>
      <c r="G6443" s="53">
        <v>7.75</v>
      </c>
    </row>
    <row r="6444" s="37" customFormat="1" customHeight="1" spans="1:7">
      <c r="A6444" s="52" t="s">
        <v>2020</v>
      </c>
      <c r="B6444" s="52" t="s">
        <v>3180</v>
      </c>
      <c r="C6444" s="30" t="s">
        <v>2081</v>
      </c>
      <c r="D6444" s="52" t="s">
        <v>3198</v>
      </c>
      <c r="E6444" s="53">
        <v>27</v>
      </c>
      <c r="F6444" s="53">
        <v>0</v>
      </c>
      <c r="G6444" s="53">
        <v>27</v>
      </c>
    </row>
    <row r="6445" s="37" customFormat="1" customHeight="1" spans="1:7">
      <c r="A6445" s="52" t="s">
        <v>2020</v>
      </c>
      <c r="B6445" s="52" t="s">
        <v>3180</v>
      </c>
      <c r="C6445" s="30" t="s">
        <v>2081</v>
      </c>
      <c r="D6445" s="52" t="s">
        <v>3199</v>
      </c>
      <c r="E6445" s="53">
        <v>10</v>
      </c>
      <c r="F6445" s="53">
        <v>0</v>
      </c>
      <c r="G6445" s="53">
        <v>10</v>
      </c>
    </row>
    <row r="6446" s="37" customFormat="1" customHeight="1" spans="1:7">
      <c r="A6446" s="52" t="s">
        <v>2020</v>
      </c>
      <c r="B6446" s="52" t="s">
        <v>3180</v>
      </c>
      <c r="C6446" s="30" t="s">
        <v>2081</v>
      </c>
      <c r="D6446" s="52" t="s">
        <v>3200</v>
      </c>
      <c r="E6446" s="53">
        <v>7</v>
      </c>
      <c r="F6446" s="53">
        <v>0</v>
      </c>
      <c r="G6446" s="53">
        <v>7</v>
      </c>
    </row>
    <row r="6447" s="37" customFormat="1" customHeight="1" spans="1:7">
      <c r="A6447" s="52" t="s">
        <v>2020</v>
      </c>
      <c r="B6447" s="52" t="s">
        <v>3180</v>
      </c>
      <c r="C6447" s="30" t="s">
        <v>2081</v>
      </c>
      <c r="D6447" s="52" t="s">
        <v>3201</v>
      </c>
      <c r="E6447" s="53">
        <v>10</v>
      </c>
      <c r="F6447" s="53">
        <v>0</v>
      </c>
      <c r="G6447" s="53">
        <v>10</v>
      </c>
    </row>
    <row r="6448" s="37" customFormat="1" customHeight="1" spans="1:7">
      <c r="A6448" s="52" t="s">
        <v>2020</v>
      </c>
      <c r="B6448" s="52" t="s">
        <v>3180</v>
      </c>
      <c r="C6448" s="30" t="s">
        <v>2081</v>
      </c>
      <c r="D6448" s="52" t="s">
        <v>3202</v>
      </c>
      <c r="E6448" s="53">
        <v>20</v>
      </c>
      <c r="F6448" s="53">
        <v>0</v>
      </c>
      <c r="G6448" s="53">
        <v>20</v>
      </c>
    </row>
    <row r="6449" s="37" customFormat="1" customHeight="1" spans="1:7">
      <c r="A6449" s="52" t="s">
        <v>2020</v>
      </c>
      <c r="B6449" s="52" t="s">
        <v>3180</v>
      </c>
      <c r="C6449" s="30" t="s">
        <v>2081</v>
      </c>
      <c r="D6449" s="52" t="s">
        <v>3203</v>
      </c>
      <c r="E6449" s="53">
        <v>144.5051</v>
      </c>
      <c r="F6449" s="53">
        <v>0</v>
      </c>
      <c r="G6449" s="53">
        <v>144.5051</v>
      </c>
    </row>
    <row r="6450" s="37" customFormat="1" customHeight="1" spans="1:7">
      <c r="A6450" s="52" t="s">
        <v>2020</v>
      </c>
      <c r="B6450" s="52" t="s">
        <v>3180</v>
      </c>
      <c r="C6450" s="30" t="s">
        <v>2081</v>
      </c>
      <c r="D6450" s="52" t="s">
        <v>3204</v>
      </c>
      <c r="E6450" s="53">
        <v>10</v>
      </c>
      <c r="F6450" s="53">
        <v>0</v>
      </c>
      <c r="G6450" s="53">
        <v>10</v>
      </c>
    </row>
    <row r="6451" s="37" customFormat="1" customHeight="1" spans="1:7">
      <c r="A6451" s="52" t="s">
        <v>2020</v>
      </c>
      <c r="B6451" s="52" t="s">
        <v>3180</v>
      </c>
      <c r="C6451" s="30" t="s">
        <v>2081</v>
      </c>
      <c r="D6451" s="52" t="s">
        <v>3205</v>
      </c>
      <c r="E6451" s="53">
        <v>5</v>
      </c>
      <c r="F6451" s="53">
        <v>0</v>
      </c>
      <c r="G6451" s="53">
        <v>5</v>
      </c>
    </row>
    <row r="6452" s="37" customFormat="1" customHeight="1" spans="1:7">
      <c r="A6452" s="52" t="s">
        <v>2020</v>
      </c>
      <c r="B6452" s="52" t="s">
        <v>3180</v>
      </c>
      <c r="C6452" s="30" t="s">
        <v>2081</v>
      </c>
      <c r="D6452" s="52" t="s">
        <v>3206</v>
      </c>
      <c r="E6452" s="53">
        <v>0</v>
      </c>
      <c r="F6452" s="53">
        <v>0</v>
      </c>
      <c r="G6452" s="53">
        <v>0</v>
      </c>
    </row>
    <row r="6453" s="37" customFormat="1" customHeight="1" spans="1:7">
      <c r="A6453" s="52" t="s">
        <v>2020</v>
      </c>
      <c r="B6453" s="52" t="s">
        <v>3180</v>
      </c>
      <c r="C6453" s="30" t="s">
        <v>2081</v>
      </c>
      <c r="D6453" s="52" t="s">
        <v>3207</v>
      </c>
      <c r="E6453" s="53">
        <v>0</v>
      </c>
      <c r="F6453" s="53">
        <v>0</v>
      </c>
      <c r="G6453" s="53">
        <v>0</v>
      </c>
    </row>
    <row r="6454" s="37" customFormat="1" customHeight="1" spans="1:7">
      <c r="A6454" s="52" t="s">
        <v>2020</v>
      </c>
      <c r="B6454" s="52" t="s">
        <v>3180</v>
      </c>
      <c r="C6454" s="30" t="s">
        <v>2081</v>
      </c>
      <c r="D6454" s="52" t="s">
        <v>3208</v>
      </c>
      <c r="E6454" s="53">
        <v>0</v>
      </c>
      <c r="F6454" s="53">
        <v>0</v>
      </c>
      <c r="G6454" s="53">
        <v>0</v>
      </c>
    </row>
    <row r="6455" s="37" customFormat="1" customHeight="1" spans="1:7">
      <c r="A6455" s="52" t="s">
        <v>2020</v>
      </c>
      <c r="B6455" s="52" t="s">
        <v>3180</v>
      </c>
      <c r="C6455" s="30" t="s">
        <v>2081</v>
      </c>
      <c r="D6455" s="52" t="s">
        <v>3209</v>
      </c>
      <c r="E6455" s="53">
        <v>0</v>
      </c>
      <c r="F6455" s="53">
        <v>0</v>
      </c>
      <c r="G6455" s="53">
        <v>0</v>
      </c>
    </row>
    <row r="6456" s="37" customFormat="1" customHeight="1" spans="1:7">
      <c r="A6456" s="52" t="s">
        <v>2020</v>
      </c>
      <c r="B6456" s="52" t="s">
        <v>3180</v>
      </c>
      <c r="C6456" s="30" t="s">
        <v>2081</v>
      </c>
      <c r="D6456" s="52" t="s">
        <v>3210</v>
      </c>
      <c r="E6456" s="53">
        <v>0</v>
      </c>
      <c r="F6456" s="53">
        <v>0</v>
      </c>
      <c r="G6456" s="53">
        <v>0</v>
      </c>
    </row>
    <row r="6457" s="37" customFormat="1" customHeight="1" spans="1:7">
      <c r="A6457" s="52" t="s">
        <v>2020</v>
      </c>
      <c r="B6457" s="52" t="s">
        <v>3180</v>
      </c>
      <c r="C6457" s="50" t="s">
        <v>2091</v>
      </c>
      <c r="D6457" s="49"/>
      <c r="E6457" s="51">
        <v>99.888088</v>
      </c>
      <c r="F6457" s="51">
        <v>0</v>
      </c>
      <c r="G6457" s="51">
        <v>99.888088</v>
      </c>
    </row>
    <row r="6458" s="37" customFormat="1" customHeight="1" spans="1:7">
      <c r="A6458" s="52" t="s">
        <v>2020</v>
      </c>
      <c r="B6458" s="52" t="s">
        <v>3180</v>
      </c>
      <c r="C6458" s="30" t="s">
        <v>2092</v>
      </c>
      <c r="D6458" s="52" t="s">
        <v>2093</v>
      </c>
      <c r="E6458" s="53">
        <v>32.5</v>
      </c>
      <c r="F6458" s="53">
        <v>0</v>
      </c>
      <c r="G6458" s="53">
        <v>32.5</v>
      </c>
    </row>
    <row r="6459" s="37" customFormat="1" customHeight="1" spans="1:7">
      <c r="A6459" s="52" t="s">
        <v>2020</v>
      </c>
      <c r="B6459" s="52" t="s">
        <v>3180</v>
      </c>
      <c r="C6459" s="30" t="s">
        <v>2092</v>
      </c>
      <c r="D6459" s="52" t="s">
        <v>2094</v>
      </c>
      <c r="E6459" s="53">
        <v>1.609416</v>
      </c>
      <c r="F6459" s="53">
        <v>0</v>
      </c>
      <c r="G6459" s="53">
        <v>1.609416</v>
      </c>
    </row>
    <row r="6460" s="37" customFormat="1" customHeight="1" spans="1:7">
      <c r="A6460" s="52" t="s">
        <v>2020</v>
      </c>
      <c r="B6460" s="52" t="s">
        <v>3180</v>
      </c>
      <c r="C6460" s="30" t="s">
        <v>2092</v>
      </c>
      <c r="D6460" s="52" t="s">
        <v>2095</v>
      </c>
      <c r="E6460" s="53">
        <v>1.072944</v>
      </c>
      <c r="F6460" s="53">
        <v>0</v>
      </c>
      <c r="G6460" s="53">
        <v>1.072944</v>
      </c>
    </row>
    <row r="6461" s="37" customFormat="1" customHeight="1" spans="1:7">
      <c r="A6461" s="52" t="s">
        <v>2020</v>
      </c>
      <c r="B6461" s="52" t="s">
        <v>3180</v>
      </c>
      <c r="C6461" s="30" t="s">
        <v>2092</v>
      </c>
      <c r="D6461" s="52" t="s">
        <v>2096</v>
      </c>
      <c r="E6461" s="53">
        <v>1.84205</v>
      </c>
      <c r="F6461" s="53">
        <v>0</v>
      </c>
      <c r="G6461" s="53">
        <v>1.84205</v>
      </c>
    </row>
    <row r="6462" s="37" customFormat="1" customHeight="1" spans="1:7">
      <c r="A6462" s="52" t="s">
        <v>2020</v>
      </c>
      <c r="B6462" s="52" t="s">
        <v>3180</v>
      </c>
      <c r="C6462" s="30" t="s">
        <v>2092</v>
      </c>
      <c r="D6462" s="52" t="s">
        <v>2097</v>
      </c>
      <c r="E6462" s="53">
        <v>2.575908</v>
      </c>
      <c r="F6462" s="53">
        <v>0</v>
      </c>
      <c r="G6462" s="53">
        <v>2.575908</v>
      </c>
    </row>
    <row r="6463" s="37" customFormat="1" customHeight="1" spans="1:7">
      <c r="A6463" s="52" t="s">
        <v>2020</v>
      </c>
      <c r="B6463" s="52" t="s">
        <v>3180</v>
      </c>
      <c r="C6463" s="30" t="s">
        <v>2092</v>
      </c>
      <c r="D6463" s="52" t="s">
        <v>2098</v>
      </c>
      <c r="E6463" s="53">
        <v>2.01177</v>
      </c>
      <c r="F6463" s="53">
        <v>0</v>
      </c>
      <c r="G6463" s="53">
        <v>2.01177</v>
      </c>
    </row>
    <row r="6464" s="37" customFormat="1" customHeight="1" spans="1:7">
      <c r="A6464" s="52" t="s">
        <v>2020</v>
      </c>
      <c r="B6464" s="52" t="s">
        <v>3180</v>
      </c>
      <c r="C6464" s="30" t="s">
        <v>2092</v>
      </c>
      <c r="D6464" s="52" t="s">
        <v>2099</v>
      </c>
      <c r="E6464" s="53">
        <v>14.82</v>
      </c>
      <c r="F6464" s="53">
        <v>0</v>
      </c>
      <c r="G6464" s="53">
        <v>14.82</v>
      </c>
    </row>
    <row r="6465" s="37" customFormat="1" customHeight="1" spans="1:7">
      <c r="A6465" s="52" t="s">
        <v>2020</v>
      </c>
      <c r="B6465" s="52" t="s">
        <v>3180</v>
      </c>
      <c r="C6465" s="30" t="s">
        <v>2092</v>
      </c>
      <c r="D6465" s="52" t="s">
        <v>2100</v>
      </c>
      <c r="E6465" s="53">
        <v>4.056</v>
      </c>
      <c r="F6465" s="53">
        <v>0</v>
      </c>
      <c r="G6465" s="53">
        <v>4.056</v>
      </c>
    </row>
    <row r="6466" s="37" customFormat="1" customHeight="1" spans="1:7">
      <c r="A6466" s="52" t="s">
        <v>2020</v>
      </c>
      <c r="B6466" s="52" t="s">
        <v>3180</v>
      </c>
      <c r="C6466" s="30" t="s">
        <v>2092</v>
      </c>
      <c r="D6466" s="52" t="s">
        <v>2102</v>
      </c>
      <c r="E6466" s="53">
        <v>3.5</v>
      </c>
      <c r="F6466" s="53">
        <v>0</v>
      </c>
      <c r="G6466" s="53">
        <v>3.5</v>
      </c>
    </row>
    <row r="6467" s="37" customFormat="1" customHeight="1" spans="1:7">
      <c r="A6467" s="52" t="s">
        <v>2020</v>
      </c>
      <c r="B6467" s="52" t="s">
        <v>3180</v>
      </c>
      <c r="C6467" s="30" t="s">
        <v>2092</v>
      </c>
      <c r="D6467" s="52" t="s">
        <v>2103</v>
      </c>
      <c r="E6467" s="53">
        <v>33.5</v>
      </c>
      <c r="F6467" s="53">
        <v>0</v>
      </c>
      <c r="G6467" s="53">
        <v>33.5</v>
      </c>
    </row>
    <row r="6468" s="37" customFormat="1" customHeight="1" spans="1:7">
      <c r="A6468" s="52" t="s">
        <v>2020</v>
      </c>
      <c r="B6468" s="52" t="s">
        <v>3180</v>
      </c>
      <c r="C6468" s="30" t="s">
        <v>2092</v>
      </c>
      <c r="D6468" s="52" t="s">
        <v>2104</v>
      </c>
      <c r="E6468" s="53">
        <v>0.45</v>
      </c>
      <c r="F6468" s="53">
        <v>0</v>
      </c>
      <c r="G6468" s="53">
        <v>0.45</v>
      </c>
    </row>
    <row r="6469" s="37" customFormat="1" customHeight="1" spans="1:7">
      <c r="A6469" s="52" t="s">
        <v>2020</v>
      </c>
      <c r="B6469" s="52" t="s">
        <v>3180</v>
      </c>
      <c r="C6469" s="30" t="s">
        <v>2092</v>
      </c>
      <c r="D6469" s="52" t="s">
        <v>2105</v>
      </c>
      <c r="E6469" s="53">
        <v>1.95</v>
      </c>
      <c r="F6469" s="53">
        <v>0</v>
      </c>
      <c r="G6469" s="53">
        <v>1.95</v>
      </c>
    </row>
    <row r="6470" s="37" customFormat="1" customHeight="1" spans="1:7">
      <c r="A6470" s="52" t="s">
        <v>2020</v>
      </c>
      <c r="B6470" s="52" t="s">
        <v>3180</v>
      </c>
      <c r="C6470" s="50" t="s">
        <v>2106</v>
      </c>
      <c r="D6470" s="49"/>
      <c r="E6470" s="51">
        <v>403.186571</v>
      </c>
      <c r="F6470" s="51">
        <v>0</v>
      </c>
      <c r="G6470" s="51">
        <v>403.186571</v>
      </c>
    </row>
    <row r="6471" s="37" customFormat="1" customHeight="1" spans="1:7">
      <c r="A6471" s="52" t="s">
        <v>2020</v>
      </c>
      <c r="B6471" s="52" t="s">
        <v>3180</v>
      </c>
      <c r="C6471" s="30" t="s">
        <v>2107</v>
      </c>
      <c r="D6471" s="52" t="s">
        <v>2108</v>
      </c>
      <c r="E6471" s="53">
        <v>85.8636</v>
      </c>
      <c r="F6471" s="53">
        <v>0</v>
      </c>
      <c r="G6471" s="53">
        <v>85.8636</v>
      </c>
    </row>
    <row r="6472" s="37" customFormat="1" customHeight="1" spans="1:7">
      <c r="A6472" s="52" t="s">
        <v>2020</v>
      </c>
      <c r="B6472" s="52" t="s">
        <v>3180</v>
      </c>
      <c r="C6472" s="30" t="s">
        <v>2107</v>
      </c>
      <c r="D6472" s="52" t="s">
        <v>2109</v>
      </c>
      <c r="E6472" s="53">
        <v>47.8344</v>
      </c>
      <c r="F6472" s="53">
        <v>0</v>
      </c>
      <c r="G6472" s="53">
        <v>47.8344</v>
      </c>
    </row>
    <row r="6473" s="37" customFormat="1" customHeight="1" spans="1:7">
      <c r="A6473" s="52" t="s">
        <v>2020</v>
      </c>
      <c r="B6473" s="52" t="s">
        <v>3180</v>
      </c>
      <c r="C6473" s="30" t="s">
        <v>2107</v>
      </c>
      <c r="D6473" s="52" t="s">
        <v>2110</v>
      </c>
      <c r="E6473" s="53">
        <v>0.42</v>
      </c>
      <c r="F6473" s="53">
        <v>0</v>
      </c>
      <c r="G6473" s="53">
        <v>0.42</v>
      </c>
    </row>
    <row r="6474" s="37" customFormat="1" customHeight="1" spans="1:7">
      <c r="A6474" s="52" t="s">
        <v>2020</v>
      </c>
      <c r="B6474" s="52" t="s">
        <v>3180</v>
      </c>
      <c r="C6474" s="30" t="s">
        <v>2107</v>
      </c>
      <c r="D6474" s="52" t="s">
        <v>2111</v>
      </c>
      <c r="E6474" s="53">
        <v>7.1553</v>
      </c>
      <c r="F6474" s="53">
        <v>0</v>
      </c>
      <c r="G6474" s="53">
        <v>7.1553</v>
      </c>
    </row>
    <row r="6475" s="37" customFormat="1" customHeight="1" spans="1:7">
      <c r="A6475" s="52" t="s">
        <v>2020</v>
      </c>
      <c r="B6475" s="52" t="s">
        <v>3180</v>
      </c>
      <c r="C6475" s="30" t="s">
        <v>2107</v>
      </c>
      <c r="D6475" s="52" t="s">
        <v>2112</v>
      </c>
      <c r="E6475" s="53">
        <v>19.377464</v>
      </c>
      <c r="F6475" s="53">
        <v>0</v>
      </c>
      <c r="G6475" s="53">
        <v>19.377464</v>
      </c>
    </row>
    <row r="6476" s="37" customFormat="1" customHeight="1" spans="1:7">
      <c r="A6476" s="52" t="s">
        <v>2020</v>
      </c>
      <c r="B6476" s="52" t="s">
        <v>3180</v>
      </c>
      <c r="C6476" s="30" t="s">
        <v>2107</v>
      </c>
      <c r="D6476" s="52" t="s">
        <v>2113</v>
      </c>
      <c r="E6476" s="53">
        <v>16.317864</v>
      </c>
      <c r="F6476" s="53">
        <v>0</v>
      </c>
      <c r="G6476" s="53">
        <v>16.317864</v>
      </c>
    </row>
    <row r="6477" s="37" customFormat="1" customHeight="1" spans="1:7">
      <c r="A6477" s="52" t="s">
        <v>2020</v>
      </c>
      <c r="B6477" s="52" t="s">
        <v>3180</v>
      </c>
      <c r="C6477" s="30" t="s">
        <v>2107</v>
      </c>
      <c r="D6477" s="52" t="s">
        <v>2114</v>
      </c>
      <c r="E6477" s="53">
        <v>0.42256</v>
      </c>
      <c r="F6477" s="53">
        <v>0</v>
      </c>
      <c r="G6477" s="53">
        <v>0.42256</v>
      </c>
    </row>
    <row r="6478" s="37" customFormat="1" customHeight="1" spans="1:7">
      <c r="A6478" s="52" t="s">
        <v>2020</v>
      </c>
      <c r="B6478" s="52" t="s">
        <v>3180</v>
      </c>
      <c r="C6478" s="30" t="s">
        <v>2107</v>
      </c>
      <c r="D6478" s="52" t="s">
        <v>2115</v>
      </c>
      <c r="E6478" s="53">
        <v>0.704267</v>
      </c>
      <c r="F6478" s="53">
        <v>0</v>
      </c>
      <c r="G6478" s="53">
        <v>0.704267</v>
      </c>
    </row>
    <row r="6479" s="37" customFormat="1" customHeight="1" spans="1:7">
      <c r="A6479" s="52" t="s">
        <v>2020</v>
      </c>
      <c r="B6479" s="52" t="s">
        <v>3180</v>
      </c>
      <c r="C6479" s="30" t="s">
        <v>2107</v>
      </c>
      <c r="D6479" s="52" t="s">
        <v>2116</v>
      </c>
      <c r="E6479" s="53">
        <v>5.6</v>
      </c>
      <c r="F6479" s="53">
        <v>0</v>
      </c>
      <c r="G6479" s="53">
        <v>5.6</v>
      </c>
    </row>
    <row r="6480" s="37" customFormat="1" customHeight="1" spans="1:7">
      <c r="A6480" s="52" t="s">
        <v>2020</v>
      </c>
      <c r="B6480" s="52" t="s">
        <v>3180</v>
      </c>
      <c r="C6480" s="30" t="s">
        <v>2107</v>
      </c>
      <c r="D6480" s="52" t="s">
        <v>2117</v>
      </c>
      <c r="E6480" s="53">
        <v>32.635728</v>
      </c>
      <c r="F6480" s="53">
        <v>0</v>
      </c>
      <c r="G6480" s="53">
        <v>32.635728</v>
      </c>
    </row>
    <row r="6481" s="37" customFormat="1" customHeight="1" spans="1:7">
      <c r="A6481" s="52" t="s">
        <v>2020</v>
      </c>
      <c r="B6481" s="52" t="s">
        <v>3180</v>
      </c>
      <c r="C6481" s="30" t="s">
        <v>2107</v>
      </c>
      <c r="D6481" s="52" t="s">
        <v>2118</v>
      </c>
      <c r="E6481" s="53">
        <v>27.476688</v>
      </c>
      <c r="F6481" s="53">
        <v>0</v>
      </c>
      <c r="G6481" s="53">
        <v>27.476688</v>
      </c>
    </row>
    <row r="6482" s="37" customFormat="1" customHeight="1" spans="1:7">
      <c r="A6482" s="52" t="s">
        <v>2020</v>
      </c>
      <c r="B6482" s="52" t="s">
        <v>3180</v>
      </c>
      <c r="C6482" s="30" t="s">
        <v>2107</v>
      </c>
      <c r="D6482" s="52" t="s">
        <v>2119</v>
      </c>
      <c r="E6482" s="53">
        <v>5.1996</v>
      </c>
      <c r="F6482" s="53">
        <v>0</v>
      </c>
      <c r="G6482" s="53">
        <v>5.1996</v>
      </c>
    </row>
    <row r="6483" s="37" customFormat="1" customHeight="1" spans="1:7">
      <c r="A6483" s="52" t="s">
        <v>2020</v>
      </c>
      <c r="B6483" s="52" t="s">
        <v>3180</v>
      </c>
      <c r="C6483" s="30" t="s">
        <v>2107</v>
      </c>
      <c r="D6483" s="52" t="s">
        <v>2120</v>
      </c>
      <c r="E6483" s="53">
        <v>64.4</v>
      </c>
      <c r="F6483" s="53">
        <v>0</v>
      </c>
      <c r="G6483" s="53">
        <v>64.4</v>
      </c>
    </row>
    <row r="6484" s="37" customFormat="1" customHeight="1" spans="1:7">
      <c r="A6484" s="52" t="s">
        <v>2020</v>
      </c>
      <c r="B6484" s="52" t="s">
        <v>3180</v>
      </c>
      <c r="C6484" s="30" t="s">
        <v>2107</v>
      </c>
      <c r="D6484" s="52" t="s">
        <v>2121</v>
      </c>
      <c r="E6484" s="53">
        <v>2.08</v>
      </c>
      <c r="F6484" s="53">
        <v>0</v>
      </c>
      <c r="G6484" s="53">
        <v>2.08</v>
      </c>
    </row>
    <row r="6485" s="37" customFormat="1" customHeight="1" spans="1:7">
      <c r="A6485" s="52" t="s">
        <v>2020</v>
      </c>
      <c r="B6485" s="52" t="s">
        <v>3180</v>
      </c>
      <c r="C6485" s="30" t="s">
        <v>2107</v>
      </c>
      <c r="D6485" s="52" t="s">
        <v>2122</v>
      </c>
      <c r="E6485" s="53">
        <v>63.12</v>
      </c>
      <c r="F6485" s="53">
        <v>0</v>
      </c>
      <c r="G6485" s="53">
        <v>63.12</v>
      </c>
    </row>
    <row r="6486" s="37" customFormat="1" customHeight="1" spans="1:7">
      <c r="A6486" s="52" t="s">
        <v>2020</v>
      </c>
      <c r="B6486" s="52" t="s">
        <v>3180</v>
      </c>
      <c r="C6486" s="30" t="s">
        <v>2107</v>
      </c>
      <c r="D6486" s="52" t="s">
        <v>2123</v>
      </c>
      <c r="E6486" s="53">
        <v>24.5791</v>
      </c>
      <c r="F6486" s="53">
        <v>0</v>
      </c>
      <c r="G6486" s="53">
        <v>24.5791</v>
      </c>
    </row>
    <row r="6487" s="37" customFormat="1" customHeight="1" spans="1:7">
      <c r="A6487" s="52" t="s">
        <v>2020</v>
      </c>
      <c r="B6487" s="49" t="s">
        <v>3211</v>
      </c>
      <c r="C6487" s="50"/>
      <c r="D6487" s="49"/>
      <c r="E6487" s="51">
        <v>274.723389</v>
      </c>
      <c r="F6487" s="51">
        <v>0</v>
      </c>
      <c r="G6487" s="51">
        <v>274.723389</v>
      </c>
    </row>
    <row r="6488" s="37" customFormat="1" customHeight="1" spans="1:7">
      <c r="A6488" s="52" t="s">
        <v>2020</v>
      </c>
      <c r="B6488" s="52" t="s">
        <v>3212</v>
      </c>
      <c r="C6488" s="50" t="s">
        <v>2091</v>
      </c>
      <c r="D6488" s="49"/>
      <c r="E6488" s="51">
        <v>35.717342</v>
      </c>
      <c r="F6488" s="51">
        <v>0</v>
      </c>
      <c r="G6488" s="51">
        <v>35.717342</v>
      </c>
    </row>
    <row r="6489" s="37" customFormat="1" customHeight="1" spans="1:7">
      <c r="A6489" s="52" t="s">
        <v>2020</v>
      </c>
      <c r="B6489" s="52" t="s">
        <v>3212</v>
      </c>
      <c r="C6489" s="30" t="s">
        <v>2092</v>
      </c>
      <c r="D6489" s="52" t="s">
        <v>2126</v>
      </c>
      <c r="E6489" s="53">
        <v>25</v>
      </c>
      <c r="F6489" s="53">
        <v>0</v>
      </c>
      <c r="G6489" s="53">
        <v>25</v>
      </c>
    </row>
    <row r="6490" s="37" customFormat="1" customHeight="1" spans="1:7">
      <c r="A6490" s="52" t="s">
        <v>2020</v>
      </c>
      <c r="B6490" s="52" t="s">
        <v>3212</v>
      </c>
      <c r="C6490" s="30" t="s">
        <v>2092</v>
      </c>
      <c r="D6490" s="52" t="s">
        <v>2127</v>
      </c>
      <c r="E6490" s="53">
        <v>1.159373</v>
      </c>
      <c r="F6490" s="53">
        <v>0</v>
      </c>
      <c r="G6490" s="53">
        <v>1.159373</v>
      </c>
    </row>
    <row r="6491" s="37" customFormat="1" customHeight="1" spans="1:7">
      <c r="A6491" s="52" t="s">
        <v>2020</v>
      </c>
      <c r="B6491" s="52" t="s">
        <v>3212</v>
      </c>
      <c r="C6491" s="30" t="s">
        <v>2092</v>
      </c>
      <c r="D6491" s="52" t="s">
        <v>2128</v>
      </c>
      <c r="E6491" s="53">
        <v>0.772915</v>
      </c>
      <c r="F6491" s="53">
        <v>0</v>
      </c>
      <c r="G6491" s="53">
        <v>0.772915</v>
      </c>
    </row>
    <row r="6492" s="37" customFormat="1" customHeight="1" spans="1:7">
      <c r="A6492" s="52" t="s">
        <v>2020</v>
      </c>
      <c r="B6492" s="52" t="s">
        <v>3212</v>
      </c>
      <c r="C6492" s="30" t="s">
        <v>2092</v>
      </c>
      <c r="D6492" s="52" t="s">
        <v>2129</v>
      </c>
      <c r="E6492" s="53">
        <v>1.689732</v>
      </c>
      <c r="F6492" s="53">
        <v>0</v>
      </c>
      <c r="G6492" s="53">
        <v>1.689732</v>
      </c>
    </row>
    <row r="6493" s="37" customFormat="1" customHeight="1" spans="1:7">
      <c r="A6493" s="52" t="s">
        <v>2020</v>
      </c>
      <c r="B6493" s="52" t="s">
        <v>3212</v>
      </c>
      <c r="C6493" s="30" t="s">
        <v>2092</v>
      </c>
      <c r="D6493" s="52" t="s">
        <v>2297</v>
      </c>
      <c r="E6493" s="53">
        <v>0.646106</v>
      </c>
      <c r="F6493" s="53">
        <v>0</v>
      </c>
      <c r="G6493" s="53">
        <v>0.646106</v>
      </c>
    </row>
    <row r="6494" s="37" customFormat="1" customHeight="1" spans="1:7">
      <c r="A6494" s="52" t="s">
        <v>2020</v>
      </c>
      <c r="B6494" s="52" t="s">
        <v>3212</v>
      </c>
      <c r="C6494" s="30" t="s">
        <v>2092</v>
      </c>
      <c r="D6494" s="52" t="s">
        <v>2130</v>
      </c>
      <c r="E6494" s="53">
        <v>1.449216</v>
      </c>
      <c r="F6494" s="53">
        <v>0</v>
      </c>
      <c r="G6494" s="53">
        <v>1.449216</v>
      </c>
    </row>
    <row r="6495" s="37" customFormat="1" customHeight="1" spans="1:7">
      <c r="A6495" s="52" t="s">
        <v>2020</v>
      </c>
      <c r="B6495" s="52" t="s">
        <v>3212</v>
      </c>
      <c r="C6495" s="30" t="s">
        <v>2092</v>
      </c>
      <c r="D6495" s="52" t="s">
        <v>2102</v>
      </c>
      <c r="E6495" s="53">
        <v>3.5</v>
      </c>
      <c r="F6495" s="53">
        <v>0</v>
      </c>
      <c r="G6495" s="53">
        <v>3.5</v>
      </c>
    </row>
    <row r="6496" s="37" customFormat="1" customHeight="1" spans="1:7">
      <c r="A6496" s="52" t="s">
        <v>2020</v>
      </c>
      <c r="B6496" s="52" t="s">
        <v>3212</v>
      </c>
      <c r="C6496" s="30" t="s">
        <v>2092</v>
      </c>
      <c r="D6496" s="52" t="s">
        <v>2105</v>
      </c>
      <c r="E6496" s="53">
        <v>1.5</v>
      </c>
      <c r="F6496" s="53">
        <v>0</v>
      </c>
      <c r="G6496" s="53">
        <v>1.5</v>
      </c>
    </row>
    <row r="6497" s="37" customFormat="1" customHeight="1" spans="1:7">
      <c r="A6497" s="52" t="s">
        <v>2020</v>
      </c>
      <c r="B6497" s="52" t="s">
        <v>3212</v>
      </c>
      <c r="C6497" s="50" t="s">
        <v>2106</v>
      </c>
      <c r="D6497" s="49"/>
      <c r="E6497" s="51">
        <v>239.006047</v>
      </c>
      <c r="F6497" s="51">
        <v>0</v>
      </c>
      <c r="G6497" s="51">
        <v>239.006047</v>
      </c>
    </row>
    <row r="6498" s="37" customFormat="1" customHeight="1" spans="1:7">
      <c r="A6498" s="52" t="s">
        <v>2020</v>
      </c>
      <c r="B6498" s="52" t="s">
        <v>3212</v>
      </c>
      <c r="C6498" s="30" t="s">
        <v>2107</v>
      </c>
      <c r="D6498" s="52" t="s">
        <v>2131</v>
      </c>
      <c r="E6498" s="53">
        <v>56.3244</v>
      </c>
      <c r="F6498" s="53">
        <v>0</v>
      </c>
      <c r="G6498" s="53">
        <v>56.3244</v>
      </c>
    </row>
    <row r="6499" s="37" customFormat="1" customHeight="1" spans="1:7">
      <c r="A6499" s="52" t="s">
        <v>2020</v>
      </c>
      <c r="B6499" s="52" t="s">
        <v>3212</v>
      </c>
      <c r="C6499" s="30" t="s">
        <v>2107</v>
      </c>
      <c r="D6499" s="52" t="s">
        <v>2132</v>
      </c>
      <c r="E6499" s="53">
        <v>1.548</v>
      </c>
      <c r="F6499" s="53">
        <v>0</v>
      </c>
      <c r="G6499" s="53">
        <v>1.548</v>
      </c>
    </row>
    <row r="6500" s="37" customFormat="1" customHeight="1" spans="1:7">
      <c r="A6500" s="52" t="s">
        <v>2020</v>
      </c>
      <c r="B6500" s="52" t="s">
        <v>3212</v>
      </c>
      <c r="C6500" s="30" t="s">
        <v>2107</v>
      </c>
      <c r="D6500" s="52" t="s">
        <v>2134</v>
      </c>
      <c r="E6500" s="53">
        <v>27.06</v>
      </c>
      <c r="F6500" s="53">
        <v>0</v>
      </c>
      <c r="G6500" s="53">
        <v>27.06</v>
      </c>
    </row>
    <row r="6501" s="37" customFormat="1" customHeight="1" spans="1:7">
      <c r="A6501" s="52" t="s">
        <v>2020</v>
      </c>
      <c r="B6501" s="52" t="s">
        <v>3212</v>
      </c>
      <c r="C6501" s="30" t="s">
        <v>2107</v>
      </c>
      <c r="D6501" s="52" t="s">
        <v>2135</v>
      </c>
      <c r="E6501" s="53">
        <v>45.0444</v>
      </c>
      <c r="F6501" s="53">
        <v>0</v>
      </c>
      <c r="G6501" s="53">
        <v>45.0444</v>
      </c>
    </row>
    <row r="6502" s="37" customFormat="1" customHeight="1" spans="1:7">
      <c r="A6502" s="52" t="s">
        <v>2020</v>
      </c>
      <c r="B6502" s="52" t="s">
        <v>3212</v>
      </c>
      <c r="C6502" s="30" t="s">
        <v>2107</v>
      </c>
      <c r="D6502" s="52" t="s">
        <v>2136</v>
      </c>
      <c r="E6502" s="53">
        <v>11.682</v>
      </c>
      <c r="F6502" s="53">
        <v>0</v>
      </c>
      <c r="G6502" s="53">
        <v>11.682</v>
      </c>
    </row>
    <row r="6503" s="37" customFormat="1" customHeight="1" spans="1:7">
      <c r="A6503" s="52" t="s">
        <v>2020</v>
      </c>
      <c r="B6503" s="52" t="s">
        <v>3212</v>
      </c>
      <c r="C6503" s="30" t="s">
        <v>2107</v>
      </c>
      <c r="D6503" s="52" t="s">
        <v>2137</v>
      </c>
      <c r="E6503" s="53">
        <v>22.665408</v>
      </c>
      <c r="F6503" s="53">
        <v>0</v>
      </c>
      <c r="G6503" s="53">
        <v>22.665408</v>
      </c>
    </row>
    <row r="6504" s="37" customFormat="1" customHeight="1" spans="1:7">
      <c r="A6504" s="52" t="s">
        <v>2020</v>
      </c>
      <c r="B6504" s="52" t="s">
        <v>3212</v>
      </c>
      <c r="C6504" s="30" t="s">
        <v>2107</v>
      </c>
      <c r="D6504" s="52" t="s">
        <v>2138</v>
      </c>
      <c r="E6504" s="53">
        <v>9.178368</v>
      </c>
      <c r="F6504" s="53">
        <v>0</v>
      </c>
      <c r="G6504" s="53">
        <v>9.178368</v>
      </c>
    </row>
    <row r="6505" s="37" customFormat="1" customHeight="1" spans="1:7">
      <c r="A6505" s="52" t="s">
        <v>2020</v>
      </c>
      <c r="B6505" s="52" t="s">
        <v>3212</v>
      </c>
      <c r="C6505" s="30" t="s">
        <v>2107</v>
      </c>
      <c r="D6505" s="52" t="s">
        <v>2139</v>
      </c>
      <c r="E6505" s="53">
        <v>0.289843</v>
      </c>
      <c r="F6505" s="53">
        <v>0</v>
      </c>
      <c r="G6505" s="53">
        <v>0.289843</v>
      </c>
    </row>
    <row r="6506" s="37" customFormat="1" customHeight="1" spans="1:7">
      <c r="A6506" s="52" t="s">
        <v>2020</v>
      </c>
      <c r="B6506" s="52" t="s">
        <v>3212</v>
      </c>
      <c r="C6506" s="30" t="s">
        <v>2107</v>
      </c>
      <c r="D6506" s="52" t="s">
        <v>2140</v>
      </c>
      <c r="E6506" s="53">
        <v>0.483072</v>
      </c>
      <c r="F6506" s="53">
        <v>0</v>
      </c>
      <c r="G6506" s="53">
        <v>0.483072</v>
      </c>
    </row>
    <row r="6507" s="37" customFormat="1" customHeight="1" spans="1:7">
      <c r="A6507" s="52" t="s">
        <v>2020</v>
      </c>
      <c r="B6507" s="52" t="s">
        <v>3212</v>
      </c>
      <c r="C6507" s="30" t="s">
        <v>2107</v>
      </c>
      <c r="D6507" s="52" t="s">
        <v>2141</v>
      </c>
      <c r="E6507" s="53">
        <v>11.593728</v>
      </c>
      <c r="F6507" s="53">
        <v>0</v>
      </c>
      <c r="G6507" s="53">
        <v>11.593728</v>
      </c>
    </row>
    <row r="6508" s="37" customFormat="1" customHeight="1" spans="1:7">
      <c r="A6508" s="52" t="s">
        <v>2020</v>
      </c>
      <c r="B6508" s="52" t="s">
        <v>3212</v>
      </c>
      <c r="C6508" s="30" t="s">
        <v>2107</v>
      </c>
      <c r="D6508" s="52" t="s">
        <v>2298</v>
      </c>
      <c r="E6508" s="53">
        <v>1.8</v>
      </c>
      <c r="F6508" s="53">
        <v>0</v>
      </c>
      <c r="G6508" s="53">
        <v>1.8</v>
      </c>
    </row>
    <row r="6509" s="36" customFormat="1" customHeight="1" spans="1:7">
      <c r="A6509" s="52" t="s">
        <v>2020</v>
      </c>
      <c r="B6509" s="52" t="s">
        <v>3212</v>
      </c>
      <c r="C6509" s="30" t="s">
        <v>2107</v>
      </c>
      <c r="D6509" s="52" t="s">
        <v>2142</v>
      </c>
      <c r="E6509" s="53">
        <v>11.332704</v>
      </c>
      <c r="F6509" s="53">
        <v>0</v>
      </c>
      <c r="G6509" s="53">
        <v>11.332704</v>
      </c>
    </row>
    <row r="6510" s="37" customFormat="1" customHeight="1" spans="1:7">
      <c r="A6510" s="52" t="s">
        <v>2020</v>
      </c>
      <c r="B6510" s="52" t="s">
        <v>3212</v>
      </c>
      <c r="C6510" s="30" t="s">
        <v>2107</v>
      </c>
      <c r="D6510" s="52" t="s">
        <v>2299</v>
      </c>
      <c r="E6510" s="53">
        <v>21.16</v>
      </c>
      <c r="F6510" s="53">
        <v>0</v>
      </c>
      <c r="G6510" s="53">
        <v>21.16</v>
      </c>
    </row>
    <row r="6511" s="37" customFormat="1" customHeight="1" spans="1:7">
      <c r="A6511" s="52" t="s">
        <v>2020</v>
      </c>
      <c r="B6511" s="52" t="s">
        <v>3212</v>
      </c>
      <c r="C6511" s="30" t="s">
        <v>2107</v>
      </c>
      <c r="D6511" s="52" t="s">
        <v>2143</v>
      </c>
      <c r="E6511" s="53">
        <v>16.3948</v>
      </c>
      <c r="F6511" s="53">
        <v>0</v>
      </c>
      <c r="G6511" s="53">
        <v>16.3948</v>
      </c>
    </row>
    <row r="6512" s="37" customFormat="1" customHeight="1" spans="1:7">
      <c r="A6512" s="52" t="s">
        <v>2020</v>
      </c>
      <c r="B6512" s="52" t="s">
        <v>3212</v>
      </c>
      <c r="C6512" s="30" t="s">
        <v>2107</v>
      </c>
      <c r="D6512" s="52" t="s">
        <v>2144</v>
      </c>
      <c r="E6512" s="53">
        <v>1.6</v>
      </c>
      <c r="F6512" s="53">
        <v>0</v>
      </c>
      <c r="G6512" s="53">
        <v>1.6</v>
      </c>
    </row>
    <row r="6513" s="37" customFormat="1" customHeight="1" spans="1:7">
      <c r="A6513" s="52" t="s">
        <v>2020</v>
      </c>
      <c r="B6513" s="52" t="s">
        <v>3212</v>
      </c>
      <c r="C6513" s="30" t="s">
        <v>2107</v>
      </c>
      <c r="D6513" s="52" t="s">
        <v>2145</v>
      </c>
      <c r="E6513" s="53">
        <v>0.849324</v>
      </c>
      <c r="F6513" s="53">
        <v>0</v>
      </c>
      <c r="G6513" s="53">
        <v>0.849324</v>
      </c>
    </row>
    <row r="6514" s="37" customFormat="1" customHeight="1" spans="1:7">
      <c r="A6514" s="52" t="s">
        <v>2020</v>
      </c>
      <c r="B6514" s="49" t="s">
        <v>3213</v>
      </c>
      <c r="C6514" s="50"/>
      <c r="D6514" s="49"/>
      <c r="E6514" s="51">
        <v>297.411262</v>
      </c>
      <c r="F6514" s="51">
        <v>0</v>
      </c>
      <c r="G6514" s="51">
        <v>297.411262</v>
      </c>
    </row>
    <row r="6515" s="37" customFormat="1" customHeight="1" spans="1:7">
      <c r="A6515" s="52" t="s">
        <v>2020</v>
      </c>
      <c r="B6515" s="52" t="s">
        <v>1157</v>
      </c>
      <c r="C6515" s="50" t="s">
        <v>2091</v>
      </c>
      <c r="D6515" s="49"/>
      <c r="E6515" s="51">
        <v>43.625316</v>
      </c>
      <c r="F6515" s="51">
        <v>0</v>
      </c>
      <c r="G6515" s="51">
        <v>43.625316</v>
      </c>
    </row>
    <row r="6516" s="37" customFormat="1" customHeight="1" spans="1:7">
      <c r="A6516" s="52" t="s">
        <v>2020</v>
      </c>
      <c r="B6516" s="52" t="s">
        <v>1157</v>
      </c>
      <c r="C6516" s="30" t="s">
        <v>2092</v>
      </c>
      <c r="D6516" s="52" t="s">
        <v>2126</v>
      </c>
      <c r="E6516" s="53">
        <v>32.5</v>
      </c>
      <c r="F6516" s="53">
        <v>0</v>
      </c>
      <c r="G6516" s="53">
        <v>32.5</v>
      </c>
    </row>
    <row r="6517" s="37" customFormat="1" customHeight="1" spans="1:7">
      <c r="A6517" s="52" t="s">
        <v>2020</v>
      </c>
      <c r="B6517" s="52" t="s">
        <v>1157</v>
      </c>
      <c r="C6517" s="30" t="s">
        <v>2092</v>
      </c>
      <c r="D6517" s="52" t="s">
        <v>2127</v>
      </c>
      <c r="E6517" s="53">
        <v>1.321142</v>
      </c>
      <c r="F6517" s="53">
        <v>0</v>
      </c>
      <c r="G6517" s="53">
        <v>1.321142</v>
      </c>
    </row>
    <row r="6518" s="37" customFormat="1" customHeight="1" spans="1:7">
      <c r="A6518" s="52" t="s">
        <v>2020</v>
      </c>
      <c r="B6518" s="52" t="s">
        <v>1157</v>
      </c>
      <c r="C6518" s="30" t="s">
        <v>2092</v>
      </c>
      <c r="D6518" s="52" t="s">
        <v>2128</v>
      </c>
      <c r="E6518" s="53">
        <v>0.884602</v>
      </c>
      <c r="F6518" s="53">
        <v>0</v>
      </c>
      <c r="G6518" s="53">
        <v>0.884602</v>
      </c>
    </row>
    <row r="6519" s="37" customFormat="1" customHeight="1" spans="1:7">
      <c r="A6519" s="52" t="s">
        <v>2020</v>
      </c>
      <c r="B6519" s="52" t="s">
        <v>1157</v>
      </c>
      <c r="C6519" s="30" t="s">
        <v>2092</v>
      </c>
      <c r="D6519" s="52" t="s">
        <v>2129</v>
      </c>
      <c r="E6519" s="53">
        <v>1.818144</v>
      </c>
      <c r="F6519" s="53">
        <v>0</v>
      </c>
      <c r="G6519" s="53">
        <v>1.818144</v>
      </c>
    </row>
    <row r="6520" s="37" customFormat="1" customHeight="1" spans="1:7">
      <c r="A6520" s="52" t="s">
        <v>2020</v>
      </c>
      <c r="B6520" s="52" t="s">
        <v>1157</v>
      </c>
      <c r="C6520" s="30" t="s">
        <v>2092</v>
      </c>
      <c r="D6520" s="52" t="s">
        <v>2130</v>
      </c>
      <c r="E6520" s="53">
        <v>1.651428</v>
      </c>
      <c r="F6520" s="53">
        <v>0</v>
      </c>
      <c r="G6520" s="53">
        <v>1.651428</v>
      </c>
    </row>
    <row r="6521" s="37" customFormat="1" customHeight="1" spans="1:7">
      <c r="A6521" s="52" t="s">
        <v>2020</v>
      </c>
      <c r="B6521" s="52" t="s">
        <v>1157</v>
      </c>
      <c r="C6521" s="30" t="s">
        <v>2092</v>
      </c>
      <c r="D6521" s="52" t="s">
        <v>2102</v>
      </c>
      <c r="E6521" s="53">
        <v>3.5</v>
      </c>
      <c r="F6521" s="53">
        <v>0</v>
      </c>
      <c r="G6521" s="53">
        <v>3.5</v>
      </c>
    </row>
    <row r="6522" s="37" customFormat="1" customHeight="1" spans="1:7">
      <c r="A6522" s="52" t="s">
        <v>2020</v>
      </c>
      <c r="B6522" s="52" t="s">
        <v>1157</v>
      </c>
      <c r="C6522" s="30" t="s">
        <v>2092</v>
      </c>
      <c r="D6522" s="52" t="s">
        <v>2105</v>
      </c>
      <c r="E6522" s="53">
        <v>1.95</v>
      </c>
      <c r="F6522" s="53">
        <v>0</v>
      </c>
      <c r="G6522" s="53">
        <v>1.95</v>
      </c>
    </row>
    <row r="6523" s="37" customFormat="1" customHeight="1" spans="1:7">
      <c r="A6523" s="52" t="s">
        <v>2020</v>
      </c>
      <c r="B6523" s="52" t="s">
        <v>1157</v>
      </c>
      <c r="C6523" s="50" t="s">
        <v>2106</v>
      </c>
      <c r="D6523" s="49"/>
      <c r="E6523" s="51">
        <v>253.785946</v>
      </c>
      <c r="F6523" s="51">
        <v>0</v>
      </c>
      <c r="G6523" s="51">
        <v>253.785946</v>
      </c>
    </row>
    <row r="6524" s="37" customFormat="1" customHeight="1" spans="1:7">
      <c r="A6524" s="52" t="s">
        <v>2020</v>
      </c>
      <c r="B6524" s="52" t="s">
        <v>1157</v>
      </c>
      <c r="C6524" s="30" t="s">
        <v>2107</v>
      </c>
      <c r="D6524" s="52" t="s">
        <v>2131</v>
      </c>
      <c r="E6524" s="53">
        <v>60.6048</v>
      </c>
      <c r="F6524" s="53">
        <v>0</v>
      </c>
      <c r="G6524" s="53">
        <v>60.6048</v>
      </c>
    </row>
    <row r="6525" s="37" customFormat="1" customHeight="1" spans="1:7">
      <c r="A6525" s="52" t="s">
        <v>2020</v>
      </c>
      <c r="B6525" s="52" t="s">
        <v>1157</v>
      </c>
      <c r="C6525" s="30" t="s">
        <v>2107</v>
      </c>
      <c r="D6525" s="52" t="s">
        <v>2132</v>
      </c>
      <c r="E6525" s="53">
        <v>2.0124</v>
      </c>
      <c r="F6525" s="53">
        <v>0</v>
      </c>
      <c r="G6525" s="53">
        <v>2.0124</v>
      </c>
    </row>
    <row r="6526" s="37" customFormat="1" customHeight="1" spans="1:7">
      <c r="A6526" s="52" t="s">
        <v>2020</v>
      </c>
      <c r="B6526" s="52" t="s">
        <v>1157</v>
      </c>
      <c r="C6526" s="30" t="s">
        <v>2107</v>
      </c>
      <c r="D6526" s="52" t="s">
        <v>2110</v>
      </c>
      <c r="E6526" s="53">
        <v>0.48</v>
      </c>
      <c r="F6526" s="53">
        <v>0</v>
      </c>
      <c r="G6526" s="53">
        <v>0.48</v>
      </c>
    </row>
    <row r="6527" s="37" customFormat="1" customHeight="1" spans="1:7">
      <c r="A6527" s="52" t="s">
        <v>2020</v>
      </c>
      <c r="B6527" s="52" t="s">
        <v>1157</v>
      </c>
      <c r="C6527" s="30" t="s">
        <v>2107</v>
      </c>
      <c r="D6527" s="52" t="s">
        <v>2134</v>
      </c>
      <c r="E6527" s="53">
        <v>33.288</v>
      </c>
      <c r="F6527" s="53">
        <v>0</v>
      </c>
      <c r="G6527" s="53">
        <v>33.288</v>
      </c>
    </row>
    <row r="6528" s="37" customFormat="1" customHeight="1" spans="1:7">
      <c r="A6528" s="52" t="s">
        <v>2020</v>
      </c>
      <c r="B6528" s="52" t="s">
        <v>1157</v>
      </c>
      <c r="C6528" s="30" t="s">
        <v>2107</v>
      </c>
      <c r="D6528" s="52" t="s">
        <v>2135</v>
      </c>
      <c r="E6528" s="53">
        <v>55.3884</v>
      </c>
      <c r="F6528" s="53">
        <v>0</v>
      </c>
      <c r="G6528" s="53">
        <v>55.3884</v>
      </c>
    </row>
    <row r="6529" s="37" customFormat="1" customHeight="1" spans="1:7">
      <c r="A6529" s="52" t="s">
        <v>2020</v>
      </c>
      <c r="B6529" s="52" t="s">
        <v>1157</v>
      </c>
      <c r="C6529" s="30" t="s">
        <v>2107</v>
      </c>
      <c r="D6529" s="52" t="s">
        <v>2136</v>
      </c>
      <c r="E6529" s="53">
        <v>14.19</v>
      </c>
      <c r="F6529" s="53">
        <v>0</v>
      </c>
      <c r="G6529" s="53">
        <v>14.19</v>
      </c>
    </row>
    <row r="6530" s="37" customFormat="1" customHeight="1" spans="1:7">
      <c r="A6530" s="52" t="s">
        <v>2020</v>
      </c>
      <c r="B6530" s="52" t="s">
        <v>1157</v>
      </c>
      <c r="C6530" s="30" t="s">
        <v>2107</v>
      </c>
      <c r="D6530" s="52" t="s">
        <v>2137</v>
      </c>
      <c r="E6530" s="53">
        <v>26.477376</v>
      </c>
      <c r="F6530" s="53">
        <v>0</v>
      </c>
      <c r="G6530" s="53">
        <v>26.477376</v>
      </c>
    </row>
    <row r="6531" s="37" customFormat="1" customHeight="1" spans="1:7">
      <c r="A6531" s="52" t="s">
        <v>2020</v>
      </c>
      <c r="B6531" s="52" t="s">
        <v>1157</v>
      </c>
      <c r="C6531" s="30" t="s">
        <v>2107</v>
      </c>
      <c r="D6531" s="52" t="s">
        <v>2138</v>
      </c>
      <c r="E6531" s="53">
        <v>10.459044</v>
      </c>
      <c r="F6531" s="53">
        <v>0</v>
      </c>
      <c r="G6531" s="53">
        <v>10.459044</v>
      </c>
    </row>
    <row r="6532" s="37" customFormat="1" customHeight="1" spans="1:7">
      <c r="A6532" s="52" t="s">
        <v>2020</v>
      </c>
      <c r="B6532" s="52" t="s">
        <v>1157</v>
      </c>
      <c r="C6532" s="30" t="s">
        <v>2107</v>
      </c>
      <c r="D6532" s="52" t="s">
        <v>2139</v>
      </c>
      <c r="E6532" s="53">
        <v>0.330286</v>
      </c>
      <c r="F6532" s="53">
        <v>0</v>
      </c>
      <c r="G6532" s="53">
        <v>0.330286</v>
      </c>
    </row>
    <row r="6533" s="37" customFormat="1" customHeight="1" spans="1:7">
      <c r="A6533" s="52" t="s">
        <v>2020</v>
      </c>
      <c r="B6533" s="52" t="s">
        <v>1157</v>
      </c>
      <c r="C6533" s="30" t="s">
        <v>2107</v>
      </c>
      <c r="D6533" s="52" t="s">
        <v>2140</v>
      </c>
      <c r="E6533" s="53">
        <v>0.550476</v>
      </c>
      <c r="F6533" s="53">
        <v>0</v>
      </c>
      <c r="G6533" s="53">
        <v>0.550476</v>
      </c>
    </row>
    <row r="6534" s="37" customFormat="1" customHeight="1" spans="1:7">
      <c r="A6534" s="52" t="s">
        <v>2020</v>
      </c>
      <c r="B6534" s="52" t="s">
        <v>1157</v>
      </c>
      <c r="C6534" s="30" t="s">
        <v>2107</v>
      </c>
      <c r="D6534" s="52" t="s">
        <v>2141</v>
      </c>
      <c r="E6534" s="53">
        <v>13.326624</v>
      </c>
      <c r="F6534" s="53">
        <v>0</v>
      </c>
      <c r="G6534" s="53">
        <v>13.326624</v>
      </c>
    </row>
    <row r="6535" s="37" customFormat="1" customHeight="1" spans="1:7">
      <c r="A6535" s="52" t="s">
        <v>2020</v>
      </c>
      <c r="B6535" s="52" t="s">
        <v>1157</v>
      </c>
      <c r="C6535" s="30" t="s">
        <v>2107</v>
      </c>
      <c r="D6535" s="52" t="s">
        <v>2142</v>
      </c>
      <c r="E6535" s="53">
        <v>13.238688</v>
      </c>
      <c r="F6535" s="53">
        <v>0</v>
      </c>
      <c r="G6535" s="53">
        <v>13.238688</v>
      </c>
    </row>
    <row r="6536" s="37" customFormat="1" customHeight="1" spans="1:7">
      <c r="A6536" s="52" t="s">
        <v>2020</v>
      </c>
      <c r="B6536" s="52" t="s">
        <v>1157</v>
      </c>
      <c r="C6536" s="30" t="s">
        <v>2107</v>
      </c>
      <c r="D6536" s="52" t="s">
        <v>2143</v>
      </c>
      <c r="E6536" s="53">
        <v>20.4008</v>
      </c>
      <c r="F6536" s="53">
        <v>0</v>
      </c>
      <c r="G6536" s="53">
        <v>20.4008</v>
      </c>
    </row>
    <row r="6537" s="37" customFormat="1" customHeight="1" spans="1:7">
      <c r="A6537" s="52" t="s">
        <v>2020</v>
      </c>
      <c r="B6537" s="52" t="s">
        <v>1157</v>
      </c>
      <c r="C6537" s="30" t="s">
        <v>2107</v>
      </c>
      <c r="D6537" s="52" t="s">
        <v>2144</v>
      </c>
      <c r="E6537" s="53">
        <v>2.08</v>
      </c>
      <c r="F6537" s="53">
        <v>0</v>
      </c>
      <c r="G6537" s="53">
        <v>2.08</v>
      </c>
    </row>
    <row r="6538" s="37" customFormat="1" customHeight="1" spans="1:7">
      <c r="A6538" s="52" t="s">
        <v>2020</v>
      </c>
      <c r="B6538" s="52" t="s">
        <v>1157</v>
      </c>
      <c r="C6538" s="30" t="s">
        <v>2107</v>
      </c>
      <c r="D6538" s="52" t="s">
        <v>2145</v>
      </c>
      <c r="E6538" s="53">
        <v>0.959052</v>
      </c>
      <c r="F6538" s="53">
        <v>0</v>
      </c>
      <c r="G6538" s="53">
        <v>0.959052</v>
      </c>
    </row>
    <row r="6539" s="37" customFormat="1" customHeight="1" spans="1:7">
      <c r="A6539" s="52" t="s">
        <v>2020</v>
      </c>
      <c r="B6539" s="49" t="s">
        <v>3214</v>
      </c>
      <c r="C6539" s="50"/>
      <c r="D6539" s="49"/>
      <c r="E6539" s="51">
        <v>338.211113</v>
      </c>
      <c r="F6539" s="51">
        <v>0</v>
      </c>
      <c r="G6539" s="51">
        <v>338.211113</v>
      </c>
    </row>
    <row r="6540" s="37" customFormat="1" customHeight="1" spans="1:7">
      <c r="A6540" s="52" t="s">
        <v>2020</v>
      </c>
      <c r="B6540" s="52" t="s">
        <v>3215</v>
      </c>
      <c r="C6540" s="50" t="s">
        <v>2091</v>
      </c>
      <c r="D6540" s="49"/>
      <c r="E6540" s="51">
        <v>57.572762</v>
      </c>
      <c r="F6540" s="51">
        <v>0</v>
      </c>
      <c r="G6540" s="51">
        <v>57.572762</v>
      </c>
    </row>
    <row r="6541" s="37" customFormat="1" customHeight="1" spans="1:7">
      <c r="A6541" s="52" t="s">
        <v>2020</v>
      </c>
      <c r="B6541" s="52" t="s">
        <v>3215</v>
      </c>
      <c r="C6541" s="30" t="s">
        <v>2092</v>
      </c>
      <c r="D6541" s="52" t="s">
        <v>2093</v>
      </c>
      <c r="E6541" s="53">
        <v>35</v>
      </c>
      <c r="F6541" s="53">
        <v>0</v>
      </c>
      <c r="G6541" s="53">
        <v>35</v>
      </c>
    </row>
    <row r="6542" s="37" customFormat="1" customHeight="1" spans="1:7">
      <c r="A6542" s="52" t="s">
        <v>2020</v>
      </c>
      <c r="B6542" s="52" t="s">
        <v>3215</v>
      </c>
      <c r="C6542" s="30" t="s">
        <v>2092</v>
      </c>
      <c r="D6542" s="52" t="s">
        <v>2094</v>
      </c>
      <c r="E6542" s="53">
        <v>1.283875</v>
      </c>
      <c r="F6542" s="53">
        <v>0</v>
      </c>
      <c r="G6542" s="53">
        <v>1.283875</v>
      </c>
    </row>
    <row r="6543" s="37" customFormat="1" customHeight="1" spans="1:7">
      <c r="A6543" s="52" t="s">
        <v>2020</v>
      </c>
      <c r="B6543" s="52" t="s">
        <v>3215</v>
      </c>
      <c r="C6543" s="30" t="s">
        <v>2092</v>
      </c>
      <c r="D6543" s="52" t="s">
        <v>2095</v>
      </c>
      <c r="E6543" s="53">
        <v>0.855917</v>
      </c>
      <c r="F6543" s="53">
        <v>0</v>
      </c>
      <c r="G6543" s="53">
        <v>0.855917</v>
      </c>
    </row>
    <row r="6544" s="37" customFormat="1" customHeight="1" spans="1:7">
      <c r="A6544" s="52" t="s">
        <v>2020</v>
      </c>
      <c r="B6544" s="52" t="s">
        <v>3215</v>
      </c>
      <c r="C6544" s="30" t="s">
        <v>2092</v>
      </c>
      <c r="D6544" s="52" t="s">
        <v>2096</v>
      </c>
      <c r="E6544" s="53">
        <v>0.202234</v>
      </c>
      <c r="F6544" s="53">
        <v>0</v>
      </c>
      <c r="G6544" s="53">
        <v>0.202234</v>
      </c>
    </row>
    <row r="6545" s="37" customFormat="1" customHeight="1" spans="1:7">
      <c r="A6545" s="52" t="s">
        <v>2020</v>
      </c>
      <c r="B6545" s="52" t="s">
        <v>3215</v>
      </c>
      <c r="C6545" s="30" t="s">
        <v>2092</v>
      </c>
      <c r="D6545" s="52" t="s">
        <v>2097</v>
      </c>
      <c r="E6545" s="53">
        <v>1.907892</v>
      </c>
      <c r="F6545" s="53">
        <v>0</v>
      </c>
      <c r="G6545" s="53">
        <v>1.907892</v>
      </c>
    </row>
    <row r="6546" s="37" customFormat="1" customHeight="1" spans="1:7">
      <c r="A6546" s="52" t="s">
        <v>2020</v>
      </c>
      <c r="B6546" s="52" t="s">
        <v>3215</v>
      </c>
      <c r="C6546" s="30" t="s">
        <v>2092</v>
      </c>
      <c r="D6546" s="52" t="s">
        <v>2098</v>
      </c>
      <c r="E6546" s="53">
        <v>1.604844</v>
      </c>
      <c r="F6546" s="53">
        <v>0</v>
      </c>
      <c r="G6546" s="53">
        <v>1.604844</v>
      </c>
    </row>
    <row r="6547" s="37" customFormat="1" customHeight="1" spans="1:7">
      <c r="A6547" s="52" t="s">
        <v>2020</v>
      </c>
      <c r="B6547" s="52" t="s">
        <v>3215</v>
      </c>
      <c r="C6547" s="30" t="s">
        <v>2092</v>
      </c>
      <c r="D6547" s="52" t="s">
        <v>2099</v>
      </c>
      <c r="E6547" s="53">
        <v>10.2</v>
      </c>
      <c r="F6547" s="53">
        <v>0</v>
      </c>
      <c r="G6547" s="53">
        <v>10.2</v>
      </c>
    </row>
    <row r="6548" s="37" customFormat="1" customHeight="1" spans="1:7">
      <c r="A6548" s="52" t="s">
        <v>2020</v>
      </c>
      <c r="B6548" s="52" t="s">
        <v>3215</v>
      </c>
      <c r="C6548" s="30" t="s">
        <v>2092</v>
      </c>
      <c r="D6548" s="52" t="s">
        <v>2100</v>
      </c>
      <c r="E6548" s="53">
        <v>4.368</v>
      </c>
      <c r="F6548" s="53">
        <v>0</v>
      </c>
      <c r="G6548" s="53">
        <v>4.368</v>
      </c>
    </row>
    <row r="6549" s="37" customFormat="1" customHeight="1" spans="1:7">
      <c r="A6549" s="52" t="s">
        <v>2020</v>
      </c>
      <c r="B6549" s="52" t="s">
        <v>3215</v>
      </c>
      <c r="C6549" s="30" t="s">
        <v>2092</v>
      </c>
      <c r="D6549" s="52" t="s">
        <v>2104</v>
      </c>
      <c r="E6549" s="53">
        <v>0.05</v>
      </c>
      <c r="F6549" s="53">
        <v>0</v>
      </c>
      <c r="G6549" s="53">
        <v>0.05</v>
      </c>
    </row>
    <row r="6550" s="37" customFormat="1" customHeight="1" spans="1:7">
      <c r="A6550" s="52" t="s">
        <v>2020</v>
      </c>
      <c r="B6550" s="52" t="s">
        <v>3215</v>
      </c>
      <c r="C6550" s="30" t="s">
        <v>2092</v>
      </c>
      <c r="D6550" s="52" t="s">
        <v>2105</v>
      </c>
      <c r="E6550" s="53">
        <v>2.1</v>
      </c>
      <c r="F6550" s="53">
        <v>0</v>
      </c>
      <c r="G6550" s="53">
        <v>2.1</v>
      </c>
    </row>
    <row r="6551" s="37" customFormat="1" customHeight="1" spans="1:7">
      <c r="A6551" s="52" t="s">
        <v>2020</v>
      </c>
      <c r="B6551" s="52" t="s">
        <v>3215</v>
      </c>
      <c r="C6551" s="50" t="s">
        <v>2106</v>
      </c>
      <c r="D6551" s="49"/>
      <c r="E6551" s="51">
        <v>280.638351</v>
      </c>
      <c r="F6551" s="51">
        <v>0</v>
      </c>
      <c r="G6551" s="51">
        <v>280.638351</v>
      </c>
    </row>
    <row r="6552" s="37" customFormat="1" customHeight="1" spans="1:7">
      <c r="A6552" s="52" t="s">
        <v>2020</v>
      </c>
      <c r="B6552" s="52" t="s">
        <v>3215</v>
      </c>
      <c r="C6552" s="30" t="s">
        <v>2107</v>
      </c>
      <c r="D6552" s="52" t="s">
        <v>2108</v>
      </c>
      <c r="E6552" s="53">
        <v>63.5964</v>
      </c>
      <c r="F6552" s="53">
        <v>0</v>
      </c>
      <c r="G6552" s="53">
        <v>63.5964</v>
      </c>
    </row>
    <row r="6553" s="37" customFormat="1" customHeight="1" spans="1:7">
      <c r="A6553" s="52" t="s">
        <v>2020</v>
      </c>
      <c r="B6553" s="52" t="s">
        <v>3215</v>
      </c>
      <c r="C6553" s="30" t="s">
        <v>2107</v>
      </c>
      <c r="D6553" s="52" t="s">
        <v>2109</v>
      </c>
      <c r="E6553" s="53">
        <v>43.3932</v>
      </c>
      <c r="F6553" s="53">
        <v>0</v>
      </c>
      <c r="G6553" s="53">
        <v>43.3932</v>
      </c>
    </row>
    <row r="6554" s="37" customFormat="1" customHeight="1" spans="1:7">
      <c r="A6554" s="52" t="s">
        <v>2020</v>
      </c>
      <c r="B6554" s="52" t="s">
        <v>3215</v>
      </c>
      <c r="C6554" s="30" t="s">
        <v>2107</v>
      </c>
      <c r="D6554" s="52" t="s">
        <v>2133</v>
      </c>
      <c r="E6554" s="53">
        <v>0.006</v>
      </c>
      <c r="F6554" s="53">
        <v>0</v>
      </c>
      <c r="G6554" s="53">
        <v>0.006</v>
      </c>
    </row>
    <row r="6555" s="37" customFormat="1" customHeight="1" spans="1:7">
      <c r="A6555" s="52" t="s">
        <v>2020</v>
      </c>
      <c r="B6555" s="52" t="s">
        <v>3215</v>
      </c>
      <c r="C6555" s="30" t="s">
        <v>2107</v>
      </c>
      <c r="D6555" s="52" t="s">
        <v>2111</v>
      </c>
      <c r="E6555" s="53">
        <v>5.2997</v>
      </c>
      <c r="F6555" s="53">
        <v>0</v>
      </c>
      <c r="G6555" s="53">
        <v>5.2997</v>
      </c>
    </row>
    <row r="6556" s="37" customFormat="1" customHeight="1" spans="1:7">
      <c r="A6556" s="52" t="s">
        <v>2020</v>
      </c>
      <c r="B6556" s="52" t="s">
        <v>3215</v>
      </c>
      <c r="C6556" s="30" t="s">
        <v>2107</v>
      </c>
      <c r="D6556" s="52" t="s">
        <v>2112</v>
      </c>
      <c r="E6556" s="53">
        <v>15.979884</v>
      </c>
      <c r="F6556" s="53">
        <v>0</v>
      </c>
      <c r="G6556" s="53">
        <v>15.979884</v>
      </c>
    </row>
    <row r="6557" s="37" customFormat="1" customHeight="1" spans="1:7">
      <c r="A6557" s="52" t="s">
        <v>2020</v>
      </c>
      <c r="B6557" s="52" t="s">
        <v>3215</v>
      </c>
      <c r="C6557" s="30" t="s">
        <v>2107</v>
      </c>
      <c r="D6557" s="52" t="s">
        <v>2113</v>
      </c>
      <c r="E6557" s="53">
        <v>13.456744</v>
      </c>
      <c r="F6557" s="53">
        <v>0</v>
      </c>
      <c r="G6557" s="53">
        <v>13.456744</v>
      </c>
    </row>
    <row r="6558" s="37" customFormat="1" customHeight="1" spans="1:7">
      <c r="A6558" s="52" t="s">
        <v>2020</v>
      </c>
      <c r="B6558" s="52" t="s">
        <v>3215</v>
      </c>
      <c r="C6558" s="30" t="s">
        <v>2107</v>
      </c>
      <c r="D6558" s="52" t="s">
        <v>2114</v>
      </c>
      <c r="E6558" s="53">
        <v>0.336868</v>
      </c>
      <c r="F6558" s="53">
        <v>0</v>
      </c>
      <c r="G6558" s="53">
        <v>0.336868</v>
      </c>
    </row>
    <row r="6559" s="37" customFormat="1" customHeight="1" spans="1:7">
      <c r="A6559" s="52" t="s">
        <v>2020</v>
      </c>
      <c r="B6559" s="52" t="s">
        <v>3215</v>
      </c>
      <c r="C6559" s="30" t="s">
        <v>2107</v>
      </c>
      <c r="D6559" s="52" t="s">
        <v>2115</v>
      </c>
      <c r="E6559" s="53">
        <v>0.561447</v>
      </c>
      <c r="F6559" s="53">
        <v>0</v>
      </c>
      <c r="G6559" s="53">
        <v>0.561447</v>
      </c>
    </row>
    <row r="6560" s="37" customFormat="1" customHeight="1" spans="1:7">
      <c r="A6560" s="52" t="s">
        <v>2020</v>
      </c>
      <c r="B6560" s="52" t="s">
        <v>3215</v>
      </c>
      <c r="C6560" s="30" t="s">
        <v>2107</v>
      </c>
      <c r="D6560" s="52" t="s">
        <v>2116</v>
      </c>
      <c r="E6560" s="53">
        <v>0.6</v>
      </c>
      <c r="F6560" s="53">
        <v>0</v>
      </c>
      <c r="G6560" s="53">
        <v>0.6</v>
      </c>
    </row>
    <row r="6561" s="37" customFormat="1" customHeight="1" spans="1:7">
      <c r="A6561" s="52" t="s">
        <v>2020</v>
      </c>
      <c r="B6561" s="52" t="s">
        <v>3215</v>
      </c>
      <c r="C6561" s="30" t="s">
        <v>2107</v>
      </c>
      <c r="D6561" s="52" t="s">
        <v>2117</v>
      </c>
      <c r="E6561" s="53">
        <v>26.913488</v>
      </c>
      <c r="F6561" s="53">
        <v>0</v>
      </c>
      <c r="G6561" s="53">
        <v>26.913488</v>
      </c>
    </row>
    <row r="6562" s="37" customFormat="1" customHeight="1" spans="1:7">
      <c r="A6562" s="52" t="s">
        <v>2020</v>
      </c>
      <c r="B6562" s="52" t="s">
        <v>3215</v>
      </c>
      <c r="C6562" s="30" t="s">
        <v>2107</v>
      </c>
      <c r="D6562" s="52" t="s">
        <v>2118</v>
      </c>
      <c r="E6562" s="53">
        <v>22.89042</v>
      </c>
      <c r="F6562" s="53">
        <v>0</v>
      </c>
      <c r="G6562" s="53">
        <v>22.89042</v>
      </c>
    </row>
    <row r="6563" s="37" customFormat="1" customHeight="1" spans="1:7">
      <c r="A6563" s="52" t="s">
        <v>2020</v>
      </c>
      <c r="B6563" s="52" t="s">
        <v>3215</v>
      </c>
      <c r="C6563" s="30" t="s">
        <v>2107</v>
      </c>
      <c r="D6563" s="52" t="s">
        <v>2120</v>
      </c>
      <c r="E6563" s="53">
        <v>6.9</v>
      </c>
      <c r="F6563" s="53">
        <v>0</v>
      </c>
      <c r="G6563" s="53">
        <v>6.9</v>
      </c>
    </row>
    <row r="6564" s="37" customFormat="1" customHeight="1" spans="1:7">
      <c r="A6564" s="52" t="s">
        <v>2020</v>
      </c>
      <c r="B6564" s="52" t="s">
        <v>3215</v>
      </c>
      <c r="C6564" s="30" t="s">
        <v>2107</v>
      </c>
      <c r="D6564" s="52" t="s">
        <v>2121</v>
      </c>
      <c r="E6564" s="53">
        <v>2.24</v>
      </c>
      <c r="F6564" s="53">
        <v>0</v>
      </c>
      <c r="G6564" s="53">
        <v>2.24</v>
      </c>
    </row>
    <row r="6565" s="37" customFormat="1" customHeight="1" spans="1:7">
      <c r="A6565" s="52" t="s">
        <v>2020</v>
      </c>
      <c r="B6565" s="52" t="s">
        <v>3215</v>
      </c>
      <c r="C6565" s="30" t="s">
        <v>2107</v>
      </c>
      <c r="D6565" s="52" t="s">
        <v>2122</v>
      </c>
      <c r="E6565" s="53">
        <v>55.92</v>
      </c>
      <c r="F6565" s="53">
        <v>0</v>
      </c>
      <c r="G6565" s="53">
        <v>55.92</v>
      </c>
    </row>
    <row r="6566" s="37" customFormat="1" customHeight="1" spans="1:7">
      <c r="A6566" s="52" t="s">
        <v>2020</v>
      </c>
      <c r="B6566" s="52" t="s">
        <v>3215</v>
      </c>
      <c r="C6566" s="30" t="s">
        <v>2107</v>
      </c>
      <c r="D6566" s="52" t="s">
        <v>2123</v>
      </c>
      <c r="E6566" s="53">
        <v>22.5442</v>
      </c>
      <c r="F6566" s="53">
        <v>0</v>
      </c>
      <c r="G6566" s="53">
        <v>22.5442</v>
      </c>
    </row>
    <row r="6567" s="37" customFormat="1" customHeight="1" spans="1:7">
      <c r="A6567" s="52" t="s">
        <v>2020</v>
      </c>
      <c r="B6567" s="49" t="s">
        <v>3216</v>
      </c>
      <c r="C6567" s="50"/>
      <c r="D6567" s="49"/>
      <c r="E6567" s="51">
        <v>192.507257</v>
      </c>
      <c r="F6567" s="51">
        <v>0</v>
      </c>
      <c r="G6567" s="51">
        <v>192.507257</v>
      </c>
    </row>
    <row r="6568" s="37" customFormat="1" customHeight="1" spans="1:7">
      <c r="A6568" s="52" t="s">
        <v>2020</v>
      </c>
      <c r="B6568" s="52" t="s">
        <v>1149</v>
      </c>
      <c r="C6568" s="50" t="s">
        <v>2091</v>
      </c>
      <c r="D6568" s="49"/>
      <c r="E6568" s="51">
        <v>28.40906</v>
      </c>
      <c r="F6568" s="51">
        <v>0</v>
      </c>
      <c r="G6568" s="51">
        <v>28.40906</v>
      </c>
    </row>
    <row r="6569" s="37" customFormat="1" customHeight="1" spans="1:7">
      <c r="A6569" s="52" t="s">
        <v>2020</v>
      </c>
      <c r="B6569" s="52" t="s">
        <v>1149</v>
      </c>
      <c r="C6569" s="30" t="s">
        <v>2092</v>
      </c>
      <c r="D6569" s="52" t="s">
        <v>2126</v>
      </c>
      <c r="E6569" s="53">
        <v>20</v>
      </c>
      <c r="F6569" s="53">
        <v>0</v>
      </c>
      <c r="G6569" s="53">
        <v>20</v>
      </c>
    </row>
    <row r="6570" s="37" customFormat="1" customHeight="1" spans="1:7">
      <c r="A6570" s="52" t="s">
        <v>2020</v>
      </c>
      <c r="B6570" s="52" t="s">
        <v>1149</v>
      </c>
      <c r="C6570" s="30" t="s">
        <v>2092</v>
      </c>
      <c r="D6570" s="52" t="s">
        <v>2127</v>
      </c>
      <c r="E6570" s="53">
        <v>0.823795</v>
      </c>
      <c r="F6570" s="53">
        <v>0</v>
      </c>
      <c r="G6570" s="53">
        <v>0.823795</v>
      </c>
    </row>
    <row r="6571" s="37" customFormat="1" customHeight="1" spans="1:7">
      <c r="A6571" s="52" t="s">
        <v>2020</v>
      </c>
      <c r="B6571" s="52" t="s">
        <v>1149</v>
      </c>
      <c r="C6571" s="30" t="s">
        <v>2092</v>
      </c>
      <c r="D6571" s="52" t="s">
        <v>2128</v>
      </c>
      <c r="E6571" s="53">
        <v>0.553037</v>
      </c>
      <c r="F6571" s="53">
        <v>0</v>
      </c>
      <c r="G6571" s="53">
        <v>0.553037</v>
      </c>
    </row>
    <row r="6572" s="37" customFormat="1" customHeight="1" spans="1:7">
      <c r="A6572" s="52" t="s">
        <v>2020</v>
      </c>
      <c r="B6572" s="52" t="s">
        <v>1149</v>
      </c>
      <c r="C6572" s="30" t="s">
        <v>2092</v>
      </c>
      <c r="D6572" s="52" t="s">
        <v>2129</v>
      </c>
      <c r="E6572" s="53">
        <v>1.162836</v>
      </c>
      <c r="F6572" s="53">
        <v>0</v>
      </c>
      <c r="G6572" s="53">
        <v>1.162836</v>
      </c>
    </row>
    <row r="6573" s="37" customFormat="1" customHeight="1" spans="1:7">
      <c r="A6573" s="52" t="s">
        <v>2020</v>
      </c>
      <c r="B6573" s="52" t="s">
        <v>1149</v>
      </c>
      <c r="C6573" s="30" t="s">
        <v>2092</v>
      </c>
      <c r="D6573" s="52" t="s">
        <v>2297</v>
      </c>
      <c r="E6573" s="53">
        <v>0.139648</v>
      </c>
      <c r="F6573" s="53">
        <v>0</v>
      </c>
      <c r="G6573" s="53">
        <v>0.139648</v>
      </c>
    </row>
    <row r="6574" s="37" customFormat="1" customHeight="1" spans="1:7">
      <c r="A6574" s="52" t="s">
        <v>2020</v>
      </c>
      <c r="B6574" s="52" t="s">
        <v>1149</v>
      </c>
      <c r="C6574" s="30" t="s">
        <v>2092</v>
      </c>
      <c r="D6574" s="52" t="s">
        <v>2130</v>
      </c>
      <c r="E6574" s="53">
        <v>1.029744</v>
      </c>
      <c r="F6574" s="53">
        <v>0</v>
      </c>
      <c r="G6574" s="53">
        <v>1.029744</v>
      </c>
    </row>
    <row r="6575" s="37" customFormat="1" customHeight="1" spans="1:7">
      <c r="A6575" s="52" t="s">
        <v>2020</v>
      </c>
      <c r="B6575" s="52" t="s">
        <v>1149</v>
      </c>
      <c r="C6575" s="30" t="s">
        <v>2092</v>
      </c>
      <c r="D6575" s="52" t="s">
        <v>2102</v>
      </c>
      <c r="E6575" s="53">
        <v>3.5</v>
      </c>
      <c r="F6575" s="53">
        <v>0</v>
      </c>
      <c r="G6575" s="53">
        <v>3.5</v>
      </c>
    </row>
    <row r="6576" s="37" customFormat="1" customHeight="1" spans="1:7">
      <c r="A6576" s="52" t="s">
        <v>2020</v>
      </c>
      <c r="B6576" s="52" t="s">
        <v>1149</v>
      </c>
      <c r="C6576" s="30" t="s">
        <v>2092</v>
      </c>
      <c r="D6576" s="52" t="s">
        <v>2105</v>
      </c>
      <c r="E6576" s="53">
        <v>1.2</v>
      </c>
      <c r="F6576" s="53">
        <v>0</v>
      </c>
      <c r="G6576" s="53">
        <v>1.2</v>
      </c>
    </row>
    <row r="6577" s="37" customFormat="1" customHeight="1" spans="1:7">
      <c r="A6577" s="52" t="s">
        <v>2020</v>
      </c>
      <c r="B6577" s="52" t="s">
        <v>1149</v>
      </c>
      <c r="C6577" s="50" t="s">
        <v>2106</v>
      </c>
      <c r="D6577" s="49"/>
      <c r="E6577" s="51">
        <v>164.098197</v>
      </c>
      <c r="F6577" s="51">
        <v>0</v>
      </c>
      <c r="G6577" s="51">
        <v>164.098197</v>
      </c>
    </row>
    <row r="6578" s="37" customFormat="1" customHeight="1" spans="1:7">
      <c r="A6578" s="52" t="s">
        <v>2020</v>
      </c>
      <c r="B6578" s="52" t="s">
        <v>1149</v>
      </c>
      <c r="C6578" s="30" t="s">
        <v>2107</v>
      </c>
      <c r="D6578" s="52" t="s">
        <v>2131</v>
      </c>
      <c r="E6578" s="53">
        <v>38.7612</v>
      </c>
      <c r="F6578" s="53">
        <v>0</v>
      </c>
      <c r="G6578" s="53">
        <v>38.7612</v>
      </c>
    </row>
    <row r="6579" s="37" customFormat="1" customHeight="1" spans="1:7">
      <c r="A6579" s="52" t="s">
        <v>2020</v>
      </c>
      <c r="B6579" s="52" t="s">
        <v>1149</v>
      </c>
      <c r="C6579" s="30" t="s">
        <v>2107</v>
      </c>
      <c r="D6579" s="52" t="s">
        <v>2132</v>
      </c>
      <c r="E6579" s="53">
        <v>1.2384</v>
      </c>
      <c r="F6579" s="53">
        <v>0</v>
      </c>
      <c r="G6579" s="53">
        <v>1.2384</v>
      </c>
    </row>
    <row r="6580" s="37" customFormat="1" customHeight="1" spans="1:7">
      <c r="A6580" s="52" t="s">
        <v>2020</v>
      </c>
      <c r="B6580" s="52" t="s">
        <v>1149</v>
      </c>
      <c r="C6580" s="30" t="s">
        <v>2107</v>
      </c>
      <c r="D6580" s="52" t="s">
        <v>2110</v>
      </c>
      <c r="E6580" s="53">
        <v>0.48</v>
      </c>
      <c r="F6580" s="53">
        <v>0</v>
      </c>
      <c r="G6580" s="53">
        <v>0.48</v>
      </c>
    </row>
    <row r="6581" s="37" customFormat="1" customHeight="1" spans="1:7">
      <c r="A6581" s="52" t="s">
        <v>2020</v>
      </c>
      <c r="B6581" s="52" t="s">
        <v>1149</v>
      </c>
      <c r="C6581" s="30" t="s">
        <v>2107</v>
      </c>
      <c r="D6581" s="52" t="s">
        <v>2134</v>
      </c>
      <c r="E6581" s="53">
        <v>19.992</v>
      </c>
      <c r="F6581" s="53">
        <v>0</v>
      </c>
      <c r="G6581" s="53">
        <v>19.992</v>
      </c>
    </row>
    <row r="6582" s="37" customFormat="1" customHeight="1" spans="1:7">
      <c r="A6582" s="52" t="s">
        <v>2020</v>
      </c>
      <c r="B6582" s="52" t="s">
        <v>1149</v>
      </c>
      <c r="C6582" s="30" t="s">
        <v>2107</v>
      </c>
      <c r="D6582" s="52" t="s">
        <v>2135</v>
      </c>
      <c r="E6582" s="53">
        <v>33.3684</v>
      </c>
      <c r="F6582" s="53">
        <v>0</v>
      </c>
      <c r="G6582" s="53">
        <v>33.3684</v>
      </c>
    </row>
    <row r="6583" s="37" customFormat="1" customHeight="1" spans="1:7">
      <c r="A6583" s="52" t="s">
        <v>2020</v>
      </c>
      <c r="B6583" s="52" t="s">
        <v>1149</v>
      </c>
      <c r="C6583" s="30" t="s">
        <v>2107</v>
      </c>
      <c r="D6583" s="52" t="s">
        <v>2136</v>
      </c>
      <c r="E6583" s="53">
        <v>8.658</v>
      </c>
      <c r="F6583" s="53">
        <v>0</v>
      </c>
      <c r="G6583" s="53">
        <v>8.658</v>
      </c>
    </row>
    <row r="6584" s="37" customFormat="1" customHeight="1" spans="1:7">
      <c r="A6584" s="52" t="s">
        <v>2020</v>
      </c>
      <c r="B6584" s="52" t="s">
        <v>1149</v>
      </c>
      <c r="C6584" s="30" t="s">
        <v>2107</v>
      </c>
      <c r="D6584" s="52" t="s">
        <v>2137</v>
      </c>
      <c r="E6584" s="53">
        <v>16.32288</v>
      </c>
      <c r="F6584" s="53">
        <v>0</v>
      </c>
      <c r="G6584" s="53">
        <v>16.32288</v>
      </c>
    </row>
    <row r="6585" s="37" customFormat="1" customHeight="1" spans="1:7">
      <c r="A6585" s="52" t="s">
        <v>2020</v>
      </c>
      <c r="B6585" s="52" t="s">
        <v>1149</v>
      </c>
      <c r="C6585" s="30" t="s">
        <v>2107</v>
      </c>
      <c r="D6585" s="52" t="s">
        <v>2138</v>
      </c>
      <c r="E6585" s="53">
        <v>6.521712</v>
      </c>
      <c r="F6585" s="53">
        <v>0</v>
      </c>
      <c r="G6585" s="53">
        <v>6.521712</v>
      </c>
    </row>
    <row r="6586" s="37" customFormat="1" customHeight="1" spans="1:7">
      <c r="A6586" s="52" t="s">
        <v>2020</v>
      </c>
      <c r="B6586" s="52" t="s">
        <v>1149</v>
      </c>
      <c r="C6586" s="30" t="s">
        <v>2107</v>
      </c>
      <c r="D6586" s="52" t="s">
        <v>2139</v>
      </c>
      <c r="E6586" s="53">
        <v>0.205949</v>
      </c>
      <c r="F6586" s="53">
        <v>0</v>
      </c>
      <c r="G6586" s="53">
        <v>0.205949</v>
      </c>
    </row>
    <row r="6587" s="37" customFormat="1" customHeight="1" spans="1:7">
      <c r="A6587" s="52" t="s">
        <v>2020</v>
      </c>
      <c r="B6587" s="52" t="s">
        <v>1149</v>
      </c>
      <c r="C6587" s="30" t="s">
        <v>2107</v>
      </c>
      <c r="D6587" s="52" t="s">
        <v>2140</v>
      </c>
      <c r="E6587" s="53">
        <v>0.343248</v>
      </c>
      <c r="F6587" s="53">
        <v>0</v>
      </c>
      <c r="G6587" s="53">
        <v>0.343248</v>
      </c>
    </row>
    <row r="6588" s="37" customFormat="1" customHeight="1" spans="1:7">
      <c r="A6588" s="52" t="s">
        <v>2020</v>
      </c>
      <c r="B6588" s="52" t="s">
        <v>1149</v>
      </c>
      <c r="C6588" s="30" t="s">
        <v>2107</v>
      </c>
      <c r="D6588" s="52" t="s">
        <v>2141</v>
      </c>
      <c r="E6588" s="53">
        <v>8.353152</v>
      </c>
      <c r="F6588" s="53">
        <v>0</v>
      </c>
      <c r="G6588" s="53">
        <v>8.353152</v>
      </c>
    </row>
    <row r="6589" s="37" customFormat="1" customHeight="1" spans="1:7">
      <c r="A6589" s="52" t="s">
        <v>2020</v>
      </c>
      <c r="B6589" s="52" t="s">
        <v>1149</v>
      </c>
      <c r="C6589" s="30" t="s">
        <v>2107</v>
      </c>
      <c r="D6589" s="52" t="s">
        <v>2298</v>
      </c>
      <c r="E6589" s="53">
        <v>0.6</v>
      </c>
      <c r="F6589" s="53">
        <v>0</v>
      </c>
      <c r="G6589" s="53">
        <v>0.6</v>
      </c>
    </row>
    <row r="6590" s="37" customFormat="1" customHeight="1" spans="1:7">
      <c r="A6590" s="52" t="s">
        <v>2020</v>
      </c>
      <c r="B6590" s="52" t="s">
        <v>1149</v>
      </c>
      <c r="C6590" s="30" t="s">
        <v>2107</v>
      </c>
      <c r="D6590" s="52" t="s">
        <v>2142</v>
      </c>
      <c r="E6590" s="53">
        <v>8.16144</v>
      </c>
      <c r="F6590" s="53">
        <v>0</v>
      </c>
      <c r="G6590" s="53">
        <v>8.16144</v>
      </c>
    </row>
    <row r="6591" s="37" customFormat="1" customHeight="1" spans="1:7">
      <c r="A6591" s="52" t="s">
        <v>2020</v>
      </c>
      <c r="B6591" s="52" t="s">
        <v>1149</v>
      </c>
      <c r="C6591" s="30" t="s">
        <v>2107</v>
      </c>
      <c r="D6591" s="52" t="s">
        <v>2299</v>
      </c>
      <c r="E6591" s="53">
        <v>6.9</v>
      </c>
      <c r="F6591" s="53">
        <v>0</v>
      </c>
      <c r="G6591" s="53">
        <v>6.9</v>
      </c>
    </row>
    <row r="6592" s="37" customFormat="1" customHeight="1" spans="1:7">
      <c r="A6592" s="52" t="s">
        <v>2020</v>
      </c>
      <c r="B6592" s="52" t="s">
        <v>1149</v>
      </c>
      <c r="C6592" s="30" t="s">
        <v>2107</v>
      </c>
      <c r="D6592" s="52" t="s">
        <v>2143</v>
      </c>
      <c r="E6592" s="53">
        <v>12.3119</v>
      </c>
      <c r="F6592" s="53">
        <v>0</v>
      </c>
      <c r="G6592" s="53">
        <v>12.3119</v>
      </c>
    </row>
    <row r="6593" s="37" customFormat="1" customHeight="1" spans="1:7">
      <c r="A6593" s="52" t="s">
        <v>2020</v>
      </c>
      <c r="B6593" s="52" t="s">
        <v>1149</v>
      </c>
      <c r="C6593" s="30" t="s">
        <v>2107</v>
      </c>
      <c r="D6593" s="52" t="s">
        <v>2144</v>
      </c>
      <c r="E6593" s="53">
        <v>1.28</v>
      </c>
      <c r="F6593" s="53">
        <v>0</v>
      </c>
      <c r="G6593" s="53">
        <v>1.28</v>
      </c>
    </row>
    <row r="6594" s="37" customFormat="1" customHeight="1" spans="1:7">
      <c r="A6594" s="52" t="s">
        <v>2020</v>
      </c>
      <c r="B6594" s="52" t="s">
        <v>1149</v>
      </c>
      <c r="C6594" s="30" t="s">
        <v>2107</v>
      </c>
      <c r="D6594" s="52" t="s">
        <v>2145</v>
      </c>
      <c r="E6594" s="53">
        <v>0.599916</v>
      </c>
      <c r="F6594" s="53">
        <v>0</v>
      </c>
      <c r="G6594" s="53">
        <v>0.599916</v>
      </c>
    </row>
    <row r="6595" s="37" customFormat="1" customHeight="1" spans="1:7">
      <c r="A6595" s="52" t="s">
        <v>2020</v>
      </c>
      <c r="B6595" s="49" t="s">
        <v>3217</v>
      </c>
      <c r="C6595" s="50"/>
      <c r="D6595" s="49"/>
      <c r="E6595" s="51">
        <v>223.536878</v>
      </c>
      <c r="F6595" s="51">
        <v>0</v>
      </c>
      <c r="G6595" s="51">
        <v>223.536878</v>
      </c>
    </row>
    <row r="6596" s="37" customFormat="1" customHeight="1" spans="1:7">
      <c r="A6596" s="52" t="s">
        <v>2020</v>
      </c>
      <c r="B6596" s="52" t="s">
        <v>3218</v>
      </c>
      <c r="C6596" s="50" t="s">
        <v>2091</v>
      </c>
      <c r="D6596" s="49"/>
      <c r="E6596" s="51">
        <v>34.378482</v>
      </c>
      <c r="F6596" s="51">
        <v>0</v>
      </c>
      <c r="G6596" s="51">
        <v>34.378482</v>
      </c>
    </row>
    <row r="6597" s="37" customFormat="1" customHeight="1" spans="1:7">
      <c r="A6597" s="52" t="s">
        <v>2020</v>
      </c>
      <c r="B6597" s="52" t="s">
        <v>3218</v>
      </c>
      <c r="C6597" s="30" t="s">
        <v>2092</v>
      </c>
      <c r="D6597" s="52" t="s">
        <v>2126</v>
      </c>
      <c r="E6597" s="53">
        <v>25</v>
      </c>
      <c r="F6597" s="53">
        <v>0</v>
      </c>
      <c r="G6597" s="53">
        <v>25</v>
      </c>
    </row>
    <row r="6598" s="37" customFormat="1" customHeight="1" spans="1:7">
      <c r="A6598" s="52" t="s">
        <v>2020</v>
      </c>
      <c r="B6598" s="52" t="s">
        <v>3218</v>
      </c>
      <c r="C6598" s="30" t="s">
        <v>2092</v>
      </c>
      <c r="D6598" s="52" t="s">
        <v>2127</v>
      </c>
      <c r="E6598" s="53">
        <v>1.007554</v>
      </c>
      <c r="F6598" s="53">
        <v>0</v>
      </c>
      <c r="G6598" s="53">
        <v>1.007554</v>
      </c>
    </row>
    <row r="6599" s="37" customFormat="1" customHeight="1" spans="1:7">
      <c r="A6599" s="52" t="s">
        <v>2020</v>
      </c>
      <c r="B6599" s="52" t="s">
        <v>3218</v>
      </c>
      <c r="C6599" s="30" t="s">
        <v>2092</v>
      </c>
      <c r="D6599" s="52" t="s">
        <v>2128</v>
      </c>
      <c r="E6599" s="53">
        <v>0.671702</v>
      </c>
      <c r="F6599" s="53">
        <v>0</v>
      </c>
      <c r="G6599" s="53">
        <v>0.671702</v>
      </c>
    </row>
    <row r="6600" s="37" customFormat="1" customHeight="1" spans="1:7">
      <c r="A6600" s="52" t="s">
        <v>2020</v>
      </c>
      <c r="B6600" s="52" t="s">
        <v>3218</v>
      </c>
      <c r="C6600" s="30" t="s">
        <v>2092</v>
      </c>
      <c r="D6600" s="52" t="s">
        <v>2129</v>
      </c>
      <c r="E6600" s="53">
        <v>1.439784</v>
      </c>
      <c r="F6600" s="53">
        <v>0</v>
      </c>
      <c r="G6600" s="53">
        <v>1.439784</v>
      </c>
    </row>
    <row r="6601" s="37" customFormat="1" customHeight="1" spans="1:7">
      <c r="A6601" s="52" t="s">
        <v>2020</v>
      </c>
      <c r="B6601" s="52" t="s">
        <v>3218</v>
      </c>
      <c r="C6601" s="30" t="s">
        <v>2092</v>
      </c>
      <c r="D6601" s="52" t="s">
        <v>2130</v>
      </c>
      <c r="E6601" s="53">
        <v>1.259442</v>
      </c>
      <c r="F6601" s="53">
        <v>0</v>
      </c>
      <c r="G6601" s="53">
        <v>1.259442</v>
      </c>
    </row>
    <row r="6602" s="37" customFormat="1" customHeight="1" spans="1:7">
      <c r="A6602" s="52" t="s">
        <v>2020</v>
      </c>
      <c r="B6602" s="52" t="s">
        <v>3218</v>
      </c>
      <c r="C6602" s="30" t="s">
        <v>2092</v>
      </c>
      <c r="D6602" s="52" t="s">
        <v>2102</v>
      </c>
      <c r="E6602" s="53">
        <v>3.5</v>
      </c>
      <c r="F6602" s="53">
        <v>0</v>
      </c>
      <c r="G6602" s="53">
        <v>3.5</v>
      </c>
    </row>
    <row r="6603" s="37" customFormat="1" customHeight="1" spans="1:7">
      <c r="A6603" s="52" t="s">
        <v>2020</v>
      </c>
      <c r="B6603" s="52" t="s">
        <v>3218</v>
      </c>
      <c r="C6603" s="30" t="s">
        <v>2092</v>
      </c>
      <c r="D6603" s="52" t="s">
        <v>2105</v>
      </c>
      <c r="E6603" s="53">
        <v>1.5</v>
      </c>
      <c r="F6603" s="53">
        <v>0</v>
      </c>
      <c r="G6603" s="53">
        <v>1.5</v>
      </c>
    </row>
    <row r="6604" s="37" customFormat="1" customHeight="1" spans="1:7">
      <c r="A6604" s="52" t="s">
        <v>2020</v>
      </c>
      <c r="B6604" s="52" t="s">
        <v>3218</v>
      </c>
      <c r="C6604" s="50" t="s">
        <v>2106</v>
      </c>
      <c r="D6604" s="49"/>
      <c r="E6604" s="51">
        <v>189.158396</v>
      </c>
      <c r="F6604" s="51">
        <v>0</v>
      </c>
      <c r="G6604" s="51">
        <v>189.158396</v>
      </c>
    </row>
    <row r="6605" s="37" customFormat="1" customHeight="1" spans="1:7">
      <c r="A6605" s="52" t="s">
        <v>2020</v>
      </c>
      <c r="B6605" s="52" t="s">
        <v>3218</v>
      </c>
      <c r="C6605" s="30" t="s">
        <v>2107</v>
      </c>
      <c r="D6605" s="52" t="s">
        <v>2131</v>
      </c>
      <c r="E6605" s="53">
        <v>47.9928</v>
      </c>
      <c r="F6605" s="53">
        <v>0</v>
      </c>
      <c r="G6605" s="53">
        <v>47.9928</v>
      </c>
    </row>
    <row r="6606" s="37" customFormat="1" customHeight="1" spans="1:7">
      <c r="A6606" s="52" t="s">
        <v>2020</v>
      </c>
      <c r="B6606" s="52" t="s">
        <v>3218</v>
      </c>
      <c r="C6606" s="30" t="s">
        <v>2107</v>
      </c>
      <c r="D6606" s="52" t="s">
        <v>2132</v>
      </c>
      <c r="E6606" s="53">
        <v>1.548</v>
      </c>
      <c r="F6606" s="53">
        <v>0</v>
      </c>
      <c r="G6606" s="53">
        <v>1.548</v>
      </c>
    </row>
    <row r="6607" s="37" customFormat="1" customHeight="1" spans="1:7">
      <c r="A6607" s="52" t="s">
        <v>2020</v>
      </c>
      <c r="B6607" s="52" t="s">
        <v>3218</v>
      </c>
      <c r="C6607" s="30" t="s">
        <v>2107</v>
      </c>
      <c r="D6607" s="52" t="s">
        <v>2134</v>
      </c>
      <c r="E6607" s="53">
        <v>23.3616</v>
      </c>
      <c r="F6607" s="53">
        <v>0</v>
      </c>
      <c r="G6607" s="53">
        <v>23.3616</v>
      </c>
    </row>
    <row r="6608" s="37" customFormat="1" customHeight="1" spans="1:7">
      <c r="A6608" s="52" t="s">
        <v>2020</v>
      </c>
      <c r="B6608" s="52" t="s">
        <v>3218</v>
      </c>
      <c r="C6608" s="30" t="s">
        <v>2107</v>
      </c>
      <c r="D6608" s="52" t="s">
        <v>2135</v>
      </c>
      <c r="E6608" s="53">
        <v>39.7704</v>
      </c>
      <c r="F6608" s="53">
        <v>0</v>
      </c>
      <c r="G6608" s="53">
        <v>39.7704</v>
      </c>
    </row>
    <row r="6609" s="37" customFormat="1" customHeight="1" spans="1:7">
      <c r="A6609" s="52" t="s">
        <v>2020</v>
      </c>
      <c r="B6609" s="52" t="s">
        <v>3218</v>
      </c>
      <c r="C6609" s="30" t="s">
        <v>2107</v>
      </c>
      <c r="D6609" s="52" t="s">
        <v>2136</v>
      </c>
      <c r="E6609" s="53">
        <v>11.0604</v>
      </c>
      <c r="F6609" s="53">
        <v>0</v>
      </c>
      <c r="G6609" s="53">
        <v>11.0604</v>
      </c>
    </row>
    <row r="6610" s="37" customFormat="1" customHeight="1" spans="1:7">
      <c r="A6610" s="52" t="s">
        <v>2020</v>
      </c>
      <c r="B6610" s="52" t="s">
        <v>3218</v>
      </c>
      <c r="C6610" s="30" t="s">
        <v>2107</v>
      </c>
      <c r="D6610" s="52" t="s">
        <v>2137</v>
      </c>
      <c r="E6610" s="53">
        <v>19.797312</v>
      </c>
      <c r="F6610" s="53">
        <v>0</v>
      </c>
      <c r="G6610" s="53">
        <v>19.797312</v>
      </c>
    </row>
    <row r="6611" s="37" customFormat="1" customHeight="1" spans="1:7">
      <c r="A6611" s="52" t="s">
        <v>2020</v>
      </c>
      <c r="B6611" s="52" t="s">
        <v>3218</v>
      </c>
      <c r="C6611" s="30" t="s">
        <v>2107</v>
      </c>
      <c r="D6611" s="52" t="s">
        <v>2138</v>
      </c>
      <c r="E6611" s="53">
        <v>7.976466</v>
      </c>
      <c r="F6611" s="53">
        <v>0</v>
      </c>
      <c r="G6611" s="53">
        <v>7.976466</v>
      </c>
    </row>
    <row r="6612" s="37" customFormat="1" customHeight="1" spans="1:7">
      <c r="A6612" s="52" t="s">
        <v>2020</v>
      </c>
      <c r="B6612" s="52" t="s">
        <v>3218</v>
      </c>
      <c r="C6612" s="30" t="s">
        <v>2107</v>
      </c>
      <c r="D6612" s="52" t="s">
        <v>2139</v>
      </c>
      <c r="E6612" s="53">
        <v>0.251888</v>
      </c>
      <c r="F6612" s="53">
        <v>0</v>
      </c>
      <c r="G6612" s="53">
        <v>0.251888</v>
      </c>
    </row>
    <row r="6613" s="37" customFormat="1" customHeight="1" spans="1:7">
      <c r="A6613" s="52" t="s">
        <v>2020</v>
      </c>
      <c r="B6613" s="52" t="s">
        <v>3218</v>
      </c>
      <c r="C6613" s="30" t="s">
        <v>2107</v>
      </c>
      <c r="D6613" s="52" t="s">
        <v>2140</v>
      </c>
      <c r="E6613" s="53">
        <v>0.419814</v>
      </c>
      <c r="F6613" s="53">
        <v>0</v>
      </c>
      <c r="G6613" s="53">
        <v>0.419814</v>
      </c>
    </row>
    <row r="6614" s="37" customFormat="1" customHeight="1" spans="1:7">
      <c r="A6614" s="52" t="s">
        <v>2020</v>
      </c>
      <c r="B6614" s="52" t="s">
        <v>3218</v>
      </c>
      <c r="C6614" s="30" t="s">
        <v>2107</v>
      </c>
      <c r="D6614" s="52" t="s">
        <v>2141</v>
      </c>
      <c r="E6614" s="53">
        <v>10.075536</v>
      </c>
      <c r="F6614" s="53">
        <v>0</v>
      </c>
      <c r="G6614" s="53">
        <v>10.075536</v>
      </c>
    </row>
    <row r="6615" s="37" customFormat="1" customHeight="1" spans="1:7">
      <c r="A6615" s="52" t="s">
        <v>2020</v>
      </c>
      <c r="B6615" s="52" t="s">
        <v>3218</v>
      </c>
      <c r="C6615" s="30" t="s">
        <v>2107</v>
      </c>
      <c r="D6615" s="52" t="s">
        <v>2142</v>
      </c>
      <c r="E6615" s="53">
        <v>9.898656</v>
      </c>
      <c r="F6615" s="53">
        <v>0</v>
      </c>
      <c r="G6615" s="53">
        <v>9.898656</v>
      </c>
    </row>
    <row r="6616" s="37" customFormat="1" customHeight="1" spans="1:7">
      <c r="A6616" s="52" t="s">
        <v>2020</v>
      </c>
      <c r="B6616" s="52" t="s">
        <v>3218</v>
      </c>
      <c r="C6616" s="30" t="s">
        <v>2107</v>
      </c>
      <c r="D6616" s="52" t="s">
        <v>2143</v>
      </c>
      <c r="E6616" s="53">
        <v>14.6765</v>
      </c>
      <c r="F6616" s="53">
        <v>0</v>
      </c>
      <c r="G6616" s="53">
        <v>14.6765</v>
      </c>
    </row>
    <row r="6617" s="37" customFormat="1" customHeight="1" spans="1:7">
      <c r="A6617" s="52" t="s">
        <v>2020</v>
      </c>
      <c r="B6617" s="52" t="s">
        <v>3218</v>
      </c>
      <c r="C6617" s="30" t="s">
        <v>2107</v>
      </c>
      <c r="D6617" s="52" t="s">
        <v>2144</v>
      </c>
      <c r="E6617" s="53">
        <v>1.6</v>
      </c>
      <c r="F6617" s="53">
        <v>0</v>
      </c>
      <c r="G6617" s="53">
        <v>1.6</v>
      </c>
    </row>
    <row r="6618" s="37" customFormat="1" customHeight="1" spans="1:7">
      <c r="A6618" s="52" t="s">
        <v>2020</v>
      </c>
      <c r="B6618" s="52" t="s">
        <v>3218</v>
      </c>
      <c r="C6618" s="30" t="s">
        <v>2107</v>
      </c>
      <c r="D6618" s="52" t="s">
        <v>2145</v>
      </c>
      <c r="E6618" s="53">
        <v>0.729024</v>
      </c>
      <c r="F6618" s="53">
        <v>0</v>
      </c>
      <c r="G6618" s="53">
        <v>0.729024</v>
      </c>
    </row>
    <row r="6619" s="37" customFormat="1" customHeight="1" spans="1:7">
      <c r="A6619" s="52" t="s">
        <v>2020</v>
      </c>
      <c r="B6619" s="49" t="s">
        <v>3219</v>
      </c>
      <c r="C6619" s="50"/>
      <c r="D6619" s="49"/>
      <c r="E6619" s="51">
        <v>90.071731</v>
      </c>
      <c r="F6619" s="51">
        <v>0</v>
      </c>
      <c r="G6619" s="51">
        <v>90.071731</v>
      </c>
    </row>
    <row r="6620" s="37" customFormat="1" customHeight="1" spans="1:7">
      <c r="A6620" s="52" t="s">
        <v>2020</v>
      </c>
      <c r="B6620" s="52" t="s">
        <v>3220</v>
      </c>
      <c r="C6620" s="50" t="s">
        <v>2091</v>
      </c>
      <c r="D6620" s="49"/>
      <c r="E6620" s="51">
        <v>12.3559</v>
      </c>
      <c r="F6620" s="51">
        <v>0</v>
      </c>
      <c r="G6620" s="51">
        <v>12.3559</v>
      </c>
    </row>
    <row r="6621" s="37" customFormat="1" customHeight="1" spans="1:7">
      <c r="A6621" s="52" t="s">
        <v>2020</v>
      </c>
      <c r="B6621" s="52" t="s">
        <v>3220</v>
      </c>
      <c r="C6621" s="30" t="s">
        <v>2092</v>
      </c>
      <c r="D6621" s="52" t="s">
        <v>2126</v>
      </c>
      <c r="E6621" s="53">
        <v>10</v>
      </c>
      <c r="F6621" s="53">
        <v>0</v>
      </c>
      <c r="G6621" s="53">
        <v>10</v>
      </c>
    </row>
    <row r="6622" s="37" customFormat="1" customHeight="1" spans="1:7">
      <c r="A6622" s="52" t="s">
        <v>2020</v>
      </c>
      <c r="B6622" s="52" t="s">
        <v>3220</v>
      </c>
      <c r="C6622" s="30" t="s">
        <v>2092</v>
      </c>
      <c r="D6622" s="52" t="s">
        <v>2127</v>
      </c>
      <c r="E6622" s="53">
        <v>0.407981</v>
      </c>
      <c r="F6622" s="53">
        <v>0</v>
      </c>
      <c r="G6622" s="53">
        <v>0.407981</v>
      </c>
    </row>
    <row r="6623" s="37" customFormat="1" customHeight="1" spans="1:7">
      <c r="A6623" s="52" t="s">
        <v>2020</v>
      </c>
      <c r="B6623" s="52" t="s">
        <v>3220</v>
      </c>
      <c r="C6623" s="30" t="s">
        <v>2092</v>
      </c>
      <c r="D6623" s="52" t="s">
        <v>2128</v>
      </c>
      <c r="E6623" s="53">
        <v>0.271987</v>
      </c>
      <c r="F6623" s="53">
        <v>0</v>
      </c>
      <c r="G6623" s="53">
        <v>0.271987</v>
      </c>
    </row>
    <row r="6624" s="37" customFormat="1" customHeight="1" spans="1:7">
      <c r="A6624" s="52" t="s">
        <v>2020</v>
      </c>
      <c r="B6624" s="52" t="s">
        <v>3220</v>
      </c>
      <c r="C6624" s="30" t="s">
        <v>2092</v>
      </c>
      <c r="D6624" s="52" t="s">
        <v>2129</v>
      </c>
      <c r="E6624" s="53">
        <v>0.565956</v>
      </c>
      <c r="F6624" s="53">
        <v>0</v>
      </c>
      <c r="G6624" s="53">
        <v>0.565956</v>
      </c>
    </row>
    <row r="6625" s="37" customFormat="1" customHeight="1" spans="1:7">
      <c r="A6625" s="52" t="s">
        <v>2020</v>
      </c>
      <c r="B6625" s="52" t="s">
        <v>3220</v>
      </c>
      <c r="C6625" s="30" t="s">
        <v>2092</v>
      </c>
      <c r="D6625" s="52" t="s">
        <v>2130</v>
      </c>
      <c r="E6625" s="53">
        <v>0.509976</v>
      </c>
      <c r="F6625" s="53">
        <v>0</v>
      </c>
      <c r="G6625" s="53">
        <v>0.509976</v>
      </c>
    </row>
    <row r="6626" s="37" customFormat="1" customHeight="1" spans="1:7">
      <c r="A6626" s="52" t="s">
        <v>2020</v>
      </c>
      <c r="B6626" s="52" t="s">
        <v>3220</v>
      </c>
      <c r="C6626" s="30" t="s">
        <v>2092</v>
      </c>
      <c r="D6626" s="52" t="s">
        <v>2105</v>
      </c>
      <c r="E6626" s="53">
        <v>0.6</v>
      </c>
      <c r="F6626" s="53">
        <v>0</v>
      </c>
      <c r="G6626" s="53">
        <v>0.6</v>
      </c>
    </row>
    <row r="6627" s="37" customFormat="1" customHeight="1" spans="1:7">
      <c r="A6627" s="52" t="s">
        <v>2020</v>
      </c>
      <c r="B6627" s="52" t="s">
        <v>3220</v>
      </c>
      <c r="C6627" s="50" t="s">
        <v>2106</v>
      </c>
      <c r="D6627" s="49"/>
      <c r="E6627" s="51">
        <v>77.715831</v>
      </c>
      <c r="F6627" s="51">
        <v>0</v>
      </c>
      <c r="G6627" s="51">
        <v>77.715831</v>
      </c>
    </row>
    <row r="6628" s="37" customFormat="1" customHeight="1" spans="1:7">
      <c r="A6628" s="52" t="s">
        <v>2020</v>
      </c>
      <c r="B6628" s="52" t="s">
        <v>3220</v>
      </c>
      <c r="C6628" s="30" t="s">
        <v>2107</v>
      </c>
      <c r="D6628" s="52" t="s">
        <v>2131</v>
      </c>
      <c r="E6628" s="53">
        <v>18.8652</v>
      </c>
      <c r="F6628" s="53">
        <v>0</v>
      </c>
      <c r="G6628" s="53">
        <v>18.8652</v>
      </c>
    </row>
    <row r="6629" s="37" customFormat="1" customHeight="1" spans="1:7">
      <c r="A6629" s="52" t="s">
        <v>2020</v>
      </c>
      <c r="B6629" s="52" t="s">
        <v>3220</v>
      </c>
      <c r="C6629" s="30" t="s">
        <v>2107</v>
      </c>
      <c r="D6629" s="52" t="s">
        <v>2132</v>
      </c>
      <c r="E6629" s="53">
        <v>0.6192</v>
      </c>
      <c r="F6629" s="53">
        <v>0</v>
      </c>
      <c r="G6629" s="53">
        <v>0.6192</v>
      </c>
    </row>
    <row r="6630" s="37" customFormat="1" customHeight="1" spans="1:7">
      <c r="A6630" s="52" t="s">
        <v>2020</v>
      </c>
      <c r="B6630" s="52" t="s">
        <v>3220</v>
      </c>
      <c r="C6630" s="30" t="s">
        <v>2107</v>
      </c>
      <c r="D6630" s="52" t="s">
        <v>2134</v>
      </c>
      <c r="E6630" s="53">
        <v>10.176</v>
      </c>
      <c r="F6630" s="53">
        <v>0</v>
      </c>
      <c r="G6630" s="53">
        <v>10.176</v>
      </c>
    </row>
    <row r="6631" s="37" customFormat="1" customHeight="1" spans="1:7">
      <c r="A6631" s="52" t="s">
        <v>2020</v>
      </c>
      <c r="B6631" s="52" t="s">
        <v>3220</v>
      </c>
      <c r="C6631" s="30" t="s">
        <v>2107</v>
      </c>
      <c r="D6631" s="52" t="s">
        <v>2135</v>
      </c>
      <c r="E6631" s="53">
        <v>16.8132</v>
      </c>
      <c r="F6631" s="53">
        <v>0</v>
      </c>
      <c r="G6631" s="53">
        <v>16.8132</v>
      </c>
    </row>
    <row r="6632" s="37" customFormat="1" customHeight="1" spans="1:7">
      <c r="A6632" s="52" t="s">
        <v>2020</v>
      </c>
      <c r="B6632" s="52" t="s">
        <v>3220</v>
      </c>
      <c r="C6632" s="30" t="s">
        <v>2107</v>
      </c>
      <c r="D6632" s="52" t="s">
        <v>2136</v>
      </c>
      <c r="E6632" s="53">
        <v>4.338</v>
      </c>
      <c r="F6632" s="53">
        <v>0</v>
      </c>
      <c r="G6632" s="53">
        <v>4.338</v>
      </c>
    </row>
    <row r="6633" s="37" customFormat="1" customHeight="1" spans="1:7">
      <c r="A6633" s="52" t="s">
        <v>2020</v>
      </c>
      <c r="B6633" s="52" t="s">
        <v>3220</v>
      </c>
      <c r="C6633" s="30" t="s">
        <v>2107</v>
      </c>
      <c r="D6633" s="52" t="s">
        <v>2137</v>
      </c>
      <c r="E6633" s="53">
        <v>8.129856</v>
      </c>
      <c r="F6633" s="53">
        <v>0</v>
      </c>
      <c r="G6633" s="53">
        <v>8.129856</v>
      </c>
    </row>
    <row r="6634" s="37" customFormat="1" customHeight="1" spans="1:7">
      <c r="A6634" s="52" t="s">
        <v>2020</v>
      </c>
      <c r="B6634" s="52" t="s">
        <v>3220</v>
      </c>
      <c r="C6634" s="30" t="s">
        <v>2107</v>
      </c>
      <c r="D6634" s="52" t="s">
        <v>2138</v>
      </c>
      <c r="E6634" s="53">
        <v>3.229848</v>
      </c>
      <c r="F6634" s="53">
        <v>0</v>
      </c>
      <c r="G6634" s="53">
        <v>3.229848</v>
      </c>
    </row>
    <row r="6635" s="37" customFormat="1" customHeight="1" spans="1:7">
      <c r="A6635" s="52" t="s">
        <v>2020</v>
      </c>
      <c r="B6635" s="52" t="s">
        <v>3220</v>
      </c>
      <c r="C6635" s="30" t="s">
        <v>2107</v>
      </c>
      <c r="D6635" s="52" t="s">
        <v>2139</v>
      </c>
      <c r="E6635" s="53">
        <v>0.101995</v>
      </c>
      <c r="F6635" s="53">
        <v>0</v>
      </c>
      <c r="G6635" s="53">
        <v>0.101995</v>
      </c>
    </row>
    <row r="6636" s="37" customFormat="1" customHeight="1" spans="1:7">
      <c r="A6636" s="52" t="s">
        <v>2020</v>
      </c>
      <c r="B6636" s="52" t="s">
        <v>3220</v>
      </c>
      <c r="C6636" s="30" t="s">
        <v>2107</v>
      </c>
      <c r="D6636" s="52" t="s">
        <v>2140</v>
      </c>
      <c r="E6636" s="53">
        <v>0.169992</v>
      </c>
      <c r="F6636" s="53">
        <v>0</v>
      </c>
      <c r="G6636" s="53">
        <v>0.169992</v>
      </c>
    </row>
    <row r="6637" s="37" customFormat="1" customHeight="1" spans="1:7">
      <c r="A6637" s="52" t="s">
        <v>2020</v>
      </c>
      <c r="B6637" s="52" t="s">
        <v>3220</v>
      </c>
      <c r="C6637" s="30" t="s">
        <v>2107</v>
      </c>
      <c r="D6637" s="52" t="s">
        <v>2141</v>
      </c>
      <c r="E6637" s="53">
        <v>4.079808</v>
      </c>
      <c r="F6637" s="53">
        <v>0</v>
      </c>
      <c r="G6637" s="53">
        <v>4.079808</v>
      </c>
    </row>
    <row r="6638" s="37" customFormat="1" customHeight="1" spans="1:7">
      <c r="A6638" s="52" t="s">
        <v>2020</v>
      </c>
      <c r="B6638" s="52" t="s">
        <v>3220</v>
      </c>
      <c r="C6638" s="30" t="s">
        <v>2107</v>
      </c>
      <c r="D6638" s="52" t="s">
        <v>2142</v>
      </c>
      <c r="E6638" s="53">
        <v>4.064928</v>
      </c>
      <c r="F6638" s="53">
        <v>0</v>
      </c>
      <c r="G6638" s="53">
        <v>4.064928</v>
      </c>
    </row>
    <row r="6639" s="37" customFormat="1" customHeight="1" spans="1:7">
      <c r="A6639" s="52" t="s">
        <v>2020</v>
      </c>
      <c r="B6639" s="52" t="s">
        <v>3220</v>
      </c>
      <c r="C6639" s="30" t="s">
        <v>2107</v>
      </c>
      <c r="D6639" s="52" t="s">
        <v>2143</v>
      </c>
      <c r="E6639" s="53">
        <v>6.1912</v>
      </c>
      <c r="F6639" s="53">
        <v>0</v>
      </c>
      <c r="G6639" s="53">
        <v>6.1912</v>
      </c>
    </row>
    <row r="6640" s="37" customFormat="1" customHeight="1" spans="1:7">
      <c r="A6640" s="52" t="s">
        <v>2020</v>
      </c>
      <c r="B6640" s="52" t="s">
        <v>3220</v>
      </c>
      <c r="C6640" s="30" t="s">
        <v>2107</v>
      </c>
      <c r="D6640" s="52" t="s">
        <v>2144</v>
      </c>
      <c r="E6640" s="53">
        <v>0.64</v>
      </c>
      <c r="F6640" s="53">
        <v>0</v>
      </c>
      <c r="G6640" s="53">
        <v>0.64</v>
      </c>
    </row>
    <row r="6641" s="37" customFormat="1" customHeight="1" spans="1:7">
      <c r="A6641" s="52" t="s">
        <v>2020</v>
      </c>
      <c r="B6641" s="52" t="s">
        <v>3220</v>
      </c>
      <c r="C6641" s="30" t="s">
        <v>2107</v>
      </c>
      <c r="D6641" s="52" t="s">
        <v>2145</v>
      </c>
      <c r="E6641" s="53">
        <v>0.296604</v>
      </c>
      <c r="F6641" s="53">
        <v>0</v>
      </c>
      <c r="G6641" s="53">
        <v>0.296604</v>
      </c>
    </row>
    <row r="6642" s="37" customFormat="1" customHeight="1" spans="1:7">
      <c r="A6642" s="52" t="s">
        <v>2020</v>
      </c>
      <c r="B6642" s="49" t="s">
        <v>3221</v>
      </c>
      <c r="C6642" s="50"/>
      <c r="D6642" s="49"/>
      <c r="E6642" s="51">
        <v>99.873865</v>
      </c>
      <c r="F6642" s="51">
        <v>0</v>
      </c>
      <c r="G6642" s="51">
        <v>99.873865</v>
      </c>
    </row>
    <row r="6643" s="37" customFormat="1" customHeight="1" spans="1:7">
      <c r="A6643" s="52" t="s">
        <v>2020</v>
      </c>
      <c r="B6643" s="52" t="s">
        <v>3222</v>
      </c>
      <c r="C6643" s="50" t="s">
        <v>2091</v>
      </c>
      <c r="D6643" s="49"/>
      <c r="E6643" s="51">
        <v>15.219193</v>
      </c>
      <c r="F6643" s="51">
        <v>0</v>
      </c>
      <c r="G6643" s="51">
        <v>15.219193</v>
      </c>
    </row>
    <row r="6644" s="37" customFormat="1" customHeight="1" spans="1:7">
      <c r="A6644" s="52" t="s">
        <v>2020</v>
      </c>
      <c r="B6644" s="52" t="s">
        <v>3222</v>
      </c>
      <c r="C6644" s="30" t="s">
        <v>2092</v>
      </c>
      <c r="D6644" s="52" t="s">
        <v>2126</v>
      </c>
      <c r="E6644" s="53">
        <v>12.5</v>
      </c>
      <c r="F6644" s="53">
        <v>0</v>
      </c>
      <c r="G6644" s="53">
        <v>12.5</v>
      </c>
    </row>
    <row r="6645" s="37" customFormat="1" customHeight="1" spans="1:7">
      <c r="A6645" s="52" t="s">
        <v>2020</v>
      </c>
      <c r="B6645" s="52" t="s">
        <v>3222</v>
      </c>
      <c r="C6645" s="30" t="s">
        <v>2092</v>
      </c>
      <c r="D6645" s="52" t="s">
        <v>2127</v>
      </c>
      <c r="E6645" s="53">
        <v>0.428386</v>
      </c>
      <c r="F6645" s="53">
        <v>0</v>
      </c>
      <c r="G6645" s="53">
        <v>0.428386</v>
      </c>
    </row>
    <row r="6646" s="37" customFormat="1" customHeight="1" spans="1:7">
      <c r="A6646" s="52" t="s">
        <v>2020</v>
      </c>
      <c r="B6646" s="52" t="s">
        <v>3222</v>
      </c>
      <c r="C6646" s="30" t="s">
        <v>2092</v>
      </c>
      <c r="D6646" s="52" t="s">
        <v>2128</v>
      </c>
      <c r="E6646" s="53">
        <v>0.28559</v>
      </c>
      <c r="F6646" s="53">
        <v>0</v>
      </c>
      <c r="G6646" s="53">
        <v>0.28559</v>
      </c>
    </row>
    <row r="6647" s="37" customFormat="1" customHeight="1" spans="1:7">
      <c r="A6647" s="52" t="s">
        <v>2020</v>
      </c>
      <c r="B6647" s="52" t="s">
        <v>3222</v>
      </c>
      <c r="C6647" s="30" t="s">
        <v>2092</v>
      </c>
      <c r="D6647" s="52" t="s">
        <v>2129</v>
      </c>
      <c r="E6647" s="53">
        <v>0.581724</v>
      </c>
      <c r="F6647" s="53">
        <v>0</v>
      </c>
      <c r="G6647" s="53">
        <v>0.581724</v>
      </c>
    </row>
    <row r="6648" s="37" customFormat="1" customHeight="1" spans="1:7">
      <c r="A6648" s="52" t="s">
        <v>2020</v>
      </c>
      <c r="B6648" s="52" t="s">
        <v>3222</v>
      </c>
      <c r="C6648" s="30" t="s">
        <v>2092</v>
      </c>
      <c r="D6648" s="52" t="s">
        <v>2297</v>
      </c>
      <c r="E6648" s="53">
        <v>0.138011</v>
      </c>
      <c r="F6648" s="53">
        <v>0</v>
      </c>
      <c r="G6648" s="53">
        <v>0.138011</v>
      </c>
    </row>
    <row r="6649" s="37" customFormat="1" customHeight="1" spans="1:7">
      <c r="A6649" s="52" t="s">
        <v>2020</v>
      </c>
      <c r="B6649" s="52" t="s">
        <v>3222</v>
      </c>
      <c r="C6649" s="30" t="s">
        <v>2092</v>
      </c>
      <c r="D6649" s="52" t="s">
        <v>2130</v>
      </c>
      <c r="E6649" s="53">
        <v>0.535482</v>
      </c>
      <c r="F6649" s="53">
        <v>0</v>
      </c>
      <c r="G6649" s="53">
        <v>0.535482</v>
      </c>
    </row>
    <row r="6650" s="37" customFormat="1" customHeight="1" spans="1:7">
      <c r="A6650" s="52" t="s">
        <v>2020</v>
      </c>
      <c r="B6650" s="52" t="s">
        <v>3222</v>
      </c>
      <c r="C6650" s="30" t="s">
        <v>2092</v>
      </c>
      <c r="D6650" s="52" t="s">
        <v>2105</v>
      </c>
      <c r="E6650" s="53">
        <v>0.75</v>
      </c>
      <c r="F6650" s="53">
        <v>0</v>
      </c>
      <c r="G6650" s="53">
        <v>0.75</v>
      </c>
    </row>
    <row r="6651" s="37" customFormat="1" customHeight="1" spans="1:7">
      <c r="A6651" s="52" t="s">
        <v>2020</v>
      </c>
      <c r="B6651" s="52" t="s">
        <v>3222</v>
      </c>
      <c r="C6651" s="50" t="s">
        <v>2106</v>
      </c>
      <c r="D6651" s="49"/>
      <c r="E6651" s="51">
        <v>84.654672</v>
      </c>
      <c r="F6651" s="51">
        <v>0</v>
      </c>
      <c r="G6651" s="51">
        <v>84.654672</v>
      </c>
    </row>
    <row r="6652" s="37" customFormat="1" customHeight="1" spans="1:7">
      <c r="A6652" s="52" t="s">
        <v>2020</v>
      </c>
      <c r="B6652" s="52" t="s">
        <v>3222</v>
      </c>
      <c r="C6652" s="30" t="s">
        <v>2107</v>
      </c>
      <c r="D6652" s="52" t="s">
        <v>2131</v>
      </c>
      <c r="E6652" s="53">
        <v>19.3908</v>
      </c>
      <c r="F6652" s="53">
        <v>0</v>
      </c>
      <c r="G6652" s="53">
        <v>19.3908</v>
      </c>
    </row>
    <row r="6653" s="37" customFormat="1" customHeight="1" spans="1:7">
      <c r="A6653" s="52" t="s">
        <v>2020</v>
      </c>
      <c r="B6653" s="52" t="s">
        <v>3222</v>
      </c>
      <c r="C6653" s="30" t="s">
        <v>2107</v>
      </c>
      <c r="D6653" s="52" t="s">
        <v>2132</v>
      </c>
      <c r="E6653" s="53">
        <v>0.774</v>
      </c>
      <c r="F6653" s="53">
        <v>0</v>
      </c>
      <c r="G6653" s="53">
        <v>0.774</v>
      </c>
    </row>
    <row r="6654" s="37" customFormat="1" customHeight="1" spans="1:7">
      <c r="A6654" s="52" t="s">
        <v>2020</v>
      </c>
      <c r="B6654" s="52" t="s">
        <v>3222</v>
      </c>
      <c r="C6654" s="30" t="s">
        <v>2107</v>
      </c>
      <c r="D6654" s="52" t="s">
        <v>2134</v>
      </c>
      <c r="E6654" s="53">
        <v>10.788</v>
      </c>
      <c r="F6654" s="53">
        <v>0</v>
      </c>
      <c r="G6654" s="53">
        <v>10.788</v>
      </c>
    </row>
    <row r="6655" s="37" customFormat="1" customHeight="1" spans="1:7">
      <c r="A6655" s="52" t="s">
        <v>2020</v>
      </c>
      <c r="B6655" s="52" t="s">
        <v>3222</v>
      </c>
      <c r="C6655" s="30" t="s">
        <v>2107</v>
      </c>
      <c r="D6655" s="52" t="s">
        <v>2135</v>
      </c>
      <c r="E6655" s="53">
        <v>17.88</v>
      </c>
      <c r="F6655" s="53">
        <v>0</v>
      </c>
      <c r="G6655" s="53">
        <v>17.88</v>
      </c>
    </row>
    <row r="6656" s="37" customFormat="1" customHeight="1" spans="1:7">
      <c r="A6656" s="52" t="s">
        <v>2020</v>
      </c>
      <c r="B6656" s="52" t="s">
        <v>3222</v>
      </c>
      <c r="C6656" s="30" t="s">
        <v>2107</v>
      </c>
      <c r="D6656" s="52" t="s">
        <v>2136</v>
      </c>
      <c r="E6656" s="53">
        <v>4.746</v>
      </c>
      <c r="F6656" s="53">
        <v>0</v>
      </c>
      <c r="G6656" s="53">
        <v>4.746</v>
      </c>
    </row>
    <row r="6657" s="37" customFormat="1" customHeight="1" spans="1:7">
      <c r="A6657" s="52" t="s">
        <v>2020</v>
      </c>
      <c r="B6657" s="52" t="s">
        <v>3222</v>
      </c>
      <c r="C6657" s="30" t="s">
        <v>2107</v>
      </c>
      <c r="D6657" s="52" t="s">
        <v>2137</v>
      </c>
      <c r="E6657" s="53">
        <v>8.572608</v>
      </c>
      <c r="F6657" s="53">
        <v>0</v>
      </c>
      <c r="G6657" s="53">
        <v>8.572608</v>
      </c>
    </row>
    <row r="6658" s="37" customFormat="1" customHeight="1" spans="1:7">
      <c r="A6658" s="52" t="s">
        <v>2020</v>
      </c>
      <c r="B6658" s="52" t="s">
        <v>3222</v>
      </c>
      <c r="C6658" s="30" t="s">
        <v>2107</v>
      </c>
      <c r="D6658" s="52" t="s">
        <v>2138</v>
      </c>
      <c r="E6658" s="53">
        <v>3.391386</v>
      </c>
      <c r="F6658" s="53">
        <v>0</v>
      </c>
      <c r="G6658" s="53">
        <v>3.391386</v>
      </c>
    </row>
    <row r="6659" s="37" customFormat="1" customHeight="1" spans="1:7">
      <c r="A6659" s="52" t="s">
        <v>2020</v>
      </c>
      <c r="B6659" s="52" t="s">
        <v>3222</v>
      </c>
      <c r="C6659" s="30" t="s">
        <v>2107</v>
      </c>
      <c r="D6659" s="52" t="s">
        <v>2139</v>
      </c>
      <c r="E6659" s="53">
        <v>0.107096</v>
      </c>
      <c r="F6659" s="53">
        <v>0</v>
      </c>
      <c r="G6659" s="53">
        <v>0.107096</v>
      </c>
    </row>
    <row r="6660" s="37" customFormat="1" customHeight="1" spans="1:7">
      <c r="A6660" s="52" t="s">
        <v>2020</v>
      </c>
      <c r="B6660" s="52" t="s">
        <v>3222</v>
      </c>
      <c r="C6660" s="30" t="s">
        <v>2107</v>
      </c>
      <c r="D6660" s="52" t="s">
        <v>2140</v>
      </c>
      <c r="E6660" s="53">
        <v>0.178494</v>
      </c>
      <c r="F6660" s="53">
        <v>0</v>
      </c>
      <c r="G6660" s="53">
        <v>0.178494</v>
      </c>
    </row>
    <row r="6661" s="37" customFormat="1" customHeight="1" spans="1:7">
      <c r="A6661" s="52" t="s">
        <v>2020</v>
      </c>
      <c r="B6661" s="52" t="s">
        <v>3222</v>
      </c>
      <c r="C6661" s="30" t="s">
        <v>2107</v>
      </c>
      <c r="D6661" s="52" t="s">
        <v>2141</v>
      </c>
      <c r="E6661" s="53">
        <v>4.283856</v>
      </c>
      <c r="F6661" s="53">
        <v>0</v>
      </c>
      <c r="G6661" s="53">
        <v>4.283856</v>
      </c>
    </row>
    <row r="6662" s="37" customFormat="1" customHeight="1" spans="1:7">
      <c r="A6662" s="52" t="s">
        <v>2020</v>
      </c>
      <c r="B6662" s="52" t="s">
        <v>3222</v>
      </c>
      <c r="C6662" s="30" t="s">
        <v>2107</v>
      </c>
      <c r="D6662" s="52" t="s">
        <v>2298</v>
      </c>
      <c r="E6662" s="53">
        <v>0.2</v>
      </c>
      <c r="F6662" s="53">
        <v>0</v>
      </c>
      <c r="G6662" s="53">
        <v>0.2</v>
      </c>
    </row>
    <row r="6663" s="37" customFormat="1" customHeight="1" spans="1:7">
      <c r="A6663" s="52" t="s">
        <v>2020</v>
      </c>
      <c r="B6663" s="52" t="s">
        <v>3222</v>
      </c>
      <c r="C6663" s="30" t="s">
        <v>2107</v>
      </c>
      <c r="D6663" s="52" t="s">
        <v>2142</v>
      </c>
      <c r="E6663" s="53">
        <v>4.286304</v>
      </c>
      <c r="F6663" s="53">
        <v>0</v>
      </c>
      <c r="G6663" s="53">
        <v>4.286304</v>
      </c>
    </row>
    <row r="6664" s="37" customFormat="1" customHeight="1" spans="1:7">
      <c r="A6664" s="52" t="s">
        <v>2020</v>
      </c>
      <c r="B6664" s="52" t="s">
        <v>3222</v>
      </c>
      <c r="C6664" s="30" t="s">
        <v>2107</v>
      </c>
      <c r="D6664" s="52" t="s">
        <v>2299</v>
      </c>
      <c r="E6664" s="53">
        <v>2.3</v>
      </c>
      <c r="F6664" s="53">
        <v>0</v>
      </c>
      <c r="G6664" s="53">
        <v>2.3</v>
      </c>
    </row>
    <row r="6665" s="37" customFormat="1" customHeight="1" spans="1:7">
      <c r="A6665" s="52" t="s">
        <v>2020</v>
      </c>
      <c r="B6665" s="52" t="s">
        <v>3222</v>
      </c>
      <c r="C6665" s="30" t="s">
        <v>2107</v>
      </c>
      <c r="D6665" s="52" t="s">
        <v>2143</v>
      </c>
      <c r="E6665" s="53">
        <v>6.6466</v>
      </c>
      <c r="F6665" s="53">
        <v>0</v>
      </c>
      <c r="G6665" s="53">
        <v>6.6466</v>
      </c>
    </row>
    <row r="6666" s="37" customFormat="1" customHeight="1" spans="1:7">
      <c r="A6666" s="52" t="s">
        <v>2020</v>
      </c>
      <c r="B6666" s="52" t="s">
        <v>3222</v>
      </c>
      <c r="C6666" s="30" t="s">
        <v>2107</v>
      </c>
      <c r="D6666" s="52" t="s">
        <v>2144</v>
      </c>
      <c r="E6666" s="53">
        <v>0.8</v>
      </c>
      <c r="F6666" s="53">
        <v>0</v>
      </c>
      <c r="G6666" s="53">
        <v>0.8</v>
      </c>
    </row>
    <row r="6667" s="37" customFormat="1" customHeight="1" spans="1:7">
      <c r="A6667" s="52" t="s">
        <v>2020</v>
      </c>
      <c r="B6667" s="52" t="s">
        <v>3222</v>
      </c>
      <c r="C6667" s="30" t="s">
        <v>2107</v>
      </c>
      <c r="D6667" s="52" t="s">
        <v>2145</v>
      </c>
      <c r="E6667" s="53">
        <v>0.309528</v>
      </c>
      <c r="F6667" s="53">
        <v>0</v>
      </c>
      <c r="G6667" s="53">
        <v>0.309528</v>
      </c>
    </row>
    <row r="6668" s="37" customFormat="1" customHeight="1" spans="1:7">
      <c r="A6668" s="52" t="s">
        <v>2020</v>
      </c>
      <c r="B6668" s="49" t="s">
        <v>3223</v>
      </c>
      <c r="C6668" s="50"/>
      <c r="D6668" s="49"/>
      <c r="E6668" s="51">
        <v>166.86481</v>
      </c>
      <c r="F6668" s="51">
        <v>0</v>
      </c>
      <c r="G6668" s="51">
        <v>166.86481</v>
      </c>
    </row>
    <row r="6669" s="37" customFormat="1" customHeight="1" spans="1:7">
      <c r="A6669" s="52" t="s">
        <v>2020</v>
      </c>
      <c r="B6669" s="52" t="s">
        <v>1162</v>
      </c>
      <c r="C6669" s="50" t="s">
        <v>2091</v>
      </c>
      <c r="D6669" s="49"/>
      <c r="E6669" s="51">
        <v>19.415304</v>
      </c>
      <c r="F6669" s="51">
        <v>0</v>
      </c>
      <c r="G6669" s="51">
        <v>19.415304</v>
      </c>
    </row>
    <row r="6670" s="37" customFormat="1" customHeight="1" spans="1:7">
      <c r="A6670" s="52" t="s">
        <v>2020</v>
      </c>
      <c r="B6670" s="52" t="s">
        <v>1162</v>
      </c>
      <c r="C6670" s="30" t="s">
        <v>2092</v>
      </c>
      <c r="D6670" s="52" t="s">
        <v>2126</v>
      </c>
      <c r="E6670" s="53">
        <v>15</v>
      </c>
      <c r="F6670" s="53">
        <v>0</v>
      </c>
      <c r="G6670" s="53">
        <v>15</v>
      </c>
    </row>
    <row r="6671" s="37" customFormat="1" customHeight="1" spans="1:7">
      <c r="A6671" s="52" t="s">
        <v>2020</v>
      </c>
      <c r="B6671" s="52" t="s">
        <v>1162</v>
      </c>
      <c r="C6671" s="30" t="s">
        <v>2092</v>
      </c>
      <c r="D6671" s="52" t="s">
        <v>2127</v>
      </c>
      <c r="E6671" s="53">
        <v>0.79583</v>
      </c>
      <c r="F6671" s="53">
        <v>0</v>
      </c>
      <c r="G6671" s="53">
        <v>0.79583</v>
      </c>
    </row>
    <row r="6672" s="37" customFormat="1" customHeight="1" spans="1:7">
      <c r="A6672" s="52" t="s">
        <v>2020</v>
      </c>
      <c r="B6672" s="52" t="s">
        <v>1162</v>
      </c>
      <c r="C6672" s="30" t="s">
        <v>2092</v>
      </c>
      <c r="D6672" s="52" t="s">
        <v>2128</v>
      </c>
      <c r="E6672" s="53">
        <v>0.533914</v>
      </c>
      <c r="F6672" s="53">
        <v>0</v>
      </c>
      <c r="G6672" s="53">
        <v>0.533914</v>
      </c>
    </row>
    <row r="6673" s="37" customFormat="1" customHeight="1" spans="1:7">
      <c r="A6673" s="52" t="s">
        <v>2020</v>
      </c>
      <c r="B6673" s="52" t="s">
        <v>1162</v>
      </c>
      <c r="C6673" s="30" t="s">
        <v>2092</v>
      </c>
      <c r="D6673" s="52" t="s">
        <v>2129</v>
      </c>
      <c r="E6673" s="53">
        <v>1.190772</v>
      </c>
      <c r="F6673" s="53">
        <v>0</v>
      </c>
      <c r="G6673" s="53">
        <v>1.190772</v>
      </c>
    </row>
    <row r="6674" s="37" customFormat="1" customHeight="1" spans="1:7">
      <c r="A6674" s="52" t="s">
        <v>2020</v>
      </c>
      <c r="B6674" s="52" t="s">
        <v>1162</v>
      </c>
      <c r="C6674" s="30" t="s">
        <v>2092</v>
      </c>
      <c r="D6674" s="52" t="s">
        <v>2130</v>
      </c>
      <c r="E6674" s="53">
        <v>0.994788</v>
      </c>
      <c r="F6674" s="53">
        <v>0</v>
      </c>
      <c r="G6674" s="53">
        <v>0.994788</v>
      </c>
    </row>
    <row r="6675" s="37" customFormat="1" customHeight="1" spans="1:7">
      <c r="A6675" s="52" t="s">
        <v>2020</v>
      </c>
      <c r="B6675" s="52" t="s">
        <v>1162</v>
      </c>
      <c r="C6675" s="30" t="s">
        <v>2092</v>
      </c>
      <c r="D6675" s="52" t="s">
        <v>2105</v>
      </c>
      <c r="E6675" s="53">
        <v>0.9</v>
      </c>
      <c r="F6675" s="53">
        <v>0</v>
      </c>
      <c r="G6675" s="53">
        <v>0.9</v>
      </c>
    </row>
    <row r="6676" s="37" customFormat="1" customHeight="1" spans="1:7">
      <c r="A6676" s="52" t="s">
        <v>2020</v>
      </c>
      <c r="B6676" s="52" t="s">
        <v>1162</v>
      </c>
      <c r="C6676" s="50" t="s">
        <v>2106</v>
      </c>
      <c r="D6676" s="49"/>
      <c r="E6676" s="51">
        <v>147.449506</v>
      </c>
      <c r="F6676" s="51">
        <v>0</v>
      </c>
      <c r="G6676" s="51">
        <v>147.449506</v>
      </c>
    </row>
    <row r="6677" s="37" customFormat="1" customHeight="1" spans="1:7">
      <c r="A6677" s="52" t="s">
        <v>2020</v>
      </c>
      <c r="B6677" s="52" t="s">
        <v>1162</v>
      </c>
      <c r="C6677" s="30" t="s">
        <v>2107</v>
      </c>
      <c r="D6677" s="52" t="s">
        <v>2131</v>
      </c>
      <c r="E6677" s="53">
        <v>39.6924</v>
      </c>
      <c r="F6677" s="53">
        <v>0</v>
      </c>
      <c r="G6677" s="53">
        <v>39.6924</v>
      </c>
    </row>
    <row r="6678" s="37" customFormat="1" customHeight="1" spans="1:7">
      <c r="A6678" s="52" t="s">
        <v>2020</v>
      </c>
      <c r="B6678" s="52" t="s">
        <v>1162</v>
      </c>
      <c r="C6678" s="30" t="s">
        <v>2107</v>
      </c>
      <c r="D6678" s="52" t="s">
        <v>2132</v>
      </c>
      <c r="E6678" s="53">
        <v>0.9288</v>
      </c>
      <c r="F6678" s="53">
        <v>0</v>
      </c>
      <c r="G6678" s="53">
        <v>0.9288</v>
      </c>
    </row>
    <row r="6679" s="37" customFormat="1" customHeight="1" spans="1:7">
      <c r="A6679" s="52" t="s">
        <v>2020</v>
      </c>
      <c r="B6679" s="52" t="s">
        <v>1162</v>
      </c>
      <c r="C6679" s="30" t="s">
        <v>2107</v>
      </c>
      <c r="D6679" s="52" t="s">
        <v>2110</v>
      </c>
      <c r="E6679" s="53">
        <v>0.42</v>
      </c>
      <c r="F6679" s="53">
        <v>0</v>
      </c>
      <c r="G6679" s="53">
        <v>0.42</v>
      </c>
    </row>
    <row r="6680" s="37" customFormat="1" customHeight="1" spans="1:7">
      <c r="A6680" s="52" t="s">
        <v>2020</v>
      </c>
      <c r="B6680" s="52" t="s">
        <v>1162</v>
      </c>
      <c r="C6680" s="30" t="s">
        <v>2107</v>
      </c>
      <c r="D6680" s="52" t="s">
        <v>2134</v>
      </c>
      <c r="E6680" s="53">
        <v>18.024</v>
      </c>
      <c r="F6680" s="53">
        <v>0</v>
      </c>
      <c r="G6680" s="53">
        <v>18.024</v>
      </c>
    </row>
    <row r="6681" s="37" customFormat="1" customHeight="1" spans="1:7">
      <c r="A6681" s="52" t="s">
        <v>2020</v>
      </c>
      <c r="B6681" s="52" t="s">
        <v>1162</v>
      </c>
      <c r="C6681" s="30" t="s">
        <v>2107</v>
      </c>
      <c r="D6681" s="52" t="s">
        <v>2135</v>
      </c>
      <c r="E6681" s="53">
        <v>30.2136</v>
      </c>
      <c r="F6681" s="53">
        <v>0</v>
      </c>
      <c r="G6681" s="53">
        <v>30.2136</v>
      </c>
    </row>
    <row r="6682" s="37" customFormat="1" customHeight="1" spans="1:7">
      <c r="A6682" s="52" t="s">
        <v>2020</v>
      </c>
      <c r="B6682" s="52" t="s">
        <v>1162</v>
      </c>
      <c r="C6682" s="30" t="s">
        <v>2107</v>
      </c>
      <c r="D6682" s="52" t="s">
        <v>2136</v>
      </c>
      <c r="E6682" s="53">
        <v>7.674</v>
      </c>
      <c r="F6682" s="53">
        <v>0</v>
      </c>
      <c r="G6682" s="53">
        <v>7.674</v>
      </c>
    </row>
    <row r="6683" s="37" customFormat="1" customHeight="1" spans="1:7">
      <c r="A6683" s="52" t="s">
        <v>2020</v>
      </c>
      <c r="B6683" s="52" t="s">
        <v>1162</v>
      </c>
      <c r="C6683" s="30" t="s">
        <v>2107</v>
      </c>
      <c r="D6683" s="52" t="s">
        <v>2137</v>
      </c>
      <c r="E6683" s="53">
        <v>15.445248</v>
      </c>
      <c r="F6683" s="53">
        <v>0</v>
      </c>
      <c r="G6683" s="53">
        <v>15.445248</v>
      </c>
    </row>
    <row r="6684" s="37" customFormat="1" customHeight="1" spans="1:7">
      <c r="A6684" s="52" t="s">
        <v>2020</v>
      </c>
      <c r="B6684" s="52" t="s">
        <v>1162</v>
      </c>
      <c r="C6684" s="30" t="s">
        <v>2107</v>
      </c>
      <c r="D6684" s="52" t="s">
        <v>2138</v>
      </c>
      <c r="E6684" s="53">
        <v>6.300324</v>
      </c>
      <c r="F6684" s="53">
        <v>0</v>
      </c>
      <c r="G6684" s="53">
        <v>6.300324</v>
      </c>
    </row>
    <row r="6685" s="37" customFormat="1" customHeight="1" spans="1:7">
      <c r="A6685" s="52" t="s">
        <v>2020</v>
      </c>
      <c r="B6685" s="52" t="s">
        <v>1162</v>
      </c>
      <c r="C6685" s="30" t="s">
        <v>2107</v>
      </c>
      <c r="D6685" s="52" t="s">
        <v>2139</v>
      </c>
      <c r="E6685" s="53">
        <v>0.198958</v>
      </c>
      <c r="F6685" s="53">
        <v>0</v>
      </c>
      <c r="G6685" s="53">
        <v>0.198958</v>
      </c>
    </row>
    <row r="6686" s="37" customFormat="1" customHeight="1" spans="1:7">
      <c r="A6686" s="52" t="s">
        <v>2020</v>
      </c>
      <c r="B6686" s="52" t="s">
        <v>1162</v>
      </c>
      <c r="C6686" s="30" t="s">
        <v>2107</v>
      </c>
      <c r="D6686" s="52" t="s">
        <v>2140</v>
      </c>
      <c r="E6686" s="53">
        <v>0.331596</v>
      </c>
      <c r="F6686" s="53">
        <v>0</v>
      </c>
      <c r="G6686" s="53">
        <v>0.331596</v>
      </c>
    </row>
    <row r="6687" s="37" customFormat="1" customHeight="1" spans="1:7">
      <c r="A6687" s="52" t="s">
        <v>2020</v>
      </c>
      <c r="B6687" s="52" t="s">
        <v>1162</v>
      </c>
      <c r="C6687" s="30" t="s">
        <v>2107</v>
      </c>
      <c r="D6687" s="52" t="s">
        <v>2141</v>
      </c>
      <c r="E6687" s="53">
        <v>8.059104</v>
      </c>
      <c r="F6687" s="53">
        <v>0</v>
      </c>
      <c r="G6687" s="53">
        <v>8.059104</v>
      </c>
    </row>
    <row r="6688" s="37" customFormat="1" customHeight="1" spans="1:7">
      <c r="A6688" s="52" t="s">
        <v>2020</v>
      </c>
      <c r="B6688" s="52" t="s">
        <v>1162</v>
      </c>
      <c r="C6688" s="30" t="s">
        <v>2107</v>
      </c>
      <c r="D6688" s="52" t="s">
        <v>2142</v>
      </c>
      <c r="E6688" s="53">
        <v>7.722624</v>
      </c>
      <c r="F6688" s="53">
        <v>0</v>
      </c>
      <c r="G6688" s="53">
        <v>7.722624</v>
      </c>
    </row>
    <row r="6689" s="37" customFormat="1" customHeight="1" spans="1:7">
      <c r="A6689" s="52" t="s">
        <v>2020</v>
      </c>
      <c r="B6689" s="52" t="s">
        <v>1162</v>
      </c>
      <c r="C6689" s="30" t="s">
        <v>2107</v>
      </c>
      <c r="D6689" s="52" t="s">
        <v>2143</v>
      </c>
      <c r="E6689" s="53">
        <v>10.8924</v>
      </c>
      <c r="F6689" s="53">
        <v>0</v>
      </c>
      <c r="G6689" s="53">
        <v>10.8924</v>
      </c>
    </row>
    <row r="6690" s="37" customFormat="1" customHeight="1" spans="1:7">
      <c r="A6690" s="52" t="s">
        <v>2020</v>
      </c>
      <c r="B6690" s="52" t="s">
        <v>1162</v>
      </c>
      <c r="C6690" s="30" t="s">
        <v>2107</v>
      </c>
      <c r="D6690" s="52" t="s">
        <v>2144</v>
      </c>
      <c r="E6690" s="53">
        <v>0.96</v>
      </c>
      <c r="F6690" s="53">
        <v>0</v>
      </c>
      <c r="G6690" s="53">
        <v>0.96</v>
      </c>
    </row>
    <row r="6691" s="37" customFormat="1" customHeight="1" spans="1:7">
      <c r="A6691" s="52" t="s">
        <v>2020</v>
      </c>
      <c r="B6691" s="52" t="s">
        <v>1162</v>
      </c>
      <c r="C6691" s="30" t="s">
        <v>2107</v>
      </c>
      <c r="D6691" s="52" t="s">
        <v>2145</v>
      </c>
      <c r="E6691" s="53">
        <v>0.586452</v>
      </c>
      <c r="F6691" s="53">
        <v>0</v>
      </c>
      <c r="G6691" s="53">
        <v>0.586452</v>
      </c>
    </row>
    <row r="6692" s="37" customFormat="1" customHeight="1" spans="1:7">
      <c r="A6692" s="49" t="s">
        <v>3224</v>
      </c>
      <c r="B6692" s="49"/>
      <c r="C6692" s="50"/>
      <c r="D6692" s="49"/>
      <c r="E6692" s="51">
        <v>8764.159192</v>
      </c>
      <c r="F6692" s="51">
        <v>0</v>
      </c>
      <c r="G6692" s="51">
        <v>8764.159192</v>
      </c>
    </row>
    <row r="6693" s="37" customFormat="1" customHeight="1" spans="1:7">
      <c r="A6693" s="52" t="s">
        <v>2021</v>
      </c>
      <c r="B6693" s="49" t="s">
        <v>3225</v>
      </c>
      <c r="C6693" s="50"/>
      <c r="D6693" s="49"/>
      <c r="E6693" s="51">
        <v>4700.190243</v>
      </c>
      <c r="F6693" s="51">
        <v>0</v>
      </c>
      <c r="G6693" s="51">
        <v>4700.190243</v>
      </c>
    </row>
    <row r="6694" s="37" customFormat="1" customHeight="1" spans="1:7">
      <c r="A6694" s="52" t="s">
        <v>2021</v>
      </c>
      <c r="B6694" s="52" t="s">
        <v>3226</v>
      </c>
      <c r="C6694" s="50" t="s">
        <v>2080</v>
      </c>
      <c r="D6694" s="49"/>
      <c r="E6694" s="51">
        <v>3863.2281</v>
      </c>
      <c r="F6694" s="51">
        <v>0</v>
      </c>
      <c r="G6694" s="51">
        <v>3863.2281</v>
      </c>
    </row>
    <row r="6695" s="37" customFormat="1" customHeight="1" spans="1:7">
      <c r="A6695" s="52" t="s">
        <v>2021</v>
      </c>
      <c r="B6695" s="52" t="s">
        <v>3226</v>
      </c>
      <c r="C6695" s="30" t="s">
        <v>2081</v>
      </c>
      <c r="D6695" s="52" t="s">
        <v>3227</v>
      </c>
      <c r="E6695" s="53">
        <v>25.5</v>
      </c>
      <c r="F6695" s="53">
        <v>0</v>
      </c>
      <c r="G6695" s="53">
        <v>25.5</v>
      </c>
    </row>
    <row r="6696" s="37" customFormat="1" customHeight="1" spans="1:7">
      <c r="A6696" s="52" t="s">
        <v>2021</v>
      </c>
      <c r="B6696" s="52" t="s">
        <v>3226</v>
      </c>
      <c r="C6696" s="30" t="s">
        <v>2081</v>
      </c>
      <c r="D6696" s="52" t="s">
        <v>3228</v>
      </c>
      <c r="E6696" s="53">
        <v>5.5</v>
      </c>
      <c r="F6696" s="53">
        <v>0</v>
      </c>
      <c r="G6696" s="53">
        <v>5.5</v>
      </c>
    </row>
    <row r="6697" s="37" customFormat="1" customHeight="1" spans="1:7">
      <c r="A6697" s="52" t="s">
        <v>2021</v>
      </c>
      <c r="B6697" s="52" t="s">
        <v>3226</v>
      </c>
      <c r="C6697" s="30" t="s">
        <v>2081</v>
      </c>
      <c r="D6697" s="52" t="s">
        <v>3229</v>
      </c>
      <c r="E6697" s="53">
        <v>5</v>
      </c>
      <c r="F6697" s="53">
        <v>0</v>
      </c>
      <c r="G6697" s="53">
        <v>5</v>
      </c>
    </row>
    <row r="6698" s="37" customFormat="1" customHeight="1" spans="1:7">
      <c r="A6698" s="52" t="s">
        <v>2021</v>
      </c>
      <c r="B6698" s="52" t="s">
        <v>3226</v>
      </c>
      <c r="C6698" s="30" t="s">
        <v>2081</v>
      </c>
      <c r="D6698" s="52" t="s">
        <v>3230</v>
      </c>
      <c r="E6698" s="53">
        <v>16.83</v>
      </c>
      <c r="F6698" s="53">
        <v>0</v>
      </c>
      <c r="G6698" s="53">
        <v>16.83</v>
      </c>
    </row>
    <row r="6699" s="37" customFormat="1" customHeight="1" spans="1:7">
      <c r="A6699" s="52" t="s">
        <v>2021</v>
      </c>
      <c r="B6699" s="52" t="s">
        <v>3226</v>
      </c>
      <c r="C6699" s="30" t="s">
        <v>2081</v>
      </c>
      <c r="D6699" s="52" t="s">
        <v>3231</v>
      </c>
      <c r="E6699" s="53">
        <v>2</v>
      </c>
      <c r="F6699" s="53">
        <v>0</v>
      </c>
      <c r="G6699" s="53">
        <v>2</v>
      </c>
    </row>
    <row r="6700" s="37" customFormat="1" customHeight="1" spans="1:7">
      <c r="A6700" s="52" t="s">
        <v>2021</v>
      </c>
      <c r="B6700" s="52" t="s">
        <v>3226</v>
      </c>
      <c r="C6700" s="30" t="s">
        <v>2081</v>
      </c>
      <c r="D6700" s="52" t="s">
        <v>3232</v>
      </c>
      <c r="E6700" s="53">
        <v>56</v>
      </c>
      <c r="F6700" s="53">
        <v>0</v>
      </c>
      <c r="G6700" s="53">
        <v>56</v>
      </c>
    </row>
    <row r="6701" s="37" customFormat="1" customHeight="1" spans="1:7">
      <c r="A6701" s="52" t="s">
        <v>2021</v>
      </c>
      <c r="B6701" s="52" t="s">
        <v>3226</v>
      </c>
      <c r="C6701" s="30" t="s">
        <v>2081</v>
      </c>
      <c r="D6701" s="52" t="s">
        <v>3233</v>
      </c>
      <c r="E6701" s="53">
        <v>0</v>
      </c>
      <c r="F6701" s="53">
        <v>0</v>
      </c>
      <c r="G6701" s="53">
        <v>0</v>
      </c>
    </row>
    <row r="6702" s="37" customFormat="1" customHeight="1" spans="1:7">
      <c r="A6702" s="52" t="s">
        <v>2021</v>
      </c>
      <c r="B6702" s="52" t="s">
        <v>3226</v>
      </c>
      <c r="C6702" s="30" t="s">
        <v>2081</v>
      </c>
      <c r="D6702" s="52" t="s">
        <v>3234</v>
      </c>
      <c r="E6702" s="53">
        <v>6.17</v>
      </c>
      <c r="F6702" s="53">
        <v>0</v>
      </c>
      <c r="G6702" s="53">
        <v>6.17</v>
      </c>
    </row>
    <row r="6703" s="37" customFormat="1" customHeight="1" spans="1:7">
      <c r="A6703" s="52" t="s">
        <v>2021</v>
      </c>
      <c r="B6703" s="52" t="s">
        <v>3226</v>
      </c>
      <c r="C6703" s="30" t="s">
        <v>2081</v>
      </c>
      <c r="D6703" s="52" t="s">
        <v>3235</v>
      </c>
      <c r="E6703" s="53">
        <v>0</v>
      </c>
      <c r="F6703" s="53">
        <v>0</v>
      </c>
      <c r="G6703" s="53">
        <v>0</v>
      </c>
    </row>
    <row r="6704" s="37" customFormat="1" customHeight="1" spans="1:7">
      <c r="A6704" s="52" t="s">
        <v>2021</v>
      </c>
      <c r="B6704" s="52" t="s">
        <v>3226</v>
      </c>
      <c r="C6704" s="30" t="s">
        <v>2081</v>
      </c>
      <c r="D6704" s="52" t="s">
        <v>3236</v>
      </c>
      <c r="E6704" s="53">
        <v>10</v>
      </c>
      <c r="F6704" s="53">
        <v>0</v>
      </c>
      <c r="G6704" s="53">
        <v>10</v>
      </c>
    </row>
    <row r="6705" s="37" customFormat="1" customHeight="1" spans="1:7">
      <c r="A6705" s="52" t="s">
        <v>2021</v>
      </c>
      <c r="B6705" s="52" t="s">
        <v>3226</v>
      </c>
      <c r="C6705" s="30" t="s">
        <v>2081</v>
      </c>
      <c r="D6705" s="52" t="s">
        <v>3237</v>
      </c>
      <c r="E6705" s="53">
        <v>10</v>
      </c>
      <c r="F6705" s="53">
        <v>0</v>
      </c>
      <c r="G6705" s="53">
        <v>10</v>
      </c>
    </row>
    <row r="6706" s="37" customFormat="1" customHeight="1" spans="1:7">
      <c r="A6706" s="52" t="s">
        <v>2021</v>
      </c>
      <c r="B6706" s="52" t="s">
        <v>3226</v>
      </c>
      <c r="C6706" s="30" t="s">
        <v>2081</v>
      </c>
      <c r="D6706" s="52" t="s">
        <v>3238</v>
      </c>
      <c r="E6706" s="53">
        <v>70</v>
      </c>
      <c r="F6706" s="53">
        <v>0</v>
      </c>
      <c r="G6706" s="53">
        <v>70</v>
      </c>
    </row>
    <row r="6707" s="37" customFormat="1" customHeight="1" spans="1:7">
      <c r="A6707" s="52" t="s">
        <v>2021</v>
      </c>
      <c r="B6707" s="52" t="s">
        <v>3226</v>
      </c>
      <c r="C6707" s="30" t="s">
        <v>2081</v>
      </c>
      <c r="D6707" s="52" t="s">
        <v>3239</v>
      </c>
      <c r="E6707" s="53">
        <v>10</v>
      </c>
      <c r="F6707" s="53">
        <v>0</v>
      </c>
      <c r="G6707" s="53">
        <v>10</v>
      </c>
    </row>
    <row r="6708" s="37" customFormat="1" customHeight="1" spans="1:7">
      <c r="A6708" s="52" t="s">
        <v>2021</v>
      </c>
      <c r="B6708" s="52" t="s">
        <v>3226</v>
      </c>
      <c r="C6708" s="30" t="s">
        <v>2081</v>
      </c>
      <c r="D6708" s="52" t="s">
        <v>3240</v>
      </c>
      <c r="E6708" s="53">
        <v>0</v>
      </c>
      <c r="F6708" s="53">
        <v>0</v>
      </c>
      <c r="G6708" s="53">
        <v>0</v>
      </c>
    </row>
    <row r="6709" s="37" customFormat="1" customHeight="1" spans="1:7">
      <c r="A6709" s="52" t="s">
        <v>2021</v>
      </c>
      <c r="B6709" s="52" t="s">
        <v>3226</v>
      </c>
      <c r="C6709" s="30" t="s">
        <v>2081</v>
      </c>
      <c r="D6709" s="52" t="s">
        <v>3241</v>
      </c>
      <c r="E6709" s="53">
        <v>3000</v>
      </c>
      <c r="F6709" s="53">
        <v>0</v>
      </c>
      <c r="G6709" s="53">
        <v>3000</v>
      </c>
    </row>
    <row r="6710" s="37" customFormat="1" customHeight="1" spans="1:7">
      <c r="A6710" s="52" t="s">
        <v>2021</v>
      </c>
      <c r="B6710" s="52" t="s">
        <v>3226</v>
      </c>
      <c r="C6710" s="30" t="s">
        <v>2081</v>
      </c>
      <c r="D6710" s="52" t="s">
        <v>3242</v>
      </c>
      <c r="E6710" s="53">
        <v>204.5781</v>
      </c>
      <c r="F6710" s="53">
        <v>0</v>
      </c>
      <c r="G6710" s="53">
        <v>204.5781</v>
      </c>
    </row>
    <row r="6711" s="37" customFormat="1" customHeight="1" spans="1:7">
      <c r="A6711" s="52" t="s">
        <v>2021</v>
      </c>
      <c r="B6711" s="52" t="s">
        <v>3226</v>
      </c>
      <c r="C6711" s="30" t="s">
        <v>2081</v>
      </c>
      <c r="D6711" s="52" t="s">
        <v>3243</v>
      </c>
      <c r="E6711" s="53">
        <v>0</v>
      </c>
      <c r="F6711" s="53">
        <v>0</v>
      </c>
      <c r="G6711" s="53">
        <v>0</v>
      </c>
    </row>
    <row r="6712" s="37" customFormat="1" customHeight="1" spans="1:7">
      <c r="A6712" s="52" t="s">
        <v>2021</v>
      </c>
      <c r="B6712" s="52" t="s">
        <v>3226</v>
      </c>
      <c r="C6712" s="30" t="s">
        <v>2081</v>
      </c>
      <c r="D6712" s="52" t="s">
        <v>3244</v>
      </c>
      <c r="E6712" s="53">
        <v>0</v>
      </c>
      <c r="F6712" s="53">
        <v>0</v>
      </c>
      <c r="G6712" s="53">
        <v>0</v>
      </c>
    </row>
    <row r="6713" s="37" customFormat="1" customHeight="1" spans="1:7">
      <c r="A6713" s="52" t="s">
        <v>2021</v>
      </c>
      <c r="B6713" s="52" t="s">
        <v>3226</v>
      </c>
      <c r="C6713" s="30" t="s">
        <v>2081</v>
      </c>
      <c r="D6713" s="52" t="s">
        <v>3245</v>
      </c>
      <c r="E6713" s="53">
        <v>10</v>
      </c>
      <c r="F6713" s="53">
        <v>0</v>
      </c>
      <c r="G6713" s="53">
        <v>10</v>
      </c>
    </row>
    <row r="6714" s="37" customFormat="1" customHeight="1" spans="1:7">
      <c r="A6714" s="52" t="s">
        <v>2021</v>
      </c>
      <c r="B6714" s="52" t="s">
        <v>3226</v>
      </c>
      <c r="C6714" s="30" t="s">
        <v>2081</v>
      </c>
      <c r="D6714" s="52" t="s">
        <v>3246</v>
      </c>
      <c r="E6714" s="53">
        <v>1.65</v>
      </c>
      <c r="F6714" s="53">
        <v>0</v>
      </c>
      <c r="G6714" s="53">
        <v>1.65</v>
      </c>
    </row>
    <row r="6715" s="37" customFormat="1" customHeight="1" spans="1:7">
      <c r="A6715" s="52" t="s">
        <v>2021</v>
      </c>
      <c r="B6715" s="52" t="s">
        <v>3226</v>
      </c>
      <c r="C6715" s="30" t="s">
        <v>2081</v>
      </c>
      <c r="D6715" s="52" t="s">
        <v>3247</v>
      </c>
      <c r="E6715" s="53">
        <v>20</v>
      </c>
      <c r="F6715" s="53">
        <v>0</v>
      </c>
      <c r="G6715" s="53">
        <v>20</v>
      </c>
    </row>
    <row r="6716" s="37" customFormat="1" customHeight="1" spans="1:7">
      <c r="A6716" s="52" t="s">
        <v>2021</v>
      </c>
      <c r="B6716" s="52" t="s">
        <v>3226</v>
      </c>
      <c r="C6716" s="30" t="s">
        <v>2081</v>
      </c>
      <c r="D6716" s="52" t="s">
        <v>3248</v>
      </c>
      <c r="E6716" s="53">
        <v>1</v>
      </c>
      <c r="F6716" s="53">
        <v>0</v>
      </c>
      <c r="G6716" s="53">
        <v>1</v>
      </c>
    </row>
    <row r="6717" s="37" customFormat="1" customHeight="1" spans="1:7">
      <c r="A6717" s="52" t="s">
        <v>2021</v>
      </c>
      <c r="B6717" s="52" t="s">
        <v>3226</v>
      </c>
      <c r="C6717" s="30" t="s">
        <v>2081</v>
      </c>
      <c r="D6717" s="52" t="s">
        <v>3249</v>
      </c>
      <c r="E6717" s="53">
        <v>60</v>
      </c>
      <c r="F6717" s="53">
        <v>0</v>
      </c>
      <c r="G6717" s="53">
        <v>60</v>
      </c>
    </row>
    <row r="6718" s="37" customFormat="1" customHeight="1" spans="1:7">
      <c r="A6718" s="52" t="s">
        <v>2021</v>
      </c>
      <c r="B6718" s="52" t="s">
        <v>3226</v>
      </c>
      <c r="C6718" s="30" t="s">
        <v>2081</v>
      </c>
      <c r="D6718" s="52" t="s">
        <v>3250</v>
      </c>
      <c r="E6718" s="53">
        <v>20</v>
      </c>
      <c r="F6718" s="53">
        <v>0</v>
      </c>
      <c r="G6718" s="53">
        <v>20</v>
      </c>
    </row>
    <row r="6719" s="37" customFormat="1" customHeight="1" spans="1:7">
      <c r="A6719" s="52" t="s">
        <v>2021</v>
      </c>
      <c r="B6719" s="52" t="s">
        <v>3226</v>
      </c>
      <c r="C6719" s="30" t="s">
        <v>2081</v>
      </c>
      <c r="D6719" s="52" t="s">
        <v>3251</v>
      </c>
      <c r="E6719" s="53">
        <v>98.5</v>
      </c>
      <c r="F6719" s="53">
        <v>0</v>
      </c>
      <c r="G6719" s="53">
        <v>98.5</v>
      </c>
    </row>
    <row r="6720" s="37" customFormat="1" customHeight="1" spans="1:7">
      <c r="A6720" s="52" t="s">
        <v>2021</v>
      </c>
      <c r="B6720" s="52" t="s">
        <v>3226</v>
      </c>
      <c r="C6720" s="30" t="s">
        <v>2081</v>
      </c>
      <c r="D6720" s="52" t="s">
        <v>3252</v>
      </c>
      <c r="E6720" s="53">
        <v>50</v>
      </c>
      <c r="F6720" s="53">
        <v>0</v>
      </c>
      <c r="G6720" s="53">
        <v>50</v>
      </c>
    </row>
    <row r="6721" s="37" customFormat="1" customHeight="1" spans="1:7">
      <c r="A6721" s="52" t="s">
        <v>2021</v>
      </c>
      <c r="B6721" s="52" t="s">
        <v>3226</v>
      </c>
      <c r="C6721" s="30" t="s">
        <v>2081</v>
      </c>
      <c r="D6721" s="52" t="s">
        <v>3253</v>
      </c>
      <c r="E6721" s="53">
        <v>10</v>
      </c>
      <c r="F6721" s="53">
        <v>0</v>
      </c>
      <c r="G6721" s="53">
        <v>10</v>
      </c>
    </row>
    <row r="6722" s="37" customFormat="1" customHeight="1" spans="1:7">
      <c r="A6722" s="52" t="s">
        <v>2021</v>
      </c>
      <c r="B6722" s="52" t="s">
        <v>3226</v>
      </c>
      <c r="C6722" s="30" t="s">
        <v>2081</v>
      </c>
      <c r="D6722" s="52" t="s">
        <v>3254</v>
      </c>
      <c r="E6722" s="53">
        <v>17.5</v>
      </c>
      <c r="F6722" s="53">
        <v>0</v>
      </c>
      <c r="G6722" s="53">
        <v>17.5</v>
      </c>
    </row>
    <row r="6723" s="37" customFormat="1" customHeight="1" spans="1:7">
      <c r="A6723" s="52" t="s">
        <v>2021</v>
      </c>
      <c r="B6723" s="52" t="s">
        <v>3226</v>
      </c>
      <c r="C6723" s="30" t="s">
        <v>2081</v>
      </c>
      <c r="D6723" s="52" t="s">
        <v>3255</v>
      </c>
      <c r="E6723" s="53">
        <v>50</v>
      </c>
      <c r="F6723" s="53">
        <v>0</v>
      </c>
      <c r="G6723" s="53">
        <v>50</v>
      </c>
    </row>
    <row r="6724" s="37" customFormat="1" customHeight="1" spans="1:7">
      <c r="A6724" s="52" t="s">
        <v>2021</v>
      </c>
      <c r="B6724" s="52" t="s">
        <v>3226</v>
      </c>
      <c r="C6724" s="30" t="s">
        <v>2081</v>
      </c>
      <c r="D6724" s="52" t="s">
        <v>3256</v>
      </c>
      <c r="E6724" s="53">
        <v>30</v>
      </c>
      <c r="F6724" s="53">
        <v>0</v>
      </c>
      <c r="G6724" s="53">
        <v>30</v>
      </c>
    </row>
    <row r="6725" s="37" customFormat="1" customHeight="1" spans="1:7">
      <c r="A6725" s="52" t="s">
        <v>2021</v>
      </c>
      <c r="B6725" s="52" t="s">
        <v>3226</v>
      </c>
      <c r="C6725" s="30" t="s">
        <v>2081</v>
      </c>
      <c r="D6725" s="52" t="s">
        <v>3257</v>
      </c>
      <c r="E6725" s="53">
        <v>68</v>
      </c>
      <c r="F6725" s="53">
        <v>0</v>
      </c>
      <c r="G6725" s="53">
        <v>68</v>
      </c>
    </row>
    <row r="6726" s="37" customFormat="1" customHeight="1" spans="1:7">
      <c r="A6726" s="52" t="s">
        <v>2021</v>
      </c>
      <c r="B6726" s="52" t="s">
        <v>3226</v>
      </c>
      <c r="C6726" s="30" t="s">
        <v>2081</v>
      </c>
      <c r="D6726" s="52" t="s">
        <v>3258</v>
      </c>
      <c r="E6726" s="53">
        <v>5</v>
      </c>
      <c r="F6726" s="53">
        <v>0</v>
      </c>
      <c r="G6726" s="53">
        <v>5</v>
      </c>
    </row>
    <row r="6727" s="37" customFormat="1" customHeight="1" spans="1:7">
      <c r="A6727" s="52" t="s">
        <v>2021</v>
      </c>
      <c r="B6727" s="52" t="s">
        <v>3226</v>
      </c>
      <c r="C6727" s="30" t="s">
        <v>2081</v>
      </c>
      <c r="D6727" s="52" t="s">
        <v>3259</v>
      </c>
      <c r="E6727" s="53">
        <v>0</v>
      </c>
      <c r="F6727" s="53">
        <v>0</v>
      </c>
      <c r="G6727" s="53">
        <v>0</v>
      </c>
    </row>
    <row r="6728" s="37" customFormat="1" customHeight="1" spans="1:7">
      <c r="A6728" s="52" t="s">
        <v>2021</v>
      </c>
      <c r="B6728" s="52" t="s">
        <v>3226</v>
      </c>
      <c r="C6728" s="30" t="s">
        <v>2081</v>
      </c>
      <c r="D6728" s="52" t="s">
        <v>3260</v>
      </c>
      <c r="E6728" s="53">
        <v>0</v>
      </c>
      <c r="F6728" s="53">
        <v>0</v>
      </c>
      <c r="G6728" s="53">
        <v>0</v>
      </c>
    </row>
    <row r="6729" s="37" customFormat="1" customHeight="1" spans="1:7">
      <c r="A6729" s="52" t="s">
        <v>2021</v>
      </c>
      <c r="B6729" s="52" t="s">
        <v>3226</v>
      </c>
      <c r="C6729" s="50" t="s">
        <v>2091</v>
      </c>
      <c r="D6729" s="49"/>
      <c r="E6729" s="51">
        <v>189.08481</v>
      </c>
      <c r="F6729" s="51">
        <v>0</v>
      </c>
      <c r="G6729" s="51">
        <v>189.08481</v>
      </c>
    </row>
    <row r="6730" s="37" customFormat="1" customHeight="1" spans="1:7">
      <c r="A6730" s="52" t="s">
        <v>2021</v>
      </c>
      <c r="B6730" s="52" t="s">
        <v>3226</v>
      </c>
      <c r="C6730" s="30" t="s">
        <v>2092</v>
      </c>
      <c r="D6730" s="52" t="s">
        <v>2093</v>
      </c>
      <c r="E6730" s="53">
        <v>57.5</v>
      </c>
      <c r="F6730" s="53">
        <v>0</v>
      </c>
      <c r="G6730" s="53">
        <v>57.5</v>
      </c>
    </row>
    <row r="6731" s="37" customFormat="1" customHeight="1" spans="1:7">
      <c r="A6731" s="52" t="s">
        <v>2021</v>
      </c>
      <c r="B6731" s="52" t="s">
        <v>3226</v>
      </c>
      <c r="C6731" s="30" t="s">
        <v>2092</v>
      </c>
      <c r="D6731" s="52" t="s">
        <v>2094</v>
      </c>
      <c r="E6731" s="53">
        <v>0.941213</v>
      </c>
      <c r="F6731" s="53">
        <v>0</v>
      </c>
      <c r="G6731" s="53">
        <v>0.941213</v>
      </c>
    </row>
    <row r="6732" s="37" customFormat="1" customHeight="1" spans="1:7">
      <c r="A6732" s="52" t="s">
        <v>2021</v>
      </c>
      <c r="B6732" s="52" t="s">
        <v>3226</v>
      </c>
      <c r="C6732" s="30" t="s">
        <v>2092</v>
      </c>
      <c r="D6732" s="52" t="s">
        <v>2095</v>
      </c>
      <c r="E6732" s="53">
        <v>0.627475</v>
      </c>
      <c r="F6732" s="53">
        <v>0</v>
      </c>
      <c r="G6732" s="53">
        <v>0.627475</v>
      </c>
    </row>
    <row r="6733" s="37" customFormat="1" customHeight="1" spans="1:7">
      <c r="A6733" s="52" t="s">
        <v>2021</v>
      </c>
      <c r="B6733" s="52" t="s">
        <v>3226</v>
      </c>
      <c r="C6733" s="30" t="s">
        <v>2092</v>
      </c>
      <c r="D6733" s="52" t="s">
        <v>2096</v>
      </c>
      <c r="E6733" s="53">
        <v>5.72793</v>
      </c>
      <c r="F6733" s="53">
        <v>0</v>
      </c>
      <c r="G6733" s="53">
        <v>5.72793</v>
      </c>
    </row>
    <row r="6734" s="37" customFormat="1" customHeight="1" spans="1:7">
      <c r="A6734" s="52" t="s">
        <v>2021</v>
      </c>
      <c r="B6734" s="52" t="s">
        <v>3226</v>
      </c>
      <c r="C6734" s="30" t="s">
        <v>2092</v>
      </c>
      <c r="D6734" s="52" t="s">
        <v>2097</v>
      </c>
      <c r="E6734" s="53">
        <v>3.581676</v>
      </c>
      <c r="F6734" s="53">
        <v>0</v>
      </c>
      <c r="G6734" s="53">
        <v>3.581676</v>
      </c>
    </row>
    <row r="6735" s="37" customFormat="1" customHeight="1" spans="1:7">
      <c r="A6735" s="52" t="s">
        <v>2021</v>
      </c>
      <c r="B6735" s="52" t="s">
        <v>3226</v>
      </c>
      <c r="C6735" s="30" t="s">
        <v>2092</v>
      </c>
      <c r="D6735" s="52" t="s">
        <v>2098</v>
      </c>
      <c r="E6735" s="53">
        <v>1.176516</v>
      </c>
      <c r="F6735" s="53">
        <v>0</v>
      </c>
      <c r="G6735" s="53">
        <v>1.176516</v>
      </c>
    </row>
    <row r="6736" s="37" customFormat="1" customHeight="1" spans="1:7">
      <c r="A6736" s="52" t="s">
        <v>2021</v>
      </c>
      <c r="B6736" s="52" t="s">
        <v>3226</v>
      </c>
      <c r="C6736" s="30" t="s">
        <v>2092</v>
      </c>
      <c r="D6736" s="52" t="s">
        <v>2099</v>
      </c>
      <c r="E6736" s="53">
        <v>21.504</v>
      </c>
      <c r="F6736" s="53">
        <v>0</v>
      </c>
      <c r="G6736" s="53">
        <v>21.504</v>
      </c>
    </row>
    <row r="6737" s="37" customFormat="1" customHeight="1" spans="1:7">
      <c r="A6737" s="52" t="s">
        <v>2021</v>
      </c>
      <c r="B6737" s="52" t="s">
        <v>3226</v>
      </c>
      <c r="C6737" s="30" t="s">
        <v>2092</v>
      </c>
      <c r="D6737" s="52" t="s">
        <v>2100</v>
      </c>
      <c r="E6737" s="53">
        <v>7.176</v>
      </c>
      <c r="F6737" s="53">
        <v>0</v>
      </c>
      <c r="G6737" s="53">
        <v>7.176</v>
      </c>
    </row>
    <row r="6738" s="37" customFormat="1" customHeight="1" spans="1:7">
      <c r="A6738" s="52" t="s">
        <v>2021</v>
      </c>
      <c r="B6738" s="52" t="s">
        <v>3226</v>
      </c>
      <c r="C6738" s="30" t="s">
        <v>2092</v>
      </c>
      <c r="D6738" s="52" t="s">
        <v>2102</v>
      </c>
      <c r="E6738" s="53">
        <v>7</v>
      </c>
      <c r="F6738" s="53">
        <v>0</v>
      </c>
      <c r="G6738" s="53">
        <v>7</v>
      </c>
    </row>
    <row r="6739" s="37" customFormat="1" customHeight="1" spans="1:7">
      <c r="A6739" s="52" t="s">
        <v>2021</v>
      </c>
      <c r="B6739" s="52" t="s">
        <v>3226</v>
      </c>
      <c r="C6739" s="30" t="s">
        <v>2092</v>
      </c>
      <c r="D6739" s="52" t="s">
        <v>2103</v>
      </c>
      <c r="E6739" s="53">
        <v>79.5</v>
      </c>
      <c r="F6739" s="53">
        <v>0</v>
      </c>
      <c r="G6739" s="53">
        <v>79.5</v>
      </c>
    </row>
    <row r="6740" s="37" customFormat="1" customHeight="1" spans="1:7">
      <c r="A6740" s="52" t="s">
        <v>2021</v>
      </c>
      <c r="B6740" s="52" t="s">
        <v>3226</v>
      </c>
      <c r="C6740" s="30" t="s">
        <v>2092</v>
      </c>
      <c r="D6740" s="52" t="s">
        <v>2104</v>
      </c>
      <c r="E6740" s="53">
        <v>0.9</v>
      </c>
      <c r="F6740" s="53">
        <v>0</v>
      </c>
      <c r="G6740" s="53">
        <v>0.9</v>
      </c>
    </row>
    <row r="6741" s="37" customFormat="1" customHeight="1" spans="1:7">
      <c r="A6741" s="52" t="s">
        <v>2021</v>
      </c>
      <c r="B6741" s="52" t="s">
        <v>3226</v>
      </c>
      <c r="C6741" s="30" t="s">
        <v>2092</v>
      </c>
      <c r="D6741" s="52" t="s">
        <v>2105</v>
      </c>
      <c r="E6741" s="53">
        <v>3.45</v>
      </c>
      <c r="F6741" s="53">
        <v>0</v>
      </c>
      <c r="G6741" s="53">
        <v>3.45</v>
      </c>
    </row>
    <row r="6742" s="36" customFormat="1" customHeight="1" spans="1:7">
      <c r="A6742" s="52" t="s">
        <v>2021</v>
      </c>
      <c r="B6742" s="52" t="s">
        <v>3226</v>
      </c>
      <c r="C6742" s="50" t="s">
        <v>2106</v>
      </c>
      <c r="D6742" s="49"/>
      <c r="E6742" s="51">
        <v>647.877333</v>
      </c>
      <c r="F6742" s="51">
        <v>0</v>
      </c>
      <c r="G6742" s="51">
        <v>647.877333</v>
      </c>
    </row>
    <row r="6743" s="37" customFormat="1" customHeight="1" spans="1:7">
      <c r="A6743" s="52" t="s">
        <v>2021</v>
      </c>
      <c r="B6743" s="52" t="s">
        <v>3226</v>
      </c>
      <c r="C6743" s="30" t="s">
        <v>2107</v>
      </c>
      <c r="D6743" s="52" t="s">
        <v>2108</v>
      </c>
      <c r="E6743" s="53">
        <v>119.3892</v>
      </c>
      <c r="F6743" s="53">
        <v>0</v>
      </c>
      <c r="G6743" s="53">
        <v>119.3892</v>
      </c>
    </row>
    <row r="6744" s="37" customFormat="1" customHeight="1" spans="1:7">
      <c r="A6744" s="52" t="s">
        <v>2021</v>
      </c>
      <c r="B6744" s="52" t="s">
        <v>3226</v>
      </c>
      <c r="C6744" s="30" t="s">
        <v>2107</v>
      </c>
      <c r="D6744" s="52" t="s">
        <v>2109</v>
      </c>
      <c r="E6744" s="53">
        <v>78.4344</v>
      </c>
      <c r="F6744" s="53">
        <v>0</v>
      </c>
      <c r="G6744" s="53">
        <v>78.4344</v>
      </c>
    </row>
    <row r="6745" s="37" customFormat="1" customHeight="1" spans="1:7">
      <c r="A6745" s="52" t="s">
        <v>2021</v>
      </c>
      <c r="B6745" s="52" t="s">
        <v>3226</v>
      </c>
      <c r="C6745" s="30" t="s">
        <v>2107</v>
      </c>
      <c r="D6745" s="52" t="s">
        <v>2110</v>
      </c>
      <c r="E6745" s="53">
        <v>0.36</v>
      </c>
      <c r="F6745" s="53">
        <v>0</v>
      </c>
      <c r="G6745" s="53">
        <v>0.36</v>
      </c>
    </row>
    <row r="6746" s="37" customFormat="1" customHeight="1" spans="1:7">
      <c r="A6746" s="52" t="s">
        <v>2021</v>
      </c>
      <c r="B6746" s="52" t="s">
        <v>3226</v>
      </c>
      <c r="C6746" s="30" t="s">
        <v>2107</v>
      </c>
      <c r="D6746" s="52" t="s">
        <v>2133</v>
      </c>
      <c r="E6746" s="53">
        <v>0.012</v>
      </c>
      <c r="F6746" s="53">
        <v>0</v>
      </c>
      <c r="G6746" s="53">
        <v>0.012</v>
      </c>
    </row>
    <row r="6747" s="37" customFormat="1" customHeight="1" spans="1:7">
      <c r="A6747" s="52" t="s">
        <v>2021</v>
      </c>
      <c r="B6747" s="52" t="s">
        <v>3226</v>
      </c>
      <c r="C6747" s="30" t="s">
        <v>2107</v>
      </c>
      <c r="D6747" s="52" t="s">
        <v>2111</v>
      </c>
      <c r="E6747" s="53">
        <v>9.9491</v>
      </c>
      <c r="F6747" s="53">
        <v>0</v>
      </c>
      <c r="G6747" s="53">
        <v>9.9491</v>
      </c>
    </row>
    <row r="6748" s="37" customFormat="1" customHeight="1" spans="1:7">
      <c r="A6748" s="52" t="s">
        <v>2021</v>
      </c>
      <c r="B6748" s="52" t="s">
        <v>3226</v>
      </c>
      <c r="C6748" s="30" t="s">
        <v>2107</v>
      </c>
      <c r="D6748" s="52" t="s">
        <v>2112</v>
      </c>
      <c r="E6748" s="53">
        <v>29.474007</v>
      </c>
      <c r="F6748" s="53">
        <v>0</v>
      </c>
      <c r="G6748" s="53">
        <v>29.474007</v>
      </c>
    </row>
    <row r="6749" s="37" customFormat="1" customHeight="1" spans="1:7">
      <c r="A6749" s="52" t="s">
        <v>2021</v>
      </c>
      <c r="B6749" s="52" t="s">
        <v>3226</v>
      </c>
      <c r="C6749" s="30" t="s">
        <v>2107</v>
      </c>
      <c r="D6749" s="52" t="s">
        <v>2113</v>
      </c>
      <c r="E6749" s="53">
        <v>24.820216</v>
      </c>
      <c r="F6749" s="53">
        <v>0</v>
      </c>
      <c r="G6749" s="53">
        <v>24.820216</v>
      </c>
    </row>
    <row r="6750" s="37" customFormat="1" customHeight="1" spans="1:7">
      <c r="A6750" s="52" t="s">
        <v>2021</v>
      </c>
      <c r="B6750" s="52" t="s">
        <v>3226</v>
      </c>
      <c r="C6750" s="30" t="s">
        <v>2107</v>
      </c>
      <c r="D6750" s="52" t="s">
        <v>2114</v>
      </c>
      <c r="E6750" s="53">
        <v>0.623318</v>
      </c>
      <c r="F6750" s="53">
        <v>0</v>
      </c>
      <c r="G6750" s="53">
        <v>0.623318</v>
      </c>
    </row>
    <row r="6751" s="37" customFormat="1" customHeight="1" spans="1:7">
      <c r="A6751" s="52" t="s">
        <v>2021</v>
      </c>
      <c r="B6751" s="52" t="s">
        <v>3226</v>
      </c>
      <c r="C6751" s="30" t="s">
        <v>2107</v>
      </c>
      <c r="D6751" s="52" t="s">
        <v>2115</v>
      </c>
      <c r="E6751" s="53">
        <v>1.038864</v>
      </c>
      <c r="F6751" s="53">
        <v>0</v>
      </c>
      <c r="G6751" s="53">
        <v>1.038864</v>
      </c>
    </row>
    <row r="6752" s="37" customFormat="1" customHeight="1" spans="1:7">
      <c r="A6752" s="52" t="s">
        <v>2021</v>
      </c>
      <c r="B6752" s="52" t="s">
        <v>3226</v>
      </c>
      <c r="C6752" s="30" t="s">
        <v>2107</v>
      </c>
      <c r="D6752" s="52" t="s">
        <v>2116</v>
      </c>
      <c r="E6752" s="53">
        <v>10.2</v>
      </c>
      <c r="F6752" s="53">
        <v>0</v>
      </c>
      <c r="G6752" s="53">
        <v>10.2</v>
      </c>
    </row>
    <row r="6753" s="37" customFormat="1" customHeight="1" spans="1:7">
      <c r="A6753" s="52" t="s">
        <v>2021</v>
      </c>
      <c r="B6753" s="52" t="s">
        <v>3226</v>
      </c>
      <c r="C6753" s="30" t="s">
        <v>2107</v>
      </c>
      <c r="D6753" s="52" t="s">
        <v>2117</v>
      </c>
      <c r="E6753" s="53">
        <v>49.640432</v>
      </c>
      <c r="F6753" s="53">
        <v>0</v>
      </c>
      <c r="G6753" s="53">
        <v>49.640432</v>
      </c>
    </row>
    <row r="6754" s="37" customFormat="1" customHeight="1" spans="1:7">
      <c r="A6754" s="52" t="s">
        <v>2021</v>
      </c>
      <c r="B6754" s="52" t="s">
        <v>3226</v>
      </c>
      <c r="C6754" s="30" t="s">
        <v>2107</v>
      </c>
      <c r="D6754" s="52" t="s">
        <v>2118</v>
      </c>
      <c r="E6754" s="53">
        <v>42.141696</v>
      </c>
      <c r="F6754" s="53">
        <v>0</v>
      </c>
      <c r="G6754" s="53">
        <v>42.141696</v>
      </c>
    </row>
    <row r="6755" s="37" customFormat="1" customHeight="1" spans="1:7">
      <c r="A6755" s="52" t="s">
        <v>2021</v>
      </c>
      <c r="B6755" s="52" t="s">
        <v>3226</v>
      </c>
      <c r="C6755" s="30" t="s">
        <v>2107</v>
      </c>
      <c r="D6755" s="52" t="s">
        <v>2119</v>
      </c>
      <c r="E6755" s="53">
        <v>24.666</v>
      </c>
      <c r="F6755" s="53">
        <v>0</v>
      </c>
      <c r="G6755" s="53">
        <v>24.666</v>
      </c>
    </row>
    <row r="6756" s="37" customFormat="1" customHeight="1" spans="1:7">
      <c r="A6756" s="52" t="s">
        <v>2021</v>
      </c>
      <c r="B6756" s="52" t="s">
        <v>3226</v>
      </c>
      <c r="C6756" s="30" t="s">
        <v>2107</v>
      </c>
      <c r="D6756" s="52" t="s">
        <v>2120</v>
      </c>
      <c r="E6756" s="53">
        <v>110.4</v>
      </c>
      <c r="F6756" s="53">
        <v>0</v>
      </c>
      <c r="G6756" s="53">
        <v>110.4</v>
      </c>
    </row>
    <row r="6757" s="37" customFormat="1" customHeight="1" spans="1:7">
      <c r="A6757" s="52" t="s">
        <v>2021</v>
      </c>
      <c r="B6757" s="52" t="s">
        <v>3226</v>
      </c>
      <c r="C6757" s="30" t="s">
        <v>2107</v>
      </c>
      <c r="D6757" s="52" t="s">
        <v>2121</v>
      </c>
      <c r="E6757" s="53">
        <v>3.68</v>
      </c>
      <c r="F6757" s="53">
        <v>0</v>
      </c>
      <c r="G6757" s="53">
        <v>3.68</v>
      </c>
    </row>
    <row r="6758" s="37" customFormat="1" customHeight="1" spans="1:7">
      <c r="A6758" s="52" t="s">
        <v>2021</v>
      </c>
      <c r="B6758" s="52" t="s">
        <v>3226</v>
      </c>
      <c r="C6758" s="30" t="s">
        <v>2107</v>
      </c>
      <c r="D6758" s="52" t="s">
        <v>2122</v>
      </c>
      <c r="E6758" s="53">
        <v>102.48</v>
      </c>
      <c r="F6758" s="53">
        <v>0</v>
      </c>
      <c r="G6758" s="53">
        <v>102.48</v>
      </c>
    </row>
    <row r="6759" s="37" customFormat="1" customHeight="1" spans="1:7">
      <c r="A6759" s="52" t="s">
        <v>2021</v>
      </c>
      <c r="B6759" s="52" t="s">
        <v>3226</v>
      </c>
      <c r="C6759" s="30" t="s">
        <v>2107</v>
      </c>
      <c r="D6759" s="52" t="s">
        <v>2123</v>
      </c>
      <c r="E6759" s="53">
        <v>40.5681</v>
      </c>
      <c r="F6759" s="53">
        <v>0</v>
      </c>
      <c r="G6759" s="53">
        <v>40.5681</v>
      </c>
    </row>
    <row r="6760" s="37" customFormat="1" customHeight="1" spans="1:7">
      <c r="A6760" s="52" t="s">
        <v>2021</v>
      </c>
      <c r="B6760" s="49" t="s">
        <v>3261</v>
      </c>
      <c r="C6760" s="50"/>
      <c r="D6760" s="49"/>
      <c r="E6760" s="51">
        <v>1052.976017</v>
      </c>
      <c r="F6760" s="51">
        <v>0</v>
      </c>
      <c r="G6760" s="51">
        <v>1052.976017</v>
      </c>
    </row>
    <row r="6761" s="37" customFormat="1" customHeight="1" spans="1:7">
      <c r="A6761" s="52" t="s">
        <v>2021</v>
      </c>
      <c r="B6761" s="52" t="s">
        <v>3262</v>
      </c>
      <c r="C6761" s="50" t="s">
        <v>2080</v>
      </c>
      <c r="D6761" s="49"/>
      <c r="E6761" s="51">
        <v>0</v>
      </c>
      <c r="F6761" s="51">
        <v>0</v>
      </c>
      <c r="G6761" s="51">
        <v>0</v>
      </c>
    </row>
    <row r="6762" s="37" customFormat="1" customHeight="1" spans="1:7">
      <c r="A6762" s="52" t="s">
        <v>2021</v>
      </c>
      <c r="B6762" s="52" t="s">
        <v>3262</v>
      </c>
      <c r="C6762" s="30" t="s">
        <v>2081</v>
      </c>
      <c r="D6762" s="52" t="s">
        <v>3263</v>
      </c>
      <c r="E6762" s="53">
        <v>0</v>
      </c>
      <c r="F6762" s="53">
        <v>0</v>
      </c>
      <c r="G6762" s="53">
        <v>0</v>
      </c>
    </row>
    <row r="6763" s="37" customFormat="1" customHeight="1" spans="1:7">
      <c r="A6763" s="52" t="s">
        <v>2021</v>
      </c>
      <c r="B6763" s="52" t="s">
        <v>3262</v>
      </c>
      <c r="C6763" s="50" t="s">
        <v>2091</v>
      </c>
      <c r="D6763" s="49"/>
      <c r="E6763" s="51">
        <v>177.244014</v>
      </c>
      <c r="F6763" s="51">
        <v>0</v>
      </c>
      <c r="G6763" s="51">
        <v>177.244014</v>
      </c>
    </row>
    <row r="6764" s="37" customFormat="1" customHeight="1" spans="1:7">
      <c r="A6764" s="52" t="s">
        <v>2021</v>
      </c>
      <c r="B6764" s="52" t="s">
        <v>3262</v>
      </c>
      <c r="C6764" s="30" t="s">
        <v>2092</v>
      </c>
      <c r="D6764" s="52" t="s">
        <v>2093</v>
      </c>
      <c r="E6764" s="53">
        <v>102.5</v>
      </c>
      <c r="F6764" s="53">
        <v>0</v>
      </c>
      <c r="G6764" s="53">
        <v>102.5</v>
      </c>
    </row>
    <row r="6765" s="37" customFormat="1" customHeight="1" spans="1:7">
      <c r="A6765" s="52" t="s">
        <v>2021</v>
      </c>
      <c r="B6765" s="52" t="s">
        <v>3262</v>
      </c>
      <c r="C6765" s="30" t="s">
        <v>2092</v>
      </c>
      <c r="D6765" s="52" t="s">
        <v>2094</v>
      </c>
      <c r="E6765" s="53">
        <v>1.58593</v>
      </c>
      <c r="F6765" s="53">
        <v>0</v>
      </c>
      <c r="G6765" s="53">
        <v>1.58593</v>
      </c>
    </row>
    <row r="6766" s="37" customFormat="1" customHeight="1" spans="1:7">
      <c r="A6766" s="52" t="s">
        <v>2021</v>
      </c>
      <c r="B6766" s="52" t="s">
        <v>3262</v>
      </c>
      <c r="C6766" s="30" t="s">
        <v>2092</v>
      </c>
      <c r="D6766" s="52" t="s">
        <v>2095</v>
      </c>
      <c r="E6766" s="53">
        <v>1.057286</v>
      </c>
      <c r="F6766" s="53">
        <v>0</v>
      </c>
      <c r="G6766" s="53">
        <v>1.057286</v>
      </c>
    </row>
    <row r="6767" s="37" customFormat="1" customHeight="1" spans="1:7">
      <c r="A6767" s="52" t="s">
        <v>2021</v>
      </c>
      <c r="B6767" s="52" t="s">
        <v>3262</v>
      </c>
      <c r="C6767" s="30" t="s">
        <v>2092</v>
      </c>
      <c r="D6767" s="52" t="s">
        <v>2096</v>
      </c>
      <c r="E6767" s="53">
        <v>0.845734</v>
      </c>
      <c r="F6767" s="53">
        <v>0</v>
      </c>
      <c r="G6767" s="53">
        <v>0.845734</v>
      </c>
    </row>
    <row r="6768" s="37" customFormat="1" customHeight="1" spans="1:7">
      <c r="A6768" s="52" t="s">
        <v>2021</v>
      </c>
      <c r="B6768" s="52" t="s">
        <v>3262</v>
      </c>
      <c r="C6768" s="30" t="s">
        <v>2092</v>
      </c>
      <c r="D6768" s="52" t="s">
        <v>2097</v>
      </c>
      <c r="E6768" s="53">
        <v>6.080652</v>
      </c>
      <c r="F6768" s="53">
        <v>0</v>
      </c>
      <c r="G6768" s="53">
        <v>6.080652</v>
      </c>
    </row>
    <row r="6769" s="37" customFormat="1" customHeight="1" spans="1:7">
      <c r="A6769" s="52" t="s">
        <v>2021</v>
      </c>
      <c r="B6769" s="52" t="s">
        <v>3262</v>
      </c>
      <c r="C6769" s="30" t="s">
        <v>2092</v>
      </c>
      <c r="D6769" s="52" t="s">
        <v>2098</v>
      </c>
      <c r="E6769" s="53">
        <v>1.982412</v>
      </c>
      <c r="F6769" s="53">
        <v>0</v>
      </c>
      <c r="G6769" s="53">
        <v>1.982412</v>
      </c>
    </row>
    <row r="6770" s="37" customFormat="1" customHeight="1" spans="1:7">
      <c r="A6770" s="52" t="s">
        <v>2021</v>
      </c>
      <c r="B6770" s="52" t="s">
        <v>3262</v>
      </c>
      <c r="C6770" s="30" t="s">
        <v>2092</v>
      </c>
      <c r="D6770" s="52" t="s">
        <v>2099</v>
      </c>
      <c r="E6770" s="53">
        <v>33.6</v>
      </c>
      <c r="F6770" s="53">
        <v>0</v>
      </c>
      <c r="G6770" s="53">
        <v>33.6</v>
      </c>
    </row>
    <row r="6771" s="37" customFormat="1" customHeight="1" spans="1:7">
      <c r="A6771" s="52" t="s">
        <v>2021</v>
      </c>
      <c r="B6771" s="52" t="s">
        <v>3262</v>
      </c>
      <c r="C6771" s="30" t="s">
        <v>2092</v>
      </c>
      <c r="D6771" s="52" t="s">
        <v>2100</v>
      </c>
      <c r="E6771" s="53">
        <v>12.792</v>
      </c>
      <c r="F6771" s="53">
        <v>0</v>
      </c>
      <c r="G6771" s="53">
        <v>12.792</v>
      </c>
    </row>
    <row r="6772" s="37" customFormat="1" customHeight="1" spans="1:7">
      <c r="A6772" s="52" t="s">
        <v>2021</v>
      </c>
      <c r="B6772" s="52" t="s">
        <v>3262</v>
      </c>
      <c r="C6772" s="30" t="s">
        <v>2092</v>
      </c>
      <c r="D6772" s="52" t="s">
        <v>2102</v>
      </c>
      <c r="E6772" s="53">
        <v>10.5</v>
      </c>
      <c r="F6772" s="53">
        <v>0</v>
      </c>
      <c r="G6772" s="53">
        <v>10.5</v>
      </c>
    </row>
    <row r="6773" s="37" customFormat="1" customHeight="1" spans="1:7">
      <c r="A6773" s="52" t="s">
        <v>2021</v>
      </c>
      <c r="B6773" s="52" t="s">
        <v>3262</v>
      </c>
      <c r="C6773" s="30" t="s">
        <v>2092</v>
      </c>
      <c r="D6773" s="52" t="s">
        <v>2104</v>
      </c>
      <c r="E6773" s="53">
        <v>0.15</v>
      </c>
      <c r="F6773" s="53">
        <v>0</v>
      </c>
      <c r="G6773" s="53">
        <v>0.15</v>
      </c>
    </row>
    <row r="6774" s="37" customFormat="1" customHeight="1" spans="1:7">
      <c r="A6774" s="52" t="s">
        <v>2021</v>
      </c>
      <c r="B6774" s="52" t="s">
        <v>3262</v>
      </c>
      <c r="C6774" s="30" t="s">
        <v>2092</v>
      </c>
      <c r="D6774" s="52" t="s">
        <v>2105</v>
      </c>
      <c r="E6774" s="53">
        <v>6.15</v>
      </c>
      <c r="F6774" s="53">
        <v>0</v>
      </c>
      <c r="G6774" s="53">
        <v>6.15</v>
      </c>
    </row>
    <row r="6775" s="37" customFormat="1" customHeight="1" spans="1:7">
      <c r="A6775" s="52" t="s">
        <v>2021</v>
      </c>
      <c r="B6775" s="52" t="s">
        <v>3262</v>
      </c>
      <c r="C6775" s="50" t="s">
        <v>2106</v>
      </c>
      <c r="D6775" s="49"/>
      <c r="E6775" s="51">
        <v>875.732003</v>
      </c>
      <c r="F6775" s="51">
        <v>0</v>
      </c>
      <c r="G6775" s="51">
        <v>875.732003</v>
      </c>
    </row>
    <row r="6776" s="37" customFormat="1" customHeight="1" spans="1:7">
      <c r="A6776" s="52" t="s">
        <v>2021</v>
      </c>
      <c r="B6776" s="52" t="s">
        <v>3262</v>
      </c>
      <c r="C6776" s="30" t="s">
        <v>2107</v>
      </c>
      <c r="D6776" s="52" t="s">
        <v>2108</v>
      </c>
      <c r="E6776" s="53">
        <v>202.6884</v>
      </c>
      <c r="F6776" s="53">
        <v>0</v>
      </c>
      <c r="G6776" s="53">
        <v>202.6884</v>
      </c>
    </row>
    <row r="6777" s="37" customFormat="1" customHeight="1" spans="1:7">
      <c r="A6777" s="52" t="s">
        <v>2021</v>
      </c>
      <c r="B6777" s="52" t="s">
        <v>3262</v>
      </c>
      <c r="C6777" s="30" t="s">
        <v>2107</v>
      </c>
      <c r="D6777" s="52" t="s">
        <v>2109</v>
      </c>
      <c r="E6777" s="53">
        <v>132.1608</v>
      </c>
      <c r="F6777" s="53">
        <v>0</v>
      </c>
      <c r="G6777" s="53">
        <v>132.1608</v>
      </c>
    </row>
    <row r="6778" s="37" customFormat="1" customHeight="1" spans="1:7">
      <c r="A6778" s="52" t="s">
        <v>2021</v>
      </c>
      <c r="B6778" s="52" t="s">
        <v>3262</v>
      </c>
      <c r="C6778" s="30" t="s">
        <v>2107</v>
      </c>
      <c r="D6778" s="52" t="s">
        <v>2110</v>
      </c>
      <c r="E6778" s="53">
        <v>1.08</v>
      </c>
      <c r="F6778" s="53">
        <v>0</v>
      </c>
      <c r="G6778" s="53">
        <v>1.08</v>
      </c>
    </row>
    <row r="6779" s="37" customFormat="1" customHeight="1" spans="1:7">
      <c r="A6779" s="52" t="s">
        <v>2021</v>
      </c>
      <c r="B6779" s="52" t="s">
        <v>3262</v>
      </c>
      <c r="C6779" s="30" t="s">
        <v>2107</v>
      </c>
      <c r="D6779" s="52" t="s">
        <v>2111</v>
      </c>
      <c r="E6779" s="53">
        <v>16.8907</v>
      </c>
      <c r="F6779" s="53">
        <v>0</v>
      </c>
      <c r="G6779" s="53">
        <v>16.8907</v>
      </c>
    </row>
    <row r="6780" s="37" customFormat="1" customHeight="1" spans="1:7">
      <c r="A6780" s="52" t="s">
        <v>2021</v>
      </c>
      <c r="B6780" s="52" t="s">
        <v>3262</v>
      </c>
      <c r="C6780" s="30" t="s">
        <v>2107</v>
      </c>
      <c r="D6780" s="52" t="s">
        <v>2112</v>
      </c>
      <c r="E6780" s="53">
        <v>49.671691</v>
      </c>
      <c r="F6780" s="53">
        <v>0</v>
      </c>
      <c r="G6780" s="53">
        <v>49.671691</v>
      </c>
    </row>
    <row r="6781" s="37" customFormat="1" customHeight="1" spans="1:7">
      <c r="A6781" s="52" t="s">
        <v>2021</v>
      </c>
      <c r="B6781" s="52" t="s">
        <v>3262</v>
      </c>
      <c r="C6781" s="30" t="s">
        <v>2107</v>
      </c>
      <c r="D6781" s="52" t="s">
        <v>2113</v>
      </c>
      <c r="E6781" s="53">
        <v>41.828792</v>
      </c>
      <c r="F6781" s="53">
        <v>0</v>
      </c>
      <c r="G6781" s="53">
        <v>41.828792</v>
      </c>
    </row>
    <row r="6782" s="37" customFormat="1" customHeight="1" spans="1:7">
      <c r="A6782" s="52" t="s">
        <v>2021</v>
      </c>
      <c r="B6782" s="52" t="s">
        <v>3262</v>
      </c>
      <c r="C6782" s="30" t="s">
        <v>2107</v>
      </c>
      <c r="D6782" s="52" t="s">
        <v>2114</v>
      </c>
      <c r="E6782" s="53">
        <v>1.05522</v>
      </c>
      <c r="F6782" s="53">
        <v>0</v>
      </c>
      <c r="G6782" s="53">
        <v>1.05522</v>
      </c>
    </row>
    <row r="6783" s="37" customFormat="1" customHeight="1" spans="1:7">
      <c r="A6783" s="52" t="s">
        <v>2021</v>
      </c>
      <c r="B6783" s="52" t="s">
        <v>3262</v>
      </c>
      <c r="C6783" s="30" t="s">
        <v>2107</v>
      </c>
      <c r="D6783" s="52" t="s">
        <v>2115</v>
      </c>
      <c r="E6783" s="53">
        <v>1.7587</v>
      </c>
      <c r="F6783" s="53">
        <v>0</v>
      </c>
      <c r="G6783" s="53">
        <v>1.7587</v>
      </c>
    </row>
    <row r="6784" s="37" customFormat="1" customHeight="1" spans="1:7">
      <c r="A6784" s="52" t="s">
        <v>2021</v>
      </c>
      <c r="B6784" s="52" t="s">
        <v>3262</v>
      </c>
      <c r="C6784" s="30" t="s">
        <v>2107</v>
      </c>
      <c r="D6784" s="52" t="s">
        <v>2116</v>
      </c>
      <c r="E6784" s="53">
        <v>1.8</v>
      </c>
      <c r="F6784" s="53">
        <v>0</v>
      </c>
      <c r="G6784" s="53">
        <v>1.8</v>
      </c>
    </row>
    <row r="6785" s="37" customFormat="1" customHeight="1" spans="1:7">
      <c r="A6785" s="52" t="s">
        <v>2021</v>
      </c>
      <c r="B6785" s="52" t="s">
        <v>3262</v>
      </c>
      <c r="C6785" s="30" t="s">
        <v>2107</v>
      </c>
      <c r="D6785" s="52" t="s">
        <v>2298</v>
      </c>
      <c r="E6785" s="53">
        <v>0.4</v>
      </c>
      <c r="F6785" s="53">
        <v>0</v>
      </c>
      <c r="G6785" s="53">
        <v>0.4</v>
      </c>
    </row>
    <row r="6786" s="37" customFormat="1" customHeight="1" spans="1:7">
      <c r="A6786" s="52" t="s">
        <v>2021</v>
      </c>
      <c r="B6786" s="52" t="s">
        <v>3262</v>
      </c>
      <c r="C6786" s="30" t="s">
        <v>2107</v>
      </c>
      <c r="D6786" s="52" t="s">
        <v>2117</v>
      </c>
      <c r="E6786" s="53">
        <v>83.657584</v>
      </c>
      <c r="F6786" s="53">
        <v>0</v>
      </c>
      <c r="G6786" s="53">
        <v>83.657584</v>
      </c>
    </row>
    <row r="6787" s="37" customFormat="1" customHeight="1" spans="1:7">
      <c r="A6787" s="52" t="s">
        <v>2021</v>
      </c>
      <c r="B6787" s="52" t="s">
        <v>3262</v>
      </c>
      <c r="C6787" s="30" t="s">
        <v>2107</v>
      </c>
      <c r="D6787" s="52" t="s">
        <v>2118</v>
      </c>
      <c r="E6787" s="53">
        <v>71.110716</v>
      </c>
      <c r="F6787" s="53">
        <v>0</v>
      </c>
      <c r="G6787" s="53">
        <v>71.110716</v>
      </c>
    </row>
    <row r="6788" s="37" customFormat="1" customHeight="1" spans="1:7">
      <c r="A6788" s="52" t="s">
        <v>2021</v>
      </c>
      <c r="B6788" s="52" t="s">
        <v>3262</v>
      </c>
      <c r="C6788" s="30" t="s">
        <v>2107</v>
      </c>
      <c r="D6788" s="52" t="s">
        <v>2120</v>
      </c>
      <c r="E6788" s="53">
        <v>20.7</v>
      </c>
      <c r="F6788" s="53">
        <v>0</v>
      </c>
      <c r="G6788" s="53">
        <v>20.7</v>
      </c>
    </row>
    <row r="6789" s="37" customFormat="1" customHeight="1" spans="1:7">
      <c r="A6789" s="52" t="s">
        <v>2021</v>
      </c>
      <c r="B6789" s="52" t="s">
        <v>3262</v>
      </c>
      <c r="C6789" s="30" t="s">
        <v>2107</v>
      </c>
      <c r="D6789" s="52" t="s">
        <v>2299</v>
      </c>
      <c r="E6789" s="53">
        <v>4.6</v>
      </c>
      <c r="F6789" s="53">
        <v>0</v>
      </c>
      <c r="G6789" s="53">
        <v>4.6</v>
      </c>
    </row>
    <row r="6790" s="37" customFormat="1" customHeight="1" spans="1:7">
      <c r="A6790" s="52" t="s">
        <v>2021</v>
      </c>
      <c r="B6790" s="52" t="s">
        <v>3262</v>
      </c>
      <c r="C6790" s="30" t="s">
        <v>2107</v>
      </c>
      <c r="D6790" s="52" t="s">
        <v>2121</v>
      </c>
      <c r="E6790" s="53">
        <v>6.56</v>
      </c>
      <c r="F6790" s="53">
        <v>0</v>
      </c>
      <c r="G6790" s="53">
        <v>6.56</v>
      </c>
    </row>
    <row r="6791" s="37" customFormat="1" customHeight="1" spans="1:7">
      <c r="A6791" s="52" t="s">
        <v>2021</v>
      </c>
      <c r="B6791" s="52" t="s">
        <v>3262</v>
      </c>
      <c r="C6791" s="30" t="s">
        <v>2107</v>
      </c>
      <c r="D6791" s="52" t="s">
        <v>2122</v>
      </c>
      <c r="E6791" s="53">
        <v>171.12</v>
      </c>
      <c r="F6791" s="53">
        <v>0</v>
      </c>
      <c r="G6791" s="53">
        <v>171.12</v>
      </c>
    </row>
    <row r="6792" s="37" customFormat="1" customHeight="1" spans="1:7">
      <c r="A6792" s="52" t="s">
        <v>2021</v>
      </c>
      <c r="B6792" s="52" t="s">
        <v>3262</v>
      </c>
      <c r="C6792" s="30" t="s">
        <v>2107</v>
      </c>
      <c r="D6792" s="52" t="s">
        <v>2123</v>
      </c>
      <c r="E6792" s="53">
        <v>68.6494</v>
      </c>
      <c r="F6792" s="53">
        <v>0</v>
      </c>
      <c r="G6792" s="53">
        <v>68.6494</v>
      </c>
    </row>
    <row r="6793" s="37" customFormat="1" customHeight="1" spans="1:7">
      <c r="A6793" s="52" t="s">
        <v>2021</v>
      </c>
      <c r="B6793" s="49" t="s">
        <v>3264</v>
      </c>
      <c r="C6793" s="50"/>
      <c r="D6793" s="49"/>
      <c r="E6793" s="51">
        <v>862.422266</v>
      </c>
      <c r="F6793" s="51">
        <v>0</v>
      </c>
      <c r="G6793" s="51">
        <v>862.422266</v>
      </c>
    </row>
    <row r="6794" s="37" customFormat="1" customHeight="1" spans="1:7">
      <c r="A6794" s="52" t="s">
        <v>2021</v>
      </c>
      <c r="B6794" s="52" t="s">
        <v>3265</v>
      </c>
      <c r="C6794" s="50" t="s">
        <v>2080</v>
      </c>
      <c r="D6794" s="49"/>
      <c r="E6794" s="51">
        <v>0</v>
      </c>
      <c r="F6794" s="51">
        <v>0</v>
      </c>
      <c r="G6794" s="51">
        <v>0</v>
      </c>
    </row>
    <row r="6795" s="37" customFormat="1" customHeight="1" spans="1:7">
      <c r="A6795" s="52" t="s">
        <v>2021</v>
      </c>
      <c r="B6795" s="52" t="s">
        <v>3265</v>
      </c>
      <c r="C6795" s="30" t="s">
        <v>2081</v>
      </c>
      <c r="D6795" s="52" t="s">
        <v>3266</v>
      </c>
      <c r="E6795" s="53">
        <v>0</v>
      </c>
      <c r="F6795" s="53">
        <v>0</v>
      </c>
      <c r="G6795" s="53">
        <v>0</v>
      </c>
    </row>
    <row r="6796" s="37" customFormat="1" customHeight="1" spans="1:7">
      <c r="A6796" s="52" t="s">
        <v>2021</v>
      </c>
      <c r="B6796" s="52" t="s">
        <v>3265</v>
      </c>
      <c r="C6796" s="30" t="s">
        <v>2081</v>
      </c>
      <c r="D6796" s="52" t="s">
        <v>3267</v>
      </c>
      <c r="E6796" s="53">
        <v>0</v>
      </c>
      <c r="F6796" s="53">
        <v>0</v>
      </c>
      <c r="G6796" s="53">
        <v>0</v>
      </c>
    </row>
    <row r="6797" s="37" customFormat="1" customHeight="1" spans="1:7">
      <c r="A6797" s="52" t="s">
        <v>2021</v>
      </c>
      <c r="B6797" s="52" t="s">
        <v>3265</v>
      </c>
      <c r="C6797" s="30" t="s">
        <v>2081</v>
      </c>
      <c r="D6797" s="52" t="s">
        <v>3268</v>
      </c>
      <c r="E6797" s="53">
        <v>0</v>
      </c>
      <c r="F6797" s="53">
        <v>0</v>
      </c>
      <c r="G6797" s="53">
        <v>0</v>
      </c>
    </row>
    <row r="6798" s="37" customFormat="1" customHeight="1" spans="1:7">
      <c r="A6798" s="52" t="s">
        <v>2021</v>
      </c>
      <c r="B6798" s="52" t="s">
        <v>3265</v>
      </c>
      <c r="C6798" s="30" t="s">
        <v>2081</v>
      </c>
      <c r="D6798" s="52" t="s">
        <v>3269</v>
      </c>
      <c r="E6798" s="53">
        <v>0</v>
      </c>
      <c r="F6798" s="53">
        <v>0</v>
      </c>
      <c r="G6798" s="53">
        <v>0</v>
      </c>
    </row>
    <row r="6799" s="37" customFormat="1" customHeight="1" spans="1:7">
      <c r="A6799" s="52" t="s">
        <v>2021</v>
      </c>
      <c r="B6799" s="52" t="s">
        <v>3265</v>
      </c>
      <c r="C6799" s="30" t="s">
        <v>2081</v>
      </c>
      <c r="D6799" s="52" t="s">
        <v>3270</v>
      </c>
      <c r="E6799" s="53">
        <v>0</v>
      </c>
      <c r="F6799" s="53">
        <v>0</v>
      </c>
      <c r="G6799" s="53">
        <v>0</v>
      </c>
    </row>
    <row r="6800" s="37" customFormat="1" customHeight="1" spans="1:7">
      <c r="A6800" s="52" t="s">
        <v>2021</v>
      </c>
      <c r="B6800" s="52" t="s">
        <v>3265</v>
      </c>
      <c r="C6800" s="30" t="s">
        <v>2081</v>
      </c>
      <c r="D6800" s="52" t="s">
        <v>3271</v>
      </c>
      <c r="E6800" s="53">
        <v>0</v>
      </c>
      <c r="F6800" s="53">
        <v>0</v>
      </c>
      <c r="G6800" s="53">
        <v>0</v>
      </c>
    </row>
    <row r="6801" s="37" customFormat="1" customHeight="1" spans="1:7">
      <c r="A6801" s="52" t="s">
        <v>2021</v>
      </c>
      <c r="B6801" s="52" t="s">
        <v>3265</v>
      </c>
      <c r="C6801" s="30" t="s">
        <v>2081</v>
      </c>
      <c r="D6801" s="52" t="s">
        <v>3272</v>
      </c>
      <c r="E6801" s="53">
        <v>0</v>
      </c>
      <c r="F6801" s="53">
        <v>0</v>
      </c>
      <c r="G6801" s="53">
        <v>0</v>
      </c>
    </row>
    <row r="6802" s="37" customFormat="1" customHeight="1" spans="1:7">
      <c r="A6802" s="52" t="s">
        <v>2021</v>
      </c>
      <c r="B6802" s="52" t="s">
        <v>3265</v>
      </c>
      <c r="C6802" s="30" t="s">
        <v>2081</v>
      </c>
      <c r="D6802" s="52" t="s">
        <v>3273</v>
      </c>
      <c r="E6802" s="53">
        <v>0</v>
      </c>
      <c r="F6802" s="53">
        <v>0</v>
      </c>
      <c r="G6802" s="53">
        <v>0</v>
      </c>
    </row>
    <row r="6803" s="37" customFormat="1" customHeight="1" spans="1:7">
      <c r="A6803" s="52" t="s">
        <v>2021</v>
      </c>
      <c r="B6803" s="52" t="s">
        <v>3265</v>
      </c>
      <c r="C6803" s="30" t="s">
        <v>2081</v>
      </c>
      <c r="D6803" s="52" t="s">
        <v>3274</v>
      </c>
      <c r="E6803" s="53">
        <v>0</v>
      </c>
      <c r="F6803" s="53">
        <v>0</v>
      </c>
      <c r="G6803" s="53">
        <v>0</v>
      </c>
    </row>
    <row r="6804" s="37" customFormat="1" customHeight="1" spans="1:7">
      <c r="A6804" s="52" t="s">
        <v>2021</v>
      </c>
      <c r="B6804" s="52" t="s">
        <v>3265</v>
      </c>
      <c r="C6804" s="30" t="s">
        <v>2081</v>
      </c>
      <c r="D6804" s="52" t="s">
        <v>3275</v>
      </c>
      <c r="E6804" s="53">
        <v>0</v>
      </c>
      <c r="F6804" s="53">
        <v>0</v>
      </c>
      <c r="G6804" s="53">
        <v>0</v>
      </c>
    </row>
    <row r="6805" s="37" customFormat="1" customHeight="1" spans="1:7">
      <c r="A6805" s="52" t="s">
        <v>2021</v>
      </c>
      <c r="B6805" s="52" t="s">
        <v>3265</v>
      </c>
      <c r="C6805" s="50" t="s">
        <v>2091</v>
      </c>
      <c r="D6805" s="49"/>
      <c r="E6805" s="51">
        <v>105.207135</v>
      </c>
      <c r="F6805" s="51">
        <v>0</v>
      </c>
      <c r="G6805" s="51">
        <v>105.207135</v>
      </c>
    </row>
    <row r="6806" s="37" customFormat="1" customHeight="1" spans="1:7">
      <c r="A6806" s="52" t="s">
        <v>2021</v>
      </c>
      <c r="B6806" s="52" t="s">
        <v>3265</v>
      </c>
      <c r="C6806" s="30" t="s">
        <v>2092</v>
      </c>
      <c r="D6806" s="52" t="s">
        <v>2126</v>
      </c>
      <c r="E6806" s="53">
        <v>77.5</v>
      </c>
      <c r="F6806" s="53">
        <v>0</v>
      </c>
      <c r="G6806" s="53">
        <v>77.5</v>
      </c>
    </row>
    <row r="6807" s="37" customFormat="1" customHeight="1" spans="1:7">
      <c r="A6807" s="52" t="s">
        <v>2021</v>
      </c>
      <c r="B6807" s="52" t="s">
        <v>3265</v>
      </c>
      <c r="C6807" s="30" t="s">
        <v>2092</v>
      </c>
      <c r="D6807" s="52" t="s">
        <v>2127</v>
      </c>
      <c r="E6807" s="53">
        <v>3.821501</v>
      </c>
      <c r="F6807" s="53">
        <v>0</v>
      </c>
      <c r="G6807" s="53">
        <v>3.821501</v>
      </c>
    </row>
    <row r="6808" s="37" customFormat="1" customHeight="1" spans="1:7">
      <c r="A6808" s="52" t="s">
        <v>2021</v>
      </c>
      <c r="B6808" s="52" t="s">
        <v>3265</v>
      </c>
      <c r="C6808" s="30" t="s">
        <v>2092</v>
      </c>
      <c r="D6808" s="52" t="s">
        <v>2128</v>
      </c>
      <c r="E6808" s="53">
        <v>2.547667</v>
      </c>
      <c r="F6808" s="53">
        <v>0</v>
      </c>
      <c r="G6808" s="53">
        <v>2.547667</v>
      </c>
    </row>
    <row r="6809" s="37" customFormat="1" customHeight="1" spans="1:7">
      <c r="A6809" s="52" t="s">
        <v>2021</v>
      </c>
      <c r="B6809" s="52" t="s">
        <v>3265</v>
      </c>
      <c r="C6809" s="30" t="s">
        <v>2092</v>
      </c>
      <c r="D6809" s="52" t="s">
        <v>2129</v>
      </c>
      <c r="E6809" s="53">
        <v>5.414472</v>
      </c>
      <c r="F6809" s="53">
        <v>0</v>
      </c>
      <c r="G6809" s="53">
        <v>5.414472</v>
      </c>
    </row>
    <row r="6810" s="37" customFormat="1" customHeight="1" spans="1:7">
      <c r="A6810" s="52" t="s">
        <v>2021</v>
      </c>
      <c r="B6810" s="52" t="s">
        <v>3265</v>
      </c>
      <c r="C6810" s="30" t="s">
        <v>2092</v>
      </c>
      <c r="D6810" s="52" t="s">
        <v>2297</v>
      </c>
      <c r="E6810" s="53">
        <v>2.996619</v>
      </c>
      <c r="F6810" s="53">
        <v>0</v>
      </c>
      <c r="G6810" s="53">
        <v>2.996619</v>
      </c>
    </row>
    <row r="6811" s="37" customFormat="1" customHeight="1" spans="1:7">
      <c r="A6811" s="52" t="s">
        <v>2021</v>
      </c>
      <c r="B6811" s="52" t="s">
        <v>3265</v>
      </c>
      <c r="C6811" s="30" t="s">
        <v>2092</v>
      </c>
      <c r="D6811" s="52" t="s">
        <v>2130</v>
      </c>
      <c r="E6811" s="53">
        <v>4.776876</v>
      </c>
      <c r="F6811" s="53">
        <v>0</v>
      </c>
      <c r="G6811" s="53">
        <v>4.776876</v>
      </c>
    </row>
    <row r="6812" s="37" customFormat="1" customHeight="1" spans="1:7">
      <c r="A6812" s="52" t="s">
        <v>2021</v>
      </c>
      <c r="B6812" s="52" t="s">
        <v>3265</v>
      </c>
      <c r="C6812" s="30" t="s">
        <v>2092</v>
      </c>
      <c r="D6812" s="52" t="s">
        <v>2102</v>
      </c>
      <c r="E6812" s="53">
        <v>3.5</v>
      </c>
      <c r="F6812" s="53">
        <v>0</v>
      </c>
      <c r="G6812" s="53">
        <v>3.5</v>
      </c>
    </row>
    <row r="6813" s="37" customFormat="1" customHeight="1" spans="1:7">
      <c r="A6813" s="52" t="s">
        <v>2021</v>
      </c>
      <c r="B6813" s="52" t="s">
        <v>3265</v>
      </c>
      <c r="C6813" s="30" t="s">
        <v>2092</v>
      </c>
      <c r="D6813" s="52" t="s">
        <v>2105</v>
      </c>
      <c r="E6813" s="53">
        <v>4.65</v>
      </c>
      <c r="F6813" s="53">
        <v>0</v>
      </c>
      <c r="G6813" s="53">
        <v>4.65</v>
      </c>
    </row>
    <row r="6814" s="37" customFormat="1" customHeight="1" spans="1:7">
      <c r="A6814" s="52" t="s">
        <v>2021</v>
      </c>
      <c r="B6814" s="52" t="s">
        <v>3265</v>
      </c>
      <c r="C6814" s="50" t="s">
        <v>2106</v>
      </c>
      <c r="D6814" s="49"/>
      <c r="E6814" s="51">
        <v>757.215131</v>
      </c>
      <c r="F6814" s="51">
        <v>0</v>
      </c>
      <c r="G6814" s="51">
        <v>757.215131</v>
      </c>
    </row>
    <row r="6815" s="37" customFormat="1" customHeight="1" spans="1:7">
      <c r="A6815" s="52" t="s">
        <v>2021</v>
      </c>
      <c r="B6815" s="52" t="s">
        <v>3265</v>
      </c>
      <c r="C6815" s="30" t="s">
        <v>2107</v>
      </c>
      <c r="D6815" s="52" t="s">
        <v>2131</v>
      </c>
      <c r="E6815" s="53">
        <v>180.4824</v>
      </c>
      <c r="F6815" s="53">
        <v>0</v>
      </c>
      <c r="G6815" s="53">
        <v>180.4824</v>
      </c>
    </row>
    <row r="6816" s="37" customFormat="1" customHeight="1" spans="1:7">
      <c r="A6816" s="52" t="s">
        <v>2021</v>
      </c>
      <c r="B6816" s="52" t="s">
        <v>3265</v>
      </c>
      <c r="C6816" s="30" t="s">
        <v>2107</v>
      </c>
      <c r="D6816" s="52" t="s">
        <v>2132</v>
      </c>
      <c r="E6816" s="53">
        <v>16.554</v>
      </c>
      <c r="F6816" s="53">
        <v>0</v>
      </c>
      <c r="G6816" s="53">
        <v>16.554</v>
      </c>
    </row>
    <row r="6817" s="37" customFormat="1" customHeight="1" spans="1:7">
      <c r="A6817" s="52" t="s">
        <v>2021</v>
      </c>
      <c r="B6817" s="52" t="s">
        <v>3265</v>
      </c>
      <c r="C6817" s="30" t="s">
        <v>2107</v>
      </c>
      <c r="D6817" s="52" t="s">
        <v>2134</v>
      </c>
      <c r="E6817" s="53">
        <v>84.924</v>
      </c>
      <c r="F6817" s="53">
        <v>0</v>
      </c>
      <c r="G6817" s="53">
        <v>84.924</v>
      </c>
    </row>
    <row r="6818" s="37" customFormat="1" customHeight="1" spans="1:7">
      <c r="A6818" s="52" t="s">
        <v>2021</v>
      </c>
      <c r="B6818" s="52" t="s">
        <v>3265</v>
      </c>
      <c r="C6818" s="30" t="s">
        <v>2107</v>
      </c>
      <c r="D6818" s="52" t="s">
        <v>2135</v>
      </c>
      <c r="E6818" s="53">
        <v>140.136</v>
      </c>
      <c r="F6818" s="53">
        <v>0</v>
      </c>
      <c r="G6818" s="53">
        <v>140.136</v>
      </c>
    </row>
    <row r="6819" s="37" customFormat="1" customHeight="1" spans="1:7">
      <c r="A6819" s="52" t="s">
        <v>2021</v>
      </c>
      <c r="B6819" s="52" t="s">
        <v>3265</v>
      </c>
      <c r="C6819" s="30" t="s">
        <v>2107</v>
      </c>
      <c r="D6819" s="52" t="s">
        <v>2136</v>
      </c>
      <c r="E6819" s="53">
        <v>36.498</v>
      </c>
      <c r="F6819" s="53">
        <v>0</v>
      </c>
      <c r="G6819" s="53">
        <v>36.498</v>
      </c>
    </row>
    <row r="6820" s="37" customFormat="1" customHeight="1" spans="1:7">
      <c r="A6820" s="52" t="s">
        <v>2021</v>
      </c>
      <c r="B6820" s="52" t="s">
        <v>3265</v>
      </c>
      <c r="C6820" s="30" t="s">
        <v>2107</v>
      </c>
      <c r="D6820" s="52" t="s">
        <v>2137</v>
      </c>
      <c r="E6820" s="53">
        <v>73.375104</v>
      </c>
      <c r="F6820" s="53">
        <v>0</v>
      </c>
      <c r="G6820" s="53">
        <v>73.375104</v>
      </c>
    </row>
    <row r="6821" s="37" customFormat="1" customHeight="1" spans="1:7">
      <c r="A6821" s="52" t="s">
        <v>2021</v>
      </c>
      <c r="B6821" s="52" t="s">
        <v>3265</v>
      </c>
      <c r="C6821" s="30" t="s">
        <v>2107</v>
      </c>
      <c r="D6821" s="52" t="s">
        <v>2138</v>
      </c>
      <c r="E6821" s="53">
        <v>30.253548</v>
      </c>
      <c r="F6821" s="53">
        <v>0</v>
      </c>
      <c r="G6821" s="53">
        <v>30.253548</v>
      </c>
    </row>
    <row r="6822" s="37" customFormat="1" customHeight="1" spans="1:7">
      <c r="A6822" s="52" t="s">
        <v>2021</v>
      </c>
      <c r="B6822" s="52" t="s">
        <v>3265</v>
      </c>
      <c r="C6822" s="30" t="s">
        <v>2107</v>
      </c>
      <c r="D6822" s="52" t="s">
        <v>2139</v>
      </c>
      <c r="E6822" s="53">
        <v>0.955375</v>
      </c>
      <c r="F6822" s="53">
        <v>0</v>
      </c>
      <c r="G6822" s="53">
        <v>0.955375</v>
      </c>
    </row>
    <row r="6823" s="37" customFormat="1" customHeight="1" spans="1:7">
      <c r="A6823" s="52" t="s">
        <v>2021</v>
      </c>
      <c r="B6823" s="52" t="s">
        <v>3265</v>
      </c>
      <c r="C6823" s="30" t="s">
        <v>2107</v>
      </c>
      <c r="D6823" s="52" t="s">
        <v>2140</v>
      </c>
      <c r="E6823" s="53">
        <v>1.592292</v>
      </c>
      <c r="F6823" s="53">
        <v>0</v>
      </c>
      <c r="G6823" s="53">
        <v>1.592292</v>
      </c>
    </row>
    <row r="6824" s="37" customFormat="1" customHeight="1" spans="1:7">
      <c r="A6824" s="52" t="s">
        <v>2021</v>
      </c>
      <c r="B6824" s="52" t="s">
        <v>3265</v>
      </c>
      <c r="C6824" s="30" t="s">
        <v>2107</v>
      </c>
      <c r="D6824" s="52" t="s">
        <v>2141</v>
      </c>
      <c r="E6824" s="53">
        <v>38.215008</v>
      </c>
      <c r="F6824" s="53">
        <v>0</v>
      </c>
      <c r="G6824" s="53">
        <v>38.215008</v>
      </c>
    </row>
    <row r="6825" s="37" customFormat="1" customHeight="1" spans="1:7">
      <c r="A6825" s="52" t="s">
        <v>2021</v>
      </c>
      <c r="B6825" s="52" t="s">
        <v>3265</v>
      </c>
      <c r="C6825" s="30" t="s">
        <v>2107</v>
      </c>
      <c r="D6825" s="52" t="s">
        <v>2298</v>
      </c>
      <c r="E6825" s="53">
        <v>5.4</v>
      </c>
      <c r="F6825" s="53">
        <v>0</v>
      </c>
      <c r="G6825" s="53">
        <v>5.4</v>
      </c>
    </row>
    <row r="6826" s="37" customFormat="1" customHeight="1" spans="1:7">
      <c r="A6826" s="52" t="s">
        <v>2021</v>
      </c>
      <c r="B6826" s="52" t="s">
        <v>3265</v>
      </c>
      <c r="C6826" s="30" t="s">
        <v>2107</v>
      </c>
      <c r="D6826" s="52" t="s">
        <v>2142</v>
      </c>
      <c r="E6826" s="53">
        <v>36.687552</v>
      </c>
      <c r="F6826" s="53">
        <v>0</v>
      </c>
      <c r="G6826" s="53">
        <v>36.687552</v>
      </c>
    </row>
    <row r="6827" s="37" customFormat="1" customHeight="1" spans="1:7">
      <c r="A6827" s="52" t="s">
        <v>2021</v>
      </c>
      <c r="B6827" s="52" t="s">
        <v>3265</v>
      </c>
      <c r="C6827" s="30" t="s">
        <v>2107</v>
      </c>
      <c r="D6827" s="52" t="s">
        <v>2299</v>
      </c>
      <c r="E6827" s="53">
        <v>53.36</v>
      </c>
      <c r="F6827" s="53">
        <v>0</v>
      </c>
      <c r="G6827" s="53">
        <v>53.36</v>
      </c>
    </row>
    <row r="6828" s="37" customFormat="1" customHeight="1" spans="1:7">
      <c r="A6828" s="52" t="s">
        <v>2021</v>
      </c>
      <c r="B6828" s="52" t="s">
        <v>3265</v>
      </c>
      <c r="C6828" s="30" t="s">
        <v>2107</v>
      </c>
      <c r="D6828" s="52" t="s">
        <v>2143</v>
      </c>
      <c r="E6828" s="53">
        <v>51.1198</v>
      </c>
      <c r="F6828" s="53">
        <v>0</v>
      </c>
      <c r="G6828" s="53">
        <v>51.1198</v>
      </c>
    </row>
    <row r="6829" s="37" customFormat="1" customHeight="1" spans="1:7">
      <c r="A6829" s="52" t="s">
        <v>2021</v>
      </c>
      <c r="B6829" s="52" t="s">
        <v>3265</v>
      </c>
      <c r="C6829" s="30" t="s">
        <v>2107</v>
      </c>
      <c r="D6829" s="52" t="s">
        <v>2144</v>
      </c>
      <c r="E6829" s="53">
        <v>4.96</v>
      </c>
      <c r="F6829" s="53">
        <v>0</v>
      </c>
      <c r="G6829" s="53">
        <v>4.96</v>
      </c>
    </row>
    <row r="6830" s="37" customFormat="1" customHeight="1" spans="1:7">
      <c r="A6830" s="52" t="s">
        <v>2021</v>
      </c>
      <c r="B6830" s="52" t="s">
        <v>3265</v>
      </c>
      <c r="C6830" s="30" t="s">
        <v>2107</v>
      </c>
      <c r="D6830" s="52" t="s">
        <v>2145</v>
      </c>
      <c r="E6830" s="53">
        <v>2.702052</v>
      </c>
      <c r="F6830" s="53">
        <v>0</v>
      </c>
      <c r="G6830" s="53">
        <v>2.702052</v>
      </c>
    </row>
    <row r="6831" s="37" customFormat="1" customHeight="1" spans="1:7">
      <c r="A6831" s="52" t="s">
        <v>2021</v>
      </c>
      <c r="B6831" s="49" t="s">
        <v>3276</v>
      </c>
      <c r="C6831" s="50"/>
      <c r="D6831" s="49"/>
      <c r="E6831" s="51">
        <v>259.206228</v>
      </c>
      <c r="F6831" s="51">
        <v>0</v>
      </c>
      <c r="G6831" s="51">
        <v>259.206228</v>
      </c>
    </row>
    <row r="6832" s="37" customFormat="1" customHeight="1" spans="1:7">
      <c r="A6832" s="52" t="s">
        <v>2021</v>
      </c>
      <c r="B6832" s="52" t="s">
        <v>3277</v>
      </c>
      <c r="C6832" s="50" t="s">
        <v>2080</v>
      </c>
      <c r="D6832" s="49"/>
      <c r="E6832" s="51">
        <v>0</v>
      </c>
      <c r="F6832" s="51">
        <v>0</v>
      </c>
      <c r="G6832" s="51">
        <v>0</v>
      </c>
    </row>
    <row r="6833" s="37" customFormat="1" customHeight="1" spans="1:7">
      <c r="A6833" s="52" t="s">
        <v>2021</v>
      </c>
      <c r="B6833" s="52" t="s">
        <v>3277</v>
      </c>
      <c r="C6833" s="30" t="s">
        <v>2081</v>
      </c>
      <c r="D6833" s="52" t="s">
        <v>3278</v>
      </c>
      <c r="E6833" s="53">
        <v>0</v>
      </c>
      <c r="F6833" s="53">
        <v>0</v>
      </c>
      <c r="G6833" s="53">
        <v>0</v>
      </c>
    </row>
    <row r="6834" s="37" customFormat="1" customHeight="1" spans="1:7">
      <c r="A6834" s="52" t="s">
        <v>2021</v>
      </c>
      <c r="B6834" s="52" t="s">
        <v>3277</v>
      </c>
      <c r="C6834" s="30" t="s">
        <v>2081</v>
      </c>
      <c r="D6834" s="52" t="s">
        <v>3279</v>
      </c>
      <c r="E6834" s="53">
        <v>0</v>
      </c>
      <c r="F6834" s="53">
        <v>0</v>
      </c>
      <c r="G6834" s="53">
        <v>0</v>
      </c>
    </row>
    <row r="6835" s="37" customFormat="1" customHeight="1" spans="1:7">
      <c r="A6835" s="52" t="s">
        <v>2021</v>
      </c>
      <c r="B6835" s="52" t="s">
        <v>3277</v>
      </c>
      <c r="C6835" s="50" t="s">
        <v>2091</v>
      </c>
      <c r="D6835" s="49"/>
      <c r="E6835" s="51">
        <v>35.519791</v>
      </c>
      <c r="F6835" s="51">
        <v>0</v>
      </c>
      <c r="G6835" s="51">
        <v>35.519791</v>
      </c>
    </row>
    <row r="6836" s="37" customFormat="1" customHeight="1" spans="1:7">
      <c r="A6836" s="52" t="s">
        <v>2021</v>
      </c>
      <c r="B6836" s="52" t="s">
        <v>3277</v>
      </c>
      <c r="C6836" s="30" t="s">
        <v>2092</v>
      </c>
      <c r="D6836" s="52" t="s">
        <v>2126</v>
      </c>
      <c r="E6836" s="53">
        <v>25</v>
      </c>
      <c r="F6836" s="53">
        <v>0</v>
      </c>
      <c r="G6836" s="53">
        <v>25</v>
      </c>
    </row>
    <row r="6837" s="37" customFormat="1" customHeight="1" spans="1:7">
      <c r="A6837" s="52" t="s">
        <v>2021</v>
      </c>
      <c r="B6837" s="52" t="s">
        <v>3277</v>
      </c>
      <c r="C6837" s="30" t="s">
        <v>2092</v>
      </c>
      <c r="D6837" s="52" t="s">
        <v>2127</v>
      </c>
      <c r="E6837" s="53">
        <v>1.095797</v>
      </c>
      <c r="F6837" s="53">
        <v>0</v>
      </c>
      <c r="G6837" s="53">
        <v>1.095797</v>
      </c>
    </row>
    <row r="6838" s="37" customFormat="1" customHeight="1" spans="1:7">
      <c r="A6838" s="52" t="s">
        <v>2021</v>
      </c>
      <c r="B6838" s="52" t="s">
        <v>3277</v>
      </c>
      <c r="C6838" s="30" t="s">
        <v>2092</v>
      </c>
      <c r="D6838" s="52" t="s">
        <v>2128</v>
      </c>
      <c r="E6838" s="53">
        <v>0.730531</v>
      </c>
      <c r="F6838" s="53">
        <v>0</v>
      </c>
      <c r="G6838" s="53">
        <v>0.730531</v>
      </c>
    </row>
    <row r="6839" s="37" customFormat="1" customHeight="1" spans="1:7">
      <c r="A6839" s="52" t="s">
        <v>2021</v>
      </c>
      <c r="B6839" s="52" t="s">
        <v>3277</v>
      </c>
      <c r="C6839" s="30" t="s">
        <v>2092</v>
      </c>
      <c r="D6839" s="52" t="s">
        <v>2129</v>
      </c>
      <c r="E6839" s="53">
        <v>1.5129</v>
      </c>
      <c r="F6839" s="53">
        <v>0</v>
      </c>
      <c r="G6839" s="53">
        <v>1.5129</v>
      </c>
    </row>
    <row r="6840" s="37" customFormat="1" customHeight="1" spans="1:7">
      <c r="A6840" s="52" t="s">
        <v>2021</v>
      </c>
      <c r="B6840" s="52" t="s">
        <v>3277</v>
      </c>
      <c r="C6840" s="30" t="s">
        <v>2092</v>
      </c>
      <c r="D6840" s="52" t="s">
        <v>2297</v>
      </c>
      <c r="E6840" s="53">
        <v>0.810817</v>
      </c>
      <c r="F6840" s="53">
        <v>0</v>
      </c>
      <c r="G6840" s="53">
        <v>0.810817</v>
      </c>
    </row>
    <row r="6841" s="37" customFormat="1" customHeight="1" spans="1:7">
      <c r="A6841" s="52" t="s">
        <v>2021</v>
      </c>
      <c r="B6841" s="52" t="s">
        <v>3277</v>
      </c>
      <c r="C6841" s="30" t="s">
        <v>2092</v>
      </c>
      <c r="D6841" s="52" t="s">
        <v>2130</v>
      </c>
      <c r="E6841" s="53">
        <v>1.369746</v>
      </c>
      <c r="F6841" s="53">
        <v>0</v>
      </c>
      <c r="G6841" s="53">
        <v>1.369746</v>
      </c>
    </row>
    <row r="6842" s="37" customFormat="1" customHeight="1" spans="1:7">
      <c r="A6842" s="52" t="s">
        <v>2021</v>
      </c>
      <c r="B6842" s="52" t="s">
        <v>3277</v>
      </c>
      <c r="C6842" s="30" t="s">
        <v>2092</v>
      </c>
      <c r="D6842" s="52" t="s">
        <v>2102</v>
      </c>
      <c r="E6842" s="53">
        <v>3.5</v>
      </c>
      <c r="F6842" s="53">
        <v>0</v>
      </c>
      <c r="G6842" s="53">
        <v>3.5</v>
      </c>
    </row>
    <row r="6843" s="37" customFormat="1" customHeight="1" spans="1:7">
      <c r="A6843" s="52" t="s">
        <v>2021</v>
      </c>
      <c r="B6843" s="52" t="s">
        <v>3277</v>
      </c>
      <c r="C6843" s="30" t="s">
        <v>2092</v>
      </c>
      <c r="D6843" s="52" t="s">
        <v>2105</v>
      </c>
      <c r="E6843" s="53">
        <v>1.5</v>
      </c>
      <c r="F6843" s="53">
        <v>0</v>
      </c>
      <c r="G6843" s="53">
        <v>1.5</v>
      </c>
    </row>
    <row r="6844" s="37" customFormat="1" customHeight="1" spans="1:7">
      <c r="A6844" s="52" t="s">
        <v>2021</v>
      </c>
      <c r="B6844" s="52" t="s">
        <v>3277</v>
      </c>
      <c r="C6844" s="50" t="s">
        <v>2106</v>
      </c>
      <c r="D6844" s="49"/>
      <c r="E6844" s="51">
        <v>223.686437</v>
      </c>
      <c r="F6844" s="51">
        <v>0</v>
      </c>
      <c r="G6844" s="51">
        <v>223.686437</v>
      </c>
    </row>
    <row r="6845" s="37" customFormat="1" customHeight="1" spans="1:7">
      <c r="A6845" s="52" t="s">
        <v>2021</v>
      </c>
      <c r="B6845" s="52" t="s">
        <v>3277</v>
      </c>
      <c r="C6845" s="30" t="s">
        <v>2107</v>
      </c>
      <c r="D6845" s="52" t="s">
        <v>2131</v>
      </c>
      <c r="E6845" s="53">
        <v>50.43</v>
      </c>
      <c r="F6845" s="53">
        <v>0</v>
      </c>
      <c r="G6845" s="53">
        <v>50.43</v>
      </c>
    </row>
    <row r="6846" s="37" customFormat="1" customHeight="1" spans="1:7">
      <c r="A6846" s="52" t="s">
        <v>2021</v>
      </c>
      <c r="B6846" s="52" t="s">
        <v>3277</v>
      </c>
      <c r="C6846" s="30" t="s">
        <v>2107</v>
      </c>
      <c r="D6846" s="52" t="s">
        <v>2132</v>
      </c>
      <c r="E6846" s="53">
        <v>4.5804</v>
      </c>
      <c r="F6846" s="53">
        <v>0</v>
      </c>
      <c r="G6846" s="53">
        <v>4.5804</v>
      </c>
    </row>
    <row r="6847" s="37" customFormat="1" customHeight="1" spans="1:7">
      <c r="A6847" s="52" t="s">
        <v>2021</v>
      </c>
      <c r="B6847" s="52" t="s">
        <v>3277</v>
      </c>
      <c r="C6847" s="30" t="s">
        <v>2107</v>
      </c>
      <c r="D6847" s="52" t="s">
        <v>2134</v>
      </c>
      <c r="E6847" s="53">
        <v>25.464</v>
      </c>
      <c r="F6847" s="53">
        <v>0</v>
      </c>
      <c r="G6847" s="53">
        <v>25.464</v>
      </c>
    </row>
    <row r="6848" s="37" customFormat="1" customHeight="1" spans="1:7">
      <c r="A6848" s="52" t="s">
        <v>2021</v>
      </c>
      <c r="B6848" s="52" t="s">
        <v>3277</v>
      </c>
      <c r="C6848" s="30" t="s">
        <v>2107</v>
      </c>
      <c r="D6848" s="52" t="s">
        <v>2135</v>
      </c>
      <c r="E6848" s="53">
        <v>42.1476</v>
      </c>
      <c r="F6848" s="53">
        <v>0</v>
      </c>
      <c r="G6848" s="53">
        <v>42.1476</v>
      </c>
    </row>
    <row r="6849" s="37" customFormat="1" customHeight="1" spans="1:7">
      <c r="A6849" s="52" t="s">
        <v>2021</v>
      </c>
      <c r="B6849" s="52" t="s">
        <v>3277</v>
      </c>
      <c r="C6849" s="30" t="s">
        <v>2107</v>
      </c>
      <c r="D6849" s="52" t="s">
        <v>2136</v>
      </c>
      <c r="E6849" s="53">
        <v>10.842</v>
      </c>
      <c r="F6849" s="53">
        <v>0</v>
      </c>
      <c r="G6849" s="53">
        <v>10.842</v>
      </c>
    </row>
    <row r="6850" s="37" customFormat="1" customHeight="1" spans="1:7">
      <c r="A6850" s="52" t="s">
        <v>2021</v>
      </c>
      <c r="B6850" s="52" t="s">
        <v>3277</v>
      </c>
      <c r="C6850" s="30" t="s">
        <v>2107</v>
      </c>
      <c r="D6850" s="52" t="s">
        <v>2137</v>
      </c>
      <c r="E6850" s="53">
        <v>21.35424</v>
      </c>
      <c r="F6850" s="53">
        <v>0</v>
      </c>
      <c r="G6850" s="53">
        <v>21.35424</v>
      </c>
    </row>
    <row r="6851" s="37" customFormat="1" customHeight="1" spans="1:7">
      <c r="A6851" s="52" t="s">
        <v>2021</v>
      </c>
      <c r="B6851" s="52" t="s">
        <v>3277</v>
      </c>
      <c r="C6851" s="30" t="s">
        <v>2107</v>
      </c>
      <c r="D6851" s="52" t="s">
        <v>2138</v>
      </c>
      <c r="E6851" s="53">
        <v>8.675058</v>
      </c>
      <c r="F6851" s="53">
        <v>0</v>
      </c>
      <c r="G6851" s="53">
        <v>8.675058</v>
      </c>
    </row>
    <row r="6852" s="37" customFormat="1" customHeight="1" spans="1:7">
      <c r="A6852" s="52" t="s">
        <v>2021</v>
      </c>
      <c r="B6852" s="52" t="s">
        <v>3277</v>
      </c>
      <c r="C6852" s="30" t="s">
        <v>2107</v>
      </c>
      <c r="D6852" s="52" t="s">
        <v>2139</v>
      </c>
      <c r="E6852" s="53">
        <v>0.273949</v>
      </c>
      <c r="F6852" s="53">
        <v>0</v>
      </c>
      <c r="G6852" s="53">
        <v>0.273949</v>
      </c>
    </row>
    <row r="6853" s="37" customFormat="1" customHeight="1" spans="1:7">
      <c r="A6853" s="52" t="s">
        <v>2021</v>
      </c>
      <c r="B6853" s="52" t="s">
        <v>3277</v>
      </c>
      <c r="C6853" s="30" t="s">
        <v>2107</v>
      </c>
      <c r="D6853" s="52" t="s">
        <v>2140</v>
      </c>
      <c r="E6853" s="53">
        <v>0.456582</v>
      </c>
      <c r="F6853" s="53">
        <v>0</v>
      </c>
      <c r="G6853" s="53">
        <v>0.456582</v>
      </c>
    </row>
    <row r="6854" s="37" customFormat="1" customHeight="1" spans="1:7">
      <c r="A6854" s="52" t="s">
        <v>2021</v>
      </c>
      <c r="B6854" s="52" t="s">
        <v>3277</v>
      </c>
      <c r="C6854" s="30" t="s">
        <v>2107</v>
      </c>
      <c r="D6854" s="52" t="s">
        <v>2141</v>
      </c>
      <c r="E6854" s="53">
        <v>10.957968</v>
      </c>
      <c r="F6854" s="53">
        <v>0</v>
      </c>
      <c r="G6854" s="53">
        <v>10.957968</v>
      </c>
    </row>
    <row r="6855" s="37" customFormat="1" customHeight="1" spans="1:7">
      <c r="A6855" s="52" t="s">
        <v>2021</v>
      </c>
      <c r="B6855" s="52" t="s">
        <v>3277</v>
      </c>
      <c r="C6855" s="30" t="s">
        <v>2107</v>
      </c>
      <c r="D6855" s="52" t="s">
        <v>2298</v>
      </c>
      <c r="E6855" s="53">
        <v>1.6</v>
      </c>
      <c r="F6855" s="53">
        <v>0</v>
      </c>
      <c r="G6855" s="53">
        <v>1.6</v>
      </c>
    </row>
    <row r="6856" s="37" customFormat="1" customHeight="1" spans="1:7">
      <c r="A6856" s="52" t="s">
        <v>2021</v>
      </c>
      <c r="B6856" s="52" t="s">
        <v>3277</v>
      </c>
      <c r="C6856" s="30" t="s">
        <v>2107</v>
      </c>
      <c r="D6856" s="52" t="s">
        <v>2142</v>
      </c>
      <c r="E6856" s="53">
        <v>10.67712</v>
      </c>
      <c r="F6856" s="53">
        <v>0</v>
      </c>
      <c r="G6856" s="53">
        <v>10.67712</v>
      </c>
    </row>
    <row r="6857" s="37" customFormat="1" customHeight="1" spans="1:7">
      <c r="A6857" s="52" t="s">
        <v>2021</v>
      </c>
      <c r="B6857" s="52" t="s">
        <v>3277</v>
      </c>
      <c r="C6857" s="30" t="s">
        <v>2107</v>
      </c>
      <c r="D6857" s="52" t="s">
        <v>2299</v>
      </c>
      <c r="E6857" s="53">
        <v>18.4</v>
      </c>
      <c r="F6857" s="53">
        <v>0</v>
      </c>
      <c r="G6857" s="53">
        <v>18.4</v>
      </c>
    </row>
    <row r="6858" s="37" customFormat="1" customHeight="1" spans="1:7">
      <c r="A6858" s="52" t="s">
        <v>2021</v>
      </c>
      <c r="B6858" s="52" t="s">
        <v>3277</v>
      </c>
      <c r="C6858" s="30" t="s">
        <v>2107</v>
      </c>
      <c r="D6858" s="52" t="s">
        <v>2143</v>
      </c>
      <c r="E6858" s="53">
        <v>15.4531</v>
      </c>
      <c r="F6858" s="53">
        <v>0</v>
      </c>
      <c r="G6858" s="53">
        <v>15.4531</v>
      </c>
    </row>
    <row r="6859" s="37" customFormat="1" customHeight="1" spans="1:7">
      <c r="A6859" s="52" t="s">
        <v>2021</v>
      </c>
      <c r="B6859" s="52" t="s">
        <v>3277</v>
      </c>
      <c r="C6859" s="30" t="s">
        <v>2107</v>
      </c>
      <c r="D6859" s="52" t="s">
        <v>2144</v>
      </c>
      <c r="E6859" s="53">
        <v>1.6</v>
      </c>
      <c r="F6859" s="53">
        <v>0</v>
      </c>
      <c r="G6859" s="53">
        <v>1.6</v>
      </c>
    </row>
    <row r="6860" s="37" customFormat="1" customHeight="1" spans="1:7">
      <c r="A6860" s="52" t="s">
        <v>2021</v>
      </c>
      <c r="B6860" s="52" t="s">
        <v>3277</v>
      </c>
      <c r="C6860" s="30" t="s">
        <v>2107</v>
      </c>
      <c r="D6860" s="52" t="s">
        <v>2145</v>
      </c>
      <c r="E6860" s="53">
        <v>0.77442</v>
      </c>
      <c r="F6860" s="53">
        <v>0</v>
      </c>
      <c r="G6860" s="53">
        <v>0.77442</v>
      </c>
    </row>
    <row r="6861" s="37" customFormat="1" customHeight="1" spans="1:7">
      <c r="A6861" s="52" t="s">
        <v>2021</v>
      </c>
      <c r="B6861" s="49" t="s">
        <v>3280</v>
      </c>
      <c r="C6861" s="50"/>
      <c r="D6861" s="49"/>
      <c r="E6861" s="51">
        <v>235.546535</v>
      </c>
      <c r="F6861" s="51">
        <v>0</v>
      </c>
      <c r="G6861" s="51">
        <v>235.546535</v>
      </c>
    </row>
    <row r="6862" s="37" customFormat="1" customHeight="1" spans="1:7">
      <c r="A6862" s="52" t="s">
        <v>2021</v>
      </c>
      <c r="B6862" s="52" t="s">
        <v>3281</v>
      </c>
      <c r="C6862" s="50" t="s">
        <v>2080</v>
      </c>
      <c r="D6862" s="49"/>
      <c r="E6862" s="51">
        <v>0</v>
      </c>
      <c r="F6862" s="51">
        <v>0</v>
      </c>
      <c r="G6862" s="51">
        <v>0</v>
      </c>
    </row>
    <row r="6863" s="37" customFormat="1" customHeight="1" spans="1:7">
      <c r="A6863" s="52" t="s">
        <v>2021</v>
      </c>
      <c r="B6863" s="52" t="s">
        <v>3281</v>
      </c>
      <c r="C6863" s="30" t="s">
        <v>2081</v>
      </c>
      <c r="D6863" s="52" t="s">
        <v>3282</v>
      </c>
      <c r="E6863" s="53">
        <v>0</v>
      </c>
      <c r="F6863" s="53">
        <v>0</v>
      </c>
      <c r="G6863" s="53">
        <v>0</v>
      </c>
    </row>
    <row r="6864" s="37" customFormat="1" customHeight="1" spans="1:7">
      <c r="A6864" s="52" t="s">
        <v>2021</v>
      </c>
      <c r="B6864" s="52" t="s">
        <v>3281</v>
      </c>
      <c r="C6864" s="30" t="s">
        <v>2081</v>
      </c>
      <c r="D6864" s="52" t="s">
        <v>3283</v>
      </c>
      <c r="E6864" s="53">
        <v>0</v>
      </c>
      <c r="F6864" s="53">
        <v>0</v>
      </c>
      <c r="G6864" s="53">
        <v>0</v>
      </c>
    </row>
    <row r="6865" s="37" customFormat="1" customHeight="1" spans="1:7">
      <c r="A6865" s="52" t="s">
        <v>2021</v>
      </c>
      <c r="B6865" s="52" t="s">
        <v>3281</v>
      </c>
      <c r="C6865" s="30" t="s">
        <v>2081</v>
      </c>
      <c r="D6865" s="52" t="s">
        <v>3284</v>
      </c>
      <c r="E6865" s="53">
        <v>0</v>
      </c>
      <c r="F6865" s="53">
        <v>0</v>
      </c>
      <c r="G6865" s="53">
        <v>0</v>
      </c>
    </row>
    <row r="6866" s="37" customFormat="1" customHeight="1" spans="1:7">
      <c r="A6866" s="52" t="s">
        <v>2021</v>
      </c>
      <c r="B6866" s="52" t="s">
        <v>3281</v>
      </c>
      <c r="C6866" s="30" t="s">
        <v>2081</v>
      </c>
      <c r="D6866" s="52" t="s">
        <v>3285</v>
      </c>
      <c r="E6866" s="53">
        <v>0</v>
      </c>
      <c r="F6866" s="53">
        <v>0</v>
      </c>
      <c r="G6866" s="53">
        <v>0</v>
      </c>
    </row>
    <row r="6867" s="37" customFormat="1" customHeight="1" spans="1:7">
      <c r="A6867" s="52" t="s">
        <v>2021</v>
      </c>
      <c r="B6867" s="52" t="s">
        <v>3281</v>
      </c>
      <c r="C6867" s="30" t="s">
        <v>2081</v>
      </c>
      <c r="D6867" s="52" t="s">
        <v>3286</v>
      </c>
      <c r="E6867" s="53">
        <v>0</v>
      </c>
      <c r="F6867" s="53">
        <v>0</v>
      </c>
      <c r="G6867" s="53">
        <v>0</v>
      </c>
    </row>
    <row r="6868" s="37" customFormat="1" customHeight="1" spans="1:7">
      <c r="A6868" s="52" t="s">
        <v>2021</v>
      </c>
      <c r="B6868" s="52" t="s">
        <v>3281</v>
      </c>
      <c r="C6868" s="50" t="s">
        <v>2091</v>
      </c>
      <c r="D6868" s="49"/>
      <c r="E6868" s="51">
        <v>36.262254</v>
      </c>
      <c r="F6868" s="51">
        <v>0</v>
      </c>
      <c r="G6868" s="51">
        <v>36.262254</v>
      </c>
    </row>
    <row r="6869" s="37" customFormat="1" customHeight="1" spans="1:7">
      <c r="A6869" s="52" t="s">
        <v>2021</v>
      </c>
      <c r="B6869" s="52" t="s">
        <v>3281</v>
      </c>
      <c r="C6869" s="30" t="s">
        <v>2092</v>
      </c>
      <c r="D6869" s="52" t="s">
        <v>2126</v>
      </c>
      <c r="E6869" s="53">
        <v>25</v>
      </c>
      <c r="F6869" s="53">
        <v>0</v>
      </c>
      <c r="G6869" s="53">
        <v>25</v>
      </c>
    </row>
    <row r="6870" s="37" customFormat="1" customHeight="1" spans="1:7">
      <c r="A6870" s="52" t="s">
        <v>2021</v>
      </c>
      <c r="B6870" s="52" t="s">
        <v>3281</v>
      </c>
      <c r="C6870" s="30" t="s">
        <v>2092</v>
      </c>
      <c r="D6870" s="52" t="s">
        <v>2127</v>
      </c>
      <c r="E6870" s="53">
        <v>1.026115</v>
      </c>
      <c r="F6870" s="53">
        <v>0</v>
      </c>
      <c r="G6870" s="53">
        <v>1.026115</v>
      </c>
    </row>
    <row r="6871" s="37" customFormat="1" customHeight="1" spans="1:7">
      <c r="A6871" s="52" t="s">
        <v>2021</v>
      </c>
      <c r="B6871" s="52" t="s">
        <v>3281</v>
      </c>
      <c r="C6871" s="30" t="s">
        <v>2092</v>
      </c>
      <c r="D6871" s="52" t="s">
        <v>2128</v>
      </c>
      <c r="E6871" s="53">
        <v>0.684077</v>
      </c>
      <c r="F6871" s="53">
        <v>0</v>
      </c>
      <c r="G6871" s="53">
        <v>0.684077</v>
      </c>
    </row>
    <row r="6872" s="37" customFormat="1" customHeight="1" spans="1:7">
      <c r="A6872" s="52" t="s">
        <v>2021</v>
      </c>
      <c r="B6872" s="52" t="s">
        <v>3281</v>
      </c>
      <c r="C6872" s="30" t="s">
        <v>2092</v>
      </c>
      <c r="D6872" s="52" t="s">
        <v>2129</v>
      </c>
      <c r="E6872" s="53">
        <v>1.340028</v>
      </c>
      <c r="F6872" s="53">
        <v>0</v>
      </c>
      <c r="G6872" s="53">
        <v>1.340028</v>
      </c>
    </row>
    <row r="6873" s="37" customFormat="1" customHeight="1" spans="1:7">
      <c r="A6873" s="52" t="s">
        <v>2021</v>
      </c>
      <c r="B6873" s="52" t="s">
        <v>3281</v>
      </c>
      <c r="C6873" s="30" t="s">
        <v>2092</v>
      </c>
      <c r="D6873" s="52" t="s">
        <v>2297</v>
      </c>
      <c r="E6873" s="53">
        <v>0.42939</v>
      </c>
      <c r="F6873" s="53">
        <v>0</v>
      </c>
      <c r="G6873" s="53">
        <v>0.42939</v>
      </c>
    </row>
    <row r="6874" s="37" customFormat="1" customHeight="1" spans="1:7">
      <c r="A6874" s="52" t="s">
        <v>2021</v>
      </c>
      <c r="B6874" s="52" t="s">
        <v>3281</v>
      </c>
      <c r="C6874" s="30" t="s">
        <v>2092</v>
      </c>
      <c r="D6874" s="52" t="s">
        <v>2130</v>
      </c>
      <c r="E6874" s="53">
        <v>1.282644</v>
      </c>
      <c r="F6874" s="53">
        <v>0</v>
      </c>
      <c r="G6874" s="53">
        <v>1.282644</v>
      </c>
    </row>
    <row r="6875" s="37" customFormat="1" customHeight="1" spans="1:7">
      <c r="A6875" s="52" t="s">
        <v>2021</v>
      </c>
      <c r="B6875" s="52" t="s">
        <v>3281</v>
      </c>
      <c r="C6875" s="30" t="s">
        <v>2092</v>
      </c>
      <c r="D6875" s="52" t="s">
        <v>2102</v>
      </c>
      <c r="E6875" s="53">
        <v>5</v>
      </c>
      <c r="F6875" s="53">
        <v>0</v>
      </c>
      <c r="G6875" s="53">
        <v>5</v>
      </c>
    </row>
    <row r="6876" s="37" customFormat="1" customHeight="1" spans="1:7">
      <c r="A6876" s="52" t="s">
        <v>2021</v>
      </c>
      <c r="B6876" s="52" t="s">
        <v>3281</v>
      </c>
      <c r="C6876" s="30" t="s">
        <v>2092</v>
      </c>
      <c r="D6876" s="52" t="s">
        <v>2105</v>
      </c>
      <c r="E6876" s="53">
        <v>1.5</v>
      </c>
      <c r="F6876" s="53">
        <v>0</v>
      </c>
      <c r="G6876" s="53">
        <v>1.5</v>
      </c>
    </row>
    <row r="6877" s="37" customFormat="1" customHeight="1" spans="1:7">
      <c r="A6877" s="52" t="s">
        <v>2021</v>
      </c>
      <c r="B6877" s="52" t="s">
        <v>3281</v>
      </c>
      <c r="C6877" s="50" t="s">
        <v>2106</v>
      </c>
      <c r="D6877" s="49"/>
      <c r="E6877" s="51">
        <v>199.284281</v>
      </c>
      <c r="F6877" s="51">
        <v>0</v>
      </c>
      <c r="G6877" s="51">
        <v>199.284281</v>
      </c>
    </row>
    <row r="6878" s="37" customFormat="1" customHeight="1" spans="1:7">
      <c r="A6878" s="52" t="s">
        <v>2021</v>
      </c>
      <c r="B6878" s="52" t="s">
        <v>3281</v>
      </c>
      <c r="C6878" s="30" t="s">
        <v>2107</v>
      </c>
      <c r="D6878" s="52" t="s">
        <v>2131</v>
      </c>
      <c r="E6878" s="53">
        <v>44.6676</v>
      </c>
      <c r="F6878" s="53">
        <v>0</v>
      </c>
      <c r="G6878" s="53">
        <v>44.6676</v>
      </c>
    </row>
    <row r="6879" s="37" customFormat="1" customHeight="1" spans="1:7">
      <c r="A6879" s="52" t="s">
        <v>2021</v>
      </c>
      <c r="B6879" s="52" t="s">
        <v>3281</v>
      </c>
      <c r="C6879" s="30" t="s">
        <v>2107</v>
      </c>
      <c r="D6879" s="52" t="s">
        <v>2132</v>
      </c>
      <c r="E6879" s="53">
        <v>5.256</v>
      </c>
      <c r="F6879" s="53">
        <v>0</v>
      </c>
      <c r="G6879" s="53">
        <v>5.256</v>
      </c>
    </row>
    <row r="6880" s="37" customFormat="1" customHeight="1" spans="1:7">
      <c r="A6880" s="52" t="s">
        <v>2021</v>
      </c>
      <c r="B6880" s="52" t="s">
        <v>3281</v>
      </c>
      <c r="C6880" s="30" t="s">
        <v>2107</v>
      </c>
      <c r="D6880" s="52" t="s">
        <v>2134</v>
      </c>
      <c r="E6880" s="53">
        <v>24.852</v>
      </c>
      <c r="F6880" s="53">
        <v>0</v>
      </c>
      <c r="G6880" s="53">
        <v>24.852</v>
      </c>
    </row>
    <row r="6881" s="37" customFormat="1" customHeight="1" spans="1:7">
      <c r="A6881" s="52" t="s">
        <v>2021</v>
      </c>
      <c r="B6881" s="52" t="s">
        <v>3281</v>
      </c>
      <c r="C6881" s="30" t="s">
        <v>2107</v>
      </c>
      <c r="D6881" s="52" t="s">
        <v>2135</v>
      </c>
      <c r="E6881" s="53">
        <v>41.334</v>
      </c>
      <c r="F6881" s="53">
        <v>0</v>
      </c>
      <c r="G6881" s="53">
        <v>41.334</v>
      </c>
    </row>
    <row r="6882" s="37" customFormat="1" customHeight="1" spans="1:7">
      <c r="A6882" s="52" t="s">
        <v>2021</v>
      </c>
      <c r="B6882" s="52" t="s">
        <v>3281</v>
      </c>
      <c r="C6882" s="30" t="s">
        <v>2107</v>
      </c>
      <c r="D6882" s="52" t="s">
        <v>2136</v>
      </c>
      <c r="E6882" s="53">
        <v>10.734</v>
      </c>
      <c r="F6882" s="53">
        <v>0</v>
      </c>
      <c r="G6882" s="53">
        <v>10.734</v>
      </c>
    </row>
    <row r="6883" s="37" customFormat="1" customHeight="1" spans="1:7">
      <c r="A6883" s="52" t="s">
        <v>2021</v>
      </c>
      <c r="B6883" s="52" t="s">
        <v>3281</v>
      </c>
      <c r="C6883" s="30" t="s">
        <v>2107</v>
      </c>
      <c r="D6883" s="52" t="s">
        <v>2137</v>
      </c>
      <c r="E6883" s="53">
        <v>20.294976</v>
      </c>
      <c r="F6883" s="53">
        <v>0</v>
      </c>
      <c r="G6883" s="53">
        <v>20.294976</v>
      </c>
    </row>
    <row r="6884" s="37" customFormat="1" customHeight="1" spans="1:7">
      <c r="A6884" s="52" t="s">
        <v>2021</v>
      </c>
      <c r="B6884" s="52" t="s">
        <v>3281</v>
      </c>
      <c r="C6884" s="30" t="s">
        <v>2107</v>
      </c>
      <c r="D6884" s="52" t="s">
        <v>2138</v>
      </c>
      <c r="E6884" s="53">
        <v>8.123412</v>
      </c>
      <c r="F6884" s="53">
        <v>0</v>
      </c>
      <c r="G6884" s="53">
        <v>8.123412</v>
      </c>
    </row>
    <row r="6885" s="37" customFormat="1" customHeight="1" spans="1:7">
      <c r="A6885" s="52" t="s">
        <v>2021</v>
      </c>
      <c r="B6885" s="52" t="s">
        <v>3281</v>
      </c>
      <c r="C6885" s="30" t="s">
        <v>2107</v>
      </c>
      <c r="D6885" s="52" t="s">
        <v>2139</v>
      </c>
      <c r="E6885" s="53">
        <v>0.256529</v>
      </c>
      <c r="F6885" s="53">
        <v>0</v>
      </c>
      <c r="G6885" s="53">
        <v>0.256529</v>
      </c>
    </row>
    <row r="6886" s="37" customFormat="1" customHeight="1" spans="1:7">
      <c r="A6886" s="52" t="s">
        <v>2021</v>
      </c>
      <c r="B6886" s="52" t="s">
        <v>3281</v>
      </c>
      <c r="C6886" s="30" t="s">
        <v>2107</v>
      </c>
      <c r="D6886" s="52" t="s">
        <v>2140</v>
      </c>
      <c r="E6886" s="53">
        <v>0.427548</v>
      </c>
      <c r="F6886" s="53">
        <v>0</v>
      </c>
      <c r="G6886" s="53">
        <v>0.427548</v>
      </c>
    </row>
    <row r="6887" s="37" customFormat="1" customHeight="1" spans="1:7">
      <c r="A6887" s="52" t="s">
        <v>2021</v>
      </c>
      <c r="B6887" s="52" t="s">
        <v>3281</v>
      </c>
      <c r="C6887" s="30" t="s">
        <v>2107</v>
      </c>
      <c r="D6887" s="52" t="s">
        <v>2141</v>
      </c>
      <c r="E6887" s="53">
        <v>10.261152</v>
      </c>
      <c r="F6887" s="53">
        <v>0</v>
      </c>
      <c r="G6887" s="53">
        <v>10.261152</v>
      </c>
    </row>
    <row r="6888" s="37" customFormat="1" customHeight="1" spans="1:7">
      <c r="A6888" s="52" t="s">
        <v>2021</v>
      </c>
      <c r="B6888" s="52" t="s">
        <v>3281</v>
      </c>
      <c r="C6888" s="30" t="s">
        <v>2107</v>
      </c>
      <c r="D6888" s="52" t="s">
        <v>2298</v>
      </c>
      <c r="E6888" s="53">
        <v>0.4</v>
      </c>
      <c r="F6888" s="53">
        <v>0</v>
      </c>
      <c r="G6888" s="53">
        <v>0.4</v>
      </c>
    </row>
    <row r="6889" s="37" customFormat="1" customHeight="1" spans="1:7">
      <c r="A6889" s="52" t="s">
        <v>2021</v>
      </c>
      <c r="B6889" s="52" t="s">
        <v>3281</v>
      </c>
      <c r="C6889" s="30" t="s">
        <v>2107</v>
      </c>
      <c r="D6889" s="52" t="s">
        <v>2142</v>
      </c>
      <c r="E6889" s="53">
        <v>10.147488</v>
      </c>
      <c r="F6889" s="53">
        <v>0</v>
      </c>
      <c r="G6889" s="53">
        <v>10.147488</v>
      </c>
    </row>
    <row r="6890" s="37" customFormat="1" customHeight="1" spans="1:7">
      <c r="A6890" s="52" t="s">
        <v>2021</v>
      </c>
      <c r="B6890" s="52" t="s">
        <v>3281</v>
      </c>
      <c r="C6890" s="30" t="s">
        <v>2107</v>
      </c>
      <c r="D6890" s="52" t="s">
        <v>2299</v>
      </c>
      <c r="E6890" s="53">
        <v>5.06</v>
      </c>
      <c r="F6890" s="53">
        <v>0</v>
      </c>
      <c r="G6890" s="53">
        <v>5.06</v>
      </c>
    </row>
    <row r="6891" s="37" customFormat="1" customHeight="1" spans="1:7">
      <c r="A6891" s="52" t="s">
        <v>2021</v>
      </c>
      <c r="B6891" s="52" t="s">
        <v>3281</v>
      </c>
      <c r="C6891" s="30" t="s">
        <v>2107</v>
      </c>
      <c r="D6891" s="52" t="s">
        <v>2143</v>
      </c>
      <c r="E6891" s="53">
        <v>15.1589</v>
      </c>
      <c r="F6891" s="53">
        <v>0</v>
      </c>
      <c r="G6891" s="53">
        <v>15.1589</v>
      </c>
    </row>
    <row r="6892" s="37" customFormat="1" customHeight="1" spans="1:7">
      <c r="A6892" s="52" t="s">
        <v>2021</v>
      </c>
      <c r="B6892" s="52" t="s">
        <v>3281</v>
      </c>
      <c r="C6892" s="30" t="s">
        <v>2107</v>
      </c>
      <c r="D6892" s="52" t="s">
        <v>2144</v>
      </c>
      <c r="E6892" s="53">
        <v>1.6</v>
      </c>
      <c r="F6892" s="53">
        <v>0</v>
      </c>
      <c r="G6892" s="53">
        <v>1.6</v>
      </c>
    </row>
    <row r="6893" s="37" customFormat="1" customHeight="1" spans="1:7">
      <c r="A6893" s="52" t="s">
        <v>2021</v>
      </c>
      <c r="B6893" s="52" t="s">
        <v>3281</v>
      </c>
      <c r="C6893" s="30" t="s">
        <v>2107</v>
      </c>
      <c r="D6893" s="52" t="s">
        <v>2145</v>
      </c>
      <c r="E6893" s="53">
        <v>0.710676</v>
      </c>
      <c r="F6893" s="53">
        <v>0</v>
      </c>
      <c r="G6893" s="53">
        <v>0.710676</v>
      </c>
    </row>
    <row r="6894" s="37" customFormat="1" customHeight="1" spans="1:7">
      <c r="A6894" s="52" t="s">
        <v>2021</v>
      </c>
      <c r="B6894" s="49" t="s">
        <v>3287</v>
      </c>
      <c r="C6894" s="50"/>
      <c r="D6894" s="49"/>
      <c r="E6894" s="51">
        <v>298.691724</v>
      </c>
      <c r="F6894" s="51">
        <v>0</v>
      </c>
      <c r="G6894" s="51">
        <v>298.691724</v>
      </c>
    </row>
    <row r="6895" s="37" customFormat="1" customHeight="1" spans="1:7">
      <c r="A6895" s="52" t="s">
        <v>2021</v>
      </c>
      <c r="B6895" s="52" t="s">
        <v>3288</v>
      </c>
      <c r="C6895" s="50" t="s">
        <v>2080</v>
      </c>
      <c r="D6895" s="49"/>
      <c r="E6895" s="51">
        <v>0</v>
      </c>
      <c r="F6895" s="51">
        <v>0</v>
      </c>
      <c r="G6895" s="51">
        <v>0</v>
      </c>
    </row>
    <row r="6896" s="37" customFormat="1" customHeight="1" spans="1:7">
      <c r="A6896" s="52" t="s">
        <v>2021</v>
      </c>
      <c r="B6896" s="52" t="s">
        <v>3288</v>
      </c>
      <c r="C6896" s="30" t="s">
        <v>2081</v>
      </c>
      <c r="D6896" s="52" t="s">
        <v>3289</v>
      </c>
      <c r="E6896" s="53">
        <v>0</v>
      </c>
      <c r="F6896" s="53">
        <v>0</v>
      </c>
      <c r="G6896" s="53">
        <v>0</v>
      </c>
    </row>
    <row r="6897" s="37" customFormat="1" customHeight="1" spans="1:7">
      <c r="A6897" s="52" t="s">
        <v>2021</v>
      </c>
      <c r="B6897" s="52" t="s">
        <v>3288</v>
      </c>
      <c r="C6897" s="30" t="s">
        <v>2081</v>
      </c>
      <c r="D6897" s="52" t="s">
        <v>3290</v>
      </c>
      <c r="E6897" s="53">
        <v>0</v>
      </c>
      <c r="F6897" s="53">
        <v>0</v>
      </c>
      <c r="G6897" s="53">
        <v>0</v>
      </c>
    </row>
    <row r="6898" s="37" customFormat="1" customHeight="1" spans="1:7">
      <c r="A6898" s="52" t="s">
        <v>2021</v>
      </c>
      <c r="B6898" s="52" t="s">
        <v>3288</v>
      </c>
      <c r="C6898" s="50" t="s">
        <v>2091</v>
      </c>
      <c r="D6898" s="49"/>
      <c r="E6898" s="51">
        <v>37.082706</v>
      </c>
      <c r="F6898" s="51">
        <v>0</v>
      </c>
      <c r="G6898" s="51">
        <v>37.082706</v>
      </c>
    </row>
    <row r="6899" s="37" customFormat="1" customHeight="1" spans="1:7">
      <c r="A6899" s="52" t="s">
        <v>2021</v>
      </c>
      <c r="B6899" s="52" t="s">
        <v>3288</v>
      </c>
      <c r="C6899" s="30" t="s">
        <v>2092</v>
      </c>
      <c r="D6899" s="52" t="s">
        <v>2126</v>
      </c>
      <c r="E6899" s="53">
        <v>27.5</v>
      </c>
      <c r="F6899" s="53">
        <v>0</v>
      </c>
      <c r="G6899" s="53">
        <v>27.5</v>
      </c>
    </row>
    <row r="6900" s="37" customFormat="1" customHeight="1" spans="1:7">
      <c r="A6900" s="52" t="s">
        <v>2021</v>
      </c>
      <c r="B6900" s="52" t="s">
        <v>3288</v>
      </c>
      <c r="C6900" s="30" t="s">
        <v>2092</v>
      </c>
      <c r="D6900" s="52" t="s">
        <v>2127</v>
      </c>
      <c r="E6900" s="53">
        <v>1.305158</v>
      </c>
      <c r="F6900" s="53">
        <v>0</v>
      </c>
      <c r="G6900" s="53">
        <v>1.305158</v>
      </c>
    </row>
    <row r="6901" s="37" customFormat="1" customHeight="1" spans="1:7">
      <c r="A6901" s="52" t="s">
        <v>2021</v>
      </c>
      <c r="B6901" s="52" t="s">
        <v>3288</v>
      </c>
      <c r="C6901" s="30" t="s">
        <v>2092</v>
      </c>
      <c r="D6901" s="52" t="s">
        <v>2128</v>
      </c>
      <c r="E6901" s="53">
        <v>0.870106</v>
      </c>
      <c r="F6901" s="53">
        <v>0</v>
      </c>
      <c r="G6901" s="53">
        <v>0.870106</v>
      </c>
    </row>
    <row r="6902" s="37" customFormat="1" customHeight="1" spans="1:7">
      <c r="A6902" s="52" t="s">
        <v>2021</v>
      </c>
      <c r="B6902" s="52" t="s">
        <v>3288</v>
      </c>
      <c r="C6902" s="30" t="s">
        <v>2092</v>
      </c>
      <c r="D6902" s="52" t="s">
        <v>2129</v>
      </c>
      <c r="E6902" s="53">
        <v>1.800072</v>
      </c>
      <c r="F6902" s="53">
        <v>0</v>
      </c>
      <c r="G6902" s="53">
        <v>1.800072</v>
      </c>
    </row>
    <row r="6903" s="37" customFormat="1" customHeight="1" spans="1:7">
      <c r="A6903" s="52" t="s">
        <v>2021</v>
      </c>
      <c r="B6903" s="52" t="s">
        <v>3288</v>
      </c>
      <c r="C6903" s="30" t="s">
        <v>2092</v>
      </c>
      <c r="D6903" s="52" t="s">
        <v>2297</v>
      </c>
      <c r="E6903" s="53">
        <v>0.825922</v>
      </c>
      <c r="F6903" s="53">
        <v>0</v>
      </c>
      <c r="G6903" s="53">
        <v>0.825922</v>
      </c>
    </row>
    <row r="6904" s="37" customFormat="1" customHeight="1" spans="1:7">
      <c r="A6904" s="52" t="s">
        <v>2021</v>
      </c>
      <c r="B6904" s="52" t="s">
        <v>3288</v>
      </c>
      <c r="C6904" s="30" t="s">
        <v>2092</v>
      </c>
      <c r="D6904" s="52" t="s">
        <v>2130</v>
      </c>
      <c r="E6904" s="53">
        <v>1.631448</v>
      </c>
      <c r="F6904" s="53">
        <v>0</v>
      </c>
      <c r="G6904" s="53">
        <v>1.631448</v>
      </c>
    </row>
    <row r="6905" s="37" customFormat="1" customHeight="1" spans="1:7">
      <c r="A6905" s="52" t="s">
        <v>2021</v>
      </c>
      <c r="B6905" s="52" t="s">
        <v>3288</v>
      </c>
      <c r="C6905" s="30" t="s">
        <v>2092</v>
      </c>
      <c r="D6905" s="52" t="s">
        <v>2102</v>
      </c>
      <c r="E6905" s="53">
        <v>1.5</v>
      </c>
      <c r="F6905" s="53">
        <v>0</v>
      </c>
      <c r="G6905" s="53">
        <v>1.5</v>
      </c>
    </row>
    <row r="6906" s="37" customFormat="1" customHeight="1" spans="1:7">
      <c r="A6906" s="52" t="s">
        <v>2021</v>
      </c>
      <c r="B6906" s="52" t="s">
        <v>3288</v>
      </c>
      <c r="C6906" s="30" t="s">
        <v>2092</v>
      </c>
      <c r="D6906" s="52" t="s">
        <v>2105</v>
      </c>
      <c r="E6906" s="53">
        <v>1.65</v>
      </c>
      <c r="F6906" s="53">
        <v>0</v>
      </c>
      <c r="G6906" s="53">
        <v>1.65</v>
      </c>
    </row>
    <row r="6907" s="37" customFormat="1" customHeight="1" spans="1:7">
      <c r="A6907" s="52" t="s">
        <v>2021</v>
      </c>
      <c r="B6907" s="52" t="s">
        <v>3288</v>
      </c>
      <c r="C6907" s="50" t="s">
        <v>2106</v>
      </c>
      <c r="D6907" s="49"/>
      <c r="E6907" s="51">
        <v>261.609018</v>
      </c>
      <c r="F6907" s="51">
        <v>0</v>
      </c>
      <c r="G6907" s="51">
        <v>261.609018</v>
      </c>
    </row>
    <row r="6908" s="37" customFormat="1" customHeight="1" spans="1:7">
      <c r="A6908" s="52" t="s">
        <v>2021</v>
      </c>
      <c r="B6908" s="52" t="s">
        <v>3288</v>
      </c>
      <c r="C6908" s="30" t="s">
        <v>2107</v>
      </c>
      <c r="D6908" s="52" t="s">
        <v>2131</v>
      </c>
      <c r="E6908" s="53">
        <v>60.0024</v>
      </c>
      <c r="F6908" s="53">
        <v>0</v>
      </c>
      <c r="G6908" s="53">
        <v>60.0024</v>
      </c>
    </row>
    <row r="6909" s="37" customFormat="1" customHeight="1" spans="1:7">
      <c r="A6909" s="52" t="s">
        <v>2021</v>
      </c>
      <c r="B6909" s="52" t="s">
        <v>3288</v>
      </c>
      <c r="C6909" s="30" t="s">
        <v>2107</v>
      </c>
      <c r="D6909" s="52" t="s">
        <v>2132</v>
      </c>
      <c r="E6909" s="53">
        <v>5.7348</v>
      </c>
      <c r="F6909" s="53">
        <v>0</v>
      </c>
      <c r="G6909" s="53">
        <v>5.7348</v>
      </c>
    </row>
    <row r="6910" s="37" customFormat="1" customHeight="1" spans="1:7">
      <c r="A6910" s="52" t="s">
        <v>2021</v>
      </c>
      <c r="B6910" s="52" t="s">
        <v>3288</v>
      </c>
      <c r="C6910" s="30" t="s">
        <v>2107</v>
      </c>
      <c r="D6910" s="52" t="s">
        <v>2134</v>
      </c>
      <c r="E6910" s="53">
        <v>30.06</v>
      </c>
      <c r="F6910" s="53">
        <v>0</v>
      </c>
      <c r="G6910" s="53">
        <v>30.06</v>
      </c>
    </row>
    <row r="6911" s="37" customFormat="1" customHeight="1" spans="1:7">
      <c r="A6911" s="52" t="s">
        <v>2021</v>
      </c>
      <c r="B6911" s="52" t="s">
        <v>3288</v>
      </c>
      <c r="C6911" s="30" t="s">
        <v>2107</v>
      </c>
      <c r="D6911" s="52" t="s">
        <v>2135</v>
      </c>
      <c r="E6911" s="53">
        <v>49.4796</v>
      </c>
      <c r="F6911" s="53">
        <v>0</v>
      </c>
      <c r="G6911" s="53">
        <v>49.4796</v>
      </c>
    </row>
    <row r="6912" s="37" customFormat="1" customHeight="1" spans="1:7">
      <c r="A6912" s="52" t="s">
        <v>2021</v>
      </c>
      <c r="B6912" s="52" t="s">
        <v>3288</v>
      </c>
      <c r="C6912" s="30" t="s">
        <v>2107</v>
      </c>
      <c r="D6912" s="52" t="s">
        <v>2136</v>
      </c>
      <c r="E6912" s="53">
        <v>12.966</v>
      </c>
      <c r="F6912" s="53">
        <v>0</v>
      </c>
      <c r="G6912" s="53">
        <v>12.966</v>
      </c>
    </row>
    <row r="6913" s="37" customFormat="1" customHeight="1" spans="1:7">
      <c r="A6913" s="52" t="s">
        <v>2021</v>
      </c>
      <c r="B6913" s="52" t="s">
        <v>3288</v>
      </c>
      <c r="C6913" s="30" t="s">
        <v>2107</v>
      </c>
      <c r="D6913" s="52" t="s">
        <v>2137</v>
      </c>
      <c r="E6913" s="53">
        <v>25.318848</v>
      </c>
      <c r="F6913" s="53">
        <v>0</v>
      </c>
      <c r="G6913" s="53">
        <v>25.318848</v>
      </c>
    </row>
    <row r="6914" s="37" customFormat="1" customHeight="1" spans="1:7">
      <c r="A6914" s="52" t="s">
        <v>2021</v>
      </c>
      <c r="B6914" s="52" t="s">
        <v>3288</v>
      </c>
      <c r="C6914" s="30" t="s">
        <v>2107</v>
      </c>
      <c r="D6914" s="52" t="s">
        <v>2138</v>
      </c>
      <c r="E6914" s="53">
        <v>10.332504</v>
      </c>
      <c r="F6914" s="53">
        <v>0</v>
      </c>
      <c r="G6914" s="53">
        <v>10.332504</v>
      </c>
    </row>
    <row r="6915" s="37" customFormat="1" customHeight="1" spans="1:7">
      <c r="A6915" s="52" t="s">
        <v>2021</v>
      </c>
      <c r="B6915" s="52" t="s">
        <v>3288</v>
      </c>
      <c r="C6915" s="30" t="s">
        <v>2107</v>
      </c>
      <c r="D6915" s="52" t="s">
        <v>2139</v>
      </c>
      <c r="E6915" s="53">
        <v>0.32629</v>
      </c>
      <c r="F6915" s="53">
        <v>0</v>
      </c>
      <c r="G6915" s="53">
        <v>0.32629</v>
      </c>
    </row>
    <row r="6916" s="37" customFormat="1" customHeight="1" spans="1:7">
      <c r="A6916" s="52" t="s">
        <v>2021</v>
      </c>
      <c r="B6916" s="52" t="s">
        <v>3288</v>
      </c>
      <c r="C6916" s="30" t="s">
        <v>2107</v>
      </c>
      <c r="D6916" s="52" t="s">
        <v>2140</v>
      </c>
      <c r="E6916" s="53">
        <v>0.543816</v>
      </c>
      <c r="F6916" s="53">
        <v>0</v>
      </c>
      <c r="G6916" s="53">
        <v>0.543816</v>
      </c>
    </row>
    <row r="6917" s="37" customFormat="1" customHeight="1" spans="1:7">
      <c r="A6917" s="52" t="s">
        <v>2021</v>
      </c>
      <c r="B6917" s="52" t="s">
        <v>3288</v>
      </c>
      <c r="C6917" s="30" t="s">
        <v>2107</v>
      </c>
      <c r="D6917" s="52" t="s">
        <v>2141</v>
      </c>
      <c r="E6917" s="53">
        <v>13.051584</v>
      </c>
      <c r="F6917" s="53">
        <v>0</v>
      </c>
      <c r="G6917" s="53">
        <v>13.051584</v>
      </c>
    </row>
    <row r="6918" s="37" customFormat="1" customHeight="1" spans="1:7">
      <c r="A6918" s="52" t="s">
        <v>2021</v>
      </c>
      <c r="B6918" s="52" t="s">
        <v>3288</v>
      </c>
      <c r="C6918" s="30" t="s">
        <v>2107</v>
      </c>
      <c r="D6918" s="52" t="s">
        <v>2298</v>
      </c>
      <c r="E6918" s="53">
        <v>1.6</v>
      </c>
      <c r="F6918" s="53">
        <v>0</v>
      </c>
      <c r="G6918" s="53">
        <v>1.6</v>
      </c>
    </row>
    <row r="6919" s="37" customFormat="1" customHeight="1" spans="1:7">
      <c r="A6919" s="52" t="s">
        <v>2021</v>
      </c>
      <c r="B6919" s="52" t="s">
        <v>3288</v>
      </c>
      <c r="C6919" s="30" t="s">
        <v>2107</v>
      </c>
      <c r="D6919" s="52" t="s">
        <v>2142</v>
      </c>
      <c r="E6919" s="53">
        <v>12.659424</v>
      </c>
      <c r="F6919" s="53">
        <v>0</v>
      </c>
      <c r="G6919" s="53">
        <v>12.659424</v>
      </c>
    </row>
    <row r="6920" s="37" customFormat="1" customHeight="1" spans="1:7">
      <c r="A6920" s="52" t="s">
        <v>2021</v>
      </c>
      <c r="B6920" s="52" t="s">
        <v>3288</v>
      </c>
      <c r="C6920" s="30" t="s">
        <v>2107</v>
      </c>
      <c r="D6920" s="52" t="s">
        <v>2299</v>
      </c>
      <c r="E6920" s="53">
        <v>18.86</v>
      </c>
      <c r="F6920" s="53">
        <v>0</v>
      </c>
      <c r="G6920" s="53">
        <v>18.86</v>
      </c>
    </row>
    <row r="6921" s="37" customFormat="1" customHeight="1" spans="1:7">
      <c r="A6921" s="52" t="s">
        <v>2021</v>
      </c>
      <c r="B6921" s="52" t="s">
        <v>3288</v>
      </c>
      <c r="C6921" s="30" t="s">
        <v>2107</v>
      </c>
      <c r="D6921" s="52" t="s">
        <v>2143</v>
      </c>
      <c r="E6921" s="53">
        <v>17.9961</v>
      </c>
      <c r="F6921" s="53">
        <v>0</v>
      </c>
      <c r="G6921" s="53">
        <v>17.9961</v>
      </c>
    </row>
    <row r="6922" s="37" customFormat="1" customHeight="1" spans="1:7">
      <c r="A6922" s="52" t="s">
        <v>2021</v>
      </c>
      <c r="B6922" s="52" t="s">
        <v>3288</v>
      </c>
      <c r="C6922" s="30" t="s">
        <v>2107</v>
      </c>
      <c r="D6922" s="52" t="s">
        <v>2144</v>
      </c>
      <c r="E6922" s="53">
        <v>1.76</v>
      </c>
      <c r="F6922" s="53">
        <v>0</v>
      </c>
      <c r="G6922" s="53">
        <v>1.76</v>
      </c>
    </row>
    <row r="6923" s="37" customFormat="1" customHeight="1" spans="1:7">
      <c r="A6923" s="52" t="s">
        <v>2021</v>
      </c>
      <c r="B6923" s="52" t="s">
        <v>3288</v>
      </c>
      <c r="C6923" s="30" t="s">
        <v>2107</v>
      </c>
      <c r="D6923" s="52" t="s">
        <v>2145</v>
      </c>
      <c r="E6923" s="53">
        <v>0.917652</v>
      </c>
      <c r="F6923" s="53">
        <v>0</v>
      </c>
      <c r="G6923" s="53">
        <v>0.917652</v>
      </c>
    </row>
    <row r="6924" s="37" customFormat="1" customHeight="1" spans="1:7">
      <c r="A6924" s="52" t="s">
        <v>2021</v>
      </c>
      <c r="B6924" s="49" t="s">
        <v>3291</v>
      </c>
      <c r="C6924" s="50"/>
      <c r="D6924" s="49"/>
      <c r="E6924" s="51">
        <v>145.650849</v>
      </c>
      <c r="F6924" s="51">
        <v>0</v>
      </c>
      <c r="G6924" s="51">
        <v>145.650849</v>
      </c>
    </row>
    <row r="6925" s="37" customFormat="1" customHeight="1" spans="1:7">
      <c r="A6925" s="52" t="s">
        <v>2021</v>
      </c>
      <c r="B6925" s="52" t="s">
        <v>3292</v>
      </c>
      <c r="C6925" s="50" t="s">
        <v>2091</v>
      </c>
      <c r="D6925" s="49"/>
      <c r="E6925" s="51">
        <v>18.891809</v>
      </c>
      <c r="F6925" s="51">
        <v>0</v>
      </c>
      <c r="G6925" s="51">
        <v>18.891809</v>
      </c>
    </row>
    <row r="6926" s="37" customFormat="1" customHeight="1" spans="1:7">
      <c r="A6926" s="52" t="s">
        <v>2021</v>
      </c>
      <c r="B6926" s="52" t="s">
        <v>3292</v>
      </c>
      <c r="C6926" s="30" t="s">
        <v>2092</v>
      </c>
      <c r="D6926" s="52" t="s">
        <v>2126</v>
      </c>
      <c r="E6926" s="53">
        <v>15</v>
      </c>
      <c r="F6926" s="53">
        <v>0</v>
      </c>
      <c r="G6926" s="53">
        <v>15</v>
      </c>
    </row>
    <row r="6927" s="37" customFormat="1" customHeight="1" spans="1:7">
      <c r="A6927" s="52" t="s">
        <v>2021</v>
      </c>
      <c r="B6927" s="52" t="s">
        <v>3292</v>
      </c>
      <c r="C6927" s="30" t="s">
        <v>2092</v>
      </c>
      <c r="D6927" s="52" t="s">
        <v>2127</v>
      </c>
      <c r="E6927" s="53">
        <v>0.66685</v>
      </c>
      <c r="F6927" s="53">
        <v>0</v>
      </c>
      <c r="G6927" s="53">
        <v>0.66685</v>
      </c>
    </row>
    <row r="6928" s="37" customFormat="1" customHeight="1" spans="1:7">
      <c r="A6928" s="52" t="s">
        <v>2021</v>
      </c>
      <c r="B6928" s="52" t="s">
        <v>3292</v>
      </c>
      <c r="C6928" s="30" t="s">
        <v>2092</v>
      </c>
      <c r="D6928" s="52" t="s">
        <v>2128</v>
      </c>
      <c r="E6928" s="53">
        <v>0.444566</v>
      </c>
      <c r="F6928" s="53">
        <v>0</v>
      </c>
      <c r="G6928" s="53">
        <v>0.444566</v>
      </c>
    </row>
    <row r="6929" s="37" customFormat="1" customHeight="1" spans="1:7">
      <c r="A6929" s="52" t="s">
        <v>2021</v>
      </c>
      <c r="B6929" s="52" t="s">
        <v>3292</v>
      </c>
      <c r="C6929" s="30" t="s">
        <v>2092</v>
      </c>
      <c r="D6929" s="52" t="s">
        <v>2129</v>
      </c>
      <c r="E6929" s="53">
        <v>0.90882</v>
      </c>
      <c r="F6929" s="53">
        <v>0</v>
      </c>
      <c r="G6929" s="53">
        <v>0.90882</v>
      </c>
    </row>
    <row r="6930" s="37" customFormat="1" customHeight="1" spans="1:7">
      <c r="A6930" s="52" t="s">
        <v>2021</v>
      </c>
      <c r="B6930" s="52" t="s">
        <v>3292</v>
      </c>
      <c r="C6930" s="30" t="s">
        <v>2092</v>
      </c>
      <c r="D6930" s="52" t="s">
        <v>2297</v>
      </c>
      <c r="E6930" s="53">
        <v>0.138011</v>
      </c>
      <c r="F6930" s="53">
        <v>0</v>
      </c>
      <c r="G6930" s="53">
        <v>0.138011</v>
      </c>
    </row>
    <row r="6931" s="37" customFormat="1" customHeight="1" spans="1:7">
      <c r="A6931" s="52" t="s">
        <v>2021</v>
      </c>
      <c r="B6931" s="52" t="s">
        <v>3292</v>
      </c>
      <c r="C6931" s="30" t="s">
        <v>2092</v>
      </c>
      <c r="D6931" s="52" t="s">
        <v>2130</v>
      </c>
      <c r="E6931" s="53">
        <v>0.833562</v>
      </c>
      <c r="F6931" s="53">
        <v>0</v>
      </c>
      <c r="G6931" s="53">
        <v>0.833562</v>
      </c>
    </row>
    <row r="6932" s="37" customFormat="1" customHeight="1" spans="1:7">
      <c r="A6932" s="52" t="s">
        <v>2021</v>
      </c>
      <c r="B6932" s="52" t="s">
        <v>3292</v>
      </c>
      <c r="C6932" s="30" t="s">
        <v>2092</v>
      </c>
      <c r="D6932" s="52" t="s">
        <v>2105</v>
      </c>
      <c r="E6932" s="53">
        <v>0.9</v>
      </c>
      <c r="F6932" s="53">
        <v>0</v>
      </c>
      <c r="G6932" s="53">
        <v>0.9</v>
      </c>
    </row>
    <row r="6933" s="37" customFormat="1" customHeight="1" spans="1:7">
      <c r="A6933" s="52" t="s">
        <v>2021</v>
      </c>
      <c r="B6933" s="52" t="s">
        <v>3292</v>
      </c>
      <c r="C6933" s="50" t="s">
        <v>2106</v>
      </c>
      <c r="D6933" s="49"/>
      <c r="E6933" s="51">
        <v>126.75904</v>
      </c>
      <c r="F6933" s="51">
        <v>0</v>
      </c>
      <c r="G6933" s="51">
        <v>126.75904</v>
      </c>
    </row>
    <row r="6934" s="37" customFormat="1" customHeight="1" spans="1:7">
      <c r="A6934" s="52" t="s">
        <v>2021</v>
      </c>
      <c r="B6934" s="52" t="s">
        <v>3292</v>
      </c>
      <c r="C6934" s="30" t="s">
        <v>2107</v>
      </c>
      <c r="D6934" s="52" t="s">
        <v>2131</v>
      </c>
      <c r="E6934" s="53">
        <v>30.294</v>
      </c>
      <c r="F6934" s="53">
        <v>0</v>
      </c>
      <c r="G6934" s="53">
        <v>30.294</v>
      </c>
    </row>
    <row r="6935" s="37" customFormat="1" customHeight="1" spans="1:7">
      <c r="A6935" s="52" t="s">
        <v>2021</v>
      </c>
      <c r="B6935" s="52" t="s">
        <v>3292</v>
      </c>
      <c r="C6935" s="30" t="s">
        <v>2107</v>
      </c>
      <c r="D6935" s="52" t="s">
        <v>2132</v>
      </c>
      <c r="E6935" s="53">
        <v>3.1368</v>
      </c>
      <c r="F6935" s="53">
        <v>0</v>
      </c>
      <c r="G6935" s="53">
        <v>3.1368</v>
      </c>
    </row>
    <row r="6936" s="37" customFormat="1" customHeight="1" spans="1:7">
      <c r="A6936" s="52" t="s">
        <v>2021</v>
      </c>
      <c r="B6936" s="52" t="s">
        <v>3292</v>
      </c>
      <c r="C6936" s="30" t="s">
        <v>2107</v>
      </c>
      <c r="D6936" s="52" t="s">
        <v>2134</v>
      </c>
      <c r="E6936" s="53">
        <v>15.528</v>
      </c>
      <c r="F6936" s="53">
        <v>0</v>
      </c>
      <c r="G6936" s="53">
        <v>15.528</v>
      </c>
    </row>
    <row r="6937" s="37" customFormat="1" customHeight="1" spans="1:7">
      <c r="A6937" s="52" t="s">
        <v>2021</v>
      </c>
      <c r="B6937" s="52" t="s">
        <v>3292</v>
      </c>
      <c r="C6937" s="30" t="s">
        <v>2107</v>
      </c>
      <c r="D6937" s="52" t="s">
        <v>2135</v>
      </c>
      <c r="E6937" s="53">
        <v>25.8648</v>
      </c>
      <c r="F6937" s="53">
        <v>0</v>
      </c>
      <c r="G6937" s="53">
        <v>25.8648</v>
      </c>
    </row>
    <row r="6938" s="37" customFormat="1" customHeight="1" spans="1:7">
      <c r="A6938" s="52" t="s">
        <v>2021</v>
      </c>
      <c r="B6938" s="52" t="s">
        <v>3292</v>
      </c>
      <c r="C6938" s="30" t="s">
        <v>2107</v>
      </c>
      <c r="D6938" s="52" t="s">
        <v>2136</v>
      </c>
      <c r="E6938" s="53">
        <v>6.612</v>
      </c>
      <c r="F6938" s="53">
        <v>0</v>
      </c>
      <c r="G6938" s="53">
        <v>6.612</v>
      </c>
    </row>
    <row r="6939" s="37" customFormat="1" customHeight="1" spans="1:7">
      <c r="A6939" s="52" t="s">
        <v>2021</v>
      </c>
      <c r="B6939" s="52" t="s">
        <v>3292</v>
      </c>
      <c r="C6939" s="30" t="s">
        <v>2107</v>
      </c>
      <c r="D6939" s="52" t="s">
        <v>2137</v>
      </c>
      <c r="E6939" s="53">
        <v>13.029696</v>
      </c>
      <c r="F6939" s="53">
        <v>0</v>
      </c>
      <c r="G6939" s="53">
        <v>13.029696</v>
      </c>
    </row>
    <row r="6940" s="37" customFormat="1" customHeight="1" spans="1:7">
      <c r="A6940" s="52" t="s">
        <v>2021</v>
      </c>
      <c r="B6940" s="52" t="s">
        <v>3292</v>
      </c>
      <c r="C6940" s="30" t="s">
        <v>2107</v>
      </c>
      <c r="D6940" s="52" t="s">
        <v>2138</v>
      </c>
      <c r="E6940" s="53">
        <v>5.279226</v>
      </c>
      <c r="F6940" s="53">
        <v>0</v>
      </c>
      <c r="G6940" s="53">
        <v>5.279226</v>
      </c>
    </row>
    <row r="6941" s="37" customFormat="1" customHeight="1" spans="1:7">
      <c r="A6941" s="52" t="s">
        <v>2021</v>
      </c>
      <c r="B6941" s="52" t="s">
        <v>3292</v>
      </c>
      <c r="C6941" s="30" t="s">
        <v>2107</v>
      </c>
      <c r="D6941" s="52" t="s">
        <v>2139</v>
      </c>
      <c r="E6941" s="53">
        <v>0.166712</v>
      </c>
      <c r="F6941" s="53">
        <v>0</v>
      </c>
      <c r="G6941" s="53">
        <v>0.166712</v>
      </c>
    </row>
    <row r="6942" s="37" customFormat="1" customHeight="1" spans="1:7">
      <c r="A6942" s="52" t="s">
        <v>2021</v>
      </c>
      <c r="B6942" s="52" t="s">
        <v>3292</v>
      </c>
      <c r="C6942" s="30" t="s">
        <v>2107</v>
      </c>
      <c r="D6942" s="52" t="s">
        <v>2140</v>
      </c>
      <c r="E6942" s="53">
        <v>0.277854</v>
      </c>
      <c r="F6942" s="53">
        <v>0</v>
      </c>
      <c r="G6942" s="53">
        <v>0.277854</v>
      </c>
    </row>
    <row r="6943" s="37" customFormat="1" customHeight="1" spans="1:7">
      <c r="A6943" s="52" t="s">
        <v>2021</v>
      </c>
      <c r="B6943" s="52" t="s">
        <v>3292</v>
      </c>
      <c r="C6943" s="30" t="s">
        <v>2107</v>
      </c>
      <c r="D6943" s="52" t="s">
        <v>2141</v>
      </c>
      <c r="E6943" s="53">
        <v>6.668496</v>
      </c>
      <c r="F6943" s="53">
        <v>0</v>
      </c>
      <c r="G6943" s="53">
        <v>6.668496</v>
      </c>
    </row>
    <row r="6944" s="37" customFormat="1" customHeight="1" spans="1:7">
      <c r="A6944" s="52" t="s">
        <v>2021</v>
      </c>
      <c r="B6944" s="52" t="s">
        <v>3292</v>
      </c>
      <c r="C6944" s="30" t="s">
        <v>2107</v>
      </c>
      <c r="D6944" s="52" t="s">
        <v>2298</v>
      </c>
      <c r="E6944" s="53">
        <v>0.2</v>
      </c>
      <c r="F6944" s="53">
        <v>0</v>
      </c>
      <c r="G6944" s="53">
        <v>0.2</v>
      </c>
    </row>
    <row r="6945" s="37" customFormat="1" customHeight="1" spans="1:7">
      <c r="A6945" s="52" t="s">
        <v>2021</v>
      </c>
      <c r="B6945" s="52" t="s">
        <v>3292</v>
      </c>
      <c r="C6945" s="30" t="s">
        <v>2107</v>
      </c>
      <c r="D6945" s="52" t="s">
        <v>2142</v>
      </c>
      <c r="E6945" s="53">
        <v>6.514848</v>
      </c>
      <c r="F6945" s="53">
        <v>0</v>
      </c>
      <c r="G6945" s="53">
        <v>6.514848</v>
      </c>
    </row>
    <row r="6946" s="37" customFormat="1" customHeight="1" spans="1:7">
      <c r="A6946" s="52" t="s">
        <v>2021</v>
      </c>
      <c r="B6946" s="52" t="s">
        <v>3292</v>
      </c>
      <c r="C6946" s="30" t="s">
        <v>2107</v>
      </c>
      <c r="D6946" s="52" t="s">
        <v>2299</v>
      </c>
      <c r="E6946" s="53">
        <v>2.3</v>
      </c>
      <c r="F6946" s="53">
        <v>0</v>
      </c>
      <c r="G6946" s="53">
        <v>2.3</v>
      </c>
    </row>
    <row r="6947" s="37" customFormat="1" customHeight="1" spans="1:7">
      <c r="A6947" s="52" t="s">
        <v>2021</v>
      </c>
      <c r="B6947" s="52" t="s">
        <v>3292</v>
      </c>
      <c r="C6947" s="30" t="s">
        <v>2107</v>
      </c>
      <c r="D6947" s="52" t="s">
        <v>2143</v>
      </c>
      <c r="E6947" s="53">
        <v>9.4591</v>
      </c>
      <c r="F6947" s="53">
        <v>0</v>
      </c>
      <c r="G6947" s="53">
        <v>9.4591</v>
      </c>
    </row>
    <row r="6948" s="37" customFormat="1" customHeight="1" spans="1:7">
      <c r="A6948" s="52" t="s">
        <v>2021</v>
      </c>
      <c r="B6948" s="52" t="s">
        <v>3292</v>
      </c>
      <c r="C6948" s="30" t="s">
        <v>2107</v>
      </c>
      <c r="D6948" s="52" t="s">
        <v>2144</v>
      </c>
      <c r="E6948" s="53">
        <v>0.96</v>
      </c>
      <c r="F6948" s="53">
        <v>0</v>
      </c>
      <c r="G6948" s="53">
        <v>0.96</v>
      </c>
    </row>
    <row r="6949" s="37" customFormat="1" customHeight="1" spans="1:7">
      <c r="A6949" s="52" t="s">
        <v>2021</v>
      </c>
      <c r="B6949" s="52" t="s">
        <v>3292</v>
      </c>
      <c r="C6949" s="30" t="s">
        <v>2107</v>
      </c>
      <c r="D6949" s="52" t="s">
        <v>2145</v>
      </c>
      <c r="E6949" s="53">
        <v>0.467508</v>
      </c>
      <c r="F6949" s="53">
        <v>0</v>
      </c>
      <c r="G6949" s="53">
        <v>0.467508</v>
      </c>
    </row>
    <row r="6950" s="37" customFormat="1" customHeight="1" spans="1:7">
      <c r="A6950" s="52" t="s">
        <v>2021</v>
      </c>
      <c r="B6950" s="49" t="s">
        <v>3293</v>
      </c>
      <c r="C6950" s="50"/>
      <c r="D6950" s="49"/>
      <c r="E6950" s="51">
        <v>703.500262</v>
      </c>
      <c r="F6950" s="51">
        <v>0</v>
      </c>
      <c r="G6950" s="51">
        <v>703.500262</v>
      </c>
    </row>
    <row r="6951" s="37" customFormat="1" customHeight="1" spans="1:7">
      <c r="A6951" s="52" t="s">
        <v>2021</v>
      </c>
      <c r="B6951" s="52" t="s">
        <v>3294</v>
      </c>
      <c r="C6951" s="50" t="s">
        <v>2080</v>
      </c>
      <c r="D6951" s="49"/>
      <c r="E6951" s="51">
        <v>0</v>
      </c>
      <c r="F6951" s="51">
        <v>0</v>
      </c>
      <c r="G6951" s="51">
        <v>0</v>
      </c>
    </row>
    <row r="6952" s="37" customFormat="1" customHeight="1" spans="1:7">
      <c r="A6952" s="52" t="s">
        <v>2021</v>
      </c>
      <c r="B6952" s="52" t="s">
        <v>3294</v>
      </c>
      <c r="C6952" s="30" t="s">
        <v>2081</v>
      </c>
      <c r="D6952" s="52" t="s">
        <v>3295</v>
      </c>
      <c r="E6952" s="53">
        <v>0</v>
      </c>
      <c r="F6952" s="53">
        <v>0</v>
      </c>
      <c r="G6952" s="53">
        <v>0</v>
      </c>
    </row>
    <row r="6953" s="37" customFormat="1" customHeight="1" spans="1:7">
      <c r="A6953" s="52" t="s">
        <v>2021</v>
      </c>
      <c r="B6953" s="52" t="s">
        <v>3294</v>
      </c>
      <c r="C6953" s="30" t="s">
        <v>2081</v>
      </c>
      <c r="D6953" s="52" t="s">
        <v>3296</v>
      </c>
      <c r="E6953" s="53">
        <v>0</v>
      </c>
      <c r="F6953" s="53">
        <v>0</v>
      </c>
      <c r="G6953" s="53">
        <v>0</v>
      </c>
    </row>
    <row r="6954" s="37" customFormat="1" customHeight="1" spans="1:7">
      <c r="A6954" s="52" t="s">
        <v>2021</v>
      </c>
      <c r="B6954" s="52" t="s">
        <v>3294</v>
      </c>
      <c r="C6954" s="30" t="s">
        <v>2081</v>
      </c>
      <c r="D6954" s="52" t="s">
        <v>3297</v>
      </c>
      <c r="E6954" s="53">
        <v>0</v>
      </c>
      <c r="F6954" s="53">
        <v>0</v>
      </c>
      <c r="G6954" s="53">
        <v>0</v>
      </c>
    </row>
    <row r="6955" s="37" customFormat="1" customHeight="1" spans="1:7">
      <c r="A6955" s="52" t="s">
        <v>2021</v>
      </c>
      <c r="B6955" s="52" t="s">
        <v>3294</v>
      </c>
      <c r="C6955" s="30" t="s">
        <v>2081</v>
      </c>
      <c r="D6955" s="52" t="s">
        <v>3298</v>
      </c>
      <c r="E6955" s="53">
        <v>0</v>
      </c>
      <c r="F6955" s="53">
        <v>0</v>
      </c>
      <c r="G6955" s="53">
        <v>0</v>
      </c>
    </row>
    <row r="6956" s="37" customFormat="1" customHeight="1" spans="1:7">
      <c r="A6956" s="52" t="s">
        <v>2021</v>
      </c>
      <c r="B6956" s="52" t="s">
        <v>3294</v>
      </c>
      <c r="C6956" s="30" t="s">
        <v>2081</v>
      </c>
      <c r="D6956" s="52" t="s">
        <v>3299</v>
      </c>
      <c r="E6956" s="53">
        <v>0</v>
      </c>
      <c r="F6956" s="53">
        <v>0</v>
      </c>
      <c r="G6956" s="53">
        <v>0</v>
      </c>
    </row>
    <row r="6957" s="37" customFormat="1" customHeight="1" spans="1:7">
      <c r="A6957" s="52" t="s">
        <v>2021</v>
      </c>
      <c r="B6957" s="52" t="s">
        <v>3294</v>
      </c>
      <c r="C6957" s="50" t="s">
        <v>2091</v>
      </c>
      <c r="D6957" s="49"/>
      <c r="E6957" s="51">
        <v>93.393412</v>
      </c>
      <c r="F6957" s="51">
        <v>0</v>
      </c>
      <c r="G6957" s="51">
        <v>93.393412</v>
      </c>
    </row>
    <row r="6958" s="37" customFormat="1" customHeight="1" spans="1:7">
      <c r="A6958" s="52" t="s">
        <v>2021</v>
      </c>
      <c r="B6958" s="52" t="s">
        <v>3294</v>
      </c>
      <c r="C6958" s="30" t="s">
        <v>2092</v>
      </c>
      <c r="D6958" s="52" t="s">
        <v>2126</v>
      </c>
      <c r="E6958" s="53">
        <v>60</v>
      </c>
      <c r="F6958" s="53">
        <v>0</v>
      </c>
      <c r="G6958" s="53">
        <v>60</v>
      </c>
    </row>
    <row r="6959" s="37" customFormat="1" customHeight="1" spans="1:7">
      <c r="A6959" s="52" t="s">
        <v>2021</v>
      </c>
      <c r="B6959" s="52" t="s">
        <v>3294</v>
      </c>
      <c r="C6959" s="30" t="s">
        <v>2092</v>
      </c>
      <c r="D6959" s="52" t="s">
        <v>2127</v>
      </c>
      <c r="E6959" s="53">
        <v>3.08713</v>
      </c>
      <c r="F6959" s="53">
        <v>0</v>
      </c>
      <c r="G6959" s="53">
        <v>3.08713</v>
      </c>
    </row>
    <row r="6960" s="37" customFormat="1" customHeight="1" spans="1:7">
      <c r="A6960" s="52" t="s">
        <v>2021</v>
      </c>
      <c r="B6960" s="52" t="s">
        <v>3294</v>
      </c>
      <c r="C6960" s="30" t="s">
        <v>2092</v>
      </c>
      <c r="D6960" s="52" t="s">
        <v>2128</v>
      </c>
      <c r="E6960" s="53">
        <v>2.069606</v>
      </c>
      <c r="F6960" s="53">
        <v>0</v>
      </c>
      <c r="G6960" s="53">
        <v>2.069606</v>
      </c>
    </row>
    <row r="6961" s="37" customFormat="1" customHeight="1" spans="1:7">
      <c r="A6961" s="52" t="s">
        <v>2021</v>
      </c>
      <c r="B6961" s="52" t="s">
        <v>3294</v>
      </c>
      <c r="C6961" s="30" t="s">
        <v>2092</v>
      </c>
      <c r="D6961" s="52" t="s">
        <v>2129</v>
      </c>
      <c r="E6961" s="53">
        <v>4.393908</v>
      </c>
      <c r="F6961" s="53">
        <v>0</v>
      </c>
      <c r="G6961" s="53">
        <v>4.393908</v>
      </c>
    </row>
    <row r="6962" s="37" customFormat="1" customHeight="1" spans="1:7">
      <c r="A6962" s="52" t="s">
        <v>2021</v>
      </c>
      <c r="B6962" s="52" t="s">
        <v>3294</v>
      </c>
      <c r="C6962" s="30" t="s">
        <v>2092</v>
      </c>
      <c r="D6962" s="52" t="s">
        <v>2297</v>
      </c>
      <c r="E6962" s="53">
        <v>2.383856</v>
      </c>
      <c r="F6962" s="53">
        <v>0</v>
      </c>
      <c r="G6962" s="53">
        <v>2.383856</v>
      </c>
    </row>
    <row r="6963" s="37" customFormat="1" customHeight="1" spans="1:7">
      <c r="A6963" s="52" t="s">
        <v>2021</v>
      </c>
      <c r="B6963" s="52" t="s">
        <v>3294</v>
      </c>
      <c r="C6963" s="30" t="s">
        <v>2092</v>
      </c>
      <c r="D6963" s="52" t="s">
        <v>2130</v>
      </c>
      <c r="E6963" s="53">
        <v>3.858912</v>
      </c>
      <c r="F6963" s="53">
        <v>0</v>
      </c>
      <c r="G6963" s="53">
        <v>3.858912</v>
      </c>
    </row>
    <row r="6964" s="37" customFormat="1" customHeight="1" spans="1:7">
      <c r="A6964" s="52" t="s">
        <v>2021</v>
      </c>
      <c r="B6964" s="52" t="s">
        <v>3294</v>
      </c>
      <c r="C6964" s="30" t="s">
        <v>2092</v>
      </c>
      <c r="D6964" s="52" t="s">
        <v>2102</v>
      </c>
      <c r="E6964" s="53">
        <v>14</v>
      </c>
      <c r="F6964" s="53">
        <v>0</v>
      </c>
      <c r="G6964" s="53">
        <v>14</v>
      </c>
    </row>
    <row r="6965" s="37" customFormat="1" customHeight="1" spans="1:7">
      <c r="A6965" s="52" t="s">
        <v>2021</v>
      </c>
      <c r="B6965" s="52" t="s">
        <v>3294</v>
      </c>
      <c r="C6965" s="30" t="s">
        <v>2092</v>
      </c>
      <c r="D6965" s="52" t="s">
        <v>2105</v>
      </c>
      <c r="E6965" s="53">
        <v>3.6</v>
      </c>
      <c r="F6965" s="53">
        <v>0</v>
      </c>
      <c r="G6965" s="53">
        <v>3.6</v>
      </c>
    </row>
    <row r="6966" s="37" customFormat="1" customHeight="1" spans="1:7">
      <c r="A6966" s="52" t="s">
        <v>2021</v>
      </c>
      <c r="B6966" s="52" t="s">
        <v>3294</v>
      </c>
      <c r="C6966" s="50" t="s">
        <v>2106</v>
      </c>
      <c r="D6966" s="49"/>
      <c r="E6966" s="51">
        <v>610.10685</v>
      </c>
      <c r="F6966" s="51">
        <v>0</v>
      </c>
      <c r="G6966" s="51">
        <v>610.10685</v>
      </c>
    </row>
    <row r="6967" s="37" customFormat="1" customHeight="1" spans="1:7">
      <c r="A6967" s="52" t="s">
        <v>2021</v>
      </c>
      <c r="B6967" s="52" t="s">
        <v>3294</v>
      </c>
      <c r="C6967" s="30" t="s">
        <v>2107</v>
      </c>
      <c r="D6967" s="52" t="s">
        <v>2131</v>
      </c>
      <c r="E6967" s="53">
        <v>146.4636</v>
      </c>
      <c r="F6967" s="53">
        <v>0</v>
      </c>
      <c r="G6967" s="53">
        <v>146.4636</v>
      </c>
    </row>
    <row r="6968" s="37" customFormat="1" customHeight="1" spans="1:7">
      <c r="A6968" s="52" t="s">
        <v>2021</v>
      </c>
      <c r="B6968" s="52" t="s">
        <v>3294</v>
      </c>
      <c r="C6968" s="30" t="s">
        <v>2107</v>
      </c>
      <c r="D6968" s="52" t="s">
        <v>2132</v>
      </c>
      <c r="E6968" s="53">
        <v>13.9932</v>
      </c>
      <c r="F6968" s="53">
        <v>0</v>
      </c>
      <c r="G6968" s="53">
        <v>13.9932</v>
      </c>
    </row>
    <row r="6969" s="37" customFormat="1" customHeight="1" spans="1:7">
      <c r="A6969" s="52" t="s">
        <v>2021</v>
      </c>
      <c r="B6969" s="52" t="s">
        <v>3294</v>
      </c>
      <c r="C6969" s="30" t="s">
        <v>2107</v>
      </c>
      <c r="D6969" s="52" t="s">
        <v>2110</v>
      </c>
      <c r="E6969" s="53">
        <v>1.44</v>
      </c>
      <c r="F6969" s="53">
        <v>0</v>
      </c>
      <c r="G6969" s="53">
        <v>1.44</v>
      </c>
    </row>
    <row r="6970" s="37" customFormat="1" customHeight="1" spans="1:7">
      <c r="A6970" s="52" t="s">
        <v>2021</v>
      </c>
      <c r="B6970" s="52" t="s">
        <v>3294</v>
      </c>
      <c r="C6970" s="30" t="s">
        <v>2107</v>
      </c>
      <c r="D6970" s="52" t="s">
        <v>2134</v>
      </c>
      <c r="E6970" s="53">
        <v>67.884</v>
      </c>
      <c r="F6970" s="53">
        <v>0</v>
      </c>
      <c r="G6970" s="53">
        <v>67.884</v>
      </c>
    </row>
    <row r="6971" s="37" customFormat="1" customHeight="1" spans="1:7">
      <c r="A6971" s="52" t="s">
        <v>2021</v>
      </c>
      <c r="B6971" s="52" t="s">
        <v>3294</v>
      </c>
      <c r="C6971" s="30" t="s">
        <v>2107</v>
      </c>
      <c r="D6971" s="52" t="s">
        <v>2135</v>
      </c>
      <c r="E6971" s="53">
        <v>112.5528</v>
      </c>
      <c r="F6971" s="53">
        <v>0</v>
      </c>
      <c r="G6971" s="53">
        <v>112.5528</v>
      </c>
    </row>
    <row r="6972" s="37" customFormat="1" customHeight="1" spans="1:7">
      <c r="A6972" s="52" t="s">
        <v>2021</v>
      </c>
      <c r="B6972" s="52" t="s">
        <v>3294</v>
      </c>
      <c r="C6972" s="30" t="s">
        <v>2107</v>
      </c>
      <c r="D6972" s="52" t="s">
        <v>2136</v>
      </c>
      <c r="E6972" s="53">
        <v>28.92</v>
      </c>
      <c r="F6972" s="53">
        <v>0</v>
      </c>
      <c r="G6972" s="53">
        <v>28.92</v>
      </c>
    </row>
    <row r="6973" s="36" customFormat="1" customHeight="1" spans="1:7">
      <c r="A6973" s="52" t="s">
        <v>2021</v>
      </c>
      <c r="B6973" s="52" t="s">
        <v>3294</v>
      </c>
      <c r="C6973" s="30" t="s">
        <v>2107</v>
      </c>
      <c r="D6973" s="52" t="s">
        <v>2137</v>
      </c>
      <c r="E6973" s="53">
        <v>59.170176</v>
      </c>
      <c r="F6973" s="53">
        <v>0</v>
      </c>
      <c r="G6973" s="53">
        <v>59.170176</v>
      </c>
    </row>
    <row r="6974" s="37" customFormat="1" customHeight="1" spans="1:7">
      <c r="A6974" s="52" t="s">
        <v>2021</v>
      </c>
      <c r="B6974" s="52" t="s">
        <v>3294</v>
      </c>
      <c r="C6974" s="30" t="s">
        <v>2107</v>
      </c>
      <c r="D6974" s="52" t="s">
        <v>2138</v>
      </c>
      <c r="E6974" s="53">
        <v>24.439776</v>
      </c>
      <c r="F6974" s="53">
        <v>0</v>
      </c>
      <c r="G6974" s="53">
        <v>24.439776</v>
      </c>
    </row>
    <row r="6975" s="37" customFormat="1" customHeight="1" spans="1:7">
      <c r="A6975" s="52" t="s">
        <v>2021</v>
      </c>
      <c r="B6975" s="52" t="s">
        <v>3294</v>
      </c>
      <c r="C6975" s="30" t="s">
        <v>2107</v>
      </c>
      <c r="D6975" s="52" t="s">
        <v>2139</v>
      </c>
      <c r="E6975" s="53">
        <v>0.771782</v>
      </c>
      <c r="F6975" s="53">
        <v>0</v>
      </c>
      <c r="G6975" s="53">
        <v>0.771782</v>
      </c>
    </row>
    <row r="6976" s="37" customFormat="1" customHeight="1" spans="1:7">
      <c r="A6976" s="52" t="s">
        <v>2021</v>
      </c>
      <c r="B6976" s="52" t="s">
        <v>3294</v>
      </c>
      <c r="C6976" s="30" t="s">
        <v>2107</v>
      </c>
      <c r="D6976" s="52" t="s">
        <v>2140</v>
      </c>
      <c r="E6976" s="53">
        <v>1.286304</v>
      </c>
      <c r="F6976" s="53">
        <v>0</v>
      </c>
      <c r="G6976" s="53">
        <v>1.286304</v>
      </c>
    </row>
    <row r="6977" s="37" customFormat="1" customHeight="1" spans="1:7">
      <c r="A6977" s="52" t="s">
        <v>2021</v>
      </c>
      <c r="B6977" s="52" t="s">
        <v>3294</v>
      </c>
      <c r="C6977" s="30" t="s">
        <v>2107</v>
      </c>
      <c r="D6977" s="52" t="s">
        <v>2141</v>
      </c>
      <c r="E6977" s="53">
        <v>31.216896</v>
      </c>
      <c r="F6977" s="53">
        <v>0</v>
      </c>
      <c r="G6977" s="53">
        <v>31.216896</v>
      </c>
    </row>
    <row r="6978" s="37" customFormat="1" customHeight="1" spans="1:7">
      <c r="A6978" s="52" t="s">
        <v>2021</v>
      </c>
      <c r="B6978" s="52" t="s">
        <v>3294</v>
      </c>
      <c r="C6978" s="30" t="s">
        <v>2107</v>
      </c>
      <c r="D6978" s="52" t="s">
        <v>2298</v>
      </c>
      <c r="E6978" s="53">
        <v>3.6</v>
      </c>
      <c r="F6978" s="53">
        <v>0</v>
      </c>
      <c r="G6978" s="53">
        <v>3.6</v>
      </c>
    </row>
    <row r="6979" s="37" customFormat="1" customHeight="1" spans="1:7">
      <c r="A6979" s="52" t="s">
        <v>2021</v>
      </c>
      <c r="B6979" s="52" t="s">
        <v>3294</v>
      </c>
      <c r="C6979" s="30" t="s">
        <v>2107</v>
      </c>
      <c r="D6979" s="52" t="s">
        <v>2142</v>
      </c>
      <c r="E6979" s="53">
        <v>29.585088</v>
      </c>
      <c r="F6979" s="53">
        <v>0</v>
      </c>
      <c r="G6979" s="53">
        <v>29.585088</v>
      </c>
    </row>
    <row r="6980" s="37" customFormat="1" customHeight="1" spans="1:7">
      <c r="A6980" s="52" t="s">
        <v>2021</v>
      </c>
      <c r="B6980" s="52" t="s">
        <v>3294</v>
      </c>
      <c r="C6980" s="30" t="s">
        <v>2107</v>
      </c>
      <c r="D6980" s="52" t="s">
        <v>2299</v>
      </c>
      <c r="E6980" s="53">
        <v>41.86</v>
      </c>
      <c r="F6980" s="53">
        <v>0</v>
      </c>
      <c r="G6980" s="53">
        <v>41.86</v>
      </c>
    </row>
    <row r="6981" s="37" customFormat="1" customHeight="1" spans="1:7">
      <c r="A6981" s="52" t="s">
        <v>2021</v>
      </c>
      <c r="B6981" s="52" t="s">
        <v>3294</v>
      </c>
      <c r="C6981" s="30" t="s">
        <v>2107</v>
      </c>
      <c r="D6981" s="52" t="s">
        <v>2143</v>
      </c>
      <c r="E6981" s="53">
        <v>40.9026</v>
      </c>
      <c r="F6981" s="53">
        <v>0</v>
      </c>
      <c r="G6981" s="53">
        <v>40.9026</v>
      </c>
    </row>
    <row r="6982" s="37" customFormat="1" customHeight="1" spans="1:7">
      <c r="A6982" s="52" t="s">
        <v>2021</v>
      </c>
      <c r="B6982" s="52" t="s">
        <v>3294</v>
      </c>
      <c r="C6982" s="30" t="s">
        <v>2107</v>
      </c>
      <c r="D6982" s="52" t="s">
        <v>2144</v>
      </c>
      <c r="E6982" s="53">
        <v>3.84</v>
      </c>
      <c r="F6982" s="53">
        <v>0</v>
      </c>
      <c r="G6982" s="53">
        <v>3.84</v>
      </c>
    </row>
    <row r="6983" s="37" customFormat="1" customHeight="1" spans="1:7">
      <c r="A6983" s="52" t="s">
        <v>2021</v>
      </c>
      <c r="B6983" s="52" t="s">
        <v>3294</v>
      </c>
      <c r="C6983" s="30" t="s">
        <v>2107</v>
      </c>
      <c r="D6983" s="52" t="s">
        <v>2145</v>
      </c>
      <c r="E6983" s="53">
        <v>2.180628</v>
      </c>
      <c r="F6983" s="53">
        <v>0</v>
      </c>
      <c r="G6983" s="53">
        <v>2.180628</v>
      </c>
    </row>
    <row r="6984" s="37" customFormat="1" customHeight="1" spans="1:7">
      <c r="A6984" s="52" t="s">
        <v>2021</v>
      </c>
      <c r="B6984" s="49" t="s">
        <v>3300</v>
      </c>
      <c r="C6984" s="50"/>
      <c r="D6984" s="49"/>
      <c r="E6984" s="51">
        <v>373.699437</v>
      </c>
      <c r="F6984" s="51">
        <v>0</v>
      </c>
      <c r="G6984" s="51">
        <v>373.699437</v>
      </c>
    </row>
    <row r="6985" s="37" customFormat="1" customHeight="1" spans="1:7">
      <c r="A6985" s="52" t="s">
        <v>2021</v>
      </c>
      <c r="B6985" s="52" t="s">
        <v>3301</v>
      </c>
      <c r="C6985" s="50" t="s">
        <v>2080</v>
      </c>
      <c r="D6985" s="49"/>
      <c r="E6985" s="51">
        <v>0</v>
      </c>
      <c r="F6985" s="51">
        <v>0</v>
      </c>
      <c r="G6985" s="51">
        <v>0</v>
      </c>
    </row>
    <row r="6986" s="37" customFormat="1" customHeight="1" spans="1:7">
      <c r="A6986" s="52" t="s">
        <v>2021</v>
      </c>
      <c r="B6986" s="52" t="s">
        <v>3301</v>
      </c>
      <c r="C6986" s="30" t="s">
        <v>2081</v>
      </c>
      <c r="D6986" s="52" t="s">
        <v>3302</v>
      </c>
      <c r="E6986" s="53">
        <v>0</v>
      </c>
      <c r="F6986" s="53">
        <v>0</v>
      </c>
      <c r="G6986" s="53">
        <v>0</v>
      </c>
    </row>
    <row r="6987" s="37" customFormat="1" customHeight="1" spans="1:7">
      <c r="A6987" s="52" t="s">
        <v>2021</v>
      </c>
      <c r="B6987" s="52" t="s">
        <v>3301</v>
      </c>
      <c r="C6987" s="30" t="s">
        <v>2081</v>
      </c>
      <c r="D6987" s="52" t="s">
        <v>3303</v>
      </c>
      <c r="E6987" s="53">
        <v>0</v>
      </c>
      <c r="F6987" s="53">
        <v>0</v>
      </c>
      <c r="G6987" s="53">
        <v>0</v>
      </c>
    </row>
    <row r="6988" s="37" customFormat="1" customHeight="1" spans="1:7">
      <c r="A6988" s="52" t="s">
        <v>2021</v>
      </c>
      <c r="B6988" s="52" t="s">
        <v>3301</v>
      </c>
      <c r="C6988" s="50" t="s">
        <v>2091</v>
      </c>
      <c r="D6988" s="49"/>
      <c r="E6988" s="51">
        <v>58.915697</v>
      </c>
      <c r="F6988" s="51">
        <v>0</v>
      </c>
      <c r="G6988" s="51">
        <v>58.915697</v>
      </c>
    </row>
    <row r="6989" s="37" customFormat="1" customHeight="1" spans="1:7">
      <c r="A6989" s="52" t="s">
        <v>2021</v>
      </c>
      <c r="B6989" s="52" t="s">
        <v>3301</v>
      </c>
      <c r="C6989" s="30" t="s">
        <v>2092</v>
      </c>
      <c r="D6989" s="52" t="s">
        <v>2093</v>
      </c>
      <c r="E6989" s="53">
        <v>35</v>
      </c>
      <c r="F6989" s="53">
        <v>0</v>
      </c>
      <c r="G6989" s="53">
        <v>35</v>
      </c>
    </row>
    <row r="6990" s="37" customFormat="1" customHeight="1" spans="1:7">
      <c r="A6990" s="52" t="s">
        <v>2021</v>
      </c>
      <c r="B6990" s="52" t="s">
        <v>3301</v>
      </c>
      <c r="C6990" s="30" t="s">
        <v>2092</v>
      </c>
      <c r="D6990" s="52" t="s">
        <v>2094</v>
      </c>
      <c r="E6990" s="53">
        <v>1.305014</v>
      </c>
      <c r="F6990" s="53">
        <v>0</v>
      </c>
      <c r="G6990" s="53">
        <v>1.305014</v>
      </c>
    </row>
    <row r="6991" s="37" customFormat="1" customHeight="1" spans="1:7">
      <c r="A6991" s="52" t="s">
        <v>2021</v>
      </c>
      <c r="B6991" s="52" t="s">
        <v>3301</v>
      </c>
      <c r="C6991" s="30" t="s">
        <v>2092</v>
      </c>
      <c r="D6991" s="52" t="s">
        <v>2095</v>
      </c>
      <c r="E6991" s="53">
        <v>0.359434</v>
      </c>
      <c r="F6991" s="53">
        <v>0</v>
      </c>
      <c r="G6991" s="53">
        <v>0.359434</v>
      </c>
    </row>
    <row r="6992" s="37" customFormat="1" customHeight="1" spans="1:7">
      <c r="A6992" s="52" t="s">
        <v>2021</v>
      </c>
      <c r="B6992" s="52" t="s">
        <v>3301</v>
      </c>
      <c r="C6992" s="30" t="s">
        <v>2092</v>
      </c>
      <c r="D6992" s="52" t="s">
        <v>2096</v>
      </c>
      <c r="E6992" s="53">
        <v>1.418651</v>
      </c>
      <c r="F6992" s="53">
        <v>0</v>
      </c>
      <c r="G6992" s="53">
        <v>1.418651</v>
      </c>
    </row>
    <row r="6993" s="37" customFormat="1" customHeight="1" spans="1:7">
      <c r="A6993" s="52" t="s">
        <v>2021</v>
      </c>
      <c r="B6993" s="52" t="s">
        <v>3301</v>
      </c>
      <c r="C6993" s="30" t="s">
        <v>2092</v>
      </c>
      <c r="D6993" s="52" t="s">
        <v>2097</v>
      </c>
      <c r="E6993" s="53">
        <v>1.91466</v>
      </c>
      <c r="F6993" s="53">
        <v>0</v>
      </c>
      <c r="G6993" s="53">
        <v>1.91466</v>
      </c>
    </row>
    <row r="6994" s="37" customFormat="1" customHeight="1" spans="1:7">
      <c r="A6994" s="52" t="s">
        <v>2021</v>
      </c>
      <c r="B6994" s="52" t="s">
        <v>3301</v>
      </c>
      <c r="C6994" s="30" t="s">
        <v>2092</v>
      </c>
      <c r="D6994" s="52" t="s">
        <v>2098</v>
      </c>
      <c r="E6994" s="53">
        <v>0.673938</v>
      </c>
      <c r="F6994" s="53">
        <v>0</v>
      </c>
      <c r="G6994" s="53">
        <v>0.673938</v>
      </c>
    </row>
    <row r="6995" s="37" customFormat="1" customHeight="1" spans="1:7">
      <c r="A6995" s="52" t="s">
        <v>2021</v>
      </c>
      <c r="B6995" s="52" t="s">
        <v>3301</v>
      </c>
      <c r="C6995" s="30" t="s">
        <v>2092</v>
      </c>
      <c r="D6995" s="52" t="s">
        <v>2099</v>
      </c>
      <c r="E6995" s="53">
        <v>11.676</v>
      </c>
      <c r="F6995" s="53">
        <v>0</v>
      </c>
      <c r="G6995" s="53">
        <v>11.676</v>
      </c>
    </row>
    <row r="6996" s="37" customFormat="1" customHeight="1" spans="1:7">
      <c r="A6996" s="52" t="s">
        <v>2021</v>
      </c>
      <c r="B6996" s="52" t="s">
        <v>3301</v>
      </c>
      <c r="C6996" s="30" t="s">
        <v>2092</v>
      </c>
      <c r="D6996" s="52" t="s">
        <v>2100</v>
      </c>
      <c r="E6996" s="53">
        <v>4.368</v>
      </c>
      <c r="F6996" s="53">
        <v>0</v>
      </c>
      <c r="G6996" s="53">
        <v>4.368</v>
      </c>
    </row>
    <row r="6997" s="37" customFormat="1" customHeight="1" spans="1:7">
      <c r="A6997" s="52" t="s">
        <v>2021</v>
      </c>
      <c r="B6997" s="52" t="s">
        <v>3301</v>
      </c>
      <c r="C6997" s="30" t="s">
        <v>2092</v>
      </c>
      <c r="D6997" s="52" t="s">
        <v>2104</v>
      </c>
      <c r="E6997" s="53">
        <v>0.1</v>
      </c>
      <c r="F6997" s="53">
        <v>0</v>
      </c>
      <c r="G6997" s="53">
        <v>0.1</v>
      </c>
    </row>
    <row r="6998" s="37" customFormat="1" customHeight="1" spans="1:7">
      <c r="A6998" s="52" t="s">
        <v>2021</v>
      </c>
      <c r="B6998" s="52" t="s">
        <v>3301</v>
      </c>
      <c r="C6998" s="30" t="s">
        <v>2092</v>
      </c>
      <c r="D6998" s="52" t="s">
        <v>2105</v>
      </c>
      <c r="E6998" s="53">
        <v>2.1</v>
      </c>
      <c r="F6998" s="53">
        <v>0</v>
      </c>
      <c r="G6998" s="53">
        <v>2.1</v>
      </c>
    </row>
    <row r="6999" s="37" customFormat="1" customHeight="1" spans="1:7">
      <c r="A6999" s="52" t="s">
        <v>2021</v>
      </c>
      <c r="B6999" s="52" t="s">
        <v>3301</v>
      </c>
      <c r="C6999" s="50" t="s">
        <v>2106</v>
      </c>
      <c r="D6999" s="49"/>
      <c r="E6999" s="51">
        <v>314.78374</v>
      </c>
      <c r="F6999" s="51">
        <v>0</v>
      </c>
      <c r="G6999" s="51">
        <v>314.78374</v>
      </c>
    </row>
    <row r="7000" s="37" customFormat="1" customHeight="1" spans="1:7">
      <c r="A7000" s="52" t="s">
        <v>2021</v>
      </c>
      <c r="B7000" s="52" t="s">
        <v>3301</v>
      </c>
      <c r="C7000" s="30" t="s">
        <v>2107</v>
      </c>
      <c r="D7000" s="52" t="s">
        <v>2108</v>
      </c>
      <c r="E7000" s="53">
        <v>63.822</v>
      </c>
      <c r="F7000" s="53">
        <v>0</v>
      </c>
      <c r="G7000" s="53">
        <v>63.822</v>
      </c>
    </row>
    <row r="7001" s="37" customFormat="1" customHeight="1" spans="1:7">
      <c r="A7001" s="52" t="s">
        <v>2021</v>
      </c>
      <c r="B7001" s="52" t="s">
        <v>3301</v>
      </c>
      <c r="C7001" s="30" t="s">
        <v>2107</v>
      </c>
      <c r="D7001" s="52" t="s">
        <v>2109</v>
      </c>
      <c r="E7001" s="53">
        <v>44.9292</v>
      </c>
      <c r="F7001" s="53">
        <v>0</v>
      </c>
      <c r="G7001" s="53">
        <v>44.9292</v>
      </c>
    </row>
    <row r="7002" s="37" customFormat="1" customHeight="1" spans="1:7">
      <c r="A7002" s="52" t="s">
        <v>2021</v>
      </c>
      <c r="B7002" s="52" t="s">
        <v>3301</v>
      </c>
      <c r="C7002" s="30" t="s">
        <v>2107</v>
      </c>
      <c r="D7002" s="52" t="s">
        <v>2111</v>
      </c>
      <c r="E7002" s="53">
        <v>5.3185</v>
      </c>
      <c r="F7002" s="53">
        <v>0</v>
      </c>
      <c r="G7002" s="53">
        <v>5.3185</v>
      </c>
    </row>
    <row r="7003" s="37" customFormat="1" customHeight="1" spans="1:7">
      <c r="A7003" s="52" t="s">
        <v>2021</v>
      </c>
      <c r="B7003" s="52" t="s">
        <v>3301</v>
      </c>
      <c r="C7003" s="30" t="s">
        <v>2107</v>
      </c>
      <c r="D7003" s="52" t="s">
        <v>2112</v>
      </c>
      <c r="E7003" s="53">
        <v>16.228822</v>
      </c>
      <c r="F7003" s="53">
        <v>0</v>
      </c>
      <c r="G7003" s="53">
        <v>16.228822</v>
      </c>
    </row>
    <row r="7004" s="37" customFormat="1" customHeight="1" spans="1:7">
      <c r="A7004" s="52" t="s">
        <v>2021</v>
      </c>
      <c r="B7004" s="52" t="s">
        <v>3301</v>
      </c>
      <c r="C7004" s="30" t="s">
        <v>2107</v>
      </c>
      <c r="D7004" s="52" t="s">
        <v>2113</v>
      </c>
      <c r="E7004" s="53">
        <v>13.666376</v>
      </c>
      <c r="F7004" s="53">
        <v>0</v>
      </c>
      <c r="G7004" s="53">
        <v>13.666376</v>
      </c>
    </row>
    <row r="7005" s="37" customFormat="1" customHeight="1" spans="1:7">
      <c r="A7005" s="52" t="s">
        <v>2021</v>
      </c>
      <c r="B7005" s="52" t="s">
        <v>3301</v>
      </c>
      <c r="C7005" s="30" t="s">
        <v>2107</v>
      </c>
      <c r="D7005" s="52" t="s">
        <v>2114</v>
      </c>
      <c r="E7005" s="53">
        <v>0.342209</v>
      </c>
      <c r="F7005" s="53">
        <v>0</v>
      </c>
      <c r="G7005" s="53">
        <v>0.342209</v>
      </c>
    </row>
    <row r="7006" s="37" customFormat="1" customHeight="1" spans="1:7">
      <c r="A7006" s="52" t="s">
        <v>2021</v>
      </c>
      <c r="B7006" s="52" t="s">
        <v>3301</v>
      </c>
      <c r="C7006" s="30" t="s">
        <v>2107</v>
      </c>
      <c r="D7006" s="52" t="s">
        <v>2115</v>
      </c>
      <c r="E7006" s="53">
        <v>0.570349</v>
      </c>
      <c r="F7006" s="53">
        <v>0</v>
      </c>
      <c r="G7006" s="53">
        <v>0.570349</v>
      </c>
    </row>
    <row r="7007" s="37" customFormat="1" customHeight="1" spans="1:7">
      <c r="A7007" s="52" t="s">
        <v>2021</v>
      </c>
      <c r="B7007" s="52" t="s">
        <v>3301</v>
      </c>
      <c r="C7007" s="30" t="s">
        <v>2107</v>
      </c>
      <c r="D7007" s="52" t="s">
        <v>2116</v>
      </c>
      <c r="E7007" s="53">
        <v>3</v>
      </c>
      <c r="F7007" s="53">
        <v>0</v>
      </c>
      <c r="G7007" s="53">
        <v>3</v>
      </c>
    </row>
    <row r="7008" s="37" customFormat="1" customHeight="1" spans="1:7">
      <c r="A7008" s="52" t="s">
        <v>2021</v>
      </c>
      <c r="B7008" s="52" t="s">
        <v>3301</v>
      </c>
      <c r="C7008" s="30" t="s">
        <v>2107</v>
      </c>
      <c r="D7008" s="52" t="s">
        <v>2117</v>
      </c>
      <c r="E7008" s="53">
        <v>27.332752</v>
      </c>
      <c r="F7008" s="53">
        <v>0</v>
      </c>
      <c r="G7008" s="53">
        <v>27.332752</v>
      </c>
    </row>
    <row r="7009" s="37" customFormat="1" customHeight="1" spans="1:7">
      <c r="A7009" s="52" t="s">
        <v>2021</v>
      </c>
      <c r="B7009" s="52" t="s">
        <v>3301</v>
      </c>
      <c r="C7009" s="30" t="s">
        <v>2107</v>
      </c>
      <c r="D7009" s="52" t="s">
        <v>2118</v>
      </c>
      <c r="E7009" s="53">
        <v>23.239632</v>
      </c>
      <c r="F7009" s="53">
        <v>0</v>
      </c>
      <c r="G7009" s="53">
        <v>23.239632</v>
      </c>
    </row>
    <row r="7010" s="37" customFormat="1" customHeight="1" spans="1:7">
      <c r="A7010" s="52" t="s">
        <v>2021</v>
      </c>
      <c r="B7010" s="52" t="s">
        <v>3301</v>
      </c>
      <c r="C7010" s="30" t="s">
        <v>2107</v>
      </c>
      <c r="D7010" s="52" t="s">
        <v>2120</v>
      </c>
      <c r="E7010" s="53">
        <v>34.5</v>
      </c>
      <c r="F7010" s="53">
        <v>0</v>
      </c>
      <c r="G7010" s="53">
        <v>34.5</v>
      </c>
    </row>
    <row r="7011" s="37" customFormat="1" customHeight="1" spans="1:7">
      <c r="A7011" s="52" t="s">
        <v>2021</v>
      </c>
      <c r="B7011" s="52" t="s">
        <v>3301</v>
      </c>
      <c r="C7011" s="30" t="s">
        <v>2107</v>
      </c>
      <c r="D7011" s="52" t="s">
        <v>2121</v>
      </c>
      <c r="E7011" s="53">
        <v>2.24</v>
      </c>
      <c r="F7011" s="53">
        <v>0</v>
      </c>
      <c r="G7011" s="53">
        <v>2.24</v>
      </c>
    </row>
    <row r="7012" s="37" customFormat="1" customHeight="1" spans="1:7">
      <c r="A7012" s="52" t="s">
        <v>2021</v>
      </c>
      <c r="B7012" s="52" t="s">
        <v>3301</v>
      </c>
      <c r="C7012" s="30" t="s">
        <v>2107</v>
      </c>
      <c r="D7012" s="52" t="s">
        <v>2122</v>
      </c>
      <c r="E7012" s="53">
        <v>56.76</v>
      </c>
      <c r="F7012" s="53">
        <v>0</v>
      </c>
      <c r="G7012" s="53">
        <v>56.76</v>
      </c>
    </row>
    <row r="7013" s="37" customFormat="1" customHeight="1" spans="1:7">
      <c r="A7013" s="52" t="s">
        <v>2021</v>
      </c>
      <c r="B7013" s="52" t="s">
        <v>3301</v>
      </c>
      <c r="C7013" s="30" t="s">
        <v>2107</v>
      </c>
      <c r="D7013" s="52" t="s">
        <v>2123</v>
      </c>
      <c r="E7013" s="53">
        <v>22.8339</v>
      </c>
      <c r="F7013" s="53">
        <v>0</v>
      </c>
      <c r="G7013" s="53">
        <v>22.8339</v>
      </c>
    </row>
    <row r="7014" s="37" customFormat="1" customHeight="1" spans="1:7">
      <c r="A7014" s="52" t="s">
        <v>2021</v>
      </c>
      <c r="B7014" s="49" t="s">
        <v>3304</v>
      </c>
      <c r="C7014" s="50"/>
      <c r="D7014" s="49"/>
      <c r="E7014" s="51">
        <v>132.275631</v>
      </c>
      <c r="F7014" s="51">
        <v>0</v>
      </c>
      <c r="G7014" s="51">
        <v>132.275631</v>
      </c>
    </row>
    <row r="7015" s="37" customFormat="1" customHeight="1" spans="1:7">
      <c r="A7015" s="52" t="s">
        <v>2021</v>
      </c>
      <c r="B7015" s="52" t="s">
        <v>3305</v>
      </c>
      <c r="C7015" s="50" t="s">
        <v>2091</v>
      </c>
      <c r="D7015" s="49"/>
      <c r="E7015" s="51">
        <v>16.205841</v>
      </c>
      <c r="F7015" s="51">
        <v>0</v>
      </c>
      <c r="G7015" s="51">
        <v>16.205841</v>
      </c>
    </row>
    <row r="7016" s="37" customFormat="1" customHeight="1" spans="1:7">
      <c r="A7016" s="52" t="s">
        <v>2021</v>
      </c>
      <c r="B7016" s="52" t="s">
        <v>3305</v>
      </c>
      <c r="C7016" s="30" t="s">
        <v>2092</v>
      </c>
      <c r="D7016" s="52" t="s">
        <v>2126</v>
      </c>
      <c r="E7016" s="53">
        <v>12.5</v>
      </c>
      <c r="F7016" s="53">
        <v>0</v>
      </c>
      <c r="G7016" s="53">
        <v>12.5</v>
      </c>
    </row>
    <row r="7017" s="37" customFormat="1" customHeight="1" spans="1:7">
      <c r="A7017" s="52" t="s">
        <v>2021</v>
      </c>
      <c r="B7017" s="52" t="s">
        <v>3305</v>
      </c>
      <c r="C7017" s="30" t="s">
        <v>2092</v>
      </c>
      <c r="D7017" s="52" t="s">
        <v>2127</v>
      </c>
      <c r="E7017" s="53">
        <v>0.581386</v>
      </c>
      <c r="F7017" s="53">
        <v>0</v>
      </c>
      <c r="G7017" s="53">
        <v>0.581386</v>
      </c>
    </row>
    <row r="7018" s="37" customFormat="1" customHeight="1" spans="1:7">
      <c r="A7018" s="52" t="s">
        <v>2021</v>
      </c>
      <c r="B7018" s="52" t="s">
        <v>3305</v>
      </c>
      <c r="C7018" s="30" t="s">
        <v>2092</v>
      </c>
      <c r="D7018" s="52" t="s">
        <v>2128</v>
      </c>
      <c r="E7018" s="53">
        <v>0.38759</v>
      </c>
      <c r="F7018" s="53">
        <v>0</v>
      </c>
      <c r="G7018" s="53">
        <v>0.38759</v>
      </c>
    </row>
    <row r="7019" s="37" customFormat="1" customHeight="1" spans="1:7">
      <c r="A7019" s="52" t="s">
        <v>2021</v>
      </c>
      <c r="B7019" s="52" t="s">
        <v>3305</v>
      </c>
      <c r="C7019" s="30" t="s">
        <v>2092</v>
      </c>
      <c r="D7019" s="52" t="s">
        <v>2129</v>
      </c>
      <c r="E7019" s="53">
        <v>0.853524</v>
      </c>
      <c r="F7019" s="53">
        <v>0</v>
      </c>
      <c r="G7019" s="53">
        <v>0.853524</v>
      </c>
    </row>
    <row r="7020" s="37" customFormat="1" customHeight="1" spans="1:7">
      <c r="A7020" s="52" t="s">
        <v>2021</v>
      </c>
      <c r="B7020" s="52" t="s">
        <v>3305</v>
      </c>
      <c r="C7020" s="30" t="s">
        <v>2092</v>
      </c>
      <c r="D7020" s="52" t="s">
        <v>2297</v>
      </c>
      <c r="E7020" s="53">
        <v>0.406609</v>
      </c>
      <c r="F7020" s="53">
        <v>0</v>
      </c>
      <c r="G7020" s="53">
        <v>0.406609</v>
      </c>
    </row>
    <row r="7021" s="37" customFormat="1" customHeight="1" spans="1:7">
      <c r="A7021" s="52" t="s">
        <v>2021</v>
      </c>
      <c r="B7021" s="52" t="s">
        <v>3305</v>
      </c>
      <c r="C7021" s="30" t="s">
        <v>2092</v>
      </c>
      <c r="D7021" s="52" t="s">
        <v>2130</v>
      </c>
      <c r="E7021" s="53">
        <v>0.726732</v>
      </c>
      <c r="F7021" s="53">
        <v>0</v>
      </c>
      <c r="G7021" s="53">
        <v>0.726732</v>
      </c>
    </row>
    <row r="7022" s="37" customFormat="1" customHeight="1" spans="1:7">
      <c r="A7022" s="52" t="s">
        <v>2021</v>
      </c>
      <c r="B7022" s="52" t="s">
        <v>3305</v>
      </c>
      <c r="C7022" s="30" t="s">
        <v>2092</v>
      </c>
      <c r="D7022" s="52" t="s">
        <v>2105</v>
      </c>
      <c r="E7022" s="53">
        <v>0.75</v>
      </c>
      <c r="F7022" s="53">
        <v>0</v>
      </c>
      <c r="G7022" s="53">
        <v>0.75</v>
      </c>
    </row>
    <row r="7023" s="37" customFormat="1" customHeight="1" spans="1:7">
      <c r="A7023" s="52" t="s">
        <v>2021</v>
      </c>
      <c r="B7023" s="52" t="s">
        <v>3305</v>
      </c>
      <c r="C7023" s="50" t="s">
        <v>2106</v>
      </c>
      <c r="D7023" s="49"/>
      <c r="E7023" s="51">
        <v>116.06979</v>
      </c>
      <c r="F7023" s="51">
        <v>0</v>
      </c>
      <c r="G7023" s="51">
        <v>116.06979</v>
      </c>
    </row>
    <row r="7024" s="37" customFormat="1" customHeight="1" spans="1:7">
      <c r="A7024" s="52" t="s">
        <v>2021</v>
      </c>
      <c r="B7024" s="52" t="s">
        <v>3305</v>
      </c>
      <c r="C7024" s="30" t="s">
        <v>2107</v>
      </c>
      <c r="D7024" s="52" t="s">
        <v>2131</v>
      </c>
      <c r="E7024" s="53">
        <v>28.4508</v>
      </c>
      <c r="F7024" s="53">
        <v>0</v>
      </c>
      <c r="G7024" s="53">
        <v>28.4508</v>
      </c>
    </row>
    <row r="7025" s="37" customFormat="1" customHeight="1" spans="1:7">
      <c r="A7025" s="52" t="s">
        <v>2021</v>
      </c>
      <c r="B7025" s="52" t="s">
        <v>3305</v>
      </c>
      <c r="C7025" s="30" t="s">
        <v>2107</v>
      </c>
      <c r="D7025" s="52" t="s">
        <v>2132</v>
      </c>
      <c r="E7025" s="53">
        <v>1.818</v>
      </c>
      <c r="F7025" s="53">
        <v>0</v>
      </c>
      <c r="G7025" s="53">
        <v>1.818</v>
      </c>
    </row>
    <row r="7026" s="37" customFormat="1" customHeight="1" spans="1:7">
      <c r="A7026" s="52" t="s">
        <v>2021</v>
      </c>
      <c r="B7026" s="52" t="s">
        <v>3305</v>
      </c>
      <c r="C7026" s="30" t="s">
        <v>2107</v>
      </c>
      <c r="D7026" s="52" t="s">
        <v>2134</v>
      </c>
      <c r="E7026" s="53">
        <v>12.648</v>
      </c>
      <c r="F7026" s="53">
        <v>0</v>
      </c>
      <c r="G7026" s="53">
        <v>12.648</v>
      </c>
    </row>
    <row r="7027" s="37" customFormat="1" customHeight="1" spans="1:7">
      <c r="A7027" s="52" t="s">
        <v>2021</v>
      </c>
      <c r="B7027" s="52" t="s">
        <v>3305</v>
      </c>
      <c r="C7027" s="30" t="s">
        <v>2107</v>
      </c>
      <c r="D7027" s="52" t="s">
        <v>2135</v>
      </c>
      <c r="E7027" s="53">
        <v>21.1632</v>
      </c>
      <c r="F7027" s="53">
        <v>0</v>
      </c>
      <c r="G7027" s="53">
        <v>21.1632</v>
      </c>
    </row>
    <row r="7028" s="37" customFormat="1" customHeight="1" spans="1:7">
      <c r="A7028" s="52" t="s">
        <v>2021</v>
      </c>
      <c r="B7028" s="52" t="s">
        <v>3305</v>
      </c>
      <c r="C7028" s="30" t="s">
        <v>2107</v>
      </c>
      <c r="D7028" s="52" t="s">
        <v>2136</v>
      </c>
      <c r="E7028" s="53">
        <v>5.532</v>
      </c>
      <c r="F7028" s="53">
        <v>0</v>
      </c>
      <c r="G7028" s="53">
        <v>5.532</v>
      </c>
    </row>
    <row r="7029" s="37" customFormat="1" customHeight="1" spans="1:7">
      <c r="A7029" s="52" t="s">
        <v>2021</v>
      </c>
      <c r="B7029" s="52" t="s">
        <v>3305</v>
      </c>
      <c r="C7029" s="30" t="s">
        <v>2107</v>
      </c>
      <c r="D7029" s="52" t="s">
        <v>2137</v>
      </c>
      <c r="E7029" s="53">
        <v>11.13792</v>
      </c>
      <c r="F7029" s="53">
        <v>0</v>
      </c>
      <c r="G7029" s="53">
        <v>11.13792</v>
      </c>
    </row>
    <row r="7030" s="37" customFormat="1" customHeight="1" spans="1:7">
      <c r="A7030" s="52" t="s">
        <v>2021</v>
      </c>
      <c r="B7030" s="52" t="s">
        <v>3305</v>
      </c>
      <c r="C7030" s="30" t="s">
        <v>2107</v>
      </c>
      <c r="D7030" s="52" t="s">
        <v>2138</v>
      </c>
      <c r="E7030" s="53">
        <v>4.602636</v>
      </c>
      <c r="F7030" s="53">
        <v>0</v>
      </c>
      <c r="G7030" s="53">
        <v>4.602636</v>
      </c>
    </row>
    <row r="7031" s="37" customFormat="1" customHeight="1" spans="1:7">
      <c r="A7031" s="52" t="s">
        <v>2021</v>
      </c>
      <c r="B7031" s="52" t="s">
        <v>3305</v>
      </c>
      <c r="C7031" s="30" t="s">
        <v>2107</v>
      </c>
      <c r="D7031" s="52" t="s">
        <v>2139</v>
      </c>
      <c r="E7031" s="53">
        <v>0.145346</v>
      </c>
      <c r="F7031" s="53">
        <v>0</v>
      </c>
      <c r="G7031" s="53">
        <v>0.145346</v>
      </c>
    </row>
    <row r="7032" s="37" customFormat="1" customHeight="1" spans="1:7">
      <c r="A7032" s="52" t="s">
        <v>2021</v>
      </c>
      <c r="B7032" s="52" t="s">
        <v>3305</v>
      </c>
      <c r="C7032" s="30" t="s">
        <v>2107</v>
      </c>
      <c r="D7032" s="52" t="s">
        <v>2140</v>
      </c>
      <c r="E7032" s="53">
        <v>0.242244</v>
      </c>
      <c r="F7032" s="53">
        <v>0</v>
      </c>
      <c r="G7032" s="53">
        <v>0.242244</v>
      </c>
    </row>
    <row r="7033" s="37" customFormat="1" customHeight="1" spans="1:7">
      <c r="A7033" s="52" t="s">
        <v>2021</v>
      </c>
      <c r="B7033" s="52" t="s">
        <v>3305</v>
      </c>
      <c r="C7033" s="30" t="s">
        <v>2107</v>
      </c>
      <c r="D7033" s="52" t="s">
        <v>2141</v>
      </c>
      <c r="E7033" s="53">
        <v>5.813856</v>
      </c>
      <c r="F7033" s="53">
        <v>0</v>
      </c>
      <c r="G7033" s="53">
        <v>5.813856</v>
      </c>
    </row>
    <row r="7034" s="37" customFormat="1" customHeight="1" spans="1:7">
      <c r="A7034" s="52" t="s">
        <v>2021</v>
      </c>
      <c r="B7034" s="52" t="s">
        <v>3305</v>
      </c>
      <c r="C7034" s="30" t="s">
        <v>2107</v>
      </c>
      <c r="D7034" s="52" t="s">
        <v>2298</v>
      </c>
      <c r="E7034" s="53">
        <v>0.8</v>
      </c>
      <c r="F7034" s="53">
        <v>0</v>
      </c>
      <c r="G7034" s="53">
        <v>0.8</v>
      </c>
    </row>
    <row r="7035" s="37" customFormat="1" customHeight="1" spans="1:7">
      <c r="A7035" s="52" t="s">
        <v>2021</v>
      </c>
      <c r="B7035" s="52" t="s">
        <v>3305</v>
      </c>
      <c r="C7035" s="30" t="s">
        <v>2107</v>
      </c>
      <c r="D7035" s="52" t="s">
        <v>2142</v>
      </c>
      <c r="E7035" s="53">
        <v>5.56896</v>
      </c>
      <c r="F7035" s="53">
        <v>0</v>
      </c>
      <c r="G7035" s="53">
        <v>5.56896</v>
      </c>
    </row>
    <row r="7036" s="37" customFormat="1" customHeight="1" spans="1:7">
      <c r="A7036" s="52" t="s">
        <v>2021</v>
      </c>
      <c r="B7036" s="52" t="s">
        <v>3305</v>
      </c>
      <c r="C7036" s="30" t="s">
        <v>2107</v>
      </c>
      <c r="D7036" s="52" t="s">
        <v>2299</v>
      </c>
      <c r="E7036" s="53">
        <v>9.2</v>
      </c>
      <c r="F7036" s="53">
        <v>0</v>
      </c>
      <c r="G7036" s="53">
        <v>9.2</v>
      </c>
    </row>
    <row r="7037" s="37" customFormat="1" customHeight="1" spans="1:7">
      <c r="A7037" s="52" t="s">
        <v>2021</v>
      </c>
      <c r="B7037" s="52" t="s">
        <v>3305</v>
      </c>
      <c r="C7037" s="30" t="s">
        <v>2107</v>
      </c>
      <c r="D7037" s="52" t="s">
        <v>2143</v>
      </c>
      <c r="E7037" s="53">
        <v>7.7281</v>
      </c>
      <c r="F7037" s="53">
        <v>0</v>
      </c>
      <c r="G7037" s="53">
        <v>7.7281</v>
      </c>
    </row>
    <row r="7038" s="37" customFormat="1" customHeight="1" spans="1:7">
      <c r="A7038" s="52" t="s">
        <v>2021</v>
      </c>
      <c r="B7038" s="52" t="s">
        <v>3305</v>
      </c>
      <c r="C7038" s="30" t="s">
        <v>2107</v>
      </c>
      <c r="D7038" s="52" t="s">
        <v>2144</v>
      </c>
      <c r="E7038" s="53">
        <v>0.8</v>
      </c>
      <c r="F7038" s="53">
        <v>0</v>
      </c>
      <c r="G7038" s="53">
        <v>0.8</v>
      </c>
    </row>
    <row r="7039" s="37" customFormat="1" customHeight="1" spans="1:7">
      <c r="A7039" s="52" t="s">
        <v>2021</v>
      </c>
      <c r="B7039" s="52" t="s">
        <v>3305</v>
      </c>
      <c r="C7039" s="30" t="s">
        <v>2107</v>
      </c>
      <c r="D7039" s="52" t="s">
        <v>2145</v>
      </c>
      <c r="E7039" s="53">
        <v>0.418728</v>
      </c>
      <c r="F7039" s="53">
        <v>0</v>
      </c>
      <c r="G7039" s="53">
        <v>0.418728</v>
      </c>
    </row>
    <row r="7040" s="37" customFormat="1" customHeight="1" spans="1:7">
      <c r="A7040" s="49" t="s">
        <v>3306</v>
      </c>
      <c r="B7040" s="49"/>
      <c r="C7040" s="50"/>
      <c r="D7040" s="49"/>
      <c r="E7040" s="51">
        <v>1770.0313</v>
      </c>
      <c r="F7040" s="51">
        <v>0</v>
      </c>
      <c r="G7040" s="51">
        <v>1770.0313</v>
      </c>
    </row>
    <row r="7041" s="37" customFormat="1" customHeight="1" spans="1:7">
      <c r="A7041" s="52" t="s">
        <v>2022</v>
      </c>
      <c r="B7041" s="49" t="s">
        <v>3307</v>
      </c>
      <c r="C7041" s="50"/>
      <c r="D7041" s="49"/>
      <c r="E7041" s="51">
        <v>1296.910235</v>
      </c>
      <c r="F7041" s="51">
        <v>0</v>
      </c>
      <c r="G7041" s="51">
        <v>1296.910235</v>
      </c>
    </row>
    <row r="7042" s="37" customFormat="1" customHeight="1" spans="1:7">
      <c r="A7042" s="52" t="s">
        <v>2022</v>
      </c>
      <c r="B7042" s="52" t="s">
        <v>3308</v>
      </c>
      <c r="C7042" s="50" t="s">
        <v>2080</v>
      </c>
      <c r="D7042" s="49"/>
      <c r="E7042" s="51">
        <v>718.1194</v>
      </c>
      <c r="F7042" s="51">
        <v>0</v>
      </c>
      <c r="G7042" s="51">
        <v>718.1194</v>
      </c>
    </row>
    <row r="7043" s="37" customFormat="1" customHeight="1" spans="1:7">
      <c r="A7043" s="52" t="s">
        <v>2022</v>
      </c>
      <c r="B7043" s="52" t="s">
        <v>3308</v>
      </c>
      <c r="C7043" s="30" t="s">
        <v>2081</v>
      </c>
      <c r="D7043" s="52" t="s">
        <v>3309</v>
      </c>
      <c r="E7043" s="53">
        <v>7.8912</v>
      </c>
      <c r="F7043" s="53">
        <v>0</v>
      </c>
      <c r="G7043" s="53">
        <v>7.8912</v>
      </c>
    </row>
    <row r="7044" s="37" customFormat="1" customHeight="1" spans="1:7">
      <c r="A7044" s="52" t="s">
        <v>2022</v>
      </c>
      <c r="B7044" s="52" t="s">
        <v>3308</v>
      </c>
      <c r="C7044" s="30" t="s">
        <v>2081</v>
      </c>
      <c r="D7044" s="52" t="s">
        <v>3310</v>
      </c>
      <c r="E7044" s="53">
        <v>15.35</v>
      </c>
      <c r="F7044" s="53">
        <v>0</v>
      </c>
      <c r="G7044" s="53">
        <v>15.35</v>
      </c>
    </row>
    <row r="7045" s="37" customFormat="1" customHeight="1" spans="1:7">
      <c r="A7045" s="52" t="s">
        <v>2022</v>
      </c>
      <c r="B7045" s="52" t="s">
        <v>3308</v>
      </c>
      <c r="C7045" s="30" t="s">
        <v>2081</v>
      </c>
      <c r="D7045" s="52" t="s">
        <v>3311</v>
      </c>
      <c r="E7045" s="53">
        <v>58.64</v>
      </c>
      <c r="F7045" s="53">
        <v>0</v>
      </c>
      <c r="G7045" s="53">
        <v>58.64</v>
      </c>
    </row>
    <row r="7046" s="37" customFormat="1" customHeight="1" spans="1:7">
      <c r="A7046" s="52" t="s">
        <v>2022</v>
      </c>
      <c r="B7046" s="52" t="s">
        <v>3308</v>
      </c>
      <c r="C7046" s="30" t="s">
        <v>2081</v>
      </c>
      <c r="D7046" s="52" t="s">
        <v>3312</v>
      </c>
      <c r="E7046" s="53">
        <v>105.4382</v>
      </c>
      <c r="F7046" s="53">
        <v>0</v>
      </c>
      <c r="G7046" s="53">
        <v>105.4382</v>
      </c>
    </row>
    <row r="7047" s="37" customFormat="1" customHeight="1" spans="1:7">
      <c r="A7047" s="52" t="s">
        <v>2022</v>
      </c>
      <c r="B7047" s="52" t="s">
        <v>3308</v>
      </c>
      <c r="C7047" s="30" t="s">
        <v>2081</v>
      </c>
      <c r="D7047" s="52" t="s">
        <v>3313</v>
      </c>
      <c r="E7047" s="53">
        <v>13</v>
      </c>
      <c r="F7047" s="53">
        <v>0</v>
      </c>
      <c r="G7047" s="53">
        <v>13</v>
      </c>
    </row>
    <row r="7048" s="37" customFormat="1" customHeight="1" spans="1:7">
      <c r="A7048" s="52" t="s">
        <v>2022</v>
      </c>
      <c r="B7048" s="52" t="s">
        <v>3308</v>
      </c>
      <c r="C7048" s="30" t="s">
        <v>2081</v>
      </c>
      <c r="D7048" s="52" t="s">
        <v>3314</v>
      </c>
      <c r="E7048" s="53">
        <v>302.3</v>
      </c>
      <c r="F7048" s="53">
        <v>0</v>
      </c>
      <c r="G7048" s="53">
        <v>302.3</v>
      </c>
    </row>
    <row r="7049" s="37" customFormat="1" customHeight="1" spans="1:7">
      <c r="A7049" s="52" t="s">
        <v>2022</v>
      </c>
      <c r="B7049" s="52" t="s">
        <v>3308</v>
      </c>
      <c r="C7049" s="30" t="s">
        <v>2081</v>
      </c>
      <c r="D7049" s="52" t="s">
        <v>3315</v>
      </c>
      <c r="E7049" s="53">
        <v>70</v>
      </c>
      <c r="F7049" s="53">
        <v>0</v>
      </c>
      <c r="G7049" s="53">
        <v>70</v>
      </c>
    </row>
    <row r="7050" s="37" customFormat="1" customHeight="1" spans="1:7">
      <c r="A7050" s="52" t="s">
        <v>2022</v>
      </c>
      <c r="B7050" s="52" t="s">
        <v>3308</v>
      </c>
      <c r="C7050" s="30" t="s">
        <v>2081</v>
      </c>
      <c r="D7050" s="52" t="s">
        <v>3316</v>
      </c>
      <c r="E7050" s="53">
        <v>0</v>
      </c>
      <c r="F7050" s="53">
        <v>0</v>
      </c>
      <c r="G7050" s="53">
        <v>0</v>
      </c>
    </row>
    <row r="7051" s="37" customFormat="1" customHeight="1" spans="1:7">
      <c r="A7051" s="52" t="s">
        <v>2022</v>
      </c>
      <c r="B7051" s="52" t="s">
        <v>3308</v>
      </c>
      <c r="C7051" s="30" t="s">
        <v>2081</v>
      </c>
      <c r="D7051" s="52" t="s">
        <v>3317</v>
      </c>
      <c r="E7051" s="53">
        <v>32.5</v>
      </c>
      <c r="F7051" s="53">
        <v>0</v>
      </c>
      <c r="G7051" s="53">
        <v>32.5</v>
      </c>
    </row>
    <row r="7052" s="37" customFormat="1" customHeight="1" spans="1:7">
      <c r="A7052" s="52" t="s">
        <v>2022</v>
      </c>
      <c r="B7052" s="52" t="s">
        <v>3308</v>
      </c>
      <c r="C7052" s="30" t="s">
        <v>2081</v>
      </c>
      <c r="D7052" s="52" t="s">
        <v>3318</v>
      </c>
      <c r="E7052" s="53">
        <v>27</v>
      </c>
      <c r="F7052" s="53">
        <v>0</v>
      </c>
      <c r="G7052" s="53">
        <v>27</v>
      </c>
    </row>
    <row r="7053" s="37" customFormat="1" customHeight="1" spans="1:7">
      <c r="A7053" s="52" t="s">
        <v>2022</v>
      </c>
      <c r="B7053" s="52" t="s">
        <v>3308</v>
      </c>
      <c r="C7053" s="30" t="s">
        <v>2081</v>
      </c>
      <c r="D7053" s="52" t="s">
        <v>3319</v>
      </c>
      <c r="E7053" s="53">
        <v>46</v>
      </c>
      <c r="F7053" s="53">
        <v>0</v>
      </c>
      <c r="G7053" s="53">
        <v>46</v>
      </c>
    </row>
    <row r="7054" s="37" customFormat="1" customHeight="1" spans="1:7">
      <c r="A7054" s="52" t="s">
        <v>2022</v>
      </c>
      <c r="B7054" s="52" t="s">
        <v>3308</v>
      </c>
      <c r="C7054" s="30" t="s">
        <v>2081</v>
      </c>
      <c r="D7054" s="52" t="s">
        <v>3320</v>
      </c>
      <c r="E7054" s="53">
        <v>30</v>
      </c>
      <c r="F7054" s="53">
        <v>0</v>
      </c>
      <c r="G7054" s="53">
        <v>30</v>
      </c>
    </row>
    <row r="7055" s="37" customFormat="1" customHeight="1" spans="1:7">
      <c r="A7055" s="52" t="s">
        <v>2022</v>
      </c>
      <c r="B7055" s="52" t="s">
        <v>3308</v>
      </c>
      <c r="C7055" s="30" t="s">
        <v>2081</v>
      </c>
      <c r="D7055" s="52" t="s">
        <v>3321</v>
      </c>
      <c r="E7055" s="53">
        <v>10</v>
      </c>
      <c r="F7055" s="53">
        <v>0</v>
      </c>
      <c r="G7055" s="53">
        <v>10</v>
      </c>
    </row>
    <row r="7056" s="37" customFormat="1" customHeight="1" spans="1:7">
      <c r="A7056" s="52" t="s">
        <v>2022</v>
      </c>
      <c r="B7056" s="52" t="s">
        <v>3308</v>
      </c>
      <c r="C7056" s="50" t="s">
        <v>2091</v>
      </c>
      <c r="D7056" s="49"/>
      <c r="E7056" s="51">
        <v>95.57109</v>
      </c>
      <c r="F7056" s="51">
        <v>0</v>
      </c>
      <c r="G7056" s="51">
        <v>95.57109</v>
      </c>
    </row>
    <row r="7057" s="37" customFormat="1" customHeight="1" spans="1:7">
      <c r="A7057" s="52" t="s">
        <v>2022</v>
      </c>
      <c r="B7057" s="52" t="s">
        <v>3308</v>
      </c>
      <c r="C7057" s="30" t="s">
        <v>2092</v>
      </c>
      <c r="D7057" s="52" t="s">
        <v>2093</v>
      </c>
      <c r="E7057" s="53">
        <v>39.2</v>
      </c>
      <c r="F7057" s="53">
        <v>0</v>
      </c>
      <c r="G7057" s="53">
        <v>39.2</v>
      </c>
    </row>
    <row r="7058" s="37" customFormat="1" customHeight="1" spans="1:7">
      <c r="A7058" s="52" t="s">
        <v>2022</v>
      </c>
      <c r="B7058" s="52" t="s">
        <v>3308</v>
      </c>
      <c r="C7058" s="30" t="s">
        <v>2092</v>
      </c>
      <c r="D7058" s="52" t="s">
        <v>2094</v>
      </c>
      <c r="E7058" s="53">
        <v>1.678925</v>
      </c>
      <c r="F7058" s="53">
        <v>0</v>
      </c>
      <c r="G7058" s="53">
        <v>1.678925</v>
      </c>
    </row>
    <row r="7059" s="37" customFormat="1" customHeight="1" spans="1:7">
      <c r="A7059" s="52" t="s">
        <v>2022</v>
      </c>
      <c r="B7059" s="52" t="s">
        <v>3308</v>
      </c>
      <c r="C7059" s="30" t="s">
        <v>2092</v>
      </c>
      <c r="D7059" s="52" t="s">
        <v>2095</v>
      </c>
      <c r="E7059" s="53">
        <v>1.119283</v>
      </c>
      <c r="F7059" s="53">
        <v>0</v>
      </c>
      <c r="G7059" s="53">
        <v>1.119283</v>
      </c>
    </row>
    <row r="7060" s="37" customFormat="1" customHeight="1" spans="1:7">
      <c r="A7060" s="52" t="s">
        <v>2022</v>
      </c>
      <c r="B7060" s="52" t="s">
        <v>3308</v>
      </c>
      <c r="C7060" s="30" t="s">
        <v>2092</v>
      </c>
      <c r="D7060" s="52" t="s">
        <v>2096</v>
      </c>
      <c r="E7060" s="53">
        <v>5.804358</v>
      </c>
      <c r="F7060" s="53">
        <v>0</v>
      </c>
      <c r="G7060" s="53">
        <v>5.804358</v>
      </c>
    </row>
    <row r="7061" s="37" customFormat="1" customHeight="1" spans="1:7">
      <c r="A7061" s="52" t="s">
        <v>2022</v>
      </c>
      <c r="B7061" s="52" t="s">
        <v>3308</v>
      </c>
      <c r="C7061" s="30" t="s">
        <v>2092</v>
      </c>
      <c r="D7061" s="52" t="s">
        <v>2097</v>
      </c>
      <c r="E7061" s="53">
        <v>2.507868</v>
      </c>
      <c r="F7061" s="53">
        <v>0</v>
      </c>
      <c r="G7061" s="53">
        <v>2.507868</v>
      </c>
    </row>
    <row r="7062" s="37" customFormat="1" customHeight="1" spans="1:7">
      <c r="A7062" s="52" t="s">
        <v>2022</v>
      </c>
      <c r="B7062" s="52" t="s">
        <v>3308</v>
      </c>
      <c r="C7062" s="30" t="s">
        <v>2092</v>
      </c>
      <c r="D7062" s="52" t="s">
        <v>2098</v>
      </c>
      <c r="E7062" s="53">
        <v>2.098656</v>
      </c>
      <c r="F7062" s="53">
        <v>0</v>
      </c>
      <c r="G7062" s="53">
        <v>2.098656</v>
      </c>
    </row>
    <row r="7063" s="37" customFormat="1" customHeight="1" spans="1:7">
      <c r="A7063" s="52" t="s">
        <v>2022</v>
      </c>
      <c r="B7063" s="52" t="s">
        <v>3308</v>
      </c>
      <c r="C7063" s="30" t="s">
        <v>2092</v>
      </c>
      <c r="D7063" s="52" t="s">
        <v>2099</v>
      </c>
      <c r="E7063" s="53">
        <v>14.82</v>
      </c>
      <c r="F7063" s="53">
        <v>0</v>
      </c>
      <c r="G7063" s="53">
        <v>14.82</v>
      </c>
    </row>
    <row r="7064" s="37" customFormat="1" customHeight="1" spans="1:7">
      <c r="A7064" s="52" t="s">
        <v>2022</v>
      </c>
      <c r="B7064" s="52" t="s">
        <v>3308</v>
      </c>
      <c r="C7064" s="30" t="s">
        <v>2092</v>
      </c>
      <c r="D7064" s="52" t="s">
        <v>2100</v>
      </c>
      <c r="E7064" s="53">
        <v>4.992</v>
      </c>
      <c r="F7064" s="53">
        <v>0</v>
      </c>
      <c r="G7064" s="53">
        <v>4.992</v>
      </c>
    </row>
    <row r="7065" s="37" customFormat="1" customHeight="1" spans="1:7">
      <c r="A7065" s="52" t="s">
        <v>2022</v>
      </c>
      <c r="B7065" s="52" t="s">
        <v>3308</v>
      </c>
      <c r="C7065" s="30" t="s">
        <v>2092</v>
      </c>
      <c r="D7065" s="52" t="s">
        <v>2102</v>
      </c>
      <c r="E7065" s="53">
        <v>3.5</v>
      </c>
      <c r="F7065" s="53">
        <v>0</v>
      </c>
      <c r="G7065" s="53">
        <v>3.5</v>
      </c>
    </row>
    <row r="7066" s="37" customFormat="1" customHeight="1" spans="1:7">
      <c r="A7066" s="52" t="s">
        <v>2022</v>
      </c>
      <c r="B7066" s="52" t="s">
        <v>3308</v>
      </c>
      <c r="C7066" s="30" t="s">
        <v>2092</v>
      </c>
      <c r="D7066" s="52" t="s">
        <v>2103</v>
      </c>
      <c r="E7066" s="53">
        <v>16.75</v>
      </c>
      <c r="F7066" s="53">
        <v>0</v>
      </c>
      <c r="G7066" s="53">
        <v>16.75</v>
      </c>
    </row>
    <row r="7067" s="37" customFormat="1" customHeight="1" spans="1:7">
      <c r="A7067" s="52" t="s">
        <v>2022</v>
      </c>
      <c r="B7067" s="52" t="s">
        <v>3308</v>
      </c>
      <c r="C7067" s="30" t="s">
        <v>2092</v>
      </c>
      <c r="D7067" s="52" t="s">
        <v>2104</v>
      </c>
      <c r="E7067" s="53">
        <v>0.65</v>
      </c>
      <c r="F7067" s="53">
        <v>0</v>
      </c>
      <c r="G7067" s="53">
        <v>0.65</v>
      </c>
    </row>
    <row r="7068" s="37" customFormat="1" customHeight="1" spans="1:7">
      <c r="A7068" s="52" t="s">
        <v>2022</v>
      </c>
      <c r="B7068" s="52" t="s">
        <v>3308</v>
      </c>
      <c r="C7068" s="30" t="s">
        <v>2092</v>
      </c>
      <c r="D7068" s="52" t="s">
        <v>2654</v>
      </c>
      <c r="E7068" s="53">
        <v>0.05</v>
      </c>
      <c r="F7068" s="53">
        <v>0</v>
      </c>
      <c r="G7068" s="53">
        <v>0.05</v>
      </c>
    </row>
    <row r="7069" s="37" customFormat="1" customHeight="1" spans="1:7">
      <c r="A7069" s="52" t="s">
        <v>2022</v>
      </c>
      <c r="B7069" s="52" t="s">
        <v>3308</v>
      </c>
      <c r="C7069" s="30" t="s">
        <v>2092</v>
      </c>
      <c r="D7069" s="52" t="s">
        <v>2105</v>
      </c>
      <c r="E7069" s="53">
        <v>2.4</v>
      </c>
      <c r="F7069" s="53">
        <v>0</v>
      </c>
      <c r="G7069" s="53">
        <v>2.4</v>
      </c>
    </row>
    <row r="7070" s="37" customFormat="1" customHeight="1" spans="1:7">
      <c r="A7070" s="52" t="s">
        <v>2022</v>
      </c>
      <c r="B7070" s="52" t="s">
        <v>3308</v>
      </c>
      <c r="C7070" s="50" t="s">
        <v>2106</v>
      </c>
      <c r="D7070" s="49"/>
      <c r="E7070" s="51">
        <v>483.219745</v>
      </c>
      <c r="F7070" s="51">
        <v>0</v>
      </c>
      <c r="G7070" s="51">
        <v>483.219745</v>
      </c>
    </row>
    <row r="7071" s="37" customFormat="1" customHeight="1" spans="1:7">
      <c r="A7071" s="52" t="s">
        <v>2022</v>
      </c>
      <c r="B7071" s="52" t="s">
        <v>3308</v>
      </c>
      <c r="C7071" s="30" t="s">
        <v>2107</v>
      </c>
      <c r="D7071" s="52" t="s">
        <v>2108</v>
      </c>
      <c r="E7071" s="53">
        <v>83.5956</v>
      </c>
      <c r="F7071" s="53">
        <v>0</v>
      </c>
      <c r="G7071" s="53">
        <v>83.5956</v>
      </c>
    </row>
    <row r="7072" s="37" customFormat="1" customHeight="1" spans="1:7">
      <c r="A7072" s="52" t="s">
        <v>2022</v>
      </c>
      <c r="B7072" s="52" t="s">
        <v>3308</v>
      </c>
      <c r="C7072" s="30" t="s">
        <v>2107</v>
      </c>
      <c r="D7072" s="52" t="s">
        <v>2109</v>
      </c>
      <c r="E7072" s="53">
        <v>55.4148</v>
      </c>
      <c r="F7072" s="53">
        <v>0</v>
      </c>
      <c r="G7072" s="53">
        <v>55.4148</v>
      </c>
    </row>
    <row r="7073" s="37" customFormat="1" customHeight="1" spans="1:7">
      <c r="A7073" s="52" t="s">
        <v>2022</v>
      </c>
      <c r="B7073" s="52" t="s">
        <v>3308</v>
      </c>
      <c r="C7073" s="30" t="s">
        <v>2107</v>
      </c>
      <c r="D7073" s="52" t="s">
        <v>2110</v>
      </c>
      <c r="E7073" s="53">
        <v>0.9</v>
      </c>
      <c r="F7073" s="53">
        <v>0</v>
      </c>
      <c r="G7073" s="53">
        <v>0.9</v>
      </c>
    </row>
    <row r="7074" s="37" customFormat="1" customHeight="1" spans="1:7">
      <c r="A7074" s="52" t="s">
        <v>2022</v>
      </c>
      <c r="B7074" s="52" t="s">
        <v>3308</v>
      </c>
      <c r="C7074" s="30" t="s">
        <v>2107</v>
      </c>
      <c r="D7074" s="52" t="s">
        <v>2111</v>
      </c>
      <c r="E7074" s="53">
        <v>6.9663</v>
      </c>
      <c r="F7074" s="53">
        <v>0</v>
      </c>
      <c r="G7074" s="53">
        <v>6.9663</v>
      </c>
    </row>
    <row r="7075" s="37" customFormat="1" customHeight="1" spans="1:7">
      <c r="A7075" s="52" t="s">
        <v>2022</v>
      </c>
      <c r="B7075" s="52" t="s">
        <v>3308</v>
      </c>
      <c r="C7075" s="30" t="s">
        <v>2107</v>
      </c>
      <c r="D7075" s="52" t="s">
        <v>2112</v>
      </c>
      <c r="E7075" s="53">
        <v>20.605187</v>
      </c>
      <c r="F7075" s="53">
        <v>0</v>
      </c>
      <c r="G7075" s="53">
        <v>20.605187</v>
      </c>
    </row>
    <row r="7076" s="37" customFormat="1" customHeight="1" spans="1:7">
      <c r="A7076" s="52" t="s">
        <v>2022</v>
      </c>
      <c r="B7076" s="52" t="s">
        <v>3308</v>
      </c>
      <c r="C7076" s="30" t="s">
        <v>2107</v>
      </c>
      <c r="D7076" s="52" t="s">
        <v>2113</v>
      </c>
      <c r="E7076" s="53">
        <v>17.351736</v>
      </c>
      <c r="F7076" s="53">
        <v>0</v>
      </c>
      <c r="G7076" s="53">
        <v>17.351736</v>
      </c>
    </row>
    <row r="7077" s="37" customFormat="1" customHeight="1" spans="1:7">
      <c r="A7077" s="52" t="s">
        <v>2022</v>
      </c>
      <c r="B7077" s="52" t="s">
        <v>3308</v>
      </c>
      <c r="C7077" s="30" t="s">
        <v>2107</v>
      </c>
      <c r="D7077" s="52" t="s">
        <v>2466</v>
      </c>
      <c r="E7077" s="53">
        <v>16.434</v>
      </c>
      <c r="F7077" s="53">
        <v>0</v>
      </c>
      <c r="G7077" s="53">
        <v>16.434</v>
      </c>
    </row>
    <row r="7078" s="37" customFormat="1" customHeight="1" spans="1:7">
      <c r="A7078" s="52" t="s">
        <v>2022</v>
      </c>
      <c r="B7078" s="52" t="s">
        <v>3308</v>
      </c>
      <c r="C7078" s="30" t="s">
        <v>2107</v>
      </c>
      <c r="D7078" s="52" t="s">
        <v>2114</v>
      </c>
      <c r="E7078" s="53">
        <v>0.43793</v>
      </c>
      <c r="F7078" s="53">
        <v>0</v>
      </c>
      <c r="G7078" s="53">
        <v>0.43793</v>
      </c>
    </row>
    <row r="7079" s="37" customFormat="1" customHeight="1" spans="1:7">
      <c r="A7079" s="52" t="s">
        <v>2022</v>
      </c>
      <c r="B7079" s="52" t="s">
        <v>3308</v>
      </c>
      <c r="C7079" s="30" t="s">
        <v>2107</v>
      </c>
      <c r="D7079" s="52" t="s">
        <v>2115</v>
      </c>
      <c r="E7079" s="53">
        <v>0.729884</v>
      </c>
      <c r="F7079" s="53">
        <v>0</v>
      </c>
      <c r="G7079" s="53">
        <v>0.729884</v>
      </c>
    </row>
    <row r="7080" s="37" customFormat="1" customHeight="1" spans="1:7">
      <c r="A7080" s="52" t="s">
        <v>2022</v>
      </c>
      <c r="B7080" s="52" t="s">
        <v>3308</v>
      </c>
      <c r="C7080" s="30" t="s">
        <v>2107</v>
      </c>
      <c r="D7080" s="52" t="s">
        <v>2116</v>
      </c>
      <c r="E7080" s="53">
        <v>8.6</v>
      </c>
      <c r="F7080" s="53">
        <v>0</v>
      </c>
      <c r="G7080" s="53">
        <v>8.6</v>
      </c>
    </row>
    <row r="7081" s="37" customFormat="1" customHeight="1" spans="1:7">
      <c r="A7081" s="52" t="s">
        <v>2022</v>
      </c>
      <c r="B7081" s="52" t="s">
        <v>3308</v>
      </c>
      <c r="C7081" s="30" t="s">
        <v>2107</v>
      </c>
      <c r="D7081" s="52" t="s">
        <v>2117</v>
      </c>
      <c r="E7081" s="53">
        <v>34.703472</v>
      </c>
      <c r="F7081" s="53">
        <v>0</v>
      </c>
      <c r="G7081" s="53">
        <v>34.703472</v>
      </c>
    </row>
    <row r="7082" s="37" customFormat="1" customHeight="1" spans="1:7">
      <c r="A7082" s="52" t="s">
        <v>2022</v>
      </c>
      <c r="B7082" s="52" t="s">
        <v>3308</v>
      </c>
      <c r="C7082" s="30" t="s">
        <v>2107</v>
      </c>
      <c r="D7082" s="52" t="s">
        <v>2118</v>
      </c>
      <c r="E7082" s="53">
        <v>29.507736</v>
      </c>
      <c r="F7082" s="53">
        <v>0</v>
      </c>
      <c r="G7082" s="53">
        <v>29.507736</v>
      </c>
    </row>
    <row r="7083" s="37" customFormat="1" customHeight="1" spans="1:7">
      <c r="A7083" s="52" t="s">
        <v>2022</v>
      </c>
      <c r="B7083" s="52" t="s">
        <v>3308</v>
      </c>
      <c r="C7083" s="30" t="s">
        <v>2107</v>
      </c>
      <c r="D7083" s="52" t="s">
        <v>2119</v>
      </c>
      <c r="E7083" s="53">
        <v>4.716</v>
      </c>
      <c r="F7083" s="53">
        <v>0</v>
      </c>
      <c r="G7083" s="53">
        <v>4.716</v>
      </c>
    </row>
    <row r="7084" s="37" customFormat="1" customHeight="1" spans="1:7">
      <c r="A7084" s="52" t="s">
        <v>2022</v>
      </c>
      <c r="B7084" s="52" t="s">
        <v>3308</v>
      </c>
      <c r="C7084" s="30" t="s">
        <v>2107</v>
      </c>
      <c r="D7084" s="52" t="s">
        <v>2120</v>
      </c>
      <c r="E7084" s="53">
        <v>101.676</v>
      </c>
      <c r="F7084" s="53">
        <v>0</v>
      </c>
      <c r="G7084" s="53">
        <v>101.676</v>
      </c>
    </row>
    <row r="7085" s="37" customFormat="1" customHeight="1" spans="1:7">
      <c r="A7085" s="52" t="s">
        <v>2022</v>
      </c>
      <c r="B7085" s="52" t="s">
        <v>3308</v>
      </c>
      <c r="C7085" s="30" t="s">
        <v>2107</v>
      </c>
      <c r="D7085" s="52" t="s">
        <v>2121</v>
      </c>
      <c r="E7085" s="53">
        <v>2.56</v>
      </c>
      <c r="F7085" s="53">
        <v>0</v>
      </c>
      <c r="G7085" s="53">
        <v>2.56</v>
      </c>
    </row>
    <row r="7086" s="37" customFormat="1" customHeight="1" spans="1:7">
      <c r="A7086" s="52" t="s">
        <v>2022</v>
      </c>
      <c r="B7086" s="52" t="s">
        <v>3308</v>
      </c>
      <c r="C7086" s="30" t="s">
        <v>2107</v>
      </c>
      <c r="D7086" s="52" t="s">
        <v>2122</v>
      </c>
      <c r="E7086" s="53">
        <v>70.92</v>
      </c>
      <c r="F7086" s="53">
        <v>0</v>
      </c>
      <c r="G7086" s="53">
        <v>70.92</v>
      </c>
    </row>
    <row r="7087" s="37" customFormat="1" customHeight="1" spans="1:7">
      <c r="A7087" s="52" t="s">
        <v>2022</v>
      </c>
      <c r="B7087" s="52" t="s">
        <v>3308</v>
      </c>
      <c r="C7087" s="30" t="s">
        <v>2107</v>
      </c>
      <c r="D7087" s="52" t="s">
        <v>2123</v>
      </c>
      <c r="E7087" s="53">
        <v>28.1011</v>
      </c>
      <c r="F7087" s="53">
        <v>0</v>
      </c>
      <c r="G7087" s="53">
        <v>28.1011</v>
      </c>
    </row>
    <row r="7088" s="37" customFormat="1" customHeight="1" spans="1:7">
      <c r="A7088" s="52" t="s">
        <v>2022</v>
      </c>
      <c r="B7088" s="49" t="s">
        <v>3322</v>
      </c>
      <c r="C7088" s="50"/>
      <c r="D7088" s="49"/>
      <c r="E7088" s="51">
        <v>389.555503</v>
      </c>
      <c r="F7088" s="51">
        <v>0</v>
      </c>
      <c r="G7088" s="51">
        <v>389.555503</v>
      </c>
    </row>
    <row r="7089" s="37" customFormat="1" customHeight="1" spans="1:7">
      <c r="A7089" s="52" t="s">
        <v>2022</v>
      </c>
      <c r="B7089" s="52" t="s">
        <v>3323</v>
      </c>
      <c r="C7089" s="50" t="s">
        <v>2091</v>
      </c>
      <c r="D7089" s="49"/>
      <c r="E7089" s="51">
        <v>51.075724</v>
      </c>
      <c r="F7089" s="51">
        <v>0</v>
      </c>
      <c r="G7089" s="51">
        <v>51.075724</v>
      </c>
    </row>
    <row r="7090" s="37" customFormat="1" customHeight="1" spans="1:7">
      <c r="A7090" s="52" t="s">
        <v>2022</v>
      </c>
      <c r="B7090" s="52" t="s">
        <v>3323</v>
      </c>
      <c r="C7090" s="30" t="s">
        <v>2092</v>
      </c>
      <c r="D7090" s="52" t="s">
        <v>2126</v>
      </c>
      <c r="E7090" s="53">
        <v>39.2</v>
      </c>
      <c r="F7090" s="53">
        <v>0</v>
      </c>
      <c r="G7090" s="53">
        <v>39.2</v>
      </c>
    </row>
    <row r="7091" s="37" customFormat="1" customHeight="1" spans="1:7">
      <c r="A7091" s="52" t="s">
        <v>2022</v>
      </c>
      <c r="B7091" s="52" t="s">
        <v>3323</v>
      </c>
      <c r="C7091" s="30" t="s">
        <v>2092</v>
      </c>
      <c r="D7091" s="52" t="s">
        <v>2127</v>
      </c>
      <c r="E7091" s="53">
        <v>1.733357</v>
      </c>
      <c r="F7091" s="53">
        <v>0</v>
      </c>
      <c r="G7091" s="53">
        <v>1.733357</v>
      </c>
    </row>
    <row r="7092" s="37" customFormat="1" customHeight="1" spans="1:7">
      <c r="A7092" s="52" t="s">
        <v>2022</v>
      </c>
      <c r="B7092" s="52" t="s">
        <v>3323</v>
      </c>
      <c r="C7092" s="30" t="s">
        <v>2092</v>
      </c>
      <c r="D7092" s="52" t="s">
        <v>2128</v>
      </c>
      <c r="E7092" s="53">
        <v>1.155571</v>
      </c>
      <c r="F7092" s="53">
        <v>0</v>
      </c>
      <c r="G7092" s="53">
        <v>1.155571</v>
      </c>
    </row>
    <row r="7093" s="37" customFormat="1" customHeight="1" spans="1:7">
      <c r="A7093" s="52" t="s">
        <v>2022</v>
      </c>
      <c r="B7093" s="52" t="s">
        <v>3323</v>
      </c>
      <c r="C7093" s="30" t="s">
        <v>2092</v>
      </c>
      <c r="D7093" s="52" t="s">
        <v>2129</v>
      </c>
      <c r="E7093" s="53">
        <v>2.456748</v>
      </c>
      <c r="F7093" s="53">
        <v>0</v>
      </c>
      <c r="G7093" s="53">
        <v>2.456748</v>
      </c>
    </row>
    <row r="7094" s="37" customFormat="1" customHeight="1" spans="1:7">
      <c r="A7094" s="52" t="s">
        <v>2022</v>
      </c>
      <c r="B7094" s="52" t="s">
        <v>3323</v>
      </c>
      <c r="C7094" s="30" t="s">
        <v>2092</v>
      </c>
      <c r="D7094" s="52" t="s">
        <v>2297</v>
      </c>
      <c r="E7094" s="53">
        <v>0.463352</v>
      </c>
      <c r="F7094" s="53">
        <v>0</v>
      </c>
      <c r="G7094" s="53">
        <v>0.463352</v>
      </c>
    </row>
    <row r="7095" s="37" customFormat="1" customHeight="1" spans="1:7">
      <c r="A7095" s="52" t="s">
        <v>2022</v>
      </c>
      <c r="B7095" s="52" t="s">
        <v>3323</v>
      </c>
      <c r="C7095" s="30" t="s">
        <v>2092</v>
      </c>
      <c r="D7095" s="52" t="s">
        <v>2130</v>
      </c>
      <c r="E7095" s="53">
        <v>2.166696</v>
      </c>
      <c r="F7095" s="53">
        <v>0</v>
      </c>
      <c r="G7095" s="53">
        <v>2.166696</v>
      </c>
    </row>
    <row r="7096" s="37" customFormat="1" customHeight="1" spans="1:7">
      <c r="A7096" s="52" t="s">
        <v>2022</v>
      </c>
      <c r="B7096" s="52" t="s">
        <v>3323</v>
      </c>
      <c r="C7096" s="30" t="s">
        <v>2092</v>
      </c>
      <c r="D7096" s="52" t="s">
        <v>2102</v>
      </c>
      <c r="E7096" s="53">
        <v>1.5</v>
      </c>
      <c r="F7096" s="53">
        <v>0</v>
      </c>
      <c r="G7096" s="53">
        <v>1.5</v>
      </c>
    </row>
    <row r="7097" s="37" customFormat="1" customHeight="1" spans="1:7">
      <c r="A7097" s="52" t="s">
        <v>2022</v>
      </c>
      <c r="B7097" s="52" t="s">
        <v>3323</v>
      </c>
      <c r="C7097" s="30" t="s">
        <v>2092</v>
      </c>
      <c r="D7097" s="52" t="s">
        <v>2105</v>
      </c>
      <c r="E7097" s="53">
        <v>2.4</v>
      </c>
      <c r="F7097" s="53">
        <v>0</v>
      </c>
      <c r="G7097" s="53">
        <v>2.4</v>
      </c>
    </row>
    <row r="7098" s="37" customFormat="1" customHeight="1" spans="1:7">
      <c r="A7098" s="52" t="s">
        <v>2022</v>
      </c>
      <c r="B7098" s="52" t="s">
        <v>3323</v>
      </c>
      <c r="C7098" s="50" t="s">
        <v>2106</v>
      </c>
      <c r="D7098" s="49"/>
      <c r="E7098" s="51">
        <v>338.479779</v>
      </c>
      <c r="F7098" s="51">
        <v>0</v>
      </c>
      <c r="G7098" s="51">
        <v>338.479779</v>
      </c>
    </row>
    <row r="7099" s="37" customFormat="1" customHeight="1" spans="1:7">
      <c r="A7099" s="52" t="s">
        <v>2022</v>
      </c>
      <c r="B7099" s="52" t="s">
        <v>3323</v>
      </c>
      <c r="C7099" s="30" t="s">
        <v>2107</v>
      </c>
      <c r="D7099" s="52" t="s">
        <v>2131</v>
      </c>
      <c r="E7099" s="53">
        <v>81.8916</v>
      </c>
      <c r="F7099" s="53">
        <v>0</v>
      </c>
      <c r="G7099" s="53">
        <v>81.8916</v>
      </c>
    </row>
    <row r="7100" s="37" customFormat="1" customHeight="1" spans="1:7">
      <c r="A7100" s="52" t="s">
        <v>2022</v>
      </c>
      <c r="B7100" s="52" t="s">
        <v>3323</v>
      </c>
      <c r="C7100" s="30" t="s">
        <v>2107</v>
      </c>
      <c r="D7100" s="52" t="s">
        <v>2132</v>
      </c>
      <c r="E7100" s="53">
        <v>2.4768</v>
      </c>
      <c r="F7100" s="53">
        <v>0</v>
      </c>
      <c r="G7100" s="53">
        <v>2.4768</v>
      </c>
    </row>
    <row r="7101" s="37" customFormat="1" customHeight="1" spans="1:7">
      <c r="A7101" s="52" t="s">
        <v>2022</v>
      </c>
      <c r="B7101" s="52" t="s">
        <v>3323</v>
      </c>
      <c r="C7101" s="30" t="s">
        <v>2107</v>
      </c>
      <c r="D7101" s="52" t="s">
        <v>2133</v>
      </c>
      <c r="E7101" s="53">
        <v>0.012</v>
      </c>
      <c r="F7101" s="53">
        <v>0</v>
      </c>
      <c r="G7101" s="53">
        <v>0.012</v>
      </c>
    </row>
    <row r="7102" s="37" customFormat="1" customHeight="1" spans="1:7">
      <c r="A7102" s="52" t="s">
        <v>2022</v>
      </c>
      <c r="B7102" s="52" t="s">
        <v>3323</v>
      </c>
      <c r="C7102" s="30" t="s">
        <v>2107</v>
      </c>
      <c r="D7102" s="52" t="s">
        <v>2134</v>
      </c>
      <c r="E7102" s="53">
        <v>42.156</v>
      </c>
      <c r="F7102" s="53">
        <v>0</v>
      </c>
      <c r="G7102" s="53">
        <v>42.156</v>
      </c>
    </row>
    <row r="7103" s="37" customFormat="1" customHeight="1" spans="1:7">
      <c r="A7103" s="52" t="s">
        <v>2022</v>
      </c>
      <c r="B7103" s="52" t="s">
        <v>3323</v>
      </c>
      <c r="C7103" s="30" t="s">
        <v>2107</v>
      </c>
      <c r="D7103" s="52" t="s">
        <v>2135</v>
      </c>
      <c r="E7103" s="53">
        <v>70.5048</v>
      </c>
      <c r="F7103" s="53">
        <v>0</v>
      </c>
      <c r="G7103" s="53">
        <v>70.5048</v>
      </c>
    </row>
    <row r="7104" s="37" customFormat="1" customHeight="1" spans="1:7">
      <c r="A7104" s="52" t="s">
        <v>2022</v>
      </c>
      <c r="B7104" s="52" t="s">
        <v>3323</v>
      </c>
      <c r="C7104" s="30" t="s">
        <v>2107</v>
      </c>
      <c r="D7104" s="52" t="s">
        <v>2136</v>
      </c>
      <c r="E7104" s="53">
        <v>17.922</v>
      </c>
      <c r="F7104" s="53">
        <v>0</v>
      </c>
      <c r="G7104" s="53">
        <v>17.922</v>
      </c>
    </row>
    <row r="7105" s="37" customFormat="1" customHeight="1" spans="1:7">
      <c r="A7105" s="52" t="s">
        <v>2022</v>
      </c>
      <c r="B7105" s="52" t="s">
        <v>3323</v>
      </c>
      <c r="C7105" s="30" t="s">
        <v>2107</v>
      </c>
      <c r="D7105" s="52" t="s">
        <v>2137</v>
      </c>
      <c r="E7105" s="53">
        <v>34.392192</v>
      </c>
      <c r="F7105" s="53">
        <v>0</v>
      </c>
      <c r="G7105" s="53">
        <v>34.392192</v>
      </c>
    </row>
    <row r="7106" s="37" customFormat="1" customHeight="1" spans="1:7">
      <c r="A7106" s="52" t="s">
        <v>2022</v>
      </c>
      <c r="B7106" s="52" t="s">
        <v>3323</v>
      </c>
      <c r="C7106" s="30" t="s">
        <v>2107</v>
      </c>
      <c r="D7106" s="52" t="s">
        <v>2138</v>
      </c>
      <c r="E7106" s="53">
        <v>13.722408</v>
      </c>
      <c r="F7106" s="53">
        <v>0</v>
      </c>
      <c r="G7106" s="53">
        <v>13.722408</v>
      </c>
    </row>
    <row r="7107" s="37" customFormat="1" customHeight="1" spans="1:7">
      <c r="A7107" s="52" t="s">
        <v>2022</v>
      </c>
      <c r="B7107" s="52" t="s">
        <v>3323</v>
      </c>
      <c r="C7107" s="30" t="s">
        <v>2107</v>
      </c>
      <c r="D7107" s="52" t="s">
        <v>2139</v>
      </c>
      <c r="E7107" s="53">
        <v>0.433339</v>
      </c>
      <c r="F7107" s="53">
        <v>0</v>
      </c>
      <c r="G7107" s="53">
        <v>0.433339</v>
      </c>
    </row>
    <row r="7108" s="37" customFormat="1" customHeight="1" spans="1:7">
      <c r="A7108" s="52" t="s">
        <v>2022</v>
      </c>
      <c r="B7108" s="52" t="s">
        <v>3323</v>
      </c>
      <c r="C7108" s="30" t="s">
        <v>2107</v>
      </c>
      <c r="D7108" s="52" t="s">
        <v>2140</v>
      </c>
      <c r="E7108" s="53">
        <v>0.722232</v>
      </c>
      <c r="F7108" s="53">
        <v>0</v>
      </c>
      <c r="G7108" s="53">
        <v>0.722232</v>
      </c>
    </row>
    <row r="7109" s="37" customFormat="1" customHeight="1" spans="1:7">
      <c r="A7109" s="52" t="s">
        <v>2022</v>
      </c>
      <c r="B7109" s="52" t="s">
        <v>3323</v>
      </c>
      <c r="C7109" s="30" t="s">
        <v>2107</v>
      </c>
      <c r="D7109" s="52" t="s">
        <v>2141</v>
      </c>
      <c r="E7109" s="53">
        <v>17.333568</v>
      </c>
      <c r="F7109" s="53">
        <v>0</v>
      </c>
      <c r="G7109" s="53">
        <v>17.333568</v>
      </c>
    </row>
    <row r="7110" s="37" customFormat="1" customHeight="1" spans="1:7">
      <c r="A7110" s="52" t="s">
        <v>2022</v>
      </c>
      <c r="B7110" s="52" t="s">
        <v>3323</v>
      </c>
      <c r="C7110" s="30" t="s">
        <v>2107</v>
      </c>
      <c r="D7110" s="52" t="s">
        <v>2298</v>
      </c>
      <c r="E7110" s="53">
        <v>0.8</v>
      </c>
      <c r="F7110" s="53">
        <v>0</v>
      </c>
      <c r="G7110" s="53">
        <v>0.8</v>
      </c>
    </row>
    <row r="7111" s="37" customFormat="1" customHeight="1" spans="1:7">
      <c r="A7111" s="52" t="s">
        <v>2022</v>
      </c>
      <c r="B7111" s="52" t="s">
        <v>3323</v>
      </c>
      <c r="C7111" s="30" t="s">
        <v>2107</v>
      </c>
      <c r="D7111" s="52" t="s">
        <v>2142</v>
      </c>
      <c r="E7111" s="53">
        <v>17.196096</v>
      </c>
      <c r="F7111" s="53">
        <v>0</v>
      </c>
      <c r="G7111" s="53">
        <v>17.196096</v>
      </c>
    </row>
    <row r="7112" s="37" customFormat="1" customHeight="1" spans="1:7">
      <c r="A7112" s="52" t="s">
        <v>2022</v>
      </c>
      <c r="B7112" s="52" t="s">
        <v>3323</v>
      </c>
      <c r="C7112" s="30" t="s">
        <v>2107</v>
      </c>
      <c r="D7112" s="52" t="s">
        <v>2299</v>
      </c>
      <c r="E7112" s="53">
        <v>9.2</v>
      </c>
      <c r="F7112" s="53">
        <v>0</v>
      </c>
      <c r="G7112" s="53">
        <v>9.2</v>
      </c>
    </row>
    <row r="7113" s="37" customFormat="1" customHeight="1" spans="1:7">
      <c r="A7113" s="52" t="s">
        <v>2022</v>
      </c>
      <c r="B7113" s="52" t="s">
        <v>3323</v>
      </c>
      <c r="C7113" s="30" t="s">
        <v>2107</v>
      </c>
      <c r="D7113" s="52" t="s">
        <v>2143</v>
      </c>
      <c r="E7113" s="53">
        <v>25.8915</v>
      </c>
      <c r="F7113" s="53">
        <v>0</v>
      </c>
      <c r="G7113" s="53">
        <v>25.8915</v>
      </c>
    </row>
    <row r="7114" s="37" customFormat="1" customHeight="1" spans="1:7">
      <c r="A7114" s="52" t="s">
        <v>2022</v>
      </c>
      <c r="B7114" s="52" t="s">
        <v>3323</v>
      </c>
      <c r="C7114" s="30" t="s">
        <v>2107</v>
      </c>
      <c r="D7114" s="52" t="s">
        <v>2144</v>
      </c>
      <c r="E7114" s="53">
        <v>2.56</v>
      </c>
      <c r="F7114" s="53">
        <v>0</v>
      </c>
      <c r="G7114" s="53">
        <v>2.56</v>
      </c>
    </row>
    <row r="7115" s="37" customFormat="1" customHeight="1" spans="1:7">
      <c r="A7115" s="52" t="s">
        <v>2022</v>
      </c>
      <c r="B7115" s="52" t="s">
        <v>3323</v>
      </c>
      <c r="C7115" s="30" t="s">
        <v>2107</v>
      </c>
      <c r="D7115" s="52" t="s">
        <v>2145</v>
      </c>
      <c r="E7115" s="53">
        <v>1.265244</v>
      </c>
      <c r="F7115" s="53">
        <v>0</v>
      </c>
      <c r="G7115" s="53">
        <v>1.265244</v>
      </c>
    </row>
    <row r="7116" s="37" customFormat="1" customHeight="1" spans="1:7">
      <c r="A7116" s="52" t="s">
        <v>2022</v>
      </c>
      <c r="B7116" s="49" t="s">
        <v>3324</v>
      </c>
      <c r="C7116" s="50"/>
      <c r="D7116" s="49"/>
      <c r="E7116" s="51">
        <v>83.565562</v>
      </c>
      <c r="F7116" s="51">
        <v>0</v>
      </c>
      <c r="G7116" s="51">
        <v>83.565562</v>
      </c>
    </row>
    <row r="7117" s="37" customFormat="1" customHeight="1" spans="1:7">
      <c r="A7117" s="52" t="s">
        <v>2022</v>
      </c>
      <c r="B7117" s="52" t="s">
        <v>3325</v>
      </c>
      <c r="C7117" s="50" t="s">
        <v>2091</v>
      </c>
      <c r="D7117" s="49"/>
      <c r="E7117" s="51">
        <v>12.031526</v>
      </c>
      <c r="F7117" s="51">
        <v>0</v>
      </c>
      <c r="G7117" s="51">
        <v>12.031526</v>
      </c>
    </row>
    <row r="7118" s="37" customFormat="1" customHeight="1" spans="1:7">
      <c r="A7118" s="52" t="s">
        <v>2022</v>
      </c>
      <c r="B7118" s="52" t="s">
        <v>3325</v>
      </c>
      <c r="C7118" s="30" t="s">
        <v>2092</v>
      </c>
      <c r="D7118" s="52" t="s">
        <v>2126</v>
      </c>
      <c r="E7118" s="53">
        <v>9.8</v>
      </c>
      <c r="F7118" s="53">
        <v>0</v>
      </c>
      <c r="G7118" s="53">
        <v>9.8</v>
      </c>
    </row>
    <row r="7119" s="37" customFormat="1" customHeight="1" spans="1:7">
      <c r="A7119" s="52" t="s">
        <v>2022</v>
      </c>
      <c r="B7119" s="52" t="s">
        <v>3325</v>
      </c>
      <c r="C7119" s="30" t="s">
        <v>2092</v>
      </c>
      <c r="D7119" s="52" t="s">
        <v>2127</v>
      </c>
      <c r="E7119" s="53">
        <v>0.377842</v>
      </c>
      <c r="F7119" s="53">
        <v>0</v>
      </c>
      <c r="G7119" s="53">
        <v>0.377842</v>
      </c>
    </row>
    <row r="7120" s="37" customFormat="1" customHeight="1" spans="1:7">
      <c r="A7120" s="52" t="s">
        <v>2022</v>
      </c>
      <c r="B7120" s="52" t="s">
        <v>3325</v>
      </c>
      <c r="C7120" s="30" t="s">
        <v>2092</v>
      </c>
      <c r="D7120" s="52" t="s">
        <v>2128</v>
      </c>
      <c r="E7120" s="53">
        <v>0.251894</v>
      </c>
      <c r="F7120" s="53">
        <v>0</v>
      </c>
      <c r="G7120" s="53">
        <v>0.251894</v>
      </c>
    </row>
    <row r="7121" s="37" customFormat="1" customHeight="1" spans="1:7">
      <c r="A7121" s="52" t="s">
        <v>2022</v>
      </c>
      <c r="B7121" s="52" t="s">
        <v>3325</v>
      </c>
      <c r="C7121" s="30" t="s">
        <v>2092</v>
      </c>
      <c r="D7121" s="52" t="s">
        <v>2129</v>
      </c>
      <c r="E7121" s="53">
        <v>0.529488</v>
      </c>
      <c r="F7121" s="53">
        <v>0</v>
      </c>
      <c r="G7121" s="53">
        <v>0.529488</v>
      </c>
    </row>
    <row r="7122" s="37" customFormat="1" customHeight="1" spans="1:7">
      <c r="A7122" s="52" t="s">
        <v>2022</v>
      </c>
      <c r="B7122" s="52" t="s">
        <v>3325</v>
      </c>
      <c r="C7122" s="30" t="s">
        <v>2092</v>
      </c>
      <c r="D7122" s="52" t="s">
        <v>2130</v>
      </c>
      <c r="E7122" s="53">
        <v>0.472302</v>
      </c>
      <c r="F7122" s="53">
        <v>0</v>
      </c>
      <c r="G7122" s="53">
        <v>0.472302</v>
      </c>
    </row>
    <row r="7123" s="37" customFormat="1" customHeight="1" spans="1:7">
      <c r="A7123" s="52" t="s">
        <v>2022</v>
      </c>
      <c r="B7123" s="52" t="s">
        <v>3325</v>
      </c>
      <c r="C7123" s="30" t="s">
        <v>2092</v>
      </c>
      <c r="D7123" s="52" t="s">
        <v>2105</v>
      </c>
      <c r="E7123" s="53">
        <v>0.6</v>
      </c>
      <c r="F7123" s="53">
        <v>0</v>
      </c>
      <c r="G7123" s="53">
        <v>0.6</v>
      </c>
    </row>
    <row r="7124" s="37" customFormat="1" customHeight="1" spans="1:7">
      <c r="A7124" s="52" t="s">
        <v>2022</v>
      </c>
      <c r="B7124" s="52" t="s">
        <v>3325</v>
      </c>
      <c r="C7124" s="50" t="s">
        <v>2106</v>
      </c>
      <c r="D7124" s="49"/>
      <c r="E7124" s="51">
        <v>71.534036</v>
      </c>
      <c r="F7124" s="51">
        <v>0</v>
      </c>
      <c r="G7124" s="51">
        <v>71.534036</v>
      </c>
    </row>
    <row r="7125" s="37" customFormat="1" customHeight="1" spans="1:7">
      <c r="A7125" s="52" t="s">
        <v>2022</v>
      </c>
      <c r="B7125" s="52" t="s">
        <v>3325</v>
      </c>
      <c r="C7125" s="30" t="s">
        <v>2107</v>
      </c>
      <c r="D7125" s="52" t="s">
        <v>2131</v>
      </c>
      <c r="E7125" s="53">
        <v>17.6496</v>
      </c>
      <c r="F7125" s="53">
        <v>0</v>
      </c>
      <c r="G7125" s="53">
        <v>17.6496</v>
      </c>
    </row>
    <row r="7126" s="37" customFormat="1" customHeight="1" spans="1:7">
      <c r="A7126" s="52" t="s">
        <v>2022</v>
      </c>
      <c r="B7126" s="52" t="s">
        <v>3325</v>
      </c>
      <c r="C7126" s="30" t="s">
        <v>2107</v>
      </c>
      <c r="D7126" s="52" t="s">
        <v>2132</v>
      </c>
      <c r="E7126" s="53">
        <v>0.6192</v>
      </c>
      <c r="F7126" s="53">
        <v>0</v>
      </c>
      <c r="G7126" s="53">
        <v>0.6192</v>
      </c>
    </row>
    <row r="7127" s="37" customFormat="1" customHeight="1" spans="1:7">
      <c r="A7127" s="52" t="s">
        <v>2022</v>
      </c>
      <c r="B7127" s="52" t="s">
        <v>3325</v>
      </c>
      <c r="C7127" s="30" t="s">
        <v>2107</v>
      </c>
      <c r="D7127" s="52" t="s">
        <v>2134</v>
      </c>
      <c r="E7127" s="53">
        <v>9.276</v>
      </c>
      <c r="F7127" s="53">
        <v>0</v>
      </c>
      <c r="G7127" s="53">
        <v>9.276</v>
      </c>
    </row>
    <row r="7128" s="37" customFormat="1" customHeight="1" spans="1:7">
      <c r="A7128" s="52" t="s">
        <v>2022</v>
      </c>
      <c r="B7128" s="52" t="s">
        <v>3325</v>
      </c>
      <c r="C7128" s="30" t="s">
        <v>2107</v>
      </c>
      <c r="D7128" s="52" t="s">
        <v>2135</v>
      </c>
      <c r="E7128" s="53">
        <v>15.24</v>
      </c>
      <c r="F7128" s="53">
        <v>0</v>
      </c>
      <c r="G7128" s="53">
        <v>15.24</v>
      </c>
    </row>
    <row r="7129" s="37" customFormat="1" customHeight="1" spans="1:7">
      <c r="A7129" s="52" t="s">
        <v>2022</v>
      </c>
      <c r="B7129" s="52" t="s">
        <v>3325</v>
      </c>
      <c r="C7129" s="30" t="s">
        <v>2107</v>
      </c>
      <c r="D7129" s="52" t="s">
        <v>2136</v>
      </c>
      <c r="E7129" s="53">
        <v>3.942</v>
      </c>
      <c r="F7129" s="53">
        <v>0</v>
      </c>
      <c r="G7129" s="53">
        <v>3.942</v>
      </c>
    </row>
    <row r="7130" s="37" customFormat="1" customHeight="1" spans="1:7">
      <c r="A7130" s="52" t="s">
        <v>2022</v>
      </c>
      <c r="B7130" s="52" t="s">
        <v>3325</v>
      </c>
      <c r="C7130" s="30" t="s">
        <v>2107</v>
      </c>
      <c r="D7130" s="52" t="s">
        <v>2137</v>
      </c>
      <c r="E7130" s="53">
        <v>7.476288</v>
      </c>
      <c r="F7130" s="53">
        <v>0</v>
      </c>
      <c r="G7130" s="53">
        <v>7.476288</v>
      </c>
    </row>
    <row r="7131" s="37" customFormat="1" customHeight="1" spans="1:7">
      <c r="A7131" s="52" t="s">
        <v>2022</v>
      </c>
      <c r="B7131" s="52" t="s">
        <v>3325</v>
      </c>
      <c r="C7131" s="30" t="s">
        <v>2107</v>
      </c>
      <c r="D7131" s="52" t="s">
        <v>2138</v>
      </c>
      <c r="E7131" s="53">
        <v>2.991246</v>
      </c>
      <c r="F7131" s="53">
        <v>0</v>
      </c>
      <c r="G7131" s="53">
        <v>2.991246</v>
      </c>
    </row>
    <row r="7132" s="37" customFormat="1" customHeight="1" spans="1:7">
      <c r="A7132" s="52" t="s">
        <v>2022</v>
      </c>
      <c r="B7132" s="52" t="s">
        <v>3325</v>
      </c>
      <c r="C7132" s="30" t="s">
        <v>2107</v>
      </c>
      <c r="D7132" s="52" t="s">
        <v>2139</v>
      </c>
      <c r="E7132" s="53">
        <v>0.09446</v>
      </c>
      <c r="F7132" s="53">
        <v>0</v>
      </c>
      <c r="G7132" s="53">
        <v>0.09446</v>
      </c>
    </row>
    <row r="7133" s="37" customFormat="1" customHeight="1" spans="1:7">
      <c r="A7133" s="52" t="s">
        <v>2022</v>
      </c>
      <c r="B7133" s="52" t="s">
        <v>3325</v>
      </c>
      <c r="C7133" s="30" t="s">
        <v>2107</v>
      </c>
      <c r="D7133" s="52" t="s">
        <v>2140</v>
      </c>
      <c r="E7133" s="53">
        <v>0.157434</v>
      </c>
      <c r="F7133" s="53">
        <v>0</v>
      </c>
      <c r="G7133" s="53">
        <v>0.157434</v>
      </c>
    </row>
    <row r="7134" s="37" customFormat="1" customHeight="1" spans="1:7">
      <c r="A7134" s="52" t="s">
        <v>2022</v>
      </c>
      <c r="B7134" s="52" t="s">
        <v>3325</v>
      </c>
      <c r="C7134" s="30" t="s">
        <v>2107</v>
      </c>
      <c r="D7134" s="52" t="s">
        <v>2141</v>
      </c>
      <c r="E7134" s="53">
        <v>3.778416</v>
      </c>
      <c r="F7134" s="53">
        <v>0</v>
      </c>
      <c r="G7134" s="53">
        <v>3.778416</v>
      </c>
    </row>
    <row r="7135" s="37" customFormat="1" customHeight="1" spans="1:7">
      <c r="A7135" s="52" t="s">
        <v>2022</v>
      </c>
      <c r="B7135" s="52" t="s">
        <v>3325</v>
      </c>
      <c r="C7135" s="30" t="s">
        <v>2107</v>
      </c>
      <c r="D7135" s="52" t="s">
        <v>2142</v>
      </c>
      <c r="E7135" s="53">
        <v>3.738144</v>
      </c>
      <c r="F7135" s="53">
        <v>0</v>
      </c>
      <c r="G7135" s="53">
        <v>3.738144</v>
      </c>
    </row>
    <row r="7136" s="37" customFormat="1" customHeight="1" spans="1:7">
      <c r="A7136" s="52" t="s">
        <v>2022</v>
      </c>
      <c r="B7136" s="52" t="s">
        <v>3325</v>
      </c>
      <c r="C7136" s="30" t="s">
        <v>2107</v>
      </c>
      <c r="D7136" s="52" t="s">
        <v>2143</v>
      </c>
      <c r="E7136" s="53">
        <v>5.6558</v>
      </c>
      <c r="F7136" s="53">
        <v>0</v>
      </c>
      <c r="G7136" s="53">
        <v>5.6558</v>
      </c>
    </row>
    <row r="7137" s="37" customFormat="1" customHeight="1" spans="1:7">
      <c r="A7137" s="52" t="s">
        <v>2022</v>
      </c>
      <c r="B7137" s="52" t="s">
        <v>3325</v>
      </c>
      <c r="C7137" s="30" t="s">
        <v>2107</v>
      </c>
      <c r="D7137" s="52" t="s">
        <v>2144</v>
      </c>
      <c r="E7137" s="53">
        <v>0.64</v>
      </c>
      <c r="F7137" s="53">
        <v>0</v>
      </c>
      <c r="G7137" s="53">
        <v>0.64</v>
      </c>
    </row>
    <row r="7138" s="37" customFormat="1" customHeight="1" spans="1:7">
      <c r="A7138" s="52" t="s">
        <v>2022</v>
      </c>
      <c r="B7138" s="52" t="s">
        <v>3325</v>
      </c>
      <c r="C7138" s="30" t="s">
        <v>2107</v>
      </c>
      <c r="D7138" s="52" t="s">
        <v>2145</v>
      </c>
      <c r="E7138" s="53">
        <v>0.275448</v>
      </c>
      <c r="F7138" s="53">
        <v>0</v>
      </c>
      <c r="G7138" s="53">
        <v>0.275448</v>
      </c>
    </row>
    <row r="7139" s="37" customFormat="1" customHeight="1" spans="1:7">
      <c r="A7139" s="49" t="s">
        <v>3326</v>
      </c>
      <c r="B7139" s="49"/>
      <c r="C7139" s="50"/>
      <c r="D7139" s="49"/>
      <c r="E7139" s="51">
        <v>3473.793078</v>
      </c>
      <c r="F7139" s="51">
        <v>0</v>
      </c>
      <c r="G7139" s="51">
        <v>3473.793078</v>
      </c>
    </row>
    <row r="7140" s="37" customFormat="1" customHeight="1" spans="1:7">
      <c r="A7140" s="52" t="s">
        <v>2023</v>
      </c>
      <c r="B7140" s="49" t="s">
        <v>3327</v>
      </c>
      <c r="C7140" s="50"/>
      <c r="D7140" s="49"/>
      <c r="E7140" s="51">
        <v>1559.886011</v>
      </c>
      <c r="F7140" s="51">
        <v>0</v>
      </c>
      <c r="G7140" s="51">
        <v>1559.886011</v>
      </c>
    </row>
    <row r="7141" s="37" customFormat="1" customHeight="1" spans="1:7">
      <c r="A7141" s="52" t="s">
        <v>2023</v>
      </c>
      <c r="B7141" s="52" t="s">
        <v>3328</v>
      </c>
      <c r="C7141" s="50" t="s">
        <v>2080</v>
      </c>
      <c r="D7141" s="49"/>
      <c r="E7141" s="51">
        <v>634.8928</v>
      </c>
      <c r="F7141" s="51">
        <v>0</v>
      </c>
      <c r="G7141" s="51">
        <v>634.8928</v>
      </c>
    </row>
    <row r="7142" s="37" customFormat="1" customHeight="1" spans="1:7">
      <c r="A7142" s="52" t="s">
        <v>2023</v>
      </c>
      <c r="B7142" s="52" t="s">
        <v>3328</v>
      </c>
      <c r="C7142" s="30" t="s">
        <v>2081</v>
      </c>
      <c r="D7142" s="52" t="s">
        <v>3329</v>
      </c>
      <c r="E7142" s="53">
        <v>64.4928</v>
      </c>
      <c r="F7142" s="53">
        <v>0</v>
      </c>
      <c r="G7142" s="53">
        <v>64.4928</v>
      </c>
    </row>
    <row r="7143" s="37" customFormat="1" customHeight="1" spans="1:7">
      <c r="A7143" s="52" t="s">
        <v>2023</v>
      </c>
      <c r="B7143" s="52" t="s">
        <v>3328</v>
      </c>
      <c r="C7143" s="30" t="s">
        <v>2081</v>
      </c>
      <c r="D7143" s="52" t="s">
        <v>3330</v>
      </c>
      <c r="E7143" s="53">
        <v>60</v>
      </c>
      <c r="F7143" s="53">
        <v>0</v>
      </c>
      <c r="G7143" s="53">
        <v>60</v>
      </c>
    </row>
    <row r="7144" s="37" customFormat="1" customHeight="1" spans="1:7">
      <c r="A7144" s="52" t="s">
        <v>2023</v>
      </c>
      <c r="B7144" s="52" t="s">
        <v>3328</v>
      </c>
      <c r="C7144" s="30" t="s">
        <v>2081</v>
      </c>
      <c r="D7144" s="52" t="s">
        <v>3331</v>
      </c>
      <c r="E7144" s="53">
        <v>84</v>
      </c>
      <c r="F7144" s="53">
        <v>0</v>
      </c>
      <c r="G7144" s="53">
        <v>84</v>
      </c>
    </row>
    <row r="7145" s="37" customFormat="1" customHeight="1" spans="1:7">
      <c r="A7145" s="52" t="s">
        <v>2023</v>
      </c>
      <c r="B7145" s="52" t="s">
        <v>3328</v>
      </c>
      <c r="C7145" s="30" t="s">
        <v>2081</v>
      </c>
      <c r="D7145" s="52" t="s">
        <v>3332</v>
      </c>
      <c r="E7145" s="53">
        <v>30</v>
      </c>
      <c r="F7145" s="53">
        <v>0</v>
      </c>
      <c r="G7145" s="53">
        <v>30</v>
      </c>
    </row>
    <row r="7146" s="37" customFormat="1" customHeight="1" spans="1:7">
      <c r="A7146" s="52" t="s">
        <v>2023</v>
      </c>
      <c r="B7146" s="52" t="s">
        <v>3328</v>
      </c>
      <c r="C7146" s="30" t="s">
        <v>2081</v>
      </c>
      <c r="D7146" s="52" t="s">
        <v>3333</v>
      </c>
      <c r="E7146" s="53">
        <v>30.5</v>
      </c>
      <c r="F7146" s="53">
        <v>0</v>
      </c>
      <c r="G7146" s="53">
        <v>30.5</v>
      </c>
    </row>
    <row r="7147" s="37" customFormat="1" customHeight="1" spans="1:7">
      <c r="A7147" s="52" t="s">
        <v>2023</v>
      </c>
      <c r="B7147" s="52" t="s">
        <v>3328</v>
      </c>
      <c r="C7147" s="30" t="s">
        <v>2081</v>
      </c>
      <c r="D7147" s="52" t="s">
        <v>3334</v>
      </c>
      <c r="E7147" s="53">
        <v>45</v>
      </c>
      <c r="F7147" s="53">
        <v>0</v>
      </c>
      <c r="G7147" s="53">
        <v>45</v>
      </c>
    </row>
    <row r="7148" s="37" customFormat="1" customHeight="1" spans="1:7">
      <c r="A7148" s="52" t="s">
        <v>2023</v>
      </c>
      <c r="B7148" s="52" t="s">
        <v>3328</v>
      </c>
      <c r="C7148" s="30" t="s">
        <v>2081</v>
      </c>
      <c r="D7148" s="52" t="s">
        <v>3335</v>
      </c>
      <c r="E7148" s="53">
        <v>0</v>
      </c>
      <c r="F7148" s="53">
        <v>0</v>
      </c>
      <c r="G7148" s="53">
        <v>0</v>
      </c>
    </row>
    <row r="7149" s="37" customFormat="1" customHeight="1" spans="1:7">
      <c r="A7149" s="52" t="s">
        <v>2023</v>
      </c>
      <c r="B7149" s="52" t="s">
        <v>3328</v>
      </c>
      <c r="C7149" s="30" t="s">
        <v>2081</v>
      </c>
      <c r="D7149" s="52" t="s">
        <v>3336</v>
      </c>
      <c r="E7149" s="53">
        <v>18</v>
      </c>
      <c r="F7149" s="53">
        <v>0</v>
      </c>
      <c r="G7149" s="53">
        <v>18</v>
      </c>
    </row>
    <row r="7150" s="37" customFormat="1" customHeight="1" spans="1:7">
      <c r="A7150" s="52" t="s">
        <v>2023</v>
      </c>
      <c r="B7150" s="52" t="s">
        <v>3328</v>
      </c>
      <c r="C7150" s="30" t="s">
        <v>2081</v>
      </c>
      <c r="D7150" s="52" t="s">
        <v>3337</v>
      </c>
      <c r="E7150" s="53">
        <v>0</v>
      </c>
      <c r="F7150" s="53">
        <v>0</v>
      </c>
      <c r="G7150" s="53">
        <v>0</v>
      </c>
    </row>
    <row r="7151" s="37" customFormat="1" customHeight="1" spans="1:7">
      <c r="A7151" s="52" t="s">
        <v>2023</v>
      </c>
      <c r="B7151" s="52" t="s">
        <v>3328</v>
      </c>
      <c r="C7151" s="30" t="s">
        <v>2081</v>
      </c>
      <c r="D7151" s="52" t="s">
        <v>3338</v>
      </c>
      <c r="E7151" s="53">
        <v>0</v>
      </c>
      <c r="F7151" s="53">
        <v>0</v>
      </c>
      <c r="G7151" s="53">
        <v>0</v>
      </c>
    </row>
    <row r="7152" s="37" customFormat="1" customHeight="1" spans="1:7">
      <c r="A7152" s="52" t="s">
        <v>2023</v>
      </c>
      <c r="B7152" s="52" t="s">
        <v>3328</v>
      </c>
      <c r="C7152" s="30" t="s">
        <v>2081</v>
      </c>
      <c r="D7152" s="52" t="s">
        <v>3339</v>
      </c>
      <c r="E7152" s="53">
        <v>0</v>
      </c>
      <c r="F7152" s="53">
        <v>0</v>
      </c>
      <c r="G7152" s="53">
        <v>0</v>
      </c>
    </row>
    <row r="7153" s="37" customFormat="1" customHeight="1" spans="1:7">
      <c r="A7153" s="52" t="s">
        <v>2023</v>
      </c>
      <c r="B7153" s="52" t="s">
        <v>3328</v>
      </c>
      <c r="C7153" s="30" t="s">
        <v>2081</v>
      </c>
      <c r="D7153" s="52" t="s">
        <v>3340</v>
      </c>
      <c r="E7153" s="53">
        <v>0</v>
      </c>
      <c r="F7153" s="53">
        <v>0</v>
      </c>
      <c r="G7153" s="53">
        <v>0</v>
      </c>
    </row>
    <row r="7154" s="37" customFormat="1" customHeight="1" spans="1:7">
      <c r="A7154" s="52" t="s">
        <v>2023</v>
      </c>
      <c r="B7154" s="52" t="s">
        <v>3328</v>
      </c>
      <c r="C7154" s="30" t="s">
        <v>2081</v>
      </c>
      <c r="D7154" s="52" t="s">
        <v>3341</v>
      </c>
      <c r="E7154" s="53">
        <v>35</v>
      </c>
      <c r="F7154" s="53">
        <v>0</v>
      </c>
      <c r="G7154" s="53">
        <v>35</v>
      </c>
    </row>
    <row r="7155" s="37" customFormat="1" customHeight="1" spans="1:7">
      <c r="A7155" s="52" t="s">
        <v>2023</v>
      </c>
      <c r="B7155" s="52" t="s">
        <v>3328</v>
      </c>
      <c r="C7155" s="30" t="s">
        <v>2081</v>
      </c>
      <c r="D7155" s="52" t="s">
        <v>3342</v>
      </c>
      <c r="E7155" s="53">
        <v>0</v>
      </c>
      <c r="F7155" s="53">
        <v>0</v>
      </c>
      <c r="G7155" s="53">
        <v>0</v>
      </c>
    </row>
    <row r="7156" s="37" customFormat="1" customHeight="1" spans="1:7">
      <c r="A7156" s="52" t="s">
        <v>2023</v>
      </c>
      <c r="B7156" s="52" t="s">
        <v>3328</v>
      </c>
      <c r="C7156" s="30" t="s">
        <v>2081</v>
      </c>
      <c r="D7156" s="52" t="s">
        <v>3343</v>
      </c>
      <c r="E7156" s="53">
        <v>0</v>
      </c>
      <c r="F7156" s="53">
        <v>0</v>
      </c>
      <c r="G7156" s="53">
        <v>0</v>
      </c>
    </row>
    <row r="7157" s="37" customFormat="1" customHeight="1" spans="1:7">
      <c r="A7157" s="52" t="s">
        <v>2023</v>
      </c>
      <c r="B7157" s="52" t="s">
        <v>3328</v>
      </c>
      <c r="C7157" s="30" t="s">
        <v>2081</v>
      </c>
      <c r="D7157" s="52" t="s">
        <v>3344</v>
      </c>
      <c r="E7157" s="53">
        <v>0</v>
      </c>
      <c r="F7157" s="53">
        <v>0</v>
      </c>
      <c r="G7157" s="53">
        <v>0</v>
      </c>
    </row>
    <row r="7158" s="37" customFormat="1" customHeight="1" spans="1:7">
      <c r="A7158" s="52" t="s">
        <v>2023</v>
      </c>
      <c r="B7158" s="52" t="s">
        <v>3328</v>
      </c>
      <c r="C7158" s="30" t="s">
        <v>2081</v>
      </c>
      <c r="D7158" s="52" t="s">
        <v>3345</v>
      </c>
      <c r="E7158" s="53">
        <v>0</v>
      </c>
      <c r="F7158" s="53">
        <v>0</v>
      </c>
      <c r="G7158" s="53">
        <v>0</v>
      </c>
    </row>
    <row r="7159" s="37" customFormat="1" customHeight="1" spans="1:7">
      <c r="A7159" s="52" t="s">
        <v>2023</v>
      </c>
      <c r="B7159" s="52" t="s">
        <v>3328</v>
      </c>
      <c r="C7159" s="30" t="s">
        <v>2081</v>
      </c>
      <c r="D7159" s="52" t="s">
        <v>3346</v>
      </c>
      <c r="E7159" s="53">
        <v>89</v>
      </c>
      <c r="F7159" s="53">
        <v>0</v>
      </c>
      <c r="G7159" s="53">
        <v>89</v>
      </c>
    </row>
    <row r="7160" s="37" customFormat="1" customHeight="1" spans="1:7">
      <c r="A7160" s="52" t="s">
        <v>2023</v>
      </c>
      <c r="B7160" s="52" t="s">
        <v>3328</v>
      </c>
      <c r="C7160" s="30" t="s">
        <v>2081</v>
      </c>
      <c r="D7160" s="52" t="s">
        <v>3347</v>
      </c>
      <c r="E7160" s="53">
        <v>10</v>
      </c>
      <c r="F7160" s="53">
        <v>0</v>
      </c>
      <c r="G7160" s="53">
        <v>10</v>
      </c>
    </row>
    <row r="7161" s="37" customFormat="1" customHeight="1" spans="1:7">
      <c r="A7161" s="52" t="s">
        <v>2023</v>
      </c>
      <c r="B7161" s="52" t="s">
        <v>3328</v>
      </c>
      <c r="C7161" s="30" t="s">
        <v>2081</v>
      </c>
      <c r="D7161" s="52" t="s">
        <v>3348</v>
      </c>
      <c r="E7161" s="53">
        <v>0</v>
      </c>
      <c r="F7161" s="53">
        <v>0</v>
      </c>
      <c r="G7161" s="53">
        <v>0</v>
      </c>
    </row>
    <row r="7162" s="37" customFormat="1" customHeight="1" spans="1:7">
      <c r="A7162" s="52" t="s">
        <v>2023</v>
      </c>
      <c r="B7162" s="52" t="s">
        <v>3328</v>
      </c>
      <c r="C7162" s="30" t="s">
        <v>2081</v>
      </c>
      <c r="D7162" s="52" t="s">
        <v>3349</v>
      </c>
      <c r="E7162" s="53">
        <v>5</v>
      </c>
      <c r="F7162" s="53">
        <v>0</v>
      </c>
      <c r="G7162" s="53">
        <v>5</v>
      </c>
    </row>
    <row r="7163" s="37" customFormat="1" customHeight="1" spans="1:7">
      <c r="A7163" s="52" t="s">
        <v>2023</v>
      </c>
      <c r="B7163" s="52" t="s">
        <v>3328</v>
      </c>
      <c r="C7163" s="30" t="s">
        <v>2081</v>
      </c>
      <c r="D7163" s="52" t="s">
        <v>3350</v>
      </c>
      <c r="E7163" s="53">
        <v>75</v>
      </c>
      <c r="F7163" s="53">
        <v>0</v>
      </c>
      <c r="G7163" s="53">
        <v>75</v>
      </c>
    </row>
    <row r="7164" s="37" customFormat="1" customHeight="1" spans="1:7">
      <c r="A7164" s="52" t="s">
        <v>2023</v>
      </c>
      <c r="B7164" s="52" t="s">
        <v>3328</v>
      </c>
      <c r="C7164" s="30" t="s">
        <v>2081</v>
      </c>
      <c r="D7164" s="52" t="s">
        <v>3351</v>
      </c>
      <c r="E7164" s="53">
        <v>10</v>
      </c>
      <c r="F7164" s="53">
        <v>0</v>
      </c>
      <c r="G7164" s="53">
        <v>10</v>
      </c>
    </row>
    <row r="7165" s="37" customFormat="1" customHeight="1" spans="1:7">
      <c r="A7165" s="52" t="s">
        <v>2023</v>
      </c>
      <c r="B7165" s="52" t="s">
        <v>3328</v>
      </c>
      <c r="C7165" s="30" t="s">
        <v>2081</v>
      </c>
      <c r="D7165" s="52" t="s">
        <v>3352</v>
      </c>
      <c r="E7165" s="53">
        <v>20</v>
      </c>
      <c r="F7165" s="53">
        <v>0</v>
      </c>
      <c r="G7165" s="53">
        <v>20</v>
      </c>
    </row>
    <row r="7166" s="37" customFormat="1" customHeight="1" spans="1:7">
      <c r="A7166" s="52" t="s">
        <v>2023</v>
      </c>
      <c r="B7166" s="52" t="s">
        <v>3328</v>
      </c>
      <c r="C7166" s="30" t="s">
        <v>2081</v>
      </c>
      <c r="D7166" s="52" t="s">
        <v>3353</v>
      </c>
      <c r="E7166" s="53">
        <v>10</v>
      </c>
      <c r="F7166" s="53">
        <v>0</v>
      </c>
      <c r="G7166" s="53">
        <v>10</v>
      </c>
    </row>
    <row r="7167" s="37" customFormat="1" customHeight="1" spans="1:7">
      <c r="A7167" s="52" t="s">
        <v>2023</v>
      </c>
      <c r="B7167" s="52" t="s">
        <v>3328</v>
      </c>
      <c r="C7167" s="30" t="s">
        <v>2081</v>
      </c>
      <c r="D7167" s="52" t="s">
        <v>3354</v>
      </c>
      <c r="E7167" s="53">
        <v>13.7</v>
      </c>
      <c r="F7167" s="53">
        <v>0</v>
      </c>
      <c r="G7167" s="53">
        <v>13.7</v>
      </c>
    </row>
    <row r="7168" s="37" customFormat="1" customHeight="1" spans="1:7">
      <c r="A7168" s="52" t="s">
        <v>2023</v>
      </c>
      <c r="B7168" s="52" t="s">
        <v>3328</v>
      </c>
      <c r="C7168" s="30" t="s">
        <v>2081</v>
      </c>
      <c r="D7168" s="52" t="s">
        <v>3355</v>
      </c>
      <c r="E7168" s="53">
        <v>7.2</v>
      </c>
      <c r="F7168" s="53">
        <v>0</v>
      </c>
      <c r="G7168" s="53">
        <v>7.2</v>
      </c>
    </row>
    <row r="7169" s="37" customFormat="1" customHeight="1" spans="1:7">
      <c r="A7169" s="52" t="s">
        <v>2023</v>
      </c>
      <c r="B7169" s="52" t="s">
        <v>3328</v>
      </c>
      <c r="C7169" s="30" t="s">
        <v>2081</v>
      </c>
      <c r="D7169" s="52" t="s">
        <v>3356</v>
      </c>
      <c r="E7169" s="53">
        <v>8</v>
      </c>
      <c r="F7169" s="53">
        <v>0</v>
      </c>
      <c r="G7169" s="53">
        <v>8</v>
      </c>
    </row>
    <row r="7170" s="37" customFormat="1" customHeight="1" spans="1:7">
      <c r="A7170" s="52" t="s">
        <v>2023</v>
      </c>
      <c r="B7170" s="52" t="s">
        <v>3328</v>
      </c>
      <c r="C7170" s="30" t="s">
        <v>2081</v>
      </c>
      <c r="D7170" s="52" t="s">
        <v>3357</v>
      </c>
      <c r="E7170" s="53">
        <v>10</v>
      </c>
      <c r="F7170" s="53">
        <v>0</v>
      </c>
      <c r="G7170" s="53">
        <v>10</v>
      </c>
    </row>
    <row r="7171" s="37" customFormat="1" customHeight="1" spans="1:7">
      <c r="A7171" s="52" t="s">
        <v>2023</v>
      </c>
      <c r="B7171" s="52" t="s">
        <v>3328</v>
      </c>
      <c r="C7171" s="30" t="s">
        <v>2081</v>
      </c>
      <c r="D7171" s="52" t="s">
        <v>3358</v>
      </c>
      <c r="E7171" s="53">
        <v>10</v>
      </c>
      <c r="F7171" s="53">
        <v>0</v>
      </c>
      <c r="G7171" s="53">
        <v>10</v>
      </c>
    </row>
    <row r="7172" s="37" customFormat="1" customHeight="1" spans="1:7">
      <c r="A7172" s="52" t="s">
        <v>2023</v>
      </c>
      <c r="B7172" s="52" t="s">
        <v>3328</v>
      </c>
      <c r="C7172" s="30" t="s">
        <v>2081</v>
      </c>
      <c r="D7172" s="52" t="s">
        <v>3359</v>
      </c>
      <c r="E7172" s="53">
        <v>0</v>
      </c>
      <c r="F7172" s="53">
        <v>0</v>
      </c>
      <c r="G7172" s="53">
        <v>0</v>
      </c>
    </row>
    <row r="7173" s="37" customFormat="1" customHeight="1" spans="1:7">
      <c r="A7173" s="52" t="s">
        <v>2023</v>
      </c>
      <c r="B7173" s="52" t="s">
        <v>3328</v>
      </c>
      <c r="C7173" s="50" t="s">
        <v>2091</v>
      </c>
      <c r="D7173" s="49"/>
      <c r="E7173" s="51">
        <v>254.810376</v>
      </c>
      <c r="F7173" s="51">
        <v>0</v>
      </c>
      <c r="G7173" s="51">
        <v>254.810376</v>
      </c>
    </row>
    <row r="7174" s="37" customFormat="1" customHeight="1" spans="1:7">
      <c r="A7174" s="52" t="s">
        <v>2023</v>
      </c>
      <c r="B7174" s="52" t="s">
        <v>3328</v>
      </c>
      <c r="C7174" s="30" t="s">
        <v>2092</v>
      </c>
      <c r="D7174" s="52" t="s">
        <v>2093</v>
      </c>
      <c r="E7174" s="53">
        <v>61.25</v>
      </c>
      <c r="F7174" s="53">
        <v>0</v>
      </c>
      <c r="G7174" s="53">
        <v>61.25</v>
      </c>
    </row>
    <row r="7175" s="37" customFormat="1" customHeight="1" spans="1:7">
      <c r="A7175" s="52" t="s">
        <v>2023</v>
      </c>
      <c r="B7175" s="52" t="s">
        <v>3328</v>
      </c>
      <c r="C7175" s="30" t="s">
        <v>2092</v>
      </c>
      <c r="D7175" s="52" t="s">
        <v>2094</v>
      </c>
      <c r="E7175" s="53">
        <v>2.745806</v>
      </c>
      <c r="F7175" s="53">
        <v>0</v>
      </c>
      <c r="G7175" s="53">
        <v>2.745806</v>
      </c>
    </row>
    <row r="7176" s="37" customFormat="1" customHeight="1" spans="1:7">
      <c r="A7176" s="52" t="s">
        <v>2023</v>
      </c>
      <c r="B7176" s="52" t="s">
        <v>3328</v>
      </c>
      <c r="C7176" s="30" t="s">
        <v>2092</v>
      </c>
      <c r="D7176" s="52" t="s">
        <v>2095</v>
      </c>
      <c r="E7176" s="53">
        <v>1.830538</v>
      </c>
      <c r="F7176" s="53">
        <v>0</v>
      </c>
      <c r="G7176" s="53">
        <v>1.830538</v>
      </c>
    </row>
    <row r="7177" s="37" customFormat="1" customHeight="1" spans="1:7">
      <c r="A7177" s="52" t="s">
        <v>2023</v>
      </c>
      <c r="B7177" s="52" t="s">
        <v>3328</v>
      </c>
      <c r="C7177" s="30" t="s">
        <v>2092</v>
      </c>
      <c r="D7177" s="52" t="s">
        <v>2096</v>
      </c>
      <c r="E7177" s="53">
        <v>3.425158</v>
      </c>
      <c r="F7177" s="53">
        <v>0</v>
      </c>
      <c r="G7177" s="53">
        <v>3.425158</v>
      </c>
    </row>
    <row r="7178" s="37" customFormat="1" customHeight="1" spans="1:7">
      <c r="A7178" s="52" t="s">
        <v>2023</v>
      </c>
      <c r="B7178" s="52" t="s">
        <v>3328</v>
      </c>
      <c r="C7178" s="30" t="s">
        <v>2092</v>
      </c>
      <c r="D7178" s="52" t="s">
        <v>2097</v>
      </c>
      <c r="E7178" s="53">
        <v>4.208616</v>
      </c>
      <c r="F7178" s="53">
        <v>0</v>
      </c>
      <c r="G7178" s="53">
        <v>4.208616</v>
      </c>
    </row>
    <row r="7179" s="37" customFormat="1" customHeight="1" spans="1:7">
      <c r="A7179" s="52" t="s">
        <v>2023</v>
      </c>
      <c r="B7179" s="52" t="s">
        <v>3328</v>
      </c>
      <c r="C7179" s="30" t="s">
        <v>2092</v>
      </c>
      <c r="D7179" s="52" t="s">
        <v>2098</v>
      </c>
      <c r="E7179" s="53">
        <v>3.432258</v>
      </c>
      <c r="F7179" s="53">
        <v>0</v>
      </c>
      <c r="G7179" s="53">
        <v>3.432258</v>
      </c>
    </row>
    <row r="7180" s="37" customFormat="1" customHeight="1" spans="1:7">
      <c r="A7180" s="52" t="s">
        <v>2023</v>
      </c>
      <c r="B7180" s="52" t="s">
        <v>3328</v>
      </c>
      <c r="C7180" s="30" t="s">
        <v>2092</v>
      </c>
      <c r="D7180" s="52" t="s">
        <v>2099</v>
      </c>
      <c r="E7180" s="53">
        <v>23.868</v>
      </c>
      <c r="F7180" s="53">
        <v>0</v>
      </c>
      <c r="G7180" s="53">
        <v>23.868</v>
      </c>
    </row>
    <row r="7181" s="37" customFormat="1" customHeight="1" spans="1:7">
      <c r="A7181" s="52" t="s">
        <v>2023</v>
      </c>
      <c r="B7181" s="52" t="s">
        <v>3328</v>
      </c>
      <c r="C7181" s="30" t="s">
        <v>2092</v>
      </c>
      <c r="D7181" s="52" t="s">
        <v>2100</v>
      </c>
      <c r="E7181" s="53">
        <v>7.488</v>
      </c>
      <c r="F7181" s="53">
        <v>0</v>
      </c>
      <c r="G7181" s="53">
        <v>7.488</v>
      </c>
    </row>
    <row r="7182" s="37" customFormat="1" customHeight="1" spans="1:7">
      <c r="A7182" s="52" t="s">
        <v>2023</v>
      </c>
      <c r="B7182" s="52" t="s">
        <v>3328</v>
      </c>
      <c r="C7182" s="30" t="s">
        <v>2092</v>
      </c>
      <c r="D7182" s="52" t="s">
        <v>2101</v>
      </c>
      <c r="E7182" s="53">
        <v>0.312</v>
      </c>
      <c r="F7182" s="53">
        <v>0</v>
      </c>
      <c r="G7182" s="53">
        <v>0.312</v>
      </c>
    </row>
    <row r="7183" s="37" customFormat="1" customHeight="1" spans="1:7">
      <c r="A7183" s="52" t="s">
        <v>2023</v>
      </c>
      <c r="B7183" s="52" t="s">
        <v>3328</v>
      </c>
      <c r="C7183" s="30" t="s">
        <v>2092</v>
      </c>
      <c r="D7183" s="52" t="s">
        <v>2102</v>
      </c>
      <c r="E7183" s="53">
        <v>3.5</v>
      </c>
      <c r="F7183" s="53">
        <v>0</v>
      </c>
      <c r="G7183" s="53">
        <v>3.5</v>
      </c>
    </row>
    <row r="7184" s="37" customFormat="1" customHeight="1" spans="1:7">
      <c r="A7184" s="52" t="s">
        <v>2023</v>
      </c>
      <c r="B7184" s="52" t="s">
        <v>3328</v>
      </c>
      <c r="C7184" s="30" t="s">
        <v>2092</v>
      </c>
      <c r="D7184" s="52" t="s">
        <v>2103</v>
      </c>
      <c r="E7184" s="53">
        <v>138.5</v>
      </c>
      <c r="F7184" s="53">
        <v>0</v>
      </c>
      <c r="G7184" s="53">
        <v>138.5</v>
      </c>
    </row>
    <row r="7185" s="37" customFormat="1" customHeight="1" spans="1:7">
      <c r="A7185" s="52" t="s">
        <v>2023</v>
      </c>
      <c r="B7185" s="52" t="s">
        <v>3328</v>
      </c>
      <c r="C7185" s="30" t="s">
        <v>2092</v>
      </c>
      <c r="D7185" s="52" t="s">
        <v>2104</v>
      </c>
      <c r="E7185" s="53">
        <v>0.5</v>
      </c>
      <c r="F7185" s="53">
        <v>0</v>
      </c>
      <c r="G7185" s="53">
        <v>0.5</v>
      </c>
    </row>
    <row r="7186" s="37" customFormat="1" customHeight="1" spans="1:7">
      <c r="A7186" s="52" t="s">
        <v>2023</v>
      </c>
      <c r="B7186" s="52" t="s">
        <v>3328</v>
      </c>
      <c r="C7186" s="30" t="s">
        <v>2092</v>
      </c>
      <c r="D7186" s="52" t="s">
        <v>2105</v>
      </c>
      <c r="E7186" s="53">
        <v>3.75</v>
      </c>
      <c r="F7186" s="53">
        <v>0</v>
      </c>
      <c r="G7186" s="53">
        <v>3.75</v>
      </c>
    </row>
    <row r="7187" s="37" customFormat="1" customHeight="1" spans="1:7">
      <c r="A7187" s="52" t="s">
        <v>2023</v>
      </c>
      <c r="B7187" s="52" t="s">
        <v>3328</v>
      </c>
      <c r="C7187" s="50" t="s">
        <v>2106</v>
      </c>
      <c r="D7187" s="49"/>
      <c r="E7187" s="51">
        <v>670.182835</v>
      </c>
      <c r="F7187" s="51">
        <v>0</v>
      </c>
      <c r="G7187" s="51">
        <v>670.182835</v>
      </c>
    </row>
    <row r="7188" s="37" customFormat="1" customHeight="1" spans="1:7">
      <c r="A7188" s="52" t="s">
        <v>2023</v>
      </c>
      <c r="B7188" s="52" t="s">
        <v>3328</v>
      </c>
      <c r="C7188" s="30" t="s">
        <v>2107</v>
      </c>
      <c r="D7188" s="52" t="s">
        <v>2108</v>
      </c>
      <c r="E7188" s="53">
        <v>140.2872</v>
      </c>
      <c r="F7188" s="53">
        <v>0</v>
      </c>
      <c r="G7188" s="53">
        <v>140.2872</v>
      </c>
    </row>
    <row r="7189" s="37" customFormat="1" customHeight="1" spans="1:7">
      <c r="A7189" s="52" t="s">
        <v>2023</v>
      </c>
      <c r="B7189" s="52" t="s">
        <v>3328</v>
      </c>
      <c r="C7189" s="30" t="s">
        <v>2107</v>
      </c>
      <c r="D7189" s="52" t="s">
        <v>2109</v>
      </c>
      <c r="E7189" s="53">
        <v>88.11</v>
      </c>
      <c r="F7189" s="53">
        <v>0</v>
      </c>
      <c r="G7189" s="53">
        <v>88.11</v>
      </c>
    </row>
    <row r="7190" s="37" customFormat="1" customHeight="1" spans="1:7">
      <c r="A7190" s="52" t="s">
        <v>2023</v>
      </c>
      <c r="B7190" s="52" t="s">
        <v>3328</v>
      </c>
      <c r="C7190" s="30" t="s">
        <v>2107</v>
      </c>
      <c r="D7190" s="52" t="s">
        <v>2110</v>
      </c>
      <c r="E7190" s="53">
        <v>0.42</v>
      </c>
      <c r="F7190" s="53">
        <v>0</v>
      </c>
      <c r="G7190" s="53">
        <v>0.42</v>
      </c>
    </row>
    <row r="7191" s="37" customFormat="1" customHeight="1" spans="1:7">
      <c r="A7191" s="52" t="s">
        <v>2023</v>
      </c>
      <c r="B7191" s="52" t="s">
        <v>3328</v>
      </c>
      <c r="C7191" s="30" t="s">
        <v>2107</v>
      </c>
      <c r="D7191" s="52" t="s">
        <v>2133</v>
      </c>
      <c r="E7191" s="53">
        <v>0.012</v>
      </c>
      <c r="F7191" s="53">
        <v>0</v>
      </c>
      <c r="G7191" s="53">
        <v>0.012</v>
      </c>
    </row>
    <row r="7192" s="37" customFormat="1" customHeight="1" spans="1:7">
      <c r="A7192" s="52" t="s">
        <v>2023</v>
      </c>
      <c r="B7192" s="52" t="s">
        <v>3328</v>
      </c>
      <c r="C7192" s="30" t="s">
        <v>2107</v>
      </c>
      <c r="D7192" s="52" t="s">
        <v>2111</v>
      </c>
      <c r="E7192" s="53">
        <v>11.6906</v>
      </c>
      <c r="F7192" s="53">
        <v>0</v>
      </c>
      <c r="G7192" s="53">
        <v>11.6906</v>
      </c>
    </row>
    <row r="7193" s="37" customFormat="1" customHeight="1" spans="1:7">
      <c r="A7193" s="52" t="s">
        <v>2023</v>
      </c>
      <c r="B7193" s="52" t="s">
        <v>3328</v>
      </c>
      <c r="C7193" s="30" t="s">
        <v>2107</v>
      </c>
      <c r="D7193" s="52" t="s">
        <v>2112</v>
      </c>
      <c r="E7193" s="53">
        <v>34.675741</v>
      </c>
      <c r="F7193" s="53">
        <v>0</v>
      </c>
      <c r="G7193" s="53">
        <v>34.675741</v>
      </c>
    </row>
    <row r="7194" s="37" customFormat="1" customHeight="1" spans="1:7">
      <c r="A7194" s="52" t="s">
        <v>2023</v>
      </c>
      <c r="B7194" s="52" t="s">
        <v>3328</v>
      </c>
      <c r="C7194" s="30" t="s">
        <v>2107</v>
      </c>
      <c r="D7194" s="52" t="s">
        <v>2113</v>
      </c>
      <c r="E7194" s="53">
        <v>29.200624</v>
      </c>
      <c r="F7194" s="53">
        <v>0</v>
      </c>
      <c r="G7194" s="53">
        <v>29.200624</v>
      </c>
    </row>
    <row r="7195" s="37" customFormat="1" customHeight="1" spans="1:7">
      <c r="A7195" s="52" t="s">
        <v>2023</v>
      </c>
      <c r="B7195" s="52" t="s">
        <v>3328</v>
      </c>
      <c r="C7195" s="30" t="s">
        <v>2107</v>
      </c>
      <c r="D7195" s="52" t="s">
        <v>2114</v>
      </c>
      <c r="E7195" s="53">
        <v>0.720263</v>
      </c>
      <c r="F7195" s="53">
        <v>0</v>
      </c>
      <c r="G7195" s="53">
        <v>0.720263</v>
      </c>
    </row>
    <row r="7196" s="37" customFormat="1" customHeight="1" spans="1:7">
      <c r="A7196" s="52" t="s">
        <v>2023</v>
      </c>
      <c r="B7196" s="52" t="s">
        <v>3328</v>
      </c>
      <c r="C7196" s="30" t="s">
        <v>2107</v>
      </c>
      <c r="D7196" s="52" t="s">
        <v>2115</v>
      </c>
      <c r="E7196" s="53">
        <v>1.200439</v>
      </c>
      <c r="F7196" s="53">
        <v>0</v>
      </c>
      <c r="G7196" s="53">
        <v>1.200439</v>
      </c>
    </row>
    <row r="7197" s="37" customFormat="1" customHeight="1" spans="1:7">
      <c r="A7197" s="52" t="s">
        <v>2023</v>
      </c>
      <c r="B7197" s="52" t="s">
        <v>3328</v>
      </c>
      <c r="C7197" s="30" t="s">
        <v>2107</v>
      </c>
      <c r="D7197" s="52" t="s">
        <v>2116</v>
      </c>
      <c r="E7197" s="53">
        <v>5.8</v>
      </c>
      <c r="F7197" s="53">
        <v>0</v>
      </c>
      <c r="G7197" s="53">
        <v>5.8</v>
      </c>
    </row>
    <row r="7198" s="37" customFormat="1" customHeight="1" spans="1:7">
      <c r="A7198" s="52" t="s">
        <v>2023</v>
      </c>
      <c r="B7198" s="52" t="s">
        <v>3328</v>
      </c>
      <c r="C7198" s="30" t="s">
        <v>2107</v>
      </c>
      <c r="D7198" s="52" t="s">
        <v>2117</v>
      </c>
      <c r="E7198" s="53">
        <v>58.401248</v>
      </c>
      <c r="F7198" s="53">
        <v>0</v>
      </c>
      <c r="G7198" s="53">
        <v>58.401248</v>
      </c>
    </row>
    <row r="7199" s="37" customFormat="1" customHeight="1" spans="1:7">
      <c r="A7199" s="52" t="s">
        <v>2023</v>
      </c>
      <c r="B7199" s="52" t="s">
        <v>3328</v>
      </c>
      <c r="C7199" s="30" t="s">
        <v>2107</v>
      </c>
      <c r="D7199" s="52" t="s">
        <v>2118</v>
      </c>
      <c r="E7199" s="53">
        <v>49.76172</v>
      </c>
      <c r="F7199" s="53">
        <v>0</v>
      </c>
      <c r="G7199" s="53">
        <v>49.76172</v>
      </c>
    </row>
    <row r="7200" s="37" customFormat="1" customHeight="1" spans="1:7">
      <c r="A7200" s="52" t="s">
        <v>2023</v>
      </c>
      <c r="B7200" s="52" t="s">
        <v>3328</v>
      </c>
      <c r="C7200" s="30" t="s">
        <v>2107</v>
      </c>
      <c r="D7200" s="52" t="s">
        <v>2119</v>
      </c>
      <c r="E7200" s="53">
        <v>5.0298</v>
      </c>
      <c r="F7200" s="53">
        <v>0</v>
      </c>
      <c r="G7200" s="53">
        <v>5.0298</v>
      </c>
    </row>
    <row r="7201" s="37" customFormat="1" customHeight="1" spans="1:7">
      <c r="A7201" s="52" t="s">
        <v>2023</v>
      </c>
      <c r="B7201" s="52" t="s">
        <v>3328</v>
      </c>
      <c r="C7201" s="30" t="s">
        <v>2107</v>
      </c>
      <c r="D7201" s="52" t="s">
        <v>2120</v>
      </c>
      <c r="E7201" s="53">
        <v>66.7</v>
      </c>
      <c r="F7201" s="53">
        <v>0</v>
      </c>
      <c r="G7201" s="53">
        <v>66.7</v>
      </c>
    </row>
    <row r="7202" s="37" customFormat="1" customHeight="1" spans="1:7">
      <c r="A7202" s="52" t="s">
        <v>2023</v>
      </c>
      <c r="B7202" s="52" t="s">
        <v>3328</v>
      </c>
      <c r="C7202" s="30" t="s">
        <v>2107</v>
      </c>
      <c r="D7202" s="52" t="s">
        <v>2121</v>
      </c>
      <c r="E7202" s="53">
        <v>4</v>
      </c>
      <c r="F7202" s="53">
        <v>0</v>
      </c>
      <c r="G7202" s="53">
        <v>4</v>
      </c>
    </row>
    <row r="7203" s="37" customFormat="1" customHeight="1" spans="1:7">
      <c r="A7203" s="52" t="s">
        <v>2023</v>
      </c>
      <c r="B7203" s="52" t="s">
        <v>3328</v>
      </c>
      <c r="C7203" s="30" t="s">
        <v>2107</v>
      </c>
      <c r="D7203" s="52" t="s">
        <v>2122</v>
      </c>
      <c r="E7203" s="53">
        <v>124.92</v>
      </c>
      <c r="F7203" s="53">
        <v>0</v>
      </c>
      <c r="G7203" s="53">
        <v>124.92</v>
      </c>
    </row>
    <row r="7204" s="37" customFormat="1" customHeight="1" spans="1:7">
      <c r="A7204" s="52" t="s">
        <v>2023</v>
      </c>
      <c r="B7204" s="52" t="s">
        <v>3328</v>
      </c>
      <c r="C7204" s="30" t="s">
        <v>2107</v>
      </c>
      <c r="D7204" s="52" t="s">
        <v>2123</v>
      </c>
      <c r="E7204" s="53">
        <v>49.2532</v>
      </c>
      <c r="F7204" s="53">
        <v>0</v>
      </c>
      <c r="G7204" s="53">
        <v>49.2532</v>
      </c>
    </row>
    <row r="7205" s="37" customFormat="1" customHeight="1" spans="1:7">
      <c r="A7205" s="52" t="s">
        <v>2023</v>
      </c>
      <c r="B7205" s="49" t="s">
        <v>3360</v>
      </c>
      <c r="C7205" s="50"/>
      <c r="D7205" s="49"/>
      <c r="E7205" s="51">
        <v>204.861671</v>
      </c>
      <c r="F7205" s="51">
        <v>0</v>
      </c>
      <c r="G7205" s="51">
        <v>204.861671</v>
      </c>
    </row>
    <row r="7206" s="37" customFormat="1" customHeight="1" spans="1:7">
      <c r="A7206" s="52" t="s">
        <v>2023</v>
      </c>
      <c r="B7206" s="52" t="s">
        <v>3361</v>
      </c>
      <c r="C7206" s="50" t="s">
        <v>2091</v>
      </c>
      <c r="D7206" s="49"/>
      <c r="E7206" s="51">
        <v>36.79014</v>
      </c>
      <c r="F7206" s="51">
        <v>0</v>
      </c>
      <c r="G7206" s="51">
        <v>36.79014</v>
      </c>
    </row>
    <row r="7207" s="37" customFormat="1" customHeight="1" spans="1:7">
      <c r="A7207" s="52" t="s">
        <v>2023</v>
      </c>
      <c r="B7207" s="52" t="s">
        <v>3361</v>
      </c>
      <c r="C7207" s="30" t="s">
        <v>2092</v>
      </c>
      <c r="D7207" s="52" t="s">
        <v>2093</v>
      </c>
      <c r="E7207" s="53">
        <v>19.6</v>
      </c>
      <c r="F7207" s="53">
        <v>0</v>
      </c>
      <c r="G7207" s="53">
        <v>19.6</v>
      </c>
    </row>
    <row r="7208" s="37" customFormat="1" customHeight="1" spans="1:7">
      <c r="A7208" s="52" t="s">
        <v>2023</v>
      </c>
      <c r="B7208" s="52" t="s">
        <v>3361</v>
      </c>
      <c r="C7208" s="30" t="s">
        <v>2092</v>
      </c>
      <c r="D7208" s="52" t="s">
        <v>2094</v>
      </c>
      <c r="E7208" s="53">
        <v>0.750442</v>
      </c>
      <c r="F7208" s="53">
        <v>0</v>
      </c>
      <c r="G7208" s="53">
        <v>0.750442</v>
      </c>
    </row>
    <row r="7209" s="37" customFormat="1" customHeight="1" spans="1:7">
      <c r="A7209" s="52" t="s">
        <v>2023</v>
      </c>
      <c r="B7209" s="52" t="s">
        <v>3361</v>
      </c>
      <c r="C7209" s="30" t="s">
        <v>2092</v>
      </c>
      <c r="D7209" s="52" t="s">
        <v>2095</v>
      </c>
      <c r="E7209" s="53">
        <v>0.500294</v>
      </c>
      <c r="F7209" s="53">
        <v>0</v>
      </c>
      <c r="G7209" s="53">
        <v>0.500294</v>
      </c>
    </row>
    <row r="7210" s="37" customFormat="1" customHeight="1" spans="1:7">
      <c r="A7210" s="52" t="s">
        <v>2023</v>
      </c>
      <c r="B7210" s="52" t="s">
        <v>3361</v>
      </c>
      <c r="C7210" s="30" t="s">
        <v>2092</v>
      </c>
      <c r="D7210" s="52" t="s">
        <v>2097</v>
      </c>
      <c r="E7210" s="53">
        <v>1.097352</v>
      </c>
      <c r="F7210" s="53">
        <v>0</v>
      </c>
      <c r="G7210" s="53">
        <v>1.097352</v>
      </c>
    </row>
    <row r="7211" s="37" customFormat="1" customHeight="1" spans="1:7">
      <c r="A7211" s="52" t="s">
        <v>2023</v>
      </c>
      <c r="B7211" s="52" t="s">
        <v>3361</v>
      </c>
      <c r="C7211" s="30" t="s">
        <v>2092</v>
      </c>
      <c r="D7211" s="52" t="s">
        <v>2098</v>
      </c>
      <c r="E7211" s="53">
        <v>0.938052</v>
      </c>
      <c r="F7211" s="53">
        <v>0</v>
      </c>
      <c r="G7211" s="53">
        <v>0.938052</v>
      </c>
    </row>
    <row r="7212" s="37" customFormat="1" customHeight="1" spans="1:7">
      <c r="A7212" s="52" t="s">
        <v>2023</v>
      </c>
      <c r="B7212" s="52" t="s">
        <v>3361</v>
      </c>
      <c r="C7212" s="30" t="s">
        <v>2092</v>
      </c>
      <c r="D7212" s="52" t="s">
        <v>2099</v>
      </c>
      <c r="E7212" s="53">
        <v>6.708</v>
      </c>
      <c r="F7212" s="53">
        <v>0</v>
      </c>
      <c r="G7212" s="53">
        <v>6.708</v>
      </c>
    </row>
    <row r="7213" s="37" customFormat="1" customHeight="1" spans="1:7">
      <c r="A7213" s="52" t="s">
        <v>2023</v>
      </c>
      <c r="B7213" s="52" t="s">
        <v>3361</v>
      </c>
      <c r="C7213" s="30" t="s">
        <v>2092</v>
      </c>
      <c r="D7213" s="52" t="s">
        <v>2100</v>
      </c>
      <c r="E7213" s="53">
        <v>2.496</v>
      </c>
      <c r="F7213" s="53">
        <v>0</v>
      </c>
      <c r="G7213" s="53">
        <v>2.496</v>
      </c>
    </row>
    <row r="7214" s="37" customFormat="1" customHeight="1" spans="1:7">
      <c r="A7214" s="52" t="s">
        <v>2023</v>
      </c>
      <c r="B7214" s="52" t="s">
        <v>3361</v>
      </c>
      <c r="C7214" s="30" t="s">
        <v>2092</v>
      </c>
      <c r="D7214" s="52" t="s">
        <v>2102</v>
      </c>
      <c r="E7214" s="53">
        <v>3.5</v>
      </c>
      <c r="F7214" s="53">
        <v>0</v>
      </c>
      <c r="G7214" s="53">
        <v>3.5</v>
      </c>
    </row>
    <row r="7215" s="37" customFormat="1" customHeight="1" spans="1:7">
      <c r="A7215" s="52" t="s">
        <v>2023</v>
      </c>
      <c r="B7215" s="52" t="s">
        <v>3361</v>
      </c>
      <c r="C7215" s="30" t="s">
        <v>2092</v>
      </c>
      <c r="D7215" s="52" t="s">
        <v>2105</v>
      </c>
      <c r="E7215" s="53">
        <v>1.2</v>
      </c>
      <c r="F7215" s="53">
        <v>0</v>
      </c>
      <c r="G7215" s="53">
        <v>1.2</v>
      </c>
    </row>
    <row r="7216" s="37" customFormat="1" customHeight="1" spans="1:7">
      <c r="A7216" s="52" t="s">
        <v>2023</v>
      </c>
      <c r="B7216" s="52" t="s">
        <v>3361</v>
      </c>
      <c r="C7216" s="50" t="s">
        <v>2106</v>
      </c>
      <c r="D7216" s="49"/>
      <c r="E7216" s="51">
        <v>168.071531</v>
      </c>
      <c r="F7216" s="51">
        <v>0</v>
      </c>
      <c r="G7216" s="51">
        <v>168.071531</v>
      </c>
    </row>
    <row r="7217" s="37" customFormat="1" customHeight="1" spans="1:7">
      <c r="A7217" s="52" t="s">
        <v>2023</v>
      </c>
      <c r="B7217" s="52" t="s">
        <v>3361</v>
      </c>
      <c r="C7217" s="30" t="s">
        <v>2107</v>
      </c>
      <c r="D7217" s="52" t="s">
        <v>2108</v>
      </c>
      <c r="E7217" s="53">
        <v>36.5784</v>
      </c>
      <c r="F7217" s="53">
        <v>0</v>
      </c>
      <c r="G7217" s="53">
        <v>36.5784</v>
      </c>
    </row>
    <row r="7218" s="37" customFormat="1" customHeight="1" spans="1:7">
      <c r="A7218" s="52" t="s">
        <v>2023</v>
      </c>
      <c r="B7218" s="52" t="s">
        <v>3361</v>
      </c>
      <c r="C7218" s="30" t="s">
        <v>2107</v>
      </c>
      <c r="D7218" s="52" t="s">
        <v>2109</v>
      </c>
      <c r="E7218" s="53">
        <v>25.4184</v>
      </c>
      <c r="F7218" s="53">
        <v>0</v>
      </c>
      <c r="G7218" s="53">
        <v>25.4184</v>
      </c>
    </row>
    <row r="7219" s="37" customFormat="1" customHeight="1" spans="1:7">
      <c r="A7219" s="52" t="s">
        <v>2023</v>
      </c>
      <c r="B7219" s="52" t="s">
        <v>3361</v>
      </c>
      <c r="C7219" s="30" t="s">
        <v>2107</v>
      </c>
      <c r="D7219" s="52" t="s">
        <v>2110</v>
      </c>
      <c r="E7219" s="53">
        <v>0.54</v>
      </c>
      <c r="F7219" s="53">
        <v>0</v>
      </c>
      <c r="G7219" s="53">
        <v>0.54</v>
      </c>
    </row>
    <row r="7220" s="37" customFormat="1" customHeight="1" spans="1:7">
      <c r="A7220" s="52" t="s">
        <v>2023</v>
      </c>
      <c r="B7220" s="52" t="s">
        <v>3361</v>
      </c>
      <c r="C7220" s="30" t="s">
        <v>2107</v>
      </c>
      <c r="D7220" s="52" t="s">
        <v>2111</v>
      </c>
      <c r="E7220" s="53">
        <v>3.0482</v>
      </c>
      <c r="F7220" s="53">
        <v>0</v>
      </c>
      <c r="G7220" s="53">
        <v>3.0482</v>
      </c>
    </row>
    <row r="7221" s="37" customFormat="1" customHeight="1" spans="1:7">
      <c r="A7221" s="52" t="s">
        <v>2023</v>
      </c>
      <c r="B7221" s="52" t="s">
        <v>3361</v>
      </c>
      <c r="C7221" s="30" t="s">
        <v>2107</v>
      </c>
      <c r="D7221" s="52" t="s">
        <v>2112</v>
      </c>
      <c r="E7221" s="53">
        <v>9.724675</v>
      </c>
      <c r="F7221" s="53">
        <v>0</v>
      </c>
      <c r="G7221" s="53">
        <v>9.724675</v>
      </c>
    </row>
    <row r="7222" s="37" customFormat="1" customHeight="1" spans="1:7">
      <c r="A7222" s="52" t="s">
        <v>2023</v>
      </c>
      <c r="B7222" s="52" t="s">
        <v>3361</v>
      </c>
      <c r="C7222" s="30" t="s">
        <v>2107</v>
      </c>
      <c r="D7222" s="52" t="s">
        <v>2113</v>
      </c>
      <c r="E7222" s="53">
        <v>8.1892</v>
      </c>
      <c r="F7222" s="53">
        <v>0</v>
      </c>
      <c r="G7222" s="53">
        <v>8.1892</v>
      </c>
    </row>
    <row r="7223" s="37" customFormat="1" customHeight="1" spans="1:7">
      <c r="A7223" s="52" t="s">
        <v>2023</v>
      </c>
      <c r="B7223" s="52" t="s">
        <v>3361</v>
      </c>
      <c r="C7223" s="30" t="s">
        <v>2107</v>
      </c>
      <c r="D7223" s="52" t="s">
        <v>2114</v>
      </c>
      <c r="E7223" s="53">
        <v>0.195135</v>
      </c>
      <c r="F7223" s="53">
        <v>0</v>
      </c>
      <c r="G7223" s="53">
        <v>0.195135</v>
      </c>
    </row>
    <row r="7224" s="37" customFormat="1" customHeight="1" spans="1:7">
      <c r="A7224" s="52" t="s">
        <v>2023</v>
      </c>
      <c r="B7224" s="52" t="s">
        <v>3361</v>
      </c>
      <c r="C7224" s="30" t="s">
        <v>2107</v>
      </c>
      <c r="D7224" s="52" t="s">
        <v>2115</v>
      </c>
      <c r="E7224" s="53">
        <v>0.325225</v>
      </c>
      <c r="F7224" s="53">
        <v>0</v>
      </c>
      <c r="G7224" s="53">
        <v>0.325225</v>
      </c>
    </row>
    <row r="7225" s="37" customFormat="1" customHeight="1" spans="1:7">
      <c r="A7225" s="52" t="s">
        <v>2023</v>
      </c>
      <c r="B7225" s="52" t="s">
        <v>3361</v>
      </c>
      <c r="C7225" s="30" t="s">
        <v>2107</v>
      </c>
      <c r="D7225" s="52" t="s">
        <v>2117</v>
      </c>
      <c r="E7225" s="53">
        <v>16.3784</v>
      </c>
      <c r="F7225" s="53">
        <v>0</v>
      </c>
      <c r="G7225" s="53">
        <v>16.3784</v>
      </c>
    </row>
    <row r="7226" s="37" customFormat="1" customHeight="1" spans="1:7">
      <c r="A7226" s="52" t="s">
        <v>2023</v>
      </c>
      <c r="B7226" s="52" t="s">
        <v>3361</v>
      </c>
      <c r="C7226" s="30" t="s">
        <v>2107</v>
      </c>
      <c r="D7226" s="52" t="s">
        <v>2118</v>
      </c>
      <c r="E7226" s="53">
        <v>14.140596</v>
      </c>
      <c r="F7226" s="53">
        <v>0</v>
      </c>
      <c r="G7226" s="53">
        <v>14.140596</v>
      </c>
    </row>
    <row r="7227" s="37" customFormat="1" customHeight="1" spans="1:7">
      <c r="A7227" s="52" t="s">
        <v>2023</v>
      </c>
      <c r="B7227" s="52" t="s">
        <v>3361</v>
      </c>
      <c r="C7227" s="30" t="s">
        <v>2107</v>
      </c>
      <c r="D7227" s="52" t="s">
        <v>2121</v>
      </c>
      <c r="E7227" s="53">
        <v>1.28</v>
      </c>
      <c r="F7227" s="53">
        <v>0</v>
      </c>
      <c r="G7227" s="53">
        <v>1.28</v>
      </c>
    </row>
    <row r="7228" s="37" customFormat="1" customHeight="1" spans="1:7">
      <c r="A7228" s="52" t="s">
        <v>2023</v>
      </c>
      <c r="B7228" s="52" t="s">
        <v>3361</v>
      </c>
      <c r="C7228" s="30" t="s">
        <v>2107</v>
      </c>
      <c r="D7228" s="52" t="s">
        <v>2122</v>
      </c>
      <c r="E7228" s="53">
        <v>37.32</v>
      </c>
      <c r="F7228" s="53">
        <v>0</v>
      </c>
      <c r="G7228" s="53">
        <v>37.32</v>
      </c>
    </row>
    <row r="7229" s="37" customFormat="1" customHeight="1" spans="1:7">
      <c r="A7229" s="52" t="s">
        <v>2023</v>
      </c>
      <c r="B7229" s="52" t="s">
        <v>3361</v>
      </c>
      <c r="C7229" s="30" t="s">
        <v>2107</v>
      </c>
      <c r="D7229" s="52" t="s">
        <v>2123</v>
      </c>
      <c r="E7229" s="53">
        <v>14.9333</v>
      </c>
      <c r="F7229" s="53">
        <v>0</v>
      </c>
      <c r="G7229" s="53">
        <v>14.9333</v>
      </c>
    </row>
    <row r="7230" s="37" customFormat="1" customHeight="1" spans="1:7">
      <c r="A7230" s="52" t="s">
        <v>2023</v>
      </c>
      <c r="B7230" s="49" t="s">
        <v>3362</v>
      </c>
      <c r="C7230" s="50"/>
      <c r="D7230" s="49"/>
      <c r="E7230" s="51">
        <v>327.363179</v>
      </c>
      <c r="F7230" s="51">
        <v>0</v>
      </c>
      <c r="G7230" s="51">
        <v>327.363179</v>
      </c>
    </row>
    <row r="7231" s="37" customFormat="1" customHeight="1" spans="1:7">
      <c r="A7231" s="52" t="s">
        <v>2023</v>
      </c>
      <c r="B7231" s="52" t="s">
        <v>3363</v>
      </c>
      <c r="C7231" s="50" t="s">
        <v>2091</v>
      </c>
      <c r="D7231" s="49"/>
      <c r="E7231" s="51">
        <v>44.355595</v>
      </c>
      <c r="F7231" s="51">
        <v>0</v>
      </c>
      <c r="G7231" s="51">
        <v>44.355595</v>
      </c>
    </row>
    <row r="7232" s="37" customFormat="1" customHeight="1" spans="1:7">
      <c r="A7232" s="52" t="s">
        <v>2023</v>
      </c>
      <c r="B7232" s="52" t="s">
        <v>3363</v>
      </c>
      <c r="C7232" s="30" t="s">
        <v>2092</v>
      </c>
      <c r="D7232" s="52" t="s">
        <v>2126</v>
      </c>
      <c r="E7232" s="53">
        <v>31.85</v>
      </c>
      <c r="F7232" s="53">
        <v>0</v>
      </c>
      <c r="G7232" s="53">
        <v>31.85</v>
      </c>
    </row>
    <row r="7233" s="37" customFormat="1" customHeight="1" spans="1:7">
      <c r="A7233" s="52" t="s">
        <v>2023</v>
      </c>
      <c r="B7233" s="52" t="s">
        <v>3363</v>
      </c>
      <c r="C7233" s="30" t="s">
        <v>2092</v>
      </c>
      <c r="D7233" s="52" t="s">
        <v>2127</v>
      </c>
      <c r="E7233" s="53">
        <v>1.381838</v>
      </c>
      <c r="F7233" s="53">
        <v>0</v>
      </c>
      <c r="G7233" s="53">
        <v>1.381838</v>
      </c>
    </row>
    <row r="7234" s="37" customFormat="1" customHeight="1" spans="1:7">
      <c r="A7234" s="52" t="s">
        <v>2023</v>
      </c>
      <c r="B7234" s="52" t="s">
        <v>3363</v>
      </c>
      <c r="C7234" s="30" t="s">
        <v>2092</v>
      </c>
      <c r="D7234" s="52" t="s">
        <v>2128</v>
      </c>
      <c r="E7234" s="53">
        <v>0.921226</v>
      </c>
      <c r="F7234" s="53">
        <v>0</v>
      </c>
      <c r="G7234" s="53">
        <v>0.921226</v>
      </c>
    </row>
    <row r="7235" s="37" customFormat="1" customHeight="1" spans="1:7">
      <c r="A7235" s="52" t="s">
        <v>2023</v>
      </c>
      <c r="B7235" s="52" t="s">
        <v>3363</v>
      </c>
      <c r="C7235" s="30" t="s">
        <v>2092</v>
      </c>
      <c r="D7235" s="52" t="s">
        <v>2129</v>
      </c>
      <c r="E7235" s="53">
        <v>1.961604</v>
      </c>
      <c r="F7235" s="53">
        <v>0</v>
      </c>
      <c r="G7235" s="53">
        <v>1.961604</v>
      </c>
    </row>
    <row r="7236" s="37" customFormat="1" customHeight="1" spans="1:7">
      <c r="A7236" s="52" t="s">
        <v>2023</v>
      </c>
      <c r="B7236" s="52" t="s">
        <v>3363</v>
      </c>
      <c r="C7236" s="30" t="s">
        <v>2092</v>
      </c>
      <c r="D7236" s="52" t="s">
        <v>2297</v>
      </c>
      <c r="E7236" s="53">
        <v>1.063629</v>
      </c>
      <c r="F7236" s="53">
        <v>0</v>
      </c>
      <c r="G7236" s="53">
        <v>1.063629</v>
      </c>
    </row>
    <row r="7237" s="37" customFormat="1" customHeight="1" spans="1:7">
      <c r="A7237" s="52" t="s">
        <v>2023</v>
      </c>
      <c r="B7237" s="52" t="s">
        <v>3363</v>
      </c>
      <c r="C7237" s="30" t="s">
        <v>2092</v>
      </c>
      <c r="D7237" s="52" t="s">
        <v>2130</v>
      </c>
      <c r="E7237" s="53">
        <v>1.727298</v>
      </c>
      <c r="F7237" s="53">
        <v>0</v>
      </c>
      <c r="G7237" s="53">
        <v>1.727298</v>
      </c>
    </row>
    <row r="7238" s="37" customFormat="1" customHeight="1" spans="1:7">
      <c r="A7238" s="52" t="s">
        <v>2023</v>
      </c>
      <c r="B7238" s="52" t="s">
        <v>3363</v>
      </c>
      <c r="C7238" s="30" t="s">
        <v>2092</v>
      </c>
      <c r="D7238" s="52" t="s">
        <v>2102</v>
      </c>
      <c r="E7238" s="53">
        <v>3.5</v>
      </c>
      <c r="F7238" s="53">
        <v>0</v>
      </c>
      <c r="G7238" s="53">
        <v>3.5</v>
      </c>
    </row>
    <row r="7239" s="37" customFormat="1" customHeight="1" spans="1:7">
      <c r="A7239" s="52" t="s">
        <v>2023</v>
      </c>
      <c r="B7239" s="52" t="s">
        <v>3363</v>
      </c>
      <c r="C7239" s="30" t="s">
        <v>2092</v>
      </c>
      <c r="D7239" s="52" t="s">
        <v>2105</v>
      </c>
      <c r="E7239" s="53">
        <v>1.95</v>
      </c>
      <c r="F7239" s="53">
        <v>0</v>
      </c>
      <c r="G7239" s="53">
        <v>1.95</v>
      </c>
    </row>
    <row r="7240" s="37" customFormat="1" customHeight="1" spans="1:7">
      <c r="A7240" s="52" t="s">
        <v>2023</v>
      </c>
      <c r="B7240" s="52" t="s">
        <v>3363</v>
      </c>
      <c r="C7240" s="50" t="s">
        <v>2106</v>
      </c>
      <c r="D7240" s="49"/>
      <c r="E7240" s="51">
        <v>283.007584</v>
      </c>
      <c r="F7240" s="51">
        <v>0</v>
      </c>
      <c r="G7240" s="51">
        <v>283.007584</v>
      </c>
    </row>
    <row r="7241" s="37" customFormat="1" customHeight="1" spans="1:7">
      <c r="A7241" s="52" t="s">
        <v>2023</v>
      </c>
      <c r="B7241" s="52" t="s">
        <v>3363</v>
      </c>
      <c r="C7241" s="30" t="s">
        <v>2107</v>
      </c>
      <c r="D7241" s="52" t="s">
        <v>2131</v>
      </c>
      <c r="E7241" s="53">
        <v>65.3868</v>
      </c>
      <c r="F7241" s="53">
        <v>0</v>
      </c>
      <c r="G7241" s="53">
        <v>65.3868</v>
      </c>
    </row>
    <row r="7242" s="37" customFormat="1" customHeight="1" spans="1:7">
      <c r="A7242" s="52" t="s">
        <v>2023</v>
      </c>
      <c r="B7242" s="52" t="s">
        <v>3363</v>
      </c>
      <c r="C7242" s="30" t="s">
        <v>2107</v>
      </c>
      <c r="D7242" s="52" t="s">
        <v>2132</v>
      </c>
      <c r="E7242" s="53">
        <v>2.0124</v>
      </c>
      <c r="F7242" s="53">
        <v>0</v>
      </c>
      <c r="G7242" s="53">
        <v>2.0124</v>
      </c>
    </row>
    <row r="7243" s="37" customFormat="1" customHeight="1" spans="1:7">
      <c r="A7243" s="52" t="s">
        <v>2023</v>
      </c>
      <c r="B7243" s="52" t="s">
        <v>3363</v>
      </c>
      <c r="C7243" s="30" t="s">
        <v>2107</v>
      </c>
      <c r="D7243" s="52" t="s">
        <v>2134</v>
      </c>
      <c r="E7243" s="53">
        <v>33.468</v>
      </c>
      <c r="F7243" s="53">
        <v>0</v>
      </c>
      <c r="G7243" s="53">
        <v>33.468</v>
      </c>
    </row>
    <row r="7244" s="37" customFormat="1" customHeight="1" spans="1:7">
      <c r="A7244" s="52" t="s">
        <v>2023</v>
      </c>
      <c r="B7244" s="52" t="s">
        <v>3363</v>
      </c>
      <c r="C7244" s="30" t="s">
        <v>2107</v>
      </c>
      <c r="D7244" s="52" t="s">
        <v>2135</v>
      </c>
      <c r="E7244" s="53">
        <v>55.092</v>
      </c>
      <c r="F7244" s="53">
        <v>0</v>
      </c>
      <c r="G7244" s="53">
        <v>55.092</v>
      </c>
    </row>
    <row r="7245" s="37" customFormat="1" customHeight="1" spans="1:7">
      <c r="A7245" s="52" t="s">
        <v>2023</v>
      </c>
      <c r="B7245" s="52" t="s">
        <v>3363</v>
      </c>
      <c r="C7245" s="30" t="s">
        <v>2107</v>
      </c>
      <c r="D7245" s="52" t="s">
        <v>2136</v>
      </c>
      <c r="E7245" s="53">
        <v>14.286</v>
      </c>
      <c r="F7245" s="53">
        <v>0</v>
      </c>
      <c r="G7245" s="53">
        <v>14.286</v>
      </c>
    </row>
    <row r="7246" s="37" customFormat="1" customHeight="1" spans="1:7">
      <c r="A7246" s="52" t="s">
        <v>2023</v>
      </c>
      <c r="B7246" s="52" t="s">
        <v>3363</v>
      </c>
      <c r="C7246" s="30" t="s">
        <v>2107</v>
      </c>
      <c r="D7246" s="52" t="s">
        <v>2137</v>
      </c>
      <c r="E7246" s="53">
        <v>27.239232</v>
      </c>
      <c r="F7246" s="53">
        <v>0</v>
      </c>
      <c r="G7246" s="53">
        <v>27.239232</v>
      </c>
    </row>
    <row r="7247" s="37" customFormat="1" customHeight="1" spans="1:7">
      <c r="A7247" s="52" t="s">
        <v>2023</v>
      </c>
      <c r="B7247" s="52" t="s">
        <v>3363</v>
      </c>
      <c r="C7247" s="30" t="s">
        <v>2107</v>
      </c>
      <c r="D7247" s="52" t="s">
        <v>2138</v>
      </c>
      <c r="E7247" s="53">
        <v>10.939554</v>
      </c>
      <c r="F7247" s="53">
        <v>0</v>
      </c>
      <c r="G7247" s="53">
        <v>10.939554</v>
      </c>
    </row>
    <row r="7248" s="37" customFormat="1" customHeight="1" spans="1:7">
      <c r="A7248" s="52" t="s">
        <v>2023</v>
      </c>
      <c r="B7248" s="52" t="s">
        <v>3363</v>
      </c>
      <c r="C7248" s="30" t="s">
        <v>2107</v>
      </c>
      <c r="D7248" s="52" t="s">
        <v>2139</v>
      </c>
      <c r="E7248" s="53">
        <v>0.34546</v>
      </c>
      <c r="F7248" s="53">
        <v>0</v>
      </c>
      <c r="G7248" s="53">
        <v>0.34546</v>
      </c>
    </row>
    <row r="7249" s="37" customFormat="1" customHeight="1" spans="1:7">
      <c r="A7249" s="52" t="s">
        <v>2023</v>
      </c>
      <c r="B7249" s="52" t="s">
        <v>3363</v>
      </c>
      <c r="C7249" s="30" t="s">
        <v>2107</v>
      </c>
      <c r="D7249" s="52" t="s">
        <v>2140</v>
      </c>
      <c r="E7249" s="53">
        <v>0.575766</v>
      </c>
      <c r="F7249" s="53">
        <v>0</v>
      </c>
      <c r="G7249" s="53">
        <v>0.575766</v>
      </c>
    </row>
    <row r="7250" s="37" customFormat="1" customHeight="1" spans="1:7">
      <c r="A7250" s="52" t="s">
        <v>2023</v>
      </c>
      <c r="B7250" s="52" t="s">
        <v>3363</v>
      </c>
      <c r="C7250" s="30" t="s">
        <v>2107</v>
      </c>
      <c r="D7250" s="52" t="s">
        <v>2141</v>
      </c>
      <c r="E7250" s="53">
        <v>13.818384</v>
      </c>
      <c r="F7250" s="53">
        <v>0</v>
      </c>
      <c r="G7250" s="53">
        <v>13.818384</v>
      </c>
    </row>
    <row r="7251" s="37" customFormat="1" customHeight="1" spans="1:7">
      <c r="A7251" s="52" t="s">
        <v>2023</v>
      </c>
      <c r="B7251" s="52" t="s">
        <v>3363</v>
      </c>
      <c r="C7251" s="30" t="s">
        <v>2107</v>
      </c>
      <c r="D7251" s="52" t="s">
        <v>2298</v>
      </c>
      <c r="E7251" s="53">
        <v>1.8</v>
      </c>
      <c r="F7251" s="53">
        <v>0</v>
      </c>
      <c r="G7251" s="53">
        <v>1.8</v>
      </c>
    </row>
    <row r="7252" s="37" customFormat="1" customHeight="1" spans="1:7">
      <c r="A7252" s="52" t="s">
        <v>2023</v>
      </c>
      <c r="B7252" s="52" t="s">
        <v>3363</v>
      </c>
      <c r="C7252" s="30" t="s">
        <v>2107</v>
      </c>
      <c r="D7252" s="52" t="s">
        <v>2142</v>
      </c>
      <c r="E7252" s="53">
        <v>13.619616</v>
      </c>
      <c r="F7252" s="53">
        <v>0</v>
      </c>
      <c r="G7252" s="53">
        <v>13.619616</v>
      </c>
    </row>
    <row r="7253" s="37" customFormat="1" customHeight="1" spans="1:7">
      <c r="A7253" s="52" t="s">
        <v>2023</v>
      </c>
      <c r="B7253" s="52" t="s">
        <v>3363</v>
      </c>
      <c r="C7253" s="30" t="s">
        <v>2107</v>
      </c>
      <c r="D7253" s="52" t="s">
        <v>2299</v>
      </c>
      <c r="E7253" s="53">
        <v>21.16</v>
      </c>
      <c r="F7253" s="53">
        <v>0</v>
      </c>
      <c r="G7253" s="53">
        <v>21.16</v>
      </c>
    </row>
    <row r="7254" s="37" customFormat="1" customHeight="1" spans="1:7">
      <c r="A7254" s="52" t="s">
        <v>2023</v>
      </c>
      <c r="B7254" s="52" t="s">
        <v>3363</v>
      </c>
      <c r="C7254" s="30" t="s">
        <v>2107</v>
      </c>
      <c r="D7254" s="52" t="s">
        <v>2143</v>
      </c>
      <c r="E7254" s="53">
        <v>20.1757</v>
      </c>
      <c r="F7254" s="53">
        <v>0</v>
      </c>
      <c r="G7254" s="53">
        <v>20.1757</v>
      </c>
    </row>
    <row r="7255" s="37" customFormat="1" customHeight="1" spans="1:7">
      <c r="A7255" s="52" t="s">
        <v>2023</v>
      </c>
      <c r="B7255" s="52" t="s">
        <v>3363</v>
      </c>
      <c r="C7255" s="30" t="s">
        <v>2107</v>
      </c>
      <c r="D7255" s="52" t="s">
        <v>2144</v>
      </c>
      <c r="E7255" s="53">
        <v>2.08</v>
      </c>
      <c r="F7255" s="53">
        <v>0</v>
      </c>
      <c r="G7255" s="53">
        <v>2.08</v>
      </c>
    </row>
    <row r="7256" s="37" customFormat="1" customHeight="1" spans="1:7">
      <c r="A7256" s="52" t="s">
        <v>2023</v>
      </c>
      <c r="B7256" s="52" t="s">
        <v>3363</v>
      </c>
      <c r="C7256" s="30" t="s">
        <v>2107</v>
      </c>
      <c r="D7256" s="52" t="s">
        <v>2145</v>
      </c>
      <c r="E7256" s="53">
        <v>1.008672</v>
      </c>
      <c r="F7256" s="53">
        <v>0</v>
      </c>
      <c r="G7256" s="53">
        <v>1.008672</v>
      </c>
    </row>
    <row r="7257" s="37" customFormat="1" customHeight="1" spans="1:7">
      <c r="A7257" s="52" t="s">
        <v>2023</v>
      </c>
      <c r="B7257" s="49" t="s">
        <v>3364</v>
      </c>
      <c r="C7257" s="50"/>
      <c r="D7257" s="49"/>
      <c r="E7257" s="51">
        <v>173.953014</v>
      </c>
      <c r="F7257" s="51">
        <v>0</v>
      </c>
      <c r="G7257" s="51">
        <v>173.953014</v>
      </c>
    </row>
    <row r="7258" s="37" customFormat="1" customHeight="1" spans="1:7">
      <c r="A7258" s="52" t="s">
        <v>2023</v>
      </c>
      <c r="B7258" s="52" t="s">
        <v>3365</v>
      </c>
      <c r="C7258" s="50" t="s">
        <v>2091</v>
      </c>
      <c r="D7258" s="49"/>
      <c r="E7258" s="51">
        <v>21.888739</v>
      </c>
      <c r="F7258" s="51">
        <v>0</v>
      </c>
      <c r="G7258" s="51">
        <v>21.888739</v>
      </c>
    </row>
    <row r="7259" s="37" customFormat="1" customHeight="1" spans="1:7">
      <c r="A7259" s="52" t="s">
        <v>2023</v>
      </c>
      <c r="B7259" s="52" t="s">
        <v>3365</v>
      </c>
      <c r="C7259" s="30" t="s">
        <v>2092</v>
      </c>
      <c r="D7259" s="52" t="s">
        <v>2126</v>
      </c>
      <c r="E7259" s="53">
        <v>17.15</v>
      </c>
      <c r="F7259" s="53">
        <v>0</v>
      </c>
      <c r="G7259" s="53">
        <v>17.15</v>
      </c>
    </row>
    <row r="7260" s="37" customFormat="1" customHeight="1" spans="1:7">
      <c r="A7260" s="52" t="s">
        <v>2023</v>
      </c>
      <c r="B7260" s="52" t="s">
        <v>3365</v>
      </c>
      <c r="C7260" s="30" t="s">
        <v>2092</v>
      </c>
      <c r="D7260" s="52" t="s">
        <v>2127</v>
      </c>
      <c r="E7260" s="53">
        <v>0.688493</v>
      </c>
      <c r="F7260" s="53">
        <v>0</v>
      </c>
      <c r="G7260" s="53">
        <v>0.688493</v>
      </c>
    </row>
    <row r="7261" s="37" customFormat="1" customHeight="1" spans="1:7">
      <c r="A7261" s="52" t="s">
        <v>2023</v>
      </c>
      <c r="B7261" s="52" t="s">
        <v>3365</v>
      </c>
      <c r="C7261" s="30" t="s">
        <v>2092</v>
      </c>
      <c r="D7261" s="52" t="s">
        <v>2128</v>
      </c>
      <c r="E7261" s="53">
        <v>0.458995</v>
      </c>
      <c r="F7261" s="53">
        <v>0</v>
      </c>
      <c r="G7261" s="53">
        <v>0.458995</v>
      </c>
    </row>
    <row r="7262" s="37" customFormat="1" customHeight="1" spans="1:7">
      <c r="A7262" s="52" t="s">
        <v>2023</v>
      </c>
      <c r="B7262" s="52" t="s">
        <v>3365</v>
      </c>
      <c r="C7262" s="30" t="s">
        <v>2092</v>
      </c>
      <c r="D7262" s="52" t="s">
        <v>2129</v>
      </c>
      <c r="E7262" s="53">
        <v>0.988164</v>
      </c>
      <c r="F7262" s="53">
        <v>0</v>
      </c>
      <c r="G7262" s="53">
        <v>0.988164</v>
      </c>
    </row>
    <row r="7263" s="37" customFormat="1" customHeight="1" spans="1:7">
      <c r="A7263" s="52" t="s">
        <v>2023</v>
      </c>
      <c r="B7263" s="52" t="s">
        <v>3365</v>
      </c>
      <c r="C7263" s="30" t="s">
        <v>2092</v>
      </c>
      <c r="D7263" s="52" t="s">
        <v>2297</v>
      </c>
      <c r="E7263" s="53">
        <v>0.692471</v>
      </c>
      <c r="F7263" s="53">
        <v>0</v>
      </c>
      <c r="G7263" s="53">
        <v>0.692471</v>
      </c>
    </row>
    <row r="7264" s="37" customFormat="1" customHeight="1" spans="1:7">
      <c r="A7264" s="52" t="s">
        <v>2023</v>
      </c>
      <c r="B7264" s="52" t="s">
        <v>3365</v>
      </c>
      <c r="C7264" s="30" t="s">
        <v>2092</v>
      </c>
      <c r="D7264" s="52" t="s">
        <v>2130</v>
      </c>
      <c r="E7264" s="53">
        <v>0.860616</v>
      </c>
      <c r="F7264" s="53">
        <v>0</v>
      </c>
      <c r="G7264" s="53">
        <v>0.860616</v>
      </c>
    </row>
    <row r="7265" s="37" customFormat="1" customHeight="1" spans="1:7">
      <c r="A7265" s="52" t="s">
        <v>2023</v>
      </c>
      <c r="B7265" s="52" t="s">
        <v>3365</v>
      </c>
      <c r="C7265" s="30" t="s">
        <v>2092</v>
      </c>
      <c r="D7265" s="52" t="s">
        <v>2105</v>
      </c>
      <c r="E7265" s="53">
        <v>1.05</v>
      </c>
      <c r="F7265" s="53">
        <v>0</v>
      </c>
      <c r="G7265" s="53">
        <v>1.05</v>
      </c>
    </row>
    <row r="7266" s="37" customFormat="1" customHeight="1" spans="1:7">
      <c r="A7266" s="52" t="s">
        <v>2023</v>
      </c>
      <c r="B7266" s="52" t="s">
        <v>3365</v>
      </c>
      <c r="C7266" s="50" t="s">
        <v>2106</v>
      </c>
      <c r="D7266" s="49"/>
      <c r="E7266" s="51">
        <v>152.064275</v>
      </c>
      <c r="F7266" s="51">
        <v>0</v>
      </c>
      <c r="G7266" s="51">
        <v>152.064275</v>
      </c>
    </row>
    <row r="7267" s="37" customFormat="1" customHeight="1" spans="1:7">
      <c r="A7267" s="52" t="s">
        <v>2023</v>
      </c>
      <c r="B7267" s="52" t="s">
        <v>3365</v>
      </c>
      <c r="C7267" s="30" t="s">
        <v>2107</v>
      </c>
      <c r="D7267" s="52" t="s">
        <v>2131</v>
      </c>
      <c r="E7267" s="53">
        <v>32.9388</v>
      </c>
      <c r="F7267" s="53">
        <v>0</v>
      </c>
      <c r="G7267" s="53">
        <v>32.9388</v>
      </c>
    </row>
    <row r="7268" s="37" customFormat="1" customHeight="1" spans="1:7">
      <c r="A7268" s="52" t="s">
        <v>2023</v>
      </c>
      <c r="B7268" s="52" t="s">
        <v>3365</v>
      </c>
      <c r="C7268" s="30" t="s">
        <v>2107</v>
      </c>
      <c r="D7268" s="52" t="s">
        <v>2132</v>
      </c>
      <c r="E7268" s="53">
        <v>1.0836</v>
      </c>
      <c r="F7268" s="53">
        <v>0</v>
      </c>
      <c r="G7268" s="53">
        <v>1.0836</v>
      </c>
    </row>
    <row r="7269" s="37" customFormat="1" customHeight="1" spans="1:7">
      <c r="A7269" s="52" t="s">
        <v>2023</v>
      </c>
      <c r="B7269" s="52" t="s">
        <v>3365</v>
      </c>
      <c r="C7269" s="30" t="s">
        <v>2107</v>
      </c>
      <c r="D7269" s="52" t="s">
        <v>2134</v>
      </c>
      <c r="E7269" s="53">
        <v>16.374</v>
      </c>
      <c r="F7269" s="53">
        <v>0</v>
      </c>
      <c r="G7269" s="53">
        <v>16.374</v>
      </c>
    </row>
    <row r="7270" s="37" customFormat="1" customHeight="1" spans="1:7">
      <c r="A7270" s="52" t="s">
        <v>2023</v>
      </c>
      <c r="B7270" s="52" t="s">
        <v>3365</v>
      </c>
      <c r="C7270" s="30" t="s">
        <v>2107</v>
      </c>
      <c r="D7270" s="52" t="s">
        <v>2135</v>
      </c>
      <c r="E7270" s="53">
        <v>27.3636</v>
      </c>
      <c r="F7270" s="53">
        <v>0</v>
      </c>
      <c r="G7270" s="53">
        <v>27.3636</v>
      </c>
    </row>
    <row r="7271" s="37" customFormat="1" customHeight="1" spans="1:7">
      <c r="A7271" s="52" t="s">
        <v>2023</v>
      </c>
      <c r="B7271" s="52" t="s">
        <v>3365</v>
      </c>
      <c r="C7271" s="30" t="s">
        <v>2107</v>
      </c>
      <c r="D7271" s="52" t="s">
        <v>2136</v>
      </c>
      <c r="E7271" s="53">
        <v>6.978</v>
      </c>
      <c r="F7271" s="53">
        <v>0</v>
      </c>
      <c r="G7271" s="53">
        <v>6.978</v>
      </c>
    </row>
    <row r="7272" s="37" customFormat="1" customHeight="1" spans="1:7">
      <c r="A7272" s="52" t="s">
        <v>2023</v>
      </c>
      <c r="B7272" s="52" t="s">
        <v>3365</v>
      </c>
      <c r="C7272" s="30" t="s">
        <v>2107</v>
      </c>
      <c r="D7272" s="52" t="s">
        <v>2137</v>
      </c>
      <c r="E7272" s="53">
        <v>13.55808</v>
      </c>
      <c r="F7272" s="53">
        <v>0</v>
      </c>
      <c r="G7272" s="53">
        <v>13.55808</v>
      </c>
    </row>
    <row r="7273" s="37" customFormat="1" customHeight="1" spans="1:7">
      <c r="A7273" s="52" t="s">
        <v>2023</v>
      </c>
      <c r="B7273" s="52" t="s">
        <v>3365</v>
      </c>
      <c r="C7273" s="30" t="s">
        <v>2107</v>
      </c>
      <c r="D7273" s="52" t="s">
        <v>2138</v>
      </c>
      <c r="E7273" s="53">
        <v>5.450568</v>
      </c>
      <c r="F7273" s="53">
        <v>0</v>
      </c>
      <c r="G7273" s="53">
        <v>5.450568</v>
      </c>
    </row>
    <row r="7274" s="37" customFormat="1" customHeight="1" spans="1:7">
      <c r="A7274" s="52" t="s">
        <v>2023</v>
      </c>
      <c r="B7274" s="52" t="s">
        <v>3365</v>
      </c>
      <c r="C7274" s="30" t="s">
        <v>2107</v>
      </c>
      <c r="D7274" s="52" t="s">
        <v>2139</v>
      </c>
      <c r="E7274" s="53">
        <v>0.172123</v>
      </c>
      <c r="F7274" s="53">
        <v>0</v>
      </c>
      <c r="G7274" s="53">
        <v>0.172123</v>
      </c>
    </row>
    <row r="7275" s="37" customFormat="1" customHeight="1" spans="1:7">
      <c r="A7275" s="52" t="s">
        <v>2023</v>
      </c>
      <c r="B7275" s="52" t="s">
        <v>3365</v>
      </c>
      <c r="C7275" s="30" t="s">
        <v>2107</v>
      </c>
      <c r="D7275" s="52" t="s">
        <v>2140</v>
      </c>
      <c r="E7275" s="53">
        <v>0.286872</v>
      </c>
      <c r="F7275" s="53">
        <v>0</v>
      </c>
      <c r="G7275" s="53">
        <v>0.286872</v>
      </c>
    </row>
    <row r="7276" s="37" customFormat="1" customHeight="1" spans="1:7">
      <c r="A7276" s="52" t="s">
        <v>2023</v>
      </c>
      <c r="B7276" s="52" t="s">
        <v>3365</v>
      </c>
      <c r="C7276" s="30" t="s">
        <v>2107</v>
      </c>
      <c r="D7276" s="52" t="s">
        <v>2141</v>
      </c>
      <c r="E7276" s="53">
        <v>6.884928</v>
      </c>
      <c r="F7276" s="53">
        <v>0</v>
      </c>
      <c r="G7276" s="53">
        <v>6.884928</v>
      </c>
    </row>
    <row r="7277" s="37" customFormat="1" customHeight="1" spans="1:7">
      <c r="A7277" s="52" t="s">
        <v>2023</v>
      </c>
      <c r="B7277" s="52" t="s">
        <v>3365</v>
      </c>
      <c r="C7277" s="30" t="s">
        <v>2107</v>
      </c>
      <c r="D7277" s="52" t="s">
        <v>2298</v>
      </c>
      <c r="E7277" s="53">
        <v>1.8</v>
      </c>
      <c r="F7277" s="53">
        <v>0</v>
      </c>
      <c r="G7277" s="53">
        <v>1.8</v>
      </c>
    </row>
    <row r="7278" s="37" customFormat="1" customHeight="1" spans="1:7">
      <c r="A7278" s="52" t="s">
        <v>2023</v>
      </c>
      <c r="B7278" s="52" t="s">
        <v>3365</v>
      </c>
      <c r="C7278" s="30" t="s">
        <v>2107</v>
      </c>
      <c r="D7278" s="52" t="s">
        <v>2142</v>
      </c>
      <c r="E7278" s="53">
        <v>6.77904</v>
      </c>
      <c r="F7278" s="53">
        <v>0</v>
      </c>
      <c r="G7278" s="53">
        <v>6.77904</v>
      </c>
    </row>
    <row r="7279" s="37" customFormat="1" customHeight="1" spans="1:7">
      <c r="A7279" s="52" t="s">
        <v>2023</v>
      </c>
      <c r="B7279" s="52" t="s">
        <v>3365</v>
      </c>
      <c r="C7279" s="30" t="s">
        <v>2107</v>
      </c>
      <c r="D7279" s="52" t="s">
        <v>2299</v>
      </c>
      <c r="E7279" s="53">
        <v>20.7</v>
      </c>
      <c r="F7279" s="53">
        <v>0</v>
      </c>
      <c r="G7279" s="53">
        <v>20.7</v>
      </c>
    </row>
    <row r="7280" s="37" customFormat="1" customHeight="1" spans="1:7">
      <c r="A7280" s="52" t="s">
        <v>2023</v>
      </c>
      <c r="B7280" s="52" t="s">
        <v>3365</v>
      </c>
      <c r="C7280" s="30" t="s">
        <v>2107</v>
      </c>
      <c r="D7280" s="52" t="s">
        <v>2143</v>
      </c>
      <c r="E7280" s="53">
        <v>10.0707</v>
      </c>
      <c r="F7280" s="53">
        <v>0</v>
      </c>
      <c r="G7280" s="53">
        <v>10.0707</v>
      </c>
    </row>
    <row r="7281" s="37" customFormat="1" customHeight="1" spans="1:7">
      <c r="A7281" s="52" t="s">
        <v>2023</v>
      </c>
      <c r="B7281" s="52" t="s">
        <v>3365</v>
      </c>
      <c r="C7281" s="30" t="s">
        <v>2107</v>
      </c>
      <c r="D7281" s="52" t="s">
        <v>2144</v>
      </c>
      <c r="E7281" s="53">
        <v>1.12</v>
      </c>
      <c r="F7281" s="53">
        <v>0</v>
      </c>
      <c r="G7281" s="53">
        <v>1.12</v>
      </c>
    </row>
    <row r="7282" s="37" customFormat="1" customHeight="1" spans="1:7">
      <c r="A7282" s="52" t="s">
        <v>2023</v>
      </c>
      <c r="B7282" s="52" t="s">
        <v>3365</v>
      </c>
      <c r="C7282" s="30" t="s">
        <v>2107</v>
      </c>
      <c r="D7282" s="52" t="s">
        <v>2145</v>
      </c>
      <c r="E7282" s="53">
        <v>0.503964</v>
      </c>
      <c r="F7282" s="53">
        <v>0</v>
      </c>
      <c r="G7282" s="53">
        <v>0.503964</v>
      </c>
    </row>
    <row r="7283" s="37" customFormat="1" customHeight="1" spans="1:7">
      <c r="A7283" s="52" t="s">
        <v>2023</v>
      </c>
      <c r="B7283" s="49" t="s">
        <v>3366</v>
      </c>
      <c r="C7283" s="50"/>
      <c r="D7283" s="49"/>
      <c r="E7283" s="51">
        <v>288.097295</v>
      </c>
      <c r="F7283" s="51">
        <v>0</v>
      </c>
      <c r="G7283" s="51">
        <v>288.097295</v>
      </c>
    </row>
    <row r="7284" s="37" customFormat="1" customHeight="1" spans="1:7">
      <c r="A7284" s="52" t="s">
        <v>2023</v>
      </c>
      <c r="B7284" s="52" t="s">
        <v>3367</v>
      </c>
      <c r="C7284" s="50" t="s">
        <v>2091</v>
      </c>
      <c r="D7284" s="49"/>
      <c r="E7284" s="51">
        <v>40.507563</v>
      </c>
      <c r="F7284" s="51">
        <v>0</v>
      </c>
      <c r="G7284" s="51">
        <v>40.507563</v>
      </c>
    </row>
    <row r="7285" s="37" customFormat="1" customHeight="1" spans="1:7">
      <c r="A7285" s="52" t="s">
        <v>2023</v>
      </c>
      <c r="B7285" s="52" t="s">
        <v>3367</v>
      </c>
      <c r="C7285" s="30" t="s">
        <v>2092</v>
      </c>
      <c r="D7285" s="52" t="s">
        <v>2126</v>
      </c>
      <c r="E7285" s="53">
        <v>29.4</v>
      </c>
      <c r="F7285" s="53">
        <v>0</v>
      </c>
      <c r="G7285" s="53">
        <v>29.4</v>
      </c>
    </row>
    <row r="7286" s="37" customFormat="1" customHeight="1" spans="1:7">
      <c r="A7286" s="52" t="s">
        <v>2023</v>
      </c>
      <c r="B7286" s="52" t="s">
        <v>3367</v>
      </c>
      <c r="C7286" s="30" t="s">
        <v>2092</v>
      </c>
      <c r="D7286" s="52" t="s">
        <v>2127</v>
      </c>
      <c r="E7286" s="53">
        <v>1.297886</v>
      </c>
      <c r="F7286" s="53">
        <v>0</v>
      </c>
      <c r="G7286" s="53">
        <v>1.297886</v>
      </c>
    </row>
    <row r="7287" s="37" customFormat="1" customHeight="1" spans="1:7">
      <c r="A7287" s="52" t="s">
        <v>2023</v>
      </c>
      <c r="B7287" s="52" t="s">
        <v>3367</v>
      </c>
      <c r="C7287" s="30" t="s">
        <v>2092</v>
      </c>
      <c r="D7287" s="52" t="s">
        <v>2128</v>
      </c>
      <c r="E7287" s="53">
        <v>0.865258</v>
      </c>
      <c r="F7287" s="53">
        <v>0</v>
      </c>
      <c r="G7287" s="53">
        <v>0.865258</v>
      </c>
    </row>
    <row r="7288" s="37" customFormat="1" customHeight="1" spans="1:7">
      <c r="A7288" s="52" t="s">
        <v>2023</v>
      </c>
      <c r="B7288" s="52" t="s">
        <v>3367</v>
      </c>
      <c r="C7288" s="30" t="s">
        <v>2092</v>
      </c>
      <c r="D7288" s="52" t="s">
        <v>2129</v>
      </c>
      <c r="E7288" s="53">
        <v>1.880748</v>
      </c>
      <c r="F7288" s="53">
        <v>0</v>
      </c>
      <c r="G7288" s="53">
        <v>1.880748</v>
      </c>
    </row>
    <row r="7289" s="37" customFormat="1" customHeight="1" spans="1:7">
      <c r="A7289" s="52" t="s">
        <v>2023</v>
      </c>
      <c r="B7289" s="52" t="s">
        <v>3367</v>
      </c>
      <c r="C7289" s="30" t="s">
        <v>2092</v>
      </c>
      <c r="D7289" s="52" t="s">
        <v>2297</v>
      </c>
      <c r="E7289" s="53">
        <v>0.141313</v>
      </c>
      <c r="F7289" s="53">
        <v>0</v>
      </c>
      <c r="G7289" s="53">
        <v>0.141313</v>
      </c>
    </row>
    <row r="7290" s="37" customFormat="1" customHeight="1" spans="1:7">
      <c r="A7290" s="52" t="s">
        <v>2023</v>
      </c>
      <c r="B7290" s="52" t="s">
        <v>3367</v>
      </c>
      <c r="C7290" s="30" t="s">
        <v>2092</v>
      </c>
      <c r="D7290" s="52" t="s">
        <v>2130</v>
      </c>
      <c r="E7290" s="53">
        <v>1.622358</v>
      </c>
      <c r="F7290" s="53">
        <v>0</v>
      </c>
      <c r="G7290" s="53">
        <v>1.622358</v>
      </c>
    </row>
    <row r="7291" s="37" customFormat="1" customHeight="1" spans="1:7">
      <c r="A7291" s="52" t="s">
        <v>2023</v>
      </c>
      <c r="B7291" s="52" t="s">
        <v>3367</v>
      </c>
      <c r="C7291" s="30" t="s">
        <v>2092</v>
      </c>
      <c r="D7291" s="52" t="s">
        <v>2102</v>
      </c>
      <c r="E7291" s="53">
        <v>3.5</v>
      </c>
      <c r="F7291" s="53">
        <v>0</v>
      </c>
      <c r="G7291" s="53">
        <v>3.5</v>
      </c>
    </row>
    <row r="7292" s="37" customFormat="1" customHeight="1" spans="1:7">
      <c r="A7292" s="52" t="s">
        <v>2023</v>
      </c>
      <c r="B7292" s="52" t="s">
        <v>3367</v>
      </c>
      <c r="C7292" s="30" t="s">
        <v>2092</v>
      </c>
      <c r="D7292" s="52" t="s">
        <v>2105</v>
      </c>
      <c r="E7292" s="53">
        <v>1.8</v>
      </c>
      <c r="F7292" s="53">
        <v>0</v>
      </c>
      <c r="G7292" s="53">
        <v>1.8</v>
      </c>
    </row>
    <row r="7293" s="37" customFormat="1" customHeight="1" spans="1:7">
      <c r="A7293" s="52" t="s">
        <v>2023</v>
      </c>
      <c r="B7293" s="52" t="s">
        <v>3367</v>
      </c>
      <c r="C7293" s="50" t="s">
        <v>2106</v>
      </c>
      <c r="D7293" s="49"/>
      <c r="E7293" s="51">
        <v>247.589732</v>
      </c>
      <c r="F7293" s="51">
        <v>0</v>
      </c>
      <c r="G7293" s="51">
        <v>247.589732</v>
      </c>
    </row>
    <row r="7294" s="37" customFormat="1" customHeight="1" spans="1:7">
      <c r="A7294" s="52" t="s">
        <v>2023</v>
      </c>
      <c r="B7294" s="52" t="s">
        <v>3367</v>
      </c>
      <c r="C7294" s="30" t="s">
        <v>2107</v>
      </c>
      <c r="D7294" s="52" t="s">
        <v>2131</v>
      </c>
      <c r="E7294" s="53">
        <v>62.6916</v>
      </c>
      <c r="F7294" s="53">
        <v>0</v>
      </c>
      <c r="G7294" s="53">
        <v>62.6916</v>
      </c>
    </row>
    <row r="7295" s="37" customFormat="1" customHeight="1" spans="1:7">
      <c r="A7295" s="52" t="s">
        <v>2023</v>
      </c>
      <c r="B7295" s="52" t="s">
        <v>3367</v>
      </c>
      <c r="C7295" s="30" t="s">
        <v>2107</v>
      </c>
      <c r="D7295" s="52" t="s">
        <v>2132</v>
      </c>
      <c r="E7295" s="53">
        <v>1.8576</v>
      </c>
      <c r="F7295" s="53">
        <v>0</v>
      </c>
      <c r="G7295" s="53">
        <v>1.8576</v>
      </c>
    </row>
    <row r="7296" s="37" customFormat="1" customHeight="1" spans="1:7">
      <c r="A7296" s="52" t="s">
        <v>2023</v>
      </c>
      <c r="B7296" s="52" t="s">
        <v>3367</v>
      </c>
      <c r="C7296" s="30" t="s">
        <v>2107</v>
      </c>
      <c r="D7296" s="52" t="s">
        <v>2134</v>
      </c>
      <c r="E7296" s="53">
        <v>30.576</v>
      </c>
      <c r="F7296" s="53">
        <v>0</v>
      </c>
      <c r="G7296" s="53">
        <v>30.576</v>
      </c>
    </row>
    <row r="7297" s="37" customFormat="1" customHeight="1" spans="1:7">
      <c r="A7297" s="52" t="s">
        <v>2023</v>
      </c>
      <c r="B7297" s="52" t="s">
        <v>3367</v>
      </c>
      <c r="C7297" s="30" t="s">
        <v>2107</v>
      </c>
      <c r="D7297" s="52" t="s">
        <v>2135</v>
      </c>
      <c r="E7297" s="53">
        <v>50.6604</v>
      </c>
      <c r="F7297" s="53">
        <v>0</v>
      </c>
      <c r="G7297" s="53">
        <v>50.6604</v>
      </c>
    </row>
    <row r="7298" s="37" customFormat="1" customHeight="1" spans="1:7">
      <c r="A7298" s="52" t="s">
        <v>2023</v>
      </c>
      <c r="B7298" s="52" t="s">
        <v>3367</v>
      </c>
      <c r="C7298" s="30" t="s">
        <v>2107</v>
      </c>
      <c r="D7298" s="52" t="s">
        <v>2136</v>
      </c>
      <c r="E7298" s="53">
        <v>13.032</v>
      </c>
      <c r="F7298" s="53">
        <v>0</v>
      </c>
      <c r="G7298" s="53">
        <v>13.032</v>
      </c>
    </row>
    <row r="7299" s="37" customFormat="1" customHeight="1" spans="1:7">
      <c r="A7299" s="52" t="s">
        <v>2023</v>
      </c>
      <c r="B7299" s="52" t="s">
        <v>3367</v>
      </c>
      <c r="C7299" s="30" t="s">
        <v>2107</v>
      </c>
      <c r="D7299" s="52" t="s">
        <v>2137</v>
      </c>
      <c r="E7299" s="53">
        <v>25.410816</v>
      </c>
      <c r="F7299" s="53">
        <v>0</v>
      </c>
      <c r="G7299" s="53">
        <v>25.410816</v>
      </c>
    </row>
    <row r="7300" s="37" customFormat="1" customHeight="1" spans="1:7">
      <c r="A7300" s="52" t="s">
        <v>2023</v>
      </c>
      <c r="B7300" s="52" t="s">
        <v>3367</v>
      </c>
      <c r="C7300" s="30" t="s">
        <v>2107</v>
      </c>
      <c r="D7300" s="52" t="s">
        <v>2138</v>
      </c>
      <c r="E7300" s="53">
        <v>10.274934</v>
      </c>
      <c r="F7300" s="53">
        <v>0</v>
      </c>
      <c r="G7300" s="53">
        <v>10.274934</v>
      </c>
    </row>
    <row r="7301" s="37" customFormat="1" customHeight="1" spans="1:7">
      <c r="A7301" s="52" t="s">
        <v>2023</v>
      </c>
      <c r="B7301" s="52" t="s">
        <v>3367</v>
      </c>
      <c r="C7301" s="30" t="s">
        <v>2107</v>
      </c>
      <c r="D7301" s="52" t="s">
        <v>2139</v>
      </c>
      <c r="E7301" s="53">
        <v>0.324472</v>
      </c>
      <c r="F7301" s="53">
        <v>0</v>
      </c>
      <c r="G7301" s="53">
        <v>0.324472</v>
      </c>
    </row>
    <row r="7302" s="37" customFormat="1" customHeight="1" spans="1:7">
      <c r="A7302" s="52" t="s">
        <v>2023</v>
      </c>
      <c r="B7302" s="52" t="s">
        <v>3367</v>
      </c>
      <c r="C7302" s="30" t="s">
        <v>2107</v>
      </c>
      <c r="D7302" s="52" t="s">
        <v>2140</v>
      </c>
      <c r="E7302" s="53">
        <v>0.540786</v>
      </c>
      <c r="F7302" s="53">
        <v>0</v>
      </c>
      <c r="G7302" s="53">
        <v>0.540786</v>
      </c>
    </row>
    <row r="7303" s="37" customFormat="1" customHeight="1" spans="1:7">
      <c r="A7303" s="52" t="s">
        <v>2023</v>
      </c>
      <c r="B7303" s="52" t="s">
        <v>3367</v>
      </c>
      <c r="C7303" s="30" t="s">
        <v>2107</v>
      </c>
      <c r="D7303" s="52" t="s">
        <v>2141</v>
      </c>
      <c r="E7303" s="53">
        <v>12.978864</v>
      </c>
      <c r="F7303" s="53">
        <v>0</v>
      </c>
      <c r="G7303" s="53">
        <v>12.978864</v>
      </c>
    </row>
    <row r="7304" s="37" customFormat="1" customHeight="1" spans="1:7">
      <c r="A7304" s="52" t="s">
        <v>2023</v>
      </c>
      <c r="B7304" s="52" t="s">
        <v>3367</v>
      </c>
      <c r="C7304" s="30" t="s">
        <v>2107</v>
      </c>
      <c r="D7304" s="52" t="s">
        <v>2298</v>
      </c>
      <c r="E7304" s="53">
        <v>0.4</v>
      </c>
      <c r="F7304" s="53">
        <v>0</v>
      </c>
      <c r="G7304" s="53">
        <v>0.4</v>
      </c>
    </row>
    <row r="7305" s="37" customFormat="1" customHeight="1" spans="1:7">
      <c r="A7305" s="52" t="s">
        <v>2023</v>
      </c>
      <c r="B7305" s="52" t="s">
        <v>3367</v>
      </c>
      <c r="C7305" s="30" t="s">
        <v>2107</v>
      </c>
      <c r="D7305" s="52" t="s">
        <v>2142</v>
      </c>
      <c r="E7305" s="53">
        <v>12.705408</v>
      </c>
      <c r="F7305" s="53">
        <v>0</v>
      </c>
      <c r="G7305" s="53">
        <v>12.705408</v>
      </c>
    </row>
    <row r="7306" s="37" customFormat="1" customHeight="1" spans="1:7">
      <c r="A7306" s="52" t="s">
        <v>2023</v>
      </c>
      <c r="B7306" s="52" t="s">
        <v>3367</v>
      </c>
      <c r="C7306" s="30" t="s">
        <v>2107</v>
      </c>
      <c r="D7306" s="52" t="s">
        <v>2299</v>
      </c>
      <c r="E7306" s="53">
        <v>4.6</v>
      </c>
      <c r="F7306" s="53">
        <v>0</v>
      </c>
      <c r="G7306" s="53">
        <v>4.6</v>
      </c>
    </row>
    <row r="7307" s="36" customFormat="1" customHeight="1" spans="1:7">
      <c r="A7307" s="52" t="s">
        <v>2023</v>
      </c>
      <c r="B7307" s="52" t="s">
        <v>3367</v>
      </c>
      <c r="C7307" s="30" t="s">
        <v>2107</v>
      </c>
      <c r="D7307" s="52" t="s">
        <v>2143</v>
      </c>
      <c r="E7307" s="53">
        <v>18.6656</v>
      </c>
      <c r="F7307" s="53">
        <v>0</v>
      </c>
      <c r="G7307" s="53">
        <v>18.6656</v>
      </c>
    </row>
    <row r="7308" s="37" customFormat="1" customHeight="1" spans="1:7">
      <c r="A7308" s="52" t="s">
        <v>2023</v>
      </c>
      <c r="B7308" s="52" t="s">
        <v>3367</v>
      </c>
      <c r="C7308" s="30" t="s">
        <v>2107</v>
      </c>
      <c r="D7308" s="52" t="s">
        <v>2144</v>
      </c>
      <c r="E7308" s="53">
        <v>1.92</v>
      </c>
      <c r="F7308" s="53">
        <v>0</v>
      </c>
      <c r="G7308" s="53">
        <v>1.92</v>
      </c>
    </row>
    <row r="7309" s="37" customFormat="1" customHeight="1" spans="1:7">
      <c r="A7309" s="52" t="s">
        <v>2023</v>
      </c>
      <c r="B7309" s="52" t="s">
        <v>3367</v>
      </c>
      <c r="C7309" s="30" t="s">
        <v>2107</v>
      </c>
      <c r="D7309" s="52" t="s">
        <v>2145</v>
      </c>
      <c r="E7309" s="53">
        <v>0.951252</v>
      </c>
      <c r="F7309" s="53">
        <v>0</v>
      </c>
      <c r="G7309" s="53">
        <v>0.951252</v>
      </c>
    </row>
    <row r="7310" s="37" customFormat="1" customHeight="1" spans="1:7">
      <c r="A7310" s="52" t="s">
        <v>2023</v>
      </c>
      <c r="B7310" s="49" t="s">
        <v>3368</v>
      </c>
      <c r="C7310" s="50"/>
      <c r="D7310" s="49"/>
      <c r="E7310" s="51">
        <v>187.740975</v>
      </c>
      <c r="F7310" s="51">
        <v>0</v>
      </c>
      <c r="G7310" s="51">
        <v>187.740975</v>
      </c>
    </row>
    <row r="7311" s="37" customFormat="1" customHeight="1" spans="1:7">
      <c r="A7311" s="52" t="s">
        <v>2023</v>
      </c>
      <c r="B7311" s="52" t="s">
        <v>3369</v>
      </c>
      <c r="C7311" s="50" t="s">
        <v>2091</v>
      </c>
      <c r="D7311" s="49"/>
      <c r="E7311" s="51">
        <v>22.179649</v>
      </c>
      <c r="F7311" s="51">
        <v>0</v>
      </c>
      <c r="G7311" s="51">
        <v>22.179649</v>
      </c>
    </row>
    <row r="7312" s="37" customFormat="1" customHeight="1" spans="1:7">
      <c r="A7312" s="52" t="s">
        <v>2023</v>
      </c>
      <c r="B7312" s="52" t="s">
        <v>3369</v>
      </c>
      <c r="C7312" s="30" t="s">
        <v>2092</v>
      </c>
      <c r="D7312" s="52" t="s">
        <v>2126</v>
      </c>
      <c r="E7312" s="53">
        <v>17.15</v>
      </c>
      <c r="F7312" s="53">
        <v>0</v>
      </c>
      <c r="G7312" s="53">
        <v>17.15</v>
      </c>
    </row>
    <row r="7313" s="37" customFormat="1" customHeight="1" spans="1:7">
      <c r="A7313" s="52" t="s">
        <v>2023</v>
      </c>
      <c r="B7313" s="52" t="s">
        <v>3369</v>
      </c>
      <c r="C7313" s="30" t="s">
        <v>2092</v>
      </c>
      <c r="D7313" s="52" t="s">
        <v>2127</v>
      </c>
      <c r="E7313" s="53">
        <v>0.878026</v>
      </c>
      <c r="F7313" s="53">
        <v>0</v>
      </c>
      <c r="G7313" s="53">
        <v>0.878026</v>
      </c>
    </row>
    <row r="7314" s="37" customFormat="1" customHeight="1" spans="1:7">
      <c r="A7314" s="52" t="s">
        <v>2023</v>
      </c>
      <c r="B7314" s="52" t="s">
        <v>3369</v>
      </c>
      <c r="C7314" s="30" t="s">
        <v>2092</v>
      </c>
      <c r="D7314" s="52" t="s">
        <v>2128</v>
      </c>
      <c r="E7314" s="53">
        <v>0.58535</v>
      </c>
      <c r="F7314" s="53">
        <v>0</v>
      </c>
      <c r="G7314" s="53">
        <v>0.58535</v>
      </c>
    </row>
    <row r="7315" s="37" customFormat="1" customHeight="1" spans="1:7">
      <c r="A7315" s="52" t="s">
        <v>2023</v>
      </c>
      <c r="B7315" s="52" t="s">
        <v>3369</v>
      </c>
      <c r="C7315" s="30" t="s">
        <v>2092</v>
      </c>
      <c r="D7315" s="52" t="s">
        <v>2129</v>
      </c>
      <c r="E7315" s="53">
        <v>1.296936</v>
      </c>
      <c r="F7315" s="53">
        <v>0</v>
      </c>
      <c r="G7315" s="53">
        <v>1.296936</v>
      </c>
    </row>
    <row r="7316" s="37" customFormat="1" customHeight="1" spans="1:7">
      <c r="A7316" s="52" t="s">
        <v>2023</v>
      </c>
      <c r="B7316" s="52" t="s">
        <v>3369</v>
      </c>
      <c r="C7316" s="30" t="s">
        <v>2092</v>
      </c>
      <c r="D7316" s="52" t="s">
        <v>2297</v>
      </c>
      <c r="E7316" s="53">
        <v>0.121805</v>
      </c>
      <c r="F7316" s="53">
        <v>0</v>
      </c>
      <c r="G7316" s="53">
        <v>0.121805</v>
      </c>
    </row>
    <row r="7317" s="37" customFormat="1" customHeight="1" spans="1:7">
      <c r="A7317" s="52" t="s">
        <v>2023</v>
      </c>
      <c r="B7317" s="52" t="s">
        <v>3369</v>
      </c>
      <c r="C7317" s="30" t="s">
        <v>2092</v>
      </c>
      <c r="D7317" s="52" t="s">
        <v>2130</v>
      </c>
      <c r="E7317" s="53">
        <v>1.097532</v>
      </c>
      <c r="F7317" s="53">
        <v>0</v>
      </c>
      <c r="G7317" s="53">
        <v>1.097532</v>
      </c>
    </row>
    <row r="7318" s="37" customFormat="1" customHeight="1" spans="1:7">
      <c r="A7318" s="52" t="s">
        <v>2023</v>
      </c>
      <c r="B7318" s="52" t="s">
        <v>3369</v>
      </c>
      <c r="C7318" s="30" t="s">
        <v>2092</v>
      </c>
      <c r="D7318" s="52" t="s">
        <v>2105</v>
      </c>
      <c r="E7318" s="53">
        <v>1.05</v>
      </c>
      <c r="F7318" s="53">
        <v>0</v>
      </c>
      <c r="G7318" s="53">
        <v>1.05</v>
      </c>
    </row>
    <row r="7319" s="37" customFormat="1" customHeight="1" spans="1:7">
      <c r="A7319" s="52" t="s">
        <v>2023</v>
      </c>
      <c r="B7319" s="52" t="s">
        <v>3369</v>
      </c>
      <c r="C7319" s="50" t="s">
        <v>2106</v>
      </c>
      <c r="D7319" s="49"/>
      <c r="E7319" s="51">
        <v>165.561326</v>
      </c>
      <c r="F7319" s="51">
        <v>0</v>
      </c>
      <c r="G7319" s="51">
        <v>165.561326</v>
      </c>
    </row>
    <row r="7320" s="37" customFormat="1" customHeight="1" spans="1:7">
      <c r="A7320" s="52" t="s">
        <v>2023</v>
      </c>
      <c r="B7320" s="52" t="s">
        <v>3369</v>
      </c>
      <c r="C7320" s="30" t="s">
        <v>2107</v>
      </c>
      <c r="D7320" s="52" t="s">
        <v>2131</v>
      </c>
      <c r="E7320" s="53">
        <v>43.2312</v>
      </c>
      <c r="F7320" s="53">
        <v>0</v>
      </c>
      <c r="G7320" s="53">
        <v>43.2312</v>
      </c>
    </row>
    <row r="7321" s="37" customFormat="1" customHeight="1" spans="1:7">
      <c r="A7321" s="52" t="s">
        <v>2023</v>
      </c>
      <c r="B7321" s="52" t="s">
        <v>3369</v>
      </c>
      <c r="C7321" s="30" t="s">
        <v>2107</v>
      </c>
      <c r="D7321" s="52" t="s">
        <v>2132</v>
      </c>
      <c r="E7321" s="53">
        <v>1.0836</v>
      </c>
      <c r="F7321" s="53">
        <v>0</v>
      </c>
      <c r="G7321" s="53">
        <v>1.0836</v>
      </c>
    </row>
    <row r="7322" s="37" customFormat="1" customHeight="1" spans="1:7">
      <c r="A7322" s="52" t="s">
        <v>2023</v>
      </c>
      <c r="B7322" s="52" t="s">
        <v>3369</v>
      </c>
      <c r="C7322" s="30" t="s">
        <v>2107</v>
      </c>
      <c r="D7322" s="52" t="s">
        <v>2134</v>
      </c>
      <c r="E7322" s="53">
        <v>20.232</v>
      </c>
      <c r="F7322" s="53">
        <v>0</v>
      </c>
      <c r="G7322" s="53">
        <v>20.232</v>
      </c>
    </row>
    <row r="7323" s="37" customFormat="1" customHeight="1" spans="1:7">
      <c r="A7323" s="52" t="s">
        <v>2023</v>
      </c>
      <c r="B7323" s="52" t="s">
        <v>3369</v>
      </c>
      <c r="C7323" s="30" t="s">
        <v>2107</v>
      </c>
      <c r="D7323" s="52" t="s">
        <v>2135</v>
      </c>
      <c r="E7323" s="53">
        <v>33.5796</v>
      </c>
      <c r="F7323" s="53">
        <v>0</v>
      </c>
      <c r="G7323" s="53">
        <v>33.5796</v>
      </c>
    </row>
    <row r="7324" s="37" customFormat="1" customHeight="1" spans="1:7">
      <c r="A7324" s="52" t="s">
        <v>2023</v>
      </c>
      <c r="B7324" s="52" t="s">
        <v>3369</v>
      </c>
      <c r="C7324" s="30" t="s">
        <v>2107</v>
      </c>
      <c r="D7324" s="52" t="s">
        <v>2136</v>
      </c>
      <c r="E7324" s="53">
        <v>8.622</v>
      </c>
      <c r="F7324" s="53">
        <v>0</v>
      </c>
      <c r="G7324" s="53">
        <v>8.622</v>
      </c>
    </row>
    <row r="7325" s="37" customFormat="1" customHeight="1" spans="1:7">
      <c r="A7325" s="52" t="s">
        <v>2023</v>
      </c>
      <c r="B7325" s="52" t="s">
        <v>3369</v>
      </c>
      <c r="C7325" s="30" t="s">
        <v>2107</v>
      </c>
      <c r="D7325" s="52" t="s">
        <v>2137</v>
      </c>
      <c r="E7325" s="53">
        <v>17.079744</v>
      </c>
      <c r="F7325" s="53">
        <v>0</v>
      </c>
      <c r="G7325" s="53">
        <v>17.079744</v>
      </c>
    </row>
    <row r="7326" s="37" customFormat="1" customHeight="1" spans="1:7">
      <c r="A7326" s="52" t="s">
        <v>2023</v>
      </c>
      <c r="B7326" s="52" t="s">
        <v>3369</v>
      </c>
      <c r="C7326" s="30" t="s">
        <v>2107</v>
      </c>
      <c r="D7326" s="52" t="s">
        <v>2138</v>
      </c>
      <c r="E7326" s="53">
        <v>6.951036</v>
      </c>
      <c r="F7326" s="53">
        <v>0</v>
      </c>
      <c r="G7326" s="53">
        <v>6.951036</v>
      </c>
    </row>
    <row r="7327" s="37" customFormat="1" customHeight="1" spans="1:7">
      <c r="A7327" s="52" t="s">
        <v>2023</v>
      </c>
      <c r="B7327" s="52" t="s">
        <v>3369</v>
      </c>
      <c r="C7327" s="30" t="s">
        <v>2107</v>
      </c>
      <c r="D7327" s="52" t="s">
        <v>2139</v>
      </c>
      <c r="E7327" s="53">
        <v>0.219506</v>
      </c>
      <c r="F7327" s="53">
        <v>0</v>
      </c>
      <c r="G7327" s="53">
        <v>0.219506</v>
      </c>
    </row>
    <row r="7328" s="37" customFormat="1" customHeight="1" spans="1:7">
      <c r="A7328" s="52" t="s">
        <v>2023</v>
      </c>
      <c r="B7328" s="52" t="s">
        <v>3369</v>
      </c>
      <c r="C7328" s="30" t="s">
        <v>2107</v>
      </c>
      <c r="D7328" s="52" t="s">
        <v>2140</v>
      </c>
      <c r="E7328" s="53">
        <v>0.365844</v>
      </c>
      <c r="F7328" s="53">
        <v>0</v>
      </c>
      <c r="G7328" s="53">
        <v>0.365844</v>
      </c>
    </row>
    <row r="7329" s="37" customFormat="1" customHeight="1" spans="1:7">
      <c r="A7329" s="52" t="s">
        <v>2023</v>
      </c>
      <c r="B7329" s="52" t="s">
        <v>3369</v>
      </c>
      <c r="C7329" s="30" t="s">
        <v>2107</v>
      </c>
      <c r="D7329" s="52" t="s">
        <v>2141</v>
      </c>
      <c r="E7329" s="53">
        <v>8.780256</v>
      </c>
      <c r="F7329" s="53">
        <v>0</v>
      </c>
      <c r="G7329" s="53">
        <v>8.780256</v>
      </c>
    </row>
    <row r="7330" s="37" customFormat="1" customHeight="1" spans="1:7">
      <c r="A7330" s="52" t="s">
        <v>2023</v>
      </c>
      <c r="B7330" s="52" t="s">
        <v>3369</v>
      </c>
      <c r="C7330" s="30" t="s">
        <v>2107</v>
      </c>
      <c r="D7330" s="52" t="s">
        <v>2298</v>
      </c>
      <c r="E7330" s="53">
        <v>0.2</v>
      </c>
      <c r="F7330" s="53">
        <v>0</v>
      </c>
      <c r="G7330" s="53">
        <v>0.2</v>
      </c>
    </row>
    <row r="7331" s="37" customFormat="1" customHeight="1" spans="1:7">
      <c r="A7331" s="52" t="s">
        <v>2023</v>
      </c>
      <c r="B7331" s="52" t="s">
        <v>3369</v>
      </c>
      <c r="C7331" s="30" t="s">
        <v>2107</v>
      </c>
      <c r="D7331" s="52" t="s">
        <v>2142</v>
      </c>
      <c r="E7331" s="53">
        <v>8.539872</v>
      </c>
      <c r="F7331" s="53">
        <v>0</v>
      </c>
      <c r="G7331" s="53">
        <v>8.539872</v>
      </c>
    </row>
    <row r="7332" s="37" customFormat="1" customHeight="1" spans="1:7">
      <c r="A7332" s="52" t="s">
        <v>2023</v>
      </c>
      <c r="B7332" s="52" t="s">
        <v>3369</v>
      </c>
      <c r="C7332" s="30" t="s">
        <v>2107</v>
      </c>
      <c r="D7332" s="52" t="s">
        <v>2299</v>
      </c>
      <c r="E7332" s="53">
        <v>2.76</v>
      </c>
      <c r="F7332" s="53">
        <v>0</v>
      </c>
      <c r="G7332" s="53">
        <v>2.76</v>
      </c>
    </row>
    <row r="7333" s="37" customFormat="1" customHeight="1" spans="1:7">
      <c r="A7333" s="52" t="s">
        <v>2023</v>
      </c>
      <c r="B7333" s="52" t="s">
        <v>3369</v>
      </c>
      <c r="C7333" s="30" t="s">
        <v>2107</v>
      </c>
      <c r="D7333" s="52" t="s">
        <v>2143</v>
      </c>
      <c r="E7333" s="53">
        <v>12.1512</v>
      </c>
      <c r="F7333" s="53">
        <v>0</v>
      </c>
      <c r="G7333" s="53">
        <v>12.1512</v>
      </c>
    </row>
    <row r="7334" s="37" customFormat="1" customHeight="1" spans="1:7">
      <c r="A7334" s="52" t="s">
        <v>2023</v>
      </c>
      <c r="B7334" s="52" t="s">
        <v>3369</v>
      </c>
      <c r="C7334" s="30" t="s">
        <v>2107</v>
      </c>
      <c r="D7334" s="52" t="s">
        <v>2144</v>
      </c>
      <c r="E7334" s="53">
        <v>1.12</v>
      </c>
      <c r="F7334" s="53">
        <v>0</v>
      </c>
      <c r="G7334" s="53">
        <v>1.12</v>
      </c>
    </row>
    <row r="7335" s="37" customFormat="1" customHeight="1" spans="1:7">
      <c r="A7335" s="52" t="s">
        <v>2023</v>
      </c>
      <c r="B7335" s="52" t="s">
        <v>3369</v>
      </c>
      <c r="C7335" s="30" t="s">
        <v>2107</v>
      </c>
      <c r="D7335" s="52" t="s">
        <v>2145</v>
      </c>
      <c r="E7335" s="53">
        <v>0.645468</v>
      </c>
      <c r="F7335" s="53">
        <v>0</v>
      </c>
      <c r="G7335" s="53">
        <v>0.645468</v>
      </c>
    </row>
    <row r="7336" s="37" customFormat="1" customHeight="1" spans="1:7">
      <c r="A7336" s="52" t="s">
        <v>2023</v>
      </c>
      <c r="B7336" s="49" t="s">
        <v>3370</v>
      </c>
      <c r="C7336" s="50"/>
      <c r="D7336" s="49"/>
      <c r="E7336" s="51">
        <v>212.386063</v>
      </c>
      <c r="F7336" s="51">
        <v>0</v>
      </c>
      <c r="G7336" s="51">
        <v>212.386063</v>
      </c>
    </row>
    <row r="7337" s="37" customFormat="1" customHeight="1" spans="1:7">
      <c r="A7337" s="52" t="s">
        <v>2023</v>
      </c>
      <c r="B7337" s="52" t="s">
        <v>3371</v>
      </c>
      <c r="C7337" s="50" t="s">
        <v>2091</v>
      </c>
      <c r="D7337" s="49"/>
      <c r="E7337" s="51">
        <v>25.536806</v>
      </c>
      <c r="F7337" s="51">
        <v>0</v>
      </c>
      <c r="G7337" s="51">
        <v>25.536806</v>
      </c>
    </row>
    <row r="7338" s="37" customFormat="1" customHeight="1" spans="1:7">
      <c r="A7338" s="52" t="s">
        <v>2023</v>
      </c>
      <c r="B7338" s="52" t="s">
        <v>3371</v>
      </c>
      <c r="C7338" s="30" t="s">
        <v>2092</v>
      </c>
      <c r="D7338" s="52" t="s">
        <v>2126</v>
      </c>
      <c r="E7338" s="53">
        <v>19.6</v>
      </c>
      <c r="F7338" s="53">
        <v>0</v>
      </c>
      <c r="G7338" s="53">
        <v>19.6</v>
      </c>
    </row>
    <row r="7339" s="37" customFormat="1" customHeight="1" spans="1:7">
      <c r="A7339" s="52" t="s">
        <v>2023</v>
      </c>
      <c r="B7339" s="52" t="s">
        <v>3371</v>
      </c>
      <c r="C7339" s="30" t="s">
        <v>2092</v>
      </c>
      <c r="D7339" s="52" t="s">
        <v>2127</v>
      </c>
      <c r="E7339" s="53">
        <v>1.022803</v>
      </c>
      <c r="F7339" s="53">
        <v>0</v>
      </c>
      <c r="G7339" s="53">
        <v>1.022803</v>
      </c>
    </row>
    <row r="7340" s="37" customFormat="1" customHeight="1" spans="1:7">
      <c r="A7340" s="52" t="s">
        <v>2023</v>
      </c>
      <c r="B7340" s="52" t="s">
        <v>3371</v>
      </c>
      <c r="C7340" s="30" t="s">
        <v>2092</v>
      </c>
      <c r="D7340" s="52" t="s">
        <v>2128</v>
      </c>
      <c r="E7340" s="53">
        <v>0.681869</v>
      </c>
      <c r="F7340" s="53">
        <v>0</v>
      </c>
      <c r="G7340" s="53">
        <v>0.681869</v>
      </c>
    </row>
    <row r="7341" s="37" customFormat="1" customHeight="1" spans="1:7">
      <c r="A7341" s="52" t="s">
        <v>2023</v>
      </c>
      <c r="B7341" s="52" t="s">
        <v>3371</v>
      </c>
      <c r="C7341" s="30" t="s">
        <v>2092</v>
      </c>
      <c r="D7341" s="52" t="s">
        <v>2129</v>
      </c>
      <c r="E7341" s="53">
        <v>1.594404</v>
      </c>
      <c r="F7341" s="53">
        <v>0</v>
      </c>
      <c r="G7341" s="53">
        <v>1.594404</v>
      </c>
    </row>
    <row r="7342" s="37" customFormat="1" customHeight="1" spans="1:7">
      <c r="A7342" s="52" t="s">
        <v>2023</v>
      </c>
      <c r="B7342" s="52" t="s">
        <v>3371</v>
      </c>
      <c r="C7342" s="30" t="s">
        <v>2092</v>
      </c>
      <c r="D7342" s="52" t="s">
        <v>2297</v>
      </c>
      <c r="E7342" s="53">
        <v>0.159226</v>
      </c>
      <c r="F7342" s="53">
        <v>0</v>
      </c>
      <c r="G7342" s="53">
        <v>0.159226</v>
      </c>
    </row>
    <row r="7343" s="37" customFormat="1" customHeight="1" spans="1:7">
      <c r="A7343" s="52" t="s">
        <v>2023</v>
      </c>
      <c r="B7343" s="52" t="s">
        <v>3371</v>
      </c>
      <c r="C7343" s="30" t="s">
        <v>2092</v>
      </c>
      <c r="D7343" s="52" t="s">
        <v>2130</v>
      </c>
      <c r="E7343" s="53">
        <v>1.278504</v>
      </c>
      <c r="F7343" s="53">
        <v>0</v>
      </c>
      <c r="G7343" s="53">
        <v>1.278504</v>
      </c>
    </row>
    <row r="7344" s="37" customFormat="1" customHeight="1" spans="1:7">
      <c r="A7344" s="52" t="s">
        <v>2023</v>
      </c>
      <c r="B7344" s="52" t="s">
        <v>3371</v>
      </c>
      <c r="C7344" s="30" t="s">
        <v>2092</v>
      </c>
      <c r="D7344" s="52" t="s">
        <v>2105</v>
      </c>
      <c r="E7344" s="53">
        <v>1.2</v>
      </c>
      <c r="F7344" s="53">
        <v>0</v>
      </c>
      <c r="G7344" s="53">
        <v>1.2</v>
      </c>
    </row>
    <row r="7345" s="37" customFormat="1" customHeight="1" spans="1:7">
      <c r="A7345" s="52" t="s">
        <v>2023</v>
      </c>
      <c r="B7345" s="52" t="s">
        <v>3371</v>
      </c>
      <c r="C7345" s="50" t="s">
        <v>2106</v>
      </c>
      <c r="D7345" s="49"/>
      <c r="E7345" s="51">
        <v>186.849257</v>
      </c>
      <c r="F7345" s="51">
        <v>0</v>
      </c>
      <c r="G7345" s="51">
        <v>186.849257</v>
      </c>
    </row>
    <row r="7346" s="37" customFormat="1" customHeight="1" spans="1:7">
      <c r="A7346" s="52" t="s">
        <v>2023</v>
      </c>
      <c r="B7346" s="52" t="s">
        <v>3371</v>
      </c>
      <c r="C7346" s="30" t="s">
        <v>2107</v>
      </c>
      <c r="D7346" s="52" t="s">
        <v>2131</v>
      </c>
      <c r="E7346" s="53">
        <v>53.1468</v>
      </c>
      <c r="F7346" s="53">
        <v>0</v>
      </c>
      <c r="G7346" s="53">
        <v>53.1468</v>
      </c>
    </row>
    <row r="7347" s="37" customFormat="1" customHeight="1" spans="1:7">
      <c r="A7347" s="52" t="s">
        <v>2023</v>
      </c>
      <c r="B7347" s="52" t="s">
        <v>3371</v>
      </c>
      <c r="C7347" s="30" t="s">
        <v>2107</v>
      </c>
      <c r="D7347" s="52" t="s">
        <v>2132</v>
      </c>
      <c r="E7347" s="53">
        <v>1.2588</v>
      </c>
      <c r="F7347" s="53">
        <v>0</v>
      </c>
      <c r="G7347" s="53">
        <v>1.2588</v>
      </c>
    </row>
    <row r="7348" s="37" customFormat="1" customHeight="1" spans="1:7">
      <c r="A7348" s="52" t="s">
        <v>2023</v>
      </c>
      <c r="B7348" s="52" t="s">
        <v>3371</v>
      </c>
      <c r="C7348" s="30" t="s">
        <v>2107</v>
      </c>
      <c r="D7348" s="52" t="s">
        <v>2134</v>
      </c>
      <c r="E7348" s="53">
        <v>21.612</v>
      </c>
      <c r="F7348" s="53">
        <v>0</v>
      </c>
      <c r="G7348" s="53">
        <v>21.612</v>
      </c>
    </row>
    <row r="7349" s="37" customFormat="1" customHeight="1" spans="1:7">
      <c r="A7349" s="52" t="s">
        <v>2023</v>
      </c>
      <c r="B7349" s="52" t="s">
        <v>3371</v>
      </c>
      <c r="C7349" s="30" t="s">
        <v>2107</v>
      </c>
      <c r="D7349" s="52" t="s">
        <v>2135</v>
      </c>
      <c r="E7349" s="53">
        <v>35.9472</v>
      </c>
      <c r="F7349" s="53">
        <v>0</v>
      </c>
      <c r="G7349" s="53">
        <v>35.9472</v>
      </c>
    </row>
    <row r="7350" s="37" customFormat="1" customHeight="1" spans="1:7">
      <c r="A7350" s="52" t="s">
        <v>2023</v>
      </c>
      <c r="B7350" s="52" t="s">
        <v>3371</v>
      </c>
      <c r="C7350" s="30" t="s">
        <v>2107</v>
      </c>
      <c r="D7350" s="52" t="s">
        <v>2136</v>
      </c>
      <c r="E7350" s="53">
        <v>9.216</v>
      </c>
      <c r="F7350" s="53">
        <v>0</v>
      </c>
      <c r="G7350" s="53">
        <v>9.216</v>
      </c>
    </row>
    <row r="7351" s="37" customFormat="1" customHeight="1" spans="1:7">
      <c r="A7351" s="52" t="s">
        <v>2023</v>
      </c>
      <c r="B7351" s="52" t="s">
        <v>3371</v>
      </c>
      <c r="C7351" s="30" t="s">
        <v>2107</v>
      </c>
      <c r="D7351" s="52" t="s">
        <v>2137</v>
      </c>
      <c r="E7351" s="53">
        <v>19.388928</v>
      </c>
      <c r="F7351" s="53">
        <v>0</v>
      </c>
      <c r="G7351" s="53">
        <v>19.388928</v>
      </c>
    </row>
    <row r="7352" s="37" customFormat="1" customHeight="1" spans="1:7">
      <c r="A7352" s="52" t="s">
        <v>2023</v>
      </c>
      <c r="B7352" s="52" t="s">
        <v>3371</v>
      </c>
      <c r="C7352" s="30" t="s">
        <v>2107</v>
      </c>
      <c r="D7352" s="52" t="s">
        <v>2138</v>
      </c>
      <c r="E7352" s="53">
        <v>8.097192</v>
      </c>
      <c r="F7352" s="53">
        <v>0</v>
      </c>
      <c r="G7352" s="53">
        <v>8.097192</v>
      </c>
    </row>
    <row r="7353" s="37" customFormat="1" customHeight="1" spans="1:7">
      <c r="A7353" s="52" t="s">
        <v>2023</v>
      </c>
      <c r="B7353" s="52" t="s">
        <v>3371</v>
      </c>
      <c r="C7353" s="30" t="s">
        <v>2107</v>
      </c>
      <c r="D7353" s="52" t="s">
        <v>2139</v>
      </c>
      <c r="E7353" s="53">
        <v>0.255701</v>
      </c>
      <c r="F7353" s="53">
        <v>0</v>
      </c>
      <c r="G7353" s="53">
        <v>0.255701</v>
      </c>
    </row>
    <row r="7354" s="37" customFormat="1" customHeight="1" spans="1:7">
      <c r="A7354" s="52" t="s">
        <v>2023</v>
      </c>
      <c r="B7354" s="52" t="s">
        <v>3371</v>
      </c>
      <c r="C7354" s="30" t="s">
        <v>2107</v>
      </c>
      <c r="D7354" s="52" t="s">
        <v>2140</v>
      </c>
      <c r="E7354" s="53">
        <v>0.426168</v>
      </c>
      <c r="F7354" s="53">
        <v>0</v>
      </c>
      <c r="G7354" s="53">
        <v>0.426168</v>
      </c>
    </row>
    <row r="7355" s="37" customFormat="1" customHeight="1" spans="1:7">
      <c r="A7355" s="52" t="s">
        <v>2023</v>
      </c>
      <c r="B7355" s="52" t="s">
        <v>3371</v>
      </c>
      <c r="C7355" s="30" t="s">
        <v>2107</v>
      </c>
      <c r="D7355" s="52" t="s">
        <v>2141</v>
      </c>
      <c r="E7355" s="53">
        <v>10.228032</v>
      </c>
      <c r="F7355" s="53">
        <v>0</v>
      </c>
      <c r="G7355" s="53">
        <v>10.228032</v>
      </c>
    </row>
    <row r="7356" s="37" customFormat="1" customHeight="1" spans="1:7">
      <c r="A7356" s="52" t="s">
        <v>2023</v>
      </c>
      <c r="B7356" s="52" t="s">
        <v>3371</v>
      </c>
      <c r="C7356" s="30" t="s">
        <v>2107</v>
      </c>
      <c r="D7356" s="52" t="s">
        <v>2298</v>
      </c>
      <c r="E7356" s="53">
        <v>0.2</v>
      </c>
      <c r="F7356" s="53">
        <v>0</v>
      </c>
      <c r="G7356" s="53">
        <v>0.2</v>
      </c>
    </row>
    <row r="7357" s="37" customFormat="1" customHeight="1" spans="1:7">
      <c r="A7357" s="52" t="s">
        <v>2023</v>
      </c>
      <c r="B7357" s="52" t="s">
        <v>3371</v>
      </c>
      <c r="C7357" s="30" t="s">
        <v>2107</v>
      </c>
      <c r="D7357" s="52" t="s">
        <v>2142</v>
      </c>
      <c r="E7357" s="53">
        <v>9.694464</v>
      </c>
      <c r="F7357" s="53">
        <v>0</v>
      </c>
      <c r="G7357" s="53">
        <v>9.694464</v>
      </c>
    </row>
    <row r="7358" s="37" customFormat="1" customHeight="1" spans="1:7">
      <c r="A7358" s="52" t="s">
        <v>2023</v>
      </c>
      <c r="B7358" s="52" t="s">
        <v>3371</v>
      </c>
      <c r="C7358" s="30" t="s">
        <v>2107</v>
      </c>
      <c r="D7358" s="52" t="s">
        <v>2299</v>
      </c>
      <c r="E7358" s="53">
        <v>2.3</v>
      </c>
      <c r="F7358" s="53">
        <v>0</v>
      </c>
      <c r="G7358" s="53">
        <v>2.3</v>
      </c>
    </row>
    <row r="7359" s="37" customFormat="1" customHeight="1" spans="1:7">
      <c r="A7359" s="52" t="s">
        <v>2023</v>
      </c>
      <c r="B7359" s="52" t="s">
        <v>3371</v>
      </c>
      <c r="C7359" s="30" t="s">
        <v>2107</v>
      </c>
      <c r="D7359" s="52" t="s">
        <v>2143</v>
      </c>
      <c r="E7359" s="53">
        <v>13.038</v>
      </c>
      <c r="F7359" s="53">
        <v>0</v>
      </c>
      <c r="G7359" s="53">
        <v>13.038</v>
      </c>
    </row>
    <row r="7360" s="37" customFormat="1" customHeight="1" spans="1:7">
      <c r="A7360" s="52" t="s">
        <v>2023</v>
      </c>
      <c r="B7360" s="52" t="s">
        <v>3371</v>
      </c>
      <c r="C7360" s="30" t="s">
        <v>2107</v>
      </c>
      <c r="D7360" s="52" t="s">
        <v>2144</v>
      </c>
      <c r="E7360" s="53">
        <v>1.28</v>
      </c>
      <c r="F7360" s="53">
        <v>0</v>
      </c>
      <c r="G7360" s="53">
        <v>1.28</v>
      </c>
    </row>
    <row r="7361" s="37" customFormat="1" customHeight="1" spans="1:7">
      <c r="A7361" s="52" t="s">
        <v>2023</v>
      </c>
      <c r="B7361" s="52" t="s">
        <v>3371</v>
      </c>
      <c r="C7361" s="30" t="s">
        <v>2107</v>
      </c>
      <c r="D7361" s="52" t="s">
        <v>2145</v>
      </c>
      <c r="E7361" s="53">
        <v>0.759972</v>
      </c>
      <c r="F7361" s="53">
        <v>0</v>
      </c>
      <c r="G7361" s="53">
        <v>0.759972</v>
      </c>
    </row>
    <row r="7362" s="37" customFormat="1" customHeight="1" spans="1:7">
      <c r="A7362" s="52" t="s">
        <v>2023</v>
      </c>
      <c r="B7362" s="49" t="s">
        <v>3372</v>
      </c>
      <c r="C7362" s="50"/>
      <c r="D7362" s="49"/>
      <c r="E7362" s="51">
        <v>147.769765</v>
      </c>
      <c r="F7362" s="51">
        <v>0</v>
      </c>
      <c r="G7362" s="51">
        <v>147.769765</v>
      </c>
    </row>
    <row r="7363" s="37" customFormat="1" customHeight="1" spans="1:7">
      <c r="A7363" s="52" t="s">
        <v>2023</v>
      </c>
      <c r="B7363" s="52" t="s">
        <v>3373</v>
      </c>
      <c r="C7363" s="50" t="s">
        <v>2091</v>
      </c>
      <c r="D7363" s="49"/>
      <c r="E7363" s="51">
        <v>18.784774</v>
      </c>
      <c r="F7363" s="51">
        <v>0</v>
      </c>
      <c r="G7363" s="51">
        <v>18.784774</v>
      </c>
    </row>
    <row r="7364" s="37" customFormat="1" customHeight="1" spans="1:7">
      <c r="A7364" s="52" t="s">
        <v>2023</v>
      </c>
      <c r="B7364" s="52" t="s">
        <v>3373</v>
      </c>
      <c r="C7364" s="30" t="s">
        <v>2092</v>
      </c>
      <c r="D7364" s="52" t="s">
        <v>2126</v>
      </c>
      <c r="E7364" s="53">
        <v>14.7</v>
      </c>
      <c r="F7364" s="53">
        <v>0</v>
      </c>
      <c r="G7364" s="53">
        <v>14.7</v>
      </c>
    </row>
    <row r="7365" s="37" customFormat="1" customHeight="1" spans="1:7">
      <c r="A7365" s="52" t="s">
        <v>2023</v>
      </c>
      <c r="B7365" s="52" t="s">
        <v>3373</v>
      </c>
      <c r="C7365" s="30" t="s">
        <v>2092</v>
      </c>
      <c r="D7365" s="52" t="s">
        <v>2127</v>
      </c>
      <c r="E7365" s="53">
        <v>0.664891</v>
      </c>
      <c r="F7365" s="53">
        <v>0</v>
      </c>
      <c r="G7365" s="53">
        <v>0.664891</v>
      </c>
    </row>
    <row r="7366" s="37" customFormat="1" customHeight="1" spans="1:7">
      <c r="A7366" s="52" t="s">
        <v>2023</v>
      </c>
      <c r="B7366" s="52" t="s">
        <v>3373</v>
      </c>
      <c r="C7366" s="30" t="s">
        <v>2092</v>
      </c>
      <c r="D7366" s="52" t="s">
        <v>2128</v>
      </c>
      <c r="E7366" s="53">
        <v>0.443261</v>
      </c>
      <c r="F7366" s="53">
        <v>0</v>
      </c>
      <c r="G7366" s="53">
        <v>0.443261</v>
      </c>
    </row>
    <row r="7367" s="37" customFormat="1" customHeight="1" spans="1:7">
      <c r="A7367" s="52" t="s">
        <v>2023</v>
      </c>
      <c r="B7367" s="52" t="s">
        <v>3373</v>
      </c>
      <c r="C7367" s="30" t="s">
        <v>2092</v>
      </c>
      <c r="D7367" s="52" t="s">
        <v>2129</v>
      </c>
      <c r="E7367" s="53">
        <v>0.971064</v>
      </c>
      <c r="F7367" s="53">
        <v>0</v>
      </c>
      <c r="G7367" s="53">
        <v>0.971064</v>
      </c>
    </row>
    <row r="7368" s="37" customFormat="1" customHeight="1" spans="1:7">
      <c r="A7368" s="52" t="s">
        <v>2023</v>
      </c>
      <c r="B7368" s="52" t="s">
        <v>3373</v>
      </c>
      <c r="C7368" s="30" t="s">
        <v>2092</v>
      </c>
      <c r="D7368" s="52" t="s">
        <v>2297</v>
      </c>
      <c r="E7368" s="53">
        <v>0.274444</v>
      </c>
      <c r="F7368" s="53">
        <v>0</v>
      </c>
      <c r="G7368" s="53">
        <v>0.274444</v>
      </c>
    </row>
    <row r="7369" s="37" customFormat="1" customHeight="1" spans="1:7">
      <c r="A7369" s="52" t="s">
        <v>2023</v>
      </c>
      <c r="B7369" s="52" t="s">
        <v>3373</v>
      </c>
      <c r="C7369" s="30" t="s">
        <v>2092</v>
      </c>
      <c r="D7369" s="52" t="s">
        <v>2130</v>
      </c>
      <c r="E7369" s="53">
        <v>0.831114</v>
      </c>
      <c r="F7369" s="53">
        <v>0</v>
      </c>
      <c r="G7369" s="53">
        <v>0.831114</v>
      </c>
    </row>
    <row r="7370" s="37" customFormat="1" customHeight="1" spans="1:7">
      <c r="A7370" s="52" t="s">
        <v>2023</v>
      </c>
      <c r="B7370" s="52" t="s">
        <v>3373</v>
      </c>
      <c r="C7370" s="30" t="s">
        <v>2092</v>
      </c>
      <c r="D7370" s="52" t="s">
        <v>2105</v>
      </c>
      <c r="E7370" s="53">
        <v>0.9</v>
      </c>
      <c r="F7370" s="53">
        <v>0</v>
      </c>
      <c r="G7370" s="53">
        <v>0.9</v>
      </c>
    </row>
    <row r="7371" s="37" customFormat="1" customHeight="1" spans="1:7">
      <c r="A7371" s="52" t="s">
        <v>2023</v>
      </c>
      <c r="B7371" s="52" t="s">
        <v>3373</v>
      </c>
      <c r="C7371" s="50" t="s">
        <v>2106</v>
      </c>
      <c r="D7371" s="49"/>
      <c r="E7371" s="51">
        <v>128.984991</v>
      </c>
      <c r="F7371" s="51">
        <v>0</v>
      </c>
      <c r="G7371" s="51">
        <v>128.984991</v>
      </c>
    </row>
    <row r="7372" s="37" customFormat="1" customHeight="1" spans="1:7">
      <c r="A7372" s="52" t="s">
        <v>2023</v>
      </c>
      <c r="B7372" s="52" t="s">
        <v>3373</v>
      </c>
      <c r="C7372" s="30" t="s">
        <v>2107</v>
      </c>
      <c r="D7372" s="52" t="s">
        <v>2131</v>
      </c>
      <c r="E7372" s="53">
        <v>32.3688</v>
      </c>
      <c r="F7372" s="53">
        <v>0</v>
      </c>
      <c r="G7372" s="53">
        <v>32.3688</v>
      </c>
    </row>
    <row r="7373" s="37" customFormat="1" customHeight="1" spans="1:7">
      <c r="A7373" s="52" t="s">
        <v>2023</v>
      </c>
      <c r="B7373" s="52" t="s">
        <v>3373</v>
      </c>
      <c r="C7373" s="30" t="s">
        <v>2107</v>
      </c>
      <c r="D7373" s="52" t="s">
        <v>2132</v>
      </c>
      <c r="E7373" s="53">
        <v>0.9288</v>
      </c>
      <c r="F7373" s="53">
        <v>0</v>
      </c>
      <c r="G7373" s="53">
        <v>0.9288</v>
      </c>
    </row>
    <row r="7374" s="37" customFormat="1" customHeight="1" spans="1:7">
      <c r="A7374" s="52" t="s">
        <v>2023</v>
      </c>
      <c r="B7374" s="52" t="s">
        <v>3373</v>
      </c>
      <c r="C7374" s="30" t="s">
        <v>2107</v>
      </c>
      <c r="D7374" s="52" t="s">
        <v>2133</v>
      </c>
      <c r="E7374" s="53">
        <v>0.006</v>
      </c>
      <c r="F7374" s="53">
        <v>0</v>
      </c>
      <c r="G7374" s="53">
        <v>0.006</v>
      </c>
    </row>
    <row r="7375" s="37" customFormat="1" customHeight="1" spans="1:7">
      <c r="A7375" s="52" t="s">
        <v>2023</v>
      </c>
      <c r="B7375" s="52" t="s">
        <v>3373</v>
      </c>
      <c r="C7375" s="30" t="s">
        <v>2107</v>
      </c>
      <c r="D7375" s="52" t="s">
        <v>2134</v>
      </c>
      <c r="E7375" s="53">
        <v>15.504</v>
      </c>
      <c r="F7375" s="53">
        <v>0</v>
      </c>
      <c r="G7375" s="53">
        <v>15.504</v>
      </c>
    </row>
    <row r="7376" s="37" customFormat="1" customHeight="1" spans="1:7">
      <c r="A7376" s="52" t="s">
        <v>2023</v>
      </c>
      <c r="B7376" s="52" t="s">
        <v>3373</v>
      </c>
      <c r="C7376" s="30" t="s">
        <v>2107</v>
      </c>
      <c r="D7376" s="52" t="s">
        <v>2135</v>
      </c>
      <c r="E7376" s="53">
        <v>25.7844</v>
      </c>
      <c r="F7376" s="53">
        <v>0</v>
      </c>
      <c r="G7376" s="53">
        <v>25.7844</v>
      </c>
    </row>
    <row r="7377" s="37" customFormat="1" customHeight="1" spans="1:7">
      <c r="A7377" s="52" t="s">
        <v>2023</v>
      </c>
      <c r="B7377" s="52" t="s">
        <v>3373</v>
      </c>
      <c r="C7377" s="30" t="s">
        <v>2107</v>
      </c>
      <c r="D7377" s="52" t="s">
        <v>2136</v>
      </c>
      <c r="E7377" s="53">
        <v>6.606</v>
      </c>
      <c r="F7377" s="53">
        <v>0</v>
      </c>
      <c r="G7377" s="53">
        <v>6.606</v>
      </c>
    </row>
    <row r="7378" s="37" customFormat="1" customHeight="1" spans="1:7">
      <c r="A7378" s="52" t="s">
        <v>2023</v>
      </c>
      <c r="B7378" s="52" t="s">
        <v>3373</v>
      </c>
      <c r="C7378" s="30" t="s">
        <v>2107</v>
      </c>
      <c r="D7378" s="52" t="s">
        <v>2137</v>
      </c>
      <c r="E7378" s="53">
        <v>12.99072</v>
      </c>
      <c r="F7378" s="53">
        <v>0</v>
      </c>
      <c r="G7378" s="53">
        <v>12.99072</v>
      </c>
    </row>
    <row r="7379" s="37" customFormat="1" customHeight="1" spans="1:7">
      <c r="A7379" s="52" t="s">
        <v>2023</v>
      </c>
      <c r="B7379" s="52" t="s">
        <v>3373</v>
      </c>
      <c r="C7379" s="30" t="s">
        <v>2107</v>
      </c>
      <c r="D7379" s="52" t="s">
        <v>2138</v>
      </c>
      <c r="E7379" s="53">
        <v>5.263722</v>
      </c>
      <c r="F7379" s="53">
        <v>0</v>
      </c>
      <c r="G7379" s="53">
        <v>5.263722</v>
      </c>
    </row>
    <row r="7380" s="37" customFormat="1" customHeight="1" spans="1:7">
      <c r="A7380" s="52" t="s">
        <v>2023</v>
      </c>
      <c r="B7380" s="52" t="s">
        <v>3373</v>
      </c>
      <c r="C7380" s="30" t="s">
        <v>2107</v>
      </c>
      <c r="D7380" s="52" t="s">
        <v>2139</v>
      </c>
      <c r="E7380" s="53">
        <v>0.166223</v>
      </c>
      <c r="F7380" s="53">
        <v>0</v>
      </c>
      <c r="G7380" s="53">
        <v>0.166223</v>
      </c>
    </row>
    <row r="7381" s="37" customFormat="1" customHeight="1" spans="1:7">
      <c r="A7381" s="52" t="s">
        <v>2023</v>
      </c>
      <c r="B7381" s="52" t="s">
        <v>3373</v>
      </c>
      <c r="C7381" s="30" t="s">
        <v>2107</v>
      </c>
      <c r="D7381" s="52" t="s">
        <v>2140</v>
      </c>
      <c r="E7381" s="53">
        <v>0.277038</v>
      </c>
      <c r="F7381" s="53">
        <v>0</v>
      </c>
      <c r="G7381" s="53">
        <v>0.277038</v>
      </c>
    </row>
    <row r="7382" s="37" customFormat="1" customHeight="1" spans="1:7">
      <c r="A7382" s="52" t="s">
        <v>2023</v>
      </c>
      <c r="B7382" s="52" t="s">
        <v>3373</v>
      </c>
      <c r="C7382" s="30" t="s">
        <v>2107</v>
      </c>
      <c r="D7382" s="52" t="s">
        <v>2141</v>
      </c>
      <c r="E7382" s="53">
        <v>6.648912</v>
      </c>
      <c r="F7382" s="53">
        <v>0</v>
      </c>
      <c r="G7382" s="53">
        <v>6.648912</v>
      </c>
    </row>
    <row r="7383" s="37" customFormat="1" customHeight="1" spans="1:7">
      <c r="A7383" s="52" t="s">
        <v>2023</v>
      </c>
      <c r="B7383" s="52" t="s">
        <v>3373</v>
      </c>
      <c r="C7383" s="30" t="s">
        <v>2107</v>
      </c>
      <c r="D7383" s="52" t="s">
        <v>2298</v>
      </c>
      <c r="E7383" s="53">
        <v>0.4</v>
      </c>
      <c r="F7383" s="53">
        <v>0</v>
      </c>
      <c r="G7383" s="53">
        <v>0.4</v>
      </c>
    </row>
    <row r="7384" s="37" customFormat="1" customHeight="1" spans="1:7">
      <c r="A7384" s="52" t="s">
        <v>2023</v>
      </c>
      <c r="B7384" s="52" t="s">
        <v>3373</v>
      </c>
      <c r="C7384" s="30" t="s">
        <v>2107</v>
      </c>
      <c r="D7384" s="52" t="s">
        <v>2142</v>
      </c>
      <c r="E7384" s="53">
        <v>6.49536</v>
      </c>
      <c r="F7384" s="53">
        <v>0</v>
      </c>
      <c r="G7384" s="53">
        <v>6.49536</v>
      </c>
    </row>
    <row r="7385" s="37" customFormat="1" customHeight="1" spans="1:7">
      <c r="A7385" s="52" t="s">
        <v>2023</v>
      </c>
      <c r="B7385" s="52" t="s">
        <v>3373</v>
      </c>
      <c r="C7385" s="30" t="s">
        <v>2107</v>
      </c>
      <c r="D7385" s="52" t="s">
        <v>2299</v>
      </c>
      <c r="E7385" s="53">
        <v>4.6</v>
      </c>
      <c r="F7385" s="53">
        <v>0</v>
      </c>
      <c r="G7385" s="53">
        <v>4.6</v>
      </c>
    </row>
    <row r="7386" s="37" customFormat="1" customHeight="1" spans="1:7">
      <c r="A7386" s="52" t="s">
        <v>2023</v>
      </c>
      <c r="B7386" s="52" t="s">
        <v>3373</v>
      </c>
      <c r="C7386" s="30" t="s">
        <v>2107</v>
      </c>
      <c r="D7386" s="52" t="s">
        <v>2143</v>
      </c>
      <c r="E7386" s="53">
        <v>9.497</v>
      </c>
      <c r="F7386" s="53">
        <v>0</v>
      </c>
      <c r="G7386" s="53">
        <v>9.497</v>
      </c>
    </row>
    <row r="7387" s="37" customFormat="1" customHeight="1" spans="1:7">
      <c r="A7387" s="52" t="s">
        <v>2023</v>
      </c>
      <c r="B7387" s="52" t="s">
        <v>3373</v>
      </c>
      <c r="C7387" s="30" t="s">
        <v>2107</v>
      </c>
      <c r="D7387" s="52" t="s">
        <v>2144</v>
      </c>
      <c r="E7387" s="53">
        <v>0.96</v>
      </c>
      <c r="F7387" s="53">
        <v>0</v>
      </c>
      <c r="G7387" s="53">
        <v>0.96</v>
      </c>
    </row>
    <row r="7388" s="37" customFormat="1" customHeight="1" spans="1:7">
      <c r="A7388" s="52" t="s">
        <v>2023</v>
      </c>
      <c r="B7388" s="52" t="s">
        <v>3373</v>
      </c>
      <c r="C7388" s="30" t="s">
        <v>2107</v>
      </c>
      <c r="D7388" s="52" t="s">
        <v>2145</v>
      </c>
      <c r="E7388" s="53">
        <v>0.488016</v>
      </c>
      <c r="F7388" s="53">
        <v>0</v>
      </c>
      <c r="G7388" s="53">
        <v>0.488016</v>
      </c>
    </row>
    <row r="7389" s="37" customFormat="1" customHeight="1" spans="1:7">
      <c r="A7389" s="52" t="s">
        <v>2023</v>
      </c>
      <c r="B7389" s="49" t="s">
        <v>3374</v>
      </c>
      <c r="C7389" s="50"/>
      <c r="D7389" s="49"/>
      <c r="E7389" s="51">
        <v>278.716831</v>
      </c>
      <c r="F7389" s="51">
        <v>0</v>
      </c>
      <c r="G7389" s="51">
        <v>278.716831</v>
      </c>
    </row>
    <row r="7390" s="37" customFormat="1" customHeight="1" spans="1:7">
      <c r="A7390" s="52" t="s">
        <v>2023</v>
      </c>
      <c r="B7390" s="52" t="s">
        <v>3375</v>
      </c>
      <c r="C7390" s="50" t="s">
        <v>2091</v>
      </c>
      <c r="D7390" s="49"/>
      <c r="E7390" s="51">
        <v>24.575938</v>
      </c>
      <c r="F7390" s="51">
        <v>0</v>
      </c>
      <c r="G7390" s="51">
        <v>24.575938</v>
      </c>
    </row>
    <row r="7391" s="37" customFormat="1" customHeight="1" spans="1:7">
      <c r="A7391" s="52" t="s">
        <v>2023</v>
      </c>
      <c r="B7391" s="52" t="s">
        <v>3375</v>
      </c>
      <c r="C7391" s="30" t="s">
        <v>2092</v>
      </c>
      <c r="D7391" s="52" t="s">
        <v>2126</v>
      </c>
      <c r="E7391" s="53">
        <v>12.25</v>
      </c>
      <c r="F7391" s="53">
        <v>0</v>
      </c>
      <c r="G7391" s="53">
        <v>12.25</v>
      </c>
    </row>
    <row r="7392" s="37" customFormat="1" customHeight="1" spans="1:7">
      <c r="A7392" s="52" t="s">
        <v>2023</v>
      </c>
      <c r="B7392" s="52" t="s">
        <v>3375</v>
      </c>
      <c r="C7392" s="30" t="s">
        <v>2092</v>
      </c>
      <c r="D7392" s="52" t="s">
        <v>2127</v>
      </c>
      <c r="E7392" s="53">
        <v>0.557251</v>
      </c>
      <c r="F7392" s="53">
        <v>0</v>
      </c>
      <c r="G7392" s="53">
        <v>0.557251</v>
      </c>
    </row>
    <row r="7393" s="37" customFormat="1" customHeight="1" spans="1:7">
      <c r="A7393" s="52" t="s">
        <v>2023</v>
      </c>
      <c r="B7393" s="52" t="s">
        <v>3375</v>
      </c>
      <c r="C7393" s="30" t="s">
        <v>2092</v>
      </c>
      <c r="D7393" s="52" t="s">
        <v>2128</v>
      </c>
      <c r="E7393" s="53">
        <v>0.371501</v>
      </c>
      <c r="F7393" s="53">
        <v>0</v>
      </c>
      <c r="G7393" s="53">
        <v>0.371501</v>
      </c>
    </row>
    <row r="7394" s="37" customFormat="1" customHeight="1" spans="1:7">
      <c r="A7394" s="52" t="s">
        <v>2023</v>
      </c>
      <c r="B7394" s="52" t="s">
        <v>3375</v>
      </c>
      <c r="C7394" s="30" t="s">
        <v>2092</v>
      </c>
      <c r="D7394" s="52" t="s">
        <v>2129</v>
      </c>
      <c r="E7394" s="53">
        <v>0.808308</v>
      </c>
      <c r="F7394" s="53">
        <v>0</v>
      </c>
      <c r="G7394" s="53">
        <v>0.808308</v>
      </c>
    </row>
    <row r="7395" s="37" customFormat="1" customHeight="1" spans="1:7">
      <c r="A7395" s="52" t="s">
        <v>2023</v>
      </c>
      <c r="B7395" s="52" t="s">
        <v>3375</v>
      </c>
      <c r="C7395" s="30" t="s">
        <v>2092</v>
      </c>
      <c r="D7395" s="52" t="s">
        <v>2297</v>
      </c>
      <c r="E7395" s="53">
        <v>7.642314</v>
      </c>
      <c r="F7395" s="53">
        <v>0</v>
      </c>
      <c r="G7395" s="53">
        <v>7.642314</v>
      </c>
    </row>
    <row r="7396" s="37" customFormat="1" customHeight="1" spans="1:7">
      <c r="A7396" s="52" t="s">
        <v>2023</v>
      </c>
      <c r="B7396" s="52" t="s">
        <v>3375</v>
      </c>
      <c r="C7396" s="30" t="s">
        <v>2092</v>
      </c>
      <c r="D7396" s="52" t="s">
        <v>2130</v>
      </c>
      <c r="E7396" s="53">
        <v>0.696564</v>
      </c>
      <c r="F7396" s="53">
        <v>0</v>
      </c>
      <c r="G7396" s="53">
        <v>0.696564</v>
      </c>
    </row>
    <row r="7397" s="37" customFormat="1" customHeight="1" spans="1:7">
      <c r="A7397" s="52" t="s">
        <v>2023</v>
      </c>
      <c r="B7397" s="52" t="s">
        <v>3375</v>
      </c>
      <c r="C7397" s="30" t="s">
        <v>2092</v>
      </c>
      <c r="D7397" s="52" t="s">
        <v>2102</v>
      </c>
      <c r="E7397" s="53">
        <v>1.5</v>
      </c>
      <c r="F7397" s="53">
        <v>0</v>
      </c>
      <c r="G7397" s="53">
        <v>1.5</v>
      </c>
    </row>
    <row r="7398" s="37" customFormat="1" customHeight="1" spans="1:7">
      <c r="A7398" s="52" t="s">
        <v>2023</v>
      </c>
      <c r="B7398" s="52" t="s">
        <v>3375</v>
      </c>
      <c r="C7398" s="30" t="s">
        <v>2092</v>
      </c>
      <c r="D7398" s="52" t="s">
        <v>2105</v>
      </c>
      <c r="E7398" s="53">
        <v>0.75</v>
      </c>
      <c r="F7398" s="53">
        <v>0</v>
      </c>
      <c r="G7398" s="53">
        <v>0.75</v>
      </c>
    </row>
    <row r="7399" s="37" customFormat="1" customHeight="1" spans="1:7">
      <c r="A7399" s="52" t="s">
        <v>2023</v>
      </c>
      <c r="B7399" s="52" t="s">
        <v>3375</v>
      </c>
      <c r="C7399" s="50" t="s">
        <v>2106</v>
      </c>
      <c r="D7399" s="49"/>
      <c r="E7399" s="51">
        <v>254.140893</v>
      </c>
      <c r="F7399" s="51">
        <v>0</v>
      </c>
      <c r="G7399" s="51">
        <v>254.140893</v>
      </c>
    </row>
    <row r="7400" s="37" customFormat="1" customHeight="1" spans="1:7">
      <c r="A7400" s="52" t="s">
        <v>2023</v>
      </c>
      <c r="B7400" s="52" t="s">
        <v>3375</v>
      </c>
      <c r="C7400" s="30" t="s">
        <v>2107</v>
      </c>
      <c r="D7400" s="52" t="s">
        <v>2131</v>
      </c>
      <c r="E7400" s="53">
        <v>26.9436</v>
      </c>
      <c r="F7400" s="53">
        <v>0</v>
      </c>
      <c r="G7400" s="53">
        <v>26.9436</v>
      </c>
    </row>
    <row r="7401" s="37" customFormat="1" customHeight="1" spans="1:7">
      <c r="A7401" s="52" t="s">
        <v>2023</v>
      </c>
      <c r="B7401" s="52" t="s">
        <v>3375</v>
      </c>
      <c r="C7401" s="30" t="s">
        <v>2107</v>
      </c>
      <c r="D7401" s="52" t="s">
        <v>2132</v>
      </c>
      <c r="E7401" s="53">
        <v>0.774</v>
      </c>
      <c r="F7401" s="53">
        <v>0</v>
      </c>
      <c r="G7401" s="53">
        <v>0.774</v>
      </c>
    </row>
    <row r="7402" s="37" customFormat="1" customHeight="1" spans="1:7">
      <c r="A7402" s="52" t="s">
        <v>2023</v>
      </c>
      <c r="B7402" s="52" t="s">
        <v>3375</v>
      </c>
      <c r="C7402" s="30" t="s">
        <v>2107</v>
      </c>
      <c r="D7402" s="52" t="s">
        <v>2134</v>
      </c>
      <c r="E7402" s="53">
        <v>13.128</v>
      </c>
      <c r="F7402" s="53">
        <v>0</v>
      </c>
      <c r="G7402" s="53">
        <v>13.128</v>
      </c>
    </row>
    <row r="7403" s="37" customFormat="1" customHeight="1" spans="1:7">
      <c r="A7403" s="52" t="s">
        <v>2023</v>
      </c>
      <c r="B7403" s="52" t="s">
        <v>3375</v>
      </c>
      <c r="C7403" s="30" t="s">
        <v>2107</v>
      </c>
      <c r="D7403" s="52" t="s">
        <v>2135</v>
      </c>
      <c r="E7403" s="53">
        <v>21.7572</v>
      </c>
      <c r="F7403" s="53">
        <v>0</v>
      </c>
      <c r="G7403" s="53">
        <v>21.7572</v>
      </c>
    </row>
    <row r="7404" s="37" customFormat="1" customHeight="1" spans="1:7">
      <c r="A7404" s="52" t="s">
        <v>2023</v>
      </c>
      <c r="B7404" s="52" t="s">
        <v>3375</v>
      </c>
      <c r="C7404" s="30" t="s">
        <v>2107</v>
      </c>
      <c r="D7404" s="52" t="s">
        <v>2136</v>
      </c>
      <c r="E7404" s="53">
        <v>5.592</v>
      </c>
      <c r="F7404" s="53">
        <v>0</v>
      </c>
      <c r="G7404" s="53">
        <v>5.592</v>
      </c>
    </row>
    <row r="7405" s="37" customFormat="1" customHeight="1" spans="1:7">
      <c r="A7405" s="52" t="s">
        <v>2023</v>
      </c>
      <c r="B7405" s="52" t="s">
        <v>3375</v>
      </c>
      <c r="C7405" s="30" t="s">
        <v>2107</v>
      </c>
      <c r="D7405" s="52" t="s">
        <v>2137</v>
      </c>
      <c r="E7405" s="53">
        <v>10.911168</v>
      </c>
      <c r="F7405" s="53">
        <v>0</v>
      </c>
      <c r="G7405" s="53">
        <v>10.911168</v>
      </c>
    </row>
    <row r="7406" s="37" customFormat="1" customHeight="1" spans="1:7">
      <c r="A7406" s="52" t="s">
        <v>2023</v>
      </c>
      <c r="B7406" s="52" t="s">
        <v>3375</v>
      </c>
      <c r="C7406" s="30" t="s">
        <v>2107</v>
      </c>
      <c r="D7406" s="52" t="s">
        <v>2138</v>
      </c>
      <c r="E7406" s="53">
        <v>4.411572</v>
      </c>
      <c r="F7406" s="53">
        <v>0</v>
      </c>
      <c r="G7406" s="53">
        <v>4.411572</v>
      </c>
    </row>
    <row r="7407" s="37" customFormat="1" customHeight="1" spans="1:7">
      <c r="A7407" s="52" t="s">
        <v>2023</v>
      </c>
      <c r="B7407" s="52" t="s">
        <v>3375</v>
      </c>
      <c r="C7407" s="30" t="s">
        <v>2107</v>
      </c>
      <c r="D7407" s="52" t="s">
        <v>2139</v>
      </c>
      <c r="E7407" s="53">
        <v>0.139313</v>
      </c>
      <c r="F7407" s="53">
        <v>0</v>
      </c>
      <c r="G7407" s="53">
        <v>0.139313</v>
      </c>
    </row>
    <row r="7408" s="37" customFormat="1" customHeight="1" spans="1:7">
      <c r="A7408" s="52" t="s">
        <v>2023</v>
      </c>
      <c r="B7408" s="52" t="s">
        <v>3375</v>
      </c>
      <c r="C7408" s="30" t="s">
        <v>2107</v>
      </c>
      <c r="D7408" s="52" t="s">
        <v>2140</v>
      </c>
      <c r="E7408" s="53">
        <v>0.232188</v>
      </c>
      <c r="F7408" s="53">
        <v>0</v>
      </c>
      <c r="G7408" s="53">
        <v>0.232188</v>
      </c>
    </row>
    <row r="7409" s="37" customFormat="1" customHeight="1" spans="1:7">
      <c r="A7409" s="52" t="s">
        <v>2023</v>
      </c>
      <c r="B7409" s="52" t="s">
        <v>3375</v>
      </c>
      <c r="C7409" s="30" t="s">
        <v>2107</v>
      </c>
      <c r="D7409" s="52" t="s">
        <v>2141</v>
      </c>
      <c r="E7409" s="53">
        <v>5.572512</v>
      </c>
      <c r="F7409" s="53">
        <v>0</v>
      </c>
      <c r="G7409" s="53">
        <v>5.572512</v>
      </c>
    </row>
    <row r="7410" s="37" customFormat="1" customHeight="1" spans="1:7">
      <c r="A7410" s="52" t="s">
        <v>2023</v>
      </c>
      <c r="B7410" s="52" t="s">
        <v>3375</v>
      </c>
      <c r="C7410" s="30" t="s">
        <v>2107</v>
      </c>
      <c r="D7410" s="52" t="s">
        <v>2298</v>
      </c>
      <c r="E7410" s="53">
        <v>12</v>
      </c>
      <c r="F7410" s="53">
        <v>0</v>
      </c>
      <c r="G7410" s="53">
        <v>12</v>
      </c>
    </row>
    <row r="7411" s="37" customFormat="1" customHeight="1" spans="1:7">
      <c r="A7411" s="52" t="s">
        <v>2023</v>
      </c>
      <c r="B7411" s="52" t="s">
        <v>3375</v>
      </c>
      <c r="C7411" s="30" t="s">
        <v>2107</v>
      </c>
      <c r="D7411" s="52" t="s">
        <v>2142</v>
      </c>
      <c r="E7411" s="53">
        <v>5.455584</v>
      </c>
      <c r="F7411" s="53">
        <v>0</v>
      </c>
      <c r="G7411" s="53">
        <v>5.455584</v>
      </c>
    </row>
    <row r="7412" s="37" customFormat="1" customHeight="1" spans="1:7">
      <c r="A7412" s="52" t="s">
        <v>2023</v>
      </c>
      <c r="B7412" s="52" t="s">
        <v>3375</v>
      </c>
      <c r="C7412" s="30" t="s">
        <v>2107</v>
      </c>
      <c r="D7412" s="52" t="s">
        <v>2299</v>
      </c>
      <c r="E7412" s="53">
        <v>138</v>
      </c>
      <c r="F7412" s="53">
        <v>0</v>
      </c>
      <c r="G7412" s="53">
        <v>138</v>
      </c>
    </row>
    <row r="7413" s="37" customFormat="1" customHeight="1" spans="1:7">
      <c r="A7413" s="52" t="s">
        <v>2023</v>
      </c>
      <c r="B7413" s="52" t="s">
        <v>3375</v>
      </c>
      <c r="C7413" s="30" t="s">
        <v>2107</v>
      </c>
      <c r="D7413" s="52" t="s">
        <v>2143</v>
      </c>
      <c r="E7413" s="53">
        <v>8.0153</v>
      </c>
      <c r="F7413" s="53">
        <v>0</v>
      </c>
      <c r="G7413" s="53">
        <v>8.0153</v>
      </c>
    </row>
    <row r="7414" s="37" customFormat="1" customHeight="1" spans="1:7">
      <c r="A7414" s="52" t="s">
        <v>2023</v>
      </c>
      <c r="B7414" s="52" t="s">
        <v>3375</v>
      </c>
      <c r="C7414" s="30" t="s">
        <v>2107</v>
      </c>
      <c r="D7414" s="52" t="s">
        <v>2144</v>
      </c>
      <c r="E7414" s="53">
        <v>0.8</v>
      </c>
      <c r="F7414" s="53">
        <v>0</v>
      </c>
      <c r="G7414" s="53">
        <v>0.8</v>
      </c>
    </row>
    <row r="7415" s="37" customFormat="1" customHeight="1" spans="1:7">
      <c r="A7415" s="52" t="s">
        <v>2023</v>
      </c>
      <c r="B7415" s="52" t="s">
        <v>3375</v>
      </c>
      <c r="C7415" s="30" t="s">
        <v>2107</v>
      </c>
      <c r="D7415" s="52" t="s">
        <v>2145</v>
      </c>
      <c r="E7415" s="53">
        <v>0.408456</v>
      </c>
      <c r="F7415" s="53">
        <v>0</v>
      </c>
      <c r="G7415" s="53">
        <v>0.408456</v>
      </c>
    </row>
    <row r="7416" s="37" customFormat="1" customHeight="1" spans="1:7">
      <c r="A7416" s="52" t="s">
        <v>2023</v>
      </c>
      <c r="B7416" s="49" t="s">
        <v>3376</v>
      </c>
      <c r="C7416" s="50"/>
      <c r="D7416" s="49"/>
      <c r="E7416" s="51">
        <v>93.018274</v>
      </c>
      <c r="F7416" s="51">
        <v>0</v>
      </c>
      <c r="G7416" s="51">
        <v>93.018274</v>
      </c>
    </row>
    <row r="7417" s="37" customFormat="1" customHeight="1" spans="1:7">
      <c r="A7417" s="52" t="s">
        <v>2023</v>
      </c>
      <c r="B7417" s="52" t="s">
        <v>3377</v>
      </c>
      <c r="C7417" s="50" t="s">
        <v>2091</v>
      </c>
      <c r="D7417" s="49"/>
      <c r="E7417" s="51">
        <v>12.248966</v>
      </c>
      <c r="F7417" s="51">
        <v>0</v>
      </c>
      <c r="G7417" s="51">
        <v>12.248966</v>
      </c>
    </row>
    <row r="7418" s="37" customFormat="1" customHeight="1" spans="1:7">
      <c r="A7418" s="52" t="s">
        <v>2023</v>
      </c>
      <c r="B7418" s="52" t="s">
        <v>3377</v>
      </c>
      <c r="C7418" s="30" t="s">
        <v>2092</v>
      </c>
      <c r="D7418" s="52" t="s">
        <v>2126</v>
      </c>
      <c r="E7418" s="53">
        <v>9.8</v>
      </c>
      <c r="F7418" s="53">
        <v>0</v>
      </c>
      <c r="G7418" s="53">
        <v>9.8</v>
      </c>
    </row>
    <row r="7419" s="37" customFormat="1" customHeight="1" spans="1:7">
      <c r="A7419" s="52" t="s">
        <v>2023</v>
      </c>
      <c r="B7419" s="52" t="s">
        <v>3377</v>
      </c>
      <c r="C7419" s="30" t="s">
        <v>2092</v>
      </c>
      <c r="D7419" s="52" t="s">
        <v>2127</v>
      </c>
      <c r="E7419" s="53">
        <v>0.42709</v>
      </c>
      <c r="F7419" s="53">
        <v>0</v>
      </c>
      <c r="G7419" s="53">
        <v>0.42709</v>
      </c>
    </row>
    <row r="7420" s="37" customFormat="1" customHeight="1" spans="1:7">
      <c r="A7420" s="52" t="s">
        <v>2023</v>
      </c>
      <c r="B7420" s="52" t="s">
        <v>3377</v>
      </c>
      <c r="C7420" s="30" t="s">
        <v>2092</v>
      </c>
      <c r="D7420" s="52" t="s">
        <v>2128</v>
      </c>
      <c r="E7420" s="53">
        <v>0.284726</v>
      </c>
      <c r="F7420" s="53">
        <v>0</v>
      </c>
      <c r="G7420" s="53">
        <v>0.284726</v>
      </c>
    </row>
    <row r="7421" s="37" customFormat="1" customHeight="1" spans="1:7">
      <c r="A7421" s="52" t="s">
        <v>2023</v>
      </c>
      <c r="B7421" s="52" t="s">
        <v>3377</v>
      </c>
      <c r="C7421" s="30" t="s">
        <v>2092</v>
      </c>
      <c r="D7421" s="52" t="s">
        <v>2129</v>
      </c>
      <c r="E7421" s="53">
        <v>0.603288</v>
      </c>
      <c r="F7421" s="53">
        <v>0</v>
      </c>
      <c r="G7421" s="53">
        <v>0.603288</v>
      </c>
    </row>
    <row r="7422" s="37" customFormat="1" customHeight="1" spans="1:7">
      <c r="A7422" s="52" t="s">
        <v>2023</v>
      </c>
      <c r="B7422" s="52" t="s">
        <v>3377</v>
      </c>
      <c r="C7422" s="30" t="s">
        <v>2092</v>
      </c>
      <c r="D7422" s="52" t="s">
        <v>2130</v>
      </c>
      <c r="E7422" s="53">
        <v>0.533862</v>
      </c>
      <c r="F7422" s="53">
        <v>0</v>
      </c>
      <c r="G7422" s="53">
        <v>0.533862</v>
      </c>
    </row>
    <row r="7423" s="37" customFormat="1" customHeight="1" spans="1:7">
      <c r="A7423" s="52" t="s">
        <v>2023</v>
      </c>
      <c r="B7423" s="52" t="s">
        <v>3377</v>
      </c>
      <c r="C7423" s="30" t="s">
        <v>2092</v>
      </c>
      <c r="D7423" s="52" t="s">
        <v>2105</v>
      </c>
      <c r="E7423" s="53">
        <v>0.6</v>
      </c>
      <c r="F7423" s="53">
        <v>0</v>
      </c>
      <c r="G7423" s="53">
        <v>0.6</v>
      </c>
    </row>
    <row r="7424" s="37" customFormat="1" customHeight="1" spans="1:7">
      <c r="A7424" s="52" t="s">
        <v>2023</v>
      </c>
      <c r="B7424" s="52" t="s">
        <v>3377</v>
      </c>
      <c r="C7424" s="50" t="s">
        <v>2106</v>
      </c>
      <c r="D7424" s="49"/>
      <c r="E7424" s="51">
        <v>80.769308</v>
      </c>
      <c r="F7424" s="51">
        <v>0</v>
      </c>
      <c r="G7424" s="51">
        <v>80.769308</v>
      </c>
    </row>
    <row r="7425" s="37" customFormat="1" customHeight="1" spans="1:7">
      <c r="A7425" s="52" t="s">
        <v>2023</v>
      </c>
      <c r="B7425" s="52" t="s">
        <v>3377</v>
      </c>
      <c r="C7425" s="30" t="s">
        <v>2107</v>
      </c>
      <c r="D7425" s="52" t="s">
        <v>2131</v>
      </c>
      <c r="E7425" s="53">
        <v>20.1096</v>
      </c>
      <c r="F7425" s="53">
        <v>0</v>
      </c>
      <c r="G7425" s="53">
        <v>20.1096</v>
      </c>
    </row>
    <row r="7426" s="37" customFormat="1" customHeight="1" spans="1:7">
      <c r="A7426" s="52" t="s">
        <v>2023</v>
      </c>
      <c r="B7426" s="52" t="s">
        <v>3377</v>
      </c>
      <c r="C7426" s="30" t="s">
        <v>2107</v>
      </c>
      <c r="D7426" s="52" t="s">
        <v>2132</v>
      </c>
      <c r="E7426" s="53">
        <v>0.6192</v>
      </c>
      <c r="F7426" s="53">
        <v>0</v>
      </c>
      <c r="G7426" s="53">
        <v>0.6192</v>
      </c>
    </row>
    <row r="7427" s="37" customFormat="1" customHeight="1" spans="1:7">
      <c r="A7427" s="52" t="s">
        <v>2023</v>
      </c>
      <c r="B7427" s="52" t="s">
        <v>3377</v>
      </c>
      <c r="C7427" s="30" t="s">
        <v>2107</v>
      </c>
      <c r="D7427" s="52" t="s">
        <v>2134</v>
      </c>
      <c r="E7427" s="53">
        <v>10.428</v>
      </c>
      <c r="F7427" s="53">
        <v>0</v>
      </c>
      <c r="G7427" s="53">
        <v>10.428</v>
      </c>
    </row>
    <row r="7428" s="37" customFormat="1" customHeight="1" spans="1:7">
      <c r="A7428" s="52" t="s">
        <v>2023</v>
      </c>
      <c r="B7428" s="52" t="s">
        <v>3377</v>
      </c>
      <c r="C7428" s="30" t="s">
        <v>2107</v>
      </c>
      <c r="D7428" s="52" t="s">
        <v>2135</v>
      </c>
      <c r="E7428" s="53">
        <v>17.28</v>
      </c>
      <c r="F7428" s="53">
        <v>0</v>
      </c>
      <c r="G7428" s="53">
        <v>17.28</v>
      </c>
    </row>
    <row r="7429" s="37" customFormat="1" customHeight="1" spans="1:7">
      <c r="A7429" s="52" t="s">
        <v>2023</v>
      </c>
      <c r="B7429" s="52" t="s">
        <v>3377</v>
      </c>
      <c r="C7429" s="30" t="s">
        <v>2107</v>
      </c>
      <c r="D7429" s="52" t="s">
        <v>2136</v>
      </c>
      <c r="E7429" s="53">
        <v>4.434</v>
      </c>
      <c r="F7429" s="53">
        <v>0</v>
      </c>
      <c r="G7429" s="53">
        <v>4.434</v>
      </c>
    </row>
    <row r="7430" s="37" customFormat="1" customHeight="1" spans="1:7">
      <c r="A7430" s="52" t="s">
        <v>2023</v>
      </c>
      <c r="B7430" s="52" t="s">
        <v>3377</v>
      </c>
      <c r="C7430" s="30" t="s">
        <v>2107</v>
      </c>
      <c r="D7430" s="52" t="s">
        <v>2137</v>
      </c>
      <c r="E7430" s="53">
        <v>8.459328</v>
      </c>
      <c r="F7430" s="53">
        <v>0</v>
      </c>
      <c r="G7430" s="53">
        <v>8.459328</v>
      </c>
    </row>
    <row r="7431" s="37" customFormat="1" customHeight="1" spans="1:7">
      <c r="A7431" s="52" t="s">
        <v>2023</v>
      </c>
      <c r="B7431" s="52" t="s">
        <v>3377</v>
      </c>
      <c r="C7431" s="30" t="s">
        <v>2107</v>
      </c>
      <c r="D7431" s="52" t="s">
        <v>2138</v>
      </c>
      <c r="E7431" s="53">
        <v>3.381126</v>
      </c>
      <c r="F7431" s="53">
        <v>0</v>
      </c>
      <c r="G7431" s="53">
        <v>3.381126</v>
      </c>
    </row>
    <row r="7432" s="37" customFormat="1" customHeight="1" spans="1:7">
      <c r="A7432" s="52" t="s">
        <v>2023</v>
      </c>
      <c r="B7432" s="52" t="s">
        <v>3377</v>
      </c>
      <c r="C7432" s="30" t="s">
        <v>2107</v>
      </c>
      <c r="D7432" s="52" t="s">
        <v>2139</v>
      </c>
      <c r="E7432" s="53">
        <v>0.106772</v>
      </c>
      <c r="F7432" s="53">
        <v>0</v>
      </c>
      <c r="G7432" s="53">
        <v>0.106772</v>
      </c>
    </row>
    <row r="7433" s="37" customFormat="1" customHeight="1" spans="1:7">
      <c r="A7433" s="52" t="s">
        <v>2023</v>
      </c>
      <c r="B7433" s="52" t="s">
        <v>3377</v>
      </c>
      <c r="C7433" s="30" t="s">
        <v>2107</v>
      </c>
      <c r="D7433" s="52" t="s">
        <v>2140</v>
      </c>
      <c r="E7433" s="53">
        <v>0.177954</v>
      </c>
      <c r="F7433" s="53">
        <v>0</v>
      </c>
      <c r="G7433" s="53">
        <v>0.177954</v>
      </c>
    </row>
    <row r="7434" s="37" customFormat="1" customHeight="1" spans="1:7">
      <c r="A7434" s="52" t="s">
        <v>2023</v>
      </c>
      <c r="B7434" s="52" t="s">
        <v>3377</v>
      </c>
      <c r="C7434" s="30" t="s">
        <v>2107</v>
      </c>
      <c r="D7434" s="52" t="s">
        <v>2141</v>
      </c>
      <c r="E7434" s="53">
        <v>4.270896</v>
      </c>
      <c r="F7434" s="53">
        <v>0</v>
      </c>
      <c r="G7434" s="53">
        <v>4.270896</v>
      </c>
    </row>
    <row r="7435" s="37" customFormat="1" customHeight="1" spans="1:7">
      <c r="A7435" s="52" t="s">
        <v>2023</v>
      </c>
      <c r="B7435" s="52" t="s">
        <v>3377</v>
      </c>
      <c r="C7435" s="30" t="s">
        <v>2107</v>
      </c>
      <c r="D7435" s="52" t="s">
        <v>2142</v>
      </c>
      <c r="E7435" s="53">
        <v>4.229664</v>
      </c>
      <c r="F7435" s="53">
        <v>0</v>
      </c>
      <c r="G7435" s="53">
        <v>4.229664</v>
      </c>
    </row>
    <row r="7436" s="37" customFormat="1" customHeight="1" spans="1:7">
      <c r="A7436" s="52" t="s">
        <v>2023</v>
      </c>
      <c r="B7436" s="52" t="s">
        <v>3377</v>
      </c>
      <c r="C7436" s="30" t="s">
        <v>2107</v>
      </c>
      <c r="D7436" s="52" t="s">
        <v>2143</v>
      </c>
      <c r="E7436" s="53">
        <v>6.3212</v>
      </c>
      <c r="F7436" s="53">
        <v>0</v>
      </c>
      <c r="G7436" s="53">
        <v>6.3212</v>
      </c>
    </row>
    <row r="7437" s="37" customFormat="1" customHeight="1" spans="1:7">
      <c r="A7437" s="52" t="s">
        <v>2023</v>
      </c>
      <c r="B7437" s="52" t="s">
        <v>3377</v>
      </c>
      <c r="C7437" s="30" t="s">
        <v>2107</v>
      </c>
      <c r="D7437" s="52" t="s">
        <v>2144</v>
      </c>
      <c r="E7437" s="53">
        <v>0.64</v>
      </c>
      <c r="F7437" s="53">
        <v>0</v>
      </c>
      <c r="G7437" s="53">
        <v>0.64</v>
      </c>
    </row>
    <row r="7438" s="37" customFormat="1" customHeight="1" spans="1:7">
      <c r="A7438" s="52" t="s">
        <v>2023</v>
      </c>
      <c r="B7438" s="52" t="s">
        <v>3377</v>
      </c>
      <c r="C7438" s="30" t="s">
        <v>2107</v>
      </c>
      <c r="D7438" s="52" t="s">
        <v>2145</v>
      </c>
      <c r="E7438" s="53">
        <v>0.311568</v>
      </c>
      <c r="F7438" s="53">
        <v>0</v>
      </c>
      <c r="G7438" s="53">
        <v>0.311568</v>
      </c>
    </row>
    <row r="7439" s="37" customFormat="1" customHeight="1" spans="1:7">
      <c r="A7439" s="49" t="s">
        <v>3378</v>
      </c>
      <c r="B7439" s="49"/>
      <c r="C7439" s="50"/>
      <c r="D7439" s="49"/>
      <c r="E7439" s="51">
        <v>28469.756928</v>
      </c>
      <c r="F7439" s="51">
        <v>0</v>
      </c>
      <c r="G7439" s="51">
        <v>28469.756928</v>
      </c>
    </row>
    <row r="7440" s="37" customFormat="1" customHeight="1" spans="1:7">
      <c r="A7440" s="52" t="s">
        <v>2024</v>
      </c>
      <c r="B7440" s="49" t="s">
        <v>3379</v>
      </c>
      <c r="C7440" s="50"/>
      <c r="D7440" s="49"/>
      <c r="E7440" s="51">
        <v>9327.565595</v>
      </c>
      <c r="F7440" s="51">
        <v>0</v>
      </c>
      <c r="G7440" s="51">
        <v>9327.565595</v>
      </c>
    </row>
    <row r="7441" s="37" customFormat="1" customHeight="1" spans="1:7">
      <c r="A7441" s="52" t="s">
        <v>2024</v>
      </c>
      <c r="B7441" s="52" t="s">
        <v>3380</v>
      </c>
      <c r="C7441" s="50" t="s">
        <v>2080</v>
      </c>
      <c r="D7441" s="49"/>
      <c r="E7441" s="51">
        <v>8652.0742</v>
      </c>
      <c r="F7441" s="51">
        <v>0</v>
      </c>
      <c r="G7441" s="51">
        <v>8652.0742</v>
      </c>
    </row>
    <row r="7442" s="37" customFormat="1" customHeight="1" spans="1:7">
      <c r="A7442" s="52" t="s">
        <v>2024</v>
      </c>
      <c r="B7442" s="52" t="s">
        <v>3380</v>
      </c>
      <c r="C7442" s="30" t="s">
        <v>2081</v>
      </c>
      <c r="D7442" s="52" t="s">
        <v>3381</v>
      </c>
      <c r="E7442" s="53">
        <v>332.28</v>
      </c>
      <c r="F7442" s="53">
        <v>0</v>
      </c>
      <c r="G7442" s="53">
        <v>332.28</v>
      </c>
    </row>
    <row r="7443" s="37" customFormat="1" customHeight="1" spans="1:7">
      <c r="A7443" s="52" t="s">
        <v>2024</v>
      </c>
      <c r="B7443" s="52" t="s">
        <v>3380</v>
      </c>
      <c r="C7443" s="30" t="s">
        <v>2081</v>
      </c>
      <c r="D7443" s="52" t="s">
        <v>3382</v>
      </c>
      <c r="E7443" s="53">
        <v>30</v>
      </c>
      <c r="F7443" s="53">
        <v>0</v>
      </c>
      <c r="G7443" s="53">
        <v>30</v>
      </c>
    </row>
    <row r="7444" s="37" customFormat="1" customHeight="1" spans="1:7">
      <c r="A7444" s="52" t="s">
        <v>2024</v>
      </c>
      <c r="B7444" s="52" t="s">
        <v>3380</v>
      </c>
      <c r="C7444" s="30" t="s">
        <v>2081</v>
      </c>
      <c r="D7444" s="52" t="s">
        <v>3383</v>
      </c>
      <c r="E7444" s="53">
        <v>1380</v>
      </c>
      <c r="F7444" s="53">
        <v>0</v>
      </c>
      <c r="G7444" s="53">
        <v>1380</v>
      </c>
    </row>
    <row r="7445" s="37" customFormat="1" customHeight="1" spans="1:7">
      <c r="A7445" s="52" t="s">
        <v>2024</v>
      </c>
      <c r="B7445" s="52" t="s">
        <v>3380</v>
      </c>
      <c r="C7445" s="30" t="s">
        <v>2081</v>
      </c>
      <c r="D7445" s="52" t="s">
        <v>3384</v>
      </c>
      <c r="E7445" s="53">
        <v>20</v>
      </c>
      <c r="F7445" s="53">
        <v>0</v>
      </c>
      <c r="G7445" s="53">
        <v>20</v>
      </c>
    </row>
    <row r="7446" s="37" customFormat="1" customHeight="1" spans="1:7">
      <c r="A7446" s="52" t="s">
        <v>2024</v>
      </c>
      <c r="B7446" s="52" t="s">
        <v>3380</v>
      </c>
      <c r="C7446" s="30" t="s">
        <v>2081</v>
      </c>
      <c r="D7446" s="52" t="s">
        <v>3385</v>
      </c>
      <c r="E7446" s="53">
        <v>158.3</v>
      </c>
      <c r="F7446" s="53">
        <v>0</v>
      </c>
      <c r="G7446" s="53">
        <v>158.3</v>
      </c>
    </row>
    <row r="7447" s="37" customFormat="1" customHeight="1" spans="1:7">
      <c r="A7447" s="52" t="s">
        <v>2024</v>
      </c>
      <c r="B7447" s="52" t="s">
        <v>3380</v>
      </c>
      <c r="C7447" s="30" t="s">
        <v>2081</v>
      </c>
      <c r="D7447" s="52" t="s">
        <v>3386</v>
      </c>
      <c r="E7447" s="53">
        <v>1</v>
      </c>
      <c r="F7447" s="53">
        <v>0</v>
      </c>
      <c r="G7447" s="53">
        <v>1</v>
      </c>
    </row>
    <row r="7448" s="37" customFormat="1" customHeight="1" spans="1:7">
      <c r="A7448" s="52" t="s">
        <v>2024</v>
      </c>
      <c r="B7448" s="52" t="s">
        <v>3380</v>
      </c>
      <c r="C7448" s="30" t="s">
        <v>2081</v>
      </c>
      <c r="D7448" s="52" t="s">
        <v>3387</v>
      </c>
      <c r="E7448" s="53">
        <v>750</v>
      </c>
      <c r="F7448" s="53">
        <v>0</v>
      </c>
      <c r="G7448" s="53">
        <v>750</v>
      </c>
    </row>
    <row r="7449" s="37" customFormat="1" customHeight="1" spans="1:7">
      <c r="A7449" s="52" t="s">
        <v>2024</v>
      </c>
      <c r="B7449" s="52" t="s">
        <v>3380</v>
      </c>
      <c r="C7449" s="30" t="s">
        <v>2081</v>
      </c>
      <c r="D7449" s="52" t="s">
        <v>3388</v>
      </c>
      <c r="E7449" s="53">
        <v>164.75</v>
      </c>
      <c r="F7449" s="53">
        <v>0</v>
      </c>
      <c r="G7449" s="53">
        <v>164.75</v>
      </c>
    </row>
    <row r="7450" s="37" customFormat="1" customHeight="1" spans="1:7">
      <c r="A7450" s="52" t="s">
        <v>2024</v>
      </c>
      <c r="B7450" s="52" t="s">
        <v>3380</v>
      </c>
      <c r="C7450" s="30" t="s">
        <v>2081</v>
      </c>
      <c r="D7450" s="52" t="s">
        <v>3389</v>
      </c>
      <c r="E7450" s="53">
        <v>11.8</v>
      </c>
      <c r="F7450" s="53">
        <v>0</v>
      </c>
      <c r="G7450" s="53">
        <v>11.8</v>
      </c>
    </row>
    <row r="7451" s="37" customFormat="1" customHeight="1" spans="1:7">
      <c r="A7451" s="52" t="s">
        <v>2024</v>
      </c>
      <c r="B7451" s="52" t="s">
        <v>3380</v>
      </c>
      <c r="C7451" s="30" t="s">
        <v>2081</v>
      </c>
      <c r="D7451" s="52" t="s">
        <v>3390</v>
      </c>
      <c r="E7451" s="53">
        <v>15</v>
      </c>
      <c r="F7451" s="53">
        <v>0</v>
      </c>
      <c r="G7451" s="53">
        <v>15</v>
      </c>
    </row>
    <row r="7452" s="37" customFormat="1" customHeight="1" spans="1:7">
      <c r="A7452" s="52" t="s">
        <v>2024</v>
      </c>
      <c r="B7452" s="52" t="s">
        <v>3380</v>
      </c>
      <c r="C7452" s="30" t="s">
        <v>2081</v>
      </c>
      <c r="D7452" s="52" t="s">
        <v>3391</v>
      </c>
      <c r="E7452" s="53">
        <v>71.5</v>
      </c>
      <c r="F7452" s="53">
        <v>0</v>
      </c>
      <c r="G7452" s="53">
        <v>71.5</v>
      </c>
    </row>
    <row r="7453" s="37" customFormat="1" customHeight="1" spans="1:7">
      <c r="A7453" s="52" t="s">
        <v>2024</v>
      </c>
      <c r="B7453" s="52" t="s">
        <v>3380</v>
      </c>
      <c r="C7453" s="30" t="s">
        <v>2081</v>
      </c>
      <c r="D7453" s="52" t="s">
        <v>3392</v>
      </c>
      <c r="E7453" s="53">
        <v>10</v>
      </c>
      <c r="F7453" s="53">
        <v>0</v>
      </c>
      <c r="G7453" s="53">
        <v>10</v>
      </c>
    </row>
    <row r="7454" s="37" customFormat="1" customHeight="1" spans="1:7">
      <c r="A7454" s="52" t="s">
        <v>2024</v>
      </c>
      <c r="B7454" s="52" t="s">
        <v>3380</v>
      </c>
      <c r="C7454" s="30" t="s">
        <v>2081</v>
      </c>
      <c r="D7454" s="52" t="s">
        <v>3393</v>
      </c>
      <c r="E7454" s="53">
        <v>82.4652</v>
      </c>
      <c r="F7454" s="53">
        <v>0</v>
      </c>
      <c r="G7454" s="53">
        <v>82.4652</v>
      </c>
    </row>
    <row r="7455" s="37" customFormat="1" customHeight="1" spans="1:7">
      <c r="A7455" s="52" t="s">
        <v>2024</v>
      </c>
      <c r="B7455" s="52" t="s">
        <v>3380</v>
      </c>
      <c r="C7455" s="30" t="s">
        <v>2081</v>
      </c>
      <c r="D7455" s="52" t="s">
        <v>3394</v>
      </c>
      <c r="E7455" s="53">
        <v>0</v>
      </c>
      <c r="F7455" s="53">
        <v>0</v>
      </c>
      <c r="G7455" s="53">
        <v>0</v>
      </c>
    </row>
    <row r="7456" s="37" customFormat="1" customHeight="1" spans="1:7">
      <c r="A7456" s="52" t="s">
        <v>2024</v>
      </c>
      <c r="B7456" s="52" t="s">
        <v>3380</v>
      </c>
      <c r="C7456" s="30" t="s">
        <v>2081</v>
      </c>
      <c r="D7456" s="52" t="s">
        <v>3395</v>
      </c>
      <c r="E7456" s="53">
        <v>0</v>
      </c>
      <c r="F7456" s="53">
        <v>0</v>
      </c>
      <c r="G7456" s="53">
        <v>0</v>
      </c>
    </row>
    <row r="7457" s="37" customFormat="1" customHeight="1" spans="1:7">
      <c r="A7457" s="52" t="s">
        <v>2024</v>
      </c>
      <c r="B7457" s="52" t="s">
        <v>3380</v>
      </c>
      <c r="C7457" s="30" t="s">
        <v>2081</v>
      </c>
      <c r="D7457" s="52" t="s">
        <v>3396</v>
      </c>
      <c r="E7457" s="53">
        <v>74</v>
      </c>
      <c r="F7457" s="53">
        <v>0</v>
      </c>
      <c r="G7457" s="53">
        <v>74</v>
      </c>
    </row>
    <row r="7458" s="37" customFormat="1" customHeight="1" spans="1:7">
      <c r="A7458" s="52" t="s">
        <v>2024</v>
      </c>
      <c r="B7458" s="52" t="s">
        <v>3380</v>
      </c>
      <c r="C7458" s="30" t="s">
        <v>2081</v>
      </c>
      <c r="D7458" s="52" t="s">
        <v>3397</v>
      </c>
      <c r="E7458" s="53">
        <v>2</v>
      </c>
      <c r="F7458" s="53">
        <v>0</v>
      </c>
      <c r="G7458" s="53">
        <v>2</v>
      </c>
    </row>
    <row r="7459" s="37" customFormat="1" customHeight="1" spans="1:7">
      <c r="A7459" s="52" t="s">
        <v>2024</v>
      </c>
      <c r="B7459" s="52" t="s">
        <v>3380</v>
      </c>
      <c r="C7459" s="30" t="s">
        <v>2081</v>
      </c>
      <c r="D7459" s="52" t="s">
        <v>3398</v>
      </c>
      <c r="E7459" s="53">
        <v>3422.9468</v>
      </c>
      <c r="F7459" s="53">
        <v>0</v>
      </c>
      <c r="G7459" s="53">
        <v>3422.9468</v>
      </c>
    </row>
    <row r="7460" s="37" customFormat="1" customHeight="1" spans="1:7">
      <c r="A7460" s="52" t="s">
        <v>2024</v>
      </c>
      <c r="B7460" s="52" t="s">
        <v>3380</v>
      </c>
      <c r="C7460" s="30" t="s">
        <v>2081</v>
      </c>
      <c r="D7460" s="52" t="s">
        <v>3399</v>
      </c>
      <c r="E7460" s="53">
        <v>0</v>
      </c>
      <c r="F7460" s="53">
        <v>0</v>
      </c>
      <c r="G7460" s="53">
        <v>0</v>
      </c>
    </row>
    <row r="7461" s="37" customFormat="1" customHeight="1" spans="1:7">
      <c r="A7461" s="52" t="s">
        <v>2024</v>
      </c>
      <c r="B7461" s="52" t="s">
        <v>3380</v>
      </c>
      <c r="C7461" s="30" t="s">
        <v>2081</v>
      </c>
      <c r="D7461" s="52" t="s">
        <v>3400</v>
      </c>
      <c r="E7461" s="53">
        <v>0</v>
      </c>
      <c r="F7461" s="53">
        <v>0</v>
      </c>
      <c r="G7461" s="53">
        <v>0</v>
      </c>
    </row>
    <row r="7462" s="37" customFormat="1" customHeight="1" spans="1:7">
      <c r="A7462" s="52" t="s">
        <v>2024</v>
      </c>
      <c r="B7462" s="52" t="s">
        <v>3380</v>
      </c>
      <c r="C7462" s="30" t="s">
        <v>2081</v>
      </c>
      <c r="D7462" s="52" t="s">
        <v>3401</v>
      </c>
      <c r="E7462" s="53">
        <v>0</v>
      </c>
      <c r="F7462" s="53">
        <v>0</v>
      </c>
      <c r="G7462" s="53">
        <v>0</v>
      </c>
    </row>
    <row r="7463" s="37" customFormat="1" customHeight="1" spans="1:7">
      <c r="A7463" s="52" t="s">
        <v>2024</v>
      </c>
      <c r="B7463" s="52" t="s">
        <v>3380</v>
      </c>
      <c r="C7463" s="30" t="s">
        <v>2081</v>
      </c>
      <c r="D7463" s="52" t="s">
        <v>3402</v>
      </c>
      <c r="E7463" s="53">
        <v>30</v>
      </c>
      <c r="F7463" s="53">
        <v>0</v>
      </c>
      <c r="G7463" s="53">
        <v>30</v>
      </c>
    </row>
    <row r="7464" s="37" customFormat="1" customHeight="1" spans="1:7">
      <c r="A7464" s="52" t="s">
        <v>2024</v>
      </c>
      <c r="B7464" s="52" t="s">
        <v>3380</v>
      </c>
      <c r="C7464" s="30" t="s">
        <v>2081</v>
      </c>
      <c r="D7464" s="52" t="s">
        <v>3403</v>
      </c>
      <c r="E7464" s="53">
        <v>5</v>
      </c>
      <c r="F7464" s="53">
        <v>0</v>
      </c>
      <c r="G7464" s="53">
        <v>5</v>
      </c>
    </row>
    <row r="7465" s="37" customFormat="1" customHeight="1" spans="1:7">
      <c r="A7465" s="52" t="s">
        <v>2024</v>
      </c>
      <c r="B7465" s="52" t="s">
        <v>3380</v>
      </c>
      <c r="C7465" s="30" t="s">
        <v>2081</v>
      </c>
      <c r="D7465" s="52" t="s">
        <v>3404</v>
      </c>
      <c r="E7465" s="53">
        <v>87.12</v>
      </c>
      <c r="F7465" s="53">
        <v>0</v>
      </c>
      <c r="G7465" s="53">
        <v>87.12</v>
      </c>
    </row>
    <row r="7466" s="37" customFormat="1" customHeight="1" spans="1:7">
      <c r="A7466" s="52" t="s">
        <v>2024</v>
      </c>
      <c r="B7466" s="52" t="s">
        <v>3380</v>
      </c>
      <c r="C7466" s="30" t="s">
        <v>2081</v>
      </c>
      <c r="D7466" s="52" t="s">
        <v>3405</v>
      </c>
      <c r="E7466" s="53">
        <v>1</v>
      </c>
      <c r="F7466" s="53">
        <v>0</v>
      </c>
      <c r="G7466" s="53">
        <v>1</v>
      </c>
    </row>
    <row r="7467" s="37" customFormat="1" customHeight="1" spans="1:7">
      <c r="A7467" s="52" t="s">
        <v>2024</v>
      </c>
      <c r="B7467" s="52" t="s">
        <v>3380</v>
      </c>
      <c r="C7467" s="30" t="s">
        <v>2081</v>
      </c>
      <c r="D7467" s="52" t="s">
        <v>3406</v>
      </c>
      <c r="E7467" s="53">
        <v>0</v>
      </c>
      <c r="F7467" s="53">
        <v>0</v>
      </c>
      <c r="G7467" s="53">
        <v>0</v>
      </c>
    </row>
    <row r="7468" s="37" customFormat="1" customHeight="1" spans="1:7">
      <c r="A7468" s="52" t="s">
        <v>2024</v>
      </c>
      <c r="B7468" s="52" t="s">
        <v>3380</v>
      </c>
      <c r="C7468" s="30" t="s">
        <v>2081</v>
      </c>
      <c r="D7468" s="52" t="s">
        <v>3407</v>
      </c>
      <c r="E7468" s="53">
        <v>0</v>
      </c>
      <c r="F7468" s="53">
        <v>0</v>
      </c>
      <c r="G7468" s="53">
        <v>0</v>
      </c>
    </row>
    <row r="7469" s="37" customFormat="1" customHeight="1" spans="1:7">
      <c r="A7469" s="52" t="s">
        <v>2024</v>
      </c>
      <c r="B7469" s="52" t="s">
        <v>3380</v>
      </c>
      <c r="C7469" s="30" t="s">
        <v>2081</v>
      </c>
      <c r="D7469" s="52" t="s">
        <v>3408</v>
      </c>
      <c r="E7469" s="53">
        <v>5</v>
      </c>
      <c r="F7469" s="53">
        <v>0</v>
      </c>
      <c r="G7469" s="53">
        <v>5</v>
      </c>
    </row>
    <row r="7470" s="37" customFormat="1" customHeight="1" spans="1:7">
      <c r="A7470" s="52" t="s">
        <v>2024</v>
      </c>
      <c r="B7470" s="52" t="s">
        <v>3380</v>
      </c>
      <c r="C7470" s="30" t="s">
        <v>2081</v>
      </c>
      <c r="D7470" s="52" t="s">
        <v>3409</v>
      </c>
      <c r="E7470" s="53">
        <v>20</v>
      </c>
      <c r="F7470" s="53">
        <v>0</v>
      </c>
      <c r="G7470" s="53">
        <v>20</v>
      </c>
    </row>
    <row r="7471" s="37" customFormat="1" customHeight="1" spans="1:7">
      <c r="A7471" s="52" t="s">
        <v>2024</v>
      </c>
      <c r="B7471" s="52" t="s">
        <v>3380</v>
      </c>
      <c r="C7471" s="30" t="s">
        <v>2081</v>
      </c>
      <c r="D7471" s="52" t="s">
        <v>3410</v>
      </c>
      <c r="E7471" s="53">
        <v>532</v>
      </c>
      <c r="F7471" s="53">
        <v>0</v>
      </c>
      <c r="G7471" s="53">
        <v>532</v>
      </c>
    </row>
    <row r="7472" s="37" customFormat="1" customHeight="1" spans="1:7">
      <c r="A7472" s="52" t="s">
        <v>2024</v>
      </c>
      <c r="B7472" s="52" t="s">
        <v>3380</v>
      </c>
      <c r="C7472" s="30" t="s">
        <v>2081</v>
      </c>
      <c r="D7472" s="52" t="s">
        <v>3411</v>
      </c>
      <c r="E7472" s="53">
        <v>162</v>
      </c>
      <c r="F7472" s="53">
        <v>0</v>
      </c>
      <c r="G7472" s="53">
        <v>162</v>
      </c>
    </row>
    <row r="7473" s="37" customFormat="1" customHeight="1" spans="1:7">
      <c r="A7473" s="52" t="s">
        <v>2024</v>
      </c>
      <c r="B7473" s="52" t="s">
        <v>3380</v>
      </c>
      <c r="C7473" s="30" t="s">
        <v>2081</v>
      </c>
      <c r="D7473" s="52" t="s">
        <v>3412</v>
      </c>
      <c r="E7473" s="53">
        <v>48</v>
      </c>
      <c r="F7473" s="53">
        <v>0</v>
      </c>
      <c r="G7473" s="53">
        <v>48</v>
      </c>
    </row>
    <row r="7474" s="37" customFormat="1" customHeight="1" spans="1:7">
      <c r="A7474" s="52" t="s">
        <v>2024</v>
      </c>
      <c r="B7474" s="52" t="s">
        <v>3380</v>
      </c>
      <c r="C7474" s="30" t="s">
        <v>2081</v>
      </c>
      <c r="D7474" s="52" t="s">
        <v>3413</v>
      </c>
      <c r="E7474" s="53">
        <v>36</v>
      </c>
      <c r="F7474" s="53">
        <v>0</v>
      </c>
      <c r="G7474" s="53">
        <v>36</v>
      </c>
    </row>
    <row r="7475" s="37" customFormat="1" customHeight="1" spans="1:7">
      <c r="A7475" s="52" t="s">
        <v>2024</v>
      </c>
      <c r="B7475" s="52" t="s">
        <v>3380</v>
      </c>
      <c r="C7475" s="30" t="s">
        <v>2081</v>
      </c>
      <c r="D7475" s="52" t="s">
        <v>3414</v>
      </c>
      <c r="E7475" s="53">
        <v>3</v>
      </c>
      <c r="F7475" s="53">
        <v>0</v>
      </c>
      <c r="G7475" s="53">
        <v>3</v>
      </c>
    </row>
    <row r="7476" s="37" customFormat="1" customHeight="1" spans="1:7">
      <c r="A7476" s="52" t="s">
        <v>2024</v>
      </c>
      <c r="B7476" s="52" t="s">
        <v>3380</v>
      </c>
      <c r="C7476" s="30" t="s">
        <v>2081</v>
      </c>
      <c r="D7476" s="52" t="s">
        <v>3415</v>
      </c>
      <c r="E7476" s="53">
        <v>52</v>
      </c>
      <c r="F7476" s="53">
        <v>0</v>
      </c>
      <c r="G7476" s="53">
        <v>52</v>
      </c>
    </row>
    <row r="7477" s="37" customFormat="1" customHeight="1" spans="1:7">
      <c r="A7477" s="52" t="s">
        <v>2024</v>
      </c>
      <c r="B7477" s="52" t="s">
        <v>3380</v>
      </c>
      <c r="C7477" s="30" t="s">
        <v>2081</v>
      </c>
      <c r="D7477" s="52" t="s">
        <v>3416</v>
      </c>
      <c r="E7477" s="53">
        <v>22.5922</v>
      </c>
      <c r="F7477" s="53">
        <v>0</v>
      </c>
      <c r="G7477" s="53">
        <v>22.5922</v>
      </c>
    </row>
    <row r="7478" s="37" customFormat="1" customHeight="1" spans="1:7">
      <c r="A7478" s="52" t="s">
        <v>2024</v>
      </c>
      <c r="B7478" s="52" t="s">
        <v>3380</v>
      </c>
      <c r="C7478" s="30" t="s">
        <v>2081</v>
      </c>
      <c r="D7478" s="52" t="s">
        <v>3417</v>
      </c>
      <c r="E7478" s="53">
        <v>5</v>
      </c>
      <c r="F7478" s="53">
        <v>0</v>
      </c>
      <c r="G7478" s="53">
        <v>5</v>
      </c>
    </row>
    <row r="7479" s="37" customFormat="1" customHeight="1" spans="1:7">
      <c r="A7479" s="52" t="s">
        <v>2024</v>
      </c>
      <c r="B7479" s="52" t="s">
        <v>3380</v>
      </c>
      <c r="C7479" s="30" t="s">
        <v>2081</v>
      </c>
      <c r="D7479" s="52" t="s">
        <v>3418</v>
      </c>
      <c r="E7479" s="53">
        <v>5</v>
      </c>
      <c r="F7479" s="53">
        <v>0</v>
      </c>
      <c r="G7479" s="53">
        <v>5</v>
      </c>
    </row>
    <row r="7480" s="37" customFormat="1" customHeight="1" spans="1:7">
      <c r="A7480" s="52" t="s">
        <v>2024</v>
      </c>
      <c r="B7480" s="52" t="s">
        <v>3380</v>
      </c>
      <c r="C7480" s="30" t="s">
        <v>2081</v>
      </c>
      <c r="D7480" s="52" t="s">
        <v>3419</v>
      </c>
      <c r="E7480" s="53">
        <v>10</v>
      </c>
      <c r="F7480" s="53">
        <v>0</v>
      </c>
      <c r="G7480" s="53">
        <v>10</v>
      </c>
    </row>
    <row r="7481" s="37" customFormat="1" customHeight="1" spans="1:7">
      <c r="A7481" s="52" t="s">
        <v>2024</v>
      </c>
      <c r="B7481" s="52" t="s">
        <v>3380</v>
      </c>
      <c r="C7481" s="30" t="s">
        <v>2081</v>
      </c>
      <c r="D7481" s="52" t="s">
        <v>3420</v>
      </c>
      <c r="E7481" s="53">
        <v>16.5</v>
      </c>
      <c r="F7481" s="53">
        <v>0</v>
      </c>
      <c r="G7481" s="53">
        <v>16.5</v>
      </c>
    </row>
    <row r="7482" s="37" customFormat="1" customHeight="1" spans="1:7">
      <c r="A7482" s="52" t="s">
        <v>2024</v>
      </c>
      <c r="B7482" s="52" t="s">
        <v>3380</v>
      </c>
      <c r="C7482" s="30" t="s">
        <v>2081</v>
      </c>
      <c r="D7482" s="52" t="s">
        <v>3421</v>
      </c>
      <c r="E7482" s="53">
        <v>37.38</v>
      </c>
      <c r="F7482" s="53">
        <v>0</v>
      </c>
      <c r="G7482" s="53">
        <v>37.38</v>
      </c>
    </row>
    <row r="7483" s="37" customFormat="1" customHeight="1" spans="1:7">
      <c r="A7483" s="52" t="s">
        <v>2024</v>
      </c>
      <c r="B7483" s="52" t="s">
        <v>3380</v>
      </c>
      <c r="C7483" s="30" t="s">
        <v>2081</v>
      </c>
      <c r="D7483" s="52" t="s">
        <v>3422</v>
      </c>
      <c r="E7483" s="53">
        <v>200</v>
      </c>
      <c r="F7483" s="53">
        <v>0</v>
      </c>
      <c r="G7483" s="53">
        <v>200</v>
      </c>
    </row>
    <row r="7484" s="37" customFormat="1" customHeight="1" spans="1:7">
      <c r="A7484" s="52" t="s">
        <v>2024</v>
      </c>
      <c r="B7484" s="52" t="s">
        <v>3380</v>
      </c>
      <c r="C7484" s="30" t="s">
        <v>2081</v>
      </c>
      <c r="D7484" s="52" t="s">
        <v>3423</v>
      </c>
      <c r="E7484" s="53">
        <v>148.2</v>
      </c>
      <c r="F7484" s="53">
        <v>0</v>
      </c>
      <c r="G7484" s="53">
        <v>148.2</v>
      </c>
    </row>
    <row r="7485" s="37" customFormat="1" customHeight="1" spans="1:7">
      <c r="A7485" s="52" t="s">
        <v>2024</v>
      </c>
      <c r="B7485" s="52" t="s">
        <v>3380</v>
      </c>
      <c r="C7485" s="30" t="s">
        <v>2081</v>
      </c>
      <c r="D7485" s="52" t="s">
        <v>3424</v>
      </c>
      <c r="E7485" s="53">
        <v>18.24</v>
      </c>
      <c r="F7485" s="53">
        <v>0</v>
      </c>
      <c r="G7485" s="53">
        <v>18.24</v>
      </c>
    </row>
    <row r="7486" s="37" customFormat="1" customHeight="1" spans="1:7">
      <c r="A7486" s="52" t="s">
        <v>2024</v>
      </c>
      <c r="B7486" s="52" t="s">
        <v>3380</v>
      </c>
      <c r="C7486" s="30" t="s">
        <v>2081</v>
      </c>
      <c r="D7486" s="52" t="s">
        <v>3425</v>
      </c>
      <c r="E7486" s="53">
        <v>60</v>
      </c>
      <c r="F7486" s="53">
        <v>0</v>
      </c>
      <c r="G7486" s="53">
        <v>60</v>
      </c>
    </row>
    <row r="7487" s="37" customFormat="1" customHeight="1" spans="1:7">
      <c r="A7487" s="52" t="s">
        <v>2024</v>
      </c>
      <c r="B7487" s="52" t="s">
        <v>3380</v>
      </c>
      <c r="C7487" s="30" t="s">
        <v>2081</v>
      </c>
      <c r="D7487" s="52" t="s">
        <v>3426</v>
      </c>
      <c r="E7487" s="53">
        <v>503</v>
      </c>
      <c r="F7487" s="53">
        <v>0</v>
      </c>
      <c r="G7487" s="53">
        <v>503</v>
      </c>
    </row>
    <row r="7488" s="37" customFormat="1" customHeight="1" spans="1:7">
      <c r="A7488" s="52" t="s">
        <v>2024</v>
      </c>
      <c r="B7488" s="52" t="s">
        <v>3380</v>
      </c>
      <c r="C7488" s="30" t="s">
        <v>2081</v>
      </c>
      <c r="D7488" s="52" t="s">
        <v>3427</v>
      </c>
      <c r="E7488" s="53">
        <v>10</v>
      </c>
      <c r="F7488" s="53">
        <v>0</v>
      </c>
      <c r="G7488" s="53">
        <v>10</v>
      </c>
    </row>
    <row r="7489" s="37" customFormat="1" customHeight="1" spans="1:7">
      <c r="A7489" s="52" t="s">
        <v>2024</v>
      </c>
      <c r="B7489" s="52" t="s">
        <v>3380</v>
      </c>
      <c r="C7489" s="30" t="s">
        <v>2081</v>
      </c>
      <c r="D7489" s="52" t="s">
        <v>3428</v>
      </c>
      <c r="E7489" s="53">
        <v>99</v>
      </c>
      <c r="F7489" s="53">
        <v>0</v>
      </c>
      <c r="G7489" s="53">
        <v>99</v>
      </c>
    </row>
    <row r="7490" s="37" customFormat="1" customHeight="1" spans="1:7">
      <c r="A7490" s="52" t="s">
        <v>2024</v>
      </c>
      <c r="B7490" s="52" t="s">
        <v>3380</v>
      </c>
      <c r="C7490" s="30" t="s">
        <v>2081</v>
      </c>
      <c r="D7490" s="52" t="s">
        <v>3429</v>
      </c>
      <c r="E7490" s="53">
        <v>0</v>
      </c>
      <c r="F7490" s="53">
        <v>0</v>
      </c>
      <c r="G7490" s="53">
        <v>0</v>
      </c>
    </row>
    <row r="7491" s="37" customFormat="1" customHeight="1" spans="1:7">
      <c r="A7491" s="52" t="s">
        <v>2024</v>
      </c>
      <c r="B7491" s="52" t="s">
        <v>3380</v>
      </c>
      <c r="C7491" s="30" t="s">
        <v>2081</v>
      </c>
      <c r="D7491" s="52" t="s">
        <v>3430</v>
      </c>
      <c r="E7491" s="53">
        <v>10</v>
      </c>
      <c r="F7491" s="53">
        <v>0</v>
      </c>
      <c r="G7491" s="53">
        <v>10</v>
      </c>
    </row>
    <row r="7492" s="37" customFormat="1" customHeight="1" spans="1:7">
      <c r="A7492" s="52" t="s">
        <v>2024</v>
      </c>
      <c r="B7492" s="52" t="s">
        <v>3380</v>
      </c>
      <c r="C7492" s="50" t="s">
        <v>2091</v>
      </c>
      <c r="D7492" s="49"/>
      <c r="E7492" s="51">
        <v>142.66656</v>
      </c>
      <c r="F7492" s="51">
        <v>0</v>
      </c>
      <c r="G7492" s="51">
        <v>142.66656</v>
      </c>
    </row>
    <row r="7493" s="37" customFormat="1" customHeight="1" spans="1:7">
      <c r="A7493" s="52" t="s">
        <v>2024</v>
      </c>
      <c r="B7493" s="52" t="s">
        <v>3380</v>
      </c>
      <c r="C7493" s="30" t="s">
        <v>2092</v>
      </c>
      <c r="D7493" s="52" t="s">
        <v>2093</v>
      </c>
      <c r="E7493" s="53">
        <v>45</v>
      </c>
      <c r="F7493" s="53">
        <v>0</v>
      </c>
      <c r="G7493" s="53">
        <v>45</v>
      </c>
    </row>
    <row r="7494" s="37" customFormat="1" customHeight="1" spans="1:7">
      <c r="A7494" s="52" t="s">
        <v>2024</v>
      </c>
      <c r="B7494" s="52" t="s">
        <v>3380</v>
      </c>
      <c r="C7494" s="30" t="s">
        <v>2092</v>
      </c>
      <c r="D7494" s="52" t="s">
        <v>2094</v>
      </c>
      <c r="E7494" s="53">
        <v>2.077114</v>
      </c>
      <c r="F7494" s="53">
        <v>0</v>
      </c>
      <c r="G7494" s="53">
        <v>2.077114</v>
      </c>
    </row>
    <row r="7495" s="37" customFormat="1" customHeight="1" spans="1:7">
      <c r="A7495" s="52" t="s">
        <v>2024</v>
      </c>
      <c r="B7495" s="52" t="s">
        <v>3380</v>
      </c>
      <c r="C7495" s="30" t="s">
        <v>2092</v>
      </c>
      <c r="D7495" s="52" t="s">
        <v>2095</v>
      </c>
      <c r="E7495" s="53">
        <v>1.384742</v>
      </c>
      <c r="F7495" s="53">
        <v>0</v>
      </c>
      <c r="G7495" s="53">
        <v>1.384742</v>
      </c>
    </row>
    <row r="7496" s="37" customFormat="1" customHeight="1" spans="1:7">
      <c r="A7496" s="52" t="s">
        <v>2024</v>
      </c>
      <c r="B7496" s="52" t="s">
        <v>3380</v>
      </c>
      <c r="C7496" s="30" t="s">
        <v>2092</v>
      </c>
      <c r="D7496" s="52" t="s">
        <v>2097</v>
      </c>
      <c r="E7496" s="53">
        <v>3.234312</v>
      </c>
      <c r="F7496" s="53">
        <v>0</v>
      </c>
      <c r="G7496" s="53">
        <v>3.234312</v>
      </c>
    </row>
    <row r="7497" s="37" customFormat="1" customHeight="1" spans="1:7">
      <c r="A7497" s="52" t="s">
        <v>2024</v>
      </c>
      <c r="B7497" s="52" t="s">
        <v>3380</v>
      </c>
      <c r="C7497" s="30" t="s">
        <v>2092</v>
      </c>
      <c r="D7497" s="52" t="s">
        <v>2098</v>
      </c>
      <c r="E7497" s="53">
        <v>2.596392</v>
      </c>
      <c r="F7497" s="53">
        <v>0</v>
      </c>
      <c r="G7497" s="53">
        <v>2.596392</v>
      </c>
    </row>
    <row r="7498" s="37" customFormat="1" customHeight="1" spans="1:7">
      <c r="A7498" s="52" t="s">
        <v>2024</v>
      </c>
      <c r="B7498" s="52" t="s">
        <v>3380</v>
      </c>
      <c r="C7498" s="30" t="s">
        <v>2092</v>
      </c>
      <c r="D7498" s="52" t="s">
        <v>2099</v>
      </c>
      <c r="E7498" s="53">
        <v>19.008</v>
      </c>
      <c r="F7498" s="53">
        <v>0</v>
      </c>
      <c r="G7498" s="53">
        <v>19.008</v>
      </c>
    </row>
    <row r="7499" s="37" customFormat="1" customHeight="1" spans="1:7">
      <c r="A7499" s="52" t="s">
        <v>2024</v>
      </c>
      <c r="B7499" s="52" t="s">
        <v>3380</v>
      </c>
      <c r="C7499" s="30" t="s">
        <v>2092</v>
      </c>
      <c r="D7499" s="52" t="s">
        <v>2100</v>
      </c>
      <c r="E7499" s="53">
        <v>5.616</v>
      </c>
      <c r="F7499" s="53">
        <v>0</v>
      </c>
      <c r="G7499" s="53">
        <v>5.616</v>
      </c>
    </row>
    <row r="7500" s="37" customFormat="1" customHeight="1" spans="1:7">
      <c r="A7500" s="52" t="s">
        <v>2024</v>
      </c>
      <c r="B7500" s="52" t="s">
        <v>3380</v>
      </c>
      <c r="C7500" s="30" t="s">
        <v>2092</v>
      </c>
      <c r="D7500" s="52" t="s">
        <v>2102</v>
      </c>
      <c r="E7500" s="53">
        <v>7</v>
      </c>
      <c r="F7500" s="53">
        <v>0</v>
      </c>
      <c r="G7500" s="53">
        <v>7</v>
      </c>
    </row>
    <row r="7501" s="37" customFormat="1" customHeight="1" spans="1:7">
      <c r="A7501" s="52" t="s">
        <v>2024</v>
      </c>
      <c r="B7501" s="52" t="s">
        <v>3380</v>
      </c>
      <c r="C7501" s="30" t="s">
        <v>2092</v>
      </c>
      <c r="D7501" s="52" t="s">
        <v>2103</v>
      </c>
      <c r="E7501" s="53">
        <v>51.75</v>
      </c>
      <c r="F7501" s="53">
        <v>0</v>
      </c>
      <c r="G7501" s="53">
        <v>51.75</v>
      </c>
    </row>
    <row r="7502" s="37" customFormat="1" customHeight="1" spans="1:7">
      <c r="A7502" s="52" t="s">
        <v>2024</v>
      </c>
      <c r="B7502" s="52" t="s">
        <v>3380</v>
      </c>
      <c r="C7502" s="30" t="s">
        <v>2092</v>
      </c>
      <c r="D7502" s="52" t="s">
        <v>2104</v>
      </c>
      <c r="E7502" s="53">
        <v>2.3</v>
      </c>
      <c r="F7502" s="53">
        <v>0</v>
      </c>
      <c r="G7502" s="53">
        <v>2.3</v>
      </c>
    </row>
    <row r="7503" s="37" customFormat="1" customHeight="1" spans="1:7">
      <c r="A7503" s="52" t="s">
        <v>2024</v>
      </c>
      <c r="B7503" s="52" t="s">
        <v>3380</v>
      </c>
      <c r="C7503" s="30" t="s">
        <v>2092</v>
      </c>
      <c r="D7503" s="52" t="s">
        <v>2105</v>
      </c>
      <c r="E7503" s="53">
        <v>2.7</v>
      </c>
      <c r="F7503" s="53">
        <v>0</v>
      </c>
      <c r="G7503" s="53">
        <v>2.7</v>
      </c>
    </row>
    <row r="7504" s="37" customFormat="1" customHeight="1" spans="1:7">
      <c r="A7504" s="52" t="s">
        <v>2024</v>
      </c>
      <c r="B7504" s="52" t="s">
        <v>3380</v>
      </c>
      <c r="C7504" s="50" t="s">
        <v>2106</v>
      </c>
      <c r="D7504" s="49"/>
      <c r="E7504" s="51">
        <v>532.824835</v>
      </c>
      <c r="F7504" s="51">
        <v>0</v>
      </c>
      <c r="G7504" s="51">
        <v>532.824835</v>
      </c>
    </row>
    <row r="7505" s="37" customFormat="1" customHeight="1" spans="1:7">
      <c r="A7505" s="52" t="s">
        <v>2024</v>
      </c>
      <c r="B7505" s="52" t="s">
        <v>3380</v>
      </c>
      <c r="C7505" s="30" t="s">
        <v>2107</v>
      </c>
      <c r="D7505" s="52" t="s">
        <v>2108</v>
      </c>
      <c r="E7505" s="53">
        <v>107.8104</v>
      </c>
      <c r="F7505" s="53">
        <v>0</v>
      </c>
      <c r="G7505" s="53">
        <v>107.8104</v>
      </c>
    </row>
    <row r="7506" s="37" customFormat="1" customHeight="1" spans="1:7">
      <c r="A7506" s="52" t="s">
        <v>2024</v>
      </c>
      <c r="B7506" s="52" t="s">
        <v>3380</v>
      </c>
      <c r="C7506" s="30" t="s">
        <v>2107</v>
      </c>
      <c r="D7506" s="52" t="s">
        <v>2109</v>
      </c>
      <c r="E7506" s="53">
        <v>64.9224</v>
      </c>
      <c r="F7506" s="53">
        <v>0</v>
      </c>
      <c r="G7506" s="53">
        <v>64.9224</v>
      </c>
    </row>
    <row r="7507" s="37" customFormat="1" customHeight="1" spans="1:7">
      <c r="A7507" s="52" t="s">
        <v>2024</v>
      </c>
      <c r="B7507" s="52" t="s">
        <v>3380</v>
      </c>
      <c r="C7507" s="30" t="s">
        <v>2107</v>
      </c>
      <c r="D7507" s="52" t="s">
        <v>2110</v>
      </c>
      <c r="E7507" s="53">
        <v>0.36</v>
      </c>
      <c r="F7507" s="53">
        <v>0</v>
      </c>
      <c r="G7507" s="53">
        <v>0.36</v>
      </c>
    </row>
    <row r="7508" s="37" customFormat="1" customHeight="1" spans="1:7">
      <c r="A7508" s="52" t="s">
        <v>2024</v>
      </c>
      <c r="B7508" s="52" t="s">
        <v>3380</v>
      </c>
      <c r="C7508" s="30" t="s">
        <v>2107</v>
      </c>
      <c r="D7508" s="52" t="s">
        <v>2111</v>
      </c>
      <c r="E7508" s="53">
        <v>8.9842</v>
      </c>
      <c r="F7508" s="53">
        <v>0</v>
      </c>
      <c r="G7508" s="53">
        <v>8.9842</v>
      </c>
    </row>
    <row r="7509" s="37" customFormat="1" customHeight="1" spans="1:7">
      <c r="A7509" s="52" t="s">
        <v>2024</v>
      </c>
      <c r="B7509" s="52" t="s">
        <v>3380</v>
      </c>
      <c r="C7509" s="30" t="s">
        <v>2107</v>
      </c>
      <c r="D7509" s="52" t="s">
        <v>2112</v>
      </c>
      <c r="E7509" s="53">
        <v>25.699115</v>
      </c>
      <c r="F7509" s="53">
        <v>0</v>
      </c>
      <c r="G7509" s="53">
        <v>25.699115</v>
      </c>
    </row>
    <row r="7510" s="37" customFormat="1" customHeight="1" spans="1:7">
      <c r="A7510" s="52" t="s">
        <v>2024</v>
      </c>
      <c r="B7510" s="52" t="s">
        <v>3380</v>
      </c>
      <c r="C7510" s="30" t="s">
        <v>2107</v>
      </c>
      <c r="D7510" s="52" t="s">
        <v>2113</v>
      </c>
      <c r="E7510" s="53">
        <v>21.64136</v>
      </c>
      <c r="F7510" s="53">
        <v>0</v>
      </c>
      <c r="G7510" s="53">
        <v>21.64136</v>
      </c>
    </row>
    <row r="7511" s="37" customFormat="1" customHeight="1" spans="1:7">
      <c r="A7511" s="52" t="s">
        <v>2024</v>
      </c>
      <c r="B7511" s="52" t="s">
        <v>3380</v>
      </c>
      <c r="C7511" s="30" t="s">
        <v>2107</v>
      </c>
      <c r="D7511" s="52" t="s">
        <v>2114</v>
      </c>
      <c r="E7511" s="53">
        <v>0.545151</v>
      </c>
      <c r="F7511" s="53">
        <v>0</v>
      </c>
      <c r="G7511" s="53">
        <v>0.545151</v>
      </c>
    </row>
    <row r="7512" s="37" customFormat="1" customHeight="1" spans="1:7">
      <c r="A7512" s="52" t="s">
        <v>2024</v>
      </c>
      <c r="B7512" s="52" t="s">
        <v>3380</v>
      </c>
      <c r="C7512" s="30" t="s">
        <v>2107</v>
      </c>
      <c r="D7512" s="52" t="s">
        <v>2115</v>
      </c>
      <c r="E7512" s="53">
        <v>0.908585</v>
      </c>
      <c r="F7512" s="53">
        <v>0</v>
      </c>
      <c r="G7512" s="53">
        <v>0.908585</v>
      </c>
    </row>
    <row r="7513" s="37" customFormat="1" customHeight="1" spans="1:7">
      <c r="A7513" s="52" t="s">
        <v>2024</v>
      </c>
      <c r="B7513" s="52" t="s">
        <v>3380</v>
      </c>
      <c r="C7513" s="30" t="s">
        <v>2107</v>
      </c>
      <c r="D7513" s="52" t="s">
        <v>2116</v>
      </c>
      <c r="E7513" s="53">
        <v>7.4</v>
      </c>
      <c r="F7513" s="53">
        <v>0</v>
      </c>
      <c r="G7513" s="53">
        <v>7.4</v>
      </c>
    </row>
    <row r="7514" s="37" customFormat="1" customHeight="1" spans="1:7">
      <c r="A7514" s="52" t="s">
        <v>2024</v>
      </c>
      <c r="B7514" s="52" t="s">
        <v>3380</v>
      </c>
      <c r="C7514" s="30" t="s">
        <v>2107</v>
      </c>
      <c r="D7514" s="52" t="s">
        <v>2117</v>
      </c>
      <c r="E7514" s="53">
        <v>43.28272</v>
      </c>
      <c r="F7514" s="53">
        <v>0</v>
      </c>
      <c r="G7514" s="53">
        <v>43.28272</v>
      </c>
    </row>
    <row r="7515" s="37" customFormat="1" customHeight="1" spans="1:7">
      <c r="A7515" s="52" t="s">
        <v>2024</v>
      </c>
      <c r="B7515" s="52" t="s">
        <v>3380</v>
      </c>
      <c r="C7515" s="30" t="s">
        <v>2107</v>
      </c>
      <c r="D7515" s="52" t="s">
        <v>2118</v>
      </c>
      <c r="E7515" s="53">
        <v>36.681204</v>
      </c>
      <c r="F7515" s="53">
        <v>0</v>
      </c>
      <c r="G7515" s="53">
        <v>36.681204</v>
      </c>
    </row>
    <row r="7516" s="37" customFormat="1" customHeight="1" spans="1:7">
      <c r="A7516" s="52" t="s">
        <v>2024</v>
      </c>
      <c r="B7516" s="52" t="s">
        <v>3380</v>
      </c>
      <c r="C7516" s="30" t="s">
        <v>2107</v>
      </c>
      <c r="D7516" s="52" t="s">
        <v>2119</v>
      </c>
      <c r="E7516" s="53">
        <v>2.4</v>
      </c>
      <c r="F7516" s="53">
        <v>0</v>
      </c>
      <c r="G7516" s="53">
        <v>2.4</v>
      </c>
    </row>
    <row r="7517" s="37" customFormat="1" customHeight="1" spans="1:7">
      <c r="A7517" s="52" t="s">
        <v>2024</v>
      </c>
      <c r="B7517" s="52" t="s">
        <v>3380</v>
      </c>
      <c r="C7517" s="30" t="s">
        <v>2107</v>
      </c>
      <c r="D7517" s="52" t="s">
        <v>2120</v>
      </c>
      <c r="E7517" s="53">
        <v>85.71</v>
      </c>
      <c r="F7517" s="53">
        <v>0</v>
      </c>
      <c r="G7517" s="53">
        <v>85.71</v>
      </c>
    </row>
    <row r="7518" s="37" customFormat="1" customHeight="1" spans="1:7">
      <c r="A7518" s="52" t="s">
        <v>2024</v>
      </c>
      <c r="B7518" s="52" t="s">
        <v>3380</v>
      </c>
      <c r="C7518" s="30" t="s">
        <v>2107</v>
      </c>
      <c r="D7518" s="52" t="s">
        <v>2121</v>
      </c>
      <c r="E7518" s="53">
        <v>2.88</v>
      </c>
      <c r="F7518" s="53">
        <v>0</v>
      </c>
      <c r="G7518" s="53">
        <v>2.88</v>
      </c>
    </row>
    <row r="7519" s="37" customFormat="1" customHeight="1" spans="1:7">
      <c r="A7519" s="52" t="s">
        <v>2024</v>
      </c>
      <c r="B7519" s="52" t="s">
        <v>3380</v>
      </c>
      <c r="C7519" s="30" t="s">
        <v>2107</v>
      </c>
      <c r="D7519" s="52" t="s">
        <v>2122</v>
      </c>
      <c r="E7519" s="53">
        <v>88.8</v>
      </c>
      <c r="F7519" s="53">
        <v>0</v>
      </c>
      <c r="G7519" s="53">
        <v>88.8</v>
      </c>
    </row>
    <row r="7520" s="37" customFormat="1" customHeight="1" spans="1:7">
      <c r="A7520" s="52" t="s">
        <v>2024</v>
      </c>
      <c r="B7520" s="52" t="s">
        <v>3380</v>
      </c>
      <c r="C7520" s="30" t="s">
        <v>2107</v>
      </c>
      <c r="D7520" s="52" t="s">
        <v>2123</v>
      </c>
      <c r="E7520" s="53">
        <v>34.7997</v>
      </c>
      <c r="F7520" s="53">
        <v>0</v>
      </c>
      <c r="G7520" s="53">
        <v>34.7997</v>
      </c>
    </row>
    <row r="7521" s="37" customFormat="1" customHeight="1" spans="1:7">
      <c r="A7521" s="52" t="s">
        <v>2024</v>
      </c>
      <c r="B7521" s="49" t="s">
        <v>3431</v>
      </c>
      <c r="C7521" s="50"/>
      <c r="D7521" s="49"/>
      <c r="E7521" s="51">
        <v>159.94466</v>
      </c>
      <c r="F7521" s="51">
        <v>0</v>
      </c>
      <c r="G7521" s="51">
        <v>159.94466</v>
      </c>
    </row>
    <row r="7522" s="37" customFormat="1" customHeight="1" spans="1:7">
      <c r="A7522" s="52" t="s">
        <v>2024</v>
      </c>
      <c r="B7522" s="52" t="s">
        <v>3432</v>
      </c>
      <c r="C7522" s="50" t="s">
        <v>2091</v>
      </c>
      <c r="D7522" s="49"/>
      <c r="E7522" s="51">
        <v>21.641062</v>
      </c>
      <c r="F7522" s="51">
        <v>0</v>
      </c>
      <c r="G7522" s="51">
        <v>21.641062</v>
      </c>
    </row>
    <row r="7523" s="37" customFormat="1" customHeight="1" spans="1:7">
      <c r="A7523" s="52" t="s">
        <v>2024</v>
      </c>
      <c r="B7523" s="52" t="s">
        <v>3432</v>
      </c>
      <c r="C7523" s="30" t="s">
        <v>2092</v>
      </c>
      <c r="D7523" s="52" t="s">
        <v>2126</v>
      </c>
      <c r="E7523" s="53">
        <v>17.5</v>
      </c>
      <c r="F7523" s="53">
        <v>0</v>
      </c>
      <c r="G7523" s="53">
        <v>17.5</v>
      </c>
    </row>
    <row r="7524" s="37" customFormat="1" customHeight="1" spans="1:7">
      <c r="A7524" s="52" t="s">
        <v>2024</v>
      </c>
      <c r="B7524" s="52" t="s">
        <v>3432</v>
      </c>
      <c r="C7524" s="30" t="s">
        <v>2092</v>
      </c>
      <c r="D7524" s="52" t="s">
        <v>2127</v>
      </c>
      <c r="E7524" s="53">
        <v>0.720648</v>
      </c>
      <c r="F7524" s="53">
        <v>0</v>
      </c>
      <c r="G7524" s="53">
        <v>0.720648</v>
      </c>
    </row>
    <row r="7525" s="37" customFormat="1" customHeight="1" spans="1:7">
      <c r="A7525" s="52" t="s">
        <v>2024</v>
      </c>
      <c r="B7525" s="52" t="s">
        <v>3432</v>
      </c>
      <c r="C7525" s="30" t="s">
        <v>2092</v>
      </c>
      <c r="D7525" s="52" t="s">
        <v>2128</v>
      </c>
      <c r="E7525" s="53">
        <v>0.480432</v>
      </c>
      <c r="F7525" s="53">
        <v>0</v>
      </c>
      <c r="G7525" s="53">
        <v>0.480432</v>
      </c>
    </row>
    <row r="7526" s="37" customFormat="1" customHeight="1" spans="1:7">
      <c r="A7526" s="52" t="s">
        <v>2024</v>
      </c>
      <c r="B7526" s="52" t="s">
        <v>3432</v>
      </c>
      <c r="C7526" s="30" t="s">
        <v>2092</v>
      </c>
      <c r="D7526" s="52" t="s">
        <v>2129</v>
      </c>
      <c r="E7526" s="53">
        <v>0.989172</v>
      </c>
      <c r="F7526" s="53">
        <v>0</v>
      </c>
      <c r="G7526" s="53">
        <v>0.989172</v>
      </c>
    </row>
    <row r="7527" s="37" customFormat="1" customHeight="1" spans="1:7">
      <c r="A7527" s="52" t="s">
        <v>2024</v>
      </c>
      <c r="B7527" s="52" t="s">
        <v>3432</v>
      </c>
      <c r="C7527" s="30" t="s">
        <v>2092</v>
      </c>
      <c r="D7527" s="52" t="s">
        <v>2130</v>
      </c>
      <c r="E7527" s="53">
        <v>0.90081</v>
      </c>
      <c r="F7527" s="53">
        <v>0</v>
      </c>
      <c r="G7527" s="53">
        <v>0.90081</v>
      </c>
    </row>
    <row r="7528" s="37" customFormat="1" customHeight="1" spans="1:7">
      <c r="A7528" s="52" t="s">
        <v>2024</v>
      </c>
      <c r="B7528" s="52" t="s">
        <v>3432</v>
      </c>
      <c r="C7528" s="30" t="s">
        <v>2092</v>
      </c>
      <c r="D7528" s="52" t="s">
        <v>2105</v>
      </c>
      <c r="E7528" s="53">
        <v>1.05</v>
      </c>
      <c r="F7528" s="53">
        <v>0</v>
      </c>
      <c r="G7528" s="53">
        <v>1.05</v>
      </c>
    </row>
    <row r="7529" s="37" customFormat="1" customHeight="1" spans="1:7">
      <c r="A7529" s="52" t="s">
        <v>2024</v>
      </c>
      <c r="B7529" s="52" t="s">
        <v>3432</v>
      </c>
      <c r="C7529" s="50" t="s">
        <v>2106</v>
      </c>
      <c r="D7529" s="49"/>
      <c r="E7529" s="51">
        <v>138.303598</v>
      </c>
      <c r="F7529" s="51">
        <v>0</v>
      </c>
      <c r="G7529" s="51">
        <v>138.303598</v>
      </c>
    </row>
    <row r="7530" s="37" customFormat="1" customHeight="1" spans="1:7">
      <c r="A7530" s="52" t="s">
        <v>2024</v>
      </c>
      <c r="B7530" s="52" t="s">
        <v>3432</v>
      </c>
      <c r="C7530" s="30" t="s">
        <v>2107</v>
      </c>
      <c r="D7530" s="52" t="s">
        <v>2131</v>
      </c>
      <c r="E7530" s="53">
        <v>32.9724</v>
      </c>
      <c r="F7530" s="53">
        <v>0</v>
      </c>
      <c r="G7530" s="53">
        <v>32.9724</v>
      </c>
    </row>
    <row r="7531" s="37" customFormat="1" customHeight="1" spans="1:7">
      <c r="A7531" s="52" t="s">
        <v>2024</v>
      </c>
      <c r="B7531" s="52" t="s">
        <v>3432</v>
      </c>
      <c r="C7531" s="30" t="s">
        <v>2107</v>
      </c>
      <c r="D7531" s="52" t="s">
        <v>2132</v>
      </c>
      <c r="E7531" s="53">
        <v>1.0836</v>
      </c>
      <c r="F7531" s="53">
        <v>0</v>
      </c>
      <c r="G7531" s="53">
        <v>1.0836</v>
      </c>
    </row>
    <row r="7532" s="37" customFormat="1" customHeight="1" spans="1:7">
      <c r="A7532" s="52" t="s">
        <v>2024</v>
      </c>
      <c r="B7532" s="52" t="s">
        <v>3432</v>
      </c>
      <c r="C7532" s="30" t="s">
        <v>2107</v>
      </c>
      <c r="D7532" s="52" t="s">
        <v>2133</v>
      </c>
      <c r="E7532" s="53">
        <v>0.006</v>
      </c>
      <c r="F7532" s="53">
        <v>0</v>
      </c>
      <c r="G7532" s="53">
        <v>0.006</v>
      </c>
    </row>
    <row r="7533" s="37" customFormat="1" customHeight="1" spans="1:7">
      <c r="A7533" s="52" t="s">
        <v>2024</v>
      </c>
      <c r="B7533" s="52" t="s">
        <v>3432</v>
      </c>
      <c r="C7533" s="30" t="s">
        <v>2107</v>
      </c>
      <c r="D7533" s="52" t="s">
        <v>2134</v>
      </c>
      <c r="E7533" s="53">
        <v>13.032</v>
      </c>
      <c r="F7533" s="53">
        <v>0</v>
      </c>
      <c r="G7533" s="53">
        <v>13.032</v>
      </c>
    </row>
    <row r="7534" s="37" customFormat="1" customHeight="1" spans="1:7">
      <c r="A7534" s="52" t="s">
        <v>2024</v>
      </c>
      <c r="B7534" s="52" t="s">
        <v>3432</v>
      </c>
      <c r="C7534" s="30" t="s">
        <v>2107</v>
      </c>
      <c r="D7534" s="52" t="s">
        <v>2135</v>
      </c>
      <c r="E7534" s="53">
        <v>30.3684</v>
      </c>
      <c r="F7534" s="53">
        <v>0</v>
      </c>
      <c r="G7534" s="53">
        <v>30.3684</v>
      </c>
    </row>
    <row r="7535" s="37" customFormat="1" customHeight="1" spans="1:7">
      <c r="A7535" s="52" t="s">
        <v>2024</v>
      </c>
      <c r="B7535" s="52" t="s">
        <v>3432</v>
      </c>
      <c r="C7535" s="30" t="s">
        <v>2107</v>
      </c>
      <c r="D7535" s="52" t="s">
        <v>2136</v>
      </c>
      <c r="E7535" s="53">
        <v>12.966</v>
      </c>
      <c r="F7535" s="53">
        <v>0</v>
      </c>
      <c r="G7535" s="53">
        <v>12.966</v>
      </c>
    </row>
    <row r="7536" s="37" customFormat="1" customHeight="1" spans="1:7">
      <c r="A7536" s="52" t="s">
        <v>2024</v>
      </c>
      <c r="B7536" s="52" t="s">
        <v>3432</v>
      </c>
      <c r="C7536" s="30" t="s">
        <v>2107</v>
      </c>
      <c r="D7536" s="52" t="s">
        <v>2137</v>
      </c>
      <c r="E7536" s="53">
        <v>14.467584</v>
      </c>
      <c r="F7536" s="53">
        <v>0</v>
      </c>
      <c r="G7536" s="53">
        <v>14.467584</v>
      </c>
    </row>
    <row r="7537" s="37" customFormat="1" customHeight="1" spans="1:7">
      <c r="A7537" s="52" t="s">
        <v>2024</v>
      </c>
      <c r="B7537" s="52" t="s">
        <v>3432</v>
      </c>
      <c r="C7537" s="30" t="s">
        <v>2107</v>
      </c>
      <c r="D7537" s="52" t="s">
        <v>2138</v>
      </c>
      <c r="E7537" s="53">
        <v>5.70513</v>
      </c>
      <c r="F7537" s="53">
        <v>0</v>
      </c>
      <c r="G7537" s="53">
        <v>5.70513</v>
      </c>
    </row>
    <row r="7538" s="37" customFormat="1" customHeight="1" spans="1:7">
      <c r="A7538" s="52" t="s">
        <v>2024</v>
      </c>
      <c r="B7538" s="52" t="s">
        <v>3432</v>
      </c>
      <c r="C7538" s="30" t="s">
        <v>2107</v>
      </c>
      <c r="D7538" s="52" t="s">
        <v>2139</v>
      </c>
      <c r="E7538" s="53">
        <v>0.180162</v>
      </c>
      <c r="F7538" s="53">
        <v>0</v>
      </c>
      <c r="G7538" s="53">
        <v>0.180162</v>
      </c>
    </row>
    <row r="7539" s="37" customFormat="1" customHeight="1" spans="1:7">
      <c r="A7539" s="52" t="s">
        <v>2024</v>
      </c>
      <c r="B7539" s="52" t="s">
        <v>3432</v>
      </c>
      <c r="C7539" s="30" t="s">
        <v>2107</v>
      </c>
      <c r="D7539" s="52" t="s">
        <v>2140</v>
      </c>
      <c r="E7539" s="53">
        <v>0.30027</v>
      </c>
      <c r="F7539" s="53">
        <v>0</v>
      </c>
      <c r="G7539" s="53">
        <v>0.30027</v>
      </c>
    </row>
    <row r="7540" s="37" customFormat="1" customHeight="1" spans="1:7">
      <c r="A7540" s="52" t="s">
        <v>2024</v>
      </c>
      <c r="B7540" s="52" t="s">
        <v>3432</v>
      </c>
      <c r="C7540" s="30" t="s">
        <v>2107</v>
      </c>
      <c r="D7540" s="52" t="s">
        <v>2141</v>
      </c>
      <c r="E7540" s="53">
        <v>7.20648</v>
      </c>
      <c r="F7540" s="53">
        <v>0</v>
      </c>
      <c r="G7540" s="53">
        <v>7.20648</v>
      </c>
    </row>
    <row r="7541" s="37" customFormat="1" customHeight="1" spans="1:7">
      <c r="A7541" s="52" t="s">
        <v>2024</v>
      </c>
      <c r="B7541" s="52" t="s">
        <v>3432</v>
      </c>
      <c r="C7541" s="30" t="s">
        <v>2107</v>
      </c>
      <c r="D7541" s="52" t="s">
        <v>2142</v>
      </c>
      <c r="E7541" s="53">
        <v>7.233792</v>
      </c>
      <c r="F7541" s="53">
        <v>0</v>
      </c>
      <c r="G7541" s="53">
        <v>7.233792</v>
      </c>
    </row>
    <row r="7542" s="37" customFormat="1" customHeight="1" spans="1:7">
      <c r="A7542" s="52" t="s">
        <v>2024</v>
      </c>
      <c r="B7542" s="52" t="s">
        <v>3432</v>
      </c>
      <c r="C7542" s="30" t="s">
        <v>2107</v>
      </c>
      <c r="D7542" s="52" t="s">
        <v>2143</v>
      </c>
      <c r="E7542" s="53">
        <v>11.1909</v>
      </c>
      <c r="F7542" s="53">
        <v>0</v>
      </c>
      <c r="G7542" s="53">
        <v>11.1909</v>
      </c>
    </row>
    <row r="7543" s="37" customFormat="1" customHeight="1" spans="1:7">
      <c r="A7543" s="52" t="s">
        <v>2024</v>
      </c>
      <c r="B7543" s="52" t="s">
        <v>3432</v>
      </c>
      <c r="C7543" s="30" t="s">
        <v>2107</v>
      </c>
      <c r="D7543" s="52" t="s">
        <v>2144</v>
      </c>
      <c r="E7543" s="53">
        <v>1.12</v>
      </c>
      <c r="F7543" s="53">
        <v>0</v>
      </c>
      <c r="G7543" s="53">
        <v>1.12</v>
      </c>
    </row>
    <row r="7544" s="37" customFormat="1" customHeight="1" spans="1:7">
      <c r="A7544" s="52" t="s">
        <v>2024</v>
      </c>
      <c r="B7544" s="52" t="s">
        <v>3432</v>
      </c>
      <c r="C7544" s="30" t="s">
        <v>2107</v>
      </c>
      <c r="D7544" s="52" t="s">
        <v>2145</v>
      </c>
      <c r="E7544" s="53">
        <v>0.47088</v>
      </c>
      <c r="F7544" s="53">
        <v>0</v>
      </c>
      <c r="G7544" s="53">
        <v>0.47088</v>
      </c>
    </row>
    <row r="7545" s="37" customFormat="1" customHeight="1" spans="1:7">
      <c r="A7545" s="52" t="s">
        <v>2024</v>
      </c>
      <c r="B7545" s="49" t="s">
        <v>3433</v>
      </c>
      <c r="C7545" s="50"/>
      <c r="D7545" s="49"/>
      <c r="E7545" s="51">
        <v>288.301214</v>
      </c>
      <c r="F7545" s="51">
        <v>0</v>
      </c>
      <c r="G7545" s="51">
        <v>288.301214</v>
      </c>
    </row>
    <row r="7546" s="37" customFormat="1" customHeight="1" spans="1:7">
      <c r="A7546" s="52" t="s">
        <v>2024</v>
      </c>
      <c r="B7546" s="52" t="s">
        <v>3434</v>
      </c>
      <c r="C7546" s="50" t="s">
        <v>2091</v>
      </c>
      <c r="D7546" s="49"/>
      <c r="E7546" s="51">
        <v>44.112738</v>
      </c>
      <c r="F7546" s="51">
        <v>0</v>
      </c>
      <c r="G7546" s="51">
        <v>44.112738</v>
      </c>
    </row>
    <row r="7547" s="37" customFormat="1" customHeight="1" spans="1:7">
      <c r="A7547" s="52" t="s">
        <v>2024</v>
      </c>
      <c r="B7547" s="52" t="s">
        <v>3434</v>
      </c>
      <c r="C7547" s="30" t="s">
        <v>2092</v>
      </c>
      <c r="D7547" s="52" t="s">
        <v>2126</v>
      </c>
      <c r="E7547" s="53">
        <v>27.5</v>
      </c>
      <c r="F7547" s="53">
        <v>0</v>
      </c>
      <c r="G7547" s="53">
        <v>27.5</v>
      </c>
    </row>
    <row r="7548" s="37" customFormat="1" customHeight="1" spans="1:7">
      <c r="A7548" s="52" t="s">
        <v>2024</v>
      </c>
      <c r="B7548" s="52" t="s">
        <v>3434</v>
      </c>
      <c r="C7548" s="30" t="s">
        <v>2092</v>
      </c>
      <c r="D7548" s="52" t="s">
        <v>2127</v>
      </c>
      <c r="E7548" s="53">
        <v>1.307074</v>
      </c>
      <c r="F7548" s="53">
        <v>0</v>
      </c>
      <c r="G7548" s="53">
        <v>1.307074</v>
      </c>
    </row>
    <row r="7549" s="37" customFormat="1" customHeight="1" spans="1:7">
      <c r="A7549" s="52" t="s">
        <v>2024</v>
      </c>
      <c r="B7549" s="52" t="s">
        <v>3434</v>
      </c>
      <c r="C7549" s="30" t="s">
        <v>2092</v>
      </c>
      <c r="D7549" s="52" t="s">
        <v>2128</v>
      </c>
      <c r="E7549" s="53">
        <v>0.871382</v>
      </c>
      <c r="F7549" s="53">
        <v>0</v>
      </c>
      <c r="G7549" s="53">
        <v>0.871382</v>
      </c>
    </row>
    <row r="7550" s="37" customFormat="1" customHeight="1" spans="1:7">
      <c r="A7550" s="52" t="s">
        <v>2024</v>
      </c>
      <c r="B7550" s="52" t="s">
        <v>3434</v>
      </c>
      <c r="C7550" s="30" t="s">
        <v>2092</v>
      </c>
      <c r="D7550" s="52" t="s">
        <v>2129</v>
      </c>
      <c r="E7550" s="53">
        <v>1.90044</v>
      </c>
      <c r="F7550" s="53">
        <v>0</v>
      </c>
      <c r="G7550" s="53">
        <v>1.90044</v>
      </c>
    </row>
    <row r="7551" s="37" customFormat="1" customHeight="1" spans="1:7">
      <c r="A7551" s="52" t="s">
        <v>2024</v>
      </c>
      <c r="B7551" s="52" t="s">
        <v>3434</v>
      </c>
      <c r="C7551" s="30" t="s">
        <v>2092</v>
      </c>
      <c r="D7551" s="52" t="s">
        <v>2130</v>
      </c>
      <c r="E7551" s="53">
        <v>1.633842</v>
      </c>
      <c r="F7551" s="53">
        <v>0</v>
      </c>
      <c r="G7551" s="53">
        <v>1.633842</v>
      </c>
    </row>
    <row r="7552" s="37" customFormat="1" customHeight="1" spans="1:7">
      <c r="A7552" s="52" t="s">
        <v>2024</v>
      </c>
      <c r="B7552" s="52" t="s">
        <v>3434</v>
      </c>
      <c r="C7552" s="30" t="s">
        <v>2092</v>
      </c>
      <c r="D7552" s="52" t="s">
        <v>2102</v>
      </c>
      <c r="E7552" s="53">
        <v>3.5</v>
      </c>
      <c r="F7552" s="53">
        <v>0</v>
      </c>
      <c r="G7552" s="53">
        <v>3.5</v>
      </c>
    </row>
    <row r="7553" s="37" customFormat="1" customHeight="1" spans="1:7">
      <c r="A7553" s="52" t="s">
        <v>2024</v>
      </c>
      <c r="B7553" s="52" t="s">
        <v>3434</v>
      </c>
      <c r="C7553" s="30" t="s">
        <v>2092</v>
      </c>
      <c r="D7553" s="52" t="s">
        <v>2103</v>
      </c>
      <c r="E7553" s="53">
        <v>5.75</v>
      </c>
      <c r="F7553" s="53">
        <v>0</v>
      </c>
      <c r="G7553" s="53">
        <v>5.75</v>
      </c>
    </row>
    <row r="7554" s="37" customFormat="1" customHeight="1" spans="1:7">
      <c r="A7554" s="52" t="s">
        <v>2024</v>
      </c>
      <c r="B7554" s="52" t="s">
        <v>3434</v>
      </c>
      <c r="C7554" s="30" t="s">
        <v>2092</v>
      </c>
      <c r="D7554" s="52" t="s">
        <v>2105</v>
      </c>
      <c r="E7554" s="53">
        <v>1.65</v>
      </c>
      <c r="F7554" s="53">
        <v>0</v>
      </c>
      <c r="G7554" s="53">
        <v>1.65</v>
      </c>
    </row>
    <row r="7555" s="37" customFormat="1" customHeight="1" spans="1:7">
      <c r="A7555" s="52" t="s">
        <v>2024</v>
      </c>
      <c r="B7555" s="52" t="s">
        <v>3434</v>
      </c>
      <c r="C7555" s="50" t="s">
        <v>2106</v>
      </c>
      <c r="D7555" s="49"/>
      <c r="E7555" s="51">
        <v>244.188476</v>
      </c>
      <c r="F7555" s="51">
        <v>0</v>
      </c>
      <c r="G7555" s="51">
        <v>244.188476</v>
      </c>
    </row>
    <row r="7556" s="37" customFormat="1" customHeight="1" spans="1:7">
      <c r="A7556" s="52" t="s">
        <v>2024</v>
      </c>
      <c r="B7556" s="52" t="s">
        <v>3434</v>
      </c>
      <c r="C7556" s="30" t="s">
        <v>2107</v>
      </c>
      <c r="D7556" s="52" t="s">
        <v>2131</v>
      </c>
      <c r="E7556" s="53">
        <v>63.348</v>
      </c>
      <c r="F7556" s="53">
        <v>0</v>
      </c>
      <c r="G7556" s="53">
        <v>63.348</v>
      </c>
    </row>
    <row r="7557" s="37" customFormat="1" customHeight="1" spans="1:7">
      <c r="A7557" s="52" t="s">
        <v>2024</v>
      </c>
      <c r="B7557" s="52" t="s">
        <v>3434</v>
      </c>
      <c r="C7557" s="30" t="s">
        <v>2107</v>
      </c>
      <c r="D7557" s="52" t="s">
        <v>2132</v>
      </c>
      <c r="E7557" s="53">
        <v>1.7148</v>
      </c>
      <c r="F7557" s="53">
        <v>0</v>
      </c>
      <c r="G7557" s="53">
        <v>1.7148</v>
      </c>
    </row>
    <row r="7558" s="37" customFormat="1" customHeight="1" spans="1:7">
      <c r="A7558" s="52" t="s">
        <v>2024</v>
      </c>
      <c r="B7558" s="52" t="s">
        <v>3434</v>
      </c>
      <c r="C7558" s="30" t="s">
        <v>2107</v>
      </c>
      <c r="D7558" s="52" t="s">
        <v>2133</v>
      </c>
      <c r="E7558" s="53">
        <v>0.006</v>
      </c>
      <c r="F7558" s="53">
        <v>0</v>
      </c>
      <c r="G7558" s="53">
        <v>0.006</v>
      </c>
    </row>
    <row r="7559" s="37" customFormat="1" customHeight="1" spans="1:7">
      <c r="A7559" s="52" t="s">
        <v>2024</v>
      </c>
      <c r="B7559" s="52" t="s">
        <v>3434</v>
      </c>
      <c r="C7559" s="30" t="s">
        <v>2107</v>
      </c>
      <c r="D7559" s="52" t="s">
        <v>2134</v>
      </c>
      <c r="E7559" s="53">
        <v>21.972</v>
      </c>
      <c r="F7559" s="53">
        <v>0</v>
      </c>
      <c r="G7559" s="53">
        <v>21.972</v>
      </c>
    </row>
    <row r="7560" s="37" customFormat="1" customHeight="1" spans="1:7">
      <c r="A7560" s="52" t="s">
        <v>2024</v>
      </c>
      <c r="B7560" s="52" t="s">
        <v>3434</v>
      </c>
      <c r="C7560" s="30" t="s">
        <v>2107</v>
      </c>
      <c r="D7560" s="52" t="s">
        <v>2135</v>
      </c>
      <c r="E7560" s="53">
        <v>51.2508</v>
      </c>
      <c r="F7560" s="53">
        <v>0</v>
      </c>
      <c r="G7560" s="53">
        <v>51.2508</v>
      </c>
    </row>
    <row r="7561" s="37" customFormat="1" customHeight="1" spans="1:7">
      <c r="A7561" s="52" t="s">
        <v>2024</v>
      </c>
      <c r="B7561" s="52" t="s">
        <v>3434</v>
      </c>
      <c r="C7561" s="30" t="s">
        <v>2107</v>
      </c>
      <c r="D7561" s="52" t="s">
        <v>2136</v>
      </c>
      <c r="E7561" s="53">
        <v>21.888</v>
      </c>
      <c r="F7561" s="53">
        <v>0</v>
      </c>
      <c r="G7561" s="53">
        <v>21.888</v>
      </c>
    </row>
    <row r="7562" s="37" customFormat="1" customHeight="1" spans="1:7">
      <c r="A7562" s="52" t="s">
        <v>2024</v>
      </c>
      <c r="B7562" s="52" t="s">
        <v>3434</v>
      </c>
      <c r="C7562" s="30" t="s">
        <v>2107</v>
      </c>
      <c r="D7562" s="52" t="s">
        <v>2137</v>
      </c>
      <c r="E7562" s="53">
        <v>25.627776</v>
      </c>
      <c r="F7562" s="53">
        <v>0</v>
      </c>
      <c r="G7562" s="53">
        <v>25.627776</v>
      </c>
    </row>
    <row r="7563" s="37" customFormat="1" customHeight="1" spans="1:7">
      <c r="A7563" s="52" t="s">
        <v>2024</v>
      </c>
      <c r="B7563" s="52" t="s">
        <v>3434</v>
      </c>
      <c r="C7563" s="30" t="s">
        <v>2107</v>
      </c>
      <c r="D7563" s="52" t="s">
        <v>2138</v>
      </c>
      <c r="E7563" s="53">
        <v>10.347666</v>
      </c>
      <c r="F7563" s="53">
        <v>0</v>
      </c>
      <c r="G7563" s="53">
        <v>10.347666</v>
      </c>
    </row>
    <row r="7564" s="37" customFormat="1" customHeight="1" spans="1:7">
      <c r="A7564" s="52" t="s">
        <v>2024</v>
      </c>
      <c r="B7564" s="52" t="s">
        <v>3434</v>
      </c>
      <c r="C7564" s="30" t="s">
        <v>2107</v>
      </c>
      <c r="D7564" s="52" t="s">
        <v>2139</v>
      </c>
      <c r="E7564" s="53">
        <v>0.326768</v>
      </c>
      <c r="F7564" s="53">
        <v>0</v>
      </c>
      <c r="G7564" s="53">
        <v>0.326768</v>
      </c>
    </row>
    <row r="7565" s="37" customFormat="1" customHeight="1" spans="1:7">
      <c r="A7565" s="52" t="s">
        <v>2024</v>
      </c>
      <c r="B7565" s="52" t="s">
        <v>3434</v>
      </c>
      <c r="C7565" s="30" t="s">
        <v>2107</v>
      </c>
      <c r="D7565" s="52" t="s">
        <v>2140</v>
      </c>
      <c r="E7565" s="53">
        <v>0.544614</v>
      </c>
      <c r="F7565" s="53">
        <v>0</v>
      </c>
      <c r="G7565" s="53">
        <v>0.544614</v>
      </c>
    </row>
    <row r="7566" s="37" customFormat="1" customHeight="1" spans="1:7">
      <c r="A7566" s="52" t="s">
        <v>2024</v>
      </c>
      <c r="B7566" s="52" t="s">
        <v>3434</v>
      </c>
      <c r="C7566" s="30" t="s">
        <v>2107</v>
      </c>
      <c r="D7566" s="52" t="s">
        <v>2141</v>
      </c>
      <c r="E7566" s="53">
        <v>13.070736</v>
      </c>
      <c r="F7566" s="53">
        <v>0</v>
      </c>
      <c r="G7566" s="53">
        <v>13.070736</v>
      </c>
    </row>
    <row r="7567" s="37" customFormat="1" customHeight="1" spans="1:7">
      <c r="A7567" s="52" t="s">
        <v>2024</v>
      </c>
      <c r="B7567" s="52" t="s">
        <v>3434</v>
      </c>
      <c r="C7567" s="30" t="s">
        <v>2107</v>
      </c>
      <c r="D7567" s="52" t="s">
        <v>2142</v>
      </c>
      <c r="E7567" s="53">
        <v>12.813888</v>
      </c>
      <c r="F7567" s="53">
        <v>0</v>
      </c>
      <c r="G7567" s="53">
        <v>12.813888</v>
      </c>
    </row>
    <row r="7568" s="37" customFormat="1" customHeight="1" spans="1:7">
      <c r="A7568" s="52" t="s">
        <v>2024</v>
      </c>
      <c r="B7568" s="52" t="s">
        <v>3434</v>
      </c>
      <c r="C7568" s="30" t="s">
        <v>2107</v>
      </c>
      <c r="D7568" s="52" t="s">
        <v>2143</v>
      </c>
      <c r="E7568" s="53">
        <v>18.6472</v>
      </c>
      <c r="F7568" s="53">
        <v>0</v>
      </c>
      <c r="G7568" s="53">
        <v>18.6472</v>
      </c>
    </row>
    <row r="7569" s="37" customFormat="1" customHeight="1" spans="1:7">
      <c r="A7569" s="52" t="s">
        <v>2024</v>
      </c>
      <c r="B7569" s="52" t="s">
        <v>3434</v>
      </c>
      <c r="C7569" s="30" t="s">
        <v>2107</v>
      </c>
      <c r="D7569" s="52" t="s">
        <v>2144</v>
      </c>
      <c r="E7569" s="53">
        <v>1.76</v>
      </c>
      <c r="F7569" s="53">
        <v>0</v>
      </c>
      <c r="G7569" s="53">
        <v>1.76</v>
      </c>
    </row>
    <row r="7570" s="37" customFormat="1" customHeight="1" spans="1:7">
      <c r="A7570" s="52" t="s">
        <v>2024</v>
      </c>
      <c r="B7570" s="52" t="s">
        <v>3434</v>
      </c>
      <c r="C7570" s="30" t="s">
        <v>2107</v>
      </c>
      <c r="D7570" s="52" t="s">
        <v>2145</v>
      </c>
      <c r="E7570" s="53">
        <v>0.870228</v>
      </c>
      <c r="F7570" s="53">
        <v>0</v>
      </c>
      <c r="G7570" s="53">
        <v>0.870228</v>
      </c>
    </row>
    <row r="7571" s="37" customFormat="1" customHeight="1" spans="1:7">
      <c r="A7571" s="52" t="s">
        <v>2024</v>
      </c>
      <c r="B7571" s="49" t="s">
        <v>3435</v>
      </c>
      <c r="C7571" s="50"/>
      <c r="D7571" s="49"/>
      <c r="E7571" s="51">
        <v>2099.211218</v>
      </c>
      <c r="F7571" s="51">
        <v>0</v>
      </c>
      <c r="G7571" s="51">
        <v>2099.211218</v>
      </c>
    </row>
    <row r="7572" s="37" customFormat="1" customHeight="1" spans="1:7">
      <c r="A7572" s="52" t="s">
        <v>2024</v>
      </c>
      <c r="B7572" s="52" t="s">
        <v>3436</v>
      </c>
      <c r="C7572" s="50" t="s">
        <v>2080</v>
      </c>
      <c r="D7572" s="49"/>
      <c r="E7572" s="51">
        <v>0</v>
      </c>
      <c r="F7572" s="51">
        <v>0</v>
      </c>
      <c r="G7572" s="51">
        <v>0</v>
      </c>
    </row>
    <row r="7573" s="37" customFormat="1" customHeight="1" spans="1:7">
      <c r="A7573" s="52" t="s">
        <v>2024</v>
      </c>
      <c r="B7573" s="52" t="s">
        <v>3436</v>
      </c>
      <c r="C7573" s="30" t="s">
        <v>2081</v>
      </c>
      <c r="D7573" s="52" t="s">
        <v>3437</v>
      </c>
      <c r="E7573" s="53">
        <v>0</v>
      </c>
      <c r="F7573" s="53">
        <v>0</v>
      </c>
      <c r="G7573" s="53">
        <v>0</v>
      </c>
    </row>
    <row r="7574" s="37" customFormat="1" customHeight="1" spans="1:7">
      <c r="A7574" s="52" t="s">
        <v>2024</v>
      </c>
      <c r="B7574" s="52" t="s">
        <v>3436</v>
      </c>
      <c r="C7574" s="30" t="s">
        <v>2081</v>
      </c>
      <c r="D7574" s="52" t="s">
        <v>3438</v>
      </c>
      <c r="E7574" s="53">
        <v>0</v>
      </c>
      <c r="F7574" s="53">
        <v>0</v>
      </c>
      <c r="G7574" s="53">
        <v>0</v>
      </c>
    </row>
    <row r="7575" s="37" customFormat="1" customHeight="1" spans="1:7">
      <c r="A7575" s="52" t="s">
        <v>2024</v>
      </c>
      <c r="B7575" s="52" t="s">
        <v>3436</v>
      </c>
      <c r="C7575" s="30" t="s">
        <v>2081</v>
      </c>
      <c r="D7575" s="52" t="s">
        <v>3439</v>
      </c>
      <c r="E7575" s="53">
        <v>0</v>
      </c>
      <c r="F7575" s="53">
        <v>0</v>
      </c>
      <c r="G7575" s="53">
        <v>0</v>
      </c>
    </row>
    <row r="7576" s="37" customFormat="1" customHeight="1" spans="1:7">
      <c r="A7576" s="52" t="s">
        <v>2024</v>
      </c>
      <c r="B7576" s="52" t="s">
        <v>3436</v>
      </c>
      <c r="C7576" s="50" t="s">
        <v>2091</v>
      </c>
      <c r="D7576" s="49"/>
      <c r="E7576" s="51">
        <v>314.096107</v>
      </c>
      <c r="F7576" s="51">
        <v>0</v>
      </c>
      <c r="G7576" s="51">
        <v>314.096107</v>
      </c>
    </row>
    <row r="7577" s="37" customFormat="1" customHeight="1" spans="1:7">
      <c r="A7577" s="52" t="s">
        <v>2024</v>
      </c>
      <c r="B7577" s="52" t="s">
        <v>3436</v>
      </c>
      <c r="C7577" s="30" t="s">
        <v>2092</v>
      </c>
      <c r="D7577" s="52" t="s">
        <v>2093</v>
      </c>
      <c r="E7577" s="53">
        <v>2.5</v>
      </c>
      <c r="F7577" s="53">
        <v>0</v>
      </c>
      <c r="G7577" s="53">
        <v>2.5</v>
      </c>
    </row>
    <row r="7578" s="37" customFormat="1" customHeight="1" spans="1:7">
      <c r="A7578" s="52" t="s">
        <v>2024</v>
      </c>
      <c r="B7578" s="52" t="s">
        <v>3436</v>
      </c>
      <c r="C7578" s="30" t="s">
        <v>2092</v>
      </c>
      <c r="D7578" s="52" t="s">
        <v>2126</v>
      </c>
      <c r="E7578" s="53">
        <v>210</v>
      </c>
      <c r="F7578" s="53">
        <v>0</v>
      </c>
      <c r="G7578" s="53">
        <v>210</v>
      </c>
    </row>
    <row r="7579" s="37" customFormat="1" customHeight="1" spans="1:7">
      <c r="A7579" s="52" t="s">
        <v>2024</v>
      </c>
      <c r="B7579" s="52" t="s">
        <v>3436</v>
      </c>
      <c r="C7579" s="30" t="s">
        <v>2092</v>
      </c>
      <c r="D7579" s="52" t="s">
        <v>2127</v>
      </c>
      <c r="E7579" s="53">
        <v>8.665762</v>
      </c>
      <c r="F7579" s="53">
        <v>0</v>
      </c>
      <c r="G7579" s="53">
        <v>8.665762</v>
      </c>
    </row>
    <row r="7580" s="37" customFormat="1" customHeight="1" spans="1:7">
      <c r="A7580" s="52" t="s">
        <v>2024</v>
      </c>
      <c r="B7580" s="52" t="s">
        <v>3436</v>
      </c>
      <c r="C7580" s="30" t="s">
        <v>2092</v>
      </c>
      <c r="D7580" s="52" t="s">
        <v>2094</v>
      </c>
      <c r="E7580" s="53">
        <v>0.102096</v>
      </c>
      <c r="F7580" s="53">
        <v>0</v>
      </c>
      <c r="G7580" s="53">
        <v>0.102096</v>
      </c>
    </row>
    <row r="7581" s="37" customFormat="1" customHeight="1" spans="1:7">
      <c r="A7581" s="52" t="s">
        <v>2024</v>
      </c>
      <c r="B7581" s="52" t="s">
        <v>3436</v>
      </c>
      <c r="C7581" s="30" t="s">
        <v>2092</v>
      </c>
      <c r="D7581" s="52" t="s">
        <v>2095</v>
      </c>
      <c r="E7581" s="53">
        <v>0.068064</v>
      </c>
      <c r="F7581" s="53">
        <v>0</v>
      </c>
      <c r="G7581" s="53">
        <v>0.068064</v>
      </c>
    </row>
    <row r="7582" s="37" customFormat="1" customHeight="1" spans="1:7">
      <c r="A7582" s="52" t="s">
        <v>2024</v>
      </c>
      <c r="B7582" s="52" t="s">
        <v>3436</v>
      </c>
      <c r="C7582" s="30" t="s">
        <v>2092</v>
      </c>
      <c r="D7582" s="52" t="s">
        <v>2128</v>
      </c>
      <c r="E7582" s="53">
        <v>5.777174</v>
      </c>
      <c r="F7582" s="53">
        <v>0</v>
      </c>
      <c r="G7582" s="53">
        <v>5.777174</v>
      </c>
    </row>
    <row r="7583" s="37" customFormat="1" customHeight="1" spans="1:7">
      <c r="A7583" s="52" t="s">
        <v>2024</v>
      </c>
      <c r="B7583" s="52" t="s">
        <v>3436</v>
      </c>
      <c r="C7583" s="30" t="s">
        <v>2092</v>
      </c>
      <c r="D7583" s="52" t="s">
        <v>2129</v>
      </c>
      <c r="E7583" s="53">
        <v>11.310588</v>
      </c>
      <c r="F7583" s="53">
        <v>0</v>
      </c>
      <c r="G7583" s="53">
        <v>11.310588</v>
      </c>
    </row>
    <row r="7584" s="37" customFormat="1" customHeight="1" spans="1:7">
      <c r="A7584" s="52" t="s">
        <v>2024</v>
      </c>
      <c r="B7584" s="52" t="s">
        <v>3436</v>
      </c>
      <c r="C7584" s="30" t="s">
        <v>2092</v>
      </c>
      <c r="D7584" s="52" t="s">
        <v>2297</v>
      </c>
      <c r="E7584" s="53">
        <v>6.362601</v>
      </c>
      <c r="F7584" s="53">
        <v>0</v>
      </c>
      <c r="G7584" s="53">
        <v>6.362601</v>
      </c>
    </row>
    <row r="7585" s="37" customFormat="1" customHeight="1" spans="1:7">
      <c r="A7585" s="52" t="s">
        <v>2024</v>
      </c>
      <c r="B7585" s="52" t="s">
        <v>3436</v>
      </c>
      <c r="C7585" s="30" t="s">
        <v>2092</v>
      </c>
      <c r="D7585" s="52" t="s">
        <v>2098</v>
      </c>
      <c r="E7585" s="53">
        <v>0.12762</v>
      </c>
      <c r="F7585" s="53">
        <v>0</v>
      </c>
      <c r="G7585" s="53">
        <v>0.12762</v>
      </c>
    </row>
    <row r="7586" s="37" customFormat="1" customHeight="1" spans="1:7">
      <c r="A7586" s="52" t="s">
        <v>2024</v>
      </c>
      <c r="B7586" s="52" t="s">
        <v>3436</v>
      </c>
      <c r="C7586" s="30" t="s">
        <v>2092</v>
      </c>
      <c r="D7586" s="52" t="s">
        <v>2130</v>
      </c>
      <c r="E7586" s="53">
        <v>10.832202</v>
      </c>
      <c r="F7586" s="53">
        <v>0</v>
      </c>
      <c r="G7586" s="53">
        <v>10.832202</v>
      </c>
    </row>
    <row r="7587" s="37" customFormat="1" customHeight="1" spans="1:7">
      <c r="A7587" s="52" t="s">
        <v>2024</v>
      </c>
      <c r="B7587" s="52" t="s">
        <v>3436</v>
      </c>
      <c r="C7587" s="30" t="s">
        <v>2092</v>
      </c>
      <c r="D7587" s="52" t="s">
        <v>2102</v>
      </c>
      <c r="E7587" s="53">
        <v>22.5</v>
      </c>
      <c r="F7587" s="53">
        <v>0</v>
      </c>
      <c r="G7587" s="53">
        <v>22.5</v>
      </c>
    </row>
    <row r="7588" s="37" customFormat="1" customHeight="1" spans="1:7">
      <c r="A7588" s="52" t="s">
        <v>2024</v>
      </c>
      <c r="B7588" s="52" t="s">
        <v>3436</v>
      </c>
      <c r="C7588" s="30" t="s">
        <v>2092</v>
      </c>
      <c r="D7588" s="52" t="s">
        <v>2103</v>
      </c>
      <c r="E7588" s="53">
        <v>23</v>
      </c>
      <c r="F7588" s="53">
        <v>0</v>
      </c>
      <c r="G7588" s="53">
        <v>23</v>
      </c>
    </row>
    <row r="7589" s="37" customFormat="1" customHeight="1" spans="1:7">
      <c r="A7589" s="52" t="s">
        <v>2024</v>
      </c>
      <c r="B7589" s="52" t="s">
        <v>3436</v>
      </c>
      <c r="C7589" s="30" t="s">
        <v>2092</v>
      </c>
      <c r="D7589" s="52" t="s">
        <v>2104</v>
      </c>
      <c r="E7589" s="53">
        <v>0.1</v>
      </c>
      <c r="F7589" s="53">
        <v>0</v>
      </c>
      <c r="G7589" s="53">
        <v>0.1</v>
      </c>
    </row>
    <row r="7590" s="37" customFormat="1" customHeight="1" spans="1:7">
      <c r="A7590" s="52" t="s">
        <v>2024</v>
      </c>
      <c r="B7590" s="52" t="s">
        <v>3436</v>
      </c>
      <c r="C7590" s="30" t="s">
        <v>2092</v>
      </c>
      <c r="D7590" s="52" t="s">
        <v>2105</v>
      </c>
      <c r="E7590" s="53">
        <v>12.75</v>
      </c>
      <c r="F7590" s="53">
        <v>0</v>
      </c>
      <c r="G7590" s="53">
        <v>12.75</v>
      </c>
    </row>
    <row r="7591" s="37" customFormat="1" customHeight="1" spans="1:7">
      <c r="A7591" s="52" t="s">
        <v>2024</v>
      </c>
      <c r="B7591" s="52" t="s">
        <v>3436</v>
      </c>
      <c r="C7591" s="50" t="s">
        <v>2106</v>
      </c>
      <c r="D7591" s="49"/>
      <c r="E7591" s="51">
        <v>1785.115111</v>
      </c>
      <c r="F7591" s="51">
        <v>0</v>
      </c>
      <c r="G7591" s="51">
        <v>1785.115111</v>
      </c>
    </row>
    <row r="7592" s="37" customFormat="1" customHeight="1" spans="1:7">
      <c r="A7592" s="52" t="s">
        <v>2024</v>
      </c>
      <c r="B7592" s="52" t="s">
        <v>3436</v>
      </c>
      <c r="C7592" s="30" t="s">
        <v>2107</v>
      </c>
      <c r="D7592" s="52" t="s">
        <v>2108</v>
      </c>
      <c r="E7592" s="53">
        <v>5.1852</v>
      </c>
      <c r="F7592" s="53">
        <v>0</v>
      </c>
      <c r="G7592" s="53">
        <v>5.1852</v>
      </c>
    </row>
    <row r="7593" s="37" customFormat="1" customHeight="1" spans="1:7">
      <c r="A7593" s="52" t="s">
        <v>2024</v>
      </c>
      <c r="B7593" s="52" t="s">
        <v>3436</v>
      </c>
      <c r="C7593" s="30" t="s">
        <v>2107</v>
      </c>
      <c r="D7593" s="52" t="s">
        <v>2131</v>
      </c>
      <c r="E7593" s="53">
        <v>377.0196</v>
      </c>
      <c r="F7593" s="53">
        <v>0</v>
      </c>
      <c r="G7593" s="53">
        <v>377.0196</v>
      </c>
    </row>
    <row r="7594" s="37" customFormat="1" customHeight="1" spans="1:7">
      <c r="A7594" s="52" t="s">
        <v>2024</v>
      </c>
      <c r="B7594" s="52" t="s">
        <v>3436</v>
      </c>
      <c r="C7594" s="30" t="s">
        <v>2107</v>
      </c>
      <c r="D7594" s="52" t="s">
        <v>2109</v>
      </c>
      <c r="E7594" s="53">
        <v>3.3228</v>
      </c>
      <c r="F7594" s="53">
        <v>0</v>
      </c>
      <c r="G7594" s="53">
        <v>3.3228</v>
      </c>
    </row>
    <row r="7595" s="37" customFormat="1" customHeight="1" spans="1:7">
      <c r="A7595" s="52" t="s">
        <v>2024</v>
      </c>
      <c r="B7595" s="52" t="s">
        <v>3436</v>
      </c>
      <c r="C7595" s="30" t="s">
        <v>2107</v>
      </c>
      <c r="D7595" s="52" t="s">
        <v>2132</v>
      </c>
      <c r="E7595" s="53">
        <v>44.3952</v>
      </c>
      <c r="F7595" s="53">
        <v>0</v>
      </c>
      <c r="G7595" s="53">
        <v>44.3952</v>
      </c>
    </row>
    <row r="7596" s="37" customFormat="1" customHeight="1" spans="1:7">
      <c r="A7596" s="52" t="s">
        <v>2024</v>
      </c>
      <c r="B7596" s="52" t="s">
        <v>3436</v>
      </c>
      <c r="C7596" s="30" t="s">
        <v>2107</v>
      </c>
      <c r="D7596" s="52" t="s">
        <v>2111</v>
      </c>
      <c r="E7596" s="53">
        <v>0.4321</v>
      </c>
      <c r="F7596" s="53">
        <v>0</v>
      </c>
      <c r="G7596" s="53">
        <v>0.4321</v>
      </c>
    </row>
    <row r="7597" s="37" customFormat="1" customHeight="1" spans="1:7">
      <c r="A7597" s="52" t="s">
        <v>2024</v>
      </c>
      <c r="B7597" s="52" t="s">
        <v>3436</v>
      </c>
      <c r="C7597" s="30" t="s">
        <v>2107</v>
      </c>
      <c r="D7597" s="52" t="s">
        <v>2112</v>
      </c>
      <c r="E7597" s="53">
        <v>1.23691</v>
      </c>
      <c r="F7597" s="53">
        <v>0</v>
      </c>
      <c r="G7597" s="53">
        <v>1.23691</v>
      </c>
    </row>
    <row r="7598" s="37" customFormat="1" customHeight="1" spans="1:7">
      <c r="A7598" s="52" t="s">
        <v>2024</v>
      </c>
      <c r="B7598" s="52" t="s">
        <v>3436</v>
      </c>
      <c r="C7598" s="30" t="s">
        <v>2107</v>
      </c>
      <c r="D7598" s="52" t="s">
        <v>2134</v>
      </c>
      <c r="E7598" s="53">
        <v>150.684</v>
      </c>
      <c r="F7598" s="53">
        <v>0</v>
      </c>
      <c r="G7598" s="53">
        <v>150.684</v>
      </c>
    </row>
    <row r="7599" s="37" customFormat="1" customHeight="1" spans="1:7">
      <c r="A7599" s="52" t="s">
        <v>2024</v>
      </c>
      <c r="B7599" s="52" t="s">
        <v>3436</v>
      </c>
      <c r="C7599" s="30" t="s">
        <v>2107</v>
      </c>
      <c r="D7599" s="52" t="s">
        <v>2135</v>
      </c>
      <c r="E7599" s="53">
        <v>348.7596</v>
      </c>
      <c r="F7599" s="53">
        <v>0</v>
      </c>
      <c r="G7599" s="53">
        <v>348.7596</v>
      </c>
    </row>
    <row r="7600" s="37" customFormat="1" customHeight="1" spans="1:7">
      <c r="A7600" s="52" t="s">
        <v>2024</v>
      </c>
      <c r="B7600" s="52" t="s">
        <v>3436</v>
      </c>
      <c r="C7600" s="30" t="s">
        <v>2107</v>
      </c>
      <c r="D7600" s="52" t="s">
        <v>2136</v>
      </c>
      <c r="E7600" s="53">
        <v>150.048</v>
      </c>
      <c r="F7600" s="53">
        <v>0</v>
      </c>
      <c r="G7600" s="53">
        <v>150.048</v>
      </c>
    </row>
    <row r="7601" s="37" customFormat="1" customHeight="1" spans="1:7">
      <c r="A7601" s="52" t="s">
        <v>2024</v>
      </c>
      <c r="B7601" s="52" t="s">
        <v>3436</v>
      </c>
      <c r="C7601" s="30" t="s">
        <v>2107</v>
      </c>
      <c r="D7601" s="52" t="s">
        <v>2137</v>
      </c>
      <c r="E7601" s="53">
        <v>171.345024</v>
      </c>
      <c r="F7601" s="53">
        <v>0</v>
      </c>
      <c r="G7601" s="53">
        <v>171.345024</v>
      </c>
    </row>
    <row r="7602" s="37" customFormat="1" customHeight="1" spans="1:7">
      <c r="A7602" s="52" t="s">
        <v>2024</v>
      </c>
      <c r="B7602" s="52" t="s">
        <v>3436</v>
      </c>
      <c r="C7602" s="30" t="s">
        <v>2107</v>
      </c>
      <c r="D7602" s="52" t="s">
        <v>2113</v>
      </c>
      <c r="E7602" s="53">
        <v>1.041608</v>
      </c>
      <c r="F7602" s="53">
        <v>0</v>
      </c>
      <c r="G7602" s="53">
        <v>1.041608</v>
      </c>
    </row>
    <row r="7603" s="37" customFormat="1" customHeight="1" spans="1:7">
      <c r="A7603" s="52" t="s">
        <v>2024</v>
      </c>
      <c r="B7603" s="52" t="s">
        <v>3436</v>
      </c>
      <c r="C7603" s="30" t="s">
        <v>2107</v>
      </c>
      <c r="D7603" s="52" t="s">
        <v>2138</v>
      </c>
      <c r="E7603" s="53">
        <v>68.603946</v>
      </c>
      <c r="F7603" s="53">
        <v>0</v>
      </c>
      <c r="G7603" s="53">
        <v>68.603946</v>
      </c>
    </row>
    <row r="7604" s="37" customFormat="1" customHeight="1" spans="1:7">
      <c r="A7604" s="52" t="s">
        <v>2024</v>
      </c>
      <c r="B7604" s="52" t="s">
        <v>3436</v>
      </c>
      <c r="C7604" s="30" t="s">
        <v>2107</v>
      </c>
      <c r="D7604" s="52" t="s">
        <v>2114</v>
      </c>
      <c r="E7604" s="53">
        <v>0.02682</v>
      </c>
      <c r="F7604" s="53">
        <v>0</v>
      </c>
      <c r="G7604" s="53">
        <v>0.02682</v>
      </c>
    </row>
    <row r="7605" s="37" customFormat="1" customHeight="1" spans="1:7">
      <c r="A7605" s="52" t="s">
        <v>2024</v>
      </c>
      <c r="B7605" s="52" t="s">
        <v>3436</v>
      </c>
      <c r="C7605" s="30" t="s">
        <v>2107</v>
      </c>
      <c r="D7605" s="52" t="s">
        <v>2139</v>
      </c>
      <c r="E7605" s="53">
        <v>2.16644</v>
      </c>
      <c r="F7605" s="53">
        <v>0</v>
      </c>
      <c r="G7605" s="53">
        <v>2.16644</v>
      </c>
    </row>
    <row r="7606" s="37" customFormat="1" customHeight="1" spans="1:7">
      <c r="A7606" s="52" t="s">
        <v>2024</v>
      </c>
      <c r="B7606" s="52" t="s">
        <v>3436</v>
      </c>
      <c r="C7606" s="30" t="s">
        <v>2107</v>
      </c>
      <c r="D7606" s="52" t="s">
        <v>2115</v>
      </c>
      <c r="E7606" s="53">
        <v>0.044701</v>
      </c>
      <c r="F7606" s="53">
        <v>0</v>
      </c>
      <c r="G7606" s="53">
        <v>0.044701</v>
      </c>
    </row>
    <row r="7607" s="37" customFormat="1" customHeight="1" spans="1:7">
      <c r="A7607" s="52" t="s">
        <v>2024</v>
      </c>
      <c r="B7607" s="52" t="s">
        <v>3436</v>
      </c>
      <c r="C7607" s="30" t="s">
        <v>2107</v>
      </c>
      <c r="D7607" s="52" t="s">
        <v>2140</v>
      </c>
      <c r="E7607" s="53">
        <v>3.610734</v>
      </c>
      <c r="F7607" s="53">
        <v>0</v>
      </c>
      <c r="G7607" s="53">
        <v>3.610734</v>
      </c>
    </row>
    <row r="7608" s="37" customFormat="1" customHeight="1" spans="1:7">
      <c r="A7608" s="52" t="s">
        <v>2024</v>
      </c>
      <c r="B7608" s="52" t="s">
        <v>3436</v>
      </c>
      <c r="C7608" s="30" t="s">
        <v>2107</v>
      </c>
      <c r="D7608" s="52" t="s">
        <v>2141</v>
      </c>
      <c r="E7608" s="53">
        <v>86.657616</v>
      </c>
      <c r="F7608" s="53">
        <v>0</v>
      </c>
      <c r="G7608" s="53">
        <v>86.657616</v>
      </c>
    </row>
    <row r="7609" s="37" customFormat="1" customHeight="1" spans="1:7">
      <c r="A7609" s="52" t="s">
        <v>2024</v>
      </c>
      <c r="B7609" s="52" t="s">
        <v>3436</v>
      </c>
      <c r="C7609" s="30" t="s">
        <v>2107</v>
      </c>
      <c r="D7609" s="52" t="s">
        <v>2116</v>
      </c>
      <c r="E7609" s="53">
        <v>4</v>
      </c>
      <c r="F7609" s="53">
        <v>0</v>
      </c>
      <c r="G7609" s="53">
        <v>4</v>
      </c>
    </row>
    <row r="7610" s="37" customFormat="1" customHeight="1" spans="1:7">
      <c r="A7610" s="52" t="s">
        <v>2024</v>
      </c>
      <c r="B7610" s="52" t="s">
        <v>3436</v>
      </c>
      <c r="C7610" s="30" t="s">
        <v>2107</v>
      </c>
      <c r="D7610" s="52" t="s">
        <v>2298</v>
      </c>
      <c r="E7610" s="53">
        <v>6.6</v>
      </c>
      <c r="F7610" s="53">
        <v>0</v>
      </c>
      <c r="G7610" s="53">
        <v>6.6</v>
      </c>
    </row>
    <row r="7611" s="37" customFormat="1" customHeight="1" spans="1:7">
      <c r="A7611" s="52" t="s">
        <v>2024</v>
      </c>
      <c r="B7611" s="52" t="s">
        <v>3436</v>
      </c>
      <c r="C7611" s="30" t="s">
        <v>2107</v>
      </c>
      <c r="D7611" s="52" t="s">
        <v>2142</v>
      </c>
      <c r="E7611" s="53">
        <v>85.672512</v>
      </c>
      <c r="F7611" s="53">
        <v>0</v>
      </c>
      <c r="G7611" s="53">
        <v>85.672512</v>
      </c>
    </row>
    <row r="7612" s="37" customFormat="1" customHeight="1" spans="1:7">
      <c r="A7612" s="52" t="s">
        <v>2024</v>
      </c>
      <c r="B7612" s="52" t="s">
        <v>3436</v>
      </c>
      <c r="C7612" s="30" t="s">
        <v>2107</v>
      </c>
      <c r="D7612" s="52" t="s">
        <v>2117</v>
      </c>
      <c r="E7612" s="53">
        <v>2.083216</v>
      </c>
      <c r="F7612" s="53">
        <v>0</v>
      </c>
      <c r="G7612" s="53">
        <v>2.083216</v>
      </c>
    </row>
    <row r="7613" s="37" customFormat="1" customHeight="1" spans="1:7">
      <c r="A7613" s="52" t="s">
        <v>2024</v>
      </c>
      <c r="B7613" s="52" t="s">
        <v>3436</v>
      </c>
      <c r="C7613" s="30" t="s">
        <v>2107</v>
      </c>
      <c r="D7613" s="52" t="s">
        <v>2118</v>
      </c>
      <c r="E7613" s="53">
        <v>1.758516</v>
      </c>
      <c r="F7613" s="53">
        <v>0</v>
      </c>
      <c r="G7613" s="53">
        <v>1.758516</v>
      </c>
    </row>
    <row r="7614" s="37" customFormat="1" customHeight="1" spans="1:7">
      <c r="A7614" s="52" t="s">
        <v>2024</v>
      </c>
      <c r="B7614" s="52" t="s">
        <v>3436</v>
      </c>
      <c r="C7614" s="30" t="s">
        <v>2107</v>
      </c>
      <c r="D7614" s="52" t="s">
        <v>2120</v>
      </c>
      <c r="E7614" s="53">
        <v>43.7</v>
      </c>
      <c r="F7614" s="53">
        <v>0</v>
      </c>
      <c r="G7614" s="53">
        <v>43.7</v>
      </c>
    </row>
    <row r="7615" s="37" customFormat="1" customHeight="1" spans="1:7">
      <c r="A7615" s="52" t="s">
        <v>2024</v>
      </c>
      <c r="B7615" s="52" t="s">
        <v>3436</v>
      </c>
      <c r="C7615" s="30" t="s">
        <v>2107</v>
      </c>
      <c r="D7615" s="52" t="s">
        <v>2299</v>
      </c>
      <c r="E7615" s="53">
        <v>74.06</v>
      </c>
      <c r="F7615" s="53">
        <v>0</v>
      </c>
      <c r="G7615" s="53">
        <v>74.06</v>
      </c>
    </row>
    <row r="7616" s="37" customFormat="1" customHeight="1" spans="1:7">
      <c r="A7616" s="52" t="s">
        <v>2024</v>
      </c>
      <c r="B7616" s="52" t="s">
        <v>3436</v>
      </c>
      <c r="C7616" s="30" t="s">
        <v>2107</v>
      </c>
      <c r="D7616" s="52" t="s">
        <v>2143</v>
      </c>
      <c r="E7616" s="53">
        <v>127.9393</v>
      </c>
      <c r="F7616" s="53">
        <v>0</v>
      </c>
      <c r="G7616" s="53">
        <v>127.9393</v>
      </c>
    </row>
    <row r="7617" s="37" customFormat="1" customHeight="1" spans="1:7">
      <c r="A7617" s="52" t="s">
        <v>2024</v>
      </c>
      <c r="B7617" s="52" t="s">
        <v>3436</v>
      </c>
      <c r="C7617" s="30" t="s">
        <v>2107</v>
      </c>
      <c r="D7617" s="52" t="s">
        <v>2121</v>
      </c>
      <c r="E7617" s="53">
        <v>0.16</v>
      </c>
      <c r="F7617" s="53">
        <v>0</v>
      </c>
      <c r="G7617" s="53">
        <v>0.16</v>
      </c>
    </row>
    <row r="7618" s="37" customFormat="1" customHeight="1" spans="1:7">
      <c r="A7618" s="52" t="s">
        <v>2024</v>
      </c>
      <c r="B7618" s="52" t="s">
        <v>3436</v>
      </c>
      <c r="C7618" s="30" t="s">
        <v>2107</v>
      </c>
      <c r="D7618" s="52" t="s">
        <v>2144</v>
      </c>
      <c r="E7618" s="53">
        <v>13.44</v>
      </c>
      <c r="F7618" s="53">
        <v>0</v>
      </c>
      <c r="G7618" s="53">
        <v>13.44</v>
      </c>
    </row>
    <row r="7619" s="37" customFormat="1" customHeight="1" spans="1:7">
      <c r="A7619" s="52" t="s">
        <v>2024</v>
      </c>
      <c r="B7619" s="52" t="s">
        <v>3436</v>
      </c>
      <c r="C7619" s="30" t="s">
        <v>2107</v>
      </c>
      <c r="D7619" s="52" t="s">
        <v>2122</v>
      </c>
      <c r="E7619" s="53">
        <v>4.08</v>
      </c>
      <c r="F7619" s="53">
        <v>0</v>
      </c>
      <c r="G7619" s="53">
        <v>4.08</v>
      </c>
    </row>
    <row r="7620" s="37" customFormat="1" customHeight="1" spans="1:7">
      <c r="A7620" s="52" t="s">
        <v>2024</v>
      </c>
      <c r="B7620" s="52" t="s">
        <v>3436</v>
      </c>
      <c r="C7620" s="30" t="s">
        <v>2107</v>
      </c>
      <c r="D7620" s="52" t="s">
        <v>2123</v>
      </c>
      <c r="E7620" s="53">
        <v>1.6342</v>
      </c>
      <c r="F7620" s="53">
        <v>0</v>
      </c>
      <c r="G7620" s="53">
        <v>1.6342</v>
      </c>
    </row>
    <row r="7621" s="37" customFormat="1" customHeight="1" spans="1:7">
      <c r="A7621" s="52" t="s">
        <v>2024</v>
      </c>
      <c r="B7621" s="52" t="s">
        <v>3436</v>
      </c>
      <c r="C7621" s="30" t="s">
        <v>2107</v>
      </c>
      <c r="D7621" s="52" t="s">
        <v>2145</v>
      </c>
      <c r="E7621" s="53">
        <v>5.407068</v>
      </c>
      <c r="F7621" s="53">
        <v>0</v>
      </c>
      <c r="G7621" s="53">
        <v>5.407068</v>
      </c>
    </row>
    <row r="7622" s="37" customFormat="1" customHeight="1" spans="1:7">
      <c r="A7622" s="52" t="s">
        <v>2024</v>
      </c>
      <c r="B7622" s="49" t="s">
        <v>3440</v>
      </c>
      <c r="C7622" s="50"/>
      <c r="D7622" s="49"/>
      <c r="E7622" s="51">
        <v>447.219965</v>
      </c>
      <c r="F7622" s="51">
        <v>0</v>
      </c>
      <c r="G7622" s="51">
        <v>447.219965</v>
      </c>
    </row>
    <row r="7623" s="37" customFormat="1" customHeight="1" spans="1:7">
      <c r="A7623" s="52" t="s">
        <v>2024</v>
      </c>
      <c r="B7623" s="52" t="s">
        <v>3441</v>
      </c>
      <c r="C7623" s="50" t="s">
        <v>2091</v>
      </c>
      <c r="D7623" s="49"/>
      <c r="E7623" s="51">
        <v>63.076764</v>
      </c>
      <c r="F7623" s="51">
        <v>0</v>
      </c>
      <c r="G7623" s="51">
        <v>63.076764</v>
      </c>
    </row>
    <row r="7624" s="37" customFormat="1" customHeight="1" spans="1:7">
      <c r="A7624" s="52" t="s">
        <v>2024</v>
      </c>
      <c r="B7624" s="52" t="s">
        <v>3441</v>
      </c>
      <c r="C7624" s="30" t="s">
        <v>2092</v>
      </c>
      <c r="D7624" s="52" t="s">
        <v>2126</v>
      </c>
      <c r="E7624" s="53">
        <v>42.5</v>
      </c>
      <c r="F7624" s="53">
        <v>0</v>
      </c>
      <c r="G7624" s="53">
        <v>42.5</v>
      </c>
    </row>
    <row r="7625" s="37" customFormat="1" customHeight="1" spans="1:7">
      <c r="A7625" s="52" t="s">
        <v>2024</v>
      </c>
      <c r="B7625" s="52" t="s">
        <v>3441</v>
      </c>
      <c r="C7625" s="30" t="s">
        <v>2092</v>
      </c>
      <c r="D7625" s="52" t="s">
        <v>2127</v>
      </c>
      <c r="E7625" s="53">
        <v>2.012947</v>
      </c>
      <c r="F7625" s="53">
        <v>0</v>
      </c>
      <c r="G7625" s="53">
        <v>2.012947</v>
      </c>
    </row>
    <row r="7626" s="37" customFormat="1" customHeight="1" spans="1:7">
      <c r="A7626" s="52" t="s">
        <v>2024</v>
      </c>
      <c r="B7626" s="52" t="s">
        <v>3441</v>
      </c>
      <c r="C7626" s="30" t="s">
        <v>2092</v>
      </c>
      <c r="D7626" s="52" t="s">
        <v>2128</v>
      </c>
      <c r="E7626" s="53">
        <v>1.341965</v>
      </c>
      <c r="F7626" s="53">
        <v>0</v>
      </c>
      <c r="G7626" s="53">
        <v>1.341965</v>
      </c>
    </row>
    <row r="7627" s="37" customFormat="1" customHeight="1" spans="1:7">
      <c r="A7627" s="52" t="s">
        <v>2024</v>
      </c>
      <c r="B7627" s="52" t="s">
        <v>3441</v>
      </c>
      <c r="C7627" s="30" t="s">
        <v>2092</v>
      </c>
      <c r="D7627" s="52" t="s">
        <v>2129</v>
      </c>
      <c r="E7627" s="53">
        <v>2.905668</v>
      </c>
      <c r="F7627" s="53">
        <v>0</v>
      </c>
      <c r="G7627" s="53">
        <v>2.905668</v>
      </c>
    </row>
    <row r="7628" s="37" customFormat="1" customHeight="1" spans="1:7">
      <c r="A7628" s="52" t="s">
        <v>2024</v>
      </c>
      <c r="B7628" s="52" t="s">
        <v>3441</v>
      </c>
      <c r="C7628" s="30" t="s">
        <v>2092</v>
      </c>
      <c r="D7628" s="52" t="s">
        <v>2130</v>
      </c>
      <c r="E7628" s="53">
        <v>2.516184</v>
      </c>
      <c r="F7628" s="53">
        <v>0</v>
      </c>
      <c r="G7628" s="53">
        <v>2.516184</v>
      </c>
    </row>
    <row r="7629" s="37" customFormat="1" customHeight="1" spans="1:7">
      <c r="A7629" s="52" t="s">
        <v>2024</v>
      </c>
      <c r="B7629" s="52" t="s">
        <v>3441</v>
      </c>
      <c r="C7629" s="30" t="s">
        <v>2092</v>
      </c>
      <c r="D7629" s="52" t="s">
        <v>2102</v>
      </c>
      <c r="E7629" s="53">
        <v>3.5</v>
      </c>
      <c r="F7629" s="53">
        <v>0</v>
      </c>
      <c r="G7629" s="53">
        <v>3.5</v>
      </c>
    </row>
    <row r="7630" s="37" customFormat="1" customHeight="1" spans="1:7">
      <c r="A7630" s="52" t="s">
        <v>2024</v>
      </c>
      <c r="B7630" s="52" t="s">
        <v>3441</v>
      </c>
      <c r="C7630" s="30" t="s">
        <v>2092</v>
      </c>
      <c r="D7630" s="52" t="s">
        <v>2103</v>
      </c>
      <c r="E7630" s="53">
        <v>5.75</v>
      </c>
      <c r="F7630" s="53">
        <v>0</v>
      </c>
      <c r="G7630" s="53">
        <v>5.75</v>
      </c>
    </row>
    <row r="7631" s="37" customFormat="1" customHeight="1" spans="1:7">
      <c r="A7631" s="52" t="s">
        <v>2024</v>
      </c>
      <c r="B7631" s="52" t="s">
        <v>3441</v>
      </c>
      <c r="C7631" s="30" t="s">
        <v>2092</v>
      </c>
      <c r="D7631" s="52" t="s">
        <v>2105</v>
      </c>
      <c r="E7631" s="53">
        <v>2.55</v>
      </c>
      <c r="F7631" s="53">
        <v>0</v>
      </c>
      <c r="G7631" s="53">
        <v>2.55</v>
      </c>
    </row>
    <row r="7632" s="37" customFormat="1" customHeight="1" spans="1:7">
      <c r="A7632" s="52" t="s">
        <v>2024</v>
      </c>
      <c r="B7632" s="52" t="s">
        <v>3441</v>
      </c>
      <c r="C7632" s="50" t="s">
        <v>2106</v>
      </c>
      <c r="D7632" s="49"/>
      <c r="E7632" s="51">
        <v>384.143201</v>
      </c>
      <c r="F7632" s="51">
        <v>0</v>
      </c>
      <c r="G7632" s="51">
        <v>384.143201</v>
      </c>
    </row>
    <row r="7633" s="37" customFormat="1" customHeight="1" spans="1:7">
      <c r="A7633" s="52" t="s">
        <v>2024</v>
      </c>
      <c r="B7633" s="52" t="s">
        <v>3441</v>
      </c>
      <c r="C7633" s="30" t="s">
        <v>2107</v>
      </c>
      <c r="D7633" s="52" t="s">
        <v>2131</v>
      </c>
      <c r="E7633" s="53">
        <v>96.8556</v>
      </c>
      <c r="F7633" s="53">
        <v>0</v>
      </c>
      <c r="G7633" s="53">
        <v>96.8556</v>
      </c>
    </row>
    <row r="7634" s="37" customFormat="1" customHeight="1" spans="1:7">
      <c r="A7634" s="52" t="s">
        <v>2024</v>
      </c>
      <c r="B7634" s="52" t="s">
        <v>3441</v>
      </c>
      <c r="C7634" s="30" t="s">
        <v>2107</v>
      </c>
      <c r="D7634" s="52" t="s">
        <v>2132</v>
      </c>
      <c r="E7634" s="53">
        <v>9.96</v>
      </c>
      <c r="F7634" s="53">
        <v>0</v>
      </c>
      <c r="G7634" s="53">
        <v>9.96</v>
      </c>
    </row>
    <row r="7635" s="37" customFormat="1" customHeight="1" spans="1:7">
      <c r="A7635" s="52" t="s">
        <v>2024</v>
      </c>
      <c r="B7635" s="52" t="s">
        <v>3441</v>
      </c>
      <c r="C7635" s="30" t="s">
        <v>2107</v>
      </c>
      <c r="D7635" s="52" t="s">
        <v>2134</v>
      </c>
      <c r="E7635" s="53">
        <v>31.5</v>
      </c>
      <c r="F7635" s="53">
        <v>0</v>
      </c>
      <c r="G7635" s="53">
        <v>31.5</v>
      </c>
    </row>
    <row r="7636" s="37" customFormat="1" customHeight="1" spans="1:7">
      <c r="A7636" s="52" t="s">
        <v>2024</v>
      </c>
      <c r="B7636" s="52" t="s">
        <v>3441</v>
      </c>
      <c r="C7636" s="30" t="s">
        <v>2107</v>
      </c>
      <c r="D7636" s="52" t="s">
        <v>2135</v>
      </c>
      <c r="E7636" s="53">
        <v>72.9384</v>
      </c>
      <c r="F7636" s="53">
        <v>0</v>
      </c>
      <c r="G7636" s="53">
        <v>72.9384</v>
      </c>
    </row>
    <row r="7637" s="37" customFormat="1" customHeight="1" spans="1:7">
      <c r="A7637" s="52" t="s">
        <v>2024</v>
      </c>
      <c r="B7637" s="52" t="s">
        <v>3441</v>
      </c>
      <c r="C7637" s="30" t="s">
        <v>2107</v>
      </c>
      <c r="D7637" s="52" t="s">
        <v>2136</v>
      </c>
      <c r="E7637" s="53">
        <v>29.43</v>
      </c>
      <c r="F7637" s="53">
        <v>0</v>
      </c>
      <c r="G7637" s="53">
        <v>29.43</v>
      </c>
    </row>
    <row r="7638" s="37" customFormat="1" customHeight="1" spans="1:7">
      <c r="A7638" s="52" t="s">
        <v>2024</v>
      </c>
      <c r="B7638" s="52" t="s">
        <v>3441</v>
      </c>
      <c r="C7638" s="30" t="s">
        <v>2107</v>
      </c>
      <c r="D7638" s="52" t="s">
        <v>2137</v>
      </c>
      <c r="E7638" s="53">
        <v>38.50944</v>
      </c>
      <c r="F7638" s="53">
        <v>0</v>
      </c>
      <c r="G7638" s="53">
        <v>38.50944</v>
      </c>
    </row>
    <row r="7639" s="37" customFormat="1" customHeight="1" spans="1:7">
      <c r="A7639" s="52" t="s">
        <v>2024</v>
      </c>
      <c r="B7639" s="52" t="s">
        <v>3441</v>
      </c>
      <c r="C7639" s="30" t="s">
        <v>2107</v>
      </c>
      <c r="D7639" s="52" t="s">
        <v>2138</v>
      </c>
      <c r="E7639" s="53">
        <v>15.935832</v>
      </c>
      <c r="F7639" s="53">
        <v>0</v>
      </c>
      <c r="G7639" s="53">
        <v>15.935832</v>
      </c>
    </row>
    <row r="7640" s="37" customFormat="1" customHeight="1" spans="1:7">
      <c r="A7640" s="52" t="s">
        <v>2024</v>
      </c>
      <c r="B7640" s="52" t="s">
        <v>3441</v>
      </c>
      <c r="C7640" s="30" t="s">
        <v>2107</v>
      </c>
      <c r="D7640" s="52" t="s">
        <v>2139</v>
      </c>
      <c r="E7640" s="53">
        <v>0.503237</v>
      </c>
      <c r="F7640" s="53">
        <v>0</v>
      </c>
      <c r="G7640" s="53">
        <v>0.503237</v>
      </c>
    </row>
    <row r="7641" s="37" customFormat="1" customHeight="1" spans="1:7">
      <c r="A7641" s="52" t="s">
        <v>2024</v>
      </c>
      <c r="B7641" s="52" t="s">
        <v>3441</v>
      </c>
      <c r="C7641" s="30" t="s">
        <v>2107</v>
      </c>
      <c r="D7641" s="52" t="s">
        <v>2140</v>
      </c>
      <c r="E7641" s="53">
        <v>0.838728</v>
      </c>
      <c r="F7641" s="53">
        <v>0</v>
      </c>
      <c r="G7641" s="53">
        <v>0.838728</v>
      </c>
    </row>
    <row r="7642" s="37" customFormat="1" customHeight="1" spans="1:7">
      <c r="A7642" s="52" t="s">
        <v>2024</v>
      </c>
      <c r="B7642" s="52" t="s">
        <v>3441</v>
      </c>
      <c r="C7642" s="30" t="s">
        <v>2107</v>
      </c>
      <c r="D7642" s="52" t="s">
        <v>2141</v>
      </c>
      <c r="E7642" s="53">
        <v>20.129472</v>
      </c>
      <c r="F7642" s="53">
        <v>0</v>
      </c>
      <c r="G7642" s="53">
        <v>20.129472</v>
      </c>
    </row>
    <row r="7643" s="37" customFormat="1" customHeight="1" spans="1:7">
      <c r="A7643" s="52" t="s">
        <v>2024</v>
      </c>
      <c r="B7643" s="52" t="s">
        <v>3441</v>
      </c>
      <c r="C7643" s="30" t="s">
        <v>2107</v>
      </c>
      <c r="D7643" s="52" t="s">
        <v>2298</v>
      </c>
      <c r="E7643" s="53">
        <v>1.4</v>
      </c>
      <c r="F7643" s="53">
        <v>0</v>
      </c>
      <c r="G7643" s="53">
        <v>1.4</v>
      </c>
    </row>
    <row r="7644" s="37" customFormat="1" customHeight="1" spans="1:7">
      <c r="A7644" s="52" t="s">
        <v>2024</v>
      </c>
      <c r="B7644" s="52" t="s">
        <v>3441</v>
      </c>
      <c r="C7644" s="30" t="s">
        <v>2107</v>
      </c>
      <c r="D7644" s="52" t="s">
        <v>2142</v>
      </c>
      <c r="E7644" s="53">
        <v>19.25472</v>
      </c>
      <c r="F7644" s="53">
        <v>0</v>
      </c>
      <c r="G7644" s="53">
        <v>19.25472</v>
      </c>
    </row>
    <row r="7645" s="37" customFormat="1" customHeight="1" spans="1:7">
      <c r="A7645" s="52" t="s">
        <v>2024</v>
      </c>
      <c r="B7645" s="52" t="s">
        <v>3441</v>
      </c>
      <c r="C7645" s="30" t="s">
        <v>2107</v>
      </c>
      <c r="D7645" s="52" t="s">
        <v>2299</v>
      </c>
      <c r="E7645" s="53">
        <v>16.1</v>
      </c>
      <c r="F7645" s="53">
        <v>0</v>
      </c>
      <c r="G7645" s="53">
        <v>16.1</v>
      </c>
    </row>
    <row r="7646" s="37" customFormat="1" customHeight="1" spans="1:7">
      <c r="A7646" s="52" t="s">
        <v>2024</v>
      </c>
      <c r="B7646" s="52" t="s">
        <v>3441</v>
      </c>
      <c r="C7646" s="30" t="s">
        <v>2107</v>
      </c>
      <c r="D7646" s="52" t="s">
        <v>2143</v>
      </c>
      <c r="E7646" s="53">
        <v>26.7579</v>
      </c>
      <c r="F7646" s="53">
        <v>0</v>
      </c>
      <c r="G7646" s="53">
        <v>26.7579</v>
      </c>
    </row>
    <row r="7647" s="37" customFormat="1" customHeight="1" spans="1:7">
      <c r="A7647" s="52" t="s">
        <v>2024</v>
      </c>
      <c r="B7647" s="52" t="s">
        <v>3441</v>
      </c>
      <c r="C7647" s="30" t="s">
        <v>2107</v>
      </c>
      <c r="D7647" s="52" t="s">
        <v>2144</v>
      </c>
      <c r="E7647" s="53">
        <v>2.72</v>
      </c>
      <c r="F7647" s="53">
        <v>0</v>
      </c>
      <c r="G7647" s="53">
        <v>2.72</v>
      </c>
    </row>
    <row r="7648" s="37" customFormat="1" customHeight="1" spans="1:7">
      <c r="A7648" s="52" t="s">
        <v>2024</v>
      </c>
      <c r="B7648" s="52" t="s">
        <v>3441</v>
      </c>
      <c r="C7648" s="30" t="s">
        <v>2107</v>
      </c>
      <c r="D7648" s="52" t="s">
        <v>2145</v>
      </c>
      <c r="E7648" s="53">
        <v>1.309872</v>
      </c>
      <c r="F7648" s="53">
        <v>0</v>
      </c>
      <c r="G7648" s="53">
        <v>1.309872</v>
      </c>
    </row>
    <row r="7649" s="37" customFormat="1" customHeight="1" spans="1:7">
      <c r="A7649" s="52" t="s">
        <v>2024</v>
      </c>
      <c r="B7649" s="49" t="s">
        <v>3442</v>
      </c>
      <c r="C7649" s="50"/>
      <c r="D7649" s="49"/>
      <c r="E7649" s="51">
        <v>575.153243</v>
      </c>
      <c r="F7649" s="51">
        <v>0</v>
      </c>
      <c r="G7649" s="51">
        <v>575.153243</v>
      </c>
    </row>
    <row r="7650" s="37" customFormat="1" customHeight="1" spans="1:7">
      <c r="A7650" s="52" t="s">
        <v>2024</v>
      </c>
      <c r="B7650" s="52" t="s">
        <v>3443</v>
      </c>
      <c r="C7650" s="50" t="s">
        <v>2091</v>
      </c>
      <c r="D7650" s="49"/>
      <c r="E7650" s="51">
        <v>86.10534</v>
      </c>
      <c r="F7650" s="51">
        <v>0</v>
      </c>
      <c r="G7650" s="51">
        <v>86.10534</v>
      </c>
    </row>
    <row r="7651" s="37" customFormat="1" customHeight="1" spans="1:7">
      <c r="A7651" s="52" t="s">
        <v>2024</v>
      </c>
      <c r="B7651" s="52" t="s">
        <v>3443</v>
      </c>
      <c r="C7651" s="30" t="s">
        <v>2092</v>
      </c>
      <c r="D7651" s="52" t="s">
        <v>2126</v>
      </c>
      <c r="E7651" s="53">
        <v>50</v>
      </c>
      <c r="F7651" s="53">
        <v>0</v>
      </c>
      <c r="G7651" s="53">
        <v>50</v>
      </c>
    </row>
    <row r="7652" s="37" customFormat="1" customHeight="1" spans="1:7">
      <c r="A7652" s="52" t="s">
        <v>2024</v>
      </c>
      <c r="B7652" s="52" t="s">
        <v>3443</v>
      </c>
      <c r="C7652" s="30" t="s">
        <v>2092</v>
      </c>
      <c r="D7652" s="52" t="s">
        <v>2127</v>
      </c>
      <c r="E7652" s="53">
        <v>2.598955</v>
      </c>
      <c r="F7652" s="53">
        <v>0</v>
      </c>
      <c r="G7652" s="53">
        <v>2.598955</v>
      </c>
    </row>
    <row r="7653" s="37" customFormat="1" customHeight="1" spans="1:7">
      <c r="A7653" s="52" t="s">
        <v>2024</v>
      </c>
      <c r="B7653" s="52" t="s">
        <v>3443</v>
      </c>
      <c r="C7653" s="30" t="s">
        <v>2092</v>
      </c>
      <c r="D7653" s="52" t="s">
        <v>2128</v>
      </c>
      <c r="E7653" s="53">
        <v>1.732637</v>
      </c>
      <c r="F7653" s="53">
        <v>0</v>
      </c>
      <c r="G7653" s="53">
        <v>1.732637</v>
      </c>
    </row>
    <row r="7654" s="37" customFormat="1" customHeight="1" spans="1:7">
      <c r="A7654" s="52" t="s">
        <v>2024</v>
      </c>
      <c r="B7654" s="52" t="s">
        <v>3443</v>
      </c>
      <c r="C7654" s="30" t="s">
        <v>2092</v>
      </c>
      <c r="D7654" s="52" t="s">
        <v>2129</v>
      </c>
      <c r="E7654" s="53">
        <v>4.005144</v>
      </c>
      <c r="F7654" s="53">
        <v>0</v>
      </c>
      <c r="G7654" s="53">
        <v>4.005144</v>
      </c>
    </row>
    <row r="7655" s="37" customFormat="1" customHeight="1" spans="1:7">
      <c r="A7655" s="52" t="s">
        <v>2024</v>
      </c>
      <c r="B7655" s="52" t="s">
        <v>3443</v>
      </c>
      <c r="C7655" s="30" t="s">
        <v>2092</v>
      </c>
      <c r="D7655" s="52" t="s">
        <v>2297</v>
      </c>
      <c r="E7655" s="53">
        <v>1.01991</v>
      </c>
      <c r="F7655" s="53">
        <v>0</v>
      </c>
      <c r="G7655" s="53">
        <v>1.01991</v>
      </c>
    </row>
    <row r="7656" s="37" customFormat="1" customHeight="1" spans="1:7">
      <c r="A7656" s="52" t="s">
        <v>2024</v>
      </c>
      <c r="B7656" s="52" t="s">
        <v>3443</v>
      </c>
      <c r="C7656" s="30" t="s">
        <v>2092</v>
      </c>
      <c r="D7656" s="52" t="s">
        <v>2130</v>
      </c>
      <c r="E7656" s="53">
        <v>3.248694</v>
      </c>
      <c r="F7656" s="53">
        <v>0</v>
      </c>
      <c r="G7656" s="53">
        <v>3.248694</v>
      </c>
    </row>
    <row r="7657" s="37" customFormat="1" customHeight="1" spans="1:7">
      <c r="A7657" s="52" t="s">
        <v>2024</v>
      </c>
      <c r="B7657" s="52" t="s">
        <v>3443</v>
      </c>
      <c r="C7657" s="30" t="s">
        <v>2092</v>
      </c>
      <c r="D7657" s="52" t="s">
        <v>2102</v>
      </c>
      <c r="E7657" s="53">
        <v>10.5</v>
      </c>
      <c r="F7657" s="53">
        <v>0</v>
      </c>
      <c r="G7657" s="53">
        <v>10.5</v>
      </c>
    </row>
    <row r="7658" s="37" customFormat="1" customHeight="1" spans="1:7">
      <c r="A7658" s="52" t="s">
        <v>2024</v>
      </c>
      <c r="B7658" s="52" t="s">
        <v>3443</v>
      </c>
      <c r="C7658" s="30" t="s">
        <v>2092</v>
      </c>
      <c r="D7658" s="52" t="s">
        <v>2103</v>
      </c>
      <c r="E7658" s="53">
        <v>10</v>
      </c>
      <c r="F7658" s="53">
        <v>0</v>
      </c>
      <c r="G7658" s="53">
        <v>10</v>
      </c>
    </row>
    <row r="7659" s="37" customFormat="1" customHeight="1" spans="1:7">
      <c r="A7659" s="52" t="s">
        <v>2024</v>
      </c>
      <c r="B7659" s="52" t="s">
        <v>3443</v>
      </c>
      <c r="C7659" s="30" t="s">
        <v>2092</v>
      </c>
      <c r="D7659" s="52" t="s">
        <v>2105</v>
      </c>
      <c r="E7659" s="53">
        <v>3</v>
      </c>
      <c r="F7659" s="53">
        <v>0</v>
      </c>
      <c r="G7659" s="53">
        <v>3</v>
      </c>
    </row>
    <row r="7660" s="37" customFormat="1" customHeight="1" spans="1:7">
      <c r="A7660" s="52" t="s">
        <v>2024</v>
      </c>
      <c r="B7660" s="52" t="s">
        <v>3443</v>
      </c>
      <c r="C7660" s="50" t="s">
        <v>2106</v>
      </c>
      <c r="D7660" s="49"/>
      <c r="E7660" s="51">
        <v>489.047903</v>
      </c>
      <c r="F7660" s="51">
        <v>0</v>
      </c>
      <c r="G7660" s="51">
        <v>489.047903</v>
      </c>
    </row>
    <row r="7661" s="37" customFormat="1" customHeight="1" spans="1:7">
      <c r="A7661" s="52" t="s">
        <v>2024</v>
      </c>
      <c r="B7661" s="52" t="s">
        <v>3443</v>
      </c>
      <c r="C7661" s="30" t="s">
        <v>2107</v>
      </c>
      <c r="D7661" s="52" t="s">
        <v>2131</v>
      </c>
      <c r="E7661" s="53">
        <v>133.5048</v>
      </c>
      <c r="F7661" s="53">
        <v>0</v>
      </c>
      <c r="G7661" s="53">
        <v>133.5048</v>
      </c>
    </row>
    <row r="7662" s="37" customFormat="1" customHeight="1" spans="1:7">
      <c r="A7662" s="52" t="s">
        <v>2024</v>
      </c>
      <c r="B7662" s="52" t="s">
        <v>3443</v>
      </c>
      <c r="C7662" s="30" t="s">
        <v>2107</v>
      </c>
      <c r="D7662" s="52" t="s">
        <v>2132</v>
      </c>
      <c r="E7662" s="53">
        <v>3.4008</v>
      </c>
      <c r="F7662" s="53">
        <v>0</v>
      </c>
      <c r="G7662" s="53">
        <v>3.4008</v>
      </c>
    </row>
    <row r="7663" s="37" customFormat="1" customHeight="1" spans="1:7">
      <c r="A7663" s="52" t="s">
        <v>2024</v>
      </c>
      <c r="B7663" s="52" t="s">
        <v>3443</v>
      </c>
      <c r="C7663" s="30" t="s">
        <v>2107</v>
      </c>
      <c r="D7663" s="52" t="s">
        <v>2134</v>
      </c>
      <c r="E7663" s="53">
        <v>39.84</v>
      </c>
      <c r="F7663" s="53">
        <v>0</v>
      </c>
      <c r="G7663" s="53">
        <v>39.84</v>
      </c>
    </row>
    <row r="7664" s="37" customFormat="1" customHeight="1" spans="1:7">
      <c r="A7664" s="52" t="s">
        <v>2024</v>
      </c>
      <c r="B7664" s="52" t="s">
        <v>3443</v>
      </c>
      <c r="C7664" s="30" t="s">
        <v>2107</v>
      </c>
      <c r="D7664" s="52" t="s">
        <v>2135</v>
      </c>
      <c r="E7664" s="53">
        <v>92.616</v>
      </c>
      <c r="F7664" s="53">
        <v>0</v>
      </c>
      <c r="G7664" s="53">
        <v>92.616</v>
      </c>
    </row>
    <row r="7665" s="37" customFormat="1" customHeight="1" spans="1:7">
      <c r="A7665" s="52" t="s">
        <v>2024</v>
      </c>
      <c r="B7665" s="52" t="s">
        <v>3443</v>
      </c>
      <c r="C7665" s="30" t="s">
        <v>2107</v>
      </c>
      <c r="D7665" s="52" t="s">
        <v>2136</v>
      </c>
      <c r="E7665" s="53">
        <v>39.834</v>
      </c>
      <c r="F7665" s="53">
        <v>0</v>
      </c>
      <c r="G7665" s="53">
        <v>39.834</v>
      </c>
    </row>
    <row r="7666" s="37" customFormat="1" customHeight="1" spans="1:7">
      <c r="A7666" s="52" t="s">
        <v>2024</v>
      </c>
      <c r="B7666" s="52" t="s">
        <v>3443</v>
      </c>
      <c r="C7666" s="30" t="s">
        <v>2107</v>
      </c>
      <c r="D7666" s="52" t="s">
        <v>2137</v>
      </c>
      <c r="E7666" s="53">
        <v>49.471296</v>
      </c>
      <c r="F7666" s="53">
        <v>0</v>
      </c>
      <c r="G7666" s="53">
        <v>49.471296</v>
      </c>
    </row>
    <row r="7667" s="37" customFormat="1" customHeight="1" spans="1:7">
      <c r="A7667" s="52" t="s">
        <v>2024</v>
      </c>
      <c r="B7667" s="52" t="s">
        <v>3443</v>
      </c>
      <c r="C7667" s="30" t="s">
        <v>2107</v>
      </c>
      <c r="D7667" s="52" t="s">
        <v>2138</v>
      </c>
      <c r="E7667" s="53">
        <v>20.575062</v>
      </c>
      <c r="F7667" s="53">
        <v>0</v>
      </c>
      <c r="G7667" s="53">
        <v>20.575062</v>
      </c>
    </row>
    <row r="7668" s="37" customFormat="1" customHeight="1" spans="1:7">
      <c r="A7668" s="52" t="s">
        <v>2024</v>
      </c>
      <c r="B7668" s="52" t="s">
        <v>3443</v>
      </c>
      <c r="C7668" s="30" t="s">
        <v>2107</v>
      </c>
      <c r="D7668" s="52" t="s">
        <v>2139</v>
      </c>
      <c r="E7668" s="53">
        <v>0.649739</v>
      </c>
      <c r="F7668" s="53">
        <v>0</v>
      </c>
      <c r="G7668" s="53">
        <v>0.649739</v>
      </c>
    </row>
    <row r="7669" s="37" customFormat="1" customHeight="1" spans="1:7">
      <c r="A7669" s="52" t="s">
        <v>2024</v>
      </c>
      <c r="B7669" s="52" t="s">
        <v>3443</v>
      </c>
      <c r="C7669" s="30" t="s">
        <v>2107</v>
      </c>
      <c r="D7669" s="52" t="s">
        <v>2140</v>
      </c>
      <c r="E7669" s="53">
        <v>1.082898</v>
      </c>
      <c r="F7669" s="53">
        <v>0</v>
      </c>
      <c r="G7669" s="53">
        <v>1.082898</v>
      </c>
    </row>
    <row r="7670" s="37" customFormat="1" customHeight="1" spans="1:7">
      <c r="A7670" s="52" t="s">
        <v>2024</v>
      </c>
      <c r="B7670" s="52" t="s">
        <v>3443</v>
      </c>
      <c r="C7670" s="30" t="s">
        <v>2107</v>
      </c>
      <c r="D7670" s="52" t="s">
        <v>2141</v>
      </c>
      <c r="E7670" s="53">
        <v>25.989552</v>
      </c>
      <c r="F7670" s="53">
        <v>0</v>
      </c>
      <c r="G7670" s="53">
        <v>25.989552</v>
      </c>
    </row>
    <row r="7671" s="37" customFormat="1" customHeight="1" spans="1:7">
      <c r="A7671" s="52" t="s">
        <v>2024</v>
      </c>
      <c r="B7671" s="52" t="s">
        <v>3443</v>
      </c>
      <c r="C7671" s="30" t="s">
        <v>2107</v>
      </c>
      <c r="D7671" s="52" t="s">
        <v>2298</v>
      </c>
      <c r="E7671" s="53">
        <v>1.4</v>
      </c>
      <c r="F7671" s="53">
        <v>0</v>
      </c>
      <c r="G7671" s="53">
        <v>1.4</v>
      </c>
    </row>
    <row r="7672" s="37" customFormat="1" customHeight="1" spans="1:7">
      <c r="A7672" s="52" t="s">
        <v>2024</v>
      </c>
      <c r="B7672" s="52" t="s">
        <v>3443</v>
      </c>
      <c r="C7672" s="30" t="s">
        <v>2107</v>
      </c>
      <c r="D7672" s="52" t="s">
        <v>2142</v>
      </c>
      <c r="E7672" s="53">
        <v>24.735648</v>
      </c>
      <c r="F7672" s="53">
        <v>0</v>
      </c>
      <c r="G7672" s="53">
        <v>24.735648</v>
      </c>
    </row>
    <row r="7673" s="37" customFormat="1" customHeight="1" spans="1:7">
      <c r="A7673" s="52" t="s">
        <v>2024</v>
      </c>
      <c r="B7673" s="52" t="s">
        <v>3443</v>
      </c>
      <c r="C7673" s="30" t="s">
        <v>2107</v>
      </c>
      <c r="D7673" s="52" t="s">
        <v>2119</v>
      </c>
      <c r="E7673" s="53">
        <v>1.152</v>
      </c>
      <c r="F7673" s="53">
        <v>0</v>
      </c>
      <c r="G7673" s="53">
        <v>1.152</v>
      </c>
    </row>
    <row r="7674" s="37" customFormat="1" customHeight="1" spans="1:7">
      <c r="A7674" s="52" t="s">
        <v>2024</v>
      </c>
      <c r="B7674" s="52" t="s">
        <v>3443</v>
      </c>
      <c r="C7674" s="30" t="s">
        <v>2107</v>
      </c>
      <c r="D7674" s="52" t="s">
        <v>2299</v>
      </c>
      <c r="E7674" s="53">
        <v>16.1</v>
      </c>
      <c r="F7674" s="53">
        <v>0</v>
      </c>
      <c r="G7674" s="53">
        <v>16.1</v>
      </c>
    </row>
    <row r="7675" s="37" customFormat="1" customHeight="1" spans="1:7">
      <c r="A7675" s="52" t="s">
        <v>2024</v>
      </c>
      <c r="B7675" s="52" t="s">
        <v>3443</v>
      </c>
      <c r="C7675" s="30" t="s">
        <v>2107</v>
      </c>
      <c r="D7675" s="52" t="s">
        <v>2143</v>
      </c>
      <c r="E7675" s="53">
        <v>33.7317</v>
      </c>
      <c r="F7675" s="53">
        <v>0</v>
      </c>
      <c r="G7675" s="53">
        <v>33.7317</v>
      </c>
    </row>
    <row r="7676" s="37" customFormat="1" customHeight="1" spans="1:7">
      <c r="A7676" s="52" t="s">
        <v>2024</v>
      </c>
      <c r="B7676" s="52" t="s">
        <v>3443</v>
      </c>
      <c r="C7676" s="30" t="s">
        <v>2107</v>
      </c>
      <c r="D7676" s="52" t="s">
        <v>2144</v>
      </c>
      <c r="E7676" s="53">
        <v>3.2</v>
      </c>
      <c r="F7676" s="53">
        <v>0</v>
      </c>
      <c r="G7676" s="53">
        <v>3.2</v>
      </c>
    </row>
    <row r="7677" s="37" customFormat="1" customHeight="1" spans="1:7">
      <c r="A7677" s="52" t="s">
        <v>2024</v>
      </c>
      <c r="B7677" s="52" t="s">
        <v>3443</v>
      </c>
      <c r="C7677" s="30" t="s">
        <v>2107</v>
      </c>
      <c r="D7677" s="52" t="s">
        <v>2145</v>
      </c>
      <c r="E7677" s="53">
        <v>1.764408</v>
      </c>
      <c r="F7677" s="53">
        <v>0</v>
      </c>
      <c r="G7677" s="53">
        <v>1.764408</v>
      </c>
    </row>
    <row r="7678" s="37" customFormat="1" customHeight="1" spans="1:7">
      <c r="A7678" s="52" t="s">
        <v>2024</v>
      </c>
      <c r="B7678" s="49" t="s">
        <v>3444</v>
      </c>
      <c r="C7678" s="50"/>
      <c r="D7678" s="49"/>
      <c r="E7678" s="51">
        <v>271.43452</v>
      </c>
      <c r="F7678" s="51">
        <v>0</v>
      </c>
      <c r="G7678" s="51">
        <v>271.43452</v>
      </c>
    </row>
    <row r="7679" s="37" customFormat="1" customHeight="1" spans="1:7">
      <c r="A7679" s="52" t="s">
        <v>2024</v>
      </c>
      <c r="B7679" s="52" t="s">
        <v>3445</v>
      </c>
      <c r="C7679" s="50" t="s">
        <v>2091</v>
      </c>
      <c r="D7679" s="49"/>
      <c r="E7679" s="51">
        <v>43.935258</v>
      </c>
      <c r="F7679" s="51">
        <v>0</v>
      </c>
      <c r="G7679" s="51">
        <v>43.935258</v>
      </c>
    </row>
    <row r="7680" s="37" customFormat="1" customHeight="1" spans="1:7">
      <c r="A7680" s="52" t="s">
        <v>2024</v>
      </c>
      <c r="B7680" s="52" t="s">
        <v>3445</v>
      </c>
      <c r="C7680" s="30" t="s">
        <v>2092</v>
      </c>
      <c r="D7680" s="52" t="s">
        <v>2093</v>
      </c>
      <c r="E7680" s="53">
        <v>25</v>
      </c>
      <c r="F7680" s="53">
        <v>0</v>
      </c>
      <c r="G7680" s="53">
        <v>25</v>
      </c>
    </row>
    <row r="7681" s="37" customFormat="1" customHeight="1" spans="1:7">
      <c r="A7681" s="52" t="s">
        <v>2024</v>
      </c>
      <c r="B7681" s="52" t="s">
        <v>3445</v>
      </c>
      <c r="C7681" s="30" t="s">
        <v>2092</v>
      </c>
      <c r="D7681" s="52" t="s">
        <v>2094</v>
      </c>
      <c r="E7681" s="53">
        <v>1.073952</v>
      </c>
      <c r="F7681" s="53">
        <v>0</v>
      </c>
      <c r="G7681" s="53">
        <v>1.073952</v>
      </c>
    </row>
    <row r="7682" s="37" customFormat="1" customHeight="1" spans="1:7">
      <c r="A7682" s="52" t="s">
        <v>2024</v>
      </c>
      <c r="B7682" s="52" t="s">
        <v>3445</v>
      </c>
      <c r="C7682" s="30" t="s">
        <v>2092</v>
      </c>
      <c r="D7682" s="52" t="s">
        <v>2095</v>
      </c>
      <c r="E7682" s="53">
        <v>0.715968</v>
      </c>
      <c r="F7682" s="53">
        <v>0</v>
      </c>
      <c r="G7682" s="53">
        <v>0.715968</v>
      </c>
    </row>
    <row r="7683" s="37" customFormat="1" customHeight="1" spans="1:7">
      <c r="A7683" s="52" t="s">
        <v>2024</v>
      </c>
      <c r="B7683" s="52" t="s">
        <v>3445</v>
      </c>
      <c r="C7683" s="30" t="s">
        <v>2092</v>
      </c>
      <c r="D7683" s="52" t="s">
        <v>2096</v>
      </c>
      <c r="E7683" s="53">
        <v>0.227938</v>
      </c>
      <c r="F7683" s="53">
        <v>0</v>
      </c>
      <c r="G7683" s="53">
        <v>0.227938</v>
      </c>
    </row>
    <row r="7684" s="37" customFormat="1" customHeight="1" spans="1:7">
      <c r="A7684" s="52" t="s">
        <v>2024</v>
      </c>
      <c r="B7684" s="52" t="s">
        <v>3445</v>
      </c>
      <c r="C7684" s="30" t="s">
        <v>2092</v>
      </c>
      <c r="D7684" s="52" t="s">
        <v>2097</v>
      </c>
      <c r="E7684" s="53">
        <v>1.65096</v>
      </c>
      <c r="F7684" s="53">
        <v>0</v>
      </c>
      <c r="G7684" s="53">
        <v>1.65096</v>
      </c>
    </row>
    <row r="7685" s="37" customFormat="1" customHeight="1" spans="1:7">
      <c r="A7685" s="52" t="s">
        <v>2024</v>
      </c>
      <c r="B7685" s="52" t="s">
        <v>3445</v>
      </c>
      <c r="C7685" s="30" t="s">
        <v>2092</v>
      </c>
      <c r="D7685" s="52" t="s">
        <v>2098</v>
      </c>
      <c r="E7685" s="53">
        <v>1.34244</v>
      </c>
      <c r="F7685" s="53">
        <v>0</v>
      </c>
      <c r="G7685" s="53">
        <v>1.34244</v>
      </c>
    </row>
    <row r="7686" s="37" customFormat="1" customHeight="1" spans="1:7">
      <c r="A7686" s="52" t="s">
        <v>2024</v>
      </c>
      <c r="B7686" s="52" t="s">
        <v>3445</v>
      </c>
      <c r="C7686" s="30" t="s">
        <v>2092</v>
      </c>
      <c r="D7686" s="52" t="s">
        <v>2099</v>
      </c>
      <c r="E7686" s="53">
        <v>9.204</v>
      </c>
      <c r="F7686" s="53">
        <v>0</v>
      </c>
      <c r="G7686" s="53">
        <v>9.204</v>
      </c>
    </row>
    <row r="7687" s="37" customFormat="1" customHeight="1" spans="1:7">
      <c r="A7687" s="52" t="s">
        <v>2024</v>
      </c>
      <c r="B7687" s="52" t="s">
        <v>3445</v>
      </c>
      <c r="C7687" s="30" t="s">
        <v>2092</v>
      </c>
      <c r="D7687" s="52" t="s">
        <v>2100</v>
      </c>
      <c r="E7687" s="53">
        <v>3.12</v>
      </c>
      <c r="F7687" s="53">
        <v>0</v>
      </c>
      <c r="G7687" s="53">
        <v>3.12</v>
      </c>
    </row>
    <row r="7688" s="37" customFormat="1" customHeight="1" spans="1:7">
      <c r="A7688" s="52" t="s">
        <v>2024</v>
      </c>
      <c r="B7688" s="52" t="s">
        <v>3445</v>
      </c>
      <c r="C7688" s="30" t="s">
        <v>2092</v>
      </c>
      <c r="D7688" s="52" t="s">
        <v>2104</v>
      </c>
      <c r="E7688" s="53">
        <v>0.1</v>
      </c>
      <c r="F7688" s="53">
        <v>0</v>
      </c>
      <c r="G7688" s="53">
        <v>0.1</v>
      </c>
    </row>
    <row r="7689" s="37" customFormat="1" customHeight="1" spans="1:7">
      <c r="A7689" s="52" t="s">
        <v>2024</v>
      </c>
      <c r="B7689" s="52" t="s">
        <v>3445</v>
      </c>
      <c r="C7689" s="30" t="s">
        <v>2092</v>
      </c>
      <c r="D7689" s="52" t="s">
        <v>2105</v>
      </c>
      <c r="E7689" s="53">
        <v>1.5</v>
      </c>
      <c r="F7689" s="53">
        <v>0</v>
      </c>
      <c r="G7689" s="53">
        <v>1.5</v>
      </c>
    </row>
    <row r="7690" s="37" customFormat="1" customHeight="1" spans="1:7">
      <c r="A7690" s="52" t="s">
        <v>2024</v>
      </c>
      <c r="B7690" s="52" t="s">
        <v>3445</v>
      </c>
      <c r="C7690" s="50" t="s">
        <v>2106</v>
      </c>
      <c r="D7690" s="49"/>
      <c r="E7690" s="51">
        <v>227.499262</v>
      </c>
      <c r="F7690" s="51">
        <v>0</v>
      </c>
      <c r="G7690" s="51">
        <v>227.499262</v>
      </c>
    </row>
    <row r="7691" s="37" customFormat="1" customHeight="1" spans="1:7">
      <c r="A7691" s="52" t="s">
        <v>2024</v>
      </c>
      <c r="B7691" s="52" t="s">
        <v>3445</v>
      </c>
      <c r="C7691" s="30" t="s">
        <v>2107</v>
      </c>
      <c r="D7691" s="52" t="s">
        <v>2108</v>
      </c>
      <c r="E7691" s="53">
        <v>55.032</v>
      </c>
      <c r="F7691" s="53">
        <v>0</v>
      </c>
      <c r="G7691" s="53">
        <v>55.032</v>
      </c>
    </row>
    <row r="7692" s="37" customFormat="1" customHeight="1" spans="1:7">
      <c r="A7692" s="52" t="s">
        <v>2024</v>
      </c>
      <c r="B7692" s="52" t="s">
        <v>3445</v>
      </c>
      <c r="C7692" s="30" t="s">
        <v>2107</v>
      </c>
      <c r="D7692" s="52" t="s">
        <v>2109</v>
      </c>
      <c r="E7692" s="53">
        <v>34.464</v>
      </c>
      <c r="F7692" s="53">
        <v>0</v>
      </c>
      <c r="G7692" s="53">
        <v>34.464</v>
      </c>
    </row>
    <row r="7693" s="37" customFormat="1" customHeight="1" spans="1:7">
      <c r="A7693" s="52" t="s">
        <v>2024</v>
      </c>
      <c r="B7693" s="52" t="s">
        <v>3445</v>
      </c>
      <c r="C7693" s="30" t="s">
        <v>2107</v>
      </c>
      <c r="D7693" s="52" t="s">
        <v>2111</v>
      </c>
      <c r="E7693" s="53">
        <v>4.586</v>
      </c>
      <c r="F7693" s="53">
        <v>0</v>
      </c>
      <c r="G7693" s="53">
        <v>4.586</v>
      </c>
    </row>
    <row r="7694" s="37" customFormat="1" customHeight="1" spans="1:7">
      <c r="A7694" s="52" t="s">
        <v>2024</v>
      </c>
      <c r="B7694" s="52" t="s">
        <v>3445</v>
      </c>
      <c r="C7694" s="30" t="s">
        <v>2107</v>
      </c>
      <c r="D7694" s="52" t="s">
        <v>2112</v>
      </c>
      <c r="E7694" s="53">
        <v>13.22419</v>
      </c>
      <c r="F7694" s="53">
        <v>0</v>
      </c>
      <c r="G7694" s="53">
        <v>13.22419</v>
      </c>
    </row>
    <row r="7695" s="37" customFormat="1" customHeight="1" spans="1:7">
      <c r="A7695" s="52" t="s">
        <v>2024</v>
      </c>
      <c r="B7695" s="52" t="s">
        <v>3445</v>
      </c>
      <c r="C7695" s="30" t="s">
        <v>2107</v>
      </c>
      <c r="D7695" s="52" t="s">
        <v>2113</v>
      </c>
      <c r="E7695" s="53">
        <v>11.13616</v>
      </c>
      <c r="F7695" s="53">
        <v>0</v>
      </c>
      <c r="G7695" s="53">
        <v>11.13616</v>
      </c>
    </row>
    <row r="7696" s="37" customFormat="1" customHeight="1" spans="1:7">
      <c r="A7696" s="52" t="s">
        <v>2024</v>
      </c>
      <c r="B7696" s="52" t="s">
        <v>3445</v>
      </c>
      <c r="C7696" s="30" t="s">
        <v>2107</v>
      </c>
      <c r="D7696" s="52" t="s">
        <v>2114</v>
      </c>
      <c r="E7696" s="53">
        <v>0.282246</v>
      </c>
      <c r="F7696" s="53">
        <v>0</v>
      </c>
      <c r="G7696" s="53">
        <v>0.282246</v>
      </c>
    </row>
    <row r="7697" s="37" customFormat="1" customHeight="1" spans="1:7">
      <c r="A7697" s="52" t="s">
        <v>2024</v>
      </c>
      <c r="B7697" s="52" t="s">
        <v>3445</v>
      </c>
      <c r="C7697" s="30" t="s">
        <v>2107</v>
      </c>
      <c r="D7697" s="52" t="s">
        <v>2115</v>
      </c>
      <c r="E7697" s="53">
        <v>0.47041</v>
      </c>
      <c r="F7697" s="53">
        <v>0</v>
      </c>
      <c r="G7697" s="53">
        <v>0.47041</v>
      </c>
    </row>
    <row r="7698" s="37" customFormat="1" customHeight="1" spans="1:7">
      <c r="A7698" s="52" t="s">
        <v>2024</v>
      </c>
      <c r="B7698" s="52" t="s">
        <v>3445</v>
      </c>
      <c r="C7698" s="30" t="s">
        <v>2107</v>
      </c>
      <c r="D7698" s="52" t="s">
        <v>2116</v>
      </c>
      <c r="E7698" s="53">
        <v>0.2</v>
      </c>
      <c r="F7698" s="53">
        <v>0</v>
      </c>
      <c r="G7698" s="53">
        <v>0.2</v>
      </c>
    </row>
    <row r="7699" s="37" customFormat="1" customHeight="1" spans="1:7">
      <c r="A7699" s="52" t="s">
        <v>2024</v>
      </c>
      <c r="B7699" s="52" t="s">
        <v>3445</v>
      </c>
      <c r="C7699" s="30" t="s">
        <v>2107</v>
      </c>
      <c r="D7699" s="52" t="s">
        <v>2117</v>
      </c>
      <c r="E7699" s="53">
        <v>22.27232</v>
      </c>
      <c r="F7699" s="53">
        <v>0</v>
      </c>
      <c r="G7699" s="53">
        <v>22.27232</v>
      </c>
    </row>
    <row r="7700" s="37" customFormat="1" customHeight="1" spans="1:7">
      <c r="A7700" s="52" t="s">
        <v>2024</v>
      </c>
      <c r="B7700" s="52" t="s">
        <v>3445</v>
      </c>
      <c r="C7700" s="30" t="s">
        <v>2107</v>
      </c>
      <c r="D7700" s="52" t="s">
        <v>2118</v>
      </c>
      <c r="E7700" s="53">
        <v>18.858636</v>
      </c>
      <c r="F7700" s="53">
        <v>0</v>
      </c>
      <c r="G7700" s="53">
        <v>18.858636</v>
      </c>
    </row>
    <row r="7701" s="37" customFormat="1" customHeight="1" spans="1:7">
      <c r="A7701" s="52" t="s">
        <v>2024</v>
      </c>
      <c r="B7701" s="52" t="s">
        <v>3445</v>
      </c>
      <c r="C7701" s="30" t="s">
        <v>2107</v>
      </c>
      <c r="D7701" s="52" t="s">
        <v>2120</v>
      </c>
      <c r="E7701" s="53">
        <v>2.3</v>
      </c>
      <c r="F7701" s="53">
        <v>0</v>
      </c>
      <c r="G7701" s="53">
        <v>2.3</v>
      </c>
    </row>
    <row r="7702" s="37" customFormat="1" customHeight="1" spans="1:7">
      <c r="A7702" s="52" t="s">
        <v>2024</v>
      </c>
      <c r="B7702" s="52" t="s">
        <v>3445</v>
      </c>
      <c r="C7702" s="30" t="s">
        <v>2107</v>
      </c>
      <c r="D7702" s="52" t="s">
        <v>2121</v>
      </c>
      <c r="E7702" s="53">
        <v>1.6</v>
      </c>
      <c r="F7702" s="53">
        <v>0</v>
      </c>
      <c r="G7702" s="53">
        <v>1.6</v>
      </c>
    </row>
    <row r="7703" s="37" customFormat="1" customHeight="1" spans="1:7">
      <c r="A7703" s="52" t="s">
        <v>2024</v>
      </c>
      <c r="B7703" s="52" t="s">
        <v>3445</v>
      </c>
      <c r="C7703" s="30" t="s">
        <v>2107</v>
      </c>
      <c r="D7703" s="52" t="s">
        <v>2122</v>
      </c>
      <c r="E7703" s="53">
        <v>45.12</v>
      </c>
      <c r="F7703" s="53">
        <v>0</v>
      </c>
      <c r="G7703" s="53">
        <v>45.12</v>
      </c>
    </row>
    <row r="7704" s="37" customFormat="1" customHeight="1" spans="1:7">
      <c r="A7704" s="52" t="s">
        <v>2024</v>
      </c>
      <c r="B7704" s="52" t="s">
        <v>3445</v>
      </c>
      <c r="C7704" s="30" t="s">
        <v>2107</v>
      </c>
      <c r="D7704" s="52" t="s">
        <v>2123</v>
      </c>
      <c r="E7704" s="53">
        <v>17.9533</v>
      </c>
      <c r="F7704" s="53">
        <v>0</v>
      </c>
      <c r="G7704" s="53">
        <v>17.9533</v>
      </c>
    </row>
    <row r="7705" s="37" customFormat="1" customHeight="1" spans="1:7">
      <c r="A7705" s="52" t="s">
        <v>2024</v>
      </c>
      <c r="B7705" s="49" t="s">
        <v>3446</v>
      </c>
      <c r="C7705" s="50"/>
      <c r="D7705" s="49"/>
      <c r="E7705" s="51">
        <v>254.206611</v>
      </c>
      <c r="F7705" s="51">
        <v>0</v>
      </c>
      <c r="G7705" s="51">
        <v>254.206611</v>
      </c>
    </row>
    <row r="7706" s="37" customFormat="1" customHeight="1" spans="1:7">
      <c r="A7706" s="52" t="s">
        <v>2024</v>
      </c>
      <c r="B7706" s="52" t="s">
        <v>3447</v>
      </c>
      <c r="C7706" s="50" t="s">
        <v>2091</v>
      </c>
      <c r="D7706" s="49"/>
      <c r="E7706" s="51">
        <v>47.791851</v>
      </c>
      <c r="F7706" s="51">
        <v>0</v>
      </c>
      <c r="G7706" s="51">
        <v>47.791851</v>
      </c>
    </row>
    <row r="7707" s="37" customFormat="1" customHeight="1" spans="1:7">
      <c r="A7707" s="52" t="s">
        <v>2024</v>
      </c>
      <c r="B7707" s="52" t="s">
        <v>3447</v>
      </c>
      <c r="C7707" s="30" t="s">
        <v>2092</v>
      </c>
      <c r="D7707" s="52" t="s">
        <v>2093</v>
      </c>
      <c r="E7707" s="53">
        <v>22.5</v>
      </c>
      <c r="F7707" s="53">
        <v>0</v>
      </c>
      <c r="G7707" s="53">
        <v>22.5</v>
      </c>
    </row>
    <row r="7708" s="37" customFormat="1" customHeight="1" spans="1:7">
      <c r="A7708" s="52" t="s">
        <v>2024</v>
      </c>
      <c r="B7708" s="52" t="s">
        <v>3447</v>
      </c>
      <c r="C7708" s="30" t="s">
        <v>2092</v>
      </c>
      <c r="D7708" s="52" t="s">
        <v>2095</v>
      </c>
      <c r="E7708" s="53">
        <v>0.665405</v>
      </c>
      <c r="F7708" s="53">
        <v>0</v>
      </c>
      <c r="G7708" s="53">
        <v>0.665405</v>
      </c>
    </row>
    <row r="7709" s="37" customFormat="1" customHeight="1" spans="1:7">
      <c r="A7709" s="52" t="s">
        <v>2024</v>
      </c>
      <c r="B7709" s="52" t="s">
        <v>3447</v>
      </c>
      <c r="C7709" s="30" t="s">
        <v>2092</v>
      </c>
      <c r="D7709" s="52" t="s">
        <v>2097</v>
      </c>
      <c r="E7709" s="53">
        <v>1.546812</v>
      </c>
      <c r="F7709" s="53">
        <v>0</v>
      </c>
      <c r="G7709" s="53">
        <v>1.546812</v>
      </c>
    </row>
    <row r="7710" s="37" customFormat="1" customHeight="1" spans="1:7">
      <c r="A7710" s="52" t="s">
        <v>2024</v>
      </c>
      <c r="B7710" s="52" t="s">
        <v>3447</v>
      </c>
      <c r="C7710" s="30" t="s">
        <v>2092</v>
      </c>
      <c r="D7710" s="52" t="s">
        <v>2098</v>
      </c>
      <c r="E7710" s="53">
        <v>1.247634</v>
      </c>
      <c r="F7710" s="53">
        <v>0</v>
      </c>
      <c r="G7710" s="53">
        <v>1.247634</v>
      </c>
    </row>
    <row r="7711" s="37" customFormat="1" customHeight="1" spans="1:7">
      <c r="A7711" s="52" t="s">
        <v>2024</v>
      </c>
      <c r="B7711" s="52" t="s">
        <v>3447</v>
      </c>
      <c r="C7711" s="30" t="s">
        <v>2092</v>
      </c>
      <c r="D7711" s="52" t="s">
        <v>2099</v>
      </c>
      <c r="E7711" s="53">
        <v>8.424</v>
      </c>
      <c r="F7711" s="53">
        <v>0</v>
      </c>
      <c r="G7711" s="53">
        <v>8.424</v>
      </c>
    </row>
    <row r="7712" s="37" customFormat="1" customHeight="1" spans="1:7">
      <c r="A7712" s="52" t="s">
        <v>2024</v>
      </c>
      <c r="B7712" s="52" t="s">
        <v>3447</v>
      </c>
      <c r="C7712" s="30" t="s">
        <v>2092</v>
      </c>
      <c r="D7712" s="52" t="s">
        <v>2100</v>
      </c>
      <c r="E7712" s="53">
        <v>2.808</v>
      </c>
      <c r="F7712" s="53">
        <v>0</v>
      </c>
      <c r="G7712" s="53">
        <v>2.808</v>
      </c>
    </row>
    <row r="7713" s="37" customFormat="1" customHeight="1" spans="1:7">
      <c r="A7713" s="52" t="s">
        <v>2024</v>
      </c>
      <c r="B7713" s="52" t="s">
        <v>3447</v>
      </c>
      <c r="C7713" s="30" t="s">
        <v>2092</v>
      </c>
      <c r="D7713" s="52" t="s">
        <v>2102</v>
      </c>
      <c r="E7713" s="53">
        <v>3.5</v>
      </c>
      <c r="F7713" s="53">
        <v>0</v>
      </c>
      <c r="G7713" s="53">
        <v>3.5</v>
      </c>
    </row>
    <row r="7714" s="37" customFormat="1" customHeight="1" spans="1:7">
      <c r="A7714" s="52" t="s">
        <v>2024</v>
      </c>
      <c r="B7714" s="52" t="s">
        <v>3447</v>
      </c>
      <c r="C7714" s="30" t="s">
        <v>2092</v>
      </c>
      <c r="D7714" s="52" t="s">
        <v>2103</v>
      </c>
      <c r="E7714" s="53">
        <v>5.75</v>
      </c>
      <c r="F7714" s="53">
        <v>0</v>
      </c>
      <c r="G7714" s="53">
        <v>5.75</v>
      </c>
    </row>
    <row r="7715" s="37" customFormat="1" customHeight="1" spans="1:7">
      <c r="A7715" s="52" t="s">
        <v>2024</v>
      </c>
      <c r="B7715" s="52" t="s">
        <v>3447</v>
      </c>
      <c r="C7715" s="30" t="s">
        <v>2092</v>
      </c>
      <c r="D7715" s="52" t="s">
        <v>2105</v>
      </c>
      <c r="E7715" s="53">
        <v>1.35</v>
      </c>
      <c r="F7715" s="53">
        <v>0</v>
      </c>
      <c r="G7715" s="53">
        <v>1.35</v>
      </c>
    </row>
    <row r="7716" s="37" customFormat="1" customHeight="1" spans="1:7">
      <c r="A7716" s="52" t="s">
        <v>2024</v>
      </c>
      <c r="B7716" s="52" t="s">
        <v>3447</v>
      </c>
      <c r="C7716" s="50" t="s">
        <v>2106</v>
      </c>
      <c r="D7716" s="49"/>
      <c r="E7716" s="51">
        <v>206.41476</v>
      </c>
      <c r="F7716" s="51">
        <v>0</v>
      </c>
      <c r="G7716" s="51">
        <v>206.41476</v>
      </c>
    </row>
    <row r="7717" s="37" customFormat="1" customHeight="1" spans="1:7">
      <c r="A7717" s="52" t="s">
        <v>2024</v>
      </c>
      <c r="B7717" s="52" t="s">
        <v>3447</v>
      </c>
      <c r="C7717" s="30" t="s">
        <v>2107</v>
      </c>
      <c r="D7717" s="52" t="s">
        <v>2108</v>
      </c>
      <c r="E7717" s="53">
        <v>51.5604</v>
      </c>
      <c r="F7717" s="53">
        <v>0</v>
      </c>
      <c r="G7717" s="53">
        <v>51.5604</v>
      </c>
    </row>
    <row r="7718" s="37" customFormat="1" customHeight="1" spans="1:7">
      <c r="A7718" s="52" t="s">
        <v>2024</v>
      </c>
      <c r="B7718" s="52" t="s">
        <v>3447</v>
      </c>
      <c r="C7718" s="30" t="s">
        <v>2107</v>
      </c>
      <c r="D7718" s="52" t="s">
        <v>2109</v>
      </c>
      <c r="E7718" s="53">
        <v>31.6152</v>
      </c>
      <c r="F7718" s="53">
        <v>0</v>
      </c>
      <c r="G7718" s="53">
        <v>31.6152</v>
      </c>
    </row>
    <row r="7719" s="36" customFormat="1" customHeight="1" spans="1:7">
      <c r="A7719" s="52" t="s">
        <v>2024</v>
      </c>
      <c r="B7719" s="52" t="s">
        <v>3447</v>
      </c>
      <c r="C7719" s="30" t="s">
        <v>2107</v>
      </c>
      <c r="D7719" s="52" t="s">
        <v>2111</v>
      </c>
      <c r="E7719" s="53">
        <v>4.2967</v>
      </c>
      <c r="F7719" s="53">
        <v>0</v>
      </c>
      <c r="G7719" s="53">
        <v>4.2967</v>
      </c>
    </row>
    <row r="7720" s="37" customFormat="1" customHeight="1" spans="1:7">
      <c r="A7720" s="52" t="s">
        <v>2024</v>
      </c>
      <c r="B7720" s="52" t="s">
        <v>3447</v>
      </c>
      <c r="C7720" s="30" t="s">
        <v>2107</v>
      </c>
      <c r="D7720" s="52" t="s">
        <v>2112</v>
      </c>
      <c r="E7720" s="53">
        <v>12.163069</v>
      </c>
      <c r="F7720" s="53">
        <v>0</v>
      </c>
      <c r="G7720" s="53">
        <v>12.163069</v>
      </c>
    </row>
    <row r="7721" s="37" customFormat="1" customHeight="1" spans="1:7">
      <c r="A7721" s="52" t="s">
        <v>2024</v>
      </c>
      <c r="B7721" s="52" t="s">
        <v>3447</v>
      </c>
      <c r="C7721" s="30" t="s">
        <v>2107</v>
      </c>
      <c r="D7721" s="52" t="s">
        <v>2113</v>
      </c>
      <c r="E7721" s="53">
        <v>10.242584</v>
      </c>
      <c r="F7721" s="53">
        <v>0</v>
      </c>
      <c r="G7721" s="53">
        <v>10.242584</v>
      </c>
    </row>
    <row r="7722" s="37" customFormat="1" customHeight="1" spans="1:7">
      <c r="A7722" s="52" t="s">
        <v>2024</v>
      </c>
      <c r="B7722" s="52" t="s">
        <v>3447</v>
      </c>
      <c r="C7722" s="30" t="s">
        <v>2107</v>
      </c>
      <c r="D7722" s="52" t="s">
        <v>2114</v>
      </c>
      <c r="E7722" s="53">
        <v>0.262417</v>
      </c>
      <c r="F7722" s="53">
        <v>0</v>
      </c>
      <c r="G7722" s="53">
        <v>0.262417</v>
      </c>
    </row>
    <row r="7723" s="37" customFormat="1" customHeight="1" spans="1:7">
      <c r="A7723" s="52" t="s">
        <v>2024</v>
      </c>
      <c r="B7723" s="52" t="s">
        <v>3447</v>
      </c>
      <c r="C7723" s="30" t="s">
        <v>2107</v>
      </c>
      <c r="D7723" s="52" t="s">
        <v>2115</v>
      </c>
      <c r="E7723" s="53">
        <v>0.437362</v>
      </c>
      <c r="F7723" s="53">
        <v>0</v>
      </c>
      <c r="G7723" s="53">
        <v>0.437362</v>
      </c>
    </row>
    <row r="7724" s="37" customFormat="1" customHeight="1" spans="1:7">
      <c r="A7724" s="52" t="s">
        <v>2024</v>
      </c>
      <c r="B7724" s="52" t="s">
        <v>3447</v>
      </c>
      <c r="C7724" s="30" t="s">
        <v>2107</v>
      </c>
      <c r="D7724" s="52" t="s">
        <v>2117</v>
      </c>
      <c r="E7724" s="53">
        <v>20.485168</v>
      </c>
      <c r="F7724" s="53">
        <v>0</v>
      </c>
      <c r="G7724" s="53">
        <v>20.485168</v>
      </c>
    </row>
    <row r="7725" s="37" customFormat="1" customHeight="1" spans="1:7">
      <c r="A7725" s="52" t="s">
        <v>2024</v>
      </c>
      <c r="B7725" s="52" t="s">
        <v>3447</v>
      </c>
      <c r="C7725" s="30" t="s">
        <v>2107</v>
      </c>
      <c r="D7725" s="52" t="s">
        <v>2118</v>
      </c>
      <c r="E7725" s="53">
        <v>17.29116</v>
      </c>
      <c r="F7725" s="53">
        <v>0</v>
      </c>
      <c r="G7725" s="53">
        <v>17.29116</v>
      </c>
    </row>
    <row r="7726" s="37" customFormat="1" customHeight="1" spans="1:7">
      <c r="A7726" s="52" t="s">
        <v>2024</v>
      </c>
      <c r="B7726" s="52" t="s">
        <v>3447</v>
      </c>
      <c r="C7726" s="30" t="s">
        <v>2107</v>
      </c>
      <c r="D7726" s="52" t="s">
        <v>2121</v>
      </c>
      <c r="E7726" s="53">
        <v>1.44</v>
      </c>
      <c r="F7726" s="53">
        <v>0</v>
      </c>
      <c r="G7726" s="53">
        <v>1.44</v>
      </c>
    </row>
    <row r="7727" s="37" customFormat="1" customHeight="1" spans="1:7">
      <c r="A7727" s="52" t="s">
        <v>2024</v>
      </c>
      <c r="B7727" s="52" t="s">
        <v>3447</v>
      </c>
      <c r="C7727" s="30" t="s">
        <v>2107</v>
      </c>
      <c r="D7727" s="52" t="s">
        <v>2122</v>
      </c>
      <c r="E7727" s="53">
        <v>40.56</v>
      </c>
      <c r="F7727" s="53">
        <v>0</v>
      </c>
      <c r="G7727" s="53">
        <v>40.56</v>
      </c>
    </row>
    <row r="7728" s="37" customFormat="1" customHeight="1" spans="1:7">
      <c r="A7728" s="52" t="s">
        <v>2024</v>
      </c>
      <c r="B7728" s="52" t="s">
        <v>3447</v>
      </c>
      <c r="C7728" s="30" t="s">
        <v>2107</v>
      </c>
      <c r="D7728" s="52" t="s">
        <v>2123</v>
      </c>
      <c r="E7728" s="53">
        <v>16.0607</v>
      </c>
      <c r="F7728" s="53">
        <v>0</v>
      </c>
      <c r="G7728" s="53">
        <v>16.0607</v>
      </c>
    </row>
    <row r="7729" s="37" customFormat="1" customHeight="1" spans="1:7">
      <c r="A7729" s="52" t="s">
        <v>2024</v>
      </c>
      <c r="B7729" s="49" t="s">
        <v>3448</v>
      </c>
      <c r="C7729" s="50"/>
      <c r="D7729" s="49"/>
      <c r="E7729" s="51">
        <v>1137.497154</v>
      </c>
      <c r="F7729" s="51">
        <v>0</v>
      </c>
      <c r="G7729" s="51">
        <v>1137.497154</v>
      </c>
    </row>
    <row r="7730" s="37" customFormat="1" customHeight="1" spans="1:7">
      <c r="A7730" s="52" t="s">
        <v>2024</v>
      </c>
      <c r="B7730" s="52" t="s">
        <v>3449</v>
      </c>
      <c r="C7730" s="50" t="s">
        <v>2091</v>
      </c>
      <c r="D7730" s="49"/>
      <c r="E7730" s="51">
        <v>16.05</v>
      </c>
      <c r="F7730" s="51">
        <v>0</v>
      </c>
      <c r="G7730" s="51">
        <v>16.05</v>
      </c>
    </row>
    <row r="7731" s="37" customFormat="1" customHeight="1" spans="1:7">
      <c r="A7731" s="52" t="s">
        <v>2024</v>
      </c>
      <c r="B7731" s="52" t="s">
        <v>3449</v>
      </c>
      <c r="C7731" s="30" t="s">
        <v>2092</v>
      </c>
      <c r="D7731" s="52" t="s">
        <v>2105</v>
      </c>
      <c r="E7731" s="53">
        <v>16.05</v>
      </c>
      <c r="F7731" s="53">
        <v>0</v>
      </c>
      <c r="G7731" s="53">
        <v>16.05</v>
      </c>
    </row>
    <row r="7732" s="37" customFormat="1" customHeight="1" spans="1:7">
      <c r="A7732" s="52" t="s">
        <v>2024</v>
      </c>
      <c r="B7732" s="52" t="s">
        <v>3449</v>
      </c>
      <c r="C7732" s="50" t="s">
        <v>2106</v>
      </c>
      <c r="D7732" s="49"/>
      <c r="E7732" s="51">
        <v>1121.447154</v>
      </c>
      <c r="F7732" s="51">
        <v>0</v>
      </c>
      <c r="G7732" s="51">
        <v>1121.447154</v>
      </c>
    </row>
    <row r="7733" s="37" customFormat="1" customHeight="1" spans="1:7">
      <c r="A7733" s="52" t="s">
        <v>2024</v>
      </c>
      <c r="B7733" s="52" t="s">
        <v>3449</v>
      </c>
      <c r="C7733" s="30" t="s">
        <v>2107</v>
      </c>
      <c r="D7733" s="52" t="s">
        <v>2131</v>
      </c>
      <c r="E7733" s="53">
        <v>539.1384</v>
      </c>
      <c r="F7733" s="53">
        <v>0</v>
      </c>
      <c r="G7733" s="53">
        <v>539.1384</v>
      </c>
    </row>
    <row r="7734" s="37" customFormat="1" customHeight="1" spans="1:7">
      <c r="A7734" s="52" t="s">
        <v>2024</v>
      </c>
      <c r="B7734" s="52" t="s">
        <v>3449</v>
      </c>
      <c r="C7734" s="30" t="s">
        <v>2107</v>
      </c>
      <c r="D7734" s="52" t="s">
        <v>2132</v>
      </c>
      <c r="E7734" s="53">
        <v>17.2392</v>
      </c>
      <c r="F7734" s="53">
        <v>0</v>
      </c>
      <c r="G7734" s="53">
        <v>17.2392</v>
      </c>
    </row>
    <row r="7735" s="37" customFormat="1" customHeight="1" spans="1:7">
      <c r="A7735" s="52" t="s">
        <v>2024</v>
      </c>
      <c r="B7735" s="52" t="s">
        <v>3449</v>
      </c>
      <c r="C7735" s="30" t="s">
        <v>2107</v>
      </c>
      <c r="D7735" s="52" t="s">
        <v>2133</v>
      </c>
      <c r="E7735" s="53">
        <v>0.012</v>
      </c>
      <c r="F7735" s="53">
        <v>0</v>
      </c>
      <c r="G7735" s="53">
        <v>0.012</v>
      </c>
    </row>
    <row r="7736" s="37" customFormat="1" customHeight="1" spans="1:7">
      <c r="A7736" s="52" t="s">
        <v>2024</v>
      </c>
      <c r="B7736" s="52" t="s">
        <v>3449</v>
      </c>
      <c r="C7736" s="30" t="s">
        <v>2107</v>
      </c>
      <c r="D7736" s="52" t="s">
        <v>2134</v>
      </c>
      <c r="E7736" s="53">
        <v>201.792</v>
      </c>
      <c r="F7736" s="53">
        <v>0</v>
      </c>
      <c r="G7736" s="53">
        <v>201.792</v>
      </c>
    </row>
    <row r="7737" s="37" customFormat="1" customHeight="1" spans="1:7">
      <c r="A7737" s="52" t="s">
        <v>2024</v>
      </c>
      <c r="B7737" s="52" t="s">
        <v>3449</v>
      </c>
      <c r="C7737" s="30" t="s">
        <v>2107</v>
      </c>
      <c r="D7737" s="52" t="s">
        <v>2135</v>
      </c>
      <c r="E7737" s="53">
        <v>42.372</v>
      </c>
      <c r="F7737" s="53">
        <v>0</v>
      </c>
      <c r="G7737" s="53">
        <v>42.372</v>
      </c>
    </row>
    <row r="7738" s="37" customFormat="1" customHeight="1" spans="1:7">
      <c r="A7738" s="52" t="s">
        <v>2024</v>
      </c>
      <c r="B7738" s="52" t="s">
        <v>3449</v>
      </c>
      <c r="C7738" s="30" t="s">
        <v>2107</v>
      </c>
      <c r="D7738" s="52" t="s">
        <v>2137</v>
      </c>
      <c r="E7738" s="53">
        <v>38.536464</v>
      </c>
      <c r="F7738" s="53">
        <v>0</v>
      </c>
      <c r="G7738" s="53">
        <v>38.536464</v>
      </c>
    </row>
    <row r="7739" s="37" customFormat="1" customHeight="1" spans="1:7">
      <c r="A7739" s="52" t="s">
        <v>2024</v>
      </c>
      <c r="B7739" s="52" t="s">
        <v>3449</v>
      </c>
      <c r="C7739" s="30" t="s">
        <v>2107</v>
      </c>
      <c r="D7739" s="52" t="s">
        <v>2138</v>
      </c>
      <c r="E7739" s="53">
        <v>91.524102</v>
      </c>
      <c r="F7739" s="53">
        <v>0</v>
      </c>
      <c r="G7739" s="53">
        <v>91.524102</v>
      </c>
    </row>
    <row r="7740" s="37" customFormat="1" customHeight="1" spans="1:7">
      <c r="A7740" s="52" t="s">
        <v>2024</v>
      </c>
      <c r="B7740" s="52" t="s">
        <v>3449</v>
      </c>
      <c r="C7740" s="30" t="s">
        <v>2107</v>
      </c>
      <c r="D7740" s="52" t="s">
        <v>2139</v>
      </c>
      <c r="E7740" s="53">
        <v>1.669133</v>
      </c>
      <c r="F7740" s="53">
        <v>0</v>
      </c>
      <c r="G7740" s="53">
        <v>1.669133</v>
      </c>
    </row>
    <row r="7741" s="37" customFormat="1" customHeight="1" spans="1:7">
      <c r="A7741" s="52" t="s">
        <v>2024</v>
      </c>
      <c r="B7741" s="52" t="s">
        <v>3449</v>
      </c>
      <c r="C7741" s="30" t="s">
        <v>2107</v>
      </c>
      <c r="D7741" s="52" t="s">
        <v>2140</v>
      </c>
      <c r="E7741" s="53">
        <v>2.781888</v>
      </c>
      <c r="F7741" s="53">
        <v>0</v>
      </c>
      <c r="G7741" s="53">
        <v>2.781888</v>
      </c>
    </row>
    <row r="7742" s="37" customFormat="1" customHeight="1" spans="1:7">
      <c r="A7742" s="52" t="s">
        <v>2024</v>
      </c>
      <c r="B7742" s="52" t="s">
        <v>3449</v>
      </c>
      <c r="C7742" s="30" t="s">
        <v>2107</v>
      </c>
      <c r="D7742" s="52" t="s">
        <v>2298</v>
      </c>
      <c r="E7742" s="53">
        <v>8.6</v>
      </c>
      <c r="F7742" s="53">
        <v>0</v>
      </c>
      <c r="G7742" s="53">
        <v>8.6</v>
      </c>
    </row>
    <row r="7743" s="37" customFormat="1" customHeight="1" spans="1:7">
      <c r="A7743" s="52" t="s">
        <v>2024</v>
      </c>
      <c r="B7743" s="52" t="s">
        <v>3449</v>
      </c>
      <c r="C7743" s="30" t="s">
        <v>2107</v>
      </c>
      <c r="D7743" s="52" t="s">
        <v>2142</v>
      </c>
      <c r="E7743" s="53">
        <v>19.268232</v>
      </c>
      <c r="F7743" s="53">
        <v>0</v>
      </c>
      <c r="G7743" s="53">
        <v>19.268232</v>
      </c>
    </row>
    <row r="7744" s="37" customFormat="1" customHeight="1" spans="1:7">
      <c r="A7744" s="52" t="s">
        <v>2024</v>
      </c>
      <c r="B7744" s="52" t="s">
        <v>3449</v>
      </c>
      <c r="C7744" s="30" t="s">
        <v>2107</v>
      </c>
      <c r="D7744" s="52" t="s">
        <v>2299</v>
      </c>
      <c r="E7744" s="53">
        <v>86</v>
      </c>
      <c r="F7744" s="53">
        <v>0</v>
      </c>
      <c r="G7744" s="53">
        <v>86</v>
      </c>
    </row>
    <row r="7745" s="37" customFormat="1" customHeight="1" spans="1:7">
      <c r="A7745" s="52" t="s">
        <v>2024</v>
      </c>
      <c r="B7745" s="52" t="s">
        <v>3449</v>
      </c>
      <c r="C7745" s="30" t="s">
        <v>2107</v>
      </c>
      <c r="D7745" s="52" t="s">
        <v>2143</v>
      </c>
      <c r="E7745" s="53">
        <v>53.5</v>
      </c>
      <c r="F7745" s="53">
        <v>0</v>
      </c>
      <c r="G7745" s="53">
        <v>53.5</v>
      </c>
    </row>
    <row r="7746" s="37" customFormat="1" customHeight="1" spans="1:7">
      <c r="A7746" s="52" t="s">
        <v>2024</v>
      </c>
      <c r="B7746" s="52" t="s">
        <v>3449</v>
      </c>
      <c r="C7746" s="30" t="s">
        <v>2107</v>
      </c>
      <c r="D7746" s="52" t="s">
        <v>2144</v>
      </c>
      <c r="E7746" s="53">
        <v>17.12</v>
      </c>
      <c r="F7746" s="53">
        <v>0</v>
      </c>
      <c r="G7746" s="53">
        <v>17.12</v>
      </c>
    </row>
    <row r="7747" s="37" customFormat="1" customHeight="1" spans="1:7">
      <c r="A7747" s="52" t="s">
        <v>2024</v>
      </c>
      <c r="B7747" s="52" t="s">
        <v>3449</v>
      </c>
      <c r="C7747" s="30" t="s">
        <v>2107</v>
      </c>
      <c r="D7747" s="52" t="s">
        <v>2145</v>
      </c>
      <c r="E7747" s="53">
        <v>1.893735</v>
      </c>
      <c r="F7747" s="53">
        <v>0</v>
      </c>
      <c r="G7747" s="53">
        <v>1.893735</v>
      </c>
    </row>
    <row r="7748" s="37" customFormat="1" customHeight="1" spans="1:7">
      <c r="A7748" s="52" t="s">
        <v>2024</v>
      </c>
      <c r="B7748" s="49" t="s">
        <v>3450</v>
      </c>
      <c r="C7748" s="50"/>
      <c r="D7748" s="49"/>
      <c r="E7748" s="51">
        <v>3128.667035</v>
      </c>
      <c r="F7748" s="51">
        <v>0</v>
      </c>
      <c r="G7748" s="51">
        <v>3128.667035</v>
      </c>
    </row>
    <row r="7749" s="37" customFormat="1" customHeight="1" spans="1:7">
      <c r="A7749" s="52" t="s">
        <v>2024</v>
      </c>
      <c r="B7749" s="52" t="s">
        <v>3451</v>
      </c>
      <c r="C7749" s="50" t="s">
        <v>2080</v>
      </c>
      <c r="D7749" s="49"/>
      <c r="E7749" s="51">
        <v>0</v>
      </c>
      <c r="F7749" s="51">
        <v>0</v>
      </c>
      <c r="G7749" s="51">
        <v>0</v>
      </c>
    </row>
    <row r="7750" s="37" customFormat="1" customHeight="1" spans="1:7">
      <c r="A7750" s="52" t="s">
        <v>2024</v>
      </c>
      <c r="B7750" s="52" t="s">
        <v>3451</v>
      </c>
      <c r="C7750" s="30" t="s">
        <v>2081</v>
      </c>
      <c r="D7750" s="52" t="s">
        <v>3452</v>
      </c>
      <c r="E7750" s="53">
        <v>0</v>
      </c>
      <c r="F7750" s="53">
        <v>0</v>
      </c>
      <c r="G7750" s="53">
        <v>0</v>
      </c>
    </row>
    <row r="7751" s="37" customFormat="1" customHeight="1" spans="1:7">
      <c r="A7751" s="52" t="s">
        <v>2024</v>
      </c>
      <c r="B7751" s="52" t="s">
        <v>3451</v>
      </c>
      <c r="C7751" s="30" t="s">
        <v>2081</v>
      </c>
      <c r="D7751" s="52" t="s">
        <v>3453</v>
      </c>
      <c r="E7751" s="53">
        <v>0</v>
      </c>
      <c r="F7751" s="53">
        <v>0</v>
      </c>
      <c r="G7751" s="53">
        <v>0</v>
      </c>
    </row>
    <row r="7752" s="37" customFormat="1" customHeight="1" spans="1:7">
      <c r="A7752" s="52" t="s">
        <v>2024</v>
      </c>
      <c r="B7752" s="52" t="s">
        <v>3451</v>
      </c>
      <c r="C7752" s="30" t="s">
        <v>2081</v>
      </c>
      <c r="D7752" s="52" t="s">
        <v>3454</v>
      </c>
      <c r="E7752" s="53">
        <v>0</v>
      </c>
      <c r="F7752" s="53">
        <v>0</v>
      </c>
      <c r="G7752" s="53">
        <v>0</v>
      </c>
    </row>
    <row r="7753" s="37" customFormat="1" customHeight="1" spans="1:7">
      <c r="A7753" s="52" t="s">
        <v>2024</v>
      </c>
      <c r="B7753" s="52" t="s">
        <v>3451</v>
      </c>
      <c r="C7753" s="30" t="s">
        <v>2081</v>
      </c>
      <c r="D7753" s="52" t="s">
        <v>3455</v>
      </c>
      <c r="E7753" s="53">
        <v>0</v>
      </c>
      <c r="F7753" s="53">
        <v>0</v>
      </c>
      <c r="G7753" s="53">
        <v>0</v>
      </c>
    </row>
    <row r="7754" s="37" customFormat="1" customHeight="1" spans="1:7">
      <c r="A7754" s="52" t="s">
        <v>2024</v>
      </c>
      <c r="B7754" s="52" t="s">
        <v>3451</v>
      </c>
      <c r="C7754" s="50" t="s">
        <v>2091</v>
      </c>
      <c r="D7754" s="49"/>
      <c r="E7754" s="51">
        <v>0.15</v>
      </c>
      <c r="F7754" s="51">
        <v>0</v>
      </c>
      <c r="G7754" s="51">
        <v>0.15</v>
      </c>
    </row>
    <row r="7755" s="37" customFormat="1" customHeight="1" spans="1:7">
      <c r="A7755" s="52" t="s">
        <v>2024</v>
      </c>
      <c r="B7755" s="52" t="s">
        <v>3451</v>
      </c>
      <c r="C7755" s="30" t="s">
        <v>2092</v>
      </c>
      <c r="D7755" s="52" t="s">
        <v>2104</v>
      </c>
      <c r="E7755" s="53">
        <v>0.1</v>
      </c>
      <c r="F7755" s="53">
        <v>0</v>
      </c>
      <c r="G7755" s="53">
        <v>0.1</v>
      </c>
    </row>
    <row r="7756" s="37" customFormat="1" customHeight="1" spans="1:7">
      <c r="A7756" s="52" t="s">
        <v>2024</v>
      </c>
      <c r="B7756" s="52" t="s">
        <v>3451</v>
      </c>
      <c r="C7756" s="30" t="s">
        <v>2092</v>
      </c>
      <c r="D7756" s="52" t="s">
        <v>2654</v>
      </c>
      <c r="E7756" s="53">
        <v>0.05</v>
      </c>
      <c r="F7756" s="53">
        <v>0</v>
      </c>
      <c r="G7756" s="53">
        <v>0.05</v>
      </c>
    </row>
    <row r="7757" s="37" customFormat="1" customHeight="1" spans="1:7">
      <c r="A7757" s="52" t="s">
        <v>2024</v>
      </c>
      <c r="B7757" s="52" t="s">
        <v>3451</v>
      </c>
      <c r="C7757" s="50" t="s">
        <v>2106</v>
      </c>
      <c r="D7757" s="49"/>
      <c r="E7757" s="51">
        <v>3128.517035</v>
      </c>
      <c r="F7757" s="51">
        <v>0</v>
      </c>
      <c r="G7757" s="51">
        <v>3128.517035</v>
      </c>
    </row>
    <row r="7758" s="37" customFormat="1" customHeight="1" spans="1:7">
      <c r="A7758" s="52" t="s">
        <v>2024</v>
      </c>
      <c r="B7758" s="52" t="s">
        <v>3451</v>
      </c>
      <c r="C7758" s="30" t="s">
        <v>2107</v>
      </c>
      <c r="D7758" s="52" t="s">
        <v>3456</v>
      </c>
      <c r="E7758" s="53">
        <v>976.263</v>
      </c>
      <c r="F7758" s="53">
        <v>0</v>
      </c>
      <c r="G7758" s="53">
        <v>976.263</v>
      </c>
    </row>
    <row r="7759" s="37" customFormat="1" customHeight="1" spans="1:7">
      <c r="A7759" s="52" t="s">
        <v>2024</v>
      </c>
      <c r="B7759" s="52" t="s">
        <v>3451</v>
      </c>
      <c r="C7759" s="30" t="s">
        <v>2107</v>
      </c>
      <c r="D7759" s="52" t="s">
        <v>2110</v>
      </c>
      <c r="E7759" s="53">
        <v>6.06</v>
      </c>
      <c r="F7759" s="53">
        <v>0</v>
      </c>
      <c r="G7759" s="53">
        <v>6.06</v>
      </c>
    </row>
    <row r="7760" s="37" customFormat="1" customHeight="1" spans="1:7">
      <c r="A7760" s="52" t="s">
        <v>2024</v>
      </c>
      <c r="B7760" s="52" t="s">
        <v>3451</v>
      </c>
      <c r="C7760" s="30" t="s">
        <v>2107</v>
      </c>
      <c r="D7760" s="52" t="s">
        <v>2135</v>
      </c>
      <c r="E7760" s="53">
        <v>290.268</v>
      </c>
      <c r="F7760" s="53">
        <v>0</v>
      </c>
      <c r="G7760" s="53">
        <v>290.268</v>
      </c>
    </row>
    <row r="7761" s="37" customFormat="1" customHeight="1" spans="1:7">
      <c r="A7761" s="52" t="s">
        <v>2024</v>
      </c>
      <c r="B7761" s="52" t="s">
        <v>3451</v>
      </c>
      <c r="C7761" s="30" t="s">
        <v>2107</v>
      </c>
      <c r="D7761" s="52" t="s">
        <v>2137</v>
      </c>
      <c r="E7761" s="53">
        <v>275.896752</v>
      </c>
      <c r="F7761" s="53">
        <v>0</v>
      </c>
      <c r="G7761" s="53">
        <v>275.896752</v>
      </c>
    </row>
    <row r="7762" s="37" customFormat="1" customHeight="1" spans="1:7">
      <c r="A7762" s="52" t="s">
        <v>2024</v>
      </c>
      <c r="B7762" s="52" t="s">
        <v>3451</v>
      </c>
      <c r="C7762" s="30" t="s">
        <v>2107</v>
      </c>
      <c r="D7762" s="52" t="s">
        <v>2138</v>
      </c>
      <c r="E7762" s="53">
        <v>382.344486</v>
      </c>
      <c r="F7762" s="53">
        <v>0</v>
      </c>
      <c r="G7762" s="53">
        <v>382.344486</v>
      </c>
    </row>
    <row r="7763" s="37" customFormat="1" customHeight="1" spans="1:7">
      <c r="A7763" s="52" t="s">
        <v>2024</v>
      </c>
      <c r="B7763" s="52" t="s">
        <v>3451</v>
      </c>
      <c r="C7763" s="30" t="s">
        <v>2107</v>
      </c>
      <c r="D7763" s="52" t="s">
        <v>2466</v>
      </c>
      <c r="E7763" s="53">
        <v>14.9244</v>
      </c>
      <c r="F7763" s="53">
        <v>0</v>
      </c>
      <c r="G7763" s="53">
        <v>14.9244</v>
      </c>
    </row>
    <row r="7764" s="37" customFormat="1" customHeight="1" spans="1:7">
      <c r="A7764" s="52" t="s">
        <v>2024</v>
      </c>
      <c r="B7764" s="52" t="s">
        <v>3451</v>
      </c>
      <c r="C7764" s="30" t="s">
        <v>2107</v>
      </c>
      <c r="D7764" s="52" t="s">
        <v>2139</v>
      </c>
      <c r="E7764" s="53">
        <v>12.074036</v>
      </c>
      <c r="F7764" s="53">
        <v>0</v>
      </c>
      <c r="G7764" s="53">
        <v>12.074036</v>
      </c>
    </row>
    <row r="7765" s="37" customFormat="1" customHeight="1" spans="1:7">
      <c r="A7765" s="52" t="s">
        <v>2024</v>
      </c>
      <c r="B7765" s="52" t="s">
        <v>3451</v>
      </c>
      <c r="C7765" s="30" t="s">
        <v>2107</v>
      </c>
      <c r="D7765" s="52" t="s">
        <v>2140</v>
      </c>
      <c r="E7765" s="53">
        <v>20.123394</v>
      </c>
      <c r="F7765" s="53">
        <v>0</v>
      </c>
      <c r="G7765" s="53">
        <v>20.123394</v>
      </c>
    </row>
    <row r="7766" s="37" customFormat="1" customHeight="1" spans="1:7">
      <c r="A7766" s="52" t="s">
        <v>2024</v>
      </c>
      <c r="B7766" s="52" t="s">
        <v>3451</v>
      </c>
      <c r="C7766" s="30" t="s">
        <v>2107</v>
      </c>
      <c r="D7766" s="52" t="s">
        <v>2142</v>
      </c>
      <c r="E7766" s="53">
        <v>137.948376</v>
      </c>
      <c r="F7766" s="53">
        <v>0</v>
      </c>
      <c r="G7766" s="53">
        <v>137.948376</v>
      </c>
    </row>
    <row r="7767" s="37" customFormat="1" customHeight="1" spans="1:7">
      <c r="A7767" s="52" t="s">
        <v>2024</v>
      </c>
      <c r="B7767" s="52" t="s">
        <v>3451</v>
      </c>
      <c r="C7767" s="30" t="s">
        <v>2107</v>
      </c>
      <c r="D7767" s="52" t="s">
        <v>2119</v>
      </c>
      <c r="E7767" s="53">
        <v>1.6515</v>
      </c>
      <c r="F7767" s="53">
        <v>0</v>
      </c>
      <c r="G7767" s="53">
        <v>1.6515</v>
      </c>
    </row>
    <row r="7768" s="37" customFormat="1" customHeight="1" spans="1:7">
      <c r="A7768" s="52" t="s">
        <v>2024</v>
      </c>
      <c r="B7768" s="52" t="s">
        <v>3451</v>
      </c>
      <c r="C7768" s="30" t="s">
        <v>2107</v>
      </c>
      <c r="D7768" s="52" t="s">
        <v>2299</v>
      </c>
      <c r="E7768" s="53">
        <v>600.91</v>
      </c>
      <c r="F7768" s="53">
        <v>0</v>
      </c>
      <c r="G7768" s="53">
        <v>600.91</v>
      </c>
    </row>
    <row r="7769" s="37" customFormat="1" customHeight="1" spans="1:7">
      <c r="A7769" s="52" t="s">
        <v>2024</v>
      </c>
      <c r="B7769" s="52" t="s">
        <v>3451</v>
      </c>
      <c r="C7769" s="30" t="s">
        <v>2107</v>
      </c>
      <c r="D7769" s="52" t="s">
        <v>2143</v>
      </c>
      <c r="E7769" s="53">
        <v>366.5</v>
      </c>
      <c r="F7769" s="53">
        <v>0</v>
      </c>
      <c r="G7769" s="53">
        <v>366.5</v>
      </c>
    </row>
    <row r="7770" s="37" customFormat="1" customHeight="1" spans="1:7">
      <c r="A7770" s="52" t="s">
        <v>2024</v>
      </c>
      <c r="B7770" s="52" t="s">
        <v>3451</v>
      </c>
      <c r="C7770" s="30" t="s">
        <v>2107</v>
      </c>
      <c r="D7770" s="52" t="s">
        <v>3457</v>
      </c>
      <c r="E7770" s="53">
        <v>29.9067</v>
      </c>
      <c r="F7770" s="53">
        <v>0</v>
      </c>
      <c r="G7770" s="53">
        <v>29.9067</v>
      </c>
    </row>
    <row r="7771" s="37" customFormat="1" customHeight="1" spans="1:7">
      <c r="A7771" s="52" t="s">
        <v>2024</v>
      </c>
      <c r="B7771" s="52" t="s">
        <v>3451</v>
      </c>
      <c r="C7771" s="30" t="s">
        <v>2107</v>
      </c>
      <c r="D7771" s="52" t="s">
        <v>2145</v>
      </c>
      <c r="E7771" s="53">
        <v>13.646391</v>
      </c>
      <c r="F7771" s="53">
        <v>0</v>
      </c>
      <c r="G7771" s="53">
        <v>13.646391</v>
      </c>
    </row>
    <row r="7772" s="37" customFormat="1" customHeight="1" spans="1:7">
      <c r="A7772" s="52" t="s">
        <v>2024</v>
      </c>
      <c r="B7772" s="49" t="s">
        <v>3458</v>
      </c>
      <c r="C7772" s="50"/>
      <c r="D7772" s="49"/>
      <c r="E7772" s="51">
        <v>1350.607404</v>
      </c>
      <c r="F7772" s="51">
        <v>0</v>
      </c>
      <c r="G7772" s="51">
        <v>1350.607404</v>
      </c>
    </row>
    <row r="7773" s="37" customFormat="1" customHeight="1" spans="1:7">
      <c r="A7773" s="52" t="s">
        <v>2024</v>
      </c>
      <c r="B7773" s="52" t="s">
        <v>3459</v>
      </c>
      <c r="C7773" s="50" t="s">
        <v>2080</v>
      </c>
      <c r="D7773" s="49"/>
      <c r="E7773" s="51">
        <v>0</v>
      </c>
      <c r="F7773" s="51">
        <v>0</v>
      </c>
      <c r="G7773" s="51">
        <v>0</v>
      </c>
    </row>
    <row r="7774" s="37" customFormat="1" customHeight="1" spans="1:7">
      <c r="A7774" s="52" t="s">
        <v>2024</v>
      </c>
      <c r="B7774" s="52" t="s">
        <v>3459</v>
      </c>
      <c r="C7774" s="30" t="s">
        <v>2081</v>
      </c>
      <c r="D7774" s="52" t="s">
        <v>3401</v>
      </c>
      <c r="E7774" s="53">
        <v>0</v>
      </c>
      <c r="F7774" s="53">
        <v>0</v>
      </c>
      <c r="G7774" s="53">
        <v>0</v>
      </c>
    </row>
    <row r="7775" s="37" customFormat="1" customHeight="1" spans="1:7">
      <c r="A7775" s="52" t="s">
        <v>2024</v>
      </c>
      <c r="B7775" s="52" t="s">
        <v>3459</v>
      </c>
      <c r="C7775" s="30" t="s">
        <v>2081</v>
      </c>
      <c r="D7775" s="52" t="s">
        <v>3460</v>
      </c>
      <c r="E7775" s="53">
        <v>0</v>
      </c>
      <c r="F7775" s="53">
        <v>0</v>
      </c>
      <c r="G7775" s="53">
        <v>0</v>
      </c>
    </row>
    <row r="7776" s="37" customFormat="1" customHeight="1" spans="1:7">
      <c r="A7776" s="52" t="s">
        <v>2024</v>
      </c>
      <c r="B7776" s="52" t="s">
        <v>3459</v>
      </c>
      <c r="C7776" s="30" t="s">
        <v>2081</v>
      </c>
      <c r="D7776" s="52" t="s">
        <v>3461</v>
      </c>
      <c r="E7776" s="53">
        <v>0</v>
      </c>
      <c r="F7776" s="53">
        <v>0</v>
      </c>
      <c r="G7776" s="53">
        <v>0</v>
      </c>
    </row>
    <row r="7777" s="37" customFormat="1" customHeight="1" spans="1:7">
      <c r="A7777" s="52" t="s">
        <v>2024</v>
      </c>
      <c r="B7777" s="52" t="s">
        <v>3459</v>
      </c>
      <c r="C7777" s="30" t="s">
        <v>2081</v>
      </c>
      <c r="D7777" s="52" t="s">
        <v>3462</v>
      </c>
      <c r="E7777" s="53">
        <v>0</v>
      </c>
      <c r="F7777" s="53">
        <v>0</v>
      </c>
      <c r="G7777" s="53">
        <v>0</v>
      </c>
    </row>
    <row r="7778" s="37" customFormat="1" customHeight="1" spans="1:7">
      <c r="A7778" s="52" t="s">
        <v>2024</v>
      </c>
      <c r="B7778" s="52" t="s">
        <v>3459</v>
      </c>
      <c r="C7778" s="50" t="s">
        <v>2106</v>
      </c>
      <c r="D7778" s="49"/>
      <c r="E7778" s="51">
        <v>1350.607404</v>
      </c>
      <c r="F7778" s="51">
        <v>0</v>
      </c>
      <c r="G7778" s="51">
        <v>1350.607404</v>
      </c>
    </row>
    <row r="7779" s="37" customFormat="1" customHeight="1" spans="1:7">
      <c r="A7779" s="52" t="s">
        <v>2024</v>
      </c>
      <c r="B7779" s="52" t="s">
        <v>3459</v>
      </c>
      <c r="C7779" s="30" t="s">
        <v>2107</v>
      </c>
      <c r="D7779" s="52" t="s">
        <v>3456</v>
      </c>
      <c r="E7779" s="53">
        <v>404.289</v>
      </c>
      <c r="F7779" s="53">
        <v>0</v>
      </c>
      <c r="G7779" s="53">
        <v>404.289</v>
      </c>
    </row>
    <row r="7780" s="37" customFormat="1" customHeight="1" spans="1:7">
      <c r="A7780" s="52" t="s">
        <v>2024</v>
      </c>
      <c r="B7780" s="52" t="s">
        <v>3459</v>
      </c>
      <c r="C7780" s="30" t="s">
        <v>2107</v>
      </c>
      <c r="D7780" s="52" t="s">
        <v>2135</v>
      </c>
      <c r="E7780" s="53">
        <v>116.82</v>
      </c>
      <c r="F7780" s="53">
        <v>0</v>
      </c>
      <c r="G7780" s="53">
        <v>116.82</v>
      </c>
    </row>
    <row r="7781" s="37" customFormat="1" customHeight="1" spans="1:7">
      <c r="A7781" s="52" t="s">
        <v>2024</v>
      </c>
      <c r="B7781" s="52" t="s">
        <v>3459</v>
      </c>
      <c r="C7781" s="30" t="s">
        <v>2107</v>
      </c>
      <c r="D7781" s="52" t="s">
        <v>2137</v>
      </c>
      <c r="E7781" s="53">
        <v>112.505616</v>
      </c>
      <c r="F7781" s="53">
        <v>0</v>
      </c>
      <c r="G7781" s="53">
        <v>112.505616</v>
      </c>
    </row>
    <row r="7782" s="37" customFormat="1" customHeight="1" spans="1:7">
      <c r="A7782" s="52" t="s">
        <v>2024</v>
      </c>
      <c r="B7782" s="52" t="s">
        <v>3459</v>
      </c>
      <c r="C7782" s="30" t="s">
        <v>2107</v>
      </c>
      <c r="D7782" s="52" t="s">
        <v>2138</v>
      </c>
      <c r="E7782" s="53">
        <v>158.227668</v>
      </c>
      <c r="F7782" s="53">
        <v>0</v>
      </c>
      <c r="G7782" s="53">
        <v>158.227668</v>
      </c>
    </row>
    <row r="7783" s="37" customFormat="1" customHeight="1" spans="1:7">
      <c r="A7783" s="52" t="s">
        <v>2024</v>
      </c>
      <c r="B7783" s="52" t="s">
        <v>3459</v>
      </c>
      <c r="C7783" s="30" t="s">
        <v>2107</v>
      </c>
      <c r="D7783" s="52" t="s">
        <v>2139</v>
      </c>
      <c r="E7783" s="53">
        <v>4.996663</v>
      </c>
      <c r="F7783" s="53">
        <v>0</v>
      </c>
      <c r="G7783" s="53">
        <v>4.996663</v>
      </c>
    </row>
    <row r="7784" s="37" customFormat="1" customHeight="1" spans="1:7">
      <c r="A7784" s="52" t="s">
        <v>2024</v>
      </c>
      <c r="B7784" s="52" t="s">
        <v>3459</v>
      </c>
      <c r="C7784" s="30" t="s">
        <v>2107</v>
      </c>
      <c r="D7784" s="52" t="s">
        <v>2140</v>
      </c>
      <c r="E7784" s="53">
        <v>8.327772</v>
      </c>
      <c r="F7784" s="53">
        <v>0</v>
      </c>
      <c r="G7784" s="53">
        <v>8.327772</v>
      </c>
    </row>
    <row r="7785" s="37" customFormat="1" customHeight="1" spans="1:7">
      <c r="A7785" s="52" t="s">
        <v>2024</v>
      </c>
      <c r="B7785" s="52" t="s">
        <v>3459</v>
      </c>
      <c r="C7785" s="30" t="s">
        <v>2107</v>
      </c>
      <c r="D7785" s="52" t="s">
        <v>2142</v>
      </c>
      <c r="E7785" s="53">
        <v>56.252808</v>
      </c>
      <c r="F7785" s="53">
        <v>0</v>
      </c>
      <c r="G7785" s="53">
        <v>56.252808</v>
      </c>
    </row>
    <row r="7786" s="37" customFormat="1" customHeight="1" spans="1:7">
      <c r="A7786" s="52" t="s">
        <v>2024</v>
      </c>
      <c r="B7786" s="52" t="s">
        <v>3459</v>
      </c>
      <c r="C7786" s="30" t="s">
        <v>2107</v>
      </c>
      <c r="D7786" s="52" t="s">
        <v>2299</v>
      </c>
      <c r="E7786" s="53">
        <v>324</v>
      </c>
      <c r="F7786" s="53">
        <v>0</v>
      </c>
      <c r="G7786" s="53">
        <v>324</v>
      </c>
    </row>
    <row r="7787" s="37" customFormat="1" customHeight="1" spans="1:7">
      <c r="A7787" s="52" t="s">
        <v>2024</v>
      </c>
      <c r="B7787" s="52" t="s">
        <v>3459</v>
      </c>
      <c r="C7787" s="30" t="s">
        <v>2107</v>
      </c>
      <c r="D7787" s="52" t="s">
        <v>2143</v>
      </c>
      <c r="E7787" s="53">
        <v>147.5</v>
      </c>
      <c r="F7787" s="53">
        <v>0</v>
      </c>
      <c r="G7787" s="53">
        <v>147.5</v>
      </c>
    </row>
    <row r="7788" s="37" customFormat="1" customHeight="1" spans="1:7">
      <c r="A7788" s="52" t="s">
        <v>2024</v>
      </c>
      <c r="B7788" s="52" t="s">
        <v>3459</v>
      </c>
      <c r="C7788" s="30" t="s">
        <v>2107</v>
      </c>
      <c r="D7788" s="52" t="s">
        <v>3457</v>
      </c>
      <c r="E7788" s="53">
        <v>12.0996</v>
      </c>
      <c r="F7788" s="53">
        <v>0</v>
      </c>
      <c r="G7788" s="53">
        <v>12.0996</v>
      </c>
    </row>
    <row r="7789" s="37" customFormat="1" customHeight="1" spans="1:7">
      <c r="A7789" s="52" t="s">
        <v>2024</v>
      </c>
      <c r="B7789" s="52" t="s">
        <v>3459</v>
      </c>
      <c r="C7789" s="30" t="s">
        <v>2107</v>
      </c>
      <c r="D7789" s="52" t="s">
        <v>2145</v>
      </c>
      <c r="E7789" s="53">
        <v>5.588277</v>
      </c>
      <c r="F7789" s="53">
        <v>0</v>
      </c>
      <c r="G7789" s="53">
        <v>5.588277</v>
      </c>
    </row>
    <row r="7790" s="37" customFormat="1" customHeight="1" spans="1:7">
      <c r="A7790" s="52" t="s">
        <v>2024</v>
      </c>
      <c r="B7790" s="49" t="s">
        <v>3463</v>
      </c>
      <c r="C7790" s="50"/>
      <c r="D7790" s="49"/>
      <c r="E7790" s="51">
        <v>653.50729</v>
      </c>
      <c r="F7790" s="51">
        <v>0</v>
      </c>
      <c r="G7790" s="51">
        <v>653.50729</v>
      </c>
    </row>
    <row r="7791" s="37" customFormat="1" customHeight="1" spans="1:7">
      <c r="A7791" s="52" t="s">
        <v>2024</v>
      </c>
      <c r="B7791" s="52" t="s">
        <v>3464</v>
      </c>
      <c r="C7791" s="50" t="s">
        <v>2080</v>
      </c>
      <c r="D7791" s="49"/>
      <c r="E7791" s="51">
        <v>0</v>
      </c>
      <c r="F7791" s="51">
        <v>0</v>
      </c>
      <c r="G7791" s="51">
        <v>0</v>
      </c>
    </row>
    <row r="7792" s="37" customFormat="1" customHeight="1" spans="1:7">
      <c r="A7792" s="52" t="s">
        <v>2024</v>
      </c>
      <c r="B7792" s="52" t="s">
        <v>3464</v>
      </c>
      <c r="C7792" s="30" t="s">
        <v>2081</v>
      </c>
      <c r="D7792" s="52" t="s">
        <v>3465</v>
      </c>
      <c r="E7792" s="53">
        <v>0</v>
      </c>
      <c r="F7792" s="53">
        <v>0</v>
      </c>
      <c r="G7792" s="53">
        <v>0</v>
      </c>
    </row>
    <row r="7793" s="37" customFormat="1" customHeight="1" spans="1:7">
      <c r="A7793" s="52" t="s">
        <v>2024</v>
      </c>
      <c r="B7793" s="52" t="s">
        <v>3464</v>
      </c>
      <c r="C7793" s="50" t="s">
        <v>2106</v>
      </c>
      <c r="D7793" s="49"/>
      <c r="E7793" s="51">
        <v>653.50729</v>
      </c>
      <c r="F7793" s="51">
        <v>0</v>
      </c>
      <c r="G7793" s="51">
        <v>653.50729</v>
      </c>
    </row>
    <row r="7794" s="37" customFormat="1" customHeight="1" spans="1:7">
      <c r="A7794" s="52" t="s">
        <v>2024</v>
      </c>
      <c r="B7794" s="52" t="s">
        <v>3464</v>
      </c>
      <c r="C7794" s="30" t="s">
        <v>2107</v>
      </c>
      <c r="D7794" s="52" t="s">
        <v>3456</v>
      </c>
      <c r="E7794" s="53">
        <v>194.148</v>
      </c>
      <c r="F7794" s="53">
        <v>0</v>
      </c>
      <c r="G7794" s="53">
        <v>194.148</v>
      </c>
    </row>
    <row r="7795" s="37" customFormat="1" customHeight="1" spans="1:7">
      <c r="A7795" s="52" t="s">
        <v>2024</v>
      </c>
      <c r="B7795" s="52" t="s">
        <v>3464</v>
      </c>
      <c r="C7795" s="30" t="s">
        <v>2107</v>
      </c>
      <c r="D7795" s="52" t="s">
        <v>2135</v>
      </c>
      <c r="E7795" s="53">
        <v>109.296</v>
      </c>
      <c r="F7795" s="53">
        <v>0</v>
      </c>
      <c r="G7795" s="53">
        <v>109.296</v>
      </c>
    </row>
    <row r="7796" s="37" customFormat="1" customHeight="1" spans="1:7">
      <c r="A7796" s="52" t="s">
        <v>2024</v>
      </c>
      <c r="B7796" s="52" t="s">
        <v>3464</v>
      </c>
      <c r="C7796" s="30" t="s">
        <v>2107</v>
      </c>
      <c r="D7796" s="52" t="s">
        <v>2137</v>
      </c>
      <c r="E7796" s="53">
        <v>53.50487</v>
      </c>
      <c r="F7796" s="53">
        <v>0</v>
      </c>
      <c r="G7796" s="53">
        <v>53.50487</v>
      </c>
    </row>
    <row r="7797" s="37" customFormat="1" customHeight="1" spans="1:7">
      <c r="A7797" s="52" t="s">
        <v>2024</v>
      </c>
      <c r="B7797" s="52" t="s">
        <v>3464</v>
      </c>
      <c r="C7797" s="30" t="s">
        <v>2107</v>
      </c>
      <c r="D7797" s="52" t="s">
        <v>2138</v>
      </c>
      <c r="E7797" s="53">
        <v>47.574822</v>
      </c>
      <c r="F7797" s="53">
        <v>0</v>
      </c>
      <c r="G7797" s="53">
        <v>47.574822</v>
      </c>
    </row>
    <row r="7798" s="37" customFormat="1" customHeight="1" spans="1:7">
      <c r="A7798" s="52" t="s">
        <v>2024</v>
      </c>
      <c r="B7798" s="52" t="s">
        <v>3464</v>
      </c>
      <c r="C7798" s="30" t="s">
        <v>2107</v>
      </c>
      <c r="D7798" s="52" t="s">
        <v>2139</v>
      </c>
      <c r="E7798" s="53">
        <v>1.502363</v>
      </c>
      <c r="F7798" s="53">
        <v>0</v>
      </c>
      <c r="G7798" s="53">
        <v>1.502363</v>
      </c>
    </row>
    <row r="7799" s="37" customFormat="1" customHeight="1" spans="1:7">
      <c r="A7799" s="52" t="s">
        <v>2024</v>
      </c>
      <c r="B7799" s="52" t="s">
        <v>3464</v>
      </c>
      <c r="C7799" s="30" t="s">
        <v>2107</v>
      </c>
      <c r="D7799" s="52" t="s">
        <v>2140</v>
      </c>
      <c r="E7799" s="53">
        <v>2.503938</v>
      </c>
      <c r="F7799" s="53">
        <v>0</v>
      </c>
      <c r="G7799" s="53">
        <v>2.503938</v>
      </c>
    </row>
    <row r="7800" s="37" customFormat="1" customHeight="1" spans="1:7">
      <c r="A7800" s="52" t="s">
        <v>2024</v>
      </c>
      <c r="B7800" s="52" t="s">
        <v>3464</v>
      </c>
      <c r="C7800" s="30" t="s">
        <v>2107</v>
      </c>
      <c r="D7800" s="52" t="s">
        <v>2142</v>
      </c>
      <c r="E7800" s="53">
        <v>26.752435</v>
      </c>
      <c r="F7800" s="53">
        <v>0</v>
      </c>
      <c r="G7800" s="53">
        <v>26.752435</v>
      </c>
    </row>
    <row r="7801" s="37" customFormat="1" customHeight="1" spans="1:7">
      <c r="A7801" s="52" t="s">
        <v>2024</v>
      </c>
      <c r="B7801" s="52" t="s">
        <v>3464</v>
      </c>
      <c r="C7801" s="30" t="s">
        <v>2107</v>
      </c>
      <c r="D7801" s="52" t="s">
        <v>2299</v>
      </c>
      <c r="E7801" s="53">
        <v>50</v>
      </c>
      <c r="F7801" s="53">
        <v>0</v>
      </c>
      <c r="G7801" s="53">
        <v>50</v>
      </c>
    </row>
    <row r="7802" s="37" customFormat="1" customHeight="1" spans="1:7">
      <c r="A7802" s="52" t="s">
        <v>2024</v>
      </c>
      <c r="B7802" s="52" t="s">
        <v>3464</v>
      </c>
      <c r="C7802" s="30" t="s">
        <v>2107</v>
      </c>
      <c r="D7802" s="52" t="s">
        <v>2143</v>
      </c>
      <c r="E7802" s="53">
        <v>46</v>
      </c>
      <c r="F7802" s="53">
        <v>0</v>
      </c>
      <c r="G7802" s="53">
        <v>46</v>
      </c>
    </row>
    <row r="7803" s="37" customFormat="1" customHeight="1" spans="1:7">
      <c r="A7803" s="52" t="s">
        <v>2024</v>
      </c>
      <c r="B7803" s="52" t="s">
        <v>3464</v>
      </c>
      <c r="C7803" s="30" t="s">
        <v>2107</v>
      </c>
      <c r="D7803" s="52" t="s">
        <v>3457</v>
      </c>
      <c r="E7803" s="53">
        <v>6.16704</v>
      </c>
      <c r="F7803" s="53">
        <v>0</v>
      </c>
      <c r="G7803" s="53">
        <v>6.16704</v>
      </c>
    </row>
    <row r="7804" s="37" customFormat="1" customHeight="1" spans="1:7">
      <c r="A7804" s="52" t="s">
        <v>2024</v>
      </c>
      <c r="B7804" s="52" t="s">
        <v>3464</v>
      </c>
      <c r="C7804" s="30" t="s">
        <v>2107</v>
      </c>
      <c r="D7804" s="52" t="s">
        <v>3466</v>
      </c>
      <c r="E7804" s="53">
        <v>100.14</v>
      </c>
      <c r="F7804" s="53">
        <v>0</v>
      </c>
      <c r="G7804" s="53">
        <v>100.14</v>
      </c>
    </row>
    <row r="7805" s="37" customFormat="1" customHeight="1" spans="1:7">
      <c r="A7805" s="52" t="s">
        <v>2024</v>
      </c>
      <c r="B7805" s="52" t="s">
        <v>3464</v>
      </c>
      <c r="C7805" s="30" t="s">
        <v>2107</v>
      </c>
      <c r="D7805" s="52" t="s">
        <v>3467</v>
      </c>
      <c r="E7805" s="53">
        <v>13.248</v>
      </c>
      <c r="F7805" s="53">
        <v>0</v>
      </c>
      <c r="G7805" s="53">
        <v>13.248</v>
      </c>
    </row>
    <row r="7806" s="37" customFormat="1" customHeight="1" spans="1:7">
      <c r="A7806" s="52" t="s">
        <v>2024</v>
      </c>
      <c r="B7806" s="52" t="s">
        <v>3464</v>
      </c>
      <c r="C7806" s="30" t="s">
        <v>2107</v>
      </c>
      <c r="D7806" s="52" t="s">
        <v>2145</v>
      </c>
      <c r="E7806" s="53">
        <v>2.669822</v>
      </c>
      <c r="F7806" s="53">
        <v>0</v>
      </c>
      <c r="G7806" s="53">
        <v>2.669822</v>
      </c>
    </row>
    <row r="7807" s="37" customFormat="1" customHeight="1" spans="1:7">
      <c r="A7807" s="52" t="s">
        <v>2024</v>
      </c>
      <c r="B7807" s="49" t="s">
        <v>3468</v>
      </c>
      <c r="C7807" s="50"/>
      <c r="D7807" s="49"/>
      <c r="E7807" s="51">
        <v>627.963038</v>
      </c>
      <c r="F7807" s="51">
        <v>0</v>
      </c>
      <c r="G7807" s="51">
        <v>627.963038</v>
      </c>
    </row>
    <row r="7808" s="37" customFormat="1" customHeight="1" spans="1:7">
      <c r="A7808" s="52" t="s">
        <v>2024</v>
      </c>
      <c r="B7808" s="52" t="s">
        <v>3469</v>
      </c>
      <c r="C7808" s="50" t="s">
        <v>2106</v>
      </c>
      <c r="D7808" s="49"/>
      <c r="E7808" s="51">
        <v>627.963038</v>
      </c>
      <c r="F7808" s="51">
        <v>0</v>
      </c>
      <c r="G7808" s="51">
        <v>627.963038</v>
      </c>
    </row>
    <row r="7809" s="37" customFormat="1" customHeight="1" spans="1:7">
      <c r="A7809" s="52" t="s">
        <v>2024</v>
      </c>
      <c r="B7809" s="52" t="s">
        <v>3469</v>
      </c>
      <c r="C7809" s="30" t="s">
        <v>2107</v>
      </c>
      <c r="D7809" s="52" t="s">
        <v>3456</v>
      </c>
      <c r="E7809" s="53">
        <v>201.90672</v>
      </c>
      <c r="F7809" s="53">
        <v>0</v>
      </c>
      <c r="G7809" s="53">
        <v>201.90672</v>
      </c>
    </row>
    <row r="7810" s="37" customFormat="1" customHeight="1" spans="1:7">
      <c r="A7810" s="52" t="s">
        <v>2024</v>
      </c>
      <c r="B7810" s="52" t="s">
        <v>3469</v>
      </c>
      <c r="C7810" s="30" t="s">
        <v>2107</v>
      </c>
      <c r="D7810" s="52" t="s">
        <v>2135</v>
      </c>
      <c r="E7810" s="53">
        <v>121.176</v>
      </c>
      <c r="F7810" s="53">
        <v>0</v>
      </c>
      <c r="G7810" s="53">
        <v>121.176</v>
      </c>
    </row>
    <row r="7811" s="37" customFormat="1" customHeight="1" spans="1:7">
      <c r="A7811" s="52" t="s">
        <v>2024</v>
      </c>
      <c r="B7811" s="52" t="s">
        <v>3469</v>
      </c>
      <c r="C7811" s="30" t="s">
        <v>2107</v>
      </c>
      <c r="D7811" s="52" t="s">
        <v>2137</v>
      </c>
      <c r="E7811" s="53">
        <v>57.241728</v>
      </c>
      <c r="F7811" s="53">
        <v>0</v>
      </c>
      <c r="G7811" s="53">
        <v>57.241728</v>
      </c>
    </row>
    <row r="7812" s="37" customFormat="1" customHeight="1" spans="1:7">
      <c r="A7812" s="52" t="s">
        <v>2024</v>
      </c>
      <c r="B7812" s="52" t="s">
        <v>3469</v>
      </c>
      <c r="C7812" s="30" t="s">
        <v>2107</v>
      </c>
      <c r="D7812" s="52" t="s">
        <v>2138</v>
      </c>
      <c r="E7812" s="53">
        <v>49.5387</v>
      </c>
      <c r="F7812" s="53">
        <v>0</v>
      </c>
      <c r="G7812" s="53">
        <v>49.5387</v>
      </c>
    </row>
    <row r="7813" s="37" customFormat="1" customHeight="1" spans="1:7">
      <c r="A7813" s="52" t="s">
        <v>2024</v>
      </c>
      <c r="B7813" s="52" t="s">
        <v>3469</v>
      </c>
      <c r="C7813" s="30" t="s">
        <v>2107</v>
      </c>
      <c r="D7813" s="52" t="s">
        <v>2139</v>
      </c>
      <c r="E7813" s="53">
        <v>1.56438</v>
      </c>
      <c r="F7813" s="53">
        <v>0</v>
      </c>
      <c r="G7813" s="53">
        <v>1.56438</v>
      </c>
    </row>
    <row r="7814" s="37" customFormat="1" customHeight="1" spans="1:7">
      <c r="A7814" s="52" t="s">
        <v>2024</v>
      </c>
      <c r="B7814" s="52" t="s">
        <v>3469</v>
      </c>
      <c r="C7814" s="30" t="s">
        <v>2107</v>
      </c>
      <c r="D7814" s="52" t="s">
        <v>2140</v>
      </c>
      <c r="E7814" s="53">
        <v>2.6073</v>
      </c>
      <c r="F7814" s="53">
        <v>0</v>
      </c>
      <c r="G7814" s="53">
        <v>2.6073</v>
      </c>
    </row>
    <row r="7815" s="37" customFormat="1" customHeight="1" spans="1:7">
      <c r="A7815" s="52" t="s">
        <v>2024</v>
      </c>
      <c r="B7815" s="52" t="s">
        <v>3469</v>
      </c>
      <c r="C7815" s="30" t="s">
        <v>2107</v>
      </c>
      <c r="D7815" s="52" t="s">
        <v>2142</v>
      </c>
      <c r="E7815" s="53">
        <v>28.620864</v>
      </c>
      <c r="F7815" s="53">
        <v>0</v>
      </c>
      <c r="G7815" s="53">
        <v>28.620864</v>
      </c>
    </row>
    <row r="7816" s="37" customFormat="1" customHeight="1" spans="1:7">
      <c r="A7816" s="52" t="s">
        <v>2024</v>
      </c>
      <c r="B7816" s="52" t="s">
        <v>3469</v>
      </c>
      <c r="C7816" s="30" t="s">
        <v>2107</v>
      </c>
      <c r="D7816" s="52" t="s">
        <v>2299</v>
      </c>
      <c r="E7816" s="53">
        <v>64</v>
      </c>
      <c r="F7816" s="53">
        <v>0</v>
      </c>
      <c r="G7816" s="53">
        <v>64</v>
      </c>
    </row>
    <row r="7817" s="37" customFormat="1" customHeight="1" spans="1:7">
      <c r="A7817" s="52" t="s">
        <v>2024</v>
      </c>
      <c r="B7817" s="52" t="s">
        <v>3469</v>
      </c>
      <c r="C7817" s="30" t="s">
        <v>2107</v>
      </c>
      <c r="D7817" s="52" t="s">
        <v>2143</v>
      </c>
      <c r="E7817" s="53">
        <v>51</v>
      </c>
      <c r="F7817" s="53">
        <v>0</v>
      </c>
      <c r="G7817" s="53">
        <v>51</v>
      </c>
    </row>
    <row r="7818" s="37" customFormat="1" customHeight="1" spans="1:7">
      <c r="A7818" s="52" t="s">
        <v>2024</v>
      </c>
      <c r="B7818" s="52" t="s">
        <v>3469</v>
      </c>
      <c r="C7818" s="30" t="s">
        <v>2107</v>
      </c>
      <c r="D7818" s="52" t="s">
        <v>3457</v>
      </c>
      <c r="E7818" s="53">
        <v>6.67728</v>
      </c>
      <c r="F7818" s="53">
        <v>0</v>
      </c>
      <c r="G7818" s="53">
        <v>6.67728</v>
      </c>
    </row>
    <row r="7819" s="37" customFormat="1" customHeight="1" spans="1:7">
      <c r="A7819" s="52" t="s">
        <v>2024</v>
      </c>
      <c r="B7819" s="52" t="s">
        <v>3469</v>
      </c>
      <c r="C7819" s="30" t="s">
        <v>2107</v>
      </c>
      <c r="D7819" s="52" t="s">
        <v>3466</v>
      </c>
      <c r="E7819" s="53">
        <v>40.8</v>
      </c>
      <c r="F7819" s="53">
        <v>0</v>
      </c>
      <c r="G7819" s="53">
        <v>40.8</v>
      </c>
    </row>
    <row r="7820" s="37" customFormat="1" customHeight="1" spans="1:7">
      <c r="A7820" s="52" t="s">
        <v>2024</v>
      </c>
      <c r="B7820" s="52" t="s">
        <v>3469</v>
      </c>
      <c r="C7820" s="30" t="s">
        <v>2107</v>
      </c>
      <c r="D7820" s="52" t="s">
        <v>2145</v>
      </c>
      <c r="E7820" s="53">
        <v>2.830066</v>
      </c>
      <c r="F7820" s="53">
        <v>0</v>
      </c>
      <c r="G7820" s="53">
        <v>2.830066</v>
      </c>
    </row>
    <row r="7821" s="37" customFormat="1" customHeight="1" spans="1:7">
      <c r="A7821" s="52" t="s">
        <v>2024</v>
      </c>
      <c r="B7821" s="49" t="s">
        <v>3470</v>
      </c>
      <c r="C7821" s="50"/>
      <c r="D7821" s="49"/>
      <c r="E7821" s="51">
        <v>1247.28459</v>
      </c>
      <c r="F7821" s="51">
        <v>0</v>
      </c>
      <c r="G7821" s="51">
        <v>1247.28459</v>
      </c>
    </row>
    <row r="7822" s="37" customFormat="1" customHeight="1" spans="1:7">
      <c r="A7822" s="52" t="s">
        <v>2024</v>
      </c>
      <c r="B7822" s="52" t="s">
        <v>3471</v>
      </c>
      <c r="C7822" s="50" t="s">
        <v>2106</v>
      </c>
      <c r="D7822" s="49"/>
      <c r="E7822" s="51">
        <v>1247.28459</v>
      </c>
      <c r="F7822" s="51">
        <v>0</v>
      </c>
      <c r="G7822" s="51">
        <v>1247.28459</v>
      </c>
    </row>
    <row r="7823" s="37" customFormat="1" customHeight="1" spans="1:7">
      <c r="A7823" s="52" t="s">
        <v>2024</v>
      </c>
      <c r="B7823" s="52" t="s">
        <v>3471</v>
      </c>
      <c r="C7823" s="30" t="s">
        <v>2107</v>
      </c>
      <c r="D7823" s="52" t="s">
        <v>3456</v>
      </c>
      <c r="E7823" s="53">
        <v>369.06768</v>
      </c>
      <c r="F7823" s="53">
        <v>0</v>
      </c>
      <c r="G7823" s="53">
        <v>369.06768</v>
      </c>
    </row>
    <row r="7824" s="37" customFormat="1" customHeight="1" spans="1:7">
      <c r="A7824" s="52" t="s">
        <v>2024</v>
      </c>
      <c r="B7824" s="52" t="s">
        <v>3471</v>
      </c>
      <c r="C7824" s="30" t="s">
        <v>2107</v>
      </c>
      <c r="D7824" s="52" t="s">
        <v>2135</v>
      </c>
      <c r="E7824" s="53">
        <v>212.652</v>
      </c>
      <c r="F7824" s="53">
        <v>0</v>
      </c>
      <c r="G7824" s="53">
        <v>212.652</v>
      </c>
    </row>
    <row r="7825" s="37" customFormat="1" customHeight="1" spans="1:7">
      <c r="A7825" s="52" t="s">
        <v>2024</v>
      </c>
      <c r="B7825" s="52" t="s">
        <v>3471</v>
      </c>
      <c r="C7825" s="30" t="s">
        <v>2107</v>
      </c>
      <c r="D7825" s="52" t="s">
        <v>2137</v>
      </c>
      <c r="E7825" s="53">
        <v>103.624166</v>
      </c>
      <c r="F7825" s="53">
        <v>0</v>
      </c>
      <c r="G7825" s="53">
        <v>103.624166</v>
      </c>
    </row>
    <row r="7826" s="37" customFormat="1" customHeight="1" spans="1:7">
      <c r="A7826" s="52" t="s">
        <v>2024</v>
      </c>
      <c r="B7826" s="52" t="s">
        <v>3471</v>
      </c>
      <c r="C7826" s="30" t="s">
        <v>2107</v>
      </c>
      <c r="D7826" s="52" t="s">
        <v>2138</v>
      </c>
      <c r="E7826" s="53">
        <v>90.459342</v>
      </c>
      <c r="F7826" s="53">
        <v>0</v>
      </c>
      <c r="G7826" s="53">
        <v>90.459342</v>
      </c>
    </row>
    <row r="7827" s="37" customFormat="1" customHeight="1" spans="1:7">
      <c r="A7827" s="52" t="s">
        <v>2024</v>
      </c>
      <c r="B7827" s="52" t="s">
        <v>3471</v>
      </c>
      <c r="C7827" s="30" t="s">
        <v>2107</v>
      </c>
      <c r="D7827" s="52" t="s">
        <v>2139</v>
      </c>
      <c r="E7827" s="53">
        <v>2.856611</v>
      </c>
      <c r="F7827" s="53">
        <v>0</v>
      </c>
      <c r="G7827" s="53">
        <v>2.856611</v>
      </c>
    </row>
    <row r="7828" s="37" customFormat="1" customHeight="1" spans="1:7">
      <c r="A7828" s="52" t="s">
        <v>2024</v>
      </c>
      <c r="B7828" s="52" t="s">
        <v>3471</v>
      </c>
      <c r="C7828" s="30" t="s">
        <v>2107</v>
      </c>
      <c r="D7828" s="52" t="s">
        <v>2140</v>
      </c>
      <c r="E7828" s="53">
        <v>4.761018</v>
      </c>
      <c r="F7828" s="53">
        <v>0</v>
      </c>
      <c r="G7828" s="53">
        <v>4.761018</v>
      </c>
    </row>
    <row r="7829" s="36" customFormat="1" customHeight="1" spans="1:7">
      <c r="A7829" s="52" t="s">
        <v>2024</v>
      </c>
      <c r="B7829" s="52" t="s">
        <v>3471</v>
      </c>
      <c r="C7829" s="30" t="s">
        <v>2107</v>
      </c>
      <c r="D7829" s="52" t="s">
        <v>2142</v>
      </c>
      <c r="E7829" s="53">
        <v>51.812083</v>
      </c>
      <c r="F7829" s="53">
        <v>0</v>
      </c>
      <c r="G7829" s="53">
        <v>51.812083</v>
      </c>
    </row>
    <row r="7830" s="37" customFormat="1" customHeight="1" spans="1:7">
      <c r="A7830" s="52" t="s">
        <v>2024</v>
      </c>
      <c r="B7830" s="52" t="s">
        <v>3471</v>
      </c>
      <c r="C7830" s="30" t="s">
        <v>2107</v>
      </c>
      <c r="D7830" s="52" t="s">
        <v>2299</v>
      </c>
      <c r="E7830" s="53">
        <v>234</v>
      </c>
      <c r="F7830" s="53">
        <v>0</v>
      </c>
      <c r="G7830" s="53">
        <v>234</v>
      </c>
    </row>
    <row r="7831" s="37" customFormat="1" customHeight="1" spans="1:7">
      <c r="A7831" s="52" t="s">
        <v>2024</v>
      </c>
      <c r="B7831" s="52" t="s">
        <v>3471</v>
      </c>
      <c r="C7831" s="30" t="s">
        <v>2107</v>
      </c>
      <c r="D7831" s="52" t="s">
        <v>2143</v>
      </c>
      <c r="E7831" s="53">
        <v>89.5</v>
      </c>
      <c r="F7831" s="53">
        <v>0</v>
      </c>
      <c r="G7831" s="53">
        <v>89.5</v>
      </c>
    </row>
    <row r="7832" s="37" customFormat="1" customHeight="1" spans="1:7">
      <c r="A7832" s="52" t="s">
        <v>2024</v>
      </c>
      <c r="B7832" s="52" t="s">
        <v>3471</v>
      </c>
      <c r="C7832" s="30" t="s">
        <v>2107</v>
      </c>
      <c r="D7832" s="52" t="s">
        <v>3457</v>
      </c>
      <c r="E7832" s="53">
        <v>11.81376</v>
      </c>
      <c r="F7832" s="53">
        <v>0</v>
      </c>
      <c r="G7832" s="53">
        <v>11.81376</v>
      </c>
    </row>
    <row r="7833" s="37" customFormat="1" customHeight="1" spans="1:7">
      <c r="A7833" s="52" t="s">
        <v>2024</v>
      </c>
      <c r="B7833" s="52" t="s">
        <v>3471</v>
      </c>
      <c r="C7833" s="30" t="s">
        <v>2107</v>
      </c>
      <c r="D7833" s="52" t="s">
        <v>3466</v>
      </c>
      <c r="E7833" s="53">
        <v>71.6</v>
      </c>
      <c r="F7833" s="53">
        <v>0</v>
      </c>
      <c r="G7833" s="53">
        <v>71.6</v>
      </c>
    </row>
    <row r="7834" s="37" customFormat="1" customHeight="1" spans="1:7">
      <c r="A7834" s="52" t="s">
        <v>2024</v>
      </c>
      <c r="B7834" s="52" t="s">
        <v>3471</v>
      </c>
      <c r="C7834" s="30" t="s">
        <v>2107</v>
      </c>
      <c r="D7834" s="52" t="s">
        <v>2145</v>
      </c>
      <c r="E7834" s="53">
        <v>5.13793</v>
      </c>
      <c r="F7834" s="53">
        <v>0</v>
      </c>
      <c r="G7834" s="53">
        <v>5.13793</v>
      </c>
    </row>
    <row r="7835" s="37" customFormat="1" customHeight="1" spans="1:7">
      <c r="A7835" s="52" t="s">
        <v>2024</v>
      </c>
      <c r="B7835" s="49" t="s">
        <v>3472</v>
      </c>
      <c r="C7835" s="50"/>
      <c r="D7835" s="49"/>
      <c r="E7835" s="51">
        <v>614.185093</v>
      </c>
      <c r="F7835" s="51">
        <v>0</v>
      </c>
      <c r="G7835" s="51">
        <v>614.185093</v>
      </c>
    </row>
    <row r="7836" s="37" customFormat="1" customHeight="1" spans="1:7">
      <c r="A7836" s="52" t="s">
        <v>2024</v>
      </c>
      <c r="B7836" s="52" t="s">
        <v>3473</v>
      </c>
      <c r="C7836" s="50" t="s">
        <v>2106</v>
      </c>
      <c r="D7836" s="49"/>
      <c r="E7836" s="51">
        <v>614.185093</v>
      </c>
      <c r="F7836" s="51">
        <v>0</v>
      </c>
      <c r="G7836" s="51">
        <v>614.185093</v>
      </c>
    </row>
    <row r="7837" s="37" customFormat="1" customHeight="1" spans="1:7">
      <c r="A7837" s="52" t="s">
        <v>2024</v>
      </c>
      <c r="B7837" s="52" t="s">
        <v>3473</v>
      </c>
      <c r="C7837" s="30" t="s">
        <v>2107</v>
      </c>
      <c r="D7837" s="52" t="s">
        <v>3456</v>
      </c>
      <c r="E7837" s="53">
        <v>180.99168</v>
      </c>
      <c r="F7837" s="53">
        <v>0</v>
      </c>
      <c r="G7837" s="53">
        <v>180.99168</v>
      </c>
    </row>
    <row r="7838" s="37" customFormat="1" customHeight="1" spans="1:7">
      <c r="A7838" s="52" t="s">
        <v>2024</v>
      </c>
      <c r="B7838" s="52" t="s">
        <v>3473</v>
      </c>
      <c r="C7838" s="30" t="s">
        <v>2107</v>
      </c>
      <c r="D7838" s="52" t="s">
        <v>2135</v>
      </c>
      <c r="E7838" s="53">
        <v>109.296</v>
      </c>
      <c r="F7838" s="53">
        <v>0</v>
      </c>
      <c r="G7838" s="53">
        <v>109.296</v>
      </c>
    </row>
    <row r="7839" s="37" customFormat="1" customHeight="1" spans="1:7">
      <c r="A7839" s="52" t="s">
        <v>2024</v>
      </c>
      <c r="B7839" s="52" t="s">
        <v>3473</v>
      </c>
      <c r="C7839" s="30" t="s">
        <v>2107</v>
      </c>
      <c r="D7839" s="52" t="s">
        <v>2137</v>
      </c>
      <c r="E7839" s="53">
        <v>74.913792</v>
      </c>
      <c r="F7839" s="53">
        <v>0</v>
      </c>
      <c r="G7839" s="53">
        <v>74.913792</v>
      </c>
    </row>
    <row r="7840" s="37" customFormat="1" customHeight="1" spans="1:7">
      <c r="A7840" s="52" t="s">
        <v>2024</v>
      </c>
      <c r="B7840" s="52" t="s">
        <v>3473</v>
      </c>
      <c r="C7840" s="30" t="s">
        <v>2107</v>
      </c>
      <c r="D7840" s="52" t="s">
        <v>2138</v>
      </c>
      <c r="E7840" s="53">
        <v>44.41725</v>
      </c>
      <c r="F7840" s="53">
        <v>0</v>
      </c>
      <c r="G7840" s="53">
        <v>44.41725</v>
      </c>
    </row>
    <row r="7841" s="37" customFormat="1" customHeight="1" spans="1:7">
      <c r="A7841" s="52" t="s">
        <v>2024</v>
      </c>
      <c r="B7841" s="52" t="s">
        <v>3473</v>
      </c>
      <c r="C7841" s="30" t="s">
        <v>2107</v>
      </c>
      <c r="D7841" s="52" t="s">
        <v>2139</v>
      </c>
      <c r="E7841" s="53">
        <v>1.40265</v>
      </c>
      <c r="F7841" s="53">
        <v>0</v>
      </c>
      <c r="G7841" s="53">
        <v>1.40265</v>
      </c>
    </row>
    <row r="7842" s="37" customFormat="1" customHeight="1" spans="1:7">
      <c r="A7842" s="52" t="s">
        <v>2024</v>
      </c>
      <c r="B7842" s="52" t="s">
        <v>3473</v>
      </c>
      <c r="C7842" s="30" t="s">
        <v>2107</v>
      </c>
      <c r="D7842" s="52" t="s">
        <v>2140</v>
      </c>
      <c r="E7842" s="53">
        <v>2.33775</v>
      </c>
      <c r="F7842" s="53">
        <v>0</v>
      </c>
      <c r="G7842" s="53">
        <v>2.33775</v>
      </c>
    </row>
    <row r="7843" s="37" customFormat="1" customHeight="1" spans="1:7">
      <c r="A7843" s="52" t="s">
        <v>2024</v>
      </c>
      <c r="B7843" s="52" t="s">
        <v>3473</v>
      </c>
      <c r="C7843" s="30" t="s">
        <v>2107</v>
      </c>
      <c r="D7843" s="52" t="s">
        <v>2142</v>
      </c>
      <c r="E7843" s="53">
        <v>37.456896</v>
      </c>
      <c r="F7843" s="53">
        <v>0</v>
      </c>
      <c r="G7843" s="53">
        <v>37.456896</v>
      </c>
    </row>
    <row r="7844" s="37" customFormat="1" customHeight="1" spans="1:7">
      <c r="A7844" s="52" t="s">
        <v>2024</v>
      </c>
      <c r="B7844" s="52" t="s">
        <v>3473</v>
      </c>
      <c r="C7844" s="30" t="s">
        <v>2107</v>
      </c>
      <c r="D7844" s="52" t="s">
        <v>2299</v>
      </c>
      <c r="E7844" s="53">
        <v>72</v>
      </c>
      <c r="F7844" s="53">
        <v>0</v>
      </c>
      <c r="G7844" s="53">
        <v>72</v>
      </c>
    </row>
    <row r="7845" s="37" customFormat="1" customHeight="1" spans="1:7">
      <c r="A7845" s="52" t="s">
        <v>2024</v>
      </c>
      <c r="B7845" s="52" t="s">
        <v>3473</v>
      </c>
      <c r="C7845" s="30" t="s">
        <v>2107</v>
      </c>
      <c r="D7845" s="52" t="s">
        <v>2143</v>
      </c>
      <c r="E7845" s="53">
        <v>46</v>
      </c>
      <c r="F7845" s="53">
        <v>0</v>
      </c>
      <c r="G7845" s="53">
        <v>46</v>
      </c>
    </row>
    <row r="7846" s="37" customFormat="1" customHeight="1" spans="1:7">
      <c r="A7846" s="52" t="s">
        <v>2024</v>
      </c>
      <c r="B7846" s="52" t="s">
        <v>3473</v>
      </c>
      <c r="C7846" s="30" t="s">
        <v>2107</v>
      </c>
      <c r="D7846" s="52" t="s">
        <v>3457</v>
      </c>
      <c r="E7846" s="53">
        <v>6.02832</v>
      </c>
      <c r="F7846" s="53">
        <v>0</v>
      </c>
      <c r="G7846" s="53">
        <v>6.02832</v>
      </c>
    </row>
    <row r="7847" s="37" customFormat="1" customHeight="1" spans="1:7">
      <c r="A7847" s="52" t="s">
        <v>2024</v>
      </c>
      <c r="B7847" s="52" t="s">
        <v>3473</v>
      </c>
      <c r="C7847" s="30" t="s">
        <v>2107</v>
      </c>
      <c r="D7847" s="52" t="s">
        <v>3466</v>
      </c>
      <c r="E7847" s="53">
        <v>36.8</v>
      </c>
      <c r="F7847" s="53">
        <v>0</v>
      </c>
      <c r="G7847" s="53">
        <v>36.8</v>
      </c>
    </row>
    <row r="7848" s="37" customFormat="1" customHeight="1" spans="1:7">
      <c r="A7848" s="52" t="s">
        <v>2024</v>
      </c>
      <c r="B7848" s="52" t="s">
        <v>3473</v>
      </c>
      <c r="C7848" s="30" t="s">
        <v>2107</v>
      </c>
      <c r="D7848" s="52" t="s">
        <v>2145</v>
      </c>
      <c r="E7848" s="53">
        <v>2.540755</v>
      </c>
      <c r="F7848" s="53">
        <v>0</v>
      </c>
      <c r="G7848" s="53">
        <v>2.540755</v>
      </c>
    </row>
    <row r="7849" s="37" customFormat="1" customHeight="1" spans="1:7">
      <c r="A7849" s="52" t="s">
        <v>2024</v>
      </c>
      <c r="B7849" s="49" t="s">
        <v>3474</v>
      </c>
      <c r="C7849" s="50"/>
      <c r="D7849" s="49"/>
      <c r="E7849" s="51">
        <v>207.154845</v>
      </c>
      <c r="F7849" s="51">
        <v>0</v>
      </c>
      <c r="G7849" s="51">
        <v>207.154845</v>
      </c>
    </row>
    <row r="7850" s="37" customFormat="1" customHeight="1" spans="1:7">
      <c r="A7850" s="52" t="s">
        <v>2024</v>
      </c>
      <c r="B7850" s="52" t="s">
        <v>3475</v>
      </c>
      <c r="C7850" s="50" t="s">
        <v>2106</v>
      </c>
      <c r="D7850" s="49"/>
      <c r="E7850" s="51">
        <v>207.154845</v>
      </c>
      <c r="F7850" s="51">
        <v>0</v>
      </c>
      <c r="G7850" s="51">
        <v>207.154845</v>
      </c>
    </row>
    <row r="7851" s="37" customFormat="1" customHeight="1" spans="1:7">
      <c r="A7851" s="52" t="s">
        <v>2024</v>
      </c>
      <c r="B7851" s="52" t="s">
        <v>3475</v>
      </c>
      <c r="C7851" s="30" t="s">
        <v>2107</v>
      </c>
      <c r="D7851" s="52" t="s">
        <v>3456</v>
      </c>
      <c r="E7851" s="53">
        <v>79.87464</v>
      </c>
      <c r="F7851" s="53">
        <v>0</v>
      </c>
      <c r="G7851" s="53">
        <v>79.87464</v>
      </c>
    </row>
    <row r="7852" s="37" customFormat="1" customHeight="1" spans="1:7">
      <c r="A7852" s="52" t="s">
        <v>2024</v>
      </c>
      <c r="B7852" s="52" t="s">
        <v>3475</v>
      </c>
      <c r="C7852" s="30" t="s">
        <v>2107</v>
      </c>
      <c r="D7852" s="52" t="s">
        <v>2135</v>
      </c>
      <c r="E7852" s="53">
        <v>38.808</v>
      </c>
      <c r="F7852" s="53">
        <v>0</v>
      </c>
      <c r="G7852" s="53">
        <v>38.808</v>
      </c>
    </row>
    <row r="7853" s="37" customFormat="1" customHeight="1" spans="1:7">
      <c r="A7853" s="52" t="s">
        <v>2024</v>
      </c>
      <c r="B7853" s="52" t="s">
        <v>3475</v>
      </c>
      <c r="C7853" s="30" t="s">
        <v>2107</v>
      </c>
      <c r="D7853" s="52" t="s">
        <v>2137</v>
      </c>
      <c r="E7853" s="53">
        <v>22.893581</v>
      </c>
      <c r="F7853" s="53">
        <v>0</v>
      </c>
      <c r="G7853" s="53">
        <v>22.893581</v>
      </c>
    </row>
    <row r="7854" s="37" customFormat="1" customHeight="1" spans="1:7">
      <c r="A7854" s="52" t="s">
        <v>2024</v>
      </c>
      <c r="B7854" s="52" t="s">
        <v>3475</v>
      </c>
      <c r="C7854" s="30" t="s">
        <v>2107</v>
      </c>
      <c r="D7854" s="52" t="s">
        <v>2138</v>
      </c>
      <c r="E7854" s="53">
        <v>13.081956</v>
      </c>
      <c r="F7854" s="53">
        <v>0</v>
      </c>
      <c r="G7854" s="53">
        <v>13.081956</v>
      </c>
    </row>
    <row r="7855" s="37" customFormat="1" customHeight="1" spans="1:7">
      <c r="A7855" s="52" t="s">
        <v>2024</v>
      </c>
      <c r="B7855" s="52" t="s">
        <v>3475</v>
      </c>
      <c r="C7855" s="30" t="s">
        <v>2107</v>
      </c>
      <c r="D7855" s="52" t="s">
        <v>2139</v>
      </c>
      <c r="E7855" s="53">
        <v>0.413114</v>
      </c>
      <c r="F7855" s="53">
        <v>0</v>
      </c>
      <c r="G7855" s="53">
        <v>0.413114</v>
      </c>
    </row>
    <row r="7856" s="37" customFormat="1" customHeight="1" spans="1:7">
      <c r="A7856" s="52" t="s">
        <v>2024</v>
      </c>
      <c r="B7856" s="52" t="s">
        <v>3475</v>
      </c>
      <c r="C7856" s="30" t="s">
        <v>2107</v>
      </c>
      <c r="D7856" s="52" t="s">
        <v>2140</v>
      </c>
      <c r="E7856" s="53">
        <v>0.688524</v>
      </c>
      <c r="F7856" s="53">
        <v>0</v>
      </c>
      <c r="G7856" s="53">
        <v>0.688524</v>
      </c>
    </row>
    <row r="7857" s="37" customFormat="1" customHeight="1" spans="1:7">
      <c r="A7857" s="52" t="s">
        <v>2024</v>
      </c>
      <c r="B7857" s="52" t="s">
        <v>3475</v>
      </c>
      <c r="C7857" s="30" t="s">
        <v>2107</v>
      </c>
      <c r="D7857" s="52" t="s">
        <v>2142</v>
      </c>
      <c r="E7857" s="53">
        <v>11.44679</v>
      </c>
      <c r="F7857" s="53">
        <v>0</v>
      </c>
      <c r="G7857" s="53">
        <v>11.44679</v>
      </c>
    </row>
    <row r="7858" s="37" customFormat="1" customHeight="1" spans="1:7">
      <c r="A7858" s="52" t="s">
        <v>2024</v>
      </c>
      <c r="B7858" s="52" t="s">
        <v>3475</v>
      </c>
      <c r="C7858" s="30" t="s">
        <v>2107</v>
      </c>
      <c r="D7858" s="52" t="s">
        <v>2299</v>
      </c>
      <c r="E7858" s="53">
        <v>12</v>
      </c>
      <c r="F7858" s="53">
        <v>0</v>
      </c>
      <c r="G7858" s="53">
        <v>12</v>
      </c>
    </row>
    <row r="7859" s="37" customFormat="1" customHeight="1" spans="1:7">
      <c r="A7859" s="52" t="s">
        <v>2024</v>
      </c>
      <c r="B7859" s="52" t="s">
        <v>3475</v>
      </c>
      <c r="C7859" s="30" t="s">
        <v>2107</v>
      </c>
      <c r="D7859" s="52" t="s">
        <v>2143</v>
      </c>
      <c r="E7859" s="53">
        <v>14</v>
      </c>
      <c r="F7859" s="53">
        <v>0</v>
      </c>
      <c r="G7859" s="53">
        <v>14</v>
      </c>
    </row>
    <row r="7860" s="37" customFormat="1" customHeight="1" spans="1:7">
      <c r="A7860" s="52" t="s">
        <v>2024</v>
      </c>
      <c r="B7860" s="52" t="s">
        <v>3475</v>
      </c>
      <c r="C7860" s="30" t="s">
        <v>2107</v>
      </c>
      <c r="D7860" s="52" t="s">
        <v>3457</v>
      </c>
      <c r="E7860" s="53">
        <v>2.74824</v>
      </c>
      <c r="F7860" s="53">
        <v>0</v>
      </c>
      <c r="G7860" s="53">
        <v>2.74824</v>
      </c>
    </row>
    <row r="7861" s="37" customFormat="1" customHeight="1" spans="1:7">
      <c r="A7861" s="52" t="s">
        <v>2024</v>
      </c>
      <c r="B7861" s="52" t="s">
        <v>3475</v>
      </c>
      <c r="C7861" s="30" t="s">
        <v>2107</v>
      </c>
      <c r="D7861" s="52" t="s">
        <v>3466</v>
      </c>
      <c r="E7861" s="53">
        <v>11.2</v>
      </c>
      <c r="F7861" s="53">
        <v>0</v>
      </c>
      <c r="G7861" s="53">
        <v>11.2</v>
      </c>
    </row>
    <row r="7862" s="37" customFormat="1" customHeight="1" spans="1:7">
      <c r="A7862" s="52" t="s">
        <v>2024</v>
      </c>
      <c r="B7862" s="49" t="s">
        <v>3476</v>
      </c>
      <c r="C7862" s="50"/>
      <c r="D7862" s="49"/>
      <c r="E7862" s="51">
        <v>586.633421</v>
      </c>
      <c r="F7862" s="51">
        <v>0</v>
      </c>
      <c r="G7862" s="51">
        <v>586.633421</v>
      </c>
    </row>
    <row r="7863" s="37" customFormat="1" customHeight="1" spans="1:7">
      <c r="A7863" s="52" t="s">
        <v>2024</v>
      </c>
      <c r="B7863" s="52" t="s">
        <v>3477</v>
      </c>
      <c r="C7863" s="50" t="s">
        <v>2106</v>
      </c>
      <c r="D7863" s="49"/>
      <c r="E7863" s="51">
        <v>586.633421</v>
      </c>
      <c r="F7863" s="51">
        <v>0</v>
      </c>
      <c r="G7863" s="51">
        <v>586.633421</v>
      </c>
    </row>
    <row r="7864" s="37" customFormat="1" customHeight="1" spans="1:7">
      <c r="A7864" s="52" t="s">
        <v>2024</v>
      </c>
      <c r="B7864" s="52" t="s">
        <v>3477</v>
      </c>
      <c r="C7864" s="30" t="s">
        <v>2107</v>
      </c>
      <c r="D7864" s="52" t="s">
        <v>3456</v>
      </c>
      <c r="E7864" s="53">
        <v>216.828</v>
      </c>
      <c r="F7864" s="53">
        <v>0</v>
      </c>
      <c r="G7864" s="53">
        <v>216.828</v>
      </c>
    </row>
    <row r="7865" s="37" customFormat="1" customHeight="1" spans="1:7">
      <c r="A7865" s="52" t="s">
        <v>2024</v>
      </c>
      <c r="B7865" s="52" t="s">
        <v>3477</v>
      </c>
      <c r="C7865" s="30" t="s">
        <v>2107</v>
      </c>
      <c r="D7865" s="52" t="s">
        <v>2135</v>
      </c>
      <c r="E7865" s="53">
        <v>87.318</v>
      </c>
      <c r="F7865" s="53">
        <v>0</v>
      </c>
      <c r="G7865" s="53">
        <v>87.318</v>
      </c>
    </row>
    <row r="7866" s="37" customFormat="1" customHeight="1" spans="1:7">
      <c r="A7866" s="52" t="s">
        <v>2024</v>
      </c>
      <c r="B7866" s="52" t="s">
        <v>3477</v>
      </c>
      <c r="C7866" s="30" t="s">
        <v>2107</v>
      </c>
      <c r="D7866" s="52" t="s">
        <v>2137</v>
      </c>
      <c r="E7866" s="53">
        <v>62.819472</v>
      </c>
      <c r="F7866" s="53">
        <v>0</v>
      </c>
      <c r="G7866" s="53">
        <v>62.819472</v>
      </c>
    </row>
    <row r="7867" s="37" customFormat="1" customHeight="1" spans="1:7">
      <c r="A7867" s="52" t="s">
        <v>2024</v>
      </c>
      <c r="B7867" s="52" t="s">
        <v>3477</v>
      </c>
      <c r="C7867" s="30" t="s">
        <v>2107</v>
      </c>
      <c r="D7867" s="52" t="s">
        <v>2138</v>
      </c>
      <c r="E7867" s="53">
        <v>22.43862</v>
      </c>
      <c r="F7867" s="53">
        <v>0</v>
      </c>
      <c r="G7867" s="53">
        <v>22.43862</v>
      </c>
    </row>
    <row r="7868" s="37" customFormat="1" customHeight="1" spans="1:7">
      <c r="A7868" s="52" t="s">
        <v>2024</v>
      </c>
      <c r="B7868" s="52" t="s">
        <v>3477</v>
      </c>
      <c r="C7868" s="30" t="s">
        <v>2107</v>
      </c>
      <c r="D7868" s="52" t="s">
        <v>2139</v>
      </c>
      <c r="E7868" s="53">
        <v>0.708588</v>
      </c>
      <c r="F7868" s="53">
        <v>0</v>
      </c>
      <c r="G7868" s="53">
        <v>0.708588</v>
      </c>
    </row>
    <row r="7869" s="37" customFormat="1" customHeight="1" spans="1:7">
      <c r="A7869" s="52" t="s">
        <v>2024</v>
      </c>
      <c r="B7869" s="52" t="s">
        <v>3477</v>
      </c>
      <c r="C7869" s="30" t="s">
        <v>2107</v>
      </c>
      <c r="D7869" s="52" t="s">
        <v>2140</v>
      </c>
      <c r="E7869" s="53">
        <v>1.18098</v>
      </c>
      <c r="F7869" s="53">
        <v>0</v>
      </c>
      <c r="G7869" s="53">
        <v>1.18098</v>
      </c>
    </row>
    <row r="7870" s="37" customFormat="1" customHeight="1" spans="1:7">
      <c r="A7870" s="52" t="s">
        <v>2024</v>
      </c>
      <c r="B7870" s="52" t="s">
        <v>3477</v>
      </c>
      <c r="C7870" s="30" t="s">
        <v>2107</v>
      </c>
      <c r="D7870" s="52" t="s">
        <v>2142</v>
      </c>
      <c r="E7870" s="53">
        <v>31.409736</v>
      </c>
      <c r="F7870" s="53">
        <v>0</v>
      </c>
      <c r="G7870" s="53">
        <v>31.409736</v>
      </c>
    </row>
    <row r="7871" s="37" customFormat="1" customHeight="1" spans="1:7">
      <c r="A7871" s="52" t="s">
        <v>2024</v>
      </c>
      <c r="B7871" s="52" t="s">
        <v>3477</v>
      </c>
      <c r="C7871" s="30" t="s">
        <v>2107</v>
      </c>
      <c r="D7871" s="52" t="s">
        <v>2299</v>
      </c>
      <c r="E7871" s="53">
        <v>40</v>
      </c>
      <c r="F7871" s="53">
        <v>0</v>
      </c>
      <c r="G7871" s="53">
        <v>40</v>
      </c>
    </row>
    <row r="7872" s="37" customFormat="1" customHeight="1" spans="1:7">
      <c r="A7872" s="52" t="s">
        <v>2024</v>
      </c>
      <c r="B7872" s="52" t="s">
        <v>3477</v>
      </c>
      <c r="C7872" s="30" t="s">
        <v>2107</v>
      </c>
      <c r="D7872" s="52" t="s">
        <v>2143</v>
      </c>
      <c r="E7872" s="53">
        <v>24.5</v>
      </c>
      <c r="F7872" s="53">
        <v>0</v>
      </c>
      <c r="G7872" s="53">
        <v>24.5</v>
      </c>
    </row>
    <row r="7873" s="37" customFormat="1" customHeight="1" spans="1:7">
      <c r="A7873" s="52" t="s">
        <v>2024</v>
      </c>
      <c r="B7873" s="52" t="s">
        <v>3477</v>
      </c>
      <c r="C7873" s="30" t="s">
        <v>2107</v>
      </c>
      <c r="D7873" s="52" t="s">
        <v>3457</v>
      </c>
      <c r="E7873" s="53">
        <v>7.5582</v>
      </c>
      <c r="F7873" s="53">
        <v>0</v>
      </c>
      <c r="G7873" s="53">
        <v>7.5582</v>
      </c>
    </row>
    <row r="7874" s="37" customFormat="1" customHeight="1" spans="1:7">
      <c r="A7874" s="52" t="s">
        <v>2024</v>
      </c>
      <c r="B7874" s="52" t="s">
        <v>3477</v>
      </c>
      <c r="C7874" s="30" t="s">
        <v>2107</v>
      </c>
      <c r="D7874" s="52" t="s">
        <v>3466</v>
      </c>
      <c r="E7874" s="53">
        <v>88.788</v>
      </c>
      <c r="F7874" s="53">
        <v>0</v>
      </c>
      <c r="G7874" s="53">
        <v>88.788</v>
      </c>
    </row>
    <row r="7875" s="37" customFormat="1" customHeight="1" spans="1:7">
      <c r="A7875" s="52" t="s">
        <v>2024</v>
      </c>
      <c r="B7875" s="52" t="s">
        <v>3477</v>
      </c>
      <c r="C7875" s="30" t="s">
        <v>2107</v>
      </c>
      <c r="D7875" s="52" t="s">
        <v>2145</v>
      </c>
      <c r="E7875" s="53">
        <v>3.083825</v>
      </c>
      <c r="F7875" s="53">
        <v>0</v>
      </c>
      <c r="G7875" s="53">
        <v>3.083825</v>
      </c>
    </row>
    <row r="7876" s="37" customFormat="1" customHeight="1" spans="1:7">
      <c r="A7876" s="52" t="s">
        <v>2024</v>
      </c>
      <c r="B7876" s="49" t="s">
        <v>3478</v>
      </c>
      <c r="C7876" s="50"/>
      <c r="D7876" s="49"/>
      <c r="E7876" s="51">
        <v>362.952458</v>
      </c>
      <c r="F7876" s="51">
        <v>0</v>
      </c>
      <c r="G7876" s="51">
        <v>362.952458</v>
      </c>
    </row>
    <row r="7877" s="37" customFormat="1" customHeight="1" spans="1:7">
      <c r="A7877" s="52" t="s">
        <v>2024</v>
      </c>
      <c r="B7877" s="52" t="s">
        <v>3479</v>
      </c>
      <c r="C7877" s="50" t="s">
        <v>2091</v>
      </c>
      <c r="D7877" s="49"/>
      <c r="E7877" s="51">
        <v>6.192</v>
      </c>
      <c r="F7877" s="51">
        <v>0</v>
      </c>
      <c r="G7877" s="51">
        <v>6.192</v>
      </c>
    </row>
    <row r="7878" s="37" customFormat="1" customHeight="1" spans="1:7">
      <c r="A7878" s="52" t="s">
        <v>2024</v>
      </c>
      <c r="B7878" s="52" t="s">
        <v>3479</v>
      </c>
      <c r="C7878" s="30" t="s">
        <v>2092</v>
      </c>
      <c r="D7878" s="52" t="s">
        <v>3480</v>
      </c>
      <c r="E7878" s="53">
        <v>6.192</v>
      </c>
      <c r="F7878" s="53">
        <v>0</v>
      </c>
      <c r="G7878" s="53">
        <v>6.192</v>
      </c>
    </row>
    <row r="7879" s="37" customFormat="1" customHeight="1" spans="1:7">
      <c r="A7879" s="52" t="s">
        <v>2024</v>
      </c>
      <c r="B7879" s="52" t="s">
        <v>3479</v>
      </c>
      <c r="C7879" s="50" t="s">
        <v>2106</v>
      </c>
      <c r="D7879" s="49"/>
      <c r="E7879" s="51">
        <v>356.760458</v>
      </c>
      <c r="F7879" s="51">
        <v>0</v>
      </c>
      <c r="G7879" s="51">
        <v>356.760458</v>
      </c>
    </row>
    <row r="7880" s="37" customFormat="1" customHeight="1" spans="1:7">
      <c r="A7880" s="52" t="s">
        <v>2024</v>
      </c>
      <c r="B7880" s="52" t="s">
        <v>3479</v>
      </c>
      <c r="C7880" s="30" t="s">
        <v>2107</v>
      </c>
      <c r="D7880" s="52" t="s">
        <v>3456</v>
      </c>
      <c r="E7880" s="53">
        <v>115.17192</v>
      </c>
      <c r="F7880" s="53">
        <v>0</v>
      </c>
      <c r="G7880" s="53">
        <v>115.17192</v>
      </c>
    </row>
    <row r="7881" s="37" customFormat="1" customHeight="1" spans="1:7">
      <c r="A7881" s="52" t="s">
        <v>2024</v>
      </c>
      <c r="B7881" s="52" t="s">
        <v>3479</v>
      </c>
      <c r="C7881" s="30" t="s">
        <v>2107</v>
      </c>
      <c r="D7881" s="52" t="s">
        <v>2135</v>
      </c>
      <c r="E7881" s="53">
        <v>59.598</v>
      </c>
      <c r="F7881" s="53">
        <v>0</v>
      </c>
      <c r="G7881" s="53">
        <v>59.598</v>
      </c>
    </row>
    <row r="7882" s="37" customFormat="1" customHeight="1" spans="1:7">
      <c r="A7882" s="52" t="s">
        <v>2024</v>
      </c>
      <c r="B7882" s="52" t="s">
        <v>3479</v>
      </c>
      <c r="C7882" s="30" t="s">
        <v>2107</v>
      </c>
      <c r="D7882" s="52" t="s">
        <v>2137</v>
      </c>
      <c r="E7882" s="53">
        <v>33.031296</v>
      </c>
      <c r="F7882" s="53">
        <v>0</v>
      </c>
      <c r="G7882" s="53">
        <v>33.031296</v>
      </c>
    </row>
    <row r="7883" s="37" customFormat="1" customHeight="1" spans="1:7">
      <c r="A7883" s="52" t="s">
        <v>2024</v>
      </c>
      <c r="B7883" s="52" t="s">
        <v>3479</v>
      </c>
      <c r="C7883" s="30" t="s">
        <v>2107</v>
      </c>
      <c r="D7883" s="52" t="s">
        <v>2138</v>
      </c>
      <c r="E7883" s="53">
        <v>18.91944</v>
      </c>
      <c r="F7883" s="53">
        <v>0</v>
      </c>
      <c r="G7883" s="53">
        <v>18.91944</v>
      </c>
    </row>
    <row r="7884" s="37" customFormat="1" customHeight="1" spans="1:7">
      <c r="A7884" s="52" t="s">
        <v>2024</v>
      </c>
      <c r="B7884" s="52" t="s">
        <v>3479</v>
      </c>
      <c r="C7884" s="30" t="s">
        <v>2107</v>
      </c>
      <c r="D7884" s="52" t="s">
        <v>2139</v>
      </c>
      <c r="E7884" s="53">
        <v>0.597456</v>
      </c>
      <c r="F7884" s="53">
        <v>0</v>
      </c>
      <c r="G7884" s="53">
        <v>0.597456</v>
      </c>
    </row>
    <row r="7885" s="37" customFormat="1" customHeight="1" spans="1:7">
      <c r="A7885" s="52" t="s">
        <v>2024</v>
      </c>
      <c r="B7885" s="52" t="s">
        <v>3479</v>
      </c>
      <c r="C7885" s="30" t="s">
        <v>2107</v>
      </c>
      <c r="D7885" s="52" t="s">
        <v>2140</v>
      </c>
      <c r="E7885" s="53">
        <v>0.99576</v>
      </c>
      <c r="F7885" s="53">
        <v>0</v>
      </c>
      <c r="G7885" s="53">
        <v>0.99576</v>
      </c>
    </row>
    <row r="7886" s="37" customFormat="1" customHeight="1" spans="1:7">
      <c r="A7886" s="52" t="s">
        <v>2024</v>
      </c>
      <c r="B7886" s="52" t="s">
        <v>3479</v>
      </c>
      <c r="C7886" s="30" t="s">
        <v>2107</v>
      </c>
      <c r="D7886" s="52" t="s">
        <v>2142</v>
      </c>
      <c r="E7886" s="53">
        <v>16.515648</v>
      </c>
      <c r="F7886" s="53">
        <v>0</v>
      </c>
      <c r="G7886" s="53">
        <v>16.515648</v>
      </c>
    </row>
    <row r="7887" s="37" customFormat="1" customHeight="1" spans="1:7">
      <c r="A7887" s="52" t="s">
        <v>2024</v>
      </c>
      <c r="B7887" s="52" t="s">
        <v>3479</v>
      </c>
      <c r="C7887" s="30" t="s">
        <v>2107</v>
      </c>
      <c r="D7887" s="52" t="s">
        <v>2299</v>
      </c>
      <c r="E7887" s="53">
        <v>58</v>
      </c>
      <c r="F7887" s="53">
        <v>0</v>
      </c>
      <c r="G7887" s="53">
        <v>58</v>
      </c>
    </row>
    <row r="7888" s="37" customFormat="1" customHeight="1" spans="1:7">
      <c r="A7888" s="52" t="s">
        <v>2024</v>
      </c>
      <c r="B7888" s="52" t="s">
        <v>3479</v>
      </c>
      <c r="C7888" s="30" t="s">
        <v>2107</v>
      </c>
      <c r="D7888" s="52" t="s">
        <v>2143</v>
      </c>
      <c r="E7888" s="53">
        <v>21.5</v>
      </c>
      <c r="F7888" s="53">
        <v>0</v>
      </c>
      <c r="G7888" s="53">
        <v>21.5</v>
      </c>
    </row>
    <row r="7889" s="37" customFormat="1" customHeight="1" spans="1:7">
      <c r="A7889" s="52" t="s">
        <v>2024</v>
      </c>
      <c r="B7889" s="52" t="s">
        <v>3479</v>
      </c>
      <c r="C7889" s="30" t="s">
        <v>2107</v>
      </c>
      <c r="D7889" s="52" t="s">
        <v>3457</v>
      </c>
      <c r="E7889" s="53">
        <v>4.31928</v>
      </c>
      <c r="F7889" s="53">
        <v>0</v>
      </c>
      <c r="G7889" s="53">
        <v>4.31928</v>
      </c>
    </row>
    <row r="7890" s="37" customFormat="1" customHeight="1" spans="1:7">
      <c r="A7890" s="52" t="s">
        <v>2024</v>
      </c>
      <c r="B7890" s="52" t="s">
        <v>3479</v>
      </c>
      <c r="C7890" s="30" t="s">
        <v>2107</v>
      </c>
      <c r="D7890" s="52" t="s">
        <v>3466</v>
      </c>
      <c r="E7890" s="53">
        <v>17.2</v>
      </c>
      <c r="F7890" s="53">
        <v>0</v>
      </c>
      <c r="G7890" s="53">
        <v>17.2</v>
      </c>
    </row>
    <row r="7891" s="37" customFormat="1" customHeight="1" spans="1:7">
      <c r="A7891" s="52" t="s">
        <v>2024</v>
      </c>
      <c r="B7891" s="52" t="s">
        <v>3479</v>
      </c>
      <c r="C7891" s="30" t="s">
        <v>2107</v>
      </c>
      <c r="D7891" s="52" t="s">
        <v>3467</v>
      </c>
      <c r="E7891" s="53">
        <v>9.288</v>
      </c>
      <c r="F7891" s="53">
        <v>0</v>
      </c>
      <c r="G7891" s="53">
        <v>9.288</v>
      </c>
    </row>
    <row r="7892" s="37" customFormat="1" customHeight="1" spans="1:7">
      <c r="A7892" s="52" t="s">
        <v>2024</v>
      </c>
      <c r="B7892" s="52" t="s">
        <v>3479</v>
      </c>
      <c r="C7892" s="30" t="s">
        <v>2107</v>
      </c>
      <c r="D7892" s="52" t="s">
        <v>2145</v>
      </c>
      <c r="E7892" s="53">
        <v>1.623658</v>
      </c>
      <c r="F7892" s="53">
        <v>0</v>
      </c>
      <c r="G7892" s="53">
        <v>1.623658</v>
      </c>
    </row>
    <row r="7893" s="37" customFormat="1" customHeight="1" spans="1:7">
      <c r="A7893" s="52" t="s">
        <v>2024</v>
      </c>
      <c r="B7893" s="49" t="s">
        <v>3481</v>
      </c>
      <c r="C7893" s="50"/>
      <c r="D7893" s="49"/>
      <c r="E7893" s="51">
        <v>569.881107</v>
      </c>
      <c r="F7893" s="51">
        <v>0</v>
      </c>
      <c r="G7893" s="51">
        <v>569.881107</v>
      </c>
    </row>
    <row r="7894" s="37" customFormat="1" customHeight="1" spans="1:7">
      <c r="A7894" s="52" t="s">
        <v>2024</v>
      </c>
      <c r="B7894" s="52" t="s">
        <v>3482</v>
      </c>
      <c r="C7894" s="50" t="s">
        <v>2091</v>
      </c>
      <c r="D7894" s="49"/>
      <c r="E7894" s="51">
        <v>16.848</v>
      </c>
      <c r="F7894" s="51">
        <v>0</v>
      </c>
      <c r="G7894" s="51">
        <v>16.848</v>
      </c>
    </row>
    <row r="7895" s="37" customFormat="1" customHeight="1" spans="1:7">
      <c r="A7895" s="52" t="s">
        <v>2024</v>
      </c>
      <c r="B7895" s="52" t="s">
        <v>3482</v>
      </c>
      <c r="C7895" s="30" t="s">
        <v>2092</v>
      </c>
      <c r="D7895" s="52" t="s">
        <v>3480</v>
      </c>
      <c r="E7895" s="53">
        <v>16.848</v>
      </c>
      <c r="F7895" s="53">
        <v>0</v>
      </c>
      <c r="G7895" s="53">
        <v>16.848</v>
      </c>
    </row>
    <row r="7896" s="37" customFormat="1" customHeight="1" spans="1:7">
      <c r="A7896" s="52" t="s">
        <v>2024</v>
      </c>
      <c r="B7896" s="52" t="s">
        <v>3482</v>
      </c>
      <c r="C7896" s="50" t="s">
        <v>2106</v>
      </c>
      <c r="D7896" s="49"/>
      <c r="E7896" s="51">
        <v>553.033107</v>
      </c>
      <c r="F7896" s="51">
        <v>0</v>
      </c>
      <c r="G7896" s="51">
        <v>553.033107</v>
      </c>
    </row>
    <row r="7897" s="37" customFormat="1" customHeight="1" spans="1:7">
      <c r="A7897" s="52" t="s">
        <v>2024</v>
      </c>
      <c r="B7897" s="52" t="s">
        <v>3482</v>
      </c>
      <c r="C7897" s="30" t="s">
        <v>2107</v>
      </c>
      <c r="D7897" s="52" t="s">
        <v>3456</v>
      </c>
      <c r="E7897" s="53">
        <v>144.20832</v>
      </c>
      <c r="F7897" s="53">
        <v>0</v>
      </c>
      <c r="G7897" s="53">
        <v>144.20832</v>
      </c>
    </row>
    <row r="7898" s="37" customFormat="1" customHeight="1" spans="1:7">
      <c r="A7898" s="52" t="s">
        <v>2024</v>
      </c>
      <c r="B7898" s="52" t="s">
        <v>3482</v>
      </c>
      <c r="C7898" s="30" t="s">
        <v>2107</v>
      </c>
      <c r="D7898" s="52" t="s">
        <v>2135</v>
      </c>
      <c r="E7898" s="53">
        <v>92.664</v>
      </c>
      <c r="F7898" s="53">
        <v>0</v>
      </c>
      <c r="G7898" s="53">
        <v>92.664</v>
      </c>
    </row>
    <row r="7899" s="37" customFormat="1" customHeight="1" spans="1:7">
      <c r="A7899" s="52" t="s">
        <v>2024</v>
      </c>
      <c r="B7899" s="52" t="s">
        <v>3482</v>
      </c>
      <c r="C7899" s="30" t="s">
        <v>2107</v>
      </c>
      <c r="D7899" s="52" t="s">
        <v>2137</v>
      </c>
      <c r="E7899" s="53">
        <v>40.81175</v>
      </c>
      <c r="F7899" s="53">
        <v>0</v>
      </c>
      <c r="G7899" s="53">
        <v>40.81175</v>
      </c>
    </row>
    <row r="7900" s="37" customFormat="1" customHeight="1" spans="1:7">
      <c r="A7900" s="52" t="s">
        <v>2024</v>
      </c>
      <c r="B7900" s="52" t="s">
        <v>3482</v>
      </c>
      <c r="C7900" s="30" t="s">
        <v>2107</v>
      </c>
      <c r="D7900" s="52" t="s">
        <v>2138</v>
      </c>
      <c r="E7900" s="53">
        <v>35.450352</v>
      </c>
      <c r="F7900" s="53">
        <v>0</v>
      </c>
      <c r="G7900" s="53">
        <v>35.450352</v>
      </c>
    </row>
    <row r="7901" s="37" customFormat="1" customHeight="1" spans="1:7">
      <c r="A7901" s="52" t="s">
        <v>2024</v>
      </c>
      <c r="B7901" s="52" t="s">
        <v>3482</v>
      </c>
      <c r="C7901" s="30" t="s">
        <v>2107</v>
      </c>
      <c r="D7901" s="52" t="s">
        <v>2139</v>
      </c>
      <c r="E7901" s="53">
        <v>1.119485</v>
      </c>
      <c r="F7901" s="53">
        <v>0</v>
      </c>
      <c r="G7901" s="53">
        <v>1.119485</v>
      </c>
    </row>
    <row r="7902" s="37" customFormat="1" customHeight="1" spans="1:7">
      <c r="A7902" s="52" t="s">
        <v>2024</v>
      </c>
      <c r="B7902" s="52" t="s">
        <v>3482</v>
      </c>
      <c r="C7902" s="30" t="s">
        <v>2107</v>
      </c>
      <c r="D7902" s="52" t="s">
        <v>2140</v>
      </c>
      <c r="E7902" s="53">
        <v>1.865808</v>
      </c>
      <c r="F7902" s="53">
        <v>0</v>
      </c>
      <c r="G7902" s="53">
        <v>1.865808</v>
      </c>
    </row>
    <row r="7903" s="37" customFormat="1" customHeight="1" spans="1:7">
      <c r="A7903" s="52" t="s">
        <v>2024</v>
      </c>
      <c r="B7903" s="52" t="s">
        <v>3482</v>
      </c>
      <c r="C7903" s="30" t="s">
        <v>2107</v>
      </c>
      <c r="D7903" s="52" t="s">
        <v>2142</v>
      </c>
      <c r="E7903" s="53">
        <v>20.405875</v>
      </c>
      <c r="F7903" s="53">
        <v>0</v>
      </c>
      <c r="G7903" s="53">
        <v>20.405875</v>
      </c>
    </row>
    <row r="7904" s="37" customFormat="1" customHeight="1" spans="1:7">
      <c r="A7904" s="52" t="s">
        <v>2024</v>
      </c>
      <c r="B7904" s="52" t="s">
        <v>3482</v>
      </c>
      <c r="C7904" s="30" t="s">
        <v>2107</v>
      </c>
      <c r="D7904" s="52" t="s">
        <v>2299</v>
      </c>
      <c r="E7904" s="53">
        <v>128</v>
      </c>
      <c r="F7904" s="53">
        <v>0</v>
      </c>
      <c r="G7904" s="53">
        <v>128</v>
      </c>
    </row>
    <row r="7905" s="37" customFormat="1" customHeight="1" spans="1:7">
      <c r="A7905" s="52" t="s">
        <v>2024</v>
      </c>
      <c r="B7905" s="52" t="s">
        <v>3482</v>
      </c>
      <c r="C7905" s="30" t="s">
        <v>2107</v>
      </c>
      <c r="D7905" s="52" t="s">
        <v>2143</v>
      </c>
      <c r="E7905" s="53">
        <v>39</v>
      </c>
      <c r="F7905" s="53">
        <v>0</v>
      </c>
      <c r="G7905" s="53">
        <v>39</v>
      </c>
    </row>
    <row r="7906" s="37" customFormat="1" customHeight="1" spans="1:7">
      <c r="A7906" s="52" t="s">
        <v>2024</v>
      </c>
      <c r="B7906" s="52" t="s">
        <v>3482</v>
      </c>
      <c r="C7906" s="30" t="s">
        <v>2107</v>
      </c>
      <c r="D7906" s="52" t="s">
        <v>3457</v>
      </c>
      <c r="E7906" s="53">
        <v>5.05632</v>
      </c>
      <c r="F7906" s="53">
        <v>0</v>
      </c>
      <c r="G7906" s="53">
        <v>5.05632</v>
      </c>
    </row>
    <row r="7907" s="37" customFormat="1" customHeight="1" spans="1:7">
      <c r="A7907" s="52" t="s">
        <v>2024</v>
      </c>
      <c r="B7907" s="52" t="s">
        <v>3482</v>
      </c>
      <c r="C7907" s="30" t="s">
        <v>2107</v>
      </c>
      <c r="D7907" s="52" t="s">
        <v>3466</v>
      </c>
      <c r="E7907" s="53">
        <v>31.2</v>
      </c>
      <c r="F7907" s="53">
        <v>0</v>
      </c>
      <c r="G7907" s="53">
        <v>31.2</v>
      </c>
    </row>
    <row r="7908" s="37" customFormat="1" customHeight="1" spans="1:7">
      <c r="A7908" s="52" t="s">
        <v>2024</v>
      </c>
      <c r="B7908" s="52" t="s">
        <v>3482</v>
      </c>
      <c r="C7908" s="30" t="s">
        <v>2107</v>
      </c>
      <c r="D7908" s="52" t="s">
        <v>3467</v>
      </c>
      <c r="E7908" s="53">
        <v>11.232</v>
      </c>
      <c r="F7908" s="53">
        <v>0</v>
      </c>
      <c r="G7908" s="53">
        <v>11.232</v>
      </c>
    </row>
    <row r="7909" s="37" customFormat="1" customHeight="1" spans="1:7">
      <c r="A7909" s="52" t="s">
        <v>2024</v>
      </c>
      <c r="B7909" s="52" t="s">
        <v>3482</v>
      </c>
      <c r="C7909" s="30" t="s">
        <v>2107</v>
      </c>
      <c r="D7909" s="52" t="s">
        <v>2145</v>
      </c>
      <c r="E7909" s="53">
        <v>2.019197</v>
      </c>
      <c r="F7909" s="53">
        <v>0</v>
      </c>
      <c r="G7909" s="53">
        <v>2.019197</v>
      </c>
    </row>
    <row r="7910" s="37" customFormat="1" customHeight="1" spans="1:7">
      <c r="A7910" s="52" t="s">
        <v>2024</v>
      </c>
      <c r="B7910" s="49" t="s">
        <v>3483</v>
      </c>
      <c r="C7910" s="50"/>
      <c r="D7910" s="49"/>
      <c r="E7910" s="51">
        <v>506.807504</v>
      </c>
      <c r="F7910" s="51">
        <v>0</v>
      </c>
      <c r="G7910" s="51">
        <v>506.807504</v>
      </c>
    </row>
    <row r="7911" s="37" customFormat="1" customHeight="1" spans="1:7">
      <c r="A7911" s="52" t="s">
        <v>2024</v>
      </c>
      <c r="B7911" s="52" t="s">
        <v>3484</v>
      </c>
      <c r="C7911" s="50" t="s">
        <v>2091</v>
      </c>
      <c r="D7911" s="49"/>
      <c r="E7911" s="51">
        <v>15.12</v>
      </c>
      <c r="F7911" s="51">
        <v>0</v>
      </c>
      <c r="G7911" s="51">
        <v>15.12</v>
      </c>
    </row>
    <row r="7912" s="37" customFormat="1" customHeight="1" spans="1:7">
      <c r="A7912" s="52" t="s">
        <v>2024</v>
      </c>
      <c r="B7912" s="52" t="s">
        <v>3484</v>
      </c>
      <c r="C7912" s="30" t="s">
        <v>2092</v>
      </c>
      <c r="D7912" s="52" t="s">
        <v>3480</v>
      </c>
      <c r="E7912" s="53">
        <v>15.12</v>
      </c>
      <c r="F7912" s="53">
        <v>0</v>
      </c>
      <c r="G7912" s="53">
        <v>15.12</v>
      </c>
    </row>
    <row r="7913" s="37" customFormat="1" customHeight="1" spans="1:7">
      <c r="A7913" s="52" t="s">
        <v>2024</v>
      </c>
      <c r="B7913" s="52" t="s">
        <v>3484</v>
      </c>
      <c r="C7913" s="50" t="s">
        <v>2106</v>
      </c>
      <c r="D7913" s="49"/>
      <c r="E7913" s="51">
        <v>491.687504</v>
      </c>
      <c r="F7913" s="51">
        <v>0</v>
      </c>
      <c r="G7913" s="51">
        <v>491.687504</v>
      </c>
    </row>
    <row r="7914" s="37" customFormat="1" customHeight="1" spans="1:7">
      <c r="A7914" s="52" t="s">
        <v>2024</v>
      </c>
      <c r="B7914" s="52" t="s">
        <v>3484</v>
      </c>
      <c r="C7914" s="30" t="s">
        <v>2107</v>
      </c>
      <c r="D7914" s="52" t="s">
        <v>3456</v>
      </c>
      <c r="E7914" s="53">
        <v>125.3832</v>
      </c>
      <c r="F7914" s="53">
        <v>0</v>
      </c>
      <c r="G7914" s="53">
        <v>125.3832</v>
      </c>
    </row>
    <row r="7915" s="37" customFormat="1" customHeight="1" spans="1:7">
      <c r="A7915" s="52" t="s">
        <v>2024</v>
      </c>
      <c r="B7915" s="52" t="s">
        <v>3484</v>
      </c>
      <c r="C7915" s="30" t="s">
        <v>2107</v>
      </c>
      <c r="D7915" s="52" t="s">
        <v>2135</v>
      </c>
      <c r="E7915" s="53">
        <v>83.16</v>
      </c>
      <c r="F7915" s="53">
        <v>0</v>
      </c>
      <c r="G7915" s="53">
        <v>83.16</v>
      </c>
    </row>
    <row r="7916" s="37" customFormat="1" customHeight="1" spans="1:7">
      <c r="A7916" s="52" t="s">
        <v>2024</v>
      </c>
      <c r="B7916" s="52" t="s">
        <v>3484</v>
      </c>
      <c r="C7916" s="30" t="s">
        <v>2107</v>
      </c>
      <c r="D7916" s="52" t="s">
        <v>2137</v>
      </c>
      <c r="E7916" s="53">
        <v>36.167808</v>
      </c>
      <c r="F7916" s="53">
        <v>0</v>
      </c>
      <c r="G7916" s="53">
        <v>36.167808</v>
      </c>
    </row>
    <row r="7917" s="37" customFormat="1" customHeight="1" spans="1:7">
      <c r="A7917" s="52" t="s">
        <v>2024</v>
      </c>
      <c r="B7917" s="52" t="s">
        <v>3484</v>
      </c>
      <c r="C7917" s="30" t="s">
        <v>2107</v>
      </c>
      <c r="D7917" s="52" t="s">
        <v>2138</v>
      </c>
      <c r="E7917" s="53">
        <v>30.86436</v>
      </c>
      <c r="F7917" s="53">
        <v>0</v>
      </c>
      <c r="G7917" s="53">
        <v>30.86436</v>
      </c>
    </row>
    <row r="7918" s="37" customFormat="1" customHeight="1" spans="1:7">
      <c r="A7918" s="52" t="s">
        <v>2024</v>
      </c>
      <c r="B7918" s="52" t="s">
        <v>3484</v>
      </c>
      <c r="C7918" s="30" t="s">
        <v>2107</v>
      </c>
      <c r="D7918" s="52" t="s">
        <v>2139</v>
      </c>
      <c r="E7918" s="53">
        <v>0.974664</v>
      </c>
      <c r="F7918" s="53">
        <v>0</v>
      </c>
      <c r="G7918" s="53">
        <v>0.974664</v>
      </c>
    </row>
    <row r="7919" s="37" customFormat="1" customHeight="1" spans="1:7">
      <c r="A7919" s="52" t="s">
        <v>2024</v>
      </c>
      <c r="B7919" s="52" t="s">
        <v>3484</v>
      </c>
      <c r="C7919" s="30" t="s">
        <v>2107</v>
      </c>
      <c r="D7919" s="52" t="s">
        <v>2140</v>
      </c>
      <c r="E7919" s="53">
        <v>1.62444</v>
      </c>
      <c r="F7919" s="53">
        <v>0</v>
      </c>
      <c r="G7919" s="53">
        <v>1.62444</v>
      </c>
    </row>
    <row r="7920" s="37" customFormat="1" customHeight="1" spans="1:7">
      <c r="A7920" s="52" t="s">
        <v>2024</v>
      </c>
      <c r="B7920" s="52" t="s">
        <v>3484</v>
      </c>
      <c r="C7920" s="30" t="s">
        <v>2107</v>
      </c>
      <c r="D7920" s="52" t="s">
        <v>2142</v>
      </c>
      <c r="E7920" s="53">
        <v>18.083904</v>
      </c>
      <c r="F7920" s="53">
        <v>0</v>
      </c>
      <c r="G7920" s="53">
        <v>18.083904</v>
      </c>
    </row>
    <row r="7921" s="37" customFormat="1" customHeight="1" spans="1:7">
      <c r="A7921" s="52" t="s">
        <v>2024</v>
      </c>
      <c r="B7921" s="52" t="s">
        <v>3484</v>
      </c>
      <c r="C7921" s="30" t="s">
        <v>2107</v>
      </c>
      <c r="D7921" s="52" t="s">
        <v>2299</v>
      </c>
      <c r="E7921" s="53">
        <v>116</v>
      </c>
      <c r="F7921" s="53">
        <v>0</v>
      </c>
      <c r="G7921" s="53">
        <v>116</v>
      </c>
    </row>
    <row r="7922" s="37" customFormat="1" customHeight="1" spans="1:7">
      <c r="A7922" s="52" t="s">
        <v>2024</v>
      </c>
      <c r="B7922" s="52" t="s">
        <v>3484</v>
      </c>
      <c r="C7922" s="30" t="s">
        <v>2107</v>
      </c>
      <c r="D7922" s="52" t="s">
        <v>2143</v>
      </c>
      <c r="E7922" s="53">
        <v>35</v>
      </c>
      <c r="F7922" s="53">
        <v>0</v>
      </c>
      <c r="G7922" s="53">
        <v>35</v>
      </c>
    </row>
    <row r="7923" s="37" customFormat="1" customHeight="1" spans="1:7">
      <c r="A7923" s="52" t="s">
        <v>2024</v>
      </c>
      <c r="B7923" s="52" t="s">
        <v>3484</v>
      </c>
      <c r="C7923" s="30" t="s">
        <v>2107</v>
      </c>
      <c r="D7923" s="52" t="s">
        <v>3457</v>
      </c>
      <c r="E7923" s="53">
        <v>4.572</v>
      </c>
      <c r="F7923" s="53">
        <v>0</v>
      </c>
      <c r="G7923" s="53">
        <v>4.572</v>
      </c>
    </row>
    <row r="7924" s="37" customFormat="1" customHeight="1" spans="1:7">
      <c r="A7924" s="52" t="s">
        <v>2024</v>
      </c>
      <c r="B7924" s="52" t="s">
        <v>3484</v>
      </c>
      <c r="C7924" s="30" t="s">
        <v>2107</v>
      </c>
      <c r="D7924" s="52" t="s">
        <v>3466</v>
      </c>
      <c r="E7924" s="53">
        <v>28</v>
      </c>
      <c r="F7924" s="53">
        <v>0</v>
      </c>
      <c r="G7924" s="53">
        <v>28</v>
      </c>
    </row>
    <row r="7925" s="37" customFormat="1" customHeight="1" spans="1:7">
      <c r="A7925" s="52" t="s">
        <v>2024</v>
      </c>
      <c r="B7925" s="52" t="s">
        <v>3484</v>
      </c>
      <c r="C7925" s="30" t="s">
        <v>2107</v>
      </c>
      <c r="D7925" s="52" t="s">
        <v>3467</v>
      </c>
      <c r="E7925" s="53">
        <v>10.08</v>
      </c>
      <c r="F7925" s="53">
        <v>0</v>
      </c>
      <c r="G7925" s="53">
        <v>10.08</v>
      </c>
    </row>
    <row r="7926" s="37" customFormat="1" customHeight="1" spans="1:7">
      <c r="A7926" s="52" t="s">
        <v>2024</v>
      </c>
      <c r="B7926" s="52" t="s">
        <v>3484</v>
      </c>
      <c r="C7926" s="30" t="s">
        <v>2107</v>
      </c>
      <c r="D7926" s="52" t="s">
        <v>2145</v>
      </c>
      <c r="E7926" s="53">
        <v>1.777128</v>
      </c>
      <c r="F7926" s="53">
        <v>0</v>
      </c>
      <c r="G7926" s="53">
        <v>1.777128</v>
      </c>
    </row>
    <row r="7927" s="37" customFormat="1" customHeight="1" spans="1:7">
      <c r="A7927" s="52" t="s">
        <v>2024</v>
      </c>
      <c r="B7927" s="49" t="s">
        <v>3485</v>
      </c>
      <c r="C7927" s="50"/>
      <c r="D7927" s="49"/>
      <c r="E7927" s="51">
        <v>505.13247</v>
      </c>
      <c r="F7927" s="51">
        <v>0</v>
      </c>
      <c r="G7927" s="51">
        <v>505.13247</v>
      </c>
    </row>
    <row r="7928" s="37" customFormat="1" customHeight="1" spans="1:7">
      <c r="A7928" s="52" t="s">
        <v>2024</v>
      </c>
      <c r="B7928" s="52" t="s">
        <v>3486</v>
      </c>
      <c r="C7928" s="50" t="s">
        <v>2091</v>
      </c>
      <c r="D7928" s="49"/>
      <c r="E7928" s="51">
        <v>15.12</v>
      </c>
      <c r="F7928" s="51">
        <v>0</v>
      </c>
      <c r="G7928" s="51">
        <v>15.12</v>
      </c>
    </row>
    <row r="7929" s="37" customFormat="1" customHeight="1" spans="1:7">
      <c r="A7929" s="52" t="s">
        <v>2024</v>
      </c>
      <c r="B7929" s="52" t="s">
        <v>3486</v>
      </c>
      <c r="C7929" s="30" t="s">
        <v>2092</v>
      </c>
      <c r="D7929" s="52" t="s">
        <v>3480</v>
      </c>
      <c r="E7929" s="53">
        <v>15.12</v>
      </c>
      <c r="F7929" s="53">
        <v>0</v>
      </c>
      <c r="G7929" s="53">
        <v>15.12</v>
      </c>
    </row>
    <row r="7930" s="37" customFormat="1" customHeight="1" spans="1:7">
      <c r="A7930" s="52" t="s">
        <v>2024</v>
      </c>
      <c r="B7930" s="52" t="s">
        <v>3486</v>
      </c>
      <c r="C7930" s="50" t="s">
        <v>2106</v>
      </c>
      <c r="D7930" s="49"/>
      <c r="E7930" s="51">
        <v>490.01247</v>
      </c>
      <c r="F7930" s="51">
        <v>0</v>
      </c>
      <c r="G7930" s="51">
        <v>490.01247</v>
      </c>
    </row>
    <row r="7931" s="37" customFormat="1" customHeight="1" spans="1:7">
      <c r="A7931" s="52" t="s">
        <v>2024</v>
      </c>
      <c r="B7931" s="52" t="s">
        <v>3486</v>
      </c>
      <c r="C7931" s="30" t="s">
        <v>2107</v>
      </c>
      <c r="D7931" s="52" t="s">
        <v>3456</v>
      </c>
      <c r="E7931" s="53">
        <v>129.29904</v>
      </c>
      <c r="F7931" s="53">
        <v>0</v>
      </c>
      <c r="G7931" s="53">
        <v>129.29904</v>
      </c>
    </row>
    <row r="7932" s="37" customFormat="1" customHeight="1" spans="1:7">
      <c r="A7932" s="52" t="s">
        <v>2024</v>
      </c>
      <c r="B7932" s="52" t="s">
        <v>3486</v>
      </c>
      <c r="C7932" s="30" t="s">
        <v>2107</v>
      </c>
      <c r="D7932" s="52" t="s">
        <v>2135</v>
      </c>
      <c r="E7932" s="53">
        <v>83.16</v>
      </c>
      <c r="F7932" s="53">
        <v>0</v>
      </c>
      <c r="G7932" s="53">
        <v>83.16</v>
      </c>
    </row>
    <row r="7933" s="37" customFormat="1" customHeight="1" spans="1:7">
      <c r="A7933" s="52" t="s">
        <v>2024</v>
      </c>
      <c r="B7933" s="52" t="s">
        <v>3486</v>
      </c>
      <c r="C7933" s="30" t="s">
        <v>2107</v>
      </c>
      <c r="D7933" s="52" t="s">
        <v>2137</v>
      </c>
      <c r="E7933" s="53">
        <v>37.073818</v>
      </c>
      <c r="F7933" s="53">
        <v>0</v>
      </c>
      <c r="G7933" s="53">
        <v>37.073818</v>
      </c>
    </row>
    <row r="7934" s="37" customFormat="1" customHeight="1" spans="1:7">
      <c r="A7934" s="52" t="s">
        <v>2024</v>
      </c>
      <c r="B7934" s="52" t="s">
        <v>3486</v>
      </c>
      <c r="C7934" s="30" t="s">
        <v>2107</v>
      </c>
      <c r="D7934" s="52" t="s">
        <v>2138</v>
      </c>
      <c r="E7934" s="53">
        <v>31.793118</v>
      </c>
      <c r="F7934" s="53">
        <v>0</v>
      </c>
      <c r="G7934" s="53">
        <v>31.793118</v>
      </c>
    </row>
    <row r="7935" s="37" customFormat="1" customHeight="1" spans="1:7">
      <c r="A7935" s="52" t="s">
        <v>2024</v>
      </c>
      <c r="B7935" s="52" t="s">
        <v>3486</v>
      </c>
      <c r="C7935" s="30" t="s">
        <v>2107</v>
      </c>
      <c r="D7935" s="52" t="s">
        <v>2139</v>
      </c>
      <c r="E7935" s="53">
        <v>1.003993</v>
      </c>
      <c r="F7935" s="53">
        <v>0</v>
      </c>
      <c r="G7935" s="53">
        <v>1.003993</v>
      </c>
    </row>
    <row r="7936" s="37" customFormat="1" customHeight="1" spans="1:7">
      <c r="A7936" s="52" t="s">
        <v>2024</v>
      </c>
      <c r="B7936" s="52" t="s">
        <v>3486</v>
      </c>
      <c r="C7936" s="30" t="s">
        <v>2107</v>
      </c>
      <c r="D7936" s="52" t="s">
        <v>2140</v>
      </c>
      <c r="E7936" s="53">
        <v>1.673322</v>
      </c>
      <c r="F7936" s="53">
        <v>0</v>
      </c>
      <c r="G7936" s="53">
        <v>1.673322</v>
      </c>
    </row>
    <row r="7937" s="37" customFormat="1" customHeight="1" spans="1:7">
      <c r="A7937" s="52" t="s">
        <v>2024</v>
      </c>
      <c r="B7937" s="52" t="s">
        <v>3486</v>
      </c>
      <c r="C7937" s="30" t="s">
        <v>2107</v>
      </c>
      <c r="D7937" s="52" t="s">
        <v>2142</v>
      </c>
      <c r="E7937" s="53">
        <v>18.536909</v>
      </c>
      <c r="F7937" s="53">
        <v>0</v>
      </c>
      <c r="G7937" s="53">
        <v>18.536909</v>
      </c>
    </row>
    <row r="7938" s="37" customFormat="1" customHeight="1" spans="1:7">
      <c r="A7938" s="52" t="s">
        <v>2024</v>
      </c>
      <c r="B7938" s="52" t="s">
        <v>3486</v>
      </c>
      <c r="C7938" s="30" t="s">
        <v>2107</v>
      </c>
      <c r="D7938" s="52" t="s">
        <v>2299</v>
      </c>
      <c r="E7938" s="53">
        <v>108</v>
      </c>
      <c r="F7938" s="53">
        <v>0</v>
      </c>
      <c r="G7938" s="53">
        <v>108</v>
      </c>
    </row>
    <row r="7939" s="37" customFormat="1" customHeight="1" spans="1:7">
      <c r="A7939" s="52" t="s">
        <v>2024</v>
      </c>
      <c r="B7939" s="52" t="s">
        <v>3486</v>
      </c>
      <c r="C7939" s="30" t="s">
        <v>2107</v>
      </c>
      <c r="D7939" s="52" t="s">
        <v>2143</v>
      </c>
      <c r="E7939" s="53">
        <v>35</v>
      </c>
      <c r="F7939" s="53">
        <v>0</v>
      </c>
      <c r="G7939" s="53">
        <v>35</v>
      </c>
    </row>
    <row r="7940" s="37" customFormat="1" customHeight="1" spans="1:7">
      <c r="A7940" s="52" t="s">
        <v>2024</v>
      </c>
      <c r="B7940" s="52" t="s">
        <v>3486</v>
      </c>
      <c r="C7940" s="30" t="s">
        <v>2107</v>
      </c>
      <c r="D7940" s="52" t="s">
        <v>3457</v>
      </c>
      <c r="E7940" s="53">
        <v>4.56672</v>
      </c>
      <c r="F7940" s="53">
        <v>0</v>
      </c>
      <c r="G7940" s="53">
        <v>4.56672</v>
      </c>
    </row>
    <row r="7941" s="37" customFormat="1" customHeight="1" spans="1:7">
      <c r="A7941" s="52" t="s">
        <v>2024</v>
      </c>
      <c r="B7941" s="52" t="s">
        <v>3486</v>
      </c>
      <c r="C7941" s="30" t="s">
        <v>2107</v>
      </c>
      <c r="D7941" s="52" t="s">
        <v>3466</v>
      </c>
      <c r="E7941" s="53">
        <v>28</v>
      </c>
      <c r="F7941" s="53">
        <v>0</v>
      </c>
      <c r="G7941" s="53">
        <v>28</v>
      </c>
    </row>
    <row r="7942" s="37" customFormat="1" customHeight="1" spans="1:7">
      <c r="A7942" s="52" t="s">
        <v>2024</v>
      </c>
      <c r="B7942" s="52" t="s">
        <v>3486</v>
      </c>
      <c r="C7942" s="30" t="s">
        <v>2107</v>
      </c>
      <c r="D7942" s="52" t="s">
        <v>3467</v>
      </c>
      <c r="E7942" s="53">
        <v>10.08</v>
      </c>
      <c r="F7942" s="53">
        <v>0</v>
      </c>
      <c r="G7942" s="53">
        <v>10.08</v>
      </c>
    </row>
    <row r="7943" s="37" customFormat="1" customHeight="1" spans="1:7">
      <c r="A7943" s="52" t="s">
        <v>2024</v>
      </c>
      <c r="B7943" s="52" t="s">
        <v>3486</v>
      </c>
      <c r="C7943" s="30" t="s">
        <v>2107</v>
      </c>
      <c r="D7943" s="52" t="s">
        <v>2145</v>
      </c>
      <c r="E7943" s="53">
        <v>1.82555</v>
      </c>
      <c r="F7943" s="53">
        <v>0</v>
      </c>
      <c r="G7943" s="53">
        <v>1.82555</v>
      </c>
    </row>
    <row r="7944" s="37" customFormat="1" customHeight="1" spans="1:7">
      <c r="A7944" s="52" t="s">
        <v>2024</v>
      </c>
      <c r="B7944" s="49" t="s">
        <v>3487</v>
      </c>
      <c r="C7944" s="50"/>
      <c r="D7944" s="49"/>
      <c r="E7944" s="51">
        <v>420.376383</v>
      </c>
      <c r="F7944" s="51">
        <v>0</v>
      </c>
      <c r="G7944" s="51">
        <v>420.376383</v>
      </c>
    </row>
    <row r="7945" s="37" customFormat="1" customHeight="1" spans="1:7">
      <c r="A7945" s="52" t="s">
        <v>2024</v>
      </c>
      <c r="B7945" s="52" t="s">
        <v>3488</v>
      </c>
      <c r="C7945" s="50" t="s">
        <v>2091</v>
      </c>
      <c r="D7945" s="49"/>
      <c r="E7945" s="51">
        <v>7.2</v>
      </c>
      <c r="F7945" s="51">
        <v>0</v>
      </c>
      <c r="G7945" s="51">
        <v>7.2</v>
      </c>
    </row>
    <row r="7946" s="37" customFormat="1" customHeight="1" spans="1:7">
      <c r="A7946" s="52" t="s">
        <v>2024</v>
      </c>
      <c r="B7946" s="52" t="s">
        <v>3488</v>
      </c>
      <c r="C7946" s="30" t="s">
        <v>2092</v>
      </c>
      <c r="D7946" s="52" t="s">
        <v>3480</v>
      </c>
      <c r="E7946" s="53">
        <v>7.2</v>
      </c>
      <c r="F7946" s="53">
        <v>0</v>
      </c>
      <c r="G7946" s="53">
        <v>7.2</v>
      </c>
    </row>
    <row r="7947" s="37" customFormat="1" customHeight="1" spans="1:7">
      <c r="A7947" s="52" t="s">
        <v>2024</v>
      </c>
      <c r="B7947" s="52" t="s">
        <v>3488</v>
      </c>
      <c r="C7947" s="50" t="s">
        <v>2106</v>
      </c>
      <c r="D7947" s="49"/>
      <c r="E7947" s="51">
        <v>413.176383</v>
      </c>
      <c r="F7947" s="51">
        <v>0</v>
      </c>
      <c r="G7947" s="51">
        <v>413.176383</v>
      </c>
    </row>
    <row r="7948" s="37" customFormat="1" customHeight="1" spans="1:7">
      <c r="A7948" s="52" t="s">
        <v>2024</v>
      </c>
      <c r="B7948" s="52" t="s">
        <v>3488</v>
      </c>
      <c r="C7948" s="30" t="s">
        <v>2107</v>
      </c>
      <c r="D7948" s="52" t="s">
        <v>3456</v>
      </c>
      <c r="E7948" s="53">
        <v>142.97184</v>
      </c>
      <c r="F7948" s="53">
        <v>0</v>
      </c>
      <c r="G7948" s="53">
        <v>142.97184</v>
      </c>
    </row>
    <row r="7949" s="37" customFormat="1" customHeight="1" spans="1:7">
      <c r="A7949" s="52" t="s">
        <v>2024</v>
      </c>
      <c r="B7949" s="52" t="s">
        <v>3488</v>
      </c>
      <c r="C7949" s="30" t="s">
        <v>2107</v>
      </c>
      <c r="D7949" s="52" t="s">
        <v>2135</v>
      </c>
      <c r="E7949" s="53">
        <v>69.3</v>
      </c>
      <c r="F7949" s="53">
        <v>0</v>
      </c>
      <c r="G7949" s="53">
        <v>69.3</v>
      </c>
    </row>
    <row r="7950" s="37" customFormat="1" customHeight="1" spans="1:7">
      <c r="A7950" s="52" t="s">
        <v>2024</v>
      </c>
      <c r="B7950" s="52" t="s">
        <v>3488</v>
      </c>
      <c r="C7950" s="30" t="s">
        <v>2107</v>
      </c>
      <c r="D7950" s="52" t="s">
        <v>2137</v>
      </c>
      <c r="E7950" s="53">
        <v>40.537267</v>
      </c>
      <c r="F7950" s="53">
        <v>0</v>
      </c>
      <c r="G7950" s="53">
        <v>40.537267</v>
      </c>
    </row>
    <row r="7951" s="37" customFormat="1" customHeight="1" spans="1:7">
      <c r="A7951" s="52" t="s">
        <v>2024</v>
      </c>
      <c r="B7951" s="52" t="s">
        <v>3488</v>
      </c>
      <c r="C7951" s="30" t="s">
        <v>2107</v>
      </c>
      <c r="D7951" s="52" t="s">
        <v>2138</v>
      </c>
      <c r="E7951" s="53">
        <v>23.415714</v>
      </c>
      <c r="F7951" s="53">
        <v>0</v>
      </c>
      <c r="G7951" s="53">
        <v>23.415714</v>
      </c>
    </row>
    <row r="7952" s="37" customFormat="1" customHeight="1" spans="1:7">
      <c r="A7952" s="52" t="s">
        <v>2024</v>
      </c>
      <c r="B7952" s="52" t="s">
        <v>3488</v>
      </c>
      <c r="C7952" s="30" t="s">
        <v>2107</v>
      </c>
      <c r="D7952" s="52" t="s">
        <v>2139</v>
      </c>
      <c r="E7952" s="53">
        <v>0.739444</v>
      </c>
      <c r="F7952" s="53">
        <v>0</v>
      </c>
      <c r="G7952" s="53">
        <v>0.739444</v>
      </c>
    </row>
    <row r="7953" s="37" customFormat="1" customHeight="1" spans="1:7">
      <c r="A7953" s="52" t="s">
        <v>2024</v>
      </c>
      <c r="B7953" s="52" t="s">
        <v>3488</v>
      </c>
      <c r="C7953" s="30" t="s">
        <v>2107</v>
      </c>
      <c r="D7953" s="52" t="s">
        <v>2140</v>
      </c>
      <c r="E7953" s="53">
        <v>1.232406</v>
      </c>
      <c r="F7953" s="53">
        <v>0</v>
      </c>
      <c r="G7953" s="53">
        <v>1.232406</v>
      </c>
    </row>
    <row r="7954" s="37" customFormat="1" customHeight="1" spans="1:7">
      <c r="A7954" s="52" t="s">
        <v>2024</v>
      </c>
      <c r="B7954" s="52" t="s">
        <v>3488</v>
      </c>
      <c r="C7954" s="30" t="s">
        <v>2107</v>
      </c>
      <c r="D7954" s="52" t="s">
        <v>2142</v>
      </c>
      <c r="E7954" s="53">
        <v>20.268634</v>
      </c>
      <c r="F7954" s="53">
        <v>0</v>
      </c>
      <c r="G7954" s="53">
        <v>20.268634</v>
      </c>
    </row>
    <row r="7955" s="37" customFormat="1" customHeight="1" spans="1:7">
      <c r="A7955" s="52" t="s">
        <v>2024</v>
      </c>
      <c r="B7955" s="52" t="s">
        <v>3488</v>
      </c>
      <c r="C7955" s="30" t="s">
        <v>2107</v>
      </c>
      <c r="D7955" s="52" t="s">
        <v>2299</v>
      </c>
      <c r="E7955" s="53">
        <v>52</v>
      </c>
      <c r="F7955" s="53">
        <v>0</v>
      </c>
      <c r="G7955" s="53">
        <v>52</v>
      </c>
    </row>
    <row r="7956" s="37" customFormat="1" customHeight="1" spans="1:7">
      <c r="A7956" s="52" t="s">
        <v>2024</v>
      </c>
      <c r="B7956" s="52" t="s">
        <v>3488</v>
      </c>
      <c r="C7956" s="30" t="s">
        <v>2107</v>
      </c>
      <c r="D7956" s="52" t="s">
        <v>2143</v>
      </c>
      <c r="E7956" s="53">
        <v>25</v>
      </c>
      <c r="F7956" s="53">
        <v>0</v>
      </c>
      <c r="G7956" s="53">
        <v>25</v>
      </c>
    </row>
    <row r="7957" s="37" customFormat="1" customHeight="1" spans="1:7">
      <c r="A7957" s="52" t="s">
        <v>2024</v>
      </c>
      <c r="B7957" s="52" t="s">
        <v>3488</v>
      </c>
      <c r="C7957" s="30" t="s">
        <v>2107</v>
      </c>
      <c r="D7957" s="52" t="s">
        <v>3457</v>
      </c>
      <c r="E7957" s="53">
        <v>4.91688</v>
      </c>
      <c r="F7957" s="53">
        <v>0</v>
      </c>
      <c r="G7957" s="53">
        <v>4.91688</v>
      </c>
    </row>
    <row r="7958" s="37" customFormat="1" customHeight="1" spans="1:7">
      <c r="A7958" s="52" t="s">
        <v>2024</v>
      </c>
      <c r="B7958" s="52" t="s">
        <v>3488</v>
      </c>
      <c r="C7958" s="30" t="s">
        <v>2107</v>
      </c>
      <c r="D7958" s="52" t="s">
        <v>3466</v>
      </c>
      <c r="E7958" s="53">
        <v>20</v>
      </c>
      <c r="F7958" s="53">
        <v>0</v>
      </c>
      <c r="G7958" s="53">
        <v>20</v>
      </c>
    </row>
    <row r="7959" s="37" customFormat="1" customHeight="1" spans="1:7">
      <c r="A7959" s="52" t="s">
        <v>2024</v>
      </c>
      <c r="B7959" s="52" t="s">
        <v>3488</v>
      </c>
      <c r="C7959" s="30" t="s">
        <v>2107</v>
      </c>
      <c r="D7959" s="52" t="s">
        <v>3467</v>
      </c>
      <c r="E7959" s="53">
        <v>10.8</v>
      </c>
      <c r="F7959" s="53">
        <v>0</v>
      </c>
      <c r="G7959" s="53">
        <v>10.8</v>
      </c>
    </row>
    <row r="7960" s="37" customFormat="1" customHeight="1" spans="1:7">
      <c r="A7960" s="52" t="s">
        <v>2024</v>
      </c>
      <c r="B7960" s="52" t="s">
        <v>3488</v>
      </c>
      <c r="C7960" s="30" t="s">
        <v>2107</v>
      </c>
      <c r="D7960" s="52" t="s">
        <v>2145</v>
      </c>
      <c r="E7960" s="53">
        <v>1.994198</v>
      </c>
      <c r="F7960" s="53">
        <v>0</v>
      </c>
      <c r="G7960" s="53">
        <v>1.994198</v>
      </c>
    </row>
    <row r="7961" s="37" customFormat="1" customHeight="1" spans="1:7">
      <c r="A7961" s="52" t="s">
        <v>2024</v>
      </c>
      <c r="B7961" s="49" t="s">
        <v>3489</v>
      </c>
      <c r="C7961" s="50"/>
      <c r="D7961" s="49"/>
      <c r="E7961" s="51">
        <v>285.839605</v>
      </c>
      <c r="F7961" s="51">
        <v>0</v>
      </c>
      <c r="G7961" s="51">
        <v>285.839605</v>
      </c>
    </row>
    <row r="7962" s="37" customFormat="1" customHeight="1" spans="1:7">
      <c r="A7962" s="52" t="s">
        <v>2024</v>
      </c>
      <c r="B7962" s="52" t="s">
        <v>3490</v>
      </c>
      <c r="C7962" s="50" t="s">
        <v>2091</v>
      </c>
      <c r="D7962" s="49"/>
      <c r="E7962" s="51">
        <v>5.328</v>
      </c>
      <c r="F7962" s="51">
        <v>0</v>
      </c>
      <c r="G7962" s="51">
        <v>5.328</v>
      </c>
    </row>
    <row r="7963" s="37" customFormat="1" customHeight="1" spans="1:7">
      <c r="A7963" s="52" t="s">
        <v>2024</v>
      </c>
      <c r="B7963" s="52" t="s">
        <v>3490</v>
      </c>
      <c r="C7963" s="30" t="s">
        <v>2092</v>
      </c>
      <c r="D7963" s="52" t="s">
        <v>3480</v>
      </c>
      <c r="E7963" s="53">
        <v>5.328</v>
      </c>
      <c r="F7963" s="53">
        <v>0</v>
      </c>
      <c r="G7963" s="53">
        <v>5.328</v>
      </c>
    </row>
    <row r="7964" s="37" customFormat="1" customHeight="1" spans="1:7">
      <c r="A7964" s="52" t="s">
        <v>2024</v>
      </c>
      <c r="B7964" s="52" t="s">
        <v>3490</v>
      </c>
      <c r="C7964" s="50" t="s">
        <v>2106</v>
      </c>
      <c r="D7964" s="49"/>
      <c r="E7964" s="51">
        <v>280.511605</v>
      </c>
      <c r="F7964" s="51">
        <v>0</v>
      </c>
      <c r="G7964" s="51">
        <v>280.511605</v>
      </c>
    </row>
    <row r="7965" s="37" customFormat="1" customHeight="1" spans="1:7">
      <c r="A7965" s="52" t="s">
        <v>2024</v>
      </c>
      <c r="B7965" s="52" t="s">
        <v>3490</v>
      </c>
      <c r="C7965" s="30" t="s">
        <v>2107</v>
      </c>
      <c r="D7965" s="52" t="s">
        <v>3456</v>
      </c>
      <c r="E7965" s="53">
        <v>94.3992</v>
      </c>
      <c r="F7965" s="53">
        <v>0</v>
      </c>
      <c r="G7965" s="53">
        <v>94.3992</v>
      </c>
    </row>
    <row r="7966" s="37" customFormat="1" customHeight="1" spans="1:7">
      <c r="A7966" s="52" t="s">
        <v>2024</v>
      </c>
      <c r="B7966" s="52" t="s">
        <v>3490</v>
      </c>
      <c r="C7966" s="30" t="s">
        <v>2107</v>
      </c>
      <c r="D7966" s="52" t="s">
        <v>2135</v>
      </c>
      <c r="E7966" s="53">
        <v>51.282</v>
      </c>
      <c r="F7966" s="53">
        <v>0</v>
      </c>
      <c r="G7966" s="53">
        <v>51.282</v>
      </c>
    </row>
    <row r="7967" s="37" customFormat="1" customHeight="1" spans="1:7">
      <c r="A7967" s="52" t="s">
        <v>2024</v>
      </c>
      <c r="B7967" s="52" t="s">
        <v>3490</v>
      </c>
      <c r="C7967" s="30" t="s">
        <v>2107</v>
      </c>
      <c r="D7967" s="52" t="s">
        <v>2137</v>
      </c>
      <c r="E7967" s="53">
        <v>27.833933</v>
      </c>
      <c r="F7967" s="53">
        <v>0</v>
      </c>
      <c r="G7967" s="53">
        <v>27.833933</v>
      </c>
    </row>
    <row r="7968" s="37" customFormat="1" customHeight="1" spans="1:7">
      <c r="A7968" s="52" t="s">
        <v>2024</v>
      </c>
      <c r="B7968" s="52" t="s">
        <v>3490</v>
      </c>
      <c r="C7968" s="30" t="s">
        <v>2107</v>
      </c>
      <c r="D7968" s="52" t="s">
        <v>2138</v>
      </c>
      <c r="E7968" s="53">
        <v>15.517566</v>
      </c>
      <c r="F7968" s="53">
        <v>0</v>
      </c>
      <c r="G7968" s="53">
        <v>15.517566</v>
      </c>
    </row>
    <row r="7969" s="37" customFormat="1" customHeight="1" spans="1:7">
      <c r="A7969" s="52" t="s">
        <v>2024</v>
      </c>
      <c r="B7969" s="52" t="s">
        <v>3490</v>
      </c>
      <c r="C7969" s="30" t="s">
        <v>2107</v>
      </c>
      <c r="D7969" s="52" t="s">
        <v>2139</v>
      </c>
      <c r="E7969" s="53">
        <v>0.490028</v>
      </c>
      <c r="F7969" s="53">
        <v>0</v>
      </c>
      <c r="G7969" s="53">
        <v>0.490028</v>
      </c>
    </row>
    <row r="7970" s="37" customFormat="1" customHeight="1" spans="1:7">
      <c r="A7970" s="52" t="s">
        <v>2024</v>
      </c>
      <c r="B7970" s="52" t="s">
        <v>3490</v>
      </c>
      <c r="C7970" s="30" t="s">
        <v>2107</v>
      </c>
      <c r="D7970" s="52" t="s">
        <v>2140</v>
      </c>
      <c r="E7970" s="53">
        <v>0.816714</v>
      </c>
      <c r="F7970" s="53">
        <v>0</v>
      </c>
      <c r="G7970" s="53">
        <v>0.816714</v>
      </c>
    </row>
    <row r="7971" s="37" customFormat="1" customHeight="1" spans="1:7">
      <c r="A7971" s="52" t="s">
        <v>2024</v>
      </c>
      <c r="B7971" s="52" t="s">
        <v>3490</v>
      </c>
      <c r="C7971" s="30" t="s">
        <v>2107</v>
      </c>
      <c r="D7971" s="52" t="s">
        <v>2142</v>
      </c>
      <c r="E7971" s="53">
        <v>13.916966</v>
      </c>
      <c r="F7971" s="53">
        <v>0</v>
      </c>
      <c r="G7971" s="53">
        <v>13.916966</v>
      </c>
    </row>
    <row r="7972" s="37" customFormat="1" customHeight="1" spans="1:7">
      <c r="A7972" s="52" t="s">
        <v>2024</v>
      </c>
      <c r="B7972" s="52" t="s">
        <v>3490</v>
      </c>
      <c r="C7972" s="30" t="s">
        <v>2107</v>
      </c>
      <c r="D7972" s="52" t="s">
        <v>2299</v>
      </c>
      <c r="E7972" s="53">
        <v>30</v>
      </c>
      <c r="F7972" s="53">
        <v>0</v>
      </c>
      <c r="G7972" s="53">
        <v>30</v>
      </c>
    </row>
    <row r="7973" s="37" customFormat="1" customHeight="1" spans="1:7">
      <c r="A7973" s="52" t="s">
        <v>2024</v>
      </c>
      <c r="B7973" s="52" t="s">
        <v>3490</v>
      </c>
      <c r="C7973" s="30" t="s">
        <v>2107</v>
      </c>
      <c r="D7973" s="52" t="s">
        <v>2143</v>
      </c>
      <c r="E7973" s="53">
        <v>18.5</v>
      </c>
      <c r="F7973" s="53">
        <v>0</v>
      </c>
      <c r="G7973" s="53">
        <v>18.5</v>
      </c>
    </row>
    <row r="7974" s="37" customFormat="1" customHeight="1" spans="1:7">
      <c r="A7974" s="52" t="s">
        <v>2024</v>
      </c>
      <c r="B7974" s="52" t="s">
        <v>3490</v>
      </c>
      <c r="C7974" s="30" t="s">
        <v>2107</v>
      </c>
      <c r="D7974" s="52" t="s">
        <v>3457</v>
      </c>
      <c r="E7974" s="53">
        <v>3.60648</v>
      </c>
      <c r="F7974" s="53">
        <v>0</v>
      </c>
      <c r="G7974" s="53">
        <v>3.60648</v>
      </c>
    </row>
    <row r="7975" s="37" customFormat="1" customHeight="1" spans="1:7">
      <c r="A7975" s="52" t="s">
        <v>2024</v>
      </c>
      <c r="B7975" s="52" t="s">
        <v>3490</v>
      </c>
      <c r="C7975" s="30" t="s">
        <v>2107</v>
      </c>
      <c r="D7975" s="52" t="s">
        <v>3466</v>
      </c>
      <c r="E7975" s="53">
        <v>14.8</v>
      </c>
      <c r="F7975" s="53">
        <v>0</v>
      </c>
      <c r="G7975" s="53">
        <v>14.8</v>
      </c>
    </row>
    <row r="7976" s="37" customFormat="1" customHeight="1" spans="1:7">
      <c r="A7976" s="52" t="s">
        <v>2024</v>
      </c>
      <c r="B7976" s="52" t="s">
        <v>3490</v>
      </c>
      <c r="C7976" s="30" t="s">
        <v>2107</v>
      </c>
      <c r="D7976" s="52" t="s">
        <v>3467</v>
      </c>
      <c r="E7976" s="53">
        <v>7.992</v>
      </c>
      <c r="F7976" s="53">
        <v>0</v>
      </c>
      <c r="G7976" s="53">
        <v>7.992</v>
      </c>
    </row>
    <row r="7977" s="37" customFormat="1" customHeight="1" spans="1:7">
      <c r="A7977" s="52" t="s">
        <v>2024</v>
      </c>
      <c r="B7977" s="52" t="s">
        <v>3490</v>
      </c>
      <c r="C7977" s="30" t="s">
        <v>2107</v>
      </c>
      <c r="D7977" s="52" t="s">
        <v>2145</v>
      </c>
      <c r="E7977" s="53">
        <v>1.356718</v>
      </c>
      <c r="F7977" s="53">
        <v>0</v>
      </c>
      <c r="G7977" s="53">
        <v>1.356718</v>
      </c>
    </row>
    <row r="7978" s="37" customFormat="1" customHeight="1" spans="1:7">
      <c r="A7978" s="52" t="s">
        <v>2024</v>
      </c>
      <c r="B7978" s="49" t="s">
        <v>3491</v>
      </c>
      <c r="C7978" s="50"/>
      <c r="D7978" s="49"/>
      <c r="E7978" s="51">
        <v>354.92943</v>
      </c>
      <c r="F7978" s="51">
        <v>0</v>
      </c>
      <c r="G7978" s="51">
        <v>354.92943</v>
      </c>
    </row>
    <row r="7979" s="37" customFormat="1" customHeight="1" spans="1:7">
      <c r="A7979" s="52" t="s">
        <v>2024</v>
      </c>
      <c r="B7979" s="52" t="s">
        <v>3492</v>
      </c>
      <c r="C7979" s="50" t="s">
        <v>2091</v>
      </c>
      <c r="D7979" s="49"/>
      <c r="E7979" s="51">
        <v>6.048</v>
      </c>
      <c r="F7979" s="51">
        <v>0</v>
      </c>
      <c r="G7979" s="51">
        <v>6.048</v>
      </c>
    </row>
    <row r="7980" s="37" customFormat="1" customHeight="1" spans="1:7">
      <c r="A7980" s="52" t="s">
        <v>2024</v>
      </c>
      <c r="B7980" s="52" t="s">
        <v>3492</v>
      </c>
      <c r="C7980" s="30" t="s">
        <v>2092</v>
      </c>
      <c r="D7980" s="52" t="s">
        <v>3480</v>
      </c>
      <c r="E7980" s="53">
        <v>6.048</v>
      </c>
      <c r="F7980" s="53">
        <v>0</v>
      </c>
      <c r="G7980" s="53">
        <v>6.048</v>
      </c>
    </row>
    <row r="7981" s="37" customFormat="1" customHeight="1" spans="1:7">
      <c r="A7981" s="52" t="s">
        <v>2024</v>
      </c>
      <c r="B7981" s="52" t="s">
        <v>3492</v>
      </c>
      <c r="C7981" s="50" t="s">
        <v>2106</v>
      </c>
      <c r="D7981" s="49"/>
      <c r="E7981" s="51">
        <v>348.88143</v>
      </c>
      <c r="F7981" s="51">
        <v>0</v>
      </c>
      <c r="G7981" s="51">
        <v>348.88143</v>
      </c>
    </row>
    <row r="7982" s="37" customFormat="1" customHeight="1" spans="1:7">
      <c r="A7982" s="52" t="s">
        <v>2024</v>
      </c>
      <c r="B7982" s="52" t="s">
        <v>3492</v>
      </c>
      <c r="C7982" s="30" t="s">
        <v>2107</v>
      </c>
      <c r="D7982" s="52" t="s">
        <v>3456</v>
      </c>
      <c r="E7982" s="53">
        <v>110.68128</v>
      </c>
      <c r="F7982" s="53">
        <v>0</v>
      </c>
      <c r="G7982" s="53">
        <v>110.68128</v>
      </c>
    </row>
    <row r="7983" s="37" customFormat="1" customHeight="1" spans="1:7">
      <c r="A7983" s="52" t="s">
        <v>2024</v>
      </c>
      <c r="B7983" s="52" t="s">
        <v>3492</v>
      </c>
      <c r="C7983" s="30" t="s">
        <v>2107</v>
      </c>
      <c r="D7983" s="52" t="s">
        <v>2135</v>
      </c>
      <c r="E7983" s="53">
        <v>58.212</v>
      </c>
      <c r="F7983" s="53">
        <v>0</v>
      </c>
      <c r="G7983" s="53">
        <v>58.212</v>
      </c>
    </row>
    <row r="7984" s="37" customFormat="1" customHeight="1" spans="1:7">
      <c r="A7984" s="52" t="s">
        <v>2024</v>
      </c>
      <c r="B7984" s="52" t="s">
        <v>3492</v>
      </c>
      <c r="C7984" s="30" t="s">
        <v>2107</v>
      </c>
      <c r="D7984" s="52" t="s">
        <v>2137</v>
      </c>
      <c r="E7984" s="53">
        <v>31.836326</v>
      </c>
      <c r="F7984" s="53">
        <v>0</v>
      </c>
      <c r="G7984" s="53">
        <v>31.836326</v>
      </c>
    </row>
    <row r="7985" s="37" customFormat="1" customHeight="1" spans="1:7">
      <c r="A7985" s="52" t="s">
        <v>2024</v>
      </c>
      <c r="B7985" s="52" t="s">
        <v>3492</v>
      </c>
      <c r="C7985" s="30" t="s">
        <v>2107</v>
      </c>
      <c r="D7985" s="52" t="s">
        <v>2138</v>
      </c>
      <c r="E7985" s="53">
        <v>18.171828</v>
      </c>
      <c r="F7985" s="53">
        <v>0</v>
      </c>
      <c r="G7985" s="53">
        <v>18.171828</v>
      </c>
    </row>
    <row r="7986" s="37" customFormat="1" customHeight="1" spans="1:7">
      <c r="A7986" s="52" t="s">
        <v>2024</v>
      </c>
      <c r="B7986" s="52" t="s">
        <v>3492</v>
      </c>
      <c r="C7986" s="30" t="s">
        <v>2107</v>
      </c>
      <c r="D7986" s="52" t="s">
        <v>2139</v>
      </c>
      <c r="E7986" s="53">
        <v>0.573847</v>
      </c>
      <c r="F7986" s="53">
        <v>0</v>
      </c>
      <c r="G7986" s="53">
        <v>0.573847</v>
      </c>
    </row>
    <row r="7987" s="37" customFormat="1" customHeight="1" spans="1:7">
      <c r="A7987" s="52" t="s">
        <v>2024</v>
      </c>
      <c r="B7987" s="52" t="s">
        <v>3492</v>
      </c>
      <c r="C7987" s="30" t="s">
        <v>2107</v>
      </c>
      <c r="D7987" s="52" t="s">
        <v>2140</v>
      </c>
      <c r="E7987" s="53">
        <v>0.956412</v>
      </c>
      <c r="F7987" s="53">
        <v>0</v>
      </c>
      <c r="G7987" s="53">
        <v>0.956412</v>
      </c>
    </row>
    <row r="7988" s="37" customFormat="1" customHeight="1" spans="1:7">
      <c r="A7988" s="52" t="s">
        <v>2024</v>
      </c>
      <c r="B7988" s="52" t="s">
        <v>3492</v>
      </c>
      <c r="C7988" s="30" t="s">
        <v>2107</v>
      </c>
      <c r="D7988" s="52" t="s">
        <v>2142</v>
      </c>
      <c r="E7988" s="53">
        <v>15.918163</v>
      </c>
      <c r="F7988" s="53">
        <v>0</v>
      </c>
      <c r="G7988" s="53">
        <v>15.918163</v>
      </c>
    </row>
    <row r="7989" s="37" customFormat="1" customHeight="1" spans="1:7">
      <c r="A7989" s="52" t="s">
        <v>2024</v>
      </c>
      <c r="B7989" s="52" t="s">
        <v>3492</v>
      </c>
      <c r="C7989" s="30" t="s">
        <v>2107</v>
      </c>
      <c r="D7989" s="52" t="s">
        <v>2299</v>
      </c>
      <c r="E7989" s="53">
        <v>60</v>
      </c>
      <c r="F7989" s="53">
        <v>0</v>
      </c>
      <c r="G7989" s="53">
        <v>60</v>
      </c>
    </row>
    <row r="7990" s="37" customFormat="1" customHeight="1" spans="1:7">
      <c r="A7990" s="52" t="s">
        <v>2024</v>
      </c>
      <c r="B7990" s="52" t="s">
        <v>3492</v>
      </c>
      <c r="C7990" s="30" t="s">
        <v>2107</v>
      </c>
      <c r="D7990" s="52" t="s">
        <v>2143</v>
      </c>
      <c r="E7990" s="53">
        <v>21</v>
      </c>
      <c r="F7990" s="53">
        <v>0</v>
      </c>
      <c r="G7990" s="53">
        <v>21</v>
      </c>
    </row>
    <row r="7991" s="37" customFormat="1" customHeight="1" spans="1:7">
      <c r="A7991" s="52" t="s">
        <v>2024</v>
      </c>
      <c r="B7991" s="52" t="s">
        <v>3492</v>
      </c>
      <c r="C7991" s="30" t="s">
        <v>2107</v>
      </c>
      <c r="D7991" s="52" t="s">
        <v>3457</v>
      </c>
      <c r="E7991" s="53">
        <v>4.08816</v>
      </c>
      <c r="F7991" s="53">
        <v>0</v>
      </c>
      <c r="G7991" s="53">
        <v>4.08816</v>
      </c>
    </row>
    <row r="7992" s="37" customFormat="1" customHeight="1" spans="1:7">
      <c r="A7992" s="52" t="s">
        <v>2024</v>
      </c>
      <c r="B7992" s="52" t="s">
        <v>3492</v>
      </c>
      <c r="C7992" s="30" t="s">
        <v>2107</v>
      </c>
      <c r="D7992" s="52" t="s">
        <v>3466</v>
      </c>
      <c r="E7992" s="53">
        <v>16.8</v>
      </c>
      <c r="F7992" s="53">
        <v>0</v>
      </c>
      <c r="G7992" s="53">
        <v>16.8</v>
      </c>
    </row>
    <row r="7993" s="37" customFormat="1" customHeight="1" spans="1:7">
      <c r="A7993" s="52" t="s">
        <v>2024</v>
      </c>
      <c r="B7993" s="52" t="s">
        <v>3492</v>
      </c>
      <c r="C7993" s="30" t="s">
        <v>2107</v>
      </c>
      <c r="D7993" s="52" t="s">
        <v>3467</v>
      </c>
      <c r="E7993" s="53">
        <v>9.072</v>
      </c>
      <c r="F7993" s="53">
        <v>0</v>
      </c>
      <c r="G7993" s="53">
        <v>9.072</v>
      </c>
    </row>
    <row r="7994" s="37" customFormat="1" customHeight="1" spans="1:7">
      <c r="A7994" s="52" t="s">
        <v>2024</v>
      </c>
      <c r="B7994" s="52" t="s">
        <v>3492</v>
      </c>
      <c r="C7994" s="30" t="s">
        <v>2107</v>
      </c>
      <c r="D7994" s="52" t="s">
        <v>2145</v>
      </c>
      <c r="E7994" s="53">
        <v>1.571414</v>
      </c>
      <c r="F7994" s="53">
        <v>0</v>
      </c>
      <c r="G7994" s="53">
        <v>1.571414</v>
      </c>
    </row>
    <row r="7995" s="37" customFormat="1" customHeight="1" spans="1:7">
      <c r="A7995" s="52" t="s">
        <v>2024</v>
      </c>
      <c r="B7995" s="49" t="s">
        <v>3493</v>
      </c>
      <c r="C7995" s="50"/>
      <c r="D7995" s="49"/>
      <c r="E7995" s="51">
        <v>306.167831</v>
      </c>
      <c r="F7995" s="51">
        <v>0</v>
      </c>
      <c r="G7995" s="51">
        <v>306.167831</v>
      </c>
    </row>
    <row r="7996" s="37" customFormat="1" customHeight="1" spans="1:7">
      <c r="A7996" s="52" t="s">
        <v>2024</v>
      </c>
      <c r="B7996" s="52" t="s">
        <v>3494</v>
      </c>
      <c r="C7996" s="50" t="s">
        <v>2091</v>
      </c>
      <c r="D7996" s="49"/>
      <c r="E7996" s="51">
        <v>5.76</v>
      </c>
      <c r="F7996" s="51">
        <v>0</v>
      </c>
      <c r="G7996" s="51">
        <v>5.76</v>
      </c>
    </row>
    <row r="7997" s="37" customFormat="1" customHeight="1" spans="1:7">
      <c r="A7997" s="52" t="s">
        <v>2024</v>
      </c>
      <c r="B7997" s="52" t="s">
        <v>3494</v>
      </c>
      <c r="C7997" s="30" t="s">
        <v>2092</v>
      </c>
      <c r="D7997" s="52" t="s">
        <v>3480</v>
      </c>
      <c r="E7997" s="53">
        <v>5.76</v>
      </c>
      <c r="F7997" s="53">
        <v>0</v>
      </c>
      <c r="G7997" s="53">
        <v>5.76</v>
      </c>
    </row>
    <row r="7998" s="37" customFormat="1" customHeight="1" spans="1:7">
      <c r="A7998" s="52" t="s">
        <v>2024</v>
      </c>
      <c r="B7998" s="52" t="s">
        <v>3494</v>
      </c>
      <c r="C7998" s="50" t="s">
        <v>2106</v>
      </c>
      <c r="D7998" s="49"/>
      <c r="E7998" s="51">
        <v>300.407831</v>
      </c>
      <c r="F7998" s="51">
        <v>0</v>
      </c>
      <c r="G7998" s="51">
        <v>300.407831</v>
      </c>
    </row>
    <row r="7999" s="37" customFormat="1" customHeight="1" spans="1:7">
      <c r="A7999" s="52" t="s">
        <v>2024</v>
      </c>
      <c r="B7999" s="52" t="s">
        <v>3494</v>
      </c>
      <c r="C7999" s="30" t="s">
        <v>2107</v>
      </c>
      <c r="D7999" s="52" t="s">
        <v>3456</v>
      </c>
      <c r="E7999" s="53">
        <v>101.88144</v>
      </c>
      <c r="F7999" s="53">
        <v>0</v>
      </c>
      <c r="G7999" s="53">
        <v>101.88144</v>
      </c>
    </row>
    <row r="8000" s="37" customFormat="1" customHeight="1" spans="1:7">
      <c r="A8000" s="52" t="s">
        <v>2024</v>
      </c>
      <c r="B8000" s="52" t="s">
        <v>3494</v>
      </c>
      <c r="C8000" s="30" t="s">
        <v>2107</v>
      </c>
      <c r="D8000" s="52" t="s">
        <v>2135</v>
      </c>
      <c r="E8000" s="53">
        <v>55.44</v>
      </c>
      <c r="F8000" s="53">
        <v>0</v>
      </c>
      <c r="G8000" s="53">
        <v>55.44</v>
      </c>
    </row>
    <row r="8001" s="37" customFormat="1" customHeight="1" spans="1:7">
      <c r="A8001" s="52" t="s">
        <v>2024</v>
      </c>
      <c r="B8001" s="52" t="s">
        <v>3494</v>
      </c>
      <c r="C8001" s="30" t="s">
        <v>2107</v>
      </c>
      <c r="D8001" s="52" t="s">
        <v>2137</v>
      </c>
      <c r="E8001" s="53">
        <v>29.937139</v>
      </c>
      <c r="F8001" s="53">
        <v>0</v>
      </c>
      <c r="G8001" s="53">
        <v>29.937139</v>
      </c>
    </row>
    <row r="8002" s="37" customFormat="1" customHeight="1" spans="1:7">
      <c r="A8002" s="52" t="s">
        <v>2024</v>
      </c>
      <c r="B8002" s="52" t="s">
        <v>3494</v>
      </c>
      <c r="C8002" s="30" t="s">
        <v>2107</v>
      </c>
      <c r="D8002" s="52" t="s">
        <v>2138</v>
      </c>
      <c r="E8002" s="53">
        <v>16.751274</v>
      </c>
      <c r="F8002" s="53">
        <v>0</v>
      </c>
      <c r="G8002" s="53">
        <v>16.751274</v>
      </c>
    </row>
    <row r="8003" s="37" customFormat="1" customHeight="1" spans="1:7">
      <c r="A8003" s="52" t="s">
        <v>2024</v>
      </c>
      <c r="B8003" s="52" t="s">
        <v>3494</v>
      </c>
      <c r="C8003" s="30" t="s">
        <v>2107</v>
      </c>
      <c r="D8003" s="52" t="s">
        <v>2139</v>
      </c>
      <c r="E8003" s="53">
        <v>0.528988</v>
      </c>
      <c r="F8003" s="53">
        <v>0</v>
      </c>
      <c r="G8003" s="53">
        <v>0.528988</v>
      </c>
    </row>
    <row r="8004" s="37" customFormat="1" customHeight="1" spans="1:7">
      <c r="A8004" s="52" t="s">
        <v>2024</v>
      </c>
      <c r="B8004" s="52" t="s">
        <v>3494</v>
      </c>
      <c r="C8004" s="30" t="s">
        <v>2107</v>
      </c>
      <c r="D8004" s="52" t="s">
        <v>2140</v>
      </c>
      <c r="E8004" s="53">
        <v>0.881646</v>
      </c>
      <c r="F8004" s="53">
        <v>0</v>
      </c>
      <c r="G8004" s="53">
        <v>0.881646</v>
      </c>
    </row>
    <row r="8005" s="37" customFormat="1" customHeight="1" spans="1:7">
      <c r="A8005" s="52" t="s">
        <v>2024</v>
      </c>
      <c r="B8005" s="52" t="s">
        <v>3494</v>
      </c>
      <c r="C8005" s="30" t="s">
        <v>2107</v>
      </c>
      <c r="D8005" s="52" t="s">
        <v>2142</v>
      </c>
      <c r="E8005" s="53">
        <v>14.96857</v>
      </c>
      <c r="F8005" s="53">
        <v>0</v>
      </c>
      <c r="G8005" s="53">
        <v>14.96857</v>
      </c>
    </row>
    <row r="8006" s="37" customFormat="1" customHeight="1" spans="1:7">
      <c r="A8006" s="52" t="s">
        <v>2024</v>
      </c>
      <c r="B8006" s="52" t="s">
        <v>3494</v>
      </c>
      <c r="C8006" s="30" t="s">
        <v>2107</v>
      </c>
      <c r="D8006" s="52" t="s">
        <v>2299</v>
      </c>
      <c r="E8006" s="53">
        <v>30</v>
      </c>
      <c r="F8006" s="53">
        <v>0</v>
      </c>
      <c r="G8006" s="53">
        <v>30</v>
      </c>
    </row>
    <row r="8007" s="37" customFormat="1" customHeight="1" spans="1:7">
      <c r="A8007" s="52" t="s">
        <v>2024</v>
      </c>
      <c r="B8007" s="52" t="s">
        <v>3494</v>
      </c>
      <c r="C8007" s="30" t="s">
        <v>2107</v>
      </c>
      <c r="D8007" s="52" t="s">
        <v>2143</v>
      </c>
      <c r="E8007" s="53">
        <v>20</v>
      </c>
      <c r="F8007" s="53">
        <v>0</v>
      </c>
      <c r="G8007" s="53">
        <v>20</v>
      </c>
    </row>
    <row r="8008" s="37" customFormat="1" customHeight="1" spans="1:7">
      <c r="A8008" s="52" t="s">
        <v>2024</v>
      </c>
      <c r="B8008" s="52" t="s">
        <v>3494</v>
      </c>
      <c r="C8008" s="30" t="s">
        <v>2107</v>
      </c>
      <c r="D8008" s="52" t="s">
        <v>3457</v>
      </c>
      <c r="E8008" s="53">
        <v>3.91608</v>
      </c>
      <c r="F8008" s="53">
        <v>0</v>
      </c>
      <c r="G8008" s="53">
        <v>3.91608</v>
      </c>
    </row>
    <row r="8009" s="37" customFormat="1" customHeight="1" spans="1:7">
      <c r="A8009" s="52" t="s">
        <v>2024</v>
      </c>
      <c r="B8009" s="52" t="s">
        <v>3494</v>
      </c>
      <c r="C8009" s="30" t="s">
        <v>2107</v>
      </c>
      <c r="D8009" s="52" t="s">
        <v>3466</v>
      </c>
      <c r="E8009" s="53">
        <v>16</v>
      </c>
      <c r="F8009" s="53">
        <v>0</v>
      </c>
      <c r="G8009" s="53">
        <v>16</v>
      </c>
    </row>
    <row r="8010" s="37" customFormat="1" customHeight="1" spans="1:7">
      <c r="A8010" s="52" t="s">
        <v>2024</v>
      </c>
      <c r="B8010" s="52" t="s">
        <v>3494</v>
      </c>
      <c r="C8010" s="30" t="s">
        <v>2107</v>
      </c>
      <c r="D8010" s="52" t="s">
        <v>3467</v>
      </c>
      <c r="E8010" s="53">
        <v>8.64</v>
      </c>
      <c r="F8010" s="53">
        <v>0</v>
      </c>
      <c r="G8010" s="53">
        <v>8.64</v>
      </c>
    </row>
    <row r="8011" s="37" customFormat="1" customHeight="1" spans="1:7">
      <c r="A8011" s="52" t="s">
        <v>2024</v>
      </c>
      <c r="B8011" s="52" t="s">
        <v>3494</v>
      </c>
      <c r="C8011" s="30" t="s">
        <v>2107</v>
      </c>
      <c r="D8011" s="52" t="s">
        <v>2145</v>
      </c>
      <c r="E8011" s="53">
        <v>1.462694</v>
      </c>
      <c r="F8011" s="53">
        <v>0</v>
      </c>
      <c r="G8011" s="53">
        <v>1.462694</v>
      </c>
    </row>
    <row r="8012" s="37" customFormat="1" customHeight="1" spans="1:7">
      <c r="A8012" s="52" t="s">
        <v>2024</v>
      </c>
      <c r="B8012" s="49" t="s">
        <v>3495</v>
      </c>
      <c r="C8012" s="50"/>
      <c r="D8012" s="49"/>
      <c r="E8012" s="51">
        <v>384.249344</v>
      </c>
      <c r="F8012" s="51">
        <v>0</v>
      </c>
      <c r="G8012" s="51">
        <v>384.249344</v>
      </c>
    </row>
    <row r="8013" s="37" customFormat="1" customHeight="1" spans="1:7">
      <c r="A8013" s="52" t="s">
        <v>2024</v>
      </c>
      <c r="B8013" s="52" t="s">
        <v>3496</v>
      </c>
      <c r="C8013" s="50" t="s">
        <v>2091</v>
      </c>
      <c r="D8013" s="49"/>
      <c r="E8013" s="51">
        <v>7.056</v>
      </c>
      <c r="F8013" s="51">
        <v>0</v>
      </c>
      <c r="G8013" s="51">
        <v>7.056</v>
      </c>
    </row>
    <row r="8014" s="37" customFormat="1" customHeight="1" spans="1:7">
      <c r="A8014" s="52" t="s">
        <v>2024</v>
      </c>
      <c r="B8014" s="52" t="s">
        <v>3496</v>
      </c>
      <c r="C8014" s="30" t="s">
        <v>2092</v>
      </c>
      <c r="D8014" s="52" t="s">
        <v>3480</v>
      </c>
      <c r="E8014" s="53">
        <v>7.056</v>
      </c>
      <c r="F8014" s="53">
        <v>0</v>
      </c>
      <c r="G8014" s="53">
        <v>7.056</v>
      </c>
    </row>
    <row r="8015" s="37" customFormat="1" customHeight="1" spans="1:7">
      <c r="A8015" s="52" t="s">
        <v>2024</v>
      </c>
      <c r="B8015" s="52" t="s">
        <v>3496</v>
      </c>
      <c r="C8015" s="50" t="s">
        <v>2106</v>
      </c>
      <c r="D8015" s="49"/>
      <c r="E8015" s="51">
        <v>377.193344</v>
      </c>
      <c r="F8015" s="51">
        <v>0</v>
      </c>
      <c r="G8015" s="51">
        <v>377.193344</v>
      </c>
    </row>
    <row r="8016" s="37" customFormat="1" customHeight="1" spans="1:7">
      <c r="A8016" s="52" t="s">
        <v>2024</v>
      </c>
      <c r="B8016" s="52" t="s">
        <v>3496</v>
      </c>
      <c r="C8016" s="30" t="s">
        <v>2107</v>
      </c>
      <c r="D8016" s="52" t="s">
        <v>3456</v>
      </c>
      <c r="E8016" s="53">
        <v>129.0924</v>
      </c>
      <c r="F8016" s="53">
        <v>0</v>
      </c>
      <c r="G8016" s="53">
        <v>129.0924</v>
      </c>
    </row>
    <row r="8017" s="37" customFormat="1" customHeight="1" spans="1:7">
      <c r="A8017" s="52" t="s">
        <v>2024</v>
      </c>
      <c r="B8017" s="52" t="s">
        <v>3496</v>
      </c>
      <c r="C8017" s="30" t="s">
        <v>2107</v>
      </c>
      <c r="D8017" s="52" t="s">
        <v>2135</v>
      </c>
      <c r="E8017" s="53">
        <v>67.914</v>
      </c>
      <c r="F8017" s="53">
        <v>0</v>
      </c>
      <c r="G8017" s="53">
        <v>67.914</v>
      </c>
    </row>
    <row r="8018" s="37" customFormat="1" customHeight="1" spans="1:7">
      <c r="A8018" s="52" t="s">
        <v>2024</v>
      </c>
      <c r="B8018" s="52" t="s">
        <v>3496</v>
      </c>
      <c r="C8018" s="30" t="s">
        <v>2107</v>
      </c>
      <c r="D8018" s="52" t="s">
        <v>2137</v>
      </c>
      <c r="E8018" s="53">
        <v>37.305101</v>
      </c>
      <c r="F8018" s="53">
        <v>0</v>
      </c>
      <c r="G8018" s="53">
        <v>37.305101</v>
      </c>
    </row>
    <row r="8019" s="37" customFormat="1" customHeight="1" spans="1:7">
      <c r="A8019" s="52" t="s">
        <v>2024</v>
      </c>
      <c r="B8019" s="52" t="s">
        <v>3496</v>
      </c>
      <c r="C8019" s="30" t="s">
        <v>2107</v>
      </c>
      <c r="D8019" s="52" t="s">
        <v>2138</v>
      </c>
      <c r="E8019" s="53">
        <v>21.189636</v>
      </c>
      <c r="F8019" s="53">
        <v>0</v>
      </c>
      <c r="G8019" s="53">
        <v>21.189636</v>
      </c>
    </row>
    <row r="8020" s="37" customFormat="1" customHeight="1" spans="1:7">
      <c r="A8020" s="52" t="s">
        <v>2024</v>
      </c>
      <c r="B8020" s="52" t="s">
        <v>3496</v>
      </c>
      <c r="C8020" s="30" t="s">
        <v>2107</v>
      </c>
      <c r="D8020" s="52" t="s">
        <v>2139</v>
      </c>
      <c r="E8020" s="53">
        <v>0.669146</v>
      </c>
      <c r="F8020" s="53">
        <v>0</v>
      </c>
      <c r="G8020" s="53">
        <v>0.669146</v>
      </c>
    </row>
    <row r="8021" s="37" customFormat="1" customHeight="1" spans="1:7">
      <c r="A8021" s="52" t="s">
        <v>2024</v>
      </c>
      <c r="B8021" s="52" t="s">
        <v>3496</v>
      </c>
      <c r="C8021" s="30" t="s">
        <v>2107</v>
      </c>
      <c r="D8021" s="52" t="s">
        <v>2140</v>
      </c>
      <c r="E8021" s="53">
        <v>1.115244</v>
      </c>
      <c r="F8021" s="53">
        <v>0</v>
      </c>
      <c r="G8021" s="53">
        <v>1.115244</v>
      </c>
    </row>
    <row r="8022" s="37" customFormat="1" customHeight="1" spans="1:7">
      <c r="A8022" s="52" t="s">
        <v>2024</v>
      </c>
      <c r="B8022" s="52" t="s">
        <v>3496</v>
      </c>
      <c r="C8022" s="30" t="s">
        <v>2107</v>
      </c>
      <c r="D8022" s="52" t="s">
        <v>2142</v>
      </c>
      <c r="E8022" s="53">
        <v>18.65255</v>
      </c>
      <c r="F8022" s="53">
        <v>0</v>
      </c>
      <c r="G8022" s="53">
        <v>18.65255</v>
      </c>
    </row>
    <row r="8023" s="37" customFormat="1" customHeight="1" spans="1:7">
      <c r="A8023" s="52" t="s">
        <v>2024</v>
      </c>
      <c r="B8023" s="52" t="s">
        <v>3496</v>
      </c>
      <c r="C8023" s="30" t="s">
        <v>2107</v>
      </c>
      <c r="D8023" s="52" t="s">
        <v>2299</v>
      </c>
      <c r="E8023" s="53">
        <v>40</v>
      </c>
      <c r="F8023" s="53">
        <v>0</v>
      </c>
      <c r="G8023" s="53">
        <v>40</v>
      </c>
    </row>
    <row r="8024" s="37" customFormat="1" customHeight="1" spans="1:7">
      <c r="A8024" s="52" t="s">
        <v>2024</v>
      </c>
      <c r="B8024" s="52" t="s">
        <v>3496</v>
      </c>
      <c r="C8024" s="30" t="s">
        <v>2107</v>
      </c>
      <c r="D8024" s="52" t="s">
        <v>2143</v>
      </c>
      <c r="E8024" s="53">
        <v>24.5</v>
      </c>
      <c r="F8024" s="53">
        <v>0</v>
      </c>
      <c r="G8024" s="53">
        <v>24.5</v>
      </c>
    </row>
    <row r="8025" s="37" customFormat="1" customHeight="1" spans="1:7">
      <c r="A8025" s="52" t="s">
        <v>2024</v>
      </c>
      <c r="B8025" s="52" t="s">
        <v>3496</v>
      </c>
      <c r="C8025" s="30" t="s">
        <v>2107</v>
      </c>
      <c r="D8025" s="52" t="s">
        <v>3457</v>
      </c>
      <c r="E8025" s="53">
        <v>4.73688</v>
      </c>
      <c r="F8025" s="53">
        <v>0</v>
      </c>
      <c r="G8025" s="53">
        <v>4.73688</v>
      </c>
    </row>
    <row r="8026" s="37" customFormat="1" customHeight="1" spans="1:7">
      <c r="A8026" s="52" t="s">
        <v>2024</v>
      </c>
      <c r="B8026" s="52" t="s">
        <v>3496</v>
      </c>
      <c r="C8026" s="30" t="s">
        <v>2107</v>
      </c>
      <c r="D8026" s="52" t="s">
        <v>3466</v>
      </c>
      <c r="E8026" s="53">
        <v>19.6</v>
      </c>
      <c r="F8026" s="53">
        <v>0</v>
      </c>
      <c r="G8026" s="53">
        <v>19.6</v>
      </c>
    </row>
    <row r="8027" s="37" customFormat="1" customHeight="1" spans="1:7">
      <c r="A8027" s="52" t="s">
        <v>2024</v>
      </c>
      <c r="B8027" s="52" t="s">
        <v>3496</v>
      </c>
      <c r="C8027" s="30" t="s">
        <v>2107</v>
      </c>
      <c r="D8027" s="52" t="s">
        <v>3467</v>
      </c>
      <c r="E8027" s="53">
        <v>10.584</v>
      </c>
      <c r="F8027" s="53">
        <v>0</v>
      </c>
      <c r="G8027" s="53">
        <v>10.584</v>
      </c>
    </row>
    <row r="8028" s="37" customFormat="1" customHeight="1" spans="1:7">
      <c r="A8028" s="52" t="s">
        <v>2024</v>
      </c>
      <c r="B8028" s="52" t="s">
        <v>3496</v>
      </c>
      <c r="C8028" s="30" t="s">
        <v>2107</v>
      </c>
      <c r="D8028" s="52" t="s">
        <v>2145</v>
      </c>
      <c r="E8028" s="53">
        <v>1.834387</v>
      </c>
      <c r="F8028" s="53">
        <v>0</v>
      </c>
      <c r="G8028" s="53">
        <v>1.834387</v>
      </c>
    </row>
    <row r="8029" s="37" customFormat="1" customHeight="1" spans="1:7">
      <c r="A8029" s="52" t="s">
        <v>2024</v>
      </c>
      <c r="B8029" s="49" t="s">
        <v>3497</v>
      </c>
      <c r="C8029" s="50"/>
      <c r="D8029" s="49"/>
      <c r="E8029" s="51">
        <v>306.475262</v>
      </c>
      <c r="F8029" s="51">
        <v>0</v>
      </c>
      <c r="G8029" s="51">
        <v>306.475262</v>
      </c>
    </row>
    <row r="8030" s="37" customFormat="1" customHeight="1" spans="1:7">
      <c r="A8030" s="52" t="s">
        <v>2024</v>
      </c>
      <c r="B8030" s="52" t="s">
        <v>3498</v>
      </c>
      <c r="C8030" s="50" t="s">
        <v>2091</v>
      </c>
      <c r="D8030" s="49"/>
      <c r="E8030" s="51">
        <v>5.76</v>
      </c>
      <c r="F8030" s="51">
        <v>0</v>
      </c>
      <c r="G8030" s="51">
        <v>5.76</v>
      </c>
    </row>
    <row r="8031" s="37" customFormat="1" customHeight="1" spans="1:7">
      <c r="A8031" s="52" t="s">
        <v>2024</v>
      </c>
      <c r="B8031" s="52" t="s">
        <v>3498</v>
      </c>
      <c r="C8031" s="30" t="s">
        <v>2092</v>
      </c>
      <c r="D8031" s="52" t="s">
        <v>3480</v>
      </c>
      <c r="E8031" s="53">
        <v>5.76</v>
      </c>
      <c r="F8031" s="53">
        <v>0</v>
      </c>
      <c r="G8031" s="53">
        <v>5.76</v>
      </c>
    </row>
    <row r="8032" s="37" customFormat="1" customHeight="1" spans="1:7">
      <c r="A8032" s="52" t="s">
        <v>2024</v>
      </c>
      <c r="B8032" s="52" t="s">
        <v>3498</v>
      </c>
      <c r="C8032" s="50" t="s">
        <v>2106</v>
      </c>
      <c r="D8032" s="49"/>
      <c r="E8032" s="51">
        <v>300.715262</v>
      </c>
      <c r="F8032" s="51">
        <v>0</v>
      </c>
      <c r="G8032" s="51">
        <v>300.715262</v>
      </c>
    </row>
    <row r="8033" s="37" customFormat="1" customHeight="1" spans="1:7">
      <c r="A8033" s="52" t="s">
        <v>2024</v>
      </c>
      <c r="B8033" s="52" t="s">
        <v>3498</v>
      </c>
      <c r="C8033" s="30" t="s">
        <v>2107</v>
      </c>
      <c r="D8033" s="52" t="s">
        <v>3456</v>
      </c>
      <c r="E8033" s="53">
        <v>104.82552</v>
      </c>
      <c r="F8033" s="53">
        <v>0</v>
      </c>
      <c r="G8033" s="53">
        <v>104.82552</v>
      </c>
    </row>
    <row r="8034" s="37" customFormat="1" customHeight="1" spans="1:7">
      <c r="A8034" s="52" t="s">
        <v>2024</v>
      </c>
      <c r="B8034" s="52" t="s">
        <v>3498</v>
      </c>
      <c r="C8034" s="30" t="s">
        <v>2107</v>
      </c>
      <c r="D8034" s="52" t="s">
        <v>2135</v>
      </c>
      <c r="E8034" s="53">
        <v>55.44</v>
      </c>
      <c r="F8034" s="53">
        <v>0</v>
      </c>
      <c r="G8034" s="53">
        <v>55.44</v>
      </c>
    </row>
    <row r="8035" s="37" customFormat="1" customHeight="1" spans="1:7">
      <c r="A8035" s="52" t="s">
        <v>2024</v>
      </c>
      <c r="B8035" s="52" t="s">
        <v>3498</v>
      </c>
      <c r="C8035" s="30" t="s">
        <v>2107</v>
      </c>
      <c r="D8035" s="52" t="s">
        <v>2137</v>
      </c>
      <c r="E8035" s="53">
        <v>30.481229</v>
      </c>
      <c r="F8035" s="53">
        <v>0</v>
      </c>
      <c r="G8035" s="53">
        <v>30.481229</v>
      </c>
    </row>
    <row r="8036" s="37" customFormat="1" customHeight="1" spans="1:7">
      <c r="A8036" s="52" t="s">
        <v>2024</v>
      </c>
      <c r="B8036" s="52" t="s">
        <v>3498</v>
      </c>
      <c r="C8036" s="30" t="s">
        <v>2107</v>
      </c>
      <c r="D8036" s="52" t="s">
        <v>2138</v>
      </c>
      <c r="E8036" s="53">
        <v>17.218674</v>
      </c>
      <c r="F8036" s="53">
        <v>0</v>
      </c>
      <c r="G8036" s="53">
        <v>17.218674</v>
      </c>
    </row>
    <row r="8037" s="37" customFormat="1" customHeight="1" spans="1:7">
      <c r="A8037" s="52" t="s">
        <v>2024</v>
      </c>
      <c r="B8037" s="52" t="s">
        <v>3498</v>
      </c>
      <c r="C8037" s="30" t="s">
        <v>2107</v>
      </c>
      <c r="D8037" s="52" t="s">
        <v>2139</v>
      </c>
      <c r="E8037" s="53">
        <v>0.543748</v>
      </c>
      <c r="F8037" s="53">
        <v>0</v>
      </c>
      <c r="G8037" s="53">
        <v>0.543748</v>
      </c>
    </row>
    <row r="8038" s="37" customFormat="1" customHeight="1" spans="1:7">
      <c r="A8038" s="52" t="s">
        <v>2024</v>
      </c>
      <c r="B8038" s="52" t="s">
        <v>3498</v>
      </c>
      <c r="C8038" s="30" t="s">
        <v>2107</v>
      </c>
      <c r="D8038" s="52" t="s">
        <v>2140</v>
      </c>
      <c r="E8038" s="53">
        <v>0.906246</v>
      </c>
      <c r="F8038" s="53">
        <v>0</v>
      </c>
      <c r="G8038" s="53">
        <v>0.906246</v>
      </c>
    </row>
    <row r="8039" s="37" customFormat="1" customHeight="1" spans="1:7">
      <c r="A8039" s="52" t="s">
        <v>2024</v>
      </c>
      <c r="B8039" s="52" t="s">
        <v>3498</v>
      </c>
      <c r="C8039" s="30" t="s">
        <v>2107</v>
      </c>
      <c r="D8039" s="52" t="s">
        <v>2142</v>
      </c>
      <c r="E8039" s="53">
        <v>15.240614</v>
      </c>
      <c r="F8039" s="53">
        <v>0</v>
      </c>
      <c r="G8039" s="53">
        <v>15.240614</v>
      </c>
    </row>
    <row r="8040" s="37" customFormat="1" customHeight="1" spans="1:7">
      <c r="A8040" s="52" t="s">
        <v>2024</v>
      </c>
      <c r="B8040" s="52" t="s">
        <v>3498</v>
      </c>
      <c r="C8040" s="30" t="s">
        <v>2107</v>
      </c>
      <c r="D8040" s="52" t="s">
        <v>2299</v>
      </c>
      <c r="E8040" s="53">
        <v>26</v>
      </c>
      <c r="F8040" s="53">
        <v>0</v>
      </c>
      <c r="G8040" s="53">
        <v>26</v>
      </c>
    </row>
    <row r="8041" s="37" customFormat="1" customHeight="1" spans="1:7">
      <c r="A8041" s="52" t="s">
        <v>2024</v>
      </c>
      <c r="B8041" s="52" t="s">
        <v>3498</v>
      </c>
      <c r="C8041" s="30" t="s">
        <v>2107</v>
      </c>
      <c r="D8041" s="52" t="s">
        <v>2143</v>
      </c>
      <c r="E8041" s="53">
        <v>20</v>
      </c>
      <c r="F8041" s="53">
        <v>0</v>
      </c>
      <c r="G8041" s="53">
        <v>20</v>
      </c>
    </row>
    <row r="8042" s="37" customFormat="1" customHeight="1" spans="1:7">
      <c r="A8042" s="52" t="s">
        <v>2024</v>
      </c>
      <c r="B8042" s="52" t="s">
        <v>3498</v>
      </c>
      <c r="C8042" s="30" t="s">
        <v>2107</v>
      </c>
      <c r="D8042" s="52" t="s">
        <v>3457</v>
      </c>
      <c r="E8042" s="53">
        <v>3.924</v>
      </c>
      <c r="F8042" s="53">
        <v>0</v>
      </c>
      <c r="G8042" s="53">
        <v>3.924</v>
      </c>
    </row>
    <row r="8043" s="37" customFormat="1" customHeight="1" spans="1:7">
      <c r="A8043" s="52" t="s">
        <v>2024</v>
      </c>
      <c r="B8043" s="52" t="s">
        <v>3498</v>
      </c>
      <c r="C8043" s="30" t="s">
        <v>2107</v>
      </c>
      <c r="D8043" s="52" t="s">
        <v>3466</v>
      </c>
      <c r="E8043" s="53">
        <v>16</v>
      </c>
      <c r="F8043" s="53">
        <v>0</v>
      </c>
      <c r="G8043" s="53">
        <v>16</v>
      </c>
    </row>
    <row r="8044" s="37" customFormat="1" customHeight="1" spans="1:7">
      <c r="A8044" s="52" t="s">
        <v>2024</v>
      </c>
      <c r="B8044" s="52" t="s">
        <v>3498</v>
      </c>
      <c r="C8044" s="30" t="s">
        <v>2107</v>
      </c>
      <c r="D8044" s="52" t="s">
        <v>3467</v>
      </c>
      <c r="E8044" s="53">
        <v>8.64</v>
      </c>
      <c r="F8044" s="53">
        <v>0</v>
      </c>
      <c r="G8044" s="53">
        <v>8.64</v>
      </c>
    </row>
    <row r="8045" s="37" customFormat="1" customHeight="1" spans="1:7">
      <c r="A8045" s="52" t="s">
        <v>2024</v>
      </c>
      <c r="B8045" s="52" t="s">
        <v>3498</v>
      </c>
      <c r="C8045" s="30" t="s">
        <v>2107</v>
      </c>
      <c r="D8045" s="52" t="s">
        <v>2145</v>
      </c>
      <c r="E8045" s="53">
        <v>1.495231</v>
      </c>
      <c r="F8045" s="53">
        <v>0</v>
      </c>
      <c r="G8045" s="53">
        <v>1.495231</v>
      </c>
    </row>
    <row r="8046" s="37" customFormat="1" customHeight="1" spans="1:7">
      <c r="A8046" s="52" t="s">
        <v>2024</v>
      </c>
      <c r="B8046" s="49" t="s">
        <v>3499</v>
      </c>
      <c r="C8046" s="50"/>
      <c r="D8046" s="49"/>
      <c r="E8046" s="51">
        <v>215.438012</v>
      </c>
      <c r="F8046" s="51">
        <v>0</v>
      </c>
      <c r="G8046" s="51">
        <v>215.438012</v>
      </c>
    </row>
    <row r="8047" s="37" customFormat="1" customHeight="1" spans="1:7">
      <c r="A8047" s="52" t="s">
        <v>2024</v>
      </c>
      <c r="B8047" s="52" t="s">
        <v>3500</v>
      </c>
      <c r="C8047" s="50" t="s">
        <v>2091</v>
      </c>
      <c r="D8047" s="49"/>
      <c r="E8047" s="51">
        <v>4.464</v>
      </c>
      <c r="F8047" s="51">
        <v>0</v>
      </c>
      <c r="G8047" s="51">
        <v>4.464</v>
      </c>
    </row>
    <row r="8048" s="37" customFormat="1" customHeight="1" spans="1:7">
      <c r="A8048" s="52" t="s">
        <v>2024</v>
      </c>
      <c r="B8048" s="52" t="s">
        <v>3500</v>
      </c>
      <c r="C8048" s="30" t="s">
        <v>2092</v>
      </c>
      <c r="D8048" s="52" t="s">
        <v>3480</v>
      </c>
      <c r="E8048" s="53">
        <v>4.464</v>
      </c>
      <c r="F8048" s="53">
        <v>0</v>
      </c>
      <c r="G8048" s="53">
        <v>4.464</v>
      </c>
    </row>
    <row r="8049" s="37" customFormat="1" customHeight="1" spans="1:7">
      <c r="A8049" s="52" t="s">
        <v>2024</v>
      </c>
      <c r="B8049" s="52" t="s">
        <v>3500</v>
      </c>
      <c r="C8049" s="50" t="s">
        <v>2106</v>
      </c>
      <c r="D8049" s="49"/>
      <c r="E8049" s="51">
        <v>210.974012</v>
      </c>
      <c r="F8049" s="51">
        <v>0</v>
      </c>
      <c r="G8049" s="51">
        <v>210.974012</v>
      </c>
    </row>
    <row r="8050" s="37" customFormat="1" customHeight="1" spans="1:7">
      <c r="A8050" s="52" t="s">
        <v>2024</v>
      </c>
      <c r="B8050" s="52" t="s">
        <v>3500</v>
      </c>
      <c r="C8050" s="30" t="s">
        <v>2107</v>
      </c>
      <c r="D8050" s="52" t="s">
        <v>3456</v>
      </c>
      <c r="E8050" s="53">
        <v>77.60664</v>
      </c>
      <c r="F8050" s="53">
        <v>0</v>
      </c>
      <c r="G8050" s="53">
        <v>77.60664</v>
      </c>
    </row>
    <row r="8051" s="37" customFormat="1" customHeight="1" spans="1:7">
      <c r="A8051" s="52" t="s">
        <v>2024</v>
      </c>
      <c r="B8051" s="52" t="s">
        <v>3500</v>
      </c>
      <c r="C8051" s="30" t="s">
        <v>2107</v>
      </c>
      <c r="D8051" s="52" t="s">
        <v>2135</v>
      </c>
      <c r="E8051" s="53">
        <v>42.966</v>
      </c>
      <c r="F8051" s="53">
        <v>0</v>
      </c>
      <c r="G8051" s="53">
        <v>42.966</v>
      </c>
    </row>
    <row r="8052" s="37" customFormat="1" customHeight="1" spans="1:7">
      <c r="A8052" s="52" t="s">
        <v>2024</v>
      </c>
      <c r="B8052" s="52" t="s">
        <v>3500</v>
      </c>
      <c r="C8052" s="30" t="s">
        <v>2107</v>
      </c>
      <c r="D8052" s="52" t="s">
        <v>2137</v>
      </c>
      <c r="E8052" s="53">
        <v>22.567565</v>
      </c>
      <c r="F8052" s="53">
        <v>0</v>
      </c>
      <c r="G8052" s="53">
        <v>22.567565</v>
      </c>
    </row>
    <row r="8053" s="37" customFormat="1" customHeight="1" spans="1:7">
      <c r="A8053" s="52" t="s">
        <v>2024</v>
      </c>
      <c r="B8053" s="52" t="s">
        <v>3500</v>
      </c>
      <c r="C8053" s="30" t="s">
        <v>2107</v>
      </c>
      <c r="D8053" s="52" t="s">
        <v>2138</v>
      </c>
      <c r="E8053" s="53">
        <v>12.763896</v>
      </c>
      <c r="F8053" s="53">
        <v>0</v>
      </c>
      <c r="G8053" s="53">
        <v>12.763896</v>
      </c>
    </row>
    <row r="8054" s="37" customFormat="1" customHeight="1" spans="1:7">
      <c r="A8054" s="52" t="s">
        <v>2024</v>
      </c>
      <c r="B8054" s="52" t="s">
        <v>3500</v>
      </c>
      <c r="C8054" s="30" t="s">
        <v>2107</v>
      </c>
      <c r="D8054" s="52" t="s">
        <v>2139</v>
      </c>
      <c r="E8054" s="53">
        <v>0.40307</v>
      </c>
      <c r="F8054" s="53">
        <v>0</v>
      </c>
      <c r="G8054" s="53">
        <v>0.40307</v>
      </c>
    </row>
    <row r="8055" s="37" customFormat="1" customHeight="1" spans="1:7">
      <c r="A8055" s="52" t="s">
        <v>2024</v>
      </c>
      <c r="B8055" s="52" t="s">
        <v>3500</v>
      </c>
      <c r="C8055" s="30" t="s">
        <v>2107</v>
      </c>
      <c r="D8055" s="52" t="s">
        <v>2140</v>
      </c>
      <c r="E8055" s="53">
        <v>0.671784</v>
      </c>
      <c r="F8055" s="53">
        <v>0</v>
      </c>
      <c r="G8055" s="53">
        <v>0.671784</v>
      </c>
    </row>
    <row r="8056" s="37" customFormat="1" customHeight="1" spans="1:7">
      <c r="A8056" s="52" t="s">
        <v>2024</v>
      </c>
      <c r="B8056" s="52" t="s">
        <v>3500</v>
      </c>
      <c r="C8056" s="30" t="s">
        <v>2107</v>
      </c>
      <c r="D8056" s="52" t="s">
        <v>2142</v>
      </c>
      <c r="E8056" s="53">
        <v>11.283782</v>
      </c>
      <c r="F8056" s="53">
        <v>0</v>
      </c>
      <c r="G8056" s="53">
        <v>11.283782</v>
      </c>
    </row>
    <row r="8057" s="37" customFormat="1" customHeight="1" spans="1:7">
      <c r="A8057" s="52" t="s">
        <v>2024</v>
      </c>
      <c r="B8057" s="52" t="s">
        <v>3500</v>
      </c>
      <c r="C8057" s="30" t="s">
        <v>2107</v>
      </c>
      <c r="D8057" s="52" t="s">
        <v>2299</v>
      </c>
      <c r="E8057" s="53">
        <v>4</v>
      </c>
      <c r="F8057" s="53">
        <v>0</v>
      </c>
      <c r="G8057" s="53">
        <v>4</v>
      </c>
    </row>
    <row r="8058" s="37" customFormat="1" customHeight="1" spans="1:7">
      <c r="A8058" s="52" t="s">
        <v>2024</v>
      </c>
      <c r="B8058" s="52" t="s">
        <v>3500</v>
      </c>
      <c r="C8058" s="30" t="s">
        <v>2107</v>
      </c>
      <c r="D8058" s="52" t="s">
        <v>2143</v>
      </c>
      <c r="E8058" s="53">
        <v>15.5</v>
      </c>
      <c r="F8058" s="53">
        <v>0</v>
      </c>
      <c r="G8058" s="53">
        <v>15.5</v>
      </c>
    </row>
    <row r="8059" s="37" customFormat="1" customHeight="1" spans="1:7">
      <c r="A8059" s="52" t="s">
        <v>2024</v>
      </c>
      <c r="B8059" s="52" t="s">
        <v>3500</v>
      </c>
      <c r="C8059" s="30" t="s">
        <v>2107</v>
      </c>
      <c r="D8059" s="52" t="s">
        <v>3457</v>
      </c>
      <c r="E8059" s="53">
        <v>3.00744</v>
      </c>
      <c r="F8059" s="53">
        <v>0</v>
      </c>
      <c r="G8059" s="53">
        <v>3.00744</v>
      </c>
    </row>
    <row r="8060" s="37" customFormat="1" customHeight="1" spans="1:7">
      <c r="A8060" s="52" t="s">
        <v>2024</v>
      </c>
      <c r="B8060" s="52" t="s">
        <v>3500</v>
      </c>
      <c r="C8060" s="30" t="s">
        <v>2107</v>
      </c>
      <c r="D8060" s="52" t="s">
        <v>3466</v>
      </c>
      <c r="E8060" s="53">
        <v>12.4</v>
      </c>
      <c r="F8060" s="53">
        <v>0</v>
      </c>
      <c r="G8060" s="53">
        <v>12.4</v>
      </c>
    </row>
    <row r="8061" s="37" customFormat="1" customHeight="1" spans="1:7">
      <c r="A8061" s="52" t="s">
        <v>2024</v>
      </c>
      <c r="B8061" s="52" t="s">
        <v>3500</v>
      </c>
      <c r="C8061" s="30" t="s">
        <v>2107</v>
      </c>
      <c r="D8061" s="52" t="s">
        <v>3467</v>
      </c>
      <c r="E8061" s="53">
        <v>6.696</v>
      </c>
      <c r="F8061" s="53">
        <v>0</v>
      </c>
      <c r="G8061" s="53">
        <v>6.696</v>
      </c>
    </row>
    <row r="8062" s="37" customFormat="1" customHeight="1" spans="1:7">
      <c r="A8062" s="52" t="s">
        <v>2024</v>
      </c>
      <c r="B8062" s="52" t="s">
        <v>3500</v>
      </c>
      <c r="C8062" s="30" t="s">
        <v>2107</v>
      </c>
      <c r="D8062" s="52" t="s">
        <v>2145</v>
      </c>
      <c r="E8062" s="53">
        <v>1.107835</v>
      </c>
      <c r="F8062" s="53">
        <v>0</v>
      </c>
      <c r="G8062" s="53">
        <v>1.107835</v>
      </c>
    </row>
    <row r="8063" s="37" customFormat="1" customHeight="1" spans="1:7">
      <c r="A8063" s="52" t="s">
        <v>2024</v>
      </c>
      <c r="B8063" s="49" t="s">
        <v>3501</v>
      </c>
      <c r="C8063" s="50"/>
      <c r="D8063" s="49"/>
      <c r="E8063" s="51">
        <v>179.532335</v>
      </c>
      <c r="F8063" s="51">
        <v>0</v>
      </c>
      <c r="G8063" s="51">
        <v>179.532335</v>
      </c>
    </row>
    <row r="8064" s="37" customFormat="1" customHeight="1" spans="1:7">
      <c r="A8064" s="52" t="s">
        <v>2024</v>
      </c>
      <c r="B8064" s="52" t="s">
        <v>3502</v>
      </c>
      <c r="C8064" s="50" t="s">
        <v>2091</v>
      </c>
      <c r="D8064" s="49"/>
      <c r="E8064" s="51">
        <v>0.306</v>
      </c>
      <c r="F8064" s="51">
        <v>0</v>
      </c>
      <c r="G8064" s="51">
        <v>0.306</v>
      </c>
    </row>
    <row r="8065" s="37" customFormat="1" customHeight="1" spans="1:7">
      <c r="A8065" s="52" t="s">
        <v>2024</v>
      </c>
      <c r="B8065" s="52" t="s">
        <v>3502</v>
      </c>
      <c r="C8065" s="30" t="s">
        <v>2092</v>
      </c>
      <c r="D8065" s="52" t="s">
        <v>3480</v>
      </c>
      <c r="E8065" s="53">
        <v>0.306</v>
      </c>
      <c r="F8065" s="53">
        <v>0</v>
      </c>
      <c r="G8065" s="53">
        <v>0.306</v>
      </c>
    </row>
    <row r="8066" s="37" customFormat="1" customHeight="1" spans="1:7">
      <c r="A8066" s="52" t="s">
        <v>2024</v>
      </c>
      <c r="B8066" s="52" t="s">
        <v>3502</v>
      </c>
      <c r="C8066" s="50" t="s">
        <v>2106</v>
      </c>
      <c r="D8066" s="49"/>
      <c r="E8066" s="51">
        <v>179.226335</v>
      </c>
      <c r="F8066" s="51">
        <v>0</v>
      </c>
      <c r="G8066" s="51">
        <v>179.226335</v>
      </c>
    </row>
    <row r="8067" s="37" customFormat="1" customHeight="1" spans="1:7">
      <c r="A8067" s="52" t="s">
        <v>2024</v>
      </c>
      <c r="B8067" s="52" t="s">
        <v>3502</v>
      </c>
      <c r="C8067" s="30" t="s">
        <v>2107</v>
      </c>
      <c r="D8067" s="52" t="s">
        <v>3456</v>
      </c>
      <c r="E8067" s="53">
        <v>65.08146</v>
      </c>
      <c r="F8067" s="53">
        <v>0</v>
      </c>
      <c r="G8067" s="53">
        <v>65.08146</v>
      </c>
    </row>
    <row r="8068" s="37" customFormat="1" customHeight="1" spans="1:7">
      <c r="A8068" s="52" t="s">
        <v>2024</v>
      </c>
      <c r="B8068" s="52" t="s">
        <v>3502</v>
      </c>
      <c r="C8068" s="30" t="s">
        <v>2107</v>
      </c>
      <c r="D8068" s="52" t="s">
        <v>2135</v>
      </c>
      <c r="E8068" s="53">
        <v>30.294</v>
      </c>
      <c r="F8068" s="53">
        <v>0</v>
      </c>
      <c r="G8068" s="53">
        <v>30.294</v>
      </c>
    </row>
    <row r="8069" s="37" customFormat="1" customHeight="1" spans="1:7">
      <c r="A8069" s="52" t="s">
        <v>2024</v>
      </c>
      <c r="B8069" s="52" t="s">
        <v>3502</v>
      </c>
      <c r="C8069" s="30" t="s">
        <v>2107</v>
      </c>
      <c r="D8069" s="52" t="s">
        <v>2137</v>
      </c>
      <c r="E8069" s="53">
        <v>19.255968</v>
      </c>
      <c r="F8069" s="53">
        <v>0</v>
      </c>
      <c r="G8069" s="53">
        <v>19.255968</v>
      </c>
    </row>
    <row r="8070" s="37" customFormat="1" customHeight="1" spans="1:7">
      <c r="A8070" s="52" t="s">
        <v>2024</v>
      </c>
      <c r="B8070" s="52" t="s">
        <v>3502</v>
      </c>
      <c r="C8070" s="30" t="s">
        <v>2107</v>
      </c>
      <c r="D8070" s="52" t="s">
        <v>2138</v>
      </c>
      <c r="E8070" s="53">
        <v>6.76989</v>
      </c>
      <c r="F8070" s="53">
        <v>0</v>
      </c>
      <c r="G8070" s="53">
        <v>6.76989</v>
      </c>
    </row>
    <row r="8071" s="37" customFormat="1" customHeight="1" spans="1:7">
      <c r="A8071" s="52" t="s">
        <v>2024</v>
      </c>
      <c r="B8071" s="52" t="s">
        <v>3502</v>
      </c>
      <c r="C8071" s="30" t="s">
        <v>2107</v>
      </c>
      <c r="D8071" s="52" t="s">
        <v>2139</v>
      </c>
      <c r="E8071" s="53">
        <v>0.213786</v>
      </c>
      <c r="F8071" s="53">
        <v>0</v>
      </c>
      <c r="G8071" s="53">
        <v>0.213786</v>
      </c>
    </row>
    <row r="8072" s="37" customFormat="1" customHeight="1" spans="1:7">
      <c r="A8072" s="52" t="s">
        <v>2024</v>
      </c>
      <c r="B8072" s="52" t="s">
        <v>3502</v>
      </c>
      <c r="C8072" s="30" t="s">
        <v>2107</v>
      </c>
      <c r="D8072" s="52" t="s">
        <v>2140</v>
      </c>
      <c r="E8072" s="53">
        <v>0.35631</v>
      </c>
      <c r="F8072" s="53">
        <v>0</v>
      </c>
      <c r="G8072" s="53">
        <v>0.35631</v>
      </c>
    </row>
    <row r="8073" s="37" customFormat="1" customHeight="1" spans="1:7">
      <c r="A8073" s="52" t="s">
        <v>2024</v>
      </c>
      <c r="B8073" s="52" t="s">
        <v>3502</v>
      </c>
      <c r="C8073" s="30" t="s">
        <v>2107</v>
      </c>
      <c r="D8073" s="52" t="s">
        <v>2142</v>
      </c>
      <c r="E8073" s="53">
        <v>9.627984</v>
      </c>
      <c r="F8073" s="53">
        <v>0</v>
      </c>
      <c r="G8073" s="53">
        <v>9.627984</v>
      </c>
    </row>
    <row r="8074" s="37" customFormat="1" customHeight="1" spans="1:7">
      <c r="A8074" s="52" t="s">
        <v>2024</v>
      </c>
      <c r="B8074" s="52" t="s">
        <v>3502</v>
      </c>
      <c r="C8074" s="30" t="s">
        <v>2107</v>
      </c>
      <c r="D8074" s="52" t="s">
        <v>2299</v>
      </c>
      <c r="E8074" s="53">
        <v>2</v>
      </c>
      <c r="F8074" s="53">
        <v>0</v>
      </c>
      <c r="G8074" s="53">
        <v>2</v>
      </c>
    </row>
    <row r="8075" s="37" customFormat="1" customHeight="1" spans="1:7">
      <c r="A8075" s="52" t="s">
        <v>2024</v>
      </c>
      <c r="B8075" s="52" t="s">
        <v>3502</v>
      </c>
      <c r="C8075" s="30" t="s">
        <v>2107</v>
      </c>
      <c r="D8075" s="52" t="s">
        <v>2143</v>
      </c>
      <c r="E8075" s="53">
        <v>8.5</v>
      </c>
      <c r="F8075" s="53">
        <v>0</v>
      </c>
      <c r="G8075" s="53">
        <v>8.5</v>
      </c>
    </row>
    <row r="8076" s="37" customFormat="1" customHeight="1" spans="1:7">
      <c r="A8076" s="52" t="s">
        <v>2024</v>
      </c>
      <c r="B8076" s="52" t="s">
        <v>3502</v>
      </c>
      <c r="C8076" s="30" t="s">
        <v>2107</v>
      </c>
      <c r="D8076" s="52" t="s">
        <v>3457</v>
      </c>
      <c r="E8076" s="53">
        <v>2.61744</v>
      </c>
      <c r="F8076" s="53">
        <v>0</v>
      </c>
      <c r="G8076" s="53">
        <v>2.61744</v>
      </c>
    </row>
    <row r="8077" s="37" customFormat="1" customHeight="1" spans="1:7">
      <c r="A8077" s="52" t="s">
        <v>2024</v>
      </c>
      <c r="B8077" s="52" t="s">
        <v>3502</v>
      </c>
      <c r="C8077" s="30" t="s">
        <v>2107</v>
      </c>
      <c r="D8077" s="52" t="s">
        <v>3466</v>
      </c>
      <c r="E8077" s="53">
        <v>27.756</v>
      </c>
      <c r="F8077" s="53">
        <v>0</v>
      </c>
      <c r="G8077" s="53">
        <v>27.756</v>
      </c>
    </row>
    <row r="8078" s="37" customFormat="1" customHeight="1" spans="1:7">
      <c r="A8078" s="52" t="s">
        <v>2024</v>
      </c>
      <c r="B8078" s="52" t="s">
        <v>3502</v>
      </c>
      <c r="C8078" s="30" t="s">
        <v>2107</v>
      </c>
      <c r="D8078" s="52" t="s">
        <v>3467</v>
      </c>
      <c r="E8078" s="53">
        <v>5.814</v>
      </c>
      <c r="F8078" s="53">
        <v>0</v>
      </c>
      <c r="G8078" s="53">
        <v>5.814</v>
      </c>
    </row>
    <row r="8079" s="37" customFormat="1" customHeight="1" spans="1:7">
      <c r="A8079" s="52" t="s">
        <v>2024</v>
      </c>
      <c r="B8079" s="52" t="s">
        <v>3502</v>
      </c>
      <c r="C8079" s="30" t="s">
        <v>2107</v>
      </c>
      <c r="D8079" s="52" t="s">
        <v>2145</v>
      </c>
      <c r="E8079" s="53">
        <v>0.939497</v>
      </c>
      <c r="F8079" s="53">
        <v>0</v>
      </c>
      <c r="G8079" s="53">
        <v>0.939497</v>
      </c>
    </row>
    <row r="8080" s="37" customFormat="1" customHeight="1" spans="1:7">
      <c r="A8080" s="52" t="s">
        <v>2024</v>
      </c>
      <c r="B8080" s="49" t="s">
        <v>3503</v>
      </c>
      <c r="C8080" s="50"/>
      <c r="D8080" s="49"/>
      <c r="E8080" s="51">
        <v>233.738758</v>
      </c>
      <c r="F8080" s="51">
        <v>0</v>
      </c>
      <c r="G8080" s="51">
        <v>233.738758</v>
      </c>
    </row>
    <row r="8081" s="37" customFormat="1" customHeight="1" spans="1:7">
      <c r="A8081" s="52" t="s">
        <v>2024</v>
      </c>
      <c r="B8081" s="52" t="s">
        <v>3504</v>
      </c>
      <c r="C8081" s="50" t="s">
        <v>2091</v>
      </c>
      <c r="D8081" s="49"/>
      <c r="E8081" s="51">
        <v>0.378</v>
      </c>
      <c r="F8081" s="51">
        <v>0</v>
      </c>
      <c r="G8081" s="51">
        <v>0.378</v>
      </c>
    </row>
    <row r="8082" s="37" customFormat="1" customHeight="1" spans="1:7">
      <c r="A8082" s="52" t="s">
        <v>2024</v>
      </c>
      <c r="B8082" s="52" t="s">
        <v>3504</v>
      </c>
      <c r="C8082" s="30" t="s">
        <v>2092</v>
      </c>
      <c r="D8082" s="52" t="s">
        <v>3480</v>
      </c>
      <c r="E8082" s="53">
        <v>0.378</v>
      </c>
      <c r="F8082" s="53">
        <v>0</v>
      </c>
      <c r="G8082" s="53">
        <v>0.378</v>
      </c>
    </row>
    <row r="8083" s="37" customFormat="1" customHeight="1" spans="1:7">
      <c r="A8083" s="52" t="s">
        <v>2024</v>
      </c>
      <c r="B8083" s="52" t="s">
        <v>3504</v>
      </c>
      <c r="C8083" s="50" t="s">
        <v>2106</v>
      </c>
      <c r="D8083" s="49"/>
      <c r="E8083" s="51">
        <v>233.360758</v>
      </c>
      <c r="F8083" s="51">
        <v>0</v>
      </c>
      <c r="G8083" s="51">
        <v>233.360758</v>
      </c>
    </row>
    <row r="8084" s="37" customFormat="1" customHeight="1" spans="1:7">
      <c r="A8084" s="52" t="s">
        <v>2024</v>
      </c>
      <c r="B8084" s="52" t="s">
        <v>3504</v>
      </c>
      <c r="C8084" s="30" t="s">
        <v>2107</v>
      </c>
      <c r="D8084" s="52" t="s">
        <v>3456</v>
      </c>
      <c r="E8084" s="53">
        <v>85.62882</v>
      </c>
      <c r="F8084" s="53">
        <v>0</v>
      </c>
      <c r="G8084" s="53">
        <v>85.62882</v>
      </c>
    </row>
    <row r="8085" s="37" customFormat="1" customHeight="1" spans="1:7">
      <c r="A8085" s="52" t="s">
        <v>2024</v>
      </c>
      <c r="B8085" s="52" t="s">
        <v>3504</v>
      </c>
      <c r="C8085" s="30" t="s">
        <v>2107</v>
      </c>
      <c r="D8085" s="52" t="s">
        <v>2135</v>
      </c>
      <c r="E8085" s="53">
        <v>37.422</v>
      </c>
      <c r="F8085" s="53">
        <v>0</v>
      </c>
      <c r="G8085" s="53">
        <v>37.422</v>
      </c>
    </row>
    <row r="8086" s="37" customFormat="1" customHeight="1" spans="1:7">
      <c r="A8086" s="52" t="s">
        <v>2024</v>
      </c>
      <c r="B8086" s="52" t="s">
        <v>3504</v>
      </c>
      <c r="C8086" s="30" t="s">
        <v>2107</v>
      </c>
      <c r="D8086" s="52" t="s">
        <v>2137</v>
      </c>
      <c r="E8086" s="53">
        <v>24.891034</v>
      </c>
      <c r="F8086" s="53">
        <v>0</v>
      </c>
      <c r="G8086" s="53">
        <v>24.891034</v>
      </c>
    </row>
    <row r="8087" s="37" customFormat="1" customHeight="1" spans="1:7">
      <c r="A8087" s="52" t="s">
        <v>2024</v>
      </c>
      <c r="B8087" s="52" t="s">
        <v>3504</v>
      </c>
      <c r="C8087" s="30" t="s">
        <v>2107</v>
      </c>
      <c r="D8087" s="52" t="s">
        <v>2138</v>
      </c>
      <c r="E8087" s="53">
        <v>8.886756</v>
      </c>
      <c r="F8087" s="53">
        <v>0</v>
      </c>
      <c r="G8087" s="53">
        <v>8.886756</v>
      </c>
    </row>
    <row r="8088" s="37" customFormat="1" customHeight="1" spans="1:7">
      <c r="A8088" s="52" t="s">
        <v>2024</v>
      </c>
      <c r="B8088" s="52" t="s">
        <v>3504</v>
      </c>
      <c r="C8088" s="30" t="s">
        <v>2107</v>
      </c>
      <c r="D8088" s="52" t="s">
        <v>2139</v>
      </c>
      <c r="E8088" s="53">
        <v>0.280634</v>
      </c>
      <c r="F8088" s="53">
        <v>0</v>
      </c>
      <c r="G8088" s="53">
        <v>0.280634</v>
      </c>
    </row>
    <row r="8089" s="37" customFormat="1" customHeight="1" spans="1:7">
      <c r="A8089" s="52" t="s">
        <v>2024</v>
      </c>
      <c r="B8089" s="52" t="s">
        <v>3504</v>
      </c>
      <c r="C8089" s="30" t="s">
        <v>2107</v>
      </c>
      <c r="D8089" s="52" t="s">
        <v>2140</v>
      </c>
      <c r="E8089" s="53">
        <v>0.467724</v>
      </c>
      <c r="F8089" s="53">
        <v>0</v>
      </c>
      <c r="G8089" s="53">
        <v>0.467724</v>
      </c>
    </row>
    <row r="8090" s="37" customFormat="1" customHeight="1" spans="1:7">
      <c r="A8090" s="52" t="s">
        <v>2024</v>
      </c>
      <c r="B8090" s="52" t="s">
        <v>3504</v>
      </c>
      <c r="C8090" s="30" t="s">
        <v>2107</v>
      </c>
      <c r="D8090" s="52" t="s">
        <v>2142</v>
      </c>
      <c r="E8090" s="53">
        <v>12.445517</v>
      </c>
      <c r="F8090" s="53">
        <v>0</v>
      </c>
      <c r="G8090" s="53">
        <v>12.445517</v>
      </c>
    </row>
    <row r="8091" s="37" customFormat="1" customHeight="1" spans="1:7">
      <c r="A8091" s="52" t="s">
        <v>2024</v>
      </c>
      <c r="B8091" s="52" t="s">
        <v>3504</v>
      </c>
      <c r="C8091" s="30" t="s">
        <v>2107</v>
      </c>
      <c r="D8091" s="52" t="s">
        <v>2299</v>
      </c>
      <c r="E8091" s="53">
        <v>6</v>
      </c>
      <c r="F8091" s="53">
        <v>0</v>
      </c>
      <c r="G8091" s="53">
        <v>6</v>
      </c>
    </row>
    <row r="8092" s="37" customFormat="1" customHeight="1" spans="1:7">
      <c r="A8092" s="52" t="s">
        <v>2024</v>
      </c>
      <c r="B8092" s="52" t="s">
        <v>3504</v>
      </c>
      <c r="C8092" s="30" t="s">
        <v>2107</v>
      </c>
      <c r="D8092" s="52" t="s">
        <v>2143</v>
      </c>
      <c r="E8092" s="53">
        <v>10.5</v>
      </c>
      <c r="F8092" s="53">
        <v>0</v>
      </c>
      <c r="G8092" s="53">
        <v>10.5</v>
      </c>
    </row>
    <row r="8093" s="37" customFormat="1" customHeight="1" spans="1:7">
      <c r="A8093" s="52" t="s">
        <v>2024</v>
      </c>
      <c r="B8093" s="52" t="s">
        <v>3504</v>
      </c>
      <c r="C8093" s="30" t="s">
        <v>2107</v>
      </c>
      <c r="D8093" s="52" t="s">
        <v>3457</v>
      </c>
      <c r="E8093" s="53">
        <v>3.23874</v>
      </c>
      <c r="F8093" s="53">
        <v>0</v>
      </c>
      <c r="G8093" s="53">
        <v>3.23874</v>
      </c>
    </row>
    <row r="8094" s="37" customFormat="1" customHeight="1" spans="1:7">
      <c r="A8094" s="52" t="s">
        <v>2024</v>
      </c>
      <c r="B8094" s="52" t="s">
        <v>3504</v>
      </c>
      <c r="C8094" s="30" t="s">
        <v>2107</v>
      </c>
      <c r="D8094" s="52" t="s">
        <v>3466</v>
      </c>
      <c r="E8094" s="53">
        <v>35.196</v>
      </c>
      <c r="F8094" s="53">
        <v>0</v>
      </c>
      <c r="G8094" s="53">
        <v>35.196</v>
      </c>
    </row>
    <row r="8095" s="37" customFormat="1" customHeight="1" spans="1:7">
      <c r="A8095" s="52" t="s">
        <v>2024</v>
      </c>
      <c r="B8095" s="52" t="s">
        <v>3504</v>
      </c>
      <c r="C8095" s="30" t="s">
        <v>2107</v>
      </c>
      <c r="D8095" s="52" t="s">
        <v>3467</v>
      </c>
      <c r="E8095" s="53">
        <v>7.182</v>
      </c>
      <c r="F8095" s="53">
        <v>0</v>
      </c>
      <c r="G8095" s="53">
        <v>7.182</v>
      </c>
    </row>
    <row r="8096" s="37" customFormat="1" customHeight="1" spans="1:7">
      <c r="A8096" s="52" t="s">
        <v>2024</v>
      </c>
      <c r="B8096" s="52" t="s">
        <v>3504</v>
      </c>
      <c r="C8096" s="30" t="s">
        <v>2107</v>
      </c>
      <c r="D8096" s="52" t="s">
        <v>2145</v>
      </c>
      <c r="E8096" s="53">
        <v>1.221533</v>
      </c>
      <c r="F8096" s="53">
        <v>0</v>
      </c>
      <c r="G8096" s="53">
        <v>1.221533</v>
      </c>
    </row>
    <row r="8097" s="37" customFormat="1" customHeight="1" spans="1:7">
      <c r="A8097" s="52" t="s">
        <v>2024</v>
      </c>
      <c r="B8097" s="49" t="s">
        <v>3505</v>
      </c>
      <c r="C8097" s="50"/>
      <c r="D8097" s="49"/>
      <c r="E8097" s="51">
        <v>159.122844</v>
      </c>
      <c r="F8097" s="51">
        <v>0</v>
      </c>
      <c r="G8097" s="51">
        <v>159.122844</v>
      </c>
    </row>
    <row r="8098" s="37" customFormat="1" customHeight="1" spans="1:7">
      <c r="A8098" s="52" t="s">
        <v>2024</v>
      </c>
      <c r="B8098" s="52" t="s">
        <v>3506</v>
      </c>
      <c r="C8098" s="50" t="s">
        <v>2091</v>
      </c>
      <c r="D8098" s="49"/>
      <c r="E8098" s="51">
        <v>3.168</v>
      </c>
      <c r="F8098" s="51">
        <v>0</v>
      </c>
      <c r="G8098" s="51">
        <v>3.168</v>
      </c>
    </row>
    <row r="8099" s="37" customFormat="1" customHeight="1" spans="1:7">
      <c r="A8099" s="52" t="s">
        <v>2024</v>
      </c>
      <c r="B8099" s="52" t="s">
        <v>3506</v>
      </c>
      <c r="C8099" s="30" t="s">
        <v>2092</v>
      </c>
      <c r="D8099" s="52" t="s">
        <v>3480</v>
      </c>
      <c r="E8099" s="53">
        <v>3.168</v>
      </c>
      <c r="F8099" s="53">
        <v>0</v>
      </c>
      <c r="G8099" s="53">
        <v>3.168</v>
      </c>
    </row>
    <row r="8100" s="37" customFormat="1" customHeight="1" spans="1:7">
      <c r="A8100" s="52" t="s">
        <v>2024</v>
      </c>
      <c r="B8100" s="52" t="s">
        <v>3506</v>
      </c>
      <c r="C8100" s="50" t="s">
        <v>2106</v>
      </c>
      <c r="D8100" s="49"/>
      <c r="E8100" s="51">
        <v>155.954844</v>
      </c>
      <c r="F8100" s="51">
        <v>0</v>
      </c>
      <c r="G8100" s="51">
        <v>155.954844</v>
      </c>
    </row>
    <row r="8101" s="37" customFormat="1" customHeight="1" spans="1:7">
      <c r="A8101" s="52" t="s">
        <v>2024</v>
      </c>
      <c r="B8101" s="52" t="s">
        <v>3506</v>
      </c>
      <c r="C8101" s="30" t="s">
        <v>2107</v>
      </c>
      <c r="D8101" s="52" t="s">
        <v>3456</v>
      </c>
      <c r="E8101" s="53">
        <v>58.21272</v>
      </c>
      <c r="F8101" s="53">
        <v>0</v>
      </c>
      <c r="G8101" s="53">
        <v>58.21272</v>
      </c>
    </row>
    <row r="8102" s="37" customFormat="1" customHeight="1" spans="1:7">
      <c r="A8102" s="52" t="s">
        <v>2024</v>
      </c>
      <c r="B8102" s="52" t="s">
        <v>3506</v>
      </c>
      <c r="C8102" s="30" t="s">
        <v>2107</v>
      </c>
      <c r="D8102" s="52" t="s">
        <v>2135</v>
      </c>
      <c r="E8102" s="53">
        <v>30.492</v>
      </c>
      <c r="F8102" s="53">
        <v>0</v>
      </c>
      <c r="G8102" s="53">
        <v>30.492</v>
      </c>
    </row>
    <row r="8103" s="37" customFormat="1" customHeight="1" spans="1:7">
      <c r="A8103" s="52" t="s">
        <v>2024</v>
      </c>
      <c r="B8103" s="52" t="s">
        <v>3506</v>
      </c>
      <c r="C8103" s="30" t="s">
        <v>2107</v>
      </c>
      <c r="D8103" s="52" t="s">
        <v>2137</v>
      </c>
      <c r="E8103" s="53">
        <v>16.899379</v>
      </c>
      <c r="F8103" s="53">
        <v>0</v>
      </c>
      <c r="G8103" s="53">
        <v>16.899379</v>
      </c>
    </row>
    <row r="8104" s="37" customFormat="1" customHeight="1" spans="1:7">
      <c r="A8104" s="52" t="s">
        <v>2024</v>
      </c>
      <c r="B8104" s="52" t="s">
        <v>3506</v>
      </c>
      <c r="C8104" s="30" t="s">
        <v>2107</v>
      </c>
      <c r="D8104" s="52" t="s">
        <v>2138</v>
      </c>
      <c r="E8104" s="53">
        <v>9.558444</v>
      </c>
      <c r="F8104" s="53">
        <v>0</v>
      </c>
      <c r="G8104" s="53">
        <v>9.558444</v>
      </c>
    </row>
    <row r="8105" s="37" customFormat="1" customHeight="1" spans="1:7">
      <c r="A8105" s="52" t="s">
        <v>2024</v>
      </c>
      <c r="B8105" s="52" t="s">
        <v>3506</v>
      </c>
      <c r="C8105" s="30" t="s">
        <v>2107</v>
      </c>
      <c r="D8105" s="52" t="s">
        <v>2139</v>
      </c>
      <c r="E8105" s="53">
        <v>0.301846</v>
      </c>
      <c r="F8105" s="53">
        <v>0</v>
      </c>
      <c r="G8105" s="53">
        <v>0.301846</v>
      </c>
    </row>
    <row r="8106" s="37" customFormat="1" customHeight="1" spans="1:7">
      <c r="A8106" s="52" t="s">
        <v>2024</v>
      </c>
      <c r="B8106" s="52" t="s">
        <v>3506</v>
      </c>
      <c r="C8106" s="30" t="s">
        <v>2107</v>
      </c>
      <c r="D8106" s="52" t="s">
        <v>2140</v>
      </c>
      <c r="E8106" s="53">
        <v>0.503076</v>
      </c>
      <c r="F8106" s="53">
        <v>0</v>
      </c>
      <c r="G8106" s="53">
        <v>0.503076</v>
      </c>
    </row>
    <row r="8107" s="37" customFormat="1" customHeight="1" spans="1:7">
      <c r="A8107" s="52" t="s">
        <v>2024</v>
      </c>
      <c r="B8107" s="52" t="s">
        <v>3506</v>
      </c>
      <c r="C8107" s="30" t="s">
        <v>2107</v>
      </c>
      <c r="D8107" s="52" t="s">
        <v>2142</v>
      </c>
      <c r="E8107" s="53">
        <v>8.44969</v>
      </c>
      <c r="F8107" s="53">
        <v>0</v>
      </c>
      <c r="G8107" s="53">
        <v>8.44969</v>
      </c>
    </row>
    <row r="8108" s="37" customFormat="1" customHeight="1" spans="1:7">
      <c r="A8108" s="52" t="s">
        <v>2024</v>
      </c>
      <c r="B8108" s="52" t="s">
        <v>3506</v>
      </c>
      <c r="C8108" s="30" t="s">
        <v>2107</v>
      </c>
      <c r="D8108" s="52" t="s">
        <v>2299</v>
      </c>
      <c r="E8108" s="53">
        <v>4</v>
      </c>
      <c r="F8108" s="53">
        <v>0</v>
      </c>
      <c r="G8108" s="53">
        <v>4</v>
      </c>
    </row>
    <row r="8109" s="37" customFormat="1" customHeight="1" spans="1:7">
      <c r="A8109" s="52" t="s">
        <v>2024</v>
      </c>
      <c r="B8109" s="52" t="s">
        <v>3506</v>
      </c>
      <c r="C8109" s="30" t="s">
        <v>2107</v>
      </c>
      <c r="D8109" s="52" t="s">
        <v>2143</v>
      </c>
      <c r="E8109" s="53">
        <v>11</v>
      </c>
      <c r="F8109" s="53">
        <v>0</v>
      </c>
      <c r="G8109" s="53">
        <v>11</v>
      </c>
    </row>
    <row r="8110" s="37" customFormat="1" customHeight="1" spans="1:7">
      <c r="A8110" s="52" t="s">
        <v>2024</v>
      </c>
      <c r="B8110" s="52" t="s">
        <v>3506</v>
      </c>
      <c r="C8110" s="30" t="s">
        <v>2107</v>
      </c>
      <c r="D8110" s="52" t="s">
        <v>3457</v>
      </c>
      <c r="E8110" s="53">
        <v>2.1564</v>
      </c>
      <c r="F8110" s="53">
        <v>0</v>
      </c>
      <c r="G8110" s="53">
        <v>2.1564</v>
      </c>
    </row>
    <row r="8111" s="37" customFormat="1" customHeight="1" spans="1:7">
      <c r="A8111" s="52" t="s">
        <v>2024</v>
      </c>
      <c r="B8111" s="52" t="s">
        <v>3506</v>
      </c>
      <c r="C8111" s="30" t="s">
        <v>2107</v>
      </c>
      <c r="D8111" s="52" t="s">
        <v>3466</v>
      </c>
      <c r="E8111" s="53">
        <v>8.8</v>
      </c>
      <c r="F8111" s="53">
        <v>0</v>
      </c>
      <c r="G8111" s="53">
        <v>8.8</v>
      </c>
    </row>
    <row r="8112" s="37" customFormat="1" customHeight="1" spans="1:7">
      <c r="A8112" s="52" t="s">
        <v>2024</v>
      </c>
      <c r="B8112" s="52" t="s">
        <v>3506</v>
      </c>
      <c r="C8112" s="30" t="s">
        <v>2107</v>
      </c>
      <c r="D8112" s="52" t="s">
        <v>3467</v>
      </c>
      <c r="E8112" s="53">
        <v>4.752</v>
      </c>
      <c r="F8112" s="53">
        <v>0</v>
      </c>
      <c r="G8112" s="53">
        <v>4.752</v>
      </c>
    </row>
    <row r="8113" s="37" customFormat="1" customHeight="1" spans="1:7">
      <c r="A8113" s="52" t="s">
        <v>2024</v>
      </c>
      <c r="B8113" s="52" t="s">
        <v>3506</v>
      </c>
      <c r="C8113" s="30" t="s">
        <v>2107</v>
      </c>
      <c r="D8113" s="52" t="s">
        <v>2145</v>
      </c>
      <c r="E8113" s="53">
        <v>0.829289</v>
      </c>
      <c r="F8113" s="53">
        <v>0</v>
      </c>
      <c r="G8113" s="53">
        <v>0.829289</v>
      </c>
    </row>
    <row r="8114" s="37" customFormat="1" customHeight="1" spans="1:7">
      <c r="A8114" s="52" t="s">
        <v>2024</v>
      </c>
      <c r="B8114" s="49" t="s">
        <v>3507</v>
      </c>
      <c r="C8114" s="50"/>
      <c r="D8114" s="49"/>
      <c r="E8114" s="51">
        <v>192.896974</v>
      </c>
      <c r="F8114" s="51">
        <v>0</v>
      </c>
      <c r="G8114" s="51">
        <v>192.896974</v>
      </c>
    </row>
    <row r="8115" s="37" customFormat="1" customHeight="1" spans="1:7">
      <c r="A8115" s="52" t="s">
        <v>2024</v>
      </c>
      <c r="B8115" s="52" t="s">
        <v>3508</v>
      </c>
      <c r="C8115" s="50" t="s">
        <v>2091</v>
      </c>
      <c r="D8115" s="49"/>
      <c r="E8115" s="51">
        <v>0.306</v>
      </c>
      <c r="F8115" s="51">
        <v>0</v>
      </c>
      <c r="G8115" s="51">
        <v>0.306</v>
      </c>
    </row>
    <row r="8116" s="37" customFormat="1" customHeight="1" spans="1:7">
      <c r="A8116" s="52" t="s">
        <v>2024</v>
      </c>
      <c r="B8116" s="52" t="s">
        <v>3508</v>
      </c>
      <c r="C8116" s="30" t="s">
        <v>2092</v>
      </c>
      <c r="D8116" s="52" t="s">
        <v>3480</v>
      </c>
      <c r="E8116" s="53">
        <v>0.306</v>
      </c>
      <c r="F8116" s="53">
        <v>0</v>
      </c>
      <c r="G8116" s="53">
        <v>0.306</v>
      </c>
    </row>
    <row r="8117" s="37" customFormat="1" customHeight="1" spans="1:7">
      <c r="A8117" s="52" t="s">
        <v>2024</v>
      </c>
      <c r="B8117" s="52" t="s">
        <v>3508</v>
      </c>
      <c r="C8117" s="50" t="s">
        <v>2106</v>
      </c>
      <c r="D8117" s="49"/>
      <c r="E8117" s="51">
        <v>192.590974</v>
      </c>
      <c r="F8117" s="51">
        <v>0</v>
      </c>
      <c r="G8117" s="51">
        <v>192.590974</v>
      </c>
    </row>
    <row r="8118" s="37" customFormat="1" customHeight="1" spans="1:7">
      <c r="A8118" s="52" t="s">
        <v>2024</v>
      </c>
      <c r="B8118" s="52" t="s">
        <v>3508</v>
      </c>
      <c r="C8118" s="30" t="s">
        <v>2107</v>
      </c>
      <c r="D8118" s="52" t="s">
        <v>3456</v>
      </c>
      <c r="E8118" s="53">
        <v>66.4905</v>
      </c>
      <c r="F8118" s="53">
        <v>0</v>
      </c>
      <c r="G8118" s="53">
        <v>66.4905</v>
      </c>
    </row>
    <row r="8119" s="37" customFormat="1" customHeight="1" spans="1:7">
      <c r="A8119" s="52" t="s">
        <v>2024</v>
      </c>
      <c r="B8119" s="52" t="s">
        <v>3508</v>
      </c>
      <c r="C8119" s="30" t="s">
        <v>2107</v>
      </c>
      <c r="D8119" s="52" t="s">
        <v>2135</v>
      </c>
      <c r="E8119" s="53">
        <v>30.294</v>
      </c>
      <c r="F8119" s="53">
        <v>0</v>
      </c>
      <c r="G8119" s="53">
        <v>30.294</v>
      </c>
    </row>
    <row r="8120" s="37" customFormat="1" customHeight="1" spans="1:7">
      <c r="A8120" s="52" t="s">
        <v>2024</v>
      </c>
      <c r="B8120" s="52" t="s">
        <v>3508</v>
      </c>
      <c r="C8120" s="30" t="s">
        <v>2107</v>
      </c>
      <c r="D8120" s="52" t="s">
        <v>2137</v>
      </c>
      <c r="E8120" s="53">
        <v>19.775626</v>
      </c>
      <c r="F8120" s="53">
        <v>0</v>
      </c>
      <c r="G8120" s="53">
        <v>19.775626</v>
      </c>
    </row>
    <row r="8121" s="37" customFormat="1" customHeight="1" spans="1:7">
      <c r="A8121" s="52" t="s">
        <v>2024</v>
      </c>
      <c r="B8121" s="52" t="s">
        <v>3508</v>
      </c>
      <c r="C8121" s="30" t="s">
        <v>2107</v>
      </c>
      <c r="D8121" s="52" t="s">
        <v>2138</v>
      </c>
      <c r="E8121" s="53">
        <v>6.911136</v>
      </c>
      <c r="F8121" s="53">
        <v>0</v>
      </c>
      <c r="G8121" s="53">
        <v>6.911136</v>
      </c>
    </row>
    <row r="8122" s="37" customFormat="1" customHeight="1" spans="1:7">
      <c r="A8122" s="52" t="s">
        <v>2024</v>
      </c>
      <c r="B8122" s="52" t="s">
        <v>3508</v>
      </c>
      <c r="C8122" s="30" t="s">
        <v>2107</v>
      </c>
      <c r="D8122" s="52" t="s">
        <v>2139</v>
      </c>
      <c r="E8122" s="53">
        <v>0.218246</v>
      </c>
      <c r="F8122" s="53">
        <v>0</v>
      </c>
      <c r="G8122" s="53">
        <v>0.218246</v>
      </c>
    </row>
    <row r="8123" s="37" customFormat="1" customHeight="1" spans="1:7">
      <c r="A8123" s="52" t="s">
        <v>2024</v>
      </c>
      <c r="B8123" s="52" t="s">
        <v>3508</v>
      </c>
      <c r="C8123" s="30" t="s">
        <v>2107</v>
      </c>
      <c r="D8123" s="52" t="s">
        <v>2140</v>
      </c>
      <c r="E8123" s="53">
        <v>0.363744</v>
      </c>
      <c r="F8123" s="53">
        <v>0</v>
      </c>
      <c r="G8123" s="53">
        <v>0.363744</v>
      </c>
    </row>
    <row r="8124" s="37" customFormat="1" customHeight="1" spans="1:7">
      <c r="A8124" s="52" t="s">
        <v>2024</v>
      </c>
      <c r="B8124" s="52" t="s">
        <v>3508</v>
      </c>
      <c r="C8124" s="30" t="s">
        <v>2107</v>
      </c>
      <c r="D8124" s="52" t="s">
        <v>2142</v>
      </c>
      <c r="E8124" s="53">
        <v>9.887813</v>
      </c>
      <c r="F8124" s="53">
        <v>0</v>
      </c>
      <c r="G8124" s="53">
        <v>9.887813</v>
      </c>
    </row>
    <row r="8125" s="37" customFormat="1" customHeight="1" spans="1:7">
      <c r="A8125" s="52" t="s">
        <v>2024</v>
      </c>
      <c r="B8125" s="52" t="s">
        <v>3508</v>
      </c>
      <c r="C8125" s="30" t="s">
        <v>2107</v>
      </c>
      <c r="D8125" s="52" t="s">
        <v>2299</v>
      </c>
      <c r="E8125" s="53">
        <v>12</v>
      </c>
      <c r="F8125" s="53">
        <v>0</v>
      </c>
      <c r="G8125" s="53">
        <v>12</v>
      </c>
    </row>
    <row r="8126" s="37" customFormat="1" customHeight="1" spans="1:7">
      <c r="A8126" s="52" t="s">
        <v>2024</v>
      </c>
      <c r="B8126" s="52" t="s">
        <v>3508</v>
      </c>
      <c r="C8126" s="30" t="s">
        <v>2107</v>
      </c>
      <c r="D8126" s="52" t="s">
        <v>2143</v>
      </c>
      <c r="E8126" s="53">
        <v>8.5</v>
      </c>
      <c r="F8126" s="53">
        <v>0</v>
      </c>
      <c r="G8126" s="53">
        <v>8.5</v>
      </c>
    </row>
    <row r="8127" s="37" customFormat="1" customHeight="1" spans="1:7">
      <c r="A8127" s="52" t="s">
        <v>2024</v>
      </c>
      <c r="B8127" s="52" t="s">
        <v>3508</v>
      </c>
      <c r="C8127" s="30" t="s">
        <v>2107</v>
      </c>
      <c r="D8127" s="52" t="s">
        <v>3457</v>
      </c>
      <c r="E8127" s="53">
        <v>2.62086</v>
      </c>
      <c r="F8127" s="53">
        <v>0</v>
      </c>
      <c r="G8127" s="53">
        <v>2.62086</v>
      </c>
    </row>
    <row r="8128" s="37" customFormat="1" customHeight="1" spans="1:7">
      <c r="A8128" s="52" t="s">
        <v>2024</v>
      </c>
      <c r="B8128" s="52" t="s">
        <v>3508</v>
      </c>
      <c r="C8128" s="30" t="s">
        <v>2107</v>
      </c>
      <c r="D8128" s="52" t="s">
        <v>3466</v>
      </c>
      <c r="E8128" s="53">
        <v>28.752</v>
      </c>
      <c r="F8128" s="53">
        <v>0</v>
      </c>
      <c r="G8128" s="53">
        <v>28.752</v>
      </c>
    </row>
    <row r="8129" s="37" customFormat="1" customHeight="1" spans="1:7">
      <c r="A8129" s="52" t="s">
        <v>2024</v>
      </c>
      <c r="B8129" s="52" t="s">
        <v>3508</v>
      </c>
      <c r="C8129" s="30" t="s">
        <v>2107</v>
      </c>
      <c r="D8129" s="52" t="s">
        <v>3467</v>
      </c>
      <c r="E8129" s="53">
        <v>5.814</v>
      </c>
      <c r="F8129" s="53">
        <v>0</v>
      </c>
      <c r="G8129" s="53">
        <v>5.814</v>
      </c>
    </row>
    <row r="8130" s="37" customFormat="1" customHeight="1" spans="1:7">
      <c r="A8130" s="52" t="s">
        <v>2024</v>
      </c>
      <c r="B8130" s="52" t="s">
        <v>3508</v>
      </c>
      <c r="C8130" s="30" t="s">
        <v>2107</v>
      </c>
      <c r="D8130" s="52" t="s">
        <v>2145</v>
      </c>
      <c r="E8130" s="53">
        <v>0.963049</v>
      </c>
      <c r="F8130" s="53">
        <v>0</v>
      </c>
      <c r="G8130" s="53">
        <v>0.963049</v>
      </c>
    </row>
    <row r="8131" s="37" customFormat="1" customHeight="1" spans="1:7">
      <c r="A8131" s="52" t="s">
        <v>2024</v>
      </c>
      <c r="B8131" s="49" t="s">
        <v>3509</v>
      </c>
      <c r="C8131" s="50"/>
      <c r="D8131" s="49"/>
      <c r="E8131" s="51">
        <v>235.025438</v>
      </c>
      <c r="F8131" s="51">
        <v>0</v>
      </c>
      <c r="G8131" s="51">
        <v>235.025438</v>
      </c>
    </row>
    <row r="8132" s="37" customFormat="1" customHeight="1" spans="1:7">
      <c r="A8132" s="52" t="s">
        <v>2024</v>
      </c>
      <c r="B8132" s="52" t="s">
        <v>3510</v>
      </c>
      <c r="C8132" s="50" t="s">
        <v>2091</v>
      </c>
      <c r="D8132" s="49"/>
      <c r="E8132" s="51">
        <v>0.342</v>
      </c>
      <c r="F8132" s="51">
        <v>0</v>
      </c>
      <c r="G8132" s="51">
        <v>0.342</v>
      </c>
    </row>
    <row r="8133" s="37" customFormat="1" customHeight="1" spans="1:7">
      <c r="A8133" s="52" t="s">
        <v>2024</v>
      </c>
      <c r="B8133" s="52" t="s">
        <v>3510</v>
      </c>
      <c r="C8133" s="30" t="s">
        <v>2092</v>
      </c>
      <c r="D8133" s="52" t="s">
        <v>3480</v>
      </c>
      <c r="E8133" s="53">
        <v>0.342</v>
      </c>
      <c r="F8133" s="53">
        <v>0</v>
      </c>
      <c r="G8133" s="53">
        <v>0.342</v>
      </c>
    </row>
    <row r="8134" s="37" customFormat="1" customHeight="1" spans="1:7">
      <c r="A8134" s="52" t="s">
        <v>2024</v>
      </c>
      <c r="B8134" s="52" t="s">
        <v>3510</v>
      </c>
      <c r="C8134" s="50" t="s">
        <v>2106</v>
      </c>
      <c r="D8134" s="49"/>
      <c r="E8134" s="51">
        <v>234.683438</v>
      </c>
      <c r="F8134" s="51">
        <v>0</v>
      </c>
      <c r="G8134" s="51">
        <v>234.683438</v>
      </c>
    </row>
    <row r="8135" s="37" customFormat="1" customHeight="1" spans="1:7">
      <c r="A8135" s="52" t="s">
        <v>2024</v>
      </c>
      <c r="B8135" s="52" t="s">
        <v>3510</v>
      </c>
      <c r="C8135" s="30" t="s">
        <v>2107</v>
      </c>
      <c r="D8135" s="52" t="s">
        <v>3456</v>
      </c>
      <c r="E8135" s="53">
        <v>83.25648</v>
      </c>
      <c r="F8135" s="53">
        <v>0</v>
      </c>
      <c r="G8135" s="53">
        <v>83.25648</v>
      </c>
    </row>
    <row r="8136" s="37" customFormat="1" customHeight="1" spans="1:7">
      <c r="A8136" s="52" t="s">
        <v>2024</v>
      </c>
      <c r="B8136" s="52" t="s">
        <v>3510</v>
      </c>
      <c r="C8136" s="30" t="s">
        <v>2107</v>
      </c>
      <c r="D8136" s="52" t="s">
        <v>2135</v>
      </c>
      <c r="E8136" s="53">
        <v>33.858</v>
      </c>
      <c r="F8136" s="53">
        <v>0</v>
      </c>
      <c r="G8136" s="53">
        <v>33.858</v>
      </c>
    </row>
    <row r="8137" s="37" customFormat="1" customHeight="1" spans="1:7">
      <c r="A8137" s="52" t="s">
        <v>2024</v>
      </c>
      <c r="B8137" s="52" t="s">
        <v>3510</v>
      </c>
      <c r="C8137" s="30" t="s">
        <v>2107</v>
      </c>
      <c r="D8137" s="52" t="s">
        <v>2137</v>
      </c>
      <c r="E8137" s="53">
        <v>23.772192</v>
      </c>
      <c r="F8137" s="53">
        <v>0</v>
      </c>
      <c r="G8137" s="53">
        <v>23.772192</v>
      </c>
    </row>
    <row r="8138" s="37" customFormat="1" customHeight="1" spans="1:7">
      <c r="A8138" s="52" t="s">
        <v>2024</v>
      </c>
      <c r="B8138" s="52" t="s">
        <v>3510</v>
      </c>
      <c r="C8138" s="30" t="s">
        <v>2107</v>
      </c>
      <c r="D8138" s="52" t="s">
        <v>2138</v>
      </c>
      <c r="E8138" s="53">
        <v>8.6184</v>
      </c>
      <c r="F8138" s="53">
        <v>0</v>
      </c>
      <c r="G8138" s="53">
        <v>8.6184</v>
      </c>
    </row>
    <row r="8139" s="37" customFormat="1" customHeight="1" spans="1:7">
      <c r="A8139" s="52" t="s">
        <v>2024</v>
      </c>
      <c r="B8139" s="52" t="s">
        <v>3510</v>
      </c>
      <c r="C8139" s="30" t="s">
        <v>2107</v>
      </c>
      <c r="D8139" s="52" t="s">
        <v>2139</v>
      </c>
      <c r="E8139" s="53">
        <v>0.27216</v>
      </c>
      <c r="F8139" s="53">
        <v>0</v>
      </c>
      <c r="G8139" s="53">
        <v>0.27216</v>
      </c>
    </row>
    <row r="8140" s="37" customFormat="1" customHeight="1" spans="1:7">
      <c r="A8140" s="52" t="s">
        <v>2024</v>
      </c>
      <c r="B8140" s="52" t="s">
        <v>3510</v>
      </c>
      <c r="C8140" s="30" t="s">
        <v>2107</v>
      </c>
      <c r="D8140" s="52" t="s">
        <v>2140</v>
      </c>
      <c r="E8140" s="53">
        <v>0.4536</v>
      </c>
      <c r="F8140" s="53">
        <v>0</v>
      </c>
      <c r="G8140" s="53">
        <v>0.4536</v>
      </c>
    </row>
    <row r="8141" s="37" customFormat="1" customHeight="1" spans="1:7">
      <c r="A8141" s="52" t="s">
        <v>2024</v>
      </c>
      <c r="B8141" s="52" t="s">
        <v>3510</v>
      </c>
      <c r="C8141" s="30" t="s">
        <v>2107</v>
      </c>
      <c r="D8141" s="52" t="s">
        <v>2142</v>
      </c>
      <c r="E8141" s="53">
        <v>11.886096</v>
      </c>
      <c r="F8141" s="53">
        <v>0</v>
      </c>
      <c r="G8141" s="53">
        <v>11.886096</v>
      </c>
    </row>
    <row r="8142" s="37" customFormat="1" customHeight="1" spans="1:7">
      <c r="A8142" s="52" t="s">
        <v>2024</v>
      </c>
      <c r="B8142" s="52" t="s">
        <v>3510</v>
      </c>
      <c r="C8142" s="30" t="s">
        <v>2107</v>
      </c>
      <c r="D8142" s="52" t="s">
        <v>2299</v>
      </c>
      <c r="E8142" s="53">
        <v>20</v>
      </c>
      <c r="F8142" s="53">
        <v>0</v>
      </c>
      <c r="G8142" s="53">
        <v>20</v>
      </c>
    </row>
    <row r="8143" s="37" customFormat="1" customHeight="1" spans="1:7">
      <c r="A8143" s="52" t="s">
        <v>2024</v>
      </c>
      <c r="B8143" s="52" t="s">
        <v>3510</v>
      </c>
      <c r="C8143" s="30" t="s">
        <v>2107</v>
      </c>
      <c r="D8143" s="52" t="s">
        <v>2143</v>
      </c>
      <c r="E8143" s="53">
        <v>9.5</v>
      </c>
      <c r="F8143" s="53">
        <v>0</v>
      </c>
      <c r="G8143" s="53">
        <v>9.5</v>
      </c>
    </row>
    <row r="8144" s="36" customFormat="1" customHeight="1" spans="1:7">
      <c r="A8144" s="52" t="s">
        <v>2024</v>
      </c>
      <c r="B8144" s="52" t="s">
        <v>3510</v>
      </c>
      <c r="C8144" s="30" t="s">
        <v>2107</v>
      </c>
      <c r="D8144" s="52" t="s">
        <v>3457</v>
      </c>
      <c r="E8144" s="53">
        <v>2.92752</v>
      </c>
      <c r="F8144" s="53">
        <v>0</v>
      </c>
      <c r="G8144" s="53">
        <v>2.92752</v>
      </c>
    </row>
    <row r="8145" s="37" customFormat="1" customHeight="1" spans="1:7">
      <c r="A8145" s="52" t="s">
        <v>2024</v>
      </c>
      <c r="B8145" s="52" t="s">
        <v>3510</v>
      </c>
      <c r="C8145" s="30" t="s">
        <v>2107</v>
      </c>
      <c r="D8145" s="52" t="s">
        <v>3466</v>
      </c>
      <c r="E8145" s="53">
        <v>32.472</v>
      </c>
      <c r="F8145" s="53">
        <v>0</v>
      </c>
      <c r="G8145" s="53">
        <v>32.472</v>
      </c>
    </row>
    <row r="8146" s="37" customFormat="1" customHeight="1" spans="1:7">
      <c r="A8146" s="52" t="s">
        <v>2024</v>
      </c>
      <c r="B8146" s="52" t="s">
        <v>3510</v>
      </c>
      <c r="C8146" s="30" t="s">
        <v>2107</v>
      </c>
      <c r="D8146" s="52" t="s">
        <v>3467</v>
      </c>
      <c r="E8146" s="53">
        <v>6.498</v>
      </c>
      <c r="F8146" s="53">
        <v>0</v>
      </c>
      <c r="G8146" s="53">
        <v>6.498</v>
      </c>
    </row>
    <row r="8147" s="37" customFormat="1" customHeight="1" spans="1:7">
      <c r="A8147" s="52" t="s">
        <v>2024</v>
      </c>
      <c r="B8147" s="52" t="s">
        <v>3510</v>
      </c>
      <c r="C8147" s="30" t="s">
        <v>2107</v>
      </c>
      <c r="D8147" s="52" t="s">
        <v>2145</v>
      </c>
      <c r="E8147" s="53">
        <v>1.16899</v>
      </c>
      <c r="F8147" s="53">
        <v>0</v>
      </c>
      <c r="G8147" s="53">
        <v>1.16899</v>
      </c>
    </row>
    <row r="8148" s="37" customFormat="1" customHeight="1" spans="1:7">
      <c r="A8148" s="52" t="s">
        <v>2024</v>
      </c>
      <c r="B8148" s="49" t="s">
        <v>3511</v>
      </c>
      <c r="C8148" s="50"/>
      <c r="D8148" s="49"/>
      <c r="E8148" s="51">
        <v>219.137771</v>
      </c>
      <c r="F8148" s="51">
        <v>0</v>
      </c>
      <c r="G8148" s="51">
        <v>219.137771</v>
      </c>
    </row>
    <row r="8149" s="37" customFormat="1" customHeight="1" spans="1:7">
      <c r="A8149" s="52" t="s">
        <v>2024</v>
      </c>
      <c r="B8149" s="52" t="s">
        <v>3512</v>
      </c>
      <c r="C8149" s="50" t="s">
        <v>2091</v>
      </c>
      <c r="D8149" s="49"/>
      <c r="E8149" s="51">
        <v>0.342</v>
      </c>
      <c r="F8149" s="51">
        <v>0</v>
      </c>
      <c r="G8149" s="51">
        <v>0.342</v>
      </c>
    </row>
    <row r="8150" s="37" customFormat="1" customHeight="1" spans="1:7">
      <c r="A8150" s="52" t="s">
        <v>2024</v>
      </c>
      <c r="B8150" s="52" t="s">
        <v>3512</v>
      </c>
      <c r="C8150" s="30" t="s">
        <v>2092</v>
      </c>
      <c r="D8150" s="52" t="s">
        <v>3480</v>
      </c>
      <c r="E8150" s="53">
        <v>0.342</v>
      </c>
      <c r="F8150" s="53">
        <v>0</v>
      </c>
      <c r="G8150" s="53">
        <v>0.342</v>
      </c>
    </row>
    <row r="8151" s="37" customFormat="1" customHeight="1" spans="1:7">
      <c r="A8151" s="52" t="s">
        <v>2024</v>
      </c>
      <c r="B8151" s="52" t="s">
        <v>3512</v>
      </c>
      <c r="C8151" s="50" t="s">
        <v>2106</v>
      </c>
      <c r="D8151" s="49"/>
      <c r="E8151" s="51">
        <v>218.795771</v>
      </c>
      <c r="F8151" s="51">
        <v>0</v>
      </c>
      <c r="G8151" s="51">
        <v>218.795771</v>
      </c>
    </row>
    <row r="8152" s="37" customFormat="1" customHeight="1" spans="1:7">
      <c r="A8152" s="52" t="s">
        <v>2024</v>
      </c>
      <c r="B8152" s="52" t="s">
        <v>3512</v>
      </c>
      <c r="C8152" s="30" t="s">
        <v>2107</v>
      </c>
      <c r="D8152" s="52" t="s">
        <v>3456</v>
      </c>
      <c r="E8152" s="53">
        <v>73.53456</v>
      </c>
      <c r="F8152" s="53">
        <v>0</v>
      </c>
      <c r="G8152" s="53">
        <v>73.53456</v>
      </c>
    </row>
    <row r="8153" s="37" customFormat="1" customHeight="1" spans="1:7">
      <c r="A8153" s="52" t="s">
        <v>2024</v>
      </c>
      <c r="B8153" s="52" t="s">
        <v>3512</v>
      </c>
      <c r="C8153" s="30" t="s">
        <v>2107</v>
      </c>
      <c r="D8153" s="52" t="s">
        <v>2135</v>
      </c>
      <c r="E8153" s="53">
        <v>33.858</v>
      </c>
      <c r="F8153" s="53">
        <v>0</v>
      </c>
      <c r="G8153" s="53">
        <v>33.858</v>
      </c>
    </row>
    <row r="8154" s="37" customFormat="1" customHeight="1" spans="1:7">
      <c r="A8154" s="52" t="s">
        <v>2024</v>
      </c>
      <c r="B8154" s="52" t="s">
        <v>3512</v>
      </c>
      <c r="C8154" s="30" t="s">
        <v>2107</v>
      </c>
      <c r="D8154" s="52" t="s">
        <v>2137</v>
      </c>
      <c r="E8154" s="53">
        <v>21.977376</v>
      </c>
      <c r="F8154" s="53">
        <v>0</v>
      </c>
      <c r="G8154" s="53">
        <v>21.977376</v>
      </c>
    </row>
    <row r="8155" s="37" customFormat="1" customHeight="1" spans="1:7">
      <c r="A8155" s="52" t="s">
        <v>2024</v>
      </c>
      <c r="B8155" s="52" t="s">
        <v>3512</v>
      </c>
      <c r="C8155" s="30" t="s">
        <v>2107</v>
      </c>
      <c r="D8155" s="52" t="s">
        <v>2138</v>
      </c>
      <c r="E8155" s="53">
        <v>7.64883</v>
      </c>
      <c r="F8155" s="53">
        <v>0</v>
      </c>
      <c r="G8155" s="53">
        <v>7.64883</v>
      </c>
    </row>
    <row r="8156" s="37" customFormat="1" customHeight="1" spans="1:7">
      <c r="A8156" s="52" t="s">
        <v>2024</v>
      </c>
      <c r="B8156" s="52" t="s">
        <v>3512</v>
      </c>
      <c r="C8156" s="30" t="s">
        <v>2107</v>
      </c>
      <c r="D8156" s="52" t="s">
        <v>2139</v>
      </c>
      <c r="E8156" s="53">
        <v>0.241542</v>
      </c>
      <c r="F8156" s="53">
        <v>0</v>
      </c>
      <c r="G8156" s="53">
        <v>0.241542</v>
      </c>
    </row>
    <row r="8157" s="37" customFormat="1" customHeight="1" spans="1:7">
      <c r="A8157" s="52" t="s">
        <v>2024</v>
      </c>
      <c r="B8157" s="52" t="s">
        <v>3512</v>
      </c>
      <c r="C8157" s="30" t="s">
        <v>2107</v>
      </c>
      <c r="D8157" s="52" t="s">
        <v>2140</v>
      </c>
      <c r="E8157" s="53">
        <v>0.40257</v>
      </c>
      <c r="F8157" s="53">
        <v>0</v>
      </c>
      <c r="G8157" s="53">
        <v>0.40257</v>
      </c>
    </row>
    <row r="8158" s="37" customFormat="1" customHeight="1" spans="1:7">
      <c r="A8158" s="52" t="s">
        <v>2024</v>
      </c>
      <c r="B8158" s="52" t="s">
        <v>3512</v>
      </c>
      <c r="C8158" s="30" t="s">
        <v>2107</v>
      </c>
      <c r="D8158" s="52" t="s">
        <v>2142</v>
      </c>
      <c r="E8158" s="53">
        <v>10.988688</v>
      </c>
      <c r="F8158" s="53">
        <v>0</v>
      </c>
      <c r="G8158" s="53">
        <v>10.988688</v>
      </c>
    </row>
    <row r="8159" s="37" customFormat="1" customHeight="1" spans="1:7">
      <c r="A8159" s="52" t="s">
        <v>2024</v>
      </c>
      <c r="B8159" s="52" t="s">
        <v>3512</v>
      </c>
      <c r="C8159" s="30" t="s">
        <v>2107</v>
      </c>
      <c r="D8159" s="52" t="s">
        <v>2299</v>
      </c>
      <c r="E8159" s="53">
        <v>18</v>
      </c>
      <c r="F8159" s="53">
        <v>0</v>
      </c>
      <c r="G8159" s="53">
        <v>18</v>
      </c>
    </row>
    <row r="8160" s="37" customFormat="1" customHeight="1" spans="1:7">
      <c r="A8160" s="52" t="s">
        <v>2024</v>
      </c>
      <c r="B8160" s="52" t="s">
        <v>3512</v>
      </c>
      <c r="C8160" s="30" t="s">
        <v>2107</v>
      </c>
      <c r="D8160" s="52" t="s">
        <v>2143</v>
      </c>
      <c r="E8160" s="53">
        <v>9.5</v>
      </c>
      <c r="F8160" s="53">
        <v>0</v>
      </c>
      <c r="G8160" s="53">
        <v>9.5</v>
      </c>
    </row>
    <row r="8161" s="37" customFormat="1" customHeight="1" spans="1:7">
      <c r="A8161" s="52" t="s">
        <v>2024</v>
      </c>
      <c r="B8161" s="52" t="s">
        <v>3512</v>
      </c>
      <c r="C8161" s="30" t="s">
        <v>2107</v>
      </c>
      <c r="D8161" s="52" t="s">
        <v>3457</v>
      </c>
      <c r="E8161" s="53">
        <v>2.95374</v>
      </c>
      <c r="F8161" s="53">
        <v>0</v>
      </c>
      <c r="G8161" s="53">
        <v>2.95374</v>
      </c>
    </row>
    <row r="8162" s="37" customFormat="1" customHeight="1" spans="1:7">
      <c r="A8162" s="52" t="s">
        <v>2024</v>
      </c>
      <c r="B8162" s="52" t="s">
        <v>3512</v>
      </c>
      <c r="C8162" s="30" t="s">
        <v>2107</v>
      </c>
      <c r="D8162" s="52" t="s">
        <v>3466</v>
      </c>
      <c r="E8162" s="53">
        <v>32.124</v>
      </c>
      <c r="F8162" s="53">
        <v>0</v>
      </c>
      <c r="G8162" s="53">
        <v>32.124</v>
      </c>
    </row>
    <row r="8163" s="37" customFormat="1" customHeight="1" spans="1:7">
      <c r="A8163" s="52" t="s">
        <v>2024</v>
      </c>
      <c r="B8163" s="52" t="s">
        <v>3512</v>
      </c>
      <c r="C8163" s="30" t="s">
        <v>2107</v>
      </c>
      <c r="D8163" s="52" t="s">
        <v>3467</v>
      </c>
      <c r="E8163" s="53">
        <v>6.498</v>
      </c>
      <c r="F8163" s="53">
        <v>0</v>
      </c>
      <c r="G8163" s="53">
        <v>6.498</v>
      </c>
    </row>
    <row r="8164" s="37" customFormat="1" customHeight="1" spans="1:7">
      <c r="A8164" s="52" t="s">
        <v>2024</v>
      </c>
      <c r="B8164" s="52" t="s">
        <v>3512</v>
      </c>
      <c r="C8164" s="30" t="s">
        <v>2107</v>
      </c>
      <c r="D8164" s="52" t="s">
        <v>2145</v>
      </c>
      <c r="E8164" s="53">
        <v>1.068465</v>
      </c>
      <c r="F8164" s="53">
        <v>0</v>
      </c>
      <c r="G8164" s="53">
        <v>1.068465</v>
      </c>
    </row>
    <row r="8165" s="37" customFormat="1" customHeight="1" spans="1:7">
      <c r="A8165" s="52" t="s">
        <v>2024</v>
      </c>
      <c r="B8165" s="49" t="s">
        <v>3513</v>
      </c>
      <c r="C8165" s="50"/>
      <c r="D8165" s="49"/>
      <c r="E8165" s="51">
        <v>55.516506</v>
      </c>
      <c r="F8165" s="51">
        <v>0</v>
      </c>
      <c r="G8165" s="51">
        <v>55.516506</v>
      </c>
    </row>
    <row r="8166" s="37" customFormat="1" customHeight="1" spans="1:7">
      <c r="A8166" s="52" t="s">
        <v>2024</v>
      </c>
      <c r="B8166" s="52" t="s">
        <v>3514</v>
      </c>
      <c r="C8166" s="50" t="s">
        <v>2091</v>
      </c>
      <c r="D8166" s="49"/>
      <c r="E8166" s="51">
        <v>1.728</v>
      </c>
      <c r="F8166" s="51">
        <v>0</v>
      </c>
      <c r="G8166" s="51">
        <v>1.728</v>
      </c>
    </row>
    <row r="8167" s="37" customFormat="1" customHeight="1" spans="1:7">
      <c r="A8167" s="52" t="s">
        <v>2024</v>
      </c>
      <c r="B8167" s="52" t="s">
        <v>3514</v>
      </c>
      <c r="C8167" s="30" t="s">
        <v>2092</v>
      </c>
      <c r="D8167" s="52" t="s">
        <v>3480</v>
      </c>
      <c r="E8167" s="53">
        <v>1.728</v>
      </c>
      <c r="F8167" s="53">
        <v>0</v>
      </c>
      <c r="G8167" s="53">
        <v>1.728</v>
      </c>
    </row>
    <row r="8168" s="37" customFormat="1" customHeight="1" spans="1:7">
      <c r="A8168" s="52" t="s">
        <v>2024</v>
      </c>
      <c r="B8168" s="52" t="s">
        <v>3514</v>
      </c>
      <c r="C8168" s="50" t="s">
        <v>2106</v>
      </c>
      <c r="D8168" s="49"/>
      <c r="E8168" s="51">
        <v>53.788506</v>
      </c>
      <c r="F8168" s="51">
        <v>0</v>
      </c>
      <c r="G8168" s="51">
        <v>53.788506</v>
      </c>
    </row>
    <row r="8169" s="37" customFormat="1" customHeight="1" spans="1:7">
      <c r="A8169" s="52" t="s">
        <v>2024</v>
      </c>
      <c r="B8169" s="52" t="s">
        <v>3514</v>
      </c>
      <c r="C8169" s="30" t="s">
        <v>2107</v>
      </c>
      <c r="D8169" s="52" t="s">
        <v>3456</v>
      </c>
      <c r="E8169" s="53">
        <v>13.65552</v>
      </c>
      <c r="F8169" s="53">
        <v>0</v>
      </c>
      <c r="G8169" s="53">
        <v>13.65552</v>
      </c>
    </row>
    <row r="8170" s="37" customFormat="1" customHeight="1" spans="1:7">
      <c r="A8170" s="52" t="s">
        <v>2024</v>
      </c>
      <c r="B8170" s="52" t="s">
        <v>3514</v>
      </c>
      <c r="C8170" s="30" t="s">
        <v>2107</v>
      </c>
      <c r="D8170" s="52" t="s">
        <v>2135</v>
      </c>
      <c r="E8170" s="53">
        <v>9.504</v>
      </c>
      <c r="F8170" s="53">
        <v>0</v>
      </c>
      <c r="G8170" s="53">
        <v>9.504</v>
      </c>
    </row>
    <row r="8171" s="37" customFormat="1" customHeight="1" spans="1:7">
      <c r="A8171" s="52" t="s">
        <v>2024</v>
      </c>
      <c r="B8171" s="52" t="s">
        <v>3514</v>
      </c>
      <c r="C8171" s="30" t="s">
        <v>2107</v>
      </c>
      <c r="D8171" s="52" t="s">
        <v>2137</v>
      </c>
      <c r="E8171" s="53">
        <v>3.943219</v>
      </c>
      <c r="F8171" s="53">
        <v>0</v>
      </c>
      <c r="G8171" s="53">
        <v>3.943219</v>
      </c>
    </row>
    <row r="8172" s="37" customFormat="1" customHeight="1" spans="1:7">
      <c r="A8172" s="52" t="s">
        <v>2024</v>
      </c>
      <c r="B8172" s="52" t="s">
        <v>3514</v>
      </c>
      <c r="C8172" s="30" t="s">
        <v>2107</v>
      </c>
      <c r="D8172" s="52" t="s">
        <v>2138</v>
      </c>
      <c r="E8172" s="53">
        <v>3.366306</v>
      </c>
      <c r="F8172" s="53">
        <v>0</v>
      </c>
      <c r="G8172" s="53">
        <v>3.366306</v>
      </c>
    </row>
    <row r="8173" s="37" customFormat="1" customHeight="1" spans="1:7">
      <c r="A8173" s="52" t="s">
        <v>2024</v>
      </c>
      <c r="B8173" s="52" t="s">
        <v>3514</v>
      </c>
      <c r="C8173" s="30" t="s">
        <v>2107</v>
      </c>
      <c r="D8173" s="52" t="s">
        <v>2139</v>
      </c>
      <c r="E8173" s="53">
        <v>0.106304</v>
      </c>
      <c r="F8173" s="53">
        <v>0</v>
      </c>
      <c r="G8173" s="53">
        <v>0.106304</v>
      </c>
    </row>
    <row r="8174" s="37" customFormat="1" customHeight="1" spans="1:7">
      <c r="A8174" s="52" t="s">
        <v>2024</v>
      </c>
      <c r="B8174" s="52" t="s">
        <v>3514</v>
      </c>
      <c r="C8174" s="30" t="s">
        <v>2107</v>
      </c>
      <c r="D8174" s="52" t="s">
        <v>2140</v>
      </c>
      <c r="E8174" s="53">
        <v>0.177174</v>
      </c>
      <c r="F8174" s="53">
        <v>0</v>
      </c>
      <c r="G8174" s="53">
        <v>0.177174</v>
      </c>
    </row>
    <row r="8175" s="37" customFormat="1" customHeight="1" spans="1:7">
      <c r="A8175" s="52" t="s">
        <v>2024</v>
      </c>
      <c r="B8175" s="52" t="s">
        <v>3514</v>
      </c>
      <c r="C8175" s="30" t="s">
        <v>2107</v>
      </c>
      <c r="D8175" s="52" t="s">
        <v>2142</v>
      </c>
      <c r="E8175" s="53">
        <v>1.97161</v>
      </c>
      <c r="F8175" s="53">
        <v>0</v>
      </c>
      <c r="G8175" s="53">
        <v>1.97161</v>
      </c>
    </row>
    <row r="8176" s="37" customFormat="1" customHeight="1" spans="1:7">
      <c r="A8176" s="52" t="s">
        <v>2024</v>
      </c>
      <c r="B8176" s="52" t="s">
        <v>3514</v>
      </c>
      <c r="C8176" s="30" t="s">
        <v>2107</v>
      </c>
      <c r="D8176" s="52" t="s">
        <v>2299</v>
      </c>
      <c r="E8176" s="53">
        <v>12</v>
      </c>
      <c r="F8176" s="53">
        <v>0</v>
      </c>
      <c r="G8176" s="53">
        <v>12</v>
      </c>
    </row>
    <row r="8177" s="37" customFormat="1" customHeight="1" spans="1:7">
      <c r="A8177" s="52" t="s">
        <v>2024</v>
      </c>
      <c r="B8177" s="52" t="s">
        <v>3514</v>
      </c>
      <c r="C8177" s="30" t="s">
        <v>2107</v>
      </c>
      <c r="D8177" s="52" t="s">
        <v>2143</v>
      </c>
      <c r="E8177" s="53">
        <v>4</v>
      </c>
      <c r="F8177" s="53">
        <v>0</v>
      </c>
      <c r="G8177" s="53">
        <v>4</v>
      </c>
    </row>
    <row r="8178" s="37" customFormat="1" customHeight="1" spans="1:7">
      <c r="A8178" s="52" t="s">
        <v>2024</v>
      </c>
      <c r="B8178" s="52" t="s">
        <v>3514</v>
      </c>
      <c r="C8178" s="30" t="s">
        <v>2107</v>
      </c>
      <c r="D8178" s="52" t="s">
        <v>3457</v>
      </c>
      <c r="E8178" s="53">
        <v>0.5184</v>
      </c>
      <c r="F8178" s="53">
        <v>0</v>
      </c>
      <c r="G8178" s="53">
        <v>0.5184</v>
      </c>
    </row>
    <row r="8179" s="37" customFormat="1" customHeight="1" spans="1:7">
      <c r="A8179" s="52" t="s">
        <v>2024</v>
      </c>
      <c r="B8179" s="52" t="s">
        <v>3514</v>
      </c>
      <c r="C8179" s="30" t="s">
        <v>2107</v>
      </c>
      <c r="D8179" s="52" t="s">
        <v>3466</v>
      </c>
      <c r="E8179" s="53">
        <v>3.2</v>
      </c>
      <c r="F8179" s="53">
        <v>0</v>
      </c>
      <c r="G8179" s="53">
        <v>3.2</v>
      </c>
    </row>
    <row r="8180" s="37" customFormat="1" customHeight="1" spans="1:7">
      <c r="A8180" s="52" t="s">
        <v>2024</v>
      </c>
      <c r="B8180" s="52" t="s">
        <v>3514</v>
      </c>
      <c r="C8180" s="30" t="s">
        <v>2107</v>
      </c>
      <c r="D8180" s="52" t="s">
        <v>3467</v>
      </c>
      <c r="E8180" s="53">
        <v>1.152</v>
      </c>
      <c r="F8180" s="53">
        <v>0</v>
      </c>
      <c r="G8180" s="53">
        <v>1.152</v>
      </c>
    </row>
    <row r="8181" s="37" customFormat="1" customHeight="1" spans="1:7">
      <c r="A8181" s="52" t="s">
        <v>2024</v>
      </c>
      <c r="B8181" s="52" t="s">
        <v>3514</v>
      </c>
      <c r="C8181" s="30" t="s">
        <v>2107</v>
      </c>
      <c r="D8181" s="52" t="s">
        <v>2145</v>
      </c>
      <c r="E8181" s="53">
        <v>0.193973</v>
      </c>
      <c r="F8181" s="53">
        <v>0</v>
      </c>
      <c r="G8181" s="53">
        <v>0.193973</v>
      </c>
    </row>
    <row r="8182" s="37" customFormat="1" customHeight="1" spans="1:7">
      <c r="A8182" s="49" t="s">
        <v>3515</v>
      </c>
      <c r="B8182" s="49"/>
      <c r="C8182" s="50"/>
      <c r="D8182" s="49"/>
      <c r="E8182" s="51">
        <v>4826.974741</v>
      </c>
      <c r="F8182" s="51">
        <v>0</v>
      </c>
      <c r="G8182" s="51">
        <v>4826.974741</v>
      </c>
    </row>
    <row r="8183" s="37" customFormat="1" customHeight="1" spans="1:7">
      <c r="A8183" s="52" t="s">
        <v>2025</v>
      </c>
      <c r="B8183" s="49" t="s">
        <v>3516</v>
      </c>
      <c r="C8183" s="50"/>
      <c r="D8183" s="49"/>
      <c r="E8183" s="51">
        <v>4242.588488</v>
      </c>
      <c r="F8183" s="51">
        <v>0</v>
      </c>
      <c r="G8183" s="51">
        <v>4242.588488</v>
      </c>
    </row>
    <row r="8184" s="37" customFormat="1" customHeight="1" spans="1:7">
      <c r="A8184" s="52" t="s">
        <v>2025</v>
      </c>
      <c r="B8184" s="52" t="s">
        <v>3517</v>
      </c>
      <c r="C8184" s="50" t="s">
        <v>2080</v>
      </c>
      <c r="D8184" s="49"/>
      <c r="E8184" s="51">
        <v>3947.16</v>
      </c>
      <c r="F8184" s="51">
        <v>0</v>
      </c>
      <c r="G8184" s="51">
        <v>3947.16</v>
      </c>
    </row>
    <row r="8185" s="37" customFormat="1" customHeight="1" spans="1:7">
      <c r="A8185" s="52" t="s">
        <v>2025</v>
      </c>
      <c r="B8185" s="52" t="s">
        <v>3517</v>
      </c>
      <c r="C8185" s="30" t="s">
        <v>2081</v>
      </c>
      <c r="D8185" s="52" t="s">
        <v>3518</v>
      </c>
      <c r="E8185" s="53">
        <v>1161</v>
      </c>
      <c r="F8185" s="53">
        <v>0</v>
      </c>
      <c r="G8185" s="53">
        <v>1161</v>
      </c>
    </row>
    <row r="8186" s="37" customFormat="1" customHeight="1" spans="1:7">
      <c r="A8186" s="52" t="s">
        <v>2025</v>
      </c>
      <c r="B8186" s="52" t="s">
        <v>3517</v>
      </c>
      <c r="C8186" s="30" t="s">
        <v>2081</v>
      </c>
      <c r="D8186" s="52" t="s">
        <v>3519</v>
      </c>
      <c r="E8186" s="53">
        <v>18</v>
      </c>
      <c r="F8186" s="53">
        <v>0</v>
      </c>
      <c r="G8186" s="53">
        <v>18</v>
      </c>
    </row>
    <row r="8187" s="37" customFormat="1" customHeight="1" spans="1:7">
      <c r="A8187" s="52" t="s">
        <v>2025</v>
      </c>
      <c r="B8187" s="52" t="s">
        <v>3517</v>
      </c>
      <c r="C8187" s="30" t="s">
        <v>2081</v>
      </c>
      <c r="D8187" s="52" t="s">
        <v>3520</v>
      </c>
      <c r="E8187" s="53">
        <v>63.26</v>
      </c>
      <c r="F8187" s="53">
        <v>0</v>
      </c>
      <c r="G8187" s="53">
        <v>63.26</v>
      </c>
    </row>
    <row r="8188" s="37" customFormat="1" customHeight="1" spans="1:7">
      <c r="A8188" s="52" t="s">
        <v>2025</v>
      </c>
      <c r="B8188" s="52" t="s">
        <v>3517</v>
      </c>
      <c r="C8188" s="30" t="s">
        <v>2081</v>
      </c>
      <c r="D8188" s="52" t="s">
        <v>3521</v>
      </c>
      <c r="E8188" s="53">
        <v>150</v>
      </c>
      <c r="F8188" s="53">
        <v>0</v>
      </c>
      <c r="G8188" s="53">
        <v>150</v>
      </c>
    </row>
    <row r="8189" s="37" customFormat="1" customHeight="1" spans="1:7">
      <c r="A8189" s="52" t="s">
        <v>2025</v>
      </c>
      <c r="B8189" s="52" t="s">
        <v>3517</v>
      </c>
      <c r="C8189" s="30" t="s">
        <v>2081</v>
      </c>
      <c r="D8189" s="52" t="s">
        <v>3522</v>
      </c>
      <c r="E8189" s="53">
        <v>10.16</v>
      </c>
      <c r="F8189" s="53">
        <v>0</v>
      </c>
      <c r="G8189" s="53">
        <v>10.16</v>
      </c>
    </row>
    <row r="8190" s="37" customFormat="1" customHeight="1" spans="1:7">
      <c r="A8190" s="52" t="s">
        <v>2025</v>
      </c>
      <c r="B8190" s="52" t="s">
        <v>3517</v>
      </c>
      <c r="C8190" s="30" t="s">
        <v>2081</v>
      </c>
      <c r="D8190" s="52" t="s">
        <v>3523</v>
      </c>
      <c r="E8190" s="53">
        <v>0</v>
      </c>
      <c r="F8190" s="53">
        <v>0</v>
      </c>
      <c r="G8190" s="53">
        <v>0</v>
      </c>
    </row>
    <row r="8191" s="37" customFormat="1" customHeight="1" spans="1:7">
      <c r="A8191" s="52" t="s">
        <v>2025</v>
      </c>
      <c r="B8191" s="52" t="s">
        <v>3517</v>
      </c>
      <c r="C8191" s="30" t="s">
        <v>2081</v>
      </c>
      <c r="D8191" s="52" t="s">
        <v>3524</v>
      </c>
      <c r="E8191" s="53">
        <v>8</v>
      </c>
      <c r="F8191" s="53">
        <v>0</v>
      </c>
      <c r="G8191" s="53">
        <v>8</v>
      </c>
    </row>
    <row r="8192" s="37" customFormat="1" customHeight="1" spans="1:7">
      <c r="A8192" s="52" t="s">
        <v>2025</v>
      </c>
      <c r="B8192" s="52" t="s">
        <v>3517</v>
      </c>
      <c r="C8192" s="30" t="s">
        <v>2081</v>
      </c>
      <c r="D8192" s="52" t="s">
        <v>3525</v>
      </c>
      <c r="E8192" s="53">
        <v>55</v>
      </c>
      <c r="F8192" s="53">
        <v>0</v>
      </c>
      <c r="G8192" s="53">
        <v>55</v>
      </c>
    </row>
    <row r="8193" s="37" customFormat="1" customHeight="1" spans="1:7">
      <c r="A8193" s="52" t="s">
        <v>2025</v>
      </c>
      <c r="B8193" s="52" t="s">
        <v>3517</v>
      </c>
      <c r="C8193" s="30" t="s">
        <v>2081</v>
      </c>
      <c r="D8193" s="52" t="s">
        <v>3526</v>
      </c>
      <c r="E8193" s="53">
        <v>25</v>
      </c>
      <c r="F8193" s="53">
        <v>0</v>
      </c>
      <c r="G8193" s="53">
        <v>25</v>
      </c>
    </row>
    <row r="8194" s="37" customFormat="1" customHeight="1" spans="1:7">
      <c r="A8194" s="52" t="s">
        <v>2025</v>
      </c>
      <c r="B8194" s="52" t="s">
        <v>3517</v>
      </c>
      <c r="C8194" s="30" t="s">
        <v>2081</v>
      </c>
      <c r="D8194" s="52" t="s">
        <v>3527</v>
      </c>
      <c r="E8194" s="53">
        <v>0</v>
      </c>
      <c r="F8194" s="53">
        <v>0</v>
      </c>
      <c r="G8194" s="53">
        <v>0</v>
      </c>
    </row>
    <row r="8195" s="37" customFormat="1" customHeight="1" spans="1:7">
      <c r="A8195" s="52" t="s">
        <v>2025</v>
      </c>
      <c r="B8195" s="52" t="s">
        <v>3517</v>
      </c>
      <c r="C8195" s="30" t="s">
        <v>2081</v>
      </c>
      <c r="D8195" s="52" t="s">
        <v>3528</v>
      </c>
      <c r="E8195" s="53">
        <v>750</v>
      </c>
      <c r="F8195" s="53">
        <v>0</v>
      </c>
      <c r="G8195" s="53">
        <v>750</v>
      </c>
    </row>
    <row r="8196" s="37" customFormat="1" customHeight="1" spans="1:7">
      <c r="A8196" s="52" t="s">
        <v>2025</v>
      </c>
      <c r="B8196" s="52" t="s">
        <v>3517</v>
      </c>
      <c r="C8196" s="30" t="s">
        <v>2081</v>
      </c>
      <c r="D8196" s="52" t="s">
        <v>3529</v>
      </c>
      <c r="E8196" s="53">
        <v>65</v>
      </c>
      <c r="F8196" s="53">
        <v>0</v>
      </c>
      <c r="G8196" s="53">
        <v>65</v>
      </c>
    </row>
    <row r="8197" s="37" customFormat="1" customHeight="1" spans="1:7">
      <c r="A8197" s="52" t="s">
        <v>2025</v>
      </c>
      <c r="B8197" s="52" t="s">
        <v>3517</v>
      </c>
      <c r="C8197" s="30" t="s">
        <v>2081</v>
      </c>
      <c r="D8197" s="52" t="s">
        <v>3530</v>
      </c>
      <c r="E8197" s="53">
        <v>20</v>
      </c>
      <c r="F8197" s="53">
        <v>0</v>
      </c>
      <c r="G8197" s="53">
        <v>20</v>
      </c>
    </row>
    <row r="8198" s="37" customFormat="1" customHeight="1" spans="1:7">
      <c r="A8198" s="52" t="s">
        <v>2025</v>
      </c>
      <c r="B8198" s="52" t="s">
        <v>3517</v>
      </c>
      <c r="C8198" s="30" t="s">
        <v>2081</v>
      </c>
      <c r="D8198" s="52" t="s">
        <v>3531</v>
      </c>
      <c r="E8198" s="53">
        <v>200</v>
      </c>
      <c r="F8198" s="53">
        <v>0</v>
      </c>
      <c r="G8198" s="53">
        <v>200</v>
      </c>
    </row>
    <row r="8199" s="37" customFormat="1" customHeight="1" spans="1:7">
      <c r="A8199" s="52" t="s">
        <v>2025</v>
      </c>
      <c r="B8199" s="52" t="s">
        <v>3517</v>
      </c>
      <c r="C8199" s="30" t="s">
        <v>2081</v>
      </c>
      <c r="D8199" s="52" t="s">
        <v>3532</v>
      </c>
      <c r="E8199" s="53">
        <v>434.3</v>
      </c>
      <c r="F8199" s="53">
        <v>0</v>
      </c>
      <c r="G8199" s="53">
        <v>434.3</v>
      </c>
    </row>
    <row r="8200" s="37" customFormat="1" customHeight="1" spans="1:7">
      <c r="A8200" s="52" t="s">
        <v>2025</v>
      </c>
      <c r="B8200" s="52" t="s">
        <v>3517</v>
      </c>
      <c r="C8200" s="30" t="s">
        <v>2081</v>
      </c>
      <c r="D8200" s="52" t="s">
        <v>3533</v>
      </c>
      <c r="E8200" s="53">
        <v>520</v>
      </c>
      <c r="F8200" s="53">
        <v>0</v>
      </c>
      <c r="G8200" s="53">
        <v>520</v>
      </c>
    </row>
    <row r="8201" s="37" customFormat="1" customHeight="1" spans="1:7">
      <c r="A8201" s="52" t="s">
        <v>2025</v>
      </c>
      <c r="B8201" s="52" t="s">
        <v>3517</v>
      </c>
      <c r="C8201" s="30" t="s">
        <v>2081</v>
      </c>
      <c r="D8201" s="52" t="s">
        <v>3534</v>
      </c>
      <c r="E8201" s="53">
        <v>0</v>
      </c>
      <c r="F8201" s="53">
        <v>0</v>
      </c>
      <c r="G8201" s="53">
        <v>0</v>
      </c>
    </row>
    <row r="8202" s="37" customFormat="1" customHeight="1" spans="1:7">
      <c r="A8202" s="52" t="s">
        <v>2025</v>
      </c>
      <c r="B8202" s="52" t="s">
        <v>3517</v>
      </c>
      <c r="C8202" s="30" t="s">
        <v>2081</v>
      </c>
      <c r="D8202" s="52" t="s">
        <v>3535</v>
      </c>
      <c r="E8202" s="53">
        <v>0</v>
      </c>
      <c r="F8202" s="53">
        <v>0</v>
      </c>
      <c r="G8202" s="53">
        <v>0</v>
      </c>
    </row>
    <row r="8203" s="37" customFormat="1" customHeight="1" spans="1:7">
      <c r="A8203" s="52" t="s">
        <v>2025</v>
      </c>
      <c r="B8203" s="52" t="s">
        <v>3517</v>
      </c>
      <c r="C8203" s="30" t="s">
        <v>2081</v>
      </c>
      <c r="D8203" s="52" t="s">
        <v>3536</v>
      </c>
      <c r="E8203" s="53">
        <v>0</v>
      </c>
      <c r="F8203" s="53">
        <v>0</v>
      </c>
      <c r="G8203" s="53">
        <v>0</v>
      </c>
    </row>
    <row r="8204" s="37" customFormat="1" customHeight="1" spans="1:7">
      <c r="A8204" s="52" t="s">
        <v>2025</v>
      </c>
      <c r="B8204" s="52" t="s">
        <v>3517</v>
      </c>
      <c r="C8204" s="30" t="s">
        <v>2081</v>
      </c>
      <c r="D8204" s="52" t="s">
        <v>3537</v>
      </c>
      <c r="E8204" s="53">
        <v>0</v>
      </c>
      <c r="F8204" s="53">
        <v>0</v>
      </c>
      <c r="G8204" s="53">
        <v>0</v>
      </c>
    </row>
    <row r="8205" s="37" customFormat="1" customHeight="1" spans="1:7">
      <c r="A8205" s="52" t="s">
        <v>2025</v>
      </c>
      <c r="B8205" s="52" t="s">
        <v>3517</v>
      </c>
      <c r="C8205" s="30" t="s">
        <v>2081</v>
      </c>
      <c r="D8205" s="52" t="s">
        <v>3538</v>
      </c>
      <c r="E8205" s="53">
        <v>0</v>
      </c>
      <c r="F8205" s="53">
        <v>0</v>
      </c>
      <c r="G8205" s="53">
        <v>0</v>
      </c>
    </row>
    <row r="8206" s="37" customFormat="1" customHeight="1" spans="1:7">
      <c r="A8206" s="52" t="s">
        <v>2025</v>
      </c>
      <c r="B8206" s="52" t="s">
        <v>3517</v>
      </c>
      <c r="C8206" s="30" t="s">
        <v>2081</v>
      </c>
      <c r="D8206" s="52" t="s">
        <v>3539</v>
      </c>
      <c r="E8206" s="53">
        <v>0</v>
      </c>
      <c r="F8206" s="53">
        <v>0</v>
      </c>
      <c r="G8206" s="53">
        <v>0</v>
      </c>
    </row>
    <row r="8207" s="37" customFormat="1" customHeight="1" spans="1:7">
      <c r="A8207" s="52" t="s">
        <v>2025</v>
      </c>
      <c r="B8207" s="52" t="s">
        <v>3517</v>
      </c>
      <c r="C8207" s="30" t="s">
        <v>2081</v>
      </c>
      <c r="D8207" s="52" t="s">
        <v>3540</v>
      </c>
      <c r="E8207" s="53">
        <v>0</v>
      </c>
      <c r="F8207" s="53">
        <v>0</v>
      </c>
      <c r="G8207" s="53">
        <v>0</v>
      </c>
    </row>
    <row r="8208" s="37" customFormat="1" customHeight="1" spans="1:7">
      <c r="A8208" s="52" t="s">
        <v>2025</v>
      </c>
      <c r="B8208" s="52" t="s">
        <v>3517</v>
      </c>
      <c r="C8208" s="30" t="s">
        <v>2081</v>
      </c>
      <c r="D8208" s="52" t="s">
        <v>3541</v>
      </c>
      <c r="E8208" s="53">
        <v>0</v>
      </c>
      <c r="F8208" s="53">
        <v>0</v>
      </c>
      <c r="G8208" s="53">
        <v>0</v>
      </c>
    </row>
    <row r="8209" s="37" customFormat="1" customHeight="1" spans="1:7">
      <c r="A8209" s="52" t="s">
        <v>2025</v>
      </c>
      <c r="B8209" s="52" t="s">
        <v>3517</v>
      </c>
      <c r="C8209" s="30" t="s">
        <v>2081</v>
      </c>
      <c r="D8209" s="52" t="s">
        <v>3542</v>
      </c>
      <c r="E8209" s="53">
        <v>150</v>
      </c>
      <c r="F8209" s="53">
        <v>0</v>
      </c>
      <c r="G8209" s="53">
        <v>150</v>
      </c>
    </row>
    <row r="8210" s="37" customFormat="1" customHeight="1" spans="1:7">
      <c r="A8210" s="52" t="s">
        <v>2025</v>
      </c>
      <c r="B8210" s="52" t="s">
        <v>3517</v>
      </c>
      <c r="C8210" s="30" t="s">
        <v>2081</v>
      </c>
      <c r="D8210" s="52" t="s">
        <v>3543</v>
      </c>
      <c r="E8210" s="53">
        <v>70</v>
      </c>
      <c r="F8210" s="53">
        <v>0</v>
      </c>
      <c r="G8210" s="53">
        <v>70</v>
      </c>
    </row>
    <row r="8211" s="37" customFormat="1" customHeight="1" spans="1:7">
      <c r="A8211" s="52" t="s">
        <v>2025</v>
      </c>
      <c r="B8211" s="52" t="s">
        <v>3517</v>
      </c>
      <c r="C8211" s="30" t="s">
        <v>2081</v>
      </c>
      <c r="D8211" s="52" t="s">
        <v>3544</v>
      </c>
      <c r="E8211" s="53">
        <v>0</v>
      </c>
      <c r="F8211" s="53">
        <v>0</v>
      </c>
      <c r="G8211" s="53">
        <v>0</v>
      </c>
    </row>
    <row r="8212" s="37" customFormat="1" customHeight="1" spans="1:7">
      <c r="A8212" s="52" t="s">
        <v>2025</v>
      </c>
      <c r="B8212" s="52" t="s">
        <v>3517</v>
      </c>
      <c r="C8212" s="30" t="s">
        <v>2081</v>
      </c>
      <c r="D8212" s="52" t="s">
        <v>3545</v>
      </c>
      <c r="E8212" s="53">
        <v>0</v>
      </c>
      <c r="F8212" s="53">
        <v>0</v>
      </c>
      <c r="G8212" s="53">
        <v>0</v>
      </c>
    </row>
    <row r="8213" s="37" customFormat="1" customHeight="1" spans="1:7">
      <c r="A8213" s="52" t="s">
        <v>2025</v>
      </c>
      <c r="B8213" s="52" t="s">
        <v>3517</v>
      </c>
      <c r="C8213" s="30" t="s">
        <v>2081</v>
      </c>
      <c r="D8213" s="52" t="s">
        <v>3546</v>
      </c>
      <c r="E8213" s="53">
        <v>25</v>
      </c>
      <c r="F8213" s="53">
        <v>0</v>
      </c>
      <c r="G8213" s="53">
        <v>25</v>
      </c>
    </row>
    <row r="8214" s="37" customFormat="1" customHeight="1" spans="1:7">
      <c r="A8214" s="52" t="s">
        <v>2025</v>
      </c>
      <c r="B8214" s="52" t="s">
        <v>3517</v>
      </c>
      <c r="C8214" s="30" t="s">
        <v>2081</v>
      </c>
      <c r="D8214" s="52" t="s">
        <v>3547</v>
      </c>
      <c r="E8214" s="53">
        <v>66.5</v>
      </c>
      <c r="F8214" s="53">
        <v>0</v>
      </c>
      <c r="G8214" s="53">
        <v>66.5</v>
      </c>
    </row>
    <row r="8215" s="37" customFormat="1" customHeight="1" spans="1:7">
      <c r="A8215" s="52" t="s">
        <v>2025</v>
      </c>
      <c r="B8215" s="52" t="s">
        <v>3517</v>
      </c>
      <c r="C8215" s="30" t="s">
        <v>2081</v>
      </c>
      <c r="D8215" s="52" t="s">
        <v>3548</v>
      </c>
      <c r="E8215" s="53">
        <v>20</v>
      </c>
      <c r="F8215" s="53">
        <v>0</v>
      </c>
      <c r="G8215" s="53">
        <v>20</v>
      </c>
    </row>
    <row r="8216" s="37" customFormat="1" customHeight="1" spans="1:7">
      <c r="A8216" s="52" t="s">
        <v>2025</v>
      </c>
      <c r="B8216" s="52" t="s">
        <v>3517</v>
      </c>
      <c r="C8216" s="30" t="s">
        <v>2081</v>
      </c>
      <c r="D8216" s="52" t="s">
        <v>3549</v>
      </c>
      <c r="E8216" s="53">
        <v>3.84</v>
      </c>
      <c r="F8216" s="53">
        <v>0</v>
      </c>
      <c r="G8216" s="53">
        <v>3.84</v>
      </c>
    </row>
    <row r="8217" s="37" customFormat="1" customHeight="1" spans="1:7">
      <c r="A8217" s="52" t="s">
        <v>2025</v>
      </c>
      <c r="B8217" s="52" t="s">
        <v>3517</v>
      </c>
      <c r="C8217" s="30" t="s">
        <v>2081</v>
      </c>
      <c r="D8217" s="52" t="s">
        <v>3550</v>
      </c>
      <c r="E8217" s="53">
        <v>11.1</v>
      </c>
      <c r="F8217" s="53">
        <v>0</v>
      </c>
      <c r="G8217" s="53">
        <v>11.1</v>
      </c>
    </row>
    <row r="8218" s="37" customFormat="1" customHeight="1" spans="1:7">
      <c r="A8218" s="52" t="s">
        <v>2025</v>
      </c>
      <c r="B8218" s="52" t="s">
        <v>3517</v>
      </c>
      <c r="C8218" s="30" t="s">
        <v>2081</v>
      </c>
      <c r="D8218" s="52" t="s">
        <v>3551</v>
      </c>
      <c r="E8218" s="53">
        <v>5.4</v>
      </c>
      <c r="F8218" s="53">
        <v>0</v>
      </c>
      <c r="G8218" s="53">
        <v>5.4</v>
      </c>
    </row>
    <row r="8219" s="37" customFormat="1" customHeight="1" spans="1:7">
      <c r="A8219" s="52" t="s">
        <v>2025</v>
      </c>
      <c r="B8219" s="52" t="s">
        <v>3517</v>
      </c>
      <c r="C8219" s="30" t="s">
        <v>2081</v>
      </c>
      <c r="D8219" s="52" t="s">
        <v>3552</v>
      </c>
      <c r="E8219" s="53">
        <v>4.4</v>
      </c>
      <c r="F8219" s="53">
        <v>0</v>
      </c>
      <c r="G8219" s="53">
        <v>4.4</v>
      </c>
    </row>
    <row r="8220" s="37" customFormat="1" customHeight="1" spans="1:7">
      <c r="A8220" s="52" t="s">
        <v>2025</v>
      </c>
      <c r="B8220" s="52" t="s">
        <v>3517</v>
      </c>
      <c r="C8220" s="30" t="s">
        <v>2081</v>
      </c>
      <c r="D8220" s="52" t="s">
        <v>3553</v>
      </c>
      <c r="E8220" s="53">
        <v>14</v>
      </c>
      <c r="F8220" s="53">
        <v>0</v>
      </c>
      <c r="G8220" s="53">
        <v>14</v>
      </c>
    </row>
    <row r="8221" s="37" customFormat="1" customHeight="1" spans="1:7">
      <c r="A8221" s="52" t="s">
        <v>2025</v>
      </c>
      <c r="B8221" s="52" t="s">
        <v>3517</v>
      </c>
      <c r="C8221" s="30" t="s">
        <v>2081</v>
      </c>
      <c r="D8221" s="52" t="s">
        <v>3554</v>
      </c>
      <c r="E8221" s="53">
        <v>10</v>
      </c>
      <c r="F8221" s="53">
        <v>0</v>
      </c>
      <c r="G8221" s="53">
        <v>10</v>
      </c>
    </row>
    <row r="8222" s="37" customFormat="1" customHeight="1" spans="1:7">
      <c r="A8222" s="52" t="s">
        <v>2025</v>
      </c>
      <c r="B8222" s="52" t="s">
        <v>3517</v>
      </c>
      <c r="C8222" s="30" t="s">
        <v>2081</v>
      </c>
      <c r="D8222" s="52" t="s">
        <v>3555</v>
      </c>
      <c r="E8222" s="53">
        <v>57.2</v>
      </c>
      <c r="F8222" s="53">
        <v>0</v>
      </c>
      <c r="G8222" s="53">
        <v>57.2</v>
      </c>
    </row>
    <row r="8223" s="37" customFormat="1" customHeight="1" spans="1:7">
      <c r="A8223" s="52" t="s">
        <v>2025</v>
      </c>
      <c r="B8223" s="52" t="s">
        <v>3517</v>
      </c>
      <c r="C8223" s="30" t="s">
        <v>2081</v>
      </c>
      <c r="D8223" s="52" t="s">
        <v>3556</v>
      </c>
      <c r="E8223" s="53">
        <v>30</v>
      </c>
      <c r="F8223" s="53">
        <v>0</v>
      </c>
      <c r="G8223" s="53">
        <v>30</v>
      </c>
    </row>
    <row r="8224" s="37" customFormat="1" customHeight="1" spans="1:7">
      <c r="A8224" s="52" t="s">
        <v>2025</v>
      </c>
      <c r="B8224" s="52" t="s">
        <v>3517</v>
      </c>
      <c r="C8224" s="50" t="s">
        <v>2091</v>
      </c>
      <c r="D8224" s="49"/>
      <c r="E8224" s="51">
        <v>62.625195</v>
      </c>
      <c r="F8224" s="51">
        <v>0</v>
      </c>
      <c r="G8224" s="51">
        <v>62.625195</v>
      </c>
    </row>
    <row r="8225" s="37" customFormat="1" customHeight="1" spans="1:7">
      <c r="A8225" s="52" t="s">
        <v>2025</v>
      </c>
      <c r="B8225" s="52" t="s">
        <v>3517</v>
      </c>
      <c r="C8225" s="30" t="s">
        <v>2092</v>
      </c>
      <c r="D8225" s="52" t="s">
        <v>2093</v>
      </c>
      <c r="E8225" s="53">
        <v>22.05</v>
      </c>
      <c r="F8225" s="53">
        <v>0</v>
      </c>
      <c r="G8225" s="53">
        <v>22.05</v>
      </c>
    </row>
    <row r="8226" s="37" customFormat="1" customHeight="1" spans="1:7">
      <c r="A8226" s="52" t="s">
        <v>2025</v>
      </c>
      <c r="B8226" s="52" t="s">
        <v>3517</v>
      </c>
      <c r="C8226" s="30" t="s">
        <v>2092</v>
      </c>
      <c r="D8226" s="52" t="s">
        <v>2094</v>
      </c>
      <c r="E8226" s="53">
        <v>1.079539</v>
      </c>
      <c r="F8226" s="53">
        <v>0</v>
      </c>
      <c r="G8226" s="53">
        <v>1.079539</v>
      </c>
    </row>
    <row r="8227" s="37" customFormat="1" customHeight="1" spans="1:7">
      <c r="A8227" s="52" t="s">
        <v>2025</v>
      </c>
      <c r="B8227" s="52" t="s">
        <v>3517</v>
      </c>
      <c r="C8227" s="30" t="s">
        <v>2092</v>
      </c>
      <c r="D8227" s="52" t="s">
        <v>2095</v>
      </c>
      <c r="E8227" s="53">
        <v>0.719693</v>
      </c>
      <c r="F8227" s="53">
        <v>0</v>
      </c>
      <c r="G8227" s="53">
        <v>0.719693</v>
      </c>
    </row>
    <row r="8228" s="37" customFormat="1" customHeight="1" spans="1:7">
      <c r="A8228" s="52" t="s">
        <v>2025</v>
      </c>
      <c r="B8228" s="52" t="s">
        <v>3517</v>
      </c>
      <c r="C8228" s="30" t="s">
        <v>2092</v>
      </c>
      <c r="D8228" s="52" t="s">
        <v>2096</v>
      </c>
      <c r="E8228" s="53">
        <v>0.294627</v>
      </c>
      <c r="F8228" s="53">
        <v>0</v>
      </c>
      <c r="G8228" s="53">
        <v>0.294627</v>
      </c>
    </row>
    <row r="8229" s="37" customFormat="1" customHeight="1" spans="1:7">
      <c r="A8229" s="52" t="s">
        <v>2025</v>
      </c>
      <c r="B8229" s="52" t="s">
        <v>3517</v>
      </c>
      <c r="C8229" s="30" t="s">
        <v>2092</v>
      </c>
      <c r="D8229" s="52" t="s">
        <v>2097</v>
      </c>
      <c r="E8229" s="53">
        <v>1.671912</v>
      </c>
      <c r="F8229" s="53">
        <v>0</v>
      </c>
      <c r="G8229" s="53">
        <v>1.671912</v>
      </c>
    </row>
    <row r="8230" s="37" customFormat="1" customHeight="1" spans="1:7">
      <c r="A8230" s="52" t="s">
        <v>2025</v>
      </c>
      <c r="B8230" s="52" t="s">
        <v>3517</v>
      </c>
      <c r="C8230" s="30" t="s">
        <v>2092</v>
      </c>
      <c r="D8230" s="52" t="s">
        <v>2098</v>
      </c>
      <c r="E8230" s="53">
        <v>1.349424</v>
      </c>
      <c r="F8230" s="53">
        <v>0</v>
      </c>
      <c r="G8230" s="53">
        <v>1.349424</v>
      </c>
    </row>
    <row r="8231" s="37" customFormat="1" customHeight="1" spans="1:7">
      <c r="A8231" s="52" t="s">
        <v>2025</v>
      </c>
      <c r="B8231" s="52" t="s">
        <v>3517</v>
      </c>
      <c r="C8231" s="30" t="s">
        <v>2092</v>
      </c>
      <c r="D8231" s="52" t="s">
        <v>2099</v>
      </c>
      <c r="E8231" s="53">
        <v>9.36</v>
      </c>
      <c r="F8231" s="53">
        <v>0</v>
      </c>
      <c r="G8231" s="53">
        <v>9.36</v>
      </c>
    </row>
    <row r="8232" s="37" customFormat="1" customHeight="1" spans="1:7">
      <c r="A8232" s="52" t="s">
        <v>2025</v>
      </c>
      <c r="B8232" s="52" t="s">
        <v>3517</v>
      </c>
      <c r="C8232" s="30" t="s">
        <v>2092</v>
      </c>
      <c r="D8232" s="52" t="s">
        <v>2100</v>
      </c>
      <c r="E8232" s="53">
        <v>2.808</v>
      </c>
      <c r="F8232" s="53">
        <v>0</v>
      </c>
      <c r="G8232" s="53">
        <v>2.808</v>
      </c>
    </row>
    <row r="8233" s="37" customFormat="1" customHeight="1" spans="1:7">
      <c r="A8233" s="52" t="s">
        <v>2025</v>
      </c>
      <c r="B8233" s="52" t="s">
        <v>3517</v>
      </c>
      <c r="C8233" s="30" t="s">
        <v>2092</v>
      </c>
      <c r="D8233" s="52" t="s">
        <v>2102</v>
      </c>
      <c r="E8233" s="53">
        <v>10.5</v>
      </c>
      <c r="F8233" s="53">
        <v>0</v>
      </c>
      <c r="G8233" s="53">
        <v>10.5</v>
      </c>
    </row>
    <row r="8234" s="37" customFormat="1" customHeight="1" spans="1:7">
      <c r="A8234" s="52" t="s">
        <v>2025</v>
      </c>
      <c r="B8234" s="52" t="s">
        <v>3517</v>
      </c>
      <c r="C8234" s="30" t="s">
        <v>2092</v>
      </c>
      <c r="D8234" s="52" t="s">
        <v>2103</v>
      </c>
      <c r="E8234" s="53">
        <v>11.342</v>
      </c>
      <c r="F8234" s="53">
        <v>0</v>
      </c>
      <c r="G8234" s="53">
        <v>11.342</v>
      </c>
    </row>
    <row r="8235" s="37" customFormat="1" customHeight="1" spans="1:7">
      <c r="A8235" s="52" t="s">
        <v>2025</v>
      </c>
      <c r="B8235" s="52" t="s">
        <v>3517</v>
      </c>
      <c r="C8235" s="30" t="s">
        <v>2092</v>
      </c>
      <c r="D8235" s="52" t="s">
        <v>2104</v>
      </c>
      <c r="E8235" s="53">
        <v>0.1</v>
      </c>
      <c r="F8235" s="53">
        <v>0</v>
      </c>
      <c r="G8235" s="53">
        <v>0.1</v>
      </c>
    </row>
    <row r="8236" s="37" customFormat="1" customHeight="1" spans="1:7">
      <c r="A8236" s="52" t="s">
        <v>2025</v>
      </c>
      <c r="B8236" s="52" t="s">
        <v>3517</v>
      </c>
      <c r="C8236" s="30" t="s">
        <v>2092</v>
      </c>
      <c r="D8236" s="52" t="s">
        <v>2105</v>
      </c>
      <c r="E8236" s="53">
        <v>1.35</v>
      </c>
      <c r="F8236" s="53">
        <v>0</v>
      </c>
      <c r="G8236" s="53">
        <v>1.35</v>
      </c>
    </row>
    <row r="8237" s="37" customFormat="1" customHeight="1" spans="1:7">
      <c r="A8237" s="52" t="s">
        <v>2025</v>
      </c>
      <c r="B8237" s="52" t="s">
        <v>3517</v>
      </c>
      <c r="C8237" s="50" t="s">
        <v>2106</v>
      </c>
      <c r="D8237" s="49"/>
      <c r="E8237" s="51">
        <v>232.803293</v>
      </c>
      <c r="F8237" s="51">
        <v>0</v>
      </c>
      <c r="G8237" s="51">
        <v>232.803293</v>
      </c>
    </row>
    <row r="8238" s="37" customFormat="1" customHeight="1" spans="1:7">
      <c r="A8238" s="52" t="s">
        <v>2025</v>
      </c>
      <c r="B8238" s="52" t="s">
        <v>3517</v>
      </c>
      <c r="C8238" s="30" t="s">
        <v>2107</v>
      </c>
      <c r="D8238" s="52" t="s">
        <v>2108</v>
      </c>
      <c r="E8238" s="53">
        <v>55.7304</v>
      </c>
      <c r="F8238" s="53">
        <v>0</v>
      </c>
      <c r="G8238" s="53">
        <v>55.7304</v>
      </c>
    </row>
    <row r="8239" s="37" customFormat="1" customHeight="1" spans="1:7">
      <c r="A8239" s="52" t="s">
        <v>2025</v>
      </c>
      <c r="B8239" s="52" t="s">
        <v>3517</v>
      </c>
      <c r="C8239" s="30" t="s">
        <v>2107</v>
      </c>
      <c r="D8239" s="52" t="s">
        <v>2109</v>
      </c>
      <c r="E8239" s="53">
        <v>34.2312</v>
      </c>
      <c r="F8239" s="53">
        <v>0</v>
      </c>
      <c r="G8239" s="53">
        <v>34.2312</v>
      </c>
    </row>
    <row r="8240" s="37" customFormat="1" customHeight="1" spans="1:7">
      <c r="A8240" s="52" t="s">
        <v>2025</v>
      </c>
      <c r="B8240" s="52" t="s">
        <v>3517</v>
      </c>
      <c r="C8240" s="30" t="s">
        <v>2107</v>
      </c>
      <c r="D8240" s="52" t="s">
        <v>2111</v>
      </c>
      <c r="E8240" s="53">
        <v>4.6442</v>
      </c>
      <c r="F8240" s="53">
        <v>0</v>
      </c>
      <c r="G8240" s="53">
        <v>4.6442</v>
      </c>
    </row>
    <row r="8241" s="37" customFormat="1" customHeight="1" spans="1:7">
      <c r="A8241" s="52" t="s">
        <v>2025</v>
      </c>
      <c r="B8241" s="52" t="s">
        <v>3517</v>
      </c>
      <c r="C8241" s="30" t="s">
        <v>2107</v>
      </c>
      <c r="D8241" s="52" t="s">
        <v>2112</v>
      </c>
      <c r="E8241" s="53">
        <v>13.273951</v>
      </c>
      <c r="F8241" s="53">
        <v>0</v>
      </c>
      <c r="G8241" s="53">
        <v>13.273951</v>
      </c>
    </row>
    <row r="8242" s="37" customFormat="1" customHeight="1" spans="1:7">
      <c r="A8242" s="52" t="s">
        <v>2025</v>
      </c>
      <c r="B8242" s="52" t="s">
        <v>3517</v>
      </c>
      <c r="C8242" s="30" t="s">
        <v>2107</v>
      </c>
      <c r="D8242" s="52" t="s">
        <v>2113</v>
      </c>
      <c r="E8242" s="53">
        <v>11.178064</v>
      </c>
      <c r="F8242" s="53">
        <v>0</v>
      </c>
      <c r="G8242" s="53">
        <v>11.178064</v>
      </c>
    </row>
    <row r="8243" s="37" customFormat="1" customHeight="1" spans="1:7">
      <c r="A8243" s="52" t="s">
        <v>2025</v>
      </c>
      <c r="B8243" s="52" t="s">
        <v>3517</v>
      </c>
      <c r="C8243" s="30" t="s">
        <v>2107</v>
      </c>
      <c r="D8243" s="52" t="s">
        <v>2114</v>
      </c>
      <c r="E8243" s="53">
        <v>0.283817</v>
      </c>
      <c r="F8243" s="53">
        <v>0</v>
      </c>
      <c r="G8243" s="53">
        <v>0.283817</v>
      </c>
    </row>
    <row r="8244" s="37" customFormat="1" customHeight="1" spans="1:7">
      <c r="A8244" s="52" t="s">
        <v>2025</v>
      </c>
      <c r="B8244" s="52" t="s">
        <v>3517</v>
      </c>
      <c r="C8244" s="30" t="s">
        <v>2107</v>
      </c>
      <c r="D8244" s="52" t="s">
        <v>2115</v>
      </c>
      <c r="E8244" s="53">
        <v>0.473029</v>
      </c>
      <c r="F8244" s="53">
        <v>0</v>
      </c>
      <c r="G8244" s="53">
        <v>0.473029</v>
      </c>
    </row>
    <row r="8245" s="37" customFormat="1" customHeight="1" spans="1:7">
      <c r="A8245" s="52" t="s">
        <v>2025</v>
      </c>
      <c r="B8245" s="52" t="s">
        <v>3517</v>
      </c>
      <c r="C8245" s="30" t="s">
        <v>2107</v>
      </c>
      <c r="D8245" s="52" t="s">
        <v>2116</v>
      </c>
      <c r="E8245" s="53">
        <v>0.6</v>
      </c>
      <c r="F8245" s="53">
        <v>0</v>
      </c>
      <c r="G8245" s="53">
        <v>0.6</v>
      </c>
    </row>
    <row r="8246" s="37" customFormat="1" customHeight="1" spans="1:7">
      <c r="A8246" s="52" t="s">
        <v>2025</v>
      </c>
      <c r="B8246" s="52" t="s">
        <v>3517</v>
      </c>
      <c r="C8246" s="30" t="s">
        <v>2107</v>
      </c>
      <c r="D8246" s="52" t="s">
        <v>2117</v>
      </c>
      <c r="E8246" s="53">
        <v>22.356128</v>
      </c>
      <c r="F8246" s="53">
        <v>0</v>
      </c>
      <c r="G8246" s="53">
        <v>22.356128</v>
      </c>
    </row>
    <row r="8247" s="37" customFormat="1" customHeight="1" spans="1:7">
      <c r="A8247" s="52" t="s">
        <v>2025</v>
      </c>
      <c r="B8247" s="52" t="s">
        <v>3517</v>
      </c>
      <c r="C8247" s="30" t="s">
        <v>2107</v>
      </c>
      <c r="D8247" s="52" t="s">
        <v>2118</v>
      </c>
      <c r="E8247" s="53">
        <v>18.889104</v>
      </c>
      <c r="F8247" s="53">
        <v>0</v>
      </c>
      <c r="G8247" s="53">
        <v>18.889104</v>
      </c>
    </row>
    <row r="8248" s="37" customFormat="1" customHeight="1" spans="1:7">
      <c r="A8248" s="52" t="s">
        <v>2025</v>
      </c>
      <c r="B8248" s="52" t="s">
        <v>3517</v>
      </c>
      <c r="C8248" s="30" t="s">
        <v>2107</v>
      </c>
      <c r="D8248" s="52" t="s">
        <v>2120</v>
      </c>
      <c r="E8248" s="53">
        <v>6.9</v>
      </c>
      <c r="F8248" s="53">
        <v>0</v>
      </c>
      <c r="G8248" s="53">
        <v>6.9</v>
      </c>
    </row>
    <row r="8249" s="37" customFormat="1" customHeight="1" spans="1:7">
      <c r="A8249" s="52" t="s">
        <v>2025</v>
      </c>
      <c r="B8249" s="52" t="s">
        <v>3517</v>
      </c>
      <c r="C8249" s="30" t="s">
        <v>2107</v>
      </c>
      <c r="D8249" s="52" t="s">
        <v>2121</v>
      </c>
      <c r="E8249" s="53">
        <v>1.44</v>
      </c>
      <c r="F8249" s="53">
        <v>0</v>
      </c>
      <c r="G8249" s="53">
        <v>1.44</v>
      </c>
    </row>
    <row r="8250" s="37" customFormat="1" customHeight="1" spans="1:7">
      <c r="A8250" s="52" t="s">
        <v>2025</v>
      </c>
      <c r="B8250" s="52" t="s">
        <v>3517</v>
      </c>
      <c r="C8250" s="30" t="s">
        <v>2107</v>
      </c>
      <c r="D8250" s="52" t="s">
        <v>2122</v>
      </c>
      <c r="E8250" s="53">
        <v>45.12</v>
      </c>
      <c r="F8250" s="53">
        <v>0</v>
      </c>
      <c r="G8250" s="53">
        <v>45.12</v>
      </c>
    </row>
    <row r="8251" s="37" customFormat="1" customHeight="1" spans="1:7">
      <c r="A8251" s="52" t="s">
        <v>2025</v>
      </c>
      <c r="B8251" s="52" t="s">
        <v>3517</v>
      </c>
      <c r="C8251" s="30" t="s">
        <v>2107</v>
      </c>
      <c r="D8251" s="52" t="s">
        <v>2123</v>
      </c>
      <c r="E8251" s="53">
        <v>17.6834</v>
      </c>
      <c r="F8251" s="53">
        <v>0</v>
      </c>
      <c r="G8251" s="53">
        <v>17.6834</v>
      </c>
    </row>
    <row r="8252" s="37" customFormat="1" customHeight="1" spans="1:7">
      <c r="A8252" s="52" t="s">
        <v>2025</v>
      </c>
      <c r="B8252" s="49" t="s">
        <v>3557</v>
      </c>
      <c r="C8252" s="50"/>
      <c r="D8252" s="49"/>
      <c r="E8252" s="51">
        <v>196.048518</v>
      </c>
      <c r="F8252" s="51">
        <v>0</v>
      </c>
      <c r="G8252" s="51">
        <v>196.048518</v>
      </c>
    </row>
    <row r="8253" s="37" customFormat="1" customHeight="1" spans="1:7">
      <c r="A8253" s="52" t="s">
        <v>2025</v>
      </c>
      <c r="B8253" s="52" t="s">
        <v>3558</v>
      </c>
      <c r="C8253" s="50" t="s">
        <v>2080</v>
      </c>
      <c r="D8253" s="49"/>
      <c r="E8253" s="51">
        <v>0</v>
      </c>
      <c r="F8253" s="51">
        <v>0</v>
      </c>
      <c r="G8253" s="51">
        <v>0</v>
      </c>
    </row>
    <row r="8254" s="37" customFormat="1" customHeight="1" spans="1:7">
      <c r="A8254" s="52" t="s">
        <v>2025</v>
      </c>
      <c r="B8254" s="52" t="s">
        <v>3558</v>
      </c>
      <c r="C8254" s="30" t="s">
        <v>2081</v>
      </c>
      <c r="D8254" s="52" t="s">
        <v>3559</v>
      </c>
      <c r="E8254" s="53">
        <v>0</v>
      </c>
      <c r="F8254" s="53">
        <v>0</v>
      </c>
      <c r="G8254" s="53">
        <v>0</v>
      </c>
    </row>
    <row r="8255" s="37" customFormat="1" customHeight="1" spans="1:7">
      <c r="A8255" s="52" t="s">
        <v>2025</v>
      </c>
      <c r="B8255" s="52" t="s">
        <v>3558</v>
      </c>
      <c r="C8255" s="30" t="s">
        <v>2081</v>
      </c>
      <c r="D8255" s="52" t="s">
        <v>3560</v>
      </c>
      <c r="E8255" s="53">
        <v>0</v>
      </c>
      <c r="F8255" s="53">
        <v>0</v>
      </c>
      <c r="G8255" s="53">
        <v>0</v>
      </c>
    </row>
    <row r="8256" s="37" customFormat="1" customHeight="1" spans="1:7">
      <c r="A8256" s="52" t="s">
        <v>2025</v>
      </c>
      <c r="B8256" s="52" t="s">
        <v>3558</v>
      </c>
      <c r="C8256" s="50" t="s">
        <v>2091</v>
      </c>
      <c r="D8256" s="49"/>
      <c r="E8256" s="51">
        <v>43.163633</v>
      </c>
      <c r="F8256" s="51">
        <v>0</v>
      </c>
      <c r="G8256" s="51">
        <v>43.163633</v>
      </c>
    </row>
    <row r="8257" s="37" customFormat="1" customHeight="1" spans="1:7">
      <c r="A8257" s="52" t="s">
        <v>2025</v>
      </c>
      <c r="B8257" s="52" t="s">
        <v>3558</v>
      </c>
      <c r="C8257" s="30" t="s">
        <v>2092</v>
      </c>
      <c r="D8257" s="52" t="s">
        <v>2093</v>
      </c>
      <c r="E8257" s="53">
        <v>17.15</v>
      </c>
      <c r="F8257" s="53">
        <v>0</v>
      </c>
      <c r="G8257" s="53">
        <v>17.15</v>
      </c>
    </row>
    <row r="8258" s="37" customFormat="1" customHeight="1" spans="1:7">
      <c r="A8258" s="52" t="s">
        <v>2025</v>
      </c>
      <c r="B8258" s="52" t="s">
        <v>3558</v>
      </c>
      <c r="C8258" s="30" t="s">
        <v>2092</v>
      </c>
      <c r="D8258" s="52" t="s">
        <v>2094</v>
      </c>
      <c r="E8258" s="53">
        <v>0.715147</v>
      </c>
      <c r="F8258" s="53">
        <v>0</v>
      </c>
      <c r="G8258" s="53">
        <v>0.715147</v>
      </c>
    </row>
    <row r="8259" s="37" customFormat="1" customHeight="1" spans="1:7">
      <c r="A8259" s="52" t="s">
        <v>2025</v>
      </c>
      <c r="B8259" s="52" t="s">
        <v>3558</v>
      </c>
      <c r="C8259" s="30" t="s">
        <v>2092</v>
      </c>
      <c r="D8259" s="52" t="s">
        <v>2095</v>
      </c>
      <c r="E8259" s="53">
        <v>0.476765</v>
      </c>
      <c r="F8259" s="53">
        <v>0</v>
      </c>
      <c r="G8259" s="53">
        <v>0.476765</v>
      </c>
    </row>
    <row r="8260" s="37" customFormat="1" customHeight="1" spans="1:7">
      <c r="A8260" s="52" t="s">
        <v>2025</v>
      </c>
      <c r="B8260" s="52" t="s">
        <v>3558</v>
      </c>
      <c r="C8260" s="30" t="s">
        <v>2092</v>
      </c>
      <c r="D8260" s="52" t="s">
        <v>2096</v>
      </c>
      <c r="E8260" s="53">
        <v>0.100967</v>
      </c>
      <c r="F8260" s="53">
        <v>0</v>
      </c>
      <c r="G8260" s="53">
        <v>0.100967</v>
      </c>
    </row>
    <row r="8261" s="37" customFormat="1" customHeight="1" spans="1:7">
      <c r="A8261" s="52" t="s">
        <v>2025</v>
      </c>
      <c r="B8261" s="52" t="s">
        <v>3558</v>
      </c>
      <c r="C8261" s="30" t="s">
        <v>2092</v>
      </c>
      <c r="D8261" s="52" t="s">
        <v>2097</v>
      </c>
      <c r="E8261" s="53">
        <v>1.07082</v>
      </c>
      <c r="F8261" s="53">
        <v>0</v>
      </c>
      <c r="G8261" s="53">
        <v>1.07082</v>
      </c>
    </row>
    <row r="8262" s="37" customFormat="1" customHeight="1" spans="1:7">
      <c r="A8262" s="52" t="s">
        <v>2025</v>
      </c>
      <c r="B8262" s="52" t="s">
        <v>3558</v>
      </c>
      <c r="C8262" s="30" t="s">
        <v>2092</v>
      </c>
      <c r="D8262" s="52" t="s">
        <v>2098</v>
      </c>
      <c r="E8262" s="53">
        <v>0.893934</v>
      </c>
      <c r="F8262" s="53">
        <v>0</v>
      </c>
      <c r="G8262" s="53">
        <v>0.893934</v>
      </c>
    </row>
    <row r="8263" s="37" customFormat="1" customHeight="1" spans="1:7">
      <c r="A8263" s="52" t="s">
        <v>2025</v>
      </c>
      <c r="B8263" s="52" t="s">
        <v>3558</v>
      </c>
      <c r="C8263" s="30" t="s">
        <v>2092</v>
      </c>
      <c r="D8263" s="52" t="s">
        <v>2099</v>
      </c>
      <c r="E8263" s="53">
        <v>4.68</v>
      </c>
      <c r="F8263" s="53">
        <v>0</v>
      </c>
      <c r="G8263" s="53">
        <v>4.68</v>
      </c>
    </row>
    <row r="8264" s="37" customFormat="1" customHeight="1" spans="1:7">
      <c r="A8264" s="52" t="s">
        <v>2025</v>
      </c>
      <c r="B8264" s="52" t="s">
        <v>3558</v>
      </c>
      <c r="C8264" s="30" t="s">
        <v>2092</v>
      </c>
      <c r="D8264" s="52" t="s">
        <v>2100</v>
      </c>
      <c r="E8264" s="53">
        <v>1.872</v>
      </c>
      <c r="F8264" s="53">
        <v>0</v>
      </c>
      <c r="G8264" s="53">
        <v>1.872</v>
      </c>
    </row>
    <row r="8265" s="37" customFormat="1" customHeight="1" spans="1:7">
      <c r="A8265" s="52" t="s">
        <v>2025</v>
      </c>
      <c r="B8265" s="52" t="s">
        <v>3558</v>
      </c>
      <c r="C8265" s="30" t="s">
        <v>2092</v>
      </c>
      <c r="D8265" s="52" t="s">
        <v>2101</v>
      </c>
      <c r="E8265" s="53">
        <v>0.312</v>
      </c>
      <c r="F8265" s="53">
        <v>0</v>
      </c>
      <c r="G8265" s="53">
        <v>0.312</v>
      </c>
    </row>
    <row r="8266" s="37" customFormat="1" customHeight="1" spans="1:7">
      <c r="A8266" s="52" t="s">
        <v>2025</v>
      </c>
      <c r="B8266" s="52" t="s">
        <v>3558</v>
      </c>
      <c r="C8266" s="30" t="s">
        <v>2092</v>
      </c>
      <c r="D8266" s="52" t="s">
        <v>2102</v>
      </c>
      <c r="E8266" s="53">
        <v>3.5</v>
      </c>
      <c r="F8266" s="53">
        <v>0</v>
      </c>
      <c r="G8266" s="53">
        <v>3.5</v>
      </c>
    </row>
    <row r="8267" s="37" customFormat="1" customHeight="1" spans="1:7">
      <c r="A8267" s="52" t="s">
        <v>2025</v>
      </c>
      <c r="B8267" s="52" t="s">
        <v>3558</v>
      </c>
      <c r="C8267" s="30" t="s">
        <v>2092</v>
      </c>
      <c r="D8267" s="52" t="s">
        <v>2103</v>
      </c>
      <c r="E8267" s="53">
        <v>11.342</v>
      </c>
      <c r="F8267" s="53">
        <v>0</v>
      </c>
      <c r="G8267" s="53">
        <v>11.342</v>
      </c>
    </row>
    <row r="8268" s="37" customFormat="1" customHeight="1" spans="1:7">
      <c r="A8268" s="52" t="s">
        <v>2025</v>
      </c>
      <c r="B8268" s="52" t="s">
        <v>3558</v>
      </c>
      <c r="C8268" s="30" t="s">
        <v>2092</v>
      </c>
      <c r="D8268" s="52" t="s">
        <v>2105</v>
      </c>
      <c r="E8268" s="53">
        <v>1.05</v>
      </c>
      <c r="F8268" s="53">
        <v>0</v>
      </c>
      <c r="G8268" s="53">
        <v>1.05</v>
      </c>
    </row>
    <row r="8269" s="37" customFormat="1" customHeight="1" spans="1:7">
      <c r="A8269" s="52" t="s">
        <v>2025</v>
      </c>
      <c r="B8269" s="52" t="s">
        <v>3558</v>
      </c>
      <c r="C8269" s="50" t="s">
        <v>2106</v>
      </c>
      <c r="D8269" s="49"/>
      <c r="E8269" s="51">
        <v>152.884885</v>
      </c>
      <c r="F8269" s="51">
        <v>0</v>
      </c>
      <c r="G8269" s="51">
        <v>152.884885</v>
      </c>
    </row>
    <row r="8270" s="37" customFormat="1" customHeight="1" spans="1:7">
      <c r="A8270" s="52" t="s">
        <v>2025</v>
      </c>
      <c r="B8270" s="52" t="s">
        <v>3558</v>
      </c>
      <c r="C8270" s="30" t="s">
        <v>2107</v>
      </c>
      <c r="D8270" s="52" t="s">
        <v>2108</v>
      </c>
      <c r="E8270" s="53">
        <v>35.694</v>
      </c>
      <c r="F8270" s="53">
        <v>0</v>
      </c>
      <c r="G8270" s="53">
        <v>35.694</v>
      </c>
    </row>
    <row r="8271" s="37" customFormat="1" customHeight="1" spans="1:7">
      <c r="A8271" s="52" t="s">
        <v>2025</v>
      </c>
      <c r="B8271" s="52" t="s">
        <v>3558</v>
      </c>
      <c r="C8271" s="30" t="s">
        <v>2107</v>
      </c>
      <c r="D8271" s="52" t="s">
        <v>2109</v>
      </c>
      <c r="E8271" s="53">
        <v>23.4816</v>
      </c>
      <c r="F8271" s="53">
        <v>0</v>
      </c>
      <c r="G8271" s="53">
        <v>23.4816</v>
      </c>
    </row>
    <row r="8272" s="37" customFormat="1" customHeight="1" spans="1:7">
      <c r="A8272" s="52" t="s">
        <v>2025</v>
      </c>
      <c r="B8272" s="52" t="s">
        <v>3558</v>
      </c>
      <c r="C8272" s="30" t="s">
        <v>2107</v>
      </c>
      <c r="D8272" s="52" t="s">
        <v>2110</v>
      </c>
      <c r="E8272" s="53">
        <v>0.42</v>
      </c>
      <c r="F8272" s="53">
        <v>0</v>
      </c>
      <c r="G8272" s="53">
        <v>0.42</v>
      </c>
    </row>
    <row r="8273" s="37" customFormat="1" customHeight="1" spans="1:7">
      <c r="A8273" s="52" t="s">
        <v>2025</v>
      </c>
      <c r="B8273" s="52" t="s">
        <v>3558</v>
      </c>
      <c r="C8273" s="30" t="s">
        <v>2107</v>
      </c>
      <c r="D8273" s="52" t="s">
        <v>2133</v>
      </c>
      <c r="E8273" s="53">
        <v>0.006</v>
      </c>
      <c r="F8273" s="53">
        <v>0</v>
      </c>
      <c r="G8273" s="53">
        <v>0.006</v>
      </c>
    </row>
    <row r="8274" s="37" customFormat="1" customHeight="1" spans="1:7">
      <c r="A8274" s="52" t="s">
        <v>2025</v>
      </c>
      <c r="B8274" s="52" t="s">
        <v>3558</v>
      </c>
      <c r="C8274" s="30" t="s">
        <v>2107</v>
      </c>
      <c r="D8274" s="52" t="s">
        <v>2111</v>
      </c>
      <c r="E8274" s="53">
        <v>2.9745</v>
      </c>
      <c r="F8274" s="53">
        <v>0</v>
      </c>
      <c r="G8274" s="53">
        <v>2.9745</v>
      </c>
    </row>
    <row r="8275" s="37" customFormat="1" customHeight="1" spans="1:7">
      <c r="A8275" s="52" t="s">
        <v>2025</v>
      </c>
      <c r="B8275" s="52" t="s">
        <v>3558</v>
      </c>
      <c r="C8275" s="30" t="s">
        <v>2107</v>
      </c>
      <c r="D8275" s="52" t="s">
        <v>2112</v>
      </c>
      <c r="E8275" s="53">
        <v>8.78846</v>
      </c>
      <c r="F8275" s="53">
        <v>0</v>
      </c>
      <c r="G8275" s="53">
        <v>8.78846</v>
      </c>
    </row>
    <row r="8276" s="37" customFormat="1" customHeight="1" spans="1:7">
      <c r="A8276" s="52" t="s">
        <v>2025</v>
      </c>
      <c r="B8276" s="52" t="s">
        <v>3558</v>
      </c>
      <c r="C8276" s="30" t="s">
        <v>2107</v>
      </c>
      <c r="D8276" s="52" t="s">
        <v>2113</v>
      </c>
      <c r="E8276" s="53">
        <v>7.400808</v>
      </c>
      <c r="F8276" s="53">
        <v>0</v>
      </c>
      <c r="G8276" s="53">
        <v>7.400808</v>
      </c>
    </row>
    <row r="8277" s="37" customFormat="1" customHeight="1" spans="1:7">
      <c r="A8277" s="52" t="s">
        <v>2025</v>
      </c>
      <c r="B8277" s="52" t="s">
        <v>3558</v>
      </c>
      <c r="C8277" s="30" t="s">
        <v>2107</v>
      </c>
      <c r="D8277" s="52" t="s">
        <v>2114</v>
      </c>
      <c r="E8277" s="53">
        <v>0.18645</v>
      </c>
      <c r="F8277" s="53">
        <v>0</v>
      </c>
      <c r="G8277" s="53">
        <v>0.18645</v>
      </c>
    </row>
    <row r="8278" s="37" customFormat="1" customHeight="1" spans="1:7">
      <c r="A8278" s="52" t="s">
        <v>2025</v>
      </c>
      <c r="B8278" s="52" t="s">
        <v>3558</v>
      </c>
      <c r="C8278" s="30" t="s">
        <v>2107</v>
      </c>
      <c r="D8278" s="52" t="s">
        <v>2115</v>
      </c>
      <c r="E8278" s="53">
        <v>0.310751</v>
      </c>
      <c r="F8278" s="53">
        <v>0</v>
      </c>
      <c r="G8278" s="53">
        <v>0.310751</v>
      </c>
    </row>
    <row r="8279" s="37" customFormat="1" customHeight="1" spans="1:7">
      <c r="A8279" s="52" t="s">
        <v>2025</v>
      </c>
      <c r="B8279" s="52" t="s">
        <v>3558</v>
      </c>
      <c r="C8279" s="30" t="s">
        <v>2107</v>
      </c>
      <c r="D8279" s="52" t="s">
        <v>2116</v>
      </c>
      <c r="E8279" s="53">
        <v>0.2</v>
      </c>
      <c r="F8279" s="53">
        <v>0</v>
      </c>
      <c r="G8279" s="53">
        <v>0.2</v>
      </c>
    </row>
    <row r="8280" s="37" customFormat="1" customHeight="1" spans="1:7">
      <c r="A8280" s="52" t="s">
        <v>2025</v>
      </c>
      <c r="B8280" s="52" t="s">
        <v>3558</v>
      </c>
      <c r="C8280" s="30" t="s">
        <v>2107</v>
      </c>
      <c r="D8280" s="52" t="s">
        <v>2117</v>
      </c>
      <c r="E8280" s="53">
        <v>14.801616</v>
      </c>
      <c r="F8280" s="53">
        <v>0</v>
      </c>
      <c r="G8280" s="53">
        <v>14.801616</v>
      </c>
    </row>
    <row r="8281" s="37" customFormat="1" customHeight="1" spans="1:7">
      <c r="A8281" s="52" t="s">
        <v>2025</v>
      </c>
      <c r="B8281" s="52" t="s">
        <v>3558</v>
      </c>
      <c r="C8281" s="30" t="s">
        <v>2107</v>
      </c>
      <c r="D8281" s="52" t="s">
        <v>2118</v>
      </c>
      <c r="E8281" s="53">
        <v>12.6183</v>
      </c>
      <c r="F8281" s="53">
        <v>0</v>
      </c>
      <c r="G8281" s="53">
        <v>12.6183</v>
      </c>
    </row>
    <row r="8282" s="37" customFormat="1" customHeight="1" spans="1:7">
      <c r="A8282" s="52" t="s">
        <v>2025</v>
      </c>
      <c r="B8282" s="52" t="s">
        <v>3558</v>
      </c>
      <c r="C8282" s="30" t="s">
        <v>2107</v>
      </c>
      <c r="D8282" s="52" t="s">
        <v>2120</v>
      </c>
      <c r="E8282" s="53">
        <v>2.3</v>
      </c>
      <c r="F8282" s="53">
        <v>0</v>
      </c>
      <c r="G8282" s="53">
        <v>2.3</v>
      </c>
    </row>
    <row r="8283" s="37" customFormat="1" customHeight="1" spans="1:7">
      <c r="A8283" s="52" t="s">
        <v>2025</v>
      </c>
      <c r="B8283" s="52" t="s">
        <v>3558</v>
      </c>
      <c r="C8283" s="30" t="s">
        <v>2107</v>
      </c>
      <c r="D8283" s="52" t="s">
        <v>2121</v>
      </c>
      <c r="E8283" s="53">
        <v>1.12</v>
      </c>
      <c r="F8283" s="53">
        <v>0</v>
      </c>
      <c r="G8283" s="53">
        <v>1.12</v>
      </c>
    </row>
    <row r="8284" s="37" customFormat="1" customHeight="1" spans="1:7">
      <c r="A8284" s="52" t="s">
        <v>2025</v>
      </c>
      <c r="B8284" s="52" t="s">
        <v>3558</v>
      </c>
      <c r="C8284" s="30" t="s">
        <v>2107</v>
      </c>
      <c r="D8284" s="52" t="s">
        <v>2122</v>
      </c>
      <c r="E8284" s="53">
        <v>30.36</v>
      </c>
      <c r="F8284" s="53">
        <v>0</v>
      </c>
      <c r="G8284" s="53">
        <v>30.36</v>
      </c>
    </row>
    <row r="8285" s="37" customFormat="1" customHeight="1" spans="1:7">
      <c r="A8285" s="52" t="s">
        <v>2025</v>
      </c>
      <c r="B8285" s="52" t="s">
        <v>3558</v>
      </c>
      <c r="C8285" s="30" t="s">
        <v>2107</v>
      </c>
      <c r="D8285" s="52" t="s">
        <v>2123</v>
      </c>
      <c r="E8285" s="53">
        <v>12.2224</v>
      </c>
      <c r="F8285" s="53">
        <v>0</v>
      </c>
      <c r="G8285" s="53">
        <v>12.2224</v>
      </c>
    </row>
    <row r="8286" s="37" customFormat="1" customHeight="1" spans="1:7">
      <c r="A8286" s="52" t="s">
        <v>2025</v>
      </c>
      <c r="B8286" s="49" t="s">
        <v>3561</v>
      </c>
      <c r="C8286" s="50"/>
      <c r="D8286" s="49"/>
      <c r="E8286" s="51">
        <v>114.492603</v>
      </c>
      <c r="F8286" s="51">
        <v>0</v>
      </c>
      <c r="G8286" s="51">
        <v>114.492603</v>
      </c>
    </row>
    <row r="8287" s="37" customFormat="1" customHeight="1" spans="1:7">
      <c r="A8287" s="52" t="s">
        <v>2025</v>
      </c>
      <c r="B8287" s="52" t="s">
        <v>3562</v>
      </c>
      <c r="C8287" s="50" t="s">
        <v>2080</v>
      </c>
      <c r="D8287" s="49"/>
      <c r="E8287" s="51">
        <v>0</v>
      </c>
      <c r="F8287" s="51">
        <v>0</v>
      </c>
      <c r="G8287" s="51">
        <v>0</v>
      </c>
    </row>
    <row r="8288" s="37" customFormat="1" customHeight="1" spans="1:7">
      <c r="A8288" s="52" t="s">
        <v>2025</v>
      </c>
      <c r="B8288" s="52" t="s">
        <v>3562</v>
      </c>
      <c r="C8288" s="30" t="s">
        <v>2081</v>
      </c>
      <c r="D8288" s="52" t="s">
        <v>3563</v>
      </c>
      <c r="E8288" s="53">
        <v>0</v>
      </c>
      <c r="F8288" s="53">
        <v>0</v>
      </c>
      <c r="G8288" s="53">
        <v>0</v>
      </c>
    </row>
    <row r="8289" s="37" customFormat="1" customHeight="1" spans="1:7">
      <c r="A8289" s="52" t="s">
        <v>2025</v>
      </c>
      <c r="B8289" s="52" t="s">
        <v>3562</v>
      </c>
      <c r="C8289" s="50" t="s">
        <v>2091</v>
      </c>
      <c r="D8289" s="49"/>
      <c r="E8289" s="51">
        <v>27.318947</v>
      </c>
      <c r="F8289" s="51">
        <v>0</v>
      </c>
      <c r="G8289" s="51">
        <v>27.318947</v>
      </c>
    </row>
    <row r="8290" s="37" customFormat="1" customHeight="1" spans="1:7">
      <c r="A8290" s="52" t="s">
        <v>2025</v>
      </c>
      <c r="B8290" s="52" t="s">
        <v>3562</v>
      </c>
      <c r="C8290" s="30" t="s">
        <v>2092</v>
      </c>
      <c r="D8290" s="52" t="s">
        <v>2126</v>
      </c>
      <c r="E8290" s="53">
        <v>9.8</v>
      </c>
      <c r="F8290" s="53">
        <v>0</v>
      </c>
      <c r="G8290" s="53">
        <v>9.8</v>
      </c>
    </row>
    <row r="8291" s="37" customFormat="1" customHeight="1" spans="1:7">
      <c r="A8291" s="52" t="s">
        <v>2025</v>
      </c>
      <c r="B8291" s="52" t="s">
        <v>3562</v>
      </c>
      <c r="C8291" s="30" t="s">
        <v>2092</v>
      </c>
      <c r="D8291" s="52" t="s">
        <v>2127</v>
      </c>
      <c r="E8291" s="53">
        <v>0.454766</v>
      </c>
      <c r="F8291" s="53">
        <v>0</v>
      </c>
      <c r="G8291" s="53">
        <v>0.454766</v>
      </c>
    </row>
    <row r="8292" s="37" customFormat="1" customHeight="1" spans="1:7">
      <c r="A8292" s="52" t="s">
        <v>2025</v>
      </c>
      <c r="B8292" s="52" t="s">
        <v>3562</v>
      </c>
      <c r="C8292" s="30" t="s">
        <v>2092</v>
      </c>
      <c r="D8292" s="52" t="s">
        <v>2128</v>
      </c>
      <c r="E8292" s="53">
        <v>0.303178</v>
      </c>
      <c r="F8292" s="53">
        <v>0</v>
      </c>
      <c r="G8292" s="53">
        <v>0.303178</v>
      </c>
    </row>
    <row r="8293" s="37" customFormat="1" customHeight="1" spans="1:7">
      <c r="A8293" s="52" t="s">
        <v>2025</v>
      </c>
      <c r="B8293" s="52" t="s">
        <v>3562</v>
      </c>
      <c r="C8293" s="30" t="s">
        <v>2092</v>
      </c>
      <c r="D8293" s="52" t="s">
        <v>2129</v>
      </c>
      <c r="E8293" s="53">
        <v>0.661932</v>
      </c>
      <c r="F8293" s="53">
        <v>0</v>
      </c>
      <c r="G8293" s="53">
        <v>0.661932</v>
      </c>
    </row>
    <row r="8294" s="37" customFormat="1" customHeight="1" spans="1:7">
      <c r="A8294" s="52" t="s">
        <v>2025</v>
      </c>
      <c r="B8294" s="52" t="s">
        <v>3562</v>
      </c>
      <c r="C8294" s="30" t="s">
        <v>2092</v>
      </c>
      <c r="D8294" s="52" t="s">
        <v>2297</v>
      </c>
      <c r="E8294" s="53">
        <v>0.088613</v>
      </c>
      <c r="F8294" s="53">
        <v>0</v>
      </c>
      <c r="G8294" s="53">
        <v>0.088613</v>
      </c>
    </row>
    <row r="8295" s="37" customFormat="1" customHeight="1" spans="1:7">
      <c r="A8295" s="52" t="s">
        <v>2025</v>
      </c>
      <c r="B8295" s="52" t="s">
        <v>3562</v>
      </c>
      <c r="C8295" s="30" t="s">
        <v>2092</v>
      </c>
      <c r="D8295" s="52" t="s">
        <v>2130</v>
      </c>
      <c r="E8295" s="53">
        <v>0.568458</v>
      </c>
      <c r="F8295" s="53">
        <v>0</v>
      </c>
      <c r="G8295" s="53">
        <v>0.568458</v>
      </c>
    </row>
    <row r="8296" s="37" customFormat="1" customHeight="1" spans="1:7">
      <c r="A8296" s="52" t="s">
        <v>2025</v>
      </c>
      <c r="B8296" s="52" t="s">
        <v>3562</v>
      </c>
      <c r="C8296" s="30" t="s">
        <v>2092</v>
      </c>
      <c r="D8296" s="52" t="s">
        <v>2102</v>
      </c>
      <c r="E8296" s="53">
        <v>3.5</v>
      </c>
      <c r="F8296" s="53">
        <v>0</v>
      </c>
      <c r="G8296" s="53">
        <v>3.5</v>
      </c>
    </row>
    <row r="8297" s="37" customFormat="1" customHeight="1" spans="1:7">
      <c r="A8297" s="52" t="s">
        <v>2025</v>
      </c>
      <c r="B8297" s="52" t="s">
        <v>3562</v>
      </c>
      <c r="C8297" s="30" t="s">
        <v>2092</v>
      </c>
      <c r="D8297" s="52" t="s">
        <v>2103</v>
      </c>
      <c r="E8297" s="53">
        <v>11.342</v>
      </c>
      <c r="F8297" s="53">
        <v>0</v>
      </c>
      <c r="G8297" s="53">
        <v>11.342</v>
      </c>
    </row>
    <row r="8298" s="37" customFormat="1" customHeight="1" spans="1:7">
      <c r="A8298" s="52" t="s">
        <v>2025</v>
      </c>
      <c r="B8298" s="52" t="s">
        <v>3562</v>
      </c>
      <c r="C8298" s="30" t="s">
        <v>2092</v>
      </c>
      <c r="D8298" s="52" t="s">
        <v>2105</v>
      </c>
      <c r="E8298" s="53">
        <v>0.6</v>
      </c>
      <c r="F8298" s="53">
        <v>0</v>
      </c>
      <c r="G8298" s="53">
        <v>0.6</v>
      </c>
    </row>
    <row r="8299" s="37" customFormat="1" customHeight="1" spans="1:7">
      <c r="A8299" s="52" t="s">
        <v>2025</v>
      </c>
      <c r="B8299" s="52" t="s">
        <v>3562</v>
      </c>
      <c r="C8299" s="50" t="s">
        <v>2106</v>
      </c>
      <c r="D8299" s="49"/>
      <c r="E8299" s="51">
        <v>87.173656</v>
      </c>
      <c r="F8299" s="51">
        <v>0</v>
      </c>
      <c r="G8299" s="51">
        <v>87.173656</v>
      </c>
    </row>
    <row r="8300" s="37" customFormat="1" customHeight="1" spans="1:7">
      <c r="A8300" s="52" t="s">
        <v>2025</v>
      </c>
      <c r="B8300" s="52" t="s">
        <v>3562</v>
      </c>
      <c r="C8300" s="30" t="s">
        <v>2107</v>
      </c>
      <c r="D8300" s="52" t="s">
        <v>2131</v>
      </c>
      <c r="E8300" s="53">
        <v>22.0644</v>
      </c>
      <c r="F8300" s="53">
        <v>0</v>
      </c>
      <c r="G8300" s="53">
        <v>22.0644</v>
      </c>
    </row>
    <row r="8301" s="37" customFormat="1" customHeight="1" spans="1:7">
      <c r="A8301" s="52" t="s">
        <v>2025</v>
      </c>
      <c r="B8301" s="52" t="s">
        <v>3562</v>
      </c>
      <c r="C8301" s="30" t="s">
        <v>2107</v>
      </c>
      <c r="D8301" s="52" t="s">
        <v>2132</v>
      </c>
      <c r="E8301" s="53">
        <v>0.7428</v>
      </c>
      <c r="F8301" s="53">
        <v>0</v>
      </c>
      <c r="G8301" s="53">
        <v>0.7428</v>
      </c>
    </row>
    <row r="8302" s="37" customFormat="1" customHeight="1" spans="1:7">
      <c r="A8302" s="52" t="s">
        <v>2025</v>
      </c>
      <c r="B8302" s="52" t="s">
        <v>3562</v>
      </c>
      <c r="C8302" s="30" t="s">
        <v>2107</v>
      </c>
      <c r="D8302" s="52" t="s">
        <v>2134</v>
      </c>
      <c r="E8302" s="53">
        <v>10.596</v>
      </c>
      <c r="F8302" s="53">
        <v>0</v>
      </c>
      <c r="G8302" s="53">
        <v>10.596</v>
      </c>
    </row>
    <row r="8303" s="37" customFormat="1" customHeight="1" spans="1:7">
      <c r="A8303" s="52" t="s">
        <v>2025</v>
      </c>
      <c r="B8303" s="52" t="s">
        <v>3562</v>
      </c>
      <c r="C8303" s="30" t="s">
        <v>2107</v>
      </c>
      <c r="D8303" s="52" t="s">
        <v>2135</v>
      </c>
      <c r="E8303" s="53">
        <v>17.5944</v>
      </c>
      <c r="F8303" s="53">
        <v>0</v>
      </c>
      <c r="G8303" s="53">
        <v>17.5944</v>
      </c>
    </row>
    <row r="8304" s="37" customFormat="1" customHeight="1" spans="1:7">
      <c r="A8304" s="52" t="s">
        <v>2025</v>
      </c>
      <c r="B8304" s="52" t="s">
        <v>3562</v>
      </c>
      <c r="C8304" s="30" t="s">
        <v>2107</v>
      </c>
      <c r="D8304" s="52" t="s">
        <v>2136</v>
      </c>
      <c r="E8304" s="53">
        <v>4.494</v>
      </c>
      <c r="F8304" s="53">
        <v>0</v>
      </c>
      <c r="G8304" s="53">
        <v>4.494</v>
      </c>
    </row>
    <row r="8305" s="37" customFormat="1" customHeight="1" spans="1:7">
      <c r="A8305" s="52" t="s">
        <v>2025</v>
      </c>
      <c r="B8305" s="52" t="s">
        <v>3562</v>
      </c>
      <c r="C8305" s="30" t="s">
        <v>2107</v>
      </c>
      <c r="D8305" s="52" t="s">
        <v>2137</v>
      </c>
      <c r="E8305" s="53">
        <v>8.878656</v>
      </c>
      <c r="F8305" s="53">
        <v>0</v>
      </c>
      <c r="G8305" s="53">
        <v>8.878656</v>
      </c>
    </row>
    <row r="8306" s="37" customFormat="1" customHeight="1" spans="1:7">
      <c r="A8306" s="52" t="s">
        <v>2025</v>
      </c>
      <c r="B8306" s="52" t="s">
        <v>3562</v>
      </c>
      <c r="C8306" s="30" t="s">
        <v>2107</v>
      </c>
      <c r="D8306" s="52" t="s">
        <v>2138</v>
      </c>
      <c r="E8306" s="53">
        <v>3.600234</v>
      </c>
      <c r="F8306" s="53">
        <v>0</v>
      </c>
      <c r="G8306" s="53">
        <v>3.600234</v>
      </c>
    </row>
    <row r="8307" s="37" customFormat="1" customHeight="1" spans="1:7">
      <c r="A8307" s="52" t="s">
        <v>2025</v>
      </c>
      <c r="B8307" s="52" t="s">
        <v>3562</v>
      </c>
      <c r="C8307" s="30" t="s">
        <v>2107</v>
      </c>
      <c r="D8307" s="52" t="s">
        <v>2139</v>
      </c>
      <c r="E8307" s="53">
        <v>0.113692</v>
      </c>
      <c r="F8307" s="53">
        <v>0</v>
      </c>
      <c r="G8307" s="53">
        <v>0.113692</v>
      </c>
    </row>
    <row r="8308" s="37" customFormat="1" customHeight="1" spans="1:7">
      <c r="A8308" s="52" t="s">
        <v>2025</v>
      </c>
      <c r="B8308" s="52" t="s">
        <v>3562</v>
      </c>
      <c r="C8308" s="30" t="s">
        <v>2107</v>
      </c>
      <c r="D8308" s="52" t="s">
        <v>2140</v>
      </c>
      <c r="E8308" s="53">
        <v>0.189486</v>
      </c>
      <c r="F8308" s="53">
        <v>0</v>
      </c>
      <c r="G8308" s="53">
        <v>0.189486</v>
      </c>
    </row>
    <row r="8309" s="37" customFormat="1" customHeight="1" spans="1:7">
      <c r="A8309" s="52" t="s">
        <v>2025</v>
      </c>
      <c r="B8309" s="52" t="s">
        <v>3562</v>
      </c>
      <c r="C8309" s="30" t="s">
        <v>2107</v>
      </c>
      <c r="D8309" s="52" t="s">
        <v>2141</v>
      </c>
      <c r="E8309" s="53">
        <v>4.547664</v>
      </c>
      <c r="F8309" s="53">
        <v>0</v>
      </c>
      <c r="G8309" s="53">
        <v>4.547664</v>
      </c>
    </row>
    <row r="8310" s="37" customFormat="1" customHeight="1" spans="1:7">
      <c r="A8310" s="52" t="s">
        <v>2025</v>
      </c>
      <c r="B8310" s="52" t="s">
        <v>3562</v>
      </c>
      <c r="C8310" s="30" t="s">
        <v>2107</v>
      </c>
      <c r="D8310" s="52" t="s">
        <v>2298</v>
      </c>
      <c r="E8310" s="53">
        <v>0.2</v>
      </c>
      <c r="F8310" s="53">
        <v>0</v>
      </c>
      <c r="G8310" s="53">
        <v>0.2</v>
      </c>
    </row>
    <row r="8311" s="37" customFormat="1" customHeight="1" spans="1:7">
      <c r="A8311" s="52" t="s">
        <v>2025</v>
      </c>
      <c r="B8311" s="52" t="s">
        <v>3562</v>
      </c>
      <c r="C8311" s="30" t="s">
        <v>2107</v>
      </c>
      <c r="D8311" s="52" t="s">
        <v>2142</v>
      </c>
      <c r="E8311" s="53">
        <v>4.439328</v>
      </c>
      <c r="F8311" s="53">
        <v>0</v>
      </c>
      <c r="G8311" s="53">
        <v>4.439328</v>
      </c>
    </row>
    <row r="8312" s="37" customFormat="1" customHeight="1" spans="1:7">
      <c r="A8312" s="52" t="s">
        <v>2025</v>
      </c>
      <c r="B8312" s="52" t="s">
        <v>3562</v>
      </c>
      <c r="C8312" s="30" t="s">
        <v>2107</v>
      </c>
      <c r="D8312" s="52" t="s">
        <v>2299</v>
      </c>
      <c r="E8312" s="53">
        <v>2.3</v>
      </c>
      <c r="F8312" s="53">
        <v>0</v>
      </c>
      <c r="G8312" s="53">
        <v>2.3</v>
      </c>
    </row>
    <row r="8313" s="37" customFormat="1" customHeight="1" spans="1:7">
      <c r="A8313" s="52" t="s">
        <v>2025</v>
      </c>
      <c r="B8313" s="52" t="s">
        <v>3562</v>
      </c>
      <c r="C8313" s="30" t="s">
        <v>2107</v>
      </c>
      <c r="D8313" s="52" t="s">
        <v>2143</v>
      </c>
      <c r="E8313" s="53">
        <v>6.4402</v>
      </c>
      <c r="F8313" s="53">
        <v>0</v>
      </c>
      <c r="G8313" s="53">
        <v>6.4402</v>
      </c>
    </row>
    <row r="8314" s="37" customFormat="1" customHeight="1" spans="1:7">
      <c r="A8314" s="52" t="s">
        <v>2025</v>
      </c>
      <c r="B8314" s="52" t="s">
        <v>3562</v>
      </c>
      <c r="C8314" s="30" t="s">
        <v>2107</v>
      </c>
      <c r="D8314" s="52" t="s">
        <v>2144</v>
      </c>
      <c r="E8314" s="53">
        <v>0.64</v>
      </c>
      <c r="F8314" s="53">
        <v>0</v>
      </c>
      <c r="G8314" s="53">
        <v>0.64</v>
      </c>
    </row>
    <row r="8315" s="37" customFormat="1" customHeight="1" spans="1:7">
      <c r="A8315" s="52" t="s">
        <v>2025</v>
      </c>
      <c r="B8315" s="52" t="s">
        <v>3562</v>
      </c>
      <c r="C8315" s="30" t="s">
        <v>2107</v>
      </c>
      <c r="D8315" s="52" t="s">
        <v>2145</v>
      </c>
      <c r="E8315" s="53">
        <v>0.332796</v>
      </c>
      <c r="F8315" s="53">
        <v>0</v>
      </c>
      <c r="G8315" s="53">
        <v>0.332796</v>
      </c>
    </row>
    <row r="8316" s="37" customFormat="1" customHeight="1" spans="1:7">
      <c r="A8316" s="52" t="s">
        <v>2025</v>
      </c>
      <c r="B8316" s="49" t="s">
        <v>3564</v>
      </c>
      <c r="C8316" s="50"/>
      <c r="D8316" s="49"/>
      <c r="E8316" s="51">
        <v>162.075753</v>
      </c>
      <c r="F8316" s="51">
        <v>0</v>
      </c>
      <c r="G8316" s="51">
        <v>162.075753</v>
      </c>
    </row>
    <row r="8317" s="37" customFormat="1" customHeight="1" spans="1:7">
      <c r="A8317" s="52" t="s">
        <v>2025</v>
      </c>
      <c r="B8317" s="52" t="s">
        <v>3565</v>
      </c>
      <c r="C8317" s="50" t="s">
        <v>2091</v>
      </c>
      <c r="D8317" s="49"/>
      <c r="E8317" s="51">
        <v>24.897098</v>
      </c>
      <c r="F8317" s="51">
        <v>0</v>
      </c>
      <c r="G8317" s="51">
        <v>24.897098</v>
      </c>
    </row>
    <row r="8318" s="37" customFormat="1" customHeight="1" spans="1:7">
      <c r="A8318" s="52" t="s">
        <v>2025</v>
      </c>
      <c r="B8318" s="52" t="s">
        <v>3565</v>
      </c>
      <c r="C8318" s="30" t="s">
        <v>2092</v>
      </c>
      <c r="D8318" s="52" t="s">
        <v>2126</v>
      </c>
      <c r="E8318" s="53">
        <v>17.15</v>
      </c>
      <c r="F8318" s="53">
        <v>0</v>
      </c>
      <c r="G8318" s="53">
        <v>17.15</v>
      </c>
    </row>
    <row r="8319" s="37" customFormat="1" customHeight="1" spans="1:7">
      <c r="A8319" s="52" t="s">
        <v>2025</v>
      </c>
      <c r="B8319" s="52" t="s">
        <v>3565</v>
      </c>
      <c r="C8319" s="30" t="s">
        <v>2092</v>
      </c>
      <c r="D8319" s="52" t="s">
        <v>2127</v>
      </c>
      <c r="E8319" s="53">
        <v>0.698155</v>
      </c>
      <c r="F8319" s="53">
        <v>0</v>
      </c>
      <c r="G8319" s="53">
        <v>0.698155</v>
      </c>
    </row>
    <row r="8320" s="37" customFormat="1" customHeight="1" spans="1:7">
      <c r="A8320" s="52" t="s">
        <v>2025</v>
      </c>
      <c r="B8320" s="52" t="s">
        <v>3565</v>
      </c>
      <c r="C8320" s="30" t="s">
        <v>2092</v>
      </c>
      <c r="D8320" s="52" t="s">
        <v>2128</v>
      </c>
      <c r="E8320" s="53">
        <v>0.468797</v>
      </c>
      <c r="F8320" s="53">
        <v>0</v>
      </c>
      <c r="G8320" s="53">
        <v>0.468797</v>
      </c>
    </row>
    <row r="8321" s="37" customFormat="1" customHeight="1" spans="1:7">
      <c r="A8321" s="52" t="s">
        <v>2025</v>
      </c>
      <c r="B8321" s="52" t="s">
        <v>3565</v>
      </c>
      <c r="C8321" s="30" t="s">
        <v>2092</v>
      </c>
      <c r="D8321" s="52" t="s">
        <v>2129</v>
      </c>
      <c r="E8321" s="53">
        <v>1.00062</v>
      </c>
      <c r="F8321" s="53">
        <v>0</v>
      </c>
      <c r="G8321" s="53">
        <v>1.00062</v>
      </c>
    </row>
    <row r="8322" s="37" customFormat="1" customHeight="1" spans="1:7">
      <c r="A8322" s="52" t="s">
        <v>2025</v>
      </c>
      <c r="B8322" s="52" t="s">
        <v>3565</v>
      </c>
      <c r="C8322" s="30" t="s">
        <v>2092</v>
      </c>
      <c r="D8322" s="52" t="s">
        <v>2297</v>
      </c>
      <c r="E8322" s="53">
        <v>0.156832</v>
      </c>
      <c r="F8322" s="53">
        <v>0</v>
      </c>
      <c r="G8322" s="53">
        <v>0.156832</v>
      </c>
    </row>
    <row r="8323" s="37" customFormat="1" customHeight="1" spans="1:7">
      <c r="A8323" s="52" t="s">
        <v>2025</v>
      </c>
      <c r="B8323" s="52" t="s">
        <v>3565</v>
      </c>
      <c r="C8323" s="30" t="s">
        <v>2092</v>
      </c>
      <c r="D8323" s="52" t="s">
        <v>2130</v>
      </c>
      <c r="E8323" s="53">
        <v>0.872694</v>
      </c>
      <c r="F8323" s="53">
        <v>0</v>
      </c>
      <c r="G8323" s="53">
        <v>0.872694</v>
      </c>
    </row>
    <row r="8324" s="37" customFormat="1" customHeight="1" spans="1:7">
      <c r="A8324" s="52" t="s">
        <v>2025</v>
      </c>
      <c r="B8324" s="52" t="s">
        <v>3565</v>
      </c>
      <c r="C8324" s="30" t="s">
        <v>2092</v>
      </c>
      <c r="D8324" s="52" t="s">
        <v>2102</v>
      </c>
      <c r="E8324" s="53">
        <v>3.5</v>
      </c>
      <c r="F8324" s="53">
        <v>0</v>
      </c>
      <c r="G8324" s="53">
        <v>3.5</v>
      </c>
    </row>
    <row r="8325" s="37" customFormat="1" customHeight="1" spans="1:7">
      <c r="A8325" s="52" t="s">
        <v>2025</v>
      </c>
      <c r="B8325" s="52" t="s">
        <v>3565</v>
      </c>
      <c r="C8325" s="30" t="s">
        <v>2092</v>
      </c>
      <c r="D8325" s="52" t="s">
        <v>2105</v>
      </c>
      <c r="E8325" s="53">
        <v>1.05</v>
      </c>
      <c r="F8325" s="53">
        <v>0</v>
      </c>
      <c r="G8325" s="53">
        <v>1.05</v>
      </c>
    </row>
    <row r="8326" s="37" customFormat="1" customHeight="1" spans="1:7">
      <c r="A8326" s="52" t="s">
        <v>2025</v>
      </c>
      <c r="B8326" s="52" t="s">
        <v>3565</v>
      </c>
      <c r="C8326" s="50" t="s">
        <v>2106</v>
      </c>
      <c r="D8326" s="49"/>
      <c r="E8326" s="51">
        <v>137.178655</v>
      </c>
      <c r="F8326" s="51">
        <v>0</v>
      </c>
      <c r="G8326" s="51">
        <v>137.178655</v>
      </c>
    </row>
    <row r="8327" s="37" customFormat="1" customHeight="1" spans="1:7">
      <c r="A8327" s="52" t="s">
        <v>2025</v>
      </c>
      <c r="B8327" s="52" t="s">
        <v>3565</v>
      </c>
      <c r="C8327" s="30" t="s">
        <v>2107</v>
      </c>
      <c r="D8327" s="52" t="s">
        <v>2131</v>
      </c>
      <c r="E8327" s="53">
        <v>33.354</v>
      </c>
      <c r="F8327" s="53">
        <v>0</v>
      </c>
      <c r="G8327" s="53">
        <v>33.354</v>
      </c>
    </row>
    <row r="8328" s="37" customFormat="1" customHeight="1" spans="1:7">
      <c r="A8328" s="52" t="s">
        <v>2025</v>
      </c>
      <c r="B8328" s="52" t="s">
        <v>3565</v>
      </c>
      <c r="C8328" s="30" t="s">
        <v>2107</v>
      </c>
      <c r="D8328" s="52" t="s">
        <v>2132</v>
      </c>
      <c r="E8328" s="53">
        <v>1.0836</v>
      </c>
      <c r="F8328" s="53">
        <v>0</v>
      </c>
      <c r="G8328" s="53">
        <v>1.0836</v>
      </c>
    </row>
    <row r="8329" s="37" customFormat="1" customHeight="1" spans="1:7">
      <c r="A8329" s="52" t="s">
        <v>2025</v>
      </c>
      <c r="B8329" s="52" t="s">
        <v>3565</v>
      </c>
      <c r="C8329" s="30" t="s">
        <v>2107</v>
      </c>
      <c r="D8329" s="52" t="s">
        <v>2110</v>
      </c>
      <c r="E8329" s="53">
        <v>0.42</v>
      </c>
      <c r="F8329" s="53">
        <v>0</v>
      </c>
      <c r="G8329" s="53">
        <v>0.42</v>
      </c>
    </row>
    <row r="8330" s="37" customFormat="1" customHeight="1" spans="1:7">
      <c r="A8330" s="52" t="s">
        <v>2025</v>
      </c>
      <c r="B8330" s="52" t="s">
        <v>3565</v>
      </c>
      <c r="C8330" s="30" t="s">
        <v>2107</v>
      </c>
      <c r="D8330" s="52" t="s">
        <v>2134</v>
      </c>
      <c r="E8330" s="53">
        <v>16.668</v>
      </c>
      <c r="F8330" s="53">
        <v>0</v>
      </c>
      <c r="G8330" s="53">
        <v>16.668</v>
      </c>
    </row>
    <row r="8331" s="37" customFormat="1" customHeight="1" spans="1:7">
      <c r="A8331" s="52" t="s">
        <v>2025</v>
      </c>
      <c r="B8331" s="52" t="s">
        <v>3565</v>
      </c>
      <c r="C8331" s="30" t="s">
        <v>2107</v>
      </c>
      <c r="D8331" s="52" t="s">
        <v>2135</v>
      </c>
      <c r="E8331" s="53">
        <v>27.8856</v>
      </c>
      <c r="F8331" s="53">
        <v>0</v>
      </c>
      <c r="G8331" s="53">
        <v>27.8856</v>
      </c>
    </row>
    <row r="8332" s="37" customFormat="1" customHeight="1" spans="1:7">
      <c r="A8332" s="52" t="s">
        <v>2025</v>
      </c>
      <c r="B8332" s="52" t="s">
        <v>3565</v>
      </c>
      <c r="C8332" s="30" t="s">
        <v>2107</v>
      </c>
      <c r="D8332" s="52" t="s">
        <v>2136</v>
      </c>
      <c r="E8332" s="53">
        <v>7.074</v>
      </c>
      <c r="F8332" s="53">
        <v>0</v>
      </c>
      <c r="G8332" s="53">
        <v>7.074</v>
      </c>
    </row>
    <row r="8333" s="37" customFormat="1" customHeight="1" spans="1:7">
      <c r="A8333" s="52" t="s">
        <v>2025</v>
      </c>
      <c r="B8333" s="52" t="s">
        <v>3565</v>
      </c>
      <c r="C8333" s="30" t="s">
        <v>2107</v>
      </c>
      <c r="D8333" s="52" t="s">
        <v>2137</v>
      </c>
      <c r="E8333" s="53">
        <v>13.770432</v>
      </c>
      <c r="F8333" s="53">
        <v>0</v>
      </c>
      <c r="G8333" s="53">
        <v>13.770432</v>
      </c>
    </row>
    <row r="8334" s="37" customFormat="1" customHeight="1" spans="1:7">
      <c r="A8334" s="52" t="s">
        <v>2025</v>
      </c>
      <c r="B8334" s="52" t="s">
        <v>3565</v>
      </c>
      <c r="C8334" s="30" t="s">
        <v>2107</v>
      </c>
      <c r="D8334" s="52" t="s">
        <v>2138</v>
      </c>
      <c r="E8334" s="53">
        <v>5.527062</v>
      </c>
      <c r="F8334" s="53">
        <v>0</v>
      </c>
      <c r="G8334" s="53">
        <v>5.527062</v>
      </c>
    </row>
    <row r="8335" s="37" customFormat="1" customHeight="1" spans="1:7">
      <c r="A8335" s="52" t="s">
        <v>2025</v>
      </c>
      <c r="B8335" s="52" t="s">
        <v>3565</v>
      </c>
      <c r="C8335" s="30" t="s">
        <v>2107</v>
      </c>
      <c r="D8335" s="52" t="s">
        <v>2139</v>
      </c>
      <c r="E8335" s="53">
        <v>0.174539</v>
      </c>
      <c r="F8335" s="53">
        <v>0</v>
      </c>
      <c r="G8335" s="53">
        <v>0.174539</v>
      </c>
    </row>
    <row r="8336" s="37" customFormat="1" customHeight="1" spans="1:7">
      <c r="A8336" s="52" t="s">
        <v>2025</v>
      </c>
      <c r="B8336" s="52" t="s">
        <v>3565</v>
      </c>
      <c r="C8336" s="30" t="s">
        <v>2107</v>
      </c>
      <c r="D8336" s="52" t="s">
        <v>2140</v>
      </c>
      <c r="E8336" s="53">
        <v>0.290898</v>
      </c>
      <c r="F8336" s="53">
        <v>0</v>
      </c>
      <c r="G8336" s="53">
        <v>0.290898</v>
      </c>
    </row>
    <row r="8337" s="37" customFormat="1" customHeight="1" spans="1:7">
      <c r="A8337" s="52" t="s">
        <v>2025</v>
      </c>
      <c r="B8337" s="52" t="s">
        <v>3565</v>
      </c>
      <c r="C8337" s="30" t="s">
        <v>2107</v>
      </c>
      <c r="D8337" s="52" t="s">
        <v>2141</v>
      </c>
      <c r="E8337" s="53">
        <v>7.082352</v>
      </c>
      <c r="F8337" s="53">
        <v>0</v>
      </c>
      <c r="G8337" s="53">
        <v>7.082352</v>
      </c>
    </row>
    <row r="8338" s="37" customFormat="1" customHeight="1" spans="1:7">
      <c r="A8338" s="52" t="s">
        <v>2025</v>
      </c>
      <c r="B8338" s="52" t="s">
        <v>3565</v>
      </c>
      <c r="C8338" s="30" t="s">
        <v>2107</v>
      </c>
      <c r="D8338" s="52" t="s">
        <v>2298</v>
      </c>
      <c r="E8338" s="53">
        <v>0.4</v>
      </c>
      <c r="F8338" s="53">
        <v>0</v>
      </c>
      <c r="G8338" s="53">
        <v>0.4</v>
      </c>
    </row>
    <row r="8339" s="37" customFormat="1" customHeight="1" spans="1:7">
      <c r="A8339" s="52" t="s">
        <v>2025</v>
      </c>
      <c r="B8339" s="52" t="s">
        <v>3565</v>
      </c>
      <c r="C8339" s="30" t="s">
        <v>2107</v>
      </c>
      <c r="D8339" s="52" t="s">
        <v>2142</v>
      </c>
      <c r="E8339" s="53">
        <v>6.885216</v>
      </c>
      <c r="F8339" s="53">
        <v>0</v>
      </c>
      <c r="G8339" s="53">
        <v>6.885216</v>
      </c>
    </row>
    <row r="8340" s="37" customFormat="1" customHeight="1" spans="1:7">
      <c r="A8340" s="52" t="s">
        <v>2025</v>
      </c>
      <c r="B8340" s="52" t="s">
        <v>3565</v>
      </c>
      <c r="C8340" s="30" t="s">
        <v>2107</v>
      </c>
      <c r="D8340" s="52" t="s">
        <v>2299</v>
      </c>
      <c r="E8340" s="53">
        <v>4.6</v>
      </c>
      <c r="F8340" s="53">
        <v>0</v>
      </c>
      <c r="G8340" s="53">
        <v>4.6</v>
      </c>
    </row>
    <row r="8341" s="37" customFormat="1" customHeight="1" spans="1:7">
      <c r="A8341" s="52" t="s">
        <v>2025</v>
      </c>
      <c r="B8341" s="52" t="s">
        <v>3565</v>
      </c>
      <c r="C8341" s="30" t="s">
        <v>2107</v>
      </c>
      <c r="D8341" s="52" t="s">
        <v>2143</v>
      </c>
      <c r="E8341" s="53">
        <v>10.3319</v>
      </c>
      <c r="F8341" s="53">
        <v>0</v>
      </c>
      <c r="G8341" s="53">
        <v>10.3319</v>
      </c>
    </row>
    <row r="8342" s="37" customFormat="1" customHeight="1" spans="1:7">
      <c r="A8342" s="52" t="s">
        <v>2025</v>
      </c>
      <c r="B8342" s="52" t="s">
        <v>3565</v>
      </c>
      <c r="C8342" s="30" t="s">
        <v>2107</v>
      </c>
      <c r="D8342" s="52" t="s">
        <v>2144</v>
      </c>
      <c r="E8342" s="53">
        <v>1.12</v>
      </c>
      <c r="F8342" s="53">
        <v>0</v>
      </c>
      <c r="G8342" s="53">
        <v>1.12</v>
      </c>
    </row>
    <row r="8343" s="37" customFormat="1" customHeight="1" spans="1:7">
      <c r="A8343" s="52" t="s">
        <v>2025</v>
      </c>
      <c r="B8343" s="52" t="s">
        <v>3565</v>
      </c>
      <c r="C8343" s="30" t="s">
        <v>2107</v>
      </c>
      <c r="D8343" s="52" t="s">
        <v>2145</v>
      </c>
      <c r="E8343" s="53">
        <v>0.511056</v>
      </c>
      <c r="F8343" s="53">
        <v>0</v>
      </c>
      <c r="G8343" s="53">
        <v>0.511056</v>
      </c>
    </row>
    <row r="8344" s="37" customFormat="1" customHeight="1" spans="1:7">
      <c r="A8344" s="52" t="s">
        <v>2025</v>
      </c>
      <c r="B8344" s="49" t="s">
        <v>3566</v>
      </c>
      <c r="C8344" s="50"/>
      <c r="D8344" s="49"/>
      <c r="E8344" s="51">
        <v>111.769379</v>
      </c>
      <c r="F8344" s="51">
        <v>0</v>
      </c>
      <c r="G8344" s="51">
        <v>111.769379</v>
      </c>
    </row>
    <row r="8345" s="37" customFormat="1" customHeight="1" spans="1:7">
      <c r="A8345" s="52" t="s">
        <v>2025</v>
      </c>
      <c r="B8345" s="52" t="s">
        <v>3567</v>
      </c>
      <c r="C8345" s="50" t="s">
        <v>2091</v>
      </c>
      <c r="D8345" s="49"/>
      <c r="E8345" s="51">
        <v>15.267406</v>
      </c>
      <c r="F8345" s="51">
        <v>0</v>
      </c>
      <c r="G8345" s="51">
        <v>15.267406</v>
      </c>
    </row>
    <row r="8346" s="37" customFormat="1" customHeight="1" spans="1:7">
      <c r="A8346" s="52" t="s">
        <v>2025</v>
      </c>
      <c r="B8346" s="52" t="s">
        <v>3567</v>
      </c>
      <c r="C8346" s="30" t="s">
        <v>2092</v>
      </c>
      <c r="D8346" s="52" t="s">
        <v>2126</v>
      </c>
      <c r="E8346" s="53">
        <v>12.25</v>
      </c>
      <c r="F8346" s="53">
        <v>0</v>
      </c>
      <c r="G8346" s="53">
        <v>12.25</v>
      </c>
    </row>
    <row r="8347" s="37" customFormat="1" customHeight="1" spans="1:7">
      <c r="A8347" s="52" t="s">
        <v>2025</v>
      </c>
      <c r="B8347" s="52" t="s">
        <v>3567</v>
      </c>
      <c r="C8347" s="30" t="s">
        <v>2092</v>
      </c>
      <c r="D8347" s="52" t="s">
        <v>2127</v>
      </c>
      <c r="E8347" s="53">
        <v>0.517061</v>
      </c>
      <c r="F8347" s="53">
        <v>0</v>
      </c>
      <c r="G8347" s="53">
        <v>0.517061</v>
      </c>
    </row>
    <row r="8348" s="37" customFormat="1" customHeight="1" spans="1:7">
      <c r="A8348" s="52" t="s">
        <v>2025</v>
      </c>
      <c r="B8348" s="52" t="s">
        <v>3567</v>
      </c>
      <c r="C8348" s="30" t="s">
        <v>2092</v>
      </c>
      <c r="D8348" s="52" t="s">
        <v>2128</v>
      </c>
      <c r="E8348" s="53">
        <v>0.344707</v>
      </c>
      <c r="F8348" s="53">
        <v>0</v>
      </c>
      <c r="G8348" s="53">
        <v>0.344707</v>
      </c>
    </row>
    <row r="8349" s="37" customFormat="1" customHeight="1" spans="1:7">
      <c r="A8349" s="52" t="s">
        <v>2025</v>
      </c>
      <c r="B8349" s="52" t="s">
        <v>3567</v>
      </c>
      <c r="C8349" s="30" t="s">
        <v>2092</v>
      </c>
      <c r="D8349" s="52" t="s">
        <v>2129</v>
      </c>
      <c r="E8349" s="53">
        <v>0.759312</v>
      </c>
      <c r="F8349" s="53">
        <v>0</v>
      </c>
      <c r="G8349" s="53">
        <v>0.759312</v>
      </c>
    </row>
    <row r="8350" s="37" customFormat="1" customHeight="1" spans="1:7">
      <c r="A8350" s="52" t="s">
        <v>2025</v>
      </c>
      <c r="B8350" s="52" t="s">
        <v>3567</v>
      </c>
      <c r="C8350" s="30" t="s">
        <v>2092</v>
      </c>
      <c r="D8350" s="52" t="s">
        <v>2130</v>
      </c>
      <c r="E8350" s="53">
        <v>0.646326</v>
      </c>
      <c r="F8350" s="53">
        <v>0</v>
      </c>
      <c r="G8350" s="53">
        <v>0.646326</v>
      </c>
    </row>
    <row r="8351" s="37" customFormat="1" customHeight="1" spans="1:7">
      <c r="A8351" s="52" t="s">
        <v>2025</v>
      </c>
      <c r="B8351" s="52" t="s">
        <v>3567</v>
      </c>
      <c r="C8351" s="30" t="s">
        <v>2092</v>
      </c>
      <c r="D8351" s="52" t="s">
        <v>2105</v>
      </c>
      <c r="E8351" s="53">
        <v>0.75</v>
      </c>
      <c r="F8351" s="53">
        <v>0</v>
      </c>
      <c r="G8351" s="53">
        <v>0.75</v>
      </c>
    </row>
    <row r="8352" s="37" customFormat="1" customHeight="1" spans="1:7">
      <c r="A8352" s="52" t="s">
        <v>2025</v>
      </c>
      <c r="B8352" s="52" t="s">
        <v>3567</v>
      </c>
      <c r="C8352" s="50" t="s">
        <v>2106</v>
      </c>
      <c r="D8352" s="49"/>
      <c r="E8352" s="51">
        <v>96.501973</v>
      </c>
      <c r="F8352" s="51">
        <v>0</v>
      </c>
      <c r="G8352" s="51">
        <v>96.501973</v>
      </c>
    </row>
    <row r="8353" s="37" customFormat="1" customHeight="1" spans="1:7">
      <c r="A8353" s="52" t="s">
        <v>2025</v>
      </c>
      <c r="B8353" s="52" t="s">
        <v>3567</v>
      </c>
      <c r="C8353" s="30" t="s">
        <v>2107</v>
      </c>
      <c r="D8353" s="52" t="s">
        <v>2131</v>
      </c>
      <c r="E8353" s="53">
        <v>25.3104</v>
      </c>
      <c r="F8353" s="53">
        <v>0</v>
      </c>
      <c r="G8353" s="53">
        <v>25.3104</v>
      </c>
    </row>
    <row r="8354" s="37" customFormat="1" customHeight="1" spans="1:7">
      <c r="A8354" s="52" t="s">
        <v>2025</v>
      </c>
      <c r="B8354" s="52" t="s">
        <v>3567</v>
      </c>
      <c r="C8354" s="30" t="s">
        <v>2107</v>
      </c>
      <c r="D8354" s="52" t="s">
        <v>2132</v>
      </c>
      <c r="E8354" s="53">
        <v>0.774</v>
      </c>
      <c r="F8354" s="53">
        <v>0</v>
      </c>
      <c r="G8354" s="53">
        <v>0.774</v>
      </c>
    </row>
    <row r="8355" s="37" customFormat="1" customHeight="1" spans="1:7">
      <c r="A8355" s="52" t="s">
        <v>2025</v>
      </c>
      <c r="B8355" s="52" t="s">
        <v>3567</v>
      </c>
      <c r="C8355" s="30" t="s">
        <v>2107</v>
      </c>
      <c r="D8355" s="52" t="s">
        <v>2133</v>
      </c>
      <c r="E8355" s="53">
        <v>0.006</v>
      </c>
      <c r="F8355" s="53">
        <v>0</v>
      </c>
      <c r="G8355" s="53">
        <v>0.006</v>
      </c>
    </row>
    <row r="8356" s="37" customFormat="1" customHeight="1" spans="1:7">
      <c r="A8356" s="52" t="s">
        <v>2025</v>
      </c>
      <c r="B8356" s="52" t="s">
        <v>3567</v>
      </c>
      <c r="C8356" s="30" t="s">
        <v>2107</v>
      </c>
      <c r="D8356" s="52" t="s">
        <v>2134</v>
      </c>
      <c r="E8356" s="53">
        <v>11.94</v>
      </c>
      <c r="F8356" s="53">
        <v>0</v>
      </c>
      <c r="G8356" s="53">
        <v>11.94</v>
      </c>
    </row>
    <row r="8357" s="37" customFormat="1" customHeight="1" spans="1:7">
      <c r="A8357" s="52" t="s">
        <v>2025</v>
      </c>
      <c r="B8357" s="52" t="s">
        <v>3567</v>
      </c>
      <c r="C8357" s="30" t="s">
        <v>2107</v>
      </c>
      <c r="D8357" s="52" t="s">
        <v>2135</v>
      </c>
      <c r="E8357" s="53">
        <v>20.04</v>
      </c>
      <c r="F8357" s="53">
        <v>0</v>
      </c>
      <c r="G8357" s="53">
        <v>20.04</v>
      </c>
    </row>
    <row r="8358" s="37" customFormat="1" customHeight="1" spans="1:7">
      <c r="A8358" s="52" t="s">
        <v>2025</v>
      </c>
      <c r="B8358" s="52" t="s">
        <v>3567</v>
      </c>
      <c r="C8358" s="30" t="s">
        <v>2107</v>
      </c>
      <c r="D8358" s="52" t="s">
        <v>2136</v>
      </c>
      <c r="E8358" s="53">
        <v>5.064</v>
      </c>
      <c r="F8358" s="53">
        <v>0</v>
      </c>
      <c r="G8358" s="53">
        <v>5.064</v>
      </c>
    </row>
    <row r="8359" s="37" customFormat="1" customHeight="1" spans="1:7">
      <c r="A8359" s="52" t="s">
        <v>2025</v>
      </c>
      <c r="B8359" s="52" t="s">
        <v>3567</v>
      </c>
      <c r="C8359" s="30" t="s">
        <v>2107</v>
      </c>
      <c r="D8359" s="52" t="s">
        <v>2137</v>
      </c>
      <c r="E8359" s="53">
        <v>10.100544</v>
      </c>
      <c r="F8359" s="53">
        <v>0</v>
      </c>
      <c r="G8359" s="53">
        <v>10.100544</v>
      </c>
    </row>
    <row r="8360" s="37" customFormat="1" customHeight="1" spans="1:7">
      <c r="A8360" s="52" t="s">
        <v>2025</v>
      </c>
      <c r="B8360" s="52" t="s">
        <v>3567</v>
      </c>
      <c r="C8360" s="30" t="s">
        <v>2107</v>
      </c>
      <c r="D8360" s="52" t="s">
        <v>2138</v>
      </c>
      <c r="E8360" s="53">
        <v>4.093398</v>
      </c>
      <c r="F8360" s="53">
        <v>0</v>
      </c>
      <c r="G8360" s="53">
        <v>4.093398</v>
      </c>
    </row>
    <row r="8361" s="37" customFormat="1" customHeight="1" spans="1:7">
      <c r="A8361" s="52" t="s">
        <v>2025</v>
      </c>
      <c r="B8361" s="52" t="s">
        <v>3567</v>
      </c>
      <c r="C8361" s="30" t="s">
        <v>2107</v>
      </c>
      <c r="D8361" s="52" t="s">
        <v>2139</v>
      </c>
      <c r="E8361" s="53">
        <v>0.129265</v>
      </c>
      <c r="F8361" s="53">
        <v>0</v>
      </c>
      <c r="G8361" s="53">
        <v>0.129265</v>
      </c>
    </row>
    <row r="8362" s="37" customFormat="1" customHeight="1" spans="1:7">
      <c r="A8362" s="52" t="s">
        <v>2025</v>
      </c>
      <c r="B8362" s="52" t="s">
        <v>3567</v>
      </c>
      <c r="C8362" s="30" t="s">
        <v>2107</v>
      </c>
      <c r="D8362" s="52" t="s">
        <v>2140</v>
      </c>
      <c r="E8362" s="53">
        <v>0.215442</v>
      </c>
      <c r="F8362" s="53">
        <v>0</v>
      </c>
      <c r="G8362" s="53">
        <v>0.215442</v>
      </c>
    </row>
    <row r="8363" s="37" customFormat="1" customHeight="1" spans="1:7">
      <c r="A8363" s="52" t="s">
        <v>2025</v>
      </c>
      <c r="B8363" s="52" t="s">
        <v>3567</v>
      </c>
      <c r="C8363" s="30" t="s">
        <v>2107</v>
      </c>
      <c r="D8363" s="52" t="s">
        <v>2141</v>
      </c>
      <c r="E8363" s="53">
        <v>5.170608</v>
      </c>
      <c r="F8363" s="53">
        <v>0</v>
      </c>
      <c r="G8363" s="53">
        <v>5.170608</v>
      </c>
    </row>
    <row r="8364" s="37" customFormat="1" customHeight="1" spans="1:7">
      <c r="A8364" s="52" t="s">
        <v>2025</v>
      </c>
      <c r="B8364" s="52" t="s">
        <v>3567</v>
      </c>
      <c r="C8364" s="30" t="s">
        <v>2107</v>
      </c>
      <c r="D8364" s="52" t="s">
        <v>2142</v>
      </c>
      <c r="E8364" s="53">
        <v>5.050272</v>
      </c>
      <c r="F8364" s="53">
        <v>0</v>
      </c>
      <c r="G8364" s="53">
        <v>5.050272</v>
      </c>
    </row>
    <row r="8365" s="37" customFormat="1" customHeight="1" spans="1:7">
      <c r="A8365" s="52" t="s">
        <v>2025</v>
      </c>
      <c r="B8365" s="52" t="s">
        <v>3567</v>
      </c>
      <c r="C8365" s="30" t="s">
        <v>2107</v>
      </c>
      <c r="D8365" s="52" t="s">
        <v>2143</v>
      </c>
      <c r="E8365" s="53">
        <v>7.4278</v>
      </c>
      <c r="F8365" s="53">
        <v>0</v>
      </c>
      <c r="G8365" s="53">
        <v>7.4278</v>
      </c>
    </row>
    <row r="8366" s="37" customFormat="1" customHeight="1" spans="1:7">
      <c r="A8366" s="52" t="s">
        <v>2025</v>
      </c>
      <c r="B8366" s="52" t="s">
        <v>3567</v>
      </c>
      <c r="C8366" s="30" t="s">
        <v>2107</v>
      </c>
      <c r="D8366" s="52" t="s">
        <v>2144</v>
      </c>
      <c r="E8366" s="53">
        <v>0.8</v>
      </c>
      <c r="F8366" s="53">
        <v>0</v>
      </c>
      <c r="G8366" s="53">
        <v>0.8</v>
      </c>
    </row>
    <row r="8367" s="37" customFormat="1" customHeight="1" spans="1:7">
      <c r="A8367" s="52" t="s">
        <v>2025</v>
      </c>
      <c r="B8367" s="52" t="s">
        <v>3567</v>
      </c>
      <c r="C8367" s="30" t="s">
        <v>2107</v>
      </c>
      <c r="D8367" s="52" t="s">
        <v>2145</v>
      </c>
      <c r="E8367" s="53">
        <v>0.380244</v>
      </c>
      <c r="F8367" s="53">
        <v>0</v>
      </c>
      <c r="G8367" s="53">
        <v>0.380244</v>
      </c>
    </row>
    <row r="8368" s="37" customFormat="1" customHeight="1" spans="1:7">
      <c r="A8368" s="49" t="s">
        <v>3568</v>
      </c>
      <c r="B8368" s="49"/>
      <c r="C8368" s="50"/>
      <c r="D8368" s="49"/>
      <c r="E8368" s="51">
        <v>2571.522815</v>
      </c>
      <c r="F8368" s="51">
        <v>0</v>
      </c>
      <c r="G8368" s="51">
        <v>2571.522815</v>
      </c>
    </row>
    <row r="8369" s="37" customFormat="1" customHeight="1" spans="1:7">
      <c r="A8369" s="52" t="s">
        <v>2026</v>
      </c>
      <c r="B8369" s="49" t="s">
        <v>3569</v>
      </c>
      <c r="C8369" s="50"/>
      <c r="D8369" s="49"/>
      <c r="E8369" s="51">
        <v>1319.145901</v>
      </c>
      <c r="F8369" s="51">
        <v>0</v>
      </c>
      <c r="G8369" s="51">
        <v>1319.145901</v>
      </c>
    </row>
    <row r="8370" s="37" customFormat="1" customHeight="1" spans="1:7">
      <c r="A8370" s="52" t="s">
        <v>2026</v>
      </c>
      <c r="B8370" s="52" t="s">
        <v>1154</v>
      </c>
      <c r="C8370" s="50" t="s">
        <v>2080</v>
      </c>
      <c r="D8370" s="49"/>
      <c r="E8370" s="51">
        <v>599.376</v>
      </c>
      <c r="F8370" s="51">
        <v>0</v>
      </c>
      <c r="G8370" s="51">
        <v>599.376</v>
      </c>
    </row>
    <row r="8371" s="37" customFormat="1" customHeight="1" spans="1:7">
      <c r="A8371" s="52" t="s">
        <v>2026</v>
      </c>
      <c r="B8371" s="52" t="s">
        <v>1154</v>
      </c>
      <c r="C8371" s="30" t="s">
        <v>2081</v>
      </c>
      <c r="D8371" s="52" t="s">
        <v>3570</v>
      </c>
      <c r="E8371" s="53">
        <v>95.9924</v>
      </c>
      <c r="F8371" s="53">
        <v>0</v>
      </c>
      <c r="G8371" s="53">
        <v>95.9924</v>
      </c>
    </row>
    <row r="8372" s="37" customFormat="1" customHeight="1" spans="1:7">
      <c r="A8372" s="52" t="s">
        <v>2026</v>
      </c>
      <c r="B8372" s="52" t="s">
        <v>1154</v>
      </c>
      <c r="C8372" s="30" t="s">
        <v>2081</v>
      </c>
      <c r="D8372" s="52" t="s">
        <v>3571</v>
      </c>
      <c r="E8372" s="53">
        <v>2</v>
      </c>
      <c r="F8372" s="53">
        <v>0</v>
      </c>
      <c r="G8372" s="53">
        <v>2</v>
      </c>
    </row>
    <row r="8373" s="37" customFormat="1" customHeight="1" spans="1:7">
      <c r="A8373" s="52" t="s">
        <v>2026</v>
      </c>
      <c r="B8373" s="52" t="s">
        <v>1154</v>
      </c>
      <c r="C8373" s="30" t="s">
        <v>2081</v>
      </c>
      <c r="D8373" s="52" t="s">
        <v>3572</v>
      </c>
      <c r="E8373" s="53">
        <v>69.0336</v>
      </c>
      <c r="F8373" s="53">
        <v>0</v>
      </c>
      <c r="G8373" s="53">
        <v>69.0336</v>
      </c>
    </row>
    <row r="8374" s="37" customFormat="1" customHeight="1" spans="1:7">
      <c r="A8374" s="52" t="s">
        <v>2026</v>
      </c>
      <c r="B8374" s="52" t="s">
        <v>1154</v>
      </c>
      <c r="C8374" s="30" t="s">
        <v>2081</v>
      </c>
      <c r="D8374" s="52" t="s">
        <v>3573</v>
      </c>
      <c r="E8374" s="53">
        <v>3.15</v>
      </c>
      <c r="F8374" s="53">
        <v>0</v>
      </c>
      <c r="G8374" s="53">
        <v>3.15</v>
      </c>
    </row>
    <row r="8375" s="37" customFormat="1" customHeight="1" spans="1:7">
      <c r="A8375" s="52" t="s">
        <v>2026</v>
      </c>
      <c r="B8375" s="52" t="s">
        <v>1154</v>
      </c>
      <c r="C8375" s="30" t="s">
        <v>2081</v>
      </c>
      <c r="D8375" s="52" t="s">
        <v>3574</v>
      </c>
      <c r="E8375" s="53">
        <v>10</v>
      </c>
      <c r="F8375" s="53">
        <v>0</v>
      </c>
      <c r="G8375" s="53">
        <v>10</v>
      </c>
    </row>
    <row r="8376" s="37" customFormat="1" customHeight="1" spans="1:7">
      <c r="A8376" s="52" t="s">
        <v>2026</v>
      </c>
      <c r="B8376" s="52" t="s">
        <v>1154</v>
      </c>
      <c r="C8376" s="30" t="s">
        <v>2081</v>
      </c>
      <c r="D8376" s="52" t="s">
        <v>3575</v>
      </c>
      <c r="E8376" s="53">
        <v>173</v>
      </c>
      <c r="F8376" s="53">
        <v>0</v>
      </c>
      <c r="G8376" s="53">
        <v>173</v>
      </c>
    </row>
    <row r="8377" s="37" customFormat="1" customHeight="1" spans="1:7">
      <c r="A8377" s="52" t="s">
        <v>2026</v>
      </c>
      <c r="B8377" s="52" t="s">
        <v>1154</v>
      </c>
      <c r="C8377" s="30" t="s">
        <v>2081</v>
      </c>
      <c r="D8377" s="52" t="s">
        <v>3576</v>
      </c>
      <c r="E8377" s="53">
        <v>20.7</v>
      </c>
      <c r="F8377" s="53">
        <v>0</v>
      </c>
      <c r="G8377" s="53">
        <v>20.7</v>
      </c>
    </row>
    <row r="8378" s="37" customFormat="1" customHeight="1" spans="1:7">
      <c r="A8378" s="52" t="s">
        <v>2026</v>
      </c>
      <c r="B8378" s="52" t="s">
        <v>1154</v>
      </c>
      <c r="C8378" s="30" t="s">
        <v>2081</v>
      </c>
      <c r="D8378" s="52" t="s">
        <v>3577</v>
      </c>
      <c r="E8378" s="53">
        <v>53</v>
      </c>
      <c r="F8378" s="53">
        <v>0</v>
      </c>
      <c r="G8378" s="53">
        <v>53</v>
      </c>
    </row>
    <row r="8379" s="37" customFormat="1" customHeight="1" spans="1:7">
      <c r="A8379" s="52" t="s">
        <v>2026</v>
      </c>
      <c r="B8379" s="52" t="s">
        <v>1154</v>
      </c>
      <c r="C8379" s="30" t="s">
        <v>2081</v>
      </c>
      <c r="D8379" s="52" t="s">
        <v>3578</v>
      </c>
      <c r="E8379" s="53">
        <v>26</v>
      </c>
      <c r="F8379" s="53">
        <v>0</v>
      </c>
      <c r="G8379" s="53">
        <v>26</v>
      </c>
    </row>
    <row r="8380" s="37" customFormat="1" customHeight="1" spans="1:7">
      <c r="A8380" s="52" t="s">
        <v>2026</v>
      </c>
      <c r="B8380" s="52" t="s">
        <v>1154</v>
      </c>
      <c r="C8380" s="30" t="s">
        <v>2081</v>
      </c>
      <c r="D8380" s="52" t="s">
        <v>3579</v>
      </c>
      <c r="E8380" s="53">
        <v>30</v>
      </c>
      <c r="F8380" s="53">
        <v>0</v>
      </c>
      <c r="G8380" s="53">
        <v>30</v>
      </c>
    </row>
    <row r="8381" s="37" customFormat="1" customHeight="1" spans="1:7">
      <c r="A8381" s="52" t="s">
        <v>2026</v>
      </c>
      <c r="B8381" s="52" t="s">
        <v>1154</v>
      </c>
      <c r="C8381" s="30" t="s">
        <v>2081</v>
      </c>
      <c r="D8381" s="52" t="s">
        <v>3580</v>
      </c>
      <c r="E8381" s="53">
        <v>20</v>
      </c>
      <c r="F8381" s="53">
        <v>0</v>
      </c>
      <c r="G8381" s="53">
        <v>20</v>
      </c>
    </row>
    <row r="8382" s="37" customFormat="1" customHeight="1" spans="1:7">
      <c r="A8382" s="52" t="s">
        <v>2026</v>
      </c>
      <c r="B8382" s="52" t="s">
        <v>1154</v>
      </c>
      <c r="C8382" s="30" t="s">
        <v>2081</v>
      </c>
      <c r="D8382" s="52" t="s">
        <v>3581</v>
      </c>
      <c r="E8382" s="53">
        <v>86.5</v>
      </c>
      <c r="F8382" s="53">
        <v>0</v>
      </c>
      <c r="G8382" s="53">
        <v>86.5</v>
      </c>
    </row>
    <row r="8383" s="37" customFormat="1" customHeight="1" spans="1:7">
      <c r="A8383" s="52" t="s">
        <v>2026</v>
      </c>
      <c r="B8383" s="52" t="s">
        <v>1154</v>
      </c>
      <c r="C8383" s="30" t="s">
        <v>2081</v>
      </c>
      <c r="D8383" s="52" t="s">
        <v>3582</v>
      </c>
      <c r="E8383" s="53">
        <v>10</v>
      </c>
      <c r="F8383" s="53">
        <v>0</v>
      </c>
      <c r="G8383" s="53">
        <v>10</v>
      </c>
    </row>
    <row r="8384" s="37" customFormat="1" customHeight="1" spans="1:7">
      <c r="A8384" s="52" t="s">
        <v>2026</v>
      </c>
      <c r="B8384" s="52" t="s">
        <v>1154</v>
      </c>
      <c r="C8384" s="30" t="s">
        <v>2081</v>
      </c>
      <c r="D8384" s="52" t="s">
        <v>3583</v>
      </c>
      <c r="E8384" s="53">
        <v>0</v>
      </c>
      <c r="F8384" s="53">
        <v>0</v>
      </c>
      <c r="G8384" s="53">
        <v>0</v>
      </c>
    </row>
    <row r="8385" s="37" customFormat="1" customHeight="1" spans="1:7">
      <c r="A8385" s="52" t="s">
        <v>2026</v>
      </c>
      <c r="B8385" s="52" t="s">
        <v>1154</v>
      </c>
      <c r="C8385" s="30" t="s">
        <v>2081</v>
      </c>
      <c r="D8385" s="52" t="s">
        <v>3584</v>
      </c>
      <c r="E8385" s="53">
        <v>0</v>
      </c>
      <c r="F8385" s="53">
        <v>0</v>
      </c>
      <c r="G8385" s="53">
        <v>0</v>
      </c>
    </row>
    <row r="8386" s="37" customFormat="1" customHeight="1" spans="1:7">
      <c r="A8386" s="52" t="s">
        <v>2026</v>
      </c>
      <c r="B8386" s="52" t="s">
        <v>1154</v>
      </c>
      <c r="C8386" s="50" t="s">
        <v>2091</v>
      </c>
      <c r="D8386" s="49"/>
      <c r="E8386" s="51">
        <v>110.860254</v>
      </c>
      <c r="F8386" s="51">
        <v>0</v>
      </c>
      <c r="G8386" s="51">
        <v>110.860254</v>
      </c>
    </row>
    <row r="8387" s="37" customFormat="1" customHeight="1" spans="1:7">
      <c r="A8387" s="52" t="s">
        <v>2026</v>
      </c>
      <c r="B8387" s="52" t="s">
        <v>1154</v>
      </c>
      <c r="C8387" s="30" t="s">
        <v>2092</v>
      </c>
      <c r="D8387" s="52" t="s">
        <v>2093</v>
      </c>
      <c r="E8387" s="53">
        <v>56.35</v>
      </c>
      <c r="F8387" s="53">
        <v>0</v>
      </c>
      <c r="G8387" s="53">
        <v>56.35</v>
      </c>
    </row>
    <row r="8388" s="37" customFormat="1" customHeight="1" spans="1:7">
      <c r="A8388" s="52" t="s">
        <v>2026</v>
      </c>
      <c r="B8388" s="52" t="s">
        <v>1154</v>
      </c>
      <c r="C8388" s="30" t="s">
        <v>2092</v>
      </c>
      <c r="D8388" s="52" t="s">
        <v>2094</v>
      </c>
      <c r="E8388" s="53">
        <v>2.820283</v>
      </c>
      <c r="F8388" s="53">
        <v>0</v>
      </c>
      <c r="G8388" s="53">
        <v>2.820283</v>
      </c>
    </row>
    <row r="8389" s="37" customFormat="1" customHeight="1" spans="1:7">
      <c r="A8389" s="52" t="s">
        <v>2026</v>
      </c>
      <c r="B8389" s="52" t="s">
        <v>1154</v>
      </c>
      <c r="C8389" s="30" t="s">
        <v>2092</v>
      </c>
      <c r="D8389" s="52" t="s">
        <v>2095</v>
      </c>
      <c r="E8389" s="53">
        <v>1.880189</v>
      </c>
      <c r="F8389" s="53">
        <v>0</v>
      </c>
      <c r="G8389" s="53">
        <v>1.880189</v>
      </c>
    </row>
    <row r="8390" s="37" customFormat="1" customHeight="1" spans="1:7">
      <c r="A8390" s="52" t="s">
        <v>2026</v>
      </c>
      <c r="B8390" s="52" t="s">
        <v>1154</v>
      </c>
      <c r="C8390" s="30" t="s">
        <v>2092</v>
      </c>
      <c r="D8390" s="52" t="s">
        <v>2096</v>
      </c>
      <c r="E8390" s="53">
        <v>1.887792</v>
      </c>
      <c r="F8390" s="53">
        <v>0</v>
      </c>
      <c r="G8390" s="53">
        <v>1.887792</v>
      </c>
    </row>
    <row r="8391" s="37" customFormat="1" customHeight="1" spans="1:7">
      <c r="A8391" s="52" t="s">
        <v>2026</v>
      </c>
      <c r="B8391" s="52" t="s">
        <v>1154</v>
      </c>
      <c r="C8391" s="30" t="s">
        <v>2092</v>
      </c>
      <c r="D8391" s="52" t="s">
        <v>2097</v>
      </c>
      <c r="E8391" s="53">
        <v>3.900636</v>
      </c>
      <c r="F8391" s="53">
        <v>0</v>
      </c>
      <c r="G8391" s="53">
        <v>3.900636</v>
      </c>
    </row>
    <row r="8392" s="37" customFormat="1" customHeight="1" spans="1:7">
      <c r="A8392" s="52" t="s">
        <v>2026</v>
      </c>
      <c r="B8392" s="52" t="s">
        <v>1154</v>
      </c>
      <c r="C8392" s="30" t="s">
        <v>2092</v>
      </c>
      <c r="D8392" s="52" t="s">
        <v>2098</v>
      </c>
      <c r="E8392" s="53">
        <v>3.525354</v>
      </c>
      <c r="F8392" s="53">
        <v>0</v>
      </c>
      <c r="G8392" s="53">
        <v>3.525354</v>
      </c>
    </row>
    <row r="8393" s="37" customFormat="1" customHeight="1" spans="1:7">
      <c r="A8393" s="52" t="s">
        <v>2026</v>
      </c>
      <c r="B8393" s="52" t="s">
        <v>1154</v>
      </c>
      <c r="C8393" s="30" t="s">
        <v>2092</v>
      </c>
      <c r="D8393" s="52" t="s">
        <v>2099</v>
      </c>
      <c r="E8393" s="53">
        <v>22.62</v>
      </c>
      <c r="F8393" s="53">
        <v>0</v>
      </c>
      <c r="G8393" s="53">
        <v>22.62</v>
      </c>
    </row>
    <row r="8394" s="37" customFormat="1" customHeight="1" spans="1:7">
      <c r="A8394" s="52" t="s">
        <v>2026</v>
      </c>
      <c r="B8394" s="52" t="s">
        <v>1154</v>
      </c>
      <c r="C8394" s="30" t="s">
        <v>2092</v>
      </c>
      <c r="D8394" s="52" t="s">
        <v>2100</v>
      </c>
      <c r="E8394" s="53">
        <v>7.176</v>
      </c>
      <c r="F8394" s="53">
        <v>0</v>
      </c>
      <c r="G8394" s="53">
        <v>7.176</v>
      </c>
    </row>
    <row r="8395" s="37" customFormat="1" customHeight="1" spans="1:7">
      <c r="A8395" s="52" t="s">
        <v>2026</v>
      </c>
      <c r="B8395" s="52" t="s">
        <v>1154</v>
      </c>
      <c r="C8395" s="30" t="s">
        <v>2092</v>
      </c>
      <c r="D8395" s="52" t="s">
        <v>2102</v>
      </c>
      <c r="E8395" s="53">
        <v>7</v>
      </c>
      <c r="F8395" s="53">
        <v>0</v>
      </c>
      <c r="G8395" s="53">
        <v>7</v>
      </c>
    </row>
    <row r="8396" s="37" customFormat="1" customHeight="1" spans="1:7">
      <c r="A8396" s="52" t="s">
        <v>2026</v>
      </c>
      <c r="B8396" s="52" t="s">
        <v>1154</v>
      </c>
      <c r="C8396" s="30" t="s">
        <v>2092</v>
      </c>
      <c r="D8396" s="52" t="s">
        <v>2104</v>
      </c>
      <c r="E8396" s="53">
        <v>0.25</v>
      </c>
      <c r="F8396" s="53">
        <v>0</v>
      </c>
      <c r="G8396" s="53">
        <v>0.25</v>
      </c>
    </row>
    <row r="8397" s="37" customFormat="1" customHeight="1" spans="1:7">
      <c r="A8397" s="52" t="s">
        <v>2026</v>
      </c>
      <c r="B8397" s="52" t="s">
        <v>1154</v>
      </c>
      <c r="C8397" s="30" t="s">
        <v>2092</v>
      </c>
      <c r="D8397" s="52" t="s">
        <v>2105</v>
      </c>
      <c r="E8397" s="53">
        <v>3.45</v>
      </c>
      <c r="F8397" s="53">
        <v>0</v>
      </c>
      <c r="G8397" s="53">
        <v>3.45</v>
      </c>
    </row>
    <row r="8398" s="37" customFormat="1" customHeight="1" spans="1:7">
      <c r="A8398" s="52" t="s">
        <v>2026</v>
      </c>
      <c r="B8398" s="52" t="s">
        <v>1154</v>
      </c>
      <c r="C8398" s="50" t="s">
        <v>2106</v>
      </c>
      <c r="D8398" s="49"/>
      <c r="E8398" s="51">
        <v>608.909647</v>
      </c>
      <c r="F8398" s="51">
        <v>0</v>
      </c>
      <c r="G8398" s="51">
        <v>608.909647</v>
      </c>
    </row>
    <row r="8399" s="37" customFormat="1" customHeight="1" spans="1:7">
      <c r="A8399" s="52" t="s">
        <v>2026</v>
      </c>
      <c r="B8399" s="52" t="s">
        <v>1154</v>
      </c>
      <c r="C8399" s="30" t="s">
        <v>2107</v>
      </c>
      <c r="D8399" s="52" t="s">
        <v>2108</v>
      </c>
      <c r="E8399" s="53">
        <v>130.0212</v>
      </c>
      <c r="F8399" s="53">
        <v>0</v>
      </c>
      <c r="G8399" s="53">
        <v>130.0212</v>
      </c>
    </row>
    <row r="8400" s="37" customFormat="1" customHeight="1" spans="1:7">
      <c r="A8400" s="52" t="s">
        <v>2026</v>
      </c>
      <c r="B8400" s="52" t="s">
        <v>1154</v>
      </c>
      <c r="C8400" s="30" t="s">
        <v>2107</v>
      </c>
      <c r="D8400" s="52" t="s">
        <v>2109</v>
      </c>
      <c r="E8400" s="53">
        <v>104.5224</v>
      </c>
      <c r="F8400" s="53">
        <v>0</v>
      </c>
      <c r="G8400" s="53">
        <v>104.5224</v>
      </c>
    </row>
    <row r="8401" s="37" customFormat="1" customHeight="1" spans="1:7">
      <c r="A8401" s="52" t="s">
        <v>2026</v>
      </c>
      <c r="B8401" s="52" t="s">
        <v>1154</v>
      </c>
      <c r="C8401" s="30" t="s">
        <v>2107</v>
      </c>
      <c r="D8401" s="52" t="s">
        <v>2110</v>
      </c>
      <c r="E8401" s="53">
        <v>0.48</v>
      </c>
      <c r="F8401" s="53">
        <v>0</v>
      </c>
      <c r="G8401" s="53">
        <v>0.48</v>
      </c>
    </row>
    <row r="8402" s="37" customFormat="1" customHeight="1" spans="1:7">
      <c r="A8402" s="52" t="s">
        <v>2026</v>
      </c>
      <c r="B8402" s="52" t="s">
        <v>1154</v>
      </c>
      <c r="C8402" s="30" t="s">
        <v>2107</v>
      </c>
      <c r="D8402" s="52" t="s">
        <v>2133</v>
      </c>
      <c r="E8402" s="53">
        <v>0.006</v>
      </c>
      <c r="F8402" s="53">
        <v>0</v>
      </c>
      <c r="G8402" s="53">
        <v>0.006</v>
      </c>
    </row>
    <row r="8403" s="37" customFormat="1" customHeight="1" spans="1:7">
      <c r="A8403" s="52" t="s">
        <v>2026</v>
      </c>
      <c r="B8403" s="52" t="s">
        <v>1154</v>
      </c>
      <c r="C8403" s="30" t="s">
        <v>2107</v>
      </c>
      <c r="D8403" s="52" t="s">
        <v>2111</v>
      </c>
      <c r="E8403" s="53">
        <v>10.8351</v>
      </c>
      <c r="F8403" s="53">
        <v>0</v>
      </c>
      <c r="G8403" s="53">
        <v>10.8351</v>
      </c>
    </row>
    <row r="8404" s="37" customFormat="1" customHeight="1" spans="1:7">
      <c r="A8404" s="52" t="s">
        <v>2026</v>
      </c>
      <c r="B8404" s="52" t="s">
        <v>1154</v>
      </c>
      <c r="C8404" s="30" t="s">
        <v>2107</v>
      </c>
      <c r="D8404" s="52" t="s">
        <v>2112</v>
      </c>
      <c r="E8404" s="53">
        <v>33.616577</v>
      </c>
      <c r="F8404" s="53">
        <v>0</v>
      </c>
      <c r="G8404" s="53">
        <v>33.616577</v>
      </c>
    </row>
    <row r="8405" s="37" customFormat="1" customHeight="1" spans="1:7">
      <c r="A8405" s="52" t="s">
        <v>2026</v>
      </c>
      <c r="B8405" s="52" t="s">
        <v>1154</v>
      </c>
      <c r="C8405" s="30" t="s">
        <v>2107</v>
      </c>
      <c r="D8405" s="52" t="s">
        <v>2113</v>
      </c>
      <c r="E8405" s="53">
        <v>28.308696</v>
      </c>
      <c r="F8405" s="53">
        <v>0</v>
      </c>
      <c r="G8405" s="53">
        <v>28.308696</v>
      </c>
    </row>
    <row r="8406" s="37" customFormat="1" customHeight="1" spans="1:7">
      <c r="A8406" s="52" t="s">
        <v>2026</v>
      </c>
      <c r="B8406" s="52" t="s">
        <v>1154</v>
      </c>
      <c r="C8406" s="30" t="s">
        <v>2107</v>
      </c>
      <c r="D8406" s="52" t="s">
        <v>2114</v>
      </c>
      <c r="E8406" s="53">
        <v>0.736136</v>
      </c>
      <c r="F8406" s="53">
        <v>0</v>
      </c>
      <c r="G8406" s="53">
        <v>0.736136</v>
      </c>
    </row>
    <row r="8407" s="37" customFormat="1" customHeight="1" spans="1:7">
      <c r="A8407" s="52" t="s">
        <v>2026</v>
      </c>
      <c r="B8407" s="52" t="s">
        <v>1154</v>
      </c>
      <c r="C8407" s="30" t="s">
        <v>2107</v>
      </c>
      <c r="D8407" s="52" t="s">
        <v>2115</v>
      </c>
      <c r="E8407" s="53">
        <v>1.226894</v>
      </c>
      <c r="F8407" s="53">
        <v>0</v>
      </c>
      <c r="G8407" s="53">
        <v>1.226894</v>
      </c>
    </row>
    <row r="8408" s="37" customFormat="1" customHeight="1" spans="1:7">
      <c r="A8408" s="52" t="s">
        <v>2026</v>
      </c>
      <c r="B8408" s="52" t="s">
        <v>1154</v>
      </c>
      <c r="C8408" s="30" t="s">
        <v>2107</v>
      </c>
      <c r="D8408" s="52" t="s">
        <v>2116</v>
      </c>
      <c r="E8408" s="53">
        <v>3.2</v>
      </c>
      <c r="F8408" s="53">
        <v>0</v>
      </c>
      <c r="G8408" s="53">
        <v>3.2</v>
      </c>
    </row>
    <row r="8409" s="37" customFormat="1" customHeight="1" spans="1:7">
      <c r="A8409" s="52" t="s">
        <v>2026</v>
      </c>
      <c r="B8409" s="52" t="s">
        <v>1154</v>
      </c>
      <c r="C8409" s="30" t="s">
        <v>2107</v>
      </c>
      <c r="D8409" s="52" t="s">
        <v>2117</v>
      </c>
      <c r="E8409" s="53">
        <v>56.617392</v>
      </c>
      <c r="F8409" s="53">
        <v>0</v>
      </c>
      <c r="G8409" s="53">
        <v>56.617392</v>
      </c>
    </row>
    <row r="8410" s="37" customFormat="1" customHeight="1" spans="1:7">
      <c r="A8410" s="52" t="s">
        <v>2026</v>
      </c>
      <c r="B8410" s="52" t="s">
        <v>1154</v>
      </c>
      <c r="C8410" s="30" t="s">
        <v>2107</v>
      </c>
      <c r="D8410" s="52" t="s">
        <v>2118</v>
      </c>
      <c r="E8410" s="53">
        <v>47.648352</v>
      </c>
      <c r="F8410" s="53">
        <v>0</v>
      </c>
      <c r="G8410" s="53">
        <v>47.648352</v>
      </c>
    </row>
    <row r="8411" s="37" customFormat="1" customHeight="1" spans="1:7">
      <c r="A8411" s="52" t="s">
        <v>2026</v>
      </c>
      <c r="B8411" s="52" t="s">
        <v>1154</v>
      </c>
      <c r="C8411" s="30" t="s">
        <v>2107</v>
      </c>
      <c r="D8411" s="52" t="s">
        <v>2120</v>
      </c>
      <c r="E8411" s="53">
        <v>36.8</v>
      </c>
      <c r="F8411" s="53">
        <v>0</v>
      </c>
      <c r="G8411" s="53">
        <v>36.8</v>
      </c>
    </row>
    <row r="8412" s="37" customFormat="1" customHeight="1" spans="1:7">
      <c r="A8412" s="52" t="s">
        <v>2026</v>
      </c>
      <c r="B8412" s="52" t="s">
        <v>1154</v>
      </c>
      <c r="C8412" s="30" t="s">
        <v>2107</v>
      </c>
      <c r="D8412" s="52" t="s">
        <v>2121</v>
      </c>
      <c r="E8412" s="53">
        <v>3.68</v>
      </c>
      <c r="F8412" s="53">
        <v>0</v>
      </c>
      <c r="G8412" s="53">
        <v>3.68</v>
      </c>
    </row>
    <row r="8413" s="37" customFormat="1" customHeight="1" spans="1:7">
      <c r="A8413" s="52" t="s">
        <v>2026</v>
      </c>
      <c r="B8413" s="52" t="s">
        <v>1154</v>
      </c>
      <c r="C8413" s="30" t="s">
        <v>2107</v>
      </c>
      <c r="D8413" s="52" t="s">
        <v>2122</v>
      </c>
      <c r="E8413" s="53">
        <v>108.48</v>
      </c>
      <c r="F8413" s="53">
        <v>0</v>
      </c>
      <c r="G8413" s="53">
        <v>108.48</v>
      </c>
    </row>
    <row r="8414" s="37" customFormat="1" customHeight="1" spans="1:7">
      <c r="A8414" s="52" t="s">
        <v>2026</v>
      </c>
      <c r="B8414" s="52" t="s">
        <v>1154</v>
      </c>
      <c r="C8414" s="30" t="s">
        <v>2107</v>
      </c>
      <c r="D8414" s="52" t="s">
        <v>2123</v>
      </c>
      <c r="E8414" s="53">
        <v>42.7309</v>
      </c>
      <c r="F8414" s="53">
        <v>0</v>
      </c>
      <c r="G8414" s="53">
        <v>42.7309</v>
      </c>
    </row>
    <row r="8415" s="37" customFormat="1" customHeight="1" spans="1:7">
      <c r="A8415" s="52" t="s">
        <v>2026</v>
      </c>
      <c r="B8415" s="49" t="s">
        <v>3585</v>
      </c>
      <c r="C8415" s="50"/>
      <c r="D8415" s="49"/>
      <c r="E8415" s="51">
        <v>560.073154</v>
      </c>
      <c r="F8415" s="51">
        <v>0</v>
      </c>
      <c r="G8415" s="51">
        <v>560.073154</v>
      </c>
    </row>
    <row r="8416" s="37" customFormat="1" customHeight="1" spans="1:7">
      <c r="A8416" s="52" t="s">
        <v>2026</v>
      </c>
      <c r="B8416" s="52" t="s">
        <v>3586</v>
      </c>
      <c r="C8416" s="50" t="s">
        <v>2091</v>
      </c>
      <c r="D8416" s="49"/>
      <c r="E8416" s="51">
        <v>101.055835</v>
      </c>
      <c r="F8416" s="51">
        <v>0</v>
      </c>
      <c r="G8416" s="51">
        <v>101.055835</v>
      </c>
    </row>
    <row r="8417" s="37" customFormat="1" customHeight="1" spans="1:7">
      <c r="A8417" s="52" t="s">
        <v>2026</v>
      </c>
      <c r="B8417" s="52" t="s">
        <v>3586</v>
      </c>
      <c r="C8417" s="30" t="s">
        <v>2092</v>
      </c>
      <c r="D8417" s="52" t="s">
        <v>2093</v>
      </c>
      <c r="E8417" s="53">
        <v>51.45</v>
      </c>
      <c r="F8417" s="53">
        <v>0</v>
      </c>
      <c r="G8417" s="53">
        <v>51.45</v>
      </c>
    </row>
    <row r="8418" s="37" customFormat="1" customHeight="1" spans="1:7">
      <c r="A8418" s="52" t="s">
        <v>2026</v>
      </c>
      <c r="B8418" s="52" t="s">
        <v>3586</v>
      </c>
      <c r="C8418" s="30" t="s">
        <v>2092</v>
      </c>
      <c r="D8418" s="52" t="s">
        <v>2094</v>
      </c>
      <c r="E8418" s="53">
        <v>2.204467</v>
      </c>
      <c r="F8418" s="53">
        <v>0</v>
      </c>
      <c r="G8418" s="53">
        <v>2.204467</v>
      </c>
    </row>
    <row r="8419" s="37" customFormat="1" customHeight="1" spans="1:7">
      <c r="A8419" s="52" t="s">
        <v>2026</v>
      </c>
      <c r="B8419" s="52" t="s">
        <v>3586</v>
      </c>
      <c r="C8419" s="30" t="s">
        <v>2092</v>
      </c>
      <c r="D8419" s="52" t="s">
        <v>2095</v>
      </c>
      <c r="E8419" s="53">
        <v>1.469645</v>
      </c>
      <c r="F8419" s="53">
        <v>0</v>
      </c>
      <c r="G8419" s="53">
        <v>1.469645</v>
      </c>
    </row>
    <row r="8420" s="37" customFormat="1" customHeight="1" spans="1:7">
      <c r="A8420" s="52" t="s">
        <v>2026</v>
      </c>
      <c r="B8420" s="52" t="s">
        <v>3586</v>
      </c>
      <c r="C8420" s="30" t="s">
        <v>2092</v>
      </c>
      <c r="D8420" s="52" t="s">
        <v>2096</v>
      </c>
      <c r="E8420" s="53">
        <v>0.314615</v>
      </c>
      <c r="F8420" s="53">
        <v>0</v>
      </c>
      <c r="G8420" s="53">
        <v>0.314615</v>
      </c>
    </row>
    <row r="8421" s="37" customFormat="1" customHeight="1" spans="1:7">
      <c r="A8421" s="52" t="s">
        <v>2026</v>
      </c>
      <c r="B8421" s="52" t="s">
        <v>3586</v>
      </c>
      <c r="C8421" s="30" t="s">
        <v>2092</v>
      </c>
      <c r="D8421" s="52" t="s">
        <v>2097</v>
      </c>
      <c r="E8421" s="53">
        <v>2.959524</v>
      </c>
      <c r="F8421" s="53">
        <v>0</v>
      </c>
      <c r="G8421" s="53">
        <v>2.959524</v>
      </c>
    </row>
    <row r="8422" s="37" customFormat="1" customHeight="1" spans="1:7">
      <c r="A8422" s="52" t="s">
        <v>2026</v>
      </c>
      <c r="B8422" s="52" t="s">
        <v>3586</v>
      </c>
      <c r="C8422" s="30" t="s">
        <v>2092</v>
      </c>
      <c r="D8422" s="52" t="s">
        <v>2098</v>
      </c>
      <c r="E8422" s="53">
        <v>2.755584</v>
      </c>
      <c r="F8422" s="53">
        <v>0</v>
      </c>
      <c r="G8422" s="53">
        <v>2.755584</v>
      </c>
    </row>
    <row r="8423" s="37" customFormat="1" customHeight="1" spans="1:7">
      <c r="A8423" s="52" t="s">
        <v>2026</v>
      </c>
      <c r="B8423" s="52" t="s">
        <v>3586</v>
      </c>
      <c r="C8423" s="30" t="s">
        <v>2092</v>
      </c>
      <c r="D8423" s="52" t="s">
        <v>2099</v>
      </c>
      <c r="E8423" s="53">
        <v>16.2</v>
      </c>
      <c r="F8423" s="53">
        <v>0</v>
      </c>
      <c r="G8423" s="53">
        <v>16.2</v>
      </c>
    </row>
    <row r="8424" s="37" customFormat="1" customHeight="1" spans="1:7">
      <c r="A8424" s="52" t="s">
        <v>2026</v>
      </c>
      <c r="B8424" s="52" t="s">
        <v>3586</v>
      </c>
      <c r="C8424" s="30" t="s">
        <v>2092</v>
      </c>
      <c r="D8424" s="52" t="s">
        <v>2100</v>
      </c>
      <c r="E8424" s="53">
        <v>6.552</v>
      </c>
      <c r="F8424" s="53">
        <v>0</v>
      </c>
      <c r="G8424" s="53">
        <v>6.552</v>
      </c>
    </row>
    <row r="8425" s="37" customFormat="1" customHeight="1" spans="1:7">
      <c r="A8425" s="52" t="s">
        <v>2026</v>
      </c>
      <c r="B8425" s="52" t="s">
        <v>3586</v>
      </c>
      <c r="C8425" s="30" t="s">
        <v>2092</v>
      </c>
      <c r="D8425" s="52" t="s">
        <v>2102</v>
      </c>
      <c r="E8425" s="53">
        <v>14</v>
      </c>
      <c r="F8425" s="53">
        <v>0</v>
      </c>
      <c r="G8425" s="53">
        <v>14</v>
      </c>
    </row>
    <row r="8426" s="37" customFormat="1" customHeight="1" spans="1:7">
      <c r="A8426" s="52" t="s">
        <v>2026</v>
      </c>
      <c r="B8426" s="52" t="s">
        <v>3586</v>
      </c>
      <c r="C8426" s="30" t="s">
        <v>2092</v>
      </c>
      <c r="D8426" s="52" t="s">
        <v>2105</v>
      </c>
      <c r="E8426" s="53">
        <v>3.15</v>
      </c>
      <c r="F8426" s="53">
        <v>0</v>
      </c>
      <c r="G8426" s="53">
        <v>3.15</v>
      </c>
    </row>
    <row r="8427" s="37" customFormat="1" customHeight="1" spans="1:7">
      <c r="A8427" s="52" t="s">
        <v>2026</v>
      </c>
      <c r="B8427" s="52" t="s">
        <v>3586</v>
      </c>
      <c r="C8427" s="50" t="s">
        <v>2106</v>
      </c>
      <c r="D8427" s="49"/>
      <c r="E8427" s="51">
        <v>459.017319</v>
      </c>
      <c r="F8427" s="51">
        <v>0</v>
      </c>
      <c r="G8427" s="51">
        <v>459.017319</v>
      </c>
    </row>
    <row r="8428" s="37" customFormat="1" customHeight="1" spans="1:7">
      <c r="A8428" s="52" t="s">
        <v>2026</v>
      </c>
      <c r="B8428" s="52" t="s">
        <v>3586</v>
      </c>
      <c r="C8428" s="30" t="s">
        <v>2107</v>
      </c>
      <c r="D8428" s="52" t="s">
        <v>2108</v>
      </c>
      <c r="E8428" s="53">
        <v>98.6508</v>
      </c>
      <c r="F8428" s="53">
        <v>0</v>
      </c>
      <c r="G8428" s="53">
        <v>98.6508</v>
      </c>
    </row>
    <row r="8429" s="37" customFormat="1" customHeight="1" spans="1:7">
      <c r="A8429" s="52" t="s">
        <v>2026</v>
      </c>
      <c r="B8429" s="52" t="s">
        <v>3586</v>
      </c>
      <c r="C8429" s="30" t="s">
        <v>2107</v>
      </c>
      <c r="D8429" s="52" t="s">
        <v>2109</v>
      </c>
      <c r="E8429" s="53">
        <v>85.0548</v>
      </c>
      <c r="F8429" s="53">
        <v>0</v>
      </c>
      <c r="G8429" s="53">
        <v>85.0548</v>
      </c>
    </row>
    <row r="8430" s="37" customFormat="1" customHeight="1" spans="1:7">
      <c r="A8430" s="52" t="s">
        <v>2026</v>
      </c>
      <c r="B8430" s="52" t="s">
        <v>3586</v>
      </c>
      <c r="C8430" s="30" t="s">
        <v>2107</v>
      </c>
      <c r="D8430" s="52" t="s">
        <v>2111</v>
      </c>
      <c r="E8430" s="53">
        <v>8.2209</v>
      </c>
      <c r="F8430" s="53">
        <v>0</v>
      </c>
      <c r="G8430" s="53">
        <v>8.2209</v>
      </c>
    </row>
    <row r="8431" s="37" customFormat="1" customHeight="1" spans="1:7">
      <c r="A8431" s="52" t="s">
        <v>2026</v>
      </c>
      <c r="B8431" s="52" t="s">
        <v>3586</v>
      </c>
      <c r="C8431" s="30" t="s">
        <v>2107</v>
      </c>
      <c r="D8431" s="52" t="s">
        <v>2112</v>
      </c>
      <c r="E8431" s="53">
        <v>26.577818</v>
      </c>
      <c r="F8431" s="53">
        <v>0</v>
      </c>
      <c r="G8431" s="53">
        <v>26.577818</v>
      </c>
    </row>
    <row r="8432" s="37" customFormat="1" customHeight="1" spans="1:7">
      <c r="A8432" s="52" t="s">
        <v>2026</v>
      </c>
      <c r="B8432" s="52" t="s">
        <v>3586</v>
      </c>
      <c r="C8432" s="30" t="s">
        <v>2107</v>
      </c>
      <c r="D8432" s="52" t="s">
        <v>2113</v>
      </c>
      <c r="E8432" s="53">
        <v>22.38132</v>
      </c>
      <c r="F8432" s="53">
        <v>0</v>
      </c>
      <c r="G8432" s="53">
        <v>22.38132</v>
      </c>
    </row>
    <row r="8433" s="37" customFormat="1" customHeight="1" spans="1:7">
      <c r="A8433" s="52" t="s">
        <v>2026</v>
      </c>
      <c r="B8433" s="52" t="s">
        <v>3586</v>
      </c>
      <c r="C8433" s="30" t="s">
        <v>2107</v>
      </c>
      <c r="D8433" s="52" t="s">
        <v>2114</v>
      </c>
      <c r="E8433" s="53">
        <v>0.57578</v>
      </c>
      <c r="F8433" s="53">
        <v>0</v>
      </c>
      <c r="G8433" s="53">
        <v>0.57578</v>
      </c>
    </row>
    <row r="8434" s="37" customFormat="1" customHeight="1" spans="1:7">
      <c r="A8434" s="52" t="s">
        <v>2026</v>
      </c>
      <c r="B8434" s="52" t="s">
        <v>3586</v>
      </c>
      <c r="C8434" s="30" t="s">
        <v>2107</v>
      </c>
      <c r="D8434" s="52" t="s">
        <v>2115</v>
      </c>
      <c r="E8434" s="53">
        <v>0.959633</v>
      </c>
      <c r="F8434" s="53">
        <v>0</v>
      </c>
      <c r="G8434" s="53">
        <v>0.959633</v>
      </c>
    </row>
    <row r="8435" s="37" customFormat="1" customHeight="1" spans="1:7">
      <c r="A8435" s="52" t="s">
        <v>2026</v>
      </c>
      <c r="B8435" s="52" t="s">
        <v>3586</v>
      </c>
      <c r="C8435" s="30" t="s">
        <v>2107</v>
      </c>
      <c r="D8435" s="52" t="s">
        <v>2116</v>
      </c>
      <c r="E8435" s="53">
        <v>0.6</v>
      </c>
      <c r="F8435" s="53">
        <v>0</v>
      </c>
      <c r="G8435" s="53">
        <v>0.6</v>
      </c>
    </row>
    <row r="8436" s="37" customFormat="1" customHeight="1" spans="1:7">
      <c r="A8436" s="52" t="s">
        <v>2026</v>
      </c>
      <c r="B8436" s="52" t="s">
        <v>3586</v>
      </c>
      <c r="C8436" s="30" t="s">
        <v>2107</v>
      </c>
      <c r="D8436" s="52" t="s">
        <v>2117</v>
      </c>
      <c r="E8436" s="53">
        <v>44.76264</v>
      </c>
      <c r="F8436" s="53">
        <v>0</v>
      </c>
      <c r="G8436" s="53">
        <v>44.76264</v>
      </c>
    </row>
    <row r="8437" s="37" customFormat="1" customHeight="1" spans="1:7">
      <c r="A8437" s="52" t="s">
        <v>2026</v>
      </c>
      <c r="B8437" s="52" t="s">
        <v>3586</v>
      </c>
      <c r="C8437" s="30" t="s">
        <v>2107</v>
      </c>
      <c r="D8437" s="52" t="s">
        <v>2118</v>
      </c>
      <c r="E8437" s="53">
        <v>37.810728</v>
      </c>
      <c r="F8437" s="53">
        <v>0</v>
      </c>
      <c r="G8437" s="53">
        <v>37.810728</v>
      </c>
    </row>
    <row r="8438" s="37" customFormat="1" customHeight="1" spans="1:7">
      <c r="A8438" s="52" t="s">
        <v>2026</v>
      </c>
      <c r="B8438" s="52" t="s">
        <v>3586</v>
      </c>
      <c r="C8438" s="30" t="s">
        <v>2107</v>
      </c>
      <c r="D8438" s="52" t="s">
        <v>2120</v>
      </c>
      <c r="E8438" s="53">
        <v>6.9</v>
      </c>
      <c r="F8438" s="53">
        <v>0</v>
      </c>
      <c r="G8438" s="53">
        <v>6.9</v>
      </c>
    </row>
    <row r="8439" s="37" customFormat="1" customHeight="1" spans="1:7">
      <c r="A8439" s="52" t="s">
        <v>2026</v>
      </c>
      <c r="B8439" s="52" t="s">
        <v>3586</v>
      </c>
      <c r="C8439" s="30" t="s">
        <v>2107</v>
      </c>
      <c r="D8439" s="52" t="s">
        <v>2121</v>
      </c>
      <c r="E8439" s="53">
        <v>3.36</v>
      </c>
      <c r="F8439" s="53">
        <v>0</v>
      </c>
      <c r="G8439" s="53">
        <v>3.36</v>
      </c>
    </row>
    <row r="8440" s="37" customFormat="1" customHeight="1" spans="1:7">
      <c r="A8440" s="52" t="s">
        <v>2026</v>
      </c>
      <c r="B8440" s="52" t="s">
        <v>3586</v>
      </c>
      <c r="C8440" s="30" t="s">
        <v>2107</v>
      </c>
      <c r="D8440" s="52" t="s">
        <v>2122</v>
      </c>
      <c r="E8440" s="53">
        <v>87.84</v>
      </c>
      <c r="F8440" s="53">
        <v>0</v>
      </c>
      <c r="G8440" s="53">
        <v>87.84</v>
      </c>
    </row>
    <row r="8441" s="37" customFormat="1" customHeight="1" spans="1:7">
      <c r="A8441" s="52" t="s">
        <v>2026</v>
      </c>
      <c r="B8441" s="52" t="s">
        <v>3586</v>
      </c>
      <c r="C8441" s="30" t="s">
        <v>2107</v>
      </c>
      <c r="D8441" s="52" t="s">
        <v>2123</v>
      </c>
      <c r="E8441" s="53">
        <v>35.3229</v>
      </c>
      <c r="F8441" s="53">
        <v>0</v>
      </c>
      <c r="G8441" s="53">
        <v>35.3229</v>
      </c>
    </row>
    <row r="8442" s="37" customFormat="1" customHeight="1" spans="1:7">
      <c r="A8442" s="52" t="s">
        <v>2026</v>
      </c>
      <c r="B8442" s="49" t="s">
        <v>3587</v>
      </c>
      <c r="C8442" s="50"/>
      <c r="D8442" s="49"/>
      <c r="E8442" s="51">
        <v>482.141455</v>
      </c>
      <c r="F8442" s="51">
        <v>0</v>
      </c>
      <c r="G8442" s="51">
        <v>482.141455</v>
      </c>
    </row>
    <row r="8443" s="37" customFormat="1" customHeight="1" spans="1:7">
      <c r="A8443" s="52" t="s">
        <v>2026</v>
      </c>
      <c r="B8443" s="52" t="s">
        <v>3588</v>
      </c>
      <c r="C8443" s="50" t="s">
        <v>2091</v>
      </c>
      <c r="D8443" s="49"/>
      <c r="E8443" s="51">
        <v>98.564663</v>
      </c>
      <c r="F8443" s="51">
        <v>0</v>
      </c>
      <c r="G8443" s="51">
        <v>98.564663</v>
      </c>
    </row>
    <row r="8444" s="37" customFormat="1" customHeight="1" spans="1:7">
      <c r="A8444" s="52" t="s">
        <v>2026</v>
      </c>
      <c r="B8444" s="52" t="s">
        <v>3588</v>
      </c>
      <c r="C8444" s="30" t="s">
        <v>2092</v>
      </c>
      <c r="D8444" s="52" t="s">
        <v>2126</v>
      </c>
      <c r="E8444" s="53">
        <v>41.65</v>
      </c>
      <c r="F8444" s="53">
        <v>0</v>
      </c>
      <c r="G8444" s="53">
        <v>41.65</v>
      </c>
    </row>
    <row r="8445" s="37" customFormat="1" customHeight="1" spans="1:7">
      <c r="A8445" s="52" t="s">
        <v>2026</v>
      </c>
      <c r="B8445" s="52" t="s">
        <v>3588</v>
      </c>
      <c r="C8445" s="30" t="s">
        <v>2092</v>
      </c>
      <c r="D8445" s="52" t="s">
        <v>2127</v>
      </c>
      <c r="E8445" s="53">
        <v>1.890446</v>
      </c>
      <c r="F8445" s="53">
        <v>0</v>
      </c>
      <c r="G8445" s="53">
        <v>1.890446</v>
      </c>
    </row>
    <row r="8446" s="37" customFormat="1" customHeight="1" spans="1:7">
      <c r="A8446" s="52" t="s">
        <v>2026</v>
      </c>
      <c r="B8446" s="52" t="s">
        <v>3588</v>
      </c>
      <c r="C8446" s="30" t="s">
        <v>2092</v>
      </c>
      <c r="D8446" s="52" t="s">
        <v>2128</v>
      </c>
      <c r="E8446" s="53">
        <v>1.265098</v>
      </c>
      <c r="F8446" s="53">
        <v>0</v>
      </c>
      <c r="G8446" s="53">
        <v>1.265098</v>
      </c>
    </row>
    <row r="8447" s="37" customFormat="1" customHeight="1" spans="1:7">
      <c r="A8447" s="52" t="s">
        <v>2026</v>
      </c>
      <c r="B8447" s="52" t="s">
        <v>3588</v>
      </c>
      <c r="C8447" s="30" t="s">
        <v>2092</v>
      </c>
      <c r="D8447" s="52" t="s">
        <v>2129</v>
      </c>
      <c r="E8447" s="53">
        <v>2.745828</v>
      </c>
      <c r="F8447" s="53">
        <v>0</v>
      </c>
      <c r="G8447" s="53">
        <v>2.745828</v>
      </c>
    </row>
    <row r="8448" s="37" customFormat="1" customHeight="1" spans="1:7">
      <c r="A8448" s="52" t="s">
        <v>2026</v>
      </c>
      <c r="B8448" s="52" t="s">
        <v>3588</v>
      </c>
      <c r="C8448" s="30" t="s">
        <v>2092</v>
      </c>
      <c r="D8448" s="52" t="s">
        <v>2297</v>
      </c>
      <c r="E8448" s="53">
        <v>0.600233</v>
      </c>
      <c r="F8448" s="53">
        <v>0</v>
      </c>
      <c r="G8448" s="53">
        <v>0.600233</v>
      </c>
    </row>
    <row r="8449" s="37" customFormat="1" customHeight="1" spans="1:7">
      <c r="A8449" s="52" t="s">
        <v>2026</v>
      </c>
      <c r="B8449" s="52" t="s">
        <v>3588</v>
      </c>
      <c r="C8449" s="30" t="s">
        <v>2092</v>
      </c>
      <c r="D8449" s="52" t="s">
        <v>2130</v>
      </c>
      <c r="E8449" s="53">
        <v>2.363058</v>
      </c>
      <c r="F8449" s="53">
        <v>0</v>
      </c>
      <c r="G8449" s="53">
        <v>2.363058</v>
      </c>
    </row>
    <row r="8450" s="37" customFormat="1" customHeight="1" spans="1:7">
      <c r="A8450" s="52" t="s">
        <v>2026</v>
      </c>
      <c r="B8450" s="52" t="s">
        <v>3588</v>
      </c>
      <c r="C8450" s="30" t="s">
        <v>2092</v>
      </c>
      <c r="D8450" s="52" t="s">
        <v>2102</v>
      </c>
      <c r="E8450" s="53">
        <v>45.5</v>
      </c>
      <c r="F8450" s="53">
        <v>0</v>
      </c>
      <c r="G8450" s="53">
        <v>45.5</v>
      </c>
    </row>
    <row r="8451" s="37" customFormat="1" customHeight="1" spans="1:7">
      <c r="A8451" s="52" t="s">
        <v>2026</v>
      </c>
      <c r="B8451" s="52" t="s">
        <v>3588</v>
      </c>
      <c r="C8451" s="30" t="s">
        <v>2092</v>
      </c>
      <c r="D8451" s="52" t="s">
        <v>2105</v>
      </c>
      <c r="E8451" s="53">
        <v>2.55</v>
      </c>
      <c r="F8451" s="53">
        <v>0</v>
      </c>
      <c r="G8451" s="53">
        <v>2.55</v>
      </c>
    </row>
    <row r="8452" s="37" customFormat="1" customHeight="1" spans="1:7">
      <c r="A8452" s="52" t="s">
        <v>2026</v>
      </c>
      <c r="B8452" s="52" t="s">
        <v>3588</v>
      </c>
      <c r="C8452" s="50" t="s">
        <v>2106</v>
      </c>
      <c r="D8452" s="49"/>
      <c r="E8452" s="51">
        <v>383.576792</v>
      </c>
      <c r="F8452" s="51">
        <v>0</v>
      </c>
      <c r="G8452" s="51">
        <v>383.576792</v>
      </c>
    </row>
    <row r="8453" s="37" customFormat="1" customHeight="1" spans="1:7">
      <c r="A8453" s="52" t="s">
        <v>2026</v>
      </c>
      <c r="B8453" s="52" t="s">
        <v>3588</v>
      </c>
      <c r="C8453" s="30" t="s">
        <v>2107</v>
      </c>
      <c r="D8453" s="52" t="s">
        <v>2131</v>
      </c>
      <c r="E8453" s="53">
        <v>91.5276</v>
      </c>
      <c r="F8453" s="53">
        <v>0</v>
      </c>
      <c r="G8453" s="53">
        <v>91.5276</v>
      </c>
    </row>
    <row r="8454" s="37" customFormat="1" customHeight="1" spans="1:7">
      <c r="A8454" s="52" t="s">
        <v>2026</v>
      </c>
      <c r="B8454" s="52" t="s">
        <v>3588</v>
      </c>
      <c r="C8454" s="30" t="s">
        <v>2107</v>
      </c>
      <c r="D8454" s="52" t="s">
        <v>2132</v>
      </c>
      <c r="E8454" s="53">
        <v>2.6316</v>
      </c>
      <c r="F8454" s="53">
        <v>0</v>
      </c>
      <c r="G8454" s="53">
        <v>2.6316</v>
      </c>
    </row>
    <row r="8455" s="37" customFormat="1" customHeight="1" spans="1:7">
      <c r="A8455" s="52" t="s">
        <v>2026</v>
      </c>
      <c r="B8455" s="52" t="s">
        <v>3588</v>
      </c>
      <c r="C8455" s="30" t="s">
        <v>2107</v>
      </c>
      <c r="D8455" s="52" t="s">
        <v>2110</v>
      </c>
      <c r="E8455" s="53">
        <v>0.6</v>
      </c>
      <c r="F8455" s="53">
        <v>0</v>
      </c>
      <c r="G8455" s="53">
        <v>0.6</v>
      </c>
    </row>
    <row r="8456" s="37" customFormat="1" customHeight="1" spans="1:7">
      <c r="A8456" s="52" t="s">
        <v>2026</v>
      </c>
      <c r="B8456" s="52" t="s">
        <v>3588</v>
      </c>
      <c r="C8456" s="30" t="s">
        <v>2107</v>
      </c>
      <c r="D8456" s="52" t="s">
        <v>2134</v>
      </c>
      <c r="E8456" s="53">
        <v>44.472</v>
      </c>
      <c r="F8456" s="53">
        <v>0</v>
      </c>
      <c r="G8456" s="53">
        <v>44.472</v>
      </c>
    </row>
    <row r="8457" s="37" customFormat="1" customHeight="1" spans="1:7">
      <c r="A8457" s="52" t="s">
        <v>2026</v>
      </c>
      <c r="B8457" s="52" t="s">
        <v>3588</v>
      </c>
      <c r="C8457" s="30" t="s">
        <v>2107</v>
      </c>
      <c r="D8457" s="52" t="s">
        <v>2135</v>
      </c>
      <c r="E8457" s="53">
        <v>74.0244</v>
      </c>
      <c r="F8457" s="53">
        <v>0</v>
      </c>
      <c r="G8457" s="53">
        <v>74.0244</v>
      </c>
    </row>
    <row r="8458" s="37" customFormat="1" customHeight="1" spans="1:7">
      <c r="A8458" s="52" t="s">
        <v>2026</v>
      </c>
      <c r="B8458" s="52" t="s">
        <v>3588</v>
      </c>
      <c r="C8458" s="30" t="s">
        <v>2107</v>
      </c>
      <c r="D8458" s="52" t="s">
        <v>2136</v>
      </c>
      <c r="E8458" s="53">
        <v>18.906</v>
      </c>
      <c r="F8458" s="53">
        <v>0</v>
      </c>
      <c r="G8458" s="53">
        <v>18.906</v>
      </c>
    </row>
    <row r="8459" s="37" customFormat="1" customHeight="1" spans="1:7">
      <c r="A8459" s="52" t="s">
        <v>2026</v>
      </c>
      <c r="B8459" s="52" t="s">
        <v>3588</v>
      </c>
      <c r="C8459" s="30" t="s">
        <v>2107</v>
      </c>
      <c r="D8459" s="52" t="s">
        <v>2137</v>
      </c>
      <c r="E8459" s="53">
        <v>37.049856</v>
      </c>
      <c r="F8459" s="53">
        <v>0</v>
      </c>
      <c r="G8459" s="53">
        <v>37.049856</v>
      </c>
    </row>
    <row r="8460" s="37" customFormat="1" customHeight="1" spans="1:7">
      <c r="A8460" s="52" t="s">
        <v>2026</v>
      </c>
      <c r="B8460" s="52" t="s">
        <v>3588</v>
      </c>
      <c r="C8460" s="30" t="s">
        <v>2107</v>
      </c>
      <c r="D8460" s="52" t="s">
        <v>2138</v>
      </c>
      <c r="E8460" s="53">
        <v>14.966034</v>
      </c>
      <c r="F8460" s="53">
        <v>0</v>
      </c>
      <c r="G8460" s="53">
        <v>14.966034</v>
      </c>
    </row>
    <row r="8461" s="37" customFormat="1" customHeight="1" spans="1:7">
      <c r="A8461" s="52" t="s">
        <v>2026</v>
      </c>
      <c r="B8461" s="52" t="s">
        <v>3588</v>
      </c>
      <c r="C8461" s="30" t="s">
        <v>2107</v>
      </c>
      <c r="D8461" s="52" t="s">
        <v>2139</v>
      </c>
      <c r="E8461" s="53">
        <v>0.472612</v>
      </c>
      <c r="F8461" s="53">
        <v>0</v>
      </c>
      <c r="G8461" s="53">
        <v>0.472612</v>
      </c>
    </row>
    <row r="8462" s="37" customFormat="1" customHeight="1" spans="1:7">
      <c r="A8462" s="52" t="s">
        <v>2026</v>
      </c>
      <c r="B8462" s="52" t="s">
        <v>3588</v>
      </c>
      <c r="C8462" s="30" t="s">
        <v>2107</v>
      </c>
      <c r="D8462" s="52" t="s">
        <v>2140</v>
      </c>
      <c r="E8462" s="53">
        <v>0.787686</v>
      </c>
      <c r="F8462" s="53">
        <v>0</v>
      </c>
      <c r="G8462" s="53">
        <v>0.787686</v>
      </c>
    </row>
    <row r="8463" s="37" customFormat="1" customHeight="1" spans="1:7">
      <c r="A8463" s="52" t="s">
        <v>2026</v>
      </c>
      <c r="B8463" s="52" t="s">
        <v>3588</v>
      </c>
      <c r="C8463" s="30" t="s">
        <v>2107</v>
      </c>
      <c r="D8463" s="52" t="s">
        <v>2141</v>
      </c>
      <c r="E8463" s="53">
        <v>19.048464</v>
      </c>
      <c r="F8463" s="53">
        <v>0</v>
      </c>
      <c r="G8463" s="53">
        <v>19.048464</v>
      </c>
    </row>
    <row r="8464" s="37" customFormat="1" customHeight="1" spans="1:7">
      <c r="A8464" s="52" t="s">
        <v>2026</v>
      </c>
      <c r="B8464" s="52" t="s">
        <v>3588</v>
      </c>
      <c r="C8464" s="30" t="s">
        <v>2107</v>
      </c>
      <c r="D8464" s="52" t="s">
        <v>2298</v>
      </c>
      <c r="E8464" s="53">
        <v>1.4</v>
      </c>
      <c r="F8464" s="53">
        <v>0</v>
      </c>
      <c r="G8464" s="53">
        <v>1.4</v>
      </c>
    </row>
    <row r="8465" s="37" customFormat="1" customHeight="1" spans="1:7">
      <c r="A8465" s="52" t="s">
        <v>2026</v>
      </c>
      <c r="B8465" s="52" t="s">
        <v>3588</v>
      </c>
      <c r="C8465" s="30" t="s">
        <v>2107</v>
      </c>
      <c r="D8465" s="52" t="s">
        <v>2142</v>
      </c>
      <c r="E8465" s="53">
        <v>18.524928</v>
      </c>
      <c r="F8465" s="53">
        <v>0</v>
      </c>
      <c r="G8465" s="53">
        <v>18.524928</v>
      </c>
    </row>
    <row r="8466" s="37" customFormat="1" customHeight="1" spans="1:7">
      <c r="A8466" s="52" t="s">
        <v>2026</v>
      </c>
      <c r="B8466" s="52" t="s">
        <v>3588</v>
      </c>
      <c r="C8466" s="30" t="s">
        <v>2107</v>
      </c>
      <c r="D8466" s="52" t="s">
        <v>2299</v>
      </c>
      <c r="E8466" s="53">
        <v>16.1</v>
      </c>
      <c r="F8466" s="53">
        <v>0</v>
      </c>
      <c r="G8466" s="53">
        <v>16.1</v>
      </c>
    </row>
    <row r="8467" s="37" customFormat="1" customHeight="1" spans="1:7">
      <c r="A8467" s="52" t="s">
        <v>2026</v>
      </c>
      <c r="B8467" s="52" t="s">
        <v>3588</v>
      </c>
      <c r="C8467" s="30" t="s">
        <v>2107</v>
      </c>
      <c r="D8467" s="52" t="s">
        <v>2143</v>
      </c>
      <c r="E8467" s="53">
        <v>27.2393</v>
      </c>
      <c r="F8467" s="53">
        <v>0</v>
      </c>
      <c r="G8467" s="53">
        <v>27.2393</v>
      </c>
    </row>
    <row r="8468" s="37" customFormat="1" customHeight="1" spans="1:7">
      <c r="A8468" s="52" t="s">
        <v>2026</v>
      </c>
      <c r="B8468" s="52" t="s">
        <v>3588</v>
      </c>
      <c r="C8468" s="30" t="s">
        <v>2107</v>
      </c>
      <c r="D8468" s="52" t="s">
        <v>2144</v>
      </c>
      <c r="E8468" s="53">
        <v>2.72</v>
      </c>
      <c r="F8468" s="53">
        <v>0</v>
      </c>
      <c r="G8468" s="53">
        <v>2.72</v>
      </c>
    </row>
    <row r="8469" s="37" customFormat="1" customHeight="1" spans="1:7">
      <c r="A8469" s="52" t="s">
        <v>2026</v>
      </c>
      <c r="B8469" s="52" t="s">
        <v>3588</v>
      </c>
      <c r="C8469" s="30" t="s">
        <v>2107</v>
      </c>
      <c r="D8469" s="52" t="s">
        <v>2145</v>
      </c>
      <c r="E8469" s="53">
        <v>1.386312</v>
      </c>
      <c r="F8469" s="53">
        <v>0</v>
      </c>
      <c r="G8469" s="53">
        <v>1.386312</v>
      </c>
    </row>
    <row r="8470" s="37" customFormat="1" customHeight="1" spans="1:7">
      <c r="A8470" s="52" t="s">
        <v>2026</v>
      </c>
      <c r="B8470" s="52" t="s">
        <v>3588</v>
      </c>
      <c r="C8470" s="30" t="s">
        <v>2107</v>
      </c>
      <c r="D8470" s="52" t="s">
        <v>3589</v>
      </c>
      <c r="E8470" s="53">
        <v>11.72</v>
      </c>
      <c r="F8470" s="53">
        <v>0</v>
      </c>
      <c r="G8470" s="53">
        <v>11.72</v>
      </c>
    </row>
    <row r="8471" s="37" customFormat="1" customHeight="1" spans="1:7">
      <c r="A8471" s="52" t="s">
        <v>2026</v>
      </c>
      <c r="B8471" s="49" t="s">
        <v>3590</v>
      </c>
      <c r="C8471" s="50"/>
      <c r="D8471" s="49"/>
      <c r="E8471" s="51">
        <v>131.279953</v>
      </c>
      <c r="F8471" s="51">
        <v>0</v>
      </c>
      <c r="G8471" s="51">
        <v>131.279953</v>
      </c>
    </row>
    <row r="8472" s="37" customFormat="1" customHeight="1" spans="1:7">
      <c r="A8472" s="52" t="s">
        <v>2026</v>
      </c>
      <c r="B8472" s="52" t="s">
        <v>3591</v>
      </c>
      <c r="C8472" s="50" t="s">
        <v>2091</v>
      </c>
      <c r="D8472" s="49"/>
      <c r="E8472" s="51">
        <v>19.10006</v>
      </c>
      <c r="F8472" s="51">
        <v>0</v>
      </c>
      <c r="G8472" s="51">
        <v>19.10006</v>
      </c>
    </row>
    <row r="8473" s="37" customFormat="1" customHeight="1" spans="1:7">
      <c r="A8473" s="52" t="s">
        <v>2026</v>
      </c>
      <c r="B8473" s="52" t="s">
        <v>3591</v>
      </c>
      <c r="C8473" s="30" t="s">
        <v>2092</v>
      </c>
      <c r="D8473" s="52" t="s">
        <v>2126</v>
      </c>
      <c r="E8473" s="53">
        <v>12.25</v>
      </c>
      <c r="F8473" s="53">
        <v>0</v>
      </c>
      <c r="G8473" s="53">
        <v>12.25</v>
      </c>
    </row>
    <row r="8474" s="37" customFormat="1" customHeight="1" spans="1:7">
      <c r="A8474" s="52" t="s">
        <v>2026</v>
      </c>
      <c r="B8474" s="52" t="s">
        <v>3591</v>
      </c>
      <c r="C8474" s="30" t="s">
        <v>2092</v>
      </c>
      <c r="D8474" s="52" t="s">
        <v>2127</v>
      </c>
      <c r="E8474" s="53">
        <v>0.513043</v>
      </c>
      <c r="F8474" s="53">
        <v>0</v>
      </c>
      <c r="G8474" s="53">
        <v>0.513043</v>
      </c>
    </row>
    <row r="8475" s="37" customFormat="1" customHeight="1" spans="1:7">
      <c r="A8475" s="52" t="s">
        <v>2026</v>
      </c>
      <c r="B8475" s="52" t="s">
        <v>3591</v>
      </c>
      <c r="C8475" s="30" t="s">
        <v>2092</v>
      </c>
      <c r="D8475" s="52" t="s">
        <v>2128</v>
      </c>
      <c r="E8475" s="53">
        <v>0.344909</v>
      </c>
      <c r="F8475" s="53">
        <v>0</v>
      </c>
      <c r="G8475" s="53">
        <v>0.344909</v>
      </c>
    </row>
    <row r="8476" s="37" customFormat="1" customHeight="1" spans="1:7">
      <c r="A8476" s="52" t="s">
        <v>2026</v>
      </c>
      <c r="B8476" s="52" t="s">
        <v>3591</v>
      </c>
      <c r="C8476" s="30" t="s">
        <v>2092</v>
      </c>
      <c r="D8476" s="52" t="s">
        <v>2129</v>
      </c>
      <c r="E8476" s="53">
        <v>0.699588</v>
      </c>
      <c r="F8476" s="53">
        <v>0</v>
      </c>
      <c r="G8476" s="53">
        <v>0.699588</v>
      </c>
    </row>
    <row r="8477" s="37" customFormat="1" customHeight="1" spans="1:7">
      <c r="A8477" s="52" t="s">
        <v>2026</v>
      </c>
      <c r="B8477" s="52" t="s">
        <v>3591</v>
      </c>
      <c r="C8477" s="30" t="s">
        <v>2092</v>
      </c>
      <c r="D8477" s="52" t="s">
        <v>2297</v>
      </c>
      <c r="E8477" s="53">
        <v>0.401216</v>
      </c>
      <c r="F8477" s="53">
        <v>0</v>
      </c>
      <c r="G8477" s="53">
        <v>0.401216</v>
      </c>
    </row>
    <row r="8478" s="37" customFormat="1" customHeight="1" spans="1:7">
      <c r="A8478" s="52" t="s">
        <v>2026</v>
      </c>
      <c r="B8478" s="52" t="s">
        <v>3591</v>
      </c>
      <c r="C8478" s="30" t="s">
        <v>2092</v>
      </c>
      <c r="D8478" s="52" t="s">
        <v>2130</v>
      </c>
      <c r="E8478" s="53">
        <v>0.641304</v>
      </c>
      <c r="F8478" s="53">
        <v>0</v>
      </c>
      <c r="G8478" s="53">
        <v>0.641304</v>
      </c>
    </row>
    <row r="8479" s="37" customFormat="1" customHeight="1" spans="1:7">
      <c r="A8479" s="52" t="s">
        <v>2026</v>
      </c>
      <c r="B8479" s="52" t="s">
        <v>3591</v>
      </c>
      <c r="C8479" s="30" t="s">
        <v>2092</v>
      </c>
      <c r="D8479" s="52" t="s">
        <v>2102</v>
      </c>
      <c r="E8479" s="53">
        <v>3.5</v>
      </c>
      <c r="F8479" s="53">
        <v>0</v>
      </c>
      <c r="G8479" s="53">
        <v>3.5</v>
      </c>
    </row>
    <row r="8480" s="37" customFormat="1" customHeight="1" spans="1:7">
      <c r="A8480" s="52" t="s">
        <v>2026</v>
      </c>
      <c r="B8480" s="52" t="s">
        <v>3591</v>
      </c>
      <c r="C8480" s="30" t="s">
        <v>2092</v>
      </c>
      <c r="D8480" s="52" t="s">
        <v>2105</v>
      </c>
      <c r="E8480" s="53">
        <v>0.75</v>
      </c>
      <c r="F8480" s="53">
        <v>0</v>
      </c>
      <c r="G8480" s="53">
        <v>0.75</v>
      </c>
    </row>
    <row r="8481" s="37" customFormat="1" customHeight="1" spans="1:7">
      <c r="A8481" s="52" t="s">
        <v>2026</v>
      </c>
      <c r="B8481" s="52" t="s">
        <v>3591</v>
      </c>
      <c r="C8481" s="50" t="s">
        <v>2106</v>
      </c>
      <c r="D8481" s="49"/>
      <c r="E8481" s="51">
        <v>112.179893</v>
      </c>
      <c r="F8481" s="51">
        <v>0</v>
      </c>
      <c r="G8481" s="51">
        <v>112.179893</v>
      </c>
    </row>
    <row r="8482" s="37" customFormat="1" customHeight="1" spans="1:7">
      <c r="A8482" s="52" t="s">
        <v>2026</v>
      </c>
      <c r="B8482" s="52" t="s">
        <v>3591</v>
      </c>
      <c r="C8482" s="30" t="s">
        <v>2107</v>
      </c>
      <c r="D8482" s="52" t="s">
        <v>2131</v>
      </c>
      <c r="E8482" s="53">
        <v>23.3196</v>
      </c>
      <c r="F8482" s="53">
        <v>0</v>
      </c>
      <c r="G8482" s="53">
        <v>23.3196</v>
      </c>
    </row>
    <row r="8483" s="37" customFormat="1" customHeight="1" spans="1:7">
      <c r="A8483" s="52" t="s">
        <v>2026</v>
      </c>
      <c r="B8483" s="52" t="s">
        <v>3591</v>
      </c>
      <c r="C8483" s="30" t="s">
        <v>2107</v>
      </c>
      <c r="D8483" s="52" t="s">
        <v>2132</v>
      </c>
      <c r="E8483" s="53">
        <v>0.774</v>
      </c>
      <c r="F8483" s="53">
        <v>0</v>
      </c>
      <c r="G8483" s="53">
        <v>0.774</v>
      </c>
    </row>
    <row r="8484" s="37" customFormat="1" customHeight="1" spans="1:7">
      <c r="A8484" s="52" t="s">
        <v>2026</v>
      </c>
      <c r="B8484" s="52" t="s">
        <v>3591</v>
      </c>
      <c r="C8484" s="30" t="s">
        <v>2107</v>
      </c>
      <c r="D8484" s="52" t="s">
        <v>2110</v>
      </c>
      <c r="E8484" s="53">
        <v>0.36</v>
      </c>
      <c r="F8484" s="53">
        <v>0</v>
      </c>
      <c r="G8484" s="53">
        <v>0.36</v>
      </c>
    </row>
    <row r="8485" s="37" customFormat="1" customHeight="1" spans="1:7">
      <c r="A8485" s="52" t="s">
        <v>2026</v>
      </c>
      <c r="B8485" s="52" t="s">
        <v>3591</v>
      </c>
      <c r="C8485" s="30" t="s">
        <v>2107</v>
      </c>
      <c r="D8485" s="52" t="s">
        <v>2134</v>
      </c>
      <c r="E8485" s="53">
        <v>13.08</v>
      </c>
      <c r="F8485" s="53">
        <v>0</v>
      </c>
      <c r="G8485" s="53">
        <v>13.08</v>
      </c>
    </row>
    <row r="8486" s="37" customFormat="1" customHeight="1" spans="1:7">
      <c r="A8486" s="52" t="s">
        <v>2026</v>
      </c>
      <c r="B8486" s="52" t="s">
        <v>3591</v>
      </c>
      <c r="C8486" s="30" t="s">
        <v>2107</v>
      </c>
      <c r="D8486" s="52" t="s">
        <v>2135</v>
      </c>
      <c r="E8486" s="53">
        <v>21.606</v>
      </c>
      <c r="F8486" s="53">
        <v>0</v>
      </c>
      <c r="G8486" s="53">
        <v>21.606</v>
      </c>
    </row>
    <row r="8487" s="37" customFormat="1" customHeight="1" spans="1:7">
      <c r="A8487" s="52" t="s">
        <v>2026</v>
      </c>
      <c r="B8487" s="52" t="s">
        <v>3591</v>
      </c>
      <c r="C8487" s="30" t="s">
        <v>2107</v>
      </c>
      <c r="D8487" s="52" t="s">
        <v>2136</v>
      </c>
      <c r="E8487" s="53">
        <v>5.58</v>
      </c>
      <c r="F8487" s="53">
        <v>0</v>
      </c>
      <c r="G8487" s="53">
        <v>5.58</v>
      </c>
    </row>
    <row r="8488" s="37" customFormat="1" customHeight="1" spans="1:7">
      <c r="A8488" s="52" t="s">
        <v>2026</v>
      </c>
      <c r="B8488" s="52" t="s">
        <v>3591</v>
      </c>
      <c r="C8488" s="30" t="s">
        <v>2107</v>
      </c>
      <c r="D8488" s="52" t="s">
        <v>2137</v>
      </c>
      <c r="E8488" s="53">
        <v>10.297536</v>
      </c>
      <c r="F8488" s="53">
        <v>0</v>
      </c>
      <c r="G8488" s="53">
        <v>10.297536</v>
      </c>
    </row>
    <row r="8489" s="37" customFormat="1" customHeight="1" spans="1:7">
      <c r="A8489" s="52" t="s">
        <v>2026</v>
      </c>
      <c r="B8489" s="52" t="s">
        <v>3591</v>
      </c>
      <c r="C8489" s="30" t="s">
        <v>2107</v>
      </c>
      <c r="D8489" s="52" t="s">
        <v>2138</v>
      </c>
      <c r="E8489" s="53">
        <v>4.061592</v>
      </c>
      <c r="F8489" s="53">
        <v>0</v>
      </c>
      <c r="G8489" s="53">
        <v>4.061592</v>
      </c>
    </row>
    <row r="8490" s="37" customFormat="1" customHeight="1" spans="1:7">
      <c r="A8490" s="52" t="s">
        <v>2026</v>
      </c>
      <c r="B8490" s="52" t="s">
        <v>3591</v>
      </c>
      <c r="C8490" s="30" t="s">
        <v>2107</v>
      </c>
      <c r="D8490" s="52" t="s">
        <v>2139</v>
      </c>
      <c r="E8490" s="53">
        <v>0.128261</v>
      </c>
      <c r="F8490" s="53">
        <v>0</v>
      </c>
      <c r="G8490" s="53">
        <v>0.128261</v>
      </c>
    </row>
    <row r="8491" s="37" customFormat="1" customHeight="1" spans="1:7">
      <c r="A8491" s="52" t="s">
        <v>2026</v>
      </c>
      <c r="B8491" s="52" t="s">
        <v>3591</v>
      </c>
      <c r="C8491" s="30" t="s">
        <v>2107</v>
      </c>
      <c r="D8491" s="52" t="s">
        <v>2140</v>
      </c>
      <c r="E8491" s="53">
        <v>0.213768</v>
      </c>
      <c r="F8491" s="53">
        <v>0</v>
      </c>
      <c r="G8491" s="53">
        <v>0.213768</v>
      </c>
    </row>
    <row r="8492" s="37" customFormat="1" customHeight="1" spans="1:7">
      <c r="A8492" s="52" t="s">
        <v>2026</v>
      </c>
      <c r="B8492" s="52" t="s">
        <v>3591</v>
      </c>
      <c r="C8492" s="30" t="s">
        <v>2107</v>
      </c>
      <c r="D8492" s="52" t="s">
        <v>2141</v>
      </c>
      <c r="E8492" s="53">
        <v>5.216832</v>
      </c>
      <c r="F8492" s="53">
        <v>0</v>
      </c>
      <c r="G8492" s="53">
        <v>5.216832</v>
      </c>
    </row>
    <row r="8493" s="37" customFormat="1" customHeight="1" spans="1:7">
      <c r="A8493" s="52" t="s">
        <v>2026</v>
      </c>
      <c r="B8493" s="52" t="s">
        <v>3591</v>
      </c>
      <c r="C8493" s="30" t="s">
        <v>2107</v>
      </c>
      <c r="D8493" s="52" t="s">
        <v>2298</v>
      </c>
      <c r="E8493" s="53">
        <v>0.8</v>
      </c>
      <c r="F8493" s="53">
        <v>0</v>
      </c>
      <c r="G8493" s="53">
        <v>0.8</v>
      </c>
    </row>
    <row r="8494" s="37" customFormat="1" customHeight="1" spans="1:7">
      <c r="A8494" s="52" t="s">
        <v>2026</v>
      </c>
      <c r="B8494" s="52" t="s">
        <v>3591</v>
      </c>
      <c r="C8494" s="30" t="s">
        <v>2107</v>
      </c>
      <c r="D8494" s="52" t="s">
        <v>2142</v>
      </c>
      <c r="E8494" s="53">
        <v>5.148768</v>
      </c>
      <c r="F8494" s="53">
        <v>0</v>
      </c>
      <c r="G8494" s="53">
        <v>5.148768</v>
      </c>
    </row>
    <row r="8495" s="37" customFormat="1" customHeight="1" spans="1:7">
      <c r="A8495" s="52" t="s">
        <v>2026</v>
      </c>
      <c r="B8495" s="52" t="s">
        <v>3591</v>
      </c>
      <c r="C8495" s="30" t="s">
        <v>2107</v>
      </c>
      <c r="D8495" s="52" t="s">
        <v>2299</v>
      </c>
      <c r="E8495" s="53">
        <v>9.2</v>
      </c>
      <c r="F8495" s="53">
        <v>0</v>
      </c>
      <c r="G8495" s="53">
        <v>9.2</v>
      </c>
    </row>
    <row r="8496" s="37" customFormat="1" customHeight="1" spans="1:7">
      <c r="A8496" s="52" t="s">
        <v>2026</v>
      </c>
      <c r="B8496" s="52" t="s">
        <v>3591</v>
      </c>
      <c r="C8496" s="30" t="s">
        <v>2107</v>
      </c>
      <c r="D8496" s="52" t="s">
        <v>2143</v>
      </c>
      <c r="E8496" s="53">
        <v>7.9218</v>
      </c>
      <c r="F8496" s="53">
        <v>0</v>
      </c>
      <c r="G8496" s="53">
        <v>7.9218</v>
      </c>
    </row>
    <row r="8497" s="37" customFormat="1" customHeight="1" spans="1:7">
      <c r="A8497" s="52" t="s">
        <v>2026</v>
      </c>
      <c r="B8497" s="52" t="s">
        <v>3591</v>
      </c>
      <c r="C8497" s="30" t="s">
        <v>2107</v>
      </c>
      <c r="D8497" s="52" t="s">
        <v>2144</v>
      </c>
      <c r="E8497" s="53">
        <v>0.8</v>
      </c>
      <c r="F8497" s="53">
        <v>0</v>
      </c>
      <c r="G8497" s="53">
        <v>0.8</v>
      </c>
    </row>
    <row r="8498" s="37" customFormat="1" customHeight="1" spans="1:7">
      <c r="A8498" s="52" t="s">
        <v>2026</v>
      </c>
      <c r="B8498" s="52" t="s">
        <v>3591</v>
      </c>
      <c r="C8498" s="30" t="s">
        <v>2107</v>
      </c>
      <c r="D8498" s="52" t="s">
        <v>2145</v>
      </c>
      <c r="E8498" s="53">
        <v>0.371736</v>
      </c>
      <c r="F8498" s="53">
        <v>0</v>
      </c>
      <c r="G8498" s="53">
        <v>0.371736</v>
      </c>
    </row>
    <row r="8499" s="37" customFormat="1" customHeight="1" spans="1:7">
      <c r="A8499" s="52" t="s">
        <v>2026</v>
      </c>
      <c r="B8499" s="52" t="s">
        <v>3591</v>
      </c>
      <c r="C8499" s="30" t="s">
        <v>2107</v>
      </c>
      <c r="D8499" s="52" t="s">
        <v>3589</v>
      </c>
      <c r="E8499" s="53">
        <v>3.3</v>
      </c>
      <c r="F8499" s="53">
        <v>0</v>
      </c>
      <c r="G8499" s="53">
        <v>3.3</v>
      </c>
    </row>
    <row r="8500" s="37" customFormat="1" customHeight="1" spans="1:7">
      <c r="A8500" s="52" t="s">
        <v>2026</v>
      </c>
      <c r="B8500" s="49" t="s">
        <v>3592</v>
      </c>
      <c r="C8500" s="50"/>
      <c r="D8500" s="49"/>
      <c r="E8500" s="51">
        <v>78.882352</v>
      </c>
      <c r="F8500" s="51">
        <v>0</v>
      </c>
      <c r="G8500" s="51">
        <v>78.882352</v>
      </c>
    </row>
    <row r="8501" s="37" customFormat="1" customHeight="1" spans="1:7">
      <c r="A8501" s="52" t="s">
        <v>2026</v>
      </c>
      <c r="B8501" s="52" t="s">
        <v>3593</v>
      </c>
      <c r="C8501" s="50" t="s">
        <v>2091</v>
      </c>
      <c r="D8501" s="49"/>
      <c r="E8501" s="51">
        <v>12.899353</v>
      </c>
      <c r="F8501" s="51">
        <v>0</v>
      </c>
      <c r="G8501" s="51">
        <v>12.899353</v>
      </c>
    </row>
    <row r="8502" s="37" customFormat="1" customHeight="1" spans="1:7">
      <c r="A8502" s="52" t="s">
        <v>2026</v>
      </c>
      <c r="B8502" s="52" t="s">
        <v>3593</v>
      </c>
      <c r="C8502" s="30" t="s">
        <v>2092</v>
      </c>
      <c r="D8502" s="52" t="s">
        <v>2126</v>
      </c>
      <c r="E8502" s="53">
        <v>7.35</v>
      </c>
      <c r="F8502" s="53">
        <v>0</v>
      </c>
      <c r="G8502" s="53">
        <v>7.35</v>
      </c>
    </row>
    <row r="8503" s="37" customFormat="1" customHeight="1" spans="1:7">
      <c r="A8503" s="52" t="s">
        <v>2026</v>
      </c>
      <c r="B8503" s="52" t="s">
        <v>3593</v>
      </c>
      <c r="C8503" s="30" t="s">
        <v>2092</v>
      </c>
      <c r="D8503" s="52" t="s">
        <v>2127</v>
      </c>
      <c r="E8503" s="53">
        <v>0.332107</v>
      </c>
      <c r="F8503" s="53">
        <v>0</v>
      </c>
      <c r="G8503" s="53">
        <v>0.332107</v>
      </c>
    </row>
    <row r="8504" s="37" customFormat="1" customHeight="1" spans="1:7">
      <c r="A8504" s="52" t="s">
        <v>2026</v>
      </c>
      <c r="B8504" s="52" t="s">
        <v>3593</v>
      </c>
      <c r="C8504" s="30" t="s">
        <v>2092</v>
      </c>
      <c r="D8504" s="52" t="s">
        <v>2128</v>
      </c>
      <c r="E8504" s="53">
        <v>0.221405</v>
      </c>
      <c r="F8504" s="53">
        <v>0</v>
      </c>
      <c r="G8504" s="53">
        <v>0.221405</v>
      </c>
    </row>
    <row r="8505" s="37" customFormat="1" customHeight="1" spans="1:7">
      <c r="A8505" s="52" t="s">
        <v>2026</v>
      </c>
      <c r="B8505" s="52" t="s">
        <v>3593</v>
      </c>
      <c r="C8505" s="30" t="s">
        <v>2092</v>
      </c>
      <c r="D8505" s="52" t="s">
        <v>2129</v>
      </c>
      <c r="E8505" s="53">
        <v>0.492696</v>
      </c>
      <c r="F8505" s="53">
        <v>0</v>
      </c>
      <c r="G8505" s="53">
        <v>0.492696</v>
      </c>
    </row>
    <row r="8506" s="37" customFormat="1" customHeight="1" spans="1:7">
      <c r="A8506" s="52" t="s">
        <v>2026</v>
      </c>
      <c r="B8506" s="52" t="s">
        <v>3593</v>
      </c>
      <c r="C8506" s="30" t="s">
        <v>2092</v>
      </c>
      <c r="D8506" s="52" t="s">
        <v>2297</v>
      </c>
      <c r="E8506" s="53">
        <v>0.138011</v>
      </c>
      <c r="F8506" s="53">
        <v>0</v>
      </c>
      <c r="G8506" s="53">
        <v>0.138011</v>
      </c>
    </row>
    <row r="8507" s="37" customFormat="1" customHeight="1" spans="1:7">
      <c r="A8507" s="52" t="s">
        <v>2026</v>
      </c>
      <c r="B8507" s="52" t="s">
        <v>3593</v>
      </c>
      <c r="C8507" s="30" t="s">
        <v>2092</v>
      </c>
      <c r="D8507" s="52" t="s">
        <v>2130</v>
      </c>
      <c r="E8507" s="53">
        <v>0.415134</v>
      </c>
      <c r="F8507" s="53">
        <v>0</v>
      </c>
      <c r="G8507" s="53">
        <v>0.415134</v>
      </c>
    </row>
    <row r="8508" s="37" customFormat="1" customHeight="1" spans="1:7">
      <c r="A8508" s="52" t="s">
        <v>2026</v>
      </c>
      <c r="B8508" s="52" t="s">
        <v>3593</v>
      </c>
      <c r="C8508" s="30" t="s">
        <v>2092</v>
      </c>
      <c r="D8508" s="52" t="s">
        <v>2102</v>
      </c>
      <c r="E8508" s="53">
        <v>3.5</v>
      </c>
      <c r="F8508" s="53">
        <v>0</v>
      </c>
      <c r="G8508" s="53">
        <v>3.5</v>
      </c>
    </row>
    <row r="8509" s="37" customFormat="1" customHeight="1" spans="1:7">
      <c r="A8509" s="52" t="s">
        <v>2026</v>
      </c>
      <c r="B8509" s="52" t="s">
        <v>3593</v>
      </c>
      <c r="C8509" s="30" t="s">
        <v>2092</v>
      </c>
      <c r="D8509" s="52" t="s">
        <v>2105</v>
      </c>
      <c r="E8509" s="53">
        <v>0.45</v>
      </c>
      <c r="F8509" s="53">
        <v>0</v>
      </c>
      <c r="G8509" s="53">
        <v>0.45</v>
      </c>
    </row>
    <row r="8510" s="37" customFormat="1" customHeight="1" spans="1:7">
      <c r="A8510" s="52" t="s">
        <v>2026</v>
      </c>
      <c r="B8510" s="52" t="s">
        <v>3593</v>
      </c>
      <c r="C8510" s="50" t="s">
        <v>2106</v>
      </c>
      <c r="D8510" s="49"/>
      <c r="E8510" s="51">
        <v>65.982999</v>
      </c>
      <c r="F8510" s="51">
        <v>0</v>
      </c>
      <c r="G8510" s="51">
        <v>65.982999</v>
      </c>
    </row>
    <row r="8511" s="37" customFormat="1" customHeight="1" spans="1:7">
      <c r="A8511" s="52" t="s">
        <v>2026</v>
      </c>
      <c r="B8511" s="52" t="s">
        <v>3593</v>
      </c>
      <c r="C8511" s="30" t="s">
        <v>2107</v>
      </c>
      <c r="D8511" s="52" t="s">
        <v>2131</v>
      </c>
      <c r="E8511" s="53">
        <v>16.4232</v>
      </c>
      <c r="F8511" s="53">
        <v>0</v>
      </c>
      <c r="G8511" s="53">
        <v>16.4232</v>
      </c>
    </row>
    <row r="8512" s="37" customFormat="1" customHeight="1" spans="1:7">
      <c r="A8512" s="52" t="s">
        <v>2026</v>
      </c>
      <c r="B8512" s="52" t="s">
        <v>3593</v>
      </c>
      <c r="C8512" s="30" t="s">
        <v>2107</v>
      </c>
      <c r="D8512" s="52" t="s">
        <v>2132</v>
      </c>
      <c r="E8512" s="53">
        <v>0.4644</v>
      </c>
      <c r="F8512" s="53">
        <v>0</v>
      </c>
      <c r="G8512" s="53">
        <v>0.4644</v>
      </c>
    </row>
    <row r="8513" s="37" customFormat="1" customHeight="1" spans="1:7">
      <c r="A8513" s="52" t="s">
        <v>2026</v>
      </c>
      <c r="B8513" s="52" t="s">
        <v>3593</v>
      </c>
      <c r="C8513" s="30" t="s">
        <v>2107</v>
      </c>
      <c r="D8513" s="52" t="s">
        <v>2134</v>
      </c>
      <c r="E8513" s="53">
        <v>7.572</v>
      </c>
      <c r="F8513" s="53">
        <v>0</v>
      </c>
      <c r="G8513" s="53">
        <v>7.572</v>
      </c>
    </row>
    <row r="8514" s="37" customFormat="1" customHeight="1" spans="1:7">
      <c r="A8514" s="52" t="s">
        <v>2026</v>
      </c>
      <c r="B8514" s="52" t="s">
        <v>3593</v>
      </c>
      <c r="C8514" s="30" t="s">
        <v>2107</v>
      </c>
      <c r="D8514" s="52" t="s">
        <v>2135</v>
      </c>
      <c r="E8514" s="53">
        <v>12.6</v>
      </c>
      <c r="F8514" s="53">
        <v>0</v>
      </c>
      <c r="G8514" s="53">
        <v>12.6</v>
      </c>
    </row>
    <row r="8515" s="37" customFormat="1" customHeight="1" spans="1:7">
      <c r="A8515" s="52" t="s">
        <v>2026</v>
      </c>
      <c r="B8515" s="52" t="s">
        <v>3593</v>
      </c>
      <c r="C8515" s="30" t="s">
        <v>2107</v>
      </c>
      <c r="D8515" s="52" t="s">
        <v>2136</v>
      </c>
      <c r="E8515" s="53">
        <v>3.216</v>
      </c>
      <c r="F8515" s="53">
        <v>0</v>
      </c>
      <c r="G8515" s="53">
        <v>3.216</v>
      </c>
    </row>
    <row r="8516" s="37" customFormat="1" customHeight="1" spans="1:7">
      <c r="A8516" s="52" t="s">
        <v>2026</v>
      </c>
      <c r="B8516" s="52" t="s">
        <v>3593</v>
      </c>
      <c r="C8516" s="30" t="s">
        <v>2107</v>
      </c>
      <c r="D8516" s="52" t="s">
        <v>2137</v>
      </c>
      <c r="E8516" s="53">
        <v>6.444096</v>
      </c>
      <c r="F8516" s="53">
        <v>0</v>
      </c>
      <c r="G8516" s="53">
        <v>6.444096</v>
      </c>
    </row>
    <row r="8517" s="37" customFormat="1" customHeight="1" spans="1:7">
      <c r="A8517" s="52" t="s">
        <v>2026</v>
      </c>
      <c r="B8517" s="52" t="s">
        <v>3593</v>
      </c>
      <c r="C8517" s="30" t="s">
        <v>2107</v>
      </c>
      <c r="D8517" s="52" t="s">
        <v>2138</v>
      </c>
      <c r="E8517" s="53">
        <v>2.629182</v>
      </c>
      <c r="F8517" s="53">
        <v>0</v>
      </c>
      <c r="G8517" s="53">
        <v>2.629182</v>
      </c>
    </row>
    <row r="8518" s="37" customFormat="1" customHeight="1" spans="1:7">
      <c r="A8518" s="52" t="s">
        <v>2026</v>
      </c>
      <c r="B8518" s="52" t="s">
        <v>3593</v>
      </c>
      <c r="C8518" s="30" t="s">
        <v>2107</v>
      </c>
      <c r="D8518" s="52" t="s">
        <v>2139</v>
      </c>
      <c r="E8518" s="53">
        <v>0.083027</v>
      </c>
      <c r="F8518" s="53">
        <v>0</v>
      </c>
      <c r="G8518" s="53">
        <v>0.083027</v>
      </c>
    </row>
    <row r="8519" s="37" customFormat="1" customHeight="1" spans="1:7">
      <c r="A8519" s="52" t="s">
        <v>2026</v>
      </c>
      <c r="B8519" s="52" t="s">
        <v>3593</v>
      </c>
      <c r="C8519" s="30" t="s">
        <v>2107</v>
      </c>
      <c r="D8519" s="52" t="s">
        <v>2140</v>
      </c>
      <c r="E8519" s="53">
        <v>0.138378</v>
      </c>
      <c r="F8519" s="53">
        <v>0</v>
      </c>
      <c r="G8519" s="53">
        <v>0.138378</v>
      </c>
    </row>
    <row r="8520" s="37" customFormat="1" customHeight="1" spans="1:7">
      <c r="A8520" s="52" t="s">
        <v>2026</v>
      </c>
      <c r="B8520" s="52" t="s">
        <v>3593</v>
      </c>
      <c r="C8520" s="30" t="s">
        <v>2107</v>
      </c>
      <c r="D8520" s="52" t="s">
        <v>2141</v>
      </c>
      <c r="E8520" s="53">
        <v>3.321072</v>
      </c>
      <c r="F8520" s="53">
        <v>0</v>
      </c>
      <c r="G8520" s="53">
        <v>3.321072</v>
      </c>
    </row>
    <row r="8521" s="37" customFormat="1" customHeight="1" spans="1:7">
      <c r="A8521" s="52" t="s">
        <v>2026</v>
      </c>
      <c r="B8521" s="52" t="s">
        <v>3593</v>
      </c>
      <c r="C8521" s="30" t="s">
        <v>2107</v>
      </c>
      <c r="D8521" s="52" t="s">
        <v>2298</v>
      </c>
      <c r="E8521" s="53">
        <v>0.2</v>
      </c>
      <c r="F8521" s="53">
        <v>0</v>
      </c>
      <c r="G8521" s="53">
        <v>0.2</v>
      </c>
    </row>
    <row r="8522" s="37" customFormat="1" customHeight="1" spans="1:7">
      <c r="A8522" s="52" t="s">
        <v>2026</v>
      </c>
      <c r="B8522" s="52" t="s">
        <v>3593</v>
      </c>
      <c r="C8522" s="30" t="s">
        <v>2107</v>
      </c>
      <c r="D8522" s="52" t="s">
        <v>2142</v>
      </c>
      <c r="E8522" s="53">
        <v>3.222048</v>
      </c>
      <c r="F8522" s="53">
        <v>0</v>
      </c>
      <c r="G8522" s="53">
        <v>3.222048</v>
      </c>
    </row>
    <row r="8523" s="37" customFormat="1" customHeight="1" spans="1:7">
      <c r="A8523" s="52" t="s">
        <v>2026</v>
      </c>
      <c r="B8523" s="52" t="s">
        <v>3593</v>
      </c>
      <c r="C8523" s="30" t="s">
        <v>2107</v>
      </c>
      <c r="D8523" s="52" t="s">
        <v>2299</v>
      </c>
      <c r="E8523" s="53">
        <v>2.3</v>
      </c>
      <c r="F8523" s="53">
        <v>0</v>
      </c>
      <c r="G8523" s="53">
        <v>2.3</v>
      </c>
    </row>
    <row r="8524" s="37" customFormat="1" customHeight="1" spans="1:7">
      <c r="A8524" s="52" t="s">
        <v>2026</v>
      </c>
      <c r="B8524" s="52" t="s">
        <v>3593</v>
      </c>
      <c r="C8524" s="30" t="s">
        <v>2107</v>
      </c>
      <c r="D8524" s="52" t="s">
        <v>2143</v>
      </c>
      <c r="E8524" s="53">
        <v>4.665</v>
      </c>
      <c r="F8524" s="53">
        <v>0</v>
      </c>
      <c r="G8524" s="53">
        <v>4.665</v>
      </c>
    </row>
    <row r="8525" s="37" customFormat="1" customHeight="1" spans="1:7">
      <c r="A8525" s="52" t="s">
        <v>2026</v>
      </c>
      <c r="B8525" s="52" t="s">
        <v>3593</v>
      </c>
      <c r="C8525" s="30" t="s">
        <v>2107</v>
      </c>
      <c r="D8525" s="52" t="s">
        <v>2144</v>
      </c>
      <c r="E8525" s="53">
        <v>0.48</v>
      </c>
      <c r="F8525" s="53">
        <v>0</v>
      </c>
      <c r="G8525" s="53">
        <v>0.48</v>
      </c>
    </row>
    <row r="8526" s="37" customFormat="1" customHeight="1" spans="1:7">
      <c r="A8526" s="52" t="s">
        <v>2026</v>
      </c>
      <c r="B8526" s="52" t="s">
        <v>3593</v>
      </c>
      <c r="C8526" s="30" t="s">
        <v>2107</v>
      </c>
      <c r="D8526" s="52" t="s">
        <v>2145</v>
      </c>
      <c r="E8526" s="53">
        <v>0.244596</v>
      </c>
      <c r="F8526" s="53">
        <v>0</v>
      </c>
      <c r="G8526" s="53">
        <v>0.244596</v>
      </c>
    </row>
    <row r="8527" s="37" customFormat="1" customHeight="1" spans="1:7">
      <c r="A8527" s="52" t="s">
        <v>2026</v>
      </c>
      <c r="B8527" s="52" t="s">
        <v>3593</v>
      </c>
      <c r="C8527" s="30" t="s">
        <v>2107</v>
      </c>
      <c r="D8527" s="52" t="s">
        <v>3589</v>
      </c>
      <c r="E8527" s="53">
        <v>1.98</v>
      </c>
      <c r="F8527" s="53">
        <v>0</v>
      </c>
      <c r="G8527" s="53">
        <v>1.98</v>
      </c>
    </row>
    <row r="8528" s="37" customFormat="1" customHeight="1" spans="1:7">
      <c r="A8528" s="49" t="s">
        <v>3594</v>
      </c>
      <c r="B8528" s="49"/>
      <c r="C8528" s="50"/>
      <c r="D8528" s="49"/>
      <c r="E8528" s="51">
        <v>1088.832569</v>
      </c>
      <c r="F8528" s="51">
        <v>0</v>
      </c>
      <c r="G8528" s="51">
        <v>1088.832569</v>
      </c>
    </row>
    <row r="8529" s="37" customFormat="1" customHeight="1" spans="1:7">
      <c r="A8529" s="52" t="s">
        <v>2027</v>
      </c>
      <c r="B8529" s="49" t="s">
        <v>3595</v>
      </c>
      <c r="C8529" s="50"/>
      <c r="D8529" s="49"/>
      <c r="E8529" s="51">
        <v>817.523767</v>
      </c>
      <c r="F8529" s="51">
        <v>0</v>
      </c>
      <c r="G8529" s="51">
        <v>817.523767</v>
      </c>
    </row>
    <row r="8530" s="37" customFormat="1" customHeight="1" spans="1:7">
      <c r="A8530" s="52" t="s">
        <v>2027</v>
      </c>
      <c r="B8530" s="52" t="s">
        <v>3596</v>
      </c>
      <c r="C8530" s="50" t="s">
        <v>2080</v>
      </c>
      <c r="D8530" s="49"/>
      <c r="E8530" s="51">
        <v>460</v>
      </c>
      <c r="F8530" s="51">
        <v>0</v>
      </c>
      <c r="G8530" s="51">
        <v>460</v>
      </c>
    </row>
    <row r="8531" s="37" customFormat="1" customHeight="1" spans="1:7">
      <c r="A8531" s="52" t="s">
        <v>2027</v>
      </c>
      <c r="B8531" s="52" t="s">
        <v>3596</v>
      </c>
      <c r="C8531" s="30" t="s">
        <v>2081</v>
      </c>
      <c r="D8531" s="52" t="s">
        <v>3597</v>
      </c>
      <c r="E8531" s="53">
        <v>0</v>
      </c>
      <c r="F8531" s="53">
        <v>0</v>
      </c>
      <c r="G8531" s="53">
        <v>0</v>
      </c>
    </row>
    <row r="8532" s="37" customFormat="1" customHeight="1" spans="1:7">
      <c r="A8532" s="52" t="s">
        <v>2027</v>
      </c>
      <c r="B8532" s="52" t="s">
        <v>3596</v>
      </c>
      <c r="C8532" s="30" t="s">
        <v>2081</v>
      </c>
      <c r="D8532" s="52" t="s">
        <v>3598</v>
      </c>
      <c r="E8532" s="53">
        <v>10</v>
      </c>
      <c r="F8532" s="53">
        <v>0</v>
      </c>
      <c r="G8532" s="53">
        <v>10</v>
      </c>
    </row>
    <row r="8533" s="37" customFormat="1" customHeight="1" spans="1:7">
      <c r="A8533" s="52" t="s">
        <v>2027</v>
      </c>
      <c r="B8533" s="52" t="s">
        <v>3596</v>
      </c>
      <c r="C8533" s="30" t="s">
        <v>2081</v>
      </c>
      <c r="D8533" s="52" t="s">
        <v>3599</v>
      </c>
      <c r="E8533" s="53">
        <v>150</v>
      </c>
      <c r="F8533" s="53">
        <v>0</v>
      </c>
      <c r="G8533" s="53">
        <v>150</v>
      </c>
    </row>
    <row r="8534" s="37" customFormat="1" customHeight="1" spans="1:7">
      <c r="A8534" s="52" t="s">
        <v>2027</v>
      </c>
      <c r="B8534" s="52" t="s">
        <v>3596</v>
      </c>
      <c r="C8534" s="30" t="s">
        <v>2081</v>
      </c>
      <c r="D8534" s="52" t="s">
        <v>3600</v>
      </c>
      <c r="E8534" s="53">
        <v>300</v>
      </c>
      <c r="F8534" s="53">
        <v>0</v>
      </c>
      <c r="G8534" s="53">
        <v>300</v>
      </c>
    </row>
    <row r="8535" s="37" customFormat="1" customHeight="1" spans="1:7">
      <c r="A8535" s="52" t="s">
        <v>2027</v>
      </c>
      <c r="B8535" s="52" t="s">
        <v>3596</v>
      </c>
      <c r="C8535" s="50" t="s">
        <v>2091</v>
      </c>
      <c r="D8535" s="49"/>
      <c r="E8535" s="51">
        <v>78.707863</v>
      </c>
      <c r="F8535" s="51">
        <v>0</v>
      </c>
      <c r="G8535" s="51">
        <v>78.707863</v>
      </c>
    </row>
    <row r="8536" s="37" customFormat="1" customHeight="1" spans="1:7">
      <c r="A8536" s="52" t="s">
        <v>2027</v>
      </c>
      <c r="B8536" s="52" t="s">
        <v>3596</v>
      </c>
      <c r="C8536" s="30" t="s">
        <v>2092</v>
      </c>
      <c r="D8536" s="52" t="s">
        <v>2093</v>
      </c>
      <c r="E8536" s="53">
        <v>26.95</v>
      </c>
      <c r="F8536" s="53">
        <v>0</v>
      </c>
      <c r="G8536" s="53">
        <v>26.95</v>
      </c>
    </row>
    <row r="8537" s="37" customFormat="1" customHeight="1" spans="1:7">
      <c r="A8537" s="52" t="s">
        <v>2027</v>
      </c>
      <c r="B8537" s="52" t="s">
        <v>3596</v>
      </c>
      <c r="C8537" s="30" t="s">
        <v>2092</v>
      </c>
      <c r="D8537" s="52" t="s">
        <v>2094</v>
      </c>
      <c r="E8537" s="53">
        <v>1.223309</v>
      </c>
      <c r="F8537" s="53">
        <v>0</v>
      </c>
      <c r="G8537" s="53">
        <v>1.223309</v>
      </c>
    </row>
    <row r="8538" s="37" customFormat="1" customHeight="1" spans="1:7">
      <c r="A8538" s="52" t="s">
        <v>2027</v>
      </c>
      <c r="B8538" s="52" t="s">
        <v>3596</v>
      </c>
      <c r="C8538" s="30" t="s">
        <v>2092</v>
      </c>
      <c r="D8538" s="52" t="s">
        <v>2095</v>
      </c>
      <c r="E8538" s="53">
        <v>0.815539</v>
      </c>
      <c r="F8538" s="53">
        <v>0</v>
      </c>
      <c r="G8538" s="53">
        <v>0.815539</v>
      </c>
    </row>
    <row r="8539" s="37" customFormat="1" customHeight="1" spans="1:7">
      <c r="A8539" s="52" t="s">
        <v>2027</v>
      </c>
      <c r="B8539" s="52" t="s">
        <v>3596</v>
      </c>
      <c r="C8539" s="30" t="s">
        <v>2092</v>
      </c>
      <c r="D8539" s="52" t="s">
        <v>2096</v>
      </c>
      <c r="E8539" s="53">
        <v>1.116771</v>
      </c>
      <c r="F8539" s="53">
        <v>0</v>
      </c>
      <c r="G8539" s="53">
        <v>1.116771</v>
      </c>
    </row>
    <row r="8540" s="37" customFormat="1" customHeight="1" spans="1:7">
      <c r="A8540" s="52" t="s">
        <v>2027</v>
      </c>
      <c r="B8540" s="52" t="s">
        <v>3596</v>
      </c>
      <c r="C8540" s="30" t="s">
        <v>2092</v>
      </c>
      <c r="D8540" s="52" t="s">
        <v>2097</v>
      </c>
      <c r="E8540" s="53">
        <v>1.899108</v>
      </c>
      <c r="F8540" s="53">
        <v>0</v>
      </c>
      <c r="G8540" s="53">
        <v>1.899108</v>
      </c>
    </row>
    <row r="8541" s="37" customFormat="1" customHeight="1" spans="1:7">
      <c r="A8541" s="52" t="s">
        <v>2027</v>
      </c>
      <c r="B8541" s="52" t="s">
        <v>3596</v>
      </c>
      <c r="C8541" s="30" t="s">
        <v>2092</v>
      </c>
      <c r="D8541" s="52" t="s">
        <v>2098</v>
      </c>
      <c r="E8541" s="53">
        <v>1.529136</v>
      </c>
      <c r="F8541" s="53">
        <v>0</v>
      </c>
      <c r="G8541" s="53">
        <v>1.529136</v>
      </c>
    </row>
    <row r="8542" s="37" customFormat="1" customHeight="1" spans="1:7">
      <c r="A8542" s="52" t="s">
        <v>2027</v>
      </c>
      <c r="B8542" s="52" t="s">
        <v>3596</v>
      </c>
      <c r="C8542" s="30" t="s">
        <v>2092</v>
      </c>
      <c r="D8542" s="52" t="s">
        <v>2099</v>
      </c>
      <c r="E8542" s="53">
        <v>9.492</v>
      </c>
      <c r="F8542" s="53">
        <v>0</v>
      </c>
      <c r="G8542" s="53">
        <v>9.492</v>
      </c>
    </row>
    <row r="8543" s="37" customFormat="1" customHeight="1" spans="1:7">
      <c r="A8543" s="52" t="s">
        <v>2027</v>
      </c>
      <c r="B8543" s="52" t="s">
        <v>3596</v>
      </c>
      <c r="C8543" s="30" t="s">
        <v>2092</v>
      </c>
      <c r="D8543" s="52" t="s">
        <v>2100</v>
      </c>
      <c r="E8543" s="53">
        <v>3.12</v>
      </c>
      <c r="F8543" s="53">
        <v>0</v>
      </c>
      <c r="G8543" s="53">
        <v>3.12</v>
      </c>
    </row>
    <row r="8544" s="37" customFormat="1" customHeight="1" spans="1:7">
      <c r="A8544" s="52" t="s">
        <v>2027</v>
      </c>
      <c r="B8544" s="52" t="s">
        <v>3596</v>
      </c>
      <c r="C8544" s="30" t="s">
        <v>2092</v>
      </c>
      <c r="D8544" s="52" t="s">
        <v>2101</v>
      </c>
      <c r="E8544" s="53">
        <v>0.312</v>
      </c>
      <c r="F8544" s="53">
        <v>0</v>
      </c>
      <c r="G8544" s="53">
        <v>0.312</v>
      </c>
    </row>
    <row r="8545" s="37" customFormat="1" customHeight="1" spans="1:7">
      <c r="A8545" s="52" t="s">
        <v>2027</v>
      </c>
      <c r="B8545" s="52" t="s">
        <v>3596</v>
      </c>
      <c r="C8545" s="30" t="s">
        <v>2092</v>
      </c>
      <c r="D8545" s="52" t="s">
        <v>2102</v>
      </c>
      <c r="E8545" s="53">
        <v>3.5</v>
      </c>
      <c r="F8545" s="53">
        <v>0</v>
      </c>
      <c r="G8545" s="53">
        <v>3.5</v>
      </c>
    </row>
    <row r="8546" s="37" customFormat="1" customHeight="1" spans="1:7">
      <c r="A8546" s="52" t="s">
        <v>2027</v>
      </c>
      <c r="B8546" s="52" t="s">
        <v>3596</v>
      </c>
      <c r="C8546" s="30" t="s">
        <v>2092</v>
      </c>
      <c r="D8546" s="52" t="s">
        <v>2103</v>
      </c>
      <c r="E8546" s="53">
        <v>26.75</v>
      </c>
      <c r="F8546" s="53">
        <v>0</v>
      </c>
      <c r="G8546" s="53">
        <v>26.75</v>
      </c>
    </row>
    <row r="8547" s="37" customFormat="1" customHeight="1" spans="1:7">
      <c r="A8547" s="52" t="s">
        <v>2027</v>
      </c>
      <c r="B8547" s="52" t="s">
        <v>3596</v>
      </c>
      <c r="C8547" s="30" t="s">
        <v>2092</v>
      </c>
      <c r="D8547" s="52" t="s">
        <v>2104</v>
      </c>
      <c r="E8547" s="53">
        <v>0.35</v>
      </c>
      <c r="F8547" s="53">
        <v>0</v>
      </c>
      <c r="G8547" s="53">
        <v>0.35</v>
      </c>
    </row>
    <row r="8548" s="37" customFormat="1" customHeight="1" spans="1:7">
      <c r="A8548" s="52" t="s">
        <v>2027</v>
      </c>
      <c r="B8548" s="52" t="s">
        <v>3596</v>
      </c>
      <c r="C8548" s="30" t="s">
        <v>2092</v>
      </c>
      <c r="D8548" s="52" t="s">
        <v>2105</v>
      </c>
      <c r="E8548" s="53">
        <v>1.65</v>
      </c>
      <c r="F8548" s="53">
        <v>0</v>
      </c>
      <c r="G8548" s="53">
        <v>1.65</v>
      </c>
    </row>
    <row r="8549" s="37" customFormat="1" customHeight="1" spans="1:7">
      <c r="A8549" s="52" t="s">
        <v>2027</v>
      </c>
      <c r="B8549" s="52" t="s">
        <v>3596</v>
      </c>
      <c r="C8549" s="50" t="s">
        <v>2106</v>
      </c>
      <c r="D8549" s="49"/>
      <c r="E8549" s="51">
        <v>278.815904</v>
      </c>
      <c r="F8549" s="51">
        <v>0</v>
      </c>
      <c r="G8549" s="51">
        <v>278.815904</v>
      </c>
    </row>
    <row r="8550" s="37" customFormat="1" customHeight="1" spans="1:7">
      <c r="A8550" s="52" t="s">
        <v>2027</v>
      </c>
      <c r="B8550" s="52" t="s">
        <v>3596</v>
      </c>
      <c r="C8550" s="30" t="s">
        <v>2107</v>
      </c>
      <c r="D8550" s="52" t="s">
        <v>2108</v>
      </c>
      <c r="E8550" s="53">
        <v>63.3036</v>
      </c>
      <c r="F8550" s="53">
        <v>0</v>
      </c>
      <c r="G8550" s="53">
        <v>63.3036</v>
      </c>
    </row>
    <row r="8551" s="37" customFormat="1" customHeight="1" spans="1:7">
      <c r="A8551" s="52" t="s">
        <v>2027</v>
      </c>
      <c r="B8551" s="52" t="s">
        <v>3596</v>
      </c>
      <c r="C8551" s="30" t="s">
        <v>2107</v>
      </c>
      <c r="D8551" s="52" t="s">
        <v>2109</v>
      </c>
      <c r="E8551" s="53">
        <v>38.6388</v>
      </c>
      <c r="F8551" s="53">
        <v>0</v>
      </c>
      <c r="G8551" s="53">
        <v>38.6388</v>
      </c>
    </row>
    <row r="8552" s="37" customFormat="1" customHeight="1" spans="1:7">
      <c r="A8552" s="52" t="s">
        <v>2027</v>
      </c>
      <c r="B8552" s="52" t="s">
        <v>3596</v>
      </c>
      <c r="C8552" s="30" t="s">
        <v>2107</v>
      </c>
      <c r="D8552" s="52" t="s">
        <v>2111</v>
      </c>
      <c r="E8552" s="53">
        <v>5.2753</v>
      </c>
      <c r="F8552" s="53">
        <v>0</v>
      </c>
      <c r="G8552" s="53">
        <v>5.2753</v>
      </c>
    </row>
    <row r="8553" s="37" customFormat="1" customHeight="1" spans="1:7">
      <c r="A8553" s="52" t="s">
        <v>2027</v>
      </c>
      <c r="B8553" s="52" t="s">
        <v>3596</v>
      </c>
      <c r="C8553" s="30" t="s">
        <v>2107</v>
      </c>
      <c r="D8553" s="52" t="s">
        <v>2112</v>
      </c>
      <c r="E8553" s="53">
        <v>15.076282</v>
      </c>
      <c r="F8553" s="53">
        <v>0</v>
      </c>
      <c r="G8553" s="53">
        <v>15.076282</v>
      </c>
    </row>
    <row r="8554" s="37" customFormat="1" customHeight="1" spans="1:7">
      <c r="A8554" s="52" t="s">
        <v>2027</v>
      </c>
      <c r="B8554" s="52" t="s">
        <v>3596</v>
      </c>
      <c r="C8554" s="30" t="s">
        <v>2107</v>
      </c>
      <c r="D8554" s="52" t="s">
        <v>2113</v>
      </c>
      <c r="E8554" s="53">
        <v>12.695816</v>
      </c>
      <c r="F8554" s="53">
        <v>0</v>
      </c>
      <c r="G8554" s="53">
        <v>12.695816</v>
      </c>
    </row>
    <row r="8555" s="37" customFormat="1" customHeight="1" spans="1:7">
      <c r="A8555" s="52" t="s">
        <v>2027</v>
      </c>
      <c r="B8555" s="52" t="s">
        <v>3596</v>
      </c>
      <c r="C8555" s="30" t="s">
        <v>2107</v>
      </c>
      <c r="D8555" s="52" t="s">
        <v>2114</v>
      </c>
      <c r="E8555" s="53">
        <v>0.321653</v>
      </c>
      <c r="F8555" s="53">
        <v>0</v>
      </c>
      <c r="G8555" s="53">
        <v>0.321653</v>
      </c>
    </row>
    <row r="8556" s="37" customFormat="1" customHeight="1" spans="1:7">
      <c r="A8556" s="52" t="s">
        <v>2027</v>
      </c>
      <c r="B8556" s="52" t="s">
        <v>3596</v>
      </c>
      <c r="C8556" s="30" t="s">
        <v>2107</v>
      </c>
      <c r="D8556" s="52" t="s">
        <v>2115</v>
      </c>
      <c r="E8556" s="53">
        <v>0.536089</v>
      </c>
      <c r="F8556" s="53">
        <v>0</v>
      </c>
      <c r="G8556" s="53">
        <v>0.536089</v>
      </c>
    </row>
    <row r="8557" s="37" customFormat="1" customHeight="1" spans="1:7">
      <c r="A8557" s="52" t="s">
        <v>2027</v>
      </c>
      <c r="B8557" s="52" t="s">
        <v>3596</v>
      </c>
      <c r="C8557" s="30" t="s">
        <v>2107</v>
      </c>
      <c r="D8557" s="52" t="s">
        <v>2116</v>
      </c>
      <c r="E8557" s="53">
        <v>1.8</v>
      </c>
      <c r="F8557" s="53">
        <v>0</v>
      </c>
      <c r="G8557" s="53">
        <v>1.8</v>
      </c>
    </row>
    <row r="8558" s="37" customFormat="1" customHeight="1" spans="1:7">
      <c r="A8558" s="52" t="s">
        <v>2027</v>
      </c>
      <c r="B8558" s="52" t="s">
        <v>3596</v>
      </c>
      <c r="C8558" s="30" t="s">
        <v>2107</v>
      </c>
      <c r="D8558" s="52" t="s">
        <v>2117</v>
      </c>
      <c r="E8558" s="53">
        <v>25.391632</v>
      </c>
      <c r="F8558" s="53">
        <v>0</v>
      </c>
      <c r="G8558" s="53">
        <v>25.391632</v>
      </c>
    </row>
    <row r="8559" s="37" customFormat="1" customHeight="1" spans="1:7">
      <c r="A8559" s="52" t="s">
        <v>2027</v>
      </c>
      <c r="B8559" s="52" t="s">
        <v>3596</v>
      </c>
      <c r="C8559" s="30" t="s">
        <v>2107</v>
      </c>
      <c r="D8559" s="52" t="s">
        <v>2118</v>
      </c>
      <c r="E8559" s="53">
        <v>21.485832</v>
      </c>
      <c r="F8559" s="53">
        <v>0</v>
      </c>
      <c r="G8559" s="53">
        <v>21.485832</v>
      </c>
    </row>
    <row r="8560" s="37" customFormat="1" customHeight="1" spans="1:7">
      <c r="A8560" s="52" t="s">
        <v>2027</v>
      </c>
      <c r="B8560" s="52" t="s">
        <v>3596</v>
      </c>
      <c r="C8560" s="30" t="s">
        <v>2107</v>
      </c>
      <c r="D8560" s="52" t="s">
        <v>2120</v>
      </c>
      <c r="E8560" s="53">
        <v>20.7</v>
      </c>
      <c r="F8560" s="53">
        <v>0</v>
      </c>
      <c r="G8560" s="53">
        <v>20.7</v>
      </c>
    </row>
    <row r="8561" s="37" customFormat="1" customHeight="1" spans="1:7">
      <c r="A8561" s="52" t="s">
        <v>2027</v>
      </c>
      <c r="B8561" s="52" t="s">
        <v>3596</v>
      </c>
      <c r="C8561" s="30" t="s">
        <v>2107</v>
      </c>
      <c r="D8561" s="52" t="s">
        <v>2121</v>
      </c>
      <c r="E8561" s="53">
        <v>1.76</v>
      </c>
      <c r="F8561" s="53">
        <v>0</v>
      </c>
      <c r="G8561" s="53">
        <v>1.76</v>
      </c>
    </row>
    <row r="8562" s="37" customFormat="1" customHeight="1" spans="1:7">
      <c r="A8562" s="52" t="s">
        <v>2027</v>
      </c>
      <c r="B8562" s="52" t="s">
        <v>3596</v>
      </c>
      <c r="C8562" s="30" t="s">
        <v>2107</v>
      </c>
      <c r="D8562" s="52" t="s">
        <v>2122</v>
      </c>
      <c r="E8562" s="53">
        <v>51.48</v>
      </c>
      <c r="F8562" s="53">
        <v>0</v>
      </c>
      <c r="G8562" s="53">
        <v>51.48</v>
      </c>
    </row>
    <row r="8563" s="37" customFormat="1" customHeight="1" spans="1:7">
      <c r="A8563" s="52" t="s">
        <v>2027</v>
      </c>
      <c r="B8563" s="52" t="s">
        <v>3596</v>
      </c>
      <c r="C8563" s="30" t="s">
        <v>2107</v>
      </c>
      <c r="D8563" s="52" t="s">
        <v>2123</v>
      </c>
      <c r="E8563" s="53">
        <v>20.3509</v>
      </c>
      <c r="F8563" s="53">
        <v>0</v>
      </c>
      <c r="G8563" s="53">
        <v>20.3509</v>
      </c>
    </row>
    <row r="8564" s="37" customFormat="1" customHeight="1" spans="1:7">
      <c r="A8564" s="52" t="s">
        <v>2027</v>
      </c>
      <c r="B8564" s="49" t="s">
        <v>3601</v>
      </c>
      <c r="C8564" s="50"/>
      <c r="D8564" s="49"/>
      <c r="E8564" s="51">
        <v>271.308802</v>
      </c>
      <c r="F8564" s="51">
        <v>0</v>
      </c>
      <c r="G8564" s="51">
        <v>271.308802</v>
      </c>
    </row>
    <row r="8565" s="37" customFormat="1" customHeight="1" spans="1:7">
      <c r="A8565" s="52" t="s">
        <v>2027</v>
      </c>
      <c r="B8565" s="52" t="s">
        <v>3602</v>
      </c>
      <c r="C8565" s="50" t="s">
        <v>2091</v>
      </c>
      <c r="D8565" s="49"/>
      <c r="E8565" s="51">
        <v>45.278757</v>
      </c>
      <c r="F8565" s="51">
        <v>0</v>
      </c>
      <c r="G8565" s="51">
        <v>45.278757</v>
      </c>
    </row>
    <row r="8566" s="37" customFormat="1" customHeight="1" spans="1:7">
      <c r="A8566" s="52" t="s">
        <v>2027</v>
      </c>
      <c r="B8566" s="52" t="s">
        <v>3602</v>
      </c>
      <c r="C8566" s="30" t="s">
        <v>2092</v>
      </c>
      <c r="D8566" s="52" t="s">
        <v>2093</v>
      </c>
      <c r="E8566" s="53">
        <v>26.95</v>
      </c>
      <c r="F8566" s="53">
        <v>0</v>
      </c>
      <c r="G8566" s="53">
        <v>26.95</v>
      </c>
    </row>
    <row r="8567" s="37" customFormat="1" customHeight="1" spans="1:7">
      <c r="A8567" s="52" t="s">
        <v>2027</v>
      </c>
      <c r="B8567" s="52" t="s">
        <v>3602</v>
      </c>
      <c r="C8567" s="30" t="s">
        <v>2092</v>
      </c>
      <c r="D8567" s="52" t="s">
        <v>2094</v>
      </c>
      <c r="E8567" s="53">
        <v>1.034136</v>
      </c>
      <c r="F8567" s="53">
        <v>0</v>
      </c>
      <c r="G8567" s="53">
        <v>1.034136</v>
      </c>
    </row>
    <row r="8568" s="37" customFormat="1" customHeight="1" spans="1:7">
      <c r="A8568" s="52" t="s">
        <v>2027</v>
      </c>
      <c r="B8568" s="52" t="s">
        <v>3602</v>
      </c>
      <c r="C8568" s="30" t="s">
        <v>2092</v>
      </c>
      <c r="D8568" s="52" t="s">
        <v>2095</v>
      </c>
      <c r="E8568" s="53">
        <v>0.689424</v>
      </c>
      <c r="F8568" s="53">
        <v>0</v>
      </c>
      <c r="G8568" s="53">
        <v>0.689424</v>
      </c>
    </row>
    <row r="8569" s="37" customFormat="1" customHeight="1" spans="1:7">
      <c r="A8569" s="52" t="s">
        <v>2027</v>
      </c>
      <c r="B8569" s="52" t="s">
        <v>3602</v>
      </c>
      <c r="C8569" s="30" t="s">
        <v>2092</v>
      </c>
      <c r="D8569" s="52" t="s">
        <v>2096</v>
      </c>
      <c r="E8569" s="53">
        <v>0.201391</v>
      </c>
      <c r="F8569" s="53">
        <v>0</v>
      </c>
      <c r="G8569" s="53">
        <v>0.201391</v>
      </c>
    </row>
    <row r="8570" s="37" customFormat="1" customHeight="1" spans="1:7">
      <c r="A8570" s="52" t="s">
        <v>2027</v>
      </c>
      <c r="B8570" s="52" t="s">
        <v>3602</v>
      </c>
      <c r="C8570" s="30" t="s">
        <v>2092</v>
      </c>
      <c r="D8570" s="52" t="s">
        <v>2097</v>
      </c>
      <c r="E8570" s="53">
        <v>1.529136</v>
      </c>
      <c r="F8570" s="53">
        <v>0</v>
      </c>
      <c r="G8570" s="53">
        <v>1.529136</v>
      </c>
    </row>
    <row r="8571" s="37" customFormat="1" customHeight="1" spans="1:7">
      <c r="A8571" s="52" t="s">
        <v>2027</v>
      </c>
      <c r="B8571" s="52" t="s">
        <v>3602</v>
      </c>
      <c r="C8571" s="30" t="s">
        <v>2092</v>
      </c>
      <c r="D8571" s="52" t="s">
        <v>2098</v>
      </c>
      <c r="E8571" s="53">
        <v>1.29267</v>
      </c>
      <c r="F8571" s="53">
        <v>0</v>
      </c>
      <c r="G8571" s="53">
        <v>1.29267</v>
      </c>
    </row>
    <row r="8572" s="37" customFormat="1" customHeight="1" spans="1:7">
      <c r="A8572" s="52" t="s">
        <v>2027</v>
      </c>
      <c r="B8572" s="52" t="s">
        <v>3602</v>
      </c>
      <c r="C8572" s="30" t="s">
        <v>2092</v>
      </c>
      <c r="D8572" s="52" t="s">
        <v>2099</v>
      </c>
      <c r="E8572" s="53">
        <v>8.4</v>
      </c>
      <c r="F8572" s="53">
        <v>0</v>
      </c>
      <c r="G8572" s="53">
        <v>8.4</v>
      </c>
    </row>
    <row r="8573" s="37" customFormat="1" customHeight="1" spans="1:7">
      <c r="A8573" s="52" t="s">
        <v>2027</v>
      </c>
      <c r="B8573" s="52" t="s">
        <v>3602</v>
      </c>
      <c r="C8573" s="30" t="s">
        <v>2092</v>
      </c>
      <c r="D8573" s="52" t="s">
        <v>2100</v>
      </c>
      <c r="E8573" s="53">
        <v>3.432</v>
      </c>
      <c r="F8573" s="53">
        <v>0</v>
      </c>
      <c r="G8573" s="53">
        <v>3.432</v>
      </c>
    </row>
    <row r="8574" s="37" customFormat="1" customHeight="1" spans="1:7">
      <c r="A8574" s="52" t="s">
        <v>2027</v>
      </c>
      <c r="B8574" s="52" t="s">
        <v>3602</v>
      </c>
      <c r="C8574" s="30" t="s">
        <v>2092</v>
      </c>
      <c r="D8574" s="52" t="s">
        <v>2104</v>
      </c>
      <c r="E8574" s="53">
        <v>0.1</v>
      </c>
      <c r="F8574" s="53">
        <v>0</v>
      </c>
      <c r="G8574" s="53">
        <v>0.1</v>
      </c>
    </row>
    <row r="8575" s="37" customFormat="1" customHeight="1" spans="1:7">
      <c r="A8575" s="52" t="s">
        <v>2027</v>
      </c>
      <c r="B8575" s="52" t="s">
        <v>3602</v>
      </c>
      <c r="C8575" s="30" t="s">
        <v>2092</v>
      </c>
      <c r="D8575" s="52" t="s">
        <v>2105</v>
      </c>
      <c r="E8575" s="53">
        <v>1.65</v>
      </c>
      <c r="F8575" s="53">
        <v>0</v>
      </c>
      <c r="G8575" s="53">
        <v>1.65</v>
      </c>
    </row>
    <row r="8576" s="37" customFormat="1" customHeight="1" spans="1:7">
      <c r="A8576" s="52" t="s">
        <v>2027</v>
      </c>
      <c r="B8576" s="52" t="s">
        <v>3602</v>
      </c>
      <c r="C8576" s="50" t="s">
        <v>2106</v>
      </c>
      <c r="D8576" s="49"/>
      <c r="E8576" s="51">
        <v>226.030045</v>
      </c>
      <c r="F8576" s="51">
        <v>0</v>
      </c>
      <c r="G8576" s="51">
        <v>226.030045</v>
      </c>
    </row>
    <row r="8577" s="37" customFormat="1" customHeight="1" spans="1:7">
      <c r="A8577" s="52" t="s">
        <v>2027</v>
      </c>
      <c r="B8577" s="52" t="s">
        <v>3602</v>
      </c>
      <c r="C8577" s="30" t="s">
        <v>2107</v>
      </c>
      <c r="D8577" s="52" t="s">
        <v>2108</v>
      </c>
      <c r="E8577" s="53">
        <v>50.9712</v>
      </c>
      <c r="F8577" s="53">
        <v>0</v>
      </c>
      <c r="G8577" s="53">
        <v>50.9712</v>
      </c>
    </row>
    <row r="8578" s="37" customFormat="1" customHeight="1" spans="1:7">
      <c r="A8578" s="52" t="s">
        <v>2027</v>
      </c>
      <c r="B8578" s="52" t="s">
        <v>3602</v>
      </c>
      <c r="C8578" s="30" t="s">
        <v>2107</v>
      </c>
      <c r="D8578" s="52" t="s">
        <v>2109</v>
      </c>
      <c r="E8578" s="53">
        <v>35.2068</v>
      </c>
      <c r="F8578" s="53">
        <v>0</v>
      </c>
      <c r="G8578" s="53">
        <v>35.2068</v>
      </c>
    </row>
    <row r="8579" s="37" customFormat="1" customHeight="1" spans="1:7">
      <c r="A8579" s="52" t="s">
        <v>2027</v>
      </c>
      <c r="B8579" s="52" t="s">
        <v>3602</v>
      </c>
      <c r="C8579" s="30" t="s">
        <v>2107</v>
      </c>
      <c r="D8579" s="52" t="s">
        <v>2111</v>
      </c>
      <c r="E8579" s="53">
        <v>4.2476</v>
      </c>
      <c r="F8579" s="53">
        <v>0</v>
      </c>
      <c r="G8579" s="53">
        <v>4.2476</v>
      </c>
    </row>
    <row r="8580" s="37" customFormat="1" customHeight="1" spans="1:7">
      <c r="A8580" s="52" t="s">
        <v>2027</v>
      </c>
      <c r="B8580" s="52" t="s">
        <v>3602</v>
      </c>
      <c r="C8580" s="30" t="s">
        <v>2107</v>
      </c>
      <c r="D8580" s="52" t="s">
        <v>2112</v>
      </c>
      <c r="E8580" s="53">
        <v>12.922432</v>
      </c>
      <c r="F8580" s="53">
        <v>0</v>
      </c>
      <c r="G8580" s="53">
        <v>12.922432</v>
      </c>
    </row>
    <row r="8581" s="37" customFormat="1" customHeight="1" spans="1:7">
      <c r="A8581" s="52" t="s">
        <v>2027</v>
      </c>
      <c r="B8581" s="52" t="s">
        <v>3602</v>
      </c>
      <c r="C8581" s="30" t="s">
        <v>2107</v>
      </c>
      <c r="D8581" s="52" t="s">
        <v>2113</v>
      </c>
      <c r="E8581" s="53">
        <v>10.882048</v>
      </c>
      <c r="F8581" s="53">
        <v>0</v>
      </c>
      <c r="G8581" s="53">
        <v>10.882048</v>
      </c>
    </row>
    <row r="8582" s="37" customFormat="1" customHeight="1" spans="1:7">
      <c r="A8582" s="52" t="s">
        <v>2027</v>
      </c>
      <c r="B8582" s="52" t="s">
        <v>3602</v>
      </c>
      <c r="C8582" s="30" t="s">
        <v>2107</v>
      </c>
      <c r="D8582" s="52" t="s">
        <v>2114</v>
      </c>
      <c r="E8582" s="53">
        <v>0.271277</v>
      </c>
      <c r="F8582" s="53">
        <v>0</v>
      </c>
      <c r="G8582" s="53">
        <v>0.271277</v>
      </c>
    </row>
    <row r="8583" s="37" customFormat="1" customHeight="1" spans="1:7">
      <c r="A8583" s="52" t="s">
        <v>2027</v>
      </c>
      <c r="B8583" s="52" t="s">
        <v>3602</v>
      </c>
      <c r="C8583" s="30" t="s">
        <v>2107</v>
      </c>
      <c r="D8583" s="52" t="s">
        <v>2115</v>
      </c>
      <c r="E8583" s="53">
        <v>0.452128</v>
      </c>
      <c r="F8583" s="53">
        <v>0</v>
      </c>
      <c r="G8583" s="53">
        <v>0.452128</v>
      </c>
    </row>
    <row r="8584" s="37" customFormat="1" customHeight="1" spans="1:7">
      <c r="A8584" s="52" t="s">
        <v>2027</v>
      </c>
      <c r="B8584" s="52" t="s">
        <v>3602</v>
      </c>
      <c r="C8584" s="30" t="s">
        <v>2107</v>
      </c>
      <c r="D8584" s="52" t="s">
        <v>2116</v>
      </c>
      <c r="E8584" s="53">
        <v>0.4</v>
      </c>
      <c r="F8584" s="53">
        <v>0</v>
      </c>
      <c r="G8584" s="53">
        <v>0.4</v>
      </c>
    </row>
    <row r="8585" s="37" customFormat="1" customHeight="1" spans="1:7">
      <c r="A8585" s="52" t="s">
        <v>2027</v>
      </c>
      <c r="B8585" s="52" t="s">
        <v>3602</v>
      </c>
      <c r="C8585" s="30" t="s">
        <v>2107</v>
      </c>
      <c r="D8585" s="52" t="s">
        <v>2117</v>
      </c>
      <c r="E8585" s="53">
        <v>21.764096</v>
      </c>
      <c r="F8585" s="53">
        <v>0</v>
      </c>
      <c r="G8585" s="53">
        <v>21.764096</v>
      </c>
    </row>
    <row r="8586" s="37" customFormat="1" customHeight="1" spans="1:7">
      <c r="A8586" s="52" t="s">
        <v>2027</v>
      </c>
      <c r="B8586" s="52" t="s">
        <v>3602</v>
      </c>
      <c r="C8586" s="30" t="s">
        <v>2107</v>
      </c>
      <c r="D8586" s="52" t="s">
        <v>2118</v>
      </c>
      <c r="E8586" s="53">
        <v>18.533364</v>
      </c>
      <c r="F8586" s="53">
        <v>0</v>
      </c>
      <c r="G8586" s="53">
        <v>18.533364</v>
      </c>
    </row>
    <row r="8587" s="37" customFormat="1" customHeight="1" spans="1:7">
      <c r="A8587" s="52" t="s">
        <v>2027</v>
      </c>
      <c r="B8587" s="52" t="s">
        <v>3602</v>
      </c>
      <c r="C8587" s="30" t="s">
        <v>2107</v>
      </c>
      <c r="D8587" s="52" t="s">
        <v>2120</v>
      </c>
      <c r="E8587" s="53">
        <v>4.6</v>
      </c>
      <c r="F8587" s="53">
        <v>0</v>
      </c>
      <c r="G8587" s="53">
        <v>4.6</v>
      </c>
    </row>
    <row r="8588" s="37" customFormat="1" customHeight="1" spans="1:7">
      <c r="A8588" s="52" t="s">
        <v>2027</v>
      </c>
      <c r="B8588" s="52" t="s">
        <v>3602</v>
      </c>
      <c r="C8588" s="30" t="s">
        <v>2107</v>
      </c>
      <c r="D8588" s="52" t="s">
        <v>2121</v>
      </c>
      <c r="E8588" s="53">
        <v>1.76</v>
      </c>
      <c r="F8588" s="53">
        <v>0</v>
      </c>
      <c r="G8588" s="53">
        <v>1.76</v>
      </c>
    </row>
    <row r="8589" s="37" customFormat="1" customHeight="1" spans="1:7">
      <c r="A8589" s="52" t="s">
        <v>2027</v>
      </c>
      <c r="B8589" s="52" t="s">
        <v>3602</v>
      </c>
      <c r="C8589" s="30" t="s">
        <v>2107</v>
      </c>
      <c r="D8589" s="52" t="s">
        <v>2122</v>
      </c>
      <c r="E8589" s="53">
        <v>45.6</v>
      </c>
      <c r="F8589" s="53">
        <v>0</v>
      </c>
      <c r="G8589" s="53">
        <v>45.6</v>
      </c>
    </row>
    <row r="8590" s="37" customFormat="1" customHeight="1" spans="1:7">
      <c r="A8590" s="52" t="s">
        <v>2027</v>
      </c>
      <c r="B8590" s="52" t="s">
        <v>3602</v>
      </c>
      <c r="C8590" s="30" t="s">
        <v>2107</v>
      </c>
      <c r="D8590" s="52" t="s">
        <v>2123</v>
      </c>
      <c r="E8590" s="53">
        <v>18.4191</v>
      </c>
      <c r="F8590" s="53">
        <v>0</v>
      </c>
      <c r="G8590" s="53">
        <v>18.4191</v>
      </c>
    </row>
    <row r="8591" s="37" customFormat="1" customHeight="1" spans="1:7">
      <c r="A8591" s="49" t="s">
        <v>3603</v>
      </c>
      <c r="B8591" s="49"/>
      <c r="C8591" s="50"/>
      <c r="D8591" s="49"/>
      <c r="E8591" s="51">
        <v>7608.826876</v>
      </c>
      <c r="F8591" s="51">
        <v>0</v>
      </c>
      <c r="G8591" s="51">
        <v>7608.826876</v>
      </c>
    </row>
    <row r="8592" s="37" customFormat="1" customHeight="1" spans="1:7">
      <c r="A8592" s="52" t="s">
        <v>2028</v>
      </c>
      <c r="B8592" s="49" t="s">
        <v>3604</v>
      </c>
      <c r="C8592" s="50"/>
      <c r="D8592" s="49"/>
      <c r="E8592" s="51">
        <v>6932.576872</v>
      </c>
      <c r="F8592" s="51">
        <v>0</v>
      </c>
      <c r="G8592" s="51">
        <v>6932.576872</v>
      </c>
    </row>
    <row r="8593" s="37" customFormat="1" customHeight="1" spans="1:7">
      <c r="A8593" s="52" t="s">
        <v>2028</v>
      </c>
      <c r="B8593" s="52" t="s">
        <v>3605</v>
      </c>
      <c r="C8593" s="50" t="s">
        <v>2080</v>
      </c>
      <c r="D8593" s="49"/>
      <c r="E8593" s="51">
        <v>6683.6899</v>
      </c>
      <c r="F8593" s="51">
        <v>0</v>
      </c>
      <c r="G8593" s="51">
        <v>6683.6899</v>
      </c>
    </row>
    <row r="8594" s="37" customFormat="1" customHeight="1" spans="1:7">
      <c r="A8594" s="52" t="s">
        <v>2028</v>
      </c>
      <c r="B8594" s="52" t="s">
        <v>3605</v>
      </c>
      <c r="C8594" s="30" t="s">
        <v>2081</v>
      </c>
      <c r="D8594" s="52" t="s">
        <v>3606</v>
      </c>
      <c r="E8594" s="53">
        <v>3278</v>
      </c>
      <c r="F8594" s="53">
        <v>0</v>
      </c>
      <c r="G8594" s="53">
        <v>3278</v>
      </c>
    </row>
    <row r="8595" s="37" customFormat="1" customHeight="1" spans="1:7">
      <c r="A8595" s="52" t="s">
        <v>2028</v>
      </c>
      <c r="B8595" s="52" t="s">
        <v>3605</v>
      </c>
      <c r="C8595" s="30" t="s">
        <v>2081</v>
      </c>
      <c r="D8595" s="52" t="s">
        <v>3607</v>
      </c>
      <c r="E8595" s="53">
        <v>600</v>
      </c>
      <c r="F8595" s="53">
        <v>0</v>
      </c>
      <c r="G8595" s="53">
        <v>600</v>
      </c>
    </row>
    <row r="8596" s="37" customFormat="1" customHeight="1" spans="1:7">
      <c r="A8596" s="52" t="s">
        <v>2028</v>
      </c>
      <c r="B8596" s="52" t="s">
        <v>3605</v>
      </c>
      <c r="C8596" s="30" t="s">
        <v>2081</v>
      </c>
      <c r="D8596" s="52" t="s">
        <v>3608</v>
      </c>
      <c r="E8596" s="53">
        <v>600</v>
      </c>
      <c r="F8596" s="53">
        <v>0</v>
      </c>
      <c r="G8596" s="53">
        <v>600</v>
      </c>
    </row>
    <row r="8597" s="37" customFormat="1" customHeight="1" spans="1:7">
      <c r="A8597" s="52" t="s">
        <v>2028</v>
      </c>
      <c r="B8597" s="52" t="s">
        <v>3605</v>
      </c>
      <c r="C8597" s="30" t="s">
        <v>2081</v>
      </c>
      <c r="D8597" s="52" t="s">
        <v>3609</v>
      </c>
      <c r="E8597" s="53">
        <v>76</v>
      </c>
      <c r="F8597" s="53">
        <v>0</v>
      </c>
      <c r="G8597" s="53">
        <v>76</v>
      </c>
    </row>
    <row r="8598" s="37" customFormat="1" customHeight="1" spans="1:7">
      <c r="A8598" s="52" t="s">
        <v>2028</v>
      </c>
      <c r="B8598" s="52" t="s">
        <v>3605</v>
      </c>
      <c r="C8598" s="30" t="s">
        <v>2081</v>
      </c>
      <c r="D8598" s="52" t="s">
        <v>3610</v>
      </c>
      <c r="E8598" s="53">
        <v>1800</v>
      </c>
      <c r="F8598" s="53">
        <v>0</v>
      </c>
      <c r="G8598" s="53">
        <v>1800</v>
      </c>
    </row>
    <row r="8599" s="37" customFormat="1" customHeight="1" spans="1:7">
      <c r="A8599" s="52" t="s">
        <v>2028</v>
      </c>
      <c r="B8599" s="52" t="s">
        <v>3605</v>
      </c>
      <c r="C8599" s="30" t="s">
        <v>2081</v>
      </c>
      <c r="D8599" s="52" t="s">
        <v>3611</v>
      </c>
      <c r="E8599" s="53">
        <v>90.9</v>
      </c>
      <c r="F8599" s="53">
        <v>0</v>
      </c>
      <c r="G8599" s="53">
        <v>90.9</v>
      </c>
    </row>
    <row r="8600" s="37" customFormat="1" customHeight="1" spans="1:7">
      <c r="A8600" s="52" t="s">
        <v>2028</v>
      </c>
      <c r="B8600" s="52" t="s">
        <v>3605</v>
      </c>
      <c r="C8600" s="30" t="s">
        <v>2081</v>
      </c>
      <c r="D8600" s="52" t="s">
        <v>3612</v>
      </c>
      <c r="E8600" s="53">
        <v>0.5</v>
      </c>
      <c r="F8600" s="53">
        <v>0</v>
      </c>
      <c r="G8600" s="53">
        <v>0.5</v>
      </c>
    </row>
    <row r="8601" s="37" customFormat="1" customHeight="1" spans="1:7">
      <c r="A8601" s="52" t="s">
        <v>2028</v>
      </c>
      <c r="B8601" s="52" t="s">
        <v>3605</v>
      </c>
      <c r="C8601" s="30" t="s">
        <v>2081</v>
      </c>
      <c r="D8601" s="52" t="s">
        <v>3613</v>
      </c>
      <c r="E8601" s="53">
        <v>60</v>
      </c>
      <c r="F8601" s="53">
        <v>0</v>
      </c>
      <c r="G8601" s="53">
        <v>60</v>
      </c>
    </row>
    <row r="8602" s="37" customFormat="1" customHeight="1" spans="1:7">
      <c r="A8602" s="52" t="s">
        <v>2028</v>
      </c>
      <c r="B8602" s="52" t="s">
        <v>3605</v>
      </c>
      <c r="C8602" s="30" t="s">
        <v>2081</v>
      </c>
      <c r="D8602" s="52" t="s">
        <v>3614</v>
      </c>
      <c r="E8602" s="53">
        <v>120</v>
      </c>
      <c r="F8602" s="53">
        <v>0</v>
      </c>
      <c r="G8602" s="53">
        <v>120</v>
      </c>
    </row>
    <row r="8603" s="37" customFormat="1" customHeight="1" spans="1:7">
      <c r="A8603" s="52" t="s">
        <v>2028</v>
      </c>
      <c r="B8603" s="52" t="s">
        <v>3605</v>
      </c>
      <c r="C8603" s="30" t="s">
        <v>2081</v>
      </c>
      <c r="D8603" s="52" t="s">
        <v>3615</v>
      </c>
      <c r="E8603" s="53">
        <v>20</v>
      </c>
      <c r="F8603" s="53">
        <v>0</v>
      </c>
      <c r="G8603" s="53">
        <v>20</v>
      </c>
    </row>
    <row r="8604" s="37" customFormat="1" customHeight="1" spans="1:7">
      <c r="A8604" s="52" t="s">
        <v>2028</v>
      </c>
      <c r="B8604" s="52" t="s">
        <v>3605</v>
      </c>
      <c r="C8604" s="30" t="s">
        <v>2081</v>
      </c>
      <c r="D8604" s="52" t="s">
        <v>3616</v>
      </c>
      <c r="E8604" s="53">
        <v>0</v>
      </c>
      <c r="F8604" s="53">
        <v>0</v>
      </c>
      <c r="G8604" s="53">
        <v>0</v>
      </c>
    </row>
    <row r="8605" s="37" customFormat="1" customHeight="1" spans="1:7">
      <c r="A8605" s="52" t="s">
        <v>2028</v>
      </c>
      <c r="B8605" s="52" t="s">
        <v>3605</v>
      </c>
      <c r="C8605" s="30" t="s">
        <v>2081</v>
      </c>
      <c r="D8605" s="52" t="s">
        <v>3617</v>
      </c>
      <c r="E8605" s="53">
        <v>0</v>
      </c>
      <c r="F8605" s="53">
        <v>0</v>
      </c>
      <c r="G8605" s="53">
        <v>0</v>
      </c>
    </row>
    <row r="8606" s="37" customFormat="1" customHeight="1" spans="1:7">
      <c r="A8606" s="52" t="s">
        <v>2028</v>
      </c>
      <c r="B8606" s="52" t="s">
        <v>3605</v>
      </c>
      <c r="C8606" s="30" t="s">
        <v>2081</v>
      </c>
      <c r="D8606" s="52" t="s">
        <v>3618</v>
      </c>
      <c r="E8606" s="53">
        <v>0</v>
      </c>
      <c r="F8606" s="53">
        <v>0</v>
      </c>
      <c r="G8606" s="53">
        <v>0</v>
      </c>
    </row>
    <row r="8607" s="37" customFormat="1" customHeight="1" spans="1:7">
      <c r="A8607" s="52" t="s">
        <v>2028</v>
      </c>
      <c r="B8607" s="52" t="s">
        <v>3605</v>
      </c>
      <c r="C8607" s="30" t="s">
        <v>2081</v>
      </c>
      <c r="D8607" s="52" t="s">
        <v>3619</v>
      </c>
      <c r="E8607" s="53">
        <v>0</v>
      </c>
      <c r="F8607" s="53">
        <v>0</v>
      </c>
      <c r="G8607" s="53">
        <v>0</v>
      </c>
    </row>
    <row r="8608" s="37" customFormat="1" customHeight="1" spans="1:7">
      <c r="A8608" s="52" t="s">
        <v>2028</v>
      </c>
      <c r="B8608" s="52" t="s">
        <v>3605</v>
      </c>
      <c r="C8608" s="30" t="s">
        <v>2081</v>
      </c>
      <c r="D8608" s="52" t="s">
        <v>3620</v>
      </c>
      <c r="E8608" s="53">
        <v>38.2899</v>
      </c>
      <c r="F8608" s="53">
        <v>0</v>
      </c>
      <c r="G8608" s="53">
        <v>38.2899</v>
      </c>
    </row>
    <row r="8609" s="37" customFormat="1" customHeight="1" spans="1:7">
      <c r="A8609" s="52" t="s">
        <v>2028</v>
      </c>
      <c r="B8609" s="52" t="s">
        <v>3605</v>
      </c>
      <c r="C8609" s="50" t="s">
        <v>2091</v>
      </c>
      <c r="D8609" s="49"/>
      <c r="E8609" s="51">
        <v>45.361154</v>
      </c>
      <c r="F8609" s="51">
        <v>0</v>
      </c>
      <c r="G8609" s="51">
        <v>45.361154</v>
      </c>
    </row>
    <row r="8610" s="37" customFormat="1" customHeight="1" spans="1:7">
      <c r="A8610" s="52" t="s">
        <v>2028</v>
      </c>
      <c r="B8610" s="52" t="s">
        <v>3605</v>
      </c>
      <c r="C8610" s="30" t="s">
        <v>2092</v>
      </c>
      <c r="D8610" s="52" t="s">
        <v>2093</v>
      </c>
      <c r="E8610" s="53">
        <v>19.6</v>
      </c>
      <c r="F8610" s="53">
        <v>0</v>
      </c>
      <c r="G8610" s="53">
        <v>19.6</v>
      </c>
    </row>
    <row r="8611" s="37" customFormat="1" customHeight="1" spans="1:7">
      <c r="A8611" s="52" t="s">
        <v>2028</v>
      </c>
      <c r="B8611" s="52" t="s">
        <v>3605</v>
      </c>
      <c r="C8611" s="30" t="s">
        <v>2092</v>
      </c>
      <c r="D8611" s="52" t="s">
        <v>2094</v>
      </c>
      <c r="E8611" s="53">
        <v>0.976406</v>
      </c>
      <c r="F8611" s="53">
        <v>0</v>
      </c>
      <c r="G8611" s="53">
        <v>0.976406</v>
      </c>
    </row>
    <row r="8612" s="37" customFormat="1" customHeight="1" spans="1:7">
      <c r="A8612" s="52" t="s">
        <v>2028</v>
      </c>
      <c r="B8612" s="52" t="s">
        <v>3605</v>
      </c>
      <c r="C8612" s="30" t="s">
        <v>2092</v>
      </c>
      <c r="D8612" s="52" t="s">
        <v>2095</v>
      </c>
      <c r="E8612" s="53">
        <v>0.650938</v>
      </c>
      <c r="F8612" s="53">
        <v>0</v>
      </c>
      <c r="G8612" s="53">
        <v>0.650938</v>
      </c>
    </row>
    <row r="8613" s="37" customFormat="1" customHeight="1" spans="1:7">
      <c r="A8613" s="52" t="s">
        <v>2028</v>
      </c>
      <c r="B8613" s="52" t="s">
        <v>3605</v>
      </c>
      <c r="C8613" s="30" t="s">
        <v>2092</v>
      </c>
      <c r="D8613" s="52" t="s">
        <v>2097</v>
      </c>
      <c r="E8613" s="53">
        <v>1.538604</v>
      </c>
      <c r="F8613" s="53">
        <v>0</v>
      </c>
      <c r="G8613" s="53">
        <v>1.538604</v>
      </c>
    </row>
    <row r="8614" s="37" customFormat="1" customHeight="1" spans="1:7">
      <c r="A8614" s="52" t="s">
        <v>2028</v>
      </c>
      <c r="B8614" s="52" t="s">
        <v>3605</v>
      </c>
      <c r="C8614" s="30" t="s">
        <v>2092</v>
      </c>
      <c r="D8614" s="52" t="s">
        <v>2098</v>
      </c>
      <c r="E8614" s="53">
        <v>0.451206</v>
      </c>
      <c r="F8614" s="53">
        <v>0</v>
      </c>
      <c r="G8614" s="53">
        <v>0.451206</v>
      </c>
    </row>
    <row r="8615" s="37" customFormat="1" customHeight="1" spans="1:7">
      <c r="A8615" s="52" t="s">
        <v>2028</v>
      </c>
      <c r="B8615" s="52" t="s">
        <v>3605</v>
      </c>
      <c r="C8615" s="30" t="s">
        <v>2092</v>
      </c>
      <c r="D8615" s="52" t="s">
        <v>2099</v>
      </c>
      <c r="E8615" s="53">
        <v>9.048</v>
      </c>
      <c r="F8615" s="53">
        <v>0</v>
      </c>
      <c r="G8615" s="53">
        <v>9.048</v>
      </c>
    </row>
    <row r="8616" s="37" customFormat="1" customHeight="1" spans="1:7">
      <c r="A8616" s="52" t="s">
        <v>2028</v>
      </c>
      <c r="B8616" s="52" t="s">
        <v>3605</v>
      </c>
      <c r="C8616" s="30" t="s">
        <v>2092</v>
      </c>
      <c r="D8616" s="52" t="s">
        <v>2100</v>
      </c>
      <c r="E8616" s="53">
        <v>2.496</v>
      </c>
      <c r="F8616" s="53">
        <v>0</v>
      </c>
      <c r="G8616" s="53">
        <v>2.496</v>
      </c>
    </row>
    <row r="8617" s="37" customFormat="1" customHeight="1" spans="1:7">
      <c r="A8617" s="52" t="s">
        <v>2028</v>
      </c>
      <c r="B8617" s="52" t="s">
        <v>3605</v>
      </c>
      <c r="C8617" s="30" t="s">
        <v>2092</v>
      </c>
      <c r="D8617" s="52" t="s">
        <v>2102</v>
      </c>
      <c r="E8617" s="53">
        <v>3.5</v>
      </c>
      <c r="F8617" s="53">
        <v>0</v>
      </c>
      <c r="G8617" s="53">
        <v>3.5</v>
      </c>
    </row>
    <row r="8618" s="37" customFormat="1" customHeight="1" spans="1:7">
      <c r="A8618" s="52" t="s">
        <v>2028</v>
      </c>
      <c r="B8618" s="52" t="s">
        <v>3605</v>
      </c>
      <c r="C8618" s="30" t="s">
        <v>2092</v>
      </c>
      <c r="D8618" s="52" t="s">
        <v>2103</v>
      </c>
      <c r="E8618" s="53">
        <v>5.9</v>
      </c>
      <c r="F8618" s="53">
        <v>0</v>
      </c>
      <c r="G8618" s="53">
        <v>5.9</v>
      </c>
    </row>
    <row r="8619" s="37" customFormat="1" customHeight="1" spans="1:7">
      <c r="A8619" s="52" t="s">
        <v>2028</v>
      </c>
      <c r="B8619" s="52" t="s">
        <v>3605</v>
      </c>
      <c r="C8619" s="30" t="s">
        <v>2092</v>
      </c>
      <c r="D8619" s="52" t="s">
        <v>2105</v>
      </c>
      <c r="E8619" s="53">
        <v>1.2</v>
      </c>
      <c r="F8619" s="53">
        <v>0</v>
      </c>
      <c r="G8619" s="53">
        <v>1.2</v>
      </c>
    </row>
    <row r="8620" s="37" customFormat="1" customHeight="1" spans="1:7">
      <c r="A8620" s="52" t="s">
        <v>2028</v>
      </c>
      <c r="B8620" s="52" t="s">
        <v>3605</v>
      </c>
      <c r="C8620" s="50" t="s">
        <v>2106</v>
      </c>
      <c r="D8620" s="49"/>
      <c r="E8620" s="51">
        <v>203.525818</v>
      </c>
      <c r="F8620" s="51">
        <v>0</v>
      </c>
      <c r="G8620" s="51">
        <v>203.525818</v>
      </c>
    </row>
    <row r="8621" s="37" customFormat="1" customHeight="1" spans="1:7">
      <c r="A8621" s="52" t="s">
        <v>2028</v>
      </c>
      <c r="B8621" s="52" t="s">
        <v>3605</v>
      </c>
      <c r="C8621" s="30" t="s">
        <v>2107</v>
      </c>
      <c r="D8621" s="52" t="s">
        <v>2108</v>
      </c>
      <c r="E8621" s="53">
        <v>51.2868</v>
      </c>
      <c r="F8621" s="53">
        <v>0</v>
      </c>
      <c r="G8621" s="53">
        <v>51.2868</v>
      </c>
    </row>
    <row r="8622" s="37" customFormat="1" customHeight="1" spans="1:7">
      <c r="A8622" s="52" t="s">
        <v>2028</v>
      </c>
      <c r="B8622" s="52" t="s">
        <v>3605</v>
      </c>
      <c r="C8622" s="30" t="s">
        <v>2107</v>
      </c>
      <c r="D8622" s="52" t="s">
        <v>2109</v>
      </c>
      <c r="E8622" s="53">
        <v>30.0804</v>
      </c>
      <c r="F8622" s="53">
        <v>0</v>
      </c>
      <c r="G8622" s="53">
        <v>30.0804</v>
      </c>
    </row>
    <row r="8623" s="37" customFormat="1" customHeight="1" spans="1:7">
      <c r="A8623" s="52" t="s">
        <v>2028</v>
      </c>
      <c r="B8623" s="52" t="s">
        <v>3605</v>
      </c>
      <c r="C8623" s="30" t="s">
        <v>2107</v>
      </c>
      <c r="D8623" s="52" t="s">
        <v>2133</v>
      </c>
      <c r="E8623" s="53">
        <v>0.006</v>
      </c>
      <c r="F8623" s="53">
        <v>0</v>
      </c>
      <c r="G8623" s="53">
        <v>0.006</v>
      </c>
    </row>
    <row r="8624" s="37" customFormat="1" customHeight="1" spans="1:7">
      <c r="A8624" s="52" t="s">
        <v>2028</v>
      </c>
      <c r="B8624" s="52" t="s">
        <v>3605</v>
      </c>
      <c r="C8624" s="30" t="s">
        <v>2107</v>
      </c>
      <c r="D8624" s="52" t="s">
        <v>2111</v>
      </c>
      <c r="E8624" s="53">
        <v>4.2739</v>
      </c>
      <c r="F8624" s="53">
        <v>0</v>
      </c>
      <c r="G8624" s="53">
        <v>4.2739</v>
      </c>
    </row>
    <row r="8625" s="37" customFormat="1" customHeight="1" spans="1:7">
      <c r="A8625" s="52" t="s">
        <v>2028</v>
      </c>
      <c r="B8625" s="52" t="s">
        <v>3605</v>
      </c>
      <c r="C8625" s="30" t="s">
        <v>2107</v>
      </c>
      <c r="D8625" s="52" t="s">
        <v>2112</v>
      </c>
      <c r="E8625" s="53">
        <v>12.000505</v>
      </c>
      <c r="F8625" s="53">
        <v>0</v>
      </c>
      <c r="G8625" s="53">
        <v>12.000505</v>
      </c>
    </row>
    <row r="8626" s="37" customFormat="1" customHeight="1" spans="1:7">
      <c r="A8626" s="52" t="s">
        <v>2028</v>
      </c>
      <c r="B8626" s="52" t="s">
        <v>3605</v>
      </c>
      <c r="C8626" s="30" t="s">
        <v>2107</v>
      </c>
      <c r="D8626" s="52" t="s">
        <v>2113</v>
      </c>
      <c r="E8626" s="53">
        <v>10.105688</v>
      </c>
      <c r="F8626" s="53">
        <v>0</v>
      </c>
      <c r="G8626" s="53">
        <v>10.105688</v>
      </c>
    </row>
    <row r="8627" s="37" customFormat="1" customHeight="1" spans="1:7">
      <c r="A8627" s="52" t="s">
        <v>2028</v>
      </c>
      <c r="B8627" s="52" t="s">
        <v>3605</v>
      </c>
      <c r="C8627" s="30" t="s">
        <v>2107</v>
      </c>
      <c r="D8627" s="52" t="s">
        <v>2114</v>
      </c>
      <c r="E8627" s="53">
        <v>0.256923</v>
      </c>
      <c r="F8627" s="53">
        <v>0</v>
      </c>
      <c r="G8627" s="53">
        <v>0.256923</v>
      </c>
    </row>
    <row r="8628" s="37" customFormat="1" customHeight="1" spans="1:7">
      <c r="A8628" s="52" t="s">
        <v>2028</v>
      </c>
      <c r="B8628" s="52" t="s">
        <v>3605</v>
      </c>
      <c r="C8628" s="30" t="s">
        <v>2107</v>
      </c>
      <c r="D8628" s="52" t="s">
        <v>2115</v>
      </c>
      <c r="E8628" s="53">
        <v>0.428206</v>
      </c>
      <c r="F8628" s="53">
        <v>0</v>
      </c>
      <c r="G8628" s="53">
        <v>0.428206</v>
      </c>
    </row>
    <row r="8629" s="37" customFormat="1" customHeight="1" spans="1:7">
      <c r="A8629" s="52" t="s">
        <v>2028</v>
      </c>
      <c r="B8629" s="52" t="s">
        <v>3605</v>
      </c>
      <c r="C8629" s="30" t="s">
        <v>2107</v>
      </c>
      <c r="D8629" s="52" t="s">
        <v>2117</v>
      </c>
      <c r="E8629" s="53">
        <v>20.211376</v>
      </c>
      <c r="F8629" s="53">
        <v>0</v>
      </c>
      <c r="G8629" s="53">
        <v>20.211376</v>
      </c>
    </row>
    <row r="8630" s="37" customFormat="1" customHeight="1" spans="1:7">
      <c r="A8630" s="52" t="s">
        <v>2028</v>
      </c>
      <c r="B8630" s="52" t="s">
        <v>3605</v>
      </c>
      <c r="C8630" s="30" t="s">
        <v>2107</v>
      </c>
      <c r="D8630" s="52" t="s">
        <v>2118</v>
      </c>
      <c r="E8630" s="53">
        <v>17.06112</v>
      </c>
      <c r="F8630" s="53">
        <v>0</v>
      </c>
      <c r="G8630" s="53">
        <v>17.06112</v>
      </c>
    </row>
    <row r="8631" s="37" customFormat="1" customHeight="1" spans="1:7">
      <c r="A8631" s="52" t="s">
        <v>2028</v>
      </c>
      <c r="B8631" s="52" t="s">
        <v>3605</v>
      </c>
      <c r="C8631" s="30" t="s">
        <v>2107</v>
      </c>
      <c r="D8631" s="52" t="s">
        <v>2121</v>
      </c>
      <c r="E8631" s="53">
        <v>1.28</v>
      </c>
      <c r="F8631" s="53">
        <v>0</v>
      </c>
      <c r="G8631" s="53">
        <v>1.28</v>
      </c>
    </row>
    <row r="8632" s="37" customFormat="1" customHeight="1" spans="1:7">
      <c r="A8632" s="52" t="s">
        <v>2028</v>
      </c>
      <c r="B8632" s="52" t="s">
        <v>3605</v>
      </c>
      <c r="C8632" s="30" t="s">
        <v>2107</v>
      </c>
      <c r="D8632" s="52" t="s">
        <v>2122</v>
      </c>
      <c r="E8632" s="53">
        <v>40.68</v>
      </c>
      <c r="F8632" s="53">
        <v>0</v>
      </c>
      <c r="G8632" s="53">
        <v>40.68</v>
      </c>
    </row>
    <row r="8633" s="37" customFormat="1" customHeight="1" spans="1:7">
      <c r="A8633" s="52" t="s">
        <v>2028</v>
      </c>
      <c r="B8633" s="52" t="s">
        <v>3605</v>
      </c>
      <c r="C8633" s="30" t="s">
        <v>2107</v>
      </c>
      <c r="D8633" s="52" t="s">
        <v>2123</v>
      </c>
      <c r="E8633" s="53">
        <v>15.8549</v>
      </c>
      <c r="F8633" s="53">
        <v>0</v>
      </c>
      <c r="G8633" s="53">
        <v>15.8549</v>
      </c>
    </row>
    <row r="8634" s="37" customFormat="1" customHeight="1" spans="1:7">
      <c r="A8634" s="52" t="s">
        <v>2028</v>
      </c>
      <c r="B8634" s="49" t="s">
        <v>3621</v>
      </c>
      <c r="C8634" s="50"/>
      <c r="D8634" s="49"/>
      <c r="E8634" s="51">
        <v>593.739692</v>
      </c>
      <c r="F8634" s="51">
        <v>0</v>
      </c>
      <c r="G8634" s="51">
        <v>593.739692</v>
      </c>
    </row>
    <row r="8635" s="37" customFormat="1" customHeight="1" spans="1:7">
      <c r="A8635" s="52" t="s">
        <v>2028</v>
      </c>
      <c r="B8635" s="52" t="s">
        <v>3622</v>
      </c>
      <c r="C8635" s="50" t="s">
        <v>2091</v>
      </c>
      <c r="D8635" s="49"/>
      <c r="E8635" s="51">
        <v>109.417174</v>
      </c>
      <c r="F8635" s="51">
        <v>0</v>
      </c>
      <c r="G8635" s="51">
        <v>109.417174</v>
      </c>
    </row>
    <row r="8636" s="37" customFormat="1" customHeight="1" spans="1:7">
      <c r="A8636" s="52" t="s">
        <v>2028</v>
      </c>
      <c r="B8636" s="52" t="s">
        <v>3622</v>
      </c>
      <c r="C8636" s="30" t="s">
        <v>2092</v>
      </c>
      <c r="D8636" s="52" t="s">
        <v>2093</v>
      </c>
      <c r="E8636" s="53">
        <v>55</v>
      </c>
      <c r="F8636" s="53">
        <v>0</v>
      </c>
      <c r="G8636" s="53">
        <v>55</v>
      </c>
    </row>
    <row r="8637" s="37" customFormat="1" customHeight="1" spans="1:7">
      <c r="A8637" s="52" t="s">
        <v>2028</v>
      </c>
      <c r="B8637" s="52" t="s">
        <v>3622</v>
      </c>
      <c r="C8637" s="30" t="s">
        <v>2092</v>
      </c>
      <c r="D8637" s="52" t="s">
        <v>2094</v>
      </c>
      <c r="E8637" s="53">
        <v>2.27605</v>
      </c>
      <c r="F8637" s="53">
        <v>0</v>
      </c>
      <c r="G8637" s="53">
        <v>2.27605</v>
      </c>
    </row>
    <row r="8638" s="37" customFormat="1" customHeight="1" spans="1:7">
      <c r="A8638" s="52" t="s">
        <v>2028</v>
      </c>
      <c r="B8638" s="52" t="s">
        <v>3622</v>
      </c>
      <c r="C8638" s="30" t="s">
        <v>2092</v>
      </c>
      <c r="D8638" s="52" t="s">
        <v>2095</v>
      </c>
      <c r="E8638" s="53">
        <v>1.517366</v>
      </c>
      <c r="F8638" s="53">
        <v>0</v>
      </c>
      <c r="G8638" s="53">
        <v>1.517366</v>
      </c>
    </row>
    <row r="8639" s="37" customFormat="1" customHeight="1" spans="1:7">
      <c r="A8639" s="52" t="s">
        <v>2028</v>
      </c>
      <c r="B8639" s="52" t="s">
        <v>3622</v>
      </c>
      <c r="C8639" s="30" t="s">
        <v>2092</v>
      </c>
      <c r="D8639" s="52" t="s">
        <v>2097</v>
      </c>
      <c r="E8639" s="53">
        <v>3.480696</v>
      </c>
      <c r="F8639" s="53">
        <v>0</v>
      </c>
      <c r="G8639" s="53">
        <v>3.480696</v>
      </c>
    </row>
    <row r="8640" s="37" customFormat="1" customHeight="1" spans="1:7">
      <c r="A8640" s="52" t="s">
        <v>2028</v>
      </c>
      <c r="B8640" s="52" t="s">
        <v>3622</v>
      </c>
      <c r="C8640" s="30" t="s">
        <v>2092</v>
      </c>
      <c r="D8640" s="52" t="s">
        <v>2098</v>
      </c>
      <c r="E8640" s="53">
        <v>2.845062</v>
      </c>
      <c r="F8640" s="53">
        <v>0</v>
      </c>
      <c r="G8640" s="53">
        <v>2.845062</v>
      </c>
    </row>
    <row r="8641" s="37" customFormat="1" customHeight="1" spans="1:7">
      <c r="A8641" s="52" t="s">
        <v>2028</v>
      </c>
      <c r="B8641" s="52" t="s">
        <v>3622</v>
      </c>
      <c r="C8641" s="30" t="s">
        <v>2092</v>
      </c>
      <c r="D8641" s="52" t="s">
        <v>2099</v>
      </c>
      <c r="E8641" s="53">
        <v>18.384</v>
      </c>
      <c r="F8641" s="53">
        <v>0</v>
      </c>
      <c r="G8641" s="53">
        <v>18.384</v>
      </c>
    </row>
    <row r="8642" s="37" customFormat="1" customHeight="1" spans="1:7">
      <c r="A8642" s="52" t="s">
        <v>2028</v>
      </c>
      <c r="B8642" s="52" t="s">
        <v>3622</v>
      </c>
      <c r="C8642" s="30" t="s">
        <v>2092</v>
      </c>
      <c r="D8642" s="52" t="s">
        <v>2100</v>
      </c>
      <c r="E8642" s="53">
        <v>6.864</v>
      </c>
      <c r="F8642" s="53">
        <v>0</v>
      </c>
      <c r="G8642" s="53">
        <v>6.864</v>
      </c>
    </row>
    <row r="8643" s="37" customFormat="1" customHeight="1" spans="1:7">
      <c r="A8643" s="52" t="s">
        <v>2028</v>
      </c>
      <c r="B8643" s="52" t="s">
        <v>3622</v>
      </c>
      <c r="C8643" s="30" t="s">
        <v>2092</v>
      </c>
      <c r="D8643" s="52" t="s">
        <v>2103</v>
      </c>
      <c r="E8643" s="53">
        <v>15.6</v>
      </c>
      <c r="F8643" s="53">
        <v>0</v>
      </c>
      <c r="G8643" s="53">
        <v>15.6</v>
      </c>
    </row>
    <row r="8644" s="37" customFormat="1" customHeight="1" spans="1:7">
      <c r="A8644" s="52" t="s">
        <v>2028</v>
      </c>
      <c r="B8644" s="52" t="s">
        <v>3622</v>
      </c>
      <c r="C8644" s="30" t="s">
        <v>2092</v>
      </c>
      <c r="D8644" s="52" t="s">
        <v>2104</v>
      </c>
      <c r="E8644" s="53">
        <v>0.15</v>
      </c>
      <c r="F8644" s="53">
        <v>0</v>
      </c>
      <c r="G8644" s="53">
        <v>0.15</v>
      </c>
    </row>
    <row r="8645" s="37" customFormat="1" customHeight="1" spans="1:7">
      <c r="A8645" s="52" t="s">
        <v>2028</v>
      </c>
      <c r="B8645" s="52" t="s">
        <v>3622</v>
      </c>
      <c r="C8645" s="30" t="s">
        <v>2092</v>
      </c>
      <c r="D8645" s="52" t="s">
        <v>2105</v>
      </c>
      <c r="E8645" s="53">
        <v>3.3</v>
      </c>
      <c r="F8645" s="53">
        <v>0</v>
      </c>
      <c r="G8645" s="53">
        <v>3.3</v>
      </c>
    </row>
    <row r="8646" s="37" customFormat="1" customHeight="1" spans="1:7">
      <c r="A8646" s="52" t="s">
        <v>2028</v>
      </c>
      <c r="B8646" s="52" t="s">
        <v>3622</v>
      </c>
      <c r="C8646" s="50" t="s">
        <v>2106</v>
      </c>
      <c r="D8646" s="49"/>
      <c r="E8646" s="51">
        <v>484.322518</v>
      </c>
      <c r="F8646" s="51">
        <v>0</v>
      </c>
      <c r="G8646" s="51">
        <v>484.322518</v>
      </c>
    </row>
    <row r="8647" s="37" customFormat="1" customHeight="1" spans="1:7">
      <c r="A8647" s="52" t="s">
        <v>2028</v>
      </c>
      <c r="B8647" s="52" t="s">
        <v>3622</v>
      </c>
      <c r="C8647" s="30" t="s">
        <v>2107</v>
      </c>
      <c r="D8647" s="52" t="s">
        <v>2108</v>
      </c>
      <c r="E8647" s="53">
        <v>116.0232</v>
      </c>
      <c r="F8647" s="53">
        <v>0</v>
      </c>
      <c r="G8647" s="53">
        <v>116.0232</v>
      </c>
    </row>
    <row r="8648" s="37" customFormat="1" customHeight="1" spans="1:7">
      <c r="A8648" s="52" t="s">
        <v>2028</v>
      </c>
      <c r="B8648" s="52" t="s">
        <v>3622</v>
      </c>
      <c r="C8648" s="30" t="s">
        <v>2107</v>
      </c>
      <c r="D8648" s="52" t="s">
        <v>2109</v>
      </c>
      <c r="E8648" s="53">
        <v>73.6476</v>
      </c>
      <c r="F8648" s="53">
        <v>0</v>
      </c>
      <c r="G8648" s="53">
        <v>73.6476</v>
      </c>
    </row>
    <row r="8649" s="37" customFormat="1" customHeight="1" spans="1:7">
      <c r="A8649" s="52" t="s">
        <v>2028</v>
      </c>
      <c r="B8649" s="52" t="s">
        <v>3622</v>
      </c>
      <c r="C8649" s="30" t="s">
        <v>2107</v>
      </c>
      <c r="D8649" s="52" t="s">
        <v>2133</v>
      </c>
      <c r="E8649" s="53">
        <v>0.006</v>
      </c>
      <c r="F8649" s="53">
        <v>0</v>
      </c>
      <c r="G8649" s="53">
        <v>0.006</v>
      </c>
    </row>
    <row r="8650" s="37" customFormat="1" customHeight="1" spans="1:7">
      <c r="A8650" s="52" t="s">
        <v>2028</v>
      </c>
      <c r="B8650" s="52" t="s">
        <v>3622</v>
      </c>
      <c r="C8650" s="30" t="s">
        <v>2107</v>
      </c>
      <c r="D8650" s="52" t="s">
        <v>2111</v>
      </c>
      <c r="E8650" s="53">
        <v>9.6686</v>
      </c>
      <c r="F8650" s="53">
        <v>0</v>
      </c>
      <c r="G8650" s="53">
        <v>9.6686</v>
      </c>
    </row>
    <row r="8651" s="37" customFormat="1" customHeight="1" spans="1:7">
      <c r="A8651" s="52" t="s">
        <v>2028</v>
      </c>
      <c r="B8651" s="52" t="s">
        <v>3622</v>
      </c>
      <c r="C8651" s="30" t="s">
        <v>2107</v>
      </c>
      <c r="D8651" s="52" t="s">
        <v>2112</v>
      </c>
      <c r="E8651" s="53">
        <v>28.034443</v>
      </c>
      <c r="F8651" s="53">
        <v>0</v>
      </c>
      <c r="G8651" s="53">
        <v>28.034443</v>
      </c>
    </row>
    <row r="8652" s="37" customFormat="1" customHeight="1" spans="1:7">
      <c r="A8652" s="52" t="s">
        <v>2028</v>
      </c>
      <c r="B8652" s="52" t="s">
        <v>3622</v>
      </c>
      <c r="C8652" s="30" t="s">
        <v>2107</v>
      </c>
      <c r="D8652" s="52" t="s">
        <v>2113</v>
      </c>
      <c r="E8652" s="53">
        <v>23.607952</v>
      </c>
      <c r="F8652" s="53">
        <v>0</v>
      </c>
      <c r="G8652" s="53">
        <v>23.607952</v>
      </c>
    </row>
    <row r="8653" s="37" customFormat="1" customHeight="1" spans="1:7">
      <c r="A8653" s="52" t="s">
        <v>2028</v>
      </c>
      <c r="B8653" s="52" t="s">
        <v>3622</v>
      </c>
      <c r="C8653" s="30" t="s">
        <v>2107</v>
      </c>
      <c r="D8653" s="52" t="s">
        <v>2114</v>
      </c>
      <c r="E8653" s="53">
        <v>0.598018</v>
      </c>
      <c r="F8653" s="53">
        <v>0</v>
      </c>
      <c r="G8653" s="53">
        <v>0.598018</v>
      </c>
    </row>
    <row r="8654" s="37" customFormat="1" customHeight="1" spans="1:7">
      <c r="A8654" s="52" t="s">
        <v>2028</v>
      </c>
      <c r="B8654" s="52" t="s">
        <v>3622</v>
      </c>
      <c r="C8654" s="30" t="s">
        <v>2107</v>
      </c>
      <c r="D8654" s="52" t="s">
        <v>2115</v>
      </c>
      <c r="E8654" s="53">
        <v>0.996697</v>
      </c>
      <c r="F8654" s="53">
        <v>0</v>
      </c>
      <c r="G8654" s="53">
        <v>0.996697</v>
      </c>
    </row>
    <row r="8655" s="37" customFormat="1" customHeight="1" spans="1:7">
      <c r="A8655" s="52" t="s">
        <v>2028</v>
      </c>
      <c r="B8655" s="52" t="s">
        <v>3622</v>
      </c>
      <c r="C8655" s="30" t="s">
        <v>2107</v>
      </c>
      <c r="D8655" s="52" t="s">
        <v>2117</v>
      </c>
      <c r="E8655" s="53">
        <v>47.215904</v>
      </c>
      <c r="F8655" s="53">
        <v>0</v>
      </c>
      <c r="G8655" s="53">
        <v>47.215904</v>
      </c>
    </row>
    <row r="8656" s="37" customFormat="1" customHeight="1" spans="1:7">
      <c r="A8656" s="52" t="s">
        <v>2028</v>
      </c>
      <c r="B8656" s="52" t="s">
        <v>3622</v>
      </c>
      <c r="C8656" s="30" t="s">
        <v>2107</v>
      </c>
      <c r="D8656" s="52" t="s">
        <v>2118</v>
      </c>
      <c r="E8656" s="53">
        <v>40.011804</v>
      </c>
      <c r="F8656" s="53">
        <v>0</v>
      </c>
      <c r="G8656" s="53">
        <v>40.011804</v>
      </c>
    </row>
    <row r="8657" s="37" customFormat="1" customHeight="1" spans="1:7">
      <c r="A8657" s="52" t="s">
        <v>2028</v>
      </c>
      <c r="B8657" s="52" t="s">
        <v>3622</v>
      </c>
      <c r="C8657" s="30" t="s">
        <v>2107</v>
      </c>
      <c r="D8657" s="52" t="s">
        <v>2120</v>
      </c>
      <c r="E8657" s="53">
        <v>6.9</v>
      </c>
      <c r="F8657" s="53">
        <v>0</v>
      </c>
      <c r="G8657" s="53">
        <v>6.9</v>
      </c>
    </row>
    <row r="8658" s="37" customFormat="1" customHeight="1" spans="1:7">
      <c r="A8658" s="52" t="s">
        <v>2028</v>
      </c>
      <c r="B8658" s="52" t="s">
        <v>3622</v>
      </c>
      <c r="C8658" s="30" t="s">
        <v>2107</v>
      </c>
      <c r="D8658" s="52" t="s">
        <v>2121</v>
      </c>
      <c r="E8658" s="53">
        <v>3.52</v>
      </c>
      <c r="F8658" s="53">
        <v>0</v>
      </c>
      <c r="G8658" s="53">
        <v>3.52</v>
      </c>
    </row>
    <row r="8659" s="37" customFormat="1" customHeight="1" spans="1:7">
      <c r="A8659" s="52" t="s">
        <v>2028</v>
      </c>
      <c r="B8659" s="52" t="s">
        <v>3622</v>
      </c>
      <c r="C8659" s="30" t="s">
        <v>2107</v>
      </c>
      <c r="D8659" s="52" t="s">
        <v>2122</v>
      </c>
      <c r="E8659" s="53">
        <v>95.76</v>
      </c>
      <c r="F8659" s="53">
        <v>0</v>
      </c>
      <c r="G8659" s="53">
        <v>95.76</v>
      </c>
    </row>
    <row r="8660" s="37" customFormat="1" customHeight="1" spans="1:7">
      <c r="A8660" s="52" t="s">
        <v>2028</v>
      </c>
      <c r="B8660" s="52" t="s">
        <v>3622</v>
      </c>
      <c r="C8660" s="30" t="s">
        <v>2107</v>
      </c>
      <c r="D8660" s="52" t="s">
        <v>2123</v>
      </c>
      <c r="E8660" s="53">
        <v>38.3323</v>
      </c>
      <c r="F8660" s="53">
        <v>0</v>
      </c>
      <c r="G8660" s="53">
        <v>38.3323</v>
      </c>
    </row>
    <row r="8661" s="37" customFormat="1" customHeight="1" spans="1:7">
      <c r="A8661" s="52" t="s">
        <v>2028</v>
      </c>
      <c r="B8661" s="49" t="s">
        <v>3623</v>
      </c>
      <c r="C8661" s="50"/>
      <c r="D8661" s="49"/>
      <c r="E8661" s="51">
        <v>82.510312</v>
      </c>
      <c r="F8661" s="51">
        <v>0</v>
      </c>
      <c r="G8661" s="51">
        <v>82.510312</v>
      </c>
    </row>
    <row r="8662" s="37" customFormat="1" customHeight="1" spans="1:7">
      <c r="A8662" s="52" t="s">
        <v>2028</v>
      </c>
      <c r="B8662" s="52" t="s">
        <v>3624</v>
      </c>
      <c r="C8662" s="50" t="s">
        <v>2091</v>
      </c>
      <c r="D8662" s="49"/>
      <c r="E8662" s="51">
        <v>12.093454</v>
      </c>
      <c r="F8662" s="51">
        <v>0</v>
      </c>
      <c r="G8662" s="51">
        <v>12.093454</v>
      </c>
    </row>
    <row r="8663" s="37" customFormat="1" customHeight="1" spans="1:7">
      <c r="A8663" s="52" t="s">
        <v>2028</v>
      </c>
      <c r="B8663" s="52" t="s">
        <v>3624</v>
      </c>
      <c r="C8663" s="30" t="s">
        <v>2092</v>
      </c>
      <c r="D8663" s="52" t="s">
        <v>2126</v>
      </c>
      <c r="E8663" s="53">
        <v>10</v>
      </c>
      <c r="F8663" s="53">
        <v>0</v>
      </c>
      <c r="G8663" s="53">
        <v>10</v>
      </c>
    </row>
    <row r="8664" s="37" customFormat="1" customHeight="1" spans="1:7">
      <c r="A8664" s="52" t="s">
        <v>2028</v>
      </c>
      <c r="B8664" s="52" t="s">
        <v>3624</v>
      </c>
      <c r="C8664" s="30" t="s">
        <v>2092</v>
      </c>
      <c r="D8664" s="52" t="s">
        <v>2127</v>
      </c>
      <c r="E8664" s="53">
        <v>0.355176</v>
      </c>
      <c r="F8664" s="53">
        <v>0</v>
      </c>
      <c r="G8664" s="53">
        <v>0.355176</v>
      </c>
    </row>
    <row r="8665" s="37" customFormat="1" customHeight="1" spans="1:7">
      <c r="A8665" s="52" t="s">
        <v>2028</v>
      </c>
      <c r="B8665" s="52" t="s">
        <v>3624</v>
      </c>
      <c r="C8665" s="30" t="s">
        <v>2092</v>
      </c>
      <c r="D8665" s="52" t="s">
        <v>2128</v>
      </c>
      <c r="E8665" s="53">
        <v>0.239664</v>
      </c>
      <c r="F8665" s="53">
        <v>0</v>
      </c>
      <c r="G8665" s="53">
        <v>0.239664</v>
      </c>
    </row>
    <row r="8666" s="37" customFormat="1" customHeight="1" spans="1:7">
      <c r="A8666" s="52" t="s">
        <v>2028</v>
      </c>
      <c r="B8666" s="52" t="s">
        <v>3624</v>
      </c>
      <c r="C8666" s="30" t="s">
        <v>2092</v>
      </c>
      <c r="D8666" s="52" t="s">
        <v>2129</v>
      </c>
      <c r="E8666" s="53">
        <v>0.454644</v>
      </c>
      <c r="F8666" s="53">
        <v>0</v>
      </c>
      <c r="G8666" s="53">
        <v>0.454644</v>
      </c>
    </row>
    <row r="8667" s="37" customFormat="1" customHeight="1" spans="1:7">
      <c r="A8667" s="52" t="s">
        <v>2028</v>
      </c>
      <c r="B8667" s="52" t="s">
        <v>3624</v>
      </c>
      <c r="C8667" s="30" t="s">
        <v>2092</v>
      </c>
      <c r="D8667" s="52" t="s">
        <v>2130</v>
      </c>
      <c r="E8667" s="53">
        <v>0.44397</v>
      </c>
      <c r="F8667" s="53">
        <v>0</v>
      </c>
      <c r="G8667" s="53">
        <v>0.44397</v>
      </c>
    </row>
    <row r="8668" s="37" customFormat="1" customHeight="1" spans="1:7">
      <c r="A8668" s="52" t="s">
        <v>2028</v>
      </c>
      <c r="B8668" s="52" t="s">
        <v>3624</v>
      </c>
      <c r="C8668" s="30" t="s">
        <v>2092</v>
      </c>
      <c r="D8668" s="52" t="s">
        <v>2105</v>
      </c>
      <c r="E8668" s="53">
        <v>0.6</v>
      </c>
      <c r="F8668" s="53">
        <v>0</v>
      </c>
      <c r="G8668" s="53">
        <v>0.6</v>
      </c>
    </row>
    <row r="8669" s="37" customFormat="1" customHeight="1" spans="1:7">
      <c r="A8669" s="52" t="s">
        <v>2028</v>
      </c>
      <c r="B8669" s="52" t="s">
        <v>3624</v>
      </c>
      <c r="C8669" s="50" t="s">
        <v>2106</v>
      </c>
      <c r="D8669" s="49"/>
      <c r="E8669" s="51">
        <v>70.416858</v>
      </c>
      <c r="F8669" s="51">
        <v>0</v>
      </c>
      <c r="G8669" s="51">
        <v>70.416858</v>
      </c>
    </row>
    <row r="8670" s="37" customFormat="1" customHeight="1" spans="1:7">
      <c r="A8670" s="52" t="s">
        <v>2028</v>
      </c>
      <c r="B8670" s="52" t="s">
        <v>3624</v>
      </c>
      <c r="C8670" s="30" t="s">
        <v>2107</v>
      </c>
      <c r="D8670" s="52" t="s">
        <v>2131</v>
      </c>
      <c r="E8670" s="53">
        <v>15.1548</v>
      </c>
      <c r="F8670" s="53">
        <v>0</v>
      </c>
      <c r="G8670" s="53">
        <v>15.1548</v>
      </c>
    </row>
    <row r="8671" s="37" customFormat="1" customHeight="1" spans="1:7">
      <c r="A8671" s="52" t="s">
        <v>2028</v>
      </c>
      <c r="B8671" s="52" t="s">
        <v>3624</v>
      </c>
      <c r="C8671" s="30" t="s">
        <v>2107</v>
      </c>
      <c r="D8671" s="52" t="s">
        <v>2132</v>
      </c>
      <c r="E8671" s="53">
        <v>0.6192</v>
      </c>
      <c r="F8671" s="53">
        <v>0</v>
      </c>
      <c r="G8671" s="53">
        <v>0.6192</v>
      </c>
    </row>
    <row r="8672" s="37" customFormat="1" customHeight="1" spans="1:7">
      <c r="A8672" s="52" t="s">
        <v>2028</v>
      </c>
      <c r="B8672" s="52" t="s">
        <v>3624</v>
      </c>
      <c r="C8672" s="30" t="s">
        <v>2107</v>
      </c>
      <c r="D8672" s="52" t="s">
        <v>2110</v>
      </c>
      <c r="E8672" s="53">
        <v>0.36</v>
      </c>
      <c r="F8672" s="53">
        <v>0</v>
      </c>
      <c r="G8672" s="53">
        <v>0.36</v>
      </c>
    </row>
    <row r="8673" s="37" customFormat="1" customHeight="1" spans="1:7">
      <c r="A8673" s="52" t="s">
        <v>2028</v>
      </c>
      <c r="B8673" s="52" t="s">
        <v>3624</v>
      </c>
      <c r="C8673" s="30" t="s">
        <v>2107</v>
      </c>
      <c r="D8673" s="52" t="s">
        <v>2134</v>
      </c>
      <c r="E8673" s="53">
        <v>9.66</v>
      </c>
      <c r="F8673" s="53">
        <v>0</v>
      </c>
      <c r="G8673" s="53">
        <v>9.66</v>
      </c>
    </row>
    <row r="8674" s="37" customFormat="1" customHeight="1" spans="1:7">
      <c r="A8674" s="52" t="s">
        <v>2028</v>
      </c>
      <c r="B8674" s="52" t="s">
        <v>3624</v>
      </c>
      <c r="C8674" s="30" t="s">
        <v>2107</v>
      </c>
      <c r="D8674" s="52" t="s">
        <v>2135</v>
      </c>
      <c r="E8674" s="53">
        <v>16.0056</v>
      </c>
      <c r="F8674" s="53">
        <v>0</v>
      </c>
      <c r="G8674" s="53">
        <v>16.0056</v>
      </c>
    </row>
    <row r="8675" s="37" customFormat="1" customHeight="1" spans="1:7">
      <c r="A8675" s="52" t="s">
        <v>2028</v>
      </c>
      <c r="B8675" s="52" t="s">
        <v>3624</v>
      </c>
      <c r="C8675" s="30" t="s">
        <v>2107</v>
      </c>
      <c r="D8675" s="52" t="s">
        <v>2136</v>
      </c>
      <c r="E8675" s="53">
        <v>4.164</v>
      </c>
      <c r="F8675" s="53">
        <v>0</v>
      </c>
      <c r="G8675" s="53">
        <v>4.164</v>
      </c>
    </row>
    <row r="8676" s="37" customFormat="1" customHeight="1" spans="1:7">
      <c r="A8676" s="52" t="s">
        <v>2028</v>
      </c>
      <c r="B8676" s="52" t="s">
        <v>3624</v>
      </c>
      <c r="C8676" s="30" t="s">
        <v>2107</v>
      </c>
      <c r="D8676" s="52" t="s">
        <v>2137</v>
      </c>
      <c r="E8676" s="53">
        <v>7.296576</v>
      </c>
      <c r="F8676" s="53">
        <v>0</v>
      </c>
      <c r="G8676" s="53">
        <v>7.296576</v>
      </c>
    </row>
    <row r="8677" s="37" customFormat="1" customHeight="1" spans="1:7">
      <c r="A8677" s="52" t="s">
        <v>2028</v>
      </c>
      <c r="B8677" s="52" t="s">
        <v>3624</v>
      </c>
      <c r="C8677" s="30" t="s">
        <v>2107</v>
      </c>
      <c r="D8677" s="52" t="s">
        <v>2138</v>
      </c>
      <c r="E8677" s="53">
        <v>2.81181</v>
      </c>
      <c r="F8677" s="53">
        <v>0</v>
      </c>
      <c r="G8677" s="53">
        <v>2.81181</v>
      </c>
    </row>
    <row r="8678" s="37" customFormat="1" customHeight="1" spans="1:7">
      <c r="A8678" s="52" t="s">
        <v>2028</v>
      </c>
      <c r="B8678" s="52" t="s">
        <v>3624</v>
      </c>
      <c r="C8678" s="30" t="s">
        <v>2107</v>
      </c>
      <c r="D8678" s="52" t="s">
        <v>2139</v>
      </c>
      <c r="E8678" s="53">
        <v>0.088794</v>
      </c>
      <c r="F8678" s="53">
        <v>0</v>
      </c>
      <c r="G8678" s="53">
        <v>0.088794</v>
      </c>
    </row>
    <row r="8679" s="37" customFormat="1" customHeight="1" spans="1:7">
      <c r="A8679" s="52" t="s">
        <v>2028</v>
      </c>
      <c r="B8679" s="52" t="s">
        <v>3624</v>
      </c>
      <c r="C8679" s="30" t="s">
        <v>2107</v>
      </c>
      <c r="D8679" s="52" t="s">
        <v>2140</v>
      </c>
      <c r="E8679" s="53">
        <v>0.14799</v>
      </c>
      <c r="F8679" s="53">
        <v>0</v>
      </c>
      <c r="G8679" s="53">
        <v>0.14799</v>
      </c>
    </row>
    <row r="8680" s="37" customFormat="1" customHeight="1" spans="1:7">
      <c r="A8680" s="52" t="s">
        <v>2028</v>
      </c>
      <c r="B8680" s="52" t="s">
        <v>3624</v>
      </c>
      <c r="C8680" s="30" t="s">
        <v>2107</v>
      </c>
      <c r="D8680" s="52" t="s">
        <v>2141</v>
      </c>
      <c r="E8680" s="53">
        <v>3.63816</v>
      </c>
      <c r="F8680" s="53">
        <v>0</v>
      </c>
      <c r="G8680" s="53">
        <v>3.63816</v>
      </c>
    </row>
    <row r="8681" s="37" customFormat="1" customHeight="1" spans="1:7">
      <c r="A8681" s="52" t="s">
        <v>2028</v>
      </c>
      <c r="B8681" s="52" t="s">
        <v>3624</v>
      </c>
      <c r="C8681" s="30" t="s">
        <v>2107</v>
      </c>
      <c r="D8681" s="52" t="s">
        <v>2142</v>
      </c>
      <c r="E8681" s="53">
        <v>3.648288</v>
      </c>
      <c r="F8681" s="53">
        <v>0</v>
      </c>
      <c r="G8681" s="53">
        <v>3.648288</v>
      </c>
    </row>
    <row r="8682" s="37" customFormat="1" customHeight="1" spans="1:7">
      <c r="A8682" s="52" t="s">
        <v>2028</v>
      </c>
      <c r="B8682" s="52" t="s">
        <v>3624</v>
      </c>
      <c r="C8682" s="30" t="s">
        <v>2107</v>
      </c>
      <c r="D8682" s="52" t="s">
        <v>2143</v>
      </c>
      <c r="E8682" s="53">
        <v>5.9273</v>
      </c>
      <c r="F8682" s="53">
        <v>0</v>
      </c>
      <c r="G8682" s="53">
        <v>5.9273</v>
      </c>
    </row>
    <row r="8683" s="37" customFormat="1" customHeight="1" spans="1:7">
      <c r="A8683" s="52" t="s">
        <v>2028</v>
      </c>
      <c r="B8683" s="52" t="s">
        <v>3624</v>
      </c>
      <c r="C8683" s="30" t="s">
        <v>2107</v>
      </c>
      <c r="D8683" s="52" t="s">
        <v>2144</v>
      </c>
      <c r="E8683" s="53">
        <v>0.64</v>
      </c>
      <c r="F8683" s="53">
        <v>0</v>
      </c>
      <c r="G8683" s="53">
        <v>0.64</v>
      </c>
    </row>
    <row r="8684" s="37" customFormat="1" customHeight="1" spans="1:7">
      <c r="A8684" s="52" t="s">
        <v>2028</v>
      </c>
      <c r="B8684" s="52" t="s">
        <v>3624</v>
      </c>
      <c r="C8684" s="30" t="s">
        <v>2107</v>
      </c>
      <c r="D8684" s="52" t="s">
        <v>2145</v>
      </c>
      <c r="E8684" s="53">
        <v>0.25434</v>
      </c>
      <c r="F8684" s="53">
        <v>0</v>
      </c>
      <c r="G8684" s="53">
        <v>0.25434</v>
      </c>
    </row>
    <row r="8685" s="37" customFormat="1" customHeight="1" spans="1:7">
      <c r="A8685" s="49" t="s">
        <v>3625</v>
      </c>
      <c r="B8685" s="49"/>
      <c r="C8685" s="50"/>
      <c r="D8685" s="49"/>
      <c r="E8685" s="51">
        <v>887.818656</v>
      </c>
      <c r="F8685" s="51">
        <v>0</v>
      </c>
      <c r="G8685" s="51">
        <v>887.818656</v>
      </c>
    </row>
    <row r="8686" s="37" customFormat="1" customHeight="1" spans="1:7">
      <c r="A8686" s="52" t="s">
        <v>2029</v>
      </c>
      <c r="B8686" s="49" t="s">
        <v>3626</v>
      </c>
      <c r="C8686" s="50"/>
      <c r="D8686" s="49"/>
      <c r="E8686" s="51">
        <v>647.974924</v>
      </c>
      <c r="F8686" s="51">
        <v>0</v>
      </c>
      <c r="G8686" s="51">
        <v>647.974924</v>
      </c>
    </row>
    <row r="8687" s="37" customFormat="1" customHeight="1" spans="1:7">
      <c r="A8687" s="52" t="s">
        <v>2029</v>
      </c>
      <c r="B8687" s="52" t="s">
        <v>3627</v>
      </c>
      <c r="C8687" s="50" t="s">
        <v>2080</v>
      </c>
      <c r="D8687" s="49"/>
      <c r="E8687" s="51">
        <v>337.4195</v>
      </c>
      <c r="F8687" s="51">
        <v>0</v>
      </c>
      <c r="G8687" s="51">
        <v>337.4195</v>
      </c>
    </row>
    <row r="8688" s="37" customFormat="1" customHeight="1" spans="1:7">
      <c r="A8688" s="52" t="s">
        <v>2029</v>
      </c>
      <c r="B8688" s="52" t="s">
        <v>3627</v>
      </c>
      <c r="C8688" s="30" t="s">
        <v>2081</v>
      </c>
      <c r="D8688" s="52" t="s">
        <v>3628</v>
      </c>
      <c r="E8688" s="53">
        <v>5</v>
      </c>
      <c r="F8688" s="53">
        <v>0</v>
      </c>
      <c r="G8688" s="53">
        <v>5</v>
      </c>
    </row>
    <row r="8689" s="37" customFormat="1" customHeight="1" spans="1:7">
      <c r="A8689" s="52" t="s">
        <v>2029</v>
      </c>
      <c r="B8689" s="52" t="s">
        <v>3627</v>
      </c>
      <c r="C8689" s="30" t="s">
        <v>2081</v>
      </c>
      <c r="D8689" s="52" t="s">
        <v>3629</v>
      </c>
      <c r="E8689" s="53">
        <v>26.7195</v>
      </c>
      <c r="F8689" s="53">
        <v>0</v>
      </c>
      <c r="G8689" s="53">
        <v>26.7195</v>
      </c>
    </row>
    <row r="8690" s="37" customFormat="1" customHeight="1" spans="1:7">
      <c r="A8690" s="52" t="s">
        <v>2029</v>
      </c>
      <c r="B8690" s="52" t="s">
        <v>3627</v>
      </c>
      <c r="C8690" s="30" t="s">
        <v>2081</v>
      </c>
      <c r="D8690" s="52" t="s">
        <v>3630</v>
      </c>
      <c r="E8690" s="53">
        <v>10.6</v>
      </c>
      <c r="F8690" s="53">
        <v>0</v>
      </c>
      <c r="G8690" s="53">
        <v>10.6</v>
      </c>
    </row>
    <row r="8691" s="37" customFormat="1" customHeight="1" spans="1:7">
      <c r="A8691" s="52" t="s">
        <v>2029</v>
      </c>
      <c r="B8691" s="52" t="s">
        <v>3627</v>
      </c>
      <c r="C8691" s="30" t="s">
        <v>2081</v>
      </c>
      <c r="D8691" s="52" t="s">
        <v>3631</v>
      </c>
      <c r="E8691" s="53">
        <v>5</v>
      </c>
      <c r="F8691" s="53">
        <v>0</v>
      </c>
      <c r="G8691" s="53">
        <v>5</v>
      </c>
    </row>
    <row r="8692" s="37" customFormat="1" customHeight="1" spans="1:7">
      <c r="A8692" s="52" t="s">
        <v>2029</v>
      </c>
      <c r="B8692" s="52" t="s">
        <v>3627</v>
      </c>
      <c r="C8692" s="30" t="s">
        <v>2081</v>
      </c>
      <c r="D8692" s="52" t="s">
        <v>3632</v>
      </c>
      <c r="E8692" s="53">
        <v>18</v>
      </c>
      <c r="F8692" s="53">
        <v>0</v>
      </c>
      <c r="G8692" s="53">
        <v>18</v>
      </c>
    </row>
    <row r="8693" s="37" customFormat="1" customHeight="1" spans="1:7">
      <c r="A8693" s="52" t="s">
        <v>2029</v>
      </c>
      <c r="B8693" s="52" t="s">
        <v>3627</v>
      </c>
      <c r="C8693" s="30" t="s">
        <v>2081</v>
      </c>
      <c r="D8693" s="52" t="s">
        <v>3633</v>
      </c>
      <c r="E8693" s="53">
        <v>5</v>
      </c>
      <c r="F8693" s="53">
        <v>0</v>
      </c>
      <c r="G8693" s="53">
        <v>5</v>
      </c>
    </row>
    <row r="8694" s="37" customFormat="1" customHeight="1" spans="1:7">
      <c r="A8694" s="52" t="s">
        <v>2029</v>
      </c>
      <c r="B8694" s="52" t="s">
        <v>3627</v>
      </c>
      <c r="C8694" s="30" t="s">
        <v>2081</v>
      </c>
      <c r="D8694" s="52" t="s">
        <v>3634</v>
      </c>
      <c r="E8694" s="53">
        <v>10</v>
      </c>
      <c r="F8694" s="53">
        <v>0</v>
      </c>
      <c r="G8694" s="53">
        <v>10</v>
      </c>
    </row>
    <row r="8695" s="37" customFormat="1" customHeight="1" spans="1:7">
      <c r="A8695" s="52" t="s">
        <v>2029</v>
      </c>
      <c r="B8695" s="52" t="s">
        <v>3627</v>
      </c>
      <c r="C8695" s="30" t="s">
        <v>2081</v>
      </c>
      <c r="D8695" s="52" t="s">
        <v>3635</v>
      </c>
      <c r="E8695" s="53">
        <v>10</v>
      </c>
      <c r="F8695" s="53">
        <v>0</v>
      </c>
      <c r="G8695" s="53">
        <v>10</v>
      </c>
    </row>
    <row r="8696" s="37" customFormat="1" customHeight="1" spans="1:7">
      <c r="A8696" s="52" t="s">
        <v>2029</v>
      </c>
      <c r="B8696" s="52" t="s">
        <v>3627</v>
      </c>
      <c r="C8696" s="30" t="s">
        <v>2081</v>
      </c>
      <c r="D8696" s="52" t="s">
        <v>3636</v>
      </c>
      <c r="E8696" s="53">
        <v>40</v>
      </c>
      <c r="F8696" s="53">
        <v>0</v>
      </c>
      <c r="G8696" s="53">
        <v>40</v>
      </c>
    </row>
    <row r="8697" s="37" customFormat="1" customHeight="1" spans="1:7">
      <c r="A8697" s="52" t="s">
        <v>2029</v>
      </c>
      <c r="B8697" s="52" t="s">
        <v>3627</v>
      </c>
      <c r="C8697" s="30" t="s">
        <v>2081</v>
      </c>
      <c r="D8697" s="52" t="s">
        <v>3637</v>
      </c>
      <c r="E8697" s="53">
        <v>5</v>
      </c>
      <c r="F8697" s="53">
        <v>0</v>
      </c>
      <c r="G8697" s="53">
        <v>5</v>
      </c>
    </row>
    <row r="8698" s="37" customFormat="1" customHeight="1" spans="1:7">
      <c r="A8698" s="52" t="s">
        <v>2029</v>
      </c>
      <c r="B8698" s="52" t="s">
        <v>3627</v>
      </c>
      <c r="C8698" s="30" t="s">
        <v>2081</v>
      </c>
      <c r="D8698" s="52" t="s">
        <v>3638</v>
      </c>
      <c r="E8698" s="53">
        <v>46</v>
      </c>
      <c r="F8698" s="53">
        <v>0</v>
      </c>
      <c r="G8698" s="53">
        <v>46</v>
      </c>
    </row>
    <row r="8699" s="37" customFormat="1" customHeight="1" spans="1:7">
      <c r="A8699" s="52" t="s">
        <v>2029</v>
      </c>
      <c r="B8699" s="52" t="s">
        <v>3627</v>
      </c>
      <c r="C8699" s="30" t="s">
        <v>2081</v>
      </c>
      <c r="D8699" s="52" t="s">
        <v>3639</v>
      </c>
      <c r="E8699" s="53">
        <v>51.1</v>
      </c>
      <c r="F8699" s="53">
        <v>0</v>
      </c>
      <c r="G8699" s="53">
        <v>51.1</v>
      </c>
    </row>
    <row r="8700" s="37" customFormat="1" customHeight="1" spans="1:7">
      <c r="A8700" s="52" t="s">
        <v>2029</v>
      </c>
      <c r="B8700" s="52" t="s">
        <v>3627</v>
      </c>
      <c r="C8700" s="30" t="s">
        <v>2081</v>
      </c>
      <c r="D8700" s="52" t="s">
        <v>3640</v>
      </c>
      <c r="E8700" s="53">
        <v>100</v>
      </c>
      <c r="F8700" s="53">
        <v>0</v>
      </c>
      <c r="G8700" s="53">
        <v>100</v>
      </c>
    </row>
    <row r="8701" s="37" customFormat="1" customHeight="1" spans="1:7">
      <c r="A8701" s="52" t="s">
        <v>2029</v>
      </c>
      <c r="B8701" s="52" t="s">
        <v>3627</v>
      </c>
      <c r="C8701" s="30" t="s">
        <v>2081</v>
      </c>
      <c r="D8701" s="52" t="s">
        <v>3641</v>
      </c>
      <c r="E8701" s="53">
        <v>5</v>
      </c>
      <c r="F8701" s="53">
        <v>0</v>
      </c>
      <c r="G8701" s="53">
        <v>5</v>
      </c>
    </row>
    <row r="8702" s="37" customFormat="1" customHeight="1" spans="1:7">
      <c r="A8702" s="52" t="s">
        <v>2029</v>
      </c>
      <c r="B8702" s="52" t="s">
        <v>3627</v>
      </c>
      <c r="C8702" s="50" t="s">
        <v>2091</v>
      </c>
      <c r="D8702" s="49"/>
      <c r="E8702" s="51">
        <v>59.390863</v>
      </c>
      <c r="F8702" s="51">
        <v>0</v>
      </c>
      <c r="G8702" s="51">
        <v>59.390863</v>
      </c>
    </row>
    <row r="8703" s="37" customFormat="1" customHeight="1" spans="1:7">
      <c r="A8703" s="52" t="s">
        <v>2029</v>
      </c>
      <c r="B8703" s="52" t="s">
        <v>3627</v>
      </c>
      <c r="C8703" s="30" t="s">
        <v>2092</v>
      </c>
      <c r="D8703" s="52" t="s">
        <v>2093</v>
      </c>
      <c r="E8703" s="53">
        <v>24.5</v>
      </c>
      <c r="F8703" s="53">
        <v>0</v>
      </c>
      <c r="G8703" s="53">
        <v>24.5</v>
      </c>
    </row>
    <row r="8704" s="37" customFormat="1" customHeight="1" spans="1:7">
      <c r="A8704" s="52" t="s">
        <v>2029</v>
      </c>
      <c r="B8704" s="52" t="s">
        <v>3627</v>
      </c>
      <c r="C8704" s="30" t="s">
        <v>2092</v>
      </c>
      <c r="D8704" s="52" t="s">
        <v>2094</v>
      </c>
      <c r="E8704" s="53">
        <v>1.161317</v>
      </c>
      <c r="F8704" s="53">
        <v>0</v>
      </c>
      <c r="G8704" s="53">
        <v>1.161317</v>
      </c>
    </row>
    <row r="8705" s="37" customFormat="1" customHeight="1" spans="1:7">
      <c r="A8705" s="52" t="s">
        <v>2029</v>
      </c>
      <c r="B8705" s="52" t="s">
        <v>3627</v>
      </c>
      <c r="C8705" s="30" t="s">
        <v>2092</v>
      </c>
      <c r="D8705" s="52" t="s">
        <v>2095</v>
      </c>
      <c r="E8705" s="53">
        <v>0.774211</v>
      </c>
      <c r="F8705" s="53">
        <v>0</v>
      </c>
      <c r="G8705" s="53">
        <v>0.774211</v>
      </c>
    </row>
    <row r="8706" s="37" customFormat="1" customHeight="1" spans="1:7">
      <c r="A8706" s="52" t="s">
        <v>2029</v>
      </c>
      <c r="B8706" s="52" t="s">
        <v>3627</v>
      </c>
      <c r="C8706" s="30" t="s">
        <v>2092</v>
      </c>
      <c r="D8706" s="52" t="s">
        <v>2096</v>
      </c>
      <c r="E8706" s="53">
        <v>0.398197</v>
      </c>
      <c r="F8706" s="53">
        <v>0</v>
      </c>
      <c r="G8706" s="53">
        <v>0.398197</v>
      </c>
    </row>
    <row r="8707" s="37" customFormat="1" customHeight="1" spans="1:7">
      <c r="A8707" s="52" t="s">
        <v>2029</v>
      </c>
      <c r="B8707" s="52" t="s">
        <v>3627</v>
      </c>
      <c r="C8707" s="30" t="s">
        <v>2092</v>
      </c>
      <c r="D8707" s="52" t="s">
        <v>2097</v>
      </c>
      <c r="E8707" s="53">
        <v>1.695492</v>
      </c>
      <c r="F8707" s="53">
        <v>0</v>
      </c>
      <c r="G8707" s="53">
        <v>1.695492</v>
      </c>
    </row>
    <row r="8708" s="37" customFormat="1" customHeight="1" spans="1:7">
      <c r="A8708" s="52" t="s">
        <v>2029</v>
      </c>
      <c r="B8708" s="52" t="s">
        <v>3627</v>
      </c>
      <c r="C8708" s="30" t="s">
        <v>2092</v>
      </c>
      <c r="D8708" s="52" t="s">
        <v>2098</v>
      </c>
      <c r="E8708" s="53">
        <v>1.451646</v>
      </c>
      <c r="F8708" s="53">
        <v>0</v>
      </c>
      <c r="G8708" s="53">
        <v>1.451646</v>
      </c>
    </row>
    <row r="8709" s="37" customFormat="1" customHeight="1" spans="1:7">
      <c r="A8709" s="52" t="s">
        <v>2029</v>
      </c>
      <c r="B8709" s="52" t="s">
        <v>3627</v>
      </c>
      <c r="C8709" s="30" t="s">
        <v>2092</v>
      </c>
      <c r="D8709" s="52" t="s">
        <v>2099</v>
      </c>
      <c r="E8709" s="53">
        <v>10.14</v>
      </c>
      <c r="F8709" s="53">
        <v>0</v>
      </c>
      <c r="G8709" s="53">
        <v>10.14</v>
      </c>
    </row>
    <row r="8710" s="37" customFormat="1" customHeight="1" spans="1:7">
      <c r="A8710" s="52" t="s">
        <v>2029</v>
      </c>
      <c r="B8710" s="52" t="s">
        <v>3627</v>
      </c>
      <c r="C8710" s="30" t="s">
        <v>2092</v>
      </c>
      <c r="D8710" s="52" t="s">
        <v>2100</v>
      </c>
      <c r="E8710" s="53">
        <v>3.12</v>
      </c>
      <c r="F8710" s="53">
        <v>0</v>
      </c>
      <c r="G8710" s="53">
        <v>3.12</v>
      </c>
    </row>
    <row r="8711" s="37" customFormat="1" customHeight="1" spans="1:7">
      <c r="A8711" s="52" t="s">
        <v>2029</v>
      </c>
      <c r="B8711" s="52" t="s">
        <v>3627</v>
      </c>
      <c r="C8711" s="30" t="s">
        <v>2092</v>
      </c>
      <c r="D8711" s="52" t="s">
        <v>2102</v>
      </c>
      <c r="E8711" s="53">
        <v>3.5</v>
      </c>
      <c r="F8711" s="53">
        <v>0</v>
      </c>
      <c r="G8711" s="53">
        <v>3.5</v>
      </c>
    </row>
    <row r="8712" s="37" customFormat="1" customHeight="1" spans="1:7">
      <c r="A8712" s="52" t="s">
        <v>2029</v>
      </c>
      <c r="B8712" s="52" t="s">
        <v>3627</v>
      </c>
      <c r="C8712" s="30" t="s">
        <v>2092</v>
      </c>
      <c r="D8712" s="52" t="s">
        <v>2103</v>
      </c>
      <c r="E8712" s="53">
        <v>11</v>
      </c>
      <c r="F8712" s="53">
        <v>0</v>
      </c>
      <c r="G8712" s="53">
        <v>11</v>
      </c>
    </row>
    <row r="8713" s="37" customFormat="1" customHeight="1" spans="1:7">
      <c r="A8713" s="52" t="s">
        <v>2029</v>
      </c>
      <c r="B8713" s="52" t="s">
        <v>3627</v>
      </c>
      <c r="C8713" s="30" t="s">
        <v>2092</v>
      </c>
      <c r="D8713" s="52" t="s">
        <v>2104</v>
      </c>
      <c r="E8713" s="53">
        <v>0.15</v>
      </c>
      <c r="F8713" s="53">
        <v>0</v>
      </c>
      <c r="G8713" s="53">
        <v>0.15</v>
      </c>
    </row>
    <row r="8714" s="37" customFormat="1" customHeight="1" spans="1:7">
      <c r="A8714" s="52" t="s">
        <v>2029</v>
      </c>
      <c r="B8714" s="52" t="s">
        <v>3627</v>
      </c>
      <c r="C8714" s="30" t="s">
        <v>2092</v>
      </c>
      <c r="D8714" s="52" t="s">
        <v>2105</v>
      </c>
      <c r="E8714" s="53">
        <v>1.5</v>
      </c>
      <c r="F8714" s="53">
        <v>0</v>
      </c>
      <c r="G8714" s="53">
        <v>1.5</v>
      </c>
    </row>
    <row r="8715" s="37" customFormat="1" customHeight="1" spans="1:7">
      <c r="A8715" s="52" t="s">
        <v>2029</v>
      </c>
      <c r="B8715" s="52" t="s">
        <v>3627</v>
      </c>
      <c r="C8715" s="50" t="s">
        <v>2106</v>
      </c>
      <c r="D8715" s="49"/>
      <c r="E8715" s="51">
        <v>251.164561</v>
      </c>
      <c r="F8715" s="51">
        <v>0</v>
      </c>
      <c r="G8715" s="51">
        <v>251.164561</v>
      </c>
    </row>
    <row r="8716" s="37" customFormat="1" customHeight="1" spans="1:7">
      <c r="A8716" s="52" t="s">
        <v>2029</v>
      </c>
      <c r="B8716" s="52" t="s">
        <v>3627</v>
      </c>
      <c r="C8716" s="30" t="s">
        <v>2107</v>
      </c>
      <c r="D8716" s="52" t="s">
        <v>2108</v>
      </c>
      <c r="E8716" s="53">
        <v>56.5164</v>
      </c>
      <c r="F8716" s="53">
        <v>0</v>
      </c>
      <c r="G8716" s="53">
        <v>56.5164</v>
      </c>
    </row>
    <row r="8717" s="37" customFormat="1" customHeight="1" spans="1:7">
      <c r="A8717" s="52" t="s">
        <v>2029</v>
      </c>
      <c r="B8717" s="52" t="s">
        <v>3627</v>
      </c>
      <c r="C8717" s="30" t="s">
        <v>2107</v>
      </c>
      <c r="D8717" s="52" t="s">
        <v>2109</v>
      </c>
      <c r="E8717" s="53">
        <v>39.48</v>
      </c>
      <c r="F8717" s="53">
        <v>0</v>
      </c>
      <c r="G8717" s="53">
        <v>39.48</v>
      </c>
    </row>
    <row r="8718" s="37" customFormat="1" customHeight="1" spans="1:7">
      <c r="A8718" s="52" t="s">
        <v>2029</v>
      </c>
      <c r="B8718" s="52" t="s">
        <v>3627</v>
      </c>
      <c r="C8718" s="30" t="s">
        <v>2107</v>
      </c>
      <c r="D8718" s="52" t="s">
        <v>2110</v>
      </c>
      <c r="E8718" s="53">
        <v>0.78</v>
      </c>
      <c r="F8718" s="53">
        <v>0</v>
      </c>
      <c r="G8718" s="53">
        <v>0.78</v>
      </c>
    </row>
    <row r="8719" s="37" customFormat="1" customHeight="1" spans="1:7">
      <c r="A8719" s="52" t="s">
        <v>2029</v>
      </c>
      <c r="B8719" s="52" t="s">
        <v>3627</v>
      </c>
      <c r="C8719" s="30" t="s">
        <v>2107</v>
      </c>
      <c r="D8719" s="52" t="s">
        <v>2133</v>
      </c>
      <c r="E8719" s="53">
        <v>0.006</v>
      </c>
      <c r="F8719" s="53">
        <v>0</v>
      </c>
      <c r="G8719" s="53">
        <v>0.006</v>
      </c>
    </row>
    <row r="8720" s="37" customFormat="1" customHeight="1" spans="1:7">
      <c r="A8720" s="52" t="s">
        <v>2029</v>
      </c>
      <c r="B8720" s="52" t="s">
        <v>3627</v>
      </c>
      <c r="C8720" s="30" t="s">
        <v>2107</v>
      </c>
      <c r="D8720" s="52" t="s">
        <v>2111</v>
      </c>
      <c r="E8720" s="53">
        <v>4.7097</v>
      </c>
      <c r="F8720" s="53">
        <v>0</v>
      </c>
      <c r="G8720" s="53">
        <v>4.7097</v>
      </c>
    </row>
    <row r="8721" s="37" customFormat="1" customHeight="1" spans="1:7">
      <c r="A8721" s="52" t="s">
        <v>2029</v>
      </c>
      <c r="B8721" s="52" t="s">
        <v>3627</v>
      </c>
      <c r="C8721" s="30" t="s">
        <v>2107</v>
      </c>
      <c r="D8721" s="52" t="s">
        <v>2112</v>
      </c>
      <c r="E8721" s="53">
        <v>14.17268</v>
      </c>
      <c r="F8721" s="53">
        <v>0</v>
      </c>
      <c r="G8721" s="53">
        <v>14.17268</v>
      </c>
    </row>
    <row r="8722" s="37" customFormat="1" customHeight="1" spans="1:7">
      <c r="A8722" s="52" t="s">
        <v>2029</v>
      </c>
      <c r="B8722" s="52" t="s">
        <v>3627</v>
      </c>
      <c r="C8722" s="30" t="s">
        <v>2107</v>
      </c>
      <c r="D8722" s="52" t="s">
        <v>2113</v>
      </c>
      <c r="E8722" s="53">
        <v>11.934888</v>
      </c>
      <c r="F8722" s="53">
        <v>0</v>
      </c>
      <c r="G8722" s="53">
        <v>11.934888</v>
      </c>
    </row>
    <row r="8723" s="37" customFormat="1" customHeight="1" spans="1:7">
      <c r="A8723" s="52" t="s">
        <v>2029</v>
      </c>
      <c r="B8723" s="52" t="s">
        <v>3627</v>
      </c>
      <c r="C8723" s="30" t="s">
        <v>2107</v>
      </c>
      <c r="D8723" s="52" t="s">
        <v>2114</v>
      </c>
      <c r="E8723" s="53">
        <v>0.302118</v>
      </c>
      <c r="F8723" s="53">
        <v>0</v>
      </c>
      <c r="G8723" s="53">
        <v>0.302118</v>
      </c>
    </row>
    <row r="8724" s="37" customFormat="1" customHeight="1" spans="1:7">
      <c r="A8724" s="52" t="s">
        <v>2029</v>
      </c>
      <c r="B8724" s="52" t="s">
        <v>3627</v>
      </c>
      <c r="C8724" s="30" t="s">
        <v>2107</v>
      </c>
      <c r="D8724" s="52" t="s">
        <v>2115</v>
      </c>
      <c r="E8724" s="53">
        <v>0.503531</v>
      </c>
      <c r="F8724" s="53">
        <v>0</v>
      </c>
      <c r="G8724" s="53">
        <v>0.503531</v>
      </c>
    </row>
    <row r="8725" s="37" customFormat="1" customHeight="1" spans="1:7">
      <c r="A8725" s="52" t="s">
        <v>2029</v>
      </c>
      <c r="B8725" s="52" t="s">
        <v>3627</v>
      </c>
      <c r="C8725" s="30" t="s">
        <v>2107</v>
      </c>
      <c r="D8725" s="52" t="s">
        <v>2116</v>
      </c>
      <c r="E8725" s="53">
        <v>0.6</v>
      </c>
      <c r="F8725" s="53">
        <v>0</v>
      </c>
      <c r="G8725" s="53">
        <v>0.6</v>
      </c>
    </row>
    <row r="8726" s="37" customFormat="1" customHeight="1" spans="1:7">
      <c r="A8726" s="52" t="s">
        <v>2029</v>
      </c>
      <c r="B8726" s="52" t="s">
        <v>3627</v>
      </c>
      <c r="C8726" s="30" t="s">
        <v>2107</v>
      </c>
      <c r="D8726" s="52" t="s">
        <v>2117</v>
      </c>
      <c r="E8726" s="53">
        <v>23.869776</v>
      </c>
      <c r="F8726" s="53">
        <v>0</v>
      </c>
      <c r="G8726" s="53">
        <v>23.869776</v>
      </c>
    </row>
    <row r="8727" s="37" customFormat="1" customHeight="1" spans="1:7">
      <c r="A8727" s="52" t="s">
        <v>2029</v>
      </c>
      <c r="B8727" s="52" t="s">
        <v>3627</v>
      </c>
      <c r="C8727" s="30" t="s">
        <v>2107</v>
      </c>
      <c r="D8727" s="52" t="s">
        <v>2118</v>
      </c>
      <c r="E8727" s="53">
        <v>20.278668</v>
      </c>
      <c r="F8727" s="53">
        <v>0</v>
      </c>
      <c r="G8727" s="53">
        <v>20.278668</v>
      </c>
    </row>
    <row r="8728" s="37" customFormat="1" customHeight="1" spans="1:7">
      <c r="A8728" s="52" t="s">
        <v>2029</v>
      </c>
      <c r="B8728" s="52" t="s">
        <v>3627</v>
      </c>
      <c r="C8728" s="30" t="s">
        <v>2107</v>
      </c>
      <c r="D8728" s="52" t="s">
        <v>2119</v>
      </c>
      <c r="E8728" s="53">
        <v>1.398</v>
      </c>
      <c r="F8728" s="53">
        <v>0</v>
      </c>
      <c r="G8728" s="53">
        <v>1.398</v>
      </c>
    </row>
    <row r="8729" s="37" customFormat="1" customHeight="1" spans="1:7">
      <c r="A8729" s="52" t="s">
        <v>2029</v>
      </c>
      <c r="B8729" s="52" t="s">
        <v>3627</v>
      </c>
      <c r="C8729" s="30" t="s">
        <v>2107</v>
      </c>
      <c r="D8729" s="52" t="s">
        <v>2120</v>
      </c>
      <c r="E8729" s="53">
        <v>7.51</v>
      </c>
      <c r="F8729" s="53">
        <v>0</v>
      </c>
      <c r="G8729" s="53">
        <v>7.51</v>
      </c>
    </row>
    <row r="8730" s="37" customFormat="1" customHeight="1" spans="1:7">
      <c r="A8730" s="52" t="s">
        <v>2029</v>
      </c>
      <c r="B8730" s="52" t="s">
        <v>3627</v>
      </c>
      <c r="C8730" s="30" t="s">
        <v>2107</v>
      </c>
      <c r="D8730" s="52" t="s">
        <v>2121</v>
      </c>
      <c r="E8730" s="53">
        <v>1.6</v>
      </c>
      <c r="F8730" s="53">
        <v>0</v>
      </c>
      <c r="G8730" s="53">
        <v>1.6</v>
      </c>
    </row>
    <row r="8731" s="37" customFormat="1" customHeight="1" spans="1:7">
      <c r="A8731" s="52" t="s">
        <v>2029</v>
      </c>
      <c r="B8731" s="52" t="s">
        <v>3627</v>
      </c>
      <c r="C8731" s="30" t="s">
        <v>2107</v>
      </c>
      <c r="D8731" s="52" t="s">
        <v>2122</v>
      </c>
      <c r="E8731" s="53">
        <v>48.48</v>
      </c>
      <c r="F8731" s="53">
        <v>0</v>
      </c>
      <c r="G8731" s="53">
        <v>48.48</v>
      </c>
    </row>
    <row r="8732" s="37" customFormat="1" customHeight="1" spans="1:7">
      <c r="A8732" s="52" t="s">
        <v>2029</v>
      </c>
      <c r="B8732" s="52" t="s">
        <v>3627</v>
      </c>
      <c r="C8732" s="30" t="s">
        <v>2107</v>
      </c>
      <c r="D8732" s="52" t="s">
        <v>2123</v>
      </c>
      <c r="E8732" s="53">
        <v>19.0228</v>
      </c>
      <c r="F8732" s="53">
        <v>0</v>
      </c>
      <c r="G8732" s="53">
        <v>19.0228</v>
      </c>
    </row>
    <row r="8733" s="37" customFormat="1" customHeight="1" spans="1:7">
      <c r="A8733" s="52" t="s">
        <v>2029</v>
      </c>
      <c r="B8733" s="49" t="s">
        <v>3642</v>
      </c>
      <c r="C8733" s="50"/>
      <c r="D8733" s="49"/>
      <c r="E8733" s="51">
        <v>121.279018</v>
      </c>
      <c r="F8733" s="51">
        <v>0</v>
      </c>
      <c r="G8733" s="51">
        <v>121.279018</v>
      </c>
    </row>
    <row r="8734" s="37" customFormat="1" customHeight="1" spans="1:7">
      <c r="A8734" s="52" t="s">
        <v>2029</v>
      </c>
      <c r="B8734" s="52" t="s">
        <v>3643</v>
      </c>
      <c r="C8734" s="50" t="s">
        <v>2091</v>
      </c>
      <c r="D8734" s="49"/>
      <c r="E8734" s="51">
        <v>22.540998</v>
      </c>
      <c r="F8734" s="51">
        <v>0</v>
      </c>
      <c r="G8734" s="51">
        <v>22.540998</v>
      </c>
    </row>
    <row r="8735" s="37" customFormat="1" customHeight="1" spans="1:7">
      <c r="A8735" s="52" t="s">
        <v>2029</v>
      </c>
      <c r="B8735" s="52" t="s">
        <v>3643</v>
      </c>
      <c r="C8735" s="30" t="s">
        <v>2092</v>
      </c>
      <c r="D8735" s="52" t="s">
        <v>2126</v>
      </c>
      <c r="E8735" s="53">
        <v>12.25</v>
      </c>
      <c r="F8735" s="53">
        <v>0</v>
      </c>
      <c r="G8735" s="53">
        <v>12.25</v>
      </c>
    </row>
    <row r="8736" s="37" customFormat="1" customHeight="1" spans="1:7">
      <c r="A8736" s="52" t="s">
        <v>2029</v>
      </c>
      <c r="B8736" s="52" t="s">
        <v>3643</v>
      </c>
      <c r="C8736" s="30" t="s">
        <v>2092</v>
      </c>
      <c r="D8736" s="52" t="s">
        <v>2127</v>
      </c>
      <c r="E8736" s="53">
        <v>0.525902</v>
      </c>
      <c r="F8736" s="53">
        <v>0</v>
      </c>
      <c r="G8736" s="53">
        <v>0.525902</v>
      </c>
    </row>
    <row r="8737" s="37" customFormat="1" customHeight="1" spans="1:7">
      <c r="A8737" s="52" t="s">
        <v>2029</v>
      </c>
      <c r="B8737" s="52" t="s">
        <v>3643</v>
      </c>
      <c r="C8737" s="30" t="s">
        <v>2092</v>
      </c>
      <c r="D8737" s="52" t="s">
        <v>2128</v>
      </c>
      <c r="E8737" s="53">
        <v>0.350602</v>
      </c>
      <c r="F8737" s="53">
        <v>0</v>
      </c>
      <c r="G8737" s="53">
        <v>0.350602</v>
      </c>
    </row>
    <row r="8738" s="37" customFormat="1" customHeight="1" spans="1:7">
      <c r="A8738" s="52" t="s">
        <v>2029</v>
      </c>
      <c r="B8738" s="52" t="s">
        <v>3643</v>
      </c>
      <c r="C8738" s="30" t="s">
        <v>2092</v>
      </c>
      <c r="D8738" s="52" t="s">
        <v>2129</v>
      </c>
      <c r="E8738" s="53">
        <v>0.757116</v>
      </c>
      <c r="F8738" s="53">
        <v>0</v>
      </c>
      <c r="G8738" s="53">
        <v>0.757116</v>
      </c>
    </row>
    <row r="8739" s="37" customFormat="1" customHeight="1" spans="1:7">
      <c r="A8739" s="52" t="s">
        <v>2029</v>
      </c>
      <c r="B8739" s="52" t="s">
        <v>3643</v>
      </c>
      <c r="C8739" s="30" t="s">
        <v>2092</v>
      </c>
      <c r="D8739" s="52" t="s">
        <v>2130</v>
      </c>
      <c r="E8739" s="53">
        <v>0.657378</v>
      </c>
      <c r="F8739" s="53">
        <v>0</v>
      </c>
      <c r="G8739" s="53">
        <v>0.657378</v>
      </c>
    </row>
    <row r="8740" s="37" customFormat="1" customHeight="1" spans="1:7">
      <c r="A8740" s="52" t="s">
        <v>2029</v>
      </c>
      <c r="B8740" s="52" t="s">
        <v>3643</v>
      </c>
      <c r="C8740" s="30" t="s">
        <v>2092</v>
      </c>
      <c r="D8740" s="52" t="s">
        <v>2102</v>
      </c>
      <c r="E8740" s="53">
        <v>1.5</v>
      </c>
      <c r="F8740" s="53">
        <v>0</v>
      </c>
      <c r="G8740" s="53">
        <v>1.5</v>
      </c>
    </row>
    <row r="8741" s="37" customFormat="1" customHeight="1" spans="1:7">
      <c r="A8741" s="52" t="s">
        <v>2029</v>
      </c>
      <c r="B8741" s="52" t="s">
        <v>3643</v>
      </c>
      <c r="C8741" s="30" t="s">
        <v>2092</v>
      </c>
      <c r="D8741" s="52" t="s">
        <v>2103</v>
      </c>
      <c r="E8741" s="53">
        <v>5.75</v>
      </c>
      <c r="F8741" s="53">
        <v>0</v>
      </c>
      <c r="G8741" s="53">
        <v>5.75</v>
      </c>
    </row>
    <row r="8742" s="37" customFormat="1" customHeight="1" spans="1:7">
      <c r="A8742" s="52" t="s">
        <v>2029</v>
      </c>
      <c r="B8742" s="52" t="s">
        <v>3643</v>
      </c>
      <c r="C8742" s="30" t="s">
        <v>2092</v>
      </c>
      <c r="D8742" s="52" t="s">
        <v>2105</v>
      </c>
      <c r="E8742" s="53">
        <v>0.75</v>
      </c>
      <c r="F8742" s="53">
        <v>0</v>
      </c>
      <c r="G8742" s="53">
        <v>0.75</v>
      </c>
    </row>
    <row r="8743" s="37" customFormat="1" customHeight="1" spans="1:7">
      <c r="A8743" s="52" t="s">
        <v>2029</v>
      </c>
      <c r="B8743" s="52" t="s">
        <v>3643</v>
      </c>
      <c r="C8743" s="50" t="s">
        <v>2106</v>
      </c>
      <c r="D8743" s="49"/>
      <c r="E8743" s="51">
        <v>98.73802</v>
      </c>
      <c r="F8743" s="51">
        <v>0</v>
      </c>
      <c r="G8743" s="51">
        <v>98.73802</v>
      </c>
    </row>
    <row r="8744" s="37" customFormat="1" customHeight="1" spans="1:7">
      <c r="A8744" s="52" t="s">
        <v>2029</v>
      </c>
      <c r="B8744" s="52" t="s">
        <v>3643</v>
      </c>
      <c r="C8744" s="30" t="s">
        <v>2107</v>
      </c>
      <c r="D8744" s="52" t="s">
        <v>2131</v>
      </c>
      <c r="E8744" s="53">
        <v>25.2372</v>
      </c>
      <c r="F8744" s="53">
        <v>0</v>
      </c>
      <c r="G8744" s="53">
        <v>25.2372</v>
      </c>
    </row>
    <row r="8745" s="37" customFormat="1" customHeight="1" spans="1:7">
      <c r="A8745" s="52" t="s">
        <v>2029</v>
      </c>
      <c r="B8745" s="52" t="s">
        <v>3643</v>
      </c>
      <c r="C8745" s="30" t="s">
        <v>2107</v>
      </c>
      <c r="D8745" s="52" t="s">
        <v>2132</v>
      </c>
      <c r="E8745" s="53">
        <v>0.774</v>
      </c>
      <c r="F8745" s="53">
        <v>0</v>
      </c>
      <c r="G8745" s="53">
        <v>0.774</v>
      </c>
    </row>
    <row r="8746" s="37" customFormat="1" customHeight="1" spans="1:7">
      <c r="A8746" s="52" t="s">
        <v>2029</v>
      </c>
      <c r="B8746" s="52" t="s">
        <v>3643</v>
      </c>
      <c r="C8746" s="30" t="s">
        <v>2107</v>
      </c>
      <c r="D8746" s="52" t="s">
        <v>2133</v>
      </c>
      <c r="E8746" s="53">
        <v>0.006</v>
      </c>
      <c r="F8746" s="53">
        <v>0</v>
      </c>
      <c r="G8746" s="53">
        <v>0.006</v>
      </c>
    </row>
    <row r="8747" s="37" customFormat="1" customHeight="1" spans="1:7">
      <c r="A8747" s="52" t="s">
        <v>2029</v>
      </c>
      <c r="B8747" s="52" t="s">
        <v>3643</v>
      </c>
      <c r="C8747" s="30" t="s">
        <v>2107</v>
      </c>
      <c r="D8747" s="52" t="s">
        <v>2134</v>
      </c>
      <c r="E8747" s="53">
        <v>12.504</v>
      </c>
      <c r="F8747" s="53">
        <v>0</v>
      </c>
      <c r="G8747" s="53">
        <v>12.504</v>
      </c>
    </row>
    <row r="8748" s="37" customFormat="1" customHeight="1" spans="1:7">
      <c r="A8748" s="52" t="s">
        <v>2029</v>
      </c>
      <c r="B8748" s="52" t="s">
        <v>3643</v>
      </c>
      <c r="C8748" s="30" t="s">
        <v>2107</v>
      </c>
      <c r="D8748" s="52" t="s">
        <v>2135</v>
      </c>
      <c r="E8748" s="53">
        <v>20.76</v>
      </c>
      <c r="F8748" s="53">
        <v>0</v>
      </c>
      <c r="G8748" s="53">
        <v>20.76</v>
      </c>
    </row>
    <row r="8749" s="37" customFormat="1" customHeight="1" spans="1:7">
      <c r="A8749" s="52" t="s">
        <v>2029</v>
      </c>
      <c r="B8749" s="52" t="s">
        <v>3643</v>
      </c>
      <c r="C8749" s="30" t="s">
        <v>2107</v>
      </c>
      <c r="D8749" s="52" t="s">
        <v>2136</v>
      </c>
      <c r="E8749" s="53">
        <v>5.31</v>
      </c>
      <c r="F8749" s="53">
        <v>0</v>
      </c>
      <c r="G8749" s="53">
        <v>5.31</v>
      </c>
    </row>
    <row r="8750" s="37" customFormat="1" customHeight="1" spans="1:7">
      <c r="A8750" s="52" t="s">
        <v>2029</v>
      </c>
      <c r="B8750" s="52" t="s">
        <v>3643</v>
      </c>
      <c r="C8750" s="30" t="s">
        <v>2107</v>
      </c>
      <c r="D8750" s="52" t="s">
        <v>2137</v>
      </c>
      <c r="E8750" s="53">
        <v>10.333632</v>
      </c>
      <c r="F8750" s="53">
        <v>0</v>
      </c>
      <c r="G8750" s="53">
        <v>10.333632</v>
      </c>
    </row>
    <row r="8751" s="37" customFormat="1" customHeight="1" spans="1:7">
      <c r="A8751" s="52" t="s">
        <v>2029</v>
      </c>
      <c r="B8751" s="52" t="s">
        <v>3643</v>
      </c>
      <c r="C8751" s="30" t="s">
        <v>2107</v>
      </c>
      <c r="D8751" s="52" t="s">
        <v>2138</v>
      </c>
      <c r="E8751" s="53">
        <v>4.163394</v>
      </c>
      <c r="F8751" s="53">
        <v>0</v>
      </c>
      <c r="G8751" s="53">
        <v>4.163394</v>
      </c>
    </row>
    <row r="8752" s="37" customFormat="1" customHeight="1" spans="1:7">
      <c r="A8752" s="52" t="s">
        <v>2029</v>
      </c>
      <c r="B8752" s="52" t="s">
        <v>3643</v>
      </c>
      <c r="C8752" s="30" t="s">
        <v>2107</v>
      </c>
      <c r="D8752" s="52" t="s">
        <v>2139</v>
      </c>
      <c r="E8752" s="53">
        <v>0.131476</v>
      </c>
      <c r="F8752" s="53">
        <v>0</v>
      </c>
      <c r="G8752" s="53">
        <v>0.131476</v>
      </c>
    </row>
    <row r="8753" s="37" customFormat="1" customHeight="1" spans="1:7">
      <c r="A8753" s="52" t="s">
        <v>2029</v>
      </c>
      <c r="B8753" s="52" t="s">
        <v>3643</v>
      </c>
      <c r="C8753" s="30" t="s">
        <v>2107</v>
      </c>
      <c r="D8753" s="52" t="s">
        <v>2140</v>
      </c>
      <c r="E8753" s="53">
        <v>0.219126</v>
      </c>
      <c r="F8753" s="53">
        <v>0</v>
      </c>
      <c r="G8753" s="53">
        <v>0.219126</v>
      </c>
    </row>
    <row r="8754" s="37" customFormat="1" customHeight="1" spans="1:7">
      <c r="A8754" s="52" t="s">
        <v>2029</v>
      </c>
      <c r="B8754" s="52" t="s">
        <v>3643</v>
      </c>
      <c r="C8754" s="30" t="s">
        <v>2107</v>
      </c>
      <c r="D8754" s="52" t="s">
        <v>2141</v>
      </c>
      <c r="E8754" s="53">
        <v>5.259024</v>
      </c>
      <c r="F8754" s="53">
        <v>0</v>
      </c>
      <c r="G8754" s="53">
        <v>5.259024</v>
      </c>
    </row>
    <row r="8755" s="37" customFormat="1" customHeight="1" spans="1:7">
      <c r="A8755" s="52" t="s">
        <v>2029</v>
      </c>
      <c r="B8755" s="52" t="s">
        <v>3643</v>
      </c>
      <c r="C8755" s="30" t="s">
        <v>2107</v>
      </c>
      <c r="D8755" s="52" t="s">
        <v>2142</v>
      </c>
      <c r="E8755" s="53">
        <v>5.166816</v>
      </c>
      <c r="F8755" s="53">
        <v>0</v>
      </c>
      <c r="G8755" s="53">
        <v>5.166816</v>
      </c>
    </row>
    <row r="8756" s="37" customFormat="1" customHeight="1" spans="1:7">
      <c r="A8756" s="52" t="s">
        <v>2029</v>
      </c>
      <c r="B8756" s="52" t="s">
        <v>3643</v>
      </c>
      <c r="C8756" s="30" t="s">
        <v>2107</v>
      </c>
      <c r="D8756" s="52" t="s">
        <v>2143</v>
      </c>
      <c r="E8756" s="53">
        <v>7.6882</v>
      </c>
      <c r="F8756" s="53">
        <v>0</v>
      </c>
      <c r="G8756" s="53">
        <v>7.6882</v>
      </c>
    </row>
    <row r="8757" s="37" customFormat="1" customHeight="1" spans="1:7">
      <c r="A8757" s="52" t="s">
        <v>2029</v>
      </c>
      <c r="B8757" s="52" t="s">
        <v>3643</v>
      </c>
      <c r="C8757" s="30" t="s">
        <v>2107</v>
      </c>
      <c r="D8757" s="52" t="s">
        <v>2144</v>
      </c>
      <c r="E8757" s="53">
        <v>0.8</v>
      </c>
      <c r="F8757" s="53">
        <v>0</v>
      </c>
      <c r="G8757" s="53">
        <v>0.8</v>
      </c>
    </row>
    <row r="8758" s="37" customFormat="1" customHeight="1" spans="1:7">
      <c r="A8758" s="52" t="s">
        <v>2029</v>
      </c>
      <c r="B8758" s="52" t="s">
        <v>3643</v>
      </c>
      <c r="C8758" s="30" t="s">
        <v>2107</v>
      </c>
      <c r="D8758" s="52" t="s">
        <v>2145</v>
      </c>
      <c r="E8758" s="53">
        <v>0.385152</v>
      </c>
      <c r="F8758" s="53">
        <v>0</v>
      </c>
      <c r="G8758" s="53">
        <v>0.385152</v>
      </c>
    </row>
    <row r="8759" s="37" customFormat="1" customHeight="1" spans="1:7">
      <c r="A8759" s="52" t="s">
        <v>2029</v>
      </c>
      <c r="B8759" s="49" t="s">
        <v>3644</v>
      </c>
      <c r="C8759" s="50"/>
      <c r="D8759" s="49"/>
      <c r="E8759" s="51">
        <v>118.564714</v>
      </c>
      <c r="F8759" s="51">
        <v>0</v>
      </c>
      <c r="G8759" s="51">
        <v>118.564714</v>
      </c>
    </row>
    <row r="8760" s="37" customFormat="1" customHeight="1" spans="1:7">
      <c r="A8760" s="52" t="s">
        <v>2029</v>
      </c>
      <c r="B8760" s="52" t="s">
        <v>3645</v>
      </c>
      <c r="C8760" s="50" t="s">
        <v>2091</v>
      </c>
      <c r="D8760" s="49"/>
      <c r="E8760" s="51">
        <v>15.369058</v>
      </c>
      <c r="F8760" s="51">
        <v>0</v>
      </c>
      <c r="G8760" s="51">
        <v>15.369058</v>
      </c>
    </row>
    <row r="8761" s="37" customFormat="1" customHeight="1" spans="1:7">
      <c r="A8761" s="52" t="s">
        <v>2029</v>
      </c>
      <c r="B8761" s="52" t="s">
        <v>3645</v>
      </c>
      <c r="C8761" s="30" t="s">
        <v>2092</v>
      </c>
      <c r="D8761" s="52" t="s">
        <v>2126</v>
      </c>
      <c r="E8761" s="53">
        <v>12.25</v>
      </c>
      <c r="F8761" s="53">
        <v>0</v>
      </c>
      <c r="G8761" s="53">
        <v>12.25</v>
      </c>
    </row>
    <row r="8762" s="37" customFormat="1" customHeight="1" spans="1:7">
      <c r="A8762" s="52" t="s">
        <v>2029</v>
      </c>
      <c r="B8762" s="52" t="s">
        <v>3645</v>
      </c>
      <c r="C8762" s="30" t="s">
        <v>2092</v>
      </c>
      <c r="D8762" s="52" t="s">
        <v>2127</v>
      </c>
      <c r="E8762" s="53">
        <v>0.546062</v>
      </c>
      <c r="F8762" s="53">
        <v>0</v>
      </c>
      <c r="G8762" s="53">
        <v>0.546062</v>
      </c>
    </row>
    <row r="8763" s="37" customFormat="1" customHeight="1" spans="1:7">
      <c r="A8763" s="52" t="s">
        <v>2029</v>
      </c>
      <c r="B8763" s="52" t="s">
        <v>3645</v>
      </c>
      <c r="C8763" s="30" t="s">
        <v>2092</v>
      </c>
      <c r="D8763" s="52" t="s">
        <v>2128</v>
      </c>
      <c r="E8763" s="53">
        <v>0.364042</v>
      </c>
      <c r="F8763" s="53">
        <v>0</v>
      </c>
      <c r="G8763" s="53">
        <v>0.364042</v>
      </c>
    </row>
    <row r="8764" s="37" customFormat="1" customHeight="1" spans="1:7">
      <c r="A8764" s="52" t="s">
        <v>2029</v>
      </c>
      <c r="B8764" s="52" t="s">
        <v>3645</v>
      </c>
      <c r="C8764" s="30" t="s">
        <v>2092</v>
      </c>
      <c r="D8764" s="52" t="s">
        <v>2129</v>
      </c>
      <c r="E8764" s="53">
        <v>0.776376</v>
      </c>
      <c r="F8764" s="53">
        <v>0</v>
      </c>
      <c r="G8764" s="53">
        <v>0.776376</v>
      </c>
    </row>
    <row r="8765" s="37" customFormat="1" customHeight="1" spans="1:7">
      <c r="A8765" s="52" t="s">
        <v>2029</v>
      </c>
      <c r="B8765" s="52" t="s">
        <v>3645</v>
      </c>
      <c r="C8765" s="30" t="s">
        <v>2092</v>
      </c>
      <c r="D8765" s="52" t="s">
        <v>2130</v>
      </c>
      <c r="E8765" s="53">
        <v>0.682578</v>
      </c>
      <c r="F8765" s="53">
        <v>0</v>
      </c>
      <c r="G8765" s="53">
        <v>0.682578</v>
      </c>
    </row>
    <row r="8766" s="37" customFormat="1" customHeight="1" spans="1:7">
      <c r="A8766" s="52" t="s">
        <v>2029</v>
      </c>
      <c r="B8766" s="52" t="s">
        <v>3645</v>
      </c>
      <c r="C8766" s="30" t="s">
        <v>2092</v>
      </c>
      <c r="D8766" s="52" t="s">
        <v>2105</v>
      </c>
      <c r="E8766" s="53">
        <v>0.75</v>
      </c>
      <c r="F8766" s="53">
        <v>0</v>
      </c>
      <c r="G8766" s="53">
        <v>0.75</v>
      </c>
    </row>
    <row r="8767" s="37" customFormat="1" customHeight="1" spans="1:7">
      <c r="A8767" s="52" t="s">
        <v>2029</v>
      </c>
      <c r="B8767" s="52" t="s">
        <v>3645</v>
      </c>
      <c r="C8767" s="50" t="s">
        <v>2106</v>
      </c>
      <c r="D8767" s="49"/>
      <c r="E8767" s="51">
        <v>103.195656</v>
      </c>
      <c r="F8767" s="51">
        <v>0</v>
      </c>
      <c r="G8767" s="51">
        <v>103.195656</v>
      </c>
    </row>
    <row r="8768" s="37" customFormat="1" customHeight="1" spans="1:7">
      <c r="A8768" s="52" t="s">
        <v>2029</v>
      </c>
      <c r="B8768" s="52" t="s">
        <v>3645</v>
      </c>
      <c r="C8768" s="30" t="s">
        <v>2107</v>
      </c>
      <c r="D8768" s="52" t="s">
        <v>2131</v>
      </c>
      <c r="E8768" s="53">
        <v>25.8792</v>
      </c>
      <c r="F8768" s="53">
        <v>0</v>
      </c>
      <c r="G8768" s="53">
        <v>25.8792</v>
      </c>
    </row>
    <row r="8769" s="37" customFormat="1" customHeight="1" spans="1:7">
      <c r="A8769" s="52" t="s">
        <v>2029</v>
      </c>
      <c r="B8769" s="52" t="s">
        <v>3645</v>
      </c>
      <c r="C8769" s="30" t="s">
        <v>2107</v>
      </c>
      <c r="D8769" s="52" t="s">
        <v>2132</v>
      </c>
      <c r="E8769" s="53">
        <v>0.774</v>
      </c>
      <c r="F8769" s="53">
        <v>0</v>
      </c>
      <c r="G8769" s="53">
        <v>0.774</v>
      </c>
    </row>
    <row r="8770" s="37" customFormat="1" customHeight="1" spans="1:7">
      <c r="A8770" s="52" t="s">
        <v>2029</v>
      </c>
      <c r="B8770" s="52" t="s">
        <v>3645</v>
      </c>
      <c r="C8770" s="30" t="s">
        <v>2107</v>
      </c>
      <c r="D8770" s="52" t="s">
        <v>2133</v>
      </c>
      <c r="E8770" s="53">
        <v>0.018</v>
      </c>
      <c r="F8770" s="53">
        <v>0</v>
      </c>
      <c r="G8770" s="53">
        <v>0.018</v>
      </c>
    </row>
    <row r="8771" s="37" customFormat="1" customHeight="1" spans="1:7">
      <c r="A8771" s="52" t="s">
        <v>2029</v>
      </c>
      <c r="B8771" s="52" t="s">
        <v>3645</v>
      </c>
      <c r="C8771" s="30" t="s">
        <v>2107</v>
      </c>
      <c r="D8771" s="52" t="s">
        <v>2134</v>
      </c>
      <c r="E8771" s="53">
        <v>13.236</v>
      </c>
      <c r="F8771" s="53">
        <v>0</v>
      </c>
      <c r="G8771" s="53">
        <v>13.236</v>
      </c>
    </row>
    <row r="8772" s="37" customFormat="1" customHeight="1" spans="1:7">
      <c r="A8772" s="52" t="s">
        <v>2029</v>
      </c>
      <c r="B8772" s="52" t="s">
        <v>3645</v>
      </c>
      <c r="C8772" s="30" t="s">
        <v>2107</v>
      </c>
      <c r="D8772" s="52" t="s">
        <v>2135</v>
      </c>
      <c r="E8772" s="53">
        <v>22.0344</v>
      </c>
      <c r="F8772" s="53">
        <v>0</v>
      </c>
      <c r="G8772" s="53">
        <v>22.0344</v>
      </c>
    </row>
    <row r="8773" s="37" customFormat="1" customHeight="1" spans="1:7">
      <c r="A8773" s="52" t="s">
        <v>2029</v>
      </c>
      <c r="B8773" s="52" t="s">
        <v>3645</v>
      </c>
      <c r="C8773" s="30" t="s">
        <v>2107</v>
      </c>
      <c r="D8773" s="52" t="s">
        <v>2136</v>
      </c>
      <c r="E8773" s="53">
        <v>5.616</v>
      </c>
      <c r="F8773" s="53">
        <v>0</v>
      </c>
      <c r="G8773" s="53">
        <v>5.616</v>
      </c>
    </row>
    <row r="8774" s="37" customFormat="1" customHeight="1" spans="1:7">
      <c r="A8774" s="52" t="s">
        <v>2029</v>
      </c>
      <c r="B8774" s="52" t="s">
        <v>3645</v>
      </c>
      <c r="C8774" s="30" t="s">
        <v>2107</v>
      </c>
      <c r="D8774" s="52" t="s">
        <v>2137</v>
      </c>
      <c r="E8774" s="53">
        <v>10.806336</v>
      </c>
      <c r="F8774" s="53">
        <v>0</v>
      </c>
      <c r="G8774" s="53">
        <v>10.806336</v>
      </c>
    </row>
    <row r="8775" s="37" customFormat="1" customHeight="1" spans="1:7">
      <c r="A8775" s="52" t="s">
        <v>2029</v>
      </c>
      <c r="B8775" s="52" t="s">
        <v>3645</v>
      </c>
      <c r="C8775" s="30" t="s">
        <v>2107</v>
      </c>
      <c r="D8775" s="52" t="s">
        <v>2138</v>
      </c>
      <c r="E8775" s="53">
        <v>4.322994</v>
      </c>
      <c r="F8775" s="53">
        <v>0</v>
      </c>
      <c r="G8775" s="53">
        <v>4.322994</v>
      </c>
    </row>
    <row r="8776" s="37" customFormat="1" customHeight="1" spans="1:7">
      <c r="A8776" s="52" t="s">
        <v>2029</v>
      </c>
      <c r="B8776" s="52" t="s">
        <v>3645</v>
      </c>
      <c r="C8776" s="30" t="s">
        <v>2107</v>
      </c>
      <c r="D8776" s="52" t="s">
        <v>2139</v>
      </c>
      <c r="E8776" s="53">
        <v>0.136516</v>
      </c>
      <c r="F8776" s="53">
        <v>0</v>
      </c>
      <c r="G8776" s="53">
        <v>0.136516</v>
      </c>
    </row>
    <row r="8777" s="37" customFormat="1" customHeight="1" spans="1:7">
      <c r="A8777" s="52" t="s">
        <v>2029</v>
      </c>
      <c r="B8777" s="52" t="s">
        <v>3645</v>
      </c>
      <c r="C8777" s="30" t="s">
        <v>2107</v>
      </c>
      <c r="D8777" s="52" t="s">
        <v>2140</v>
      </c>
      <c r="E8777" s="53">
        <v>0.227526</v>
      </c>
      <c r="F8777" s="53">
        <v>0</v>
      </c>
      <c r="G8777" s="53">
        <v>0.227526</v>
      </c>
    </row>
    <row r="8778" s="37" customFormat="1" customHeight="1" spans="1:7">
      <c r="A8778" s="52" t="s">
        <v>2029</v>
      </c>
      <c r="B8778" s="52" t="s">
        <v>3645</v>
      </c>
      <c r="C8778" s="30" t="s">
        <v>2107</v>
      </c>
      <c r="D8778" s="52" t="s">
        <v>2141</v>
      </c>
      <c r="E8778" s="53">
        <v>5.460624</v>
      </c>
      <c r="F8778" s="53">
        <v>0</v>
      </c>
      <c r="G8778" s="53">
        <v>5.460624</v>
      </c>
    </row>
    <row r="8779" s="37" customFormat="1" customHeight="1" spans="1:7">
      <c r="A8779" s="52" t="s">
        <v>2029</v>
      </c>
      <c r="B8779" s="52" t="s">
        <v>3645</v>
      </c>
      <c r="C8779" s="30" t="s">
        <v>2107</v>
      </c>
      <c r="D8779" s="52" t="s">
        <v>2142</v>
      </c>
      <c r="E8779" s="53">
        <v>5.403168</v>
      </c>
      <c r="F8779" s="53">
        <v>0</v>
      </c>
      <c r="G8779" s="53">
        <v>5.403168</v>
      </c>
    </row>
    <row r="8780" s="37" customFormat="1" customHeight="1" spans="1:7">
      <c r="A8780" s="52" t="s">
        <v>2029</v>
      </c>
      <c r="B8780" s="52" t="s">
        <v>3645</v>
      </c>
      <c r="C8780" s="30" t="s">
        <v>2107</v>
      </c>
      <c r="D8780" s="52" t="s">
        <v>2143</v>
      </c>
      <c r="E8780" s="53">
        <v>8.082</v>
      </c>
      <c r="F8780" s="53">
        <v>0</v>
      </c>
      <c r="G8780" s="53">
        <v>8.082</v>
      </c>
    </row>
    <row r="8781" s="37" customFormat="1" customHeight="1" spans="1:7">
      <c r="A8781" s="52" t="s">
        <v>2029</v>
      </c>
      <c r="B8781" s="52" t="s">
        <v>3645</v>
      </c>
      <c r="C8781" s="30" t="s">
        <v>2107</v>
      </c>
      <c r="D8781" s="52" t="s">
        <v>2144</v>
      </c>
      <c r="E8781" s="53">
        <v>0.8</v>
      </c>
      <c r="F8781" s="53">
        <v>0</v>
      </c>
      <c r="G8781" s="53">
        <v>0.8</v>
      </c>
    </row>
    <row r="8782" s="37" customFormat="1" customHeight="1" spans="1:7">
      <c r="A8782" s="52" t="s">
        <v>2029</v>
      </c>
      <c r="B8782" s="52" t="s">
        <v>3645</v>
      </c>
      <c r="C8782" s="30" t="s">
        <v>2107</v>
      </c>
      <c r="D8782" s="52" t="s">
        <v>2145</v>
      </c>
      <c r="E8782" s="53">
        <v>0.398892</v>
      </c>
      <c r="F8782" s="53">
        <v>0</v>
      </c>
      <c r="G8782" s="53">
        <v>0.398892</v>
      </c>
    </row>
    <row r="8783" s="37" customFormat="1" customHeight="1" spans="1:7">
      <c r="A8783" s="49" t="s">
        <v>3646</v>
      </c>
      <c r="B8783" s="49"/>
      <c r="C8783" s="50"/>
      <c r="D8783" s="49"/>
      <c r="E8783" s="51">
        <v>4341.639017</v>
      </c>
      <c r="F8783" s="51">
        <v>0</v>
      </c>
      <c r="G8783" s="51">
        <v>4341.639017</v>
      </c>
    </row>
    <row r="8784" s="37" customFormat="1" customHeight="1" spans="1:7">
      <c r="A8784" s="52" t="s">
        <v>2030</v>
      </c>
      <c r="B8784" s="49" t="s">
        <v>3647</v>
      </c>
      <c r="C8784" s="50"/>
      <c r="D8784" s="49"/>
      <c r="E8784" s="51">
        <v>1778.166532</v>
      </c>
      <c r="F8784" s="51">
        <v>0</v>
      </c>
      <c r="G8784" s="51">
        <v>1778.166532</v>
      </c>
    </row>
    <row r="8785" s="37" customFormat="1" customHeight="1" spans="1:7">
      <c r="A8785" s="52" t="s">
        <v>2030</v>
      </c>
      <c r="B8785" s="52" t="s">
        <v>1146</v>
      </c>
      <c r="C8785" s="50" t="s">
        <v>2080</v>
      </c>
      <c r="D8785" s="49"/>
      <c r="E8785" s="51">
        <v>1360.495251</v>
      </c>
      <c r="F8785" s="51">
        <v>0</v>
      </c>
      <c r="G8785" s="51">
        <v>1360.495251</v>
      </c>
    </row>
    <row r="8786" s="37" customFormat="1" customHeight="1" spans="1:7">
      <c r="A8786" s="52" t="s">
        <v>2030</v>
      </c>
      <c r="B8786" s="52" t="s">
        <v>1146</v>
      </c>
      <c r="C8786" s="30" t="s">
        <v>2081</v>
      </c>
      <c r="D8786" s="52" t="s">
        <v>3648</v>
      </c>
      <c r="E8786" s="53">
        <v>30</v>
      </c>
      <c r="F8786" s="53">
        <v>0</v>
      </c>
      <c r="G8786" s="53">
        <v>30</v>
      </c>
    </row>
    <row r="8787" s="37" customFormat="1" customHeight="1" spans="1:7">
      <c r="A8787" s="52" t="s">
        <v>2030</v>
      </c>
      <c r="B8787" s="52" t="s">
        <v>1146</v>
      </c>
      <c r="C8787" s="30" t="s">
        <v>2081</v>
      </c>
      <c r="D8787" s="52" t="s">
        <v>3649</v>
      </c>
      <c r="E8787" s="53">
        <v>7.607771</v>
      </c>
      <c r="F8787" s="53">
        <v>0</v>
      </c>
      <c r="G8787" s="53">
        <v>7.607771</v>
      </c>
    </row>
    <row r="8788" s="37" customFormat="1" customHeight="1" spans="1:7">
      <c r="A8788" s="52" t="s">
        <v>2030</v>
      </c>
      <c r="B8788" s="52" t="s">
        <v>1146</v>
      </c>
      <c r="C8788" s="30" t="s">
        <v>2081</v>
      </c>
      <c r="D8788" s="52" t="s">
        <v>3650</v>
      </c>
      <c r="E8788" s="53">
        <v>115</v>
      </c>
      <c r="F8788" s="53">
        <v>0</v>
      </c>
      <c r="G8788" s="53">
        <v>115</v>
      </c>
    </row>
    <row r="8789" s="37" customFormat="1" customHeight="1" spans="1:7">
      <c r="A8789" s="52" t="s">
        <v>2030</v>
      </c>
      <c r="B8789" s="52" t="s">
        <v>1146</v>
      </c>
      <c r="C8789" s="30" t="s">
        <v>2081</v>
      </c>
      <c r="D8789" s="52" t="s">
        <v>3651</v>
      </c>
      <c r="E8789" s="53">
        <v>27.755</v>
      </c>
      <c r="F8789" s="53">
        <v>0</v>
      </c>
      <c r="G8789" s="53">
        <v>27.755</v>
      </c>
    </row>
    <row r="8790" s="37" customFormat="1" customHeight="1" spans="1:7">
      <c r="A8790" s="52" t="s">
        <v>2030</v>
      </c>
      <c r="B8790" s="52" t="s">
        <v>1146</v>
      </c>
      <c r="C8790" s="30" t="s">
        <v>2081</v>
      </c>
      <c r="D8790" s="52" t="s">
        <v>3652</v>
      </c>
      <c r="E8790" s="53">
        <v>10</v>
      </c>
      <c r="F8790" s="53">
        <v>0</v>
      </c>
      <c r="G8790" s="53">
        <v>10</v>
      </c>
    </row>
    <row r="8791" s="37" customFormat="1" customHeight="1" spans="1:7">
      <c r="A8791" s="52" t="s">
        <v>2030</v>
      </c>
      <c r="B8791" s="52" t="s">
        <v>1146</v>
      </c>
      <c r="C8791" s="30" t="s">
        <v>2081</v>
      </c>
      <c r="D8791" s="52" t="s">
        <v>3653</v>
      </c>
      <c r="E8791" s="53">
        <v>165.07895</v>
      </c>
      <c r="F8791" s="53">
        <v>0</v>
      </c>
      <c r="G8791" s="53">
        <v>165.07895</v>
      </c>
    </row>
    <row r="8792" s="37" customFormat="1" customHeight="1" spans="1:7">
      <c r="A8792" s="52" t="s">
        <v>2030</v>
      </c>
      <c r="B8792" s="52" t="s">
        <v>1146</v>
      </c>
      <c r="C8792" s="30" t="s">
        <v>2081</v>
      </c>
      <c r="D8792" s="52" t="s">
        <v>3654</v>
      </c>
      <c r="E8792" s="53">
        <v>0</v>
      </c>
      <c r="F8792" s="53">
        <v>0</v>
      </c>
      <c r="G8792" s="53">
        <v>0</v>
      </c>
    </row>
    <row r="8793" s="37" customFormat="1" customHeight="1" spans="1:7">
      <c r="A8793" s="52" t="s">
        <v>2030</v>
      </c>
      <c r="B8793" s="52" t="s">
        <v>1146</v>
      </c>
      <c r="C8793" s="30" t="s">
        <v>2081</v>
      </c>
      <c r="D8793" s="52" t="s">
        <v>3655</v>
      </c>
      <c r="E8793" s="53">
        <v>0</v>
      </c>
      <c r="F8793" s="53">
        <v>0</v>
      </c>
      <c r="G8793" s="53">
        <v>0</v>
      </c>
    </row>
    <row r="8794" s="37" customFormat="1" customHeight="1" spans="1:7">
      <c r="A8794" s="52" t="s">
        <v>2030</v>
      </c>
      <c r="B8794" s="52" t="s">
        <v>1146</v>
      </c>
      <c r="C8794" s="30" t="s">
        <v>2081</v>
      </c>
      <c r="D8794" s="52" t="s">
        <v>3656</v>
      </c>
      <c r="E8794" s="53">
        <v>285.59</v>
      </c>
      <c r="F8794" s="53">
        <v>0</v>
      </c>
      <c r="G8794" s="53">
        <v>285.59</v>
      </c>
    </row>
    <row r="8795" s="37" customFormat="1" customHeight="1" spans="1:7">
      <c r="A8795" s="52" t="s">
        <v>2030</v>
      </c>
      <c r="B8795" s="52" t="s">
        <v>1146</v>
      </c>
      <c r="C8795" s="30" t="s">
        <v>2081</v>
      </c>
      <c r="D8795" s="52" t="s">
        <v>3657</v>
      </c>
      <c r="E8795" s="53">
        <v>415</v>
      </c>
      <c r="F8795" s="53">
        <v>0</v>
      </c>
      <c r="G8795" s="53">
        <v>415</v>
      </c>
    </row>
    <row r="8796" s="37" customFormat="1" customHeight="1" spans="1:7">
      <c r="A8796" s="52" t="s">
        <v>2030</v>
      </c>
      <c r="B8796" s="52" t="s">
        <v>1146</v>
      </c>
      <c r="C8796" s="30" t="s">
        <v>2081</v>
      </c>
      <c r="D8796" s="52" t="s">
        <v>3658</v>
      </c>
      <c r="E8796" s="53">
        <v>0</v>
      </c>
      <c r="F8796" s="53">
        <v>0</v>
      </c>
      <c r="G8796" s="53">
        <v>0</v>
      </c>
    </row>
    <row r="8797" s="37" customFormat="1" customHeight="1" spans="1:7">
      <c r="A8797" s="52" t="s">
        <v>2030</v>
      </c>
      <c r="B8797" s="52" t="s">
        <v>1146</v>
      </c>
      <c r="C8797" s="30" t="s">
        <v>2081</v>
      </c>
      <c r="D8797" s="52" t="s">
        <v>3659</v>
      </c>
      <c r="E8797" s="53">
        <v>0</v>
      </c>
      <c r="F8797" s="53">
        <v>0</v>
      </c>
      <c r="G8797" s="53">
        <v>0</v>
      </c>
    </row>
    <row r="8798" s="37" customFormat="1" customHeight="1" spans="1:7">
      <c r="A8798" s="52" t="s">
        <v>2030</v>
      </c>
      <c r="B8798" s="52" t="s">
        <v>1146</v>
      </c>
      <c r="C8798" s="30" t="s">
        <v>2081</v>
      </c>
      <c r="D8798" s="52" t="s">
        <v>3660</v>
      </c>
      <c r="E8798" s="53">
        <v>155.21573</v>
      </c>
      <c r="F8798" s="53">
        <v>0</v>
      </c>
      <c r="G8798" s="53">
        <v>155.21573</v>
      </c>
    </row>
    <row r="8799" s="37" customFormat="1" customHeight="1" spans="1:7">
      <c r="A8799" s="52" t="s">
        <v>2030</v>
      </c>
      <c r="B8799" s="52" t="s">
        <v>1146</v>
      </c>
      <c r="C8799" s="30" t="s">
        <v>2081</v>
      </c>
      <c r="D8799" s="52" t="s">
        <v>3661</v>
      </c>
      <c r="E8799" s="53">
        <v>0</v>
      </c>
      <c r="F8799" s="53">
        <v>0</v>
      </c>
      <c r="G8799" s="53">
        <v>0</v>
      </c>
    </row>
    <row r="8800" s="37" customFormat="1" customHeight="1" spans="1:7">
      <c r="A8800" s="52" t="s">
        <v>2030</v>
      </c>
      <c r="B8800" s="52" t="s">
        <v>1146</v>
      </c>
      <c r="C8800" s="30" t="s">
        <v>2081</v>
      </c>
      <c r="D8800" s="52" t="s">
        <v>3662</v>
      </c>
      <c r="E8800" s="53">
        <v>0</v>
      </c>
      <c r="F8800" s="53">
        <v>0</v>
      </c>
      <c r="G8800" s="53">
        <v>0</v>
      </c>
    </row>
    <row r="8801" s="37" customFormat="1" customHeight="1" spans="1:7">
      <c r="A8801" s="52" t="s">
        <v>2030</v>
      </c>
      <c r="B8801" s="52" t="s">
        <v>1146</v>
      </c>
      <c r="C8801" s="30" t="s">
        <v>2081</v>
      </c>
      <c r="D8801" s="52" t="s">
        <v>3663</v>
      </c>
      <c r="E8801" s="53">
        <v>0</v>
      </c>
      <c r="F8801" s="53">
        <v>0</v>
      </c>
      <c r="G8801" s="53">
        <v>0</v>
      </c>
    </row>
    <row r="8802" s="37" customFormat="1" customHeight="1" spans="1:7">
      <c r="A8802" s="52" t="s">
        <v>2030</v>
      </c>
      <c r="B8802" s="52" t="s">
        <v>1146</v>
      </c>
      <c r="C8802" s="30" t="s">
        <v>2081</v>
      </c>
      <c r="D8802" s="52" t="s">
        <v>3664</v>
      </c>
      <c r="E8802" s="53">
        <v>0</v>
      </c>
      <c r="F8802" s="53">
        <v>0</v>
      </c>
      <c r="G8802" s="53">
        <v>0</v>
      </c>
    </row>
    <row r="8803" s="37" customFormat="1" customHeight="1" spans="1:7">
      <c r="A8803" s="52" t="s">
        <v>2030</v>
      </c>
      <c r="B8803" s="52" t="s">
        <v>1146</v>
      </c>
      <c r="C8803" s="30" t="s">
        <v>2081</v>
      </c>
      <c r="D8803" s="52" t="s">
        <v>3665</v>
      </c>
      <c r="E8803" s="53">
        <v>0</v>
      </c>
      <c r="F8803" s="53">
        <v>0</v>
      </c>
      <c r="G8803" s="53">
        <v>0</v>
      </c>
    </row>
    <row r="8804" s="37" customFormat="1" customHeight="1" spans="1:7">
      <c r="A8804" s="52" t="s">
        <v>2030</v>
      </c>
      <c r="B8804" s="52" t="s">
        <v>1146</v>
      </c>
      <c r="C8804" s="30" t="s">
        <v>2081</v>
      </c>
      <c r="D8804" s="52" t="s">
        <v>3666</v>
      </c>
      <c r="E8804" s="53">
        <v>0</v>
      </c>
      <c r="F8804" s="53">
        <v>0</v>
      </c>
      <c r="G8804" s="53">
        <v>0</v>
      </c>
    </row>
    <row r="8805" s="37" customFormat="1" customHeight="1" spans="1:7">
      <c r="A8805" s="52" t="s">
        <v>2030</v>
      </c>
      <c r="B8805" s="52" t="s">
        <v>1146</v>
      </c>
      <c r="C8805" s="30" t="s">
        <v>2081</v>
      </c>
      <c r="D8805" s="52" t="s">
        <v>3667</v>
      </c>
      <c r="E8805" s="53">
        <v>31.8774</v>
      </c>
      <c r="F8805" s="53">
        <v>0</v>
      </c>
      <c r="G8805" s="53">
        <v>31.8774</v>
      </c>
    </row>
    <row r="8806" s="37" customFormat="1" customHeight="1" spans="1:7">
      <c r="A8806" s="52" t="s">
        <v>2030</v>
      </c>
      <c r="B8806" s="52" t="s">
        <v>1146</v>
      </c>
      <c r="C8806" s="30" t="s">
        <v>2081</v>
      </c>
      <c r="D8806" s="52" t="s">
        <v>3668</v>
      </c>
      <c r="E8806" s="53">
        <v>83.2</v>
      </c>
      <c r="F8806" s="53">
        <v>0</v>
      </c>
      <c r="G8806" s="53">
        <v>83.2</v>
      </c>
    </row>
    <row r="8807" s="37" customFormat="1" customHeight="1" spans="1:7">
      <c r="A8807" s="52" t="s">
        <v>2030</v>
      </c>
      <c r="B8807" s="52" t="s">
        <v>1146</v>
      </c>
      <c r="C8807" s="30" t="s">
        <v>2081</v>
      </c>
      <c r="D8807" s="52" t="s">
        <v>3669</v>
      </c>
      <c r="E8807" s="53">
        <v>24.1704</v>
      </c>
      <c r="F8807" s="53">
        <v>0</v>
      </c>
      <c r="G8807" s="53">
        <v>24.1704</v>
      </c>
    </row>
    <row r="8808" s="37" customFormat="1" customHeight="1" spans="1:7">
      <c r="A8808" s="52" t="s">
        <v>2030</v>
      </c>
      <c r="B8808" s="52" t="s">
        <v>1146</v>
      </c>
      <c r="C8808" s="30" t="s">
        <v>2081</v>
      </c>
      <c r="D8808" s="52" t="s">
        <v>3670</v>
      </c>
      <c r="E8808" s="53">
        <v>10</v>
      </c>
      <c r="F8808" s="53">
        <v>0</v>
      </c>
      <c r="G8808" s="53">
        <v>10</v>
      </c>
    </row>
    <row r="8809" s="37" customFormat="1" customHeight="1" spans="1:7">
      <c r="A8809" s="52" t="s">
        <v>2030</v>
      </c>
      <c r="B8809" s="52" t="s">
        <v>1146</v>
      </c>
      <c r="C8809" s="30" t="s">
        <v>2081</v>
      </c>
      <c r="D8809" s="52" t="s">
        <v>3671</v>
      </c>
      <c r="E8809" s="53">
        <v>0</v>
      </c>
      <c r="F8809" s="53">
        <v>0</v>
      </c>
      <c r="G8809" s="53">
        <v>0</v>
      </c>
    </row>
    <row r="8810" s="37" customFormat="1" customHeight="1" spans="1:7">
      <c r="A8810" s="52" t="s">
        <v>2030</v>
      </c>
      <c r="B8810" s="52" t="s">
        <v>1146</v>
      </c>
      <c r="C8810" s="30" t="s">
        <v>2081</v>
      </c>
      <c r="D8810" s="52" t="s">
        <v>3672</v>
      </c>
      <c r="E8810" s="53">
        <v>0</v>
      </c>
      <c r="F8810" s="53">
        <v>0</v>
      </c>
      <c r="G8810" s="53">
        <v>0</v>
      </c>
    </row>
    <row r="8811" s="37" customFormat="1" customHeight="1" spans="1:7">
      <c r="A8811" s="52" t="s">
        <v>2030</v>
      </c>
      <c r="B8811" s="52" t="s">
        <v>1146</v>
      </c>
      <c r="C8811" s="30" t="s">
        <v>2081</v>
      </c>
      <c r="D8811" s="52" t="s">
        <v>3673</v>
      </c>
      <c r="E8811" s="53">
        <v>0</v>
      </c>
      <c r="F8811" s="53">
        <v>0</v>
      </c>
      <c r="G8811" s="53">
        <v>0</v>
      </c>
    </row>
    <row r="8812" s="37" customFormat="1" customHeight="1" spans="1:7">
      <c r="A8812" s="52" t="s">
        <v>2030</v>
      </c>
      <c r="B8812" s="52" t="s">
        <v>1146</v>
      </c>
      <c r="C8812" s="30" t="s">
        <v>2081</v>
      </c>
      <c r="D8812" s="52" t="s">
        <v>3674</v>
      </c>
      <c r="E8812" s="53">
        <v>0</v>
      </c>
      <c r="F8812" s="53">
        <v>0</v>
      </c>
      <c r="G8812" s="53">
        <v>0</v>
      </c>
    </row>
    <row r="8813" s="37" customFormat="1" customHeight="1" spans="1:7">
      <c r="A8813" s="52" t="s">
        <v>2030</v>
      </c>
      <c r="B8813" s="52" t="s">
        <v>1146</v>
      </c>
      <c r="C8813" s="50" t="s">
        <v>2091</v>
      </c>
      <c r="D8813" s="49"/>
      <c r="E8813" s="51">
        <v>95.710245</v>
      </c>
      <c r="F8813" s="51">
        <v>0</v>
      </c>
      <c r="G8813" s="51">
        <v>95.710245</v>
      </c>
    </row>
    <row r="8814" s="37" customFormat="1" customHeight="1" spans="1:7">
      <c r="A8814" s="52" t="s">
        <v>2030</v>
      </c>
      <c r="B8814" s="52" t="s">
        <v>1146</v>
      </c>
      <c r="C8814" s="30" t="s">
        <v>2092</v>
      </c>
      <c r="D8814" s="52" t="s">
        <v>2093</v>
      </c>
      <c r="E8814" s="53">
        <v>20</v>
      </c>
      <c r="F8814" s="53">
        <v>0</v>
      </c>
      <c r="G8814" s="53">
        <v>20</v>
      </c>
    </row>
    <row r="8815" s="37" customFormat="1" customHeight="1" spans="1:7">
      <c r="A8815" s="52" t="s">
        <v>2030</v>
      </c>
      <c r="B8815" s="52" t="s">
        <v>1146</v>
      </c>
      <c r="C8815" s="30" t="s">
        <v>2092</v>
      </c>
      <c r="D8815" s="52" t="s">
        <v>2094</v>
      </c>
      <c r="E8815" s="53">
        <v>0.933811</v>
      </c>
      <c r="F8815" s="53">
        <v>0</v>
      </c>
      <c r="G8815" s="53">
        <v>0.933811</v>
      </c>
    </row>
    <row r="8816" s="37" customFormat="1" customHeight="1" spans="1:7">
      <c r="A8816" s="52" t="s">
        <v>2030</v>
      </c>
      <c r="B8816" s="52" t="s">
        <v>1146</v>
      </c>
      <c r="C8816" s="30" t="s">
        <v>2092</v>
      </c>
      <c r="D8816" s="52" t="s">
        <v>2095</v>
      </c>
      <c r="E8816" s="53">
        <v>0.622541</v>
      </c>
      <c r="F8816" s="53">
        <v>0</v>
      </c>
      <c r="G8816" s="53">
        <v>0.622541</v>
      </c>
    </row>
    <row r="8817" s="37" customFormat="1" customHeight="1" spans="1:7">
      <c r="A8817" s="52" t="s">
        <v>2030</v>
      </c>
      <c r="B8817" s="52" t="s">
        <v>1146</v>
      </c>
      <c r="C8817" s="30" t="s">
        <v>2092</v>
      </c>
      <c r="D8817" s="52" t="s">
        <v>2096</v>
      </c>
      <c r="E8817" s="53">
        <v>4.488213</v>
      </c>
      <c r="F8817" s="53">
        <v>0</v>
      </c>
      <c r="G8817" s="53">
        <v>4.488213</v>
      </c>
    </row>
    <row r="8818" s="37" customFormat="1" customHeight="1" spans="1:7">
      <c r="A8818" s="52" t="s">
        <v>2030</v>
      </c>
      <c r="B8818" s="52" t="s">
        <v>1146</v>
      </c>
      <c r="C8818" s="30" t="s">
        <v>2092</v>
      </c>
      <c r="D8818" s="52" t="s">
        <v>2097</v>
      </c>
      <c r="E8818" s="53">
        <v>1.402416</v>
      </c>
      <c r="F8818" s="53">
        <v>0</v>
      </c>
      <c r="G8818" s="53">
        <v>1.402416</v>
      </c>
    </row>
    <row r="8819" s="37" customFormat="1" customHeight="1" spans="1:7">
      <c r="A8819" s="52" t="s">
        <v>2030</v>
      </c>
      <c r="B8819" s="52" t="s">
        <v>1146</v>
      </c>
      <c r="C8819" s="30" t="s">
        <v>2092</v>
      </c>
      <c r="D8819" s="52" t="s">
        <v>2098</v>
      </c>
      <c r="E8819" s="53">
        <v>1.167264</v>
      </c>
      <c r="F8819" s="53">
        <v>0</v>
      </c>
      <c r="G8819" s="53">
        <v>1.167264</v>
      </c>
    </row>
    <row r="8820" s="37" customFormat="1" customHeight="1" spans="1:7">
      <c r="A8820" s="52" t="s">
        <v>2030</v>
      </c>
      <c r="B8820" s="52" t="s">
        <v>1146</v>
      </c>
      <c r="C8820" s="30" t="s">
        <v>2092</v>
      </c>
      <c r="D8820" s="52" t="s">
        <v>2099</v>
      </c>
      <c r="E8820" s="53">
        <v>8.4</v>
      </c>
      <c r="F8820" s="53">
        <v>0</v>
      </c>
      <c r="G8820" s="53">
        <v>8.4</v>
      </c>
    </row>
    <row r="8821" s="37" customFormat="1" customHeight="1" spans="1:7">
      <c r="A8821" s="52" t="s">
        <v>2030</v>
      </c>
      <c r="B8821" s="52" t="s">
        <v>1146</v>
      </c>
      <c r="C8821" s="30" t="s">
        <v>2092</v>
      </c>
      <c r="D8821" s="52" t="s">
        <v>2100</v>
      </c>
      <c r="E8821" s="53">
        <v>2.496</v>
      </c>
      <c r="F8821" s="53">
        <v>0</v>
      </c>
      <c r="G8821" s="53">
        <v>2.496</v>
      </c>
    </row>
    <row r="8822" s="37" customFormat="1" customHeight="1" spans="1:7">
      <c r="A8822" s="52" t="s">
        <v>2030</v>
      </c>
      <c r="B8822" s="52" t="s">
        <v>1146</v>
      </c>
      <c r="C8822" s="30" t="s">
        <v>2092</v>
      </c>
      <c r="D8822" s="52" t="s">
        <v>2102</v>
      </c>
      <c r="E8822" s="53">
        <v>3.5</v>
      </c>
      <c r="F8822" s="53">
        <v>0</v>
      </c>
      <c r="G8822" s="53">
        <v>3.5</v>
      </c>
    </row>
    <row r="8823" s="37" customFormat="1" customHeight="1" spans="1:7">
      <c r="A8823" s="52" t="s">
        <v>2030</v>
      </c>
      <c r="B8823" s="52" t="s">
        <v>1146</v>
      </c>
      <c r="C8823" s="30" t="s">
        <v>2092</v>
      </c>
      <c r="D8823" s="52" t="s">
        <v>2103</v>
      </c>
      <c r="E8823" s="53">
        <v>50.75</v>
      </c>
      <c r="F8823" s="53">
        <v>0</v>
      </c>
      <c r="G8823" s="53">
        <v>50.75</v>
      </c>
    </row>
    <row r="8824" s="37" customFormat="1" customHeight="1" spans="1:7">
      <c r="A8824" s="52" t="s">
        <v>2030</v>
      </c>
      <c r="B8824" s="52" t="s">
        <v>1146</v>
      </c>
      <c r="C8824" s="30" t="s">
        <v>2092</v>
      </c>
      <c r="D8824" s="52" t="s">
        <v>2104</v>
      </c>
      <c r="E8824" s="53">
        <v>0.7</v>
      </c>
      <c r="F8824" s="53">
        <v>0</v>
      </c>
      <c r="G8824" s="53">
        <v>0.7</v>
      </c>
    </row>
    <row r="8825" s="37" customFormat="1" customHeight="1" spans="1:7">
      <c r="A8825" s="52" t="s">
        <v>2030</v>
      </c>
      <c r="B8825" s="52" t="s">
        <v>1146</v>
      </c>
      <c r="C8825" s="30" t="s">
        <v>2092</v>
      </c>
      <c r="D8825" s="52" t="s">
        <v>2654</v>
      </c>
      <c r="E8825" s="53">
        <v>0.05</v>
      </c>
      <c r="F8825" s="53">
        <v>0</v>
      </c>
      <c r="G8825" s="53">
        <v>0.05</v>
      </c>
    </row>
    <row r="8826" s="37" customFormat="1" customHeight="1" spans="1:7">
      <c r="A8826" s="52" t="s">
        <v>2030</v>
      </c>
      <c r="B8826" s="52" t="s">
        <v>1146</v>
      </c>
      <c r="C8826" s="30" t="s">
        <v>2092</v>
      </c>
      <c r="D8826" s="52" t="s">
        <v>2105</v>
      </c>
      <c r="E8826" s="53">
        <v>1.2</v>
      </c>
      <c r="F8826" s="53">
        <v>0</v>
      </c>
      <c r="G8826" s="53">
        <v>1.2</v>
      </c>
    </row>
    <row r="8827" s="37" customFormat="1" customHeight="1" spans="1:7">
      <c r="A8827" s="52" t="s">
        <v>2030</v>
      </c>
      <c r="B8827" s="52" t="s">
        <v>1146</v>
      </c>
      <c r="C8827" s="50" t="s">
        <v>2106</v>
      </c>
      <c r="D8827" s="49"/>
      <c r="E8827" s="51">
        <v>321.961036</v>
      </c>
      <c r="F8827" s="51">
        <v>0</v>
      </c>
      <c r="G8827" s="51">
        <v>321.961036</v>
      </c>
    </row>
    <row r="8828" s="37" customFormat="1" customHeight="1" spans="1:7">
      <c r="A8828" s="52" t="s">
        <v>2030</v>
      </c>
      <c r="B8828" s="52" t="s">
        <v>1146</v>
      </c>
      <c r="C8828" s="30" t="s">
        <v>2107</v>
      </c>
      <c r="D8828" s="52" t="s">
        <v>2108</v>
      </c>
      <c r="E8828" s="53">
        <v>46.7472</v>
      </c>
      <c r="F8828" s="53">
        <v>0</v>
      </c>
      <c r="G8828" s="53">
        <v>46.7472</v>
      </c>
    </row>
    <row r="8829" s="37" customFormat="1" customHeight="1" spans="1:7">
      <c r="A8829" s="52" t="s">
        <v>2030</v>
      </c>
      <c r="B8829" s="52" t="s">
        <v>1146</v>
      </c>
      <c r="C8829" s="30" t="s">
        <v>2107</v>
      </c>
      <c r="D8829" s="52" t="s">
        <v>2109</v>
      </c>
      <c r="E8829" s="53">
        <v>31.0704</v>
      </c>
      <c r="F8829" s="53">
        <v>0</v>
      </c>
      <c r="G8829" s="53">
        <v>31.0704</v>
      </c>
    </row>
    <row r="8830" s="37" customFormat="1" customHeight="1" spans="1:7">
      <c r="A8830" s="52" t="s">
        <v>2030</v>
      </c>
      <c r="B8830" s="52" t="s">
        <v>1146</v>
      </c>
      <c r="C8830" s="30" t="s">
        <v>2107</v>
      </c>
      <c r="D8830" s="52" t="s">
        <v>2133</v>
      </c>
      <c r="E8830" s="53">
        <v>0.006</v>
      </c>
      <c r="F8830" s="53">
        <v>0</v>
      </c>
      <c r="G8830" s="53">
        <v>0.006</v>
      </c>
    </row>
    <row r="8831" s="37" customFormat="1" customHeight="1" spans="1:7">
      <c r="A8831" s="52" t="s">
        <v>2030</v>
      </c>
      <c r="B8831" s="52" t="s">
        <v>1146</v>
      </c>
      <c r="C8831" s="30" t="s">
        <v>2107</v>
      </c>
      <c r="D8831" s="52" t="s">
        <v>2111</v>
      </c>
      <c r="E8831" s="53">
        <v>3.8956</v>
      </c>
      <c r="F8831" s="53">
        <v>0</v>
      </c>
      <c r="G8831" s="53">
        <v>3.8956</v>
      </c>
    </row>
    <row r="8832" s="37" customFormat="1" customHeight="1" spans="1:7">
      <c r="A8832" s="52" t="s">
        <v>2030</v>
      </c>
      <c r="B8832" s="52" t="s">
        <v>1146</v>
      </c>
      <c r="C8832" s="30" t="s">
        <v>2107</v>
      </c>
      <c r="D8832" s="52" t="s">
        <v>2112</v>
      </c>
      <c r="E8832" s="53">
        <v>11.285354</v>
      </c>
      <c r="F8832" s="53">
        <v>0</v>
      </c>
      <c r="G8832" s="53">
        <v>11.285354</v>
      </c>
    </row>
    <row r="8833" s="37" customFormat="1" customHeight="1" spans="1:7">
      <c r="A8833" s="52" t="s">
        <v>2030</v>
      </c>
      <c r="B8833" s="52" t="s">
        <v>1146</v>
      </c>
      <c r="C8833" s="30" t="s">
        <v>2107</v>
      </c>
      <c r="D8833" s="52" t="s">
        <v>2113</v>
      </c>
      <c r="E8833" s="53">
        <v>9.503456</v>
      </c>
      <c r="F8833" s="53">
        <v>0</v>
      </c>
      <c r="G8833" s="53">
        <v>9.503456</v>
      </c>
    </row>
    <row r="8834" s="37" customFormat="1" customHeight="1" spans="1:7">
      <c r="A8834" s="52" t="s">
        <v>2030</v>
      </c>
      <c r="B8834" s="52" t="s">
        <v>1146</v>
      </c>
      <c r="C8834" s="30" t="s">
        <v>2107</v>
      </c>
      <c r="D8834" s="52" t="s">
        <v>2466</v>
      </c>
      <c r="E8834" s="53">
        <v>18.0438</v>
      </c>
      <c r="F8834" s="53">
        <v>0</v>
      </c>
      <c r="G8834" s="53">
        <v>18.0438</v>
      </c>
    </row>
    <row r="8835" s="37" customFormat="1" customHeight="1" spans="1:7">
      <c r="A8835" s="52" t="s">
        <v>2030</v>
      </c>
      <c r="B8835" s="52" t="s">
        <v>1146</v>
      </c>
      <c r="C8835" s="30" t="s">
        <v>2107</v>
      </c>
      <c r="D8835" s="52" t="s">
        <v>2114</v>
      </c>
      <c r="E8835" s="53">
        <v>0.24514</v>
      </c>
      <c r="F8835" s="53">
        <v>0</v>
      </c>
      <c r="G8835" s="53">
        <v>0.24514</v>
      </c>
    </row>
    <row r="8836" s="37" customFormat="1" customHeight="1" spans="1:7">
      <c r="A8836" s="52" t="s">
        <v>2030</v>
      </c>
      <c r="B8836" s="52" t="s">
        <v>1146</v>
      </c>
      <c r="C8836" s="30" t="s">
        <v>2107</v>
      </c>
      <c r="D8836" s="52" t="s">
        <v>2115</v>
      </c>
      <c r="E8836" s="53">
        <v>0.408566</v>
      </c>
      <c r="F8836" s="53">
        <v>0</v>
      </c>
      <c r="G8836" s="53">
        <v>0.408566</v>
      </c>
    </row>
    <row r="8837" s="37" customFormat="1" customHeight="1" spans="1:7">
      <c r="A8837" s="52" t="s">
        <v>2030</v>
      </c>
      <c r="B8837" s="52" t="s">
        <v>1146</v>
      </c>
      <c r="C8837" s="30" t="s">
        <v>2107</v>
      </c>
      <c r="D8837" s="52" t="s">
        <v>2116</v>
      </c>
      <c r="E8837" s="53">
        <v>8</v>
      </c>
      <c r="F8837" s="53">
        <v>0</v>
      </c>
      <c r="G8837" s="53">
        <v>8</v>
      </c>
    </row>
    <row r="8838" s="37" customFormat="1" customHeight="1" spans="1:7">
      <c r="A8838" s="52" t="s">
        <v>2030</v>
      </c>
      <c r="B8838" s="52" t="s">
        <v>1146</v>
      </c>
      <c r="C8838" s="30" t="s">
        <v>2107</v>
      </c>
      <c r="D8838" s="52" t="s">
        <v>2117</v>
      </c>
      <c r="E8838" s="53">
        <v>19.006912</v>
      </c>
      <c r="F8838" s="53">
        <v>0</v>
      </c>
      <c r="G8838" s="53">
        <v>19.006912</v>
      </c>
    </row>
    <row r="8839" s="37" customFormat="1" customHeight="1" spans="1:7">
      <c r="A8839" s="52" t="s">
        <v>2030</v>
      </c>
      <c r="B8839" s="52" t="s">
        <v>1146</v>
      </c>
      <c r="C8839" s="30" t="s">
        <v>2107</v>
      </c>
      <c r="D8839" s="52" t="s">
        <v>2118</v>
      </c>
      <c r="E8839" s="53">
        <v>15.997908</v>
      </c>
      <c r="F8839" s="53">
        <v>0</v>
      </c>
      <c r="G8839" s="53">
        <v>15.997908</v>
      </c>
    </row>
    <row r="8840" s="37" customFormat="1" customHeight="1" spans="1:7">
      <c r="A8840" s="52" t="s">
        <v>2030</v>
      </c>
      <c r="B8840" s="52" t="s">
        <v>1146</v>
      </c>
      <c r="C8840" s="30" t="s">
        <v>2107</v>
      </c>
      <c r="D8840" s="52" t="s">
        <v>2119</v>
      </c>
      <c r="E8840" s="53">
        <v>10.092</v>
      </c>
      <c r="F8840" s="53">
        <v>0</v>
      </c>
      <c r="G8840" s="53">
        <v>10.092</v>
      </c>
    </row>
    <row r="8841" s="37" customFormat="1" customHeight="1" spans="1:7">
      <c r="A8841" s="52" t="s">
        <v>2030</v>
      </c>
      <c r="B8841" s="52" t="s">
        <v>1146</v>
      </c>
      <c r="C8841" s="30" t="s">
        <v>2107</v>
      </c>
      <c r="D8841" s="52" t="s">
        <v>2120</v>
      </c>
      <c r="E8841" s="53">
        <v>94.776</v>
      </c>
      <c r="F8841" s="53">
        <v>0</v>
      </c>
      <c r="G8841" s="53">
        <v>94.776</v>
      </c>
    </row>
    <row r="8842" s="37" customFormat="1" customHeight="1" spans="1:7">
      <c r="A8842" s="52" t="s">
        <v>2030</v>
      </c>
      <c r="B8842" s="52" t="s">
        <v>1146</v>
      </c>
      <c r="C8842" s="30" t="s">
        <v>2107</v>
      </c>
      <c r="D8842" s="52" t="s">
        <v>2121</v>
      </c>
      <c r="E8842" s="53">
        <v>1.28</v>
      </c>
      <c r="F8842" s="53">
        <v>0</v>
      </c>
      <c r="G8842" s="53">
        <v>1.28</v>
      </c>
    </row>
    <row r="8843" s="37" customFormat="1" customHeight="1" spans="1:7">
      <c r="A8843" s="52" t="s">
        <v>2030</v>
      </c>
      <c r="B8843" s="52" t="s">
        <v>1146</v>
      </c>
      <c r="C8843" s="30" t="s">
        <v>2107</v>
      </c>
      <c r="D8843" s="52" t="s">
        <v>2122</v>
      </c>
      <c r="E8843" s="53">
        <v>37.08</v>
      </c>
      <c r="F8843" s="53">
        <v>0</v>
      </c>
      <c r="G8843" s="53">
        <v>37.08</v>
      </c>
    </row>
    <row r="8844" s="37" customFormat="1" customHeight="1" spans="1:7">
      <c r="A8844" s="52" t="s">
        <v>2030</v>
      </c>
      <c r="B8844" s="52" t="s">
        <v>1146</v>
      </c>
      <c r="C8844" s="30" t="s">
        <v>2107</v>
      </c>
      <c r="D8844" s="52" t="s">
        <v>2123</v>
      </c>
      <c r="E8844" s="53">
        <v>14.5227</v>
      </c>
      <c r="F8844" s="53">
        <v>0</v>
      </c>
      <c r="G8844" s="53">
        <v>14.5227</v>
      </c>
    </row>
    <row r="8845" s="37" customFormat="1" customHeight="1" spans="1:7">
      <c r="A8845" s="52" t="s">
        <v>2030</v>
      </c>
      <c r="B8845" s="49" t="s">
        <v>3675</v>
      </c>
      <c r="C8845" s="50"/>
      <c r="D8845" s="49"/>
      <c r="E8845" s="51">
        <v>1286.491891</v>
      </c>
      <c r="F8845" s="51">
        <v>0</v>
      </c>
      <c r="G8845" s="51">
        <v>1286.491891</v>
      </c>
    </row>
    <row r="8846" s="37" customFormat="1" customHeight="1" spans="1:7">
      <c r="A8846" s="52" t="s">
        <v>2030</v>
      </c>
      <c r="B8846" s="52" t="s">
        <v>3676</v>
      </c>
      <c r="C8846" s="50" t="s">
        <v>2080</v>
      </c>
      <c r="D8846" s="49"/>
      <c r="E8846" s="51">
        <v>0</v>
      </c>
      <c r="F8846" s="51">
        <v>0</v>
      </c>
      <c r="G8846" s="51">
        <v>0</v>
      </c>
    </row>
    <row r="8847" s="37" customFormat="1" customHeight="1" spans="1:7">
      <c r="A8847" s="52" t="s">
        <v>2030</v>
      </c>
      <c r="B8847" s="52" t="s">
        <v>3676</v>
      </c>
      <c r="C8847" s="30" t="s">
        <v>2081</v>
      </c>
      <c r="D8847" s="52" t="s">
        <v>3677</v>
      </c>
      <c r="E8847" s="53">
        <v>0</v>
      </c>
      <c r="F8847" s="53">
        <v>0</v>
      </c>
      <c r="G8847" s="53">
        <v>0</v>
      </c>
    </row>
    <row r="8848" s="37" customFormat="1" customHeight="1" spans="1:7">
      <c r="A8848" s="52" t="s">
        <v>2030</v>
      </c>
      <c r="B8848" s="52" t="s">
        <v>3676</v>
      </c>
      <c r="C8848" s="30" t="s">
        <v>2081</v>
      </c>
      <c r="D8848" s="52" t="s">
        <v>3678</v>
      </c>
      <c r="E8848" s="53">
        <v>0</v>
      </c>
      <c r="F8848" s="53">
        <v>0</v>
      </c>
      <c r="G8848" s="53">
        <v>0</v>
      </c>
    </row>
    <row r="8849" s="37" customFormat="1" customHeight="1" spans="1:7">
      <c r="A8849" s="52" t="s">
        <v>2030</v>
      </c>
      <c r="B8849" s="52" t="s">
        <v>3676</v>
      </c>
      <c r="C8849" s="30" t="s">
        <v>2081</v>
      </c>
      <c r="D8849" s="52" t="s">
        <v>3679</v>
      </c>
      <c r="E8849" s="53">
        <v>0</v>
      </c>
      <c r="F8849" s="53">
        <v>0</v>
      </c>
      <c r="G8849" s="53">
        <v>0</v>
      </c>
    </row>
    <row r="8850" s="37" customFormat="1" customHeight="1" spans="1:7">
      <c r="A8850" s="52" t="s">
        <v>2030</v>
      </c>
      <c r="B8850" s="52" t="s">
        <v>3676</v>
      </c>
      <c r="C8850" s="30" t="s">
        <v>2081</v>
      </c>
      <c r="D8850" s="52" t="s">
        <v>3680</v>
      </c>
      <c r="E8850" s="53">
        <v>0</v>
      </c>
      <c r="F8850" s="53">
        <v>0</v>
      </c>
      <c r="G8850" s="53">
        <v>0</v>
      </c>
    </row>
    <row r="8851" s="37" customFormat="1" customHeight="1" spans="1:7">
      <c r="A8851" s="52" t="s">
        <v>2030</v>
      </c>
      <c r="B8851" s="52" t="s">
        <v>3676</v>
      </c>
      <c r="C8851" s="50" t="s">
        <v>2091</v>
      </c>
      <c r="D8851" s="49"/>
      <c r="E8851" s="51">
        <v>168.262865</v>
      </c>
      <c r="F8851" s="51">
        <v>0</v>
      </c>
      <c r="G8851" s="51">
        <v>168.262865</v>
      </c>
    </row>
    <row r="8852" s="37" customFormat="1" customHeight="1" spans="1:7">
      <c r="A8852" s="52" t="s">
        <v>2030</v>
      </c>
      <c r="B8852" s="52" t="s">
        <v>3676</v>
      </c>
      <c r="C8852" s="30" t="s">
        <v>2092</v>
      </c>
      <c r="D8852" s="52" t="s">
        <v>2126</v>
      </c>
      <c r="E8852" s="53">
        <v>122.5</v>
      </c>
      <c r="F8852" s="53">
        <v>0</v>
      </c>
      <c r="G8852" s="53">
        <v>122.5</v>
      </c>
    </row>
    <row r="8853" s="37" customFormat="1" customHeight="1" spans="1:7">
      <c r="A8853" s="52" t="s">
        <v>2030</v>
      </c>
      <c r="B8853" s="52" t="s">
        <v>3676</v>
      </c>
      <c r="C8853" s="30" t="s">
        <v>2092</v>
      </c>
      <c r="D8853" s="52" t="s">
        <v>2127</v>
      </c>
      <c r="E8853" s="53">
        <v>5.474074</v>
      </c>
      <c r="F8853" s="53">
        <v>0</v>
      </c>
      <c r="G8853" s="53">
        <v>5.474074</v>
      </c>
    </row>
    <row r="8854" s="37" customFormat="1" customHeight="1" spans="1:7">
      <c r="A8854" s="52" t="s">
        <v>2030</v>
      </c>
      <c r="B8854" s="52" t="s">
        <v>3676</v>
      </c>
      <c r="C8854" s="30" t="s">
        <v>2092</v>
      </c>
      <c r="D8854" s="52" t="s">
        <v>2128</v>
      </c>
      <c r="E8854" s="53">
        <v>3.742982</v>
      </c>
      <c r="F8854" s="53">
        <v>0</v>
      </c>
      <c r="G8854" s="53">
        <v>3.742982</v>
      </c>
    </row>
    <row r="8855" s="37" customFormat="1" customHeight="1" spans="1:7">
      <c r="A8855" s="52" t="s">
        <v>2030</v>
      </c>
      <c r="B8855" s="52" t="s">
        <v>3676</v>
      </c>
      <c r="C8855" s="30" t="s">
        <v>2092</v>
      </c>
      <c r="D8855" s="52" t="s">
        <v>2129</v>
      </c>
      <c r="E8855" s="53">
        <v>7.748928</v>
      </c>
      <c r="F8855" s="53">
        <v>0</v>
      </c>
      <c r="G8855" s="53">
        <v>7.748928</v>
      </c>
    </row>
    <row r="8856" s="37" customFormat="1" customHeight="1" spans="1:7">
      <c r="A8856" s="52" t="s">
        <v>2030</v>
      </c>
      <c r="B8856" s="52" t="s">
        <v>3676</v>
      </c>
      <c r="C8856" s="30" t="s">
        <v>2092</v>
      </c>
      <c r="D8856" s="52" t="s">
        <v>2297</v>
      </c>
      <c r="E8856" s="53">
        <v>4.104289</v>
      </c>
      <c r="F8856" s="53">
        <v>0</v>
      </c>
      <c r="G8856" s="53">
        <v>4.104289</v>
      </c>
    </row>
    <row r="8857" s="37" customFormat="1" customHeight="1" spans="1:7">
      <c r="A8857" s="52" t="s">
        <v>2030</v>
      </c>
      <c r="B8857" s="52" t="s">
        <v>3676</v>
      </c>
      <c r="C8857" s="30" t="s">
        <v>2092</v>
      </c>
      <c r="D8857" s="52" t="s">
        <v>2130</v>
      </c>
      <c r="E8857" s="53">
        <v>6.842592</v>
      </c>
      <c r="F8857" s="53">
        <v>0</v>
      </c>
      <c r="G8857" s="53">
        <v>6.842592</v>
      </c>
    </row>
    <row r="8858" s="37" customFormat="1" customHeight="1" spans="1:7">
      <c r="A8858" s="52" t="s">
        <v>2030</v>
      </c>
      <c r="B8858" s="52" t="s">
        <v>3676</v>
      </c>
      <c r="C8858" s="30" t="s">
        <v>2092</v>
      </c>
      <c r="D8858" s="52" t="s">
        <v>2102</v>
      </c>
      <c r="E8858" s="53">
        <v>10.5</v>
      </c>
      <c r="F8858" s="53">
        <v>0</v>
      </c>
      <c r="G8858" s="53">
        <v>10.5</v>
      </c>
    </row>
    <row r="8859" s="37" customFormat="1" customHeight="1" spans="1:7">
      <c r="A8859" s="52" t="s">
        <v>2030</v>
      </c>
      <c r="B8859" s="52" t="s">
        <v>3676</v>
      </c>
      <c r="C8859" s="30" t="s">
        <v>2092</v>
      </c>
      <c r="D8859" s="52" t="s">
        <v>2105</v>
      </c>
      <c r="E8859" s="53">
        <v>7.35</v>
      </c>
      <c r="F8859" s="53">
        <v>0</v>
      </c>
      <c r="G8859" s="53">
        <v>7.35</v>
      </c>
    </row>
    <row r="8860" s="37" customFormat="1" customHeight="1" spans="1:7">
      <c r="A8860" s="52" t="s">
        <v>2030</v>
      </c>
      <c r="B8860" s="52" t="s">
        <v>3676</v>
      </c>
      <c r="C8860" s="50" t="s">
        <v>2106</v>
      </c>
      <c r="D8860" s="49"/>
      <c r="E8860" s="51">
        <v>1118.229026</v>
      </c>
      <c r="F8860" s="51">
        <v>0</v>
      </c>
      <c r="G8860" s="51">
        <v>1118.229026</v>
      </c>
    </row>
    <row r="8861" s="37" customFormat="1" customHeight="1" spans="1:7">
      <c r="A8861" s="52" t="s">
        <v>2030</v>
      </c>
      <c r="B8861" s="52" t="s">
        <v>3676</v>
      </c>
      <c r="C8861" s="30" t="s">
        <v>2107</v>
      </c>
      <c r="D8861" s="52" t="s">
        <v>2131</v>
      </c>
      <c r="E8861" s="53">
        <v>258.2976</v>
      </c>
      <c r="F8861" s="53">
        <v>0</v>
      </c>
      <c r="G8861" s="53">
        <v>258.2976</v>
      </c>
    </row>
    <row r="8862" s="37" customFormat="1" customHeight="1" spans="1:7">
      <c r="A8862" s="52" t="s">
        <v>2030</v>
      </c>
      <c r="B8862" s="52" t="s">
        <v>3676</v>
      </c>
      <c r="C8862" s="30" t="s">
        <v>2107</v>
      </c>
      <c r="D8862" s="52" t="s">
        <v>2132</v>
      </c>
      <c r="E8862" s="53">
        <v>28.3692</v>
      </c>
      <c r="F8862" s="53">
        <v>0</v>
      </c>
      <c r="G8862" s="53">
        <v>28.3692</v>
      </c>
    </row>
    <row r="8863" s="37" customFormat="1" customHeight="1" spans="1:7">
      <c r="A8863" s="52" t="s">
        <v>2030</v>
      </c>
      <c r="B8863" s="52" t="s">
        <v>3676</v>
      </c>
      <c r="C8863" s="30" t="s">
        <v>2107</v>
      </c>
      <c r="D8863" s="52" t="s">
        <v>2110</v>
      </c>
      <c r="E8863" s="53">
        <v>11.7</v>
      </c>
      <c r="F8863" s="53">
        <v>0</v>
      </c>
      <c r="G8863" s="53">
        <v>11.7</v>
      </c>
    </row>
    <row r="8864" s="37" customFormat="1" customHeight="1" spans="1:7">
      <c r="A8864" s="52" t="s">
        <v>2030</v>
      </c>
      <c r="B8864" s="52" t="s">
        <v>3676</v>
      </c>
      <c r="C8864" s="30" t="s">
        <v>2107</v>
      </c>
      <c r="D8864" s="52" t="s">
        <v>2134</v>
      </c>
      <c r="E8864" s="53">
        <v>118.92</v>
      </c>
      <c r="F8864" s="53">
        <v>0</v>
      </c>
      <c r="G8864" s="53">
        <v>118.92</v>
      </c>
    </row>
    <row r="8865" s="37" customFormat="1" customHeight="1" spans="1:7">
      <c r="A8865" s="52" t="s">
        <v>2030</v>
      </c>
      <c r="B8865" s="52" t="s">
        <v>3676</v>
      </c>
      <c r="C8865" s="30" t="s">
        <v>2107</v>
      </c>
      <c r="D8865" s="52" t="s">
        <v>2135</v>
      </c>
      <c r="E8865" s="53">
        <v>195.7308</v>
      </c>
      <c r="F8865" s="53">
        <v>0</v>
      </c>
      <c r="G8865" s="53">
        <v>195.7308</v>
      </c>
    </row>
    <row r="8866" s="37" customFormat="1" customHeight="1" spans="1:7">
      <c r="A8866" s="52" t="s">
        <v>2030</v>
      </c>
      <c r="B8866" s="52" t="s">
        <v>3676</v>
      </c>
      <c r="C8866" s="30" t="s">
        <v>2107</v>
      </c>
      <c r="D8866" s="52" t="s">
        <v>2136</v>
      </c>
      <c r="E8866" s="53">
        <v>50.586</v>
      </c>
      <c r="F8866" s="53">
        <v>0</v>
      </c>
      <c r="G8866" s="53">
        <v>50.586</v>
      </c>
    </row>
    <row r="8867" s="37" customFormat="1" customHeight="1" spans="1:7">
      <c r="A8867" s="52" t="s">
        <v>2030</v>
      </c>
      <c r="B8867" s="52" t="s">
        <v>3676</v>
      </c>
      <c r="C8867" s="30" t="s">
        <v>2107</v>
      </c>
      <c r="D8867" s="52" t="s">
        <v>2137</v>
      </c>
      <c r="E8867" s="53">
        <v>104.304576</v>
      </c>
      <c r="F8867" s="53">
        <v>0</v>
      </c>
      <c r="G8867" s="53">
        <v>104.304576</v>
      </c>
    </row>
    <row r="8868" s="37" customFormat="1" customHeight="1" spans="1:7">
      <c r="A8868" s="52" t="s">
        <v>2030</v>
      </c>
      <c r="B8868" s="52" t="s">
        <v>3676</v>
      </c>
      <c r="C8868" s="30" t="s">
        <v>2107</v>
      </c>
      <c r="D8868" s="52" t="s">
        <v>2138</v>
      </c>
      <c r="E8868" s="53">
        <v>43.336416</v>
      </c>
      <c r="F8868" s="53">
        <v>0</v>
      </c>
      <c r="G8868" s="53">
        <v>43.336416</v>
      </c>
    </row>
    <row r="8869" s="37" customFormat="1" customHeight="1" spans="1:7">
      <c r="A8869" s="52" t="s">
        <v>2030</v>
      </c>
      <c r="B8869" s="52" t="s">
        <v>3676</v>
      </c>
      <c r="C8869" s="30" t="s">
        <v>2107</v>
      </c>
      <c r="D8869" s="52" t="s">
        <v>2139</v>
      </c>
      <c r="E8869" s="53">
        <v>1.368518</v>
      </c>
      <c r="F8869" s="53">
        <v>0</v>
      </c>
      <c r="G8869" s="53">
        <v>1.368518</v>
      </c>
    </row>
    <row r="8870" s="37" customFormat="1" customHeight="1" spans="1:7">
      <c r="A8870" s="52" t="s">
        <v>2030</v>
      </c>
      <c r="B8870" s="52" t="s">
        <v>3676</v>
      </c>
      <c r="C8870" s="30" t="s">
        <v>2107</v>
      </c>
      <c r="D8870" s="52" t="s">
        <v>2140</v>
      </c>
      <c r="E8870" s="53">
        <v>2.280864</v>
      </c>
      <c r="F8870" s="53">
        <v>0</v>
      </c>
      <c r="G8870" s="53">
        <v>2.280864</v>
      </c>
    </row>
    <row r="8871" s="37" customFormat="1" customHeight="1" spans="1:7">
      <c r="A8871" s="52" t="s">
        <v>2030</v>
      </c>
      <c r="B8871" s="52" t="s">
        <v>3676</v>
      </c>
      <c r="C8871" s="30" t="s">
        <v>2107</v>
      </c>
      <c r="D8871" s="52" t="s">
        <v>2141</v>
      </c>
      <c r="E8871" s="53">
        <v>57.548736</v>
      </c>
      <c r="F8871" s="53">
        <v>0</v>
      </c>
      <c r="G8871" s="53">
        <v>57.548736</v>
      </c>
    </row>
    <row r="8872" s="37" customFormat="1" customHeight="1" spans="1:7">
      <c r="A8872" s="52" t="s">
        <v>2030</v>
      </c>
      <c r="B8872" s="52" t="s">
        <v>3676</v>
      </c>
      <c r="C8872" s="30" t="s">
        <v>2107</v>
      </c>
      <c r="D8872" s="52" t="s">
        <v>2298</v>
      </c>
      <c r="E8872" s="53">
        <v>8.4</v>
      </c>
      <c r="F8872" s="53">
        <v>0</v>
      </c>
      <c r="G8872" s="53">
        <v>8.4</v>
      </c>
    </row>
    <row r="8873" s="37" customFormat="1" customHeight="1" spans="1:7">
      <c r="A8873" s="52" t="s">
        <v>2030</v>
      </c>
      <c r="B8873" s="52" t="s">
        <v>3676</v>
      </c>
      <c r="C8873" s="30" t="s">
        <v>2107</v>
      </c>
      <c r="D8873" s="52" t="s">
        <v>2142</v>
      </c>
      <c r="E8873" s="53">
        <v>52.152288</v>
      </c>
      <c r="F8873" s="53">
        <v>0</v>
      </c>
      <c r="G8873" s="53">
        <v>52.152288</v>
      </c>
    </row>
    <row r="8874" s="37" customFormat="1" customHeight="1" spans="1:7">
      <c r="A8874" s="52" t="s">
        <v>2030</v>
      </c>
      <c r="B8874" s="52" t="s">
        <v>3676</v>
      </c>
      <c r="C8874" s="30" t="s">
        <v>2107</v>
      </c>
      <c r="D8874" s="52" t="s">
        <v>2119</v>
      </c>
      <c r="E8874" s="53">
        <v>4.7484</v>
      </c>
      <c r="F8874" s="53">
        <v>0</v>
      </c>
      <c r="G8874" s="53">
        <v>4.7484</v>
      </c>
    </row>
    <row r="8875" s="37" customFormat="1" customHeight="1" spans="1:7">
      <c r="A8875" s="52" t="s">
        <v>2030</v>
      </c>
      <c r="B8875" s="52" t="s">
        <v>3676</v>
      </c>
      <c r="C8875" s="30" t="s">
        <v>2107</v>
      </c>
      <c r="D8875" s="52" t="s">
        <v>2299</v>
      </c>
      <c r="E8875" s="53">
        <v>96.6</v>
      </c>
      <c r="F8875" s="53">
        <v>0</v>
      </c>
      <c r="G8875" s="53">
        <v>96.6</v>
      </c>
    </row>
    <row r="8876" s="37" customFormat="1" customHeight="1" spans="1:7">
      <c r="A8876" s="52" t="s">
        <v>2030</v>
      </c>
      <c r="B8876" s="52" t="s">
        <v>3676</v>
      </c>
      <c r="C8876" s="30" t="s">
        <v>2107</v>
      </c>
      <c r="D8876" s="52" t="s">
        <v>2143</v>
      </c>
      <c r="E8876" s="53">
        <v>72.1976</v>
      </c>
      <c r="F8876" s="53">
        <v>0</v>
      </c>
      <c r="G8876" s="53">
        <v>72.1976</v>
      </c>
    </row>
    <row r="8877" s="37" customFormat="1" customHeight="1" spans="1:7">
      <c r="A8877" s="52" t="s">
        <v>2030</v>
      </c>
      <c r="B8877" s="52" t="s">
        <v>3676</v>
      </c>
      <c r="C8877" s="30" t="s">
        <v>2107</v>
      </c>
      <c r="D8877" s="52" t="s">
        <v>2144</v>
      </c>
      <c r="E8877" s="53">
        <v>7.84</v>
      </c>
      <c r="F8877" s="53">
        <v>0</v>
      </c>
      <c r="G8877" s="53">
        <v>7.84</v>
      </c>
    </row>
    <row r="8878" s="37" customFormat="1" customHeight="1" spans="1:7">
      <c r="A8878" s="52" t="s">
        <v>2030</v>
      </c>
      <c r="B8878" s="52" t="s">
        <v>3676</v>
      </c>
      <c r="C8878" s="30" t="s">
        <v>2107</v>
      </c>
      <c r="D8878" s="52" t="s">
        <v>2145</v>
      </c>
      <c r="E8878" s="53">
        <v>3.848028</v>
      </c>
      <c r="F8878" s="53">
        <v>0</v>
      </c>
      <c r="G8878" s="53">
        <v>3.848028</v>
      </c>
    </row>
    <row r="8879" s="37" customFormat="1" customHeight="1" spans="1:7">
      <c r="A8879" s="52" t="s">
        <v>2030</v>
      </c>
      <c r="B8879" s="49" t="s">
        <v>3681</v>
      </c>
      <c r="C8879" s="50"/>
      <c r="D8879" s="49"/>
      <c r="E8879" s="51">
        <v>467.820337</v>
      </c>
      <c r="F8879" s="51">
        <v>0</v>
      </c>
      <c r="G8879" s="51">
        <v>467.820337</v>
      </c>
    </row>
    <row r="8880" s="37" customFormat="1" customHeight="1" spans="1:7">
      <c r="A8880" s="52" t="s">
        <v>2030</v>
      </c>
      <c r="B8880" s="52" t="s">
        <v>3682</v>
      </c>
      <c r="C8880" s="50" t="s">
        <v>2091</v>
      </c>
      <c r="D8880" s="49"/>
      <c r="E8880" s="51">
        <v>60.920435</v>
      </c>
      <c r="F8880" s="51">
        <v>0</v>
      </c>
      <c r="G8880" s="51">
        <v>60.920435</v>
      </c>
    </row>
    <row r="8881" s="37" customFormat="1" customHeight="1" spans="1:7">
      <c r="A8881" s="52" t="s">
        <v>2030</v>
      </c>
      <c r="B8881" s="52" t="s">
        <v>3682</v>
      </c>
      <c r="C8881" s="30" t="s">
        <v>2092</v>
      </c>
      <c r="D8881" s="52" t="s">
        <v>2126</v>
      </c>
      <c r="E8881" s="53">
        <v>45</v>
      </c>
      <c r="F8881" s="53">
        <v>0</v>
      </c>
      <c r="G8881" s="53">
        <v>45</v>
      </c>
    </row>
    <row r="8882" s="37" customFormat="1" customHeight="1" spans="1:7">
      <c r="A8882" s="52" t="s">
        <v>2030</v>
      </c>
      <c r="B8882" s="52" t="s">
        <v>3682</v>
      </c>
      <c r="C8882" s="30" t="s">
        <v>2092</v>
      </c>
      <c r="D8882" s="52" t="s">
        <v>2127</v>
      </c>
      <c r="E8882" s="53">
        <v>2.164234</v>
      </c>
      <c r="F8882" s="53">
        <v>0</v>
      </c>
      <c r="G8882" s="53">
        <v>2.164234</v>
      </c>
    </row>
    <row r="8883" s="37" customFormat="1" customHeight="1" spans="1:7">
      <c r="A8883" s="52" t="s">
        <v>2030</v>
      </c>
      <c r="B8883" s="52" t="s">
        <v>3682</v>
      </c>
      <c r="C8883" s="30" t="s">
        <v>2092</v>
      </c>
      <c r="D8883" s="52" t="s">
        <v>2128</v>
      </c>
      <c r="E8883" s="53">
        <v>1.442822</v>
      </c>
      <c r="F8883" s="53">
        <v>0</v>
      </c>
      <c r="G8883" s="53">
        <v>1.442822</v>
      </c>
    </row>
    <row r="8884" s="37" customFormat="1" customHeight="1" spans="1:7">
      <c r="A8884" s="52" t="s">
        <v>2030</v>
      </c>
      <c r="B8884" s="52" t="s">
        <v>3682</v>
      </c>
      <c r="C8884" s="30" t="s">
        <v>2092</v>
      </c>
      <c r="D8884" s="52" t="s">
        <v>2129</v>
      </c>
      <c r="E8884" s="53">
        <v>3.014352</v>
      </c>
      <c r="F8884" s="53">
        <v>0</v>
      </c>
      <c r="G8884" s="53">
        <v>3.014352</v>
      </c>
    </row>
    <row r="8885" s="37" customFormat="1" customHeight="1" spans="1:7">
      <c r="A8885" s="52" t="s">
        <v>2030</v>
      </c>
      <c r="B8885" s="52" t="s">
        <v>3682</v>
      </c>
      <c r="C8885" s="30" t="s">
        <v>2092</v>
      </c>
      <c r="D8885" s="52" t="s">
        <v>2297</v>
      </c>
      <c r="E8885" s="53">
        <v>0.393735</v>
      </c>
      <c r="F8885" s="53">
        <v>0</v>
      </c>
      <c r="G8885" s="53">
        <v>0.393735</v>
      </c>
    </row>
    <row r="8886" s="37" customFormat="1" customHeight="1" spans="1:7">
      <c r="A8886" s="52" t="s">
        <v>2030</v>
      </c>
      <c r="B8886" s="52" t="s">
        <v>3682</v>
      </c>
      <c r="C8886" s="30" t="s">
        <v>2092</v>
      </c>
      <c r="D8886" s="52" t="s">
        <v>2130</v>
      </c>
      <c r="E8886" s="53">
        <v>2.705292</v>
      </c>
      <c r="F8886" s="53">
        <v>0</v>
      </c>
      <c r="G8886" s="53">
        <v>2.705292</v>
      </c>
    </row>
    <row r="8887" s="37" customFormat="1" customHeight="1" spans="1:7">
      <c r="A8887" s="52" t="s">
        <v>2030</v>
      </c>
      <c r="B8887" s="52" t="s">
        <v>3682</v>
      </c>
      <c r="C8887" s="30" t="s">
        <v>2092</v>
      </c>
      <c r="D8887" s="52" t="s">
        <v>2102</v>
      </c>
      <c r="E8887" s="53">
        <v>3.5</v>
      </c>
      <c r="F8887" s="53">
        <v>0</v>
      </c>
      <c r="G8887" s="53">
        <v>3.5</v>
      </c>
    </row>
    <row r="8888" s="37" customFormat="1" customHeight="1" spans="1:7">
      <c r="A8888" s="52" t="s">
        <v>2030</v>
      </c>
      <c r="B8888" s="52" t="s">
        <v>3682</v>
      </c>
      <c r="C8888" s="30" t="s">
        <v>2092</v>
      </c>
      <c r="D8888" s="52" t="s">
        <v>2105</v>
      </c>
      <c r="E8888" s="53">
        <v>2.7</v>
      </c>
      <c r="F8888" s="53">
        <v>0</v>
      </c>
      <c r="G8888" s="53">
        <v>2.7</v>
      </c>
    </row>
    <row r="8889" s="37" customFormat="1" customHeight="1" spans="1:7">
      <c r="A8889" s="52" t="s">
        <v>2030</v>
      </c>
      <c r="B8889" s="52" t="s">
        <v>3682</v>
      </c>
      <c r="C8889" s="50" t="s">
        <v>2106</v>
      </c>
      <c r="D8889" s="49"/>
      <c r="E8889" s="51">
        <v>406.899902</v>
      </c>
      <c r="F8889" s="51">
        <v>0</v>
      </c>
      <c r="G8889" s="51">
        <v>406.899902</v>
      </c>
    </row>
    <row r="8890" s="37" customFormat="1" customHeight="1" spans="1:7">
      <c r="A8890" s="52" t="s">
        <v>2030</v>
      </c>
      <c r="B8890" s="52" t="s">
        <v>3682</v>
      </c>
      <c r="C8890" s="30" t="s">
        <v>2107</v>
      </c>
      <c r="D8890" s="52" t="s">
        <v>2131</v>
      </c>
      <c r="E8890" s="53">
        <v>100.4784</v>
      </c>
      <c r="F8890" s="53">
        <v>0</v>
      </c>
      <c r="G8890" s="53">
        <v>100.4784</v>
      </c>
    </row>
    <row r="8891" s="37" customFormat="1" customHeight="1" spans="1:7">
      <c r="A8891" s="52" t="s">
        <v>2030</v>
      </c>
      <c r="B8891" s="52" t="s">
        <v>3682</v>
      </c>
      <c r="C8891" s="30" t="s">
        <v>2107</v>
      </c>
      <c r="D8891" s="52" t="s">
        <v>2132</v>
      </c>
      <c r="E8891" s="53">
        <v>12.5064</v>
      </c>
      <c r="F8891" s="53">
        <v>0</v>
      </c>
      <c r="G8891" s="53">
        <v>12.5064</v>
      </c>
    </row>
    <row r="8892" s="37" customFormat="1" customHeight="1" spans="1:7">
      <c r="A8892" s="52" t="s">
        <v>2030</v>
      </c>
      <c r="B8892" s="52" t="s">
        <v>3682</v>
      </c>
      <c r="C8892" s="30" t="s">
        <v>2107</v>
      </c>
      <c r="D8892" s="52" t="s">
        <v>2134</v>
      </c>
      <c r="E8892" s="53">
        <v>47.256</v>
      </c>
      <c r="F8892" s="53">
        <v>0</v>
      </c>
      <c r="G8892" s="53">
        <v>47.256</v>
      </c>
    </row>
    <row r="8893" s="37" customFormat="1" customHeight="1" spans="1:7">
      <c r="A8893" s="52" t="s">
        <v>2030</v>
      </c>
      <c r="B8893" s="52" t="s">
        <v>3682</v>
      </c>
      <c r="C8893" s="30" t="s">
        <v>2107</v>
      </c>
      <c r="D8893" s="52" t="s">
        <v>2135</v>
      </c>
      <c r="E8893" s="53">
        <v>78.5952</v>
      </c>
      <c r="F8893" s="53">
        <v>0</v>
      </c>
      <c r="G8893" s="53">
        <v>78.5952</v>
      </c>
    </row>
    <row r="8894" s="37" customFormat="1" customHeight="1" spans="1:7">
      <c r="A8894" s="52" t="s">
        <v>2030</v>
      </c>
      <c r="B8894" s="52" t="s">
        <v>3682</v>
      </c>
      <c r="C8894" s="30" t="s">
        <v>2107</v>
      </c>
      <c r="D8894" s="52" t="s">
        <v>2136</v>
      </c>
      <c r="E8894" s="53">
        <v>20.112</v>
      </c>
      <c r="F8894" s="53">
        <v>0</v>
      </c>
      <c r="G8894" s="53">
        <v>20.112</v>
      </c>
    </row>
    <row r="8895" s="37" customFormat="1" customHeight="1" spans="1:7">
      <c r="A8895" s="52" t="s">
        <v>2030</v>
      </c>
      <c r="B8895" s="52" t="s">
        <v>3682</v>
      </c>
      <c r="C8895" s="30" t="s">
        <v>2107</v>
      </c>
      <c r="D8895" s="52" t="s">
        <v>2137</v>
      </c>
      <c r="E8895" s="53">
        <v>41.43168</v>
      </c>
      <c r="F8895" s="53">
        <v>0</v>
      </c>
      <c r="G8895" s="53">
        <v>41.43168</v>
      </c>
    </row>
    <row r="8896" s="37" customFormat="1" customHeight="1" spans="1:7">
      <c r="A8896" s="52" t="s">
        <v>2030</v>
      </c>
      <c r="B8896" s="52" t="s">
        <v>3682</v>
      </c>
      <c r="C8896" s="30" t="s">
        <v>2107</v>
      </c>
      <c r="D8896" s="52" t="s">
        <v>2138</v>
      </c>
      <c r="E8896" s="53">
        <v>17.133516</v>
      </c>
      <c r="F8896" s="53">
        <v>0</v>
      </c>
      <c r="G8896" s="53">
        <v>17.133516</v>
      </c>
    </row>
    <row r="8897" s="37" customFormat="1" customHeight="1" spans="1:7">
      <c r="A8897" s="52" t="s">
        <v>2030</v>
      </c>
      <c r="B8897" s="52" t="s">
        <v>3682</v>
      </c>
      <c r="C8897" s="30" t="s">
        <v>2107</v>
      </c>
      <c r="D8897" s="52" t="s">
        <v>2139</v>
      </c>
      <c r="E8897" s="53">
        <v>0.541058</v>
      </c>
      <c r="F8897" s="53">
        <v>0</v>
      </c>
      <c r="G8897" s="53">
        <v>0.541058</v>
      </c>
    </row>
    <row r="8898" s="37" customFormat="1" customHeight="1" spans="1:7">
      <c r="A8898" s="52" t="s">
        <v>2030</v>
      </c>
      <c r="B8898" s="52" t="s">
        <v>3682</v>
      </c>
      <c r="C8898" s="30" t="s">
        <v>2107</v>
      </c>
      <c r="D8898" s="52" t="s">
        <v>2140</v>
      </c>
      <c r="E8898" s="53">
        <v>0.901764</v>
      </c>
      <c r="F8898" s="53">
        <v>0</v>
      </c>
      <c r="G8898" s="53">
        <v>0.901764</v>
      </c>
    </row>
    <row r="8899" s="37" customFormat="1" customHeight="1" spans="1:7">
      <c r="A8899" s="52" t="s">
        <v>2030</v>
      </c>
      <c r="B8899" s="52" t="s">
        <v>3682</v>
      </c>
      <c r="C8899" s="30" t="s">
        <v>2107</v>
      </c>
      <c r="D8899" s="52" t="s">
        <v>2141</v>
      </c>
      <c r="E8899" s="53">
        <v>21.642336</v>
      </c>
      <c r="F8899" s="53">
        <v>0</v>
      </c>
      <c r="G8899" s="53">
        <v>21.642336</v>
      </c>
    </row>
    <row r="8900" s="37" customFormat="1" customHeight="1" spans="1:7">
      <c r="A8900" s="52" t="s">
        <v>2030</v>
      </c>
      <c r="B8900" s="52" t="s">
        <v>3682</v>
      </c>
      <c r="C8900" s="30" t="s">
        <v>2107</v>
      </c>
      <c r="D8900" s="52" t="s">
        <v>2298</v>
      </c>
      <c r="E8900" s="53">
        <v>1</v>
      </c>
      <c r="F8900" s="53">
        <v>0</v>
      </c>
      <c r="G8900" s="53">
        <v>1</v>
      </c>
    </row>
    <row r="8901" s="37" customFormat="1" customHeight="1" spans="1:7">
      <c r="A8901" s="52" t="s">
        <v>2030</v>
      </c>
      <c r="B8901" s="52" t="s">
        <v>3682</v>
      </c>
      <c r="C8901" s="30" t="s">
        <v>2107</v>
      </c>
      <c r="D8901" s="52" t="s">
        <v>2142</v>
      </c>
      <c r="E8901" s="53">
        <v>20.71584</v>
      </c>
      <c r="F8901" s="53">
        <v>0</v>
      </c>
      <c r="G8901" s="53">
        <v>20.71584</v>
      </c>
    </row>
    <row r="8902" s="37" customFormat="1" customHeight="1" spans="1:7">
      <c r="A8902" s="52" t="s">
        <v>2030</v>
      </c>
      <c r="B8902" s="52" t="s">
        <v>3682</v>
      </c>
      <c r="C8902" s="30" t="s">
        <v>2107</v>
      </c>
      <c r="D8902" s="52" t="s">
        <v>2299</v>
      </c>
      <c r="E8902" s="53">
        <v>11.5</v>
      </c>
      <c r="F8902" s="53">
        <v>0</v>
      </c>
      <c r="G8902" s="53">
        <v>11.5</v>
      </c>
    </row>
    <row r="8903" s="37" customFormat="1" customHeight="1" spans="1:7">
      <c r="A8903" s="52" t="s">
        <v>2030</v>
      </c>
      <c r="B8903" s="52" t="s">
        <v>3682</v>
      </c>
      <c r="C8903" s="30" t="s">
        <v>2107</v>
      </c>
      <c r="D8903" s="52" t="s">
        <v>2143</v>
      </c>
      <c r="E8903" s="53">
        <v>28.7005</v>
      </c>
      <c r="F8903" s="53">
        <v>0</v>
      </c>
      <c r="G8903" s="53">
        <v>28.7005</v>
      </c>
    </row>
    <row r="8904" s="37" customFormat="1" customHeight="1" spans="1:7">
      <c r="A8904" s="52" t="s">
        <v>2030</v>
      </c>
      <c r="B8904" s="52" t="s">
        <v>3682</v>
      </c>
      <c r="C8904" s="30" t="s">
        <v>2107</v>
      </c>
      <c r="D8904" s="52" t="s">
        <v>2144</v>
      </c>
      <c r="E8904" s="53">
        <v>2.88</v>
      </c>
      <c r="F8904" s="53">
        <v>0</v>
      </c>
      <c r="G8904" s="53">
        <v>2.88</v>
      </c>
    </row>
    <row r="8905" s="37" customFormat="1" customHeight="1" spans="1:7">
      <c r="A8905" s="52" t="s">
        <v>2030</v>
      </c>
      <c r="B8905" s="52" t="s">
        <v>3682</v>
      </c>
      <c r="C8905" s="30" t="s">
        <v>2107</v>
      </c>
      <c r="D8905" s="52" t="s">
        <v>2145</v>
      </c>
      <c r="E8905" s="53">
        <v>1.505208</v>
      </c>
      <c r="F8905" s="53">
        <v>0</v>
      </c>
      <c r="G8905" s="53">
        <v>1.505208</v>
      </c>
    </row>
    <row r="8906" s="37" customFormat="1" customHeight="1" spans="1:7">
      <c r="A8906" s="52" t="s">
        <v>2030</v>
      </c>
      <c r="B8906" s="49" t="s">
        <v>3683</v>
      </c>
      <c r="C8906" s="50"/>
      <c r="D8906" s="49"/>
      <c r="E8906" s="51">
        <v>541.30069</v>
      </c>
      <c r="F8906" s="51">
        <v>0</v>
      </c>
      <c r="G8906" s="51">
        <v>541.30069</v>
      </c>
    </row>
    <row r="8907" s="37" customFormat="1" customHeight="1" spans="1:7">
      <c r="A8907" s="52" t="s">
        <v>2030</v>
      </c>
      <c r="B8907" s="52" t="s">
        <v>3684</v>
      </c>
      <c r="C8907" s="50" t="s">
        <v>2091</v>
      </c>
      <c r="D8907" s="49"/>
      <c r="E8907" s="51">
        <v>75.61733</v>
      </c>
      <c r="F8907" s="51">
        <v>0</v>
      </c>
      <c r="G8907" s="51">
        <v>75.61733</v>
      </c>
    </row>
    <row r="8908" s="37" customFormat="1" customHeight="1" spans="1:7">
      <c r="A8908" s="52" t="s">
        <v>2030</v>
      </c>
      <c r="B8908" s="52" t="s">
        <v>3684</v>
      </c>
      <c r="C8908" s="30" t="s">
        <v>2092</v>
      </c>
      <c r="D8908" s="52" t="s">
        <v>2126</v>
      </c>
      <c r="E8908" s="53">
        <v>57.5</v>
      </c>
      <c r="F8908" s="53">
        <v>0</v>
      </c>
      <c r="G8908" s="53">
        <v>57.5</v>
      </c>
    </row>
    <row r="8909" s="37" customFormat="1" customHeight="1" spans="1:7">
      <c r="A8909" s="52" t="s">
        <v>2030</v>
      </c>
      <c r="B8909" s="52" t="s">
        <v>3684</v>
      </c>
      <c r="C8909" s="30" t="s">
        <v>2092</v>
      </c>
      <c r="D8909" s="52" t="s">
        <v>2127</v>
      </c>
      <c r="E8909" s="53">
        <v>2.502994</v>
      </c>
      <c r="F8909" s="53">
        <v>0</v>
      </c>
      <c r="G8909" s="53">
        <v>2.502994</v>
      </c>
    </row>
    <row r="8910" s="37" customFormat="1" customHeight="1" spans="1:7">
      <c r="A8910" s="52" t="s">
        <v>2030</v>
      </c>
      <c r="B8910" s="52" t="s">
        <v>3684</v>
      </c>
      <c r="C8910" s="30" t="s">
        <v>2092</v>
      </c>
      <c r="D8910" s="52" t="s">
        <v>2128</v>
      </c>
      <c r="E8910" s="53">
        <v>1.690262</v>
      </c>
      <c r="F8910" s="53">
        <v>0</v>
      </c>
      <c r="G8910" s="53">
        <v>1.690262</v>
      </c>
    </row>
    <row r="8911" s="37" customFormat="1" customHeight="1" spans="1:7">
      <c r="A8911" s="52" t="s">
        <v>2030</v>
      </c>
      <c r="B8911" s="52" t="s">
        <v>3684</v>
      </c>
      <c r="C8911" s="30" t="s">
        <v>2092</v>
      </c>
      <c r="D8911" s="52" t="s">
        <v>2129</v>
      </c>
      <c r="E8911" s="53">
        <v>3.557772</v>
      </c>
      <c r="F8911" s="53">
        <v>0</v>
      </c>
      <c r="G8911" s="53">
        <v>3.557772</v>
      </c>
    </row>
    <row r="8912" s="37" customFormat="1" customHeight="1" spans="1:7">
      <c r="A8912" s="52" t="s">
        <v>2030</v>
      </c>
      <c r="B8912" s="52" t="s">
        <v>3684</v>
      </c>
      <c r="C8912" s="30" t="s">
        <v>2092</v>
      </c>
      <c r="D8912" s="52" t="s">
        <v>2297</v>
      </c>
      <c r="E8912" s="53">
        <v>0.28756</v>
      </c>
      <c r="F8912" s="53">
        <v>0</v>
      </c>
      <c r="G8912" s="53">
        <v>0.28756</v>
      </c>
    </row>
    <row r="8913" s="37" customFormat="1" customHeight="1" spans="1:7">
      <c r="A8913" s="52" t="s">
        <v>2030</v>
      </c>
      <c r="B8913" s="52" t="s">
        <v>3684</v>
      </c>
      <c r="C8913" s="30" t="s">
        <v>2092</v>
      </c>
      <c r="D8913" s="52" t="s">
        <v>2130</v>
      </c>
      <c r="E8913" s="53">
        <v>3.128742</v>
      </c>
      <c r="F8913" s="53">
        <v>0</v>
      </c>
      <c r="G8913" s="53">
        <v>3.128742</v>
      </c>
    </row>
    <row r="8914" s="37" customFormat="1" customHeight="1" spans="1:7">
      <c r="A8914" s="52" t="s">
        <v>2030</v>
      </c>
      <c r="B8914" s="52" t="s">
        <v>3684</v>
      </c>
      <c r="C8914" s="30" t="s">
        <v>2092</v>
      </c>
      <c r="D8914" s="52" t="s">
        <v>2102</v>
      </c>
      <c r="E8914" s="53">
        <v>3.5</v>
      </c>
      <c r="F8914" s="53">
        <v>0</v>
      </c>
      <c r="G8914" s="53">
        <v>3.5</v>
      </c>
    </row>
    <row r="8915" s="37" customFormat="1" customHeight="1" spans="1:7">
      <c r="A8915" s="52" t="s">
        <v>2030</v>
      </c>
      <c r="B8915" s="52" t="s">
        <v>3684</v>
      </c>
      <c r="C8915" s="30" t="s">
        <v>2092</v>
      </c>
      <c r="D8915" s="52" t="s">
        <v>2105</v>
      </c>
      <c r="E8915" s="53">
        <v>3.45</v>
      </c>
      <c r="F8915" s="53">
        <v>0</v>
      </c>
      <c r="G8915" s="53">
        <v>3.45</v>
      </c>
    </row>
    <row r="8916" s="37" customFormat="1" customHeight="1" spans="1:7">
      <c r="A8916" s="52" t="s">
        <v>2030</v>
      </c>
      <c r="B8916" s="52" t="s">
        <v>3684</v>
      </c>
      <c r="C8916" s="50" t="s">
        <v>2106</v>
      </c>
      <c r="D8916" s="49"/>
      <c r="E8916" s="51">
        <v>465.68336</v>
      </c>
      <c r="F8916" s="51">
        <v>0</v>
      </c>
      <c r="G8916" s="51">
        <v>465.68336</v>
      </c>
    </row>
    <row r="8917" s="37" customFormat="1" customHeight="1" spans="1:7">
      <c r="A8917" s="52" t="s">
        <v>2030</v>
      </c>
      <c r="B8917" s="52" t="s">
        <v>3684</v>
      </c>
      <c r="C8917" s="30" t="s">
        <v>2107</v>
      </c>
      <c r="D8917" s="52" t="s">
        <v>2131</v>
      </c>
      <c r="E8917" s="53">
        <v>118.5924</v>
      </c>
      <c r="F8917" s="53">
        <v>0</v>
      </c>
      <c r="G8917" s="53">
        <v>118.5924</v>
      </c>
    </row>
    <row r="8918" s="37" customFormat="1" customHeight="1" spans="1:7">
      <c r="A8918" s="52" t="s">
        <v>2030</v>
      </c>
      <c r="B8918" s="52" t="s">
        <v>3684</v>
      </c>
      <c r="C8918" s="30" t="s">
        <v>2107</v>
      </c>
      <c r="D8918" s="52" t="s">
        <v>2132</v>
      </c>
      <c r="E8918" s="53">
        <v>10.9644</v>
      </c>
      <c r="F8918" s="53">
        <v>0</v>
      </c>
      <c r="G8918" s="53">
        <v>10.9644</v>
      </c>
    </row>
    <row r="8919" s="37" customFormat="1" customHeight="1" spans="1:7">
      <c r="A8919" s="52" t="s">
        <v>2030</v>
      </c>
      <c r="B8919" s="52" t="s">
        <v>3684</v>
      </c>
      <c r="C8919" s="30" t="s">
        <v>2107</v>
      </c>
      <c r="D8919" s="52" t="s">
        <v>2110</v>
      </c>
      <c r="E8919" s="53">
        <v>2.7</v>
      </c>
      <c r="F8919" s="53">
        <v>0</v>
      </c>
      <c r="G8919" s="53">
        <v>2.7</v>
      </c>
    </row>
    <row r="8920" s="37" customFormat="1" customHeight="1" spans="1:7">
      <c r="A8920" s="52" t="s">
        <v>2030</v>
      </c>
      <c r="B8920" s="52" t="s">
        <v>3684</v>
      </c>
      <c r="C8920" s="30" t="s">
        <v>2107</v>
      </c>
      <c r="D8920" s="52" t="s">
        <v>2134</v>
      </c>
      <c r="E8920" s="53">
        <v>55.44</v>
      </c>
      <c r="F8920" s="53">
        <v>0</v>
      </c>
      <c r="G8920" s="53">
        <v>55.44</v>
      </c>
    </row>
    <row r="8921" s="37" customFormat="1" customHeight="1" spans="1:7">
      <c r="A8921" s="52" t="s">
        <v>2030</v>
      </c>
      <c r="B8921" s="52" t="s">
        <v>3684</v>
      </c>
      <c r="C8921" s="30" t="s">
        <v>2107</v>
      </c>
      <c r="D8921" s="52" t="s">
        <v>2135</v>
      </c>
      <c r="E8921" s="53">
        <v>89.5704</v>
      </c>
      <c r="F8921" s="53">
        <v>0</v>
      </c>
      <c r="G8921" s="53">
        <v>89.5704</v>
      </c>
    </row>
    <row r="8922" s="37" customFormat="1" customHeight="1" spans="1:7">
      <c r="A8922" s="52" t="s">
        <v>2030</v>
      </c>
      <c r="B8922" s="52" t="s">
        <v>3684</v>
      </c>
      <c r="C8922" s="30" t="s">
        <v>2107</v>
      </c>
      <c r="D8922" s="52" t="s">
        <v>2136</v>
      </c>
      <c r="E8922" s="53">
        <v>23.586</v>
      </c>
      <c r="F8922" s="53">
        <v>0</v>
      </c>
      <c r="G8922" s="53">
        <v>23.586</v>
      </c>
    </row>
    <row r="8923" s="37" customFormat="1" customHeight="1" spans="1:7">
      <c r="A8923" s="52" t="s">
        <v>2030</v>
      </c>
      <c r="B8923" s="52" t="s">
        <v>3684</v>
      </c>
      <c r="C8923" s="30" t="s">
        <v>2107</v>
      </c>
      <c r="D8923" s="52" t="s">
        <v>2137</v>
      </c>
      <c r="E8923" s="53">
        <v>47.704512</v>
      </c>
      <c r="F8923" s="53">
        <v>0</v>
      </c>
      <c r="G8923" s="53">
        <v>47.704512</v>
      </c>
    </row>
    <row r="8924" s="37" customFormat="1" customHeight="1" spans="1:7">
      <c r="A8924" s="52" t="s">
        <v>2030</v>
      </c>
      <c r="B8924" s="52" t="s">
        <v>3684</v>
      </c>
      <c r="C8924" s="30" t="s">
        <v>2107</v>
      </c>
      <c r="D8924" s="52" t="s">
        <v>2138</v>
      </c>
      <c r="E8924" s="53">
        <v>19.815366</v>
      </c>
      <c r="F8924" s="53">
        <v>0</v>
      </c>
      <c r="G8924" s="53">
        <v>19.815366</v>
      </c>
    </row>
    <row r="8925" s="37" customFormat="1" customHeight="1" spans="1:7">
      <c r="A8925" s="52" t="s">
        <v>2030</v>
      </c>
      <c r="B8925" s="52" t="s">
        <v>3684</v>
      </c>
      <c r="C8925" s="30" t="s">
        <v>2107</v>
      </c>
      <c r="D8925" s="52" t="s">
        <v>2139</v>
      </c>
      <c r="E8925" s="53">
        <v>0.625748</v>
      </c>
      <c r="F8925" s="53">
        <v>0</v>
      </c>
      <c r="G8925" s="53">
        <v>0.625748</v>
      </c>
    </row>
    <row r="8926" s="37" customFormat="1" customHeight="1" spans="1:7">
      <c r="A8926" s="52" t="s">
        <v>2030</v>
      </c>
      <c r="B8926" s="52" t="s">
        <v>3684</v>
      </c>
      <c r="C8926" s="30" t="s">
        <v>2107</v>
      </c>
      <c r="D8926" s="52" t="s">
        <v>2140</v>
      </c>
      <c r="E8926" s="53">
        <v>1.042914</v>
      </c>
      <c r="F8926" s="53">
        <v>0</v>
      </c>
      <c r="G8926" s="53">
        <v>1.042914</v>
      </c>
    </row>
    <row r="8927" s="37" customFormat="1" customHeight="1" spans="1:7">
      <c r="A8927" s="52" t="s">
        <v>2030</v>
      </c>
      <c r="B8927" s="52" t="s">
        <v>3684</v>
      </c>
      <c r="C8927" s="30" t="s">
        <v>2107</v>
      </c>
      <c r="D8927" s="52" t="s">
        <v>2141</v>
      </c>
      <c r="E8927" s="53">
        <v>25.677936</v>
      </c>
      <c r="F8927" s="53">
        <v>0</v>
      </c>
      <c r="G8927" s="53">
        <v>25.677936</v>
      </c>
    </row>
    <row r="8928" s="37" customFormat="1" customHeight="1" spans="1:7">
      <c r="A8928" s="52" t="s">
        <v>2030</v>
      </c>
      <c r="B8928" s="52" t="s">
        <v>3684</v>
      </c>
      <c r="C8928" s="30" t="s">
        <v>2107</v>
      </c>
      <c r="D8928" s="52" t="s">
        <v>2298</v>
      </c>
      <c r="E8928" s="53">
        <v>0.6</v>
      </c>
      <c r="F8928" s="53">
        <v>0</v>
      </c>
      <c r="G8928" s="53">
        <v>0.6</v>
      </c>
    </row>
    <row r="8929" s="37" customFormat="1" customHeight="1" spans="1:7">
      <c r="A8929" s="52" t="s">
        <v>2030</v>
      </c>
      <c r="B8929" s="52" t="s">
        <v>3684</v>
      </c>
      <c r="C8929" s="30" t="s">
        <v>2107</v>
      </c>
      <c r="D8929" s="52" t="s">
        <v>2142</v>
      </c>
      <c r="E8929" s="53">
        <v>23.852256</v>
      </c>
      <c r="F8929" s="53">
        <v>0</v>
      </c>
      <c r="G8929" s="53">
        <v>23.852256</v>
      </c>
    </row>
    <row r="8930" s="37" customFormat="1" customHeight="1" spans="1:7">
      <c r="A8930" s="52" t="s">
        <v>2030</v>
      </c>
      <c r="B8930" s="52" t="s">
        <v>3684</v>
      </c>
      <c r="C8930" s="30" t="s">
        <v>2107</v>
      </c>
      <c r="D8930" s="52" t="s">
        <v>2299</v>
      </c>
      <c r="E8930" s="53">
        <v>6.9</v>
      </c>
      <c r="F8930" s="53">
        <v>0</v>
      </c>
      <c r="G8930" s="53">
        <v>6.9</v>
      </c>
    </row>
    <row r="8931" s="37" customFormat="1" customHeight="1" spans="1:7">
      <c r="A8931" s="52" t="s">
        <v>2030</v>
      </c>
      <c r="B8931" s="52" t="s">
        <v>3684</v>
      </c>
      <c r="C8931" s="30" t="s">
        <v>2107</v>
      </c>
      <c r="D8931" s="52" t="s">
        <v>2143</v>
      </c>
      <c r="E8931" s="53">
        <v>33.1555</v>
      </c>
      <c r="F8931" s="53">
        <v>0</v>
      </c>
      <c r="G8931" s="53">
        <v>33.1555</v>
      </c>
    </row>
    <row r="8932" s="37" customFormat="1" customHeight="1" spans="1:7">
      <c r="A8932" s="52" t="s">
        <v>2030</v>
      </c>
      <c r="B8932" s="52" t="s">
        <v>3684</v>
      </c>
      <c r="C8932" s="30" t="s">
        <v>2107</v>
      </c>
      <c r="D8932" s="52" t="s">
        <v>2144</v>
      </c>
      <c r="E8932" s="53">
        <v>3.68</v>
      </c>
      <c r="F8932" s="53">
        <v>0</v>
      </c>
      <c r="G8932" s="53">
        <v>3.68</v>
      </c>
    </row>
    <row r="8933" s="37" customFormat="1" customHeight="1" spans="1:7">
      <c r="A8933" s="52" t="s">
        <v>2030</v>
      </c>
      <c r="B8933" s="52" t="s">
        <v>3684</v>
      </c>
      <c r="C8933" s="30" t="s">
        <v>2107</v>
      </c>
      <c r="D8933" s="52" t="s">
        <v>2145</v>
      </c>
      <c r="E8933" s="53">
        <v>1.775928</v>
      </c>
      <c r="F8933" s="53">
        <v>0</v>
      </c>
      <c r="G8933" s="53">
        <v>1.775928</v>
      </c>
    </row>
    <row r="8934" s="37" customFormat="1" customHeight="1" spans="1:7">
      <c r="A8934" s="52" t="s">
        <v>2030</v>
      </c>
      <c r="B8934" s="49" t="s">
        <v>3685</v>
      </c>
      <c r="C8934" s="50"/>
      <c r="D8934" s="49"/>
      <c r="E8934" s="51">
        <v>267.859567</v>
      </c>
      <c r="F8934" s="51">
        <v>0</v>
      </c>
      <c r="G8934" s="51">
        <v>267.859567</v>
      </c>
    </row>
    <row r="8935" s="37" customFormat="1" customHeight="1" spans="1:7">
      <c r="A8935" s="52" t="s">
        <v>2030</v>
      </c>
      <c r="B8935" s="52" t="s">
        <v>3686</v>
      </c>
      <c r="C8935" s="50" t="s">
        <v>2091</v>
      </c>
      <c r="D8935" s="49"/>
      <c r="E8935" s="51">
        <v>35.486886</v>
      </c>
      <c r="F8935" s="51">
        <v>0</v>
      </c>
      <c r="G8935" s="51">
        <v>35.486886</v>
      </c>
    </row>
    <row r="8936" s="37" customFormat="1" customHeight="1" spans="1:7">
      <c r="A8936" s="52" t="s">
        <v>2030</v>
      </c>
      <c r="B8936" s="52" t="s">
        <v>3686</v>
      </c>
      <c r="C8936" s="30" t="s">
        <v>2092</v>
      </c>
      <c r="D8936" s="52" t="s">
        <v>2126</v>
      </c>
      <c r="E8936" s="53">
        <v>25</v>
      </c>
      <c r="F8936" s="53">
        <v>0</v>
      </c>
      <c r="G8936" s="53">
        <v>25</v>
      </c>
    </row>
    <row r="8937" s="37" customFormat="1" customHeight="1" spans="1:7">
      <c r="A8937" s="52" t="s">
        <v>2030</v>
      </c>
      <c r="B8937" s="52" t="s">
        <v>3686</v>
      </c>
      <c r="C8937" s="30" t="s">
        <v>2092</v>
      </c>
      <c r="D8937" s="52" t="s">
        <v>2127</v>
      </c>
      <c r="E8937" s="53">
        <v>1.264133</v>
      </c>
      <c r="F8937" s="53">
        <v>0</v>
      </c>
      <c r="G8937" s="53">
        <v>1.264133</v>
      </c>
    </row>
    <row r="8938" s="37" customFormat="1" customHeight="1" spans="1:7">
      <c r="A8938" s="52" t="s">
        <v>2030</v>
      </c>
      <c r="B8938" s="52" t="s">
        <v>3686</v>
      </c>
      <c r="C8938" s="30" t="s">
        <v>2092</v>
      </c>
      <c r="D8938" s="52" t="s">
        <v>2128</v>
      </c>
      <c r="E8938" s="53">
        <v>0.846115</v>
      </c>
      <c r="F8938" s="53">
        <v>0</v>
      </c>
      <c r="G8938" s="53">
        <v>0.846115</v>
      </c>
    </row>
    <row r="8939" s="37" customFormat="1" customHeight="1" spans="1:7">
      <c r="A8939" s="52" t="s">
        <v>2030</v>
      </c>
      <c r="B8939" s="52" t="s">
        <v>3686</v>
      </c>
      <c r="C8939" s="30" t="s">
        <v>2092</v>
      </c>
      <c r="D8939" s="52" t="s">
        <v>2129</v>
      </c>
      <c r="E8939" s="53">
        <v>1.796472</v>
      </c>
      <c r="F8939" s="53">
        <v>0</v>
      </c>
      <c r="G8939" s="53">
        <v>1.796472</v>
      </c>
    </row>
    <row r="8940" s="37" customFormat="1" customHeight="1" spans="1:7">
      <c r="A8940" s="52" t="s">
        <v>2030</v>
      </c>
      <c r="B8940" s="52" t="s">
        <v>3686</v>
      </c>
      <c r="C8940" s="30" t="s">
        <v>2092</v>
      </c>
      <c r="D8940" s="52" t="s">
        <v>2130</v>
      </c>
      <c r="E8940" s="53">
        <v>1.580166</v>
      </c>
      <c r="F8940" s="53">
        <v>0</v>
      </c>
      <c r="G8940" s="53">
        <v>1.580166</v>
      </c>
    </row>
    <row r="8941" s="37" customFormat="1" customHeight="1" spans="1:7">
      <c r="A8941" s="52" t="s">
        <v>2030</v>
      </c>
      <c r="B8941" s="52" t="s">
        <v>3686</v>
      </c>
      <c r="C8941" s="30" t="s">
        <v>2092</v>
      </c>
      <c r="D8941" s="52" t="s">
        <v>2102</v>
      </c>
      <c r="E8941" s="53">
        <v>3.5</v>
      </c>
      <c r="F8941" s="53">
        <v>0</v>
      </c>
      <c r="G8941" s="53">
        <v>3.5</v>
      </c>
    </row>
    <row r="8942" s="37" customFormat="1" customHeight="1" spans="1:7">
      <c r="A8942" s="52" t="s">
        <v>2030</v>
      </c>
      <c r="B8942" s="52" t="s">
        <v>3686</v>
      </c>
      <c r="C8942" s="30" t="s">
        <v>2092</v>
      </c>
      <c r="D8942" s="52" t="s">
        <v>2105</v>
      </c>
      <c r="E8942" s="53">
        <v>1.5</v>
      </c>
      <c r="F8942" s="53">
        <v>0</v>
      </c>
      <c r="G8942" s="53">
        <v>1.5</v>
      </c>
    </row>
    <row r="8943" s="37" customFormat="1" customHeight="1" spans="1:7">
      <c r="A8943" s="52" t="s">
        <v>2030</v>
      </c>
      <c r="B8943" s="52" t="s">
        <v>3686</v>
      </c>
      <c r="C8943" s="50" t="s">
        <v>2106</v>
      </c>
      <c r="D8943" s="49"/>
      <c r="E8943" s="51">
        <v>232.372681</v>
      </c>
      <c r="F8943" s="51">
        <v>0</v>
      </c>
      <c r="G8943" s="51">
        <v>232.372681</v>
      </c>
    </row>
    <row r="8944" s="37" customFormat="1" customHeight="1" spans="1:7">
      <c r="A8944" s="52" t="s">
        <v>2030</v>
      </c>
      <c r="B8944" s="52" t="s">
        <v>3686</v>
      </c>
      <c r="C8944" s="30" t="s">
        <v>2107</v>
      </c>
      <c r="D8944" s="52" t="s">
        <v>2131</v>
      </c>
      <c r="E8944" s="53">
        <v>59.8824</v>
      </c>
      <c r="F8944" s="53">
        <v>0</v>
      </c>
      <c r="G8944" s="53">
        <v>59.8824</v>
      </c>
    </row>
    <row r="8945" s="37" customFormat="1" customHeight="1" spans="1:7">
      <c r="A8945" s="52" t="s">
        <v>2030</v>
      </c>
      <c r="B8945" s="52" t="s">
        <v>3686</v>
      </c>
      <c r="C8945" s="30" t="s">
        <v>2107</v>
      </c>
      <c r="D8945" s="52" t="s">
        <v>2132</v>
      </c>
      <c r="E8945" s="53">
        <v>4.896</v>
      </c>
      <c r="F8945" s="53">
        <v>0</v>
      </c>
      <c r="G8945" s="53">
        <v>4.896</v>
      </c>
    </row>
    <row r="8946" s="37" customFormat="1" customHeight="1" spans="1:7">
      <c r="A8946" s="52" t="s">
        <v>2030</v>
      </c>
      <c r="B8946" s="52" t="s">
        <v>3686</v>
      </c>
      <c r="C8946" s="30" t="s">
        <v>2107</v>
      </c>
      <c r="D8946" s="52" t="s">
        <v>2110</v>
      </c>
      <c r="E8946" s="53">
        <v>0.42</v>
      </c>
      <c r="F8946" s="53">
        <v>0</v>
      </c>
      <c r="G8946" s="53">
        <v>0.42</v>
      </c>
    </row>
    <row r="8947" s="37" customFormat="1" customHeight="1" spans="1:7">
      <c r="A8947" s="52" t="s">
        <v>2030</v>
      </c>
      <c r="B8947" s="52" t="s">
        <v>3686</v>
      </c>
      <c r="C8947" s="30" t="s">
        <v>2107</v>
      </c>
      <c r="D8947" s="52" t="s">
        <v>2134</v>
      </c>
      <c r="E8947" s="53">
        <v>28.452</v>
      </c>
      <c r="F8947" s="53">
        <v>0</v>
      </c>
      <c r="G8947" s="53">
        <v>28.452</v>
      </c>
    </row>
    <row r="8948" s="37" customFormat="1" customHeight="1" spans="1:7">
      <c r="A8948" s="52" t="s">
        <v>2030</v>
      </c>
      <c r="B8948" s="52" t="s">
        <v>3686</v>
      </c>
      <c r="C8948" s="30" t="s">
        <v>2107</v>
      </c>
      <c r="D8948" s="52" t="s">
        <v>2135</v>
      </c>
      <c r="E8948" s="53">
        <v>46.89</v>
      </c>
      <c r="F8948" s="53">
        <v>0</v>
      </c>
      <c r="G8948" s="53">
        <v>46.89</v>
      </c>
    </row>
    <row r="8949" s="37" customFormat="1" customHeight="1" spans="1:7">
      <c r="A8949" s="52" t="s">
        <v>2030</v>
      </c>
      <c r="B8949" s="52" t="s">
        <v>3686</v>
      </c>
      <c r="C8949" s="30" t="s">
        <v>2107</v>
      </c>
      <c r="D8949" s="52" t="s">
        <v>2136</v>
      </c>
      <c r="E8949" s="53">
        <v>12.114</v>
      </c>
      <c r="F8949" s="53">
        <v>0</v>
      </c>
      <c r="G8949" s="53">
        <v>12.114</v>
      </c>
    </row>
    <row r="8950" s="37" customFormat="1" customHeight="1" spans="1:7">
      <c r="A8950" s="52" t="s">
        <v>2030</v>
      </c>
      <c r="B8950" s="52" t="s">
        <v>3686</v>
      </c>
      <c r="C8950" s="30" t="s">
        <v>2107</v>
      </c>
      <c r="D8950" s="52" t="s">
        <v>2137</v>
      </c>
      <c r="E8950" s="53">
        <v>24.357504</v>
      </c>
      <c r="F8950" s="53">
        <v>0</v>
      </c>
      <c r="G8950" s="53">
        <v>24.357504</v>
      </c>
    </row>
    <row r="8951" s="37" customFormat="1" customHeight="1" spans="1:7">
      <c r="A8951" s="52" t="s">
        <v>2030</v>
      </c>
      <c r="B8951" s="52" t="s">
        <v>3686</v>
      </c>
      <c r="C8951" s="30" t="s">
        <v>2107</v>
      </c>
      <c r="D8951" s="52" t="s">
        <v>2138</v>
      </c>
      <c r="E8951" s="53">
        <v>10.007718</v>
      </c>
      <c r="F8951" s="53">
        <v>0</v>
      </c>
      <c r="G8951" s="53">
        <v>10.007718</v>
      </c>
    </row>
    <row r="8952" s="37" customFormat="1" customHeight="1" spans="1:7">
      <c r="A8952" s="52" t="s">
        <v>2030</v>
      </c>
      <c r="B8952" s="52" t="s">
        <v>3686</v>
      </c>
      <c r="C8952" s="30" t="s">
        <v>2107</v>
      </c>
      <c r="D8952" s="52" t="s">
        <v>2139</v>
      </c>
      <c r="E8952" s="53">
        <v>0.316033</v>
      </c>
      <c r="F8952" s="53">
        <v>0</v>
      </c>
      <c r="G8952" s="53">
        <v>0.316033</v>
      </c>
    </row>
    <row r="8953" s="37" customFormat="1" customHeight="1" spans="1:7">
      <c r="A8953" s="52" t="s">
        <v>2030</v>
      </c>
      <c r="B8953" s="52" t="s">
        <v>3686</v>
      </c>
      <c r="C8953" s="30" t="s">
        <v>2107</v>
      </c>
      <c r="D8953" s="52" t="s">
        <v>2140</v>
      </c>
      <c r="E8953" s="53">
        <v>0.526722</v>
      </c>
      <c r="F8953" s="53">
        <v>0</v>
      </c>
      <c r="G8953" s="53">
        <v>0.526722</v>
      </c>
    </row>
    <row r="8954" s="37" customFormat="1" customHeight="1" spans="1:7">
      <c r="A8954" s="52" t="s">
        <v>2030</v>
      </c>
      <c r="B8954" s="52" t="s">
        <v>3686</v>
      </c>
      <c r="C8954" s="30" t="s">
        <v>2107</v>
      </c>
      <c r="D8954" s="52" t="s">
        <v>2141</v>
      </c>
      <c r="E8954" s="53">
        <v>12.742128</v>
      </c>
      <c r="F8954" s="53">
        <v>0</v>
      </c>
      <c r="G8954" s="53">
        <v>12.742128</v>
      </c>
    </row>
    <row r="8955" s="36" customFormat="1" customHeight="1" spans="1:7">
      <c r="A8955" s="52" t="s">
        <v>2030</v>
      </c>
      <c r="B8955" s="52" t="s">
        <v>3686</v>
      </c>
      <c r="C8955" s="30" t="s">
        <v>2107</v>
      </c>
      <c r="D8955" s="52" t="s">
        <v>2142</v>
      </c>
      <c r="E8955" s="53">
        <v>12.178752</v>
      </c>
      <c r="F8955" s="53">
        <v>0</v>
      </c>
      <c r="G8955" s="53">
        <v>12.178752</v>
      </c>
    </row>
    <row r="8956" s="37" customFormat="1" customHeight="1" spans="1:7">
      <c r="A8956" s="52" t="s">
        <v>2030</v>
      </c>
      <c r="B8956" s="52" t="s">
        <v>3686</v>
      </c>
      <c r="C8956" s="30" t="s">
        <v>2107</v>
      </c>
      <c r="D8956" s="52" t="s">
        <v>2143</v>
      </c>
      <c r="E8956" s="53">
        <v>17.0906</v>
      </c>
      <c r="F8956" s="53">
        <v>0</v>
      </c>
      <c r="G8956" s="53">
        <v>17.0906</v>
      </c>
    </row>
    <row r="8957" s="37" customFormat="1" customHeight="1" spans="1:7">
      <c r="A8957" s="52" t="s">
        <v>2030</v>
      </c>
      <c r="B8957" s="52" t="s">
        <v>3686</v>
      </c>
      <c r="C8957" s="30" t="s">
        <v>2107</v>
      </c>
      <c r="D8957" s="52" t="s">
        <v>2144</v>
      </c>
      <c r="E8957" s="53">
        <v>1.6</v>
      </c>
      <c r="F8957" s="53">
        <v>0</v>
      </c>
      <c r="G8957" s="53">
        <v>1.6</v>
      </c>
    </row>
    <row r="8958" s="37" customFormat="1" customHeight="1" spans="1:7">
      <c r="A8958" s="52" t="s">
        <v>2030</v>
      </c>
      <c r="B8958" s="52" t="s">
        <v>3686</v>
      </c>
      <c r="C8958" s="30" t="s">
        <v>2107</v>
      </c>
      <c r="D8958" s="52" t="s">
        <v>2145</v>
      </c>
      <c r="E8958" s="53">
        <v>0.898824</v>
      </c>
      <c r="F8958" s="53">
        <v>0</v>
      </c>
      <c r="G8958" s="53">
        <v>0.898824</v>
      </c>
    </row>
    <row r="8959" s="37" customFormat="1" customHeight="1" spans="1:7">
      <c r="A8959" s="49" t="s">
        <v>3687</v>
      </c>
      <c r="B8959" s="49"/>
      <c r="C8959" s="50"/>
      <c r="D8959" s="49"/>
      <c r="E8959" s="51">
        <v>3227.782058</v>
      </c>
      <c r="F8959" s="51">
        <v>0</v>
      </c>
      <c r="G8959" s="51">
        <v>3227.782058</v>
      </c>
    </row>
    <row r="8960" s="37" customFormat="1" customHeight="1" spans="1:7">
      <c r="A8960" s="52" t="s">
        <v>2031</v>
      </c>
      <c r="B8960" s="49" t="s">
        <v>3688</v>
      </c>
      <c r="C8960" s="50"/>
      <c r="D8960" s="49"/>
      <c r="E8960" s="51">
        <v>3120.123105</v>
      </c>
      <c r="F8960" s="51">
        <v>0</v>
      </c>
      <c r="G8960" s="51">
        <v>3120.123105</v>
      </c>
    </row>
    <row r="8961" s="37" customFormat="1" customHeight="1" spans="1:7">
      <c r="A8961" s="52" t="s">
        <v>2031</v>
      </c>
      <c r="B8961" s="52" t="s">
        <v>3689</v>
      </c>
      <c r="C8961" s="50" t="s">
        <v>2080</v>
      </c>
      <c r="D8961" s="49"/>
      <c r="E8961" s="51">
        <v>2838.756</v>
      </c>
      <c r="F8961" s="51">
        <v>0</v>
      </c>
      <c r="G8961" s="51">
        <v>2838.756</v>
      </c>
    </row>
    <row r="8962" s="37" customFormat="1" customHeight="1" spans="1:7">
      <c r="A8962" s="52" t="s">
        <v>2031</v>
      </c>
      <c r="B8962" s="52" t="s">
        <v>3689</v>
      </c>
      <c r="C8962" s="30" t="s">
        <v>2081</v>
      </c>
      <c r="D8962" s="52" t="s">
        <v>3690</v>
      </c>
      <c r="E8962" s="53">
        <v>20</v>
      </c>
      <c r="F8962" s="53">
        <v>0</v>
      </c>
      <c r="G8962" s="53">
        <v>20</v>
      </c>
    </row>
    <row r="8963" s="37" customFormat="1" customHeight="1" spans="1:7">
      <c r="A8963" s="52" t="s">
        <v>2031</v>
      </c>
      <c r="B8963" s="52" t="s">
        <v>3689</v>
      </c>
      <c r="C8963" s="30" t="s">
        <v>2081</v>
      </c>
      <c r="D8963" s="52" t="s">
        <v>3691</v>
      </c>
      <c r="E8963" s="53">
        <v>2750</v>
      </c>
      <c r="F8963" s="53">
        <v>0</v>
      </c>
      <c r="G8963" s="53">
        <v>2750</v>
      </c>
    </row>
    <row r="8964" s="37" customFormat="1" customHeight="1" spans="1:7">
      <c r="A8964" s="52" t="s">
        <v>2031</v>
      </c>
      <c r="B8964" s="52" t="s">
        <v>3689</v>
      </c>
      <c r="C8964" s="30" t="s">
        <v>2081</v>
      </c>
      <c r="D8964" s="52" t="s">
        <v>3692</v>
      </c>
      <c r="E8964" s="53">
        <v>18.756</v>
      </c>
      <c r="F8964" s="53">
        <v>0</v>
      </c>
      <c r="G8964" s="53">
        <v>18.756</v>
      </c>
    </row>
    <row r="8965" s="37" customFormat="1" customHeight="1" spans="1:7">
      <c r="A8965" s="52" t="s">
        <v>2031</v>
      </c>
      <c r="B8965" s="52" t="s">
        <v>3689</v>
      </c>
      <c r="C8965" s="30" t="s">
        <v>2081</v>
      </c>
      <c r="D8965" s="52" t="s">
        <v>3693</v>
      </c>
      <c r="E8965" s="53">
        <v>50</v>
      </c>
      <c r="F8965" s="53">
        <v>0</v>
      </c>
      <c r="G8965" s="53">
        <v>50</v>
      </c>
    </row>
    <row r="8966" s="37" customFormat="1" customHeight="1" spans="1:7">
      <c r="A8966" s="52" t="s">
        <v>2031</v>
      </c>
      <c r="B8966" s="52" t="s">
        <v>3689</v>
      </c>
      <c r="C8966" s="50" t="s">
        <v>2091</v>
      </c>
      <c r="D8966" s="49"/>
      <c r="E8966" s="51">
        <v>55.398298</v>
      </c>
      <c r="F8966" s="51">
        <v>0</v>
      </c>
      <c r="G8966" s="51">
        <v>55.398298</v>
      </c>
    </row>
    <row r="8967" s="37" customFormat="1" customHeight="1" spans="1:7">
      <c r="A8967" s="52" t="s">
        <v>2031</v>
      </c>
      <c r="B8967" s="52" t="s">
        <v>3689</v>
      </c>
      <c r="C8967" s="30" t="s">
        <v>2092</v>
      </c>
      <c r="D8967" s="52" t="s">
        <v>2093</v>
      </c>
      <c r="E8967" s="53">
        <v>22.05</v>
      </c>
      <c r="F8967" s="53">
        <v>0</v>
      </c>
      <c r="G8967" s="53">
        <v>22.05</v>
      </c>
    </row>
    <row r="8968" s="37" customFormat="1" customHeight="1" spans="1:7">
      <c r="A8968" s="52" t="s">
        <v>2031</v>
      </c>
      <c r="B8968" s="52" t="s">
        <v>3689</v>
      </c>
      <c r="C8968" s="30" t="s">
        <v>2092</v>
      </c>
      <c r="D8968" s="52" t="s">
        <v>2094</v>
      </c>
      <c r="E8968" s="53">
        <v>1.089403</v>
      </c>
      <c r="F8968" s="53">
        <v>0</v>
      </c>
      <c r="G8968" s="53">
        <v>1.089403</v>
      </c>
    </row>
    <row r="8969" s="37" customFormat="1" customHeight="1" spans="1:7">
      <c r="A8969" s="52" t="s">
        <v>2031</v>
      </c>
      <c r="B8969" s="52" t="s">
        <v>3689</v>
      </c>
      <c r="C8969" s="30" t="s">
        <v>2092</v>
      </c>
      <c r="D8969" s="52" t="s">
        <v>2095</v>
      </c>
      <c r="E8969" s="53">
        <v>0.726269</v>
      </c>
      <c r="F8969" s="53">
        <v>0</v>
      </c>
      <c r="G8969" s="53">
        <v>0.726269</v>
      </c>
    </row>
    <row r="8970" s="37" customFormat="1" customHeight="1" spans="1:7">
      <c r="A8970" s="52" t="s">
        <v>2031</v>
      </c>
      <c r="B8970" s="52" t="s">
        <v>3689</v>
      </c>
      <c r="C8970" s="30" t="s">
        <v>2092</v>
      </c>
      <c r="D8970" s="52" t="s">
        <v>2097</v>
      </c>
      <c r="E8970" s="53">
        <v>1.684872</v>
      </c>
      <c r="F8970" s="53">
        <v>0</v>
      </c>
      <c r="G8970" s="53">
        <v>1.684872</v>
      </c>
    </row>
    <row r="8971" s="37" customFormat="1" customHeight="1" spans="1:7">
      <c r="A8971" s="52" t="s">
        <v>2031</v>
      </c>
      <c r="B8971" s="52" t="s">
        <v>3689</v>
      </c>
      <c r="C8971" s="30" t="s">
        <v>2092</v>
      </c>
      <c r="D8971" s="52" t="s">
        <v>2098</v>
      </c>
      <c r="E8971" s="53">
        <v>1.361754</v>
      </c>
      <c r="F8971" s="53">
        <v>0</v>
      </c>
      <c r="G8971" s="53">
        <v>1.361754</v>
      </c>
    </row>
    <row r="8972" s="37" customFormat="1" customHeight="1" spans="1:7">
      <c r="A8972" s="52" t="s">
        <v>2031</v>
      </c>
      <c r="B8972" s="52" t="s">
        <v>3689</v>
      </c>
      <c r="C8972" s="30" t="s">
        <v>2092</v>
      </c>
      <c r="D8972" s="52" t="s">
        <v>2099</v>
      </c>
      <c r="E8972" s="53">
        <v>9.828</v>
      </c>
      <c r="F8972" s="53">
        <v>0</v>
      </c>
      <c r="G8972" s="53">
        <v>9.828</v>
      </c>
    </row>
    <row r="8973" s="37" customFormat="1" customHeight="1" spans="1:7">
      <c r="A8973" s="52" t="s">
        <v>2031</v>
      </c>
      <c r="B8973" s="52" t="s">
        <v>3689</v>
      </c>
      <c r="C8973" s="30" t="s">
        <v>2092</v>
      </c>
      <c r="D8973" s="52" t="s">
        <v>2100</v>
      </c>
      <c r="E8973" s="53">
        <v>2.808</v>
      </c>
      <c r="F8973" s="53">
        <v>0</v>
      </c>
      <c r="G8973" s="53">
        <v>2.808</v>
      </c>
    </row>
    <row r="8974" s="37" customFormat="1" customHeight="1" spans="1:7">
      <c r="A8974" s="52" t="s">
        <v>2031</v>
      </c>
      <c r="B8974" s="52" t="s">
        <v>3689</v>
      </c>
      <c r="C8974" s="30" t="s">
        <v>2092</v>
      </c>
      <c r="D8974" s="52" t="s">
        <v>2102</v>
      </c>
      <c r="E8974" s="53">
        <v>3.5</v>
      </c>
      <c r="F8974" s="53">
        <v>0</v>
      </c>
      <c r="G8974" s="53">
        <v>3.5</v>
      </c>
    </row>
    <row r="8975" s="37" customFormat="1" customHeight="1" spans="1:7">
      <c r="A8975" s="52" t="s">
        <v>2031</v>
      </c>
      <c r="B8975" s="52" t="s">
        <v>3689</v>
      </c>
      <c r="C8975" s="30" t="s">
        <v>2092</v>
      </c>
      <c r="D8975" s="52" t="s">
        <v>2103</v>
      </c>
      <c r="E8975" s="53">
        <v>11</v>
      </c>
      <c r="F8975" s="53">
        <v>0</v>
      </c>
      <c r="G8975" s="53">
        <v>11</v>
      </c>
    </row>
    <row r="8976" s="37" customFormat="1" customHeight="1" spans="1:7">
      <c r="A8976" s="52" t="s">
        <v>2031</v>
      </c>
      <c r="B8976" s="52" t="s">
        <v>3689</v>
      </c>
      <c r="C8976" s="30" t="s">
        <v>2092</v>
      </c>
      <c r="D8976" s="52" t="s">
        <v>2105</v>
      </c>
      <c r="E8976" s="53">
        <v>1.35</v>
      </c>
      <c r="F8976" s="53">
        <v>0</v>
      </c>
      <c r="G8976" s="53">
        <v>1.35</v>
      </c>
    </row>
    <row r="8977" s="37" customFormat="1" customHeight="1" spans="1:7">
      <c r="A8977" s="52" t="s">
        <v>2031</v>
      </c>
      <c r="B8977" s="52" t="s">
        <v>3689</v>
      </c>
      <c r="C8977" s="50" t="s">
        <v>2106</v>
      </c>
      <c r="D8977" s="49"/>
      <c r="E8977" s="51">
        <v>225.968807</v>
      </c>
      <c r="F8977" s="51">
        <v>0</v>
      </c>
      <c r="G8977" s="51">
        <v>225.968807</v>
      </c>
    </row>
    <row r="8978" s="37" customFormat="1" customHeight="1" spans="1:7">
      <c r="A8978" s="52" t="s">
        <v>2031</v>
      </c>
      <c r="B8978" s="52" t="s">
        <v>3689</v>
      </c>
      <c r="C8978" s="30" t="s">
        <v>2107</v>
      </c>
      <c r="D8978" s="52" t="s">
        <v>2108</v>
      </c>
      <c r="E8978" s="53">
        <v>56.1624</v>
      </c>
      <c r="F8978" s="53">
        <v>0</v>
      </c>
      <c r="G8978" s="53">
        <v>56.1624</v>
      </c>
    </row>
    <row r="8979" s="37" customFormat="1" customHeight="1" spans="1:7">
      <c r="A8979" s="52" t="s">
        <v>2031</v>
      </c>
      <c r="B8979" s="52" t="s">
        <v>3689</v>
      </c>
      <c r="C8979" s="30" t="s">
        <v>2107</v>
      </c>
      <c r="D8979" s="52" t="s">
        <v>2109</v>
      </c>
      <c r="E8979" s="53">
        <v>33.8412</v>
      </c>
      <c r="F8979" s="53">
        <v>0</v>
      </c>
      <c r="G8979" s="53">
        <v>33.8412</v>
      </c>
    </row>
    <row r="8980" s="37" customFormat="1" customHeight="1" spans="1:7">
      <c r="A8980" s="52" t="s">
        <v>2031</v>
      </c>
      <c r="B8980" s="52" t="s">
        <v>3689</v>
      </c>
      <c r="C8980" s="30" t="s">
        <v>2107</v>
      </c>
      <c r="D8980" s="52" t="s">
        <v>2110</v>
      </c>
      <c r="E8980" s="53">
        <v>0.78</v>
      </c>
      <c r="F8980" s="53">
        <v>0</v>
      </c>
      <c r="G8980" s="53">
        <v>0.78</v>
      </c>
    </row>
    <row r="8981" s="37" customFormat="1" customHeight="1" spans="1:7">
      <c r="A8981" s="52" t="s">
        <v>2031</v>
      </c>
      <c r="B8981" s="52" t="s">
        <v>3689</v>
      </c>
      <c r="C8981" s="30" t="s">
        <v>2107</v>
      </c>
      <c r="D8981" s="52" t="s">
        <v>2133</v>
      </c>
      <c r="E8981" s="53">
        <v>0.012</v>
      </c>
      <c r="F8981" s="53">
        <v>0</v>
      </c>
      <c r="G8981" s="53">
        <v>0.012</v>
      </c>
    </row>
    <row r="8982" s="37" customFormat="1" customHeight="1" spans="1:7">
      <c r="A8982" s="52" t="s">
        <v>2031</v>
      </c>
      <c r="B8982" s="52" t="s">
        <v>3689</v>
      </c>
      <c r="C8982" s="30" t="s">
        <v>2107</v>
      </c>
      <c r="D8982" s="52" t="s">
        <v>2111</v>
      </c>
      <c r="E8982" s="53">
        <v>4.6802</v>
      </c>
      <c r="F8982" s="53">
        <v>0</v>
      </c>
      <c r="G8982" s="53">
        <v>4.6802</v>
      </c>
    </row>
    <row r="8983" s="37" customFormat="1" customHeight="1" spans="1:7">
      <c r="A8983" s="52" t="s">
        <v>2031</v>
      </c>
      <c r="B8983" s="52" t="s">
        <v>3689</v>
      </c>
      <c r="C8983" s="30" t="s">
        <v>2107</v>
      </c>
      <c r="D8983" s="52" t="s">
        <v>2112</v>
      </c>
      <c r="E8983" s="53">
        <v>13.269961</v>
      </c>
      <c r="F8983" s="53">
        <v>0</v>
      </c>
      <c r="G8983" s="53">
        <v>13.269961</v>
      </c>
    </row>
    <row r="8984" s="37" customFormat="1" customHeight="1" spans="1:7">
      <c r="A8984" s="52" t="s">
        <v>2031</v>
      </c>
      <c r="B8984" s="52" t="s">
        <v>3689</v>
      </c>
      <c r="C8984" s="30" t="s">
        <v>2107</v>
      </c>
      <c r="D8984" s="52" t="s">
        <v>2113</v>
      </c>
      <c r="E8984" s="53">
        <v>11.174704</v>
      </c>
      <c r="F8984" s="53">
        <v>0</v>
      </c>
      <c r="G8984" s="53">
        <v>11.174704</v>
      </c>
    </row>
    <row r="8985" s="37" customFormat="1" customHeight="1" spans="1:7">
      <c r="A8985" s="52" t="s">
        <v>2031</v>
      </c>
      <c r="B8985" s="52" t="s">
        <v>3689</v>
      </c>
      <c r="C8985" s="30" t="s">
        <v>2107</v>
      </c>
      <c r="D8985" s="52" t="s">
        <v>2114</v>
      </c>
      <c r="E8985" s="53">
        <v>0.284051</v>
      </c>
      <c r="F8985" s="53">
        <v>0</v>
      </c>
      <c r="G8985" s="53">
        <v>0.284051</v>
      </c>
    </row>
    <row r="8986" s="37" customFormat="1" customHeight="1" spans="1:7">
      <c r="A8986" s="52" t="s">
        <v>2031</v>
      </c>
      <c r="B8986" s="52" t="s">
        <v>3689</v>
      </c>
      <c r="C8986" s="30" t="s">
        <v>2107</v>
      </c>
      <c r="D8986" s="52" t="s">
        <v>2115</v>
      </c>
      <c r="E8986" s="53">
        <v>0.473419</v>
      </c>
      <c r="F8986" s="53">
        <v>0</v>
      </c>
      <c r="G8986" s="53">
        <v>0.473419</v>
      </c>
    </row>
    <row r="8987" s="37" customFormat="1" customHeight="1" spans="1:7">
      <c r="A8987" s="52" t="s">
        <v>2031</v>
      </c>
      <c r="B8987" s="52" t="s">
        <v>3689</v>
      </c>
      <c r="C8987" s="30" t="s">
        <v>2107</v>
      </c>
      <c r="D8987" s="52" t="s">
        <v>2117</v>
      </c>
      <c r="E8987" s="53">
        <v>22.349408</v>
      </c>
      <c r="F8987" s="53">
        <v>0</v>
      </c>
      <c r="G8987" s="53">
        <v>22.349408</v>
      </c>
    </row>
    <row r="8988" s="37" customFormat="1" customHeight="1" spans="1:7">
      <c r="A8988" s="52" t="s">
        <v>2031</v>
      </c>
      <c r="B8988" s="52" t="s">
        <v>3689</v>
      </c>
      <c r="C8988" s="30" t="s">
        <v>2107</v>
      </c>
      <c r="D8988" s="52" t="s">
        <v>2118</v>
      </c>
      <c r="E8988" s="53">
        <v>18.960564</v>
      </c>
      <c r="F8988" s="53">
        <v>0</v>
      </c>
      <c r="G8988" s="53">
        <v>18.960564</v>
      </c>
    </row>
    <row r="8989" s="37" customFormat="1" customHeight="1" spans="1:7">
      <c r="A8989" s="52" t="s">
        <v>2031</v>
      </c>
      <c r="B8989" s="52" t="s">
        <v>3689</v>
      </c>
      <c r="C8989" s="30" t="s">
        <v>2107</v>
      </c>
      <c r="D8989" s="52" t="s">
        <v>2121</v>
      </c>
      <c r="E8989" s="53">
        <v>1.44</v>
      </c>
      <c r="F8989" s="53">
        <v>0</v>
      </c>
      <c r="G8989" s="53">
        <v>1.44</v>
      </c>
    </row>
    <row r="8990" s="37" customFormat="1" customHeight="1" spans="1:7">
      <c r="A8990" s="52" t="s">
        <v>2031</v>
      </c>
      <c r="B8990" s="52" t="s">
        <v>3689</v>
      </c>
      <c r="C8990" s="30" t="s">
        <v>2107</v>
      </c>
      <c r="D8990" s="52" t="s">
        <v>2122</v>
      </c>
      <c r="E8990" s="53">
        <v>45</v>
      </c>
      <c r="F8990" s="53">
        <v>0</v>
      </c>
      <c r="G8990" s="53">
        <v>45</v>
      </c>
    </row>
    <row r="8991" s="37" customFormat="1" customHeight="1" spans="1:7">
      <c r="A8991" s="52" t="s">
        <v>2031</v>
      </c>
      <c r="B8991" s="52" t="s">
        <v>3689</v>
      </c>
      <c r="C8991" s="30" t="s">
        <v>2107</v>
      </c>
      <c r="D8991" s="52" t="s">
        <v>2123</v>
      </c>
      <c r="E8991" s="53">
        <v>17.5409</v>
      </c>
      <c r="F8991" s="53">
        <v>0</v>
      </c>
      <c r="G8991" s="53">
        <v>17.5409</v>
      </c>
    </row>
    <row r="8992" s="37" customFormat="1" customHeight="1" spans="1:7">
      <c r="A8992" s="52" t="s">
        <v>2031</v>
      </c>
      <c r="B8992" s="49" t="s">
        <v>3694</v>
      </c>
      <c r="C8992" s="50"/>
      <c r="D8992" s="49"/>
      <c r="E8992" s="51">
        <v>107.658953</v>
      </c>
      <c r="F8992" s="51">
        <v>0</v>
      </c>
      <c r="G8992" s="51">
        <v>107.658953</v>
      </c>
    </row>
    <row r="8993" s="37" customFormat="1" customHeight="1" spans="1:7">
      <c r="A8993" s="52" t="s">
        <v>2031</v>
      </c>
      <c r="B8993" s="52" t="s">
        <v>3695</v>
      </c>
      <c r="C8993" s="50" t="s">
        <v>2091</v>
      </c>
      <c r="D8993" s="49"/>
      <c r="E8993" s="51">
        <v>15.044494</v>
      </c>
      <c r="F8993" s="51">
        <v>0</v>
      </c>
      <c r="G8993" s="51">
        <v>15.044494</v>
      </c>
    </row>
    <row r="8994" s="37" customFormat="1" customHeight="1" spans="1:7">
      <c r="A8994" s="52" t="s">
        <v>2031</v>
      </c>
      <c r="B8994" s="52" t="s">
        <v>3695</v>
      </c>
      <c r="C8994" s="30" t="s">
        <v>2092</v>
      </c>
      <c r="D8994" s="52" t="s">
        <v>2126</v>
      </c>
      <c r="E8994" s="53">
        <v>12.25</v>
      </c>
      <c r="F8994" s="53">
        <v>0</v>
      </c>
      <c r="G8994" s="53">
        <v>12.25</v>
      </c>
    </row>
    <row r="8995" s="37" customFormat="1" customHeight="1" spans="1:7">
      <c r="A8995" s="52" t="s">
        <v>2031</v>
      </c>
      <c r="B8995" s="52" t="s">
        <v>3695</v>
      </c>
      <c r="C8995" s="30" t="s">
        <v>2092</v>
      </c>
      <c r="D8995" s="52" t="s">
        <v>2127</v>
      </c>
      <c r="E8995" s="53">
        <v>0.478699</v>
      </c>
      <c r="F8995" s="53">
        <v>0</v>
      </c>
      <c r="G8995" s="53">
        <v>0.478699</v>
      </c>
    </row>
    <row r="8996" s="37" customFormat="1" customHeight="1" spans="1:7">
      <c r="A8996" s="52" t="s">
        <v>2031</v>
      </c>
      <c r="B8996" s="52" t="s">
        <v>3695</v>
      </c>
      <c r="C8996" s="30" t="s">
        <v>2092</v>
      </c>
      <c r="D8996" s="52" t="s">
        <v>2128</v>
      </c>
      <c r="E8996" s="53">
        <v>0.319133</v>
      </c>
      <c r="F8996" s="53">
        <v>0</v>
      </c>
      <c r="G8996" s="53">
        <v>0.319133</v>
      </c>
    </row>
    <row r="8997" s="37" customFormat="1" customHeight="1" spans="1:7">
      <c r="A8997" s="52" t="s">
        <v>2031</v>
      </c>
      <c r="B8997" s="52" t="s">
        <v>3695</v>
      </c>
      <c r="C8997" s="30" t="s">
        <v>2092</v>
      </c>
      <c r="D8997" s="52" t="s">
        <v>2129</v>
      </c>
      <c r="E8997" s="53">
        <v>0.648288</v>
      </c>
      <c r="F8997" s="53">
        <v>0</v>
      </c>
      <c r="G8997" s="53">
        <v>0.648288</v>
      </c>
    </row>
    <row r="8998" s="37" customFormat="1" customHeight="1" spans="1:7">
      <c r="A8998" s="52" t="s">
        <v>2031</v>
      </c>
      <c r="B8998" s="52" t="s">
        <v>3695</v>
      </c>
      <c r="C8998" s="30" t="s">
        <v>2092</v>
      </c>
      <c r="D8998" s="52" t="s">
        <v>2130</v>
      </c>
      <c r="E8998" s="53">
        <v>0.598374</v>
      </c>
      <c r="F8998" s="53">
        <v>0</v>
      </c>
      <c r="G8998" s="53">
        <v>0.598374</v>
      </c>
    </row>
    <row r="8999" s="37" customFormat="1" customHeight="1" spans="1:7">
      <c r="A8999" s="52" t="s">
        <v>2031</v>
      </c>
      <c r="B8999" s="52" t="s">
        <v>3695</v>
      </c>
      <c r="C8999" s="30" t="s">
        <v>2092</v>
      </c>
      <c r="D8999" s="52" t="s">
        <v>2105</v>
      </c>
      <c r="E8999" s="53">
        <v>0.75</v>
      </c>
      <c r="F8999" s="53">
        <v>0</v>
      </c>
      <c r="G8999" s="53">
        <v>0.75</v>
      </c>
    </row>
    <row r="9000" s="37" customFormat="1" customHeight="1" spans="1:7">
      <c r="A9000" s="52" t="s">
        <v>2031</v>
      </c>
      <c r="B9000" s="52" t="s">
        <v>3695</v>
      </c>
      <c r="C9000" s="50" t="s">
        <v>2106</v>
      </c>
      <c r="D9000" s="49"/>
      <c r="E9000" s="51">
        <v>92.614459</v>
      </c>
      <c r="F9000" s="51">
        <v>0</v>
      </c>
      <c r="G9000" s="51">
        <v>92.614459</v>
      </c>
    </row>
    <row r="9001" s="37" customFormat="1" customHeight="1" spans="1:7">
      <c r="A9001" s="52" t="s">
        <v>2031</v>
      </c>
      <c r="B9001" s="52" t="s">
        <v>3695</v>
      </c>
      <c r="C9001" s="30" t="s">
        <v>2107</v>
      </c>
      <c r="D9001" s="52" t="s">
        <v>2131</v>
      </c>
      <c r="E9001" s="53">
        <v>21.6096</v>
      </c>
      <c r="F9001" s="53">
        <v>0</v>
      </c>
      <c r="G9001" s="53">
        <v>21.6096</v>
      </c>
    </row>
    <row r="9002" s="37" customFormat="1" customHeight="1" spans="1:7">
      <c r="A9002" s="52" t="s">
        <v>2031</v>
      </c>
      <c r="B9002" s="52" t="s">
        <v>3695</v>
      </c>
      <c r="C9002" s="30" t="s">
        <v>2107</v>
      </c>
      <c r="D9002" s="52" t="s">
        <v>2132</v>
      </c>
      <c r="E9002" s="53">
        <v>0.774</v>
      </c>
      <c r="F9002" s="53">
        <v>0</v>
      </c>
      <c r="G9002" s="53">
        <v>0.774</v>
      </c>
    </row>
    <row r="9003" s="37" customFormat="1" customHeight="1" spans="1:7">
      <c r="A9003" s="52" t="s">
        <v>2031</v>
      </c>
      <c r="B9003" s="52" t="s">
        <v>3695</v>
      </c>
      <c r="C9003" s="30" t="s">
        <v>2107</v>
      </c>
      <c r="D9003" s="52" t="s">
        <v>2133</v>
      </c>
      <c r="E9003" s="53">
        <v>0.006</v>
      </c>
      <c r="F9003" s="53">
        <v>0</v>
      </c>
      <c r="G9003" s="53">
        <v>0.006</v>
      </c>
    </row>
    <row r="9004" s="37" customFormat="1" customHeight="1" spans="1:7">
      <c r="A9004" s="52" t="s">
        <v>2031</v>
      </c>
      <c r="B9004" s="52" t="s">
        <v>3695</v>
      </c>
      <c r="C9004" s="30" t="s">
        <v>2107</v>
      </c>
      <c r="D9004" s="52" t="s">
        <v>2134</v>
      </c>
      <c r="E9004" s="53">
        <v>12.18</v>
      </c>
      <c r="F9004" s="53">
        <v>0</v>
      </c>
      <c r="G9004" s="53">
        <v>12.18</v>
      </c>
    </row>
    <row r="9005" s="37" customFormat="1" customHeight="1" spans="1:7">
      <c r="A9005" s="52" t="s">
        <v>2031</v>
      </c>
      <c r="B9005" s="52" t="s">
        <v>3695</v>
      </c>
      <c r="C9005" s="30" t="s">
        <v>2107</v>
      </c>
      <c r="D9005" s="52" t="s">
        <v>2135</v>
      </c>
      <c r="E9005" s="53">
        <v>20.5788</v>
      </c>
      <c r="F9005" s="53">
        <v>0</v>
      </c>
      <c r="G9005" s="53">
        <v>20.5788</v>
      </c>
    </row>
    <row r="9006" s="37" customFormat="1" customHeight="1" spans="1:7">
      <c r="A9006" s="52" t="s">
        <v>2031</v>
      </c>
      <c r="B9006" s="52" t="s">
        <v>3695</v>
      </c>
      <c r="C9006" s="30" t="s">
        <v>2107</v>
      </c>
      <c r="D9006" s="52" t="s">
        <v>2136</v>
      </c>
      <c r="E9006" s="53">
        <v>5.328</v>
      </c>
      <c r="F9006" s="53">
        <v>0</v>
      </c>
      <c r="G9006" s="53">
        <v>5.328</v>
      </c>
    </row>
    <row r="9007" s="37" customFormat="1" customHeight="1" spans="1:7">
      <c r="A9007" s="52" t="s">
        <v>2031</v>
      </c>
      <c r="B9007" s="52" t="s">
        <v>3695</v>
      </c>
      <c r="C9007" s="30" t="s">
        <v>2107</v>
      </c>
      <c r="D9007" s="52" t="s">
        <v>2137</v>
      </c>
      <c r="E9007" s="53">
        <v>9.675264</v>
      </c>
      <c r="F9007" s="53">
        <v>0</v>
      </c>
      <c r="G9007" s="53">
        <v>9.675264</v>
      </c>
    </row>
    <row r="9008" s="37" customFormat="1" customHeight="1" spans="1:7">
      <c r="A9008" s="52" t="s">
        <v>2031</v>
      </c>
      <c r="B9008" s="52" t="s">
        <v>3695</v>
      </c>
      <c r="C9008" s="30" t="s">
        <v>2107</v>
      </c>
      <c r="D9008" s="52" t="s">
        <v>2138</v>
      </c>
      <c r="E9008" s="53">
        <v>3.789702</v>
      </c>
      <c r="F9008" s="53">
        <v>0</v>
      </c>
      <c r="G9008" s="53">
        <v>3.789702</v>
      </c>
    </row>
    <row r="9009" s="37" customFormat="1" customHeight="1" spans="1:7">
      <c r="A9009" s="52" t="s">
        <v>2031</v>
      </c>
      <c r="B9009" s="52" t="s">
        <v>3695</v>
      </c>
      <c r="C9009" s="30" t="s">
        <v>2107</v>
      </c>
      <c r="D9009" s="52" t="s">
        <v>2139</v>
      </c>
      <c r="E9009" s="53">
        <v>0.119675</v>
      </c>
      <c r="F9009" s="53">
        <v>0</v>
      </c>
      <c r="G9009" s="53">
        <v>0.119675</v>
      </c>
    </row>
    <row r="9010" s="37" customFormat="1" customHeight="1" spans="1:7">
      <c r="A9010" s="52" t="s">
        <v>2031</v>
      </c>
      <c r="B9010" s="52" t="s">
        <v>3695</v>
      </c>
      <c r="C9010" s="30" t="s">
        <v>2107</v>
      </c>
      <c r="D9010" s="52" t="s">
        <v>2140</v>
      </c>
      <c r="E9010" s="53">
        <v>0.199458</v>
      </c>
      <c r="F9010" s="53">
        <v>0</v>
      </c>
      <c r="G9010" s="53">
        <v>0.199458</v>
      </c>
    </row>
    <row r="9011" s="37" customFormat="1" customHeight="1" spans="1:7">
      <c r="A9011" s="52" t="s">
        <v>2031</v>
      </c>
      <c r="B9011" s="52" t="s">
        <v>3695</v>
      </c>
      <c r="C9011" s="30" t="s">
        <v>2107</v>
      </c>
      <c r="D9011" s="52" t="s">
        <v>2141</v>
      </c>
      <c r="E9011" s="53">
        <v>4.786992</v>
      </c>
      <c r="F9011" s="53">
        <v>0</v>
      </c>
      <c r="G9011" s="53">
        <v>4.786992</v>
      </c>
    </row>
    <row r="9012" s="37" customFormat="1" customHeight="1" spans="1:7">
      <c r="A9012" s="52" t="s">
        <v>2031</v>
      </c>
      <c r="B9012" s="52" t="s">
        <v>3695</v>
      </c>
      <c r="C9012" s="30" t="s">
        <v>2107</v>
      </c>
      <c r="D9012" s="52" t="s">
        <v>2142</v>
      </c>
      <c r="E9012" s="53">
        <v>4.837632</v>
      </c>
      <c r="F9012" s="53">
        <v>0</v>
      </c>
      <c r="G9012" s="53">
        <v>4.837632</v>
      </c>
    </row>
    <row r="9013" s="37" customFormat="1" customHeight="1" spans="1:7">
      <c r="A9013" s="52" t="s">
        <v>2031</v>
      </c>
      <c r="B9013" s="52" t="s">
        <v>3695</v>
      </c>
      <c r="C9013" s="30" t="s">
        <v>2107</v>
      </c>
      <c r="D9013" s="52" t="s">
        <v>2143</v>
      </c>
      <c r="E9013" s="53">
        <v>7.5837</v>
      </c>
      <c r="F9013" s="53">
        <v>0</v>
      </c>
      <c r="G9013" s="53">
        <v>7.5837</v>
      </c>
    </row>
    <row r="9014" s="37" customFormat="1" customHeight="1" spans="1:7">
      <c r="A9014" s="52" t="s">
        <v>2031</v>
      </c>
      <c r="B9014" s="52" t="s">
        <v>3695</v>
      </c>
      <c r="C9014" s="30" t="s">
        <v>2107</v>
      </c>
      <c r="D9014" s="52" t="s">
        <v>2144</v>
      </c>
      <c r="E9014" s="53">
        <v>0.8</v>
      </c>
      <c r="F9014" s="53">
        <v>0</v>
      </c>
      <c r="G9014" s="53">
        <v>0.8</v>
      </c>
    </row>
    <row r="9015" s="37" customFormat="1" customHeight="1" spans="1:7">
      <c r="A9015" s="52" t="s">
        <v>2031</v>
      </c>
      <c r="B9015" s="52" t="s">
        <v>3695</v>
      </c>
      <c r="C9015" s="30" t="s">
        <v>2107</v>
      </c>
      <c r="D9015" s="52" t="s">
        <v>2145</v>
      </c>
      <c r="E9015" s="53">
        <v>0.345636</v>
      </c>
      <c r="F9015" s="53">
        <v>0</v>
      </c>
      <c r="G9015" s="53">
        <v>0.345636</v>
      </c>
    </row>
    <row r="9016" s="37" customFormat="1" customHeight="1" spans="1:7">
      <c r="A9016" s="49" t="s">
        <v>3696</v>
      </c>
      <c r="B9016" s="49"/>
      <c r="C9016" s="50"/>
      <c r="D9016" s="49"/>
      <c r="E9016" s="51">
        <v>1942.521071</v>
      </c>
      <c r="F9016" s="51">
        <v>0</v>
      </c>
      <c r="G9016" s="51">
        <v>1942.521071</v>
      </c>
    </row>
    <row r="9017" s="37" customFormat="1" customHeight="1" spans="1:7">
      <c r="A9017" s="52" t="s">
        <v>2032</v>
      </c>
      <c r="B9017" s="49" t="s">
        <v>3697</v>
      </c>
      <c r="C9017" s="50"/>
      <c r="D9017" s="49"/>
      <c r="E9017" s="51">
        <v>1942.521071</v>
      </c>
      <c r="F9017" s="51">
        <v>0</v>
      </c>
      <c r="G9017" s="51">
        <v>1942.521071</v>
      </c>
    </row>
    <row r="9018" s="37" customFormat="1" customHeight="1" spans="1:7">
      <c r="A9018" s="52" t="s">
        <v>2032</v>
      </c>
      <c r="B9018" s="52" t="s">
        <v>3698</v>
      </c>
      <c r="C9018" s="50" t="s">
        <v>2080</v>
      </c>
      <c r="D9018" s="49"/>
      <c r="E9018" s="51">
        <v>706.8024</v>
      </c>
      <c r="F9018" s="51">
        <v>0</v>
      </c>
      <c r="G9018" s="51">
        <v>706.8024</v>
      </c>
    </row>
    <row r="9019" s="37" customFormat="1" customHeight="1" spans="1:7">
      <c r="A9019" s="52" t="s">
        <v>2032</v>
      </c>
      <c r="B9019" s="52" t="s">
        <v>3698</v>
      </c>
      <c r="C9019" s="30" t="s">
        <v>2081</v>
      </c>
      <c r="D9019" s="52" t="s">
        <v>3699</v>
      </c>
      <c r="E9019" s="53">
        <v>0</v>
      </c>
      <c r="F9019" s="53">
        <v>0</v>
      </c>
      <c r="G9019" s="53">
        <v>0</v>
      </c>
    </row>
    <row r="9020" s="37" customFormat="1" customHeight="1" spans="1:7">
      <c r="A9020" s="52" t="s">
        <v>2032</v>
      </c>
      <c r="B9020" s="52" t="s">
        <v>3698</v>
      </c>
      <c r="C9020" s="30" t="s">
        <v>2081</v>
      </c>
      <c r="D9020" s="52" t="s">
        <v>3700</v>
      </c>
      <c r="E9020" s="53">
        <v>7</v>
      </c>
      <c r="F9020" s="53">
        <v>0</v>
      </c>
      <c r="G9020" s="53">
        <v>7</v>
      </c>
    </row>
    <row r="9021" s="37" customFormat="1" customHeight="1" spans="1:7">
      <c r="A9021" s="52" t="s">
        <v>2032</v>
      </c>
      <c r="B9021" s="52" t="s">
        <v>3698</v>
      </c>
      <c r="C9021" s="30" t="s">
        <v>2081</v>
      </c>
      <c r="D9021" s="52" t="s">
        <v>3701</v>
      </c>
      <c r="E9021" s="53">
        <v>12</v>
      </c>
      <c r="F9021" s="53">
        <v>0</v>
      </c>
      <c r="G9021" s="53">
        <v>12</v>
      </c>
    </row>
    <row r="9022" s="37" customFormat="1" customHeight="1" spans="1:7">
      <c r="A9022" s="52" t="s">
        <v>2032</v>
      </c>
      <c r="B9022" s="52" t="s">
        <v>3698</v>
      </c>
      <c r="C9022" s="30" t="s">
        <v>2081</v>
      </c>
      <c r="D9022" s="52" t="s">
        <v>3702</v>
      </c>
      <c r="E9022" s="53">
        <v>76</v>
      </c>
      <c r="F9022" s="53">
        <v>0</v>
      </c>
      <c r="G9022" s="53">
        <v>76</v>
      </c>
    </row>
    <row r="9023" s="37" customFormat="1" customHeight="1" spans="1:7">
      <c r="A9023" s="52" t="s">
        <v>2032</v>
      </c>
      <c r="B9023" s="52" t="s">
        <v>3698</v>
      </c>
      <c r="C9023" s="30" t="s">
        <v>2081</v>
      </c>
      <c r="D9023" s="52" t="s">
        <v>3703</v>
      </c>
      <c r="E9023" s="53">
        <v>611.8024</v>
      </c>
      <c r="F9023" s="53">
        <v>0</v>
      </c>
      <c r="G9023" s="53">
        <v>611.8024</v>
      </c>
    </row>
    <row r="9024" s="37" customFormat="1" customHeight="1" spans="1:7">
      <c r="A9024" s="52" t="s">
        <v>2032</v>
      </c>
      <c r="B9024" s="52" t="s">
        <v>3698</v>
      </c>
      <c r="C9024" s="50" t="s">
        <v>2091</v>
      </c>
      <c r="D9024" s="49"/>
      <c r="E9024" s="51">
        <v>210.612368</v>
      </c>
      <c r="F9024" s="51">
        <v>0</v>
      </c>
      <c r="G9024" s="51">
        <v>210.612368</v>
      </c>
    </row>
    <row r="9025" s="37" customFormat="1" customHeight="1" spans="1:7">
      <c r="A9025" s="52" t="s">
        <v>2032</v>
      </c>
      <c r="B9025" s="52" t="s">
        <v>3698</v>
      </c>
      <c r="C9025" s="30" t="s">
        <v>2092</v>
      </c>
      <c r="D9025" s="52" t="s">
        <v>2093</v>
      </c>
      <c r="E9025" s="53">
        <v>32.5</v>
      </c>
      <c r="F9025" s="53">
        <v>0</v>
      </c>
      <c r="G9025" s="53">
        <v>32.5</v>
      </c>
    </row>
    <row r="9026" s="37" customFormat="1" customHeight="1" spans="1:7">
      <c r="A9026" s="52" t="s">
        <v>2032</v>
      </c>
      <c r="B9026" s="52" t="s">
        <v>3698</v>
      </c>
      <c r="C9026" s="30" t="s">
        <v>2092</v>
      </c>
      <c r="D9026" s="52" t="s">
        <v>2126</v>
      </c>
      <c r="E9026" s="53">
        <v>90</v>
      </c>
      <c r="F9026" s="53">
        <v>0</v>
      </c>
      <c r="G9026" s="53">
        <v>90</v>
      </c>
    </row>
    <row r="9027" s="37" customFormat="1" customHeight="1" spans="1:7">
      <c r="A9027" s="52" t="s">
        <v>2032</v>
      </c>
      <c r="B9027" s="52" t="s">
        <v>3698</v>
      </c>
      <c r="C9027" s="30" t="s">
        <v>2092</v>
      </c>
      <c r="D9027" s="52" t="s">
        <v>2127</v>
      </c>
      <c r="E9027" s="53">
        <v>3.909326</v>
      </c>
      <c r="F9027" s="53">
        <v>0</v>
      </c>
      <c r="G9027" s="53">
        <v>3.909326</v>
      </c>
    </row>
    <row r="9028" s="37" customFormat="1" customHeight="1" spans="1:7">
      <c r="A9028" s="52" t="s">
        <v>2032</v>
      </c>
      <c r="B9028" s="52" t="s">
        <v>3698</v>
      </c>
      <c r="C9028" s="30" t="s">
        <v>2092</v>
      </c>
      <c r="D9028" s="52" t="s">
        <v>2094</v>
      </c>
      <c r="E9028" s="53">
        <v>1.312661</v>
      </c>
      <c r="F9028" s="53">
        <v>0</v>
      </c>
      <c r="G9028" s="53">
        <v>1.312661</v>
      </c>
    </row>
    <row r="9029" s="37" customFormat="1" customHeight="1" spans="1:7">
      <c r="A9029" s="52" t="s">
        <v>2032</v>
      </c>
      <c r="B9029" s="52" t="s">
        <v>3698</v>
      </c>
      <c r="C9029" s="30" t="s">
        <v>2092</v>
      </c>
      <c r="D9029" s="52" t="s">
        <v>2095</v>
      </c>
      <c r="E9029" s="53">
        <v>0.875107</v>
      </c>
      <c r="F9029" s="53">
        <v>0</v>
      </c>
      <c r="G9029" s="53">
        <v>0.875107</v>
      </c>
    </row>
    <row r="9030" s="37" customFormat="1" customHeight="1" spans="1:7">
      <c r="A9030" s="52" t="s">
        <v>2032</v>
      </c>
      <c r="B9030" s="52" t="s">
        <v>3698</v>
      </c>
      <c r="C9030" s="30" t="s">
        <v>2092</v>
      </c>
      <c r="D9030" s="52" t="s">
        <v>2128</v>
      </c>
      <c r="E9030" s="53">
        <v>2.606218</v>
      </c>
      <c r="F9030" s="53">
        <v>0</v>
      </c>
      <c r="G9030" s="53">
        <v>2.606218</v>
      </c>
    </row>
    <row r="9031" s="37" customFormat="1" customHeight="1" spans="1:7">
      <c r="A9031" s="52" t="s">
        <v>2032</v>
      </c>
      <c r="B9031" s="52" t="s">
        <v>3698</v>
      </c>
      <c r="C9031" s="30" t="s">
        <v>2092</v>
      </c>
      <c r="D9031" s="52" t="s">
        <v>2097</v>
      </c>
      <c r="E9031" s="53">
        <v>1.84302</v>
      </c>
      <c r="F9031" s="53">
        <v>0</v>
      </c>
      <c r="G9031" s="53">
        <v>1.84302</v>
      </c>
    </row>
    <row r="9032" s="37" customFormat="1" customHeight="1" spans="1:7">
      <c r="A9032" s="52" t="s">
        <v>2032</v>
      </c>
      <c r="B9032" s="52" t="s">
        <v>3698</v>
      </c>
      <c r="C9032" s="30" t="s">
        <v>2092</v>
      </c>
      <c r="D9032" s="52" t="s">
        <v>2129</v>
      </c>
      <c r="E9032" s="53">
        <v>5.550552</v>
      </c>
      <c r="F9032" s="53">
        <v>0</v>
      </c>
      <c r="G9032" s="53">
        <v>5.550552</v>
      </c>
    </row>
    <row r="9033" s="37" customFormat="1" customHeight="1" spans="1:7">
      <c r="A9033" s="52" t="s">
        <v>2032</v>
      </c>
      <c r="B9033" s="52" t="s">
        <v>3698</v>
      </c>
      <c r="C9033" s="30" t="s">
        <v>2092</v>
      </c>
      <c r="D9033" s="52" t="s">
        <v>2098</v>
      </c>
      <c r="E9033" s="53">
        <v>1.640826</v>
      </c>
      <c r="F9033" s="53">
        <v>0</v>
      </c>
      <c r="G9033" s="53">
        <v>1.640826</v>
      </c>
    </row>
    <row r="9034" s="37" customFormat="1" customHeight="1" spans="1:7">
      <c r="A9034" s="52" t="s">
        <v>2032</v>
      </c>
      <c r="B9034" s="52" t="s">
        <v>3698</v>
      </c>
      <c r="C9034" s="30" t="s">
        <v>2092</v>
      </c>
      <c r="D9034" s="52" t="s">
        <v>2130</v>
      </c>
      <c r="E9034" s="53">
        <v>4.886658</v>
      </c>
      <c r="F9034" s="53">
        <v>0</v>
      </c>
      <c r="G9034" s="53">
        <v>4.886658</v>
      </c>
    </row>
    <row r="9035" s="37" customFormat="1" customHeight="1" spans="1:7">
      <c r="A9035" s="52" t="s">
        <v>2032</v>
      </c>
      <c r="B9035" s="52" t="s">
        <v>3698</v>
      </c>
      <c r="C9035" s="30" t="s">
        <v>2092</v>
      </c>
      <c r="D9035" s="52" t="s">
        <v>2099</v>
      </c>
      <c r="E9035" s="53">
        <v>11.832</v>
      </c>
      <c r="F9035" s="53">
        <v>0</v>
      </c>
      <c r="G9035" s="53">
        <v>11.832</v>
      </c>
    </row>
    <row r="9036" s="37" customFormat="1" customHeight="1" spans="1:7">
      <c r="A9036" s="52" t="s">
        <v>2032</v>
      </c>
      <c r="B9036" s="52" t="s">
        <v>3698</v>
      </c>
      <c r="C9036" s="30" t="s">
        <v>2092</v>
      </c>
      <c r="D9036" s="52" t="s">
        <v>2100</v>
      </c>
      <c r="E9036" s="53">
        <v>4.056</v>
      </c>
      <c r="F9036" s="53">
        <v>0</v>
      </c>
      <c r="G9036" s="53">
        <v>4.056</v>
      </c>
    </row>
    <row r="9037" s="37" customFormat="1" customHeight="1" spans="1:7">
      <c r="A9037" s="52" t="s">
        <v>2032</v>
      </c>
      <c r="B9037" s="52" t="s">
        <v>3698</v>
      </c>
      <c r="C9037" s="30" t="s">
        <v>2092</v>
      </c>
      <c r="D9037" s="52" t="s">
        <v>2102</v>
      </c>
      <c r="E9037" s="53">
        <v>14</v>
      </c>
      <c r="F9037" s="53">
        <v>0</v>
      </c>
      <c r="G9037" s="53">
        <v>14</v>
      </c>
    </row>
    <row r="9038" s="37" customFormat="1" customHeight="1" spans="1:7">
      <c r="A9038" s="52" t="s">
        <v>2032</v>
      </c>
      <c r="B9038" s="52" t="s">
        <v>3698</v>
      </c>
      <c r="C9038" s="30" t="s">
        <v>2092</v>
      </c>
      <c r="D9038" s="52" t="s">
        <v>2103</v>
      </c>
      <c r="E9038" s="53">
        <v>28.25</v>
      </c>
      <c r="F9038" s="53">
        <v>0</v>
      </c>
      <c r="G9038" s="53">
        <v>28.25</v>
      </c>
    </row>
    <row r="9039" s="37" customFormat="1" customHeight="1" spans="1:7">
      <c r="A9039" s="52" t="s">
        <v>2032</v>
      </c>
      <c r="B9039" s="52" t="s">
        <v>3698</v>
      </c>
      <c r="C9039" s="30" t="s">
        <v>2092</v>
      </c>
      <c r="D9039" s="52" t="s">
        <v>2105</v>
      </c>
      <c r="E9039" s="53">
        <v>7.35</v>
      </c>
      <c r="F9039" s="53">
        <v>0</v>
      </c>
      <c r="G9039" s="53">
        <v>7.35</v>
      </c>
    </row>
    <row r="9040" s="37" customFormat="1" customHeight="1" spans="1:7">
      <c r="A9040" s="52" t="s">
        <v>2032</v>
      </c>
      <c r="B9040" s="52" t="s">
        <v>3698</v>
      </c>
      <c r="C9040" s="50" t="s">
        <v>2106</v>
      </c>
      <c r="D9040" s="49"/>
      <c r="E9040" s="51">
        <v>1025.106303</v>
      </c>
      <c r="F9040" s="51">
        <v>0</v>
      </c>
      <c r="G9040" s="51">
        <v>1025.106303</v>
      </c>
    </row>
    <row r="9041" s="37" customFormat="1" customHeight="1" spans="1:7">
      <c r="A9041" s="52" t="s">
        <v>2032</v>
      </c>
      <c r="B9041" s="52" t="s">
        <v>3698</v>
      </c>
      <c r="C9041" s="30" t="s">
        <v>2107</v>
      </c>
      <c r="D9041" s="52" t="s">
        <v>2108</v>
      </c>
      <c r="E9041" s="53">
        <v>61.434</v>
      </c>
      <c r="F9041" s="53">
        <v>0</v>
      </c>
      <c r="G9041" s="53">
        <v>61.434</v>
      </c>
    </row>
    <row r="9042" s="37" customFormat="1" customHeight="1" spans="1:7">
      <c r="A9042" s="52" t="s">
        <v>2032</v>
      </c>
      <c r="B9042" s="52" t="s">
        <v>3698</v>
      </c>
      <c r="C9042" s="30" t="s">
        <v>2107</v>
      </c>
      <c r="D9042" s="52" t="s">
        <v>2131</v>
      </c>
      <c r="E9042" s="53">
        <v>185.0184</v>
      </c>
      <c r="F9042" s="53">
        <v>0</v>
      </c>
      <c r="G9042" s="53">
        <v>185.0184</v>
      </c>
    </row>
    <row r="9043" s="37" customFormat="1" customHeight="1" spans="1:7">
      <c r="A9043" s="52" t="s">
        <v>2032</v>
      </c>
      <c r="B9043" s="52" t="s">
        <v>3698</v>
      </c>
      <c r="C9043" s="30" t="s">
        <v>2107</v>
      </c>
      <c r="D9043" s="52" t="s">
        <v>2109</v>
      </c>
      <c r="E9043" s="53">
        <v>46.6944</v>
      </c>
      <c r="F9043" s="53">
        <v>0</v>
      </c>
      <c r="G9043" s="53">
        <v>46.6944</v>
      </c>
    </row>
    <row r="9044" s="37" customFormat="1" customHeight="1" spans="1:7">
      <c r="A9044" s="52" t="s">
        <v>2032</v>
      </c>
      <c r="B9044" s="52" t="s">
        <v>3698</v>
      </c>
      <c r="C9044" s="30" t="s">
        <v>2107</v>
      </c>
      <c r="D9044" s="52" t="s">
        <v>2132</v>
      </c>
      <c r="E9044" s="53">
        <v>5.5728</v>
      </c>
      <c r="F9044" s="53">
        <v>0</v>
      </c>
      <c r="G9044" s="53">
        <v>5.5728</v>
      </c>
    </row>
    <row r="9045" s="37" customFormat="1" customHeight="1" spans="1:7">
      <c r="A9045" s="52" t="s">
        <v>2032</v>
      </c>
      <c r="B9045" s="52" t="s">
        <v>3698</v>
      </c>
      <c r="C9045" s="30" t="s">
        <v>2107</v>
      </c>
      <c r="D9045" s="52" t="s">
        <v>2110</v>
      </c>
      <c r="E9045" s="53">
        <v>1.26</v>
      </c>
      <c r="F9045" s="53">
        <v>0</v>
      </c>
      <c r="G9045" s="53">
        <v>1.26</v>
      </c>
    </row>
    <row r="9046" s="37" customFormat="1" customHeight="1" spans="1:7">
      <c r="A9046" s="52" t="s">
        <v>2032</v>
      </c>
      <c r="B9046" s="52" t="s">
        <v>3698</v>
      </c>
      <c r="C9046" s="30" t="s">
        <v>2107</v>
      </c>
      <c r="D9046" s="52" t="s">
        <v>2133</v>
      </c>
      <c r="E9046" s="53">
        <v>0.006</v>
      </c>
      <c r="F9046" s="53">
        <v>0</v>
      </c>
      <c r="G9046" s="53">
        <v>0.006</v>
      </c>
    </row>
    <row r="9047" s="37" customFormat="1" customHeight="1" spans="1:7">
      <c r="A9047" s="52" t="s">
        <v>2032</v>
      </c>
      <c r="B9047" s="52" t="s">
        <v>3698</v>
      </c>
      <c r="C9047" s="30" t="s">
        <v>2107</v>
      </c>
      <c r="D9047" s="52" t="s">
        <v>2111</v>
      </c>
      <c r="E9047" s="53">
        <v>5.1195</v>
      </c>
      <c r="F9047" s="53">
        <v>0</v>
      </c>
      <c r="G9047" s="53">
        <v>5.1195</v>
      </c>
    </row>
    <row r="9048" s="37" customFormat="1" customHeight="1" spans="1:7">
      <c r="A9048" s="52" t="s">
        <v>2032</v>
      </c>
      <c r="B9048" s="52" t="s">
        <v>3698</v>
      </c>
      <c r="C9048" s="30" t="s">
        <v>2107</v>
      </c>
      <c r="D9048" s="52" t="s">
        <v>2112</v>
      </c>
      <c r="E9048" s="53">
        <v>16.230551</v>
      </c>
      <c r="F9048" s="53">
        <v>0</v>
      </c>
      <c r="G9048" s="53">
        <v>16.230551</v>
      </c>
    </row>
    <row r="9049" s="37" customFormat="1" customHeight="1" spans="1:7">
      <c r="A9049" s="52" t="s">
        <v>2032</v>
      </c>
      <c r="B9049" s="52" t="s">
        <v>3698</v>
      </c>
      <c r="C9049" s="30" t="s">
        <v>2107</v>
      </c>
      <c r="D9049" s="52" t="s">
        <v>2134</v>
      </c>
      <c r="E9049" s="53">
        <v>94.848</v>
      </c>
      <c r="F9049" s="53">
        <v>0</v>
      </c>
      <c r="G9049" s="53">
        <v>94.848</v>
      </c>
    </row>
    <row r="9050" s="37" customFormat="1" customHeight="1" spans="1:7">
      <c r="A9050" s="52" t="s">
        <v>2032</v>
      </c>
      <c r="B9050" s="52" t="s">
        <v>3698</v>
      </c>
      <c r="C9050" s="30" t="s">
        <v>2107</v>
      </c>
      <c r="D9050" s="52" t="s">
        <v>2135</v>
      </c>
      <c r="E9050" s="53">
        <v>158.0556</v>
      </c>
      <c r="F9050" s="53">
        <v>0</v>
      </c>
      <c r="G9050" s="53">
        <v>158.0556</v>
      </c>
    </row>
    <row r="9051" s="37" customFormat="1" customHeight="1" spans="1:7">
      <c r="A9051" s="52" t="s">
        <v>2032</v>
      </c>
      <c r="B9051" s="52" t="s">
        <v>3698</v>
      </c>
      <c r="C9051" s="30" t="s">
        <v>2107</v>
      </c>
      <c r="D9051" s="52" t="s">
        <v>2136</v>
      </c>
      <c r="E9051" s="53">
        <v>40.338</v>
      </c>
      <c r="F9051" s="53">
        <v>0</v>
      </c>
      <c r="G9051" s="53">
        <v>40.338</v>
      </c>
    </row>
    <row r="9052" s="37" customFormat="1" customHeight="1" spans="1:7">
      <c r="A9052" s="52" t="s">
        <v>2032</v>
      </c>
      <c r="B9052" s="52" t="s">
        <v>3698</v>
      </c>
      <c r="C9052" s="30" t="s">
        <v>2107</v>
      </c>
      <c r="D9052" s="52" t="s">
        <v>2137</v>
      </c>
      <c r="E9052" s="53">
        <v>77.413248</v>
      </c>
      <c r="F9052" s="53">
        <v>0</v>
      </c>
      <c r="G9052" s="53">
        <v>77.413248</v>
      </c>
    </row>
    <row r="9053" s="37" customFormat="1" customHeight="1" spans="1:7">
      <c r="A9053" s="52" t="s">
        <v>2032</v>
      </c>
      <c r="B9053" s="52" t="s">
        <v>3698</v>
      </c>
      <c r="C9053" s="30" t="s">
        <v>2107</v>
      </c>
      <c r="D9053" s="52" t="s">
        <v>2113</v>
      </c>
      <c r="E9053" s="53">
        <v>13.667832</v>
      </c>
      <c r="F9053" s="53">
        <v>0</v>
      </c>
      <c r="G9053" s="53">
        <v>13.667832</v>
      </c>
    </row>
    <row r="9054" s="37" customFormat="1" customHeight="1" spans="1:7">
      <c r="A9054" s="52" t="s">
        <v>2032</v>
      </c>
      <c r="B9054" s="52" t="s">
        <v>3698</v>
      </c>
      <c r="C9054" s="30" t="s">
        <v>2107</v>
      </c>
      <c r="D9054" s="52" t="s">
        <v>2138</v>
      </c>
      <c r="E9054" s="53">
        <v>30.948834</v>
      </c>
      <c r="F9054" s="53">
        <v>0</v>
      </c>
      <c r="G9054" s="53">
        <v>30.948834</v>
      </c>
    </row>
    <row r="9055" s="37" customFormat="1" customHeight="1" spans="1:7">
      <c r="A9055" s="52" t="s">
        <v>2032</v>
      </c>
      <c r="B9055" s="52" t="s">
        <v>3698</v>
      </c>
      <c r="C9055" s="30" t="s">
        <v>2107</v>
      </c>
      <c r="D9055" s="52" t="s">
        <v>2114</v>
      </c>
      <c r="E9055" s="53">
        <v>0.339744</v>
      </c>
      <c r="F9055" s="53">
        <v>0</v>
      </c>
      <c r="G9055" s="53">
        <v>0.339744</v>
      </c>
    </row>
    <row r="9056" s="37" customFormat="1" customHeight="1" spans="1:7">
      <c r="A9056" s="52" t="s">
        <v>2032</v>
      </c>
      <c r="B9056" s="52" t="s">
        <v>3698</v>
      </c>
      <c r="C9056" s="30" t="s">
        <v>2107</v>
      </c>
      <c r="D9056" s="52" t="s">
        <v>2139</v>
      </c>
      <c r="E9056" s="53">
        <v>0.977332</v>
      </c>
      <c r="F9056" s="53">
        <v>0</v>
      </c>
      <c r="G9056" s="53">
        <v>0.977332</v>
      </c>
    </row>
    <row r="9057" s="37" customFormat="1" customHeight="1" spans="1:7">
      <c r="A9057" s="52" t="s">
        <v>2032</v>
      </c>
      <c r="B9057" s="52" t="s">
        <v>3698</v>
      </c>
      <c r="C9057" s="30" t="s">
        <v>2107</v>
      </c>
      <c r="D9057" s="52" t="s">
        <v>2115</v>
      </c>
      <c r="E9057" s="53">
        <v>0.56624</v>
      </c>
      <c r="F9057" s="53">
        <v>0</v>
      </c>
      <c r="G9057" s="53">
        <v>0.56624</v>
      </c>
    </row>
    <row r="9058" s="37" customFormat="1" customHeight="1" spans="1:7">
      <c r="A9058" s="52" t="s">
        <v>2032</v>
      </c>
      <c r="B9058" s="52" t="s">
        <v>3698</v>
      </c>
      <c r="C9058" s="30" t="s">
        <v>2107</v>
      </c>
      <c r="D9058" s="52" t="s">
        <v>2140</v>
      </c>
      <c r="E9058" s="53">
        <v>1.628886</v>
      </c>
      <c r="F9058" s="53">
        <v>0</v>
      </c>
      <c r="G9058" s="53">
        <v>1.628886</v>
      </c>
    </row>
    <row r="9059" s="37" customFormat="1" customHeight="1" spans="1:7">
      <c r="A9059" s="52" t="s">
        <v>2032</v>
      </c>
      <c r="B9059" s="52" t="s">
        <v>3698</v>
      </c>
      <c r="C9059" s="30" t="s">
        <v>2107</v>
      </c>
      <c r="D9059" s="52" t="s">
        <v>2141</v>
      </c>
      <c r="E9059" s="53">
        <v>39.093264</v>
      </c>
      <c r="F9059" s="53">
        <v>0</v>
      </c>
      <c r="G9059" s="53">
        <v>39.093264</v>
      </c>
    </row>
    <row r="9060" s="37" customFormat="1" customHeight="1" spans="1:7">
      <c r="A9060" s="52" t="s">
        <v>2032</v>
      </c>
      <c r="B9060" s="52" t="s">
        <v>3698</v>
      </c>
      <c r="C9060" s="30" t="s">
        <v>2107</v>
      </c>
      <c r="D9060" s="52" t="s">
        <v>2298</v>
      </c>
      <c r="E9060" s="53">
        <v>0.6</v>
      </c>
      <c r="F9060" s="53">
        <v>0</v>
      </c>
      <c r="G9060" s="53">
        <v>0.6</v>
      </c>
    </row>
    <row r="9061" s="37" customFormat="1" customHeight="1" spans="1:7">
      <c r="A9061" s="52" t="s">
        <v>2032</v>
      </c>
      <c r="B9061" s="52" t="s">
        <v>3698</v>
      </c>
      <c r="C9061" s="30" t="s">
        <v>2107</v>
      </c>
      <c r="D9061" s="52" t="s">
        <v>2142</v>
      </c>
      <c r="E9061" s="53">
        <v>38.706624</v>
      </c>
      <c r="F9061" s="53">
        <v>0</v>
      </c>
      <c r="G9061" s="53">
        <v>38.706624</v>
      </c>
    </row>
    <row r="9062" s="37" customFormat="1" customHeight="1" spans="1:7">
      <c r="A9062" s="52" t="s">
        <v>2032</v>
      </c>
      <c r="B9062" s="52" t="s">
        <v>3698</v>
      </c>
      <c r="C9062" s="30" t="s">
        <v>2107</v>
      </c>
      <c r="D9062" s="52" t="s">
        <v>2117</v>
      </c>
      <c r="E9062" s="53">
        <v>27.335664</v>
      </c>
      <c r="F9062" s="53">
        <v>0</v>
      </c>
      <c r="G9062" s="53">
        <v>27.335664</v>
      </c>
    </row>
    <row r="9063" s="37" customFormat="1" customHeight="1" spans="1:7">
      <c r="A9063" s="52" t="s">
        <v>2032</v>
      </c>
      <c r="B9063" s="52" t="s">
        <v>3698</v>
      </c>
      <c r="C9063" s="30" t="s">
        <v>2107</v>
      </c>
      <c r="D9063" s="52" t="s">
        <v>2118</v>
      </c>
      <c r="E9063" s="53">
        <v>23.395992</v>
      </c>
      <c r="F9063" s="53">
        <v>0</v>
      </c>
      <c r="G9063" s="53">
        <v>23.395992</v>
      </c>
    </row>
    <row r="9064" s="37" customFormat="1" customHeight="1" spans="1:7">
      <c r="A9064" s="52" t="s">
        <v>2032</v>
      </c>
      <c r="B9064" s="52" t="s">
        <v>3698</v>
      </c>
      <c r="C9064" s="30" t="s">
        <v>2107</v>
      </c>
      <c r="D9064" s="52" t="s">
        <v>2299</v>
      </c>
      <c r="E9064" s="53">
        <v>6.9</v>
      </c>
      <c r="F9064" s="53">
        <v>0</v>
      </c>
      <c r="G9064" s="53">
        <v>6.9</v>
      </c>
    </row>
    <row r="9065" s="37" customFormat="1" customHeight="1" spans="1:7">
      <c r="A9065" s="52" t="s">
        <v>2032</v>
      </c>
      <c r="B9065" s="52" t="s">
        <v>3698</v>
      </c>
      <c r="C9065" s="30" t="s">
        <v>2107</v>
      </c>
      <c r="D9065" s="52" t="s">
        <v>2143</v>
      </c>
      <c r="E9065" s="53">
        <v>57.8023</v>
      </c>
      <c r="F9065" s="53">
        <v>0</v>
      </c>
      <c r="G9065" s="53">
        <v>57.8023</v>
      </c>
    </row>
    <row r="9066" s="37" customFormat="1" customHeight="1" spans="1:7">
      <c r="A9066" s="52" t="s">
        <v>2032</v>
      </c>
      <c r="B9066" s="52" t="s">
        <v>3698</v>
      </c>
      <c r="C9066" s="30" t="s">
        <v>2107</v>
      </c>
      <c r="D9066" s="52" t="s">
        <v>2121</v>
      </c>
      <c r="E9066" s="53">
        <v>2.08</v>
      </c>
      <c r="F9066" s="53">
        <v>0</v>
      </c>
      <c r="G9066" s="53">
        <v>2.08</v>
      </c>
    </row>
    <row r="9067" s="37" customFormat="1" customHeight="1" spans="1:7">
      <c r="A9067" s="52" t="s">
        <v>2032</v>
      </c>
      <c r="B9067" s="52" t="s">
        <v>3698</v>
      </c>
      <c r="C9067" s="30" t="s">
        <v>2107</v>
      </c>
      <c r="D9067" s="52" t="s">
        <v>2144</v>
      </c>
      <c r="E9067" s="53">
        <v>5.76</v>
      </c>
      <c r="F9067" s="53">
        <v>0</v>
      </c>
      <c r="G9067" s="53">
        <v>5.76</v>
      </c>
    </row>
    <row r="9068" s="37" customFormat="1" customHeight="1" spans="1:7">
      <c r="A9068" s="52" t="s">
        <v>2032</v>
      </c>
      <c r="B9068" s="52" t="s">
        <v>3698</v>
      </c>
      <c r="C9068" s="30" t="s">
        <v>2107</v>
      </c>
      <c r="D9068" s="52" t="s">
        <v>2122</v>
      </c>
      <c r="E9068" s="53">
        <v>57.6</v>
      </c>
      <c r="F9068" s="53">
        <v>0</v>
      </c>
      <c r="G9068" s="53">
        <v>57.6</v>
      </c>
    </row>
    <row r="9069" s="37" customFormat="1" customHeight="1" spans="1:7">
      <c r="A9069" s="52" t="s">
        <v>2032</v>
      </c>
      <c r="B9069" s="52" t="s">
        <v>3698</v>
      </c>
      <c r="C9069" s="30" t="s">
        <v>2107</v>
      </c>
      <c r="D9069" s="52" t="s">
        <v>2123</v>
      </c>
      <c r="E9069" s="53">
        <v>22.8587</v>
      </c>
      <c r="F9069" s="53">
        <v>0</v>
      </c>
      <c r="G9069" s="53">
        <v>22.8587</v>
      </c>
    </row>
    <row r="9070" s="37" customFormat="1" customHeight="1" spans="1:7">
      <c r="A9070" s="52" t="s">
        <v>2032</v>
      </c>
      <c r="B9070" s="52" t="s">
        <v>3698</v>
      </c>
      <c r="C9070" s="30" t="s">
        <v>2107</v>
      </c>
      <c r="D9070" s="52" t="s">
        <v>2145</v>
      </c>
      <c r="E9070" s="53">
        <v>2.854392</v>
      </c>
      <c r="F9070" s="53">
        <v>0</v>
      </c>
      <c r="G9070" s="53">
        <v>2.854392</v>
      </c>
    </row>
    <row r="9071" s="37" customFormat="1" customHeight="1" spans="1:7">
      <c r="A9071" s="49" t="s">
        <v>3704</v>
      </c>
      <c r="B9071" s="49"/>
      <c r="C9071" s="50"/>
      <c r="D9071" s="49"/>
      <c r="E9071" s="51">
        <v>625.835901</v>
      </c>
      <c r="F9071" s="51">
        <v>0</v>
      </c>
      <c r="G9071" s="51">
        <v>625.835901</v>
      </c>
    </row>
    <row r="9072" s="37" customFormat="1" customHeight="1" spans="1:7">
      <c r="A9072" s="52" t="s">
        <v>2033</v>
      </c>
      <c r="B9072" s="49" t="s">
        <v>3705</v>
      </c>
      <c r="C9072" s="50"/>
      <c r="D9072" s="49"/>
      <c r="E9072" s="51">
        <v>625.835901</v>
      </c>
      <c r="F9072" s="51">
        <v>0</v>
      </c>
      <c r="G9072" s="51">
        <v>625.835901</v>
      </c>
    </row>
    <row r="9073" s="37" customFormat="1" customHeight="1" spans="1:7">
      <c r="A9073" s="52" t="s">
        <v>2033</v>
      </c>
      <c r="B9073" s="52" t="s">
        <v>1137</v>
      </c>
      <c r="C9073" s="50" t="s">
        <v>2080</v>
      </c>
      <c r="D9073" s="49"/>
      <c r="E9073" s="51">
        <v>19</v>
      </c>
      <c r="F9073" s="51">
        <v>0</v>
      </c>
      <c r="G9073" s="51">
        <v>19</v>
      </c>
    </row>
    <row r="9074" s="37" customFormat="1" customHeight="1" spans="1:7">
      <c r="A9074" s="52" t="s">
        <v>2033</v>
      </c>
      <c r="B9074" s="52" t="s">
        <v>1137</v>
      </c>
      <c r="C9074" s="30" t="s">
        <v>2081</v>
      </c>
      <c r="D9074" s="52" t="s">
        <v>3706</v>
      </c>
      <c r="E9074" s="53">
        <v>7</v>
      </c>
      <c r="F9074" s="53">
        <v>0</v>
      </c>
      <c r="G9074" s="53">
        <v>7</v>
      </c>
    </row>
    <row r="9075" s="37" customFormat="1" customHeight="1" spans="1:7">
      <c r="A9075" s="52" t="s">
        <v>2033</v>
      </c>
      <c r="B9075" s="52" t="s">
        <v>1137</v>
      </c>
      <c r="C9075" s="30" t="s">
        <v>2081</v>
      </c>
      <c r="D9075" s="52" t="s">
        <v>3707</v>
      </c>
      <c r="E9075" s="53">
        <v>12</v>
      </c>
      <c r="F9075" s="53">
        <v>0</v>
      </c>
      <c r="G9075" s="53">
        <v>12</v>
      </c>
    </row>
    <row r="9076" s="37" customFormat="1" customHeight="1" spans="1:7">
      <c r="A9076" s="52" t="s">
        <v>2033</v>
      </c>
      <c r="B9076" s="52" t="s">
        <v>1137</v>
      </c>
      <c r="C9076" s="50" t="s">
        <v>2091</v>
      </c>
      <c r="D9076" s="49"/>
      <c r="E9076" s="51">
        <v>88.473998</v>
      </c>
      <c r="F9076" s="51">
        <v>0</v>
      </c>
      <c r="G9076" s="51">
        <v>88.473998</v>
      </c>
    </row>
    <row r="9077" s="37" customFormat="1" customHeight="1" spans="1:7">
      <c r="A9077" s="52" t="s">
        <v>2033</v>
      </c>
      <c r="B9077" s="52" t="s">
        <v>1137</v>
      </c>
      <c r="C9077" s="30" t="s">
        <v>2092</v>
      </c>
      <c r="D9077" s="52" t="s">
        <v>2093</v>
      </c>
      <c r="E9077" s="53">
        <v>9.8</v>
      </c>
      <c r="F9077" s="53">
        <v>0</v>
      </c>
      <c r="G9077" s="53">
        <v>9.8</v>
      </c>
    </row>
    <row r="9078" s="37" customFormat="1" customHeight="1" spans="1:7">
      <c r="A9078" s="52" t="s">
        <v>2033</v>
      </c>
      <c r="B9078" s="52" t="s">
        <v>1137</v>
      </c>
      <c r="C9078" s="30" t="s">
        <v>2092</v>
      </c>
      <c r="D9078" s="52" t="s">
        <v>2126</v>
      </c>
      <c r="E9078" s="53">
        <v>49</v>
      </c>
      <c r="F9078" s="53">
        <v>0</v>
      </c>
      <c r="G9078" s="53">
        <v>49</v>
      </c>
    </row>
    <row r="9079" s="37" customFormat="1" customHeight="1" spans="1:7">
      <c r="A9079" s="52" t="s">
        <v>2033</v>
      </c>
      <c r="B9079" s="52" t="s">
        <v>1137</v>
      </c>
      <c r="C9079" s="30" t="s">
        <v>2092</v>
      </c>
      <c r="D9079" s="52" t="s">
        <v>2127</v>
      </c>
      <c r="E9079" s="53">
        <v>2.176819</v>
      </c>
      <c r="F9079" s="53">
        <v>0</v>
      </c>
      <c r="G9079" s="53">
        <v>2.176819</v>
      </c>
    </row>
    <row r="9080" s="37" customFormat="1" customHeight="1" spans="1:7">
      <c r="A9080" s="52" t="s">
        <v>2033</v>
      </c>
      <c r="B9080" s="52" t="s">
        <v>1137</v>
      </c>
      <c r="C9080" s="30" t="s">
        <v>2092</v>
      </c>
      <c r="D9080" s="52" t="s">
        <v>2094</v>
      </c>
      <c r="E9080" s="53">
        <v>0.45468</v>
      </c>
      <c r="F9080" s="53">
        <v>0</v>
      </c>
      <c r="G9080" s="53">
        <v>0.45468</v>
      </c>
    </row>
    <row r="9081" s="37" customFormat="1" customHeight="1" spans="1:7">
      <c r="A9081" s="52" t="s">
        <v>2033</v>
      </c>
      <c r="B9081" s="52" t="s">
        <v>1137</v>
      </c>
      <c r="C9081" s="30" t="s">
        <v>2092</v>
      </c>
      <c r="D9081" s="52" t="s">
        <v>2095</v>
      </c>
      <c r="E9081" s="53">
        <v>0.30312</v>
      </c>
      <c r="F9081" s="53">
        <v>0</v>
      </c>
      <c r="G9081" s="53">
        <v>0.30312</v>
      </c>
    </row>
    <row r="9082" s="37" customFormat="1" customHeight="1" spans="1:7">
      <c r="A9082" s="52" t="s">
        <v>2033</v>
      </c>
      <c r="B9082" s="52" t="s">
        <v>1137</v>
      </c>
      <c r="C9082" s="30" t="s">
        <v>2092</v>
      </c>
      <c r="D9082" s="52" t="s">
        <v>2128</v>
      </c>
      <c r="E9082" s="53">
        <v>1.451213</v>
      </c>
      <c r="F9082" s="53">
        <v>0</v>
      </c>
      <c r="G9082" s="53">
        <v>1.451213</v>
      </c>
    </row>
    <row r="9083" s="37" customFormat="1" customHeight="1" spans="1:7">
      <c r="A9083" s="52" t="s">
        <v>2033</v>
      </c>
      <c r="B9083" s="52" t="s">
        <v>1137</v>
      </c>
      <c r="C9083" s="30" t="s">
        <v>2092</v>
      </c>
      <c r="D9083" s="52" t="s">
        <v>2097</v>
      </c>
      <c r="E9083" s="53">
        <v>0.658584</v>
      </c>
      <c r="F9083" s="53">
        <v>0</v>
      </c>
      <c r="G9083" s="53">
        <v>0.658584</v>
      </c>
    </row>
    <row r="9084" s="37" customFormat="1" customHeight="1" spans="1:7">
      <c r="A9084" s="52" t="s">
        <v>2033</v>
      </c>
      <c r="B9084" s="52" t="s">
        <v>1137</v>
      </c>
      <c r="C9084" s="30" t="s">
        <v>2092</v>
      </c>
      <c r="D9084" s="52" t="s">
        <v>2129</v>
      </c>
      <c r="E9084" s="53">
        <v>3.086208</v>
      </c>
      <c r="F9084" s="53">
        <v>0</v>
      </c>
      <c r="G9084" s="53">
        <v>3.086208</v>
      </c>
    </row>
    <row r="9085" s="37" customFormat="1" customHeight="1" spans="1:7">
      <c r="A9085" s="52" t="s">
        <v>2033</v>
      </c>
      <c r="B9085" s="52" t="s">
        <v>1137</v>
      </c>
      <c r="C9085" s="30" t="s">
        <v>2092</v>
      </c>
      <c r="D9085" s="52" t="s">
        <v>2098</v>
      </c>
      <c r="E9085" s="53">
        <v>0.56835</v>
      </c>
      <c r="F9085" s="53">
        <v>0</v>
      </c>
      <c r="G9085" s="53">
        <v>0.56835</v>
      </c>
    </row>
    <row r="9086" s="37" customFormat="1" customHeight="1" spans="1:7">
      <c r="A9086" s="52" t="s">
        <v>2033</v>
      </c>
      <c r="B9086" s="52" t="s">
        <v>1137</v>
      </c>
      <c r="C9086" s="30" t="s">
        <v>2092</v>
      </c>
      <c r="D9086" s="52" t="s">
        <v>2130</v>
      </c>
      <c r="E9086" s="53">
        <v>2.721024</v>
      </c>
      <c r="F9086" s="53">
        <v>0</v>
      </c>
      <c r="G9086" s="53">
        <v>2.721024</v>
      </c>
    </row>
    <row r="9087" s="37" customFormat="1" customHeight="1" spans="1:7">
      <c r="A9087" s="52" t="s">
        <v>2033</v>
      </c>
      <c r="B9087" s="52" t="s">
        <v>1137</v>
      </c>
      <c r="C9087" s="30" t="s">
        <v>2092</v>
      </c>
      <c r="D9087" s="52" t="s">
        <v>2099</v>
      </c>
      <c r="E9087" s="53">
        <v>4.056</v>
      </c>
      <c r="F9087" s="53">
        <v>0</v>
      </c>
      <c r="G9087" s="53">
        <v>4.056</v>
      </c>
    </row>
    <row r="9088" s="37" customFormat="1" customHeight="1" spans="1:7">
      <c r="A9088" s="52" t="s">
        <v>2033</v>
      </c>
      <c r="B9088" s="52" t="s">
        <v>1137</v>
      </c>
      <c r="C9088" s="30" t="s">
        <v>2092</v>
      </c>
      <c r="D9088" s="52" t="s">
        <v>2100</v>
      </c>
      <c r="E9088" s="53">
        <v>1.248</v>
      </c>
      <c r="F9088" s="53">
        <v>0</v>
      </c>
      <c r="G9088" s="53">
        <v>1.248</v>
      </c>
    </row>
    <row r="9089" s="37" customFormat="1" customHeight="1" spans="1:7">
      <c r="A9089" s="52" t="s">
        <v>2033</v>
      </c>
      <c r="B9089" s="52" t="s">
        <v>1137</v>
      </c>
      <c r="C9089" s="30" t="s">
        <v>2092</v>
      </c>
      <c r="D9089" s="52" t="s">
        <v>2102</v>
      </c>
      <c r="E9089" s="53">
        <v>3.5</v>
      </c>
      <c r="F9089" s="53">
        <v>0</v>
      </c>
      <c r="G9089" s="53">
        <v>3.5</v>
      </c>
    </row>
    <row r="9090" s="37" customFormat="1" customHeight="1" spans="1:7">
      <c r="A9090" s="52" t="s">
        <v>2033</v>
      </c>
      <c r="B9090" s="52" t="s">
        <v>1137</v>
      </c>
      <c r="C9090" s="30" t="s">
        <v>2092</v>
      </c>
      <c r="D9090" s="52" t="s">
        <v>2103</v>
      </c>
      <c r="E9090" s="53">
        <v>5.75</v>
      </c>
      <c r="F9090" s="53">
        <v>0</v>
      </c>
      <c r="G9090" s="53">
        <v>5.75</v>
      </c>
    </row>
    <row r="9091" s="37" customFormat="1" customHeight="1" spans="1:7">
      <c r="A9091" s="52" t="s">
        <v>2033</v>
      </c>
      <c r="B9091" s="52" t="s">
        <v>1137</v>
      </c>
      <c r="C9091" s="30" t="s">
        <v>2092</v>
      </c>
      <c r="D9091" s="52" t="s">
        <v>2104</v>
      </c>
      <c r="E9091" s="53">
        <v>0.1</v>
      </c>
      <c r="F9091" s="53">
        <v>0</v>
      </c>
      <c r="G9091" s="53">
        <v>0.1</v>
      </c>
    </row>
    <row r="9092" s="37" customFormat="1" customHeight="1" spans="1:7">
      <c r="A9092" s="52" t="s">
        <v>2033</v>
      </c>
      <c r="B9092" s="52" t="s">
        <v>1137</v>
      </c>
      <c r="C9092" s="30" t="s">
        <v>2092</v>
      </c>
      <c r="D9092" s="52" t="s">
        <v>2105</v>
      </c>
      <c r="E9092" s="53">
        <v>3.6</v>
      </c>
      <c r="F9092" s="53">
        <v>0</v>
      </c>
      <c r="G9092" s="53">
        <v>3.6</v>
      </c>
    </row>
    <row r="9093" s="37" customFormat="1" customHeight="1" spans="1:7">
      <c r="A9093" s="52" t="s">
        <v>2033</v>
      </c>
      <c r="B9093" s="52" t="s">
        <v>1137</v>
      </c>
      <c r="C9093" s="50" t="s">
        <v>2106</v>
      </c>
      <c r="D9093" s="49"/>
      <c r="E9093" s="51">
        <v>518.361903</v>
      </c>
      <c r="F9093" s="51">
        <v>0</v>
      </c>
      <c r="G9093" s="51">
        <v>518.361903</v>
      </c>
    </row>
    <row r="9094" s="37" customFormat="1" customHeight="1" spans="1:7">
      <c r="A9094" s="52" t="s">
        <v>2033</v>
      </c>
      <c r="B9094" s="52" t="s">
        <v>1137</v>
      </c>
      <c r="C9094" s="30" t="s">
        <v>2107</v>
      </c>
      <c r="D9094" s="52" t="s">
        <v>2108</v>
      </c>
      <c r="E9094" s="53">
        <v>21.9528</v>
      </c>
      <c r="F9094" s="53">
        <v>0</v>
      </c>
      <c r="G9094" s="53">
        <v>21.9528</v>
      </c>
    </row>
    <row r="9095" s="37" customFormat="1" customHeight="1" spans="1:7">
      <c r="A9095" s="52" t="s">
        <v>2033</v>
      </c>
      <c r="B9095" s="52" t="s">
        <v>1137</v>
      </c>
      <c r="C9095" s="30" t="s">
        <v>2107</v>
      </c>
      <c r="D9095" s="52" t="s">
        <v>2131</v>
      </c>
      <c r="E9095" s="53">
        <v>102.8736</v>
      </c>
      <c r="F9095" s="53">
        <v>0</v>
      </c>
      <c r="G9095" s="53">
        <v>102.8736</v>
      </c>
    </row>
    <row r="9096" s="37" customFormat="1" customHeight="1" spans="1:7">
      <c r="A9096" s="52" t="s">
        <v>2033</v>
      </c>
      <c r="B9096" s="52" t="s">
        <v>1137</v>
      </c>
      <c r="C9096" s="30" t="s">
        <v>2107</v>
      </c>
      <c r="D9096" s="52" t="s">
        <v>2109</v>
      </c>
      <c r="E9096" s="53">
        <v>15.9372</v>
      </c>
      <c r="F9096" s="53">
        <v>0</v>
      </c>
      <c r="G9096" s="53">
        <v>15.9372</v>
      </c>
    </row>
    <row r="9097" s="37" customFormat="1" customHeight="1" spans="1:7">
      <c r="A9097" s="52" t="s">
        <v>2033</v>
      </c>
      <c r="B9097" s="52" t="s">
        <v>1137</v>
      </c>
      <c r="C9097" s="30" t="s">
        <v>2107</v>
      </c>
      <c r="D9097" s="52" t="s">
        <v>2132</v>
      </c>
      <c r="E9097" s="53">
        <v>3.096</v>
      </c>
      <c r="F9097" s="53">
        <v>0</v>
      </c>
      <c r="G9097" s="53">
        <v>3.096</v>
      </c>
    </row>
    <row r="9098" s="37" customFormat="1" customHeight="1" spans="1:7">
      <c r="A9098" s="52" t="s">
        <v>2033</v>
      </c>
      <c r="B9098" s="52" t="s">
        <v>1137</v>
      </c>
      <c r="C9098" s="30" t="s">
        <v>2107</v>
      </c>
      <c r="D9098" s="52" t="s">
        <v>2111</v>
      </c>
      <c r="E9098" s="53">
        <v>1.8294</v>
      </c>
      <c r="F9098" s="53">
        <v>0</v>
      </c>
      <c r="G9098" s="53">
        <v>1.8294</v>
      </c>
    </row>
    <row r="9099" s="37" customFormat="1" customHeight="1" spans="1:7">
      <c r="A9099" s="52" t="s">
        <v>2033</v>
      </c>
      <c r="B9099" s="52" t="s">
        <v>1137</v>
      </c>
      <c r="C9099" s="30" t="s">
        <v>2107</v>
      </c>
      <c r="D9099" s="52" t="s">
        <v>2112</v>
      </c>
      <c r="E9099" s="53">
        <v>5.642943</v>
      </c>
      <c r="F9099" s="53">
        <v>0</v>
      </c>
      <c r="G9099" s="53">
        <v>5.642943</v>
      </c>
    </row>
    <row r="9100" s="37" customFormat="1" customHeight="1" spans="1:7">
      <c r="A9100" s="52" t="s">
        <v>2033</v>
      </c>
      <c r="B9100" s="52" t="s">
        <v>1137</v>
      </c>
      <c r="C9100" s="30" t="s">
        <v>2107</v>
      </c>
      <c r="D9100" s="52" t="s">
        <v>2134</v>
      </c>
      <c r="E9100" s="53">
        <v>52.932</v>
      </c>
      <c r="F9100" s="53">
        <v>0</v>
      </c>
      <c r="G9100" s="53">
        <v>52.932</v>
      </c>
    </row>
    <row r="9101" s="37" customFormat="1" customHeight="1" spans="1:7">
      <c r="A9101" s="52" t="s">
        <v>2033</v>
      </c>
      <c r="B9101" s="52" t="s">
        <v>1137</v>
      </c>
      <c r="C9101" s="30" t="s">
        <v>2107</v>
      </c>
      <c r="D9101" s="52" t="s">
        <v>2135</v>
      </c>
      <c r="E9101" s="53">
        <v>88.4568</v>
      </c>
      <c r="F9101" s="53">
        <v>0</v>
      </c>
      <c r="G9101" s="53">
        <v>88.4568</v>
      </c>
    </row>
    <row r="9102" s="37" customFormat="1" customHeight="1" spans="1:7">
      <c r="A9102" s="52" t="s">
        <v>2033</v>
      </c>
      <c r="B9102" s="52" t="s">
        <v>1137</v>
      </c>
      <c r="C9102" s="30" t="s">
        <v>2107</v>
      </c>
      <c r="D9102" s="52" t="s">
        <v>2136</v>
      </c>
      <c r="E9102" s="53">
        <v>22.5</v>
      </c>
      <c r="F9102" s="53">
        <v>0</v>
      </c>
      <c r="G9102" s="53">
        <v>22.5</v>
      </c>
    </row>
    <row r="9103" s="37" customFormat="1" customHeight="1" spans="1:7">
      <c r="A9103" s="52" t="s">
        <v>2033</v>
      </c>
      <c r="B9103" s="52" t="s">
        <v>1137</v>
      </c>
      <c r="C9103" s="30" t="s">
        <v>2107</v>
      </c>
      <c r="D9103" s="52" t="s">
        <v>2137</v>
      </c>
      <c r="E9103" s="53">
        <v>43.177344</v>
      </c>
      <c r="F9103" s="53">
        <v>0</v>
      </c>
      <c r="G9103" s="53">
        <v>43.177344</v>
      </c>
    </row>
    <row r="9104" s="37" customFormat="1" customHeight="1" spans="1:7">
      <c r="A9104" s="52" t="s">
        <v>2033</v>
      </c>
      <c r="B9104" s="52" t="s">
        <v>1137</v>
      </c>
      <c r="C9104" s="30" t="s">
        <v>2107</v>
      </c>
      <c r="D9104" s="52" t="s">
        <v>2113</v>
      </c>
      <c r="E9104" s="53">
        <v>4.751952</v>
      </c>
      <c r="F9104" s="53">
        <v>0</v>
      </c>
      <c r="G9104" s="53">
        <v>4.751952</v>
      </c>
    </row>
    <row r="9105" s="37" customFormat="1" customHeight="1" spans="1:7">
      <c r="A9105" s="52" t="s">
        <v>2033</v>
      </c>
      <c r="B9105" s="52" t="s">
        <v>1137</v>
      </c>
      <c r="C9105" s="30" t="s">
        <v>2107</v>
      </c>
      <c r="D9105" s="52" t="s">
        <v>2138</v>
      </c>
      <c r="E9105" s="53">
        <v>17.233152</v>
      </c>
      <c r="F9105" s="53">
        <v>0</v>
      </c>
      <c r="G9105" s="53">
        <v>17.233152</v>
      </c>
    </row>
    <row r="9106" s="37" customFormat="1" customHeight="1" spans="1:7">
      <c r="A9106" s="52" t="s">
        <v>2033</v>
      </c>
      <c r="B9106" s="52" t="s">
        <v>1137</v>
      </c>
      <c r="C9106" s="30" t="s">
        <v>2107</v>
      </c>
      <c r="D9106" s="52" t="s">
        <v>2114</v>
      </c>
      <c r="E9106" s="53">
        <v>0.119158</v>
      </c>
      <c r="F9106" s="53">
        <v>0</v>
      </c>
      <c r="G9106" s="53">
        <v>0.119158</v>
      </c>
    </row>
    <row r="9107" s="37" customFormat="1" customHeight="1" spans="1:7">
      <c r="A9107" s="52" t="s">
        <v>2033</v>
      </c>
      <c r="B9107" s="52" t="s">
        <v>1137</v>
      </c>
      <c r="C9107" s="30" t="s">
        <v>2107</v>
      </c>
      <c r="D9107" s="52" t="s">
        <v>2139</v>
      </c>
      <c r="E9107" s="53">
        <v>0.544205</v>
      </c>
      <c r="F9107" s="53">
        <v>0</v>
      </c>
      <c r="G9107" s="53">
        <v>0.544205</v>
      </c>
    </row>
    <row r="9108" s="37" customFormat="1" customHeight="1" spans="1:7">
      <c r="A9108" s="52" t="s">
        <v>2033</v>
      </c>
      <c r="B9108" s="52" t="s">
        <v>1137</v>
      </c>
      <c r="C9108" s="30" t="s">
        <v>2107</v>
      </c>
      <c r="D9108" s="52" t="s">
        <v>2115</v>
      </c>
      <c r="E9108" s="53">
        <v>0.198597</v>
      </c>
      <c r="F9108" s="53">
        <v>0</v>
      </c>
      <c r="G9108" s="53">
        <v>0.198597</v>
      </c>
    </row>
    <row r="9109" s="37" customFormat="1" customHeight="1" spans="1:7">
      <c r="A9109" s="52" t="s">
        <v>2033</v>
      </c>
      <c r="B9109" s="52" t="s">
        <v>1137</v>
      </c>
      <c r="C9109" s="30" t="s">
        <v>2107</v>
      </c>
      <c r="D9109" s="52" t="s">
        <v>2140</v>
      </c>
      <c r="E9109" s="53">
        <v>0.907008</v>
      </c>
      <c r="F9109" s="53">
        <v>0</v>
      </c>
      <c r="G9109" s="53">
        <v>0.907008</v>
      </c>
    </row>
    <row r="9110" s="37" customFormat="1" customHeight="1" spans="1:7">
      <c r="A9110" s="52" t="s">
        <v>2033</v>
      </c>
      <c r="B9110" s="52" t="s">
        <v>1137</v>
      </c>
      <c r="C9110" s="30" t="s">
        <v>2107</v>
      </c>
      <c r="D9110" s="52" t="s">
        <v>2141</v>
      </c>
      <c r="E9110" s="53">
        <v>21.768192</v>
      </c>
      <c r="F9110" s="53">
        <v>0</v>
      </c>
      <c r="G9110" s="53">
        <v>21.768192</v>
      </c>
    </row>
    <row r="9111" s="37" customFormat="1" customHeight="1" spans="1:7">
      <c r="A9111" s="52" t="s">
        <v>2033</v>
      </c>
      <c r="B9111" s="52" t="s">
        <v>1137</v>
      </c>
      <c r="C9111" s="30" t="s">
        <v>2107</v>
      </c>
      <c r="D9111" s="52" t="s">
        <v>2116</v>
      </c>
      <c r="E9111" s="53">
        <v>0.4</v>
      </c>
      <c r="F9111" s="53">
        <v>0</v>
      </c>
      <c r="G9111" s="53">
        <v>0.4</v>
      </c>
    </row>
    <row r="9112" s="37" customFormat="1" customHeight="1" spans="1:7">
      <c r="A9112" s="52" t="s">
        <v>2033</v>
      </c>
      <c r="B9112" s="52" t="s">
        <v>1137</v>
      </c>
      <c r="C9112" s="30" t="s">
        <v>2107</v>
      </c>
      <c r="D9112" s="52" t="s">
        <v>2298</v>
      </c>
      <c r="E9112" s="53">
        <v>0.4</v>
      </c>
      <c r="F9112" s="53">
        <v>0</v>
      </c>
      <c r="G9112" s="53">
        <v>0.4</v>
      </c>
    </row>
    <row r="9113" s="37" customFormat="1" customHeight="1" spans="1:7">
      <c r="A9113" s="52" t="s">
        <v>2033</v>
      </c>
      <c r="B9113" s="52" t="s">
        <v>1137</v>
      </c>
      <c r="C9113" s="30" t="s">
        <v>2107</v>
      </c>
      <c r="D9113" s="52" t="s">
        <v>2142</v>
      </c>
      <c r="E9113" s="53">
        <v>21.588672</v>
      </c>
      <c r="F9113" s="53">
        <v>0</v>
      </c>
      <c r="G9113" s="53">
        <v>21.588672</v>
      </c>
    </row>
    <row r="9114" s="37" customFormat="1" customHeight="1" spans="1:7">
      <c r="A9114" s="52" t="s">
        <v>2033</v>
      </c>
      <c r="B9114" s="52" t="s">
        <v>1137</v>
      </c>
      <c r="C9114" s="30" t="s">
        <v>2107</v>
      </c>
      <c r="D9114" s="52" t="s">
        <v>2117</v>
      </c>
      <c r="E9114" s="53">
        <v>9.503904</v>
      </c>
      <c r="F9114" s="53">
        <v>0</v>
      </c>
      <c r="G9114" s="53">
        <v>9.503904</v>
      </c>
    </row>
    <row r="9115" s="37" customFormat="1" customHeight="1" spans="1:7">
      <c r="A9115" s="52" t="s">
        <v>2033</v>
      </c>
      <c r="B9115" s="52" t="s">
        <v>1137</v>
      </c>
      <c r="C9115" s="30" t="s">
        <v>2107</v>
      </c>
      <c r="D9115" s="52" t="s">
        <v>2118</v>
      </c>
      <c r="E9115" s="53">
        <v>8.05596</v>
      </c>
      <c r="F9115" s="53">
        <v>0</v>
      </c>
      <c r="G9115" s="53">
        <v>8.05596</v>
      </c>
    </row>
    <row r="9116" s="37" customFormat="1" customHeight="1" spans="1:7">
      <c r="A9116" s="52" t="s">
        <v>2033</v>
      </c>
      <c r="B9116" s="52" t="s">
        <v>1137</v>
      </c>
      <c r="C9116" s="30" t="s">
        <v>2107</v>
      </c>
      <c r="D9116" s="52" t="s">
        <v>2120</v>
      </c>
      <c r="E9116" s="53">
        <v>4.6</v>
      </c>
      <c r="F9116" s="53">
        <v>0</v>
      </c>
      <c r="G9116" s="53">
        <v>4.6</v>
      </c>
    </row>
    <row r="9117" s="37" customFormat="1" customHeight="1" spans="1:7">
      <c r="A9117" s="52" t="s">
        <v>2033</v>
      </c>
      <c r="B9117" s="52" t="s">
        <v>1137</v>
      </c>
      <c r="C9117" s="30" t="s">
        <v>2107</v>
      </c>
      <c r="D9117" s="52" t="s">
        <v>2299</v>
      </c>
      <c r="E9117" s="53">
        <v>4.6</v>
      </c>
      <c r="F9117" s="53">
        <v>0</v>
      </c>
      <c r="G9117" s="53">
        <v>4.6</v>
      </c>
    </row>
    <row r="9118" s="37" customFormat="1" customHeight="1" spans="1:7">
      <c r="A9118" s="52" t="s">
        <v>2033</v>
      </c>
      <c r="B9118" s="52" t="s">
        <v>1137</v>
      </c>
      <c r="C9118" s="30" t="s">
        <v>2107</v>
      </c>
      <c r="D9118" s="52" t="s">
        <v>2143</v>
      </c>
      <c r="E9118" s="53">
        <v>32.4504</v>
      </c>
      <c r="F9118" s="53">
        <v>0</v>
      </c>
      <c r="G9118" s="53">
        <v>32.4504</v>
      </c>
    </row>
    <row r="9119" s="37" customFormat="1" customHeight="1" spans="1:7">
      <c r="A9119" s="52" t="s">
        <v>2033</v>
      </c>
      <c r="B9119" s="52" t="s">
        <v>1137</v>
      </c>
      <c r="C9119" s="30" t="s">
        <v>2107</v>
      </c>
      <c r="D9119" s="52" t="s">
        <v>2121</v>
      </c>
      <c r="E9119" s="53">
        <v>0.64</v>
      </c>
      <c r="F9119" s="53">
        <v>0</v>
      </c>
      <c r="G9119" s="53">
        <v>0.64</v>
      </c>
    </row>
    <row r="9120" s="37" customFormat="1" customHeight="1" spans="1:7">
      <c r="A9120" s="52" t="s">
        <v>2033</v>
      </c>
      <c r="B9120" s="52" t="s">
        <v>1137</v>
      </c>
      <c r="C9120" s="30" t="s">
        <v>2107</v>
      </c>
      <c r="D9120" s="52" t="s">
        <v>2144</v>
      </c>
      <c r="E9120" s="53">
        <v>3.2</v>
      </c>
      <c r="F9120" s="53">
        <v>0</v>
      </c>
      <c r="G9120" s="53">
        <v>3.2</v>
      </c>
    </row>
    <row r="9121" s="37" customFormat="1" customHeight="1" spans="1:7">
      <c r="A9121" s="52" t="s">
        <v>2033</v>
      </c>
      <c r="B9121" s="52" t="s">
        <v>1137</v>
      </c>
      <c r="C9121" s="30" t="s">
        <v>2107</v>
      </c>
      <c r="D9121" s="52" t="s">
        <v>2122</v>
      </c>
      <c r="E9121" s="53">
        <v>19.68</v>
      </c>
      <c r="F9121" s="53">
        <v>0</v>
      </c>
      <c r="G9121" s="53">
        <v>19.68</v>
      </c>
    </row>
    <row r="9122" s="37" customFormat="1" customHeight="1" spans="1:7">
      <c r="A9122" s="52" t="s">
        <v>2033</v>
      </c>
      <c r="B9122" s="52" t="s">
        <v>1137</v>
      </c>
      <c r="C9122" s="30" t="s">
        <v>2107</v>
      </c>
      <c r="D9122" s="52" t="s">
        <v>2123</v>
      </c>
      <c r="E9122" s="53">
        <v>7.7336</v>
      </c>
      <c r="F9122" s="53">
        <v>0</v>
      </c>
      <c r="G9122" s="53">
        <v>7.7336</v>
      </c>
    </row>
    <row r="9123" s="37" customFormat="1" customHeight="1" spans="1:7">
      <c r="A9123" s="52" t="s">
        <v>2033</v>
      </c>
      <c r="B9123" s="52" t="s">
        <v>1137</v>
      </c>
      <c r="C9123" s="30" t="s">
        <v>2107</v>
      </c>
      <c r="D9123" s="52" t="s">
        <v>2145</v>
      </c>
      <c r="E9123" s="53">
        <v>1.589016</v>
      </c>
      <c r="F9123" s="53">
        <v>0</v>
      </c>
      <c r="G9123" s="53">
        <v>1.589016</v>
      </c>
    </row>
    <row r="9124" s="37" customFormat="1" customHeight="1" spans="1:7">
      <c r="A9124" s="49" t="s">
        <v>3708</v>
      </c>
      <c r="B9124" s="49"/>
      <c r="C9124" s="50"/>
      <c r="D9124" s="49"/>
      <c r="E9124" s="51">
        <v>629.283297</v>
      </c>
      <c r="F9124" s="51">
        <v>0</v>
      </c>
      <c r="G9124" s="51">
        <v>629.283297</v>
      </c>
    </row>
    <row r="9125" s="37" customFormat="1" customHeight="1" spans="1:7">
      <c r="A9125" s="52" t="s">
        <v>2034</v>
      </c>
      <c r="B9125" s="49" t="s">
        <v>3709</v>
      </c>
      <c r="C9125" s="50"/>
      <c r="D9125" s="49"/>
      <c r="E9125" s="51">
        <v>629.283297</v>
      </c>
      <c r="F9125" s="51">
        <v>0</v>
      </c>
      <c r="G9125" s="51">
        <v>629.283297</v>
      </c>
    </row>
    <row r="9126" s="37" customFormat="1" customHeight="1" spans="1:7">
      <c r="A9126" s="52" t="s">
        <v>2034</v>
      </c>
      <c r="B9126" s="52" t="s">
        <v>3710</v>
      </c>
      <c r="C9126" s="50" t="s">
        <v>2080</v>
      </c>
      <c r="D9126" s="49"/>
      <c r="E9126" s="51">
        <v>122.3296</v>
      </c>
      <c r="F9126" s="51">
        <v>0</v>
      </c>
      <c r="G9126" s="51">
        <v>122.3296</v>
      </c>
    </row>
    <row r="9127" s="37" customFormat="1" customHeight="1" spans="1:7">
      <c r="A9127" s="52" t="s">
        <v>2034</v>
      </c>
      <c r="B9127" s="52" t="s">
        <v>3710</v>
      </c>
      <c r="C9127" s="30" t="s">
        <v>2081</v>
      </c>
      <c r="D9127" s="52" t="s">
        <v>3711</v>
      </c>
      <c r="E9127" s="53">
        <v>7.6296</v>
      </c>
      <c r="F9127" s="53">
        <v>0</v>
      </c>
      <c r="G9127" s="53">
        <v>7.6296</v>
      </c>
    </row>
    <row r="9128" s="37" customFormat="1" customHeight="1" spans="1:7">
      <c r="A9128" s="52" t="s">
        <v>2034</v>
      </c>
      <c r="B9128" s="52" t="s">
        <v>3710</v>
      </c>
      <c r="C9128" s="30" t="s">
        <v>2081</v>
      </c>
      <c r="D9128" s="52" t="s">
        <v>3712</v>
      </c>
      <c r="E9128" s="53">
        <v>29.7</v>
      </c>
      <c r="F9128" s="53">
        <v>0</v>
      </c>
      <c r="G9128" s="53">
        <v>29.7</v>
      </c>
    </row>
    <row r="9129" s="37" customFormat="1" customHeight="1" spans="1:7">
      <c r="A9129" s="52" t="s">
        <v>2034</v>
      </c>
      <c r="B9129" s="52" t="s">
        <v>3710</v>
      </c>
      <c r="C9129" s="30" t="s">
        <v>2081</v>
      </c>
      <c r="D9129" s="52" t="s">
        <v>3713</v>
      </c>
      <c r="E9129" s="53">
        <v>45</v>
      </c>
      <c r="F9129" s="53">
        <v>0</v>
      </c>
      <c r="G9129" s="53">
        <v>45</v>
      </c>
    </row>
    <row r="9130" s="37" customFormat="1" customHeight="1" spans="1:7">
      <c r="A9130" s="52" t="s">
        <v>2034</v>
      </c>
      <c r="B9130" s="52" t="s">
        <v>3710</v>
      </c>
      <c r="C9130" s="30" t="s">
        <v>2081</v>
      </c>
      <c r="D9130" s="52" t="s">
        <v>3714</v>
      </c>
      <c r="E9130" s="53">
        <v>0</v>
      </c>
      <c r="F9130" s="53">
        <v>0</v>
      </c>
      <c r="G9130" s="53">
        <v>0</v>
      </c>
    </row>
    <row r="9131" s="37" customFormat="1" customHeight="1" spans="1:7">
      <c r="A9131" s="52" t="s">
        <v>2034</v>
      </c>
      <c r="B9131" s="52" t="s">
        <v>3710</v>
      </c>
      <c r="C9131" s="30" t="s">
        <v>2081</v>
      </c>
      <c r="D9131" s="52" t="s">
        <v>3715</v>
      </c>
      <c r="E9131" s="53">
        <v>40</v>
      </c>
      <c r="F9131" s="53">
        <v>0</v>
      </c>
      <c r="G9131" s="53">
        <v>40</v>
      </c>
    </row>
    <row r="9132" s="37" customFormat="1" customHeight="1" spans="1:7">
      <c r="A9132" s="52" t="s">
        <v>2034</v>
      </c>
      <c r="B9132" s="52" t="s">
        <v>3710</v>
      </c>
      <c r="C9132" s="30" t="s">
        <v>2081</v>
      </c>
      <c r="D9132" s="52" t="s">
        <v>3716</v>
      </c>
      <c r="E9132" s="53">
        <v>0</v>
      </c>
      <c r="F9132" s="53">
        <v>0</v>
      </c>
      <c r="G9132" s="53">
        <v>0</v>
      </c>
    </row>
    <row r="9133" s="37" customFormat="1" customHeight="1" spans="1:7">
      <c r="A9133" s="52" t="s">
        <v>2034</v>
      </c>
      <c r="B9133" s="52" t="s">
        <v>3710</v>
      </c>
      <c r="C9133" s="30" t="s">
        <v>2081</v>
      </c>
      <c r="D9133" s="52" t="s">
        <v>3717</v>
      </c>
      <c r="E9133" s="53">
        <v>0</v>
      </c>
      <c r="F9133" s="53">
        <v>0</v>
      </c>
      <c r="G9133" s="53">
        <v>0</v>
      </c>
    </row>
    <row r="9134" s="37" customFormat="1" customHeight="1" spans="1:7">
      <c r="A9134" s="52" t="s">
        <v>2034</v>
      </c>
      <c r="B9134" s="52" t="s">
        <v>3710</v>
      </c>
      <c r="C9134" s="50" t="s">
        <v>2091</v>
      </c>
      <c r="D9134" s="49"/>
      <c r="E9134" s="51">
        <v>79.203794</v>
      </c>
      <c r="F9134" s="51">
        <v>0</v>
      </c>
      <c r="G9134" s="51">
        <v>79.203794</v>
      </c>
    </row>
    <row r="9135" s="37" customFormat="1" customHeight="1" spans="1:7">
      <c r="A9135" s="52" t="s">
        <v>2034</v>
      </c>
      <c r="B9135" s="52" t="s">
        <v>3710</v>
      </c>
      <c r="C9135" s="30" t="s">
        <v>2092</v>
      </c>
      <c r="D9135" s="52" t="s">
        <v>2093</v>
      </c>
      <c r="E9135" s="53">
        <v>36.75</v>
      </c>
      <c r="F9135" s="53">
        <v>0</v>
      </c>
      <c r="G9135" s="53">
        <v>36.75</v>
      </c>
    </row>
    <row r="9136" s="37" customFormat="1" customHeight="1" spans="1:7">
      <c r="A9136" s="52" t="s">
        <v>2034</v>
      </c>
      <c r="B9136" s="52" t="s">
        <v>3710</v>
      </c>
      <c r="C9136" s="30" t="s">
        <v>2092</v>
      </c>
      <c r="D9136" s="52" t="s">
        <v>2094</v>
      </c>
      <c r="E9136" s="53">
        <v>1.689653</v>
      </c>
      <c r="F9136" s="53">
        <v>0</v>
      </c>
      <c r="G9136" s="53">
        <v>1.689653</v>
      </c>
    </row>
    <row r="9137" s="37" customFormat="1" customHeight="1" spans="1:7">
      <c r="A9137" s="52" t="s">
        <v>2034</v>
      </c>
      <c r="B9137" s="52" t="s">
        <v>3710</v>
      </c>
      <c r="C9137" s="30" t="s">
        <v>2092</v>
      </c>
      <c r="D9137" s="52" t="s">
        <v>2095</v>
      </c>
      <c r="E9137" s="53">
        <v>1.126435</v>
      </c>
      <c r="F9137" s="53">
        <v>0</v>
      </c>
      <c r="G9137" s="53">
        <v>1.126435</v>
      </c>
    </row>
    <row r="9138" s="37" customFormat="1" customHeight="1" spans="1:7">
      <c r="A9138" s="52" t="s">
        <v>2034</v>
      </c>
      <c r="B9138" s="52" t="s">
        <v>3710</v>
      </c>
      <c r="C9138" s="30" t="s">
        <v>2092</v>
      </c>
      <c r="D9138" s="52" t="s">
        <v>2096</v>
      </c>
      <c r="E9138" s="53">
        <v>3.090948</v>
      </c>
      <c r="F9138" s="53">
        <v>0</v>
      </c>
      <c r="G9138" s="53">
        <v>3.090948</v>
      </c>
    </row>
    <row r="9139" s="36" customFormat="1" customHeight="1" spans="1:7">
      <c r="A9139" s="52" t="s">
        <v>2034</v>
      </c>
      <c r="B9139" s="52" t="s">
        <v>3710</v>
      </c>
      <c r="C9139" s="30" t="s">
        <v>2092</v>
      </c>
      <c r="D9139" s="52" t="s">
        <v>2097</v>
      </c>
      <c r="E9139" s="53">
        <v>2.620692</v>
      </c>
      <c r="F9139" s="53">
        <v>0</v>
      </c>
      <c r="G9139" s="53">
        <v>2.620692</v>
      </c>
    </row>
    <row r="9140" s="37" customFormat="1" customHeight="1" spans="1:7">
      <c r="A9140" s="52" t="s">
        <v>2034</v>
      </c>
      <c r="B9140" s="52" t="s">
        <v>3710</v>
      </c>
      <c r="C9140" s="30" t="s">
        <v>2092</v>
      </c>
      <c r="D9140" s="52" t="s">
        <v>2098</v>
      </c>
      <c r="E9140" s="53">
        <v>2.112066</v>
      </c>
      <c r="F9140" s="53">
        <v>0</v>
      </c>
      <c r="G9140" s="53">
        <v>2.112066</v>
      </c>
    </row>
    <row r="9141" s="37" customFormat="1" customHeight="1" spans="1:7">
      <c r="A9141" s="52" t="s">
        <v>2034</v>
      </c>
      <c r="B9141" s="52" t="s">
        <v>3710</v>
      </c>
      <c r="C9141" s="30" t="s">
        <v>2092</v>
      </c>
      <c r="D9141" s="52" t="s">
        <v>2099</v>
      </c>
      <c r="E9141" s="53">
        <v>15.084</v>
      </c>
      <c r="F9141" s="53">
        <v>0</v>
      </c>
      <c r="G9141" s="53">
        <v>15.084</v>
      </c>
    </row>
    <row r="9142" s="37" customFormat="1" customHeight="1" spans="1:7">
      <c r="A9142" s="52" t="s">
        <v>2034</v>
      </c>
      <c r="B9142" s="52" t="s">
        <v>3710</v>
      </c>
      <c r="C9142" s="30" t="s">
        <v>2092</v>
      </c>
      <c r="D9142" s="52" t="s">
        <v>2100</v>
      </c>
      <c r="E9142" s="53">
        <v>4.68</v>
      </c>
      <c r="F9142" s="53">
        <v>0</v>
      </c>
      <c r="G9142" s="53">
        <v>4.68</v>
      </c>
    </row>
    <row r="9143" s="37" customFormat="1" customHeight="1" spans="1:7">
      <c r="A9143" s="52" t="s">
        <v>2034</v>
      </c>
      <c r="B9143" s="52" t="s">
        <v>3710</v>
      </c>
      <c r="C9143" s="30" t="s">
        <v>2092</v>
      </c>
      <c r="D9143" s="52" t="s">
        <v>2102</v>
      </c>
      <c r="E9143" s="53">
        <v>3.5</v>
      </c>
      <c r="F9143" s="53">
        <v>0</v>
      </c>
      <c r="G9143" s="53">
        <v>3.5</v>
      </c>
    </row>
    <row r="9144" s="37" customFormat="1" customHeight="1" spans="1:7">
      <c r="A9144" s="52" t="s">
        <v>2034</v>
      </c>
      <c r="B9144" s="52" t="s">
        <v>3710</v>
      </c>
      <c r="C9144" s="30" t="s">
        <v>2092</v>
      </c>
      <c r="D9144" s="52" t="s">
        <v>2103</v>
      </c>
      <c r="E9144" s="53">
        <v>5.75</v>
      </c>
      <c r="F9144" s="53">
        <v>0</v>
      </c>
      <c r="G9144" s="53">
        <v>5.75</v>
      </c>
    </row>
    <row r="9145" s="37" customFormat="1" customHeight="1" spans="1:7">
      <c r="A9145" s="52" t="s">
        <v>2034</v>
      </c>
      <c r="B9145" s="52" t="s">
        <v>3710</v>
      </c>
      <c r="C9145" s="30" t="s">
        <v>2092</v>
      </c>
      <c r="D9145" s="52" t="s">
        <v>2104</v>
      </c>
      <c r="E9145" s="53">
        <v>0.55</v>
      </c>
      <c r="F9145" s="53">
        <v>0</v>
      </c>
      <c r="G9145" s="53">
        <v>0.55</v>
      </c>
    </row>
    <row r="9146" s="37" customFormat="1" customHeight="1" spans="1:7">
      <c r="A9146" s="52" t="s">
        <v>2034</v>
      </c>
      <c r="B9146" s="52" t="s">
        <v>3710</v>
      </c>
      <c r="C9146" s="30" t="s">
        <v>2092</v>
      </c>
      <c r="D9146" s="52" t="s">
        <v>2105</v>
      </c>
      <c r="E9146" s="53">
        <v>2.25</v>
      </c>
      <c r="F9146" s="53">
        <v>0</v>
      </c>
      <c r="G9146" s="53">
        <v>2.25</v>
      </c>
    </row>
    <row r="9147" s="37" customFormat="1" customHeight="1" spans="1:7">
      <c r="A9147" s="52" t="s">
        <v>2034</v>
      </c>
      <c r="B9147" s="52" t="s">
        <v>3710</v>
      </c>
      <c r="C9147" s="50" t="s">
        <v>2106</v>
      </c>
      <c r="D9147" s="49"/>
      <c r="E9147" s="51">
        <v>427.749903</v>
      </c>
      <c r="F9147" s="51">
        <v>0</v>
      </c>
      <c r="G9147" s="51">
        <v>427.749903</v>
      </c>
    </row>
    <row r="9148" s="37" customFormat="1" customHeight="1" spans="1:7">
      <c r="A9148" s="52" t="s">
        <v>2034</v>
      </c>
      <c r="B9148" s="52" t="s">
        <v>3710</v>
      </c>
      <c r="C9148" s="30" t="s">
        <v>2107</v>
      </c>
      <c r="D9148" s="52" t="s">
        <v>2108</v>
      </c>
      <c r="E9148" s="53">
        <v>87.3564</v>
      </c>
      <c r="F9148" s="53">
        <v>0</v>
      </c>
      <c r="G9148" s="53">
        <v>87.3564</v>
      </c>
    </row>
    <row r="9149" s="37" customFormat="1" customHeight="1" spans="1:7">
      <c r="A9149" s="52" t="s">
        <v>2034</v>
      </c>
      <c r="B9149" s="52" t="s">
        <v>3710</v>
      </c>
      <c r="C9149" s="30" t="s">
        <v>2107</v>
      </c>
      <c r="D9149" s="52" t="s">
        <v>2109</v>
      </c>
      <c r="E9149" s="53">
        <v>53.448</v>
      </c>
      <c r="F9149" s="53">
        <v>0</v>
      </c>
      <c r="G9149" s="53">
        <v>53.448</v>
      </c>
    </row>
    <row r="9150" s="37" customFormat="1" customHeight="1" spans="1:7">
      <c r="A9150" s="52" t="s">
        <v>2034</v>
      </c>
      <c r="B9150" s="52" t="s">
        <v>3710</v>
      </c>
      <c r="C9150" s="30" t="s">
        <v>2107</v>
      </c>
      <c r="D9150" s="52" t="s">
        <v>2133</v>
      </c>
      <c r="E9150" s="53">
        <v>0.006</v>
      </c>
      <c r="F9150" s="53">
        <v>0</v>
      </c>
      <c r="G9150" s="53">
        <v>0.006</v>
      </c>
    </row>
    <row r="9151" s="37" customFormat="1" customHeight="1" spans="1:7">
      <c r="A9151" s="52" t="s">
        <v>2034</v>
      </c>
      <c r="B9151" s="52" t="s">
        <v>3710</v>
      </c>
      <c r="C9151" s="30" t="s">
        <v>2107</v>
      </c>
      <c r="D9151" s="52" t="s">
        <v>2111</v>
      </c>
      <c r="E9151" s="53">
        <v>7.2797</v>
      </c>
      <c r="F9151" s="53">
        <v>0</v>
      </c>
      <c r="G9151" s="53">
        <v>7.2797</v>
      </c>
    </row>
    <row r="9152" s="37" customFormat="1" customHeight="1" spans="1:7">
      <c r="A9152" s="52" t="s">
        <v>2034</v>
      </c>
      <c r="B9152" s="52" t="s">
        <v>3710</v>
      </c>
      <c r="C9152" s="30" t="s">
        <v>2107</v>
      </c>
      <c r="D9152" s="52" t="s">
        <v>2112</v>
      </c>
      <c r="E9152" s="53">
        <v>20.83959</v>
      </c>
      <c r="F9152" s="53">
        <v>0</v>
      </c>
      <c r="G9152" s="53">
        <v>20.83959</v>
      </c>
    </row>
    <row r="9153" s="37" customFormat="1" customHeight="1" spans="1:7">
      <c r="A9153" s="52" t="s">
        <v>2034</v>
      </c>
      <c r="B9153" s="52" t="s">
        <v>3710</v>
      </c>
      <c r="C9153" s="30" t="s">
        <v>2107</v>
      </c>
      <c r="D9153" s="52" t="s">
        <v>2113</v>
      </c>
      <c r="E9153" s="53">
        <v>17.549128</v>
      </c>
      <c r="F9153" s="53">
        <v>0</v>
      </c>
      <c r="G9153" s="53">
        <v>17.549128</v>
      </c>
    </row>
    <row r="9154" s="37" customFormat="1" customHeight="1" spans="1:7">
      <c r="A9154" s="52" t="s">
        <v>2034</v>
      </c>
      <c r="B9154" s="52" t="s">
        <v>3710</v>
      </c>
      <c r="C9154" s="30" t="s">
        <v>2107</v>
      </c>
      <c r="D9154" s="52" t="s">
        <v>2114</v>
      </c>
      <c r="E9154" s="53">
        <v>0.444252</v>
      </c>
      <c r="F9154" s="53">
        <v>0</v>
      </c>
      <c r="G9154" s="53">
        <v>0.444252</v>
      </c>
    </row>
    <row r="9155" s="37" customFormat="1" customHeight="1" spans="1:7">
      <c r="A9155" s="52" t="s">
        <v>2034</v>
      </c>
      <c r="B9155" s="52" t="s">
        <v>3710</v>
      </c>
      <c r="C9155" s="30" t="s">
        <v>2107</v>
      </c>
      <c r="D9155" s="52" t="s">
        <v>2115</v>
      </c>
      <c r="E9155" s="53">
        <v>0.740421</v>
      </c>
      <c r="F9155" s="53">
        <v>0</v>
      </c>
      <c r="G9155" s="53">
        <v>0.740421</v>
      </c>
    </row>
    <row r="9156" s="37" customFormat="1" customHeight="1" spans="1:7">
      <c r="A9156" s="52" t="s">
        <v>2034</v>
      </c>
      <c r="B9156" s="52" t="s">
        <v>3710</v>
      </c>
      <c r="C9156" s="30" t="s">
        <v>2107</v>
      </c>
      <c r="D9156" s="52" t="s">
        <v>2116</v>
      </c>
      <c r="E9156" s="53">
        <v>5.8</v>
      </c>
      <c r="F9156" s="53">
        <v>0</v>
      </c>
      <c r="G9156" s="53">
        <v>5.8</v>
      </c>
    </row>
    <row r="9157" s="37" customFormat="1" customHeight="1" spans="1:7">
      <c r="A9157" s="52" t="s">
        <v>2034</v>
      </c>
      <c r="B9157" s="52" t="s">
        <v>3710</v>
      </c>
      <c r="C9157" s="30" t="s">
        <v>2107</v>
      </c>
      <c r="D9157" s="52" t="s">
        <v>2117</v>
      </c>
      <c r="E9157" s="53">
        <v>35.098256</v>
      </c>
      <c r="F9157" s="53">
        <v>0</v>
      </c>
      <c r="G9157" s="53">
        <v>35.098256</v>
      </c>
    </row>
    <row r="9158" s="37" customFormat="1" customHeight="1" spans="1:7">
      <c r="A9158" s="52" t="s">
        <v>2034</v>
      </c>
      <c r="B9158" s="52" t="s">
        <v>3710</v>
      </c>
      <c r="C9158" s="30" t="s">
        <v>2107</v>
      </c>
      <c r="D9158" s="52" t="s">
        <v>2118</v>
      </c>
      <c r="E9158" s="53">
        <v>29.686656</v>
      </c>
      <c r="F9158" s="53">
        <v>0</v>
      </c>
      <c r="G9158" s="53">
        <v>29.686656</v>
      </c>
    </row>
    <row r="9159" s="37" customFormat="1" customHeight="1" spans="1:7">
      <c r="A9159" s="52" t="s">
        <v>2034</v>
      </c>
      <c r="B9159" s="52" t="s">
        <v>3710</v>
      </c>
      <c r="C9159" s="30" t="s">
        <v>2107</v>
      </c>
      <c r="D9159" s="52" t="s">
        <v>2119</v>
      </c>
      <c r="E9159" s="53">
        <v>1.0968</v>
      </c>
      <c r="F9159" s="53">
        <v>0</v>
      </c>
      <c r="G9159" s="53">
        <v>1.0968</v>
      </c>
    </row>
    <row r="9160" s="37" customFormat="1" customHeight="1" spans="1:7">
      <c r="A9160" s="52" t="s">
        <v>2034</v>
      </c>
      <c r="B9160" s="52" t="s">
        <v>3710</v>
      </c>
      <c r="C9160" s="30" t="s">
        <v>2107</v>
      </c>
      <c r="D9160" s="52" t="s">
        <v>2120</v>
      </c>
      <c r="E9160" s="53">
        <v>66.7</v>
      </c>
      <c r="F9160" s="53">
        <v>0</v>
      </c>
      <c r="G9160" s="53">
        <v>66.7</v>
      </c>
    </row>
    <row r="9161" s="37" customFormat="1" customHeight="1" spans="1:7">
      <c r="A9161" s="52" t="s">
        <v>2034</v>
      </c>
      <c r="B9161" s="52" t="s">
        <v>3710</v>
      </c>
      <c r="C9161" s="30" t="s">
        <v>2107</v>
      </c>
      <c r="D9161" s="52" t="s">
        <v>2121</v>
      </c>
      <c r="E9161" s="53">
        <v>2.4</v>
      </c>
      <c r="F9161" s="53">
        <v>0</v>
      </c>
      <c r="G9161" s="53">
        <v>2.4</v>
      </c>
    </row>
    <row r="9162" s="37" customFormat="1" customHeight="1" spans="1:7">
      <c r="A9162" s="52" t="s">
        <v>2034</v>
      </c>
      <c r="B9162" s="52" t="s">
        <v>3710</v>
      </c>
      <c r="C9162" s="30" t="s">
        <v>2107</v>
      </c>
      <c r="D9162" s="52" t="s">
        <v>2122</v>
      </c>
      <c r="E9162" s="53">
        <v>71.28</v>
      </c>
      <c r="F9162" s="53">
        <v>0</v>
      </c>
      <c r="G9162" s="53">
        <v>71.28</v>
      </c>
    </row>
    <row r="9163" s="37" customFormat="1" customHeight="1" spans="1:7">
      <c r="A9163" s="52" t="s">
        <v>2034</v>
      </c>
      <c r="B9163" s="52" t="s">
        <v>3710</v>
      </c>
      <c r="C9163" s="30" t="s">
        <v>2107</v>
      </c>
      <c r="D9163" s="52" t="s">
        <v>2123</v>
      </c>
      <c r="E9163" s="53">
        <v>28.0247</v>
      </c>
      <c r="F9163" s="53">
        <v>0</v>
      </c>
      <c r="G9163" s="53">
        <v>28.0247</v>
      </c>
    </row>
    <row r="9164" s="37" customFormat="1" customHeight="1" spans="1:7">
      <c r="A9164" s="49" t="s">
        <v>3718</v>
      </c>
      <c r="B9164" s="49"/>
      <c r="C9164" s="50"/>
      <c r="D9164" s="49"/>
      <c r="E9164" s="51">
        <v>582.885994</v>
      </c>
      <c r="F9164" s="51">
        <v>0</v>
      </c>
      <c r="G9164" s="51">
        <v>582.885994</v>
      </c>
    </row>
    <row r="9165" s="37" customFormat="1" customHeight="1" spans="1:7">
      <c r="A9165" s="52" t="s">
        <v>2035</v>
      </c>
      <c r="B9165" s="49" t="s">
        <v>3719</v>
      </c>
      <c r="C9165" s="50"/>
      <c r="D9165" s="49"/>
      <c r="E9165" s="51">
        <v>582.885994</v>
      </c>
      <c r="F9165" s="51">
        <v>0</v>
      </c>
      <c r="G9165" s="51">
        <v>582.885994</v>
      </c>
    </row>
    <row r="9166" s="37" customFormat="1" customHeight="1" spans="1:7">
      <c r="A9166" s="52" t="s">
        <v>2035</v>
      </c>
      <c r="B9166" s="52" t="s">
        <v>3720</v>
      </c>
      <c r="C9166" s="50" t="s">
        <v>2080</v>
      </c>
      <c r="D9166" s="49"/>
      <c r="E9166" s="51">
        <v>510.066</v>
      </c>
      <c r="F9166" s="51">
        <v>0</v>
      </c>
      <c r="G9166" s="51">
        <v>510.066</v>
      </c>
    </row>
    <row r="9167" s="37" customFormat="1" customHeight="1" spans="1:7">
      <c r="A9167" s="52" t="s">
        <v>2035</v>
      </c>
      <c r="B9167" s="52" t="s">
        <v>3720</v>
      </c>
      <c r="C9167" s="30" t="s">
        <v>2081</v>
      </c>
      <c r="D9167" s="52" t="s">
        <v>3721</v>
      </c>
      <c r="E9167" s="53">
        <v>83.272</v>
      </c>
      <c r="F9167" s="53">
        <v>0</v>
      </c>
      <c r="G9167" s="53">
        <v>83.272</v>
      </c>
    </row>
    <row r="9168" s="37" customFormat="1" customHeight="1" spans="1:7">
      <c r="A9168" s="52" t="s">
        <v>2035</v>
      </c>
      <c r="B9168" s="52" t="s">
        <v>3720</v>
      </c>
      <c r="C9168" s="30" t="s">
        <v>2081</v>
      </c>
      <c r="D9168" s="52" t="s">
        <v>3722</v>
      </c>
      <c r="E9168" s="53">
        <v>35.5</v>
      </c>
      <c r="F9168" s="53">
        <v>0</v>
      </c>
      <c r="G9168" s="53">
        <v>35.5</v>
      </c>
    </row>
    <row r="9169" s="37" customFormat="1" customHeight="1" spans="1:7">
      <c r="A9169" s="52" t="s">
        <v>2035</v>
      </c>
      <c r="B9169" s="52" t="s">
        <v>3720</v>
      </c>
      <c r="C9169" s="30" t="s">
        <v>2081</v>
      </c>
      <c r="D9169" s="52" t="s">
        <v>3723</v>
      </c>
      <c r="E9169" s="53">
        <v>182.672</v>
      </c>
      <c r="F9169" s="53">
        <v>0</v>
      </c>
      <c r="G9169" s="53">
        <v>182.672</v>
      </c>
    </row>
    <row r="9170" s="37" customFormat="1" customHeight="1" spans="1:7">
      <c r="A9170" s="52" t="s">
        <v>2035</v>
      </c>
      <c r="B9170" s="52" t="s">
        <v>3720</v>
      </c>
      <c r="C9170" s="30" t="s">
        <v>2081</v>
      </c>
      <c r="D9170" s="52" t="s">
        <v>3724</v>
      </c>
      <c r="E9170" s="53">
        <v>36.036</v>
      </c>
      <c r="F9170" s="53">
        <v>0</v>
      </c>
      <c r="G9170" s="53">
        <v>36.036</v>
      </c>
    </row>
    <row r="9171" s="37" customFormat="1" customHeight="1" spans="1:7">
      <c r="A9171" s="52" t="s">
        <v>2035</v>
      </c>
      <c r="B9171" s="52" t="s">
        <v>3720</v>
      </c>
      <c r="C9171" s="30" t="s">
        <v>2081</v>
      </c>
      <c r="D9171" s="52" t="s">
        <v>3725</v>
      </c>
      <c r="E9171" s="53">
        <v>10</v>
      </c>
      <c r="F9171" s="53">
        <v>0</v>
      </c>
      <c r="G9171" s="53">
        <v>10</v>
      </c>
    </row>
    <row r="9172" s="37" customFormat="1" customHeight="1" spans="1:7">
      <c r="A9172" s="52" t="s">
        <v>2035</v>
      </c>
      <c r="B9172" s="52" t="s">
        <v>3720</v>
      </c>
      <c r="C9172" s="30" t="s">
        <v>2081</v>
      </c>
      <c r="D9172" s="52" t="s">
        <v>3726</v>
      </c>
      <c r="E9172" s="53">
        <v>17.34</v>
      </c>
      <c r="F9172" s="53">
        <v>0</v>
      </c>
      <c r="G9172" s="53">
        <v>17.34</v>
      </c>
    </row>
    <row r="9173" s="37" customFormat="1" customHeight="1" spans="1:7">
      <c r="A9173" s="52" t="s">
        <v>2035</v>
      </c>
      <c r="B9173" s="52" t="s">
        <v>3720</v>
      </c>
      <c r="C9173" s="30" t="s">
        <v>2081</v>
      </c>
      <c r="D9173" s="52" t="s">
        <v>3727</v>
      </c>
      <c r="E9173" s="53">
        <v>2</v>
      </c>
      <c r="F9173" s="53">
        <v>0</v>
      </c>
      <c r="G9173" s="53">
        <v>2</v>
      </c>
    </row>
    <row r="9174" s="37" customFormat="1" customHeight="1" spans="1:7">
      <c r="A9174" s="52" t="s">
        <v>2035</v>
      </c>
      <c r="B9174" s="52" t="s">
        <v>3720</v>
      </c>
      <c r="C9174" s="30" t="s">
        <v>2081</v>
      </c>
      <c r="D9174" s="52" t="s">
        <v>3728</v>
      </c>
      <c r="E9174" s="53">
        <v>45</v>
      </c>
      <c r="F9174" s="53">
        <v>0</v>
      </c>
      <c r="G9174" s="53">
        <v>45</v>
      </c>
    </row>
    <row r="9175" s="37" customFormat="1" customHeight="1" spans="1:7">
      <c r="A9175" s="52" t="s">
        <v>2035</v>
      </c>
      <c r="B9175" s="52" t="s">
        <v>3720</v>
      </c>
      <c r="C9175" s="30" t="s">
        <v>2081</v>
      </c>
      <c r="D9175" s="52" t="s">
        <v>3729</v>
      </c>
      <c r="E9175" s="53">
        <v>98.246</v>
      </c>
      <c r="F9175" s="53">
        <v>0</v>
      </c>
      <c r="G9175" s="53">
        <v>98.246</v>
      </c>
    </row>
    <row r="9176" s="37" customFormat="1" customHeight="1" spans="1:7">
      <c r="A9176" s="52" t="s">
        <v>2035</v>
      </c>
      <c r="B9176" s="52" t="s">
        <v>3720</v>
      </c>
      <c r="C9176" s="50" t="s">
        <v>2091</v>
      </c>
      <c r="D9176" s="49"/>
      <c r="E9176" s="51">
        <v>20.43508</v>
      </c>
      <c r="F9176" s="51">
        <v>0</v>
      </c>
      <c r="G9176" s="51">
        <v>20.43508</v>
      </c>
    </row>
    <row r="9177" s="37" customFormat="1" customHeight="1" spans="1:7">
      <c r="A9177" s="52" t="s">
        <v>2035</v>
      </c>
      <c r="B9177" s="52" t="s">
        <v>3720</v>
      </c>
      <c r="C9177" s="30" t="s">
        <v>2092</v>
      </c>
      <c r="D9177" s="52" t="s">
        <v>2126</v>
      </c>
      <c r="E9177" s="53">
        <v>7.35</v>
      </c>
      <c r="F9177" s="53">
        <v>0</v>
      </c>
      <c r="G9177" s="53">
        <v>7.35</v>
      </c>
    </row>
    <row r="9178" s="37" customFormat="1" customHeight="1" spans="1:7">
      <c r="A9178" s="52" t="s">
        <v>2035</v>
      </c>
      <c r="B9178" s="52" t="s">
        <v>3720</v>
      </c>
      <c r="C9178" s="30" t="s">
        <v>2092</v>
      </c>
      <c r="D9178" s="52" t="s">
        <v>2127</v>
      </c>
      <c r="E9178" s="53">
        <v>0.268618</v>
      </c>
      <c r="F9178" s="53">
        <v>0</v>
      </c>
      <c r="G9178" s="53">
        <v>0.268618</v>
      </c>
    </row>
    <row r="9179" s="37" customFormat="1" customHeight="1" spans="1:7">
      <c r="A9179" s="52" t="s">
        <v>2035</v>
      </c>
      <c r="B9179" s="52" t="s">
        <v>3720</v>
      </c>
      <c r="C9179" s="30" t="s">
        <v>2092</v>
      </c>
      <c r="D9179" s="52" t="s">
        <v>2128</v>
      </c>
      <c r="E9179" s="53">
        <v>0.179078</v>
      </c>
      <c r="F9179" s="53">
        <v>0</v>
      </c>
      <c r="G9179" s="53">
        <v>0.179078</v>
      </c>
    </row>
    <row r="9180" s="37" customFormat="1" customHeight="1" spans="1:7">
      <c r="A9180" s="52" t="s">
        <v>2035</v>
      </c>
      <c r="B9180" s="52" t="s">
        <v>3720</v>
      </c>
      <c r="C9180" s="30" t="s">
        <v>2092</v>
      </c>
      <c r="D9180" s="52" t="s">
        <v>2129</v>
      </c>
      <c r="E9180" s="53">
        <v>0.351612</v>
      </c>
      <c r="F9180" s="53">
        <v>0</v>
      </c>
      <c r="G9180" s="53">
        <v>0.351612</v>
      </c>
    </row>
    <row r="9181" s="37" customFormat="1" customHeight="1" spans="1:7">
      <c r="A9181" s="52" t="s">
        <v>2035</v>
      </c>
      <c r="B9181" s="52" t="s">
        <v>3720</v>
      </c>
      <c r="C9181" s="30" t="s">
        <v>2092</v>
      </c>
      <c r="D9181" s="52" t="s">
        <v>2130</v>
      </c>
      <c r="E9181" s="53">
        <v>0.335772</v>
      </c>
      <c r="F9181" s="53">
        <v>0</v>
      </c>
      <c r="G9181" s="53">
        <v>0.335772</v>
      </c>
    </row>
    <row r="9182" s="37" customFormat="1" customHeight="1" spans="1:7">
      <c r="A9182" s="52" t="s">
        <v>2035</v>
      </c>
      <c r="B9182" s="52" t="s">
        <v>3720</v>
      </c>
      <c r="C9182" s="30" t="s">
        <v>2092</v>
      </c>
      <c r="D9182" s="52" t="s">
        <v>2102</v>
      </c>
      <c r="E9182" s="53">
        <v>1.5</v>
      </c>
      <c r="F9182" s="53">
        <v>0</v>
      </c>
      <c r="G9182" s="53">
        <v>1.5</v>
      </c>
    </row>
    <row r="9183" s="37" customFormat="1" customHeight="1" spans="1:7">
      <c r="A9183" s="52" t="s">
        <v>2035</v>
      </c>
      <c r="B9183" s="52" t="s">
        <v>3720</v>
      </c>
      <c r="C9183" s="30" t="s">
        <v>2092</v>
      </c>
      <c r="D9183" s="52" t="s">
        <v>2311</v>
      </c>
      <c r="E9183" s="53">
        <v>10</v>
      </c>
      <c r="F9183" s="53">
        <v>0</v>
      </c>
      <c r="G9183" s="53">
        <v>10</v>
      </c>
    </row>
    <row r="9184" s="37" customFormat="1" customHeight="1" spans="1:7">
      <c r="A9184" s="52" t="s">
        <v>2035</v>
      </c>
      <c r="B9184" s="52" t="s">
        <v>3720</v>
      </c>
      <c r="C9184" s="30" t="s">
        <v>2092</v>
      </c>
      <c r="D9184" s="52" t="s">
        <v>2105</v>
      </c>
      <c r="E9184" s="53">
        <v>0.45</v>
      </c>
      <c r="F9184" s="53">
        <v>0</v>
      </c>
      <c r="G9184" s="53">
        <v>0.45</v>
      </c>
    </row>
    <row r="9185" s="37" customFormat="1" customHeight="1" spans="1:7">
      <c r="A9185" s="52" t="s">
        <v>2035</v>
      </c>
      <c r="B9185" s="52" t="s">
        <v>3720</v>
      </c>
      <c r="C9185" s="50" t="s">
        <v>2106</v>
      </c>
      <c r="D9185" s="49"/>
      <c r="E9185" s="51">
        <v>52.384914</v>
      </c>
      <c r="F9185" s="51">
        <v>0</v>
      </c>
      <c r="G9185" s="51">
        <v>52.384914</v>
      </c>
    </row>
    <row r="9186" s="37" customFormat="1" customHeight="1" spans="1:7">
      <c r="A9186" s="52" t="s">
        <v>2035</v>
      </c>
      <c r="B9186" s="52" t="s">
        <v>3720</v>
      </c>
      <c r="C9186" s="30" t="s">
        <v>2107</v>
      </c>
      <c r="D9186" s="52" t="s">
        <v>2131</v>
      </c>
      <c r="E9186" s="53">
        <v>11.7204</v>
      </c>
      <c r="F9186" s="53">
        <v>0</v>
      </c>
      <c r="G9186" s="53">
        <v>11.7204</v>
      </c>
    </row>
    <row r="9187" s="37" customFormat="1" customHeight="1" spans="1:7">
      <c r="A9187" s="52" t="s">
        <v>2035</v>
      </c>
      <c r="B9187" s="52" t="s">
        <v>3720</v>
      </c>
      <c r="C9187" s="30" t="s">
        <v>2107</v>
      </c>
      <c r="D9187" s="52" t="s">
        <v>2132</v>
      </c>
      <c r="E9187" s="53">
        <v>0.4644</v>
      </c>
      <c r="F9187" s="53">
        <v>0</v>
      </c>
      <c r="G9187" s="53">
        <v>0.4644</v>
      </c>
    </row>
    <row r="9188" s="37" customFormat="1" customHeight="1" spans="1:7">
      <c r="A9188" s="52" t="s">
        <v>2035</v>
      </c>
      <c r="B9188" s="52" t="s">
        <v>3720</v>
      </c>
      <c r="C9188" s="30" t="s">
        <v>2107</v>
      </c>
      <c r="D9188" s="52" t="s">
        <v>2134</v>
      </c>
      <c r="E9188" s="53">
        <v>6.132</v>
      </c>
      <c r="F9188" s="53">
        <v>0</v>
      </c>
      <c r="G9188" s="53">
        <v>6.132</v>
      </c>
    </row>
    <row r="9189" s="37" customFormat="1" customHeight="1" spans="1:7">
      <c r="A9189" s="52" t="s">
        <v>2035</v>
      </c>
      <c r="B9189" s="52" t="s">
        <v>3720</v>
      </c>
      <c r="C9189" s="30" t="s">
        <v>2107</v>
      </c>
      <c r="D9189" s="52" t="s">
        <v>2135</v>
      </c>
      <c r="E9189" s="53">
        <v>11.7816</v>
      </c>
      <c r="F9189" s="53">
        <v>0</v>
      </c>
      <c r="G9189" s="53">
        <v>11.7816</v>
      </c>
    </row>
    <row r="9190" s="37" customFormat="1" customHeight="1" spans="1:7">
      <c r="A9190" s="52" t="s">
        <v>2035</v>
      </c>
      <c r="B9190" s="52" t="s">
        <v>3720</v>
      </c>
      <c r="C9190" s="30" t="s">
        <v>2107</v>
      </c>
      <c r="D9190" s="52" t="s">
        <v>2136</v>
      </c>
      <c r="E9190" s="53">
        <v>4.068</v>
      </c>
      <c r="F9190" s="53">
        <v>0</v>
      </c>
      <c r="G9190" s="53">
        <v>4.068</v>
      </c>
    </row>
    <row r="9191" s="37" customFormat="1" customHeight="1" spans="1:7">
      <c r="A9191" s="52" t="s">
        <v>2035</v>
      </c>
      <c r="B9191" s="52" t="s">
        <v>3720</v>
      </c>
      <c r="C9191" s="30" t="s">
        <v>2107</v>
      </c>
      <c r="D9191" s="52" t="s">
        <v>2137</v>
      </c>
      <c r="E9191" s="53">
        <v>5.466624</v>
      </c>
      <c r="F9191" s="53">
        <v>0</v>
      </c>
      <c r="G9191" s="53">
        <v>5.466624</v>
      </c>
    </row>
    <row r="9192" s="37" customFormat="1" customHeight="1" spans="1:7">
      <c r="A9192" s="52" t="s">
        <v>2035</v>
      </c>
      <c r="B9192" s="52" t="s">
        <v>3720</v>
      </c>
      <c r="C9192" s="30" t="s">
        <v>2107</v>
      </c>
      <c r="D9192" s="52" t="s">
        <v>2138</v>
      </c>
      <c r="E9192" s="53">
        <v>2.126556</v>
      </c>
      <c r="F9192" s="53">
        <v>0</v>
      </c>
      <c r="G9192" s="53">
        <v>2.126556</v>
      </c>
    </row>
    <row r="9193" s="37" customFormat="1" customHeight="1" spans="1:7">
      <c r="A9193" s="52" t="s">
        <v>2035</v>
      </c>
      <c r="B9193" s="52" t="s">
        <v>3720</v>
      </c>
      <c r="C9193" s="30" t="s">
        <v>2107</v>
      </c>
      <c r="D9193" s="52" t="s">
        <v>2139</v>
      </c>
      <c r="E9193" s="53">
        <v>0.067154</v>
      </c>
      <c r="F9193" s="53">
        <v>0</v>
      </c>
      <c r="G9193" s="53">
        <v>0.067154</v>
      </c>
    </row>
    <row r="9194" s="37" customFormat="1" customHeight="1" spans="1:7">
      <c r="A9194" s="52" t="s">
        <v>2035</v>
      </c>
      <c r="B9194" s="52" t="s">
        <v>3720</v>
      </c>
      <c r="C9194" s="30" t="s">
        <v>2107</v>
      </c>
      <c r="D9194" s="52" t="s">
        <v>2140</v>
      </c>
      <c r="E9194" s="53">
        <v>0.111924</v>
      </c>
      <c r="F9194" s="53">
        <v>0</v>
      </c>
      <c r="G9194" s="53">
        <v>0.111924</v>
      </c>
    </row>
    <row r="9195" s="37" customFormat="1" customHeight="1" spans="1:7">
      <c r="A9195" s="52" t="s">
        <v>2035</v>
      </c>
      <c r="B9195" s="52" t="s">
        <v>3720</v>
      </c>
      <c r="C9195" s="30" t="s">
        <v>2107</v>
      </c>
      <c r="D9195" s="52" t="s">
        <v>2141</v>
      </c>
      <c r="E9195" s="53">
        <v>2.686176</v>
      </c>
      <c r="F9195" s="53">
        <v>0</v>
      </c>
      <c r="G9195" s="53">
        <v>2.686176</v>
      </c>
    </row>
    <row r="9196" s="37" customFormat="1" customHeight="1" spans="1:7">
      <c r="A9196" s="52" t="s">
        <v>2035</v>
      </c>
      <c r="B9196" s="52" t="s">
        <v>3720</v>
      </c>
      <c r="C9196" s="30" t="s">
        <v>2107</v>
      </c>
      <c r="D9196" s="52" t="s">
        <v>2142</v>
      </c>
      <c r="E9196" s="53">
        <v>2.733312</v>
      </c>
      <c r="F9196" s="53">
        <v>0</v>
      </c>
      <c r="G9196" s="53">
        <v>2.733312</v>
      </c>
    </row>
    <row r="9197" s="37" customFormat="1" customHeight="1" spans="1:7">
      <c r="A9197" s="52" t="s">
        <v>2035</v>
      </c>
      <c r="B9197" s="52" t="s">
        <v>3720</v>
      </c>
      <c r="C9197" s="30" t="s">
        <v>2107</v>
      </c>
      <c r="D9197" s="52" t="s">
        <v>2143</v>
      </c>
      <c r="E9197" s="53">
        <v>4.3636</v>
      </c>
      <c r="F9197" s="53">
        <v>0</v>
      </c>
      <c r="G9197" s="53">
        <v>4.3636</v>
      </c>
    </row>
    <row r="9198" s="37" customFormat="1" customHeight="1" spans="1:7">
      <c r="A9198" s="52" t="s">
        <v>2035</v>
      </c>
      <c r="B9198" s="52" t="s">
        <v>3720</v>
      </c>
      <c r="C9198" s="30" t="s">
        <v>2107</v>
      </c>
      <c r="D9198" s="52" t="s">
        <v>2144</v>
      </c>
      <c r="E9198" s="53">
        <v>0.48</v>
      </c>
      <c r="F9198" s="53">
        <v>0</v>
      </c>
      <c r="G9198" s="53">
        <v>0.48</v>
      </c>
    </row>
    <row r="9199" s="37" customFormat="1" customHeight="1" spans="1:7">
      <c r="A9199" s="52" t="s">
        <v>2035</v>
      </c>
      <c r="B9199" s="52" t="s">
        <v>3720</v>
      </c>
      <c r="C9199" s="30" t="s">
        <v>2107</v>
      </c>
      <c r="D9199" s="52" t="s">
        <v>2145</v>
      </c>
      <c r="E9199" s="53">
        <v>0.183168</v>
      </c>
      <c r="F9199" s="53">
        <v>0</v>
      </c>
      <c r="G9199" s="53">
        <v>0.183168</v>
      </c>
    </row>
    <row r="9200" s="37" customFormat="1" customHeight="1" spans="1:7">
      <c r="A9200" s="49" t="s">
        <v>3730</v>
      </c>
      <c r="B9200" s="49"/>
      <c r="C9200" s="50"/>
      <c r="D9200" s="49"/>
      <c r="E9200" s="51">
        <v>696.656994</v>
      </c>
      <c r="F9200" s="51">
        <v>0</v>
      </c>
      <c r="G9200" s="51">
        <v>696.656994</v>
      </c>
    </row>
    <row r="9201" s="37" customFormat="1" customHeight="1" spans="1:7">
      <c r="A9201" s="52" t="s">
        <v>2036</v>
      </c>
      <c r="B9201" s="49" t="s">
        <v>3731</v>
      </c>
      <c r="C9201" s="50"/>
      <c r="D9201" s="49"/>
      <c r="E9201" s="51">
        <v>696.656994</v>
      </c>
      <c r="F9201" s="51">
        <v>0</v>
      </c>
      <c r="G9201" s="51">
        <v>696.656994</v>
      </c>
    </row>
    <row r="9202" s="37" customFormat="1" customHeight="1" spans="1:7">
      <c r="A9202" s="52" t="s">
        <v>2036</v>
      </c>
      <c r="B9202" s="52" t="s">
        <v>3732</v>
      </c>
      <c r="C9202" s="50" t="s">
        <v>2080</v>
      </c>
      <c r="D9202" s="49"/>
      <c r="E9202" s="51">
        <v>67</v>
      </c>
      <c r="F9202" s="51">
        <v>0</v>
      </c>
      <c r="G9202" s="51">
        <v>67</v>
      </c>
    </row>
    <row r="9203" s="37" customFormat="1" customHeight="1" spans="1:7">
      <c r="A9203" s="52" t="s">
        <v>2036</v>
      </c>
      <c r="B9203" s="52" t="s">
        <v>3732</v>
      </c>
      <c r="C9203" s="30" t="s">
        <v>2081</v>
      </c>
      <c r="D9203" s="52" t="s">
        <v>3733</v>
      </c>
      <c r="E9203" s="53">
        <v>4</v>
      </c>
      <c r="F9203" s="53">
        <v>0</v>
      </c>
      <c r="G9203" s="53">
        <v>4</v>
      </c>
    </row>
    <row r="9204" s="37" customFormat="1" customHeight="1" spans="1:7">
      <c r="A9204" s="52" t="s">
        <v>2036</v>
      </c>
      <c r="B9204" s="52" t="s">
        <v>3732</v>
      </c>
      <c r="C9204" s="30" t="s">
        <v>2081</v>
      </c>
      <c r="D9204" s="52" t="s">
        <v>3734</v>
      </c>
      <c r="E9204" s="53">
        <v>63</v>
      </c>
      <c r="F9204" s="53">
        <v>0</v>
      </c>
      <c r="G9204" s="53">
        <v>63</v>
      </c>
    </row>
    <row r="9205" s="37" customFormat="1" customHeight="1" spans="1:7">
      <c r="A9205" s="52" t="s">
        <v>2036</v>
      </c>
      <c r="B9205" s="52" t="s">
        <v>3732</v>
      </c>
      <c r="C9205" s="50" t="s">
        <v>2091</v>
      </c>
      <c r="D9205" s="49"/>
      <c r="E9205" s="51">
        <v>102.457132</v>
      </c>
      <c r="F9205" s="51">
        <v>0</v>
      </c>
      <c r="G9205" s="51">
        <v>102.457132</v>
      </c>
    </row>
    <row r="9206" s="37" customFormat="1" customHeight="1" spans="1:7">
      <c r="A9206" s="52" t="s">
        <v>2036</v>
      </c>
      <c r="B9206" s="52" t="s">
        <v>3732</v>
      </c>
      <c r="C9206" s="30" t="s">
        <v>2092</v>
      </c>
      <c r="D9206" s="52" t="s">
        <v>2126</v>
      </c>
      <c r="E9206" s="53">
        <v>58.8</v>
      </c>
      <c r="F9206" s="53">
        <v>0</v>
      </c>
      <c r="G9206" s="53">
        <v>58.8</v>
      </c>
    </row>
    <row r="9207" s="37" customFormat="1" customHeight="1" spans="1:7">
      <c r="A9207" s="52" t="s">
        <v>2036</v>
      </c>
      <c r="B9207" s="52" t="s">
        <v>3732</v>
      </c>
      <c r="C9207" s="30" t="s">
        <v>2092</v>
      </c>
      <c r="D9207" s="52" t="s">
        <v>2127</v>
      </c>
      <c r="E9207" s="53">
        <v>2.738534</v>
      </c>
      <c r="F9207" s="53">
        <v>0</v>
      </c>
      <c r="G9207" s="53">
        <v>2.738534</v>
      </c>
    </row>
    <row r="9208" s="37" customFormat="1" customHeight="1" spans="1:7">
      <c r="A9208" s="52" t="s">
        <v>2036</v>
      </c>
      <c r="B9208" s="52" t="s">
        <v>3732</v>
      </c>
      <c r="C9208" s="30" t="s">
        <v>2092</v>
      </c>
      <c r="D9208" s="52" t="s">
        <v>2128</v>
      </c>
      <c r="E9208" s="53">
        <v>1.82953</v>
      </c>
      <c r="F9208" s="53">
        <v>0</v>
      </c>
      <c r="G9208" s="53">
        <v>1.82953</v>
      </c>
    </row>
    <row r="9209" s="37" customFormat="1" customHeight="1" spans="1:7">
      <c r="A9209" s="52" t="s">
        <v>2036</v>
      </c>
      <c r="B9209" s="52" t="s">
        <v>3732</v>
      </c>
      <c r="C9209" s="30" t="s">
        <v>2092</v>
      </c>
      <c r="D9209" s="52" t="s">
        <v>2129</v>
      </c>
      <c r="E9209" s="53">
        <v>3.9159</v>
      </c>
      <c r="F9209" s="53">
        <v>0</v>
      </c>
      <c r="G9209" s="53">
        <v>3.9159</v>
      </c>
    </row>
    <row r="9210" s="37" customFormat="1" customHeight="1" spans="1:7">
      <c r="A9210" s="52" t="s">
        <v>2036</v>
      </c>
      <c r="B9210" s="52" t="s">
        <v>3732</v>
      </c>
      <c r="C9210" s="30" t="s">
        <v>2092</v>
      </c>
      <c r="D9210" s="52" t="s">
        <v>2130</v>
      </c>
      <c r="E9210" s="53">
        <v>3.423168</v>
      </c>
      <c r="F9210" s="53">
        <v>0</v>
      </c>
      <c r="G9210" s="53">
        <v>3.423168</v>
      </c>
    </row>
    <row r="9211" s="37" customFormat="1" customHeight="1" spans="1:7">
      <c r="A9211" s="52" t="s">
        <v>2036</v>
      </c>
      <c r="B9211" s="52" t="s">
        <v>3732</v>
      </c>
      <c r="C9211" s="30" t="s">
        <v>2092</v>
      </c>
      <c r="D9211" s="52" t="s">
        <v>2102</v>
      </c>
      <c r="E9211" s="53">
        <v>3.5</v>
      </c>
      <c r="F9211" s="53">
        <v>0</v>
      </c>
      <c r="G9211" s="53">
        <v>3.5</v>
      </c>
    </row>
    <row r="9212" s="37" customFormat="1" customHeight="1" spans="1:7">
      <c r="A9212" s="52" t="s">
        <v>2036</v>
      </c>
      <c r="B9212" s="52" t="s">
        <v>3732</v>
      </c>
      <c r="C9212" s="30" t="s">
        <v>2092</v>
      </c>
      <c r="D9212" s="52" t="s">
        <v>2103</v>
      </c>
      <c r="E9212" s="53">
        <v>28.25</v>
      </c>
      <c r="F9212" s="53">
        <v>0</v>
      </c>
      <c r="G9212" s="53">
        <v>28.25</v>
      </c>
    </row>
    <row r="9213" s="37" customFormat="1" customHeight="1" spans="1:7">
      <c r="A9213" s="52" t="s">
        <v>2036</v>
      </c>
      <c r="B9213" s="52" t="s">
        <v>3732</v>
      </c>
      <c r="C9213" s="50" t="s">
        <v>2106</v>
      </c>
      <c r="D9213" s="49"/>
      <c r="E9213" s="51">
        <v>527.199862</v>
      </c>
      <c r="F9213" s="51">
        <v>0</v>
      </c>
      <c r="G9213" s="51">
        <v>527.199862</v>
      </c>
    </row>
    <row r="9214" s="37" customFormat="1" customHeight="1" spans="1:7">
      <c r="A9214" s="52" t="s">
        <v>2036</v>
      </c>
      <c r="B9214" s="52" t="s">
        <v>3732</v>
      </c>
      <c r="C9214" s="30" t="s">
        <v>2107</v>
      </c>
      <c r="D9214" s="52" t="s">
        <v>2131</v>
      </c>
      <c r="E9214" s="53">
        <v>130.53</v>
      </c>
      <c r="F9214" s="53">
        <v>0</v>
      </c>
      <c r="G9214" s="53">
        <v>130.53</v>
      </c>
    </row>
    <row r="9215" s="37" customFormat="1" customHeight="1" spans="1:7">
      <c r="A9215" s="52" t="s">
        <v>2036</v>
      </c>
      <c r="B9215" s="52" t="s">
        <v>3732</v>
      </c>
      <c r="C9215" s="30" t="s">
        <v>2107</v>
      </c>
      <c r="D9215" s="52" t="s">
        <v>2132</v>
      </c>
      <c r="E9215" s="53">
        <v>3.7152</v>
      </c>
      <c r="F9215" s="53">
        <v>0</v>
      </c>
      <c r="G9215" s="53">
        <v>3.7152</v>
      </c>
    </row>
    <row r="9216" s="37" customFormat="1" customHeight="1" spans="1:7">
      <c r="A9216" s="52" t="s">
        <v>2036</v>
      </c>
      <c r="B9216" s="52" t="s">
        <v>3732</v>
      </c>
      <c r="C9216" s="30" t="s">
        <v>2107</v>
      </c>
      <c r="D9216" s="52" t="s">
        <v>2110</v>
      </c>
      <c r="E9216" s="53">
        <v>0.48</v>
      </c>
      <c r="F9216" s="53">
        <v>0</v>
      </c>
      <c r="G9216" s="53">
        <v>0.48</v>
      </c>
    </row>
    <row r="9217" s="37" customFormat="1" customHeight="1" spans="1:7">
      <c r="A9217" s="52" t="s">
        <v>2036</v>
      </c>
      <c r="B9217" s="52" t="s">
        <v>3732</v>
      </c>
      <c r="C9217" s="30" t="s">
        <v>2107</v>
      </c>
      <c r="D9217" s="52" t="s">
        <v>2134</v>
      </c>
      <c r="E9217" s="53">
        <v>65.904</v>
      </c>
      <c r="F9217" s="53">
        <v>0</v>
      </c>
      <c r="G9217" s="53">
        <v>65.904</v>
      </c>
    </row>
    <row r="9218" s="37" customFormat="1" customHeight="1" spans="1:7">
      <c r="A9218" s="52" t="s">
        <v>2036</v>
      </c>
      <c r="B9218" s="52" t="s">
        <v>3732</v>
      </c>
      <c r="C9218" s="30" t="s">
        <v>2107</v>
      </c>
      <c r="D9218" s="52" t="s">
        <v>2135</v>
      </c>
      <c r="E9218" s="53">
        <v>109.9524</v>
      </c>
      <c r="F9218" s="53">
        <v>0</v>
      </c>
      <c r="G9218" s="53">
        <v>109.9524</v>
      </c>
    </row>
    <row r="9219" s="37" customFormat="1" customHeight="1" spans="1:7">
      <c r="A9219" s="52" t="s">
        <v>2036</v>
      </c>
      <c r="B9219" s="52" t="s">
        <v>3732</v>
      </c>
      <c r="C9219" s="30" t="s">
        <v>2107</v>
      </c>
      <c r="D9219" s="52" t="s">
        <v>2136</v>
      </c>
      <c r="E9219" s="53">
        <v>28.062</v>
      </c>
      <c r="F9219" s="53">
        <v>0</v>
      </c>
      <c r="G9219" s="53">
        <v>28.062</v>
      </c>
    </row>
    <row r="9220" s="37" customFormat="1" customHeight="1" spans="1:7">
      <c r="A9220" s="52" t="s">
        <v>2036</v>
      </c>
      <c r="B9220" s="52" t="s">
        <v>3732</v>
      </c>
      <c r="C9220" s="30" t="s">
        <v>2107</v>
      </c>
      <c r="D9220" s="52" t="s">
        <v>2137</v>
      </c>
      <c r="E9220" s="53">
        <v>54.106176</v>
      </c>
      <c r="F9220" s="53">
        <v>0</v>
      </c>
      <c r="G9220" s="53">
        <v>54.106176</v>
      </c>
    </row>
    <row r="9221" s="37" customFormat="1" customHeight="1" spans="1:7">
      <c r="A9221" s="52" t="s">
        <v>2036</v>
      </c>
      <c r="B9221" s="52" t="s">
        <v>3732</v>
      </c>
      <c r="C9221" s="30" t="s">
        <v>2107</v>
      </c>
      <c r="D9221" s="52" t="s">
        <v>2138</v>
      </c>
      <c r="E9221" s="53">
        <v>21.680064</v>
      </c>
      <c r="F9221" s="53">
        <v>0</v>
      </c>
      <c r="G9221" s="53">
        <v>21.680064</v>
      </c>
    </row>
    <row r="9222" s="37" customFormat="1" customHeight="1" spans="1:7">
      <c r="A9222" s="52" t="s">
        <v>2036</v>
      </c>
      <c r="B9222" s="52" t="s">
        <v>3732</v>
      </c>
      <c r="C9222" s="30" t="s">
        <v>2107</v>
      </c>
      <c r="D9222" s="52" t="s">
        <v>2139</v>
      </c>
      <c r="E9222" s="53">
        <v>0.684634</v>
      </c>
      <c r="F9222" s="53">
        <v>0</v>
      </c>
      <c r="G9222" s="53">
        <v>0.684634</v>
      </c>
    </row>
    <row r="9223" s="37" customFormat="1" customHeight="1" spans="1:7">
      <c r="A9223" s="52" t="s">
        <v>2036</v>
      </c>
      <c r="B9223" s="52" t="s">
        <v>3732</v>
      </c>
      <c r="C9223" s="30" t="s">
        <v>2107</v>
      </c>
      <c r="D9223" s="52" t="s">
        <v>2140</v>
      </c>
      <c r="E9223" s="53">
        <v>1.141056</v>
      </c>
      <c r="F9223" s="53">
        <v>0</v>
      </c>
      <c r="G9223" s="53">
        <v>1.141056</v>
      </c>
    </row>
    <row r="9224" s="37" customFormat="1" customHeight="1" spans="1:7">
      <c r="A9224" s="52" t="s">
        <v>2036</v>
      </c>
      <c r="B9224" s="52" t="s">
        <v>3732</v>
      </c>
      <c r="C9224" s="30" t="s">
        <v>2107</v>
      </c>
      <c r="D9224" s="52" t="s">
        <v>2141</v>
      </c>
      <c r="E9224" s="53">
        <v>27.500544</v>
      </c>
      <c r="F9224" s="53">
        <v>0</v>
      </c>
      <c r="G9224" s="53">
        <v>27.500544</v>
      </c>
    </row>
    <row r="9225" s="37" customFormat="1" customHeight="1" spans="1:7">
      <c r="A9225" s="52" t="s">
        <v>2036</v>
      </c>
      <c r="B9225" s="52" t="s">
        <v>3732</v>
      </c>
      <c r="C9225" s="30" t="s">
        <v>2107</v>
      </c>
      <c r="D9225" s="52" t="s">
        <v>2298</v>
      </c>
      <c r="E9225" s="53">
        <v>1</v>
      </c>
      <c r="F9225" s="53">
        <v>0</v>
      </c>
      <c r="G9225" s="53">
        <v>1</v>
      </c>
    </row>
    <row r="9226" s="37" customFormat="1" customHeight="1" spans="1:7">
      <c r="A9226" s="52" t="s">
        <v>2036</v>
      </c>
      <c r="B9226" s="52" t="s">
        <v>3732</v>
      </c>
      <c r="C9226" s="30" t="s">
        <v>2107</v>
      </c>
      <c r="D9226" s="52" t="s">
        <v>2142</v>
      </c>
      <c r="E9226" s="53">
        <v>27.053088</v>
      </c>
      <c r="F9226" s="53">
        <v>0</v>
      </c>
      <c r="G9226" s="53">
        <v>27.053088</v>
      </c>
    </row>
    <row r="9227" s="37" customFormat="1" customHeight="1" spans="1:7">
      <c r="A9227" s="52" t="s">
        <v>2036</v>
      </c>
      <c r="B9227" s="52" t="s">
        <v>3732</v>
      </c>
      <c r="C9227" s="30" t="s">
        <v>2107</v>
      </c>
      <c r="D9227" s="52" t="s">
        <v>2299</v>
      </c>
      <c r="E9227" s="53">
        <v>11.5</v>
      </c>
      <c r="F9227" s="53">
        <v>0</v>
      </c>
      <c r="G9227" s="53">
        <v>11.5</v>
      </c>
    </row>
    <row r="9228" s="37" customFormat="1" customHeight="1" spans="1:7">
      <c r="A9228" s="52" t="s">
        <v>2036</v>
      </c>
      <c r="B9228" s="52" t="s">
        <v>3732</v>
      </c>
      <c r="C9228" s="30" t="s">
        <v>2107</v>
      </c>
      <c r="D9228" s="52" t="s">
        <v>2143</v>
      </c>
      <c r="E9228" s="53">
        <v>40.0507</v>
      </c>
      <c r="F9228" s="53">
        <v>0</v>
      </c>
      <c r="G9228" s="53">
        <v>40.0507</v>
      </c>
    </row>
    <row r="9229" s="37" customFormat="1" customHeight="1" spans="1:7">
      <c r="A9229" s="52" t="s">
        <v>2036</v>
      </c>
      <c r="B9229" s="52" t="s">
        <v>3732</v>
      </c>
      <c r="C9229" s="30" t="s">
        <v>2107</v>
      </c>
      <c r="D9229" s="52" t="s">
        <v>2144</v>
      </c>
      <c r="E9229" s="53">
        <v>3.84</v>
      </c>
      <c r="F9229" s="53">
        <v>0</v>
      </c>
      <c r="G9229" s="53">
        <v>3.84</v>
      </c>
    </row>
    <row r="9230" s="37" customFormat="1" customHeight="1" spans="1:7">
      <c r="A9230" s="49" t="s">
        <v>3735</v>
      </c>
      <c r="B9230" s="49"/>
      <c r="C9230" s="50"/>
      <c r="D9230" s="49"/>
      <c r="E9230" s="51">
        <v>4379.349786</v>
      </c>
      <c r="F9230" s="51">
        <v>0</v>
      </c>
      <c r="G9230" s="51">
        <v>4379.349786</v>
      </c>
    </row>
    <row r="9231" s="37" customFormat="1" customHeight="1" spans="1:7">
      <c r="A9231" s="52" t="s">
        <v>2037</v>
      </c>
      <c r="B9231" s="49" t="s">
        <v>3736</v>
      </c>
      <c r="C9231" s="50"/>
      <c r="D9231" s="49"/>
      <c r="E9231" s="51">
        <v>2861.072218</v>
      </c>
      <c r="F9231" s="51">
        <v>0</v>
      </c>
      <c r="G9231" s="51">
        <v>2861.072218</v>
      </c>
    </row>
    <row r="9232" s="37" customFormat="1" customHeight="1" spans="1:7">
      <c r="A9232" s="52" t="s">
        <v>2037</v>
      </c>
      <c r="B9232" s="52" t="s">
        <v>3737</v>
      </c>
      <c r="C9232" s="50" t="s">
        <v>2080</v>
      </c>
      <c r="D9232" s="49"/>
      <c r="E9232" s="51">
        <v>1426.5876</v>
      </c>
      <c r="F9232" s="51">
        <v>0</v>
      </c>
      <c r="G9232" s="51">
        <v>1426.5876</v>
      </c>
    </row>
    <row r="9233" s="37" customFormat="1" customHeight="1" spans="1:7">
      <c r="A9233" s="52" t="s">
        <v>2037</v>
      </c>
      <c r="B9233" s="52" t="s">
        <v>3737</v>
      </c>
      <c r="C9233" s="30" t="s">
        <v>2081</v>
      </c>
      <c r="D9233" s="52" t="s">
        <v>3738</v>
      </c>
      <c r="E9233" s="53">
        <v>21.537</v>
      </c>
      <c r="F9233" s="53">
        <v>0</v>
      </c>
      <c r="G9233" s="53">
        <v>21.537</v>
      </c>
    </row>
    <row r="9234" s="37" customFormat="1" customHeight="1" spans="1:7">
      <c r="A9234" s="52" t="s">
        <v>2037</v>
      </c>
      <c r="B9234" s="52" t="s">
        <v>3737</v>
      </c>
      <c r="C9234" s="30" t="s">
        <v>2081</v>
      </c>
      <c r="D9234" s="52" t="s">
        <v>3739</v>
      </c>
      <c r="E9234" s="53">
        <v>31.33</v>
      </c>
      <c r="F9234" s="53">
        <v>0</v>
      </c>
      <c r="G9234" s="53">
        <v>31.33</v>
      </c>
    </row>
    <row r="9235" s="37" customFormat="1" customHeight="1" spans="1:7">
      <c r="A9235" s="52" t="s">
        <v>2037</v>
      </c>
      <c r="B9235" s="52" t="s">
        <v>3737</v>
      </c>
      <c r="C9235" s="30" t="s">
        <v>2081</v>
      </c>
      <c r="D9235" s="52" t="s">
        <v>3740</v>
      </c>
      <c r="E9235" s="53">
        <v>116.3173</v>
      </c>
      <c r="F9235" s="53">
        <v>0</v>
      </c>
      <c r="G9235" s="53">
        <v>116.3173</v>
      </c>
    </row>
    <row r="9236" s="37" customFormat="1" customHeight="1" spans="1:7">
      <c r="A9236" s="52" t="s">
        <v>2037</v>
      </c>
      <c r="B9236" s="52" t="s">
        <v>3737</v>
      </c>
      <c r="C9236" s="30" t="s">
        <v>2081</v>
      </c>
      <c r="D9236" s="52" t="s">
        <v>3741</v>
      </c>
      <c r="E9236" s="53">
        <v>39.7696</v>
      </c>
      <c r="F9236" s="53">
        <v>0</v>
      </c>
      <c r="G9236" s="53">
        <v>39.7696</v>
      </c>
    </row>
    <row r="9237" s="37" customFormat="1" customHeight="1" spans="1:7">
      <c r="A9237" s="52" t="s">
        <v>2037</v>
      </c>
      <c r="B9237" s="52" t="s">
        <v>3737</v>
      </c>
      <c r="C9237" s="30" t="s">
        <v>2081</v>
      </c>
      <c r="D9237" s="52" t="s">
        <v>3742</v>
      </c>
      <c r="E9237" s="53">
        <v>368.592</v>
      </c>
      <c r="F9237" s="53">
        <v>0</v>
      </c>
      <c r="G9237" s="53">
        <v>368.592</v>
      </c>
    </row>
    <row r="9238" s="37" customFormat="1" customHeight="1" spans="1:7">
      <c r="A9238" s="52" t="s">
        <v>2037</v>
      </c>
      <c r="B9238" s="52" t="s">
        <v>3737</v>
      </c>
      <c r="C9238" s="30" t="s">
        <v>2081</v>
      </c>
      <c r="D9238" s="52" t="s">
        <v>3743</v>
      </c>
      <c r="E9238" s="53">
        <v>183.6179</v>
      </c>
      <c r="F9238" s="53">
        <v>0</v>
      </c>
      <c r="G9238" s="53">
        <v>183.6179</v>
      </c>
    </row>
    <row r="9239" s="37" customFormat="1" customHeight="1" spans="1:7">
      <c r="A9239" s="52" t="s">
        <v>2037</v>
      </c>
      <c r="B9239" s="52" t="s">
        <v>3737</v>
      </c>
      <c r="C9239" s="30" t="s">
        <v>2081</v>
      </c>
      <c r="D9239" s="52" t="s">
        <v>3744</v>
      </c>
      <c r="E9239" s="53">
        <v>31.54</v>
      </c>
      <c r="F9239" s="53">
        <v>0</v>
      </c>
      <c r="G9239" s="53">
        <v>31.54</v>
      </c>
    </row>
    <row r="9240" s="37" customFormat="1" customHeight="1" spans="1:7">
      <c r="A9240" s="52" t="s">
        <v>2037</v>
      </c>
      <c r="B9240" s="52" t="s">
        <v>3737</v>
      </c>
      <c r="C9240" s="30" t="s">
        <v>2081</v>
      </c>
      <c r="D9240" s="52" t="s">
        <v>3745</v>
      </c>
      <c r="E9240" s="53">
        <v>10.662</v>
      </c>
      <c r="F9240" s="53">
        <v>0</v>
      </c>
      <c r="G9240" s="53">
        <v>10.662</v>
      </c>
    </row>
    <row r="9241" s="37" customFormat="1" customHeight="1" spans="1:7">
      <c r="A9241" s="52" t="s">
        <v>2037</v>
      </c>
      <c r="B9241" s="52" t="s">
        <v>3737</v>
      </c>
      <c r="C9241" s="30" t="s">
        <v>2081</v>
      </c>
      <c r="D9241" s="52" t="s">
        <v>3746</v>
      </c>
      <c r="E9241" s="53">
        <v>1.08</v>
      </c>
      <c r="F9241" s="53">
        <v>0</v>
      </c>
      <c r="G9241" s="53">
        <v>1.08</v>
      </c>
    </row>
    <row r="9242" s="37" customFormat="1" customHeight="1" spans="1:7">
      <c r="A9242" s="52" t="s">
        <v>2037</v>
      </c>
      <c r="B9242" s="52" t="s">
        <v>3737</v>
      </c>
      <c r="C9242" s="30" t="s">
        <v>2081</v>
      </c>
      <c r="D9242" s="52" t="s">
        <v>3747</v>
      </c>
      <c r="E9242" s="53">
        <v>55.884</v>
      </c>
      <c r="F9242" s="53">
        <v>0</v>
      </c>
      <c r="G9242" s="53">
        <v>55.884</v>
      </c>
    </row>
    <row r="9243" s="37" customFormat="1" customHeight="1" spans="1:7">
      <c r="A9243" s="52" t="s">
        <v>2037</v>
      </c>
      <c r="B9243" s="52" t="s">
        <v>3737</v>
      </c>
      <c r="C9243" s="30" t="s">
        <v>2081</v>
      </c>
      <c r="D9243" s="52" t="s">
        <v>3748</v>
      </c>
      <c r="E9243" s="53">
        <v>7.68</v>
      </c>
      <c r="F9243" s="53">
        <v>0</v>
      </c>
      <c r="G9243" s="53">
        <v>7.68</v>
      </c>
    </row>
    <row r="9244" s="37" customFormat="1" customHeight="1" spans="1:7">
      <c r="A9244" s="52" t="s">
        <v>2037</v>
      </c>
      <c r="B9244" s="52" t="s">
        <v>3737</v>
      </c>
      <c r="C9244" s="30" t="s">
        <v>2081</v>
      </c>
      <c r="D9244" s="52" t="s">
        <v>3749</v>
      </c>
      <c r="E9244" s="53">
        <v>24.9</v>
      </c>
      <c r="F9244" s="53">
        <v>0</v>
      </c>
      <c r="G9244" s="53">
        <v>24.9</v>
      </c>
    </row>
    <row r="9245" s="37" customFormat="1" customHeight="1" spans="1:7">
      <c r="A9245" s="52" t="s">
        <v>2037</v>
      </c>
      <c r="B9245" s="52" t="s">
        <v>3737</v>
      </c>
      <c r="C9245" s="30" t="s">
        <v>2081</v>
      </c>
      <c r="D9245" s="52" t="s">
        <v>3750</v>
      </c>
      <c r="E9245" s="53">
        <v>59.3</v>
      </c>
      <c r="F9245" s="53">
        <v>0</v>
      </c>
      <c r="G9245" s="53">
        <v>59.3</v>
      </c>
    </row>
    <row r="9246" s="37" customFormat="1" customHeight="1" spans="1:7">
      <c r="A9246" s="52" t="s">
        <v>2037</v>
      </c>
      <c r="B9246" s="52" t="s">
        <v>3737</v>
      </c>
      <c r="C9246" s="30" t="s">
        <v>2081</v>
      </c>
      <c r="D9246" s="52" t="s">
        <v>3751</v>
      </c>
      <c r="E9246" s="53">
        <v>17.48</v>
      </c>
      <c r="F9246" s="53">
        <v>0</v>
      </c>
      <c r="G9246" s="53">
        <v>17.48</v>
      </c>
    </row>
    <row r="9247" s="37" customFormat="1" customHeight="1" spans="1:7">
      <c r="A9247" s="52" t="s">
        <v>2037</v>
      </c>
      <c r="B9247" s="52" t="s">
        <v>3737</v>
      </c>
      <c r="C9247" s="30" t="s">
        <v>2081</v>
      </c>
      <c r="D9247" s="52" t="s">
        <v>3752</v>
      </c>
      <c r="E9247" s="53">
        <v>78.2728</v>
      </c>
      <c r="F9247" s="53">
        <v>0</v>
      </c>
      <c r="G9247" s="53">
        <v>78.2728</v>
      </c>
    </row>
    <row r="9248" s="37" customFormat="1" customHeight="1" spans="1:7">
      <c r="A9248" s="52" t="s">
        <v>2037</v>
      </c>
      <c r="B9248" s="52" t="s">
        <v>3737</v>
      </c>
      <c r="C9248" s="30" t="s">
        <v>2081</v>
      </c>
      <c r="D9248" s="52" t="s">
        <v>3753</v>
      </c>
      <c r="E9248" s="53">
        <v>23</v>
      </c>
      <c r="F9248" s="53">
        <v>0</v>
      </c>
      <c r="G9248" s="53">
        <v>23</v>
      </c>
    </row>
    <row r="9249" s="37" customFormat="1" customHeight="1" spans="1:7">
      <c r="A9249" s="52" t="s">
        <v>2037</v>
      </c>
      <c r="B9249" s="52" t="s">
        <v>3737</v>
      </c>
      <c r="C9249" s="30" t="s">
        <v>2081</v>
      </c>
      <c r="D9249" s="52" t="s">
        <v>3754</v>
      </c>
      <c r="E9249" s="53">
        <v>136</v>
      </c>
      <c r="F9249" s="53">
        <v>0</v>
      </c>
      <c r="G9249" s="53">
        <v>136</v>
      </c>
    </row>
    <row r="9250" s="37" customFormat="1" customHeight="1" spans="1:7">
      <c r="A9250" s="52" t="s">
        <v>2037</v>
      </c>
      <c r="B9250" s="52" t="s">
        <v>3737</v>
      </c>
      <c r="C9250" s="30" t="s">
        <v>2081</v>
      </c>
      <c r="D9250" s="52" t="s">
        <v>3755</v>
      </c>
      <c r="E9250" s="53">
        <v>20.6</v>
      </c>
      <c r="F9250" s="53">
        <v>0</v>
      </c>
      <c r="G9250" s="53">
        <v>20.6</v>
      </c>
    </row>
    <row r="9251" s="37" customFormat="1" customHeight="1" spans="1:7">
      <c r="A9251" s="52" t="s">
        <v>2037</v>
      </c>
      <c r="B9251" s="52" t="s">
        <v>3737</v>
      </c>
      <c r="C9251" s="30" t="s">
        <v>2081</v>
      </c>
      <c r="D9251" s="52" t="s">
        <v>3756</v>
      </c>
      <c r="E9251" s="53">
        <v>82</v>
      </c>
      <c r="F9251" s="53">
        <v>0</v>
      </c>
      <c r="G9251" s="53">
        <v>82</v>
      </c>
    </row>
    <row r="9252" s="37" customFormat="1" customHeight="1" spans="1:7">
      <c r="A9252" s="52" t="s">
        <v>2037</v>
      </c>
      <c r="B9252" s="52" t="s">
        <v>3737</v>
      </c>
      <c r="C9252" s="30" t="s">
        <v>2081</v>
      </c>
      <c r="D9252" s="52" t="s">
        <v>3757</v>
      </c>
      <c r="E9252" s="53">
        <v>48.5</v>
      </c>
      <c r="F9252" s="53">
        <v>0</v>
      </c>
      <c r="G9252" s="53">
        <v>48.5</v>
      </c>
    </row>
    <row r="9253" s="37" customFormat="1" customHeight="1" spans="1:7">
      <c r="A9253" s="52" t="s">
        <v>2037</v>
      </c>
      <c r="B9253" s="52" t="s">
        <v>3737</v>
      </c>
      <c r="C9253" s="30" t="s">
        <v>2081</v>
      </c>
      <c r="D9253" s="52" t="s">
        <v>3758</v>
      </c>
      <c r="E9253" s="53">
        <v>4.875</v>
      </c>
      <c r="F9253" s="53">
        <v>0</v>
      </c>
      <c r="G9253" s="53">
        <v>4.875</v>
      </c>
    </row>
    <row r="9254" s="37" customFormat="1" customHeight="1" spans="1:7">
      <c r="A9254" s="52" t="s">
        <v>2037</v>
      </c>
      <c r="B9254" s="52" t="s">
        <v>3737</v>
      </c>
      <c r="C9254" s="30" t="s">
        <v>2081</v>
      </c>
      <c r="D9254" s="52" t="s">
        <v>3759</v>
      </c>
      <c r="E9254" s="53">
        <v>2</v>
      </c>
      <c r="F9254" s="53">
        <v>0</v>
      </c>
      <c r="G9254" s="53">
        <v>2</v>
      </c>
    </row>
    <row r="9255" s="37" customFormat="1" customHeight="1" spans="1:7">
      <c r="A9255" s="52" t="s">
        <v>2037</v>
      </c>
      <c r="B9255" s="52" t="s">
        <v>3737</v>
      </c>
      <c r="C9255" s="30" t="s">
        <v>2081</v>
      </c>
      <c r="D9255" s="52" t="s">
        <v>3760</v>
      </c>
      <c r="E9255" s="53">
        <v>22.4</v>
      </c>
      <c r="F9255" s="53">
        <v>0</v>
      </c>
      <c r="G9255" s="53">
        <v>22.4</v>
      </c>
    </row>
    <row r="9256" s="37" customFormat="1" customHeight="1" spans="1:7">
      <c r="A9256" s="52" t="s">
        <v>2037</v>
      </c>
      <c r="B9256" s="52" t="s">
        <v>3737</v>
      </c>
      <c r="C9256" s="30" t="s">
        <v>2081</v>
      </c>
      <c r="D9256" s="52" t="s">
        <v>3761</v>
      </c>
      <c r="E9256" s="53">
        <v>39.25</v>
      </c>
      <c r="F9256" s="53">
        <v>0</v>
      </c>
      <c r="G9256" s="53">
        <v>39.25</v>
      </c>
    </row>
    <row r="9257" s="37" customFormat="1" customHeight="1" spans="1:7">
      <c r="A9257" s="52" t="s">
        <v>2037</v>
      </c>
      <c r="B9257" s="52" t="s">
        <v>3737</v>
      </c>
      <c r="C9257" s="50" t="s">
        <v>2091</v>
      </c>
      <c r="D9257" s="49"/>
      <c r="E9257" s="51">
        <v>231.190448</v>
      </c>
      <c r="F9257" s="51">
        <v>0</v>
      </c>
      <c r="G9257" s="51">
        <v>231.190448</v>
      </c>
    </row>
    <row r="9258" s="37" customFormat="1" customHeight="1" spans="1:7">
      <c r="A9258" s="52" t="s">
        <v>2037</v>
      </c>
      <c r="B9258" s="52" t="s">
        <v>3737</v>
      </c>
      <c r="C9258" s="30" t="s">
        <v>2092</v>
      </c>
      <c r="D9258" s="52" t="s">
        <v>2093</v>
      </c>
      <c r="E9258" s="53">
        <v>122.5</v>
      </c>
      <c r="F9258" s="53">
        <v>0</v>
      </c>
      <c r="G9258" s="53">
        <v>122.5</v>
      </c>
    </row>
    <row r="9259" s="37" customFormat="1" customHeight="1" spans="1:7">
      <c r="A9259" s="52" t="s">
        <v>2037</v>
      </c>
      <c r="B9259" s="52" t="s">
        <v>3737</v>
      </c>
      <c r="C9259" s="30" t="s">
        <v>2092</v>
      </c>
      <c r="D9259" s="52" t="s">
        <v>2094</v>
      </c>
      <c r="E9259" s="53">
        <v>5.018414</v>
      </c>
      <c r="F9259" s="53">
        <v>0</v>
      </c>
      <c r="G9259" s="53">
        <v>5.018414</v>
      </c>
    </row>
    <row r="9260" s="37" customFormat="1" customHeight="1" spans="1:7">
      <c r="A9260" s="52" t="s">
        <v>2037</v>
      </c>
      <c r="B9260" s="52" t="s">
        <v>3737</v>
      </c>
      <c r="C9260" s="30" t="s">
        <v>2092</v>
      </c>
      <c r="D9260" s="52" t="s">
        <v>2095</v>
      </c>
      <c r="E9260" s="53">
        <v>3.34561</v>
      </c>
      <c r="F9260" s="53">
        <v>0</v>
      </c>
      <c r="G9260" s="53">
        <v>3.34561</v>
      </c>
    </row>
    <row r="9261" s="37" customFormat="1" customHeight="1" spans="1:7">
      <c r="A9261" s="52" t="s">
        <v>2037</v>
      </c>
      <c r="B9261" s="52" t="s">
        <v>3737</v>
      </c>
      <c r="C9261" s="30" t="s">
        <v>2092</v>
      </c>
      <c r="D9261" s="52" t="s">
        <v>2096</v>
      </c>
      <c r="E9261" s="53">
        <v>6.12197</v>
      </c>
      <c r="F9261" s="53">
        <v>0</v>
      </c>
      <c r="G9261" s="53">
        <v>6.12197</v>
      </c>
    </row>
    <row r="9262" s="37" customFormat="1" customHeight="1" spans="1:7">
      <c r="A9262" s="52" t="s">
        <v>2037</v>
      </c>
      <c r="B9262" s="52" t="s">
        <v>3737</v>
      </c>
      <c r="C9262" s="30" t="s">
        <v>2092</v>
      </c>
      <c r="D9262" s="52" t="s">
        <v>2097</v>
      </c>
      <c r="E9262" s="53">
        <v>7.475436</v>
      </c>
      <c r="F9262" s="53">
        <v>0</v>
      </c>
      <c r="G9262" s="53">
        <v>7.475436</v>
      </c>
    </row>
    <row r="9263" s="37" customFormat="1" customHeight="1" spans="1:7">
      <c r="A9263" s="52" t="s">
        <v>2037</v>
      </c>
      <c r="B9263" s="52" t="s">
        <v>3737</v>
      </c>
      <c r="C9263" s="30" t="s">
        <v>2092</v>
      </c>
      <c r="D9263" s="52" t="s">
        <v>2098</v>
      </c>
      <c r="E9263" s="53">
        <v>6.273018</v>
      </c>
      <c r="F9263" s="53">
        <v>0</v>
      </c>
      <c r="G9263" s="53">
        <v>6.273018</v>
      </c>
    </row>
    <row r="9264" s="37" customFormat="1" customHeight="1" spans="1:7">
      <c r="A9264" s="52" t="s">
        <v>2037</v>
      </c>
      <c r="B9264" s="52" t="s">
        <v>3737</v>
      </c>
      <c r="C9264" s="30" t="s">
        <v>2092</v>
      </c>
      <c r="D9264" s="52" t="s">
        <v>2099</v>
      </c>
      <c r="E9264" s="53">
        <v>44.556</v>
      </c>
      <c r="F9264" s="53">
        <v>0</v>
      </c>
      <c r="G9264" s="53">
        <v>44.556</v>
      </c>
    </row>
    <row r="9265" s="37" customFormat="1" customHeight="1" spans="1:7">
      <c r="A9265" s="52" t="s">
        <v>2037</v>
      </c>
      <c r="B9265" s="52" t="s">
        <v>3737</v>
      </c>
      <c r="C9265" s="30" t="s">
        <v>2092</v>
      </c>
      <c r="D9265" s="52" t="s">
        <v>2100</v>
      </c>
      <c r="E9265" s="53">
        <v>15.288</v>
      </c>
      <c r="F9265" s="53">
        <v>0</v>
      </c>
      <c r="G9265" s="53">
        <v>15.288</v>
      </c>
    </row>
    <row r="9266" s="37" customFormat="1" customHeight="1" spans="1:7">
      <c r="A9266" s="52" t="s">
        <v>2037</v>
      </c>
      <c r="B9266" s="52" t="s">
        <v>3737</v>
      </c>
      <c r="C9266" s="30" t="s">
        <v>2092</v>
      </c>
      <c r="D9266" s="52" t="s">
        <v>2101</v>
      </c>
      <c r="E9266" s="53">
        <v>0.312</v>
      </c>
      <c r="F9266" s="53">
        <v>0</v>
      </c>
      <c r="G9266" s="53">
        <v>0.312</v>
      </c>
    </row>
    <row r="9267" s="37" customFormat="1" customHeight="1" spans="1:7">
      <c r="A9267" s="52" t="s">
        <v>2037</v>
      </c>
      <c r="B9267" s="52" t="s">
        <v>3737</v>
      </c>
      <c r="C9267" s="30" t="s">
        <v>2092</v>
      </c>
      <c r="D9267" s="52" t="s">
        <v>2102</v>
      </c>
      <c r="E9267" s="53">
        <v>12</v>
      </c>
      <c r="F9267" s="53">
        <v>0</v>
      </c>
      <c r="G9267" s="53">
        <v>12</v>
      </c>
    </row>
    <row r="9268" s="37" customFormat="1" customHeight="1" spans="1:7">
      <c r="A9268" s="52" t="s">
        <v>2037</v>
      </c>
      <c r="B9268" s="52" t="s">
        <v>3737</v>
      </c>
      <c r="C9268" s="30" t="s">
        <v>2092</v>
      </c>
      <c r="D9268" s="52" t="s">
        <v>2104</v>
      </c>
      <c r="E9268" s="53">
        <v>0.8</v>
      </c>
      <c r="F9268" s="53">
        <v>0</v>
      </c>
      <c r="G9268" s="53">
        <v>0.8</v>
      </c>
    </row>
    <row r="9269" s="37" customFormat="1" customHeight="1" spans="1:7">
      <c r="A9269" s="52" t="s">
        <v>2037</v>
      </c>
      <c r="B9269" s="52" t="s">
        <v>3737</v>
      </c>
      <c r="C9269" s="30" t="s">
        <v>2092</v>
      </c>
      <c r="D9269" s="52" t="s">
        <v>2105</v>
      </c>
      <c r="E9269" s="53">
        <v>7.5</v>
      </c>
      <c r="F9269" s="53">
        <v>0</v>
      </c>
      <c r="G9269" s="53">
        <v>7.5</v>
      </c>
    </row>
    <row r="9270" s="37" customFormat="1" customHeight="1" spans="1:7">
      <c r="A9270" s="52" t="s">
        <v>2037</v>
      </c>
      <c r="B9270" s="52" t="s">
        <v>3737</v>
      </c>
      <c r="C9270" s="50" t="s">
        <v>2106</v>
      </c>
      <c r="D9270" s="49"/>
      <c r="E9270" s="51">
        <v>1203.29417</v>
      </c>
      <c r="F9270" s="51">
        <v>0</v>
      </c>
      <c r="G9270" s="51">
        <v>1203.29417</v>
      </c>
    </row>
    <row r="9271" s="37" customFormat="1" customHeight="1" spans="1:7">
      <c r="A9271" s="52" t="s">
        <v>2037</v>
      </c>
      <c r="B9271" s="52" t="s">
        <v>3737</v>
      </c>
      <c r="C9271" s="30" t="s">
        <v>2107</v>
      </c>
      <c r="D9271" s="52" t="s">
        <v>2108</v>
      </c>
      <c r="E9271" s="53">
        <v>249.1812</v>
      </c>
      <c r="F9271" s="53">
        <v>0</v>
      </c>
      <c r="G9271" s="53">
        <v>249.1812</v>
      </c>
    </row>
    <row r="9272" s="37" customFormat="1" customHeight="1" spans="1:7">
      <c r="A9272" s="52" t="s">
        <v>2037</v>
      </c>
      <c r="B9272" s="52" t="s">
        <v>3737</v>
      </c>
      <c r="C9272" s="30" t="s">
        <v>2107</v>
      </c>
      <c r="D9272" s="52" t="s">
        <v>2109</v>
      </c>
      <c r="E9272" s="53">
        <v>169.02</v>
      </c>
      <c r="F9272" s="53">
        <v>0</v>
      </c>
      <c r="G9272" s="53">
        <v>169.02</v>
      </c>
    </row>
    <row r="9273" s="37" customFormat="1" customHeight="1" spans="1:7">
      <c r="A9273" s="52" t="s">
        <v>2037</v>
      </c>
      <c r="B9273" s="52" t="s">
        <v>3737</v>
      </c>
      <c r="C9273" s="30" t="s">
        <v>2107</v>
      </c>
      <c r="D9273" s="52" t="s">
        <v>2111</v>
      </c>
      <c r="E9273" s="53">
        <v>20.7651</v>
      </c>
      <c r="F9273" s="53">
        <v>0</v>
      </c>
      <c r="G9273" s="53">
        <v>20.7651</v>
      </c>
    </row>
    <row r="9274" s="37" customFormat="1" customHeight="1" spans="1:7">
      <c r="A9274" s="52" t="s">
        <v>2037</v>
      </c>
      <c r="B9274" s="52" t="s">
        <v>3737</v>
      </c>
      <c r="C9274" s="30" t="s">
        <v>2107</v>
      </c>
      <c r="D9274" s="52" t="s">
        <v>2112</v>
      </c>
      <c r="E9274" s="53">
        <v>62.392799</v>
      </c>
      <c r="F9274" s="53">
        <v>0</v>
      </c>
      <c r="G9274" s="53">
        <v>62.392799</v>
      </c>
    </row>
    <row r="9275" s="37" customFormat="1" customHeight="1" spans="1:7">
      <c r="A9275" s="52" t="s">
        <v>2037</v>
      </c>
      <c r="B9275" s="52" t="s">
        <v>3737</v>
      </c>
      <c r="C9275" s="30" t="s">
        <v>2107</v>
      </c>
      <c r="D9275" s="52" t="s">
        <v>2113</v>
      </c>
      <c r="E9275" s="53">
        <v>52.541304</v>
      </c>
      <c r="F9275" s="53">
        <v>0</v>
      </c>
      <c r="G9275" s="53">
        <v>52.541304</v>
      </c>
    </row>
    <row r="9276" s="37" customFormat="1" customHeight="1" spans="1:7">
      <c r="A9276" s="52" t="s">
        <v>2037</v>
      </c>
      <c r="B9276" s="52" t="s">
        <v>3737</v>
      </c>
      <c r="C9276" s="30" t="s">
        <v>2107</v>
      </c>
      <c r="D9276" s="52" t="s">
        <v>2114</v>
      </c>
      <c r="E9276" s="53">
        <v>1.316899</v>
      </c>
      <c r="F9276" s="53">
        <v>0</v>
      </c>
      <c r="G9276" s="53">
        <v>1.316899</v>
      </c>
    </row>
    <row r="9277" s="37" customFormat="1" customHeight="1" spans="1:7">
      <c r="A9277" s="52" t="s">
        <v>2037</v>
      </c>
      <c r="B9277" s="52" t="s">
        <v>3737</v>
      </c>
      <c r="C9277" s="30" t="s">
        <v>2107</v>
      </c>
      <c r="D9277" s="52" t="s">
        <v>2115</v>
      </c>
      <c r="E9277" s="53">
        <v>2.194832</v>
      </c>
      <c r="F9277" s="53">
        <v>0</v>
      </c>
      <c r="G9277" s="53">
        <v>2.194832</v>
      </c>
    </row>
    <row r="9278" s="37" customFormat="1" customHeight="1" spans="1:7">
      <c r="A9278" s="52" t="s">
        <v>2037</v>
      </c>
      <c r="B9278" s="52" t="s">
        <v>3737</v>
      </c>
      <c r="C9278" s="30" t="s">
        <v>2107</v>
      </c>
      <c r="D9278" s="52" t="s">
        <v>2116</v>
      </c>
      <c r="E9278" s="53">
        <v>10.8</v>
      </c>
      <c r="F9278" s="53">
        <v>0</v>
      </c>
      <c r="G9278" s="53">
        <v>10.8</v>
      </c>
    </row>
    <row r="9279" s="37" customFormat="1" customHeight="1" spans="1:7">
      <c r="A9279" s="52" t="s">
        <v>2037</v>
      </c>
      <c r="B9279" s="52" t="s">
        <v>3737</v>
      </c>
      <c r="C9279" s="30" t="s">
        <v>2107</v>
      </c>
      <c r="D9279" s="52" t="s">
        <v>2117</v>
      </c>
      <c r="E9279" s="53">
        <v>105.082608</v>
      </c>
      <c r="F9279" s="53">
        <v>0</v>
      </c>
      <c r="G9279" s="53">
        <v>105.082608</v>
      </c>
    </row>
    <row r="9280" s="37" customFormat="1" customHeight="1" spans="1:7">
      <c r="A9280" s="52" t="s">
        <v>2037</v>
      </c>
      <c r="B9280" s="52" t="s">
        <v>3737</v>
      </c>
      <c r="C9280" s="30" t="s">
        <v>2107</v>
      </c>
      <c r="D9280" s="52" t="s">
        <v>2118</v>
      </c>
      <c r="E9280" s="53">
        <v>89.179428</v>
      </c>
      <c r="F9280" s="53">
        <v>0</v>
      </c>
      <c r="G9280" s="53">
        <v>89.179428</v>
      </c>
    </row>
    <row r="9281" s="37" customFormat="1" customHeight="1" spans="1:7">
      <c r="A9281" s="52" t="s">
        <v>2037</v>
      </c>
      <c r="B9281" s="52" t="s">
        <v>3737</v>
      </c>
      <c r="C9281" s="30" t="s">
        <v>2107</v>
      </c>
      <c r="D9281" s="52" t="s">
        <v>2119</v>
      </c>
      <c r="E9281" s="53">
        <v>4.4244</v>
      </c>
      <c r="F9281" s="53">
        <v>0</v>
      </c>
      <c r="G9281" s="53">
        <v>4.4244</v>
      </c>
    </row>
    <row r="9282" s="37" customFormat="1" customHeight="1" spans="1:7">
      <c r="A9282" s="52" t="s">
        <v>2037</v>
      </c>
      <c r="B9282" s="52" t="s">
        <v>3737</v>
      </c>
      <c r="C9282" s="30" t="s">
        <v>2107</v>
      </c>
      <c r="D9282" s="52" t="s">
        <v>2120</v>
      </c>
      <c r="E9282" s="53">
        <v>124.2</v>
      </c>
      <c r="F9282" s="53">
        <v>0</v>
      </c>
      <c r="G9282" s="53">
        <v>124.2</v>
      </c>
    </row>
    <row r="9283" s="37" customFormat="1" customHeight="1" spans="1:7">
      <c r="A9283" s="52" t="s">
        <v>2037</v>
      </c>
      <c r="B9283" s="52" t="s">
        <v>3737</v>
      </c>
      <c r="C9283" s="30" t="s">
        <v>2107</v>
      </c>
      <c r="D9283" s="52" t="s">
        <v>2121</v>
      </c>
      <c r="E9283" s="53">
        <v>8</v>
      </c>
      <c r="F9283" s="53">
        <v>0</v>
      </c>
      <c r="G9283" s="53">
        <v>8</v>
      </c>
    </row>
    <row r="9284" s="37" customFormat="1" customHeight="1" spans="1:7">
      <c r="A9284" s="52" t="s">
        <v>2037</v>
      </c>
      <c r="B9284" s="52" t="s">
        <v>3737</v>
      </c>
      <c r="C9284" s="30" t="s">
        <v>2107</v>
      </c>
      <c r="D9284" s="52" t="s">
        <v>2122</v>
      </c>
      <c r="E9284" s="53">
        <v>217.8</v>
      </c>
      <c r="F9284" s="53">
        <v>0</v>
      </c>
      <c r="G9284" s="53">
        <v>217.8</v>
      </c>
    </row>
    <row r="9285" s="37" customFormat="1" customHeight="1" spans="1:7">
      <c r="A9285" s="52" t="s">
        <v>2037</v>
      </c>
      <c r="B9285" s="52" t="s">
        <v>3737</v>
      </c>
      <c r="C9285" s="30" t="s">
        <v>2107</v>
      </c>
      <c r="D9285" s="52" t="s">
        <v>2123</v>
      </c>
      <c r="E9285" s="53">
        <v>86.3956</v>
      </c>
      <c r="F9285" s="53">
        <v>0</v>
      </c>
      <c r="G9285" s="53">
        <v>86.3956</v>
      </c>
    </row>
    <row r="9286" s="37" customFormat="1" customHeight="1" spans="1:7">
      <c r="A9286" s="52" t="s">
        <v>2037</v>
      </c>
      <c r="B9286" s="49" t="s">
        <v>3762</v>
      </c>
      <c r="C9286" s="50"/>
      <c r="D9286" s="49"/>
      <c r="E9286" s="51">
        <v>629.954442</v>
      </c>
      <c r="F9286" s="51">
        <v>0</v>
      </c>
      <c r="G9286" s="51">
        <v>629.954442</v>
      </c>
    </row>
    <row r="9287" s="37" customFormat="1" customHeight="1" spans="1:7">
      <c r="A9287" s="52" t="s">
        <v>2037</v>
      </c>
      <c r="B9287" s="52" t="s">
        <v>3763</v>
      </c>
      <c r="C9287" s="50" t="s">
        <v>2091</v>
      </c>
      <c r="D9287" s="49"/>
      <c r="E9287" s="51">
        <v>78.831104</v>
      </c>
      <c r="F9287" s="51">
        <v>0</v>
      </c>
      <c r="G9287" s="51">
        <v>78.831104</v>
      </c>
    </row>
    <row r="9288" s="37" customFormat="1" customHeight="1" spans="1:7">
      <c r="A9288" s="52" t="s">
        <v>2037</v>
      </c>
      <c r="B9288" s="52" t="s">
        <v>3763</v>
      </c>
      <c r="C9288" s="30" t="s">
        <v>2092</v>
      </c>
      <c r="D9288" s="52" t="s">
        <v>2126</v>
      </c>
      <c r="E9288" s="53">
        <v>53.9</v>
      </c>
      <c r="F9288" s="53">
        <v>0</v>
      </c>
      <c r="G9288" s="53">
        <v>53.9</v>
      </c>
    </row>
    <row r="9289" s="37" customFormat="1" customHeight="1" spans="1:7">
      <c r="A9289" s="52" t="s">
        <v>2037</v>
      </c>
      <c r="B9289" s="52" t="s">
        <v>3763</v>
      </c>
      <c r="C9289" s="30" t="s">
        <v>2092</v>
      </c>
      <c r="D9289" s="52" t="s">
        <v>2127</v>
      </c>
      <c r="E9289" s="53">
        <v>2.561962</v>
      </c>
      <c r="F9289" s="53">
        <v>0</v>
      </c>
      <c r="G9289" s="53">
        <v>2.561962</v>
      </c>
    </row>
    <row r="9290" s="37" customFormat="1" customHeight="1" spans="1:7">
      <c r="A9290" s="52" t="s">
        <v>2037</v>
      </c>
      <c r="B9290" s="52" t="s">
        <v>3763</v>
      </c>
      <c r="C9290" s="30" t="s">
        <v>2092</v>
      </c>
      <c r="D9290" s="52" t="s">
        <v>2128</v>
      </c>
      <c r="E9290" s="53">
        <v>1.707974</v>
      </c>
      <c r="F9290" s="53">
        <v>0</v>
      </c>
      <c r="G9290" s="53">
        <v>1.707974</v>
      </c>
    </row>
    <row r="9291" s="37" customFormat="1" customHeight="1" spans="1:7">
      <c r="A9291" s="52" t="s">
        <v>2037</v>
      </c>
      <c r="B9291" s="52" t="s">
        <v>3763</v>
      </c>
      <c r="C9291" s="30" t="s">
        <v>2092</v>
      </c>
      <c r="D9291" s="52" t="s">
        <v>2129</v>
      </c>
      <c r="E9291" s="53">
        <v>3.581424</v>
      </c>
      <c r="F9291" s="53">
        <v>0</v>
      </c>
      <c r="G9291" s="53">
        <v>3.581424</v>
      </c>
    </row>
    <row r="9292" s="37" customFormat="1" customHeight="1" spans="1:7">
      <c r="A9292" s="52" t="s">
        <v>2037</v>
      </c>
      <c r="B9292" s="52" t="s">
        <v>3763</v>
      </c>
      <c r="C9292" s="30" t="s">
        <v>2092</v>
      </c>
      <c r="D9292" s="52" t="s">
        <v>2297</v>
      </c>
      <c r="E9292" s="53">
        <v>3.577292</v>
      </c>
      <c r="F9292" s="53">
        <v>0</v>
      </c>
      <c r="G9292" s="53">
        <v>3.577292</v>
      </c>
    </row>
    <row r="9293" s="37" customFormat="1" customHeight="1" spans="1:7">
      <c r="A9293" s="52" t="s">
        <v>2037</v>
      </c>
      <c r="B9293" s="52" t="s">
        <v>3763</v>
      </c>
      <c r="C9293" s="30" t="s">
        <v>2092</v>
      </c>
      <c r="D9293" s="52" t="s">
        <v>2130</v>
      </c>
      <c r="E9293" s="53">
        <v>3.202452</v>
      </c>
      <c r="F9293" s="53">
        <v>0</v>
      </c>
      <c r="G9293" s="53">
        <v>3.202452</v>
      </c>
    </row>
    <row r="9294" s="37" customFormat="1" customHeight="1" spans="1:7">
      <c r="A9294" s="52" t="s">
        <v>2037</v>
      </c>
      <c r="B9294" s="52" t="s">
        <v>3763</v>
      </c>
      <c r="C9294" s="30" t="s">
        <v>2092</v>
      </c>
      <c r="D9294" s="52" t="s">
        <v>2102</v>
      </c>
      <c r="E9294" s="53">
        <v>7</v>
      </c>
      <c r="F9294" s="53">
        <v>0</v>
      </c>
      <c r="G9294" s="53">
        <v>7</v>
      </c>
    </row>
    <row r="9295" s="37" customFormat="1" customHeight="1" spans="1:7">
      <c r="A9295" s="52" t="s">
        <v>2037</v>
      </c>
      <c r="B9295" s="52" t="s">
        <v>3763</v>
      </c>
      <c r="C9295" s="30" t="s">
        <v>2092</v>
      </c>
      <c r="D9295" s="52" t="s">
        <v>2105</v>
      </c>
      <c r="E9295" s="53">
        <v>3.3</v>
      </c>
      <c r="F9295" s="53">
        <v>0</v>
      </c>
      <c r="G9295" s="53">
        <v>3.3</v>
      </c>
    </row>
    <row r="9296" s="37" customFormat="1" customHeight="1" spans="1:7">
      <c r="A9296" s="52" t="s">
        <v>2037</v>
      </c>
      <c r="B9296" s="52" t="s">
        <v>3763</v>
      </c>
      <c r="C9296" s="50" t="s">
        <v>2106</v>
      </c>
      <c r="D9296" s="49"/>
      <c r="E9296" s="51">
        <v>551.123338</v>
      </c>
      <c r="F9296" s="51">
        <v>0</v>
      </c>
      <c r="G9296" s="51">
        <v>551.123338</v>
      </c>
    </row>
    <row r="9297" s="37" customFormat="1" customHeight="1" spans="1:7">
      <c r="A9297" s="52" t="s">
        <v>2037</v>
      </c>
      <c r="B9297" s="52" t="s">
        <v>3763</v>
      </c>
      <c r="C9297" s="30" t="s">
        <v>2107</v>
      </c>
      <c r="D9297" s="52" t="s">
        <v>2131</v>
      </c>
      <c r="E9297" s="53">
        <v>119.3808</v>
      </c>
      <c r="F9297" s="53">
        <v>0</v>
      </c>
      <c r="G9297" s="53">
        <v>119.3808</v>
      </c>
    </row>
    <row r="9298" s="37" customFormat="1" customHeight="1" spans="1:7">
      <c r="A9298" s="52" t="s">
        <v>2037</v>
      </c>
      <c r="B9298" s="52" t="s">
        <v>3763</v>
      </c>
      <c r="C9298" s="30" t="s">
        <v>2107</v>
      </c>
      <c r="D9298" s="52" t="s">
        <v>2132</v>
      </c>
      <c r="E9298" s="53">
        <v>10.608</v>
      </c>
      <c r="F9298" s="53">
        <v>0</v>
      </c>
      <c r="G9298" s="53">
        <v>10.608</v>
      </c>
    </row>
    <row r="9299" s="37" customFormat="1" customHeight="1" spans="1:7">
      <c r="A9299" s="52" t="s">
        <v>2037</v>
      </c>
      <c r="B9299" s="52" t="s">
        <v>3763</v>
      </c>
      <c r="C9299" s="30" t="s">
        <v>2107</v>
      </c>
      <c r="D9299" s="52" t="s">
        <v>2134</v>
      </c>
      <c r="E9299" s="53">
        <v>50.22</v>
      </c>
      <c r="F9299" s="53">
        <v>0</v>
      </c>
      <c r="G9299" s="53">
        <v>50.22</v>
      </c>
    </row>
    <row r="9300" s="37" customFormat="1" customHeight="1" spans="1:7">
      <c r="A9300" s="52" t="s">
        <v>2037</v>
      </c>
      <c r="B9300" s="52" t="s">
        <v>3763</v>
      </c>
      <c r="C9300" s="30" t="s">
        <v>2107</v>
      </c>
      <c r="D9300" s="52" t="s">
        <v>2135</v>
      </c>
      <c r="E9300" s="53">
        <v>97.2444</v>
      </c>
      <c r="F9300" s="53">
        <v>0</v>
      </c>
      <c r="G9300" s="53">
        <v>97.2444</v>
      </c>
    </row>
    <row r="9301" s="37" customFormat="1" customHeight="1" spans="1:7">
      <c r="A9301" s="52" t="s">
        <v>2037</v>
      </c>
      <c r="B9301" s="52" t="s">
        <v>3763</v>
      </c>
      <c r="C9301" s="30" t="s">
        <v>2107</v>
      </c>
      <c r="D9301" s="52" t="s">
        <v>2136</v>
      </c>
      <c r="E9301" s="53">
        <v>33.288</v>
      </c>
      <c r="F9301" s="53">
        <v>0</v>
      </c>
      <c r="G9301" s="53">
        <v>33.288</v>
      </c>
    </row>
    <row r="9302" s="37" customFormat="1" customHeight="1" spans="1:7">
      <c r="A9302" s="52" t="s">
        <v>2037</v>
      </c>
      <c r="B9302" s="52" t="s">
        <v>3763</v>
      </c>
      <c r="C9302" s="30" t="s">
        <v>2107</v>
      </c>
      <c r="D9302" s="52" t="s">
        <v>2137</v>
      </c>
      <c r="E9302" s="53">
        <v>49.718592</v>
      </c>
      <c r="F9302" s="53">
        <v>0</v>
      </c>
      <c r="G9302" s="53">
        <v>49.718592</v>
      </c>
    </row>
    <row r="9303" s="37" customFormat="1" customHeight="1" spans="1:7">
      <c r="A9303" s="52" t="s">
        <v>2037</v>
      </c>
      <c r="B9303" s="52" t="s">
        <v>3763</v>
      </c>
      <c r="C9303" s="30" t="s">
        <v>2107</v>
      </c>
      <c r="D9303" s="52" t="s">
        <v>2138</v>
      </c>
      <c r="E9303" s="53">
        <v>20.282196</v>
      </c>
      <c r="F9303" s="53">
        <v>0</v>
      </c>
      <c r="G9303" s="53">
        <v>20.282196</v>
      </c>
    </row>
    <row r="9304" s="37" customFormat="1" customHeight="1" spans="1:7">
      <c r="A9304" s="52" t="s">
        <v>2037</v>
      </c>
      <c r="B9304" s="52" t="s">
        <v>3763</v>
      </c>
      <c r="C9304" s="30" t="s">
        <v>2107</v>
      </c>
      <c r="D9304" s="52" t="s">
        <v>2139</v>
      </c>
      <c r="E9304" s="53">
        <v>0.64049</v>
      </c>
      <c r="F9304" s="53">
        <v>0</v>
      </c>
      <c r="G9304" s="53">
        <v>0.64049</v>
      </c>
    </row>
    <row r="9305" s="37" customFormat="1" customHeight="1" spans="1:7">
      <c r="A9305" s="52" t="s">
        <v>2037</v>
      </c>
      <c r="B9305" s="52" t="s">
        <v>3763</v>
      </c>
      <c r="C9305" s="30" t="s">
        <v>2107</v>
      </c>
      <c r="D9305" s="52" t="s">
        <v>2140</v>
      </c>
      <c r="E9305" s="53">
        <v>1.067484</v>
      </c>
      <c r="F9305" s="53">
        <v>0</v>
      </c>
      <c r="G9305" s="53">
        <v>1.067484</v>
      </c>
    </row>
    <row r="9306" s="37" customFormat="1" customHeight="1" spans="1:7">
      <c r="A9306" s="52" t="s">
        <v>2037</v>
      </c>
      <c r="B9306" s="52" t="s">
        <v>3763</v>
      </c>
      <c r="C9306" s="30" t="s">
        <v>2107</v>
      </c>
      <c r="D9306" s="52" t="s">
        <v>2141</v>
      </c>
      <c r="E9306" s="53">
        <v>25.619616</v>
      </c>
      <c r="F9306" s="53">
        <v>0</v>
      </c>
      <c r="G9306" s="53">
        <v>25.619616</v>
      </c>
    </row>
    <row r="9307" s="37" customFormat="1" customHeight="1" spans="1:7">
      <c r="A9307" s="52" t="s">
        <v>2037</v>
      </c>
      <c r="B9307" s="52" t="s">
        <v>3763</v>
      </c>
      <c r="C9307" s="30" t="s">
        <v>2107</v>
      </c>
      <c r="D9307" s="52" t="s">
        <v>2298</v>
      </c>
      <c r="E9307" s="53">
        <v>6.2</v>
      </c>
      <c r="F9307" s="53">
        <v>0</v>
      </c>
      <c r="G9307" s="53">
        <v>6.2</v>
      </c>
    </row>
    <row r="9308" s="37" customFormat="1" customHeight="1" spans="1:7">
      <c r="A9308" s="52" t="s">
        <v>2037</v>
      </c>
      <c r="B9308" s="52" t="s">
        <v>3763</v>
      </c>
      <c r="C9308" s="30" t="s">
        <v>2107</v>
      </c>
      <c r="D9308" s="52" t="s">
        <v>2142</v>
      </c>
      <c r="E9308" s="53">
        <v>24.859296</v>
      </c>
      <c r="F9308" s="53">
        <v>0</v>
      </c>
      <c r="G9308" s="53">
        <v>24.859296</v>
      </c>
    </row>
    <row r="9309" s="37" customFormat="1" customHeight="1" spans="1:7">
      <c r="A9309" s="52" t="s">
        <v>2037</v>
      </c>
      <c r="B9309" s="52" t="s">
        <v>3763</v>
      </c>
      <c r="C9309" s="30" t="s">
        <v>2107</v>
      </c>
      <c r="D9309" s="52" t="s">
        <v>2299</v>
      </c>
      <c r="E9309" s="53">
        <v>71.3</v>
      </c>
      <c r="F9309" s="53">
        <v>0</v>
      </c>
      <c r="G9309" s="53">
        <v>71.3</v>
      </c>
    </row>
    <row r="9310" s="36" customFormat="1" customHeight="1" spans="1:7">
      <c r="A9310" s="52" t="s">
        <v>2037</v>
      </c>
      <c r="B9310" s="52" t="s">
        <v>3763</v>
      </c>
      <c r="C9310" s="30" t="s">
        <v>2107</v>
      </c>
      <c r="D9310" s="52" t="s">
        <v>2143</v>
      </c>
      <c r="E9310" s="53">
        <v>35.4444</v>
      </c>
      <c r="F9310" s="53">
        <v>0</v>
      </c>
      <c r="G9310" s="53">
        <v>35.4444</v>
      </c>
    </row>
    <row r="9311" s="37" customFormat="1" customHeight="1" spans="1:7">
      <c r="A9311" s="52" t="s">
        <v>2037</v>
      </c>
      <c r="B9311" s="52" t="s">
        <v>3763</v>
      </c>
      <c r="C9311" s="30" t="s">
        <v>2107</v>
      </c>
      <c r="D9311" s="52" t="s">
        <v>2144</v>
      </c>
      <c r="E9311" s="53">
        <v>3.52</v>
      </c>
      <c r="F9311" s="53">
        <v>0</v>
      </c>
      <c r="G9311" s="53">
        <v>3.52</v>
      </c>
    </row>
    <row r="9312" s="37" customFormat="1" customHeight="1" spans="1:7">
      <c r="A9312" s="52" t="s">
        <v>2037</v>
      </c>
      <c r="B9312" s="52" t="s">
        <v>3763</v>
      </c>
      <c r="C9312" s="30" t="s">
        <v>2107</v>
      </c>
      <c r="D9312" s="52" t="s">
        <v>2145</v>
      </c>
      <c r="E9312" s="53">
        <v>1.730064</v>
      </c>
      <c r="F9312" s="53">
        <v>0</v>
      </c>
      <c r="G9312" s="53">
        <v>1.730064</v>
      </c>
    </row>
    <row r="9313" s="37" customFormat="1" customHeight="1" spans="1:7">
      <c r="A9313" s="52" t="s">
        <v>2037</v>
      </c>
      <c r="B9313" s="49" t="s">
        <v>3764</v>
      </c>
      <c r="C9313" s="50"/>
      <c r="D9313" s="49"/>
      <c r="E9313" s="51">
        <v>136.591283</v>
      </c>
      <c r="F9313" s="51">
        <v>0</v>
      </c>
      <c r="G9313" s="51">
        <v>136.591283</v>
      </c>
    </row>
    <row r="9314" s="37" customFormat="1" customHeight="1" spans="1:7">
      <c r="A9314" s="52" t="s">
        <v>2037</v>
      </c>
      <c r="B9314" s="52" t="s">
        <v>3765</v>
      </c>
      <c r="C9314" s="50" t="s">
        <v>2091</v>
      </c>
      <c r="D9314" s="49"/>
      <c r="E9314" s="51">
        <v>18.387554</v>
      </c>
      <c r="F9314" s="51">
        <v>0</v>
      </c>
      <c r="G9314" s="51">
        <v>18.387554</v>
      </c>
    </row>
    <row r="9315" s="37" customFormat="1" customHeight="1" spans="1:7">
      <c r="A9315" s="52" t="s">
        <v>2037</v>
      </c>
      <c r="B9315" s="52" t="s">
        <v>3765</v>
      </c>
      <c r="C9315" s="30" t="s">
        <v>2092</v>
      </c>
      <c r="D9315" s="52" t="s">
        <v>2126</v>
      </c>
      <c r="E9315" s="53">
        <v>14.7</v>
      </c>
      <c r="F9315" s="53">
        <v>0</v>
      </c>
      <c r="G9315" s="53">
        <v>14.7</v>
      </c>
    </row>
    <row r="9316" s="37" customFormat="1" customHeight="1" spans="1:7">
      <c r="A9316" s="52" t="s">
        <v>2037</v>
      </c>
      <c r="B9316" s="52" t="s">
        <v>3765</v>
      </c>
      <c r="C9316" s="30" t="s">
        <v>2092</v>
      </c>
      <c r="D9316" s="52" t="s">
        <v>2127</v>
      </c>
      <c r="E9316" s="53">
        <v>0.569635</v>
      </c>
      <c r="F9316" s="53">
        <v>0</v>
      </c>
      <c r="G9316" s="53">
        <v>0.569635</v>
      </c>
    </row>
    <row r="9317" s="37" customFormat="1" customHeight="1" spans="1:7">
      <c r="A9317" s="52" t="s">
        <v>2037</v>
      </c>
      <c r="B9317" s="52" t="s">
        <v>3765</v>
      </c>
      <c r="C9317" s="30" t="s">
        <v>2092</v>
      </c>
      <c r="D9317" s="52" t="s">
        <v>2128</v>
      </c>
      <c r="E9317" s="53">
        <v>0.379757</v>
      </c>
      <c r="F9317" s="53">
        <v>0</v>
      </c>
      <c r="G9317" s="53">
        <v>0.379757</v>
      </c>
    </row>
    <row r="9318" s="37" customFormat="1" customHeight="1" spans="1:7">
      <c r="A9318" s="52" t="s">
        <v>2037</v>
      </c>
      <c r="B9318" s="52" t="s">
        <v>3765</v>
      </c>
      <c r="C9318" s="30" t="s">
        <v>2092</v>
      </c>
      <c r="D9318" s="52" t="s">
        <v>2129</v>
      </c>
      <c r="E9318" s="53">
        <v>0.755964</v>
      </c>
      <c r="F9318" s="53">
        <v>0</v>
      </c>
      <c r="G9318" s="53">
        <v>0.755964</v>
      </c>
    </row>
    <row r="9319" s="37" customFormat="1" customHeight="1" spans="1:7">
      <c r="A9319" s="52" t="s">
        <v>2037</v>
      </c>
      <c r="B9319" s="52" t="s">
        <v>3765</v>
      </c>
      <c r="C9319" s="30" t="s">
        <v>2092</v>
      </c>
      <c r="D9319" s="52" t="s">
        <v>2297</v>
      </c>
      <c r="E9319" s="53">
        <v>0.370154</v>
      </c>
      <c r="F9319" s="53">
        <v>0</v>
      </c>
      <c r="G9319" s="53">
        <v>0.370154</v>
      </c>
    </row>
    <row r="9320" s="37" customFormat="1" customHeight="1" spans="1:7">
      <c r="A9320" s="52" t="s">
        <v>2037</v>
      </c>
      <c r="B9320" s="52" t="s">
        <v>3765</v>
      </c>
      <c r="C9320" s="30" t="s">
        <v>2092</v>
      </c>
      <c r="D9320" s="52" t="s">
        <v>2130</v>
      </c>
      <c r="E9320" s="53">
        <v>0.712044</v>
      </c>
      <c r="F9320" s="53">
        <v>0</v>
      </c>
      <c r="G9320" s="53">
        <v>0.712044</v>
      </c>
    </row>
    <row r="9321" s="37" customFormat="1" customHeight="1" spans="1:7">
      <c r="A9321" s="52" t="s">
        <v>2037</v>
      </c>
      <c r="B9321" s="52" t="s">
        <v>3765</v>
      </c>
      <c r="C9321" s="30" t="s">
        <v>2092</v>
      </c>
      <c r="D9321" s="52" t="s">
        <v>2105</v>
      </c>
      <c r="E9321" s="53">
        <v>0.9</v>
      </c>
      <c r="F9321" s="53">
        <v>0</v>
      </c>
      <c r="G9321" s="53">
        <v>0.9</v>
      </c>
    </row>
    <row r="9322" s="37" customFormat="1" customHeight="1" spans="1:7">
      <c r="A9322" s="52" t="s">
        <v>2037</v>
      </c>
      <c r="B9322" s="52" t="s">
        <v>3765</v>
      </c>
      <c r="C9322" s="50" t="s">
        <v>2106</v>
      </c>
      <c r="D9322" s="49"/>
      <c r="E9322" s="51">
        <v>118.203729</v>
      </c>
      <c r="F9322" s="51">
        <v>0</v>
      </c>
      <c r="G9322" s="51">
        <v>118.203729</v>
      </c>
    </row>
    <row r="9323" s="37" customFormat="1" customHeight="1" spans="1:7">
      <c r="A9323" s="52" t="s">
        <v>2037</v>
      </c>
      <c r="B9323" s="52" t="s">
        <v>3765</v>
      </c>
      <c r="C9323" s="30" t="s">
        <v>2107</v>
      </c>
      <c r="D9323" s="52" t="s">
        <v>2131</v>
      </c>
      <c r="E9323" s="53">
        <v>25.1988</v>
      </c>
      <c r="F9323" s="53">
        <v>0</v>
      </c>
      <c r="G9323" s="53">
        <v>25.1988</v>
      </c>
    </row>
    <row r="9324" s="37" customFormat="1" customHeight="1" spans="1:7">
      <c r="A9324" s="52" t="s">
        <v>2037</v>
      </c>
      <c r="B9324" s="52" t="s">
        <v>3765</v>
      </c>
      <c r="C9324" s="30" t="s">
        <v>2107</v>
      </c>
      <c r="D9324" s="52" t="s">
        <v>2132</v>
      </c>
      <c r="E9324" s="53">
        <v>0.9288</v>
      </c>
      <c r="F9324" s="53">
        <v>0</v>
      </c>
      <c r="G9324" s="53">
        <v>0.9288</v>
      </c>
    </row>
    <row r="9325" s="37" customFormat="1" customHeight="1" spans="1:7">
      <c r="A9325" s="52" t="s">
        <v>2037</v>
      </c>
      <c r="B9325" s="52" t="s">
        <v>3765</v>
      </c>
      <c r="C9325" s="30" t="s">
        <v>2107</v>
      </c>
      <c r="D9325" s="52" t="s">
        <v>2134</v>
      </c>
      <c r="E9325" s="53">
        <v>12.84</v>
      </c>
      <c r="F9325" s="53">
        <v>0</v>
      </c>
      <c r="G9325" s="53">
        <v>12.84</v>
      </c>
    </row>
    <row r="9326" s="37" customFormat="1" customHeight="1" spans="1:7">
      <c r="A9326" s="52" t="s">
        <v>2037</v>
      </c>
      <c r="B9326" s="52" t="s">
        <v>3765</v>
      </c>
      <c r="C9326" s="30" t="s">
        <v>2107</v>
      </c>
      <c r="D9326" s="52" t="s">
        <v>2135</v>
      </c>
      <c r="E9326" s="53">
        <v>24.7872</v>
      </c>
      <c r="F9326" s="53">
        <v>0</v>
      </c>
      <c r="G9326" s="53">
        <v>24.7872</v>
      </c>
    </row>
    <row r="9327" s="37" customFormat="1" customHeight="1" spans="1:7">
      <c r="A9327" s="52" t="s">
        <v>2037</v>
      </c>
      <c r="B9327" s="52" t="s">
        <v>3765</v>
      </c>
      <c r="C9327" s="30" t="s">
        <v>2107</v>
      </c>
      <c r="D9327" s="52" t="s">
        <v>2136</v>
      </c>
      <c r="E9327" s="53">
        <v>8.502</v>
      </c>
      <c r="F9327" s="53">
        <v>0</v>
      </c>
      <c r="G9327" s="53">
        <v>8.502</v>
      </c>
    </row>
    <row r="9328" s="37" customFormat="1" customHeight="1" spans="1:7">
      <c r="A9328" s="52" t="s">
        <v>2037</v>
      </c>
      <c r="B9328" s="52" t="s">
        <v>3765</v>
      </c>
      <c r="C9328" s="30" t="s">
        <v>2107</v>
      </c>
      <c r="D9328" s="52" t="s">
        <v>2137</v>
      </c>
      <c r="E9328" s="53">
        <v>11.561088</v>
      </c>
      <c r="F9328" s="53">
        <v>0</v>
      </c>
      <c r="G9328" s="53">
        <v>11.561088</v>
      </c>
    </row>
    <row r="9329" s="37" customFormat="1" customHeight="1" spans="1:7">
      <c r="A9329" s="52" t="s">
        <v>2037</v>
      </c>
      <c r="B9329" s="52" t="s">
        <v>3765</v>
      </c>
      <c r="C9329" s="30" t="s">
        <v>2107</v>
      </c>
      <c r="D9329" s="52" t="s">
        <v>2138</v>
      </c>
      <c r="E9329" s="53">
        <v>4.509612</v>
      </c>
      <c r="F9329" s="53">
        <v>0</v>
      </c>
      <c r="G9329" s="53">
        <v>4.509612</v>
      </c>
    </row>
    <row r="9330" s="37" customFormat="1" customHeight="1" spans="1:7">
      <c r="A9330" s="52" t="s">
        <v>2037</v>
      </c>
      <c r="B9330" s="52" t="s">
        <v>3765</v>
      </c>
      <c r="C9330" s="30" t="s">
        <v>2107</v>
      </c>
      <c r="D9330" s="52" t="s">
        <v>2139</v>
      </c>
      <c r="E9330" s="53">
        <v>0.142409</v>
      </c>
      <c r="F9330" s="53">
        <v>0</v>
      </c>
      <c r="G9330" s="53">
        <v>0.142409</v>
      </c>
    </row>
    <row r="9331" s="37" customFormat="1" customHeight="1" spans="1:7">
      <c r="A9331" s="52" t="s">
        <v>2037</v>
      </c>
      <c r="B9331" s="52" t="s">
        <v>3765</v>
      </c>
      <c r="C9331" s="30" t="s">
        <v>2107</v>
      </c>
      <c r="D9331" s="52" t="s">
        <v>2140</v>
      </c>
      <c r="E9331" s="53">
        <v>0.237348</v>
      </c>
      <c r="F9331" s="53">
        <v>0</v>
      </c>
      <c r="G9331" s="53">
        <v>0.237348</v>
      </c>
    </row>
    <row r="9332" s="37" customFormat="1" customHeight="1" spans="1:7">
      <c r="A9332" s="52" t="s">
        <v>2037</v>
      </c>
      <c r="B9332" s="52" t="s">
        <v>3765</v>
      </c>
      <c r="C9332" s="30" t="s">
        <v>2107</v>
      </c>
      <c r="D9332" s="52" t="s">
        <v>2141</v>
      </c>
      <c r="E9332" s="53">
        <v>5.696352</v>
      </c>
      <c r="F9332" s="53">
        <v>0</v>
      </c>
      <c r="G9332" s="53">
        <v>5.696352</v>
      </c>
    </row>
    <row r="9333" s="37" customFormat="1" customHeight="1" spans="1:7">
      <c r="A9333" s="52" t="s">
        <v>2037</v>
      </c>
      <c r="B9333" s="52" t="s">
        <v>3765</v>
      </c>
      <c r="C9333" s="30" t="s">
        <v>2107</v>
      </c>
      <c r="D9333" s="52" t="s">
        <v>2298</v>
      </c>
      <c r="E9333" s="53">
        <v>0.6</v>
      </c>
      <c r="F9333" s="53">
        <v>0</v>
      </c>
      <c r="G9333" s="53">
        <v>0.6</v>
      </c>
    </row>
    <row r="9334" s="37" customFormat="1" customHeight="1" spans="1:7">
      <c r="A9334" s="52" t="s">
        <v>2037</v>
      </c>
      <c r="B9334" s="52" t="s">
        <v>3765</v>
      </c>
      <c r="C9334" s="30" t="s">
        <v>2107</v>
      </c>
      <c r="D9334" s="52" t="s">
        <v>2142</v>
      </c>
      <c r="E9334" s="53">
        <v>5.780544</v>
      </c>
      <c r="F9334" s="53">
        <v>0</v>
      </c>
      <c r="G9334" s="53">
        <v>5.780544</v>
      </c>
    </row>
    <row r="9335" s="37" customFormat="1" customHeight="1" spans="1:7">
      <c r="A9335" s="52" t="s">
        <v>2037</v>
      </c>
      <c r="B9335" s="52" t="s">
        <v>3765</v>
      </c>
      <c r="C9335" s="30" t="s">
        <v>2107</v>
      </c>
      <c r="D9335" s="52" t="s">
        <v>2299</v>
      </c>
      <c r="E9335" s="53">
        <v>6.9</v>
      </c>
      <c r="F9335" s="53">
        <v>0</v>
      </c>
      <c r="G9335" s="53">
        <v>6.9</v>
      </c>
    </row>
    <row r="9336" s="37" customFormat="1" customHeight="1" spans="1:7">
      <c r="A9336" s="52" t="s">
        <v>2037</v>
      </c>
      <c r="B9336" s="52" t="s">
        <v>3765</v>
      </c>
      <c r="C9336" s="30" t="s">
        <v>2107</v>
      </c>
      <c r="D9336" s="52" t="s">
        <v>2143</v>
      </c>
      <c r="E9336" s="53">
        <v>9.1699</v>
      </c>
      <c r="F9336" s="53">
        <v>0</v>
      </c>
      <c r="G9336" s="53">
        <v>9.1699</v>
      </c>
    </row>
    <row r="9337" s="37" customFormat="1" customHeight="1" spans="1:7">
      <c r="A9337" s="52" t="s">
        <v>2037</v>
      </c>
      <c r="B9337" s="52" t="s">
        <v>3765</v>
      </c>
      <c r="C9337" s="30" t="s">
        <v>2107</v>
      </c>
      <c r="D9337" s="52" t="s">
        <v>2144</v>
      </c>
      <c r="E9337" s="53">
        <v>0.96</v>
      </c>
      <c r="F9337" s="53">
        <v>0</v>
      </c>
      <c r="G9337" s="53">
        <v>0.96</v>
      </c>
    </row>
    <row r="9338" s="37" customFormat="1" customHeight="1" spans="1:7">
      <c r="A9338" s="52" t="s">
        <v>2037</v>
      </c>
      <c r="B9338" s="52" t="s">
        <v>3765</v>
      </c>
      <c r="C9338" s="30" t="s">
        <v>2107</v>
      </c>
      <c r="D9338" s="52" t="s">
        <v>2145</v>
      </c>
      <c r="E9338" s="53">
        <v>0.389676</v>
      </c>
      <c r="F9338" s="53">
        <v>0</v>
      </c>
      <c r="G9338" s="53">
        <v>0.389676</v>
      </c>
    </row>
    <row r="9339" s="37" customFormat="1" customHeight="1" spans="1:7">
      <c r="A9339" s="52" t="s">
        <v>2037</v>
      </c>
      <c r="B9339" s="49" t="s">
        <v>3766</v>
      </c>
      <c r="C9339" s="50"/>
      <c r="D9339" s="49"/>
      <c r="E9339" s="51">
        <v>191.469096</v>
      </c>
      <c r="F9339" s="51">
        <v>0</v>
      </c>
      <c r="G9339" s="51">
        <v>191.469096</v>
      </c>
    </row>
    <row r="9340" s="37" customFormat="1" customHeight="1" spans="1:7">
      <c r="A9340" s="52" t="s">
        <v>2037</v>
      </c>
      <c r="B9340" s="52" t="s">
        <v>3767</v>
      </c>
      <c r="C9340" s="50" t="s">
        <v>2091</v>
      </c>
      <c r="D9340" s="49"/>
      <c r="E9340" s="51">
        <v>27.171122</v>
      </c>
      <c r="F9340" s="51">
        <v>0</v>
      </c>
      <c r="G9340" s="51">
        <v>27.171122</v>
      </c>
    </row>
    <row r="9341" s="37" customFormat="1" customHeight="1" spans="1:7">
      <c r="A9341" s="52" t="s">
        <v>2037</v>
      </c>
      <c r="B9341" s="52" t="s">
        <v>3767</v>
      </c>
      <c r="C9341" s="30" t="s">
        <v>2092</v>
      </c>
      <c r="D9341" s="52" t="s">
        <v>2126</v>
      </c>
      <c r="E9341" s="53">
        <v>22.05</v>
      </c>
      <c r="F9341" s="53">
        <v>0</v>
      </c>
      <c r="G9341" s="53">
        <v>22.05</v>
      </c>
    </row>
    <row r="9342" s="37" customFormat="1" customHeight="1" spans="1:7">
      <c r="A9342" s="52" t="s">
        <v>2037</v>
      </c>
      <c r="B9342" s="52" t="s">
        <v>3767</v>
      </c>
      <c r="C9342" s="30" t="s">
        <v>2092</v>
      </c>
      <c r="D9342" s="52" t="s">
        <v>2127</v>
      </c>
      <c r="E9342" s="53">
        <v>0.828202</v>
      </c>
      <c r="F9342" s="53">
        <v>0</v>
      </c>
      <c r="G9342" s="53">
        <v>0.828202</v>
      </c>
    </row>
    <row r="9343" s="37" customFormat="1" customHeight="1" spans="1:7">
      <c r="A9343" s="52" t="s">
        <v>2037</v>
      </c>
      <c r="B9343" s="52" t="s">
        <v>3767</v>
      </c>
      <c r="C9343" s="30" t="s">
        <v>2092</v>
      </c>
      <c r="D9343" s="52" t="s">
        <v>2128</v>
      </c>
      <c r="E9343" s="53">
        <v>0.552134</v>
      </c>
      <c r="F9343" s="53">
        <v>0</v>
      </c>
      <c r="G9343" s="53">
        <v>0.552134</v>
      </c>
    </row>
    <row r="9344" s="37" customFormat="1" customHeight="1" spans="1:7">
      <c r="A9344" s="52" t="s">
        <v>2037</v>
      </c>
      <c r="B9344" s="52" t="s">
        <v>3767</v>
      </c>
      <c r="C9344" s="30" t="s">
        <v>2092</v>
      </c>
      <c r="D9344" s="52" t="s">
        <v>2129</v>
      </c>
      <c r="E9344" s="53">
        <v>1.118448</v>
      </c>
      <c r="F9344" s="53">
        <v>0</v>
      </c>
      <c r="G9344" s="53">
        <v>1.118448</v>
      </c>
    </row>
    <row r="9345" s="37" customFormat="1" customHeight="1" spans="1:7">
      <c r="A9345" s="52" t="s">
        <v>2037</v>
      </c>
      <c r="B9345" s="52" t="s">
        <v>3767</v>
      </c>
      <c r="C9345" s="30" t="s">
        <v>2092</v>
      </c>
      <c r="D9345" s="52" t="s">
        <v>2297</v>
      </c>
      <c r="E9345" s="53">
        <v>0.237086</v>
      </c>
      <c r="F9345" s="53">
        <v>0</v>
      </c>
      <c r="G9345" s="53">
        <v>0.237086</v>
      </c>
    </row>
    <row r="9346" s="37" customFormat="1" customHeight="1" spans="1:7">
      <c r="A9346" s="52" t="s">
        <v>2037</v>
      </c>
      <c r="B9346" s="52" t="s">
        <v>3767</v>
      </c>
      <c r="C9346" s="30" t="s">
        <v>2092</v>
      </c>
      <c r="D9346" s="52" t="s">
        <v>2130</v>
      </c>
      <c r="E9346" s="53">
        <v>1.035252</v>
      </c>
      <c r="F9346" s="53">
        <v>0</v>
      </c>
      <c r="G9346" s="53">
        <v>1.035252</v>
      </c>
    </row>
    <row r="9347" s="37" customFormat="1" customHeight="1" spans="1:7">
      <c r="A9347" s="52" t="s">
        <v>2037</v>
      </c>
      <c r="B9347" s="52" t="s">
        <v>3767</v>
      </c>
      <c r="C9347" s="30" t="s">
        <v>2092</v>
      </c>
      <c r="D9347" s="52" t="s">
        <v>2105</v>
      </c>
      <c r="E9347" s="53">
        <v>1.35</v>
      </c>
      <c r="F9347" s="53">
        <v>0</v>
      </c>
      <c r="G9347" s="53">
        <v>1.35</v>
      </c>
    </row>
    <row r="9348" s="37" customFormat="1" customHeight="1" spans="1:7">
      <c r="A9348" s="52" t="s">
        <v>2037</v>
      </c>
      <c r="B9348" s="52" t="s">
        <v>3767</v>
      </c>
      <c r="C9348" s="50" t="s">
        <v>2106</v>
      </c>
      <c r="D9348" s="49"/>
      <c r="E9348" s="51">
        <v>164.297974</v>
      </c>
      <c r="F9348" s="51">
        <v>0</v>
      </c>
      <c r="G9348" s="51">
        <v>164.297974</v>
      </c>
    </row>
    <row r="9349" s="37" customFormat="1" customHeight="1" spans="1:7">
      <c r="A9349" s="52" t="s">
        <v>2037</v>
      </c>
      <c r="B9349" s="52" t="s">
        <v>3767</v>
      </c>
      <c r="C9349" s="30" t="s">
        <v>2107</v>
      </c>
      <c r="D9349" s="52" t="s">
        <v>2131</v>
      </c>
      <c r="E9349" s="53">
        <v>37.2816</v>
      </c>
      <c r="F9349" s="53">
        <v>0</v>
      </c>
      <c r="G9349" s="53">
        <v>37.2816</v>
      </c>
    </row>
    <row r="9350" s="37" customFormat="1" customHeight="1" spans="1:7">
      <c r="A9350" s="52" t="s">
        <v>2037</v>
      </c>
      <c r="B9350" s="52" t="s">
        <v>3767</v>
      </c>
      <c r="C9350" s="30" t="s">
        <v>2107</v>
      </c>
      <c r="D9350" s="52" t="s">
        <v>2132</v>
      </c>
      <c r="E9350" s="53">
        <v>1.3932</v>
      </c>
      <c r="F9350" s="53">
        <v>0</v>
      </c>
      <c r="G9350" s="53">
        <v>1.3932</v>
      </c>
    </row>
    <row r="9351" s="37" customFormat="1" customHeight="1" spans="1:7">
      <c r="A9351" s="52" t="s">
        <v>2037</v>
      </c>
      <c r="B9351" s="52" t="s">
        <v>3767</v>
      </c>
      <c r="C9351" s="30" t="s">
        <v>2107</v>
      </c>
      <c r="D9351" s="52" t="s">
        <v>2134</v>
      </c>
      <c r="E9351" s="53">
        <v>18.096</v>
      </c>
      <c r="F9351" s="53">
        <v>0</v>
      </c>
      <c r="G9351" s="53">
        <v>18.096</v>
      </c>
    </row>
    <row r="9352" s="37" customFormat="1" customHeight="1" spans="1:7">
      <c r="A9352" s="52" t="s">
        <v>2037</v>
      </c>
      <c r="B9352" s="52" t="s">
        <v>3767</v>
      </c>
      <c r="C9352" s="30" t="s">
        <v>2107</v>
      </c>
      <c r="D9352" s="52" t="s">
        <v>2135</v>
      </c>
      <c r="E9352" s="53">
        <v>34.9812</v>
      </c>
      <c r="F9352" s="53">
        <v>0</v>
      </c>
      <c r="G9352" s="53">
        <v>34.9812</v>
      </c>
    </row>
    <row r="9353" s="37" customFormat="1" customHeight="1" spans="1:7">
      <c r="A9353" s="52" t="s">
        <v>2037</v>
      </c>
      <c r="B9353" s="52" t="s">
        <v>3767</v>
      </c>
      <c r="C9353" s="30" t="s">
        <v>2107</v>
      </c>
      <c r="D9353" s="52" t="s">
        <v>2136</v>
      </c>
      <c r="E9353" s="53">
        <v>12.246</v>
      </c>
      <c r="F9353" s="53">
        <v>0</v>
      </c>
      <c r="G9353" s="53">
        <v>12.246</v>
      </c>
    </row>
    <row r="9354" s="37" customFormat="1" customHeight="1" spans="1:7">
      <c r="A9354" s="52" t="s">
        <v>2037</v>
      </c>
      <c r="B9354" s="52" t="s">
        <v>3767</v>
      </c>
      <c r="C9354" s="30" t="s">
        <v>2107</v>
      </c>
      <c r="D9354" s="52" t="s">
        <v>2137</v>
      </c>
      <c r="E9354" s="53">
        <v>16.63968</v>
      </c>
      <c r="F9354" s="53">
        <v>0</v>
      </c>
      <c r="G9354" s="53">
        <v>16.63968</v>
      </c>
    </row>
    <row r="9355" s="37" customFormat="1" customHeight="1" spans="1:7">
      <c r="A9355" s="52" t="s">
        <v>2037</v>
      </c>
      <c r="B9355" s="52" t="s">
        <v>3767</v>
      </c>
      <c r="C9355" s="30" t="s">
        <v>2107</v>
      </c>
      <c r="D9355" s="52" t="s">
        <v>2138</v>
      </c>
      <c r="E9355" s="53">
        <v>6.556596</v>
      </c>
      <c r="F9355" s="53">
        <v>0</v>
      </c>
      <c r="G9355" s="53">
        <v>6.556596</v>
      </c>
    </row>
    <row r="9356" s="37" customFormat="1" customHeight="1" spans="1:7">
      <c r="A9356" s="52" t="s">
        <v>2037</v>
      </c>
      <c r="B9356" s="52" t="s">
        <v>3767</v>
      </c>
      <c r="C9356" s="30" t="s">
        <v>2107</v>
      </c>
      <c r="D9356" s="52" t="s">
        <v>2139</v>
      </c>
      <c r="E9356" s="53">
        <v>0.20705</v>
      </c>
      <c r="F9356" s="53">
        <v>0</v>
      </c>
      <c r="G9356" s="53">
        <v>0.20705</v>
      </c>
    </row>
    <row r="9357" s="37" customFormat="1" customHeight="1" spans="1:7">
      <c r="A9357" s="52" t="s">
        <v>2037</v>
      </c>
      <c r="B9357" s="52" t="s">
        <v>3767</v>
      </c>
      <c r="C9357" s="30" t="s">
        <v>2107</v>
      </c>
      <c r="D9357" s="52" t="s">
        <v>2140</v>
      </c>
      <c r="E9357" s="53">
        <v>0.345084</v>
      </c>
      <c r="F9357" s="53">
        <v>0</v>
      </c>
      <c r="G9357" s="53">
        <v>0.345084</v>
      </c>
    </row>
    <row r="9358" s="37" customFormat="1" customHeight="1" spans="1:7">
      <c r="A9358" s="52" t="s">
        <v>2037</v>
      </c>
      <c r="B9358" s="52" t="s">
        <v>3767</v>
      </c>
      <c r="C9358" s="30" t="s">
        <v>2107</v>
      </c>
      <c r="D9358" s="52" t="s">
        <v>2141</v>
      </c>
      <c r="E9358" s="53">
        <v>8.282016</v>
      </c>
      <c r="F9358" s="53">
        <v>0</v>
      </c>
      <c r="G9358" s="53">
        <v>8.282016</v>
      </c>
    </row>
    <row r="9359" s="37" customFormat="1" customHeight="1" spans="1:7">
      <c r="A9359" s="52" t="s">
        <v>2037</v>
      </c>
      <c r="B9359" s="52" t="s">
        <v>3767</v>
      </c>
      <c r="C9359" s="30" t="s">
        <v>2107</v>
      </c>
      <c r="D9359" s="52" t="s">
        <v>2298</v>
      </c>
      <c r="E9359" s="53">
        <v>0.4</v>
      </c>
      <c r="F9359" s="53">
        <v>0</v>
      </c>
      <c r="G9359" s="53">
        <v>0.4</v>
      </c>
    </row>
    <row r="9360" s="37" customFormat="1" customHeight="1" spans="1:7">
      <c r="A9360" s="52" t="s">
        <v>2037</v>
      </c>
      <c r="B9360" s="52" t="s">
        <v>3767</v>
      </c>
      <c r="C9360" s="30" t="s">
        <v>2107</v>
      </c>
      <c r="D9360" s="52" t="s">
        <v>2142</v>
      </c>
      <c r="E9360" s="53">
        <v>8.31984</v>
      </c>
      <c r="F9360" s="53">
        <v>0</v>
      </c>
      <c r="G9360" s="53">
        <v>8.31984</v>
      </c>
    </row>
    <row r="9361" s="37" customFormat="1" customHeight="1" spans="1:7">
      <c r="A9361" s="52" t="s">
        <v>2037</v>
      </c>
      <c r="B9361" s="52" t="s">
        <v>3767</v>
      </c>
      <c r="C9361" s="30" t="s">
        <v>2107</v>
      </c>
      <c r="D9361" s="52" t="s">
        <v>2299</v>
      </c>
      <c r="E9361" s="53">
        <v>4.6</v>
      </c>
      <c r="F9361" s="53">
        <v>0</v>
      </c>
      <c r="G9361" s="53">
        <v>4.6</v>
      </c>
    </row>
    <row r="9362" s="37" customFormat="1" customHeight="1" spans="1:7">
      <c r="A9362" s="52" t="s">
        <v>2037</v>
      </c>
      <c r="B9362" s="52" t="s">
        <v>3767</v>
      </c>
      <c r="C9362" s="30" t="s">
        <v>2107</v>
      </c>
      <c r="D9362" s="52" t="s">
        <v>2143</v>
      </c>
      <c r="E9362" s="53">
        <v>12.942</v>
      </c>
      <c r="F9362" s="53">
        <v>0</v>
      </c>
      <c r="G9362" s="53">
        <v>12.942</v>
      </c>
    </row>
    <row r="9363" s="37" customFormat="1" customHeight="1" spans="1:7">
      <c r="A9363" s="52" t="s">
        <v>2037</v>
      </c>
      <c r="B9363" s="52" t="s">
        <v>3767</v>
      </c>
      <c r="C9363" s="30" t="s">
        <v>2107</v>
      </c>
      <c r="D9363" s="52" t="s">
        <v>2144</v>
      </c>
      <c r="E9363" s="53">
        <v>1.44</v>
      </c>
      <c r="F9363" s="53">
        <v>0</v>
      </c>
      <c r="G9363" s="53">
        <v>1.44</v>
      </c>
    </row>
    <row r="9364" s="37" customFormat="1" customHeight="1" spans="1:7">
      <c r="A9364" s="52" t="s">
        <v>2037</v>
      </c>
      <c r="B9364" s="52" t="s">
        <v>3767</v>
      </c>
      <c r="C9364" s="30" t="s">
        <v>2107</v>
      </c>
      <c r="D9364" s="52" t="s">
        <v>2145</v>
      </c>
      <c r="E9364" s="53">
        <v>0.567708</v>
      </c>
      <c r="F9364" s="53">
        <v>0</v>
      </c>
      <c r="G9364" s="53">
        <v>0.567708</v>
      </c>
    </row>
    <row r="9365" s="37" customFormat="1" customHeight="1" spans="1:7">
      <c r="A9365" s="52" t="s">
        <v>2037</v>
      </c>
      <c r="B9365" s="49" t="s">
        <v>3768</v>
      </c>
      <c r="C9365" s="50"/>
      <c r="D9365" s="49"/>
      <c r="E9365" s="51">
        <v>340.579404</v>
      </c>
      <c r="F9365" s="51">
        <v>0</v>
      </c>
      <c r="G9365" s="51">
        <v>340.579404</v>
      </c>
    </row>
    <row r="9366" s="37" customFormat="1" customHeight="1" spans="1:7">
      <c r="A9366" s="52" t="s">
        <v>2037</v>
      </c>
      <c r="B9366" s="52" t="s">
        <v>3769</v>
      </c>
      <c r="C9366" s="50" t="s">
        <v>2091</v>
      </c>
      <c r="D9366" s="49"/>
      <c r="E9366" s="51">
        <v>45.95878</v>
      </c>
      <c r="F9366" s="51">
        <v>0</v>
      </c>
      <c r="G9366" s="51">
        <v>45.95878</v>
      </c>
    </row>
    <row r="9367" s="37" customFormat="1" customHeight="1" spans="1:7">
      <c r="A9367" s="52" t="s">
        <v>2037</v>
      </c>
      <c r="B9367" s="52" t="s">
        <v>3769</v>
      </c>
      <c r="C9367" s="30" t="s">
        <v>2092</v>
      </c>
      <c r="D9367" s="52" t="s">
        <v>2126</v>
      </c>
      <c r="E9367" s="53">
        <v>36.75</v>
      </c>
      <c r="F9367" s="53">
        <v>0</v>
      </c>
      <c r="G9367" s="53">
        <v>36.75</v>
      </c>
    </row>
    <row r="9368" s="37" customFormat="1" customHeight="1" spans="1:7">
      <c r="A9368" s="52" t="s">
        <v>2037</v>
      </c>
      <c r="B9368" s="52" t="s">
        <v>3769</v>
      </c>
      <c r="C9368" s="30" t="s">
        <v>2092</v>
      </c>
      <c r="D9368" s="52" t="s">
        <v>2127</v>
      </c>
      <c r="E9368" s="53">
        <v>1.52136</v>
      </c>
      <c r="F9368" s="53">
        <v>0</v>
      </c>
      <c r="G9368" s="53">
        <v>1.52136</v>
      </c>
    </row>
    <row r="9369" s="37" customFormat="1" customHeight="1" spans="1:7">
      <c r="A9369" s="52" t="s">
        <v>2037</v>
      </c>
      <c r="B9369" s="52" t="s">
        <v>3769</v>
      </c>
      <c r="C9369" s="30" t="s">
        <v>2092</v>
      </c>
      <c r="D9369" s="52" t="s">
        <v>2128</v>
      </c>
      <c r="E9369" s="53">
        <v>1.01424</v>
      </c>
      <c r="F9369" s="53">
        <v>0</v>
      </c>
      <c r="G9369" s="53">
        <v>1.01424</v>
      </c>
    </row>
    <row r="9370" s="37" customFormat="1" customHeight="1" spans="1:7">
      <c r="A9370" s="52" t="s">
        <v>2037</v>
      </c>
      <c r="B9370" s="52" t="s">
        <v>3769</v>
      </c>
      <c r="C9370" s="30" t="s">
        <v>2092</v>
      </c>
      <c r="D9370" s="52" t="s">
        <v>2129</v>
      </c>
      <c r="E9370" s="53">
        <v>2.15838</v>
      </c>
      <c r="F9370" s="53">
        <v>0</v>
      </c>
      <c r="G9370" s="53">
        <v>2.15838</v>
      </c>
    </row>
    <row r="9371" s="37" customFormat="1" customHeight="1" spans="1:7">
      <c r="A9371" s="52" t="s">
        <v>2037</v>
      </c>
      <c r="B9371" s="52" t="s">
        <v>3769</v>
      </c>
      <c r="C9371" s="30" t="s">
        <v>2092</v>
      </c>
      <c r="D9371" s="52" t="s">
        <v>2297</v>
      </c>
      <c r="E9371" s="53">
        <v>0.3631</v>
      </c>
      <c r="F9371" s="53">
        <v>0</v>
      </c>
      <c r="G9371" s="53">
        <v>0.3631</v>
      </c>
    </row>
    <row r="9372" s="37" customFormat="1" customHeight="1" spans="1:7">
      <c r="A9372" s="52" t="s">
        <v>2037</v>
      </c>
      <c r="B9372" s="52" t="s">
        <v>3769</v>
      </c>
      <c r="C9372" s="30" t="s">
        <v>2092</v>
      </c>
      <c r="D9372" s="52" t="s">
        <v>2130</v>
      </c>
      <c r="E9372" s="53">
        <v>1.9017</v>
      </c>
      <c r="F9372" s="53">
        <v>0</v>
      </c>
      <c r="G9372" s="53">
        <v>1.9017</v>
      </c>
    </row>
    <row r="9373" s="37" customFormat="1" customHeight="1" spans="1:7">
      <c r="A9373" s="52" t="s">
        <v>2037</v>
      </c>
      <c r="B9373" s="52" t="s">
        <v>3769</v>
      </c>
      <c r="C9373" s="30" t="s">
        <v>2092</v>
      </c>
      <c r="D9373" s="52" t="s">
        <v>2105</v>
      </c>
      <c r="E9373" s="53">
        <v>2.25</v>
      </c>
      <c r="F9373" s="53">
        <v>0</v>
      </c>
      <c r="G9373" s="53">
        <v>2.25</v>
      </c>
    </row>
    <row r="9374" s="37" customFormat="1" customHeight="1" spans="1:7">
      <c r="A9374" s="52" t="s">
        <v>2037</v>
      </c>
      <c r="B9374" s="52" t="s">
        <v>3769</v>
      </c>
      <c r="C9374" s="50" t="s">
        <v>2106</v>
      </c>
      <c r="D9374" s="49"/>
      <c r="E9374" s="51">
        <v>294.620624</v>
      </c>
      <c r="F9374" s="51">
        <v>0</v>
      </c>
      <c r="G9374" s="51">
        <v>294.620624</v>
      </c>
    </row>
    <row r="9375" s="37" customFormat="1" customHeight="1" spans="1:7">
      <c r="A9375" s="52" t="s">
        <v>2037</v>
      </c>
      <c r="B9375" s="52" t="s">
        <v>3769</v>
      </c>
      <c r="C9375" s="30" t="s">
        <v>2107</v>
      </c>
      <c r="D9375" s="52" t="s">
        <v>2131</v>
      </c>
      <c r="E9375" s="53">
        <v>71.946</v>
      </c>
      <c r="F9375" s="53">
        <v>0</v>
      </c>
      <c r="G9375" s="53">
        <v>71.946</v>
      </c>
    </row>
    <row r="9376" s="37" customFormat="1" customHeight="1" spans="1:7">
      <c r="A9376" s="52" t="s">
        <v>2037</v>
      </c>
      <c r="B9376" s="52" t="s">
        <v>3769</v>
      </c>
      <c r="C9376" s="30" t="s">
        <v>2107</v>
      </c>
      <c r="D9376" s="52" t="s">
        <v>2132</v>
      </c>
      <c r="E9376" s="53">
        <v>2.322</v>
      </c>
      <c r="F9376" s="53">
        <v>0</v>
      </c>
      <c r="G9376" s="53">
        <v>2.322</v>
      </c>
    </row>
    <row r="9377" s="37" customFormat="1" customHeight="1" spans="1:7">
      <c r="A9377" s="52" t="s">
        <v>2037</v>
      </c>
      <c r="B9377" s="52" t="s">
        <v>3769</v>
      </c>
      <c r="C9377" s="30" t="s">
        <v>2107</v>
      </c>
      <c r="D9377" s="52" t="s">
        <v>2134</v>
      </c>
      <c r="E9377" s="53">
        <v>31.632</v>
      </c>
      <c r="F9377" s="53">
        <v>0</v>
      </c>
      <c r="G9377" s="53">
        <v>31.632</v>
      </c>
    </row>
    <row r="9378" s="37" customFormat="1" customHeight="1" spans="1:7">
      <c r="A9378" s="52" t="s">
        <v>2037</v>
      </c>
      <c r="B9378" s="52" t="s">
        <v>3769</v>
      </c>
      <c r="C9378" s="30" t="s">
        <v>2107</v>
      </c>
      <c r="D9378" s="52" t="s">
        <v>2135</v>
      </c>
      <c r="E9378" s="53">
        <v>61.0116</v>
      </c>
      <c r="F9378" s="53">
        <v>0</v>
      </c>
      <c r="G9378" s="53">
        <v>61.0116</v>
      </c>
    </row>
    <row r="9379" s="37" customFormat="1" customHeight="1" spans="1:7">
      <c r="A9379" s="52" t="s">
        <v>2037</v>
      </c>
      <c r="B9379" s="52" t="s">
        <v>3769</v>
      </c>
      <c r="C9379" s="30" t="s">
        <v>2107</v>
      </c>
      <c r="D9379" s="52" t="s">
        <v>2136</v>
      </c>
      <c r="E9379" s="53">
        <v>20.88</v>
      </c>
      <c r="F9379" s="53">
        <v>0</v>
      </c>
      <c r="G9379" s="53">
        <v>20.88</v>
      </c>
    </row>
    <row r="9380" s="37" customFormat="1" customHeight="1" spans="1:7">
      <c r="A9380" s="52" t="s">
        <v>2037</v>
      </c>
      <c r="B9380" s="52" t="s">
        <v>3769</v>
      </c>
      <c r="C9380" s="30" t="s">
        <v>2107</v>
      </c>
      <c r="D9380" s="52" t="s">
        <v>2137</v>
      </c>
      <c r="E9380" s="53">
        <v>30.046656</v>
      </c>
      <c r="F9380" s="53">
        <v>0</v>
      </c>
      <c r="G9380" s="53">
        <v>30.046656</v>
      </c>
    </row>
    <row r="9381" s="37" customFormat="1" customHeight="1" spans="1:7">
      <c r="A9381" s="52" t="s">
        <v>2037</v>
      </c>
      <c r="B9381" s="52" t="s">
        <v>3769</v>
      </c>
      <c r="C9381" s="30" t="s">
        <v>2107</v>
      </c>
      <c r="D9381" s="52" t="s">
        <v>2138</v>
      </c>
      <c r="E9381" s="53">
        <v>12.0441</v>
      </c>
      <c r="F9381" s="53">
        <v>0</v>
      </c>
      <c r="G9381" s="53">
        <v>12.0441</v>
      </c>
    </row>
    <row r="9382" s="37" customFormat="1" customHeight="1" spans="1:7">
      <c r="A9382" s="52" t="s">
        <v>2037</v>
      </c>
      <c r="B9382" s="52" t="s">
        <v>3769</v>
      </c>
      <c r="C9382" s="30" t="s">
        <v>2107</v>
      </c>
      <c r="D9382" s="52" t="s">
        <v>2139</v>
      </c>
      <c r="E9382" s="53">
        <v>0.38034</v>
      </c>
      <c r="F9382" s="53">
        <v>0</v>
      </c>
      <c r="G9382" s="53">
        <v>0.38034</v>
      </c>
    </row>
    <row r="9383" s="37" customFormat="1" customHeight="1" spans="1:7">
      <c r="A9383" s="52" t="s">
        <v>2037</v>
      </c>
      <c r="B9383" s="52" t="s">
        <v>3769</v>
      </c>
      <c r="C9383" s="30" t="s">
        <v>2107</v>
      </c>
      <c r="D9383" s="52" t="s">
        <v>2140</v>
      </c>
      <c r="E9383" s="53">
        <v>0.6339</v>
      </c>
      <c r="F9383" s="53">
        <v>0</v>
      </c>
      <c r="G9383" s="53">
        <v>0.6339</v>
      </c>
    </row>
    <row r="9384" s="37" customFormat="1" customHeight="1" spans="1:7">
      <c r="A9384" s="52" t="s">
        <v>2037</v>
      </c>
      <c r="B9384" s="52" t="s">
        <v>3769</v>
      </c>
      <c r="C9384" s="30" t="s">
        <v>2107</v>
      </c>
      <c r="D9384" s="52" t="s">
        <v>2141</v>
      </c>
      <c r="E9384" s="53">
        <v>15.2136</v>
      </c>
      <c r="F9384" s="53">
        <v>0</v>
      </c>
      <c r="G9384" s="53">
        <v>15.2136</v>
      </c>
    </row>
    <row r="9385" s="36" customFormat="1" customHeight="1" spans="1:7">
      <c r="A9385" s="52" t="s">
        <v>2037</v>
      </c>
      <c r="B9385" s="52" t="s">
        <v>3769</v>
      </c>
      <c r="C9385" s="30" t="s">
        <v>2107</v>
      </c>
      <c r="D9385" s="52" t="s">
        <v>2298</v>
      </c>
      <c r="E9385" s="53">
        <v>0.6</v>
      </c>
      <c r="F9385" s="53">
        <v>0</v>
      </c>
      <c r="G9385" s="53">
        <v>0.6</v>
      </c>
    </row>
    <row r="9386" s="37" customFormat="1" customHeight="1" spans="1:7">
      <c r="A9386" s="52" t="s">
        <v>2037</v>
      </c>
      <c r="B9386" s="52" t="s">
        <v>3769</v>
      </c>
      <c r="C9386" s="30" t="s">
        <v>2107</v>
      </c>
      <c r="D9386" s="52" t="s">
        <v>2142</v>
      </c>
      <c r="E9386" s="53">
        <v>15.023328</v>
      </c>
      <c r="F9386" s="53">
        <v>0</v>
      </c>
      <c r="G9386" s="53">
        <v>15.023328</v>
      </c>
    </row>
    <row r="9387" s="37" customFormat="1" customHeight="1" spans="1:7">
      <c r="A9387" s="52" t="s">
        <v>2037</v>
      </c>
      <c r="B9387" s="52" t="s">
        <v>3769</v>
      </c>
      <c r="C9387" s="30" t="s">
        <v>2107</v>
      </c>
      <c r="D9387" s="52" t="s">
        <v>2299</v>
      </c>
      <c r="E9387" s="53">
        <v>6.9</v>
      </c>
      <c r="F9387" s="53">
        <v>0</v>
      </c>
      <c r="G9387" s="53">
        <v>6.9</v>
      </c>
    </row>
    <row r="9388" s="37" customFormat="1" customHeight="1" spans="1:7">
      <c r="A9388" s="52" t="s">
        <v>2037</v>
      </c>
      <c r="B9388" s="52" t="s">
        <v>3769</v>
      </c>
      <c r="C9388" s="30" t="s">
        <v>2107</v>
      </c>
      <c r="D9388" s="52" t="s">
        <v>2143</v>
      </c>
      <c r="E9388" s="53">
        <v>22.5281</v>
      </c>
      <c r="F9388" s="53">
        <v>0</v>
      </c>
      <c r="G9388" s="53">
        <v>22.5281</v>
      </c>
    </row>
    <row r="9389" s="37" customFormat="1" customHeight="1" spans="1:7">
      <c r="A9389" s="52" t="s">
        <v>2037</v>
      </c>
      <c r="B9389" s="52" t="s">
        <v>3769</v>
      </c>
      <c r="C9389" s="30" t="s">
        <v>2107</v>
      </c>
      <c r="D9389" s="52" t="s">
        <v>2144</v>
      </c>
      <c r="E9389" s="53">
        <v>2.4</v>
      </c>
      <c r="F9389" s="53">
        <v>0</v>
      </c>
      <c r="G9389" s="53">
        <v>2.4</v>
      </c>
    </row>
    <row r="9390" s="37" customFormat="1" customHeight="1" spans="1:7">
      <c r="A9390" s="52" t="s">
        <v>2037</v>
      </c>
      <c r="B9390" s="52" t="s">
        <v>3769</v>
      </c>
      <c r="C9390" s="30" t="s">
        <v>2107</v>
      </c>
      <c r="D9390" s="52" t="s">
        <v>2145</v>
      </c>
      <c r="E9390" s="53">
        <v>1.059</v>
      </c>
      <c r="F9390" s="53">
        <v>0</v>
      </c>
      <c r="G9390" s="53">
        <v>1.059</v>
      </c>
    </row>
    <row r="9391" s="37" customFormat="1" customHeight="1" spans="1:7">
      <c r="A9391" s="52" t="s">
        <v>2037</v>
      </c>
      <c r="B9391" s="49" t="s">
        <v>3770</v>
      </c>
      <c r="C9391" s="50"/>
      <c r="D9391" s="49"/>
      <c r="E9391" s="51">
        <v>219.683343</v>
      </c>
      <c r="F9391" s="51">
        <v>0</v>
      </c>
      <c r="G9391" s="51">
        <v>219.683343</v>
      </c>
    </row>
    <row r="9392" s="37" customFormat="1" customHeight="1" spans="1:7">
      <c r="A9392" s="52" t="s">
        <v>2037</v>
      </c>
      <c r="B9392" s="52" t="s">
        <v>3771</v>
      </c>
      <c r="C9392" s="50" t="s">
        <v>2091</v>
      </c>
      <c r="D9392" s="49"/>
      <c r="E9392" s="51">
        <v>30.300129</v>
      </c>
      <c r="F9392" s="51">
        <v>0</v>
      </c>
      <c r="G9392" s="51">
        <v>30.300129</v>
      </c>
    </row>
    <row r="9393" s="37" customFormat="1" customHeight="1" spans="1:7">
      <c r="A9393" s="52" t="s">
        <v>2037</v>
      </c>
      <c r="B9393" s="52" t="s">
        <v>3771</v>
      </c>
      <c r="C9393" s="30" t="s">
        <v>2092</v>
      </c>
      <c r="D9393" s="52" t="s">
        <v>2126</v>
      </c>
      <c r="E9393" s="53">
        <v>24.5</v>
      </c>
      <c r="F9393" s="53">
        <v>0</v>
      </c>
      <c r="G9393" s="53">
        <v>24.5</v>
      </c>
    </row>
    <row r="9394" s="37" customFormat="1" customHeight="1" spans="1:7">
      <c r="A9394" s="52" t="s">
        <v>2037</v>
      </c>
      <c r="B9394" s="52" t="s">
        <v>3771</v>
      </c>
      <c r="C9394" s="30" t="s">
        <v>2092</v>
      </c>
      <c r="D9394" s="52" t="s">
        <v>2127</v>
      </c>
      <c r="E9394" s="53">
        <v>0.96791</v>
      </c>
      <c r="F9394" s="53">
        <v>0</v>
      </c>
      <c r="G9394" s="53">
        <v>0.96791</v>
      </c>
    </row>
    <row r="9395" s="37" customFormat="1" customHeight="1" spans="1:7">
      <c r="A9395" s="52" t="s">
        <v>2037</v>
      </c>
      <c r="B9395" s="52" t="s">
        <v>3771</v>
      </c>
      <c r="C9395" s="30" t="s">
        <v>2092</v>
      </c>
      <c r="D9395" s="52" t="s">
        <v>2128</v>
      </c>
      <c r="E9395" s="53">
        <v>0.645274</v>
      </c>
      <c r="F9395" s="53">
        <v>0</v>
      </c>
      <c r="G9395" s="53">
        <v>0.645274</v>
      </c>
    </row>
    <row r="9396" s="37" customFormat="1" customHeight="1" spans="1:7">
      <c r="A9396" s="52" t="s">
        <v>2037</v>
      </c>
      <c r="B9396" s="52" t="s">
        <v>3771</v>
      </c>
      <c r="C9396" s="30" t="s">
        <v>2092</v>
      </c>
      <c r="D9396" s="52" t="s">
        <v>2129</v>
      </c>
      <c r="E9396" s="53">
        <v>1.338696</v>
      </c>
      <c r="F9396" s="53">
        <v>0</v>
      </c>
      <c r="G9396" s="53">
        <v>1.338696</v>
      </c>
    </row>
    <row r="9397" s="37" customFormat="1" customHeight="1" spans="1:7">
      <c r="A9397" s="52" t="s">
        <v>2037</v>
      </c>
      <c r="B9397" s="52" t="s">
        <v>3771</v>
      </c>
      <c r="C9397" s="30" t="s">
        <v>2092</v>
      </c>
      <c r="D9397" s="52" t="s">
        <v>2297</v>
      </c>
      <c r="E9397" s="53">
        <v>0.138361</v>
      </c>
      <c r="F9397" s="53">
        <v>0</v>
      </c>
      <c r="G9397" s="53">
        <v>0.138361</v>
      </c>
    </row>
    <row r="9398" s="37" customFormat="1" customHeight="1" spans="1:7">
      <c r="A9398" s="52" t="s">
        <v>2037</v>
      </c>
      <c r="B9398" s="52" t="s">
        <v>3771</v>
      </c>
      <c r="C9398" s="30" t="s">
        <v>2092</v>
      </c>
      <c r="D9398" s="52" t="s">
        <v>2130</v>
      </c>
      <c r="E9398" s="53">
        <v>1.209888</v>
      </c>
      <c r="F9398" s="53">
        <v>0</v>
      </c>
      <c r="G9398" s="53">
        <v>1.209888</v>
      </c>
    </row>
    <row r="9399" s="37" customFormat="1" customHeight="1" spans="1:7">
      <c r="A9399" s="52" t="s">
        <v>2037</v>
      </c>
      <c r="B9399" s="52" t="s">
        <v>3771</v>
      </c>
      <c r="C9399" s="30" t="s">
        <v>2092</v>
      </c>
      <c r="D9399" s="52" t="s">
        <v>2105</v>
      </c>
      <c r="E9399" s="53">
        <v>1.5</v>
      </c>
      <c r="F9399" s="53">
        <v>0</v>
      </c>
      <c r="G9399" s="53">
        <v>1.5</v>
      </c>
    </row>
    <row r="9400" s="37" customFormat="1" customHeight="1" spans="1:7">
      <c r="A9400" s="52" t="s">
        <v>2037</v>
      </c>
      <c r="B9400" s="52" t="s">
        <v>3771</v>
      </c>
      <c r="C9400" s="50" t="s">
        <v>2106</v>
      </c>
      <c r="D9400" s="49"/>
      <c r="E9400" s="51">
        <v>189.383214</v>
      </c>
      <c r="F9400" s="51">
        <v>0</v>
      </c>
      <c r="G9400" s="51">
        <v>189.383214</v>
      </c>
    </row>
    <row r="9401" s="37" customFormat="1" customHeight="1" spans="1:7">
      <c r="A9401" s="52" t="s">
        <v>2037</v>
      </c>
      <c r="B9401" s="52" t="s">
        <v>3771</v>
      </c>
      <c r="C9401" s="30" t="s">
        <v>2107</v>
      </c>
      <c r="D9401" s="52" t="s">
        <v>2131</v>
      </c>
      <c r="E9401" s="53">
        <v>44.6232</v>
      </c>
      <c r="F9401" s="53">
        <v>0</v>
      </c>
      <c r="G9401" s="53">
        <v>44.6232</v>
      </c>
    </row>
    <row r="9402" s="37" customFormat="1" customHeight="1" spans="1:7">
      <c r="A9402" s="52" t="s">
        <v>2037</v>
      </c>
      <c r="B9402" s="52" t="s">
        <v>3771</v>
      </c>
      <c r="C9402" s="30" t="s">
        <v>2107</v>
      </c>
      <c r="D9402" s="52" t="s">
        <v>2132</v>
      </c>
      <c r="E9402" s="53">
        <v>1.548</v>
      </c>
      <c r="F9402" s="53">
        <v>0</v>
      </c>
      <c r="G9402" s="53">
        <v>1.548</v>
      </c>
    </row>
    <row r="9403" s="37" customFormat="1" customHeight="1" spans="1:7">
      <c r="A9403" s="52" t="s">
        <v>2037</v>
      </c>
      <c r="B9403" s="52" t="s">
        <v>3771</v>
      </c>
      <c r="C9403" s="30" t="s">
        <v>2107</v>
      </c>
      <c r="D9403" s="52" t="s">
        <v>2134</v>
      </c>
      <c r="E9403" s="53">
        <v>20.676</v>
      </c>
      <c r="F9403" s="53">
        <v>0</v>
      </c>
      <c r="G9403" s="53">
        <v>20.676</v>
      </c>
    </row>
    <row r="9404" s="37" customFormat="1" customHeight="1" spans="1:7">
      <c r="A9404" s="52" t="s">
        <v>2037</v>
      </c>
      <c r="B9404" s="52" t="s">
        <v>3771</v>
      </c>
      <c r="C9404" s="30" t="s">
        <v>2107</v>
      </c>
      <c r="D9404" s="52" t="s">
        <v>2135</v>
      </c>
      <c r="E9404" s="53">
        <v>39.8268</v>
      </c>
      <c r="F9404" s="53">
        <v>0</v>
      </c>
      <c r="G9404" s="53">
        <v>39.8268</v>
      </c>
    </row>
    <row r="9405" s="37" customFormat="1" customHeight="1" spans="1:7">
      <c r="A9405" s="52" t="s">
        <v>2037</v>
      </c>
      <c r="B9405" s="52" t="s">
        <v>3771</v>
      </c>
      <c r="C9405" s="30" t="s">
        <v>2107</v>
      </c>
      <c r="D9405" s="52" t="s">
        <v>2136</v>
      </c>
      <c r="E9405" s="53">
        <v>13.812</v>
      </c>
      <c r="F9405" s="53">
        <v>0</v>
      </c>
      <c r="G9405" s="53">
        <v>13.812</v>
      </c>
    </row>
    <row r="9406" s="37" customFormat="1" customHeight="1" spans="1:7">
      <c r="A9406" s="52" t="s">
        <v>2037</v>
      </c>
      <c r="B9406" s="52" t="s">
        <v>3771</v>
      </c>
      <c r="C9406" s="30" t="s">
        <v>2107</v>
      </c>
      <c r="D9406" s="52" t="s">
        <v>2137</v>
      </c>
      <c r="E9406" s="53">
        <v>19.27776</v>
      </c>
      <c r="F9406" s="53">
        <v>0</v>
      </c>
      <c r="G9406" s="53">
        <v>19.27776</v>
      </c>
    </row>
    <row r="9407" s="37" customFormat="1" customHeight="1" spans="1:7">
      <c r="A9407" s="52" t="s">
        <v>2037</v>
      </c>
      <c r="B9407" s="52" t="s">
        <v>3771</v>
      </c>
      <c r="C9407" s="30" t="s">
        <v>2107</v>
      </c>
      <c r="D9407" s="52" t="s">
        <v>2138</v>
      </c>
      <c r="E9407" s="53">
        <v>7.662624</v>
      </c>
      <c r="F9407" s="53">
        <v>0</v>
      </c>
      <c r="G9407" s="53">
        <v>7.662624</v>
      </c>
    </row>
    <row r="9408" s="37" customFormat="1" customHeight="1" spans="1:7">
      <c r="A9408" s="52" t="s">
        <v>2037</v>
      </c>
      <c r="B9408" s="52" t="s">
        <v>3771</v>
      </c>
      <c r="C9408" s="30" t="s">
        <v>2107</v>
      </c>
      <c r="D9408" s="52" t="s">
        <v>2139</v>
      </c>
      <c r="E9408" s="53">
        <v>0.241978</v>
      </c>
      <c r="F9408" s="53">
        <v>0</v>
      </c>
      <c r="G9408" s="53">
        <v>0.241978</v>
      </c>
    </row>
    <row r="9409" s="37" customFormat="1" customHeight="1" spans="1:7">
      <c r="A9409" s="52" t="s">
        <v>2037</v>
      </c>
      <c r="B9409" s="52" t="s">
        <v>3771</v>
      </c>
      <c r="C9409" s="30" t="s">
        <v>2107</v>
      </c>
      <c r="D9409" s="52" t="s">
        <v>2140</v>
      </c>
      <c r="E9409" s="53">
        <v>0.403296</v>
      </c>
      <c r="F9409" s="53">
        <v>0</v>
      </c>
      <c r="G9409" s="53">
        <v>0.403296</v>
      </c>
    </row>
    <row r="9410" s="37" customFormat="1" customHeight="1" spans="1:7">
      <c r="A9410" s="52" t="s">
        <v>2037</v>
      </c>
      <c r="B9410" s="52" t="s">
        <v>3771</v>
      </c>
      <c r="C9410" s="30" t="s">
        <v>2107</v>
      </c>
      <c r="D9410" s="52" t="s">
        <v>2141</v>
      </c>
      <c r="E9410" s="53">
        <v>9.679104</v>
      </c>
      <c r="F9410" s="53">
        <v>0</v>
      </c>
      <c r="G9410" s="53">
        <v>9.679104</v>
      </c>
    </row>
    <row r="9411" s="37" customFormat="1" customHeight="1" spans="1:7">
      <c r="A9411" s="52" t="s">
        <v>2037</v>
      </c>
      <c r="B9411" s="52" t="s">
        <v>3771</v>
      </c>
      <c r="C9411" s="30" t="s">
        <v>2107</v>
      </c>
      <c r="D9411" s="52" t="s">
        <v>2298</v>
      </c>
      <c r="E9411" s="53">
        <v>0.4</v>
      </c>
      <c r="F9411" s="53">
        <v>0</v>
      </c>
      <c r="G9411" s="53">
        <v>0.4</v>
      </c>
    </row>
    <row r="9412" s="37" customFormat="1" customHeight="1" spans="1:7">
      <c r="A9412" s="52" t="s">
        <v>2037</v>
      </c>
      <c r="B9412" s="52" t="s">
        <v>3771</v>
      </c>
      <c r="C9412" s="30" t="s">
        <v>2107</v>
      </c>
      <c r="D9412" s="52" t="s">
        <v>2142</v>
      </c>
      <c r="E9412" s="53">
        <v>9.63888</v>
      </c>
      <c r="F9412" s="53">
        <v>0</v>
      </c>
      <c r="G9412" s="53">
        <v>9.63888</v>
      </c>
    </row>
    <row r="9413" s="37" customFormat="1" customHeight="1" spans="1:7">
      <c r="A9413" s="52" t="s">
        <v>2037</v>
      </c>
      <c r="B9413" s="52" t="s">
        <v>3771</v>
      </c>
      <c r="C9413" s="30" t="s">
        <v>2107</v>
      </c>
      <c r="D9413" s="52" t="s">
        <v>2299</v>
      </c>
      <c r="E9413" s="53">
        <v>4.6</v>
      </c>
      <c r="F9413" s="53">
        <v>0</v>
      </c>
      <c r="G9413" s="53">
        <v>4.6</v>
      </c>
    </row>
    <row r="9414" s="37" customFormat="1" customHeight="1" spans="1:7">
      <c r="A9414" s="52" t="s">
        <v>2037</v>
      </c>
      <c r="B9414" s="52" t="s">
        <v>3771</v>
      </c>
      <c r="C9414" s="30" t="s">
        <v>2107</v>
      </c>
      <c r="D9414" s="52" t="s">
        <v>2143</v>
      </c>
      <c r="E9414" s="53">
        <v>14.7251</v>
      </c>
      <c r="F9414" s="53">
        <v>0</v>
      </c>
      <c r="G9414" s="53">
        <v>14.7251</v>
      </c>
    </row>
    <row r="9415" s="37" customFormat="1" customHeight="1" spans="1:7">
      <c r="A9415" s="52" t="s">
        <v>2037</v>
      </c>
      <c r="B9415" s="52" t="s">
        <v>3771</v>
      </c>
      <c r="C9415" s="30" t="s">
        <v>2107</v>
      </c>
      <c r="D9415" s="52" t="s">
        <v>2144</v>
      </c>
      <c r="E9415" s="53">
        <v>1.6</v>
      </c>
      <c r="F9415" s="53">
        <v>0</v>
      </c>
      <c r="G9415" s="53">
        <v>1.6</v>
      </c>
    </row>
    <row r="9416" s="37" customFormat="1" customHeight="1" spans="1:7">
      <c r="A9416" s="52" t="s">
        <v>2037</v>
      </c>
      <c r="B9416" s="52" t="s">
        <v>3771</v>
      </c>
      <c r="C9416" s="30" t="s">
        <v>2107</v>
      </c>
      <c r="D9416" s="52" t="s">
        <v>2145</v>
      </c>
      <c r="E9416" s="53">
        <v>0.668472</v>
      </c>
      <c r="F9416" s="53">
        <v>0</v>
      </c>
      <c r="G9416" s="53">
        <v>0.668472</v>
      </c>
    </row>
    <row r="9417" s="37" customFormat="1" customHeight="1" spans="1:7">
      <c r="A9417" s="49" t="s">
        <v>3772</v>
      </c>
      <c r="B9417" s="49"/>
      <c r="C9417" s="50"/>
      <c r="D9417" s="49"/>
      <c r="E9417" s="51">
        <v>4717.18945</v>
      </c>
      <c r="F9417" s="51">
        <v>0</v>
      </c>
      <c r="G9417" s="51">
        <v>4717.18945</v>
      </c>
    </row>
    <row r="9418" s="37" customFormat="1" customHeight="1" spans="1:7">
      <c r="A9418" s="52" t="s">
        <v>2038</v>
      </c>
      <c r="B9418" s="49" t="s">
        <v>3773</v>
      </c>
      <c r="C9418" s="50"/>
      <c r="D9418" s="49"/>
      <c r="E9418" s="51">
        <v>3458.180938</v>
      </c>
      <c r="F9418" s="51">
        <v>0</v>
      </c>
      <c r="G9418" s="51">
        <v>3458.180938</v>
      </c>
    </row>
    <row r="9419" s="37" customFormat="1" customHeight="1" spans="1:7">
      <c r="A9419" s="52" t="s">
        <v>2038</v>
      </c>
      <c r="B9419" s="52" t="s">
        <v>3774</v>
      </c>
      <c r="C9419" s="50" t="s">
        <v>2080</v>
      </c>
      <c r="D9419" s="49"/>
      <c r="E9419" s="51">
        <v>2123.9191</v>
      </c>
      <c r="F9419" s="51">
        <v>0</v>
      </c>
      <c r="G9419" s="51">
        <v>2123.9191</v>
      </c>
    </row>
    <row r="9420" s="37" customFormat="1" customHeight="1" spans="1:7">
      <c r="A9420" s="52" t="s">
        <v>2038</v>
      </c>
      <c r="B9420" s="52" t="s">
        <v>3774</v>
      </c>
      <c r="C9420" s="30" t="s">
        <v>2081</v>
      </c>
      <c r="D9420" s="52" t="s">
        <v>3775</v>
      </c>
      <c r="E9420" s="53">
        <v>17.5213</v>
      </c>
      <c r="F9420" s="53">
        <v>0</v>
      </c>
      <c r="G9420" s="53">
        <v>17.5213</v>
      </c>
    </row>
    <row r="9421" s="37" customFormat="1" customHeight="1" spans="1:7">
      <c r="A9421" s="52" t="s">
        <v>2038</v>
      </c>
      <c r="B9421" s="52" t="s">
        <v>3774</v>
      </c>
      <c r="C9421" s="30" t="s">
        <v>2081</v>
      </c>
      <c r="D9421" s="52" t="s">
        <v>3776</v>
      </c>
      <c r="E9421" s="53">
        <v>27.4</v>
      </c>
      <c r="F9421" s="53">
        <v>0</v>
      </c>
      <c r="G9421" s="53">
        <v>27.4</v>
      </c>
    </row>
    <row r="9422" s="37" customFormat="1" customHeight="1" spans="1:7">
      <c r="A9422" s="52" t="s">
        <v>2038</v>
      </c>
      <c r="B9422" s="52" t="s">
        <v>3774</v>
      </c>
      <c r="C9422" s="30" t="s">
        <v>2081</v>
      </c>
      <c r="D9422" s="52" t="s">
        <v>3777</v>
      </c>
      <c r="E9422" s="53">
        <v>107</v>
      </c>
      <c r="F9422" s="53">
        <v>0</v>
      </c>
      <c r="G9422" s="53">
        <v>107</v>
      </c>
    </row>
    <row r="9423" s="37" customFormat="1" customHeight="1" spans="1:7">
      <c r="A9423" s="52" t="s">
        <v>2038</v>
      </c>
      <c r="B9423" s="52" t="s">
        <v>3774</v>
      </c>
      <c r="C9423" s="30" t="s">
        <v>2081</v>
      </c>
      <c r="D9423" s="52" t="s">
        <v>3778</v>
      </c>
      <c r="E9423" s="53">
        <v>25.2152</v>
      </c>
      <c r="F9423" s="53">
        <v>0</v>
      </c>
      <c r="G9423" s="53">
        <v>25.2152</v>
      </c>
    </row>
    <row r="9424" s="37" customFormat="1" customHeight="1" spans="1:7">
      <c r="A9424" s="52" t="s">
        <v>2038</v>
      </c>
      <c r="B9424" s="52" t="s">
        <v>3774</v>
      </c>
      <c r="C9424" s="30" t="s">
        <v>2081</v>
      </c>
      <c r="D9424" s="52" t="s">
        <v>3779</v>
      </c>
      <c r="E9424" s="53">
        <v>868.824</v>
      </c>
      <c r="F9424" s="53">
        <v>0</v>
      </c>
      <c r="G9424" s="53">
        <v>868.824</v>
      </c>
    </row>
    <row r="9425" s="37" customFormat="1" customHeight="1" spans="1:7">
      <c r="A9425" s="52" t="s">
        <v>2038</v>
      </c>
      <c r="B9425" s="52" t="s">
        <v>3774</v>
      </c>
      <c r="C9425" s="30" t="s">
        <v>2081</v>
      </c>
      <c r="D9425" s="52" t="s">
        <v>3780</v>
      </c>
      <c r="E9425" s="53">
        <v>216.5333</v>
      </c>
      <c r="F9425" s="53">
        <v>0</v>
      </c>
      <c r="G9425" s="53">
        <v>216.5333</v>
      </c>
    </row>
    <row r="9426" s="37" customFormat="1" customHeight="1" spans="1:7">
      <c r="A9426" s="52" t="s">
        <v>2038</v>
      </c>
      <c r="B9426" s="52" t="s">
        <v>3774</v>
      </c>
      <c r="C9426" s="30" t="s">
        <v>2081</v>
      </c>
      <c r="D9426" s="52" t="s">
        <v>3781</v>
      </c>
      <c r="E9426" s="53">
        <v>19.34</v>
      </c>
      <c r="F9426" s="53">
        <v>0</v>
      </c>
      <c r="G9426" s="53">
        <v>19.34</v>
      </c>
    </row>
    <row r="9427" s="37" customFormat="1" customHeight="1" spans="1:7">
      <c r="A9427" s="52" t="s">
        <v>2038</v>
      </c>
      <c r="B9427" s="52" t="s">
        <v>3774</v>
      </c>
      <c r="C9427" s="30" t="s">
        <v>2081</v>
      </c>
      <c r="D9427" s="52" t="s">
        <v>3782</v>
      </c>
      <c r="E9427" s="53">
        <v>12.858</v>
      </c>
      <c r="F9427" s="53">
        <v>0</v>
      </c>
      <c r="G9427" s="53">
        <v>12.858</v>
      </c>
    </row>
    <row r="9428" s="37" customFormat="1" customHeight="1" spans="1:7">
      <c r="A9428" s="52" t="s">
        <v>2038</v>
      </c>
      <c r="B9428" s="52" t="s">
        <v>3774</v>
      </c>
      <c r="C9428" s="30" t="s">
        <v>2081</v>
      </c>
      <c r="D9428" s="52" t="s">
        <v>3783</v>
      </c>
      <c r="E9428" s="53">
        <v>0.7</v>
      </c>
      <c r="F9428" s="53">
        <v>0</v>
      </c>
      <c r="G9428" s="53">
        <v>0.7</v>
      </c>
    </row>
    <row r="9429" s="37" customFormat="1" customHeight="1" spans="1:7">
      <c r="A9429" s="52" t="s">
        <v>2038</v>
      </c>
      <c r="B9429" s="52" t="s">
        <v>3774</v>
      </c>
      <c r="C9429" s="30" t="s">
        <v>2081</v>
      </c>
      <c r="D9429" s="52" t="s">
        <v>3784</v>
      </c>
      <c r="E9429" s="53">
        <v>59.424</v>
      </c>
      <c r="F9429" s="53">
        <v>0</v>
      </c>
      <c r="G9429" s="53">
        <v>59.424</v>
      </c>
    </row>
    <row r="9430" s="37" customFormat="1" customHeight="1" spans="1:7">
      <c r="A9430" s="52" t="s">
        <v>2038</v>
      </c>
      <c r="B9430" s="52" t="s">
        <v>3774</v>
      </c>
      <c r="C9430" s="30" t="s">
        <v>2081</v>
      </c>
      <c r="D9430" s="52" t="s">
        <v>3785</v>
      </c>
      <c r="E9430" s="53">
        <v>6.48</v>
      </c>
      <c r="F9430" s="53">
        <v>0</v>
      </c>
      <c r="G9430" s="53">
        <v>6.48</v>
      </c>
    </row>
    <row r="9431" s="37" customFormat="1" customHeight="1" spans="1:7">
      <c r="A9431" s="52" t="s">
        <v>2038</v>
      </c>
      <c r="B9431" s="52" t="s">
        <v>3774</v>
      </c>
      <c r="C9431" s="30" t="s">
        <v>2081</v>
      </c>
      <c r="D9431" s="52" t="s">
        <v>3786</v>
      </c>
      <c r="E9431" s="53">
        <v>21.96</v>
      </c>
      <c r="F9431" s="53">
        <v>0</v>
      </c>
      <c r="G9431" s="53">
        <v>21.96</v>
      </c>
    </row>
    <row r="9432" s="37" customFormat="1" customHeight="1" spans="1:7">
      <c r="A9432" s="52" t="s">
        <v>2038</v>
      </c>
      <c r="B9432" s="52" t="s">
        <v>3774</v>
      </c>
      <c r="C9432" s="30" t="s">
        <v>2081</v>
      </c>
      <c r="D9432" s="52" t="s">
        <v>3787</v>
      </c>
      <c r="E9432" s="53">
        <v>138.5101</v>
      </c>
      <c r="F9432" s="53">
        <v>0</v>
      </c>
      <c r="G9432" s="53">
        <v>138.5101</v>
      </c>
    </row>
    <row r="9433" s="37" customFormat="1" customHeight="1" spans="1:7">
      <c r="A9433" s="52" t="s">
        <v>2038</v>
      </c>
      <c r="B9433" s="52" t="s">
        <v>3774</v>
      </c>
      <c r="C9433" s="30" t="s">
        <v>2081</v>
      </c>
      <c r="D9433" s="52" t="s">
        <v>3788</v>
      </c>
      <c r="E9433" s="53">
        <v>54.4</v>
      </c>
      <c r="F9433" s="53">
        <v>0</v>
      </c>
      <c r="G9433" s="53">
        <v>54.4</v>
      </c>
    </row>
    <row r="9434" s="37" customFormat="1" customHeight="1" spans="1:7">
      <c r="A9434" s="52" t="s">
        <v>2038</v>
      </c>
      <c r="B9434" s="52" t="s">
        <v>3774</v>
      </c>
      <c r="C9434" s="30" t="s">
        <v>2081</v>
      </c>
      <c r="D9434" s="52" t="s">
        <v>3789</v>
      </c>
      <c r="E9434" s="53">
        <v>15.2</v>
      </c>
      <c r="F9434" s="53">
        <v>0</v>
      </c>
      <c r="G9434" s="53">
        <v>15.2</v>
      </c>
    </row>
    <row r="9435" s="37" customFormat="1" customHeight="1" spans="1:7">
      <c r="A9435" s="52" t="s">
        <v>2038</v>
      </c>
      <c r="B9435" s="52" t="s">
        <v>3774</v>
      </c>
      <c r="C9435" s="30" t="s">
        <v>2081</v>
      </c>
      <c r="D9435" s="52" t="s">
        <v>3790</v>
      </c>
      <c r="E9435" s="53">
        <v>150.1032</v>
      </c>
      <c r="F9435" s="53">
        <v>0</v>
      </c>
      <c r="G9435" s="53">
        <v>150.1032</v>
      </c>
    </row>
    <row r="9436" s="37" customFormat="1" customHeight="1" spans="1:7">
      <c r="A9436" s="52" t="s">
        <v>2038</v>
      </c>
      <c r="B9436" s="52" t="s">
        <v>3774</v>
      </c>
      <c r="C9436" s="30" t="s">
        <v>2081</v>
      </c>
      <c r="D9436" s="52" t="s">
        <v>3791</v>
      </c>
      <c r="E9436" s="53">
        <v>20</v>
      </c>
      <c r="F9436" s="53">
        <v>0</v>
      </c>
      <c r="G9436" s="53">
        <v>20</v>
      </c>
    </row>
    <row r="9437" s="37" customFormat="1" customHeight="1" spans="1:7">
      <c r="A9437" s="52" t="s">
        <v>2038</v>
      </c>
      <c r="B9437" s="52" t="s">
        <v>3774</v>
      </c>
      <c r="C9437" s="30" t="s">
        <v>2081</v>
      </c>
      <c r="D9437" s="52" t="s">
        <v>3792</v>
      </c>
      <c r="E9437" s="53">
        <v>204</v>
      </c>
      <c r="F9437" s="53">
        <v>0</v>
      </c>
      <c r="G9437" s="53">
        <v>204</v>
      </c>
    </row>
    <row r="9438" s="37" customFormat="1" customHeight="1" spans="1:7">
      <c r="A9438" s="52" t="s">
        <v>2038</v>
      </c>
      <c r="B9438" s="52" t="s">
        <v>3774</v>
      </c>
      <c r="C9438" s="30" t="s">
        <v>2081</v>
      </c>
      <c r="D9438" s="52" t="s">
        <v>3793</v>
      </c>
      <c r="E9438" s="53">
        <v>3.2</v>
      </c>
      <c r="F9438" s="53">
        <v>0</v>
      </c>
      <c r="G9438" s="53">
        <v>3.2</v>
      </c>
    </row>
    <row r="9439" s="37" customFormat="1" customHeight="1" spans="1:7">
      <c r="A9439" s="52" t="s">
        <v>2038</v>
      </c>
      <c r="B9439" s="52" t="s">
        <v>3774</v>
      </c>
      <c r="C9439" s="30" t="s">
        <v>2081</v>
      </c>
      <c r="D9439" s="52" t="s">
        <v>3794</v>
      </c>
      <c r="E9439" s="53">
        <v>79</v>
      </c>
      <c r="F9439" s="53">
        <v>0</v>
      </c>
      <c r="G9439" s="53">
        <v>79</v>
      </c>
    </row>
    <row r="9440" s="37" customFormat="1" customHeight="1" spans="1:7">
      <c r="A9440" s="52" t="s">
        <v>2038</v>
      </c>
      <c r="B9440" s="52" t="s">
        <v>3774</v>
      </c>
      <c r="C9440" s="30" t="s">
        <v>2081</v>
      </c>
      <c r="D9440" s="52" t="s">
        <v>3795</v>
      </c>
      <c r="E9440" s="53">
        <v>39.4</v>
      </c>
      <c r="F9440" s="53">
        <v>0</v>
      </c>
      <c r="G9440" s="53">
        <v>39.4</v>
      </c>
    </row>
    <row r="9441" s="37" customFormat="1" customHeight="1" spans="1:7">
      <c r="A9441" s="52" t="s">
        <v>2038</v>
      </c>
      <c r="B9441" s="52" t="s">
        <v>3774</v>
      </c>
      <c r="C9441" s="30" t="s">
        <v>2081</v>
      </c>
      <c r="D9441" s="52" t="s">
        <v>3796</v>
      </c>
      <c r="E9441" s="53">
        <v>4.65</v>
      </c>
      <c r="F9441" s="53">
        <v>0</v>
      </c>
      <c r="G9441" s="53">
        <v>4.65</v>
      </c>
    </row>
    <row r="9442" s="37" customFormat="1" customHeight="1" spans="1:7">
      <c r="A9442" s="52" t="s">
        <v>2038</v>
      </c>
      <c r="B9442" s="52" t="s">
        <v>3774</v>
      </c>
      <c r="C9442" s="30" t="s">
        <v>2081</v>
      </c>
      <c r="D9442" s="52" t="s">
        <v>3797</v>
      </c>
      <c r="E9442" s="53">
        <v>2</v>
      </c>
      <c r="F9442" s="53">
        <v>0</v>
      </c>
      <c r="G9442" s="53">
        <v>2</v>
      </c>
    </row>
    <row r="9443" s="37" customFormat="1" customHeight="1" spans="1:7">
      <c r="A9443" s="52" t="s">
        <v>2038</v>
      </c>
      <c r="B9443" s="52" t="s">
        <v>3774</v>
      </c>
      <c r="C9443" s="30" t="s">
        <v>2081</v>
      </c>
      <c r="D9443" s="52" t="s">
        <v>3798</v>
      </c>
      <c r="E9443" s="53">
        <v>30.2</v>
      </c>
      <c r="F9443" s="53">
        <v>0</v>
      </c>
      <c r="G9443" s="53">
        <v>30.2</v>
      </c>
    </row>
    <row r="9444" s="37" customFormat="1" customHeight="1" spans="1:7">
      <c r="A9444" s="52" t="s">
        <v>2038</v>
      </c>
      <c r="B9444" s="52" t="s">
        <v>3774</v>
      </c>
      <c r="C9444" s="50" t="s">
        <v>2091</v>
      </c>
      <c r="D9444" s="49"/>
      <c r="E9444" s="51">
        <v>215.964067</v>
      </c>
      <c r="F9444" s="51">
        <v>0</v>
      </c>
      <c r="G9444" s="51">
        <v>215.964067</v>
      </c>
    </row>
    <row r="9445" s="37" customFormat="1" customHeight="1" spans="1:7">
      <c r="A9445" s="52" t="s">
        <v>2038</v>
      </c>
      <c r="B9445" s="52" t="s">
        <v>3774</v>
      </c>
      <c r="C9445" s="30" t="s">
        <v>2092</v>
      </c>
      <c r="D9445" s="52" t="s">
        <v>2093</v>
      </c>
      <c r="E9445" s="53">
        <v>117.6</v>
      </c>
      <c r="F9445" s="53">
        <v>0</v>
      </c>
      <c r="G9445" s="53">
        <v>117.6</v>
      </c>
    </row>
    <row r="9446" s="37" customFormat="1" customHeight="1" spans="1:7">
      <c r="A9446" s="52" t="s">
        <v>2038</v>
      </c>
      <c r="B9446" s="52" t="s">
        <v>3774</v>
      </c>
      <c r="C9446" s="30" t="s">
        <v>2092</v>
      </c>
      <c r="D9446" s="52" t="s">
        <v>2094</v>
      </c>
      <c r="E9446" s="53">
        <v>1.942661</v>
      </c>
      <c r="F9446" s="53">
        <v>0</v>
      </c>
      <c r="G9446" s="53">
        <v>1.942661</v>
      </c>
    </row>
    <row r="9447" s="37" customFormat="1" customHeight="1" spans="1:7">
      <c r="A9447" s="52" t="s">
        <v>2038</v>
      </c>
      <c r="B9447" s="52" t="s">
        <v>3774</v>
      </c>
      <c r="C9447" s="30" t="s">
        <v>2092</v>
      </c>
      <c r="D9447" s="52" t="s">
        <v>2095</v>
      </c>
      <c r="E9447" s="53">
        <v>1.295107</v>
      </c>
      <c r="F9447" s="53">
        <v>0</v>
      </c>
      <c r="G9447" s="53">
        <v>1.295107</v>
      </c>
    </row>
    <row r="9448" s="37" customFormat="1" customHeight="1" spans="1:7">
      <c r="A9448" s="52" t="s">
        <v>2038</v>
      </c>
      <c r="B9448" s="52" t="s">
        <v>3774</v>
      </c>
      <c r="C9448" s="30" t="s">
        <v>2092</v>
      </c>
      <c r="D9448" s="52" t="s">
        <v>2096</v>
      </c>
      <c r="E9448" s="53">
        <v>4.054365</v>
      </c>
      <c r="F9448" s="53">
        <v>0</v>
      </c>
      <c r="G9448" s="53">
        <v>4.054365</v>
      </c>
    </row>
    <row r="9449" s="37" customFormat="1" customHeight="1" spans="1:7">
      <c r="A9449" s="52" t="s">
        <v>2038</v>
      </c>
      <c r="B9449" s="52" t="s">
        <v>3774</v>
      </c>
      <c r="C9449" s="30" t="s">
        <v>2092</v>
      </c>
      <c r="D9449" s="52" t="s">
        <v>2097</v>
      </c>
      <c r="E9449" s="53">
        <v>7.177608</v>
      </c>
      <c r="F9449" s="53">
        <v>0</v>
      </c>
      <c r="G9449" s="53">
        <v>7.177608</v>
      </c>
    </row>
    <row r="9450" s="37" customFormat="1" customHeight="1" spans="1:7">
      <c r="A9450" s="52" t="s">
        <v>2038</v>
      </c>
      <c r="B9450" s="52" t="s">
        <v>3774</v>
      </c>
      <c r="C9450" s="30" t="s">
        <v>2092</v>
      </c>
      <c r="D9450" s="52" t="s">
        <v>2098</v>
      </c>
      <c r="E9450" s="53">
        <v>2.428326</v>
      </c>
      <c r="F9450" s="53">
        <v>0</v>
      </c>
      <c r="G9450" s="53">
        <v>2.428326</v>
      </c>
    </row>
    <row r="9451" s="37" customFormat="1" customHeight="1" spans="1:7">
      <c r="A9451" s="52" t="s">
        <v>2038</v>
      </c>
      <c r="B9451" s="52" t="s">
        <v>3774</v>
      </c>
      <c r="C9451" s="30" t="s">
        <v>2092</v>
      </c>
      <c r="D9451" s="52" t="s">
        <v>2099</v>
      </c>
      <c r="E9451" s="53">
        <v>43.14</v>
      </c>
      <c r="F9451" s="53">
        <v>0</v>
      </c>
      <c r="G9451" s="53">
        <v>43.14</v>
      </c>
    </row>
    <row r="9452" s="37" customFormat="1" customHeight="1" spans="1:7">
      <c r="A9452" s="52" t="s">
        <v>2038</v>
      </c>
      <c r="B9452" s="52" t="s">
        <v>3774</v>
      </c>
      <c r="C9452" s="30" t="s">
        <v>2092</v>
      </c>
      <c r="D9452" s="52" t="s">
        <v>2100</v>
      </c>
      <c r="E9452" s="53">
        <v>14.664</v>
      </c>
      <c r="F9452" s="53">
        <v>0</v>
      </c>
      <c r="G9452" s="53">
        <v>14.664</v>
      </c>
    </row>
    <row r="9453" s="37" customFormat="1" customHeight="1" spans="1:7">
      <c r="A9453" s="52" t="s">
        <v>2038</v>
      </c>
      <c r="B9453" s="52" t="s">
        <v>3774</v>
      </c>
      <c r="C9453" s="30" t="s">
        <v>2092</v>
      </c>
      <c r="D9453" s="52" t="s">
        <v>2101</v>
      </c>
      <c r="E9453" s="53">
        <v>0.312</v>
      </c>
      <c r="F9453" s="53">
        <v>0</v>
      </c>
      <c r="G9453" s="53">
        <v>0.312</v>
      </c>
    </row>
    <row r="9454" s="37" customFormat="1" customHeight="1" spans="1:7">
      <c r="A9454" s="52" t="s">
        <v>2038</v>
      </c>
      <c r="B9454" s="52" t="s">
        <v>3774</v>
      </c>
      <c r="C9454" s="30" t="s">
        <v>2092</v>
      </c>
      <c r="D9454" s="52" t="s">
        <v>2102</v>
      </c>
      <c r="E9454" s="53">
        <v>15.5</v>
      </c>
      <c r="F9454" s="53">
        <v>0</v>
      </c>
      <c r="G9454" s="53">
        <v>15.5</v>
      </c>
    </row>
    <row r="9455" s="37" customFormat="1" customHeight="1" spans="1:7">
      <c r="A9455" s="52" t="s">
        <v>2038</v>
      </c>
      <c r="B9455" s="52" t="s">
        <v>3774</v>
      </c>
      <c r="C9455" s="30" t="s">
        <v>2092</v>
      </c>
      <c r="D9455" s="52" t="s">
        <v>2104</v>
      </c>
      <c r="E9455" s="53">
        <v>0.65</v>
      </c>
      <c r="F9455" s="53">
        <v>0</v>
      </c>
      <c r="G9455" s="53">
        <v>0.65</v>
      </c>
    </row>
    <row r="9456" s="37" customFormat="1" customHeight="1" spans="1:7">
      <c r="A9456" s="52" t="s">
        <v>2038</v>
      </c>
      <c r="B9456" s="52" t="s">
        <v>3774</v>
      </c>
      <c r="C9456" s="30" t="s">
        <v>2092</v>
      </c>
      <c r="D9456" s="52" t="s">
        <v>2105</v>
      </c>
      <c r="E9456" s="53">
        <v>7.2</v>
      </c>
      <c r="F9456" s="53">
        <v>0</v>
      </c>
      <c r="G9456" s="53">
        <v>7.2</v>
      </c>
    </row>
    <row r="9457" s="37" customFormat="1" customHeight="1" spans="1:7">
      <c r="A9457" s="52" t="s">
        <v>2038</v>
      </c>
      <c r="B9457" s="52" t="s">
        <v>3774</v>
      </c>
      <c r="C9457" s="50" t="s">
        <v>2106</v>
      </c>
      <c r="D9457" s="49"/>
      <c r="E9457" s="51">
        <v>1118.297771</v>
      </c>
      <c r="F9457" s="51">
        <v>0</v>
      </c>
      <c r="G9457" s="51">
        <v>1118.297771</v>
      </c>
    </row>
    <row r="9458" s="37" customFormat="1" customHeight="1" spans="1:7">
      <c r="A9458" s="52" t="s">
        <v>2038</v>
      </c>
      <c r="B9458" s="52" t="s">
        <v>3774</v>
      </c>
      <c r="C9458" s="30" t="s">
        <v>2107</v>
      </c>
      <c r="D9458" s="52" t="s">
        <v>2108</v>
      </c>
      <c r="E9458" s="53">
        <v>239.2536</v>
      </c>
      <c r="F9458" s="53">
        <v>0</v>
      </c>
      <c r="G9458" s="53">
        <v>239.2536</v>
      </c>
    </row>
    <row r="9459" s="37" customFormat="1" customHeight="1" spans="1:7">
      <c r="A9459" s="52" t="s">
        <v>2038</v>
      </c>
      <c r="B9459" s="52" t="s">
        <v>3774</v>
      </c>
      <c r="C9459" s="30" t="s">
        <v>2107</v>
      </c>
      <c r="D9459" s="52" t="s">
        <v>2109</v>
      </c>
      <c r="E9459" s="53">
        <v>161.8884</v>
      </c>
      <c r="F9459" s="53">
        <v>0</v>
      </c>
      <c r="G9459" s="53">
        <v>161.8884</v>
      </c>
    </row>
    <row r="9460" s="37" customFormat="1" customHeight="1" spans="1:7">
      <c r="A9460" s="52" t="s">
        <v>2038</v>
      </c>
      <c r="B9460" s="52" t="s">
        <v>3774</v>
      </c>
      <c r="C9460" s="30" t="s">
        <v>2107</v>
      </c>
      <c r="D9460" s="52" t="s">
        <v>2133</v>
      </c>
      <c r="E9460" s="53">
        <v>0.012</v>
      </c>
      <c r="F9460" s="53">
        <v>0</v>
      </c>
      <c r="G9460" s="53">
        <v>0.012</v>
      </c>
    </row>
    <row r="9461" s="37" customFormat="1" customHeight="1" spans="1:7">
      <c r="A9461" s="52" t="s">
        <v>2038</v>
      </c>
      <c r="B9461" s="52" t="s">
        <v>3774</v>
      </c>
      <c r="C9461" s="30" t="s">
        <v>2107</v>
      </c>
      <c r="D9461" s="52" t="s">
        <v>2111</v>
      </c>
      <c r="E9461" s="53">
        <v>19.9378</v>
      </c>
      <c r="F9461" s="53">
        <v>0</v>
      </c>
      <c r="G9461" s="53">
        <v>19.9378</v>
      </c>
    </row>
    <row r="9462" s="37" customFormat="1" customHeight="1" spans="1:7">
      <c r="A9462" s="52" t="s">
        <v>2038</v>
      </c>
      <c r="B9462" s="52" t="s">
        <v>3774</v>
      </c>
      <c r="C9462" s="30" t="s">
        <v>2107</v>
      </c>
      <c r="D9462" s="52" t="s">
        <v>2112</v>
      </c>
      <c r="E9462" s="53">
        <v>59.804381</v>
      </c>
      <c r="F9462" s="53">
        <v>0</v>
      </c>
      <c r="G9462" s="53">
        <v>59.804381</v>
      </c>
    </row>
    <row r="9463" s="37" customFormat="1" customHeight="1" spans="1:7">
      <c r="A9463" s="52" t="s">
        <v>2038</v>
      </c>
      <c r="B9463" s="52" t="s">
        <v>3774</v>
      </c>
      <c r="C9463" s="30" t="s">
        <v>2107</v>
      </c>
      <c r="D9463" s="52" t="s">
        <v>2113</v>
      </c>
      <c r="E9463" s="53">
        <v>50.361584</v>
      </c>
      <c r="F9463" s="53">
        <v>0</v>
      </c>
      <c r="G9463" s="53">
        <v>50.361584</v>
      </c>
    </row>
    <row r="9464" s="37" customFormat="1" customHeight="1" spans="1:7">
      <c r="A9464" s="52" t="s">
        <v>2038</v>
      </c>
      <c r="B9464" s="52" t="s">
        <v>3774</v>
      </c>
      <c r="C9464" s="30" t="s">
        <v>2107</v>
      </c>
      <c r="D9464" s="52" t="s">
        <v>2114</v>
      </c>
      <c r="E9464" s="53">
        <v>1.263239</v>
      </c>
      <c r="F9464" s="53">
        <v>0</v>
      </c>
      <c r="G9464" s="53">
        <v>1.263239</v>
      </c>
    </row>
    <row r="9465" s="37" customFormat="1" customHeight="1" spans="1:7">
      <c r="A9465" s="52" t="s">
        <v>2038</v>
      </c>
      <c r="B9465" s="52" t="s">
        <v>3774</v>
      </c>
      <c r="C9465" s="30" t="s">
        <v>2107</v>
      </c>
      <c r="D9465" s="52" t="s">
        <v>2115</v>
      </c>
      <c r="E9465" s="53">
        <v>2.105399</v>
      </c>
      <c r="F9465" s="53">
        <v>0</v>
      </c>
      <c r="G9465" s="53">
        <v>2.105399</v>
      </c>
    </row>
    <row r="9466" s="37" customFormat="1" customHeight="1" spans="1:7">
      <c r="A9466" s="52" t="s">
        <v>2038</v>
      </c>
      <c r="B9466" s="52" t="s">
        <v>3774</v>
      </c>
      <c r="C9466" s="30" t="s">
        <v>2107</v>
      </c>
      <c r="D9466" s="52" t="s">
        <v>2116</v>
      </c>
      <c r="E9466" s="53">
        <v>7</v>
      </c>
      <c r="F9466" s="53">
        <v>0</v>
      </c>
      <c r="G9466" s="53">
        <v>7</v>
      </c>
    </row>
    <row r="9467" s="37" customFormat="1" customHeight="1" spans="1:7">
      <c r="A9467" s="52" t="s">
        <v>2038</v>
      </c>
      <c r="B9467" s="52" t="s">
        <v>3774</v>
      </c>
      <c r="C9467" s="30" t="s">
        <v>2107</v>
      </c>
      <c r="D9467" s="52" t="s">
        <v>2117</v>
      </c>
      <c r="E9467" s="53">
        <v>100.723168</v>
      </c>
      <c r="F9467" s="53">
        <v>0</v>
      </c>
      <c r="G9467" s="53">
        <v>100.723168</v>
      </c>
    </row>
    <row r="9468" s="37" customFormat="1" customHeight="1" spans="1:7">
      <c r="A9468" s="52" t="s">
        <v>2038</v>
      </c>
      <c r="B9468" s="52" t="s">
        <v>3774</v>
      </c>
      <c r="C9468" s="30" t="s">
        <v>2107</v>
      </c>
      <c r="D9468" s="52" t="s">
        <v>2118</v>
      </c>
      <c r="E9468" s="53">
        <v>85.464</v>
      </c>
      <c r="F9468" s="53">
        <v>0</v>
      </c>
      <c r="G9468" s="53">
        <v>85.464</v>
      </c>
    </row>
    <row r="9469" s="37" customFormat="1" customHeight="1" spans="1:7">
      <c r="A9469" s="52" t="s">
        <v>2038</v>
      </c>
      <c r="B9469" s="52" t="s">
        <v>3774</v>
      </c>
      <c r="C9469" s="30" t="s">
        <v>2107</v>
      </c>
      <c r="D9469" s="52" t="s">
        <v>2119</v>
      </c>
      <c r="E9469" s="53">
        <v>11.184</v>
      </c>
      <c r="F9469" s="53">
        <v>0</v>
      </c>
      <c r="G9469" s="53">
        <v>11.184</v>
      </c>
    </row>
    <row r="9470" s="37" customFormat="1" customHeight="1" spans="1:7">
      <c r="A9470" s="52" t="s">
        <v>2038</v>
      </c>
      <c r="B9470" s="52" t="s">
        <v>3774</v>
      </c>
      <c r="C9470" s="30" t="s">
        <v>2107</v>
      </c>
      <c r="D9470" s="52" t="s">
        <v>2120</v>
      </c>
      <c r="E9470" s="53">
        <v>80.5</v>
      </c>
      <c r="F9470" s="53">
        <v>0</v>
      </c>
      <c r="G9470" s="53">
        <v>80.5</v>
      </c>
    </row>
    <row r="9471" s="37" customFormat="1" customHeight="1" spans="1:7">
      <c r="A9471" s="52" t="s">
        <v>2038</v>
      </c>
      <c r="B9471" s="52" t="s">
        <v>3774</v>
      </c>
      <c r="C9471" s="30" t="s">
        <v>2107</v>
      </c>
      <c r="D9471" s="52" t="s">
        <v>2121</v>
      </c>
      <c r="E9471" s="53">
        <v>7.68</v>
      </c>
      <c r="F9471" s="53">
        <v>0</v>
      </c>
      <c r="G9471" s="53">
        <v>7.68</v>
      </c>
    </row>
    <row r="9472" s="37" customFormat="1" customHeight="1" spans="1:7">
      <c r="A9472" s="52" t="s">
        <v>2038</v>
      </c>
      <c r="B9472" s="52" t="s">
        <v>3774</v>
      </c>
      <c r="C9472" s="30" t="s">
        <v>2107</v>
      </c>
      <c r="D9472" s="52" t="s">
        <v>2122</v>
      </c>
      <c r="E9472" s="53">
        <v>208.44</v>
      </c>
      <c r="F9472" s="53">
        <v>0</v>
      </c>
      <c r="G9472" s="53">
        <v>208.44</v>
      </c>
    </row>
    <row r="9473" s="37" customFormat="1" customHeight="1" spans="1:7">
      <c r="A9473" s="52" t="s">
        <v>2038</v>
      </c>
      <c r="B9473" s="52" t="s">
        <v>3774</v>
      </c>
      <c r="C9473" s="30" t="s">
        <v>2107</v>
      </c>
      <c r="D9473" s="52" t="s">
        <v>2123</v>
      </c>
      <c r="E9473" s="53">
        <v>82.6802</v>
      </c>
      <c r="F9473" s="53">
        <v>0</v>
      </c>
      <c r="G9473" s="53">
        <v>82.6802</v>
      </c>
    </row>
    <row r="9474" s="37" customFormat="1" customHeight="1" spans="1:7">
      <c r="A9474" s="52" t="s">
        <v>2038</v>
      </c>
      <c r="B9474" s="49" t="s">
        <v>3799</v>
      </c>
      <c r="C9474" s="50"/>
      <c r="D9474" s="49"/>
      <c r="E9474" s="51">
        <v>391.216806</v>
      </c>
      <c r="F9474" s="51">
        <v>0</v>
      </c>
      <c r="G9474" s="51">
        <v>391.216806</v>
      </c>
    </row>
    <row r="9475" s="37" customFormat="1" customHeight="1" spans="1:7">
      <c r="A9475" s="52" t="s">
        <v>2038</v>
      </c>
      <c r="B9475" s="52" t="s">
        <v>3800</v>
      </c>
      <c r="C9475" s="50" t="s">
        <v>2091</v>
      </c>
      <c r="D9475" s="49"/>
      <c r="E9475" s="51">
        <v>52.019759</v>
      </c>
      <c r="F9475" s="51">
        <v>0</v>
      </c>
      <c r="G9475" s="51">
        <v>52.019759</v>
      </c>
    </row>
    <row r="9476" s="37" customFormat="1" customHeight="1" spans="1:7">
      <c r="A9476" s="52" t="s">
        <v>2038</v>
      </c>
      <c r="B9476" s="52" t="s">
        <v>3800</v>
      </c>
      <c r="C9476" s="30" t="s">
        <v>2092</v>
      </c>
      <c r="D9476" s="52" t="s">
        <v>2126</v>
      </c>
      <c r="E9476" s="53">
        <v>34.3</v>
      </c>
      <c r="F9476" s="53">
        <v>0</v>
      </c>
      <c r="G9476" s="53">
        <v>34.3</v>
      </c>
    </row>
    <row r="9477" s="37" customFormat="1" customHeight="1" spans="1:7">
      <c r="A9477" s="52" t="s">
        <v>2038</v>
      </c>
      <c r="B9477" s="52" t="s">
        <v>3800</v>
      </c>
      <c r="C9477" s="30" t="s">
        <v>2092</v>
      </c>
      <c r="D9477" s="52" t="s">
        <v>2127</v>
      </c>
      <c r="E9477" s="53">
        <v>1.538539</v>
      </c>
      <c r="F9477" s="53">
        <v>0</v>
      </c>
      <c r="G9477" s="53">
        <v>1.538539</v>
      </c>
    </row>
    <row r="9478" s="36" customFormat="1" customHeight="1" spans="1:7">
      <c r="A9478" s="52" t="s">
        <v>2038</v>
      </c>
      <c r="B9478" s="52" t="s">
        <v>3800</v>
      </c>
      <c r="C9478" s="30" t="s">
        <v>2092</v>
      </c>
      <c r="D9478" s="52" t="s">
        <v>2128</v>
      </c>
      <c r="E9478" s="53">
        <v>1.025693</v>
      </c>
      <c r="F9478" s="53">
        <v>0</v>
      </c>
      <c r="G9478" s="53">
        <v>1.025693</v>
      </c>
    </row>
    <row r="9479" s="37" customFormat="1" customHeight="1" spans="1:7">
      <c r="A9479" s="52" t="s">
        <v>2038</v>
      </c>
      <c r="B9479" s="52" t="s">
        <v>3800</v>
      </c>
      <c r="C9479" s="30" t="s">
        <v>2092</v>
      </c>
      <c r="D9479" s="52" t="s">
        <v>2129</v>
      </c>
      <c r="E9479" s="53">
        <v>2.127132</v>
      </c>
      <c r="F9479" s="53">
        <v>0</v>
      </c>
      <c r="G9479" s="53">
        <v>2.127132</v>
      </c>
    </row>
    <row r="9480" s="37" customFormat="1" customHeight="1" spans="1:7">
      <c r="A9480" s="52" t="s">
        <v>2038</v>
      </c>
      <c r="B9480" s="52" t="s">
        <v>3800</v>
      </c>
      <c r="C9480" s="30" t="s">
        <v>2092</v>
      </c>
      <c r="D9480" s="52" t="s">
        <v>2297</v>
      </c>
      <c r="E9480" s="53">
        <v>2.005221</v>
      </c>
      <c r="F9480" s="53">
        <v>0</v>
      </c>
      <c r="G9480" s="53">
        <v>2.005221</v>
      </c>
    </row>
    <row r="9481" s="37" customFormat="1" customHeight="1" spans="1:7">
      <c r="A9481" s="52" t="s">
        <v>2038</v>
      </c>
      <c r="B9481" s="52" t="s">
        <v>3800</v>
      </c>
      <c r="C9481" s="30" t="s">
        <v>2092</v>
      </c>
      <c r="D9481" s="52" t="s">
        <v>2130</v>
      </c>
      <c r="E9481" s="53">
        <v>1.923174</v>
      </c>
      <c r="F9481" s="53">
        <v>0</v>
      </c>
      <c r="G9481" s="53">
        <v>1.923174</v>
      </c>
    </row>
    <row r="9482" s="37" customFormat="1" customHeight="1" spans="1:7">
      <c r="A9482" s="52" t="s">
        <v>2038</v>
      </c>
      <c r="B9482" s="52" t="s">
        <v>3800</v>
      </c>
      <c r="C9482" s="30" t="s">
        <v>2092</v>
      </c>
      <c r="D9482" s="52" t="s">
        <v>2102</v>
      </c>
      <c r="E9482" s="53">
        <v>7</v>
      </c>
      <c r="F9482" s="53">
        <v>0</v>
      </c>
      <c r="G9482" s="53">
        <v>7</v>
      </c>
    </row>
    <row r="9483" s="37" customFormat="1" customHeight="1" spans="1:7">
      <c r="A9483" s="52" t="s">
        <v>2038</v>
      </c>
      <c r="B9483" s="52" t="s">
        <v>3800</v>
      </c>
      <c r="C9483" s="30" t="s">
        <v>2092</v>
      </c>
      <c r="D9483" s="52" t="s">
        <v>2105</v>
      </c>
      <c r="E9483" s="53">
        <v>2.1</v>
      </c>
      <c r="F9483" s="53">
        <v>0</v>
      </c>
      <c r="G9483" s="53">
        <v>2.1</v>
      </c>
    </row>
    <row r="9484" s="37" customFormat="1" customHeight="1" spans="1:7">
      <c r="A9484" s="52" t="s">
        <v>2038</v>
      </c>
      <c r="B9484" s="52" t="s">
        <v>3800</v>
      </c>
      <c r="C9484" s="50" t="s">
        <v>2106</v>
      </c>
      <c r="D9484" s="49"/>
      <c r="E9484" s="51">
        <v>339.197047</v>
      </c>
      <c r="F9484" s="51">
        <v>0</v>
      </c>
      <c r="G9484" s="51">
        <v>339.197047</v>
      </c>
    </row>
    <row r="9485" s="37" customFormat="1" customHeight="1" spans="1:7">
      <c r="A9485" s="52" t="s">
        <v>2038</v>
      </c>
      <c r="B9485" s="52" t="s">
        <v>3800</v>
      </c>
      <c r="C9485" s="30" t="s">
        <v>2107</v>
      </c>
      <c r="D9485" s="52" t="s">
        <v>2131</v>
      </c>
      <c r="E9485" s="53">
        <v>70.9044</v>
      </c>
      <c r="F9485" s="53">
        <v>0</v>
      </c>
      <c r="G9485" s="53">
        <v>70.9044</v>
      </c>
    </row>
    <row r="9486" s="37" customFormat="1" customHeight="1" spans="1:7">
      <c r="A9486" s="52" t="s">
        <v>2038</v>
      </c>
      <c r="B9486" s="52" t="s">
        <v>3800</v>
      </c>
      <c r="C9486" s="30" t="s">
        <v>2107</v>
      </c>
      <c r="D9486" s="52" t="s">
        <v>2132</v>
      </c>
      <c r="E9486" s="53">
        <v>7.0272</v>
      </c>
      <c r="F9486" s="53">
        <v>0</v>
      </c>
      <c r="G9486" s="53">
        <v>7.0272</v>
      </c>
    </row>
    <row r="9487" s="37" customFormat="1" customHeight="1" spans="1:7">
      <c r="A9487" s="52" t="s">
        <v>2038</v>
      </c>
      <c r="B9487" s="52" t="s">
        <v>3800</v>
      </c>
      <c r="C9487" s="30" t="s">
        <v>2107</v>
      </c>
      <c r="D9487" s="52" t="s">
        <v>2134</v>
      </c>
      <c r="E9487" s="53">
        <v>29.4888</v>
      </c>
      <c r="F9487" s="53">
        <v>0</v>
      </c>
      <c r="G9487" s="53">
        <v>29.4888</v>
      </c>
    </row>
    <row r="9488" s="37" customFormat="1" customHeight="1" spans="1:7">
      <c r="A9488" s="52" t="s">
        <v>2038</v>
      </c>
      <c r="B9488" s="52" t="s">
        <v>3800</v>
      </c>
      <c r="C9488" s="30" t="s">
        <v>2107</v>
      </c>
      <c r="D9488" s="52" t="s">
        <v>2135</v>
      </c>
      <c r="E9488" s="53">
        <v>58.0428</v>
      </c>
      <c r="F9488" s="53">
        <v>0</v>
      </c>
      <c r="G9488" s="53">
        <v>58.0428</v>
      </c>
    </row>
    <row r="9489" s="37" customFormat="1" customHeight="1" spans="1:7">
      <c r="A9489" s="52" t="s">
        <v>2038</v>
      </c>
      <c r="B9489" s="52" t="s">
        <v>3800</v>
      </c>
      <c r="C9489" s="30" t="s">
        <v>2107</v>
      </c>
      <c r="D9489" s="52" t="s">
        <v>2136</v>
      </c>
      <c r="E9489" s="53">
        <v>20.7912</v>
      </c>
      <c r="F9489" s="53">
        <v>0</v>
      </c>
      <c r="G9489" s="53">
        <v>20.7912</v>
      </c>
    </row>
    <row r="9490" s="37" customFormat="1" customHeight="1" spans="1:7">
      <c r="A9490" s="52" t="s">
        <v>2038</v>
      </c>
      <c r="B9490" s="52" t="s">
        <v>3800</v>
      </c>
      <c r="C9490" s="30" t="s">
        <v>2107</v>
      </c>
      <c r="D9490" s="52" t="s">
        <v>2137</v>
      </c>
      <c r="E9490" s="53">
        <v>29.800704</v>
      </c>
      <c r="F9490" s="53">
        <v>0</v>
      </c>
      <c r="G9490" s="53">
        <v>29.800704</v>
      </c>
    </row>
    <row r="9491" s="37" customFormat="1" customHeight="1" spans="1:7">
      <c r="A9491" s="52" t="s">
        <v>2038</v>
      </c>
      <c r="B9491" s="52" t="s">
        <v>3800</v>
      </c>
      <c r="C9491" s="30" t="s">
        <v>2107</v>
      </c>
      <c r="D9491" s="52" t="s">
        <v>2138</v>
      </c>
      <c r="E9491" s="53">
        <v>12.180102</v>
      </c>
      <c r="F9491" s="53">
        <v>0</v>
      </c>
      <c r="G9491" s="53">
        <v>12.180102</v>
      </c>
    </row>
    <row r="9492" s="37" customFormat="1" customHeight="1" spans="1:7">
      <c r="A9492" s="52" t="s">
        <v>2038</v>
      </c>
      <c r="B9492" s="52" t="s">
        <v>3800</v>
      </c>
      <c r="C9492" s="30" t="s">
        <v>2107</v>
      </c>
      <c r="D9492" s="52" t="s">
        <v>2139</v>
      </c>
      <c r="E9492" s="53">
        <v>0.384635</v>
      </c>
      <c r="F9492" s="53">
        <v>0</v>
      </c>
      <c r="G9492" s="53">
        <v>0.384635</v>
      </c>
    </row>
    <row r="9493" s="37" customFormat="1" customHeight="1" spans="1:7">
      <c r="A9493" s="52" t="s">
        <v>2038</v>
      </c>
      <c r="B9493" s="52" t="s">
        <v>3800</v>
      </c>
      <c r="C9493" s="30" t="s">
        <v>2107</v>
      </c>
      <c r="D9493" s="52" t="s">
        <v>2140</v>
      </c>
      <c r="E9493" s="53">
        <v>0.641058</v>
      </c>
      <c r="F9493" s="53">
        <v>0</v>
      </c>
      <c r="G9493" s="53">
        <v>0.641058</v>
      </c>
    </row>
    <row r="9494" s="37" customFormat="1" customHeight="1" spans="1:7">
      <c r="A9494" s="52" t="s">
        <v>2038</v>
      </c>
      <c r="B9494" s="52" t="s">
        <v>3800</v>
      </c>
      <c r="C9494" s="30" t="s">
        <v>2107</v>
      </c>
      <c r="D9494" s="52" t="s">
        <v>2141</v>
      </c>
      <c r="E9494" s="53">
        <v>15.385392</v>
      </c>
      <c r="F9494" s="53">
        <v>0</v>
      </c>
      <c r="G9494" s="53">
        <v>15.385392</v>
      </c>
    </row>
    <row r="9495" s="37" customFormat="1" customHeight="1" spans="1:7">
      <c r="A9495" s="52" t="s">
        <v>2038</v>
      </c>
      <c r="B9495" s="52" t="s">
        <v>3800</v>
      </c>
      <c r="C9495" s="30" t="s">
        <v>2107</v>
      </c>
      <c r="D9495" s="52" t="s">
        <v>2298</v>
      </c>
      <c r="E9495" s="53">
        <v>4.4</v>
      </c>
      <c r="F9495" s="53">
        <v>0</v>
      </c>
      <c r="G9495" s="53">
        <v>4.4</v>
      </c>
    </row>
    <row r="9496" s="37" customFormat="1" customHeight="1" spans="1:7">
      <c r="A9496" s="52" t="s">
        <v>2038</v>
      </c>
      <c r="B9496" s="52" t="s">
        <v>3800</v>
      </c>
      <c r="C9496" s="30" t="s">
        <v>2107</v>
      </c>
      <c r="D9496" s="52" t="s">
        <v>2142</v>
      </c>
      <c r="E9496" s="53">
        <v>14.900352</v>
      </c>
      <c r="F9496" s="53">
        <v>0</v>
      </c>
      <c r="G9496" s="53">
        <v>14.900352</v>
      </c>
    </row>
    <row r="9497" s="37" customFormat="1" customHeight="1" spans="1:7">
      <c r="A9497" s="52" t="s">
        <v>2038</v>
      </c>
      <c r="B9497" s="52" t="s">
        <v>3800</v>
      </c>
      <c r="C9497" s="30" t="s">
        <v>2107</v>
      </c>
      <c r="D9497" s="52" t="s">
        <v>2299</v>
      </c>
      <c r="E9497" s="53">
        <v>50.6</v>
      </c>
      <c r="F9497" s="53">
        <v>0</v>
      </c>
      <c r="G9497" s="53">
        <v>50.6</v>
      </c>
    </row>
    <row r="9498" s="37" customFormat="1" customHeight="1" spans="1:7">
      <c r="A9498" s="52" t="s">
        <v>2038</v>
      </c>
      <c r="B9498" s="52" t="s">
        <v>3800</v>
      </c>
      <c r="C9498" s="30" t="s">
        <v>2107</v>
      </c>
      <c r="D9498" s="52" t="s">
        <v>2143</v>
      </c>
      <c r="E9498" s="53">
        <v>21.3848</v>
      </c>
      <c r="F9498" s="53">
        <v>0</v>
      </c>
      <c r="G9498" s="53">
        <v>21.3848</v>
      </c>
    </row>
    <row r="9499" s="37" customFormat="1" customHeight="1" spans="1:7">
      <c r="A9499" s="52" t="s">
        <v>2038</v>
      </c>
      <c r="B9499" s="52" t="s">
        <v>3800</v>
      </c>
      <c r="C9499" s="30" t="s">
        <v>2107</v>
      </c>
      <c r="D9499" s="52" t="s">
        <v>2144</v>
      </c>
      <c r="E9499" s="53">
        <v>2.24</v>
      </c>
      <c r="F9499" s="53">
        <v>0</v>
      </c>
      <c r="G9499" s="53">
        <v>2.24</v>
      </c>
    </row>
    <row r="9500" s="37" customFormat="1" customHeight="1" spans="1:7">
      <c r="A9500" s="52" t="s">
        <v>2038</v>
      </c>
      <c r="B9500" s="52" t="s">
        <v>3800</v>
      </c>
      <c r="C9500" s="30" t="s">
        <v>2107</v>
      </c>
      <c r="D9500" s="52" t="s">
        <v>2145</v>
      </c>
      <c r="E9500" s="53">
        <v>1.025604</v>
      </c>
      <c r="F9500" s="53">
        <v>0</v>
      </c>
      <c r="G9500" s="53">
        <v>1.025604</v>
      </c>
    </row>
    <row r="9501" s="37" customFormat="1" customHeight="1" spans="1:7">
      <c r="A9501" s="52" t="s">
        <v>2038</v>
      </c>
      <c r="B9501" s="49" t="s">
        <v>3801</v>
      </c>
      <c r="C9501" s="50"/>
      <c r="D9501" s="49"/>
      <c r="E9501" s="51">
        <v>124.037061</v>
      </c>
      <c r="F9501" s="51">
        <v>0</v>
      </c>
      <c r="G9501" s="51">
        <v>124.037061</v>
      </c>
    </row>
    <row r="9502" s="37" customFormat="1" customHeight="1" spans="1:7">
      <c r="A9502" s="52" t="s">
        <v>2038</v>
      </c>
      <c r="B9502" s="52" t="s">
        <v>3802</v>
      </c>
      <c r="C9502" s="50" t="s">
        <v>2091</v>
      </c>
      <c r="D9502" s="49"/>
      <c r="E9502" s="51">
        <v>15.686625</v>
      </c>
      <c r="F9502" s="51">
        <v>0</v>
      </c>
      <c r="G9502" s="51">
        <v>15.686625</v>
      </c>
    </row>
    <row r="9503" s="37" customFormat="1" customHeight="1" spans="1:7">
      <c r="A9503" s="52" t="s">
        <v>2038</v>
      </c>
      <c r="B9503" s="52" t="s">
        <v>3802</v>
      </c>
      <c r="C9503" s="30" t="s">
        <v>2092</v>
      </c>
      <c r="D9503" s="52" t="s">
        <v>2126</v>
      </c>
      <c r="E9503" s="53">
        <v>12.25</v>
      </c>
      <c r="F9503" s="53">
        <v>0</v>
      </c>
      <c r="G9503" s="53">
        <v>12.25</v>
      </c>
    </row>
    <row r="9504" s="37" customFormat="1" customHeight="1" spans="1:7">
      <c r="A9504" s="52" t="s">
        <v>2038</v>
      </c>
      <c r="B9504" s="52" t="s">
        <v>3802</v>
      </c>
      <c r="C9504" s="30" t="s">
        <v>2092</v>
      </c>
      <c r="D9504" s="52" t="s">
        <v>2127</v>
      </c>
      <c r="E9504" s="53">
        <v>0.520402</v>
      </c>
      <c r="F9504" s="53">
        <v>0</v>
      </c>
      <c r="G9504" s="53">
        <v>0.520402</v>
      </c>
    </row>
    <row r="9505" s="37" customFormat="1" customHeight="1" spans="1:7">
      <c r="A9505" s="52" t="s">
        <v>2038</v>
      </c>
      <c r="B9505" s="52" t="s">
        <v>3802</v>
      </c>
      <c r="C9505" s="30" t="s">
        <v>2092</v>
      </c>
      <c r="D9505" s="52" t="s">
        <v>2128</v>
      </c>
      <c r="E9505" s="53">
        <v>0.346934</v>
      </c>
      <c r="F9505" s="53">
        <v>0</v>
      </c>
      <c r="G9505" s="53">
        <v>0.346934</v>
      </c>
    </row>
    <row r="9506" s="37" customFormat="1" customHeight="1" spans="1:7">
      <c r="A9506" s="52" t="s">
        <v>2038</v>
      </c>
      <c r="B9506" s="52" t="s">
        <v>3802</v>
      </c>
      <c r="C9506" s="30" t="s">
        <v>2092</v>
      </c>
      <c r="D9506" s="52" t="s">
        <v>2129</v>
      </c>
      <c r="E9506" s="53">
        <v>0.738684</v>
      </c>
      <c r="F9506" s="53">
        <v>0</v>
      </c>
      <c r="G9506" s="53">
        <v>0.738684</v>
      </c>
    </row>
    <row r="9507" s="37" customFormat="1" customHeight="1" spans="1:7">
      <c r="A9507" s="52" t="s">
        <v>2038</v>
      </c>
      <c r="B9507" s="52" t="s">
        <v>3802</v>
      </c>
      <c r="C9507" s="30" t="s">
        <v>2092</v>
      </c>
      <c r="D9507" s="52" t="s">
        <v>2297</v>
      </c>
      <c r="E9507" s="53">
        <v>0.430103</v>
      </c>
      <c r="F9507" s="53">
        <v>0</v>
      </c>
      <c r="G9507" s="53">
        <v>0.430103</v>
      </c>
    </row>
    <row r="9508" s="37" customFormat="1" customHeight="1" spans="1:7">
      <c r="A9508" s="52" t="s">
        <v>2038</v>
      </c>
      <c r="B9508" s="52" t="s">
        <v>3802</v>
      </c>
      <c r="C9508" s="30" t="s">
        <v>2092</v>
      </c>
      <c r="D9508" s="52" t="s">
        <v>2130</v>
      </c>
      <c r="E9508" s="53">
        <v>0.650502</v>
      </c>
      <c r="F9508" s="53">
        <v>0</v>
      </c>
      <c r="G9508" s="53">
        <v>0.650502</v>
      </c>
    </row>
    <row r="9509" s="37" customFormat="1" customHeight="1" spans="1:7">
      <c r="A9509" s="52" t="s">
        <v>2038</v>
      </c>
      <c r="B9509" s="52" t="s">
        <v>3802</v>
      </c>
      <c r="C9509" s="30" t="s">
        <v>2092</v>
      </c>
      <c r="D9509" s="52" t="s">
        <v>2105</v>
      </c>
      <c r="E9509" s="53">
        <v>0.75</v>
      </c>
      <c r="F9509" s="53">
        <v>0</v>
      </c>
      <c r="G9509" s="53">
        <v>0.75</v>
      </c>
    </row>
    <row r="9510" s="37" customFormat="1" customHeight="1" spans="1:7">
      <c r="A9510" s="52" t="s">
        <v>2038</v>
      </c>
      <c r="B9510" s="52" t="s">
        <v>3802</v>
      </c>
      <c r="C9510" s="50" t="s">
        <v>2106</v>
      </c>
      <c r="D9510" s="49"/>
      <c r="E9510" s="51">
        <v>108.350436</v>
      </c>
      <c r="F9510" s="51">
        <v>0</v>
      </c>
      <c r="G9510" s="51">
        <v>108.350436</v>
      </c>
    </row>
    <row r="9511" s="37" customFormat="1" customHeight="1" spans="1:7">
      <c r="A9511" s="52" t="s">
        <v>2038</v>
      </c>
      <c r="B9511" s="52" t="s">
        <v>3802</v>
      </c>
      <c r="C9511" s="30" t="s">
        <v>2107</v>
      </c>
      <c r="D9511" s="52" t="s">
        <v>2131</v>
      </c>
      <c r="E9511" s="53">
        <v>24.6228</v>
      </c>
      <c r="F9511" s="53">
        <v>0</v>
      </c>
      <c r="G9511" s="53">
        <v>24.6228</v>
      </c>
    </row>
    <row r="9512" s="37" customFormat="1" customHeight="1" spans="1:7">
      <c r="A9512" s="52" t="s">
        <v>2038</v>
      </c>
      <c r="B9512" s="52" t="s">
        <v>3802</v>
      </c>
      <c r="C9512" s="30" t="s">
        <v>2107</v>
      </c>
      <c r="D9512" s="52" t="s">
        <v>2132</v>
      </c>
      <c r="E9512" s="53">
        <v>0.774</v>
      </c>
      <c r="F9512" s="53">
        <v>0</v>
      </c>
      <c r="G9512" s="53">
        <v>0.774</v>
      </c>
    </row>
    <row r="9513" s="37" customFormat="1" customHeight="1" spans="1:7">
      <c r="A9513" s="52" t="s">
        <v>2038</v>
      </c>
      <c r="B9513" s="52" t="s">
        <v>3802</v>
      </c>
      <c r="C9513" s="30" t="s">
        <v>2107</v>
      </c>
      <c r="D9513" s="52" t="s">
        <v>2134</v>
      </c>
      <c r="E9513" s="53">
        <v>10.824</v>
      </c>
      <c r="F9513" s="53">
        <v>0</v>
      </c>
      <c r="G9513" s="53">
        <v>10.824</v>
      </c>
    </row>
    <row r="9514" s="37" customFormat="1" customHeight="1" spans="1:7">
      <c r="A9514" s="52" t="s">
        <v>2038</v>
      </c>
      <c r="B9514" s="52" t="s">
        <v>3802</v>
      </c>
      <c r="C9514" s="30" t="s">
        <v>2107</v>
      </c>
      <c r="D9514" s="52" t="s">
        <v>2135</v>
      </c>
      <c r="E9514" s="53">
        <v>21</v>
      </c>
      <c r="F9514" s="53">
        <v>0</v>
      </c>
      <c r="G9514" s="53">
        <v>21</v>
      </c>
    </row>
    <row r="9515" s="37" customFormat="1" customHeight="1" spans="1:7">
      <c r="A9515" s="52" t="s">
        <v>2038</v>
      </c>
      <c r="B9515" s="52" t="s">
        <v>3802</v>
      </c>
      <c r="C9515" s="30" t="s">
        <v>2107</v>
      </c>
      <c r="D9515" s="52" t="s">
        <v>2136</v>
      </c>
      <c r="E9515" s="53">
        <v>7.146</v>
      </c>
      <c r="F9515" s="53">
        <v>0</v>
      </c>
      <c r="G9515" s="53">
        <v>7.146</v>
      </c>
    </row>
    <row r="9516" s="37" customFormat="1" customHeight="1" spans="1:7">
      <c r="A9516" s="52" t="s">
        <v>2038</v>
      </c>
      <c r="B9516" s="52" t="s">
        <v>3802</v>
      </c>
      <c r="C9516" s="30" t="s">
        <v>2107</v>
      </c>
      <c r="D9516" s="52" t="s">
        <v>2137</v>
      </c>
      <c r="E9516" s="53">
        <v>10.298688</v>
      </c>
      <c r="F9516" s="53">
        <v>0</v>
      </c>
      <c r="G9516" s="53">
        <v>10.298688</v>
      </c>
    </row>
    <row r="9517" s="37" customFormat="1" customHeight="1" spans="1:7">
      <c r="A9517" s="52" t="s">
        <v>2038</v>
      </c>
      <c r="B9517" s="52" t="s">
        <v>3802</v>
      </c>
      <c r="C9517" s="30" t="s">
        <v>2107</v>
      </c>
      <c r="D9517" s="52" t="s">
        <v>2138</v>
      </c>
      <c r="E9517" s="53">
        <v>4.119846</v>
      </c>
      <c r="F9517" s="53">
        <v>0</v>
      </c>
      <c r="G9517" s="53">
        <v>4.119846</v>
      </c>
    </row>
    <row r="9518" s="37" customFormat="1" customHeight="1" spans="1:7">
      <c r="A9518" s="52" t="s">
        <v>2038</v>
      </c>
      <c r="B9518" s="52" t="s">
        <v>3802</v>
      </c>
      <c r="C9518" s="30" t="s">
        <v>2107</v>
      </c>
      <c r="D9518" s="52" t="s">
        <v>2139</v>
      </c>
      <c r="E9518" s="53">
        <v>0.1301</v>
      </c>
      <c r="F9518" s="53">
        <v>0</v>
      </c>
      <c r="G9518" s="53">
        <v>0.1301</v>
      </c>
    </row>
    <row r="9519" s="37" customFormat="1" customHeight="1" spans="1:7">
      <c r="A9519" s="52" t="s">
        <v>2038</v>
      </c>
      <c r="B9519" s="52" t="s">
        <v>3802</v>
      </c>
      <c r="C9519" s="30" t="s">
        <v>2107</v>
      </c>
      <c r="D9519" s="52" t="s">
        <v>2140</v>
      </c>
      <c r="E9519" s="53">
        <v>0.216834</v>
      </c>
      <c r="F9519" s="53">
        <v>0</v>
      </c>
      <c r="G9519" s="53">
        <v>0.216834</v>
      </c>
    </row>
    <row r="9520" s="37" customFormat="1" customHeight="1" spans="1:7">
      <c r="A9520" s="52" t="s">
        <v>2038</v>
      </c>
      <c r="B9520" s="52" t="s">
        <v>3802</v>
      </c>
      <c r="C9520" s="30" t="s">
        <v>2107</v>
      </c>
      <c r="D9520" s="52" t="s">
        <v>2141</v>
      </c>
      <c r="E9520" s="53">
        <v>5.204016</v>
      </c>
      <c r="F9520" s="53">
        <v>0</v>
      </c>
      <c r="G9520" s="53">
        <v>5.204016</v>
      </c>
    </row>
    <row r="9521" s="37" customFormat="1" customHeight="1" spans="1:7">
      <c r="A9521" s="52" t="s">
        <v>2038</v>
      </c>
      <c r="B9521" s="52" t="s">
        <v>3802</v>
      </c>
      <c r="C9521" s="30" t="s">
        <v>2107</v>
      </c>
      <c r="D9521" s="52" t="s">
        <v>2298</v>
      </c>
      <c r="E9521" s="53">
        <v>0.8</v>
      </c>
      <c r="F9521" s="53">
        <v>0</v>
      </c>
      <c r="G9521" s="53">
        <v>0.8</v>
      </c>
    </row>
    <row r="9522" s="37" customFormat="1" customHeight="1" spans="1:7">
      <c r="A9522" s="52" t="s">
        <v>2038</v>
      </c>
      <c r="B9522" s="52" t="s">
        <v>3802</v>
      </c>
      <c r="C9522" s="30" t="s">
        <v>2107</v>
      </c>
      <c r="D9522" s="52" t="s">
        <v>2142</v>
      </c>
      <c r="E9522" s="53">
        <v>5.149344</v>
      </c>
      <c r="F9522" s="53">
        <v>0</v>
      </c>
      <c r="G9522" s="53">
        <v>5.149344</v>
      </c>
    </row>
    <row r="9523" s="37" customFormat="1" customHeight="1" spans="1:7">
      <c r="A9523" s="52" t="s">
        <v>2038</v>
      </c>
      <c r="B9523" s="52" t="s">
        <v>3802</v>
      </c>
      <c r="C9523" s="30" t="s">
        <v>2107</v>
      </c>
      <c r="D9523" s="52" t="s">
        <v>2299</v>
      </c>
      <c r="E9523" s="53">
        <v>9.2</v>
      </c>
      <c r="F9523" s="53">
        <v>0</v>
      </c>
      <c r="G9523" s="53">
        <v>9.2</v>
      </c>
    </row>
    <row r="9524" s="37" customFormat="1" customHeight="1" spans="1:7">
      <c r="A9524" s="52" t="s">
        <v>2038</v>
      </c>
      <c r="B9524" s="52" t="s">
        <v>3802</v>
      </c>
      <c r="C9524" s="30" t="s">
        <v>2107</v>
      </c>
      <c r="D9524" s="52" t="s">
        <v>2143</v>
      </c>
      <c r="E9524" s="53">
        <v>7.7026</v>
      </c>
      <c r="F9524" s="53">
        <v>0</v>
      </c>
      <c r="G9524" s="53">
        <v>7.7026</v>
      </c>
    </row>
    <row r="9525" s="37" customFormat="1" customHeight="1" spans="1:7">
      <c r="A9525" s="52" t="s">
        <v>2038</v>
      </c>
      <c r="B9525" s="52" t="s">
        <v>3802</v>
      </c>
      <c r="C9525" s="30" t="s">
        <v>2107</v>
      </c>
      <c r="D9525" s="52" t="s">
        <v>2144</v>
      </c>
      <c r="E9525" s="53">
        <v>0.8</v>
      </c>
      <c r="F9525" s="53">
        <v>0</v>
      </c>
      <c r="G9525" s="53">
        <v>0.8</v>
      </c>
    </row>
    <row r="9526" s="37" customFormat="1" customHeight="1" spans="1:7">
      <c r="A9526" s="52" t="s">
        <v>2038</v>
      </c>
      <c r="B9526" s="52" t="s">
        <v>3802</v>
      </c>
      <c r="C9526" s="30" t="s">
        <v>2107</v>
      </c>
      <c r="D9526" s="52" t="s">
        <v>2145</v>
      </c>
      <c r="E9526" s="53">
        <v>0.362208</v>
      </c>
      <c r="F9526" s="53">
        <v>0</v>
      </c>
      <c r="G9526" s="53">
        <v>0.362208</v>
      </c>
    </row>
    <row r="9527" s="37" customFormat="1" customHeight="1" spans="1:7">
      <c r="A9527" s="52" t="s">
        <v>2038</v>
      </c>
      <c r="B9527" s="49" t="s">
        <v>3803</v>
      </c>
      <c r="C9527" s="50"/>
      <c r="D9527" s="49"/>
      <c r="E9527" s="51">
        <v>169.736158</v>
      </c>
      <c r="F9527" s="51">
        <v>0</v>
      </c>
      <c r="G9527" s="51">
        <v>169.736158</v>
      </c>
    </row>
    <row r="9528" s="37" customFormat="1" customHeight="1" spans="1:7">
      <c r="A9528" s="52" t="s">
        <v>2038</v>
      </c>
      <c r="B9528" s="52" t="s">
        <v>3804</v>
      </c>
      <c r="C9528" s="50" t="s">
        <v>2091</v>
      </c>
      <c r="D9528" s="49"/>
      <c r="E9528" s="51">
        <v>21.616338</v>
      </c>
      <c r="F9528" s="51">
        <v>0</v>
      </c>
      <c r="G9528" s="51">
        <v>21.616338</v>
      </c>
    </row>
    <row r="9529" s="37" customFormat="1" customHeight="1" spans="1:7">
      <c r="A9529" s="52" t="s">
        <v>2038</v>
      </c>
      <c r="B9529" s="52" t="s">
        <v>3804</v>
      </c>
      <c r="C9529" s="30" t="s">
        <v>2092</v>
      </c>
      <c r="D9529" s="52" t="s">
        <v>2126</v>
      </c>
      <c r="E9529" s="53">
        <v>17.15</v>
      </c>
      <c r="F9529" s="53">
        <v>0</v>
      </c>
      <c r="G9529" s="53">
        <v>17.15</v>
      </c>
    </row>
    <row r="9530" s="37" customFormat="1" customHeight="1" spans="1:7">
      <c r="A9530" s="52" t="s">
        <v>2038</v>
      </c>
      <c r="B9530" s="52" t="s">
        <v>3804</v>
      </c>
      <c r="C9530" s="30" t="s">
        <v>2092</v>
      </c>
      <c r="D9530" s="52" t="s">
        <v>2127</v>
      </c>
      <c r="E9530" s="53">
        <v>0.7704</v>
      </c>
      <c r="F9530" s="53">
        <v>0</v>
      </c>
      <c r="G9530" s="53">
        <v>0.7704</v>
      </c>
    </row>
    <row r="9531" s="37" customFormat="1" customHeight="1" spans="1:7">
      <c r="A9531" s="52" t="s">
        <v>2038</v>
      </c>
      <c r="B9531" s="52" t="s">
        <v>3804</v>
      </c>
      <c r="C9531" s="30" t="s">
        <v>2092</v>
      </c>
      <c r="D9531" s="52" t="s">
        <v>2128</v>
      </c>
      <c r="E9531" s="53">
        <v>0.5136</v>
      </c>
      <c r="F9531" s="53">
        <v>0</v>
      </c>
      <c r="G9531" s="53">
        <v>0.5136</v>
      </c>
    </row>
    <row r="9532" s="37" customFormat="1" customHeight="1" spans="1:7">
      <c r="A9532" s="52" t="s">
        <v>2038</v>
      </c>
      <c r="B9532" s="52" t="s">
        <v>3804</v>
      </c>
      <c r="C9532" s="30" t="s">
        <v>2092</v>
      </c>
      <c r="D9532" s="52" t="s">
        <v>2129</v>
      </c>
      <c r="E9532" s="53">
        <v>1.103472</v>
      </c>
      <c r="F9532" s="53">
        <v>0</v>
      </c>
      <c r="G9532" s="53">
        <v>1.103472</v>
      </c>
    </row>
    <row r="9533" s="37" customFormat="1" customHeight="1" spans="1:7">
      <c r="A9533" s="52" t="s">
        <v>2038</v>
      </c>
      <c r="B9533" s="52" t="s">
        <v>3804</v>
      </c>
      <c r="C9533" s="30" t="s">
        <v>2092</v>
      </c>
      <c r="D9533" s="52" t="s">
        <v>2297</v>
      </c>
      <c r="E9533" s="53">
        <v>0.065866</v>
      </c>
      <c r="F9533" s="53">
        <v>0</v>
      </c>
      <c r="G9533" s="53">
        <v>0.065866</v>
      </c>
    </row>
    <row r="9534" s="37" customFormat="1" customHeight="1" spans="1:7">
      <c r="A9534" s="52" t="s">
        <v>2038</v>
      </c>
      <c r="B9534" s="52" t="s">
        <v>3804</v>
      </c>
      <c r="C9534" s="30" t="s">
        <v>2092</v>
      </c>
      <c r="D9534" s="52" t="s">
        <v>2130</v>
      </c>
      <c r="E9534" s="53">
        <v>0.963</v>
      </c>
      <c r="F9534" s="53">
        <v>0</v>
      </c>
      <c r="G9534" s="53">
        <v>0.963</v>
      </c>
    </row>
    <row r="9535" s="37" customFormat="1" customHeight="1" spans="1:7">
      <c r="A9535" s="52" t="s">
        <v>2038</v>
      </c>
      <c r="B9535" s="52" t="s">
        <v>3804</v>
      </c>
      <c r="C9535" s="30" t="s">
        <v>2092</v>
      </c>
      <c r="D9535" s="52" t="s">
        <v>2105</v>
      </c>
      <c r="E9535" s="53">
        <v>1.05</v>
      </c>
      <c r="F9535" s="53">
        <v>0</v>
      </c>
      <c r="G9535" s="53">
        <v>1.05</v>
      </c>
    </row>
    <row r="9536" s="37" customFormat="1" customHeight="1" spans="1:7">
      <c r="A9536" s="52" t="s">
        <v>2038</v>
      </c>
      <c r="B9536" s="52" t="s">
        <v>3804</v>
      </c>
      <c r="C9536" s="50" t="s">
        <v>2106</v>
      </c>
      <c r="D9536" s="49"/>
      <c r="E9536" s="51">
        <v>148.11982</v>
      </c>
      <c r="F9536" s="51">
        <v>0</v>
      </c>
      <c r="G9536" s="51">
        <v>148.11982</v>
      </c>
    </row>
    <row r="9537" s="37" customFormat="1" customHeight="1" spans="1:7">
      <c r="A9537" s="52" t="s">
        <v>2038</v>
      </c>
      <c r="B9537" s="52" t="s">
        <v>3804</v>
      </c>
      <c r="C9537" s="30" t="s">
        <v>2107</v>
      </c>
      <c r="D9537" s="52" t="s">
        <v>2131</v>
      </c>
      <c r="E9537" s="53">
        <v>36.7824</v>
      </c>
      <c r="F9537" s="53">
        <v>0</v>
      </c>
      <c r="G9537" s="53">
        <v>36.7824</v>
      </c>
    </row>
    <row r="9538" s="37" customFormat="1" customHeight="1" spans="1:7">
      <c r="A9538" s="52" t="s">
        <v>2038</v>
      </c>
      <c r="B9538" s="52" t="s">
        <v>3804</v>
      </c>
      <c r="C9538" s="30" t="s">
        <v>2107</v>
      </c>
      <c r="D9538" s="52" t="s">
        <v>2132</v>
      </c>
      <c r="E9538" s="53">
        <v>1.0836</v>
      </c>
      <c r="F9538" s="53">
        <v>0</v>
      </c>
      <c r="G9538" s="53">
        <v>1.0836</v>
      </c>
    </row>
    <row r="9539" s="37" customFormat="1" customHeight="1" spans="1:7">
      <c r="A9539" s="52" t="s">
        <v>2038</v>
      </c>
      <c r="B9539" s="52" t="s">
        <v>3804</v>
      </c>
      <c r="C9539" s="30" t="s">
        <v>2107</v>
      </c>
      <c r="D9539" s="52" t="s">
        <v>2133</v>
      </c>
      <c r="E9539" s="53">
        <v>0.006</v>
      </c>
      <c r="F9539" s="53">
        <v>0</v>
      </c>
      <c r="G9539" s="53">
        <v>0.006</v>
      </c>
    </row>
    <row r="9540" s="37" customFormat="1" customHeight="1" spans="1:7">
      <c r="A9540" s="52" t="s">
        <v>2038</v>
      </c>
      <c r="B9540" s="52" t="s">
        <v>3804</v>
      </c>
      <c r="C9540" s="30" t="s">
        <v>2107</v>
      </c>
      <c r="D9540" s="52" t="s">
        <v>2134</v>
      </c>
      <c r="E9540" s="53">
        <v>15.876</v>
      </c>
      <c r="F9540" s="53">
        <v>0</v>
      </c>
      <c r="G9540" s="53">
        <v>15.876</v>
      </c>
    </row>
    <row r="9541" s="37" customFormat="1" customHeight="1" spans="1:7">
      <c r="A9541" s="52" t="s">
        <v>2038</v>
      </c>
      <c r="B9541" s="52" t="s">
        <v>3804</v>
      </c>
      <c r="C9541" s="30" t="s">
        <v>2107</v>
      </c>
      <c r="D9541" s="52" t="s">
        <v>2135</v>
      </c>
      <c r="E9541" s="53">
        <v>31.08</v>
      </c>
      <c r="F9541" s="53">
        <v>0</v>
      </c>
      <c r="G9541" s="53">
        <v>31.08</v>
      </c>
    </row>
    <row r="9542" s="37" customFormat="1" customHeight="1" spans="1:7">
      <c r="A9542" s="52" t="s">
        <v>2038</v>
      </c>
      <c r="B9542" s="52" t="s">
        <v>3804</v>
      </c>
      <c r="C9542" s="30" t="s">
        <v>2107</v>
      </c>
      <c r="D9542" s="52" t="s">
        <v>2136</v>
      </c>
      <c r="E9542" s="53">
        <v>10.458</v>
      </c>
      <c r="F9542" s="53">
        <v>0</v>
      </c>
      <c r="G9542" s="53">
        <v>10.458</v>
      </c>
    </row>
    <row r="9543" s="37" customFormat="1" customHeight="1" spans="1:7">
      <c r="A9543" s="52" t="s">
        <v>2038</v>
      </c>
      <c r="B9543" s="52" t="s">
        <v>3804</v>
      </c>
      <c r="C9543" s="30" t="s">
        <v>2107</v>
      </c>
      <c r="D9543" s="52" t="s">
        <v>2137</v>
      </c>
      <c r="E9543" s="53">
        <v>15.2448</v>
      </c>
      <c r="F9543" s="53">
        <v>0</v>
      </c>
      <c r="G9543" s="53">
        <v>15.2448</v>
      </c>
    </row>
    <row r="9544" s="37" customFormat="1" customHeight="1" spans="1:7">
      <c r="A9544" s="52" t="s">
        <v>2038</v>
      </c>
      <c r="B9544" s="52" t="s">
        <v>3804</v>
      </c>
      <c r="C9544" s="30" t="s">
        <v>2107</v>
      </c>
      <c r="D9544" s="52" t="s">
        <v>2138</v>
      </c>
      <c r="E9544" s="53">
        <v>6.099</v>
      </c>
      <c r="F9544" s="53">
        <v>0</v>
      </c>
      <c r="G9544" s="53">
        <v>6.099</v>
      </c>
    </row>
    <row r="9545" s="37" customFormat="1" customHeight="1" spans="1:7">
      <c r="A9545" s="52" t="s">
        <v>2038</v>
      </c>
      <c r="B9545" s="52" t="s">
        <v>3804</v>
      </c>
      <c r="C9545" s="30" t="s">
        <v>2107</v>
      </c>
      <c r="D9545" s="52" t="s">
        <v>2139</v>
      </c>
      <c r="E9545" s="53">
        <v>0.1926</v>
      </c>
      <c r="F9545" s="53">
        <v>0</v>
      </c>
      <c r="G9545" s="53">
        <v>0.1926</v>
      </c>
    </row>
    <row r="9546" s="37" customFormat="1" customHeight="1" spans="1:7">
      <c r="A9546" s="52" t="s">
        <v>2038</v>
      </c>
      <c r="B9546" s="52" t="s">
        <v>3804</v>
      </c>
      <c r="C9546" s="30" t="s">
        <v>2107</v>
      </c>
      <c r="D9546" s="52" t="s">
        <v>2140</v>
      </c>
      <c r="E9546" s="53">
        <v>0.321</v>
      </c>
      <c r="F9546" s="53">
        <v>0</v>
      </c>
      <c r="G9546" s="53">
        <v>0.321</v>
      </c>
    </row>
    <row r="9547" s="37" customFormat="1" customHeight="1" spans="1:7">
      <c r="A9547" s="52" t="s">
        <v>2038</v>
      </c>
      <c r="B9547" s="52" t="s">
        <v>3804</v>
      </c>
      <c r="C9547" s="30" t="s">
        <v>2107</v>
      </c>
      <c r="D9547" s="52" t="s">
        <v>2141</v>
      </c>
      <c r="E9547" s="53">
        <v>7.704</v>
      </c>
      <c r="F9547" s="53">
        <v>0</v>
      </c>
      <c r="G9547" s="53">
        <v>7.704</v>
      </c>
    </row>
    <row r="9548" s="37" customFormat="1" customHeight="1" spans="1:7">
      <c r="A9548" s="52" t="s">
        <v>2038</v>
      </c>
      <c r="B9548" s="52" t="s">
        <v>3804</v>
      </c>
      <c r="C9548" s="30" t="s">
        <v>2107</v>
      </c>
      <c r="D9548" s="52" t="s">
        <v>2298</v>
      </c>
      <c r="E9548" s="53">
        <v>0.2</v>
      </c>
      <c r="F9548" s="53">
        <v>0</v>
      </c>
      <c r="G9548" s="53">
        <v>0.2</v>
      </c>
    </row>
    <row r="9549" s="37" customFormat="1" customHeight="1" spans="1:7">
      <c r="A9549" s="52" t="s">
        <v>2038</v>
      </c>
      <c r="B9549" s="52" t="s">
        <v>3804</v>
      </c>
      <c r="C9549" s="30" t="s">
        <v>2107</v>
      </c>
      <c r="D9549" s="52" t="s">
        <v>2142</v>
      </c>
      <c r="E9549" s="53">
        <v>7.6224</v>
      </c>
      <c r="F9549" s="53">
        <v>0</v>
      </c>
      <c r="G9549" s="53">
        <v>7.6224</v>
      </c>
    </row>
    <row r="9550" s="37" customFormat="1" customHeight="1" spans="1:7">
      <c r="A9550" s="52" t="s">
        <v>2038</v>
      </c>
      <c r="B9550" s="52" t="s">
        <v>3804</v>
      </c>
      <c r="C9550" s="30" t="s">
        <v>2107</v>
      </c>
      <c r="D9550" s="52" t="s">
        <v>2299</v>
      </c>
      <c r="E9550" s="53">
        <v>2.3</v>
      </c>
      <c r="F9550" s="53">
        <v>0</v>
      </c>
      <c r="G9550" s="53">
        <v>2.3</v>
      </c>
    </row>
    <row r="9551" s="37" customFormat="1" customHeight="1" spans="1:7">
      <c r="A9551" s="52" t="s">
        <v>2038</v>
      </c>
      <c r="B9551" s="52" t="s">
        <v>3804</v>
      </c>
      <c r="C9551" s="30" t="s">
        <v>2107</v>
      </c>
      <c r="D9551" s="52" t="s">
        <v>2143</v>
      </c>
      <c r="E9551" s="53">
        <v>11.4926</v>
      </c>
      <c r="F9551" s="53">
        <v>0</v>
      </c>
      <c r="G9551" s="53">
        <v>11.4926</v>
      </c>
    </row>
    <row r="9552" s="37" customFormat="1" customHeight="1" spans="1:7">
      <c r="A9552" s="52" t="s">
        <v>2038</v>
      </c>
      <c r="B9552" s="52" t="s">
        <v>3804</v>
      </c>
      <c r="C9552" s="30" t="s">
        <v>2107</v>
      </c>
      <c r="D9552" s="52" t="s">
        <v>2144</v>
      </c>
      <c r="E9552" s="53">
        <v>1.12</v>
      </c>
      <c r="F9552" s="53">
        <v>0</v>
      </c>
      <c r="G9552" s="53">
        <v>1.12</v>
      </c>
    </row>
    <row r="9553" s="37" customFormat="1" customHeight="1" spans="1:7">
      <c r="A9553" s="52" t="s">
        <v>2038</v>
      </c>
      <c r="B9553" s="52" t="s">
        <v>3804</v>
      </c>
      <c r="C9553" s="30" t="s">
        <v>2107</v>
      </c>
      <c r="D9553" s="52" t="s">
        <v>2145</v>
      </c>
      <c r="E9553" s="53">
        <v>0.53742</v>
      </c>
      <c r="F9553" s="53">
        <v>0</v>
      </c>
      <c r="G9553" s="53">
        <v>0.53742</v>
      </c>
    </row>
    <row r="9554" s="37" customFormat="1" customHeight="1" spans="1:7">
      <c r="A9554" s="52" t="s">
        <v>2038</v>
      </c>
      <c r="B9554" s="49" t="s">
        <v>3805</v>
      </c>
      <c r="C9554" s="50"/>
      <c r="D9554" s="49"/>
      <c r="E9554" s="51">
        <v>354.308163</v>
      </c>
      <c r="F9554" s="51">
        <v>0</v>
      </c>
      <c r="G9554" s="51">
        <v>354.308163</v>
      </c>
    </row>
    <row r="9555" s="37" customFormat="1" customHeight="1" spans="1:7">
      <c r="A9555" s="52" t="s">
        <v>2038</v>
      </c>
      <c r="B9555" s="52" t="s">
        <v>3806</v>
      </c>
      <c r="C9555" s="50" t="s">
        <v>2091</v>
      </c>
      <c r="D9555" s="49"/>
      <c r="E9555" s="51">
        <v>48.593972</v>
      </c>
      <c r="F9555" s="51">
        <v>0</v>
      </c>
      <c r="G9555" s="51">
        <v>48.593972</v>
      </c>
    </row>
    <row r="9556" s="37" customFormat="1" customHeight="1" spans="1:7">
      <c r="A9556" s="52" t="s">
        <v>2038</v>
      </c>
      <c r="B9556" s="52" t="s">
        <v>3806</v>
      </c>
      <c r="C9556" s="30" t="s">
        <v>2092</v>
      </c>
      <c r="D9556" s="52" t="s">
        <v>2126</v>
      </c>
      <c r="E9556" s="53">
        <v>39.2</v>
      </c>
      <c r="F9556" s="53">
        <v>0</v>
      </c>
      <c r="G9556" s="53">
        <v>39.2</v>
      </c>
    </row>
    <row r="9557" s="37" customFormat="1" customHeight="1" spans="1:7">
      <c r="A9557" s="52" t="s">
        <v>2038</v>
      </c>
      <c r="B9557" s="52" t="s">
        <v>3806</v>
      </c>
      <c r="C9557" s="30" t="s">
        <v>2092</v>
      </c>
      <c r="D9557" s="52" t="s">
        <v>2127</v>
      </c>
      <c r="E9557" s="53">
        <v>1.615421</v>
      </c>
      <c r="F9557" s="53">
        <v>0</v>
      </c>
      <c r="G9557" s="53">
        <v>1.615421</v>
      </c>
    </row>
    <row r="9558" s="36" customFormat="1" customHeight="1" spans="1:7">
      <c r="A9558" s="52" t="s">
        <v>2038</v>
      </c>
      <c r="B9558" s="52" t="s">
        <v>3806</v>
      </c>
      <c r="C9558" s="30" t="s">
        <v>2092</v>
      </c>
      <c r="D9558" s="52" t="s">
        <v>2128</v>
      </c>
      <c r="E9558" s="53">
        <v>1.076947</v>
      </c>
      <c r="F9558" s="53">
        <v>0</v>
      </c>
      <c r="G9558" s="53">
        <v>1.076947</v>
      </c>
    </row>
    <row r="9559" s="37" customFormat="1" customHeight="1" spans="1:7">
      <c r="A9559" s="52" t="s">
        <v>2038</v>
      </c>
      <c r="B9559" s="52" t="s">
        <v>3806</v>
      </c>
      <c r="C9559" s="30" t="s">
        <v>2092</v>
      </c>
      <c r="D9559" s="52" t="s">
        <v>2129</v>
      </c>
      <c r="E9559" s="53">
        <v>2.282328</v>
      </c>
      <c r="F9559" s="53">
        <v>0</v>
      </c>
      <c r="G9559" s="53">
        <v>2.282328</v>
      </c>
    </row>
    <row r="9560" s="37" customFormat="1" customHeight="1" spans="1:7">
      <c r="A9560" s="52" t="s">
        <v>2038</v>
      </c>
      <c r="B9560" s="52" t="s">
        <v>3806</v>
      </c>
      <c r="C9560" s="30" t="s">
        <v>2092</v>
      </c>
      <c r="D9560" s="52" t="s">
        <v>2130</v>
      </c>
      <c r="E9560" s="53">
        <v>2.019276</v>
      </c>
      <c r="F9560" s="53">
        <v>0</v>
      </c>
      <c r="G9560" s="53">
        <v>2.019276</v>
      </c>
    </row>
    <row r="9561" s="37" customFormat="1" customHeight="1" spans="1:7">
      <c r="A9561" s="52" t="s">
        <v>2038</v>
      </c>
      <c r="B9561" s="52" t="s">
        <v>3806</v>
      </c>
      <c r="C9561" s="30" t="s">
        <v>2092</v>
      </c>
      <c r="D9561" s="52" t="s">
        <v>2105</v>
      </c>
      <c r="E9561" s="53">
        <v>2.4</v>
      </c>
      <c r="F9561" s="53">
        <v>0</v>
      </c>
      <c r="G9561" s="53">
        <v>2.4</v>
      </c>
    </row>
    <row r="9562" s="37" customFormat="1" customHeight="1" spans="1:7">
      <c r="A9562" s="52" t="s">
        <v>2038</v>
      </c>
      <c r="B9562" s="52" t="s">
        <v>3806</v>
      </c>
      <c r="C9562" s="50" t="s">
        <v>2106</v>
      </c>
      <c r="D9562" s="49"/>
      <c r="E9562" s="51">
        <v>305.714191</v>
      </c>
      <c r="F9562" s="51">
        <v>0</v>
      </c>
      <c r="G9562" s="51">
        <v>305.714191</v>
      </c>
    </row>
    <row r="9563" s="37" customFormat="1" customHeight="1" spans="1:7">
      <c r="A9563" s="52" t="s">
        <v>2038</v>
      </c>
      <c r="B9563" s="52" t="s">
        <v>3806</v>
      </c>
      <c r="C9563" s="30" t="s">
        <v>2107</v>
      </c>
      <c r="D9563" s="52" t="s">
        <v>2131</v>
      </c>
      <c r="E9563" s="53">
        <v>76.0776</v>
      </c>
      <c r="F9563" s="53">
        <v>0</v>
      </c>
      <c r="G9563" s="53">
        <v>76.0776</v>
      </c>
    </row>
    <row r="9564" s="37" customFormat="1" customHeight="1" spans="1:7">
      <c r="A9564" s="52" t="s">
        <v>2038</v>
      </c>
      <c r="B9564" s="52" t="s">
        <v>3806</v>
      </c>
      <c r="C9564" s="30" t="s">
        <v>2107</v>
      </c>
      <c r="D9564" s="52" t="s">
        <v>2132</v>
      </c>
      <c r="E9564" s="53">
        <v>2.4768</v>
      </c>
      <c r="F9564" s="53">
        <v>0</v>
      </c>
      <c r="G9564" s="53">
        <v>2.4768</v>
      </c>
    </row>
    <row r="9565" s="37" customFormat="1" customHeight="1" spans="1:7">
      <c r="A9565" s="52" t="s">
        <v>2038</v>
      </c>
      <c r="B9565" s="52" t="s">
        <v>3806</v>
      </c>
      <c r="C9565" s="30" t="s">
        <v>2107</v>
      </c>
      <c r="D9565" s="52" t="s">
        <v>2134</v>
      </c>
      <c r="E9565" s="53">
        <v>33.72</v>
      </c>
      <c r="F9565" s="53">
        <v>0</v>
      </c>
      <c r="G9565" s="53">
        <v>33.72</v>
      </c>
    </row>
    <row r="9566" s="37" customFormat="1" customHeight="1" spans="1:7">
      <c r="A9566" s="52" t="s">
        <v>2038</v>
      </c>
      <c r="B9566" s="52" t="s">
        <v>3806</v>
      </c>
      <c r="C9566" s="30" t="s">
        <v>2107</v>
      </c>
      <c r="D9566" s="52" t="s">
        <v>2135</v>
      </c>
      <c r="E9566" s="53">
        <v>65.3472</v>
      </c>
      <c r="F9566" s="53">
        <v>0</v>
      </c>
      <c r="G9566" s="53">
        <v>65.3472</v>
      </c>
    </row>
    <row r="9567" s="37" customFormat="1" customHeight="1" spans="1:7">
      <c r="A9567" s="52" t="s">
        <v>2038</v>
      </c>
      <c r="B9567" s="52" t="s">
        <v>3806</v>
      </c>
      <c r="C9567" s="30" t="s">
        <v>2107</v>
      </c>
      <c r="D9567" s="52" t="s">
        <v>2136</v>
      </c>
      <c r="E9567" s="53">
        <v>22.344</v>
      </c>
      <c r="F9567" s="53">
        <v>0</v>
      </c>
      <c r="G9567" s="53">
        <v>22.344</v>
      </c>
    </row>
    <row r="9568" s="37" customFormat="1" customHeight="1" spans="1:7">
      <c r="A9568" s="52" t="s">
        <v>2038</v>
      </c>
      <c r="B9568" s="52" t="s">
        <v>3806</v>
      </c>
      <c r="C9568" s="30" t="s">
        <v>2107</v>
      </c>
      <c r="D9568" s="52" t="s">
        <v>2137</v>
      </c>
      <c r="E9568" s="53">
        <v>31.994496</v>
      </c>
      <c r="F9568" s="53">
        <v>0</v>
      </c>
      <c r="G9568" s="53">
        <v>31.994496</v>
      </c>
    </row>
    <row r="9569" s="37" customFormat="1" customHeight="1" spans="1:7">
      <c r="A9569" s="52" t="s">
        <v>2038</v>
      </c>
      <c r="B9569" s="52" t="s">
        <v>3806</v>
      </c>
      <c r="C9569" s="30" t="s">
        <v>2107</v>
      </c>
      <c r="D9569" s="52" t="s">
        <v>2138</v>
      </c>
      <c r="E9569" s="53">
        <v>12.788748</v>
      </c>
      <c r="F9569" s="53">
        <v>0</v>
      </c>
      <c r="G9569" s="53">
        <v>12.788748</v>
      </c>
    </row>
    <row r="9570" s="37" customFormat="1" customHeight="1" spans="1:7">
      <c r="A9570" s="52" t="s">
        <v>2038</v>
      </c>
      <c r="B9570" s="52" t="s">
        <v>3806</v>
      </c>
      <c r="C9570" s="30" t="s">
        <v>2107</v>
      </c>
      <c r="D9570" s="52" t="s">
        <v>2139</v>
      </c>
      <c r="E9570" s="53">
        <v>0.403855</v>
      </c>
      <c r="F9570" s="53">
        <v>0</v>
      </c>
      <c r="G9570" s="53">
        <v>0.403855</v>
      </c>
    </row>
    <row r="9571" s="37" customFormat="1" customHeight="1" spans="1:7">
      <c r="A9571" s="52" t="s">
        <v>2038</v>
      </c>
      <c r="B9571" s="52" t="s">
        <v>3806</v>
      </c>
      <c r="C9571" s="30" t="s">
        <v>2107</v>
      </c>
      <c r="D9571" s="52" t="s">
        <v>2140</v>
      </c>
      <c r="E9571" s="53">
        <v>0.673092</v>
      </c>
      <c r="F9571" s="53">
        <v>0</v>
      </c>
      <c r="G9571" s="53">
        <v>0.673092</v>
      </c>
    </row>
    <row r="9572" s="37" customFormat="1" customHeight="1" spans="1:7">
      <c r="A9572" s="52" t="s">
        <v>2038</v>
      </c>
      <c r="B9572" s="52" t="s">
        <v>3806</v>
      </c>
      <c r="C9572" s="30" t="s">
        <v>2107</v>
      </c>
      <c r="D9572" s="52" t="s">
        <v>2141</v>
      </c>
      <c r="E9572" s="53">
        <v>16.154208</v>
      </c>
      <c r="F9572" s="53">
        <v>0</v>
      </c>
      <c r="G9572" s="53">
        <v>16.154208</v>
      </c>
    </row>
    <row r="9573" s="37" customFormat="1" customHeight="1" spans="1:7">
      <c r="A9573" s="52" t="s">
        <v>2038</v>
      </c>
      <c r="B9573" s="52" t="s">
        <v>3806</v>
      </c>
      <c r="C9573" s="30" t="s">
        <v>2107</v>
      </c>
      <c r="D9573" s="52" t="s">
        <v>2142</v>
      </c>
      <c r="E9573" s="53">
        <v>15.997248</v>
      </c>
      <c r="F9573" s="53">
        <v>0</v>
      </c>
      <c r="G9573" s="53">
        <v>15.997248</v>
      </c>
    </row>
    <row r="9574" s="37" customFormat="1" customHeight="1" spans="1:7">
      <c r="A9574" s="52" t="s">
        <v>2038</v>
      </c>
      <c r="B9574" s="52" t="s">
        <v>3806</v>
      </c>
      <c r="C9574" s="30" t="s">
        <v>2107</v>
      </c>
      <c r="D9574" s="52" t="s">
        <v>2143</v>
      </c>
      <c r="E9574" s="53">
        <v>24.0542</v>
      </c>
      <c r="F9574" s="53">
        <v>0</v>
      </c>
      <c r="G9574" s="53">
        <v>24.0542</v>
      </c>
    </row>
    <row r="9575" s="37" customFormat="1" customHeight="1" spans="1:7">
      <c r="A9575" s="52" t="s">
        <v>2038</v>
      </c>
      <c r="B9575" s="52" t="s">
        <v>3806</v>
      </c>
      <c r="C9575" s="30" t="s">
        <v>2107</v>
      </c>
      <c r="D9575" s="52" t="s">
        <v>2144</v>
      </c>
      <c r="E9575" s="53">
        <v>2.56</v>
      </c>
      <c r="F9575" s="53">
        <v>0</v>
      </c>
      <c r="G9575" s="53">
        <v>2.56</v>
      </c>
    </row>
    <row r="9576" s="37" customFormat="1" customHeight="1" spans="1:7">
      <c r="A9576" s="52" t="s">
        <v>2038</v>
      </c>
      <c r="B9576" s="52" t="s">
        <v>3806</v>
      </c>
      <c r="C9576" s="30" t="s">
        <v>2107</v>
      </c>
      <c r="D9576" s="52" t="s">
        <v>2145</v>
      </c>
      <c r="E9576" s="53">
        <v>1.122744</v>
      </c>
      <c r="F9576" s="53">
        <v>0</v>
      </c>
      <c r="G9576" s="53">
        <v>1.122744</v>
      </c>
    </row>
    <row r="9577" s="37" customFormat="1" customHeight="1" spans="1:7">
      <c r="A9577" s="52" t="s">
        <v>2038</v>
      </c>
      <c r="B9577" s="49" t="s">
        <v>3807</v>
      </c>
      <c r="C9577" s="50"/>
      <c r="D9577" s="49"/>
      <c r="E9577" s="51">
        <v>219.710324</v>
      </c>
      <c r="F9577" s="51">
        <v>0</v>
      </c>
      <c r="G9577" s="51">
        <v>219.710324</v>
      </c>
    </row>
    <row r="9578" s="37" customFormat="1" customHeight="1" spans="1:7">
      <c r="A9578" s="52" t="s">
        <v>2038</v>
      </c>
      <c r="B9578" s="52" t="s">
        <v>3808</v>
      </c>
      <c r="C9578" s="50" t="s">
        <v>2091</v>
      </c>
      <c r="D9578" s="49"/>
      <c r="E9578" s="51">
        <v>30.331163</v>
      </c>
      <c r="F9578" s="51">
        <v>0</v>
      </c>
      <c r="G9578" s="51">
        <v>30.331163</v>
      </c>
    </row>
    <row r="9579" s="37" customFormat="1" customHeight="1" spans="1:7">
      <c r="A9579" s="52" t="s">
        <v>2038</v>
      </c>
      <c r="B9579" s="52" t="s">
        <v>3808</v>
      </c>
      <c r="C9579" s="30" t="s">
        <v>2092</v>
      </c>
      <c r="D9579" s="52" t="s">
        <v>2126</v>
      </c>
      <c r="E9579" s="53">
        <v>24.5</v>
      </c>
      <c r="F9579" s="53">
        <v>0</v>
      </c>
      <c r="G9579" s="53">
        <v>24.5</v>
      </c>
    </row>
    <row r="9580" s="37" customFormat="1" customHeight="1" spans="1:7">
      <c r="A9580" s="52" t="s">
        <v>2038</v>
      </c>
      <c r="B9580" s="52" t="s">
        <v>3808</v>
      </c>
      <c r="C9580" s="30" t="s">
        <v>2092</v>
      </c>
      <c r="D9580" s="52" t="s">
        <v>2127</v>
      </c>
      <c r="E9580" s="53">
        <v>0.973829</v>
      </c>
      <c r="F9580" s="53">
        <v>0</v>
      </c>
      <c r="G9580" s="53">
        <v>0.973829</v>
      </c>
    </row>
    <row r="9581" s="37" customFormat="1" customHeight="1" spans="1:7">
      <c r="A9581" s="52" t="s">
        <v>2038</v>
      </c>
      <c r="B9581" s="52" t="s">
        <v>3808</v>
      </c>
      <c r="C9581" s="30" t="s">
        <v>2092</v>
      </c>
      <c r="D9581" s="52" t="s">
        <v>2128</v>
      </c>
      <c r="E9581" s="53">
        <v>0.649219</v>
      </c>
      <c r="F9581" s="53">
        <v>0</v>
      </c>
      <c r="G9581" s="53">
        <v>0.649219</v>
      </c>
    </row>
    <row r="9582" s="37" customFormat="1" customHeight="1" spans="1:7">
      <c r="A9582" s="52" t="s">
        <v>2038</v>
      </c>
      <c r="B9582" s="52" t="s">
        <v>3808</v>
      </c>
      <c r="C9582" s="30" t="s">
        <v>2092</v>
      </c>
      <c r="D9582" s="52" t="s">
        <v>2129</v>
      </c>
      <c r="E9582" s="53">
        <v>1.361952</v>
      </c>
      <c r="F9582" s="53">
        <v>0</v>
      </c>
      <c r="G9582" s="53">
        <v>1.361952</v>
      </c>
    </row>
    <row r="9583" s="37" customFormat="1" customHeight="1" spans="1:7">
      <c r="A9583" s="52" t="s">
        <v>2038</v>
      </c>
      <c r="B9583" s="52" t="s">
        <v>3808</v>
      </c>
      <c r="C9583" s="30" t="s">
        <v>2092</v>
      </c>
      <c r="D9583" s="52" t="s">
        <v>2297</v>
      </c>
      <c r="E9583" s="53">
        <v>0.128877</v>
      </c>
      <c r="F9583" s="53">
        <v>0</v>
      </c>
      <c r="G9583" s="53">
        <v>0.128877</v>
      </c>
    </row>
    <row r="9584" s="37" customFormat="1" customHeight="1" spans="1:7">
      <c r="A9584" s="52" t="s">
        <v>2038</v>
      </c>
      <c r="B9584" s="52" t="s">
        <v>3808</v>
      </c>
      <c r="C9584" s="30" t="s">
        <v>2092</v>
      </c>
      <c r="D9584" s="52" t="s">
        <v>2130</v>
      </c>
      <c r="E9584" s="53">
        <v>1.217286</v>
      </c>
      <c r="F9584" s="53">
        <v>0</v>
      </c>
      <c r="G9584" s="53">
        <v>1.217286</v>
      </c>
    </row>
    <row r="9585" s="37" customFormat="1" customHeight="1" spans="1:7">
      <c r="A9585" s="52" t="s">
        <v>2038</v>
      </c>
      <c r="B9585" s="52" t="s">
        <v>3808</v>
      </c>
      <c r="C9585" s="30" t="s">
        <v>2092</v>
      </c>
      <c r="D9585" s="52" t="s">
        <v>2105</v>
      </c>
      <c r="E9585" s="53">
        <v>1.5</v>
      </c>
      <c r="F9585" s="53">
        <v>0</v>
      </c>
      <c r="G9585" s="53">
        <v>1.5</v>
      </c>
    </row>
    <row r="9586" s="37" customFormat="1" customHeight="1" spans="1:7">
      <c r="A9586" s="52" t="s">
        <v>2038</v>
      </c>
      <c r="B9586" s="52" t="s">
        <v>3808</v>
      </c>
      <c r="C9586" s="50" t="s">
        <v>2106</v>
      </c>
      <c r="D9586" s="49"/>
      <c r="E9586" s="51">
        <v>189.379161</v>
      </c>
      <c r="F9586" s="51">
        <v>0</v>
      </c>
      <c r="G9586" s="51">
        <v>189.379161</v>
      </c>
    </row>
    <row r="9587" s="37" customFormat="1" customHeight="1" spans="1:7">
      <c r="A9587" s="52" t="s">
        <v>2038</v>
      </c>
      <c r="B9587" s="52" t="s">
        <v>3808</v>
      </c>
      <c r="C9587" s="30" t="s">
        <v>2107</v>
      </c>
      <c r="D9587" s="52" t="s">
        <v>2131</v>
      </c>
      <c r="E9587" s="53">
        <v>45.3984</v>
      </c>
      <c r="F9587" s="53">
        <v>0</v>
      </c>
      <c r="G9587" s="53">
        <v>45.3984</v>
      </c>
    </row>
    <row r="9588" s="37" customFormat="1" customHeight="1" spans="1:7">
      <c r="A9588" s="52" t="s">
        <v>2038</v>
      </c>
      <c r="B9588" s="52" t="s">
        <v>3808</v>
      </c>
      <c r="C9588" s="30" t="s">
        <v>2107</v>
      </c>
      <c r="D9588" s="52" t="s">
        <v>2132</v>
      </c>
      <c r="E9588" s="53">
        <v>1.824</v>
      </c>
      <c r="F9588" s="53">
        <v>0</v>
      </c>
      <c r="G9588" s="53">
        <v>1.824</v>
      </c>
    </row>
    <row r="9589" s="37" customFormat="1" customHeight="1" spans="1:7">
      <c r="A9589" s="52" t="s">
        <v>2038</v>
      </c>
      <c r="B9589" s="52" t="s">
        <v>3808</v>
      </c>
      <c r="C9589" s="30" t="s">
        <v>2107</v>
      </c>
      <c r="D9589" s="52" t="s">
        <v>2134</v>
      </c>
      <c r="E9589" s="53">
        <v>20.256</v>
      </c>
      <c r="F9589" s="53">
        <v>0</v>
      </c>
      <c r="G9589" s="53">
        <v>20.256</v>
      </c>
    </row>
    <row r="9590" s="37" customFormat="1" customHeight="1" spans="1:7">
      <c r="A9590" s="52" t="s">
        <v>2038</v>
      </c>
      <c r="B9590" s="52" t="s">
        <v>3808</v>
      </c>
      <c r="C9590" s="30" t="s">
        <v>2107</v>
      </c>
      <c r="D9590" s="52" t="s">
        <v>2135</v>
      </c>
      <c r="E9590" s="53">
        <v>39.3924</v>
      </c>
      <c r="F9590" s="53">
        <v>0</v>
      </c>
      <c r="G9590" s="53">
        <v>39.3924</v>
      </c>
    </row>
    <row r="9591" s="37" customFormat="1" customHeight="1" spans="1:7">
      <c r="A9591" s="52" t="s">
        <v>2038</v>
      </c>
      <c r="B9591" s="52" t="s">
        <v>3808</v>
      </c>
      <c r="C9591" s="30" t="s">
        <v>2107</v>
      </c>
      <c r="D9591" s="52" t="s">
        <v>2136</v>
      </c>
      <c r="E9591" s="53">
        <v>13.674</v>
      </c>
      <c r="F9591" s="53">
        <v>0</v>
      </c>
      <c r="G9591" s="53">
        <v>13.674</v>
      </c>
    </row>
    <row r="9592" s="37" customFormat="1" customHeight="1" spans="1:7">
      <c r="A9592" s="52" t="s">
        <v>2038</v>
      </c>
      <c r="B9592" s="52" t="s">
        <v>3808</v>
      </c>
      <c r="C9592" s="30" t="s">
        <v>2107</v>
      </c>
      <c r="D9592" s="52" t="s">
        <v>2137</v>
      </c>
      <c r="E9592" s="53">
        <v>19.287168</v>
      </c>
      <c r="F9592" s="53">
        <v>0</v>
      </c>
      <c r="G9592" s="53">
        <v>19.287168</v>
      </c>
    </row>
    <row r="9593" s="37" customFormat="1" customHeight="1" spans="1:7">
      <c r="A9593" s="52" t="s">
        <v>2038</v>
      </c>
      <c r="B9593" s="52" t="s">
        <v>3808</v>
      </c>
      <c r="C9593" s="30" t="s">
        <v>2107</v>
      </c>
      <c r="D9593" s="52" t="s">
        <v>2138</v>
      </c>
      <c r="E9593" s="53">
        <v>7.709478</v>
      </c>
      <c r="F9593" s="53">
        <v>0</v>
      </c>
      <c r="G9593" s="53">
        <v>7.709478</v>
      </c>
    </row>
    <row r="9594" s="37" customFormat="1" customHeight="1" spans="1:7">
      <c r="A9594" s="52" t="s">
        <v>2038</v>
      </c>
      <c r="B9594" s="52" t="s">
        <v>3808</v>
      </c>
      <c r="C9594" s="30" t="s">
        <v>2107</v>
      </c>
      <c r="D9594" s="52" t="s">
        <v>2139</v>
      </c>
      <c r="E9594" s="53">
        <v>0.243457</v>
      </c>
      <c r="F9594" s="53">
        <v>0</v>
      </c>
      <c r="G9594" s="53">
        <v>0.243457</v>
      </c>
    </row>
    <row r="9595" s="37" customFormat="1" customHeight="1" spans="1:7">
      <c r="A9595" s="52" t="s">
        <v>2038</v>
      </c>
      <c r="B9595" s="52" t="s">
        <v>3808</v>
      </c>
      <c r="C9595" s="30" t="s">
        <v>2107</v>
      </c>
      <c r="D9595" s="52" t="s">
        <v>2140</v>
      </c>
      <c r="E9595" s="53">
        <v>0.405762</v>
      </c>
      <c r="F9595" s="53">
        <v>0</v>
      </c>
      <c r="G9595" s="53">
        <v>0.405762</v>
      </c>
    </row>
    <row r="9596" s="37" customFormat="1" customHeight="1" spans="1:7">
      <c r="A9596" s="52" t="s">
        <v>2038</v>
      </c>
      <c r="B9596" s="52" t="s">
        <v>3808</v>
      </c>
      <c r="C9596" s="30" t="s">
        <v>2107</v>
      </c>
      <c r="D9596" s="52" t="s">
        <v>2141</v>
      </c>
      <c r="E9596" s="53">
        <v>9.738288</v>
      </c>
      <c r="F9596" s="53">
        <v>0</v>
      </c>
      <c r="G9596" s="53">
        <v>9.738288</v>
      </c>
    </row>
    <row r="9597" s="37" customFormat="1" customHeight="1" spans="1:7">
      <c r="A9597" s="52" t="s">
        <v>2038</v>
      </c>
      <c r="B9597" s="52" t="s">
        <v>3808</v>
      </c>
      <c r="C9597" s="30" t="s">
        <v>2107</v>
      </c>
      <c r="D9597" s="52" t="s">
        <v>2298</v>
      </c>
      <c r="E9597" s="53">
        <v>0.4</v>
      </c>
      <c r="F9597" s="53">
        <v>0</v>
      </c>
      <c r="G9597" s="53">
        <v>0.4</v>
      </c>
    </row>
    <row r="9598" s="37" customFormat="1" customHeight="1" spans="1:7">
      <c r="A9598" s="52" t="s">
        <v>2038</v>
      </c>
      <c r="B9598" s="52" t="s">
        <v>3808</v>
      </c>
      <c r="C9598" s="30" t="s">
        <v>2107</v>
      </c>
      <c r="D9598" s="52" t="s">
        <v>2142</v>
      </c>
      <c r="E9598" s="53">
        <v>9.643584</v>
      </c>
      <c r="F9598" s="53">
        <v>0</v>
      </c>
      <c r="G9598" s="53">
        <v>9.643584</v>
      </c>
    </row>
    <row r="9599" s="37" customFormat="1" customHeight="1" spans="1:7">
      <c r="A9599" s="52" t="s">
        <v>2038</v>
      </c>
      <c r="B9599" s="52" t="s">
        <v>3808</v>
      </c>
      <c r="C9599" s="30" t="s">
        <v>2107</v>
      </c>
      <c r="D9599" s="52" t="s">
        <v>2299</v>
      </c>
      <c r="E9599" s="53">
        <v>4.6</v>
      </c>
      <c r="F9599" s="53">
        <v>0</v>
      </c>
      <c r="G9599" s="53">
        <v>4.6</v>
      </c>
    </row>
    <row r="9600" s="37" customFormat="1" customHeight="1" spans="1:7">
      <c r="A9600" s="52" t="s">
        <v>2038</v>
      </c>
      <c r="B9600" s="52" t="s">
        <v>3808</v>
      </c>
      <c r="C9600" s="30" t="s">
        <v>2107</v>
      </c>
      <c r="D9600" s="52" t="s">
        <v>2143</v>
      </c>
      <c r="E9600" s="53">
        <v>14.5346</v>
      </c>
      <c r="F9600" s="53">
        <v>0</v>
      </c>
      <c r="G9600" s="53">
        <v>14.5346</v>
      </c>
    </row>
    <row r="9601" s="37" customFormat="1" customHeight="1" spans="1:7">
      <c r="A9601" s="52" t="s">
        <v>2038</v>
      </c>
      <c r="B9601" s="52" t="s">
        <v>3808</v>
      </c>
      <c r="C9601" s="30" t="s">
        <v>2107</v>
      </c>
      <c r="D9601" s="52" t="s">
        <v>2144</v>
      </c>
      <c r="E9601" s="53">
        <v>1.6</v>
      </c>
      <c r="F9601" s="53">
        <v>0</v>
      </c>
      <c r="G9601" s="53">
        <v>1.6</v>
      </c>
    </row>
    <row r="9602" s="37" customFormat="1" customHeight="1" spans="1:7">
      <c r="A9602" s="52" t="s">
        <v>2038</v>
      </c>
      <c r="B9602" s="52" t="s">
        <v>3808</v>
      </c>
      <c r="C9602" s="30" t="s">
        <v>2107</v>
      </c>
      <c r="D9602" s="52" t="s">
        <v>2145</v>
      </c>
      <c r="E9602" s="53">
        <v>0.672024</v>
      </c>
      <c r="F9602" s="53">
        <v>0</v>
      </c>
      <c r="G9602" s="53">
        <v>0.672024</v>
      </c>
    </row>
    <row r="9603" s="37" customFormat="1" customHeight="1" spans="1:7">
      <c r="A9603" s="49" t="s">
        <v>3809</v>
      </c>
      <c r="B9603" s="49"/>
      <c r="C9603" s="50"/>
      <c r="D9603" s="49"/>
      <c r="E9603" s="51">
        <v>3666.993455</v>
      </c>
      <c r="F9603" s="51">
        <v>0</v>
      </c>
      <c r="G9603" s="51">
        <v>3666.993455</v>
      </c>
    </row>
    <row r="9604" s="37" customFormat="1" customHeight="1" spans="1:7">
      <c r="A9604" s="52" t="s">
        <v>2039</v>
      </c>
      <c r="B9604" s="49" t="s">
        <v>3077</v>
      </c>
      <c r="C9604" s="50"/>
      <c r="D9604" s="49"/>
      <c r="E9604" s="51">
        <v>2424.849495</v>
      </c>
      <c r="F9604" s="51">
        <v>0</v>
      </c>
      <c r="G9604" s="51">
        <v>2424.849495</v>
      </c>
    </row>
    <row r="9605" s="37" customFormat="1" customHeight="1" spans="1:7">
      <c r="A9605" s="52" t="s">
        <v>2039</v>
      </c>
      <c r="B9605" s="52" t="s">
        <v>3078</v>
      </c>
      <c r="C9605" s="50" t="s">
        <v>2080</v>
      </c>
      <c r="D9605" s="49"/>
      <c r="E9605" s="51">
        <v>1297.8805</v>
      </c>
      <c r="F9605" s="51">
        <v>0</v>
      </c>
      <c r="G9605" s="51">
        <v>1297.8805</v>
      </c>
    </row>
    <row r="9606" s="37" customFormat="1" customHeight="1" spans="1:7">
      <c r="A9606" s="52" t="s">
        <v>2039</v>
      </c>
      <c r="B9606" s="52" t="s">
        <v>3078</v>
      </c>
      <c r="C9606" s="30" t="s">
        <v>2081</v>
      </c>
      <c r="D9606" s="52" t="s">
        <v>3810</v>
      </c>
      <c r="E9606" s="53">
        <v>16.1248</v>
      </c>
      <c r="F9606" s="53">
        <v>0</v>
      </c>
      <c r="G9606" s="53">
        <v>16.1248</v>
      </c>
    </row>
    <row r="9607" s="37" customFormat="1" customHeight="1" spans="1:7">
      <c r="A9607" s="52" t="s">
        <v>2039</v>
      </c>
      <c r="B9607" s="52" t="s">
        <v>3078</v>
      </c>
      <c r="C9607" s="30" t="s">
        <v>2081</v>
      </c>
      <c r="D9607" s="52" t="s">
        <v>3811</v>
      </c>
      <c r="E9607" s="53">
        <v>15.74</v>
      </c>
      <c r="F9607" s="53">
        <v>0</v>
      </c>
      <c r="G9607" s="53">
        <v>15.74</v>
      </c>
    </row>
    <row r="9608" s="37" customFormat="1" customHeight="1" spans="1:7">
      <c r="A9608" s="52" t="s">
        <v>2039</v>
      </c>
      <c r="B9608" s="52" t="s">
        <v>3078</v>
      </c>
      <c r="C9608" s="30" t="s">
        <v>2081</v>
      </c>
      <c r="D9608" s="52" t="s">
        <v>3812</v>
      </c>
      <c r="E9608" s="53">
        <v>54.5</v>
      </c>
      <c r="F9608" s="53">
        <v>0</v>
      </c>
      <c r="G9608" s="53">
        <v>54.5</v>
      </c>
    </row>
    <row r="9609" s="37" customFormat="1" customHeight="1" spans="1:7">
      <c r="A9609" s="52" t="s">
        <v>2039</v>
      </c>
      <c r="B9609" s="52" t="s">
        <v>3078</v>
      </c>
      <c r="C9609" s="30" t="s">
        <v>2081</v>
      </c>
      <c r="D9609" s="52" t="s">
        <v>3813</v>
      </c>
      <c r="E9609" s="53">
        <v>18.24</v>
      </c>
      <c r="F9609" s="53">
        <v>0</v>
      </c>
      <c r="G9609" s="53">
        <v>18.24</v>
      </c>
    </row>
    <row r="9610" s="37" customFormat="1" customHeight="1" spans="1:7">
      <c r="A9610" s="52" t="s">
        <v>2039</v>
      </c>
      <c r="B9610" s="52" t="s">
        <v>3078</v>
      </c>
      <c r="C9610" s="30" t="s">
        <v>2081</v>
      </c>
      <c r="D9610" s="52" t="s">
        <v>3814</v>
      </c>
      <c r="E9610" s="53">
        <v>23</v>
      </c>
      <c r="F9610" s="53">
        <v>0</v>
      </c>
      <c r="G9610" s="53">
        <v>23</v>
      </c>
    </row>
    <row r="9611" s="37" customFormat="1" customHeight="1" spans="1:7">
      <c r="A9611" s="52" t="s">
        <v>2039</v>
      </c>
      <c r="B9611" s="52" t="s">
        <v>3078</v>
      </c>
      <c r="C9611" s="30" t="s">
        <v>2081</v>
      </c>
      <c r="D9611" s="52" t="s">
        <v>3815</v>
      </c>
      <c r="E9611" s="53">
        <v>76.3258</v>
      </c>
      <c r="F9611" s="53">
        <v>0</v>
      </c>
      <c r="G9611" s="53">
        <v>76.3258</v>
      </c>
    </row>
    <row r="9612" s="37" customFormat="1" customHeight="1" spans="1:7">
      <c r="A9612" s="52" t="s">
        <v>2039</v>
      </c>
      <c r="B9612" s="52" t="s">
        <v>3078</v>
      </c>
      <c r="C9612" s="30" t="s">
        <v>2081</v>
      </c>
      <c r="D9612" s="52" t="s">
        <v>3816</v>
      </c>
      <c r="E9612" s="53">
        <v>64.5768</v>
      </c>
      <c r="F9612" s="53">
        <v>0</v>
      </c>
      <c r="G9612" s="53">
        <v>64.5768</v>
      </c>
    </row>
    <row r="9613" s="37" customFormat="1" customHeight="1" spans="1:7">
      <c r="A9613" s="52" t="s">
        <v>2039</v>
      </c>
      <c r="B9613" s="52" t="s">
        <v>3078</v>
      </c>
      <c r="C9613" s="30" t="s">
        <v>2081</v>
      </c>
      <c r="D9613" s="52" t="s">
        <v>3817</v>
      </c>
      <c r="E9613" s="53">
        <v>63.1872</v>
      </c>
      <c r="F9613" s="53">
        <v>0</v>
      </c>
      <c r="G9613" s="53">
        <v>63.1872</v>
      </c>
    </row>
    <row r="9614" s="37" customFormat="1" customHeight="1" spans="1:7">
      <c r="A9614" s="52" t="s">
        <v>2039</v>
      </c>
      <c r="B9614" s="52" t="s">
        <v>3078</v>
      </c>
      <c r="C9614" s="30" t="s">
        <v>2081</v>
      </c>
      <c r="D9614" s="52" t="s">
        <v>3818</v>
      </c>
      <c r="E9614" s="53">
        <v>42.8033</v>
      </c>
      <c r="F9614" s="53">
        <v>0</v>
      </c>
      <c r="G9614" s="53">
        <v>42.8033</v>
      </c>
    </row>
    <row r="9615" s="37" customFormat="1" customHeight="1" spans="1:7">
      <c r="A9615" s="52" t="s">
        <v>2039</v>
      </c>
      <c r="B9615" s="52" t="s">
        <v>3078</v>
      </c>
      <c r="C9615" s="30" t="s">
        <v>2081</v>
      </c>
      <c r="D9615" s="52" t="s">
        <v>3819</v>
      </c>
      <c r="E9615" s="53">
        <v>21.38</v>
      </c>
      <c r="F9615" s="53">
        <v>0</v>
      </c>
      <c r="G9615" s="53">
        <v>21.38</v>
      </c>
    </row>
    <row r="9616" s="37" customFormat="1" customHeight="1" spans="1:7">
      <c r="A9616" s="52" t="s">
        <v>2039</v>
      </c>
      <c r="B9616" s="52" t="s">
        <v>3078</v>
      </c>
      <c r="C9616" s="30" t="s">
        <v>2081</v>
      </c>
      <c r="D9616" s="52" t="s">
        <v>3820</v>
      </c>
      <c r="E9616" s="53">
        <v>13.384</v>
      </c>
      <c r="F9616" s="53">
        <v>0</v>
      </c>
      <c r="G9616" s="53">
        <v>13.384</v>
      </c>
    </row>
    <row r="9617" s="37" customFormat="1" customHeight="1" spans="1:7">
      <c r="A9617" s="52" t="s">
        <v>2039</v>
      </c>
      <c r="B9617" s="52" t="s">
        <v>3078</v>
      </c>
      <c r="C9617" s="30" t="s">
        <v>2081</v>
      </c>
      <c r="D9617" s="52" t="s">
        <v>3821</v>
      </c>
      <c r="E9617" s="53">
        <v>1.8</v>
      </c>
      <c r="F9617" s="53">
        <v>0</v>
      </c>
      <c r="G9617" s="53">
        <v>1.8</v>
      </c>
    </row>
    <row r="9618" s="37" customFormat="1" customHeight="1" spans="1:7">
      <c r="A9618" s="52" t="s">
        <v>2039</v>
      </c>
      <c r="B9618" s="52" t="s">
        <v>3078</v>
      </c>
      <c r="C9618" s="30" t="s">
        <v>2081</v>
      </c>
      <c r="D9618" s="52" t="s">
        <v>3822</v>
      </c>
      <c r="E9618" s="53">
        <v>43.752</v>
      </c>
      <c r="F9618" s="53">
        <v>0</v>
      </c>
      <c r="G9618" s="53">
        <v>43.752</v>
      </c>
    </row>
    <row r="9619" s="37" customFormat="1" customHeight="1" spans="1:7">
      <c r="A9619" s="52" t="s">
        <v>2039</v>
      </c>
      <c r="B9619" s="52" t="s">
        <v>3078</v>
      </c>
      <c r="C9619" s="30" t="s">
        <v>2081</v>
      </c>
      <c r="D9619" s="52" t="s">
        <v>3823</v>
      </c>
      <c r="E9619" s="53">
        <v>3.12</v>
      </c>
      <c r="F9619" s="53">
        <v>0</v>
      </c>
      <c r="G9619" s="53">
        <v>3.12</v>
      </c>
    </row>
    <row r="9620" s="37" customFormat="1" customHeight="1" spans="1:7">
      <c r="A9620" s="52" t="s">
        <v>2039</v>
      </c>
      <c r="B9620" s="52" t="s">
        <v>3078</v>
      </c>
      <c r="C9620" s="30" t="s">
        <v>2081</v>
      </c>
      <c r="D9620" s="52" t="s">
        <v>3824</v>
      </c>
      <c r="E9620" s="53">
        <v>25.2</v>
      </c>
      <c r="F9620" s="53">
        <v>0</v>
      </c>
      <c r="G9620" s="53">
        <v>25.2</v>
      </c>
    </row>
    <row r="9621" s="37" customFormat="1" customHeight="1" spans="1:7">
      <c r="A9621" s="52" t="s">
        <v>2039</v>
      </c>
      <c r="B9621" s="52" t="s">
        <v>3078</v>
      </c>
      <c r="C9621" s="30" t="s">
        <v>2081</v>
      </c>
      <c r="D9621" s="52" t="s">
        <v>3825</v>
      </c>
      <c r="E9621" s="53">
        <v>28.4576</v>
      </c>
      <c r="F9621" s="53">
        <v>0</v>
      </c>
      <c r="G9621" s="53">
        <v>28.4576</v>
      </c>
    </row>
    <row r="9622" s="37" customFormat="1" customHeight="1" spans="1:7">
      <c r="A9622" s="52" t="s">
        <v>2039</v>
      </c>
      <c r="B9622" s="52" t="s">
        <v>3078</v>
      </c>
      <c r="C9622" s="30" t="s">
        <v>2081</v>
      </c>
      <c r="D9622" s="52" t="s">
        <v>3826</v>
      </c>
      <c r="E9622" s="53">
        <v>24</v>
      </c>
      <c r="F9622" s="53">
        <v>0</v>
      </c>
      <c r="G9622" s="53">
        <v>24</v>
      </c>
    </row>
    <row r="9623" s="37" customFormat="1" customHeight="1" spans="1:7">
      <c r="A9623" s="52" t="s">
        <v>2039</v>
      </c>
      <c r="B9623" s="52" t="s">
        <v>3078</v>
      </c>
      <c r="C9623" s="30" t="s">
        <v>2081</v>
      </c>
      <c r="D9623" s="52" t="s">
        <v>3827</v>
      </c>
      <c r="E9623" s="53">
        <v>81.6</v>
      </c>
      <c r="F9623" s="53">
        <v>0</v>
      </c>
      <c r="G9623" s="53">
        <v>81.6</v>
      </c>
    </row>
    <row r="9624" s="37" customFormat="1" customHeight="1" spans="1:7">
      <c r="A9624" s="52" t="s">
        <v>2039</v>
      </c>
      <c r="B9624" s="52" t="s">
        <v>3078</v>
      </c>
      <c r="C9624" s="30" t="s">
        <v>2081</v>
      </c>
      <c r="D9624" s="52" t="s">
        <v>3828</v>
      </c>
      <c r="E9624" s="53">
        <v>13.4</v>
      </c>
      <c r="F9624" s="53">
        <v>0</v>
      </c>
      <c r="G9624" s="53">
        <v>13.4</v>
      </c>
    </row>
    <row r="9625" s="37" customFormat="1" customHeight="1" spans="1:7">
      <c r="A9625" s="52" t="s">
        <v>2039</v>
      </c>
      <c r="B9625" s="52" t="s">
        <v>3078</v>
      </c>
      <c r="C9625" s="30" t="s">
        <v>2081</v>
      </c>
      <c r="D9625" s="52" t="s">
        <v>3829</v>
      </c>
      <c r="E9625" s="53">
        <v>561.264</v>
      </c>
      <c r="F9625" s="53">
        <v>0</v>
      </c>
      <c r="G9625" s="53">
        <v>561.264</v>
      </c>
    </row>
    <row r="9626" s="37" customFormat="1" customHeight="1" spans="1:7">
      <c r="A9626" s="52" t="s">
        <v>2039</v>
      </c>
      <c r="B9626" s="52" t="s">
        <v>3078</v>
      </c>
      <c r="C9626" s="30" t="s">
        <v>2081</v>
      </c>
      <c r="D9626" s="52" t="s">
        <v>3830</v>
      </c>
      <c r="E9626" s="53">
        <v>66</v>
      </c>
      <c r="F9626" s="53">
        <v>0</v>
      </c>
      <c r="G9626" s="53">
        <v>66</v>
      </c>
    </row>
    <row r="9627" s="37" customFormat="1" customHeight="1" spans="1:7">
      <c r="A9627" s="52" t="s">
        <v>2039</v>
      </c>
      <c r="B9627" s="52" t="s">
        <v>3078</v>
      </c>
      <c r="C9627" s="30" t="s">
        <v>2081</v>
      </c>
      <c r="D9627" s="52" t="s">
        <v>3831</v>
      </c>
      <c r="E9627" s="53">
        <v>22.1</v>
      </c>
      <c r="F9627" s="53">
        <v>0</v>
      </c>
      <c r="G9627" s="53">
        <v>22.1</v>
      </c>
    </row>
    <row r="9628" s="37" customFormat="1" customHeight="1" spans="1:7">
      <c r="A9628" s="52" t="s">
        <v>2039</v>
      </c>
      <c r="B9628" s="52" t="s">
        <v>3078</v>
      </c>
      <c r="C9628" s="30" t="s">
        <v>2081</v>
      </c>
      <c r="D9628" s="52" t="s">
        <v>3832</v>
      </c>
      <c r="E9628" s="53">
        <v>4.125</v>
      </c>
      <c r="F9628" s="53">
        <v>0</v>
      </c>
      <c r="G9628" s="53">
        <v>4.125</v>
      </c>
    </row>
    <row r="9629" s="37" customFormat="1" customHeight="1" spans="1:7">
      <c r="A9629" s="52" t="s">
        <v>2039</v>
      </c>
      <c r="B9629" s="52" t="s">
        <v>3078</v>
      </c>
      <c r="C9629" s="30" t="s">
        <v>2081</v>
      </c>
      <c r="D9629" s="52" t="s">
        <v>3833</v>
      </c>
      <c r="E9629" s="53">
        <v>2</v>
      </c>
      <c r="F9629" s="53">
        <v>0</v>
      </c>
      <c r="G9629" s="53">
        <v>2</v>
      </c>
    </row>
    <row r="9630" s="37" customFormat="1" customHeight="1" spans="1:7">
      <c r="A9630" s="52" t="s">
        <v>2039</v>
      </c>
      <c r="B9630" s="52" t="s">
        <v>3078</v>
      </c>
      <c r="C9630" s="30" t="s">
        <v>2081</v>
      </c>
      <c r="D9630" s="52" t="s">
        <v>3834</v>
      </c>
      <c r="E9630" s="53">
        <v>11.8</v>
      </c>
      <c r="F9630" s="53">
        <v>0</v>
      </c>
      <c r="G9630" s="53">
        <v>11.8</v>
      </c>
    </row>
    <row r="9631" s="37" customFormat="1" customHeight="1" spans="1:7">
      <c r="A9631" s="52" t="s">
        <v>2039</v>
      </c>
      <c r="B9631" s="52" t="s">
        <v>3078</v>
      </c>
      <c r="C9631" s="50" t="s">
        <v>2091</v>
      </c>
      <c r="D9631" s="49"/>
      <c r="E9631" s="51">
        <v>184.454792</v>
      </c>
      <c r="F9631" s="51">
        <v>0</v>
      </c>
      <c r="G9631" s="51">
        <v>184.454792</v>
      </c>
    </row>
    <row r="9632" s="37" customFormat="1" customHeight="1" spans="1:7">
      <c r="A9632" s="52" t="s">
        <v>2039</v>
      </c>
      <c r="B9632" s="52" t="s">
        <v>3078</v>
      </c>
      <c r="C9632" s="30" t="s">
        <v>2092</v>
      </c>
      <c r="D9632" s="52" t="s">
        <v>2093</v>
      </c>
      <c r="E9632" s="53">
        <v>100.45</v>
      </c>
      <c r="F9632" s="53">
        <v>0</v>
      </c>
      <c r="G9632" s="53">
        <v>100.45</v>
      </c>
    </row>
    <row r="9633" s="37" customFormat="1" customHeight="1" spans="1:7">
      <c r="A9633" s="52" t="s">
        <v>2039</v>
      </c>
      <c r="B9633" s="52" t="s">
        <v>3078</v>
      </c>
      <c r="C9633" s="30" t="s">
        <v>2092</v>
      </c>
      <c r="D9633" s="52" t="s">
        <v>2094</v>
      </c>
      <c r="E9633" s="53">
        <v>1.634458</v>
      </c>
      <c r="F9633" s="53">
        <v>0</v>
      </c>
      <c r="G9633" s="53">
        <v>1.634458</v>
      </c>
    </row>
    <row r="9634" s="37" customFormat="1" customHeight="1" spans="1:7">
      <c r="A9634" s="52" t="s">
        <v>2039</v>
      </c>
      <c r="B9634" s="52" t="s">
        <v>3078</v>
      </c>
      <c r="C9634" s="30" t="s">
        <v>2092</v>
      </c>
      <c r="D9634" s="52" t="s">
        <v>2095</v>
      </c>
      <c r="E9634" s="53">
        <v>1.089638</v>
      </c>
      <c r="F9634" s="53">
        <v>0</v>
      </c>
      <c r="G9634" s="53">
        <v>1.089638</v>
      </c>
    </row>
    <row r="9635" s="37" customFormat="1" customHeight="1" spans="1:7">
      <c r="A9635" s="52" t="s">
        <v>2039</v>
      </c>
      <c r="B9635" s="52" t="s">
        <v>3078</v>
      </c>
      <c r="C9635" s="30" t="s">
        <v>2092</v>
      </c>
      <c r="D9635" s="52" t="s">
        <v>2096</v>
      </c>
      <c r="E9635" s="53">
        <v>4.466088</v>
      </c>
      <c r="F9635" s="53">
        <v>0</v>
      </c>
      <c r="G9635" s="53">
        <v>4.466088</v>
      </c>
    </row>
    <row r="9636" s="37" customFormat="1" customHeight="1" spans="1:7">
      <c r="A9636" s="52" t="s">
        <v>2039</v>
      </c>
      <c r="B9636" s="52" t="s">
        <v>3078</v>
      </c>
      <c r="C9636" s="30" t="s">
        <v>2092</v>
      </c>
      <c r="D9636" s="52" t="s">
        <v>2097</v>
      </c>
      <c r="E9636" s="53">
        <v>5.827536</v>
      </c>
      <c r="F9636" s="53">
        <v>0</v>
      </c>
      <c r="G9636" s="53">
        <v>5.827536</v>
      </c>
    </row>
    <row r="9637" s="37" customFormat="1" customHeight="1" spans="1:7">
      <c r="A9637" s="52" t="s">
        <v>2039</v>
      </c>
      <c r="B9637" s="52" t="s">
        <v>3078</v>
      </c>
      <c r="C9637" s="30" t="s">
        <v>2092</v>
      </c>
      <c r="D9637" s="52" t="s">
        <v>2098</v>
      </c>
      <c r="E9637" s="53">
        <v>2.043072</v>
      </c>
      <c r="F9637" s="53">
        <v>0</v>
      </c>
      <c r="G9637" s="53">
        <v>2.043072</v>
      </c>
    </row>
    <row r="9638" s="37" customFormat="1" customHeight="1" spans="1:7">
      <c r="A9638" s="52" t="s">
        <v>2039</v>
      </c>
      <c r="B9638" s="52" t="s">
        <v>3078</v>
      </c>
      <c r="C9638" s="30" t="s">
        <v>2092</v>
      </c>
      <c r="D9638" s="52" t="s">
        <v>2099</v>
      </c>
      <c r="E9638" s="53">
        <v>37.404</v>
      </c>
      <c r="F9638" s="53">
        <v>0</v>
      </c>
      <c r="G9638" s="53">
        <v>37.404</v>
      </c>
    </row>
    <row r="9639" s="37" customFormat="1" customHeight="1" spans="1:7">
      <c r="A9639" s="52" t="s">
        <v>2039</v>
      </c>
      <c r="B9639" s="52" t="s">
        <v>3078</v>
      </c>
      <c r="C9639" s="30" t="s">
        <v>2092</v>
      </c>
      <c r="D9639" s="52" t="s">
        <v>2100</v>
      </c>
      <c r="E9639" s="53">
        <v>12.84</v>
      </c>
      <c r="F9639" s="53">
        <v>0</v>
      </c>
      <c r="G9639" s="53">
        <v>12.84</v>
      </c>
    </row>
    <row r="9640" s="37" customFormat="1" customHeight="1" spans="1:7">
      <c r="A9640" s="52" t="s">
        <v>2039</v>
      </c>
      <c r="B9640" s="52" t="s">
        <v>3078</v>
      </c>
      <c r="C9640" s="30" t="s">
        <v>2092</v>
      </c>
      <c r="D9640" s="52" t="s">
        <v>2102</v>
      </c>
      <c r="E9640" s="53">
        <v>12</v>
      </c>
      <c r="F9640" s="53">
        <v>0</v>
      </c>
      <c r="G9640" s="53">
        <v>12</v>
      </c>
    </row>
    <row r="9641" s="37" customFormat="1" customHeight="1" spans="1:7">
      <c r="A9641" s="52" t="s">
        <v>2039</v>
      </c>
      <c r="B9641" s="52" t="s">
        <v>3078</v>
      </c>
      <c r="C9641" s="30" t="s">
        <v>2092</v>
      </c>
      <c r="D9641" s="52" t="s">
        <v>2104</v>
      </c>
      <c r="E9641" s="53">
        <v>0.55</v>
      </c>
      <c r="F9641" s="53">
        <v>0</v>
      </c>
      <c r="G9641" s="53">
        <v>0.55</v>
      </c>
    </row>
    <row r="9642" s="37" customFormat="1" customHeight="1" spans="1:7">
      <c r="A9642" s="52" t="s">
        <v>2039</v>
      </c>
      <c r="B9642" s="52" t="s">
        <v>3078</v>
      </c>
      <c r="C9642" s="30" t="s">
        <v>2092</v>
      </c>
      <c r="D9642" s="52" t="s">
        <v>2105</v>
      </c>
      <c r="E9642" s="53">
        <v>6.15</v>
      </c>
      <c r="F9642" s="53">
        <v>0</v>
      </c>
      <c r="G9642" s="53">
        <v>6.15</v>
      </c>
    </row>
    <row r="9643" s="37" customFormat="1" customHeight="1" spans="1:7">
      <c r="A9643" s="52" t="s">
        <v>2039</v>
      </c>
      <c r="B9643" s="52" t="s">
        <v>3078</v>
      </c>
      <c r="C9643" s="50" t="s">
        <v>2106</v>
      </c>
      <c r="D9643" s="49"/>
      <c r="E9643" s="51">
        <v>942.514203</v>
      </c>
      <c r="F9643" s="51">
        <v>0</v>
      </c>
      <c r="G9643" s="51">
        <v>942.514203</v>
      </c>
    </row>
    <row r="9644" s="37" customFormat="1" customHeight="1" spans="1:7">
      <c r="A9644" s="52" t="s">
        <v>2039</v>
      </c>
      <c r="B9644" s="52" t="s">
        <v>3078</v>
      </c>
      <c r="C9644" s="30" t="s">
        <v>2107</v>
      </c>
      <c r="D9644" s="52" t="s">
        <v>2108</v>
      </c>
      <c r="E9644" s="53">
        <v>194.2512</v>
      </c>
      <c r="F9644" s="53">
        <v>0</v>
      </c>
      <c r="G9644" s="53">
        <v>194.2512</v>
      </c>
    </row>
    <row r="9645" s="37" customFormat="1" customHeight="1" spans="1:7">
      <c r="A9645" s="52" t="s">
        <v>2039</v>
      </c>
      <c r="B9645" s="52" t="s">
        <v>3078</v>
      </c>
      <c r="C9645" s="30" t="s">
        <v>2107</v>
      </c>
      <c r="D9645" s="52" t="s">
        <v>2109</v>
      </c>
      <c r="E9645" s="53">
        <v>136.2048</v>
      </c>
      <c r="F9645" s="53">
        <v>0</v>
      </c>
      <c r="G9645" s="53">
        <v>136.2048</v>
      </c>
    </row>
    <row r="9646" s="37" customFormat="1" customHeight="1" spans="1:7">
      <c r="A9646" s="52" t="s">
        <v>2039</v>
      </c>
      <c r="B9646" s="52" t="s">
        <v>3078</v>
      </c>
      <c r="C9646" s="30" t="s">
        <v>2107</v>
      </c>
      <c r="D9646" s="52" t="s">
        <v>2133</v>
      </c>
      <c r="E9646" s="53">
        <v>0.006</v>
      </c>
      <c r="F9646" s="53">
        <v>0</v>
      </c>
      <c r="G9646" s="53">
        <v>0.006</v>
      </c>
    </row>
    <row r="9647" s="37" customFormat="1" customHeight="1" spans="1:7">
      <c r="A9647" s="52" t="s">
        <v>2039</v>
      </c>
      <c r="B9647" s="52" t="s">
        <v>3078</v>
      </c>
      <c r="C9647" s="30" t="s">
        <v>2107</v>
      </c>
      <c r="D9647" s="52" t="s">
        <v>2111</v>
      </c>
      <c r="E9647" s="53">
        <v>16.1876</v>
      </c>
      <c r="F9647" s="53">
        <v>0</v>
      </c>
      <c r="G9647" s="53">
        <v>16.1876</v>
      </c>
    </row>
    <row r="9648" s="37" customFormat="1" customHeight="1" spans="1:7">
      <c r="A9648" s="52" t="s">
        <v>2039</v>
      </c>
      <c r="B9648" s="52" t="s">
        <v>3078</v>
      </c>
      <c r="C9648" s="30" t="s">
        <v>2107</v>
      </c>
      <c r="D9648" s="52" t="s">
        <v>2112</v>
      </c>
      <c r="E9648" s="53">
        <v>49.472542</v>
      </c>
      <c r="F9648" s="53">
        <v>0</v>
      </c>
      <c r="G9648" s="53">
        <v>49.472542</v>
      </c>
    </row>
    <row r="9649" s="37" customFormat="1" customHeight="1" spans="1:7">
      <c r="A9649" s="52" t="s">
        <v>2039</v>
      </c>
      <c r="B9649" s="52" t="s">
        <v>3078</v>
      </c>
      <c r="C9649" s="30" t="s">
        <v>2107</v>
      </c>
      <c r="D9649" s="52" t="s">
        <v>2113</v>
      </c>
      <c r="E9649" s="53">
        <v>41.661088</v>
      </c>
      <c r="F9649" s="53">
        <v>0</v>
      </c>
      <c r="G9649" s="53">
        <v>41.661088</v>
      </c>
    </row>
    <row r="9650" s="37" customFormat="1" customHeight="1" spans="1:7">
      <c r="A9650" s="52" t="s">
        <v>2039</v>
      </c>
      <c r="B9650" s="52" t="s">
        <v>3078</v>
      </c>
      <c r="C9650" s="30" t="s">
        <v>2107</v>
      </c>
      <c r="D9650" s="52" t="s">
        <v>2114</v>
      </c>
      <c r="E9650" s="53">
        <v>1.039931</v>
      </c>
      <c r="F9650" s="53">
        <v>0</v>
      </c>
      <c r="G9650" s="53">
        <v>1.039931</v>
      </c>
    </row>
    <row r="9651" s="37" customFormat="1" customHeight="1" spans="1:7">
      <c r="A9651" s="52" t="s">
        <v>2039</v>
      </c>
      <c r="B9651" s="52" t="s">
        <v>3078</v>
      </c>
      <c r="C9651" s="30" t="s">
        <v>2107</v>
      </c>
      <c r="D9651" s="52" t="s">
        <v>2115</v>
      </c>
      <c r="E9651" s="53">
        <v>1.733218</v>
      </c>
      <c r="F9651" s="53">
        <v>0</v>
      </c>
      <c r="G9651" s="53">
        <v>1.733218</v>
      </c>
    </row>
    <row r="9652" s="37" customFormat="1" customHeight="1" spans="1:7">
      <c r="A9652" s="52" t="s">
        <v>2039</v>
      </c>
      <c r="B9652" s="52" t="s">
        <v>3078</v>
      </c>
      <c r="C9652" s="30" t="s">
        <v>2107</v>
      </c>
      <c r="D9652" s="52" t="s">
        <v>2116</v>
      </c>
      <c r="E9652" s="53">
        <v>7.6</v>
      </c>
      <c r="F9652" s="53">
        <v>0</v>
      </c>
      <c r="G9652" s="53">
        <v>7.6</v>
      </c>
    </row>
    <row r="9653" s="37" customFormat="1" customHeight="1" spans="1:7">
      <c r="A9653" s="52" t="s">
        <v>2039</v>
      </c>
      <c r="B9653" s="52" t="s">
        <v>3078</v>
      </c>
      <c r="C9653" s="30" t="s">
        <v>2107</v>
      </c>
      <c r="D9653" s="52" t="s">
        <v>2117</v>
      </c>
      <c r="E9653" s="53">
        <v>83.322176</v>
      </c>
      <c r="F9653" s="53">
        <v>0</v>
      </c>
      <c r="G9653" s="53">
        <v>83.322176</v>
      </c>
    </row>
    <row r="9654" s="37" customFormat="1" customHeight="1" spans="1:7">
      <c r="A9654" s="52" t="s">
        <v>2039</v>
      </c>
      <c r="B9654" s="52" t="s">
        <v>3078</v>
      </c>
      <c r="C9654" s="30" t="s">
        <v>2107</v>
      </c>
      <c r="D9654" s="52" t="s">
        <v>2118</v>
      </c>
      <c r="E9654" s="53">
        <v>70.791348</v>
      </c>
      <c r="F9654" s="53">
        <v>0</v>
      </c>
      <c r="G9654" s="53">
        <v>70.791348</v>
      </c>
    </row>
    <row r="9655" s="37" customFormat="1" customHeight="1" spans="1:7">
      <c r="A9655" s="52" t="s">
        <v>2039</v>
      </c>
      <c r="B9655" s="52" t="s">
        <v>3078</v>
      </c>
      <c r="C9655" s="30" t="s">
        <v>2107</v>
      </c>
      <c r="D9655" s="52" t="s">
        <v>2119</v>
      </c>
      <c r="E9655" s="53">
        <v>3</v>
      </c>
      <c r="F9655" s="53">
        <v>0</v>
      </c>
      <c r="G9655" s="53">
        <v>3</v>
      </c>
    </row>
    <row r="9656" s="37" customFormat="1" customHeight="1" spans="1:7">
      <c r="A9656" s="52" t="s">
        <v>2039</v>
      </c>
      <c r="B9656" s="52" t="s">
        <v>3078</v>
      </c>
      <c r="C9656" s="30" t="s">
        <v>2107</v>
      </c>
      <c r="D9656" s="52" t="s">
        <v>2120</v>
      </c>
      <c r="E9656" s="53">
        <v>87.4</v>
      </c>
      <c r="F9656" s="53">
        <v>0</v>
      </c>
      <c r="G9656" s="53">
        <v>87.4</v>
      </c>
    </row>
    <row r="9657" s="37" customFormat="1" customHeight="1" spans="1:7">
      <c r="A9657" s="52" t="s">
        <v>2039</v>
      </c>
      <c r="B9657" s="52" t="s">
        <v>3078</v>
      </c>
      <c r="C9657" s="30" t="s">
        <v>2107</v>
      </c>
      <c r="D9657" s="52" t="s">
        <v>2121</v>
      </c>
      <c r="E9657" s="53">
        <v>6.56</v>
      </c>
      <c r="F9657" s="53">
        <v>0</v>
      </c>
      <c r="G9657" s="53">
        <v>6.56</v>
      </c>
    </row>
    <row r="9658" s="37" customFormat="1" customHeight="1" spans="1:7">
      <c r="A9658" s="52" t="s">
        <v>2039</v>
      </c>
      <c r="B9658" s="52" t="s">
        <v>3078</v>
      </c>
      <c r="C9658" s="30" t="s">
        <v>2107</v>
      </c>
      <c r="D9658" s="52" t="s">
        <v>2122</v>
      </c>
      <c r="E9658" s="53">
        <v>174.12</v>
      </c>
      <c r="F9658" s="53">
        <v>0</v>
      </c>
      <c r="G9658" s="53">
        <v>174.12</v>
      </c>
    </row>
    <row r="9659" s="37" customFormat="1" customHeight="1" spans="1:7">
      <c r="A9659" s="52" t="s">
        <v>2039</v>
      </c>
      <c r="B9659" s="52" t="s">
        <v>3078</v>
      </c>
      <c r="C9659" s="30" t="s">
        <v>2107</v>
      </c>
      <c r="D9659" s="52" t="s">
        <v>2123</v>
      </c>
      <c r="E9659" s="53">
        <v>69.1643</v>
      </c>
      <c r="F9659" s="53">
        <v>0</v>
      </c>
      <c r="G9659" s="53">
        <v>69.1643</v>
      </c>
    </row>
    <row r="9660" s="37" customFormat="1" customHeight="1" spans="1:7">
      <c r="A9660" s="52" t="s">
        <v>2039</v>
      </c>
      <c r="B9660" s="49" t="s">
        <v>3835</v>
      </c>
      <c r="C9660" s="50"/>
      <c r="D9660" s="49"/>
      <c r="E9660" s="51">
        <v>233.636796</v>
      </c>
      <c r="F9660" s="51">
        <v>0</v>
      </c>
      <c r="G9660" s="51">
        <v>233.636796</v>
      </c>
    </row>
    <row r="9661" s="37" customFormat="1" customHeight="1" spans="1:7">
      <c r="A9661" s="52" t="s">
        <v>2039</v>
      </c>
      <c r="B9661" s="52" t="s">
        <v>3836</v>
      </c>
      <c r="C9661" s="50" t="s">
        <v>2091</v>
      </c>
      <c r="D9661" s="49"/>
      <c r="E9661" s="51">
        <v>33.121131</v>
      </c>
      <c r="F9661" s="51">
        <v>0</v>
      </c>
      <c r="G9661" s="51">
        <v>33.121131</v>
      </c>
    </row>
    <row r="9662" s="37" customFormat="1" customHeight="1" spans="1:7">
      <c r="A9662" s="52" t="s">
        <v>2039</v>
      </c>
      <c r="B9662" s="52" t="s">
        <v>3836</v>
      </c>
      <c r="C9662" s="30" t="s">
        <v>2092</v>
      </c>
      <c r="D9662" s="52" t="s">
        <v>2126</v>
      </c>
      <c r="E9662" s="53">
        <v>26.95</v>
      </c>
      <c r="F9662" s="53">
        <v>0</v>
      </c>
      <c r="G9662" s="53">
        <v>26.95</v>
      </c>
    </row>
    <row r="9663" s="37" customFormat="1" customHeight="1" spans="1:7">
      <c r="A9663" s="52" t="s">
        <v>2039</v>
      </c>
      <c r="B9663" s="52" t="s">
        <v>3836</v>
      </c>
      <c r="C9663" s="30" t="s">
        <v>2092</v>
      </c>
      <c r="D9663" s="52" t="s">
        <v>2127</v>
      </c>
      <c r="E9663" s="53">
        <v>1.034179</v>
      </c>
      <c r="F9663" s="53">
        <v>0</v>
      </c>
      <c r="G9663" s="53">
        <v>1.034179</v>
      </c>
    </row>
    <row r="9664" s="37" customFormat="1" customHeight="1" spans="1:7">
      <c r="A9664" s="52" t="s">
        <v>2039</v>
      </c>
      <c r="B9664" s="52" t="s">
        <v>3836</v>
      </c>
      <c r="C9664" s="30" t="s">
        <v>2092</v>
      </c>
      <c r="D9664" s="52" t="s">
        <v>2128</v>
      </c>
      <c r="E9664" s="53">
        <v>0.689453</v>
      </c>
      <c r="F9664" s="53">
        <v>0</v>
      </c>
      <c r="G9664" s="53">
        <v>0.689453</v>
      </c>
    </row>
    <row r="9665" s="37" customFormat="1" customHeight="1" spans="1:7">
      <c r="A9665" s="52" t="s">
        <v>2039</v>
      </c>
      <c r="B9665" s="52" t="s">
        <v>3836</v>
      </c>
      <c r="C9665" s="30" t="s">
        <v>2092</v>
      </c>
      <c r="D9665" s="52" t="s">
        <v>2129</v>
      </c>
      <c r="E9665" s="53">
        <v>1.408644</v>
      </c>
      <c r="F9665" s="53">
        <v>0</v>
      </c>
      <c r="G9665" s="53">
        <v>1.408644</v>
      </c>
    </row>
    <row r="9666" s="37" customFormat="1" customHeight="1" spans="1:7">
      <c r="A9666" s="52" t="s">
        <v>2039</v>
      </c>
      <c r="B9666" s="52" t="s">
        <v>3836</v>
      </c>
      <c r="C9666" s="30" t="s">
        <v>2092</v>
      </c>
      <c r="D9666" s="52" t="s">
        <v>2297</v>
      </c>
      <c r="E9666" s="53">
        <v>0.096131</v>
      </c>
      <c r="F9666" s="53">
        <v>0</v>
      </c>
      <c r="G9666" s="53">
        <v>0.096131</v>
      </c>
    </row>
    <row r="9667" s="37" customFormat="1" customHeight="1" spans="1:7">
      <c r="A9667" s="52" t="s">
        <v>2039</v>
      </c>
      <c r="B9667" s="52" t="s">
        <v>3836</v>
      </c>
      <c r="C9667" s="30" t="s">
        <v>2092</v>
      </c>
      <c r="D9667" s="52" t="s">
        <v>2130</v>
      </c>
      <c r="E9667" s="53">
        <v>1.292724</v>
      </c>
      <c r="F9667" s="53">
        <v>0</v>
      </c>
      <c r="G9667" s="53">
        <v>1.292724</v>
      </c>
    </row>
    <row r="9668" s="37" customFormat="1" customHeight="1" spans="1:7">
      <c r="A9668" s="52" t="s">
        <v>2039</v>
      </c>
      <c r="B9668" s="52" t="s">
        <v>3836</v>
      </c>
      <c r="C9668" s="30" t="s">
        <v>2092</v>
      </c>
      <c r="D9668" s="52" t="s">
        <v>2105</v>
      </c>
      <c r="E9668" s="53">
        <v>1.65</v>
      </c>
      <c r="F9668" s="53">
        <v>0</v>
      </c>
      <c r="G9668" s="53">
        <v>1.65</v>
      </c>
    </row>
    <row r="9669" s="37" customFormat="1" customHeight="1" spans="1:7">
      <c r="A9669" s="52" t="s">
        <v>2039</v>
      </c>
      <c r="B9669" s="52" t="s">
        <v>3836</v>
      </c>
      <c r="C9669" s="50" t="s">
        <v>2106</v>
      </c>
      <c r="D9669" s="49"/>
      <c r="E9669" s="51">
        <v>200.515665</v>
      </c>
      <c r="F9669" s="51">
        <v>0</v>
      </c>
      <c r="G9669" s="51">
        <v>200.515665</v>
      </c>
    </row>
    <row r="9670" s="37" customFormat="1" customHeight="1" spans="1:7">
      <c r="A9670" s="52" t="s">
        <v>2039</v>
      </c>
      <c r="B9670" s="52" t="s">
        <v>3836</v>
      </c>
      <c r="C9670" s="30" t="s">
        <v>2107</v>
      </c>
      <c r="D9670" s="52" t="s">
        <v>2131</v>
      </c>
      <c r="E9670" s="53">
        <v>46.9548</v>
      </c>
      <c r="F9670" s="53">
        <v>0</v>
      </c>
      <c r="G9670" s="53">
        <v>46.9548</v>
      </c>
    </row>
    <row r="9671" s="37" customFormat="1" customHeight="1" spans="1:7">
      <c r="A9671" s="52" t="s">
        <v>2039</v>
      </c>
      <c r="B9671" s="52" t="s">
        <v>3836</v>
      </c>
      <c r="C9671" s="30" t="s">
        <v>2107</v>
      </c>
      <c r="D9671" s="52" t="s">
        <v>2132</v>
      </c>
      <c r="E9671" s="53">
        <v>1.7028</v>
      </c>
      <c r="F9671" s="53">
        <v>0</v>
      </c>
      <c r="G9671" s="53">
        <v>1.7028</v>
      </c>
    </row>
    <row r="9672" s="37" customFormat="1" customHeight="1" spans="1:7">
      <c r="A9672" s="52" t="s">
        <v>2039</v>
      </c>
      <c r="B9672" s="52" t="s">
        <v>3836</v>
      </c>
      <c r="C9672" s="30" t="s">
        <v>2107</v>
      </c>
      <c r="D9672" s="52" t="s">
        <v>2134</v>
      </c>
      <c r="E9672" s="53">
        <v>22.512</v>
      </c>
      <c r="F9672" s="53">
        <v>0</v>
      </c>
      <c r="G9672" s="53">
        <v>22.512</v>
      </c>
    </row>
    <row r="9673" s="37" customFormat="1" customHeight="1" spans="1:7">
      <c r="A9673" s="52" t="s">
        <v>2039</v>
      </c>
      <c r="B9673" s="52" t="s">
        <v>3836</v>
      </c>
      <c r="C9673" s="30" t="s">
        <v>2107</v>
      </c>
      <c r="D9673" s="52" t="s">
        <v>2135</v>
      </c>
      <c r="E9673" s="53">
        <v>43.1412</v>
      </c>
      <c r="F9673" s="53">
        <v>0</v>
      </c>
      <c r="G9673" s="53">
        <v>43.1412</v>
      </c>
    </row>
    <row r="9674" s="37" customFormat="1" customHeight="1" spans="1:7">
      <c r="A9674" s="52" t="s">
        <v>2039</v>
      </c>
      <c r="B9674" s="52" t="s">
        <v>3836</v>
      </c>
      <c r="C9674" s="30" t="s">
        <v>2107</v>
      </c>
      <c r="D9674" s="52" t="s">
        <v>2136</v>
      </c>
      <c r="E9674" s="53">
        <v>15.012</v>
      </c>
      <c r="F9674" s="53">
        <v>0</v>
      </c>
      <c r="G9674" s="53">
        <v>15.012</v>
      </c>
    </row>
    <row r="9675" s="37" customFormat="1" customHeight="1" spans="1:7">
      <c r="A9675" s="52" t="s">
        <v>2039</v>
      </c>
      <c r="B9675" s="52" t="s">
        <v>3836</v>
      </c>
      <c r="C9675" s="30" t="s">
        <v>2107</v>
      </c>
      <c r="D9675" s="52" t="s">
        <v>2137</v>
      </c>
      <c r="E9675" s="53">
        <v>20.691648</v>
      </c>
      <c r="F9675" s="53">
        <v>0</v>
      </c>
      <c r="G9675" s="53">
        <v>20.691648</v>
      </c>
    </row>
    <row r="9676" s="37" customFormat="1" customHeight="1" spans="1:7">
      <c r="A9676" s="52" t="s">
        <v>2039</v>
      </c>
      <c r="B9676" s="52" t="s">
        <v>3836</v>
      </c>
      <c r="C9676" s="30" t="s">
        <v>2107</v>
      </c>
      <c r="D9676" s="52" t="s">
        <v>2138</v>
      </c>
      <c r="E9676" s="53">
        <v>8.187252</v>
      </c>
      <c r="F9676" s="53">
        <v>0</v>
      </c>
      <c r="G9676" s="53">
        <v>8.187252</v>
      </c>
    </row>
    <row r="9677" s="37" customFormat="1" customHeight="1" spans="1:7">
      <c r="A9677" s="52" t="s">
        <v>2039</v>
      </c>
      <c r="B9677" s="52" t="s">
        <v>3836</v>
      </c>
      <c r="C9677" s="30" t="s">
        <v>2107</v>
      </c>
      <c r="D9677" s="52" t="s">
        <v>2139</v>
      </c>
      <c r="E9677" s="53">
        <v>0.258545</v>
      </c>
      <c r="F9677" s="53">
        <v>0</v>
      </c>
      <c r="G9677" s="53">
        <v>0.258545</v>
      </c>
    </row>
    <row r="9678" s="37" customFormat="1" customHeight="1" spans="1:7">
      <c r="A9678" s="52" t="s">
        <v>2039</v>
      </c>
      <c r="B9678" s="52" t="s">
        <v>3836</v>
      </c>
      <c r="C9678" s="30" t="s">
        <v>2107</v>
      </c>
      <c r="D9678" s="52" t="s">
        <v>2140</v>
      </c>
      <c r="E9678" s="53">
        <v>0.430908</v>
      </c>
      <c r="F9678" s="53">
        <v>0</v>
      </c>
      <c r="G9678" s="53">
        <v>0.430908</v>
      </c>
    </row>
    <row r="9679" s="37" customFormat="1" customHeight="1" spans="1:7">
      <c r="A9679" s="52" t="s">
        <v>2039</v>
      </c>
      <c r="B9679" s="52" t="s">
        <v>3836</v>
      </c>
      <c r="C9679" s="30" t="s">
        <v>2107</v>
      </c>
      <c r="D9679" s="52" t="s">
        <v>2141</v>
      </c>
      <c r="E9679" s="53">
        <v>10.341792</v>
      </c>
      <c r="F9679" s="53">
        <v>0</v>
      </c>
      <c r="G9679" s="53">
        <v>10.341792</v>
      </c>
    </row>
    <row r="9680" s="37" customFormat="1" customHeight="1" spans="1:7">
      <c r="A9680" s="52" t="s">
        <v>2039</v>
      </c>
      <c r="B9680" s="52" t="s">
        <v>3836</v>
      </c>
      <c r="C9680" s="30" t="s">
        <v>2107</v>
      </c>
      <c r="D9680" s="52" t="s">
        <v>2298</v>
      </c>
      <c r="E9680" s="53">
        <v>0.2</v>
      </c>
      <c r="F9680" s="53">
        <v>0</v>
      </c>
      <c r="G9680" s="53">
        <v>0.2</v>
      </c>
    </row>
    <row r="9681" s="37" customFormat="1" customHeight="1" spans="1:7">
      <c r="A9681" s="52" t="s">
        <v>2039</v>
      </c>
      <c r="B9681" s="52" t="s">
        <v>3836</v>
      </c>
      <c r="C9681" s="30" t="s">
        <v>2107</v>
      </c>
      <c r="D9681" s="52" t="s">
        <v>2142</v>
      </c>
      <c r="E9681" s="53">
        <v>10.345824</v>
      </c>
      <c r="F9681" s="53">
        <v>0</v>
      </c>
      <c r="G9681" s="53">
        <v>10.345824</v>
      </c>
    </row>
    <row r="9682" s="37" customFormat="1" customHeight="1" spans="1:7">
      <c r="A9682" s="52" t="s">
        <v>2039</v>
      </c>
      <c r="B9682" s="52" t="s">
        <v>3836</v>
      </c>
      <c r="C9682" s="30" t="s">
        <v>2107</v>
      </c>
      <c r="D9682" s="52" t="s">
        <v>2299</v>
      </c>
      <c r="E9682" s="53">
        <v>2.3</v>
      </c>
      <c r="F9682" s="53">
        <v>0</v>
      </c>
      <c r="G9682" s="53">
        <v>2.3</v>
      </c>
    </row>
    <row r="9683" s="37" customFormat="1" customHeight="1" spans="1:7">
      <c r="A9683" s="52" t="s">
        <v>2039</v>
      </c>
      <c r="B9683" s="52" t="s">
        <v>3836</v>
      </c>
      <c r="C9683" s="30" t="s">
        <v>2107</v>
      </c>
      <c r="D9683" s="52" t="s">
        <v>2143</v>
      </c>
      <c r="E9683" s="53">
        <v>15.9652</v>
      </c>
      <c r="F9683" s="53">
        <v>0</v>
      </c>
      <c r="G9683" s="53">
        <v>15.9652</v>
      </c>
    </row>
    <row r="9684" s="37" customFormat="1" customHeight="1" spans="1:7">
      <c r="A9684" s="52" t="s">
        <v>2039</v>
      </c>
      <c r="B9684" s="52" t="s">
        <v>3836</v>
      </c>
      <c r="C9684" s="30" t="s">
        <v>2107</v>
      </c>
      <c r="D9684" s="52" t="s">
        <v>2144</v>
      </c>
      <c r="E9684" s="53">
        <v>1.76</v>
      </c>
      <c r="F9684" s="53">
        <v>0</v>
      </c>
      <c r="G9684" s="53">
        <v>1.76</v>
      </c>
    </row>
    <row r="9685" s="37" customFormat="1" customHeight="1" spans="1:7">
      <c r="A9685" s="52" t="s">
        <v>2039</v>
      </c>
      <c r="B9685" s="52" t="s">
        <v>3836</v>
      </c>
      <c r="C9685" s="30" t="s">
        <v>2107</v>
      </c>
      <c r="D9685" s="52" t="s">
        <v>2145</v>
      </c>
      <c r="E9685" s="53">
        <v>0.711696</v>
      </c>
      <c r="F9685" s="53">
        <v>0</v>
      </c>
      <c r="G9685" s="53">
        <v>0.711696</v>
      </c>
    </row>
    <row r="9686" s="37" customFormat="1" customHeight="1" spans="1:7">
      <c r="A9686" s="52" t="s">
        <v>2039</v>
      </c>
      <c r="B9686" s="49" t="s">
        <v>3837</v>
      </c>
      <c r="C9686" s="50"/>
      <c r="D9686" s="49"/>
      <c r="E9686" s="51">
        <v>511.756996</v>
      </c>
      <c r="F9686" s="51">
        <v>0</v>
      </c>
      <c r="G9686" s="51">
        <v>511.756996</v>
      </c>
    </row>
    <row r="9687" s="37" customFormat="1" customHeight="1" spans="1:7">
      <c r="A9687" s="52" t="s">
        <v>2039</v>
      </c>
      <c r="B9687" s="52" t="s">
        <v>3838</v>
      </c>
      <c r="C9687" s="50" t="s">
        <v>2091</v>
      </c>
      <c r="D9687" s="49"/>
      <c r="E9687" s="51">
        <v>65.422392</v>
      </c>
      <c r="F9687" s="51">
        <v>0</v>
      </c>
      <c r="G9687" s="51">
        <v>65.422392</v>
      </c>
    </row>
    <row r="9688" s="37" customFormat="1" customHeight="1" spans="1:7">
      <c r="A9688" s="52" t="s">
        <v>2039</v>
      </c>
      <c r="B9688" s="52" t="s">
        <v>3838</v>
      </c>
      <c r="C9688" s="30" t="s">
        <v>2092</v>
      </c>
      <c r="D9688" s="52" t="s">
        <v>2126</v>
      </c>
      <c r="E9688" s="53">
        <v>44.1</v>
      </c>
      <c r="F9688" s="53">
        <v>0</v>
      </c>
      <c r="G9688" s="53">
        <v>44.1</v>
      </c>
    </row>
    <row r="9689" s="37" customFormat="1" customHeight="1" spans="1:7">
      <c r="A9689" s="52" t="s">
        <v>2039</v>
      </c>
      <c r="B9689" s="52" t="s">
        <v>3838</v>
      </c>
      <c r="C9689" s="30" t="s">
        <v>2092</v>
      </c>
      <c r="D9689" s="52" t="s">
        <v>2127</v>
      </c>
      <c r="E9689" s="53">
        <v>2.134238</v>
      </c>
      <c r="F9689" s="53">
        <v>0</v>
      </c>
      <c r="G9689" s="53">
        <v>2.134238</v>
      </c>
    </row>
    <row r="9690" s="37" customFormat="1" customHeight="1" spans="1:7">
      <c r="A9690" s="52" t="s">
        <v>2039</v>
      </c>
      <c r="B9690" s="52" t="s">
        <v>3838</v>
      </c>
      <c r="C9690" s="30" t="s">
        <v>2092</v>
      </c>
      <c r="D9690" s="52" t="s">
        <v>2128</v>
      </c>
      <c r="E9690" s="53">
        <v>1.422826</v>
      </c>
      <c r="F9690" s="53">
        <v>0</v>
      </c>
      <c r="G9690" s="53">
        <v>1.422826</v>
      </c>
    </row>
    <row r="9691" s="37" customFormat="1" customHeight="1" spans="1:7">
      <c r="A9691" s="52" t="s">
        <v>2039</v>
      </c>
      <c r="B9691" s="52" t="s">
        <v>3838</v>
      </c>
      <c r="C9691" s="30" t="s">
        <v>2092</v>
      </c>
      <c r="D9691" s="52" t="s">
        <v>2129</v>
      </c>
      <c r="E9691" s="53">
        <v>2.978964</v>
      </c>
      <c r="F9691" s="53">
        <v>0</v>
      </c>
      <c r="G9691" s="53">
        <v>2.978964</v>
      </c>
    </row>
    <row r="9692" s="37" customFormat="1" customHeight="1" spans="1:7">
      <c r="A9692" s="52" t="s">
        <v>2039</v>
      </c>
      <c r="B9692" s="52" t="s">
        <v>3838</v>
      </c>
      <c r="C9692" s="30" t="s">
        <v>2092</v>
      </c>
      <c r="D9692" s="52" t="s">
        <v>2297</v>
      </c>
      <c r="E9692" s="53">
        <v>2.418566</v>
      </c>
      <c r="F9692" s="53">
        <v>0</v>
      </c>
      <c r="G9692" s="53">
        <v>2.418566</v>
      </c>
    </row>
    <row r="9693" s="37" customFormat="1" customHeight="1" spans="1:7">
      <c r="A9693" s="52" t="s">
        <v>2039</v>
      </c>
      <c r="B9693" s="52" t="s">
        <v>3838</v>
      </c>
      <c r="C9693" s="30" t="s">
        <v>2092</v>
      </c>
      <c r="D9693" s="52" t="s">
        <v>2130</v>
      </c>
      <c r="E9693" s="53">
        <v>2.667798</v>
      </c>
      <c r="F9693" s="53">
        <v>0</v>
      </c>
      <c r="G9693" s="53">
        <v>2.667798</v>
      </c>
    </row>
    <row r="9694" s="37" customFormat="1" customHeight="1" spans="1:7">
      <c r="A9694" s="52" t="s">
        <v>2039</v>
      </c>
      <c r="B9694" s="52" t="s">
        <v>3838</v>
      </c>
      <c r="C9694" s="30" t="s">
        <v>2092</v>
      </c>
      <c r="D9694" s="52" t="s">
        <v>2102</v>
      </c>
      <c r="E9694" s="53">
        <v>7</v>
      </c>
      <c r="F9694" s="53">
        <v>0</v>
      </c>
      <c r="G9694" s="53">
        <v>7</v>
      </c>
    </row>
    <row r="9695" s="37" customFormat="1" customHeight="1" spans="1:7">
      <c r="A9695" s="52" t="s">
        <v>2039</v>
      </c>
      <c r="B9695" s="52" t="s">
        <v>3838</v>
      </c>
      <c r="C9695" s="30" t="s">
        <v>2092</v>
      </c>
      <c r="D9695" s="52" t="s">
        <v>2105</v>
      </c>
      <c r="E9695" s="53">
        <v>2.7</v>
      </c>
      <c r="F9695" s="53">
        <v>0</v>
      </c>
      <c r="G9695" s="53">
        <v>2.7</v>
      </c>
    </row>
    <row r="9696" s="37" customFormat="1" customHeight="1" spans="1:7">
      <c r="A9696" s="52" t="s">
        <v>2039</v>
      </c>
      <c r="B9696" s="52" t="s">
        <v>3838</v>
      </c>
      <c r="C9696" s="50" t="s">
        <v>2106</v>
      </c>
      <c r="D9696" s="49"/>
      <c r="E9696" s="51">
        <v>446.334604</v>
      </c>
      <c r="F9696" s="51">
        <v>0</v>
      </c>
      <c r="G9696" s="51">
        <v>446.334604</v>
      </c>
    </row>
    <row r="9697" s="37" customFormat="1" customHeight="1" spans="1:7">
      <c r="A9697" s="52" t="s">
        <v>2039</v>
      </c>
      <c r="B9697" s="52" t="s">
        <v>3838</v>
      </c>
      <c r="C9697" s="30" t="s">
        <v>2107</v>
      </c>
      <c r="D9697" s="52" t="s">
        <v>2131</v>
      </c>
      <c r="E9697" s="53">
        <v>99.2988</v>
      </c>
      <c r="F9697" s="53">
        <v>0</v>
      </c>
      <c r="G9697" s="53">
        <v>99.2988</v>
      </c>
    </row>
    <row r="9698" s="37" customFormat="1" customHeight="1" spans="1:7">
      <c r="A9698" s="52" t="s">
        <v>2039</v>
      </c>
      <c r="B9698" s="52" t="s">
        <v>3838</v>
      </c>
      <c r="C9698" s="30" t="s">
        <v>2107</v>
      </c>
      <c r="D9698" s="52" t="s">
        <v>2132</v>
      </c>
      <c r="E9698" s="53">
        <v>10.2864</v>
      </c>
      <c r="F9698" s="53">
        <v>0</v>
      </c>
      <c r="G9698" s="53">
        <v>10.2864</v>
      </c>
    </row>
    <row r="9699" s="37" customFormat="1" customHeight="1" spans="1:7">
      <c r="A9699" s="52" t="s">
        <v>2039</v>
      </c>
      <c r="B9699" s="52" t="s">
        <v>3838</v>
      </c>
      <c r="C9699" s="30" t="s">
        <v>2107</v>
      </c>
      <c r="D9699" s="52" t="s">
        <v>2133</v>
      </c>
      <c r="E9699" s="53">
        <v>0.006</v>
      </c>
      <c r="F9699" s="53">
        <v>0</v>
      </c>
      <c r="G9699" s="53">
        <v>0.006</v>
      </c>
    </row>
    <row r="9700" s="37" customFormat="1" customHeight="1" spans="1:7">
      <c r="A9700" s="52" t="s">
        <v>2039</v>
      </c>
      <c r="B9700" s="52" t="s">
        <v>3838</v>
      </c>
      <c r="C9700" s="30" t="s">
        <v>2107</v>
      </c>
      <c r="D9700" s="52" t="s">
        <v>2134</v>
      </c>
      <c r="E9700" s="53">
        <v>41.064</v>
      </c>
      <c r="F9700" s="53">
        <v>0</v>
      </c>
      <c r="G9700" s="53">
        <v>41.064</v>
      </c>
    </row>
    <row r="9701" s="37" customFormat="1" customHeight="1" spans="1:7">
      <c r="A9701" s="52" t="s">
        <v>2039</v>
      </c>
      <c r="B9701" s="52" t="s">
        <v>3838</v>
      </c>
      <c r="C9701" s="30" t="s">
        <v>2107</v>
      </c>
      <c r="D9701" s="52" t="s">
        <v>2135</v>
      </c>
      <c r="E9701" s="53">
        <v>78.882</v>
      </c>
      <c r="F9701" s="53">
        <v>0</v>
      </c>
      <c r="G9701" s="53">
        <v>78.882</v>
      </c>
    </row>
    <row r="9702" s="37" customFormat="1" customHeight="1" spans="1:7">
      <c r="A9702" s="52" t="s">
        <v>2039</v>
      </c>
      <c r="B9702" s="52" t="s">
        <v>3838</v>
      </c>
      <c r="C9702" s="30" t="s">
        <v>2107</v>
      </c>
      <c r="D9702" s="52" t="s">
        <v>2136</v>
      </c>
      <c r="E9702" s="53">
        <v>27.204</v>
      </c>
      <c r="F9702" s="53">
        <v>0</v>
      </c>
      <c r="G9702" s="53">
        <v>27.204</v>
      </c>
    </row>
    <row r="9703" s="37" customFormat="1" customHeight="1" spans="1:7">
      <c r="A9703" s="52" t="s">
        <v>2039</v>
      </c>
      <c r="B9703" s="52" t="s">
        <v>3838</v>
      </c>
      <c r="C9703" s="30" t="s">
        <v>2107</v>
      </c>
      <c r="D9703" s="52" t="s">
        <v>2137</v>
      </c>
      <c r="E9703" s="53">
        <v>41.077632</v>
      </c>
      <c r="F9703" s="53">
        <v>0</v>
      </c>
      <c r="G9703" s="53">
        <v>41.077632</v>
      </c>
    </row>
    <row r="9704" s="37" customFormat="1" customHeight="1" spans="1:7">
      <c r="A9704" s="52" t="s">
        <v>2039</v>
      </c>
      <c r="B9704" s="52" t="s">
        <v>3838</v>
      </c>
      <c r="C9704" s="30" t="s">
        <v>2107</v>
      </c>
      <c r="D9704" s="52" t="s">
        <v>2138</v>
      </c>
      <c r="E9704" s="53">
        <v>16.896054</v>
      </c>
      <c r="F9704" s="53">
        <v>0</v>
      </c>
      <c r="G9704" s="53">
        <v>16.896054</v>
      </c>
    </row>
    <row r="9705" s="37" customFormat="1" customHeight="1" spans="1:7">
      <c r="A9705" s="52" t="s">
        <v>2039</v>
      </c>
      <c r="B9705" s="52" t="s">
        <v>3838</v>
      </c>
      <c r="C9705" s="30" t="s">
        <v>2107</v>
      </c>
      <c r="D9705" s="52" t="s">
        <v>2139</v>
      </c>
      <c r="E9705" s="53">
        <v>0.53356</v>
      </c>
      <c r="F9705" s="53">
        <v>0</v>
      </c>
      <c r="G9705" s="53">
        <v>0.53356</v>
      </c>
    </row>
    <row r="9706" s="37" customFormat="1" customHeight="1" spans="1:7">
      <c r="A9706" s="52" t="s">
        <v>2039</v>
      </c>
      <c r="B9706" s="52" t="s">
        <v>3838</v>
      </c>
      <c r="C9706" s="30" t="s">
        <v>2107</v>
      </c>
      <c r="D9706" s="52" t="s">
        <v>2140</v>
      </c>
      <c r="E9706" s="53">
        <v>0.889266</v>
      </c>
      <c r="F9706" s="53">
        <v>0</v>
      </c>
      <c r="G9706" s="53">
        <v>0.889266</v>
      </c>
    </row>
    <row r="9707" s="37" customFormat="1" customHeight="1" spans="1:7">
      <c r="A9707" s="52" t="s">
        <v>2039</v>
      </c>
      <c r="B9707" s="52" t="s">
        <v>3838</v>
      </c>
      <c r="C9707" s="30" t="s">
        <v>2107</v>
      </c>
      <c r="D9707" s="52" t="s">
        <v>2141</v>
      </c>
      <c r="E9707" s="53">
        <v>21.342384</v>
      </c>
      <c r="F9707" s="53">
        <v>0</v>
      </c>
      <c r="G9707" s="53">
        <v>21.342384</v>
      </c>
    </row>
    <row r="9708" s="37" customFormat="1" customHeight="1" spans="1:7">
      <c r="A9708" s="52" t="s">
        <v>2039</v>
      </c>
      <c r="B9708" s="52" t="s">
        <v>3838</v>
      </c>
      <c r="C9708" s="30" t="s">
        <v>2107</v>
      </c>
      <c r="D9708" s="52" t="s">
        <v>2298</v>
      </c>
      <c r="E9708" s="53">
        <v>4.6</v>
      </c>
      <c r="F9708" s="53">
        <v>0</v>
      </c>
      <c r="G9708" s="53">
        <v>4.6</v>
      </c>
    </row>
    <row r="9709" s="37" customFormat="1" customHeight="1" spans="1:7">
      <c r="A9709" s="52" t="s">
        <v>2039</v>
      </c>
      <c r="B9709" s="52" t="s">
        <v>3838</v>
      </c>
      <c r="C9709" s="30" t="s">
        <v>2107</v>
      </c>
      <c r="D9709" s="52" t="s">
        <v>2142</v>
      </c>
      <c r="E9709" s="53">
        <v>20.538816</v>
      </c>
      <c r="F9709" s="53">
        <v>0</v>
      </c>
      <c r="G9709" s="53">
        <v>20.538816</v>
      </c>
    </row>
    <row r="9710" s="37" customFormat="1" customHeight="1" spans="1:7">
      <c r="A9710" s="52" t="s">
        <v>2039</v>
      </c>
      <c r="B9710" s="52" t="s">
        <v>3838</v>
      </c>
      <c r="C9710" s="30" t="s">
        <v>2107</v>
      </c>
      <c r="D9710" s="52" t="s">
        <v>2299</v>
      </c>
      <c r="E9710" s="53">
        <v>50.6</v>
      </c>
      <c r="F9710" s="53">
        <v>0</v>
      </c>
      <c r="G9710" s="53">
        <v>50.6</v>
      </c>
    </row>
    <row r="9711" s="37" customFormat="1" customHeight="1" spans="1:7">
      <c r="A9711" s="52" t="s">
        <v>2039</v>
      </c>
      <c r="B9711" s="52" t="s">
        <v>3838</v>
      </c>
      <c r="C9711" s="30" t="s">
        <v>2107</v>
      </c>
      <c r="D9711" s="52" t="s">
        <v>2143</v>
      </c>
      <c r="E9711" s="53">
        <v>28.8042</v>
      </c>
      <c r="F9711" s="53">
        <v>0</v>
      </c>
      <c r="G9711" s="53">
        <v>28.8042</v>
      </c>
    </row>
    <row r="9712" s="37" customFormat="1" customHeight="1" spans="1:7">
      <c r="A9712" s="52" t="s">
        <v>2039</v>
      </c>
      <c r="B9712" s="52" t="s">
        <v>3838</v>
      </c>
      <c r="C9712" s="30" t="s">
        <v>2107</v>
      </c>
      <c r="D9712" s="52" t="s">
        <v>2144</v>
      </c>
      <c r="E9712" s="53">
        <v>2.88</v>
      </c>
      <c r="F9712" s="53">
        <v>0</v>
      </c>
      <c r="G9712" s="53">
        <v>2.88</v>
      </c>
    </row>
    <row r="9713" s="37" customFormat="1" customHeight="1" spans="1:7">
      <c r="A9713" s="52" t="s">
        <v>2039</v>
      </c>
      <c r="B9713" s="52" t="s">
        <v>3838</v>
      </c>
      <c r="C9713" s="30" t="s">
        <v>2107</v>
      </c>
      <c r="D9713" s="52" t="s">
        <v>2145</v>
      </c>
      <c r="E9713" s="53">
        <v>1.431492</v>
      </c>
      <c r="F9713" s="53">
        <v>0</v>
      </c>
      <c r="G9713" s="53">
        <v>1.431492</v>
      </c>
    </row>
    <row r="9714" s="37" customFormat="1" customHeight="1" spans="1:7">
      <c r="A9714" s="52" t="s">
        <v>2039</v>
      </c>
      <c r="B9714" s="49" t="s">
        <v>3839</v>
      </c>
      <c r="C9714" s="50"/>
      <c r="D9714" s="49"/>
      <c r="E9714" s="51">
        <v>95.033698</v>
      </c>
      <c r="F9714" s="51">
        <v>0</v>
      </c>
      <c r="G9714" s="51">
        <v>95.033698</v>
      </c>
    </row>
    <row r="9715" s="37" customFormat="1" customHeight="1" spans="1:7">
      <c r="A9715" s="52" t="s">
        <v>2039</v>
      </c>
      <c r="B9715" s="52" t="s">
        <v>3840</v>
      </c>
      <c r="C9715" s="50" t="s">
        <v>2091</v>
      </c>
      <c r="D9715" s="49"/>
      <c r="E9715" s="51">
        <v>12.387886</v>
      </c>
      <c r="F9715" s="51">
        <v>0</v>
      </c>
      <c r="G9715" s="51">
        <v>12.387886</v>
      </c>
    </row>
    <row r="9716" s="37" customFormat="1" customHeight="1" spans="1:7">
      <c r="A9716" s="52" t="s">
        <v>2039</v>
      </c>
      <c r="B9716" s="52" t="s">
        <v>3840</v>
      </c>
      <c r="C9716" s="30" t="s">
        <v>2092</v>
      </c>
      <c r="D9716" s="52" t="s">
        <v>2126</v>
      </c>
      <c r="E9716" s="53">
        <v>9.8</v>
      </c>
      <c r="F9716" s="53">
        <v>0</v>
      </c>
      <c r="G9716" s="53">
        <v>9.8</v>
      </c>
    </row>
    <row r="9717" s="37" customFormat="1" customHeight="1" spans="1:7">
      <c r="A9717" s="52" t="s">
        <v>2039</v>
      </c>
      <c r="B9717" s="52" t="s">
        <v>3840</v>
      </c>
      <c r="C9717" s="30" t="s">
        <v>2092</v>
      </c>
      <c r="D9717" s="52" t="s">
        <v>2127</v>
      </c>
      <c r="E9717" s="53">
        <v>0.380448</v>
      </c>
      <c r="F9717" s="53">
        <v>0</v>
      </c>
      <c r="G9717" s="53">
        <v>0.380448</v>
      </c>
    </row>
    <row r="9718" s="37" customFormat="1" customHeight="1" spans="1:7">
      <c r="A9718" s="52" t="s">
        <v>2039</v>
      </c>
      <c r="B9718" s="52" t="s">
        <v>3840</v>
      </c>
      <c r="C9718" s="30" t="s">
        <v>2092</v>
      </c>
      <c r="D9718" s="52" t="s">
        <v>2128</v>
      </c>
      <c r="E9718" s="53">
        <v>0.253632</v>
      </c>
      <c r="F9718" s="53">
        <v>0</v>
      </c>
      <c r="G9718" s="53">
        <v>0.253632</v>
      </c>
    </row>
    <row r="9719" s="37" customFormat="1" customHeight="1" spans="1:7">
      <c r="A9719" s="52" t="s">
        <v>2039</v>
      </c>
      <c r="B9719" s="52" t="s">
        <v>3840</v>
      </c>
      <c r="C9719" s="30" t="s">
        <v>2092</v>
      </c>
      <c r="D9719" s="52" t="s">
        <v>2129</v>
      </c>
      <c r="E9719" s="53">
        <v>0.525384</v>
      </c>
      <c r="F9719" s="53">
        <v>0</v>
      </c>
      <c r="G9719" s="53">
        <v>0.525384</v>
      </c>
    </row>
    <row r="9720" s="37" customFormat="1" customHeight="1" spans="1:7">
      <c r="A9720" s="52" t="s">
        <v>2039</v>
      </c>
      <c r="B9720" s="52" t="s">
        <v>3840</v>
      </c>
      <c r="C9720" s="30" t="s">
        <v>2092</v>
      </c>
      <c r="D9720" s="52" t="s">
        <v>2297</v>
      </c>
      <c r="E9720" s="53">
        <v>0.352862</v>
      </c>
      <c r="F9720" s="53">
        <v>0</v>
      </c>
      <c r="G9720" s="53">
        <v>0.352862</v>
      </c>
    </row>
    <row r="9721" s="37" customFormat="1" customHeight="1" spans="1:7">
      <c r="A9721" s="52" t="s">
        <v>2039</v>
      </c>
      <c r="B9721" s="52" t="s">
        <v>3840</v>
      </c>
      <c r="C9721" s="30" t="s">
        <v>2092</v>
      </c>
      <c r="D9721" s="52" t="s">
        <v>2130</v>
      </c>
      <c r="E9721" s="53">
        <v>0.47556</v>
      </c>
      <c r="F9721" s="53">
        <v>0</v>
      </c>
      <c r="G9721" s="53">
        <v>0.47556</v>
      </c>
    </row>
    <row r="9722" s="37" customFormat="1" customHeight="1" spans="1:7">
      <c r="A9722" s="52" t="s">
        <v>2039</v>
      </c>
      <c r="B9722" s="52" t="s">
        <v>3840</v>
      </c>
      <c r="C9722" s="30" t="s">
        <v>2092</v>
      </c>
      <c r="D9722" s="52" t="s">
        <v>2105</v>
      </c>
      <c r="E9722" s="53">
        <v>0.6</v>
      </c>
      <c r="F9722" s="53">
        <v>0</v>
      </c>
      <c r="G9722" s="53">
        <v>0.6</v>
      </c>
    </row>
    <row r="9723" s="37" customFormat="1" customHeight="1" spans="1:7">
      <c r="A9723" s="52" t="s">
        <v>2039</v>
      </c>
      <c r="B9723" s="52" t="s">
        <v>3840</v>
      </c>
      <c r="C9723" s="50" t="s">
        <v>2106</v>
      </c>
      <c r="D9723" s="49"/>
      <c r="E9723" s="51">
        <v>82.645812</v>
      </c>
      <c r="F9723" s="51">
        <v>0</v>
      </c>
      <c r="G9723" s="51">
        <v>82.645812</v>
      </c>
    </row>
    <row r="9724" s="37" customFormat="1" customHeight="1" spans="1:7">
      <c r="A9724" s="52" t="s">
        <v>2039</v>
      </c>
      <c r="B9724" s="52" t="s">
        <v>3840</v>
      </c>
      <c r="C9724" s="30" t="s">
        <v>2107</v>
      </c>
      <c r="D9724" s="52" t="s">
        <v>2131</v>
      </c>
      <c r="E9724" s="53">
        <v>17.5128</v>
      </c>
      <c r="F9724" s="53">
        <v>0</v>
      </c>
      <c r="G9724" s="53">
        <v>17.5128</v>
      </c>
    </row>
    <row r="9725" s="37" customFormat="1" customHeight="1" spans="1:7">
      <c r="A9725" s="52" t="s">
        <v>2039</v>
      </c>
      <c r="B9725" s="52" t="s">
        <v>3840</v>
      </c>
      <c r="C9725" s="30" t="s">
        <v>2107</v>
      </c>
      <c r="D9725" s="52" t="s">
        <v>2132</v>
      </c>
      <c r="E9725" s="53">
        <v>0.6192</v>
      </c>
      <c r="F9725" s="53">
        <v>0</v>
      </c>
      <c r="G9725" s="53">
        <v>0.6192</v>
      </c>
    </row>
    <row r="9726" s="37" customFormat="1" customHeight="1" spans="1:7">
      <c r="A9726" s="52" t="s">
        <v>2039</v>
      </c>
      <c r="B9726" s="52" t="s">
        <v>3840</v>
      </c>
      <c r="C9726" s="30" t="s">
        <v>2107</v>
      </c>
      <c r="D9726" s="52" t="s">
        <v>2134</v>
      </c>
      <c r="E9726" s="53">
        <v>8.088</v>
      </c>
      <c r="F9726" s="53">
        <v>0</v>
      </c>
      <c r="G9726" s="53">
        <v>8.088</v>
      </c>
    </row>
    <row r="9727" s="37" customFormat="1" customHeight="1" spans="1:7">
      <c r="A9727" s="52" t="s">
        <v>2039</v>
      </c>
      <c r="B9727" s="52" t="s">
        <v>3840</v>
      </c>
      <c r="C9727" s="30" t="s">
        <v>2107</v>
      </c>
      <c r="D9727" s="52" t="s">
        <v>2135</v>
      </c>
      <c r="E9727" s="53">
        <v>15.744</v>
      </c>
      <c r="F9727" s="53">
        <v>0</v>
      </c>
      <c r="G9727" s="53">
        <v>15.744</v>
      </c>
    </row>
    <row r="9728" s="37" customFormat="1" customHeight="1" spans="1:7">
      <c r="A9728" s="52" t="s">
        <v>2039</v>
      </c>
      <c r="B9728" s="52" t="s">
        <v>3840</v>
      </c>
      <c r="C9728" s="30" t="s">
        <v>2107</v>
      </c>
      <c r="D9728" s="52" t="s">
        <v>2136</v>
      </c>
      <c r="E9728" s="53">
        <v>5.484</v>
      </c>
      <c r="F9728" s="53">
        <v>0</v>
      </c>
      <c r="G9728" s="53">
        <v>5.484</v>
      </c>
    </row>
    <row r="9729" s="37" customFormat="1" customHeight="1" spans="1:7">
      <c r="A9729" s="52" t="s">
        <v>2039</v>
      </c>
      <c r="B9729" s="52" t="s">
        <v>3840</v>
      </c>
      <c r="C9729" s="30" t="s">
        <v>2107</v>
      </c>
      <c r="D9729" s="52" t="s">
        <v>2137</v>
      </c>
      <c r="E9729" s="53">
        <v>7.59168</v>
      </c>
      <c r="F9729" s="53">
        <v>0</v>
      </c>
      <c r="G9729" s="53">
        <v>7.59168</v>
      </c>
    </row>
    <row r="9730" s="37" customFormat="1" customHeight="1" spans="1:7">
      <c r="A9730" s="52" t="s">
        <v>2039</v>
      </c>
      <c r="B9730" s="52" t="s">
        <v>3840</v>
      </c>
      <c r="C9730" s="30" t="s">
        <v>2107</v>
      </c>
      <c r="D9730" s="52" t="s">
        <v>2138</v>
      </c>
      <c r="E9730" s="53">
        <v>3.01188</v>
      </c>
      <c r="F9730" s="53">
        <v>0</v>
      </c>
      <c r="G9730" s="53">
        <v>3.01188</v>
      </c>
    </row>
    <row r="9731" s="37" customFormat="1" customHeight="1" spans="1:7">
      <c r="A9731" s="52" t="s">
        <v>2039</v>
      </c>
      <c r="B9731" s="52" t="s">
        <v>3840</v>
      </c>
      <c r="C9731" s="30" t="s">
        <v>2107</v>
      </c>
      <c r="D9731" s="52" t="s">
        <v>2139</v>
      </c>
      <c r="E9731" s="53">
        <v>0.095112</v>
      </c>
      <c r="F9731" s="53">
        <v>0</v>
      </c>
      <c r="G9731" s="53">
        <v>0.095112</v>
      </c>
    </row>
    <row r="9732" s="37" customFormat="1" customHeight="1" spans="1:7">
      <c r="A9732" s="52" t="s">
        <v>2039</v>
      </c>
      <c r="B9732" s="52" t="s">
        <v>3840</v>
      </c>
      <c r="C9732" s="30" t="s">
        <v>2107</v>
      </c>
      <c r="D9732" s="52" t="s">
        <v>2140</v>
      </c>
      <c r="E9732" s="53">
        <v>0.15852</v>
      </c>
      <c r="F9732" s="53">
        <v>0</v>
      </c>
      <c r="G9732" s="53">
        <v>0.15852</v>
      </c>
    </row>
    <row r="9733" s="37" customFormat="1" customHeight="1" spans="1:7">
      <c r="A9733" s="52" t="s">
        <v>2039</v>
      </c>
      <c r="B9733" s="52" t="s">
        <v>3840</v>
      </c>
      <c r="C9733" s="30" t="s">
        <v>2107</v>
      </c>
      <c r="D9733" s="52" t="s">
        <v>2141</v>
      </c>
      <c r="E9733" s="53">
        <v>3.80448</v>
      </c>
      <c r="F9733" s="53">
        <v>0</v>
      </c>
      <c r="G9733" s="53">
        <v>3.80448</v>
      </c>
    </row>
    <row r="9734" s="37" customFormat="1" customHeight="1" spans="1:7">
      <c r="A9734" s="52" t="s">
        <v>2039</v>
      </c>
      <c r="B9734" s="52" t="s">
        <v>3840</v>
      </c>
      <c r="C9734" s="30" t="s">
        <v>2107</v>
      </c>
      <c r="D9734" s="52" t="s">
        <v>2298</v>
      </c>
      <c r="E9734" s="53">
        <v>0.8</v>
      </c>
      <c r="F9734" s="53">
        <v>0</v>
      </c>
      <c r="G9734" s="53">
        <v>0.8</v>
      </c>
    </row>
    <row r="9735" s="37" customFormat="1" customHeight="1" spans="1:7">
      <c r="A9735" s="52" t="s">
        <v>2039</v>
      </c>
      <c r="B9735" s="52" t="s">
        <v>3840</v>
      </c>
      <c r="C9735" s="30" t="s">
        <v>2107</v>
      </c>
      <c r="D9735" s="52" t="s">
        <v>2142</v>
      </c>
      <c r="E9735" s="53">
        <v>3.79584</v>
      </c>
      <c r="F9735" s="53">
        <v>0</v>
      </c>
      <c r="G9735" s="53">
        <v>3.79584</v>
      </c>
    </row>
    <row r="9736" s="37" customFormat="1" customHeight="1" spans="1:7">
      <c r="A9736" s="52" t="s">
        <v>2039</v>
      </c>
      <c r="B9736" s="52" t="s">
        <v>3840</v>
      </c>
      <c r="C9736" s="30" t="s">
        <v>2107</v>
      </c>
      <c r="D9736" s="52" t="s">
        <v>2299</v>
      </c>
      <c r="E9736" s="53">
        <v>9.2</v>
      </c>
      <c r="F9736" s="53">
        <v>0</v>
      </c>
      <c r="G9736" s="53">
        <v>9.2</v>
      </c>
    </row>
    <row r="9737" s="37" customFormat="1" customHeight="1" spans="1:7">
      <c r="A9737" s="52" t="s">
        <v>2039</v>
      </c>
      <c r="B9737" s="52" t="s">
        <v>3840</v>
      </c>
      <c r="C9737" s="30" t="s">
        <v>2107</v>
      </c>
      <c r="D9737" s="52" t="s">
        <v>2143</v>
      </c>
      <c r="E9737" s="53">
        <v>5.8381</v>
      </c>
      <c r="F9737" s="53">
        <v>0</v>
      </c>
      <c r="G9737" s="53">
        <v>5.8381</v>
      </c>
    </row>
    <row r="9738" s="37" customFormat="1" customHeight="1" spans="1:7">
      <c r="A9738" s="52" t="s">
        <v>2039</v>
      </c>
      <c r="B9738" s="52" t="s">
        <v>3840</v>
      </c>
      <c r="C9738" s="30" t="s">
        <v>2107</v>
      </c>
      <c r="D9738" s="52" t="s">
        <v>2144</v>
      </c>
      <c r="E9738" s="53">
        <v>0.64</v>
      </c>
      <c r="F9738" s="53">
        <v>0</v>
      </c>
      <c r="G9738" s="53">
        <v>0.64</v>
      </c>
    </row>
    <row r="9739" s="37" customFormat="1" customHeight="1" spans="1:7">
      <c r="A9739" s="52" t="s">
        <v>2039</v>
      </c>
      <c r="B9739" s="52" t="s">
        <v>3840</v>
      </c>
      <c r="C9739" s="30" t="s">
        <v>2107</v>
      </c>
      <c r="D9739" s="52" t="s">
        <v>2145</v>
      </c>
      <c r="E9739" s="53">
        <v>0.2622</v>
      </c>
      <c r="F9739" s="53">
        <v>0</v>
      </c>
      <c r="G9739" s="53">
        <v>0.2622</v>
      </c>
    </row>
    <row r="9740" s="37" customFormat="1" customHeight="1" spans="1:7">
      <c r="A9740" s="52" t="s">
        <v>2039</v>
      </c>
      <c r="B9740" s="49" t="s">
        <v>3841</v>
      </c>
      <c r="C9740" s="50"/>
      <c r="D9740" s="49"/>
      <c r="E9740" s="51">
        <v>235.946227</v>
      </c>
      <c r="F9740" s="51">
        <v>0</v>
      </c>
      <c r="G9740" s="51">
        <v>235.946227</v>
      </c>
    </row>
    <row r="9741" s="37" customFormat="1" customHeight="1" spans="1:7">
      <c r="A9741" s="52" t="s">
        <v>2039</v>
      </c>
      <c r="B9741" s="52" t="s">
        <v>3842</v>
      </c>
      <c r="C9741" s="50" t="s">
        <v>2091</v>
      </c>
      <c r="D9741" s="49"/>
      <c r="E9741" s="51">
        <v>33.240071</v>
      </c>
      <c r="F9741" s="51">
        <v>0</v>
      </c>
      <c r="G9741" s="51">
        <v>33.240071</v>
      </c>
    </row>
    <row r="9742" s="37" customFormat="1" customHeight="1" spans="1:7">
      <c r="A9742" s="52" t="s">
        <v>2039</v>
      </c>
      <c r="B9742" s="52" t="s">
        <v>3842</v>
      </c>
      <c r="C9742" s="30" t="s">
        <v>2092</v>
      </c>
      <c r="D9742" s="52" t="s">
        <v>2126</v>
      </c>
      <c r="E9742" s="53">
        <v>26.95</v>
      </c>
      <c r="F9742" s="53">
        <v>0</v>
      </c>
      <c r="G9742" s="53">
        <v>26.95</v>
      </c>
    </row>
    <row r="9743" s="37" customFormat="1" customHeight="1" spans="1:7">
      <c r="A9743" s="52" t="s">
        <v>2039</v>
      </c>
      <c r="B9743" s="52" t="s">
        <v>3842</v>
      </c>
      <c r="C9743" s="30" t="s">
        <v>2092</v>
      </c>
      <c r="D9743" s="52" t="s">
        <v>2127</v>
      </c>
      <c r="E9743" s="53">
        <v>1.018642</v>
      </c>
      <c r="F9743" s="53">
        <v>0</v>
      </c>
      <c r="G9743" s="53">
        <v>1.018642</v>
      </c>
    </row>
    <row r="9744" s="37" customFormat="1" customHeight="1" spans="1:7">
      <c r="A9744" s="52" t="s">
        <v>2039</v>
      </c>
      <c r="B9744" s="52" t="s">
        <v>3842</v>
      </c>
      <c r="C9744" s="30" t="s">
        <v>2092</v>
      </c>
      <c r="D9744" s="52" t="s">
        <v>2128</v>
      </c>
      <c r="E9744" s="53">
        <v>0.679094</v>
      </c>
      <c r="F9744" s="53">
        <v>0</v>
      </c>
      <c r="G9744" s="53">
        <v>0.679094</v>
      </c>
    </row>
    <row r="9745" s="37" customFormat="1" customHeight="1" spans="1:7">
      <c r="A9745" s="52" t="s">
        <v>2039</v>
      </c>
      <c r="B9745" s="52" t="s">
        <v>3842</v>
      </c>
      <c r="C9745" s="30" t="s">
        <v>2092</v>
      </c>
      <c r="D9745" s="52" t="s">
        <v>2129</v>
      </c>
      <c r="E9745" s="53">
        <v>1.38942</v>
      </c>
      <c r="F9745" s="53">
        <v>0</v>
      </c>
      <c r="G9745" s="53">
        <v>1.38942</v>
      </c>
    </row>
    <row r="9746" s="37" customFormat="1" customHeight="1" spans="1:7">
      <c r="A9746" s="52" t="s">
        <v>2039</v>
      </c>
      <c r="B9746" s="52" t="s">
        <v>3842</v>
      </c>
      <c r="C9746" s="30" t="s">
        <v>2092</v>
      </c>
      <c r="D9746" s="52" t="s">
        <v>2297</v>
      </c>
      <c r="E9746" s="53">
        <v>0.279613</v>
      </c>
      <c r="F9746" s="53">
        <v>0</v>
      </c>
      <c r="G9746" s="53">
        <v>0.279613</v>
      </c>
    </row>
    <row r="9747" s="37" customFormat="1" customHeight="1" spans="1:7">
      <c r="A9747" s="52" t="s">
        <v>2039</v>
      </c>
      <c r="B9747" s="52" t="s">
        <v>3842</v>
      </c>
      <c r="C9747" s="30" t="s">
        <v>2092</v>
      </c>
      <c r="D9747" s="52" t="s">
        <v>2130</v>
      </c>
      <c r="E9747" s="53">
        <v>1.273302</v>
      </c>
      <c r="F9747" s="53">
        <v>0</v>
      </c>
      <c r="G9747" s="53">
        <v>1.273302</v>
      </c>
    </row>
    <row r="9748" s="37" customFormat="1" customHeight="1" spans="1:7">
      <c r="A9748" s="52" t="s">
        <v>2039</v>
      </c>
      <c r="B9748" s="52" t="s">
        <v>3842</v>
      </c>
      <c r="C9748" s="30" t="s">
        <v>2092</v>
      </c>
      <c r="D9748" s="52" t="s">
        <v>2105</v>
      </c>
      <c r="E9748" s="53">
        <v>1.65</v>
      </c>
      <c r="F9748" s="53">
        <v>0</v>
      </c>
      <c r="G9748" s="53">
        <v>1.65</v>
      </c>
    </row>
    <row r="9749" s="37" customFormat="1" customHeight="1" spans="1:7">
      <c r="A9749" s="52" t="s">
        <v>2039</v>
      </c>
      <c r="B9749" s="52" t="s">
        <v>3842</v>
      </c>
      <c r="C9749" s="50" t="s">
        <v>2106</v>
      </c>
      <c r="D9749" s="49"/>
      <c r="E9749" s="51">
        <v>202.706156</v>
      </c>
      <c r="F9749" s="51">
        <v>0</v>
      </c>
      <c r="G9749" s="51">
        <v>202.706156</v>
      </c>
    </row>
    <row r="9750" s="37" customFormat="1" customHeight="1" spans="1:7">
      <c r="A9750" s="52" t="s">
        <v>2039</v>
      </c>
      <c r="B9750" s="52" t="s">
        <v>3842</v>
      </c>
      <c r="C9750" s="30" t="s">
        <v>2107</v>
      </c>
      <c r="D9750" s="52" t="s">
        <v>2131</v>
      </c>
      <c r="E9750" s="53">
        <v>46.314</v>
      </c>
      <c r="F9750" s="53">
        <v>0</v>
      </c>
      <c r="G9750" s="53">
        <v>46.314</v>
      </c>
    </row>
    <row r="9751" s="37" customFormat="1" customHeight="1" spans="1:7">
      <c r="A9751" s="52" t="s">
        <v>2039</v>
      </c>
      <c r="B9751" s="52" t="s">
        <v>3842</v>
      </c>
      <c r="C9751" s="30" t="s">
        <v>2107</v>
      </c>
      <c r="D9751" s="52" t="s">
        <v>2132</v>
      </c>
      <c r="E9751" s="53">
        <v>1.7028</v>
      </c>
      <c r="F9751" s="53">
        <v>0</v>
      </c>
      <c r="G9751" s="53">
        <v>1.7028</v>
      </c>
    </row>
    <row r="9752" s="36" customFormat="1" customHeight="1" spans="1:7">
      <c r="A9752" s="52" t="s">
        <v>2039</v>
      </c>
      <c r="B9752" s="52" t="s">
        <v>3842</v>
      </c>
      <c r="C9752" s="30" t="s">
        <v>2107</v>
      </c>
      <c r="D9752" s="52" t="s">
        <v>2134</v>
      </c>
      <c r="E9752" s="53">
        <v>22.2</v>
      </c>
      <c r="F9752" s="53">
        <v>0</v>
      </c>
      <c r="G9752" s="53">
        <v>22.2</v>
      </c>
    </row>
    <row r="9753" s="37" customFormat="1" customHeight="1" spans="1:7">
      <c r="A9753" s="52" t="s">
        <v>2039</v>
      </c>
      <c r="B9753" s="52" t="s">
        <v>3842</v>
      </c>
      <c r="C9753" s="30" t="s">
        <v>2107</v>
      </c>
      <c r="D9753" s="52" t="s">
        <v>2135</v>
      </c>
      <c r="E9753" s="53">
        <v>42.6</v>
      </c>
      <c r="F9753" s="53">
        <v>0</v>
      </c>
      <c r="G9753" s="53">
        <v>42.6</v>
      </c>
    </row>
    <row r="9754" s="37" customFormat="1" customHeight="1" spans="1:7">
      <c r="A9754" s="52" t="s">
        <v>2039</v>
      </c>
      <c r="B9754" s="52" t="s">
        <v>3842</v>
      </c>
      <c r="C9754" s="30" t="s">
        <v>2107</v>
      </c>
      <c r="D9754" s="52" t="s">
        <v>2136</v>
      </c>
      <c r="E9754" s="53">
        <v>14.67</v>
      </c>
      <c r="F9754" s="53">
        <v>0</v>
      </c>
      <c r="G9754" s="53">
        <v>14.67</v>
      </c>
    </row>
    <row r="9755" s="37" customFormat="1" customHeight="1" spans="1:7">
      <c r="A9755" s="52" t="s">
        <v>2039</v>
      </c>
      <c r="B9755" s="52" t="s">
        <v>3842</v>
      </c>
      <c r="C9755" s="30" t="s">
        <v>2107</v>
      </c>
      <c r="D9755" s="52" t="s">
        <v>2137</v>
      </c>
      <c r="E9755" s="53">
        <v>20.397888</v>
      </c>
      <c r="F9755" s="53">
        <v>0</v>
      </c>
      <c r="G9755" s="53">
        <v>20.397888</v>
      </c>
    </row>
    <row r="9756" s="37" customFormat="1" customHeight="1" spans="1:7">
      <c r="A9756" s="52" t="s">
        <v>2039</v>
      </c>
      <c r="B9756" s="52" t="s">
        <v>3842</v>
      </c>
      <c r="C9756" s="30" t="s">
        <v>2107</v>
      </c>
      <c r="D9756" s="52" t="s">
        <v>2138</v>
      </c>
      <c r="E9756" s="53">
        <v>8.064246</v>
      </c>
      <c r="F9756" s="53">
        <v>0</v>
      </c>
      <c r="G9756" s="53">
        <v>8.064246</v>
      </c>
    </row>
    <row r="9757" s="37" customFormat="1" customHeight="1" spans="1:7">
      <c r="A9757" s="52" t="s">
        <v>2039</v>
      </c>
      <c r="B9757" s="52" t="s">
        <v>3842</v>
      </c>
      <c r="C9757" s="30" t="s">
        <v>2107</v>
      </c>
      <c r="D9757" s="52" t="s">
        <v>2139</v>
      </c>
      <c r="E9757" s="53">
        <v>0.25466</v>
      </c>
      <c r="F9757" s="53">
        <v>0</v>
      </c>
      <c r="G9757" s="53">
        <v>0.25466</v>
      </c>
    </row>
    <row r="9758" s="37" customFormat="1" customHeight="1" spans="1:7">
      <c r="A9758" s="52" t="s">
        <v>2039</v>
      </c>
      <c r="B9758" s="52" t="s">
        <v>3842</v>
      </c>
      <c r="C9758" s="30" t="s">
        <v>2107</v>
      </c>
      <c r="D9758" s="52" t="s">
        <v>2140</v>
      </c>
      <c r="E9758" s="53">
        <v>0.424434</v>
      </c>
      <c r="F9758" s="53">
        <v>0</v>
      </c>
      <c r="G9758" s="53">
        <v>0.424434</v>
      </c>
    </row>
    <row r="9759" s="37" customFormat="1" customHeight="1" spans="1:7">
      <c r="A9759" s="52" t="s">
        <v>2039</v>
      </c>
      <c r="B9759" s="52" t="s">
        <v>3842</v>
      </c>
      <c r="C9759" s="30" t="s">
        <v>2107</v>
      </c>
      <c r="D9759" s="52" t="s">
        <v>2141</v>
      </c>
      <c r="E9759" s="53">
        <v>10.186416</v>
      </c>
      <c r="F9759" s="53">
        <v>0</v>
      </c>
      <c r="G9759" s="53">
        <v>10.186416</v>
      </c>
    </row>
    <row r="9760" s="37" customFormat="1" customHeight="1" spans="1:7">
      <c r="A9760" s="52" t="s">
        <v>2039</v>
      </c>
      <c r="B9760" s="52" t="s">
        <v>3842</v>
      </c>
      <c r="C9760" s="30" t="s">
        <v>2107</v>
      </c>
      <c r="D9760" s="52" t="s">
        <v>2298</v>
      </c>
      <c r="E9760" s="53">
        <v>0.6</v>
      </c>
      <c r="F9760" s="53">
        <v>0</v>
      </c>
      <c r="G9760" s="53">
        <v>0.6</v>
      </c>
    </row>
    <row r="9761" s="37" customFormat="1" customHeight="1" spans="1:7">
      <c r="A9761" s="52" t="s">
        <v>2039</v>
      </c>
      <c r="B9761" s="52" t="s">
        <v>3842</v>
      </c>
      <c r="C9761" s="30" t="s">
        <v>2107</v>
      </c>
      <c r="D9761" s="52" t="s">
        <v>2142</v>
      </c>
      <c r="E9761" s="53">
        <v>10.198944</v>
      </c>
      <c r="F9761" s="53">
        <v>0</v>
      </c>
      <c r="G9761" s="53">
        <v>10.198944</v>
      </c>
    </row>
    <row r="9762" s="37" customFormat="1" customHeight="1" spans="1:7">
      <c r="A9762" s="52" t="s">
        <v>2039</v>
      </c>
      <c r="B9762" s="52" t="s">
        <v>3842</v>
      </c>
      <c r="C9762" s="30" t="s">
        <v>2107</v>
      </c>
      <c r="D9762" s="52" t="s">
        <v>2299</v>
      </c>
      <c r="E9762" s="53">
        <v>6.9</v>
      </c>
      <c r="F9762" s="53">
        <v>0</v>
      </c>
      <c r="G9762" s="53">
        <v>6.9</v>
      </c>
    </row>
    <row r="9763" s="37" customFormat="1" customHeight="1" spans="1:7">
      <c r="A9763" s="52" t="s">
        <v>2039</v>
      </c>
      <c r="B9763" s="52" t="s">
        <v>3842</v>
      </c>
      <c r="C9763" s="30" t="s">
        <v>2107</v>
      </c>
      <c r="D9763" s="52" t="s">
        <v>2143</v>
      </c>
      <c r="E9763" s="53">
        <v>15.7306</v>
      </c>
      <c r="F9763" s="53">
        <v>0</v>
      </c>
      <c r="G9763" s="53">
        <v>15.7306</v>
      </c>
    </row>
    <row r="9764" s="37" customFormat="1" customHeight="1" spans="1:7">
      <c r="A9764" s="52" t="s">
        <v>2039</v>
      </c>
      <c r="B9764" s="52" t="s">
        <v>3842</v>
      </c>
      <c r="C9764" s="30" t="s">
        <v>2107</v>
      </c>
      <c r="D9764" s="52" t="s">
        <v>2144</v>
      </c>
      <c r="E9764" s="53">
        <v>1.76</v>
      </c>
      <c r="F9764" s="53">
        <v>0</v>
      </c>
      <c r="G9764" s="53">
        <v>1.76</v>
      </c>
    </row>
    <row r="9765" s="37" customFormat="1" customHeight="1" spans="1:7">
      <c r="A9765" s="52" t="s">
        <v>2039</v>
      </c>
      <c r="B9765" s="52" t="s">
        <v>3842</v>
      </c>
      <c r="C9765" s="30" t="s">
        <v>2107</v>
      </c>
      <c r="D9765" s="52" t="s">
        <v>2145</v>
      </c>
      <c r="E9765" s="53">
        <v>0.702168</v>
      </c>
      <c r="F9765" s="53">
        <v>0</v>
      </c>
      <c r="G9765" s="53">
        <v>0.702168</v>
      </c>
    </row>
    <row r="9766" s="37" customFormat="1" customHeight="1" spans="1:7">
      <c r="A9766" s="52" t="s">
        <v>2039</v>
      </c>
      <c r="B9766" s="49" t="s">
        <v>3843</v>
      </c>
      <c r="C9766" s="50"/>
      <c r="D9766" s="49"/>
      <c r="E9766" s="51">
        <v>165.770243</v>
      </c>
      <c r="F9766" s="51">
        <v>0</v>
      </c>
      <c r="G9766" s="51">
        <v>165.770243</v>
      </c>
    </row>
    <row r="9767" s="37" customFormat="1" customHeight="1" spans="1:7">
      <c r="A9767" s="52" t="s">
        <v>2039</v>
      </c>
      <c r="B9767" s="52" t="s">
        <v>3844</v>
      </c>
      <c r="C9767" s="50" t="s">
        <v>2091</v>
      </c>
      <c r="D9767" s="49"/>
      <c r="E9767" s="51">
        <v>21.668738</v>
      </c>
      <c r="F9767" s="51">
        <v>0</v>
      </c>
      <c r="G9767" s="51">
        <v>21.668738</v>
      </c>
    </row>
    <row r="9768" s="37" customFormat="1" customHeight="1" spans="1:7">
      <c r="A9768" s="52" t="s">
        <v>2039</v>
      </c>
      <c r="B9768" s="52" t="s">
        <v>3844</v>
      </c>
      <c r="C9768" s="30" t="s">
        <v>2092</v>
      </c>
      <c r="D9768" s="52" t="s">
        <v>2126</v>
      </c>
      <c r="E9768" s="53">
        <v>17.15</v>
      </c>
      <c r="F9768" s="53">
        <v>0</v>
      </c>
      <c r="G9768" s="53">
        <v>17.15</v>
      </c>
    </row>
    <row r="9769" s="37" customFormat="1" customHeight="1" spans="1:7">
      <c r="A9769" s="52" t="s">
        <v>2039</v>
      </c>
      <c r="B9769" s="52" t="s">
        <v>3844</v>
      </c>
      <c r="C9769" s="30" t="s">
        <v>2092</v>
      </c>
      <c r="D9769" s="52" t="s">
        <v>2127</v>
      </c>
      <c r="E9769" s="53">
        <v>0.784757</v>
      </c>
      <c r="F9769" s="53">
        <v>0</v>
      </c>
      <c r="G9769" s="53">
        <v>0.784757</v>
      </c>
    </row>
    <row r="9770" s="37" customFormat="1" customHeight="1" spans="1:7">
      <c r="A9770" s="52" t="s">
        <v>2039</v>
      </c>
      <c r="B9770" s="52" t="s">
        <v>3844</v>
      </c>
      <c r="C9770" s="30" t="s">
        <v>2092</v>
      </c>
      <c r="D9770" s="52" t="s">
        <v>2128</v>
      </c>
      <c r="E9770" s="53">
        <v>0.523171</v>
      </c>
      <c r="F9770" s="53">
        <v>0</v>
      </c>
      <c r="G9770" s="53">
        <v>0.523171</v>
      </c>
    </row>
    <row r="9771" s="37" customFormat="1" customHeight="1" spans="1:7">
      <c r="A9771" s="52" t="s">
        <v>2039</v>
      </c>
      <c r="B9771" s="52" t="s">
        <v>3844</v>
      </c>
      <c r="C9771" s="30" t="s">
        <v>2092</v>
      </c>
      <c r="D9771" s="52" t="s">
        <v>2129</v>
      </c>
      <c r="E9771" s="53">
        <v>1.179864</v>
      </c>
      <c r="F9771" s="53">
        <v>0</v>
      </c>
      <c r="G9771" s="53">
        <v>1.179864</v>
      </c>
    </row>
    <row r="9772" s="37" customFormat="1" customHeight="1" spans="1:7">
      <c r="A9772" s="52" t="s">
        <v>2039</v>
      </c>
      <c r="B9772" s="52" t="s">
        <v>3844</v>
      </c>
      <c r="C9772" s="30" t="s">
        <v>2092</v>
      </c>
      <c r="D9772" s="52" t="s">
        <v>2130</v>
      </c>
      <c r="E9772" s="53">
        <v>0.980946</v>
      </c>
      <c r="F9772" s="53">
        <v>0</v>
      </c>
      <c r="G9772" s="53">
        <v>0.980946</v>
      </c>
    </row>
    <row r="9773" s="37" customFormat="1" customHeight="1" spans="1:7">
      <c r="A9773" s="52" t="s">
        <v>2039</v>
      </c>
      <c r="B9773" s="52" t="s">
        <v>3844</v>
      </c>
      <c r="C9773" s="30" t="s">
        <v>2092</v>
      </c>
      <c r="D9773" s="52" t="s">
        <v>2105</v>
      </c>
      <c r="E9773" s="53">
        <v>1.05</v>
      </c>
      <c r="F9773" s="53">
        <v>0</v>
      </c>
      <c r="G9773" s="53">
        <v>1.05</v>
      </c>
    </row>
    <row r="9774" s="37" customFormat="1" customHeight="1" spans="1:7">
      <c r="A9774" s="52" t="s">
        <v>2039</v>
      </c>
      <c r="B9774" s="52" t="s">
        <v>3844</v>
      </c>
      <c r="C9774" s="50" t="s">
        <v>2106</v>
      </c>
      <c r="D9774" s="49"/>
      <c r="E9774" s="51">
        <v>144.101505</v>
      </c>
      <c r="F9774" s="51">
        <v>0</v>
      </c>
      <c r="G9774" s="51">
        <v>144.101505</v>
      </c>
    </row>
    <row r="9775" s="37" customFormat="1" customHeight="1" spans="1:7">
      <c r="A9775" s="52" t="s">
        <v>2039</v>
      </c>
      <c r="B9775" s="52" t="s">
        <v>3844</v>
      </c>
      <c r="C9775" s="30" t="s">
        <v>2107</v>
      </c>
      <c r="D9775" s="52" t="s">
        <v>2131</v>
      </c>
      <c r="E9775" s="53">
        <v>39.3288</v>
      </c>
      <c r="F9775" s="53">
        <v>0</v>
      </c>
      <c r="G9775" s="53">
        <v>39.3288</v>
      </c>
    </row>
    <row r="9776" s="37" customFormat="1" customHeight="1" spans="1:7">
      <c r="A9776" s="52" t="s">
        <v>2039</v>
      </c>
      <c r="B9776" s="52" t="s">
        <v>3844</v>
      </c>
      <c r="C9776" s="30" t="s">
        <v>2107</v>
      </c>
      <c r="D9776" s="52" t="s">
        <v>2132</v>
      </c>
      <c r="E9776" s="53">
        <v>1.0836</v>
      </c>
      <c r="F9776" s="53">
        <v>0</v>
      </c>
      <c r="G9776" s="53">
        <v>1.0836</v>
      </c>
    </row>
    <row r="9777" s="37" customFormat="1" customHeight="1" spans="1:7">
      <c r="A9777" s="52" t="s">
        <v>2039</v>
      </c>
      <c r="B9777" s="52" t="s">
        <v>3844</v>
      </c>
      <c r="C9777" s="30" t="s">
        <v>2107</v>
      </c>
      <c r="D9777" s="52" t="s">
        <v>2134</v>
      </c>
      <c r="E9777" s="53">
        <v>15.048</v>
      </c>
      <c r="F9777" s="53">
        <v>0</v>
      </c>
      <c r="G9777" s="53">
        <v>15.048</v>
      </c>
    </row>
    <row r="9778" s="37" customFormat="1" customHeight="1" spans="1:7">
      <c r="A9778" s="52" t="s">
        <v>2039</v>
      </c>
      <c r="B9778" s="52" t="s">
        <v>3844</v>
      </c>
      <c r="C9778" s="30" t="s">
        <v>2107</v>
      </c>
      <c r="D9778" s="52" t="s">
        <v>2135</v>
      </c>
      <c r="E9778" s="53">
        <v>29.0532</v>
      </c>
      <c r="F9778" s="53">
        <v>0</v>
      </c>
      <c r="G9778" s="53">
        <v>29.0532</v>
      </c>
    </row>
    <row r="9779" s="37" customFormat="1" customHeight="1" spans="1:7">
      <c r="A9779" s="52" t="s">
        <v>2039</v>
      </c>
      <c r="B9779" s="52" t="s">
        <v>3844</v>
      </c>
      <c r="C9779" s="30" t="s">
        <v>2107</v>
      </c>
      <c r="D9779" s="52" t="s">
        <v>2136</v>
      </c>
      <c r="E9779" s="53">
        <v>9.936</v>
      </c>
      <c r="F9779" s="53">
        <v>0</v>
      </c>
      <c r="G9779" s="53">
        <v>9.936</v>
      </c>
    </row>
    <row r="9780" s="37" customFormat="1" customHeight="1" spans="1:7">
      <c r="A9780" s="52" t="s">
        <v>2039</v>
      </c>
      <c r="B9780" s="52" t="s">
        <v>3844</v>
      </c>
      <c r="C9780" s="30" t="s">
        <v>2107</v>
      </c>
      <c r="D9780" s="52" t="s">
        <v>2137</v>
      </c>
      <c r="E9780" s="53">
        <v>15.111936</v>
      </c>
      <c r="F9780" s="53">
        <v>0</v>
      </c>
      <c r="G9780" s="53">
        <v>15.111936</v>
      </c>
    </row>
    <row r="9781" s="37" customFormat="1" customHeight="1" spans="1:7">
      <c r="A9781" s="52" t="s">
        <v>2039</v>
      </c>
      <c r="B9781" s="52" t="s">
        <v>3844</v>
      </c>
      <c r="C9781" s="30" t="s">
        <v>2107</v>
      </c>
      <c r="D9781" s="52" t="s">
        <v>2138</v>
      </c>
      <c r="E9781" s="53">
        <v>6.212658</v>
      </c>
      <c r="F9781" s="53">
        <v>0</v>
      </c>
      <c r="G9781" s="53">
        <v>6.212658</v>
      </c>
    </row>
    <row r="9782" s="37" customFormat="1" customHeight="1" spans="1:7">
      <c r="A9782" s="52" t="s">
        <v>2039</v>
      </c>
      <c r="B9782" s="52" t="s">
        <v>3844</v>
      </c>
      <c r="C9782" s="30" t="s">
        <v>2107</v>
      </c>
      <c r="D9782" s="52" t="s">
        <v>2139</v>
      </c>
      <c r="E9782" s="53">
        <v>0.196189</v>
      </c>
      <c r="F9782" s="53">
        <v>0</v>
      </c>
      <c r="G9782" s="53">
        <v>0.196189</v>
      </c>
    </row>
    <row r="9783" s="37" customFormat="1" customHeight="1" spans="1:7">
      <c r="A9783" s="52" t="s">
        <v>2039</v>
      </c>
      <c r="B9783" s="52" t="s">
        <v>3844</v>
      </c>
      <c r="C9783" s="30" t="s">
        <v>2107</v>
      </c>
      <c r="D9783" s="52" t="s">
        <v>2140</v>
      </c>
      <c r="E9783" s="53">
        <v>0.326982</v>
      </c>
      <c r="F9783" s="53">
        <v>0</v>
      </c>
      <c r="G9783" s="53">
        <v>0.326982</v>
      </c>
    </row>
    <row r="9784" s="37" customFormat="1" customHeight="1" spans="1:7">
      <c r="A9784" s="52" t="s">
        <v>2039</v>
      </c>
      <c r="B9784" s="52" t="s">
        <v>3844</v>
      </c>
      <c r="C9784" s="30" t="s">
        <v>2107</v>
      </c>
      <c r="D9784" s="52" t="s">
        <v>2141</v>
      </c>
      <c r="E9784" s="53">
        <v>7.847568</v>
      </c>
      <c r="F9784" s="53">
        <v>0</v>
      </c>
      <c r="G9784" s="53">
        <v>7.847568</v>
      </c>
    </row>
    <row r="9785" s="37" customFormat="1" customHeight="1" spans="1:7">
      <c r="A9785" s="52" t="s">
        <v>2039</v>
      </c>
      <c r="B9785" s="52" t="s">
        <v>3844</v>
      </c>
      <c r="C9785" s="30" t="s">
        <v>2107</v>
      </c>
      <c r="D9785" s="52" t="s">
        <v>2142</v>
      </c>
      <c r="E9785" s="53">
        <v>7.555968</v>
      </c>
      <c r="F9785" s="53">
        <v>0</v>
      </c>
      <c r="G9785" s="53">
        <v>7.555968</v>
      </c>
    </row>
    <row r="9786" s="37" customFormat="1" customHeight="1" spans="1:7">
      <c r="A9786" s="52" t="s">
        <v>2039</v>
      </c>
      <c r="B9786" s="52" t="s">
        <v>3844</v>
      </c>
      <c r="C9786" s="30" t="s">
        <v>2107</v>
      </c>
      <c r="D9786" s="52" t="s">
        <v>2143</v>
      </c>
      <c r="E9786" s="53">
        <v>10.726</v>
      </c>
      <c r="F9786" s="53">
        <v>0</v>
      </c>
      <c r="G9786" s="53">
        <v>10.726</v>
      </c>
    </row>
    <row r="9787" s="37" customFormat="1" customHeight="1" spans="1:7">
      <c r="A9787" s="52" t="s">
        <v>2039</v>
      </c>
      <c r="B9787" s="52" t="s">
        <v>3844</v>
      </c>
      <c r="C9787" s="30" t="s">
        <v>2107</v>
      </c>
      <c r="D9787" s="52" t="s">
        <v>2144</v>
      </c>
      <c r="E9787" s="53">
        <v>1.12</v>
      </c>
      <c r="F9787" s="53">
        <v>0</v>
      </c>
      <c r="G9787" s="53">
        <v>1.12</v>
      </c>
    </row>
    <row r="9788" s="37" customFormat="1" customHeight="1" spans="1:7">
      <c r="A9788" s="52" t="s">
        <v>2039</v>
      </c>
      <c r="B9788" s="52" t="s">
        <v>3844</v>
      </c>
      <c r="C9788" s="30" t="s">
        <v>2107</v>
      </c>
      <c r="D9788" s="52" t="s">
        <v>2145</v>
      </c>
      <c r="E9788" s="53">
        <v>0.554604</v>
      </c>
      <c r="F9788" s="53">
        <v>0</v>
      </c>
      <c r="G9788" s="53">
        <v>0.554604</v>
      </c>
    </row>
    <row r="9789" s="37" customFormat="1" customHeight="1" spans="1:7">
      <c r="A9789" s="49" t="s">
        <v>3845</v>
      </c>
      <c r="B9789" s="49"/>
      <c r="C9789" s="50"/>
      <c r="D9789" s="49"/>
      <c r="E9789" s="51">
        <v>2065.147128</v>
      </c>
      <c r="F9789" s="51">
        <v>0</v>
      </c>
      <c r="G9789" s="51">
        <v>2065.147128</v>
      </c>
    </row>
    <row r="9790" s="37" customFormat="1" customHeight="1" spans="1:7">
      <c r="A9790" s="52" t="s">
        <v>2040</v>
      </c>
      <c r="B9790" s="49" t="s">
        <v>3846</v>
      </c>
      <c r="C9790" s="50"/>
      <c r="D9790" s="49"/>
      <c r="E9790" s="51">
        <v>1249.08084</v>
      </c>
      <c r="F9790" s="51">
        <v>0</v>
      </c>
      <c r="G9790" s="51">
        <v>1249.08084</v>
      </c>
    </row>
    <row r="9791" s="37" customFormat="1" customHeight="1" spans="1:7">
      <c r="A9791" s="52" t="s">
        <v>2040</v>
      </c>
      <c r="B9791" s="52" t="s">
        <v>3847</v>
      </c>
      <c r="C9791" s="50" t="s">
        <v>2080</v>
      </c>
      <c r="D9791" s="49"/>
      <c r="E9791" s="51">
        <v>413.7257</v>
      </c>
      <c r="F9791" s="51">
        <v>0</v>
      </c>
      <c r="G9791" s="51">
        <v>413.7257</v>
      </c>
    </row>
    <row r="9792" s="37" customFormat="1" customHeight="1" spans="1:7">
      <c r="A9792" s="52" t="s">
        <v>2040</v>
      </c>
      <c r="B9792" s="52" t="s">
        <v>3847</v>
      </c>
      <c r="C9792" s="30" t="s">
        <v>2081</v>
      </c>
      <c r="D9792" s="52" t="s">
        <v>3848</v>
      </c>
      <c r="E9792" s="53">
        <v>10.976</v>
      </c>
      <c r="F9792" s="53">
        <v>0</v>
      </c>
      <c r="G9792" s="53">
        <v>10.976</v>
      </c>
    </row>
    <row r="9793" s="37" customFormat="1" customHeight="1" spans="1:7">
      <c r="A9793" s="52" t="s">
        <v>2040</v>
      </c>
      <c r="B9793" s="52" t="s">
        <v>3847</v>
      </c>
      <c r="C9793" s="30" t="s">
        <v>2081</v>
      </c>
      <c r="D9793" s="52" t="s">
        <v>3849</v>
      </c>
      <c r="E9793" s="53">
        <v>7</v>
      </c>
      <c r="F9793" s="53">
        <v>0</v>
      </c>
      <c r="G9793" s="53">
        <v>7</v>
      </c>
    </row>
    <row r="9794" s="37" customFormat="1" customHeight="1" spans="1:7">
      <c r="A9794" s="52" t="s">
        <v>2040</v>
      </c>
      <c r="B9794" s="52" t="s">
        <v>3847</v>
      </c>
      <c r="C9794" s="30" t="s">
        <v>2081</v>
      </c>
      <c r="D9794" s="52" t="s">
        <v>3850</v>
      </c>
      <c r="E9794" s="53">
        <v>19.3</v>
      </c>
      <c r="F9794" s="53">
        <v>0</v>
      </c>
      <c r="G9794" s="53">
        <v>19.3</v>
      </c>
    </row>
    <row r="9795" s="37" customFormat="1" customHeight="1" spans="1:7">
      <c r="A9795" s="52" t="s">
        <v>2040</v>
      </c>
      <c r="B9795" s="52" t="s">
        <v>3847</v>
      </c>
      <c r="C9795" s="30" t="s">
        <v>2081</v>
      </c>
      <c r="D9795" s="52" t="s">
        <v>3851</v>
      </c>
      <c r="E9795" s="53">
        <v>6.84</v>
      </c>
      <c r="F9795" s="53">
        <v>0</v>
      </c>
      <c r="G9795" s="53">
        <v>6.84</v>
      </c>
    </row>
    <row r="9796" s="37" customFormat="1" customHeight="1" spans="1:7">
      <c r="A9796" s="52" t="s">
        <v>2040</v>
      </c>
      <c r="B9796" s="52" t="s">
        <v>3847</v>
      </c>
      <c r="C9796" s="30" t="s">
        <v>2081</v>
      </c>
      <c r="D9796" s="52" t="s">
        <v>3852</v>
      </c>
      <c r="E9796" s="53">
        <v>22.5</v>
      </c>
      <c r="F9796" s="53">
        <v>0</v>
      </c>
      <c r="G9796" s="53">
        <v>22.5</v>
      </c>
    </row>
    <row r="9797" s="37" customFormat="1" customHeight="1" spans="1:7">
      <c r="A9797" s="52" t="s">
        <v>2040</v>
      </c>
      <c r="B9797" s="52" t="s">
        <v>3847</v>
      </c>
      <c r="C9797" s="30" t="s">
        <v>2081</v>
      </c>
      <c r="D9797" s="52" t="s">
        <v>3853</v>
      </c>
      <c r="E9797" s="53">
        <v>18.8095</v>
      </c>
      <c r="F9797" s="53">
        <v>0</v>
      </c>
      <c r="G9797" s="53">
        <v>18.8095</v>
      </c>
    </row>
    <row r="9798" s="37" customFormat="1" customHeight="1" spans="1:7">
      <c r="A9798" s="52" t="s">
        <v>2040</v>
      </c>
      <c r="B9798" s="52" t="s">
        <v>3847</v>
      </c>
      <c r="C9798" s="30" t="s">
        <v>2081</v>
      </c>
      <c r="D9798" s="52" t="s">
        <v>3854</v>
      </c>
      <c r="E9798" s="53">
        <v>29.0068</v>
      </c>
      <c r="F9798" s="53">
        <v>0</v>
      </c>
      <c r="G9798" s="53">
        <v>29.0068</v>
      </c>
    </row>
    <row r="9799" s="37" customFormat="1" customHeight="1" spans="1:7">
      <c r="A9799" s="52" t="s">
        <v>2040</v>
      </c>
      <c r="B9799" s="52" t="s">
        <v>3847</v>
      </c>
      <c r="C9799" s="30" t="s">
        <v>2081</v>
      </c>
      <c r="D9799" s="52" t="s">
        <v>3855</v>
      </c>
      <c r="E9799" s="53">
        <v>10.5312</v>
      </c>
      <c r="F9799" s="53">
        <v>0</v>
      </c>
      <c r="G9799" s="53">
        <v>10.5312</v>
      </c>
    </row>
    <row r="9800" s="37" customFormat="1" customHeight="1" spans="1:7">
      <c r="A9800" s="52" t="s">
        <v>2040</v>
      </c>
      <c r="B9800" s="52" t="s">
        <v>3847</v>
      </c>
      <c r="C9800" s="30" t="s">
        <v>2081</v>
      </c>
      <c r="D9800" s="52" t="s">
        <v>3856</v>
      </c>
      <c r="E9800" s="53">
        <v>6.5651</v>
      </c>
      <c r="F9800" s="53">
        <v>0</v>
      </c>
      <c r="G9800" s="53">
        <v>6.5651</v>
      </c>
    </row>
    <row r="9801" s="37" customFormat="1" customHeight="1" spans="1:7">
      <c r="A9801" s="52" t="s">
        <v>2040</v>
      </c>
      <c r="B9801" s="52" t="s">
        <v>3847</v>
      </c>
      <c r="C9801" s="30" t="s">
        <v>2081</v>
      </c>
      <c r="D9801" s="52" t="s">
        <v>3857</v>
      </c>
      <c r="E9801" s="53">
        <v>21.39</v>
      </c>
      <c r="F9801" s="53">
        <v>0</v>
      </c>
      <c r="G9801" s="53">
        <v>21.39</v>
      </c>
    </row>
    <row r="9802" s="37" customFormat="1" customHeight="1" spans="1:7">
      <c r="A9802" s="52" t="s">
        <v>2040</v>
      </c>
      <c r="B9802" s="52" t="s">
        <v>3847</v>
      </c>
      <c r="C9802" s="30" t="s">
        <v>2081</v>
      </c>
      <c r="D9802" s="52" t="s">
        <v>3858</v>
      </c>
      <c r="E9802" s="53">
        <v>16.648</v>
      </c>
      <c r="F9802" s="53">
        <v>0</v>
      </c>
      <c r="G9802" s="53">
        <v>16.648</v>
      </c>
    </row>
    <row r="9803" s="37" customFormat="1" customHeight="1" spans="1:7">
      <c r="A9803" s="52" t="s">
        <v>2040</v>
      </c>
      <c r="B9803" s="52" t="s">
        <v>3847</v>
      </c>
      <c r="C9803" s="30" t="s">
        <v>2081</v>
      </c>
      <c r="D9803" s="52" t="s">
        <v>3859</v>
      </c>
      <c r="E9803" s="53">
        <v>0.8</v>
      </c>
      <c r="F9803" s="53">
        <v>0</v>
      </c>
      <c r="G9803" s="53">
        <v>0.8</v>
      </c>
    </row>
    <row r="9804" s="37" customFormat="1" customHeight="1" spans="1:7">
      <c r="A9804" s="52" t="s">
        <v>2040</v>
      </c>
      <c r="B9804" s="52" t="s">
        <v>3847</v>
      </c>
      <c r="C9804" s="30" t="s">
        <v>2081</v>
      </c>
      <c r="D9804" s="52" t="s">
        <v>3860</v>
      </c>
      <c r="E9804" s="53">
        <v>14.856</v>
      </c>
      <c r="F9804" s="53">
        <v>0</v>
      </c>
      <c r="G9804" s="53">
        <v>14.856</v>
      </c>
    </row>
    <row r="9805" s="37" customFormat="1" customHeight="1" spans="1:7">
      <c r="A9805" s="52" t="s">
        <v>2040</v>
      </c>
      <c r="B9805" s="52" t="s">
        <v>3847</v>
      </c>
      <c r="C9805" s="30" t="s">
        <v>2081</v>
      </c>
      <c r="D9805" s="52" t="s">
        <v>3861</v>
      </c>
      <c r="E9805" s="53">
        <v>1.56</v>
      </c>
      <c r="F9805" s="53">
        <v>0</v>
      </c>
      <c r="G9805" s="53">
        <v>1.56</v>
      </c>
    </row>
    <row r="9806" s="37" customFormat="1" customHeight="1" spans="1:7">
      <c r="A9806" s="52" t="s">
        <v>2040</v>
      </c>
      <c r="B9806" s="52" t="s">
        <v>3847</v>
      </c>
      <c r="C9806" s="30" t="s">
        <v>2081</v>
      </c>
      <c r="D9806" s="52" t="s">
        <v>3862</v>
      </c>
      <c r="E9806" s="53">
        <v>9.3</v>
      </c>
      <c r="F9806" s="53">
        <v>0</v>
      </c>
      <c r="G9806" s="53">
        <v>9.3</v>
      </c>
    </row>
    <row r="9807" s="37" customFormat="1" customHeight="1" spans="1:7">
      <c r="A9807" s="52" t="s">
        <v>2040</v>
      </c>
      <c r="B9807" s="52" t="s">
        <v>3847</v>
      </c>
      <c r="C9807" s="30" t="s">
        <v>2081</v>
      </c>
      <c r="D9807" s="52" t="s">
        <v>3863</v>
      </c>
      <c r="E9807" s="53">
        <v>15.5216</v>
      </c>
      <c r="F9807" s="53">
        <v>0</v>
      </c>
      <c r="G9807" s="53">
        <v>15.5216</v>
      </c>
    </row>
    <row r="9808" s="37" customFormat="1" customHeight="1" spans="1:7">
      <c r="A9808" s="52" t="s">
        <v>2040</v>
      </c>
      <c r="B9808" s="52" t="s">
        <v>3847</v>
      </c>
      <c r="C9808" s="30" t="s">
        <v>2081</v>
      </c>
      <c r="D9808" s="52" t="s">
        <v>3864</v>
      </c>
      <c r="E9808" s="53">
        <v>9</v>
      </c>
      <c r="F9808" s="53">
        <v>0</v>
      </c>
      <c r="G9808" s="53">
        <v>9</v>
      </c>
    </row>
    <row r="9809" s="37" customFormat="1" customHeight="1" spans="1:7">
      <c r="A9809" s="52" t="s">
        <v>2040</v>
      </c>
      <c r="B9809" s="52" t="s">
        <v>3847</v>
      </c>
      <c r="C9809" s="30" t="s">
        <v>2081</v>
      </c>
      <c r="D9809" s="52" t="s">
        <v>3865</v>
      </c>
      <c r="E9809" s="53">
        <v>54.4</v>
      </c>
      <c r="F9809" s="53">
        <v>0</v>
      </c>
      <c r="G9809" s="53">
        <v>54.4</v>
      </c>
    </row>
    <row r="9810" s="37" customFormat="1" customHeight="1" spans="1:7">
      <c r="A9810" s="52" t="s">
        <v>2040</v>
      </c>
      <c r="B9810" s="52" t="s">
        <v>3847</v>
      </c>
      <c r="C9810" s="30" t="s">
        <v>2081</v>
      </c>
      <c r="D9810" s="52" t="s">
        <v>3866</v>
      </c>
      <c r="E9810" s="53">
        <v>21.4</v>
      </c>
      <c r="F9810" s="53">
        <v>0</v>
      </c>
      <c r="G9810" s="53">
        <v>21.4</v>
      </c>
    </row>
    <row r="9811" s="37" customFormat="1" customHeight="1" spans="1:7">
      <c r="A9811" s="52" t="s">
        <v>2040</v>
      </c>
      <c r="B9811" s="52" t="s">
        <v>3847</v>
      </c>
      <c r="C9811" s="30" t="s">
        <v>2081</v>
      </c>
      <c r="D9811" s="52" t="s">
        <v>3867</v>
      </c>
      <c r="E9811" s="53">
        <v>21</v>
      </c>
      <c r="F9811" s="53">
        <v>0</v>
      </c>
      <c r="G9811" s="53">
        <v>21</v>
      </c>
    </row>
    <row r="9812" s="37" customFormat="1" customHeight="1" spans="1:7">
      <c r="A9812" s="52" t="s">
        <v>2040</v>
      </c>
      <c r="B9812" s="52" t="s">
        <v>3847</v>
      </c>
      <c r="C9812" s="30" t="s">
        <v>2081</v>
      </c>
      <c r="D9812" s="52" t="s">
        <v>3868</v>
      </c>
      <c r="E9812" s="53">
        <v>11.8</v>
      </c>
      <c r="F9812" s="53">
        <v>0</v>
      </c>
      <c r="G9812" s="53">
        <v>11.8</v>
      </c>
    </row>
    <row r="9813" s="37" customFormat="1" customHeight="1" spans="1:7">
      <c r="A9813" s="52" t="s">
        <v>2040</v>
      </c>
      <c r="B9813" s="52" t="s">
        <v>3847</v>
      </c>
      <c r="C9813" s="30" t="s">
        <v>2081</v>
      </c>
      <c r="D9813" s="52" t="s">
        <v>3869</v>
      </c>
      <c r="E9813" s="53">
        <v>3.15</v>
      </c>
      <c r="F9813" s="53">
        <v>0</v>
      </c>
      <c r="G9813" s="53">
        <v>3.15</v>
      </c>
    </row>
    <row r="9814" s="37" customFormat="1" customHeight="1" spans="1:7">
      <c r="A9814" s="52" t="s">
        <v>2040</v>
      </c>
      <c r="B9814" s="52" t="s">
        <v>3847</v>
      </c>
      <c r="C9814" s="30" t="s">
        <v>2081</v>
      </c>
      <c r="D9814" s="52" t="s">
        <v>3870</v>
      </c>
      <c r="E9814" s="53">
        <v>2</v>
      </c>
      <c r="F9814" s="53">
        <v>0</v>
      </c>
      <c r="G9814" s="53">
        <v>2</v>
      </c>
    </row>
    <row r="9815" s="37" customFormat="1" customHeight="1" spans="1:7">
      <c r="A9815" s="52" t="s">
        <v>2040</v>
      </c>
      <c r="B9815" s="52" t="s">
        <v>3847</v>
      </c>
      <c r="C9815" s="30" t="s">
        <v>2081</v>
      </c>
      <c r="D9815" s="52" t="s">
        <v>3871</v>
      </c>
      <c r="E9815" s="53">
        <v>6.8</v>
      </c>
      <c r="F9815" s="53">
        <v>0</v>
      </c>
      <c r="G9815" s="53">
        <v>6.8</v>
      </c>
    </row>
    <row r="9816" s="36" customFormat="1" customHeight="1" spans="1:7">
      <c r="A9816" s="52" t="s">
        <v>2040</v>
      </c>
      <c r="B9816" s="52" t="s">
        <v>3847</v>
      </c>
      <c r="C9816" s="30" t="s">
        <v>2081</v>
      </c>
      <c r="D9816" s="52" t="s">
        <v>3872</v>
      </c>
      <c r="E9816" s="53">
        <v>72.5715</v>
      </c>
      <c r="F9816" s="53">
        <v>0</v>
      </c>
      <c r="G9816" s="53">
        <v>72.5715</v>
      </c>
    </row>
    <row r="9817" s="37" customFormat="1" customHeight="1" spans="1:7">
      <c r="A9817" s="52" t="s">
        <v>2040</v>
      </c>
      <c r="B9817" s="52" t="s">
        <v>3847</v>
      </c>
      <c r="C9817" s="50" t="s">
        <v>2091</v>
      </c>
      <c r="D9817" s="49"/>
      <c r="E9817" s="51">
        <v>136.771735</v>
      </c>
      <c r="F9817" s="51">
        <v>0</v>
      </c>
      <c r="G9817" s="51">
        <v>136.771735</v>
      </c>
    </row>
    <row r="9818" s="37" customFormat="1" customHeight="1" spans="1:7">
      <c r="A9818" s="52" t="s">
        <v>2040</v>
      </c>
      <c r="B9818" s="52" t="s">
        <v>3847</v>
      </c>
      <c r="C9818" s="30" t="s">
        <v>2092</v>
      </c>
      <c r="D9818" s="52" t="s">
        <v>2093</v>
      </c>
      <c r="E9818" s="53">
        <v>68.6</v>
      </c>
      <c r="F9818" s="53">
        <v>0</v>
      </c>
      <c r="G9818" s="53">
        <v>68.6</v>
      </c>
    </row>
    <row r="9819" s="37" customFormat="1" customHeight="1" spans="1:7">
      <c r="A9819" s="52" t="s">
        <v>2040</v>
      </c>
      <c r="B9819" s="52" t="s">
        <v>3847</v>
      </c>
      <c r="C9819" s="30" t="s">
        <v>2092</v>
      </c>
      <c r="D9819" s="52" t="s">
        <v>2094</v>
      </c>
      <c r="E9819" s="53">
        <v>2.953426</v>
      </c>
      <c r="F9819" s="53">
        <v>0</v>
      </c>
      <c r="G9819" s="53">
        <v>2.953426</v>
      </c>
    </row>
    <row r="9820" s="37" customFormat="1" customHeight="1" spans="1:7">
      <c r="A9820" s="52" t="s">
        <v>2040</v>
      </c>
      <c r="B9820" s="52" t="s">
        <v>3847</v>
      </c>
      <c r="C9820" s="30" t="s">
        <v>2092</v>
      </c>
      <c r="D9820" s="52" t="s">
        <v>2095</v>
      </c>
      <c r="E9820" s="53">
        <v>1.96895</v>
      </c>
      <c r="F9820" s="53">
        <v>0</v>
      </c>
      <c r="G9820" s="53">
        <v>1.96895</v>
      </c>
    </row>
    <row r="9821" s="37" customFormat="1" customHeight="1" spans="1:7">
      <c r="A9821" s="52" t="s">
        <v>2040</v>
      </c>
      <c r="B9821" s="52" t="s">
        <v>3847</v>
      </c>
      <c r="C9821" s="30" t="s">
        <v>2092</v>
      </c>
      <c r="D9821" s="52" t="s">
        <v>2096</v>
      </c>
      <c r="E9821" s="53">
        <v>3.129685</v>
      </c>
      <c r="F9821" s="53">
        <v>0</v>
      </c>
      <c r="G9821" s="53">
        <v>3.129685</v>
      </c>
    </row>
    <row r="9822" s="37" customFormat="1" customHeight="1" spans="1:7">
      <c r="A9822" s="52" t="s">
        <v>2040</v>
      </c>
      <c r="B9822" s="52" t="s">
        <v>3847</v>
      </c>
      <c r="C9822" s="30" t="s">
        <v>2092</v>
      </c>
      <c r="D9822" s="52" t="s">
        <v>2097</v>
      </c>
      <c r="E9822" s="53">
        <v>4.409892</v>
      </c>
      <c r="F9822" s="53">
        <v>0</v>
      </c>
      <c r="G9822" s="53">
        <v>4.409892</v>
      </c>
    </row>
    <row r="9823" s="37" customFormat="1" customHeight="1" spans="1:7">
      <c r="A9823" s="52" t="s">
        <v>2040</v>
      </c>
      <c r="B9823" s="52" t="s">
        <v>3847</v>
      </c>
      <c r="C9823" s="30" t="s">
        <v>2092</v>
      </c>
      <c r="D9823" s="52" t="s">
        <v>2098</v>
      </c>
      <c r="E9823" s="53">
        <v>3.691782</v>
      </c>
      <c r="F9823" s="53">
        <v>0</v>
      </c>
      <c r="G9823" s="53">
        <v>3.691782</v>
      </c>
    </row>
    <row r="9824" s="37" customFormat="1" customHeight="1" spans="1:7">
      <c r="A9824" s="52" t="s">
        <v>2040</v>
      </c>
      <c r="B9824" s="52" t="s">
        <v>3847</v>
      </c>
      <c r="C9824" s="30" t="s">
        <v>2092</v>
      </c>
      <c r="D9824" s="52" t="s">
        <v>2099</v>
      </c>
      <c r="E9824" s="53">
        <v>28.032</v>
      </c>
      <c r="F9824" s="53">
        <v>0</v>
      </c>
      <c r="G9824" s="53">
        <v>28.032</v>
      </c>
    </row>
    <row r="9825" s="37" customFormat="1" customHeight="1" spans="1:7">
      <c r="A9825" s="52" t="s">
        <v>2040</v>
      </c>
      <c r="B9825" s="52" t="s">
        <v>3847</v>
      </c>
      <c r="C9825" s="30" t="s">
        <v>2092</v>
      </c>
      <c r="D9825" s="52" t="s">
        <v>2100</v>
      </c>
      <c r="E9825" s="53">
        <v>8.736</v>
      </c>
      <c r="F9825" s="53">
        <v>0</v>
      </c>
      <c r="G9825" s="53">
        <v>8.736</v>
      </c>
    </row>
    <row r="9826" s="37" customFormat="1" customHeight="1" spans="1:7">
      <c r="A9826" s="52" t="s">
        <v>2040</v>
      </c>
      <c r="B9826" s="52" t="s">
        <v>3847</v>
      </c>
      <c r="C9826" s="30" t="s">
        <v>2092</v>
      </c>
      <c r="D9826" s="52" t="s">
        <v>2102</v>
      </c>
      <c r="E9826" s="53">
        <v>10.5</v>
      </c>
      <c r="F9826" s="53">
        <v>0</v>
      </c>
      <c r="G9826" s="53">
        <v>10.5</v>
      </c>
    </row>
    <row r="9827" s="37" customFormat="1" customHeight="1" spans="1:7">
      <c r="A9827" s="52" t="s">
        <v>2040</v>
      </c>
      <c r="B9827" s="52" t="s">
        <v>3847</v>
      </c>
      <c r="C9827" s="30" t="s">
        <v>2092</v>
      </c>
      <c r="D9827" s="52" t="s">
        <v>2104</v>
      </c>
      <c r="E9827" s="53">
        <v>0.55</v>
      </c>
      <c r="F9827" s="53">
        <v>0</v>
      </c>
      <c r="G9827" s="53">
        <v>0.55</v>
      </c>
    </row>
    <row r="9828" s="37" customFormat="1" customHeight="1" spans="1:7">
      <c r="A9828" s="52" t="s">
        <v>2040</v>
      </c>
      <c r="B9828" s="52" t="s">
        <v>3847</v>
      </c>
      <c r="C9828" s="30" t="s">
        <v>2092</v>
      </c>
      <c r="D9828" s="52" t="s">
        <v>2105</v>
      </c>
      <c r="E9828" s="53">
        <v>4.2</v>
      </c>
      <c r="F9828" s="53">
        <v>0</v>
      </c>
      <c r="G9828" s="53">
        <v>4.2</v>
      </c>
    </row>
    <row r="9829" s="37" customFormat="1" customHeight="1" spans="1:7">
      <c r="A9829" s="52" t="s">
        <v>2040</v>
      </c>
      <c r="B9829" s="52" t="s">
        <v>3847</v>
      </c>
      <c r="C9829" s="50" t="s">
        <v>2106</v>
      </c>
      <c r="D9829" s="49"/>
      <c r="E9829" s="51">
        <v>698.583405</v>
      </c>
      <c r="F9829" s="51">
        <v>0</v>
      </c>
      <c r="G9829" s="51">
        <v>698.583405</v>
      </c>
    </row>
    <row r="9830" s="37" customFormat="1" customHeight="1" spans="1:7">
      <c r="A9830" s="52" t="s">
        <v>2040</v>
      </c>
      <c r="B9830" s="52" t="s">
        <v>3847</v>
      </c>
      <c r="C9830" s="30" t="s">
        <v>2107</v>
      </c>
      <c r="D9830" s="52" t="s">
        <v>2108</v>
      </c>
      <c r="E9830" s="53">
        <v>146.9964</v>
      </c>
      <c r="F9830" s="53">
        <v>0</v>
      </c>
      <c r="G9830" s="53">
        <v>146.9964</v>
      </c>
    </row>
    <row r="9831" s="37" customFormat="1" customHeight="1" spans="1:7">
      <c r="A9831" s="52" t="s">
        <v>2040</v>
      </c>
      <c r="B9831" s="52" t="s">
        <v>3847</v>
      </c>
      <c r="C9831" s="30" t="s">
        <v>2107</v>
      </c>
      <c r="D9831" s="52" t="s">
        <v>2109</v>
      </c>
      <c r="E9831" s="53">
        <v>99.1224</v>
      </c>
      <c r="F9831" s="53">
        <v>0</v>
      </c>
      <c r="G9831" s="53">
        <v>99.1224</v>
      </c>
    </row>
    <row r="9832" s="37" customFormat="1" customHeight="1" spans="1:7">
      <c r="A9832" s="52" t="s">
        <v>2040</v>
      </c>
      <c r="B9832" s="52" t="s">
        <v>3847</v>
      </c>
      <c r="C9832" s="30" t="s">
        <v>2107</v>
      </c>
      <c r="D9832" s="52" t="s">
        <v>2133</v>
      </c>
      <c r="E9832" s="53">
        <v>0.006</v>
      </c>
      <c r="F9832" s="53">
        <v>0</v>
      </c>
      <c r="G9832" s="53">
        <v>0.006</v>
      </c>
    </row>
    <row r="9833" s="37" customFormat="1" customHeight="1" spans="1:7">
      <c r="A9833" s="52" t="s">
        <v>2040</v>
      </c>
      <c r="B9833" s="52" t="s">
        <v>3847</v>
      </c>
      <c r="C9833" s="30" t="s">
        <v>2107</v>
      </c>
      <c r="D9833" s="52" t="s">
        <v>2111</v>
      </c>
      <c r="E9833" s="53">
        <v>12.2497</v>
      </c>
      <c r="F9833" s="53">
        <v>0</v>
      </c>
      <c r="G9833" s="53">
        <v>12.2497</v>
      </c>
    </row>
    <row r="9834" s="37" customFormat="1" customHeight="1" spans="1:7">
      <c r="A9834" s="52" t="s">
        <v>2040</v>
      </c>
      <c r="B9834" s="52" t="s">
        <v>3847</v>
      </c>
      <c r="C9834" s="30" t="s">
        <v>2107</v>
      </c>
      <c r="D9834" s="52" t="s">
        <v>2112</v>
      </c>
      <c r="E9834" s="53">
        <v>36.777208</v>
      </c>
      <c r="F9834" s="53">
        <v>0</v>
      </c>
      <c r="G9834" s="53">
        <v>36.777208</v>
      </c>
    </row>
    <row r="9835" s="37" customFormat="1" customHeight="1" spans="1:7">
      <c r="A9835" s="52" t="s">
        <v>2040</v>
      </c>
      <c r="B9835" s="52" t="s">
        <v>3847</v>
      </c>
      <c r="C9835" s="30" t="s">
        <v>2107</v>
      </c>
      <c r="D9835" s="52" t="s">
        <v>2113</v>
      </c>
      <c r="E9835" s="53">
        <v>30.97028</v>
      </c>
      <c r="F9835" s="53">
        <v>0</v>
      </c>
      <c r="G9835" s="53">
        <v>30.97028</v>
      </c>
    </row>
    <row r="9836" s="37" customFormat="1" customHeight="1" spans="1:7">
      <c r="A9836" s="52" t="s">
        <v>2040</v>
      </c>
      <c r="B9836" s="52" t="s">
        <v>3847</v>
      </c>
      <c r="C9836" s="30" t="s">
        <v>2107</v>
      </c>
      <c r="D9836" s="52" t="s">
        <v>2114</v>
      </c>
      <c r="E9836" s="53">
        <v>0.775106</v>
      </c>
      <c r="F9836" s="53">
        <v>0</v>
      </c>
      <c r="G9836" s="53">
        <v>0.775106</v>
      </c>
    </row>
    <row r="9837" s="37" customFormat="1" customHeight="1" spans="1:7">
      <c r="A9837" s="52" t="s">
        <v>2040</v>
      </c>
      <c r="B9837" s="52" t="s">
        <v>3847</v>
      </c>
      <c r="C9837" s="30" t="s">
        <v>2107</v>
      </c>
      <c r="D9837" s="52" t="s">
        <v>2115</v>
      </c>
      <c r="E9837" s="53">
        <v>1.291843</v>
      </c>
      <c r="F9837" s="53">
        <v>0</v>
      </c>
      <c r="G9837" s="53">
        <v>1.291843</v>
      </c>
    </row>
    <row r="9838" s="37" customFormat="1" customHeight="1" spans="1:7">
      <c r="A9838" s="52" t="s">
        <v>2040</v>
      </c>
      <c r="B9838" s="52" t="s">
        <v>3847</v>
      </c>
      <c r="C9838" s="30" t="s">
        <v>2107</v>
      </c>
      <c r="D9838" s="52" t="s">
        <v>2116</v>
      </c>
      <c r="E9838" s="53">
        <v>5.2</v>
      </c>
      <c r="F9838" s="53">
        <v>0</v>
      </c>
      <c r="G9838" s="53">
        <v>5.2</v>
      </c>
    </row>
    <row r="9839" s="37" customFormat="1" customHeight="1" spans="1:7">
      <c r="A9839" s="52" t="s">
        <v>2040</v>
      </c>
      <c r="B9839" s="52" t="s">
        <v>3847</v>
      </c>
      <c r="C9839" s="30" t="s">
        <v>2107</v>
      </c>
      <c r="D9839" s="52" t="s">
        <v>2117</v>
      </c>
      <c r="E9839" s="53">
        <v>61.94056</v>
      </c>
      <c r="F9839" s="53">
        <v>0</v>
      </c>
      <c r="G9839" s="53">
        <v>61.94056</v>
      </c>
    </row>
    <row r="9840" s="37" customFormat="1" customHeight="1" spans="1:7">
      <c r="A9840" s="52" t="s">
        <v>2040</v>
      </c>
      <c r="B9840" s="52" t="s">
        <v>3847</v>
      </c>
      <c r="C9840" s="30" t="s">
        <v>2107</v>
      </c>
      <c r="D9840" s="52" t="s">
        <v>2118</v>
      </c>
      <c r="E9840" s="53">
        <v>52.525068</v>
      </c>
      <c r="F9840" s="53">
        <v>0</v>
      </c>
      <c r="G9840" s="53">
        <v>52.525068</v>
      </c>
    </row>
    <row r="9841" s="37" customFormat="1" customHeight="1" spans="1:7">
      <c r="A9841" s="52" t="s">
        <v>2040</v>
      </c>
      <c r="B9841" s="52" t="s">
        <v>3847</v>
      </c>
      <c r="C9841" s="30" t="s">
        <v>2107</v>
      </c>
      <c r="D9841" s="52" t="s">
        <v>2119</v>
      </c>
      <c r="E9841" s="53">
        <v>7.10844</v>
      </c>
      <c r="F9841" s="53">
        <v>0</v>
      </c>
      <c r="G9841" s="53">
        <v>7.10844</v>
      </c>
    </row>
    <row r="9842" s="37" customFormat="1" customHeight="1" spans="1:7">
      <c r="A9842" s="52" t="s">
        <v>2040</v>
      </c>
      <c r="B9842" s="52" t="s">
        <v>3847</v>
      </c>
      <c r="C9842" s="30" t="s">
        <v>2107</v>
      </c>
      <c r="D9842" s="52" t="s">
        <v>2120</v>
      </c>
      <c r="E9842" s="53">
        <v>59.8</v>
      </c>
      <c r="F9842" s="53">
        <v>0</v>
      </c>
      <c r="G9842" s="53">
        <v>59.8</v>
      </c>
    </row>
    <row r="9843" s="37" customFormat="1" customHeight="1" spans="1:7">
      <c r="A9843" s="52" t="s">
        <v>2040</v>
      </c>
      <c r="B9843" s="52" t="s">
        <v>3847</v>
      </c>
      <c r="C9843" s="30" t="s">
        <v>2107</v>
      </c>
      <c r="D9843" s="52" t="s">
        <v>2121</v>
      </c>
      <c r="E9843" s="53">
        <v>4.48</v>
      </c>
      <c r="F9843" s="53">
        <v>0</v>
      </c>
      <c r="G9843" s="53">
        <v>4.48</v>
      </c>
    </row>
    <row r="9844" s="37" customFormat="1" customHeight="1" spans="1:7">
      <c r="A9844" s="52" t="s">
        <v>2040</v>
      </c>
      <c r="B9844" s="52" t="s">
        <v>3847</v>
      </c>
      <c r="C9844" s="30" t="s">
        <v>2107</v>
      </c>
      <c r="D9844" s="52" t="s">
        <v>2122</v>
      </c>
      <c r="E9844" s="53">
        <v>128.76</v>
      </c>
      <c r="F9844" s="53">
        <v>0</v>
      </c>
      <c r="G9844" s="53">
        <v>128.76</v>
      </c>
    </row>
    <row r="9845" s="37" customFormat="1" customHeight="1" spans="1:7">
      <c r="A9845" s="52" t="s">
        <v>2040</v>
      </c>
      <c r="B9845" s="52" t="s">
        <v>3847</v>
      </c>
      <c r="C9845" s="30" t="s">
        <v>2107</v>
      </c>
      <c r="D9845" s="52" t="s">
        <v>2123</v>
      </c>
      <c r="E9845" s="53">
        <v>50.5804</v>
      </c>
      <c r="F9845" s="53">
        <v>0</v>
      </c>
      <c r="G9845" s="53">
        <v>50.5804</v>
      </c>
    </row>
    <row r="9846" s="37" customFormat="1" customHeight="1" spans="1:7">
      <c r="A9846" s="52" t="s">
        <v>2040</v>
      </c>
      <c r="B9846" s="49" t="s">
        <v>3873</v>
      </c>
      <c r="C9846" s="50"/>
      <c r="D9846" s="49"/>
      <c r="E9846" s="51">
        <v>158.616394</v>
      </c>
      <c r="F9846" s="51">
        <v>0</v>
      </c>
      <c r="G9846" s="51">
        <v>158.616394</v>
      </c>
    </row>
    <row r="9847" s="37" customFormat="1" customHeight="1" spans="1:7">
      <c r="A9847" s="52" t="s">
        <v>2040</v>
      </c>
      <c r="B9847" s="52" t="s">
        <v>3874</v>
      </c>
      <c r="C9847" s="50" t="s">
        <v>2091</v>
      </c>
      <c r="D9847" s="49"/>
      <c r="E9847" s="51">
        <v>21.431959</v>
      </c>
      <c r="F9847" s="51">
        <v>0</v>
      </c>
      <c r="G9847" s="51">
        <v>21.431959</v>
      </c>
    </row>
    <row r="9848" s="37" customFormat="1" customHeight="1" spans="1:7">
      <c r="A9848" s="52" t="s">
        <v>2040</v>
      </c>
      <c r="B9848" s="52" t="s">
        <v>3874</v>
      </c>
      <c r="C9848" s="30" t="s">
        <v>2092</v>
      </c>
      <c r="D9848" s="52" t="s">
        <v>2126</v>
      </c>
      <c r="E9848" s="53">
        <v>17.15</v>
      </c>
      <c r="F9848" s="53">
        <v>0</v>
      </c>
      <c r="G9848" s="53">
        <v>17.15</v>
      </c>
    </row>
    <row r="9849" s="37" customFormat="1" customHeight="1" spans="1:7">
      <c r="A9849" s="52" t="s">
        <v>2040</v>
      </c>
      <c r="B9849" s="52" t="s">
        <v>3874</v>
      </c>
      <c r="C9849" s="30" t="s">
        <v>2092</v>
      </c>
      <c r="D9849" s="52" t="s">
        <v>2127</v>
      </c>
      <c r="E9849" s="53">
        <v>0.712973</v>
      </c>
      <c r="F9849" s="53">
        <v>0</v>
      </c>
      <c r="G9849" s="53">
        <v>0.712973</v>
      </c>
    </row>
    <row r="9850" s="37" customFormat="1" customHeight="1" spans="1:7">
      <c r="A9850" s="52" t="s">
        <v>2040</v>
      </c>
      <c r="B9850" s="52" t="s">
        <v>3874</v>
      </c>
      <c r="C9850" s="30" t="s">
        <v>2092</v>
      </c>
      <c r="D9850" s="52" t="s">
        <v>2128</v>
      </c>
      <c r="E9850" s="53">
        <v>0.475315</v>
      </c>
      <c r="F9850" s="53">
        <v>0</v>
      </c>
      <c r="G9850" s="53">
        <v>0.475315</v>
      </c>
    </row>
    <row r="9851" s="37" customFormat="1" customHeight="1" spans="1:7">
      <c r="A9851" s="52" t="s">
        <v>2040</v>
      </c>
      <c r="B9851" s="52" t="s">
        <v>3874</v>
      </c>
      <c r="C9851" s="30" t="s">
        <v>2092</v>
      </c>
      <c r="D9851" s="52" t="s">
        <v>2129</v>
      </c>
      <c r="E9851" s="53">
        <v>1.014444</v>
      </c>
      <c r="F9851" s="53">
        <v>0</v>
      </c>
      <c r="G9851" s="53">
        <v>1.014444</v>
      </c>
    </row>
    <row r="9852" s="37" customFormat="1" customHeight="1" spans="1:7">
      <c r="A9852" s="52" t="s">
        <v>2040</v>
      </c>
      <c r="B9852" s="52" t="s">
        <v>3874</v>
      </c>
      <c r="C9852" s="30" t="s">
        <v>2092</v>
      </c>
      <c r="D9852" s="52" t="s">
        <v>2297</v>
      </c>
      <c r="E9852" s="53">
        <v>0.138011</v>
      </c>
      <c r="F9852" s="53">
        <v>0</v>
      </c>
      <c r="G9852" s="53">
        <v>0.138011</v>
      </c>
    </row>
    <row r="9853" s="37" customFormat="1" customHeight="1" spans="1:7">
      <c r="A9853" s="52" t="s">
        <v>2040</v>
      </c>
      <c r="B9853" s="52" t="s">
        <v>3874</v>
      </c>
      <c r="C9853" s="30" t="s">
        <v>2092</v>
      </c>
      <c r="D9853" s="52" t="s">
        <v>2130</v>
      </c>
      <c r="E9853" s="53">
        <v>0.891216</v>
      </c>
      <c r="F9853" s="53">
        <v>0</v>
      </c>
      <c r="G9853" s="53">
        <v>0.891216</v>
      </c>
    </row>
    <row r="9854" s="37" customFormat="1" customHeight="1" spans="1:7">
      <c r="A9854" s="52" t="s">
        <v>2040</v>
      </c>
      <c r="B9854" s="52" t="s">
        <v>3874</v>
      </c>
      <c r="C9854" s="30" t="s">
        <v>2092</v>
      </c>
      <c r="D9854" s="52" t="s">
        <v>2105</v>
      </c>
      <c r="E9854" s="53">
        <v>1.05</v>
      </c>
      <c r="F9854" s="53">
        <v>0</v>
      </c>
      <c r="G9854" s="53">
        <v>1.05</v>
      </c>
    </row>
    <row r="9855" s="37" customFormat="1" customHeight="1" spans="1:7">
      <c r="A9855" s="52" t="s">
        <v>2040</v>
      </c>
      <c r="B9855" s="52" t="s">
        <v>3874</v>
      </c>
      <c r="C9855" s="50" t="s">
        <v>2106</v>
      </c>
      <c r="D9855" s="49"/>
      <c r="E9855" s="51">
        <v>137.184435</v>
      </c>
      <c r="F9855" s="51">
        <v>0</v>
      </c>
      <c r="G9855" s="51">
        <v>137.184435</v>
      </c>
    </row>
    <row r="9856" s="37" customFormat="1" customHeight="1" spans="1:7">
      <c r="A9856" s="52" t="s">
        <v>2040</v>
      </c>
      <c r="B9856" s="52" t="s">
        <v>3874</v>
      </c>
      <c r="C9856" s="30" t="s">
        <v>2107</v>
      </c>
      <c r="D9856" s="52" t="s">
        <v>2131</v>
      </c>
      <c r="E9856" s="53">
        <v>33.8148</v>
      </c>
      <c r="F9856" s="53">
        <v>0</v>
      </c>
      <c r="G9856" s="53">
        <v>33.8148</v>
      </c>
    </row>
    <row r="9857" s="37" customFormat="1" customHeight="1" spans="1:7">
      <c r="A9857" s="52" t="s">
        <v>2040</v>
      </c>
      <c r="B9857" s="52" t="s">
        <v>3874</v>
      </c>
      <c r="C9857" s="30" t="s">
        <v>2107</v>
      </c>
      <c r="D9857" s="52" t="s">
        <v>2132</v>
      </c>
      <c r="E9857" s="53">
        <v>1.0836</v>
      </c>
      <c r="F9857" s="53">
        <v>0</v>
      </c>
      <c r="G9857" s="53">
        <v>1.0836</v>
      </c>
    </row>
    <row r="9858" s="37" customFormat="1" customHeight="1" spans="1:7">
      <c r="A9858" s="52" t="s">
        <v>2040</v>
      </c>
      <c r="B9858" s="52" t="s">
        <v>3874</v>
      </c>
      <c r="C9858" s="30" t="s">
        <v>2107</v>
      </c>
      <c r="D9858" s="52" t="s">
        <v>2134</v>
      </c>
      <c r="E9858" s="53">
        <v>14.76</v>
      </c>
      <c r="F9858" s="53">
        <v>0</v>
      </c>
      <c r="G9858" s="53">
        <v>14.76</v>
      </c>
    </row>
    <row r="9859" s="37" customFormat="1" customHeight="1" spans="1:7">
      <c r="A9859" s="52" t="s">
        <v>2040</v>
      </c>
      <c r="B9859" s="52" t="s">
        <v>3874</v>
      </c>
      <c r="C9859" s="30" t="s">
        <v>2107</v>
      </c>
      <c r="D9859" s="52" t="s">
        <v>2135</v>
      </c>
      <c r="E9859" s="53">
        <v>28.7016</v>
      </c>
      <c r="F9859" s="53">
        <v>0</v>
      </c>
      <c r="G9859" s="53">
        <v>28.7016</v>
      </c>
    </row>
    <row r="9860" s="37" customFormat="1" customHeight="1" spans="1:7">
      <c r="A9860" s="52" t="s">
        <v>2040</v>
      </c>
      <c r="B9860" s="52" t="s">
        <v>3874</v>
      </c>
      <c r="C9860" s="30" t="s">
        <v>2107</v>
      </c>
      <c r="D9860" s="52" t="s">
        <v>2136</v>
      </c>
      <c r="E9860" s="53">
        <v>9.756</v>
      </c>
      <c r="F9860" s="53">
        <v>0</v>
      </c>
      <c r="G9860" s="53">
        <v>9.756</v>
      </c>
    </row>
    <row r="9861" s="37" customFormat="1" customHeight="1" spans="1:7">
      <c r="A9861" s="52" t="s">
        <v>2040</v>
      </c>
      <c r="B9861" s="52" t="s">
        <v>3874</v>
      </c>
      <c r="C9861" s="30" t="s">
        <v>2107</v>
      </c>
      <c r="D9861" s="52" t="s">
        <v>2137</v>
      </c>
      <c r="E9861" s="53">
        <v>14.09856</v>
      </c>
      <c r="F9861" s="53">
        <v>0</v>
      </c>
      <c r="G9861" s="53">
        <v>14.09856</v>
      </c>
    </row>
    <row r="9862" s="37" customFormat="1" customHeight="1" spans="1:7">
      <c r="A9862" s="52" t="s">
        <v>2040</v>
      </c>
      <c r="B9862" s="52" t="s">
        <v>3874</v>
      </c>
      <c r="C9862" s="30" t="s">
        <v>2107</v>
      </c>
      <c r="D9862" s="52" t="s">
        <v>2138</v>
      </c>
      <c r="E9862" s="53">
        <v>5.644368</v>
      </c>
      <c r="F9862" s="53">
        <v>0</v>
      </c>
      <c r="G9862" s="53">
        <v>5.644368</v>
      </c>
    </row>
    <row r="9863" s="37" customFormat="1" customHeight="1" spans="1:7">
      <c r="A9863" s="52" t="s">
        <v>2040</v>
      </c>
      <c r="B9863" s="52" t="s">
        <v>3874</v>
      </c>
      <c r="C9863" s="30" t="s">
        <v>2107</v>
      </c>
      <c r="D9863" s="52" t="s">
        <v>2139</v>
      </c>
      <c r="E9863" s="53">
        <v>0.178243</v>
      </c>
      <c r="F9863" s="53">
        <v>0</v>
      </c>
      <c r="G9863" s="53">
        <v>0.178243</v>
      </c>
    </row>
    <row r="9864" s="37" customFormat="1" customHeight="1" spans="1:7">
      <c r="A9864" s="52" t="s">
        <v>2040</v>
      </c>
      <c r="B9864" s="52" t="s">
        <v>3874</v>
      </c>
      <c r="C9864" s="30" t="s">
        <v>2107</v>
      </c>
      <c r="D9864" s="52" t="s">
        <v>2140</v>
      </c>
      <c r="E9864" s="53">
        <v>0.297072</v>
      </c>
      <c r="F9864" s="53">
        <v>0</v>
      </c>
      <c r="G9864" s="53">
        <v>0.297072</v>
      </c>
    </row>
    <row r="9865" s="37" customFormat="1" customHeight="1" spans="1:7">
      <c r="A9865" s="52" t="s">
        <v>2040</v>
      </c>
      <c r="B9865" s="52" t="s">
        <v>3874</v>
      </c>
      <c r="C9865" s="30" t="s">
        <v>2107</v>
      </c>
      <c r="D9865" s="52" t="s">
        <v>2141</v>
      </c>
      <c r="E9865" s="53">
        <v>7.129728</v>
      </c>
      <c r="F9865" s="53">
        <v>0</v>
      </c>
      <c r="G9865" s="53">
        <v>7.129728</v>
      </c>
    </row>
    <row r="9866" s="37" customFormat="1" customHeight="1" spans="1:7">
      <c r="A9866" s="52" t="s">
        <v>2040</v>
      </c>
      <c r="B9866" s="52" t="s">
        <v>3874</v>
      </c>
      <c r="C9866" s="30" t="s">
        <v>2107</v>
      </c>
      <c r="D9866" s="52" t="s">
        <v>2298</v>
      </c>
      <c r="E9866" s="53">
        <v>0.2</v>
      </c>
      <c r="F9866" s="53">
        <v>0</v>
      </c>
      <c r="G9866" s="53">
        <v>0.2</v>
      </c>
    </row>
    <row r="9867" s="37" customFormat="1" customHeight="1" spans="1:7">
      <c r="A9867" s="52" t="s">
        <v>2040</v>
      </c>
      <c r="B9867" s="52" t="s">
        <v>3874</v>
      </c>
      <c r="C9867" s="30" t="s">
        <v>2107</v>
      </c>
      <c r="D9867" s="52" t="s">
        <v>2142</v>
      </c>
      <c r="E9867" s="53">
        <v>7.04928</v>
      </c>
      <c r="F9867" s="53">
        <v>0</v>
      </c>
      <c r="G9867" s="53">
        <v>7.04928</v>
      </c>
    </row>
    <row r="9868" s="37" customFormat="1" customHeight="1" spans="1:7">
      <c r="A9868" s="52" t="s">
        <v>2040</v>
      </c>
      <c r="B9868" s="52" t="s">
        <v>3874</v>
      </c>
      <c r="C9868" s="30" t="s">
        <v>2107</v>
      </c>
      <c r="D9868" s="52" t="s">
        <v>2299</v>
      </c>
      <c r="E9868" s="53">
        <v>2.3</v>
      </c>
      <c r="F9868" s="53">
        <v>0</v>
      </c>
      <c r="G9868" s="53">
        <v>2.3</v>
      </c>
    </row>
    <row r="9869" s="37" customFormat="1" customHeight="1" spans="1:7">
      <c r="A9869" s="52" t="s">
        <v>2040</v>
      </c>
      <c r="B9869" s="52" t="s">
        <v>3874</v>
      </c>
      <c r="C9869" s="30" t="s">
        <v>2107</v>
      </c>
      <c r="D9869" s="52" t="s">
        <v>2143</v>
      </c>
      <c r="E9869" s="53">
        <v>10.5546</v>
      </c>
      <c r="F9869" s="53">
        <v>0</v>
      </c>
      <c r="G9869" s="53">
        <v>10.5546</v>
      </c>
    </row>
    <row r="9870" s="37" customFormat="1" customHeight="1" spans="1:7">
      <c r="A9870" s="52" t="s">
        <v>2040</v>
      </c>
      <c r="B9870" s="52" t="s">
        <v>3874</v>
      </c>
      <c r="C9870" s="30" t="s">
        <v>2107</v>
      </c>
      <c r="D9870" s="52" t="s">
        <v>2144</v>
      </c>
      <c r="E9870" s="53">
        <v>1.12</v>
      </c>
      <c r="F9870" s="53">
        <v>0</v>
      </c>
      <c r="G9870" s="53">
        <v>1.12</v>
      </c>
    </row>
    <row r="9871" s="37" customFormat="1" customHeight="1" spans="1:7">
      <c r="A9871" s="52" t="s">
        <v>2040</v>
      </c>
      <c r="B9871" s="52" t="s">
        <v>3874</v>
      </c>
      <c r="C9871" s="30" t="s">
        <v>2107</v>
      </c>
      <c r="D9871" s="52" t="s">
        <v>2145</v>
      </c>
      <c r="E9871" s="53">
        <v>0.496584</v>
      </c>
      <c r="F9871" s="53">
        <v>0</v>
      </c>
      <c r="G9871" s="53">
        <v>0.496584</v>
      </c>
    </row>
    <row r="9872" s="37" customFormat="1" customHeight="1" spans="1:7">
      <c r="A9872" s="52" t="s">
        <v>2040</v>
      </c>
      <c r="B9872" s="49" t="s">
        <v>3875</v>
      </c>
      <c r="C9872" s="50"/>
      <c r="D9872" s="49"/>
      <c r="E9872" s="51">
        <v>293.128435</v>
      </c>
      <c r="F9872" s="51">
        <v>0</v>
      </c>
      <c r="G9872" s="51">
        <v>293.128435</v>
      </c>
    </row>
    <row r="9873" s="37" customFormat="1" customHeight="1" spans="1:7">
      <c r="A9873" s="52" t="s">
        <v>2040</v>
      </c>
      <c r="B9873" s="52" t="s">
        <v>3876</v>
      </c>
      <c r="C9873" s="50" t="s">
        <v>2091</v>
      </c>
      <c r="D9873" s="49"/>
      <c r="E9873" s="51">
        <v>39.746359</v>
      </c>
      <c r="F9873" s="51">
        <v>0</v>
      </c>
      <c r="G9873" s="51">
        <v>39.746359</v>
      </c>
    </row>
    <row r="9874" s="36" customFormat="1" customHeight="1" spans="1:7">
      <c r="A9874" s="52" t="s">
        <v>2040</v>
      </c>
      <c r="B9874" s="52" t="s">
        <v>3876</v>
      </c>
      <c r="C9874" s="30" t="s">
        <v>2092</v>
      </c>
      <c r="D9874" s="52" t="s">
        <v>2126</v>
      </c>
      <c r="E9874" s="53">
        <v>24.5</v>
      </c>
      <c r="F9874" s="53">
        <v>0</v>
      </c>
      <c r="G9874" s="53">
        <v>24.5</v>
      </c>
    </row>
    <row r="9875" s="37" customFormat="1" customHeight="1" spans="1:7">
      <c r="A9875" s="52" t="s">
        <v>2040</v>
      </c>
      <c r="B9875" s="52" t="s">
        <v>3876</v>
      </c>
      <c r="C9875" s="30" t="s">
        <v>2092</v>
      </c>
      <c r="D9875" s="52" t="s">
        <v>2127</v>
      </c>
      <c r="E9875" s="53">
        <v>1.141776</v>
      </c>
      <c r="F9875" s="53">
        <v>0</v>
      </c>
      <c r="G9875" s="53">
        <v>1.141776</v>
      </c>
    </row>
    <row r="9876" s="37" customFormat="1" customHeight="1" spans="1:7">
      <c r="A9876" s="52" t="s">
        <v>2040</v>
      </c>
      <c r="B9876" s="52" t="s">
        <v>3876</v>
      </c>
      <c r="C9876" s="30" t="s">
        <v>2092</v>
      </c>
      <c r="D9876" s="52" t="s">
        <v>2128</v>
      </c>
      <c r="E9876" s="53">
        <v>0.761184</v>
      </c>
      <c r="F9876" s="53">
        <v>0</v>
      </c>
      <c r="G9876" s="53">
        <v>0.761184</v>
      </c>
    </row>
    <row r="9877" s="37" customFormat="1" customHeight="1" spans="1:7">
      <c r="A9877" s="52" t="s">
        <v>2040</v>
      </c>
      <c r="B9877" s="52" t="s">
        <v>3876</v>
      </c>
      <c r="C9877" s="30" t="s">
        <v>2092</v>
      </c>
      <c r="D9877" s="52" t="s">
        <v>2129</v>
      </c>
      <c r="E9877" s="53">
        <v>1.5696</v>
      </c>
      <c r="F9877" s="53">
        <v>0</v>
      </c>
      <c r="G9877" s="53">
        <v>1.5696</v>
      </c>
    </row>
    <row r="9878" s="37" customFormat="1" customHeight="1" spans="1:7">
      <c r="A9878" s="52" t="s">
        <v>2040</v>
      </c>
      <c r="B9878" s="52" t="s">
        <v>3876</v>
      </c>
      <c r="C9878" s="30" t="s">
        <v>2092</v>
      </c>
      <c r="D9878" s="52" t="s">
        <v>2297</v>
      </c>
      <c r="E9878" s="53">
        <v>1.846579</v>
      </c>
      <c r="F9878" s="53">
        <v>0</v>
      </c>
      <c r="G9878" s="53">
        <v>1.846579</v>
      </c>
    </row>
    <row r="9879" s="37" customFormat="1" customHeight="1" spans="1:7">
      <c r="A9879" s="52" t="s">
        <v>2040</v>
      </c>
      <c r="B9879" s="52" t="s">
        <v>3876</v>
      </c>
      <c r="C9879" s="30" t="s">
        <v>2092</v>
      </c>
      <c r="D9879" s="52" t="s">
        <v>2130</v>
      </c>
      <c r="E9879" s="53">
        <v>1.42722</v>
      </c>
      <c r="F9879" s="53">
        <v>0</v>
      </c>
      <c r="G9879" s="53">
        <v>1.42722</v>
      </c>
    </row>
    <row r="9880" s="37" customFormat="1" customHeight="1" spans="1:7">
      <c r="A9880" s="52" t="s">
        <v>2040</v>
      </c>
      <c r="B9880" s="52" t="s">
        <v>3876</v>
      </c>
      <c r="C9880" s="30" t="s">
        <v>2092</v>
      </c>
      <c r="D9880" s="52" t="s">
        <v>2102</v>
      </c>
      <c r="E9880" s="53">
        <v>7</v>
      </c>
      <c r="F9880" s="53">
        <v>0</v>
      </c>
      <c r="G9880" s="53">
        <v>7</v>
      </c>
    </row>
    <row r="9881" s="37" customFormat="1" customHeight="1" spans="1:7">
      <c r="A9881" s="52" t="s">
        <v>2040</v>
      </c>
      <c r="B9881" s="52" t="s">
        <v>3876</v>
      </c>
      <c r="C9881" s="30" t="s">
        <v>2092</v>
      </c>
      <c r="D9881" s="52" t="s">
        <v>2105</v>
      </c>
      <c r="E9881" s="53">
        <v>1.5</v>
      </c>
      <c r="F9881" s="53">
        <v>0</v>
      </c>
      <c r="G9881" s="53">
        <v>1.5</v>
      </c>
    </row>
    <row r="9882" s="37" customFormat="1" customHeight="1" spans="1:7">
      <c r="A9882" s="52" t="s">
        <v>2040</v>
      </c>
      <c r="B9882" s="52" t="s">
        <v>3876</v>
      </c>
      <c r="C9882" s="50" t="s">
        <v>2106</v>
      </c>
      <c r="D9882" s="49"/>
      <c r="E9882" s="51">
        <v>253.382076</v>
      </c>
      <c r="F9882" s="51">
        <v>0</v>
      </c>
      <c r="G9882" s="51">
        <v>253.382076</v>
      </c>
    </row>
    <row r="9883" s="37" customFormat="1" customHeight="1" spans="1:7">
      <c r="A9883" s="52" t="s">
        <v>2040</v>
      </c>
      <c r="B9883" s="52" t="s">
        <v>3876</v>
      </c>
      <c r="C9883" s="30" t="s">
        <v>2107</v>
      </c>
      <c r="D9883" s="52" t="s">
        <v>2131</v>
      </c>
      <c r="E9883" s="53">
        <v>52.32</v>
      </c>
      <c r="F9883" s="53">
        <v>0</v>
      </c>
      <c r="G9883" s="53">
        <v>52.32</v>
      </c>
    </row>
    <row r="9884" s="37" customFormat="1" customHeight="1" spans="1:7">
      <c r="A9884" s="52" t="s">
        <v>2040</v>
      </c>
      <c r="B9884" s="52" t="s">
        <v>3876</v>
      </c>
      <c r="C9884" s="30" t="s">
        <v>2107</v>
      </c>
      <c r="D9884" s="52" t="s">
        <v>2132</v>
      </c>
      <c r="E9884" s="53">
        <v>5.748</v>
      </c>
      <c r="F9884" s="53">
        <v>0</v>
      </c>
      <c r="G9884" s="53">
        <v>5.748</v>
      </c>
    </row>
    <row r="9885" s="37" customFormat="1" customHeight="1" spans="1:7">
      <c r="A9885" s="52" t="s">
        <v>2040</v>
      </c>
      <c r="B9885" s="52" t="s">
        <v>3876</v>
      </c>
      <c r="C9885" s="30" t="s">
        <v>2107</v>
      </c>
      <c r="D9885" s="52" t="s">
        <v>2133</v>
      </c>
      <c r="E9885" s="53">
        <v>0.006</v>
      </c>
      <c r="F9885" s="53">
        <v>0</v>
      </c>
      <c r="G9885" s="53">
        <v>0.006</v>
      </c>
    </row>
    <row r="9886" s="37" customFormat="1" customHeight="1" spans="1:7">
      <c r="A9886" s="52" t="s">
        <v>2040</v>
      </c>
      <c r="B9886" s="52" t="s">
        <v>3876</v>
      </c>
      <c r="C9886" s="30" t="s">
        <v>2107</v>
      </c>
      <c r="D9886" s="52" t="s">
        <v>2134</v>
      </c>
      <c r="E9886" s="53">
        <v>22.296</v>
      </c>
      <c r="F9886" s="53">
        <v>0</v>
      </c>
      <c r="G9886" s="53">
        <v>22.296</v>
      </c>
    </row>
    <row r="9887" s="37" customFormat="1" customHeight="1" spans="1:7">
      <c r="A9887" s="52" t="s">
        <v>2040</v>
      </c>
      <c r="B9887" s="52" t="s">
        <v>3876</v>
      </c>
      <c r="C9887" s="30" t="s">
        <v>2107</v>
      </c>
      <c r="D9887" s="52" t="s">
        <v>2135</v>
      </c>
      <c r="E9887" s="53">
        <v>43.1688</v>
      </c>
      <c r="F9887" s="53">
        <v>0</v>
      </c>
      <c r="G9887" s="53">
        <v>43.1688</v>
      </c>
    </row>
    <row r="9888" s="37" customFormat="1" customHeight="1" spans="1:7">
      <c r="A9888" s="52" t="s">
        <v>2040</v>
      </c>
      <c r="B9888" s="52" t="s">
        <v>3876</v>
      </c>
      <c r="C9888" s="30" t="s">
        <v>2107</v>
      </c>
      <c r="D9888" s="52" t="s">
        <v>2136</v>
      </c>
      <c r="E9888" s="53">
        <v>14.784</v>
      </c>
      <c r="F9888" s="53">
        <v>0</v>
      </c>
      <c r="G9888" s="53">
        <v>14.784</v>
      </c>
    </row>
    <row r="9889" s="37" customFormat="1" customHeight="1" spans="1:7">
      <c r="A9889" s="52" t="s">
        <v>2040</v>
      </c>
      <c r="B9889" s="52" t="s">
        <v>3876</v>
      </c>
      <c r="C9889" s="30" t="s">
        <v>2107</v>
      </c>
      <c r="D9889" s="52" t="s">
        <v>2137</v>
      </c>
      <c r="E9889" s="53">
        <v>22.130688</v>
      </c>
      <c r="F9889" s="53">
        <v>0</v>
      </c>
      <c r="G9889" s="53">
        <v>22.130688</v>
      </c>
    </row>
    <row r="9890" s="37" customFormat="1" customHeight="1" spans="1:7">
      <c r="A9890" s="52" t="s">
        <v>2040</v>
      </c>
      <c r="B9890" s="52" t="s">
        <v>3876</v>
      </c>
      <c r="C9890" s="30" t="s">
        <v>2107</v>
      </c>
      <c r="D9890" s="52" t="s">
        <v>2138</v>
      </c>
      <c r="E9890" s="53">
        <v>9.03906</v>
      </c>
      <c r="F9890" s="53">
        <v>0</v>
      </c>
      <c r="G9890" s="53">
        <v>9.03906</v>
      </c>
    </row>
    <row r="9891" s="37" customFormat="1" customHeight="1" spans="1:7">
      <c r="A9891" s="52" t="s">
        <v>2040</v>
      </c>
      <c r="B9891" s="52" t="s">
        <v>3876</v>
      </c>
      <c r="C9891" s="30" t="s">
        <v>2107</v>
      </c>
      <c r="D9891" s="52" t="s">
        <v>2139</v>
      </c>
      <c r="E9891" s="53">
        <v>0.285444</v>
      </c>
      <c r="F9891" s="53">
        <v>0</v>
      </c>
      <c r="G9891" s="53">
        <v>0.285444</v>
      </c>
    </row>
    <row r="9892" s="37" customFormat="1" customHeight="1" spans="1:7">
      <c r="A9892" s="52" t="s">
        <v>2040</v>
      </c>
      <c r="B9892" s="52" t="s">
        <v>3876</v>
      </c>
      <c r="C9892" s="30" t="s">
        <v>2107</v>
      </c>
      <c r="D9892" s="52" t="s">
        <v>2140</v>
      </c>
      <c r="E9892" s="53">
        <v>0.47574</v>
      </c>
      <c r="F9892" s="53">
        <v>0</v>
      </c>
      <c r="G9892" s="53">
        <v>0.47574</v>
      </c>
    </row>
    <row r="9893" s="37" customFormat="1" customHeight="1" spans="1:7">
      <c r="A9893" s="52" t="s">
        <v>2040</v>
      </c>
      <c r="B9893" s="52" t="s">
        <v>3876</v>
      </c>
      <c r="C9893" s="30" t="s">
        <v>2107</v>
      </c>
      <c r="D9893" s="52" t="s">
        <v>2141</v>
      </c>
      <c r="E9893" s="53">
        <v>11.41776</v>
      </c>
      <c r="F9893" s="53">
        <v>0</v>
      </c>
      <c r="G9893" s="53">
        <v>11.41776</v>
      </c>
    </row>
    <row r="9894" s="37" customFormat="1" customHeight="1" spans="1:7">
      <c r="A9894" s="52" t="s">
        <v>2040</v>
      </c>
      <c r="B9894" s="52" t="s">
        <v>3876</v>
      </c>
      <c r="C9894" s="30" t="s">
        <v>2107</v>
      </c>
      <c r="D9894" s="52" t="s">
        <v>2298</v>
      </c>
      <c r="E9894" s="53">
        <v>3.4</v>
      </c>
      <c r="F9894" s="53">
        <v>0</v>
      </c>
      <c r="G9894" s="53">
        <v>3.4</v>
      </c>
    </row>
    <row r="9895" s="37" customFormat="1" customHeight="1" spans="1:7">
      <c r="A9895" s="52" t="s">
        <v>2040</v>
      </c>
      <c r="B9895" s="52" t="s">
        <v>3876</v>
      </c>
      <c r="C9895" s="30" t="s">
        <v>2107</v>
      </c>
      <c r="D9895" s="52" t="s">
        <v>2142</v>
      </c>
      <c r="E9895" s="53">
        <v>11.065344</v>
      </c>
      <c r="F9895" s="53">
        <v>0</v>
      </c>
      <c r="G9895" s="53">
        <v>11.065344</v>
      </c>
    </row>
    <row r="9896" s="37" customFormat="1" customHeight="1" spans="1:7">
      <c r="A9896" s="52" t="s">
        <v>2040</v>
      </c>
      <c r="B9896" s="52" t="s">
        <v>3876</v>
      </c>
      <c r="C9896" s="30" t="s">
        <v>2107</v>
      </c>
      <c r="D9896" s="52" t="s">
        <v>2299</v>
      </c>
      <c r="E9896" s="53">
        <v>39.1</v>
      </c>
      <c r="F9896" s="53">
        <v>0</v>
      </c>
      <c r="G9896" s="53">
        <v>39.1</v>
      </c>
    </row>
    <row r="9897" s="37" customFormat="1" customHeight="1" spans="1:7">
      <c r="A9897" s="52" t="s">
        <v>2040</v>
      </c>
      <c r="B9897" s="52" t="s">
        <v>3876</v>
      </c>
      <c r="C9897" s="30" t="s">
        <v>2107</v>
      </c>
      <c r="D9897" s="52" t="s">
        <v>2143</v>
      </c>
      <c r="E9897" s="53">
        <v>15.7836</v>
      </c>
      <c r="F9897" s="53">
        <v>0</v>
      </c>
      <c r="G9897" s="53">
        <v>15.7836</v>
      </c>
    </row>
    <row r="9898" s="37" customFormat="1" customHeight="1" spans="1:7">
      <c r="A9898" s="52" t="s">
        <v>2040</v>
      </c>
      <c r="B9898" s="52" t="s">
        <v>3876</v>
      </c>
      <c r="C9898" s="30" t="s">
        <v>2107</v>
      </c>
      <c r="D9898" s="52" t="s">
        <v>2144</v>
      </c>
      <c r="E9898" s="53">
        <v>1.6</v>
      </c>
      <c r="F9898" s="53">
        <v>0</v>
      </c>
      <c r="G9898" s="53">
        <v>1.6</v>
      </c>
    </row>
    <row r="9899" s="37" customFormat="1" customHeight="1" spans="1:7">
      <c r="A9899" s="52" t="s">
        <v>2040</v>
      </c>
      <c r="B9899" s="52" t="s">
        <v>3876</v>
      </c>
      <c r="C9899" s="30" t="s">
        <v>2107</v>
      </c>
      <c r="D9899" s="52" t="s">
        <v>2145</v>
      </c>
      <c r="E9899" s="53">
        <v>0.76164</v>
      </c>
      <c r="F9899" s="53">
        <v>0</v>
      </c>
      <c r="G9899" s="53">
        <v>0.76164</v>
      </c>
    </row>
    <row r="9900" s="37" customFormat="1" customHeight="1" spans="1:7">
      <c r="A9900" s="52" t="s">
        <v>2040</v>
      </c>
      <c r="B9900" s="49" t="s">
        <v>3877</v>
      </c>
      <c r="C9900" s="50"/>
      <c r="D9900" s="49"/>
      <c r="E9900" s="51">
        <v>97.835882</v>
      </c>
      <c r="F9900" s="51">
        <v>0</v>
      </c>
      <c r="G9900" s="51">
        <v>97.835882</v>
      </c>
    </row>
    <row r="9901" s="37" customFormat="1" customHeight="1" spans="1:7">
      <c r="A9901" s="52" t="s">
        <v>2040</v>
      </c>
      <c r="B9901" s="52" t="s">
        <v>3878</v>
      </c>
      <c r="C9901" s="50" t="s">
        <v>2091</v>
      </c>
      <c r="D9901" s="49"/>
      <c r="E9901" s="51">
        <v>12.471906</v>
      </c>
      <c r="F9901" s="51">
        <v>0</v>
      </c>
      <c r="G9901" s="51">
        <v>12.471906</v>
      </c>
    </row>
    <row r="9902" s="37" customFormat="1" customHeight="1" spans="1:7">
      <c r="A9902" s="52" t="s">
        <v>2040</v>
      </c>
      <c r="B9902" s="52" t="s">
        <v>3878</v>
      </c>
      <c r="C9902" s="30" t="s">
        <v>2092</v>
      </c>
      <c r="D9902" s="52" t="s">
        <v>2126</v>
      </c>
      <c r="E9902" s="53">
        <v>9.8</v>
      </c>
      <c r="F9902" s="53">
        <v>0</v>
      </c>
      <c r="G9902" s="53">
        <v>9.8</v>
      </c>
    </row>
    <row r="9903" s="37" customFormat="1" customHeight="1" spans="1:7">
      <c r="A9903" s="52" t="s">
        <v>2040</v>
      </c>
      <c r="B9903" s="52" t="s">
        <v>3878</v>
      </c>
      <c r="C9903" s="30" t="s">
        <v>2092</v>
      </c>
      <c r="D9903" s="52" t="s">
        <v>2127</v>
      </c>
      <c r="E9903" s="53">
        <v>0.417326</v>
      </c>
      <c r="F9903" s="53">
        <v>0</v>
      </c>
      <c r="G9903" s="53">
        <v>0.417326</v>
      </c>
    </row>
    <row r="9904" s="37" customFormat="1" customHeight="1" spans="1:7">
      <c r="A9904" s="52" t="s">
        <v>2040</v>
      </c>
      <c r="B9904" s="52" t="s">
        <v>3878</v>
      </c>
      <c r="C9904" s="30" t="s">
        <v>2092</v>
      </c>
      <c r="D9904" s="52" t="s">
        <v>2128</v>
      </c>
      <c r="E9904" s="53">
        <v>0.278218</v>
      </c>
      <c r="F9904" s="53">
        <v>0</v>
      </c>
      <c r="G9904" s="53">
        <v>0.278218</v>
      </c>
    </row>
    <row r="9905" s="37" customFormat="1" customHeight="1" spans="1:7">
      <c r="A9905" s="52" t="s">
        <v>2040</v>
      </c>
      <c r="B9905" s="52" t="s">
        <v>3878</v>
      </c>
      <c r="C9905" s="30" t="s">
        <v>2092</v>
      </c>
      <c r="D9905" s="52" t="s">
        <v>2129</v>
      </c>
      <c r="E9905" s="53">
        <v>0.60696</v>
      </c>
      <c r="F9905" s="53">
        <v>0</v>
      </c>
      <c r="G9905" s="53">
        <v>0.60696</v>
      </c>
    </row>
    <row r="9906" s="37" customFormat="1" customHeight="1" spans="1:7">
      <c r="A9906" s="52" t="s">
        <v>2040</v>
      </c>
      <c r="B9906" s="52" t="s">
        <v>3878</v>
      </c>
      <c r="C9906" s="30" t="s">
        <v>2092</v>
      </c>
      <c r="D9906" s="52" t="s">
        <v>2297</v>
      </c>
      <c r="E9906" s="53">
        <v>0.247744</v>
      </c>
      <c r="F9906" s="53">
        <v>0</v>
      </c>
      <c r="G9906" s="53">
        <v>0.247744</v>
      </c>
    </row>
    <row r="9907" s="37" customFormat="1" customHeight="1" spans="1:7">
      <c r="A9907" s="52" t="s">
        <v>2040</v>
      </c>
      <c r="B9907" s="52" t="s">
        <v>3878</v>
      </c>
      <c r="C9907" s="30" t="s">
        <v>2092</v>
      </c>
      <c r="D9907" s="52" t="s">
        <v>2130</v>
      </c>
      <c r="E9907" s="53">
        <v>0.521658</v>
      </c>
      <c r="F9907" s="53">
        <v>0</v>
      </c>
      <c r="G9907" s="53">
        <v>0.521658</v>
      </c>
    </row>
    <row r="9908" s="37" customFormat="1" customHeight="1" spans="1:7">
      <c r="A9908" s="52" t="s">
        <v>2040</v>
      </c>
      <c r="B9908" s="52" t="s">
        <v>3878</v>
      </c>
      <c r="C9908" s="30" t="s">
        <v>2092</v>
      </c>
      <c r="D9908" s="52" t="s">
        <v>2105</v>
      </c>
      <c r="E9908" s="53">
        <v>0.6</v>
      </c>
      <c r="F9908" s="53">
        <v>0</v>
      </c>
      <c r="G9908" s="53">
        <v>0.6</v>
      </c>
    </row>
    <row r="9909" s="37" customFormat="1" customHeight="1" spans="1:7">
      <c r="A9909" s="52" t="s">
        <v>2040</v>
      </c>
      <c r="B9909" s="52" t="s">
        <v>3878</v>
      </c>
      <c r="C9909" s="50" t="s">
        <v>2106</v>
      </c>
      <c r="D9909" s="49"/>
      <c r="E9909" s="51">
        <v>85.363976</v>
      </c>
      <c r="F9909" s="51">
        <v>0</v>
      </c>
      <c r="G9909" s="51">
        <v>85.363976</v>
      </c>
    </row>
    <row r="9910" s="37" customFormat="1" customHeight="1" spans="1:7">
      <c r="A9910" s="52" t="s">
        <v>2040</v>
      </c>
      <c r="B9910" s="52" t="s">
        <v>3878</v>
      </c>
      <c r="C9910" s="30" t="s">
        <v>2107</v>
      </c>
      <c r="D9910" s="52" t="s">
        <v>2131</v>
      </c>
      <c r="E9910" s="53">
        <v>20.232</v>
      </c>
      <c r="F9910" s="53">
        <v>0</v>
      </c>
      <c r="G9910" s="53">
        <v>20.232</v>
      </c>
    </row>
    <row r="9911" s="37" customFormat="1" customHeight="1" spans="1:7">
      <c r="A9911" s="52" t="s">
        <v>2040</v>
      </c>
      <c r="B9911" s="52" t="s">
        <v>3878</v>
      </c>
      <c r="C9911" s="30" t="s">
        <v>2107</v>
      </c>
      <c r="D9911" s="52" t="s">
        <v>2132</v>
      </c>
      <c r="E9911" s="53">
        <v>0.6192</v>
      </c>
      <c r="F9911" s="53">
        <v>0</v>
      </c>
      <c r="G9911" s="53">
        <v>0.6192</v>
      </c>
    </row>
    <row r="9912" s="37" customFormat="1" customHeight="1" spans="1:7">
      <c r="A9912" s="52" t="s">
        <v>2040</v>
      </c>
      <c r="B9912" s="52" t="s">
        <v>3878</v>
      </c>
      <c r="C9912" s="30" t="s">
        <v>2107</v>
      </c>
      <c r="D9912" s="52" t="s">
        <v>2134</v>
      </c>
      <c r="E9912" s="53">
        <v>8.388</v>
      </c>
      <c r="F9912" s="53">
        <v>0</v>
      </c>
      <c r="G9912" s="53">
        <v>8.388</v>
      </c>
    </row>
    <row r="9913" s="37" customFormat="1" customHeight="1" spans="1:7">
      <c r="A9913" s="52" t="s">
        <v>2040</v>
      </c>
      <c r="B9913" s="52" t="s">
        <v>3878</v>
      </c>
      <c r="C9913" s="30" t="s">
        <v>2107</v>
      </c>
      <c r="D9913" s="52" t="s">
        <v>2135</v>
      </c>
      <c r="E9913" s="53">
        <v>16.176</v>
      </c>
      <c r="F9913" s="53">
        <v>0</v>
      </c>
      <c r="G9913" s="53">
        <v>16.176</v>
      </c>
    </row>
    <row r="9914" s="37" customFormat="1" customHeight="1" spans="1:7">
      <c r="A9914" s="52" t="s">
        <v>2040</v>
      </c>
      <c r="B9914" s="52" t="s">
        <v>3878</v>
      </c>
      <c r="C9914" s="30" t="s">
        <v>2107</v>
      </c>
      <c r="D9914" s="52" t="s">
        <v>2136</v>
      </c>
      <c r="E9914" s="53">
        <v>5.538</v>
      </c>
      <c r="F9914" s="53">
        <v>0</v>
      </c>
      <c r="G9914" s="53">
        <v>5.538</v>
      </c>
    </row>
    <row r="9915" s="37" customFormat="1" customHeight="1" spans="1:7">
      <c r="A9915" s="52" t="s">
        <v>2040</v>
      </c>
      <c r="B9915" s="52" t="s">
        <v>3878</v>
      </c>
      <c r="C9915" s="30" t="s">
        <v>2107</v>
      </c>
      <c r="D9915" s="52" t="s">
        <v>2137</v>
      </c>
      <c r="E9915" s="53">
        <v>8.152512</v>
      </c>
      <c r="F9915" s="53">
        <v>0</v>
      </c>
      <c r="G9915" s="53">
        <v>8.152512</v>
      </c>
    </row>
    <row r="9916" s="37" customFormat="1" customHeight="1" spans="1:7">
      <c r="A9916" s="52" t="s">
        <v>2040</v>
      </c>
      <c r="B9916" s="52" t="s">
        <v>3878</v>
      </c>
      <c r="C9916" s="30" t="s">
        <v>2107</v>
      </c>
      <c r="D9916" s="52" t="s">
        <v>2138</v>
      </c>
      <c r="E9916" s="53">
        <v>3.303834</v>
      </c>
      <c r="F9916" s="53">
        <v>0</v>
      </c>
      <c r="G9916" s="53">
        <v>3.303834</v>
      </c>
    </row>
    <row r="9917" s="37" customFormat="1" customHeight="1" spans="1:7">
      <c r="A9917" s="52" t="s">
        <v>2040</v>
      </c>
      <c r="B9917" s="52" t="s">
        <v>3878</v>
      </c>
      <c r="C9917" s="30" t="s">
        <v>2107</v>
      </c>
      <c r="D9917" s="52" t="s">
        <v>2139</v>
      </c>
      <c r="E9917" s="53">
        <v>0.104332</v>
      </c>
      <c r="F9917" s="53">
        <v>0</v>
      </c>
      <c r="G9917" s="53">
        <v>0.104332</v>
      </c>
    </row>
    <row r="9918" s="37" customFormat="1" customHeight="1" spans="1:7">
      <c r="A9918" s="52" t="s">
        <v>2040</v>
      </c>
      <c r="B9918" s="52" t="s">
        <v>3878</v>
      </c>
      <c r="C9918" s="30" t="s">
        <v>2107</v>
      </c>
      <c r="D9918" s="52" t="s">
        <v>2140</v>
      </c>
      <c r="E9918" s="53">
        <v>0.173886</v>
      </c>
      <c r="F9918" s="53">
        <v>0</v>
      </c>
      <c r="G9918" s="53">
        <v>0.173886</v>
      </c>
    </row>
    <row r="9919" s="37" customFormat="1" customHeight="1" spans="1:7">
      <c r="A9919" s="52" t="s">
        <v>2040</v>
      </c>
      <c r="B9919" s="52" t="s">
        <v>3878</v>
      </c>
      <c r="C9919" s="30" t="s">
        <v>2107</v>
      </c>
      <c r="D9919" s="52" t="s">
        <v>2141</v>
      </c>
      <c r="E9919" s="53">
        <v>4.173264</v>
      </c>
      <c r="F9919" s="53">
        <v>0</v>
      </c>
      <c r="G9919" s="53">
        <v>4.173264</v>
      </c>
    </row>
    <row r="9920" s="37" customFormat="1" customHeight="1" spans="1:7">
      <c r="A9920" s="52" t="s">
        <v>2040</v>
      </c>
      <c r="B9920" s="52" t="s">
        <v>3878</v>
      </c>
      <c r="C9920" s="30" t="s">
        <v>2107</v>
      </c>
      <c r="D9920" s="52" t="s">
        <v>2298</v>
      </c>
      <c r="E9920" s="53">
        <v>0.6</v>
      </c>
      <c r="F9920" s="53">
        <v>0</v>
      </c>
      <c r="G9920" s="53">
        <v>0.6</v>
      </c>
    </row>
    <row r="9921" s="37" customFormat="1" customHeight="1" spans="1:7">
      <c r="A9921" s="52" t="s">
        <v>2040</v>
      </c>
      <c r="B9921" s="52" t="s">
        <v>3878</v>
      </c>
      <c r="C9921" s="30" t="s">
        <v>2107</v>
      </c>
      <c r="D9921" s="52" t="s">
        <v>2142</v>
      </c>
      <c r="E9921" s="53">
        <v>4.076256</v>
      </c>
      <c r="F9921" s="53">
        <v>0</v>
      </c>
      <c r="G9921" s="53">
        <v>4.076256</v>
      </c>
    </row>
    <row r="9922" s="37" customFormat="1" customHeight="1" spans="1:7">
      <c r="A9922" s="52" t="s">
        <v>2040</v>
      </c>
      <c r="B9922" s="52" t="s">
        <v>3878</v>
      </c>
      <c r="C9922" s="30" t="s">
        <v>2107</v>
      </c>
      <c r="D9922" s="52" t="s">
        <v>2299</v>
      </c>
      <c r="E9922" s="53">
        <v>6.9</v>
      </c>
      <c r="F9922" s="53">
        <v>0</v>
      </c>
      <c r="G9922" s="53">
        <v>6.9</v>
      </c>
    </row>
    <row r="9923" s="36" customFormat="1" customHeight="1" spans="1:7">
      <c r="A9923" s="52" t="s">
        <v>2040</v>
      </c>
      <c r="B9923" s="52" t="s">
        <v>3878</v>
      </c>
      <c r="C9923" s="30" t="s">
        <v>2107</v>
      </c>
      <c r="D9923" s="52" t="s">
        <v>2143</v>
      </c>
      <c r="E9923" s="53">
        <v>5.9943</v>
      </c>
      <c r="F9923" s="53">
        <v>0</v>
      </c>
      <c r="G9923" s="53">
        <v>5.9943</v>
      </c>
    </row>
    <row r="9924" s="37" customFormat="1" customHeight="1" spans="1:7">
      <c r="A9924" s="52" t="s">
        <v>2040</v>
      </c>
      <c r="B9924" s="52" t="s">
        <v>3878</v>
      </c>
      <c r="C9924" s="30" t="s">
        <v>2107</v>
      </c>
      <c r="D9924" s="52" t="s">
        <v>2144</v>
      </c>
      <c r="E9924" s="53">
        <v>0.64</v>
      </c>
      <c r="F9924" s="53">
        <v>0</v>
      </c>
      <c r="G9924" s="53">
        <v>0.64</v>
      </c>
    </row>
    <row r="9925" s="37" customFormat="1" customHeight="1" spans="1:7">
      <c r="A9925" s="52" t="s">
        <v>2040</v>
      </c>
      <c r="B9925" s="52" t="s">
        <v>3878</v>
      </c>
      <c r="C9925" s="30" t="s">
        <v>2107</v>
      </c>
      <c r="D9925" s="52" t="s">
        <v>2145</v>
      </c>
      <c r="E9925" s="53">
        <v>0.292392</v>
      </c>
      <c r="F9925" s="53">
        <v>0</v>
      </c>
      <c r="G9925" s="53">
        <v>0.292392</v>
      </c>
    </row>
    <row r="9926" s="37" customFormat="1" customHeight="1" spans="1:7">
      <c r="A9926" s="52" t="s">
        <v>2040</v>
      </c>
      <c r="B9926" s="49" t="s">
        <v>3879</v>
      </c>
      <c r="C9926" s="50"/>
      <c r="D9926" s="49"/>
      <c r="E9926" s="51">
        <v>97.434819</v>
      </c>
      <c r="F9926" s="51">
        <v>0</v>
      </c>
      <c r="G9926" s="51">
        <v>97.434819</v>
      </c>
    </row>
    <row r="9927" s="37" customFormat="1" customHeight="1" spans="1:7">
      <c r="A9927" s="52" t="s">
        <v>2040</v>
      </c>
      <c r="B9927" s="52" t="s">
        <v>3880</v>
      </c>
      <c r="C9927" s="50" t="s">
        <v>2091</v>
      </c>
      <c r="D9927" s="49"/>
      <c r="E9927" s="51">
        <v>12.37274</v>
      </c>
      <c r="F9927" s="51">
        <v>0</v>
      </c>
      <c r="G9927" s="51">
        <v>12.37274</v>
      </c>
    </row>
    <row r="9928" s="37" customFormat="1" customHeight="1" spans="1:7">
      <c r="A9928" s="52" t="s">
        <v>2040</v>
      </c>
      <c r="B9928" s="52" t="s">
        <v>3880</v>
      </c>
      <c r="C9928" s="30" t="s">
        <v>2092</v>
      </c>
      <c r="D9928" s="52" t="s">
        <v>2126</v>
      </c>
      <c r="E9928" s="53">
        <v>9.8</v>
      </c>
      <c r="F9928" s="53">
        <v>0</v>
      </c>
      <c r="G9928" s="53">
        <v>9.8</v>
      </c>
    </row>
    <row r="9929" s="37" customFormat="1" customHeight="1" spans="1:7">
      <c r="A9929" s="52" t="s">
        <v>2040</v>
      </c>
      <c r="B9929" s="52" t="s">
        <v>3880</v>
      </c>
      <c r="C9929" s="30" t="s">
        <v>2092</v>
      </c>
      <c r="D9929" s="52" t="s">
        <v>2127</v>
      </c>
      <c r="E9929" s="53">
        <v>0.419227</v>
      </c>
      <c r="F9929" s="53">
        <v>0</v>
      </c>
      <c r="G9929" s="53">
        <v>0.419227</v>
      </c>
    </row>
    <row r="9930" s="37" customFormat="1" customHeight="1" spans="1:7">
      <c r="A9930" s="52" t="s">
        <v>2040</v>
      </c>
      <c r="B9930" s="52" t="s">
        <v>3880</v>
      </c>
      <c r="C9930" s="30" t="s">
        <v>2092</v>
      </c>
      <c r="D9930" s="52" t="s">
        <v>2128</v>
      </c>
      <c r="E9930" s="53">
        <v>0.279485</v>
      </c>
      <c r="F9930" s="53">
        <v>0</v>
      </c>
      <c r="G9930" s="53">
        <v>0.279485</v>
      </c>
    </row>
    <row r="9931" s="37" customFormat="1" customHeight="1" spans="1:7">
      <c r="A9931" s="52" t="s">
        <v>2040</v>
      </c>
      <c r="B9931" s="52" t="s">
        <v>3880</v>
      </c>
      <c r="C9931" s="30" t="s">
        <v>2092</v>
      </c>
      <c r="D9931" s="52" t="s">
        <v>2129</v>
      </c>
      <c r="E9931" s="53">
        <v>0.598392</v>
      </c>
      <c r="F9931" s="53">
        <v>0</v>
      </c>
      <c r="G9931" s="53">
        <v>0.598392</v>
      </c>
    </row>
    <row r="9932" s="37" customFormat="1" customHeight="1" spans="1:7">
      <c r="A9932" s="52" t="s">
        <v>2040</v>
      </c>
      <c r="B9932" s="52" t="s">
        <v>3880</v>
      </c>
      <c r="C9932" s="30" t="s">
        <v>2092</v>
      </c>
      <c r="D9932" s="52" t="s">
        <v>2297</v>
      </c>
      <c r="E9932" s="53">
        <v>0.151602</v>
      </c>
      <c r="F9932" s="53">
        <v>0</v>
      </c>
      <c r="G9932" s="53">
        <v>0.151602</v>
      </c>
    </row>
    <row r="9933" s="37" customFormat="1" customHeight="1" spans="1:7">
      <c r="A9933" s="52" t="s">
        <v>2040</v>
      </c>
      <c r="B9933" s="52" t="s">
        <v>3880</v>
      </c>
      <c r="C9933" s="30" t="s">
        <v>2092</v>
      </c>
      <c r="D9933" s="52" t="s">
        <v>2130</v>
      </c>
      <c r="E9933" s="53">
        <v>0.524034</v>
      </c>
      <c r="F9933" s="53">
        <v>0</v>
      </c>
      <c r="G9933" s="53">
        <v>0.524034</v>
      </c>
    </row>
    <row r="9934" s="37" customFormat="1" customHeight="1" spans="1:7">
      <c r="A9934" s="52" t="s">
        <v>2040</v>
      </c>
      <c r="B9934" s="52" t="s">
        <v>3880</v>
      </c>
      <c r="C9934" s="30" t="s">
        <v>2092</v>
      </c>
      <c r="D9934" s="52" t="s">
        <v>2105</v>
      </c>
      <c r="E9934" s="53">
        <v>0.6</v>
      </c>
      <c r="F9934" s="53">
        <v>0</v>
      </c>
      <c r="G9934" s="53">
        <v>0.6</v>
      </c>
    </row>
    <row r="9935" s="37" customFormat="1" customHeight="1" spans="1:7">
      <c r="A9935" s="52" t="s">
        <v>2040</v>
      </c>
      <c r="B9935" s="52" t="s">
        <v>3880</v>
      </c>
      <c r="C9935" s="50" t="s">
        <v>2106</v>
      </c>
      <c r="D9935" s="49"/>
      <c r="E9935" s="51">
        <v>85.062079</v>
      </c>
      <c r="F9935" s="51">
        <v>0</v>
      </c>
      <c r="G9935" s="51">
        <v>85.062079</v>
      </c>
    </row>
    <row r="9936" s="37" customFormat="1" customHeight="1" spans="1:7">
      <c r="A9936" s="52" t="s">
        <v>2040</v>
      </c>
      <c r="B9936" s="52" t="s">
        <v>3880</v>
      </c>
      <c r="C9936" s="30" t="s">
        <v>2107</v>
      </c>
      <c r="D9936" s="52" t="s">
        <v>2131</v>
      </c>
      <c r="E9936" s="53">
        <v>19.9464</v>
      </c>
      <c r="F9936" s="53">
        <v>0</v>
      </c>
      <c r="G9936" s="53">
        <v>19.9464</v>
      </c>
    </row>
    <row r="9937" s="37" customFormat="1" customHeight="1" spans="1:7">
      <c r="A9937" s="52" t="s">
        <v>2040</v>
      </c>
      <c r="B9937" s="52" t="s">
        <v>3880</v>
      </c>
      <c r="C9937" s="30" t="s">
        <v>2107</v>
      </c>
      <c r="D9937" s="52" t="s">
        <v>2132</v>
      </c>
      <c r="E9937" s="53">
        <v>0.6192</v>
      </c>
      <c r="F9937" s="53">
        <v>0</v>
      </c>
      <c r="G9937" s="53">
        <v>0.6192</v>
      </c>
    </row>
    <row r="9938" s="37" customFormat="1" customHeight="1" spans="1:7">
      <c r="A9938" s="52" t="s">
        <v>2040</v>
      </c>
      <c r="B9938" s="52" t="s">
        <v>3880</v>
      </c>
      <c r="C9938" s="30" t="s">
        <v>2107</v>
      </c>
      <c r="D9938" s="52" t="s">
        <v>2133</v>
      </c>
      <c r="E9938" s="53">
        <v>0.006</v>
      </c>
      <c r="F9938" s="53">
        <v>0</v>
      </c>
      <c r="G9938" s="53">
        <v>0.006</v>
      </c>
    </row>
    <row r="9939" s="37" customFormat="1" customHeight="1" spans="1:7">
      <c r="A9939" s="52" t="s">
        <v>2040</v>
      </c>
      <c r="B9939" s="52" t="s">
        <v>3880</v>
      </c>
      <c r="C9939" s="30" t="s">
        <v>2107</v>
      </c>
      <c r="D9939" s="52" t="s">
        <v>2134</v>
      </c>
      <c r="E9939" s="53">
        <v>8.664</v>
      </c>
      <c r="F9939" s="53">
        <v>0</v>
      </c>
      <c r="G9939" s="53">
        <v>8.664</v>
      </c>
    </row>
    <row r="9940" s="37" customFormat="1" customHeight="1" spans="1:7">
      <c r="A9940" s="52" t="s">
        <v>2040</v>
      </c>
      <c r="B9940" s="52" t="s">
        <v>3880</v>
      </c>
      <c r="C9940" s="30" t="s">
        <v>2107</v>
      </c>
      <c r="D9940" s="52" t="s">
        <v>2135</v>
      </c>
      <c r="E9940" s="53">
        <v>17.4</v>
      </c>
      <c r="F9940" s="53">
        <v>0</v>
      </c>
      <c r="G9940" s="53">
        <v>17.4</v>
      </c>
    </row>
    <row r="9941" s="37" customFormat="1" customHeight="1" spans="1:7">
      <c r="A9941" s="52" t="s">
        <v>2040</v>
      </c>
      <c r="B9941" s="52" t="s">
        <v>3880</v>
      </c>
      <c r="C9941" s="30" t="s">
        <v>2107</v>
      </c>
      <c r="D9941" s="52" t="s">
        <v>2136</v>
      </c>
      <c r="E9941" s="53">
        <v>5.706</v>
      </c>
      <c r="F9941" s="53">
        <v>0</v>
      </c>
      <c r="G9941" s="53">
        <v>5.706</v>
      </c>
    </row>
    <row r="9942" s="37" customFormat="1" customHeight="1" spans="1:7">
      <c r="A9942" s="52" t="s">
        <v>2040</v>
      </c>
      <c r="B9942" s="52" t="s">
        <v>3880</v>
      </c>
      <c r="C9942" s="30" t="s">
        <v>2107</v>
      </c>
      <c r="D9942" s="52" t="s">
        <v>2137</v>
      </c>
      <c r="E9942" s="53">
        <v>8.373696</v>
      </c>
      <c r="F9942" s="53">
        <v>0</v>
      </c>
      <c r="G9942" s="53">
        <v>8.373696</v>
      </c>
    </row>
    <row r="9943" s="37" customFormat="1" customHeight="1" spans="1:7">
      <c r="A9943" s="52" t="s">
        <v>2040</v>
      </c>
      <c r="B9943" s="52" t="s">
        <v>3880</v>
      </c>
      <c r="C9943" s="30" t="s">
        <v>2107</v>
      </c>
      <c r="D9943" s="52" t="s">
        <v>2138</v>
      </c>
      <c r="E9943" s="53">
        <v>3.318882</v>
      </c>
      <c r="F9943" s="53">
        <v>0</v>
      </c>
      <c r="G9943" s="53">
        <v>3.318882</v>
      </c>
    </row>
    <row r="9944" s="37" customFormat="1" customHeight="1" spans="1:7">
      <c r="A9944" s="52" t="s">
        <v>2040</v>
      </c>
      <c r="B9944" s="52" t="s">
        <v>3880</v>
      </c>
      <c r="C9944" s="30" t="s">
        <v>2107</v>
      </c>
      <c r="D9944" s="52" t="s">
        <v>2139</v>
      </c>
      <c r="E9944" s="53">
        <v>0.104807</v>
      </c>
      <c r="F9944" s="53">
        <v>0</v>
      </c>
      <c r="G9944" s="53">
        <v>0.104807</v>
      </c>
    </row>
    <row r="9945" s="37" customFormat="1" customHeight="1" spans="1:7">
      <c r="A9945" s="52" t="s">
        <v>2040</v>
      </c>
      <c r="B9945" s="52" t="s">
        <v>3880</v>
      </c>
      <c r="C9945" s="30" t="s">
        <v>2107</v>
      </c>
      <c r="D9945" s="52" t="s">
        <v>2140</v>
      </c>
      <c r="E9945" s="53">
        <v>0.174678</v>
      </c>
      <c r="F9945" s="53">
        <v>0</v>
      </c>
      <c r="G9945" s="53">
        <v>0.174678</v>
      </c>
    </row>
    <row r="9946" s="37" customFormat="1" customHeight="1" spans="1:7">
      <c r="A9946" s="52" t="s">
        <v>2040</v>
      </c>
      <c r="B9946" s="52" t="s">
        <v>3880</v>
      </c>
      <c r="C9946" s="30" t="s">
        <v>2107</v>
      </c>
      <c r="D9946" s="52" t="s">
        <v>2141</v>
      </c>
      <c r="E9946" s="53">
        <v>4.192272</v>
      </c>
      <c r="F9946" s="53">
        <v>0</v>
      </c>
      <c r="G9946" s="53">
        <v>4.192272</v>
      </c>
    </row>
    <row r="9947" s="37" customFormat="1" customHeight="1" spans="1:7">
      <c r="A9947" s="52" t="s">
        <v>2040</v>
      </c>
      <c r="B9947" s="52" t="s">
        <v>3880</v>
      </c>
      <c r="C9947" s="30" t="s">
        <v>2107</v>
      </c>
      <c r="D9947" s="52" t="s">
        <v>2298</v>
      </c>
      <c r="E9947" s="53">
        <v>0.4</v>
      </c>
      <c r="F9947" s="53">
        <v>0</v>
      </c>
      <c r="G9947" s="53">
        <v>0.4</v>
      </c>
    </row>
    <row r="9948" s="37" customFormat="1" customHeight="1" spans="1:7">
      <c r="A9948" s="52" t="s">
        <v>2040</v>
      </c>
      <c r="B9948" s="52" t="s">
        <v>3880</v>
      </c>
      <c r="C9948" s="30" t="s">
        <v>2107</v>
      </c>
      <c r="D9948" s="52" t="s">
        <v>2142</v>
      </c>
      <c r="E9948" s="53">
        <v>4.186848</v>
      </c>
      <c r="F9948" s="53">
        <v>0</v>
      </c>
      <c r="G9948" s="53">
        <v>4.186848</v>
      </c>
    </row>
    <row r="9949" s="37" customFormat="1" customHeight="1" spans="1:7">
      <c r="A9949" s="52" t="s">
        <v>2040</v>
      </c>
      <c r="B9949" s="52" t="s">
        <v>3880</v>
      </c>
      <c r="C9949" s="30" t="s">
        <v>2107</v>
      </c>
      <c r="D9949" s="52" t="s">
        <v>2299</v>
      </c>
      <c r="E9949" s="53">
        <v>4.6</v>
      </c>
      <c r="F9949" s="53">
        <v>0</v>
      </c>
      <c r="G9949" s="53">
        <v>4.6</v>
      </c>
    </row>
    <row r="9950" s="36" customFormat="1" customHeight="1" spans="1:7">
      <c r="A9950" s="52" t="s">
        <v>2040</v>
      </c>
      <c r="B9950" s="52" t="s">
        <v>3880</v>
      </c>
      <c r="C9950" s="30" t="s">
        <v>2107</v>
      </c>
      <c r="D9950" s="52" t="s">
        <v>2143</v>
      </c>
      <c r="E9950" s="53">
        <v>6.437</v>
      </c>
      <c r="F9950" s="53">
        <v>0</v>
      </c>
      <c r="G9950" s="53">
        <v>6.437</v>
      </c>
    </row>
    <row r="9951" s="37" customFormat="1" customHeight="1" spans="1:7">
      <c r="A9951" s="52" t="s">
        <v>2040</v>
      </c>
      <c r="B9951" s="52" t="s">
        <v>3880</v>
      </c>
      <c r="C9951" s="30" t="s">
        <v>2107</v>
      </c>
      <c r="D9951" s="52" t="s">
        <v>2144</v>
      </c>
      <c r="E9951" s="53">
        <v>0.64</v>
      </c>
      <c r="F9951" s="53">
        <v>0</v>
      </c>
      <c r="G9951" s="53">
        <v>0.64</v>
      </c>
    </row>
    <row r="9952" s="37" customFormat="1" customHeight="1" spans="1:7">
      <c r="A9952" s="52" t="s">
        <v>2040</v>
      </c>
      <c r="B9952" s="52" t="s">
        <v>3880</v>
      </c>
      <c r="C9952" s="30" t="s">
        <v>2107</v>
      </c>
      <c r="D9952" s="52" t="s">
        <v>2145</v>
      </c>
      <c r="E9952" s="53">
        <v>0.292296</v>
      </c>
      <c r="F9952" s="53">
        <v>0</v>
      </c>
      <c r="G9952" s="53">
        <v>0.292296</v>
      </c>
    </row>
    <row r="9953" s="37" customFormat="1" customHeight="1" spans="1:7">
      <c r="A9953" s="52" t="s">
        <v>2040</v>
      </c>
      <c r="B9953" s="49" t="s">
        <v>3881</v>
      </c>
      <c r="C9953" s="50"/>
      <c r="D9953" s="49"/>
      <c r="E9953" s="51">
        <v>169.050758</v>
      </c>
      <c r="F9953" s="51">
        <v>0</v>
      </c>
      <c r="G9953" s="51">
        <v>169.050758</v>
      </c>
    </row>
    <row r="9954" s="37" customFormat="1" customHeight="1" spans="1:7">
      <c r="A9954" s="52" t="s">
        <v>2040</v>
      </c>
      <c r="B9954" s="52" t="s">
        <v>3882</v>
      </c>
      <c r="C9954" s="50" t="s">
        <v>2091</v>
      </c>
      <c r="D9954" s="49"/>
      <c r="E9954" s="51">
        <v>21.62153</v>
      </c>
      <c r="F9954" s="51">
        <v>0</v>
      </c>
      <c r="G9954" s="51">
        <v>21.62153</v>
      </c>
    </row>
    <row r="9955" s="37" customFormat="1" customHeight="1" spans="1:7">
      <c r="A9955" s="52" t="s">
        <v>2040</v>
      </c>
      <c r="B9955" s="52" t="s">
        <v>3882</v>
      </c>
      <c r="C9955" s="30" t="s">
        <v>2092</v>
      </c>
      <c r="D9955" s="52" t="s">
        <v>2126</v>
      </c>
      <c r="E9955" s="53">
        <v>17.15</v>
      </c>
      <c r="F9955" s="53">
        <v>0</v>
      </c>
      <c r="G9955" s="53">
        <v>17.15</v>
      </c>
    </row>
    <row r="9956" s="37" customFormat="1" customHeight="1" spans="1:7">
      <c r="A9956" s="52" t="s">
        <v>2040</v>
      </c>
      <c r="B9956" s="52" t="s">
        <v>3882</v>
      </c>
      <c r="C9956" s="30" t="s">
        <v>2092</v>
      </c>
      <c r="D9956" s="52" t="s">
        <v>2127</v>
      </c>
      <c r="E9956" s="53">
        <v>0.784814</v>
      </c>
      <c r="F9956" s="53">
        <v>0</v>
      </c>
      <c r="G9956" s="53">
        <v>0.784814</v>
      </c>
    </row>
    <row r="9957" s="37" customFormat="1" customHeight="1" spans="1:7">
      <c r="A9957" s="52" t="s">
        <v>2040</v>
      </c>
      <c r="B9957" s="52" t="s">
        <v>3882</v>
      </c>
      <c r="C9957" s="30" t="s">
        <v>2092</v>
      </c>
      <c r="D9957" s="52" t="s">
        <v>2128</v>
      </c>
      <c r="E9957" s="53">
        <v>0.52321</v>
      </c>
      <c r="F9957" s="53">
        <v>0</v>
      </c>
      <c r="G9957" s="53">
        <v>0.52321</v>
      </c>
    </row>
    <row r="9958" s="37" customFormat="1" customHeight="1" spans="1:7">
      <c r="A9958" s="52" t="s">
        <v>2040</v>
      </c>
      <c r="B9958" s="52" t="s">
        <v>3882</v>
      </c>
      <c r="C9958" s="30" t="s">
        <v>2092</v>
      </c>
      <c r="D9958" s="52" t="s">
        <v>2129</v>
      </c>
      <c r="E9958" s="53">
        <v>1.132488</v>
      </c>
      <c r="F9958" s="53">
        <v>0</v>
      </c>
      <c r="G9958" s="53">
        <v>1.132488</v>
      </c>
    </row>
    <row r="9959" s="37" customFormat="1" customHeight="1" spans="1:7">
      <c r="A9959" s="52" t="s">
        <v>2040</v>
      </c>
      <c r="B9959" s="52" t="s">
        <v>3882</v>
      </c>
      <c r="C9959" s="30" t="s">
        <v>2092</v>
      </c>
      <c r="D9959" s="52" t="s">
        <v>2130</v>
      </c>
      <c r="E9959" s="53">
        <v>0.981018</v>
      </c>
      <c r="F9959" s="53">
        <v>0</v>
      </c>
      <c r="G9959" s="53">
        <v>0.981018</v>
      </c>
    </row>
    <row r="9960" s="37" customFormat="1" customHeight="1" spans="1:7">
      <c r="A9960" s="52" t="s">
        <v>2040</v>
      </c>
      <c r="B9960" s="52" t="s">
        <v>3882</v>
      </c>
      <c r="C9960" s="30" t="s">
        <v>2092</v>
      </c>
      <c r="D9960" s="52" t="s">
        <v>2105</v>
      </c>
      <c r="E9960" s="53">
        <v>1.05</v>
      </c>
      <c r="F9960" s="53">
        <v>0</v>
      </c>
      <c r="G9960" s="53">
        <v>1.05</v>
      </c>
    </row>
    <row r="9961" s="37" customFormat="1" customHeight="1" spans="1:7">
      <c r="A9961" s="52" t="s">
        <v>2040</v>
      </c>
      <c r="B9961" s="52" t="s">
        <v>3882</v>
      </c>
      <c r="C9961" s="50" t="s">
        <v>2106</v>
      </c>
      <c r="D9961" s="49"/>
      <c r="E9961" s="51">
        <v>147.429228</v>
      </c>
      <c r="F9961" s="51">
        <v>0</v>
      </c>
      <c r="G9961" s="51">
        <v>147.429228</v>
      </c>
    </row>
    <row r="9962" s="37" customFormat="1" customHeight="1" spans="1:7">
      <c r="A9962" s="52" t="s">
        <v>2040</v>
      </c>
      <c r="B9962" s="52" t="s">
        <v>3882</v>
      </c>
      <c r="C9962" s="30" t="s">
        <v>2107</v>
      </c>
      <c r="D9962" s="52" t="s">
        <v>2131</v>
      </c>
      <c r="E9962" s="53">
        <v>37.7496</v>
      </c>
      <c r="F9962" s="53">
        <v>0</v>
      </c>
      <c r="G9962" s="53">
        <v>37.7496</v>
      </c>
    </row>
    <row r="9963" s="37" customFormat="1" customHeight="1" spans="1:7">
      <c r="A9963" s="52" t="s">
        <v>2040</v>
      </c>
      <c r="B9963" s="52" t="s">
        <v>3882</v>
      </c>
      <c r="C9963" s="30" t="s">
        <v>2107</v>
      </c>
      <c r="D9963" s="52" t="s">
        <v>2132</v>
      </c>
      <c r="E9963" s="53">
        <v>1.0836</v>
      </c>
      <c r="F9963" s="53">
        <v>0</v>
      </c>
      <c r="G9963" s="53">
        <v>1.0836</v>
      </c>
    </row>
    <row r="9964" s="37" customFormat="1" customHeight="1" spans="1:7">
      <c r="A9964" s="52" t="s">
        <v>2040</v>
      </c>
      <c r="B9964" s="52" t="s">
        <v>3882</v>
      </c>
      <c r="C9964" s="30" t="s">
        <v>2107</v>
      </c>
      <c r="D9964" s="52" t="s">
        <v>2134</v>
      </c>
      <c r="E9964" s="53">
        <v>15.984</v>
      </c>
      <c r="F9964" s="53">
        <v>0</v>
      </c>
      <c r="G9964" s="53">
        <v>15.984</v>
      </c>
    </row>
    <row r="9965" s="37" customFormat="1" customHeight="1" spans="1:7">
      <c r="A9965" s="52" t="s">
        <v>2040</v>
      </c>
      <c r="B9965" s="52" t="s">
        <v>3882</v>
      </c>
      <c r="C9965" s="30" t="s">
        <v>2107</v>
      </c>
      <c r="D9965" s="52" t="s">
        <v>2135</v>
      </c>
      <c r="E9965" s="53">
        <v>31.2</v>
      </c>
      <c r="F9965" s="53">
        <v>0</v>
      </c>
      <c r="G9965" s="53">
        <v>31.2</v>
      </c>
    </row>
    <row r="9966" s="37" customFormat="1" customHeight="1" spans="1:7">
      <c r="A9966" s="52" t="s">
        <v>2040</v>
      </c>
      <c r="B9966" s="52" t="s">
        <v>3882</v>
      </c>
      <c r="C9966" s="30" t="s">
        <v>2107</v>
      </c>
      <c r="D9966" s="52" t="s">
        <v>2136</v>
      </c>
      <c r="E9966" s="53">
        <v>10.584</v>
      </c>
      <c r="F9966" s="53">
        <v>0</v>
      </c>
      <c r="G9966" s="53">
        <v>10.584</v>
      </c>
    </row>
    <row r="9967" s="37" customFormat="1" customHeight="1" spans="1:7">
      <c r="A9967" s="52" t="s">
        <v>2040</v>
      </c>
      <c r="B9967" s="52" t="s">
        <v>3882</v>
      </c>
      <c r="C9967" s="30" t="s">
        <v>2107</v>
      </c>
      <c r="D9967" s="52" t="s">
        <v>2137</v>
      </c>
      <c r="E9967" s="53">
        <v>15.456192</v>
      </c>
      <c r="F9967" s="53">
        <v>0</v>
      </c>
      <c r="G9967" s="53">
        <v>15.456192</v>
      </c>
    </row>
    <row r="9968" s="37" customFormat="1" customHeight="1" spans="1:7">
      <c r="A9968" s="52" t="s">
        <v>2040</v>
      </c>
      <c r="B9968" s="52" t="s">
        <v>3882</v>
      </c>
      <c r="C9968" s="30" t="s">
        <v>2107</v>
      </c>
      <c r="D9968" s="52" t="s">
        <v>2138</v>
      </c>
      <c r="E9968" s="53">
        <v>6.213114</v>
      </c>
      <c r="F9968" s="53">
        <v>0</v>
      </c>
      <c r="G9968" s="53">
        <v>6.213114</v>
      </c>
    </row>
    <row r="9969" s="37" customFormat="1" customHeight="1" spans="1:7">
      <c r="A9969" s="52" t="s">
        <v>2040</v>
      </c>
      <c r="B9969" s="52" t="s">
        <v>3882</v>
      </c>
      <c r="C9969" s="30" t="s">
        <v>2107</v>
      </c>
      <c r="D9969" s="52" t="s">
        <v>2139</v>
      </c>
      <c r="E9969" s="53">
        <v>0.196204</v>
      </c>
      <c r="F9969" s="53">
        <v>0</v>
      </c>
      <c r="G9969" s="53">
        <v>0.196204</v>
      </c>
    </row>
    <row r="9970" s="37" customFormat="1" customHeight="1" spans="1:7">
      <c r="A9970" s="52" t="s">
        <v>2040</v>
      </c>
      <c r="B9970" s="52" t="s">
        <v>3882</v>
      </c>
      <c r="C9970" s="30" t="s">
        <v>2107</v>
      </c>
      <c r="D9970" s="52" t="s">
        <v>2140</v>
      </c>
      <c r="E9970" s="53">
        <v>0.327006</v>
      </c>
      <c r="F9970" s="53">
        <v>0</v>
      </c>
      <c r="G9970" s="53">
        <v>0.327006</v>
      </c>
    </row>
    <row r="9971" s="37" customFormat="1" customHeight="1" spans="1:7">
      <c r="A9971" s="52" t="s">
        <v>2040</v>
      </c>
      <c r="B9971" s="52" t="s">
        <v>3882</v>
      </c>
      <c r="C9971" s="30" t="s">
        <v>2107</v>
      </c>
      <c r="D9971" s="52" t="s">
        <v>2141</v>
      </c>
      <c r="E9971" s="53">
        <v>7.848144</v>
      </c>
      <c r="F9971" s="53">
        <v>0</v>
      </c>
      <c r="G9971" s="53">
        <v>7.848144</v>
      </c>
    </row>
    <row r="9972" s="37" customFormat="1" customHeight="1" spans="1:7">
      <c r="A9972" s="52" t="s">
        <v>2040</v>
      </c>
      <c r="B9972" s="52" t="s">
        <v>3882</v>
      </c>
      <c r="C9972" s="30" t="s">
        <v>2107</v>
      </c>
      <c r="D9972" s="52" t="s">
        <v>2142</v>
      </c>
      <c r="E9972" s="53">
        <v>7.728096</v>
      </c>
      <c r="F9972" s="53">
        <v>0</v>
      </c>
      <c r="G9972" s="53">
        <v>7.728096</v>
      </c>
    </row>
    <row r="9973" s="37" customFormat="1" customHeight="1" spans="1:7">
      <c r="A9973" s="52" t="s">
        <v>2040</v>
      </c>
      <c r="B9973" s="52" t="s">
        <v>3882</v>
      </c>
      <c r="C9973" s="30" t="s">
        <v>2107</v>
      </c>
      <c r="D9973" s="52" t="s">
        <v>2143</v>
      </c>
      <c r="E9973" s="53">
        <v>11.3911</v>
      </c>
      <c r="F9973" s="53">
        <v>0</v>
      </c>
      <c r="G9973" s="53">
        <v>11.3911</v>
      </c>
    </row>
    <row r="9974" s="37" customFormat="1" customHeight="1" spans="1:7">
      <c r="A9974" s="52" t="s">
        <v>2040</v>
      </c>
      <c r="B9974" s="52" t="s">
        <v>3882</v>
      </c>
      <c r="C9974" s="30" t="s">
        <v>2107</v>
      </c>
      <c r="D9974" s="52" t="s">
        <v>2144</v>
      </c>
      <c r="E9974" s="53">
        <v>1.12</v>
      </c>
      <c r="F9974" s="53">
        <v>0</v>
      </c>
      <c r="G9974" s="53">
        <v>1.12</v>
      </c>
    </row>
    <row r="9975" s="37" customFormat="1" customHeight="1" spans="1:7">
      <c r="A9975" s="52" t="s">
        <v>2040</v>
      </c>
      <c r="B9975" s="52" t="s">
        <v>3882</v>
      </c>
      <c r="C9975" s="30" t="s">
        <v>2107</v>
      </c>
      <c r="D9975" s="52" t="s">
        <v>2145</v>
      </c>
      <c r="E9975" s="53">
        <v>0.548172</v>
      </c>
      <c r="F9975" s="53">
        <v>0</v>
      </c>
      <c r="G9975" s="53">
        <v>0.548172</v>
      </c>
    </row>
    <row r="9976" s="37" customFormat="1" customHeight="1" spans="1:7">
      <c r="A9976" s="49" t="s">
        <v>3883</v>
      </c>
      <c r="B9976" s="49"/>
      <c r="C9976" s="50"/>
      <c r="D9976" s="49"/>
      <c r="E9976" s="51">
        <v>3605.409463</v>
      </c>
      <c r="F9976" s="51">
        <v>0</v>
      </c>
      <c r="G9976" s="51">
        <v>3605.409463</v>
      </c>
    </row>
    <row r="9977" s="37" customFormat="1" customHeight="1" spans="1:7">
      <c r="A9977" s="52" t="s">
        <v>2041</v>
      </c>
      <c r="B9977" s="49" t="s">
        <v>3884</v>
      </c>
      <c r="C9977" s="50"/>
      <c r="D9977" s="49"/>
      <c r="E9977" s="51">
        <v>2411.093607</v>
      </c>
      <c r="F9977" s="51">
        <v>0</v>
      </c>
      <c r="G9977" s="51">
        <v>2411.093607</v>
      </c>
    </row>
    <row r="9978" s="37" customFormat="1" customHeight="1" spans="1:7">
      <c r="A9978" s="52" t="s">
        <v>2041</v>
      </c>
      <c r="B9978" s="52" t="s">
        <v>3885</v>
      </c>
      <c r="C9978" s="50" t="s">
        <v>2080</v>
      </c>
      <c r="D9978" s="49"/>
      <c r="E9978" s="51">
        <v>1231.6511</v>
      </c>
      <c r="F9978" s="51">
        <v>0</v>
      </c>
      <c r="G9978" s="51">
        <v>1231.6511</v>
      </c>
    </row>
    <row r="9979" s="37" customFormat="1" customHeight="1" spans="1:7">
      <c r="A9979" s="52" t="s">
        <v>2041</v>
      </c>
      <c r="B9979" s="52" t="s">
        <v>3885</v>
      </c>
      <c r="C9979" s="30" t="s">
        <v>2081</v>
      </c>
      <c r="D9979" s="52" t="s">
        <v>3886</v>
      </c>
      <c r="E9979" s="53">
        <v>16.9002</v>
      </c>
      <c r="F9979" s="53">
        <v>0</v>
      </c>
      <c r="G9979" s="53">
        <v>16.9002</v>
      </c>
    </row>
    <row r="9980" s="37" customFormat="1" customHeight="1" spans="1:7">
      <c r="A9980" s="52" t="s">
        <v>2041</v>
      </c>
      <c r="B9980" s="52" t="s">
        <v>3885</v>
      </c>
      <c r="C9980" s="30" t="s">
        <v>2081</v>
      </c>
      <c r="D9980" s="52" t="s">
        <v>3887</v>
      </c>
      <c r="E9980" s="53">
        <v>13.57</v>
      </c>
      <c r="F9980" s="53">
        <v>0</v>
      </c>
      <c r="G9980" s="53">
        <v>13.57</v>
      </c>
    </row>
    <row r="9981" s="37" customFormat="1" customHeight="1" spans="1:7">
      <c r="A9981" s="52" t="s">
        <v>2041</v>
      </c>
      <c r="B9981" s="52" t="s">
        <v>3885</v>
      </c>
      <c r="C9981" s="30" t="s">
        <v>2081</v>
      </c>
      <c r="D9981" s="52" t="s">
        <v>3888</v>
      </c>
      <c r="E9981" s="53">
        <v>91.75</v>
      </c>
      <c r="F9981" s="53">
        <v>0</v>
      </c>
      <c r="G9981" s="53">
        <v>91.75</v>
      </c>
    </row>
    <row r="9982" s="37" customFormat="1" customHeight="1" spans="1:7">
      <c r="A9982" s="52" t="s">
        <v>2041</v>
      </c>
      <c r="B9982" s="52" t="s">
        <v>3885</v>
      </c>
      <c r="C9982" s="30" t="s">
        <v>2081</v>
      </c>
      <c r="D9982" s="52" t="s">
        <v>3889</v>
      </c>
      <c r="E9982" s="53">
        <v>61.5231</v>
      </c>
      <c r="F9982" s="53">
        <v>0</v>
      </c>
      <c r="G9982" s="53">
        <v>61.5231</v>
      </c>
    </row>
    <row r="9983" s="37" customFormat="1" customHeight="1" spans="1:7">
      <c r="A9983" s="52" t="s">
        <v>2041</v>
      </c>
      <c r="B9983" s="52" t="s">
        <v>3885</v>
      </c>
      <c r="C9983" s="30" t="s">
        <v>2081</v>
      </c>
      <c r="D9983" s="52" t="s">
        <v>3890</v>
      </c>
      <c r="E9983" s="53">
        <v>25.6232</v>
      </c>
      <c r="F9983" s="53">
        <v>0</v>
      </c>
      <c r="G9983" s="53">
        <v>25.6232</v>
      </c>
    </row>
    <row r="9984" s="37" customFormat="1" customHeight="1" spans="1:7">
      <c r="A9984" s="52" t="s">
        <v>2041</v>
      </c>
      <c r="B9984" s="52" t="s">
        <v>3885</v>
      </c>
      <c r="C9984" s="30" t="s">
        <v>2081</v>
      </c>
      <c r="D9984" s="52" t="s">
        <v>3891</v>
      </c>
      <c r="E9984" s="53">
        <v>437.0448</v>
      </c>
      <c r="F9984" s="53">
        <v>0</v>
      </c>
      <c r="G9984" s="53">
        <v>437.0448</v>
      </c>
    </row>
    <row r="9985" s="37" customFormat="1" customHeight="1" spans="1:7">
      <c r="A9985" s="52" t="s">
        <v>2041</v>
      </c>
      <c r="B9985" s="52" t="s">
        <v>3885</v>
      </c>
      <c r="C9985" s="30" t="s">
        <v>2081</v>
      </c>
      <c r="D9985" s="52" t="s">
        <v>3892</v>
      </c>
      <c r="E9985" s="53">
        <v>135.9098</v>
      </c>
      <c r="F9985" s="53">
        <v>0</v>
      </c>
      <c r="G9985" s="53">
        <v>135.9098</v>
      </c>
    </row>
    <row r="9986" s="37" customFormat="1" customHeight="1" spans="1:7">
      <c r="A9986" s="52" t="s">
        <v>2041</v>
      </c>
      <c r="B9986" s="52" t="s">
        <v>3885</v>
      </c>
      <c r="C9986" s="30" t="s">
        <v>2081</v>
      </c>
      <c r="D9986" s="52" t="s">
        <v>3893</v>
      </c>
      <c r="E9986" s="53">
        <v>20.12</v>
      </c>
      <c r="F9986" s="53">
        <v>0</v>
      </c>
      <c r="G9986" s="53">
        <v>20.12</v>
      </c>
    </row>
    <row r="9987" s="37" customFormat="1" customHeight="1" spans="1:7">
      <c r="A9987" s="52" t="s">
        <v>2041</v>
      </c>
      <c r="B9987" s="52" t="s">
        <v>3885</v>
      </c>
      <c r="C9987" s="30" t="s">
        <v>2081</v>
      </c>
      <c r="D9987" s="52" t="s">
        <v>3894</v>
      </c>
      <c r="E9987" s="53">
        <v>15.758</v>
      </c>
      <c r="F9987" s="53">
        <v>0</v>
      </c>
      <c r="G9987" s="53">
        <v>15.758</v>
      </c>
    </row>
    <row r="9988" s="37" customFormat="1" customHeight="1" spans="1:7">
      <c r="A9988" s="52" t="s">
        <v>2041</v>
      </c>
      <c r="B9988" s="52" t="s">
        <v>3885</v>
      </c>
      <c r="C9988" s="30" t="s">
        <v>2081</v>
      </c>
      <c r="D9988" s="52" t="s">
        <v>3895</v>
      </c>
      <c r="E9988" s="53">
        <v>0.7</v>
      </c>
      <c r="F9988" s="53">
        <v>0</v>
      </c>
      <c r="G9988" s="53">
        <v>0.7</v>
      </c>
    </row>
    <row r="9989" s="37" customFormat="1" customHeight="1" spans="1:7">
      <c r="A9989" s="52" t="s">
        <v>2041</v>
      </c>
      <c r="B9989" s="52" t="s">
        <v>3885</v>
      </c>
      <c r="C9989" s="30" t="s">
        <v>2081</v>
      </c>
      <c r="D9989" s="52" t="s">
        <v>3896</v>
      </c>
      <c r="E9989" s="53">
        <v>40.08</v>
      </c>
      <c r="F9989" s="53">
        <v>0</v>
      </c>
      <c r="G9989" s="53">
        <v>40.08</v>
      </c>
    </row>
    <row r="9990" s="37" customFormat="1" customHeight="1" spans="1:7">
      <c r="A9990" s="52" t="s">
        <v>2041</v>
      </c>
      <c r="B9990" s="52" t="s">
        <v>3885</v>
      </c>
      <c r="C9990" s="30" t="s">
        <v>2081</v>
      </c>
      <c r="D9990" s="52" t="s">
        <v>3897</v>
      </c>
      <c r="E9990" s="53">
        <v>5.52</v>
      </c>
      <c r="F9990" s="53">
        <v>0</v>
      </c>
      <c r="G9990" s="53">
        <v>5.52</v>
      </c>
    </row>
    <row r="9991" s="37" customFormat="1" customHeight="1" spans="1:7">
      <c r="A9991" s="52" t="s">
        <v>2041</v>
      </c>
      <c r="B9991" s="52" t="s">
        <v>3885</v>
      </c>
      <c r="C9991" s="30" t="s">
        <v>2081</v>
      </c>
      <c r="D9991" s="52" t="s">
        <v>3898</v>
      </c>
      <c r="E9991" s="53">
        <v>13.98</v>
      </c>
      <c r="F9991" s="53">
        <v>0</v>
      </c>
      <c r="G9991" s="53">
        <v>13.98</v>
      </c>
    </row>
    <row r="9992" s="37" customFormat="1" customHeight="1" spans="1:7">
      <c r="A9992" s="52" t="s">
        <v>2041</v>
      </c>
      <c r="B9992" s="52" t="s">
        <v>3885</v>
      </c>
      <c r="C9992" s="30" t="s">
        <v>2081</v>
      </c>
      <c r="D9992" s="52" t="s">
        <v>3899</v>
      </c>
      <c r="E9992" s="53">
        <v>33.1</v>
      </c>
      <c r="F9992" s="53">
        <v>0</v>
      </c>
      <c r="G9992" s="53">
        <v>33.1</v>
      </c>
    </row>
    <row r="9993" s="37" customFormat="1" customHeight="1" spans="1:7">
      <c r="A9993" s="52" t="s">
        <v>2041</v>
      </c>
      <c r="B9993" s="52" t="s">
        <v>3885</v>
      </c>
      <c r="C9993" s="30" t="s">
        <v>2081</v>
      </c>
      <c r="D9993" s="52" t="s">
        <v>3900</v>
      </c>
      <c r="E9993" s="53">
        <v>9.88</v>
      </c>
      <c r="F9993" s="53">
        <v>0</v>
      </c>
      <c r="G9993" s="53">
        <v>9.88</v>
      </c>
    </row>
    <row r="9994" s="37" customFormat="1" customHeight="1" spans="1:7">
      <c r="A9994" s="52" t="s">
        <v>2041</v>
      </c>
      <c r="B9994" s="52" t="s">
        <v>3885</v>
      </c>
      <c r="C9994" s="30" t="s">
        <v>2081</v>
      </c>
      <c r="D9994" s="52" t="s">
        <v>3901</v>
      </c>
      <c r="E9994" s="53">
        <v>47.292</v>
      </c>
      <c r="F9994" s="53">
        <v>0</v>
      </c>
      <c r="G9994" s="53">
        <v>47.292</v>
      </c>
    </row>
    <row r="9995" s="37" customFormat="1" customHeight="1" spans="1:7">
      <c r="A9995" s="52" t="s">
        <v>2041</v>
      </c>
      <c r="B9995" s="52" t="s">
        <v>3885</v>
      </c>
      <c r="C9995" s="30" t="s">
        <v>2081</v>
      </c>
      <c r="D9995" s="52" t="s">
        <v>3902</v>
      </c>
      <c r="E9995" s="53">
        <v>13</v>
      </c>
      <c r="F9995" s="53">
        <v>0</v>
      </c>
      <c r="G9995" s="53">
        <v>13</v>
      </c>
    </row>
    <row r="9996" s="37" customFormat="1" customHeight="1" spans="1:7">
      <c r="A9996" s="52" t="s">
        <v>2041</v>
      </c>
      <c r="B9996" s="52" t="s">
        <v>3885</v>
      </c>
      <c r="C9996" s="30" t="s">
        <v>2081</v>
      </c>
      <c r="D9996" s="52" t="s">
        <v>3903</v>
      </c>
      <c r="E9996" s="53">
        <v>136</v>
      </c>
      <c r="F9996" s="53">
        <v>0</v>
      </c>
      <c r="G9996" s="53">
        <v>136</v>
      </c>
    </row>
    <row r="9997" s="36" customFormat="1" customHeight="1" spans="1:7">
      <c r="A9997" s="52" t="s">
        <v>2041</v>
      </c>
      <c r="B9997" s="52" t="s">
        <v>3885</v>
      </c>
      <c r="C9997" s="30" t="s">
        <v>2081</v>
      </c>
      <c r="D9997" s="52" t="s">
        <v>3904</v>
      </c>
      <c r="E9997" s="53">
        <v>9.9</v>
      </c>
      <c r="F9997" s="53">
        <v>0</v>
      </c>
      <c r="G9997" s="53">
        <v>9.9</v>
      </c>
    </row>
    <row r="9998" s="37" customFormat="1" customHeight="1" spans="1:7">
      <c r="A9998" s="52" t="s">
        <v>2041</v>
      </c>
      <c r="B9998" s="52" t="s">
        <v>3885</v>
      </c>
      <c r="C9998" s="30" t="s">
        <v>2081</v>
      </c>
      <c r="D9998" s="52" t="s">
        <v>3905</v>
      </c>
      <c r="E9998" s="53">
        <v>44</v>
      </c>
      <c r="F9998" s="53">
        <v>0</v>
      </c>
      <c r="G9998" s="53">
        <v>44</v>
      </c>
    </row>
    <row r="9999" s="37" customFormat="1" customHeight="1" spans="1:7">
      <c r="A9999" s="52" t="s">
        <v>2041</v>
      </c>
      <c r="B9999" s="52" t="s">
        <v>3885</v>
      </c>
      <c r="C9999" s="30" t="s">
        <v>2081</v>
      </c>
      <c r="D9999" s="52" t="s">
        <v>3906</v>
      </c>
      <c r="E9999" s="53">
        <v>26.9</v>
      </c>
      <c r="F9999" s="53">
        <v>0</v>
      </c>
      <c r="G9999" s="53">
        <v>26.9</v>
      </c>
    </row>
    <row r="10000" s="37" customFormat="1" customHeight="1" spans="1:7">
      <c r="A10000" s="52" t="s">
        <v>2041</v>
      </c>
      <c r="B10000" s="52" t="s">
        <v>3885</v>
      </c>
      <c r="C10000" s="30" t="s">
        <v>2081</v>
      </c>
      <c r="D10000" s="52" t="s">
        <v>3907</v>
      </c>
      <c r="E10000" s="53">
        <v>4.5</v>
      </c>
      <c r="F10000" s="53">
        <v>0</v>
      </c>
      <c r="G10000" s="53">
        <v>4.5</v>
      </c>
    </row>
    <row r="10001" s="37" customFormat="1" customHeight="1" spans="1:7">
      <c r="A10001" s="52" t="s">
        <v>2041</v>
      </c>
      <c r="B10001" s="52" t="s">
        <v>3885</v>
      </c>
      <c r="C10001" s="30" t="s">
        <v>2081</v>
      </c>
      <c r="D10001" s="52" t="s">
        <v>3908</v>
      </c>
      <c r="E10001" s="53">
        <v>2</v>
      </c>
      <c r="F10001" s="53">
        <v>0</v>
      </c>
      <c r="G10001" s="53">
        <v>2</v>
      </c>
    </row>
    <row r="10002" s="37" customFormat="1" customHeight="1" spans="1:7">
      <c r="A10002" s="52" t="s">
        <v>2041</v>
      </c>
      <c r="B10002" s="52" t="s">
        <v>3885</v>
      </c>
      <c r="C10002" s="30" t="s">
        <v>2081</v>
      </c>
      <c r="D10002" s="52" t="s">
        <v>3909</v>
      </c>
      <c r="E10002" s="53">
        <v>26.6</v>
      </c>
      <c r="F10002" s="53">
        <v>0</v>
      </c>
      <c r="G10002" s="53">
        <v>26.6</v>
      </c>
    </row>
    <row r="10003" s="37" customFormat="1" customHeight="1" spans="1:7">
      <c r="A10003" s="52" t="s">
        <v>2041</v>
      </c>
      <c r="B10003" s="52" t="s">
        <v>3885</v>
      </c>
      <c r="C10003" s="50" t="s">
        <v>2091</v>
      </c>
      <c r="D10003" s="49"/>
      <c r="E10003" s="51">
        <v>203.59044</v>
      </c>
      <c r="F10003" s="51">
        <v>0</v>
      </c>
      <c r="G10003" s="51">
        <v>203.59044</v>
      </c>
    </row>
    <row r="10004" s="37" customFormat="1" customHeight="1" spans="1:7">
      <c r="A10004" s="52" t="s">
        <v>2041</v>
      </c>
      <c r="B10004" s="52" t="s">
        <v>3885</v>
      </c>
      <c r="C10004" s="30" t="s">
        <v>2092</v>
      </c>
      <c r="D10004" s="52" t="s">
        <v>2093</v>
      </c>
      <c r="E10004" s="53">
        <v>107.8</v>
      </c>
      <c r="F10004" s="53">
        <v>0</v>
      </c>
      <c r="G10004" s="53">
        <v>107.8</v>
      </c>
    </row>
    <row r="10005" s="37" customFormat="1" customHeight="1" spans="1:7">
      <c r="A10005" s="52" t="s">
        <v>2041</v>
      </c>
      <c r="B10005" s="52" t="s">
        <v>3885</v>
      </c>
      <c r="C10005" s="30" t="s">
        <v>2092</v>
      </c>
      <c r="D10005" s="52" t="s">
        <v>2094</v>
      </c>
      <c r="E10005" s="53">
        <v>4.41396</v>
      </c>
      <c r="F10005" s="53">
        <v>0</v>
      </c>
      <c r="G10005" s="53">
        <v>4.41396</v>
      </c>
    </row>
    <row r="10006" s="37" customFormat="1" customHeight="1" spans="1:7">
      <c r="A10006" s="52" t="s">
        <v>2041</v>
      </c>
      <c r="B10006" s="52" t="s">
        <v>3885</v>
      </c>
      <c r="C10006" s="30" t="s">
        <v>2092</v>
      </c>
      <c r="D10006" s="52" t="s">
        <v>2095</v>
      </c>
      <c r="E10006" s="53">
        <v>2.94264</v>
      </c>
      <c r="F10006" s="53">
        <v>0</v>
      </c>
      <c r="G10006" s="53">
        <v>2.94264</v>
      </c>
    </row>
    <row r="10007" s="37" customFormat="1" customHeight="1" spans="1:7">
      <c r="A10007" s="52" t="s">
        <v>2041</v>
      </c>
      <c r="B10007" s="52" t="s">
        <v>3885</v>
      </c>
      <c r="C10007" s="30" t="s">
        <v>2092</v>
      </c>
      <c r="D10007" s="52" t="s">
        <v>2096</v>
      </c>
      <c r="E10007" s="53">
        <v>1.741706</v>
      </c>
      <c r="F10007" s="53">
        <v>0</v>
      </c>
      <c r="G10007" s="53">
        <v>1.741706</v>
      </c>
    </row>
    <row r="10008" s="37" customFormat="1" customHeight="1" spans="1:7">
      <c r="A10008" s="52" t="s">
        <v>2041</v>
      </c>
      <c r="B10008" s="52" t="s">
        <v>3885</v>
      </c>
      <c r="C10008" s="30" t="s">
        <v>2092</v>
      </c>
      <c r="D10008" s="52" t="s">
        <v>2097</v>
      </c>
      <c r="E10008" s="53">
        <v>6.588684</v>
      </c>
      <c r="F10008" s="53">
        <v>0</v>
      </c>
      <c r="G10008" s="53">
        <v>6.588684</v>
      </c>
    </row>
    <row r="10009" s="37" customFormat="1" customHeight="1" spans="1:7">
      <c r="A10009" s="52" t="s">
        <v>2041</v>
      </c>
      <c r="B10009" s="52" t="s">
        <v>3885</v>
      </c>
      <c r="C10009" s="30" t="s">
        <v>2092</v>
      </c>
      <c r="D10009" s="52" t="s">
        <v>2098</v>
      </c>
      <c r="E10009" s="53">
        <v>5.51745</v>
      </c>
      <c r="F10009" s="53">
        <v>0</v>
      </c>
      <c r="G10009" s="53">
        <v>5.51745</v>
      </c>
    </row>
    <row r="10010" s="37" customFormat="1" customHeight="1" spans="1:7">
      <c r="A10010" s="52" t="s">
        <v>2041</v>
      </c>
      <c r="B10010" s="52" t="s">
        <v>3885</v>
      </c>
      <c r="C10010" s="30" t="s">
        <v>2092</v>
      </c>
      <c r="D10010" s="52" t="s">
        <v>2099</v>
      </c>
      <c r="E10010" s="53">
        <v>40.008</v>
      </c>
      <c r="F10010" s="53">
        <v>0</v>
      </c>
      <c r="G10010" s="53">
        <v>40.008</v>
      </c>
    </row>
    <row r="10011" s="37" customFormat="1" customHeight="1" spans="1:7">
      <c r="A10011" s="52" t="s">
        <v>2041</v>
      </c>
      <c r="B10011" s="52" t="s">
        <v>3885</v>
      </c>
      <c r="C10011" s="30" t="s">
        <v>2092</v>
      </c>
      <c r="D10011" s="52" t="s">
        <v>2100</v>
      </c>
      <c r="E10011" s="53">
        <v>13.728</v>
      </c>
      <c r="F10011" s="53">
        <v>0</v>
      </c>
      <c r="G10011" s="53">
        <v>13.728</v>
      </c>
    </row>
    <row r="10012" s="37" customFormat="1" customHeight="1" spans="1:7">
      <c r="A10012" s="52" t="s">
        <v>2041</v>
      </c>
      <c r="B10012" s="52" t="s">
        <v>3885</v>
      </c>
      <c r="C10012" s="30" t="s">
        <v>2092</v>
      </c>
      <c r="D10012" s="52" t="s">
        <v>2102</v>
      </c>
      <c r="E10012" s="53">
        <v>14</v>
      </c>
      <c r="F10012" s="53">
        <v>0</v>
      </c>
      <c r="G10012" s="53">
        <v>14</v>
      </c>
    </row>
    <row r="10013" s="37" customFormat="1" customHeight="1" spans="1:7">
      <c r="A10013" s="52" t="s">
        <v>2041</v>
      </c>
      <c r="B10013" s="52" t="s">
        <v>3885</v>
      </c>
      <c r="C10013" s="30" t="s">
        <v>2092</v>
      </c>
      <c r="D10013" s="52" t="s">
        <v>2104</v>
      </c>
      <c r="E10013" s="53">
        <v>0.25</v>
      </c>
      <c r="F10013" s="53">
        <v>0</v>
      </c>
      <c r="G10013" s="53">
        <v>0.25</v>
      </c>
    </row>
    <row r="10014" s="37" customFormat="1" customHeight="1" spans="1:7">
      <c r="A10014" s="52" t="s">
        <v>2041</v>
      </c>
      <c r="B10014" s="52" t="s">
        <v>3885</v>
      </c>
      <c r="C10014" s="30" t="s">
        <v>2092</v>
      </c>
      <c r="D10014" s="52" t="s">
        <v>2105</v>
      </c>
      <c r="E10014" s="53">
        <v>6.6</v>
      </c>
      <c r="F10014" s="53">
        <v>0</v>
      </c>
      <c r="G10014" s="53">
        <v>6.6</v>
      </c>
    </row>
    <row r="10015" s="37" customFormat="1" customHeight="1" spans="1:7">
      <c r="A10015" s="52" t="s">
        <v>2041</v>
      </c>
      <c r="B10015" s="52" t="s">
        <v>3885</v>
      </c>
      <c r="C10015" s="50" t="s">
        <v>2106</v>
      </c>
      <c r="D10015" s="49"/>
      <c r="E10015" s="51">
        <v>975.852067</v>
      </c>
      <c r="F10015" s="51">
        <v>0</v>
      </c>
      <c r="G10015" s="51">
        <v>975.852067</v>
      </c>
    </row>
    <row r="10016" s="37" customFormat="1" customHeight="1" spans="1:7">
      <c r="A10016" s="52" t="s">
        <v>2041</v>
      </c>
      <c r="B10016" s="52" t="s">
        <v>3885</v>
      </c>
      <c r="C10016" s="30" t="s">
        <v>2107</v>
      </c>
      <c r="D10016" s="52" t="s">
        <v>2108</v>
      </c>
      <c r="E10016" s="53">
        <v>219.6228</v>
      </c>
      <c r="F10016" s="53">
        <v>0</v>
      </c>
      <c r="G10016" s="53">
        <v>219.6228</v>
      </c>
    </row>
    <row r="10017" s="37" customFormat="1" customHeight="1" spans="1:7">
      <c r="A10017" s="52" t="s">
        <v>2041</v>
      </c>
      <c r="B10017" s="52" t="s">
        <v>3885</v>
      </c>
      <c r="C10017" s="30" t="s">
        <v>2107</v>
      </c>
      <c r="D10017" s="52" t="s">
        <v>2109</v>
      </c>
      <c r="E10017" s="53">
        <v>148.2072</v>
      </c>
      <c r="F10017" s="53">
        <v>0</v>
      </c>
      <c r="G10017" s="53">
        <v>148.2072</v>
      </c>
    </row>
    <row r="10018" s="37" customFormat="1" customHeight="1" spans="1:7">
      <c r="A10018" s="52" t="s">
        <v>2041</v>
      </c>
      <c r="B10018" s="52" t="s">
        <v>3885</v>
      </c>
      <c r="C10018" s="30" t="s">
        <v>2107</v>
      </c>
      <c r="D10018" s="52" t="s">
        <v>2111</v>
      </c>
      <c r="E10018" s="53">
        <v>18.3019</v>
      </c>
      <c r="F10018" s="53">
        <v>0</v>
      </c>
      <c r="G10018" s="53">
        <v>18.3019</v>
      </c>
    </row>
    <row r="10019" s="37" customFormat="1" customHeight="1" spans="1:7">
      <c r="A10019" s="52" t="s">
        <v>2041</v>
      </c>
      <c r="B10019" s="52" t="s">
        <v>3885</v>
      </c>
      <c r="C10019" s="30" t="s">
        <v>2107</v>
      </c>
      <c r="D10019" s="52" t="s">
        <v>2112</v>
      </c>
      <c r="E10019" s="53">
        <v>54.888331</v>
      </c>
      <c r="F10019" s="53">
        <v>0</v>
      </c>
      <c r="G10019" s="53">
        <v>54.888331</v>
      </c>
    </row>
    <row r="10020" s="37" customFormat="1" customHeight="1" spans="1:7">
      <c r="A10020" s="52" t="s">
        <v>2041</v>
      </c>
      <c r="B10020" s="52" t="s">
        <v>3885</v>
      </c>
      <c r="C10020" s="30" t="s">
        <v>2107</v>
      </c>
      <c r="D10020" s="52" t="s">
        <v>2113</v>
      </c>
      <c r="E10020" s="53">
        <v>46.221752</v>
      </c>
      <c r="F10020" s="53">
        <v>0</v>
      </c>
      <c r="G10020" s="53">
        <v>46.221752</v>
      </c>
    </row>
    <row r="10021" s="37" customFormat="1" customHeight="1" spans="1:7">
      <c r="A10021" s="52" t="s">
        <v>2041</v>
      </c>
      <c r="B10021" s="52" t="s">
        <v>3885</v>
      </c>
      <c r="C10021" s="30" t="s">
        <v>2107</v>
      </c>
      <c r="D10021" s="52" t="s">
        <v>2114</v>
      </c>
      <c r="E10021" s="53">
        <v>1.158396</v>
      </c>
      <c r="F10021" s="53">
        <v>0</v>
      </c>
      <c r="G10021" s="53">
        <v>1.158396</v>
      </c>
    </row>
    <row r="10022" s="37" customFormat="1" customHeight="1" spans="1:7">
      <c r="A10022" s="52" t="s">
        <v>2041</v>
      </c>
      <c r="B10022" s="52" t="s">
        <v>3885</v>
      </c>
      <c r="C10022" s="30" t="s">
        <v>2107</v>
      </c>
      <c r="D10022" s="52" t="s">
        <v>2115</v>
      </c>
      <c r="E10022" s="53">
        <v>1.93066</v>
      </c>
      <c r="F10022" s="53">
        <v>0</v>
      </c>
      <c r="G10022" s="53">
        <v>1.93066</v>
      </c>
    </row>
    <row r="10023" s="37" customFormat="1" customHeight="1" spans="1:7">
      <c r="A10023" s="52" t="s">
        <v>2041</v>
      </c>
      <c r="B10023" s="52" t="s">
        <v>3885</v>
      </c>
      <c r="C10023" s="30" t="s">
        <v>2107</v>
      </c>
      <c r="D10023" s="52" t="s">
        <v>2116</v>
      </c>
      <c r="E10023" s="53">
        <v>3.2</v>
      </c>
      <c r="F10023" s="53">
        <v>0</v>
      </c>
      <c r="G10023" s="53">
        <v>3.2</v>
      </c>
    </row>
    <row r="10024" s="37" customFormat="1" customHeight="1" spans="1:7">
      <c r="A10024" s="52" t="s">
        <v>2041</v>
      </c>
      <c r="B10024" s="52" t="s">
        <v>3885</v>
      </c>
      <c r="C10024" s="30" t="s">
        <v>2107</v>
      </c>
      <c r="D10024" s="52" t="s">
        <v>2117</v>
      </c>
      <c r="E10024" s="53">
        <v>92.443504</v>
      </c>
      <c r="F10024" s="53">
        <v>0</v>
      </c>
      <c r="G10024" s="53">
        <v>92.443504</v>
      </c>
    </row>
    <row r="10025" s="37" customFormat="1" customHeight="1" spans="1:7">
      <c r="A10025" s="52" t="s">
        <v>2041</v>
      </c>
      <c r="B10025" s="52" t="s">
        <v>3885</v>
      </c>
      <c r="C10025" s="30" t="s">
        <v>2107</v>
      </c>
      <c r="D10025" s="52" t="s">
        <v>2118</v>
      </c>
      <c r="E10025" s="53">
        <v>78.446724</v>
      </c>
      <c r="F10025" s="53">
        <v>0</v>
      </c>
      <c r="G10025" s="53">
        <v>78.446724</v>
      </c>
    </row>
    <row r="10026" s="37" customFormat="1" customHeight="1" spans="1:7">
      <c r="A10026" s="52" t="s">
        <v>2041</v>
      </c>
      <c r="B10026" s="52" t="s">
        <v>3885</v>
      </c>
      <c r="C10026" s="30" t="s">
        <v>2107</v>
      </c>
      <c r="D10026" s="52" t="s">
        <v>2120</v>
      </c>
      <c r="E10026" s="53">
        <v>36.8</v>
      </c>
      <c r="F10026" s="53">
        <v>0</v>
      </c>
      <c r="G10026" s="53">
        <v>36.8</v>
      </c>
    </row>
    <row r="10027" s="37" customFormat="1" customHeight="1" spans="1:7">
      <c r="A10027" s="52" t="s">
        <v>2041</v>
      </c>
      <c r="B10027" s="52" t="s">
        <v>3885</v>
      </c>
      <c r="C10027" s="30" t="s">
        <v>2107</v>
      </c>
      <c r="D10027" s="52" t="s">
        <v>2121</v>
      </c>
      <c r="E10027" s="53">
        <v>7.04</v>
      </c>
      <c r="F10027" s="53">
        <v>0</v>
      </c>
      <c r="G10027" s="53">
        <v>7.04</v>
      </c>
    </row>
    <row r="10028" s="37" customFormat="1" customHeight="1" spans="1:7">
      <c r="A10028" s="52" t="s">
        <v>2041</v>
      </c>
      <c r="B10028" s="52" t="s">
        <v>3885</v>
      </c>
      <c r="C10028" s="30" t="s">
        <v>2107</v>
      </c>
      <c r="D10028" s="52" t="s">
        <v>2122</v>
      </c>
      <c r="E10028" s="53">
        <v>191.64</v>
      </c>
      <c r="F10028" s="53">
        <v>0</v>
      </c>
      <c r="G10028" s="53">
        <v>191.64</v>
      </c>
    </row>
    <row r="10029" s="37" customFormat="1" customHeight="1" spans="1:7">
      <c r="A10029" s="52" t="s">
        <v>2041</v>
      </c>
      <c r="B10029" s="52" t="s">
        <v>3885</v>
      </c>
      <c r="C10029" s="30" t="s">
        <v>2107</v>
      </c>
      <c r="D10029" s="52" t="s">
        <v>2123</v>
      </c>
      <c r="E10029" s="53">
        <v>75.9508</v>
      </c>
      <c r="F10029" s="53">
        <v>0</v>
      </c>
      <c r="G10029" s="53">
        <v>75.9508</v>
      </c>
    </row>
    <row r="10030" s="37" customFormat="1" customHeight="1" spans="1:7">
      <c r="A10030" s="52" t="s">
        <v>2041</v>
      </c>
      <c r="B10030" s="49" t="s">
        <v>3910</v>
      </c>
      <c r="C10030" s="50"/>
      <c r="D10030" s="49"/>
      <c r="E10030" s="51">
        <v>443.470748</v>
      </c>
      <c r="F10030" s="51">
        <v>0</v>
      </c>
      <c r="G10030" s="51">
        <v>443.470748</v>
      </c>
    </row>
    <row r="10031" s="37" customFormat="1" customHeight="1" spans="1:7">
      <c r="A10031" s="52" t="s">
        <v>2041</v>
      </c>
      <c r="B10031" s="52" t="s">
        <v>3911</v>
      </c>
      <c r="C10031" s="50" t="s">
        <v>2091</v>
      </c>
      <c r="D10031" s="49"/>
      <c r="E10031" s="51">
        <v>58.20058</v>
      </c>
      <c r="F10031" s="51">
        <v>0</v>
      </c>
      <c r="G10031" s="51">
        <v>58.20058</v>
      </c>
    </row>
    <row r="10032" s="37" customFormat="1" customHeight="1" spans="1:7">
      <c r="A10032" s="52" t="s">
        <v>2041</v>
      </c>
      <c r="B10032" s="52" t="s">
        <v>3911</v>
      </c>
      <c r="C10032" s="30" t="s">
        <v>2092</v>
      </c>
      <c r="D10032" s="52" t="s">
        <v>2126</v>
      </c>
      <c r="E10032" s="53">
        <v>39.2</v>
      </c>
      <c r="F10032" s="53">
        <v>0</v>
      </c>
      <c r="G10032" s="53">
        <v>39.2</v>
      </c>
    </row>
    <row r="10033" s="37" customFormat="1" customHeight="1" spans="1:7">
      <c r="A10033" s="52" t="s">
        <v>2041</v>
      </c>
      <c r="B10033" s="52" t="s">
        <v>3911</v>
      </c>
      <c r="C10033" s="30" t="s">
        <v>2092</v>
      </c>
      <c r="D10033" s="52" t="s">
        <v>2127</v>
      </c>
      <c r="E10033" s="53">
        <v>1.783454</v>
      </c>
      <c r="F10033" s="53">
        <v>0</v>
      </c>
      <c r="G10033" s="53">
        <v>1.783454</v>
      </c>
    </row>
    <row r="10034" s="37" customFormat="1" customHeight="1" spans="1:7">
      <c r="A10034" s="52" t="s">
        <v>2041</v>
      </c>
      <c r="B10034" s="52" t="s">
        <v>3911</v>
      </c>
      <c r="C10034" s="30" t="s">
        <v>2092</v>
      </c>
      <c r="D10034" s="52" t="s">
        <v>2128</v>
      </c>
      <c r="E10034" s="53">
        <v>1.18897</v>
      </c>
      <c r="F10034" s="53">
        <v>0</v>
      </c>
      <c r="G10034" s="53">
        <v>1.18897</v>
      </c>
    </row>
    <row r="10035" s="37" customFormat="1" customHeight="1" spans="1:7">
      <c r="A10035" s="52" t="s">
        <v>2041</v>
      </c>
      <c r="B10035" s="52" t="s">
        <v>3911</v>
      </c>
      <c r="C10035" s="30" t="s">
        <v>2092</v>
      </c>
      <c r="D10035" s="52" t="s">
        <v>2129</v>
      </c>
      <c r="E10035" s="53">
        <v>2.453832</v>
      </c>
      <c r="F10035" s="53">
        <v>0</v>
      </c>
      <c r="G10035" s="53">
        <v>2.453832</v>
      </c>
    </row>
    <row r="10036" s="37" customFormat="1" customHeight="1" spans="1:7">
      <c r="A10036" s="52" t="s">
        <v>2041</v>
      </c>
      <c r="B10036" s="52" t="s">
        <v>3911</v>
      </c>
      <c r="C10036" s="30" t="s">
        <v>2092</v>
      </c>
      <c r="D10036" s="52" t="s">
        <v>2297</v>
      </c>
      <c r="E10036" s="53">
        <v>1.945006</v>
      </c>
      <c r="F10036" s="53">
        <v>0</v>
      </c>
      <c r="G10036" s="53">
        <v>1.945006</v>
      </c>
    </row>
    <row r="10037" s="37" customFormat="1" customHeight="1" spans="1:7">
      <c r="A10037" s="52" t="s">
        <v>2041</v>
      </c>
      <c r="B10037" s="52" t="s">
        <v>3911</v>
      </c>
      <c r="C10037" s="30" t="s">
        <v>2092</v>
      </c>
      <c r="D10037" s="52" t="s">
        <v>2130</v>
      </c>
      <c r="E10037" s="53">
        <v>2.229318</v>
      </c>
      <c r="F10037" s="53">
        <v>0</v>
      </c>
      <c r="G10037" s="53">
        <v>2.229318</v>
      </c>
    </row>
    <row r="10038" s="37" customFormat="1" customHeight="1" spans="1:7">
      <c r="A10038" s="52" t="s">
        <v>2041</v>
      </c>
      <c r="B10038" s="52" t="s">
        <v>3911</v>
      </c>
      <c r="C10038" s="30" t="s">
        <v>2092</v>
      </c>
      <c r="D10038" s="52" t="s">
        <v>2102</v>
      </c>
      <c r="E10038" s="53">
        <v>7</v>
      </c>
      <c r="F10038" s="53">
        <v>0</v>
      </c>
      <c r="G10038" s="53">
        <v>7</v>
      </c>
    </row>
    <row r="10039" s="37" customFormat="1" customHeight="1" spans="1:7">
      <c r="A10039" s="52" t="s">
        <v>2041</v>
      </c>
      <c r="B10039" s="52" t="s">
        <v>3911</v>
      </c>
      <c r="C10039" s="30" t="s">
        <v>2092</v>
      </c>
      <c r="D10039" s="52" t="s">
        <v>2105</v>
      </c>
      <c r="E10039" s="53">
        <v>2.4</v>
      </c>
      <c r="F10039" s="53">
        <v>0</v>
      </c>
      <c r="G10039" s="53">
        <v>2.4</v>
      </c>
    </row>
    <row r="10040" s="37" customFormat="1" customHeight="1" spans="1:7">
      <c r="A10040" s="52" t="s">
        <v>2041</v>
      </c>
      <c r="B10040" s="52" t="s">
        <v>3911</v>
      </c>
      <c r="C10040" s="50" t="s">
        <v>2106</v>
      </c>
      <c r="D10040" s="49"/>
      <c r="E10040" s="51">
        <v>385.270168</v>
      </c>
      <c r="F10040" s="51">
        <v>0</v>
      </c>
      <c r="G10040" s="51">
        <v>385.270168</v>
      </c>
    </row>
    <row r="10041" s="37" customFormat="1" customHeight="1" spans="1:7">
      <c r="A10041" s="52" t="s">
        <v>2041</v>
      </c>
      <c r="B10041" s="52" t="s">
        <v>3911</v>
      </c>
      <c r="C10041" s="30" t="s">
        <v>2107</v>
      </c>
      <c r="D10041" s="52" t="s">
        <v>2131</v>
      </c>
      <c r="E10041" s="53">
        <v>81.7944</v>
      </c>
      <c r="F10041" s="53">
        <v>0</v>
      </c>
      <c r="G10041" s="53">
        <v>81.7944</v>
      </c>
    </row>
    <row r="10042" s="37" customFormat="1" customHeight="1" spans="1:7">
      <c r="A10042" s="52" t="s">
        <v>2041</v>
      </c>
      <c r="B10042" s="52" t="s">
        <v>3911</v>
      </c>
      <c r="C10042" s="30" t="s">
        <v>2107</v>
      </c>
      <c r="D10042" s="52" t="s">
        <v>2132</v>
      </c>
      <c r="E10042" s="53">
        <v>7.1568</v>
      </c>
      <c r="F10042" s="53">
        <v>0</v>
      </c>
      <c r="G10042" s="53">
        <v>7.1568</v>
      </c>
    </row>
    <row r="10043" s="37" customFormat="1" customHeight="1" spans="1:7">
      <c r="A10043" s="52" t="s">
        <v>2041</v>
      </c>
      <c r="B10043" s="52" t="s">
        <v>3911</v>
      </c>
      <c r="C10043" s="30" t="s">
        <v>2107</v>
      </c>
      <c r="D10043" s="52" t="s">
        <v>2133</v>
      </c>
      <c r="E10043" s="53">
        <v>0.006</v>
      </c>
      <c r="F10043" s="53">
        <v>0</v>
      </c>
      <c r="G10043" s="53">
        <v>0.006</v>
      </c>
    </row>
    <row r="10044" s="37" customFormat="1" customHeight="1" spans="1:7">
      <c r="A10044" s="52" t="s">
        <v>2041</v>
      </c>
      <c r="B10044" s="52" t="s">
        <v>3911</v>
      </c>
      <c r="C10044" s="30" t="s">
        <v>2107</v>
      </c>
      <c r="D10044" s="52" t="s">
        <v>2134</v>
      </c>
      <c r="E10044" s="53">
        <v>35.892</v>
      </c>
      <c r="F10044" s="53">
        <v>0</v>
      </c>
      <c r="G10044" s="53">
        <v>35.892</v>
      </c>
    </row>
    <row r="10045" s="37" customFormat="1" customHeight="1" spans="1:7">
      <c r="A10045" s="52" t="s">
        <v>2041</v>
      </c>
      <c r="B10045" s="52" t="s">
        <v>3911</v>
      </c>
      <c r="C10045" s="30" t="s">
        <v>2107</v>
      </c>
      <c r="D10045" s="52" t="s">
        <v>2135</v>
      </c>
      <c r="E10045" s="53">
        <v>69.438</v>
      </c>
      <c r="F10045" s="53">
        <v>0</v>
      </c>
      <c r="G10045" s="53">
        <v>69.438</v>
      </c>
    </row>
    <row r="10046" s="37" customFormat="1" customHeight="1" spans="1:7">
      <c r="A10046" s="52" t="s">
        <v>2041</v>
      </c>
      <c r="B10046" s="52" t="s">
        <v>3911</v>
      </c>
      <c r="C10046" s="30" t="s">
        <v>2107</v>
      </c>
      <c r="D10046" s="52" t="s">
        <v>2136</v>
      </c>
      <c r="E10046" s="53">
        <v>23.778</v>
      </c>
      <c r="F10046" s="53">
        <v>0</v>
      </c>
      <c r="G10046" s="53">
        <v>23.778</v>
      </c>
    </row>
    <row r="10047" s="37" customFormat="1" customHeight="1" spans="1:7">
      <c r="A10047" s="52" t="s">
        <v>2041</v>
      </c>
      <c r="B10047" s="52" t="s">
        <v>3911</v>
      </c>
      <c r="C10047" s="30" t="s">
        <v>2107</v>
      </c>
      <c r="D10047" s="52" t="s">
        <v>2137</v>
      </c>
      <c r="E10047" s="53">
        <v>34.889472</v>
      </c>
      <c r="F10047" s="53">
        <v>0</v>
      </c>
      <c r="G10047" s="53">
        <v>34.889472</v>
      </c>
    </row>
    <row r="10048" s="36" customFormat="1" customHeight="1" spans="1:7">
      <c r="A10048" s="52" t="s">
        <v>2041</v>
      </c>
      <c r="B10048" s="52" t="s">
        <v>3911</v>
      </c>
      <c r="C10048" s="30" t="s">
        <v>2107</v>
      </c>
      <c r="D10048" s="52" t="s">
        <v>2138</v>
      </c>
      <c r="E10048" s="53">
        <v>14.119014</v>
      </c>
      <c r="F10048" s="53">
        <v>0</v>
      </c>
      <c r="G10048" s="53">
        <v>14.119014</v>
      </c>
    </row>
    <row r="10049" s="37" customFormat="1" customHeight="1" spans="1:7">
      <c r="A10049" s="52" t="s">
        <v>2041</v>
      </c>
      <c r="B10049" s="52" t="s">
        <v>3911</v>
      </c>
      <c r="C10049" s="30" t="s">
        <v>2107</v>
      </c>
      <c r="D10049" s="52" t="s">
        <v>2139</v>
      </c>
      <c r="E10049" s="53">
        <v>0.445864</v>
      </c>
      <c r="F10049" s="53">
        <v>0</v>
      </c>
      <c r="G10049" s="53">
        <v>0.445864</v>
      </c>
    </row>
    <row r="10050" s="37" customFormat="1" customHeight="1" spans="1:7">
      <c r="A10050" s="52" t="s">
        <v>2041</v>
      </c>
      <c r="B10050" s="52" t="s">
        <v>3911</v>
      </c>
      <c r="C10050" s="30" t="s">
        <v>2107</v>
      </c>
      <c r="D10050" s="52" t="s">
        <v>2140</v>
      </c>
      <c r="E10050" s="53">
        <v>0.743106</v>
      </c>
      <c r="F10050" s="53">
        <v>0</v>
      </c>
      <c r="G10050" s="53">
        <v>0.743106</v>
      </c>
    </row>
    <row r="10051" s="37" customFormat="1" customHeight="1" spans="1:7">
      <c r="A10051" s="52" t="s">
        <v>2041</v>
      </c>
      <c r="B10051" s="52" t="s">
        <v>3911</v>
      </c>
      <c r="C10051" s="30" t="s">
        <v>2107</v>
      </c>
      <c r="D10051" s="52" t="s">
        <v>2141</v>
      </c>
      <c r="E10051" s="53">
        <v>17.834544</v>
      </c>
      <c r="F10051" s="53">
        <v>0</v>
      </c>
      <c r="G10051" s="53">
        <v>17.834544</v>
      </c>
    </row>
    <row r="10052" s="37" customFormat="1" customHeight="1" spans="1:7">
      <c r="A10052" s="52" t="s">
        <v>2041</v>
      </c>
      <c r="B10052" s="52" t="s">
        <v>3911</v>
      </c>
      <c r="C10052" s="30" t="s">
        <v>2107</v>
      </c>
      <c r="D10052" s="52" t="s">
        <v>2298</v>
      </c>
      <c r="E10052" s="53">
        <v>4.2</v>
      </c>
      <c r="F10052" s="53">
        <v>0</v>
      </c>
      <c r="G10052" s="53">
        <v>4.2</v>
      </c>
    </row>
    <row r="10053" s="37" customFormat="1" customHeight="1" spans="1:7">
      <c r="A10053" s="52" t="s">
        <v>2041</v>
      </c>
      <c r="B10053" s="52" t="s">
        <v>3911</v>
      </c>
      <c r="C10053" s="30" t="s">
        <v>2107</v>
      </c>
      <c r="D10053" s="52" t="s">
        <v>2142</v>
      </c>
      <c r="E10053" s="53">
        <v>17.444736</v>
      </c>
      <c r="F10053" s="53">
        <v>0</v>
      </c>
      <c r="G10053" s="53">
        <v>17.444736</v>
      </c>
    </row>
    <row r="10054" s="37" customFormat="1" customHeight="1" spans="1:7">
      <c r="A10054" s="52" t="s">
        <v>2041</v>
      </c>
      <c r="B10054" s="52" t="s">
        <v>3911</v>
      </c>
      <c r="C10054" s="30" t="s">
        <v>2107</v>
      </c>
      <c r="D10054" s="52" t="s">
        <v>2299</v>
      </c>
      <c r="E10054" s="53">
        <v>48.3</v>
      </c>
      <c r="F10054" s="53">
        <v>0</v>
      </c>
      <c r="G10054" s="53">
        <v>48.3</v>
      </c>
    </row>
    <row r="10055" s="37" customFormat="1" customHeight="1" spans="1:7">
      <c r="A10055" s="52" t="s">
        <v>2041</v>
      </c>
      <c r="B10055" s="52" t="s">
        <v>3911</v>
      </c>
      <c r="C10055" s="30" t="s">
        <v>2107</v>
      </c>
      <c r="D10055" s="52" t="s">
        <v>2143</v>
      </c>
      <c r="E10055" s="53">
        <v>25.4666</v>
      </c>
      <c r="F10055" s="53">
        <v>0</v>
      </c>
      <c r="G10055" s="53">
        <v>25.4666</v>
      </c>
    </row>
    <row r="10056" s="37" customFormat="1" customHeight="1" spans="1:7">
      <c r="A10056" s="52" t="s">
        <v>2041</v>
      </c>
      <c r="B10056" s="52" t="s">
        <v>3911</v>
      </c>
      <c r="C10056" s="30" t="s">
        <v>2107</v>
      </c>
      <c r="D10056" s="52" t="s">
        <v>2144</v>
      </c>
      <c r="E10056" s="53">
        <v>2.56</v>
      </c>
      <c r="F10056" s="53">
        <v>0</v>
      </c>
      <c r="G10056" s="53">
        <v>2.56</v>
      </c>
    </row>
    <row r="10057" s="37" customFormat="1" customHeight="1" spans="1:7">
      <c r="A10057" s="52" t="s">
        <v>2041</v>
      </c>
      <c r="B10057" s="52" t="s">
        <v>3911</v>
      </c>
      <c r="C10057" s="30" t="s">
        <v>2107</v>
      </c>
      <c r="D10057" s="52" t="s">
        <v>2145</v>
      </c>
      <c r="E10057" s="53">
        <v>1.201632</v>
      </c>
      <c r="F10057" s="53">
        <v>0</v>
      </c>
      <c r="G10057" s="53">
        <v>1.201632</v>
      </c>
    </row>
    <row r="10058" s="37" customFormat="1" customHeight="1" spans="1:7">
      <c r="A10058" s="52" t="s">
        <v>2041</v>
      </c>
      <c r="B10058" s="49" t="s">
        <v>3912</v>
      </c>
      <c r="C10058" s="50"/>
      <c r="D10058" s="49"/>
      <c r="E10058" s="51">
        <v>111.516464</v>
      </c>
      <c r="F10058" s="51">
        <v>0</v>
      </c>
      <c r="G10058" s="51">
        <v>111.516464</v>
      </c>
    </row>
    <row r="10059" s="37" customFormat="1" customHeight="1" spans="1:7">
      <c r="A10059" s="52" t="s">
        <v>2041</v>
      </c>
      <c r="B10059" s="52" t="s">
        <v>3913</v>
      </c>
      <c r="C10059" s="50" t="s">
        <v>2091</v>
      </c>
      <c r="D10059" s="49"/>
      <c r="E10059" s="51">
        <v>15.18611</v>
      </c>
      <c r="F10059" s="51">
        <v>0</v>
      </c>
      <c r="G10059" s="51">
        <v>15.18611</v>
      </c>
    </row>
    <row r="10060" s="37" customFormat="1" customHeight="1" spans="1:7">
      <c r="A10060" s="52" t="s">
        <v>2041</v>
      </c>
      <c r="B10060" s="52" t="s">
        <v>3913</v>
      </c>
      <c r="C10060" s="30" t="s">
        <v>2092</v>
      </c>
      <c r="D10060" s="52" t="s">
        <v>2126</v>
      </c>
      <c r="E10060" s="53">
        <v>12.25</v>
      </c>
      <c r="F10060" s="53">
        <v>0</v>
      </c>
      <c r="G10060" s="53">
        <v>12.25</v>
      </c>
    </row>
    <row r="10061" s="37" customFormat="1" customHeight="1" spans="1:7">
      <c r="A10061" s="52" t="s">
        <v>2041</v>
      </c>
      <c r="B10061" s="52" t="s">
        <v>3913</v>
      </c>
      <c r="C10061" s="30" t="s">
        <v>2092</v>
      </c>
      <c r="D10061" s="52" t="s">
        <v>2127</v>
      </c>
      <c r="E10061" s="53">
        <v>0.49297</v>
      </c>
      <c r="F10061" s="53">
        <v>0</v>
      </c>
      <c r="G10061" s="53">
        <v>0.49297</v>
      </c>
    </row>
    <row r="10062" s="37" customFormat="1" customHeight="1" spans="1:7">
      <c r="A10062" s="52" t="s">
        <v>2041</v>
      </c>
      <c r="B10062" s="52" t="s">
        <v>3913</v>
      </c>
      <c r="C10062" s="30" t="s">
        <v>2092</v>
      </c>
      <c r="D10062" s="52" t="s">
        <v>2128</v>
      </c>
      <c r="E10062" s="53">
        <v>0.328646</v>
      </c>
      <c r="F10062" s="53">
        <v>0</v>
      </c>
      <c r="G10062" s="53">
        <v>0.328646</v>
      </c>
    </row>
    <row r="10063" s="37" customFormat="1" customHeight="1" spans="1:7">
      <c r="A10063" s="52" t="s">
        <v>2041</v>
      </c>
      <c r="B10063" s="52" t="s">
        <v>3913</v>
      </c>
      <c r="C10063" s="30" t="s">
        <v>2092</v>
      </c>
      <c r="D10063" s="52" t="s">
        <v>2129</v>
      </c>
      <c r="E10063" s="53">
        <v>0.685332</v>
      </c>
      <c r="F10063" s="53">
        <v>0</v>
      </c>
      <c r="G10063" s="53">
        <v>0.685332</v>
      </c>
    </row>
    <row r="10064" s="37" customFormat="1" customHeight="1" spans="1:7">
      <c r="A10064" s="52" t="s">
        <v>2041</v>
      </c>
      <c r="B10064" s="52" t="s">
        <v>3913</v>
      </c>
      <c r="C10064" s="30" t="s">
        <v>2092</v>
      </c>
      <c r="D10064" s="52" t="s">
        <v>2297</v>
      </c>
      <c r="E10064" s="53">
        <v>0.06295</v>
      </c>
      <c r="F10064" s="53">
        <v>0</v>
      </c>
      <c r="G10064" s="53">
        <v>0.06295</v>
      </c>
    </row>
    <row r="10065" s="37" customFormat="1" customHeight="1" spans="1:7">
      <c r="A10065" s="52" t="s">
        <v>2041</v>
      </c>
      <c r="B10065" s="52" t="s">
        <v>3913</v>
      </c>
      <c r="C10065" s="30" t="s">
        <v>2092</v>
      </c>
      <c r="D10065" s="52" t="s">
        <v>2130</v>
      </c>
      <c r="E10065" s="53">
        <v>0.616212</v>
      </c>
      <c r="F10065" s="53">
        <v>0</v>
      </c>
      <c r="G10065" s="53">
        <v>0.616212</v>
      </c>
    </row>
    <row r="10066" s="37" customFormat="1" customHeight="1" spans="1:7">
      <c r="A10066" s="52" t="s">
        <v>2041</v>
      </c>
      <c r="B10066" s="52" t="s">
        <v>3913</v>
      </c>
      <c r="C10066" s="30" t="s">
        <v>2092</v>
      </c>
      <c r="D10066" s="52" t="s">
        <v>2105</v>
      </c>
      <c r="E10066" s="53">
        <v>0.75</v>
      </c>
      <c r="F10066" s="53">
        <v>0</v>
      </c>
      <c r="G10066" s="53">
        <v>0.75</v>
      </c>
    </row>
    <row r="10067" s="37" customFormat="1" customHeight="1" spans="1:7">
      <c r="A10067" s="52" t="s">
        <v>2041</v>
      </c>
      <c r="B10067" s="52" t="s">
        <v>3913</v>
      </c>
      <c r="C10067" s="50" t="s">
        <v>2106</v>
      </c>
      <c r="D10067" s="49"/>
      <c r="E10067" s="51">
        <v>96.330354</v>
      </c>
      <c r="F10067" s="51">
        <v>0</v>
      </c>
      <c r="G10067" s="51">
        <v>96.330354</v>
      </c>
    </row>
    <row r="10068" s="37" customFormat="1" customHeight="1" spans="1:7">
      <c r="A10068" s="52" t="s">
        <v>2041</v>
      </c>
      <c r="B10068" s="52" t="s">
        <v>3913</v>
      </c>
      <c r="C10068" s="30" t="s">
        <v>2107</v>
      </c>
      <c r="D10068" s="52" t="s">
        <v>2131</v>
      </c>
      <c r="E10068" s="53">
        <v>22.8444</v>
      </c>
      <c r="F10068" s="53">
        <v>0</v>
      </c>
      <c r="G10068" s="53">
        <v>22.8444</v>
      </c>
    </row>
    <row r="10069" s="37" customFormat="1" customHeight="1" spans="1:7">
      <c r="A10069" s="52" t="s">
        <v>2041</v>
      </c>
      <c r="B10069" s="52" t="s">
        <v>3913</v>
      </c>
      <c r="C10069" s="30" t="s">
        <v>2107</v>
      </c>
      <c r="D10069" s="52" t="s">
        <v>2132</v>
      </c>
      <c r="E10069" s="53">
        <v>0.8844</v>
      </c>
      <c r="F10069" s="53">
        <v>0</v>
      </c>
      <c r="G10069" s="53">
        <v>0.8844</v>
      </c>
    </row>
    <row r="10070" s="37" customFormat="1" customHeight="1" spans="1:7">
      <c r="A10070" s="52" t="s">
        <v>2041</v>
      </c>
      <c r="B10070" s="52" t="s">
        <v>3913</v>
      </c>
      <c r="C10070" s="30" t="s">
        <v>2107</v>
      </c>
      <c r="D10070" s="52" t="s">
        <v>2134</v>
      </c>
      <c r="E10070" s="53">
        <v>10.356</v>
      </c>
      <c r="F10070" s="53">
        <v>0</v>
      </c>
      <c r="G10070" s="53">
        <v>10.356</v>
      </c>
    </row>
    <row r="10071" s="37" customFormat="1" customHeight="1" spans="1:7">
      <c r="A10071" s="52" t="s">
        <v>2041</v>
      </c>
      <c r="B10071" s="52" t="s">
        <v>3913</v>
      </c>
      <c r="C10071" s="30" t="s">
        <v>2107</v>
      </c>
      <c r="D10071" s="52" t="s">
        <v>2135</v>
      </c>
      <c r="E10071" s="53">
        <v>20.28</v>
      </c>
      <c r="F10071" s="53">
        <v>0</v>
      </c>
      <c r="G10071" s="53">
        <v>20.28</v>
      </c>
    </row>
    <row r="10072" s="37" customFormat="1" customHeight="1" spans="1:7">
      <c r="A10072" s="52" t="s">
        <v>2041</v>
      </c>
      <c r="B10072" s="52" t="s">
        <v>3913</v>
      </c>
      <c r="C10072" s="30" t="s">
        <v>2107</v>
      </c>
      <c r="D10072" s="52" t="s">
        <v>2136</v>
      </c>
      <c r="E10072" s="53">
        <v>6.996</v>
      </c>
      <c r="F10072" s="53">
        <v>0</v>
      </c>
      <c r="G10072" s="53">
        <v>6.996</v>
      </c>
    </row>
    <row r="10073" s="37" customFormat="1" customHeight="1" spans="1:7">
      <c r="A10073" s="52" t="s">
        <v>2041</v>
      </c>
      <c r="B10073" s="52" t="s">
        <v>3913</v>
      </c>
      <c r="C10073" s="30" t="s">
        <v>2107</v>
      </c>
      <c r="D10073" s="52" t="s">
        <v>2137</v>
      </c>
      <c r="E10073" s="53">
        <v>9.817728</v>
      </c>
      <c r="F10073" s="53">
        <v>0</v>
      </c>
      <c r="G10073" s="53">
        <v>9.817728</v>
      </c>
    </row>
    <row r="10074" s="37" customFormat="1" customHeight="1" spans="1:7">
      <c r="A10074" s="52" t="s">
        <v>2041</v>
      </c>
      <c r="B10074" s="52" t="s">
        <v>3913</v>
      </c>
      <c r="C10074" s="30" t="s">
        <v>2107</v>
      </c>
      <c r="D10074" s="52" t="s">
        <v>2138</v>
      </c>
      <c r="E10074" s="53">
        <v>3.902676</v>
      </c>
      <c r="F10074" s="53">
        <v>0</v>
      </c>
      <c r="G10074" s="53">
        <v>3.902676</v>
      </c>
    </row>
    <row r="10075" s="37" customFormat="1" customHeight="1" spans="1:7">
      <c r="A10075" s="52" t="s">
        <v>2041</v>
      </c>
      <c r="B10075" s="52" t="s">
        <v>3913</v>
      </c>
      <c r="C10075" s="30" t="s">
        <v>2107</v>
      </c>
      <c r="D10075" s="52" t="s">
        <v>2139</v>
      </c>
      <c r="E10075" s="53">
        <v>0.123242</v>
      </c>
      <c r="F10075" s="53">
        <v>0</v>
      </c>
      <c r="G10075" s="53">
        <v>0.123242</v>
      </c>
    </row>
    <row r="10076" s="37" customFormat="1" customHeight="1" spans="1:7">
      <c r="A10076" s="52" t="s">
        <v>2041</v>
      </c>
      <c r="B10076" s="52" t="s">
        <v>3913</v>
      </c>
      <c r="C10076" s="30" t="s">
        <v>2107</v>
      </c>
      <c r="D10076" s="52" t="s">
        <v>2140</v>
      </c>
      <c r="E10076" s="53">
        <v>0.205404</v>
      </c>
      <c r="F10076" s="53">
        <v>0</v>
      </c>
      <c r="G10076" s="53">
        <v>0.205404</v>
      </c>
    </row>
    <row r="10077" s="37" customFormat="1" customHeight="1" spans="1:7">
      <c r="A10077" s="52" t="s">
        <v>2041</v>
      </c>
      <c r="B10077" s="52" t="s">
        <v>3913</v>
      </c>
      <c r="C10077" s="30" t="s">
        <v>2107</v>
      </c>
      <c r="D10077" s="52" t="s">
        <v>2141</v>
      </c>
      <c r="E10077" s="53">
        <v>4.929696</v>
      </c>
      <c r="F10077" s="53">
        <v>0</v>
      </c>
      <c r="G10077" s="53">
        <v>4.929696</v>
      </c>
    </row>
    <row r="10078" s="37" customFormat="1" customHeight="1" spans="1:7">
      <c r="A10078" s="52" t="s">
        <v>2041</v>
      </c>
      <c r="B10078" s="52" t="s">
        <v>3913</v>
      </c>
      <c r="C10078" s="30" t="s">
        <v>2107</v>
      </c>
      <c r="D10078" s="52" t="s">
        <v>2298</v>
      </c>
      <c r="E10078" s="53">
        <v>0.2</v>
      </c>
      <c r="F10078" s="53">
        <v>0</v>
      </c>
      <c r="G10078" s="53">
        <v>0.2</v>
      </c>
    </row>
    <row r="10079" s="37" customFormat="1" customHeight="1" spans="1:7">
      <c r="A10079" s="52" t="s">
        <v>2041</v>
      </c>
      <c r="B10079" s="52" t="s">
        <v>3913</v>
      </c>
      <c r="C10079" s="30" t="s">
        <v>2107</v>
      </c>
      <c r="D10079" s="52" t="s">
        <v>2142</v>
      </c>
      <c r="E10079" s="53">
        <v>4.908864</v>
      </c>
      <c r="F10079" s="53">
        <v>0</v>
      </c>
      <c r="G10079" s="53">
        <v>4.908864</v>
      </c>
    </row>
    <row r="10080" s="37" customFormat="1" customHeight="1" spans="1:7">
      <c r="A10080" s="52" t="s">
        <v>2041</v>
      </c>
      <c r="B10080" s="52" t="s">
        <v>3913</v>
      </c>
      <c r="C10080" s="30" t="s">
        <v>2107</v>
      </c>
      <c r="D10080" s="52" t="s">
        <v>2299</v>
      </c>
      <c r="E10080" s="53">
        <v>2.3</v>
      </c>
      <c r="F10080" s="53">
        <v>0</v>
      </c>
      <c r="G10080" s="53">
        <v>2.3</v>
      </c>
    </row>
    <row r="10081" s="37" customFormat="1" customHeight="1" spans="1:7">
      <c r="A10081" s="52" t="s">
        <v>2041</v>
      </c>
      <c r="B10081" s="52" t="s">
        <v>3913</v>
      </c>
      <c r="C10081" s="30" t="s">
        <v>2107</v>
      </c>
      <c r="D10081" s="52" t="s">
        <v>2143</v>
      </c>
      <c r="E10081" s="53">
        <v>7.4422</v>
      </c>
      <c r="F10081" s="53">
        <v>0</v>
      </c>
      <c r="G10081" s="53">
        <v>7.4422</v>
      </c>
    </row>
    <row r="10082" s="37" customFormat="1" customHeight="1" spans="1:7">
      <c r="A10082" s="52" t="s">
        <v>2041</v>
      </c>
      <c r="B10082" s="52" t="s">
        <v>3913</v>
      </c>
      <c r="C10082" s="30" t="s">
        <v>2107</v>
      </c>
      <c r="D10082" s="52" t="s">
        <v>2144</v>
      </c>
      <c r="E10082" s="53">
        <v>0.8</v>
      </c>
      <c r="F10082" s="53">
        <v>0</v>
      </c>
      <c r="G10082" s="53">
        <v>0.8</v>
      </c>
    </row>
    <row r="10083" s="37" customFormat="1" customHeight="1" spans="1:7">
      <c r="A10083" s="52" t="s">
        <v>2041</v>
      </c>
      <c r="B10083" s="52" t="s">
        <v>3913</v>
      </c>
      <c r="C10083" s="30" t="s">
        <v>2107</v>
      </c>
      <c r="D10083" s="52" t="s">
        <v>2145</v>
      </c>
      <c r="E10083" s="53">
        <v>0.339744</v>
      </c>
      <c r="F10083" s="53">
        <v>0</v>
      </c>
      <c r="G10083" s="53">
        <v>0.339744</v>
      </c>
    </row>
    <row r="10084" s="37" customFormat="1" customHeight="1" spans="1:7">
      <c r="A10084" s="52" t="s">
        <v>2041</v>
      </c>
      <c r="B10084" s="49" t="s">
        <v>3914</v>
      </c>
      <c r="C10084" s="50"/>
      <c r="D10084" s="49"/>
      <c r="E10084" s="51">
        <v>206.063563</v>
      </c>
      <c r="F10084" s="51">
        <v>0</v>
      </c>
      <c r="G10084" s="51">
        <v>206.063563</v>
      </c>
    </row>
    <row r="10085" s="37" customFormat="1" customHeight="1" spans="1:7">
      <c r="A10085" s="52" t="s">
        <v>2041</v>
      </c>
      <c r="B10085" s="52" t="s">
        <v>3915</v>
      </c>
      <c r="C10085" s="50" t="s">
        <v>2091</v>
      </c>
      <c r="D10085" s="49"/>
      <c r="E10085" s="51">
        <v>27.494415</v>
      </c>
      <c r="F10085" s="51">
        <v>0</v>
      </c>
      <c r="G10085" s="51">
        <v>27.494415</v>
      </c>
    </row>
    <row r="10086" s="37" customFormat="1" customHeight="1" spans="1:7">
      <c r="A10086" s="52" t="s">
        <v>2041</v>
      </c>
      <c r="B10086" s="52" t="s">
        <v>3915</v>
      </c>
      <c r="C10086" s="30" t="s">
        <v>2092</v>
      </c>
      <c r="D10086" s="52" t="s">
        <v>2126</v>
      </c>
      <c r="E10086" s="53">
        <v>22.05</v>
      </c>
      <c r="F10086" s="53">
        <v>0</v>
      </c>
      <c r="G10086" s="53">
        <v>22.05</v>
      </c>
    </row>
    <row r="10087" s="37" customFormat="1" customHeight="1" spans="1:7">
      <c r="A10087" s="52" t="s">
        <v>2041</v>
      </c>
      <c r="B10087" s="52" t="s">
        <v>3915</v>
      </c>
      <c r="C10087" s="30" t="s">
        <v>2092</v>
      </c>
      <c r="D10087" s="52" t="s">
        <v>2127</v>
      </c>
      <c r="E10087" s="53">
        <v>0.927346</v>
      </c>
      <c r="F10087" s="53">
        <v>0</v>
      </c>
      <c r="G10087" s="53">
        <v>0.927346</v>
      </c>
    </row>
    <row r="10088" s="37" customFormat="1" customHeight="1" spans="1:7">
      <c r="A10088" s="52" t="s">
        <v>2041</v>
      </c>
      <c r="B10088" s="52" t="s">
        <v>3915</v>
      </c>
      <c r="C10088" s="30" t="s">
        <v>2092</v>
      </c>
      <c r="D10088" s="52" t="s">
        <v>2128</v>
      </c>
      <c r="E10088" s="53">
        <v>0.61823</v>
      </c>
      <c r="F10088" s="53">
        <v>0</v>
      </c>
      <c r="G10088" s="53">
        <v>0.61823</v>
      </c>
    </row>
    <row r="10089" s="36" customFormat="1" customHeight="1" spans="1:7">
      <c r="A10089" s="52" t="s">
        <v>2041</v>
      </c>
      <c r="B10089" s="52" t="s">
        <v>3915</v>
      </c>
      <c r="C10089" s="30" t="s">
        <v>2092</v>
      </c>
      <c r="D10089" s="52" t="s">
        <v>2129</v>
      </c>
      <c r="E10089" s="53">
        <v>1.299528</v>
      </c>
      <c r="F10089" s="53">
        <v>0</v>
      </c>
      <c r="G10089" s="53">
        <v>1.299528</v>
      </c>
    </row>
    <row r="10090" s="37" customFormat="1" customHeight="1" spans="1:7">
      <c r="A10090" s="52" t="s">
        <v>2041</v>
      </c>
      <c r="B10090" s="52" t="s">
        <v>3915</v>
      </c>
      <c r="C10090" s="30" t="s">
        <v>2092</v>
      </c>
      <c r="D10090" s="52" t="s">
        <v>2297</v>
      </c>
      <c r="E10090" s="53">
        <v>0.090129</v>
      </c>
      <c r="F10090" s="53">
        <v>0</v>
      </c>
      <c r="G10090" s="53">
        <v>0.090129</v>
      </c>
    </row>
    <row r="10091" s="37" customFormat="1" customHeight="1" spans="1:7">
      <c r="A10091" s="52" t="s">
        <v>2041</v>
      </c>
      <c r="B10091" s="52" t="s">
        <v>3915</v>
      </c>
      <c r="C10091" s="30" t="s">
        <v>2092</v>
      </c>
      <c r="D10091" s="52" t="s">
        <v>2130</v>
      </c>
      <c r="E10091" s="53">
        <v>1.159182</v>
      </c>
      <c r="F10091" s="53">
        <v>0</v>
      </c>
      <c r="G10091" s="53">
        <v>1.159182</v>
      </c>
    </row>
    <row r="10092" s="37" customFormat="1" customHeight="1" spans="1:7">
      <c r="A10092" s="52" t="s">
        <v>2041</v>
      </c>
      <c r="B10092" s="52" t="s">
        <v>3915</v>
      </c>
      <c r="C10092" s="30" t="s">
        <v>2092</v>
      </c>
      <c r="D10092" s="52" t="s">
        <v>2105</v>
      </c>
      <c r="E10092" s="53">
        <v>1.35</v>
      </c>
      <c r="F10092" s="53">
        <v>0</v>
      </c>
      <c r="G10092" s="53">
        <v>1.35</v>
      </c>
    </row>
    <row r="10093" s="37" customFormat="1" customHeight="1" spans="1:7">
      <c r="A10093" s="52" t="s">
        <v>2041</v>
      </c>
      <c r="B10093" s="52" t="s">
        <v>3915</v>
      </c>
      <c r="C10093" s="50" t="s">
        <v>2106</v>
      </c>
      <c r="D10093" s="49"/>
      <c r="E10093" s="51">
        <v>178.569148</v>
      </c>
      <c r="F10093" s="51">
        <v>0</v>
      </c>
      <c r="G10093" s="51">
        <v>178.569148</v>
      </c>
    </row>
    <row r="10094" s="37" customFormat="1" customHeight="1" spans="1:7">
      <c r="A10094" s="52" t="s">
        <v>2041</v>
      </c>
      <c r="B10094" s="52" t="s">
        <v>3915</v>
      </c>
      <c r="C10094" s="30" t="s">
        <v>2107</v>
      </c>
      <c r="D10094" s="52" t="s">
        <v>2131</v>
      </c>
      <c r="E10094" s="53">
        <v>43.3176</v>
      </c>
      <c r="F10094" s="53">
        <v>0</v>
      </c>
      <c r="G10094" s="53">
        <v>43.3176</v>
      </c>
    </row>
    <row r="10095" s="37" customFormat="1" customHeight="1" spans="1:7">
      <c r="A10095" s="52" t="s">
        <v>2041</v>
      </c>
      <c r="B10095" s="52" t="s">
        <v>3915</v>
      </c>
      <c r="C10095" s="30" t="s">
        <v>2107</v>
      </c>
      <c r="D10095" s="52" t="s">
        <v>2132</v>
      </c>
      <c r="E10095" s="53">
        <v>1.3932</v>
      </c>
      <c r="F10095" s="53">
        <v>0</v>
      </c>
      <c r="G10095" s="53">
        <v>1.3932</v>
      </c>
    </row>
    <row r="10096" s="37" customFormat="1" customHeight="1" spans="1:7">
      <c r="A10096" s="52" t="s">
        <v>2041</v>
      </c>
      <c r="B10096" s="52" t="s">
        <v>3915</v>
      </c>
      <c r="C10096" s="30" t="s">
        <v>2107</v>
      </c>
      <c r="D10096" s="52" t="s">
        <v>2134</v>
      </c>
      <c r="E10096" s="53">
        <v>19.524</v>
      </c>
      <c r="F10096" s="53">
        <v>0</v>
      </c>
      <c r="G10096" s="53">
        <v>19.524</v>
      </c>
    </row>
    <row r="10097" s="37" customFormat="1" customHeight="1" spans="1:7">
      <c r="A10097" s="52" t="s">
        <v>2041</v>
      </c>
      <c r="B10097" s="52" t="s">
        <v>3915</v>
      </c>
      <c r="C10097" s="30" t="s">
        <v>2107</v>
      </c>
      <c r="D10097" s="52" t="s">
        <v>2135</v>
      </c>
      <c r="E10097" s="53">
        <v>37.9284</v>
      </c>
      <c r="F10097" s="53">
        <v>0</v>
      </c>
      <c r="G10097" s="53">
        <v>37.9284</v>
      </c>
    </row>
    <row r="10098" s="37" customFormat="1" customHeight="1" spans="1:7">
      <c r="A10098" s="52" t="s">
        <v>2041</v>
      </c>
      <c r="B10098" s="52" t="s">
        <v>3915</v>
      </c>
      <c r="C10098" s="30" t="s">
        <v>2107</v>
      </c>
      <c r="D10098" s="52" t="s">
        <v>2136</v>
      </c>
      <c r="E10098" s="53">
        <v>13.044</v>
      </c>
      <c r="F10098" s="53">
        <v>0</v>
      </c>
      <c r="G10098" s="53">
        <v>13.044</v>
      </c>
    </row>
    <row r="10099" s="37" customFormat="1" customHeight="1" spans="1:7">
      <c r="A10099" s="52" t="s">
        <v>2041</v>
      </c>
      <c r="B10099" s="52" t="s">
        <v>3915</v>
      </c>
      <c r="C10099" s="30" t="s">
        <v>2107</v>
      </c>
      <c r="D10099" s="52" t="s">
        <v>2137</v>
      </c>
      <c r="E10099" s="53">
        <v>18.433152</v>
      </c>
      <c r="F10099" s="53">
        <v>0</v>
      </c>
      <c r="G10099" s="53">
        <v>18.433152</v>
      </c>
    </row>
    <row r="10100" s="37" customFormat="1" customHeight="1" spans="1:7">
      <c r="A10100" s="52" t="s">
        <v>2041</v>
      </c>
      <c r="B10100" s="52" t="s">
        <v>3915</v>
      </c>
      <c r="C10100" s="30" t="s">
        <v>2107</v>
      </c>
      <c r="D10100" s="52" t="s">
        <v>2138</v>
      </c>
      <c r="E10100" s="53">
        <v>7.341486</v>
      </c>
      <c r="F10100" s="53">
        <v>0</v>
      </c>
      <c r="G10100" s="53">
        <v>7.341486</v>
      </c>
    </row>
    <row r="10101" s="37" customFormat="1" customHeight="1" spans="1:7">
      <c r="A10101" s="52" t="s">
        <v>2041</v>
      </c>
      <c r="B10101" s="52" t="s">
        <v>3915</v>
      </c>
      <c r="C10101" s="30" t="s">
        <v>2107</v>
      </c>
      <c r="D10101" s="52" t="s">
        <v>2139</v>
      </c>
      <c r="E10101" s="53">
        <v>0.231836</v>
      </c>
      <c r="F10101" s="53">
        <v>0</v>
      </c>
      <c r="G10101" s="53">
        <v>0.231836</v>
      </c>
    </row>
    <row r="10102" s="37" customFormat="1" customHeight="1" spans="1:7">
      <c r="A10102" s="52" t="s">
        <v>2041</v>
      </c>
      <c r="B10102" s="52" t="s">
        <v>3915</v>
      </c>
      <c r="C10102" s="30" t="s">
        <v>2107</v>
      </c>
      <c r="D10102" s="52" t="s">
        <v>2140</v>
      </c>
      <c r="E10102" s="53">
        <v>0.386394</v>
      </c>
      <c r="F10102" s="53">
        <v>0</v>
      </c>
      <c r="G10102" s="53">
        <v>0.386394</v>
      </c>
    </row>
    <row r="10103" s="37" customFormat="1" customHeight="1" spans="1:7">
      <c r="A10103" s="52" t="s">
        <v>2041</v>
      </c>
      <c r="B10103" s="52" t="s">
        <v>3915</v>
      </c>
      <c r="C10103" s="30" t="s">
        <v>2107</v>
      </c>
      <c r="D10103" s="52" t="s">
        <v>2141</v>
      </c>
      <c r="E10103" s="53">
        <v>9.273456</v>
      </c>
      <c r="F10103" s="53">
        <v>0</v>
      </c>
      <c r="G10103" s="53">
        <v>9.273456</v>
      </c>
    </row>
    <row r="10104" s="37" customFormat="1" customHeight="1" spans="1:7">
      <c r="A10104" s="52" t="s">
        <v>2041</v>
      </c>
      <c r="B10104" s="52" t="s">
        <v>3915</v>
      </c>
      <c r="C10104" s="30" t="s">
        <v>2107</v>
      </c>
      <c r="D10104" s="52" t="s">
        <v>2298</v>
      </c>
      <c r="E10104" s="53">
        <v>0.2</v>
      </c>
      <c r="F10104" s="53">
        <v>0</v>
      </c>
      <c r="G10104" s="53">
        <v>0.2</v>
      </c>
    </row>
    <row r="10105" s="37" customFormat="1" customHeight="1" spans="1:7">
      <c r="A10105" s="52" t="s">
        <v>2041</v>
      </c>
      <c r="B10105" s="52" t="s">
        <v>3915</v>
      </c>
      <c r="C10105" s="30" t="s">
        <v>2107</v>
      </c>
      <c r="D10105" s="52" t="s">
        <v>2142</v>
      </c>
      <c r="E10105" s="53">
        <v>9.216576</v>
      </c>
      <c r="F10105" s="53">
        <v>0</v>
      </c>
      <c r="G10105" s="53">
        <v>9.216576</v>
      </c>
    </row>
    <row r="10106" s="37" customFormat="1" customHeight="1" spans="1:7">
      <c r="A10106" s="52" t="s">
        <v>2041</v>
      </c>
      <c r="B10106" s="52" t="s">
        <v>3915</v>
      </c>
      <c r="C10106" s="30" t="s">
        <v>2107</v>
      </c>
      <c r="D10106" s="52" t="s">
        <v>2299</v>
      </c>
      <c r="E10106" s="53">
        <v>2.3</v>
      </c>
      <c r="F10106" s="53">
        <v>0</v>
      </c>
      <c r="G10106" s="53">
        <v>2.3</v>
      </c>
    </row>
    <row r="10107" s="37" customFormat="1" customHeight="1" spans="1:7">
      <c r="A10107" s="52" t="s">
        <v>2041</v>
      </c>
      <c r="B10107" s="52" t="s">
        <v>3915</v>
      </c>
      <c r="C10107" s="30" t="s">
        <v>2107</v>
      </c>
      <c r="D10107" s="52" t="s">
        <v>2143</v>
      </c>
      <c r="E10107" s="53">
        <v>13.8967</v>
      </c>
      <c r="F10107" s="53">
        <v>0</v>
      </c>
      <c r="G10107" s="53">
        <v>13.8967</v>
      </c>
    </row>
    <row r="10108" s="37" customFormat="1" customHeight="1" spans="1:7">
      <c r="A10108" s="52" t="s">
        <v>2041</v>
      </c>
      <c r="B10108" s="52" t="s">
        <v>3915</v>
      </c>
      <c r="C10108" s="30" t="s">
        <v>2107</v>
      </c>
      <c r="D10108" s="52" t="s">
        <v>2144</v>
      </c>
      <c r="E10108" s="53">
        <v>1.44</v>
      </c>
      <c r="F10108" s="53">
        <v>0</v>
      </c>
      <c r="G10108" s="53">
        <v>1.44</v>
      </c>
    </row>
    <row r="10109" s="37" customFormat="1" customHeight="1" spans="1:7">
      <c r="A10109" s="52" t="s">
        <v>2041</v>
      </c>
      <c r="B10109" s="52" t="s">
        <v>3915</v>
      </c>
      <c r="C10109" s="30" t="s">
        <v>2107</v>
      </c>
      <c r="D10109" s="52" t="s">
        <v>2145</v>
      </c>
      <c r="E10109" s="53">
        <v>0.642348</v>
      </c>
      <c r="F10109" s="53">
        <v>0</v>
      </c>
      <c r="G10109" s="53">
        <v>0.642348</v>
      </c>
    </row>
    <row r="10110" s="37" customFormat="1" customHeight="1" spans="1:7">
      <c r="A10110" s="52" t="s">
        <v>2041</v>
      </c>
      <c r="B10110" s="49" t="s">
        <v>3916</v>
      </c>
      <c r="C10110" s="50"/>
      <c r="D10110" s="49"/>
      <c r="E10110" s="51">
        <v>218.26696</v>
      </c>
      <c r="F10110" s="51">
        <v>0</v>
      </c>
      <c r="G10110" s="51">
        <v>218.26696</v>
      </c>
    </row>
    <row r="10111" s="37" customFormat="1" customHeight="1" spans="1:7">
      <c r="A10111" s="52" t="s">
        <v>2041</v>
      </c>
      <c r="B10111" s="52" t="s">
        <v>3917</v>
      </c>
      <c r="C10111" s="50" t="s">
        <v>2091</v>
      </c>
      <c r="D10111" s="49"/>
      <c r="E10111" s="51">
        <v>30.27737</v>
      </c>
      <c r="F10111" s="51">
        <v>0</v>
      </c>
      <c r="G10111" s="51">
        <v>30.27737</v>
      </c>
    </row>
    <row r="10112" s="37" customFormat="1" customHeight="1" spans="1:7">
      <c r="A10112" s="52" t="s">
        <v>2041</v>
      </c>
      <c r="B10112" s="52" t="s">
        <v>3917</v>
      </c>
      <c r="C10112" s="30" t="s">
        <v>2092</v>
      </c>
      <c r="D10112" s="52" t="s">
        <v>2126</v>
      </c>
      <c r="E10112" s="53">
        <v>24.5</v>
      </c>
      <c r="F10112" s="53">
        <v>0</v>
      </c>
      <c r="G10112" s="53">
        <v>24.5</v>
      </c>
    </row>
    <row r="10113" s="37" customFormat="1" customHeight="1" spans="1:7">
      <c r="A10113" s="52" t="s">
        <v>2041</v>
      </c>
      <c r="B10113" s="52" t="s">
        <v>3917</v>
      </c>
      <c r="C10113" s="30" t="s">
        <v>2092</v>
      </c>
      <c r="D10113" s="52" t="s">
        <v>2127</v>
      </c>
      <c r="E10113" s="53">
        <v>0.990648</v>
      </c>
      <c r="F10113" s="53">
        <v>0</v>
      </c>
      <c r="G10113" s="53">
        <v>0.990648</v>
      </c>
    </row>
    <row r="10114" s="37" customFormat="1" customHeight="1" spans="1:7">
      <c r="A10114" s="52" t="s">
        <v>2041</v>
      </c>
      <c r="B10114" s="52" t="s">
        <v>3917</v>
      </c>
      <c r="C10114" s="52" t="s">
        <v>2092</v>
      </c>
      <c r="D10114" s="52" t="s">
        <v>2128</v>
      </c>
      <c r="E10114" s="54">
        <v>0.660432</v>
      </c>
      <c r="F10114" s="54">
        <v>0</v>
      </c>
      <c r="G10114" s="54">
        <v>0.660432</v>
      </c>
    </row>
    <row r="10115" s="37" customFormat="1" customHeight="1" spans="1:7">
      <c r="A10115" s="52" t="s">
        <v>2041</v>
      </c>
      <c r="B10115" s="52" t="s">
        <v>3917</v>
      </c>
      <c r="C10115" s="52" t="s">
        <v>2092</v>
      </c>
      <c r="D10115" s="52" t="s">
        <v>2129</v>
      </c>
      <c r="E10115" s="54">
        <v>1.38798</v>
      </c>
      <c r="F10115" s="54">
        <v>0</v>
      </c>
      <c r="G10115" s="54">
        <v>1.38798</v>
      </c>
    </row>
    <row r="10116" s="37" customFormat="1" customHeight="1" spans="1:7">
      <c r="A10116" s="52" t="s">
        <v>2041</v>
      </c>
      <c r="B10116" s="52" t="s">
        <v>3917</v>
      </c>
      <c r="C10116" s="52" t="s">
        <v>2092</v>
      </c>
      <c r="D10116" s="52" t="s">
        <v>2130</v>
      </c>
      <c r="E10116" s="54">
        <v>1.23831</v>
      </c>
      <c r="F10116" s="54">
        <v>0</v>
      </c>
      <c r="G10116" s="54">
        <v>1.23831</v>
      </c>
    </row>
    <row r="10117" s="37" customFormat="1" customHeight="1" spans="1:7">
      <c r="A10117" s="52" t="s">
        <v>2041</v>
      </c>
      <c r="B10117" s="52" t="s">
        <v>3917</v>
      </c>
      <c r="C10117" s="52" t="s">
        <v>2092</v>
      </c>
      <c r="D10117" s="52" t="s">
        <v>2105</v>
      </c>
      <c r="E10117" s="54">
        <v>1.5</v>
      </c>
      <c r="F10117" s="54">
        <v>0</v>
      </c>
      <c r="G10117" s="54">
        <v>1.5</v>
      </c>
    </row>
    <row r="10118" s="37" customFormat="1" customHeight="1" spans="1:7">
      <c r="A10118" s="52" t="s">
        <v>2041</v>
      </c>
      <c r="B10118" s="52" t="s">
        <v>3917</v>
      </c>
      <c r="C10118" s="49" t="s">
        <v>2106</v>
      </c>
      <c r="D10118" s="49"/>
      <c r="E10118" s="55">
        <v>187.98959</v>
      </c>
      <c r="F10118" s="55">
        <v>0</v>
      </c>
      <c r="G10118" s="55">
        <v>187.98959</v>
      </c>
    </row>
    <row r="10119" s="37" customFormat="1" customHeight="1" spans="1:7">
      <c r="A10119" s="52" t="s">
        <v>2041</v>
      </c>
      <c r="B10119" s="52" t="s">
        <v>3917</v>
      </c>
      <c r="C10119" s="52" t="s">
        <v>2107</v>
      </c>
      <c r="D10119" s="52" t="s">
        <v>2131</v>
      </c>
      <c r="E10119" s="54">
        <v>46.266</v>
      </c>
      <c r="F10119" s="54">
        <v>0</v>
      </c>
      <c r="G10119" s="54">
        <v>46.266</v>
      </c>
    </row>
    <row r="10120" s="37" customFormat="1" customHeight="1" spans="1:7">
      <c r="A10120" s="52" t="s">
        <v>2041</v>
      </c>
      <c r="B10120" s="52" t="s">
        <v>3917</v>
      </c>
      <c r="C10120" s="52" t="s">
        <v>2107</v>
      </c>
      <c r="D10120" s="52" t="s">
        <v>2132</v>
      </c>
      <c r="E10120" s="54">
        <v>1.548</v>
      </c>
      <c r="F10120" s="54">
        <v>0</v>
      </c>
      <c r="G10120" s="54">
        <v>1.548</v>
      </c>
    </row>
    <row r="10121" s="37" customFormat="1" customHeight="1" spans="1:7">
      <c r="A10121" s="52" t="s">
        <v>2041</v>
      </c>
      <c r="B10121" s="52" t="s">
        <v>3917</v>
      </c>
      <c r="C10121" s="52" t="s">
        <v>2107</v>
      </c>
      <c r="D10121" s="52" t="s">
        <v>2133</v>
      </c>
      <c r="E10121" s="54">
        <v>0.006</v>
      </c>
      <c r="F10121" s="54">
        <v>0</v>
      </c>
      <c r="G10121" s="54">
        <v>0.006</v>
      </c>
    </row>
    <row r="10122" s="37" customFormat="1" customHeight="1" spans="1:7">
      <c r="A10122" s="52" t="s">
        <v>2041</v>
      </c>
      <c r="B10122" s="52" t="s">
        <v>3917</v>
      </c>
      <c r="C10122" s="52" t="s">
        <v>2107</v>
      </c>
      <c r="D10122" s="52" t="s">
        <v>2134</v>
      </c>
      <c r="E10122" s="54">
        <v>20.82</v>
      </c>
      <c r="F10122" s="54">
        <v>0</v>
      </c>
      <c r="G10122" s="54">
        <v>20.82</v>
      </c>
    </row>
    <row r="10123" s="37" customFormat="1" customHeight="1" spans="1:7">
      <c r="A10123" s="52" t="s">
        <v>2041</v>
      </c>
      <c r="B10123" s="52" t="s">
        <v>3917</v>
      </c>
      <c r="C10123" s="52" t="s">
        <v>2107</v>
      </c>
      <c r="D10123" s="52" t="s">
        <v>2135</v>
      </c>
      <c r="E10123" s="54">
        <v>40.3152</v>
      </c>
      <c r="F10123" s="54">
        <v>0</v>
      </c>
      <c r="G10123" s="54">
        <v>40.3152</v>
      </c>
    </row>
    <row r="10124" s="37" customFormat="1" customHeight="1" spans="1:7">
      <c r="A10124" s="52" t="s">
        <v>2041</v>
      </c>
      <c r="B10124" s="52" t="s">
        <v>3917</v>
      </c>
      <c r="C10124" s="52" t="s">
        <v>2107</v>
      </c>
      <c r="D10124" s="52" t="s">
        <v>2136</v>
      </c>
      <c r="E10124" s="54">
        <v>13.92</v>
      </c>
      <c r="F10124" s="54">
        <v>0</v>
      </c>
      <c r="G10124" s="54">
        <v>13.92</v>
      </c>
    </row>
    <row r="10125" s="37" customFormat="1" customHeight="1" spans="1:7">
      <c r="A10125" s="52" t="s">
        <v>2041</v>
      </c>
      <c r="B10125" s="52" t="s">
        <v>3917</v>
      </c>
      <c r="C10125" s="52" t="s">
        <v>2107</v>
      </c>
      <c r="D10125" s="52" t="s">
        <v>2137</v>
      </c>
      <c r="E10125" s="54">
        <v>19.659072</v>
      </c>
      <c r="F10125" s="54">
        <v>0</v>
      </c>
      <c r="G10125" s="54">
        <v>19.659072</v>
      </c>
    </row>
    <row r="10126" s="37" customFormat="1" customHeight="1" spans="1:7">
      <c r="A10126" s="52" t="s">
        <v>2041</v>
      </c>
      <c r="B10126" s="52" t="s">
        <v>3917</v>
      </c>
      <c r="C10126" s="52" t="s">
        <v>2107</v>
      </c>
      <c r="D10126" s="52" t="s">
        <v>2138</v>
      </c>
      <c r="E10126" s="54">
        <v>7.84263</v>
      </c>
      <c r="F10126" s="54">
        <v>0</v>
      </c>
      <c r="G10126" s="54">
        <v>7.84263</v>
      </c>
    </row>
    <row r="10127" s="37" customFormat="1" customHeight="1" spans="1:7">
      <c r="A10127" s="52" t="s">
        <v>2041</v>
      </c>
      <c r="B10127" s="52" t="s">
        <v>3917</v>
      </c>
      <c r="C10127" s="52" t="s">
        <v>2107</v>
      </c>
      <c r="D10127" s="52" t="s">
        <v>2139</v>
      </c>
      <c r="E10127" s="54">
        <v>0.247662</v>
      </c>
      <c r="F10127" s="54">
        <v>0</v>
      </c>
      <c r="G10127" s="54">
        <v>0.247662</v>
      </c>
    </row>
    <row r="10128" s="37" customFormat="1" customHeight="1" spans="1:7">
      <c r="A10128" s="52" t="s">
        <v>2041</v>
      </c>
      <c r="B10128" s="52" t="s">
        <v>3917</v>
      </c>
      <c r="C10128" s="52" t="s">
        <v>2107</v>
      </c>
      <c r="D10128" s="52" t="s">
        <v>2140</v>
      </c>
      <c r="E10128" s="54">
        <v>0.41277</v>
      </c>
      <c r="F10128" s="54">
        <v>0</v>
      </c>
      <c r="G10128" s="54">
        <v>0.41277</v>
      </c>
    </row>
    <row r="10129" s="37" customFormat="1" customHeight="1" spans="1:7">
      <c r="A10129" s="52" t="s">
        <v>2041</v>
      </c>
      <c r="B10129" s="52" t="s">
        <v>3917</v>
      </c>
      <c r="C10129" s="52" t="s">
        <v>2107</v>
      </c>
      <c r="D10129" s="52" t="s">
        <v>2141</v>
      </c>
      <c r="E10129" s="54">
        <v>9.90648</v>
      </c>
      <c r="F10129" s="54">
        <v>0</v>
      </c>
      <c r="G10129" s="54">
        <v>9.90648</v>
      </c>
    </row>
    <row r="10130" s="37" customFormat="1" customHeight="1" spans="1:7">
      <c r="A10130" s="52" t="s">
        <v>2041</v>
      </c>
      <c r="B10130" s="52" t="s">
        <v>3917</v>
      </c>
      <c r="C10130" s="52" t="s">
        <v>2107</v>
      </c>
      <c r="D10130" s="52" t="s">
        <v>2142</v>
      </c>
      <c r="E10130" s="54">
        <v>9.829536</v>
      </c>
      <c r="F10130" s="54">
        <v>0</v>
      </c>
      <c r="G10130" s="54">
        <v>9.829536</v>
      </c>
    </row>
    <row r="10131" s="37" customFormat="1" customHeight="1" spans="1:7">
      <c r="A10131" s="52" t="s">
        <v>2041</v>
      </c>
      <c r="B10131" s="52" t="s">
        <v>3917</v>
      </c>
      <c r="C10131" s="52" t="s">
        <v>2107</v>
      </c>
      <c r="D10131" s="52" t="s">
        <v>2143</v>
      </c>
      <c r="E10131" s="54">
        <v>14.9299</v>
      </c>
      <c r="F10131" s="54">
        <v>0</v>
      </c>
      <c r="G10131" s="54">
        <v>14.9299</v>
      </c>
    </row>
    <row r="10132" s="37" customFormat="1" customHeight="1" spans="1:7">
      <c r="A10132" s="52" t="s">
        <v>2041</v>
      </c>
      <c r="B10132" s="52" t="s">
        <v>3917</v>
      </c>
      <c r="C10132" s="52" t="s">
        <v>2107</v>
      </c>
      <c r="D10132" s="52" t="s">
        <v>2144</v>
      </c>
      <c r="E10132" s="54">
        <v>1.6</v>
      </c>
      <c r="F10132" s="54">
        <v>0</v>
      </c>
      <c r="G10132" s="54">
        <v>1.6</v>
      </c>
    </row>
    <row r="10133" s="37" customFormat="1" customHeight="1" spans="1:7">
      <c r="A10133" s="52" t="s">
        <v>2041</v>
      </c>
      <c r="B10133" s="52" t="s">
        <v>3917</v>
      </c>
      <c r="C10133" s="52" t="s">
        <v>2107</v>
      </c>
      <c r="D10133" s="52" t="s">
        <v>2145</v>
      </c>
      <c r="E10133" s="54">
        <v>0.68634</v>
      </c>
      <c r="F10133" s="54">
        <v>0</v>
      </c>
      <c r="G10133" s="54">
        <v>0.68634</v>
      </c>
    </row>
    <row r="10134" s="37" customFormat="1" customHeight="1" spans="1:7">
      <c r="A10134" s="52" t="s">
        <v>2041</v>
      </c>
      <c r="B10134" s="49" t="s">
        <v>3918</v>
      </c>
      <c r="C10134" s="49"/>
      <c r="D10134" s="49"/>
      <c r="E10134" s="55">
        <v>214.998121</v>
      </c>
      <c r="F10134" s="55">
        <v>0</v>
      </c>
      <c r="G10134" s="55">
        <v>214.998121</v>
      </c>
    </row>
    <row r="10135" s="37" customFormat="1" customHeight="1" spans="1:7">
      <c r="A10135" s="52" t="s">
        <v>2041</v>
      </c>
      <c r="B10135" s="52" t="s">
        <v>3919</v>
      </c>
      <c r="C10135" s="49" t="s">
        <v>2091</v>
      </c>
      <c r="D10135" s="49"/>
      <c r="E10135" s="55">
        <v>30.259094</v>
      </c>
      <c r="F10135" s="55">
        <v>0</v>
      </c>
      <c r="G10135" s="55">
        <v>30.259094</v>
      </c>
    </row>
    <row r="10136" s="37" customFormat="1" customHeight="1" spans="1:7">
      <c r="A10136" s="52" t="s">
        <v>2041</v>
      </c>
      <c r="B10136" s="52" t="s">
        <v>3919</v>
      </c>
      <c r="C10136" s="52" t="s">
        <v>2092</v>
      </c>
      <c r="D10136" s="52" t="s">
        <v>2126</v>
      </c>
      <c r="E10136" s="54">
        <v>24.5</v>
      </c>
      <c r="F10136" s="54">
        <v>0</v>
      </c>
      <c r="G10136" s="54">
        <v>24.5</v>
      </c>
    </row>
    <row r="10137" s="37" customFormat="1" customHeight="1" spans="1:7">
      <c r="A10137" s="52" t="s">
        <v>2041</v>
      </c>
      <c r="B10137" s="52" t="s">
        <v>3919</v>
      </c>
      <c r="C10137" s="52" t="s">
        <v>2092</v>
      </c>
      <c r="D10137" s="52" t="s">
        <v>2127</v>
      </c>
      <c r="E10137" s="54">
        <v>0.981259</v>
      </c>
      <c r="F10137" s="54">
        <v>0</v>
      </c>
      <c r="G10137" s="54">
        <v>0.981259</v>
      </c>
    </row>
    <row r="10138" s="37" customFormat="1" customHeight="1" spans="1:7">
      <c r="A10138" s="52" t="s">
        <v>2041</v>
      </c>
      <c r="B10138" s="52" t="s">
        <v>3919</v>
      </c>
      <c r="C10138" s="52" t="s">
        <v>2092</v>
      </c>
      <c r="D10138" s="52" t="s">
        <v>2128</v>
      </c>
      <c r="E10138" s="54">
        <v>0.654173</v>
      </c>
      <c r="F10138" s="54">
        <v>0</v>
      </c>
      <c r="G10138" s="54">
        <v>0.654173</v>
      </c>
    </row>
    <row r="10139" s="37" customFormat="1" customHeight="1" spans="1:7">
      <c r="A10139" s="52" t="s">
        <v>2041</v>
      </c>
      <c r="B10139" s="52" t="s">
        <v>3919</v>
      </c>
      <c r="C10139" s="52" t="s">
        <v>2092</v>
      </c>
      <c r="D10139" s="52" t="s">
        <v>2129</v>
      </c>
      <c r="E10139" s="54">
        <v>1.397088</v>
      </c>
      <c r="F10139" s="54">
        <v>0</v>
      </c>
      <c r="G10139" s="54">
        <v>1.397088</v>
      </c>
    </row>
    <row r="10140" s="37" customFormat="1" customHeight="1" spans="1:7">
      <c r="A10140" s="52" t="s">
        <v>2041</v>
      </c>
      <c r="B10140" s="52" t="s">
        <v>3919</v>
      </c>
      <c r="C10140" s="52" t="s">
        <v>2092</v>
      </c>
      <c r="D10140" s="52" t="s">
        <v>2130</v>
      </c>
      <c r="E10140" s="54">
        <v>1.226574</v>
      </c>
      <c r="F10140" s="54">
        <v>0</v>
      </c>
      <c r="G10140" s="54">
        <v>1.226574</v>
      </c>
    </row>
    <row r="10141" s="37" customFormat="1" customHeight="1" spans="1:7">
      <c r="A10141" s="52" t="s">
        <v>2041</v>
      </c>
      <c r="B10141" s="52" t="s">
        <v>3919</v>
      </c>
      <c r="C10141" s="52" t="s">
        <v>2092</v>
      </c>
      <c r="D10141" s="52" t="s">
        <v>2105</v>
      </c>
      <c r="E10141" s="54">
        <v>1.5</v>
      </c>
      <c r="F10141" s="54">
        <v>0</v>
      </c>
      <c r="G10141" s="54">
        <v>1.5</v>
      </c>
    </row>
    <row r="10142" s="37" customFormat="1" customHeight="1" spans="1:7">
      <c r="A10142" s="52" t="s">
        <v>2041</v>
      </c>
      <c r="B10142" s="52" t="s">
        <v>3919</v>
      </c>
      <c r="C10142" s="49" t="s">
        <v>2106</v>
      </c>
      <c r="D10142" s="49"/>
      <c r="E10142" s="55">
        <v>184.739027</v>
      </c>
      <c r="F10142" s="55">
        <v>0</v>
      </c>
      <c r="G10142" s="55">
        <v>184.739027</v>
      </c>
    </row>
    <row r="10143" s="37" customFormat="1" customHeight="1" spans="1:7">
      <c r="A10143" s="52" t="s">
        <v>2041</v>
      </c>
      <c r="B10143" s="52" t="s">
        <v>3919</v>
      </c>
      <c r="C10143" s="52" t="s">
        <v>2107</v>
      </c>
      <c r="D10143" s="52" t="s">
        <v>2131</v>
      </c>
      <c r="E10143" s="54">
        <v>46.5696</v>
      </c>
      <c r="F10143" s="54">
        <v>0</v>
      </c>
      <c r="G10143" s="54">
        <v>46.5696</v>
      </c>
    </row>
    <row r="10144" s="37" customFormat="1" customHeight="1" spans="1:7">
      <c r="A10144" s="52" t="s">
        <v>2041</v>
      </c>
      <c r="B10144" s="52" t="s">
        <v>3919</v>
      </c>
      <c r="C10144" s="52" t="s">
        <v>2107</v>
      </c>
      <c r="D10144" s="52" t="s">
        <v>2132</v>
      </c>
      <c r="E10144" s="54">
        <v>1.686</v>
      </c>
      <c r="F10144" s="54">
        <v>0</v>
      </c>
      <c r="G10144" s="54">
        <v>1.686</v>
      </c>
    </row>
    <row r="10145" s="37" customFormat="1" customHeight="1" spans="1:7">
      <c r="A10145" s="52" t="s">
        <v>2041</v>
      </c>
      <c r="B10145" s="52" t="s">
        <v>3919</v>
      </c>
      <c r="C10145" s="52" t="s">
        <v>2107</v>
      </c>
      <c r="D10145" s="52" t="s">
        <v>2134</v>
      </c>
      <c r="E10145" s="54">
        <v>20.1</v>
      </c>
      <c r="F10145" s="54">
        <v>0</v>
      </c>
      <c r="G10145" s="54">
        <v>20.1</v>
      </c>
    </row>
    <row r="10146" s="37" customFormat="1" customHeight="1" spans="1:7">
      <c r="A10146" s="52" t="s">
        <v>2041</v>
      </c>
      <c r="B10146" s="52" t="s">
        <v>3919</v>
      </c>
      <c r="C10146" s="52" t="s">
        <v>2107</v>
      </c>
      <c r="D10146" s="52" t="s">
        <v>2135</v>
      </c>
      <c r="E10146" s="54">
        <v>39</v>
      </c>
      <c r="F10146" s="54">
        <v>0</v>
      </c>
      <c r="G10146" s="54">
        <v>39</v>
      </c>
    </row>
    <row r="10147" s="37" customFormat="1" customHeight="1" spans="1:7">
      <c r="A10147" s="52" t="s">
        <v>2041</v>
      </c>
      <c r="B10147" s="52" t="s">
        <v>3919</v>
      </c>
      <c r="C10147" s="52" t="s">
        <v>2107</v>
      </c>
      <c r="D10147" s="52" t="s">
        <v>2136</v>
      </c>
      <c r="E10147" s="54">
        <v>13.416</v>
      </c>
      <c r="F10147" s="54">
        <v>0</v>
      </c>
      <c r="G10147" s="54">
        <v>13.416</v>
      </c>
    </row>
    <row r="10148" s="37" customFormat="1" customHeight="1" spans="1:7">
      <c r="A10148" s="52" t="s">
        <v>2041</v>
      </c>
      <c r="B10148" s="52" t="s">
        <v>3919</v>
      </c>
      <c r="C10148" s="52" t="s">
        <v>2107</v>
      </c>
      <c r="D10148" s="52" t="s">
        <v>2137</v>
      </c>
      <c r="E10148" s="54">
        <v>19.323456</v>
      </c>
      <c r="F10148" s="54">
        <v>0</v>
      </c>
      <c r="G10148" s="54">
        <v>19.323456</v>
      </c>
    </row>
    <row r="10149" s="37" customFormat="1" customHeight="1" spans="1:7">
      <c r="A10149" s="52" t="s">
        <v>2041</v>
      </c>
      <c r="B10149" s="52" t="s">
        <v>3919</v>
      </c>
      <c r="C10149" s="52" t="s">
        <v>2107</v>
      </c>
      <c r="D10149" s="52" t="s">
        <v>2138</v>
      </c>
      <c r="E10149" s="54">
        <v>7.768302</v>
      </c>
      <c r="F10149" s="54">
        <v>0</v>
      </c>
      <c r="G10149" s="54">
        <v>7.768302</v>
      </c>
    </row>
    <row r="10150" s="37" customFormat="1" customHeight="1" spans="1:7">
      <c r="A10150" s="52" t="s">
        <v>2041</v>
      </c>
      <c r="B10150" s="52" t="s">
        <v>3919</v>
      </c>
      <c r="C10150" s="52" t="s">
        <v>2107</v>
      </c>
      <c r="D10150" s="52" t="s">
        <v>2139</v>
      </c>
      <c r="E10150" s="54">
        <v>0.245315</v>
      </c>
      <c r="F10150" s="54">
        <v>0</v>
      </c>
      <c r="G10150" s="54">
        <v>0.245315</v>
      </c>
    </row>
    <row r="10151" s="37" customFormat="1" customHeight="1" spans="1:7">
      <c r="A10151" s="52" t="s">
        <v>2041</v>
      </c>
      <c r="B10151" s="52" t="s">
        <v>3919</v>
      </c>
      <c r="C10151" s="52" t="s">
        <v>2107</v>
      </c>
      <c r="D10151" s="52" t="s">
        <v>2140</v>
      </c>
      <c r="E10151" s="54">
        <v>0.408858</v>
      </c>
      <c r="F10151" s="54">
        <v>0</v>
      </c>
      <c r="G10151" s="54">
        <v>0.408858</v>
      </c>
    </row>
    <row r="10152" s="37" customFormat="1" customHeight="1" spans="1:7">
      <c r="A10152" s="52" t="s">
        <v>2041</v>
      </c>
      <c r="B10152" s="52" t="s">
        <v>3919</v>
      </c>
      <c r="C10152" s="52" t="s">
        <v>2107</v>
      </c>
      <c r="D10152" s="52" t="s">
        <v>2141</v>
      </c>
      <c r="E10152" s="54">
        <v>9.812592</v>
      </c>
      <c r="F10152" s="54">
        <v>0</v>
      </c>
      <c r="G10152" s="54">
        <v>9.812592</v>
      </c>
    </row>
    <row r="10153" s="37" customFormat="1" customHeight="1" spans="1:7">
      <c r="A10153" s="52" t="s">
        <v>2041</v>
      </c>
      <c r="B10153" s="52" t="s">
        <v>3919</v>
      </c>
      <c r="C10153" s="52" t="s">
        <v>2107</v>
      </c>
      <c r="D10153" s="52" t="s">
        <v>2142</v>
      </c>
      <c r="E10153" s="54">
        <v>9.661728</v>
      </c>
      <c r="F10153" s="54">
        <v>0</v>
      </c>
      <c r="G10153" s="54">
        <v>9.661728</v>
      </c>
    </row>
    <row r="10154" s="37" customFormat="1" customHeight="1" spans="1:7">
      <c r="A10154" s="52" t="s">
        <v>2041</v>
      </c>
      <c r="B10154" s="52" t="s">
        <v>3919</v>
      </c>
      <c r="C10154" s="52" t="s">
        <v>2107</v>
      </c>
      <c r="D10154" s="52" t="s">
        <v>2143</v>
      </c>
      <c r="E10154" s="54">
        <v>14.465</v>
      </c>
      <c r="F10154" s="54">
        <v>0</v>
      </c>
      <c r="G10154" s="54">
        <v>14.465</v>
      </c>
    </row>
    <row r="10155" s="37" customFormat="1" customHeight="1" spans="1:7">
      <c r="A10155" s="52" t="s">
        <v>2041</v>
      </c>
      <c r="B10155" s="52" t="s">
        <v>3919</v>
      </c>
      <c r="C10155" s="52" t="s">
        <v>2107</v>
      </c>
      <c r="D10155" s="52" t="s">
        <v>2144</v>
      </c>
      <c r="E10155" s="54">
        <v>1.6</v>
      </c>
      <c r="F10155" s="54">
        <v>0</v>
      </c>
      <c r="G10155" s="54">
        <v>1.6</v>
      </c>
    </row>
    <row r="10156" s="37" customFormat="1" customHeight="1" spans="1:7">
      <c r="A10156" s="52" t="s">
        <v>2041</v>
      </c>
      <c r="B10156" s="52" t="s">
        <v>3919</v>
      </c>
      <c r="C10156" s="52" t="s">
        <v>2107</v>
      </c>
      <c r="D10156" s="52" t="s">
        <v>2145</v>
      </c>
      <c r="E10156" s="54">
        <v>0.682176</v>
      </c>
      <c r="F10156" s="54">
        <v>0</v>
      </c>
      <c r="G10156" s="54">
        <v>0.682176</v>
      </c>
    </row>
    <row r="10157" s="37" customFormat="1" customHeight="1" spans="1:7">
      <c r="A10157" s="49" t="s">
        <v>3920</v>
      </c>
      <c r="B10157" s="49"/>
      <c r="C10157" s="49"/>
      <c r="D10157" s="49"/>
      <c r="E10157" s="55">
        <v>3689.974254</v>
      </c>
      <c r="F10157" s="55">
        <v>0</v>
      </c>
      <c r="G10157" s="55">
        <v>3689.974254</v>
      </c>
    </row>
    <row r="10158" s="37" customFormat="1" customHeight="1" spans="1:7">
      <c r="A10158" s="52" t="s">
        <v>2042</v>
      </c>
      <c r="B10158" s="49" t="s">
        <v>3921</v>
      </c>
      <c r="C10158" s="49"/>
      <c r="D10158" s="49"/>
      <c r="E10158" s="55">
        <v>2266.693006</v>
      </c>
      <c r="F10158" s="55">
        <v>0</v>
      </c>
      <c r="G10158" s="55">
        <v>2266.693006</v>
      </c>
    </row>
    <row r="10159" s="37" customFormat="1" customHeight="1" spans="1:7">
      <c r="A10159" s="52" t="s">
        <v>2042</v>
      </c>
      <c r="B10159" s="52" t="s">
        <v>3922</v>
      </c>
      <c r="C10159" s="49" t="s">
        <v>2080</v>
      </c>
      <c r="D10159" s="49"/>
      <c r="E10159" s="55">
        <v>1047.4987</v>
      </c>
      <c r="F10159" s="55">
        <v>0</v>
      </c>
      <c r="G10159" s="55">
        <v>1047.4987</v>
      </c>
    </row>
    <row r="10160" s="37" customFormat="1" customHeight="1" spans="1:7">
      <c r="A10160" s="52" t="s">
        <v>2042</v>
      </c>
      <c r="B10160" s="52" t="s">
        <v>3922</v>
      </c>
      <c r="C10160" s="52" t="s">
        <v>2081</v>
      </c>
      <c r="D10160" s="52" t="s">
        <v>3923</v>
      </c>
      <c r="E10160" s="54">
        <v>17.6664</v>
      </c>
      <c r="F10160" s="54">
        <v>0</v>
      </c>
      <c r="G10160" s="54">
        <v>17.6664</v>
      </c>
    </row>
    <row r="10161" s="37" customFormat="1" customHeight="1" spans="1:7">
      <c r="A10161" s="52" t="s">
        <v>2042</v>
      </c>
      <c r="B10161" s="52" t="s">
        <v>3922</v>
      </c>
      <c r="C10161" s="52" t="s">
        <v>2081</v>
      </c>
      <c r="D10161" s="52" t="s">
        <v>3924</v>
      </c>
      <c r="E10161" s="54">
        <v>19.36</v>
      </c>
      <c r="F10161" s="54">
        <v>0</v>
      </c>
      <c r="G10161" s="54">
        <v>19.36</v>
      </c>
    </row>
    <row r="10162" s="37" customFormat="1" customHeight="1" spans="1:7">
      <c r="A10162" s="52" t="s">
        <v>2042</v>
      </c>
      <c r="B10162" s="52" t="s">
        <v>3922</v>
      </c>
      <c r="C10162" s="52" t="s">
        <v>2081</v>
      </c>
      <c r="D10162" s="52" t="s">
        <v>3925</v>
      </c>
      <c r="E10162" s="54">
        <v>59.75</v>
      </c>
      <c r="F10162" s="54">
        <v>0</v>
      </c>
      <c r="G10162" s="54">
        <v>59.75</v>
      </c>
    </row>
    <row r="10163" s="37" customFormat="1" customHeight="1" spans="1:7">
      <c r="A10163" s="52" t="s">
        <v>2042</v>
      </c>
      <c r="B10163" s="52" t="s">
        <v>3922</v>
      </c>
      <c r="C10163" s="52" t="s">
        <v>2081</v>
      </c>
      <c r="D10163" s="52" t="s">
        <v>3926</v>
      </c>
      <c r="E10163" s="54">
        <v>63.0583</v>
      </c>
      <c r="F10163" s="54">
        <v>0</v>
      </c>
      <c r="G10163" s="54">
        <v>63.0583</v>
      </c>
    </row>
    <row r="10164" s="37" customFormat="1" customHeight="1" spans="1:7">
      <c r="A10164" s="52" t="s">
        <v>2042</v>
      </c>
      <c r="B10164" s="52" t="s">
        <v>3922</v>
      </c>
      <c r="C10164" s="52" t="s">
        <v>2081</v>
      </c>
      <c r="D10164" s="52" t="s">
        <v>3927</v>
      </c>
      <c r="E10164" s="54">
        <v>114.8032</v>
      </c>
      <c r="F10164" s="54">
        <v>0</v>
      </c>
      <c r="G10164" s="54">
        <v>114.8032</v>
      </c>
    </row>
    <row r="10165" s="37" customFormat="1" customHeight="1" spans="1:7">
      <c r="A10165" s="52" t="s">
        <v>2042</v>
      </c>
      <c r="B10165" s="52" t="s">
        <v>3922</v>
      </c>
      <c r="C10165" s="52" t="s">
        <v>2081</v>
      </c>
      <c r="D10165" s="52" t="s">
        <v>3928</v>
      </c>
      <c r="E10165" s="54">
        <v>5.2656</v>
      </c>
      <c r="F10165" s="54">
        <v>0</v>
      </c>
      <c r="G10165" s="54">
        <v>5.2656</v>
      </c>
    </row>
    <row r="10166" s="37" customFormat="1" customHeight="1" spans="1:7">
      <c r="A10166" s="52" t="s">
        <v>2042</v>
      </c>
      <c r="B10166" s="52" t="s">
        <v>3922</v>
      </c>
      <c r="C10166" s="52" t="s">
        <v>2081</v>
      </c>
      <c r="D10166" s="52" t="s">
        <v>3929</v>
      </c>
      <c r="E10166" s="54">
        <v>29.4395</v>
      </c>
      <c r="F10166" s="54">
        <v>0</v>
      </c>
      <c r="G10166" s="54">
        <v>29.4395</v>
      </c>
    </row>
    <row r="10167" s="37" customFormat="1" customHeight="1" spans="1:7">
      <c r="A10167" s="52" t="s">
        <v>2042</v>
      </c>
      <c r="B10167" s="52" t="s">
        <v>3922</v>
      </c>
      <c r="C10167" s="52" t="s">
        <v>2081</v>
      </c>
      <c r="D10167" s="52" t="s">
        <v>3930</v>
      </c>
      <c r="E10167" s="54">
        <v>44.6</v>
      </c>
      <c r="F10167" s="54">
        <v>0</v>
      </c>
      <c r="G10167" s="54">
        <v>44.6</v>
      </c>
    </row>
    <row r="10168" s="37" customFormat="1" customHeight="1" spans="1:7">
      <c r="A10168" s="52" t="s">
        <v>2042</v>
      </c>
      <c r="B10168" s="52" t="s">
        <v>3922</v>
      </c>
      <c r="C10168" s="52" t="s">
        <v>2081</v>
      </c>
      <c r="D10168" s="52" t="s">
        <v>3931</v>
      </c>
      <c r="E10168" s="54">
        <v>52.03</v>
      </c>
      <c r="F10168" s="54">
        <v>0</v>
      </c>
      <c r="G10168" s="54">
        <v>52.03</v>
      </c>
    </row>
    <row r="10169" s="37" customFormat="1" customHeight="1" spans="1:7">
      <c r="A10169" s="52" t="s">
        <v>2042</v>
      </c>
      <c r="B10169" s="52" t="s">
        <v>3922</v>
      </c>
      <c r="C10169" s="52" t="s">
        <v>2081</v>
      </c>
      <c r="D10169" s="52" t="s">
        <v>3932</v>
      </c>
      <c r="E10169" s="54">
        <v>3.2</v>
      </c>
      <c r="F10169" s="54">
        <v>0</v>
      </c>
      <c r="G10169" s="54">
        <v>3.2</v>
      </c>
    </row>
    <row r="10170" s="37" customFormat="1" customHeight="1" spans="1:7">
      <c r="A10170" s="52" t="s">
        <v>2042</v>
      </c>
      <c r="B10170" s="52" t="s">
        <v>3922</v>
      </c>
      <c r="C10170" s="52" t="s">
        <v>2081</v>
      </c>
      <c r="D10170" s="52" t="s">
        <v>3933</v>
      </c>
      <c r="E10170" s="54">
        <v>49.02</v>
      </c>
      <c r="F10170" s="54">
        <v>0</v>
      </c>
      <c r="G10170" s="54">
        <v>49.02</v>
      </c>
    </row>
    <row r="10171" s="37" customFormat="1" customHeight="1" spans="1:7">
      <c r="A10171" s="52" t="s">
        <v>2042</v>
      </c>
      <c r="B10171" s="52" t="s">
        <v>3922</v>
      </c>
      <c r="C10171" s="52" t="s">
        <v>2081</v>
      </c>
      <c r="D10171" s="52" t="s">
        <v>3934</v>
      </c>
      <c r="E10171" s="54">
        <v>5.88</v>
      </c>
      <c r="F10171" s="54">
        <v>0</v>
      </c>
      <c r="G10171" s="54">
        <v>5.88</v>
      </c>
    </row>
    <row r="10172" s="37" customFormat="1" customHeight="1" spans="1:7">
      <c r="A10172" s="52" t="s">
        <v>2042</v>
      </c>
      <c r="B10172" s="52" t="s">
        <v>3922</v>
      </c>
      <c r="C10172" s="52" t="s">
        <v>2081</v>
      </c>
      <c r="D10172" s="52" t="s">
        <v>3935</v>
      </c>
      <c r="E10172" s="54">
        <v>34.92</v>
      </c>
      <c r="F10172" s="54">
        <v>0</v>
      </c>
      <c r="G10172" s="54">
        <v>34.92</v>
      </c>
    </row>
    <row r="10173" s="37" customFormat="1" customHeight="1" spans="1:7">
      <c r="A10173" s="52" t="s">
        <v>2042</v>
      </c>
      <c r="B10173" s="52" t="s">
        <v>3922</v>
      </c>
      <c r="C10173" s="52" t="s">
        <v>2081</v>
      </c>
      <c r="D10173" s="52" t="s">
        <v>3936</v>
      </c>
      <c r="E10173" s="54">
        <v>70.1</v>
      </c>
      <c r="F10173" s="54">
        <v>0</v>
      </c>
      <c r="G10173" s="54">
        <v>70.1</v>
      </c>
    </row>
    <row r="10174" s="37" customFormat="1" customHeight="1" spans="1:7">
      <c r="A10174" s="52" t="s">
        <v>2042</v>
      </c>
      <c r="B10174" s="52" t="s">
        <v>3922</v>
      </c>
      <c r="C10174" s="52" t="s">
        <v>2081</v>
      </c>
      <c r="D10174" s="52" t="s">
        <v>3937</v>
      </c>
      <c r="E10174" s="54">
        <v>25.84</v>
      </c>
      <c r="F10174" s="54">
        <v>0</v>
      </c>
      <c r="G10174" s="54">
        <v>25.84</v>
      </c>
    </row>
    <row r="10175" s="37" customFormat="1" customHeight="1" spans="1:7">
      <c r="A10175" s="52" t="s">
        <v>2042</v>
      </c>
      <c r="B10175" s="52" t="s">
        <v>3922</v>
      </c>
      <c r="C10175" s="52" t="s">
        <v>2081</v>
      </c>
      <c r="D10175" s="52" t="s">
        <v>3938</v>
      </c>
      <c r="E10175" s="54">
        <v>43.8224</v>
      </c>
      <c r="F10175" s="54">
        <v>0</v>
      </c>
      <c r="G10175" s="54">
        <v>43.8224</v>
      </c>
    </row>
    <row r="10176" s="37" customFormat="1" customHeight="1" spans="1:7">
      <c r="A10176" s="52" t="s">
        <v>2042</v>
      </c>
      <c r="B10176" s="52" t="s">
        <v>3922</v>
      </c>
      <c r="C10176" s="52" t="s">
        <v>2081</v>
      </c>
      <c r="D10176" s="52" t="s">
        <v>3939</v>
      </c>
      <c r="E10176" s="54">
        <v>34</v>
      </c>
      <c r="F10176" s="54">
        <v>0</v>
      </c>
      <c r="G10176" s="54">
        <v>34</v>
      </c>
    </row>
    <row r="10177" s="37" customFormat="1" customHeight="1" spans="1:7">
      <c r="A10177" s="52" t="s">
        <v>2042</v>
      </c>
      <c r="B10177" s="52" t="s">
        <v>3922</v>
      </c>
      <c r="C10177" s="52" t="s">
        <v>2081</v>
      </c>
      <c r="D10177" s="52" t="s">
        <v>3940</v>
      </c>
      <c r="E10177" s="54">
        <v>81.6</v>
      </c>
      <c r="F10177" s="54">
        <v>0</v>
      </c>
      <c r="G10177" s="54">
        <v>81.6</v>
      </c>
    </row>
    <row r="10178" s="37" customFormat="1" customHeight="1" spans="1:7">
      <c r="A10178" s="52" t="s">
        <v>2042</v>
      </c>
      <c r="B10178" s="52" t="s">
        <v>3922</v>
      </c>
      <c r="C10178" s="52" t="s">
        <v>2081</v>
      </c>
      <c r="D10178" s="52" t="s">
        <v>3941</v>
      </c>
      <c r="E10178" s="54">
        <v>20.6</v>
      </c>
      <c r="F10178" s="54">
        <v>0</v>
      </c>
      <c r="G10178" s="54">
        <v>20.6</v>
      </c>
    </row>
    <row r="10179" s="37" customFormat="1" customHeight="1" spans="1:7">
      <c r="A10179" s="52" t="s">
        <v>2042</v>
      </c>
      <c r="B10179" s="52" t="s">
        <v>3922</v>
      </c>
      <c r="C10179" s="52" t="s">
        <v>2081</v>
      </c>
      <c r="D10179" s="52" t="s">
        <v>3942</v>
      </c>
      <c r="E10179" s="54">
        <v>152.5433</v>
      </c>
      <c r="F10179" s="54">
        <v>0</v>
      </c>
      <c r="G10179" s="54">
        <v>152.5433</v>
      </c>
    </row>
    <row r="10180" s="37" customFormat="1" customHeight="1" spans="1:7">
      <c r="A10180" s="52" t="s">
        <v>2042</v>
      </c>
      <c r="B10180" s="52" t="s">
        <v>3922</v>
      </c>
      <c r="C10180" s="52" t="s">
        <v>2081</v>
      </c>
      <c r="D10180" s="52" t="s">
        <v>3943</v>
      </c>
      <c r="E10180" s="54">
        <v>74</v>
      </c>
      <c r="F10180" s="54">
        <v>0</v>
      </c>
      <c r="G10180" s="54">
        <v>74</v>
      </c>
    </row>
    <row r="10181" s="37" customFormat="1" customHeight="1" spans="1:7">
      <c r="A10181" s="52" t="s">
        <v>2042</v>
      </c>
      <c r="B10181" s="52" t="s">
        <v>3922</v>
      </c>
      <c r="C10181" s="52" t="s">
        <v>2081</v>
      </c>
      <c r="D10181" s="52" t="s">
        <v>3944</v>
      </c>
      <c r="E10181" s="54">
        <v>24.3</v>
      </c>
      <c r="F10181" s="54">
        <v>0</v>
      </c>
      <c r="G10181" s="54">
        <v>24.3</v>
      </c>
    </row>
    <row r="10182" s="37" customFormat="1" customHeight="1" spans="1:7">
      <c r="A10182" s="52" t="s">
        <v>2042</v>
      </c>
      <c r="B10182" s="52" t="s">
        <v>3922</v>
      </c>
      <c r="C10182" s="52" t="s">
        <v>2081</v>
      </c>
      <c r="D10182" s="52" t="s">
        <v>3945</v>
      </c>
      <c r="E10182" s="54">
        <v>12.9</v>
      </c>
      <c r="F10182" s="54">
        <v>0</v>
      </c>
      <c r="G10182" s="54">
        <v>12.9</v>
      </c>
    </row>
    <row r="10183" s="37" customFormat="1" customHeight="1" spans="1:7">
      <c r="A10183" s="52" t="s">
        <v>2042</v>
      </c>
      <c r="B10183" s="52" t="s">
        <v>3922</v>
      </c>
      <c r="C10183" s="52" t="s">
        <v>2081</v>
      </c>
      <c r="D10183" s="52" t="s">
        <v>3946</v>
      </c>
      <c r="E10183" s="54">
        <v>2</v>
      </c>
      <c r="F10183" s="54">
        <v>0</v>
      </c>
      <c r="G10183" s="54">
        <v>2</v>
      </c>
    </row>
    <row r="10184" s="37" customFormat="1" customHeight="1" spans="1:7">
      <c r="A10184" s="52" t="s">
        <v>2042</v>
      </c>
      <c r="B10184" s="52" t="s">
        <v>3922</v>
      </c>
      <c r="C10184" s="52" t="s">
        <v>2081</v>
      </c>
      <c r="D10184" s="52" t="s">
        <v>3947</v>
      </c>
      <c r="E10184" s="54">
        <v>6.8</v>
      </c>
      <c r="F10184" s="54">
        <v>0</v>
      </c>
      <c r="G10184" s="54">
        <v>6.8</v>
      </c>
    </row>
    <row r="10185" s="37" customFormat="1" customHeight="1" spans="1:7">
      <c r="A10185" s="52" t="s">
        <v>2042</v>
      </c>
      <c r="B10185" s="52" t="s">
        <v>3922</v>
      </c>
      <c r="C10185" s="49" t="s">
        <v>2091</v>
      </c>
      <c r="D10185" s="49"/>
      <c r="E10185" s="55">
        <v>193.865832</v>
      </c>
      <c r="F10185" s="55">
        <v>0</v>
      </c>
      <c r="G10185" s="55">
        <v>193.865832</v>
      </c>
    </row>
    <row r="10186" s="37" customFormat="1" customHeight="1" spans="1:7">
      <c r="A10186" s="52" t="s">
        <v>2042</v>
      </c>
      <c r="B10186" s="52" t="s">
        <v>3922</v>
      </c>
      <c r="C10186" s="52" t="s">
        <v>2092</v>
      </c>
      <c r="D10186" s="52" t="s">
        <v>2093</v>
      </c>
      <c r="E10186" s="54">
        <v>100.45</v>
      </c>
      <c r="F10186" s="54">
        <v>0</v>
      </c>
      <c r="G10186" s="54">
        <v>100.45</v>
      </c>
    </row>
    <row r="10187" s="37" customFormat="1" customHeight="1" spans="1:7">
      <c r="A10187" s="52" t="s">
        <v>2042</v>
      </c>
      <c r="B10187" s="52" t="s">
        <v>3922</v>
      </c>
      <c r="C10187" s="52" t="s">
        <v>2092</v>
      </c>
      <c r="D10187" s="52" t="s">
        <v>2094</v>
      </c>
      <c r="E10187" s="54">
        <v>4.40352</v>
      </c>
      <c r="F10187" s="54">
        <v>0</v>
      </c>
      <c r="G10187" s="54">
        <v>4.40352</v>
      </c>
    </row>
    <row r="10188" s="37" customFormat="1" customHeight="1" spans="1:7">
      <c r="A10188" s="52" t="s">
        <v>2042</v>
      </c>
      <c r="B10188" s="52" t="s">
        <v>3922</v>
      </c>
      <c r="C10188" s="52" t="s">
        <v>2092</v>
      </c>
      <c r="D10188" s="52" t="s">
        <v>2095</v>
      </c>
      <c r="E10188" s="54">
        <v>2.93568</v>
      </c>
      <c r="F10188" s="54">
        <v>0</v>
      </c>
      <c r="G10188" s="54">
        <v>2.93568</v>
      </c>
    </row>
    <row r="10189" s="37" customFormat="1" customHeight="1" spans="1:7">
      <c r="A10189" s="52" t="s">
        <v>2042</v>
      </c>
      <c r="B10189" s="52" t="s">
        <v>3922</v>
      </c>
      <c r="C10189" s="52" t="s">
        <v>2092</v>
      </c>
      <c r="D10189" s="52" t="s">
        <v>2096</v>
      </c>
      <c r="E10189" s="54">
        <v>4.661616</v>
      </c>
      <c r="F10189" s="54">
        <v>0</v>
      </c>
      <c r="G10189" s="54">
        <v>4.661616</v>
      </c>
    </row>
    <row r="10190" s="37" customFormat="1" customHeight="1" spans="1:7">
      <c r="A10190" s="52" t="s">
        <v>2042</v>
      </c>
      <c r="B10190" s="52" t="s">
        <v>3922</v>
      </c>
      <c r="C10190" s="52" t="s">
        <v>2092</v>
      </c>
      <c r="D10190" s="52" t="s">
        <v>2097</v>
      </c>
      <c r="E10190" s="54">
        <v>6.314616</v>
      </c>
      <c r="F10190" s="54">
        <v>0</v>
      </c>
      <c r="G10190" s="54">
        <v>6.314616</v>
      </c>
    </row>
    <row r="10191" s="37" customFormat="1" customHeight="1" spans="1:7">
      <c r="A10191" s="52" t="s">
        <v>2042</v>
      </c>
      <c r="B10191" s="52" t="s">
        <v>3922</v>
      </c>
      <c r="C10191" s="52" t="s">
        <v>2092</v>
      </c>
      <c r="D10191" s="52" t="s">
        <v>2098</v>
      </c>
      <c r="E10191" s="54">
        <v>5.5044</v>
      </c>
      <c r="F10191" s="54">
        <v>0</v>
      </c>
      <c r="G10191" s="54">
        <v>5.5044</v>
      </c>
    </row>
    <row r="10192" s="37" customFormat="1" customHeight="1" spans="1:7">
      <c r="A10192" s="52" t="s">
        <v>2042</v>
      </c>
      <c r="B10192" s="52" t="s">
        <v>3922</v>
      </c>
      <c r="C10192" s="52" t="s">
        <v>2092</v>
      </c>
      <c r="D10192" s="52" t="s">
        <v>2099</v>
      </c>
      <c r="E10192" s="54">
        <v>39.504</v>
      </c>
      <c r="F10192" s="54">
        <v>0</v>
      </c>
      <c r="G10192" s="54">
        <v>39.504</v>
      </c>
    </row>
    <row r="10193" s="37" customFormat="1" customHeight="1" spans="1:7">
      <c r="A10193" s="52" t="s">
        <v>2042</v>
      </c>
      <c r="B10193" s="52" t="s">
        <v>3922</v>
      </c>
      <c r="C10193" s="52" t="s">
        <v>2092</v>
      </c>
      <c r="D10193" s="52" t="s">
        <v>2100</v>
      </c>
      <c r="E10193" s="54">
        <v>12.792</v>
      </c>
      <c r="F10193" s="54">
        <v>0</v>
      </c>
      <c r="G10193" s="54">
        <v>12.792</v>
      </c>
    </row>
    <row r="10194" s="37" customFormat="1" customHeight="1" spans="1:7">
      <c r="A10194" s="52" t="s">
        <v>2042</v>
      </c>
      <c r="B10194" s="52" t="s">
        <v>3922</v>
      </c>
      <c r="C10194" s="52" t="s">
        <v>2092</v>
      </c>
      <c r="D10194" s="52" t="s">
        <v>2102</v>
      </c>
      <c r="E10194" s="54">
        <v>10.5</v>
      </c>
      <c r="F10194" s="54">
        <v>0</v>
      </c>
      <c r="G10194" s="54">
        <v>10.5</v>
      </c>
    </row>
    <row r="10195" s="37" customFormat="1" customHeight="1" spans="1:7">
      <c r="A10195" s="52" t="s">
        <v>2042</v>
      </c>
      <c r="B10195" s="52" t="s">
        <v>3922</v>
      </c>
      <c r="C10195" s="52" t="s">
        <v>2092</v>
      </c>
      <c r="D10195" s="52" t="s">
        <v>2104</v>
      </c>
      <c r="E10195" s="54">
        <v>0.65</v>
      </c>
      <c r="F10195" s="54">
        <v>0</v>
      </c>
      <c r="G10195" s="54">
        <v>0.65</v>
      </c>
    </row>
    <row r="10196" s="37" customFormat="1" customHeight="1" spans="1:7">
      <c r="A10196" s="52" t="s">
        <v>2042</v>
      </c>
      <c r="B10196" s="52" t="s">
        <v>3922</v>
      </c>
      <c r="C10196" s="52" t="s">
        <v>2092</v>
      </c>
      <c r="D10196" s="52" t="s">
        <v>2105</v>
      </c>
      <c r="E10196" s="54">
        <v>6.15</v>
      </c>
      <c r="F10196" s="54">
        <v>0</v>
      </c>
      <c r="G10196" s="54">
        <v>6.15</v>
      </c>
    </row>
    <row r="10197" s="37" customFormat="1" customHeight="1" spans="1:7">
      <c r="A10197" s="52" t="s">
        <v>2042</v>
      </c>
      <c r="B10197" s="52" t="s">
        <v>3922</v>
      </c>
      <c r="C10197" s="49" t="s">
        <v>2106</v>
      </c>
      <c r="D10197" s="49"/>
      <c r="E10197" s="55">
        <v>1025.328474</v>
      </c>
      <c r="F10197" s="55">
        <v>0</v>
      </c>
      <c r="G10197" s="55">
        <v>1025.328474</v>
      </c>
    </row>
    <row r="10198" s="37" customFormat="1" customHeight="1" spans="1:7">
      <c r="A10198" s="52" t="s">
        <v>2042</v>
      </c>
      <c r="B10198" s="52" t="s">
        <v>3922</v>
      </c>
      <c r="C10198" s="52" t="s">
        <v>2107</v>
      </c>
      <c r="D10198" s="52" t="s">
        <v>2108</v>
      </c>
      <c r="E10198" s="54">
        <v>210.4872</v>
      </c>
      <c r="F10198" s="54">
        <v>0</v>
      </c>
      <c r="G10198" s="54">
        <v>210.4872</v>
      </c>
    </row>
    <row r="10199" s="37" customFormat="1" customHeight="1" spans="1:7">
      <c r="A10199" s="52" t="s">
        <v>2042</v>
      </c>
      <c r="B10199" s="52" t="s">
        <v>3922</v>
      </c>
      <c r="C10199" s="52" t="s">
        <v>2107</v>
      </c>
      <c r="D10199" s="52" t="s">
        <v>2109</v>
      </c>
      <c r="E10199" s="54">
        <v>139.9128</v>
      </c>
      <c r="F10199" s="54">
        <v>0</v>
      </c>
      <c r="G10199" s="54">
        <v>139.9128</v>
      </c>
    </row>
    <row r="10200" s="37" customFormat="1" customHeight="1" spans="1:7">
      <c r="A10200" s="52" t="s">
        <v>2042</v>
      </c>
      <c r="B10200" s="52" t="s">
        <v>3922</v>
      </c>
      <c r="C10200" s="52" t="s">
        <v>2107</v>
      </c>
      <c r="D10200" s="52" t="s">
        <v>2110</v>
      </c>
      <c r="E10200" s="54">
        <v>16.56</v>
      </c>
      <c r="F10200" s="54">
        <v>0</v>
      </c>
      <c r="G10200" s="54">
        <v>16.56</v>
      </c>
    </row>
    <row r="10201" s="37" customFormat="1" customHeight="1" spans="1:7">
      <c r="A10201" s="52" t="s">
        <v>2042</v>
      </c>
      <c r="B10201" s="52" t="s">
        <v>3922</v>
      </c>
      <c r="C10201" s="52" t="s">
        <v>2107</v>
      </c>
      <c r="D10201" s="52" t="s">
        <v>2133</v>
      </c>
      <c r="E10201" s="54">
        <v>0.012</v>
      </c>
      <c r="F10201" s="54">
        <v>0</v>
      </c>
      <c r="G10201" s="54">
        <v>0.012</v>
      </c>
    </row>
    <row r="10202" s="37" customFormat="1" customHeight="1" spans="1:7">
      <c r="A10202" s="52" t="s">
        <v>2042</v>
      </c>
      <c r="B10202" s="52" t="s">
        <v>3922</v>
      </c>
      <c r="C10202" s="52" t="s">
        <v>2107</v>
      </c>
      <c r="D10202" s="52" t="s">
        <v>2111</v>
      </c>
      <c r="E10202" s="54">
        <v>17.5406</v>
      </c>
      <c r="F10202" s="54">
        <v>0</v>
      </c>
      <c r="G10202" s="54">
        <v>17.5406</v>
      </c>
    </row>
    <row r="10203" s="37" customFormat="1" customHeight="1" spans="1:7">
      <c r="A10203" s="52" t="s">
        <v>2042</v>
      </c>
      <c r="B10203" s="52" t="s">
        <v>3922</v>
      </c>
      <c r="C10203" s="52" t="s">
        <v>2107</v>
      </c>
      <c r="D10203" s="52" t="s">
        <v>2112</v>
      </c>
      <c r="E10203" s="54">
        <v>52.327957</v>
      </c>
      <c r="F10203" s="54">
        <v>0</v>
      </c>
      <c r="G10203" s="54">
        <v>52.327957</v>
      </c>
    </row>
    <row r="10204" s="37" customFormat="1" customHeight="1" spans="1:7">
      <c r="A10204" s="52" t="s">
        <v>2042</v>
      </c>
      <c r="B10204" s="52" t="s">
        <v>3922</v>
      </c>
      <c r="C10204" s="52" t="s">
        <v>2107</v>
      </c>
      <c r="D10204" s="52" t="s">
        <v>2113</v>
      </c>
      <c r="E10204" s="54">
        <v>44.065648</v>
      </c>
      <c r="F10204" s="54">
        <v>0</v>
      </c>
      <c r="G10204" s="54">
        <v>44.065648</v>
      </c>
    </row>
    <row r="10205" s="37" customFormat="1" customHeight="1" spans="1:7">
      <c r="A10205" s="52" t="s">
        <v>2042</v>
      </c>
      <c r="B10205" s="52" t="s">
        <v>3922</v>
      </c>
      <c r="C10205" s="52" t="s">
        <v>2107</v>
      </c>
      <c r="D10205" s="52" t="s">
        <v>2114</v>
      </c>
      <c r="E10205" s="54">
        <v>1.103822</v>
      </c>
      <c r="F10205" s="54">
        <v>0</v>
      </c>
      <c r="G10205" s="54">
        <v>1.103822</v>
      </c>
    </row>
    <row r="10206" s="37" customFormat="1" customHeight="1" spans="1:7">
      <c r="A10206" s="52" t="s">
        <v>2042</v>
      </c>
      <c r="B10206" s="52" t="s">
        <v>3922</v>
      </c>
      <c r="C10206" s="52" t="s">
        <v>2107</v>
      </c>
      <c r="D10206" s="52" t="s">
        <v>2115</v>
      </c>
      <c r="E10206" s="54">
        <v>1.839703</v>
      </c>
      <c r="F10206" s="54">
        <v>0</v>
      </c>
      <c r="G10206" s="54">
        <v>1.839703</v>
      </c>
    </row>
    <row r="10207" s="37" customFormat="1" customHeight="1" spans="1:7">
      <c r="A10207" s="52" t="s">
        <v>2042</v>
      </c>
      <c r="B10207" s="52" t="s">
        <v>3922</v>
      </c>
      <c r="C10207" s="52" t="s">
        <v>2107</v>
      </c>
      <c r="D10207" s="52" t="s">
        <v>2116</v>
      </c>
      <c r="E10207" s="54">
        <v>8</v>
      </c>
      <c r="F10207" s="54">
        <v>0</v>
      </c>
      <c r="G10207" s="54">
        <v>8</v>
      </c>
    </row>
    <row r="10208" s="37" customFormat="1" customHeight="1" spans="1:7">
      <c r="A10208" s="52" t="s">
        <v>2042</v>
      </c>
      <c r="B10208" s="52" t="s">
        <v>3922</v>
      </c>
      <c r="C10208" s="52" t="s">
        <v>2107</v>
      </c>
      <c r="D10208" s="52" t="s">
        <v>2117</v>
      </c>
      <c r="E10208" s="54">
        <v>88.131296</v>
      </c>
      <c r="F10208" s="54">
        <v>0</v>
      </c>
      <c r="G10208" s="54">
        <v>88.131296</v>
      </c>
    </row>
    <row r="10209" s="37" customFormat="1" customHeight="1" spans="1:7">
      <c r="A10209" s="52" t="s">
        <v>2042</v>
      </c>
      <c r="B10209" s="52" t="s">
        <v>3922</v>
      </c>
      <c r="C10209" s="52" t="s">
        <v>2107</v>
      </c>
      <c r="D10209" s="52" t="s">
        <v>2118</v>
      </c>
      <c r="E10209" s="54">
        <v>76.745148</v>
      </c>
      <c r="F10209" s="54">
        <v>0</v>
      </c>
      <c r="G10209" s="54">
        <v>76.745148</v>
      </c>
    </row>
    <row r="10210" s="37" customFormat="1" customHeight="1" spans="1:7">
      <c r="A10210" s="52" t="s">
        <v>2042</v>
      </c>
      <c r="B10210" s="52" t="s">
        <v>3922</v>
      </c>
      <c r="C10210" s="52" t="s">
        <v>2107</v>
      </c>
      <c r="D10210" s="52" t="s">
        <v>2119</v>
      </c>
      <c r="E10210" s="54">
        <v>15</v>
      </c>
      <c r="F10210" s="54">
        <v>0</v>
      </c>
      <c r="G10210" s="54">
        <v>15</v>
      </c>
    </row>
    <row r="10211" s="37" customFormat="1" customHeight="1" spans="1:7">
      <c r="A10211" s="52" t="s">
        <v>2042</v>
      </c>
      <c r="B10211" s="52" t="s">
        <v>3922</v>
      </c>
      <c r="C10211" s="52" t="s">
        <v>2107</v>
      </c>
      <c r="D10211" s="52" t="s">
        <v>2120</v>
      </c>
      <c r="E10211" s="54">
        <v>92</v>
      </c>
      <c r="F10211" s="54">
        <v>0</v>
      </c>
      <c r="G10211" s="54">
        <v>92</v>
      </c>
    </row>
    <row r="10212" s="37" customFormat="1" customHeight="1" spans="1:7">
      <c r="A10212" s="52" t="s">
        <v>2042</v>
      </c>
      <c r="B10212" s="52" t="s">
        <v>3922</v>
      </c>
      <c r="C10212" s="52" t="s">
        <v>2107</v>
      </c>
      <c r="D10212" s="52" t="s">
        <v>2121</v>
      </c>
      <c r="E10212" s="54">
        <v>6.56</v>
      </c>
      <c r="F10212" s="54">
        <v>0</v>
      </c>
      <c r="G10212" s="54">
        <v>6.56</v>
      </c>
    </row>
    <row r="10213" s="37" customFormat="1" customHeight="1" spans="1:7">
      <c r="A10213" s="52" t="s">
        <v>2042</v>
      </c>
      <c r="B10213" s="52" t="s">
        <v>3922</v>
      </c>
      <c r="C10213" s="52" t="s">
        <v>2107</v>
      </c>
      <c r="D10213" s="52" t="s">
        <v>2122</v>
      </c>
      <c r="E10213" s="54">
        <v>182.88</v>
      </c>
      <c r="F10213" s="54">
        <v>0</v>
      </c>
      <c r="G10213" s="54">
        <v>182.88</v>
      </c>
    </row>
    <row r="10214" s="37" customFormat="1" customHeight="1" spans="1:7">
      <c r="A10214" s="52" t="s">
        <v>2042</v>
      </c>
      <c r="B10214" s="52" t="s">
        <v>3922</v>
      </c>
      <c r="C10214" s="52" t="s">
        <v>2107</v>
      </c>
      <c r="D10214" s="52" t="s">
        <v>2123</v>
      </c>
      <c r="E10214" s="54">
        <v>72.1623</v>
      </c>
      <c r="F10214" s="54">
        <v>0</v>
      </c>
      <c r="G10214" s="54">
        <v>72.1623</v>
      </c>
    </row>
    <row r="10215" s="37" customFormat="1" customHeight="1" spans="1:7">
      <c r="A10215" s="52" t="s">
        <v>2042</v>
      </c>
      <c r="B10215" s="49" t="s">
        <v>3948</v>
      </c>
      <c r="C10215" s="49"/>
      <c r="D10215" s="49"/>
      <c r="E10215" s="55">
        <v>923.119973</v>
      </c>
      <c r="F10215" s="55">
        <v>0</v>
      </c>
      <c r="G10215" s="55">
        <v>923.119973</v>
      </c>
    </row>
    <row r="10216" s="37" customFormat="1" customHeight="1" spans="1:7">
      <c r="A10216" s="52" t="s">
        <v>2042</v>
      </c>
      <c r="B10216" s="52" t="s">
        <v>3949</v>
      </c>
      <c r="C10216" s="49" t="s">
        <v>2091</v>
      </c>
      <c r="D10216" s="49"/>
      <c r="E10216" s="55">
        <v>124.051758</v>
      </c>
      <c r="F10216" s="55">
        <v>0</v>
      </c>
      <c r="G10216" s="55">
        <v>124.051758</v>
      </c>
    </row>
    <row r="10217" s="37" customFormat="1" customHeight="1" spans="1:7">
      <c r="A10217" s="52" t="s">
        <v>2042</v>
      </c>
      <c r="B10217" s="52" t="s">
        <v>3949</v>
      </c>
      <c r="C10217" s="52" t="s">
        <v>2092</v>
      </c>
      <c r="D10217" s="52" t="s">
        <v>2126</v>
      </c>
      <c r="E10217" s="54">
        <v>88.2</v>
      </c>
      <c r="F10217" s="54">
        <v>0</v>
      </c>
      <c r="G10217" s="54">
        <v>88.2</v>
      </c>
    </row>
    <row r="10218" s="37" customFormat="1" customHeight="1" spans="1:7">
      <c r="A10218" s="52" t="s">
        <v>2042</v>
      </c>
      <c r="B10218" s="52" t="s">
        <v>3949</v>
      </c>
      <c r="C10218" s="52" t="s">
        <v>2092</v>
      </c>
      <c r="D10218" s="52" t="s">
        <v>2127</v>
      </c>
      <c r="E10218" s="54">
        <v>3.499229</v>
      </c>
      <c r="F10218" s="54">
        <v>0</v>
      </c>
      <c r="G10218" s="54">
        <v>3.499229</v>
      </c>
    </row>
    <row r="10219" s="37" customFormat="1" customHeight="1" spans="1:7">
      <c r="A10219" s="52" t="s">
        <v>2042</v>
      </c>
      <c r="B10219" s="52" t="s">
        <v>3949</v>
      </c>
      <c r="C10219" s="52" t="s">
        <v>2092</v>
      </c>
      <c r="D10219" s="52" t="s">
        <v>2128</v>
      </c>
      <c r="E10219" s="54">
        <v>2.453779</v>
      </c>
      <c r="F10219" s="54">
        <v>0</v>
      </c>
      <c r="G10219" s="54">
        <v>2.453779</v>
      </c>
    </row>
    <row r="10220" s="37" customFormat="1" customHeight="1" spans="1:7">
      <c r="A10220" s="52" t="s">
        <v>2042</v>
      </c>
      <c r="B10220" s="52" t="s">
        <v>3949</v>
      </c>
      <c r="C10220" s="52" t="s">
        <v>2092</v>
      </c>
      <c r="D10220" s="52" t="s">
        <v>2129</v>
      </c>
      <c r="E10220" s="54">
        <v>4.722876</v>
      </c>
      <c r="F10220" s="54">
        <v>0</v>
      </c>
      <c r="G10220" s="54">
        <v>4.722876</v>
      </c>
    </row>
    <row r="10221" s="37" customFormat="1" customHeight="1" spans="1:7">
      <c r="A10221" s="52" t="s">
        <v>2042</v>
      </c>
      <c r="B10221" s="52" t="s">
        <v>3949</v>
      </c>
      <c r="C10221" s="52" t="s">
        <v>2092</v>
      </c>
      <c r="D10221" s="52" t="s">
        <v>2297</v>
      </c>
      <c r="E10221" s="54">
        <v>4.901838</v>
      </c>
      <c r="F10221" s="54">
        <v>0</v>
      </c>
      <c r="G10221" s="54">
        <v>4.901838</v>
      </c>
    </row>
    <row r="10222" s="37" customFormat="1" customHeight="1" spans="1:7">
      <c r="A10222" s="52" t="s">
        <v>2042</v>
      </c>
      <c r="B10222" s="52" t="s">
        <v>3949</v>
      </c>
      <c r="C10222" s="52" t="s">
        <v>2092</v>
      </c>
      <c r="D10222" s="52" t="s">
        <v>2130</v>
      </c>
      <c r="E10222" s="54">
        <v>4.374036</v>
      </c>
      <c r="F10222" s="54">
        <v>0</v>
      </c>
      <c r="G10222" s="54">
        <v>4.374036</v>
      </c>
    </row>
    <row r="10223" s="37" customFormat="1" customHeight="1" spans="1:7">
      <c r="A10223" s="52" t="s">
        <v>2042</v>
      </c>
      <c r="B10223" s="52" t="s">
        <v>3949</v>
      </c>
      <c r="C10223" s="52" t="s">
        <v>2092</v>
      </c>
      <c r="D10223" s="52" t="s">
        <v>2102</v>
      </c>
      <c r="E10223" s="54">
        <v>10.5</v>
      </c>
      <c r="F10223" s="54">
        <v>0</v>
      </c>
      <c r="G10223" s="54">
        <v>10.5</v>
      </c>
    </row>
    <row r="10224" s="37" customFormat="1" customHeight="1" spans="1:7">
      <c r="A10224" s="52" t="s">
        <v>2042</v>
      </c>
      <c r="B10224" s="52" t="s">
        <v>3949</v>
      </c>
      <c r="C10224" s="52" t="s">
        <v>2092</v>
      </c>
      <c r="D10224" s="52" t="s">
        <v>2105</v>
      </c>
      <c r="E10224" s="54">
        <v>5.4</v>
      </c>
      <c r="F10224" s="54">
        <v>0</v>
      </c>
      <c r="G10224" s="54">
        <v>5.4</v>
      </c>
    </row>
    <row r="10225" s="37" customFormat="1" customHeight="1" spans="1:7">
      <c r="A10225" s="52" t="s">
        <v>2042</v>
      </c>
      <c r="B10225" s="52" t="s">
        <v>3949</v>
      </c>
      <c r="C10225" s="49" t="s">
        <v>2106</v>
      </c>
      <c r="D10225" s="49"/>
      <c r="E10225" s="55">
        <v>799.068215</v>
      </c>
      <c r="F10225" s="55">
        <v>0</v>
      </c>
      <c r="G10225" s="55">
        <v>799.068215</v>
      </c>
    </row>
    <row r="10226" s="37" customFormat="1" customHeight="1" spans="1:7">
      <c r="A10226" s="52" t="s">
        <v>2042</v>
      </c>
      <c r="B10226" s="52" t="s">
        <v>3949</v>
      </c>
      <c r="C10226" s="52" t="s">
        <v>2107</v>
      </c>
      <c r="D10226" s="52" t="s">
        <v>2131</v>
      </c>
      <c r="E10226" s="54">
        <v>157.4292</v>
      </c>
      <c r="F10226" s="54">
        <v>0</v>
      </c>
      <c r="G10226" s="54">
        <v>157.4292</v>
      </c>
    </row>
    <row r="10227" s="37" customFormat="1" customHeight="1" spans="1:7">
      <c r="A10227" s="52" t="s">
        <v>2042</v>
      </c>
      <c r="B10227" s="52" t="s">
        <v>3949</v>
      </c>
      <c r="C10227" s="52" t="s">
        <v>2107</v>
      </c>
      <c r="D10227" s="52" t="s">
        <v>2132</v>
      </c>
      <c r="E10227" s="54">
        <v>12.0792</v>
      </c>
      <c r="F10227" s="54">
        <v>0</v>
      </c>
      <c r="G10227" s="54">
        <v>12.0792</v>
      </c>
    </row>
    <row r="10228" s="37" customFormat="1" customHeight="1" spans="1:7">
      <c r="A10228" s="52" t="s">
        <v>2042</v>
      </c>
      <c r="B10228" s="52" t="s">
        <v>3949</v>
      </c>
      <c r="C10228" s="52" t="s">
        <v>2107</v>
      </c>
      <c r="D10228" s="52" t="s">
        <v>2110</v>
      </c>
      <c r="E10228" s="54">
        <v>15.12</v>
      </c>
      <c r="F10228" s="54">
        <v>0</v>
      </c>
      <c r="G10228" s="54">
        <v>15.12</v>
      </c>
    </row>
    <row r="10229" s="37" customFormat="1" customHeight="1" spans="1:7">
      <c r="A10229" s="52" t="s">
        <v>2042</v>
      </c>
      <c r="B10229" s="52" t="s">
        <v>3949</v>
      </c>
      <c r="C10229" s="52" t="s">
        <v>2107</v>
      </c>
      <c r="D10229" s="52" t="s">
        <v>2134</v>
      </c>
      <c r="E10229" s="54">
        <v>72.852</v>
      </c>
      <c r="F10229" s="54">
        <v>0</v>
      </c>
      <c r="G10229" s="54">
        <v>72.852</v>
      </c>
    </row>
    <row r="10230" s="37" customFormat="1" customHeight="1" spans="1:7">
      <c r="A10230" s="52" t="s">
        <v>2042</v>
      </c>
      <c r="B10230" s="52" t="s">
        <v>3949</v>
      </c>
      <c r="C10230" s="52" t="s">
        <v>2107</v>
      </c>
      <c r="D10230" s="52" t="s">
        <v>2135</v>
      </c>
      <c r="E10230" s="54">
        <v>141.8436</v>
      </c>
      <c r="F10230" s="54">
        <v>0</v>
      </c>
      <c r="G10230" s="54">
        <v>141.8436</v>
      </c>
    </row>
    <row r="10231" s="37" customFormat="1" customHeight="1" spans="1:7">
      <c r="A10231" s="52" t="s">
        <v>2042</v>
      </c>
      <c r="B10231" s="52" t="s">
        <v>3949</v>
      </c>
      <c r="C10231" s="52" t="s">
        <v>2107</v>
      </c>
      <c r="D10231" s="52" t="s">
        <v>2136</v>
      </c>
      <c r="E10231" s="54">
        <v>49.242</v>
      </c>
      <c r="F10231" s="54">
        <v>0</v>
      </c>
      <c r="G10231" s="54">
        <v>49.242</v>
      </c>
    </row>
    <row r="10232" s="37" customFormat="1" customHeight="1" spans="1:7">
      <c r="A10232" s="52" t="s">
        <v>2042</v>
      </c>
      <c r="B10232" s="52" t="s">
        <v>3949</v>
      </c>
      <c r="C10232" s="52" t="s">
        <v>2107</v>
      </c>
      <c r="D10232" s="52" t="s">
        <v>2137</v>
      </c>
      <c r="E10232" s="54">
        <v>69.35136</v>
      </c>
      <c r="F10232" s="54">
        <v>0</v>
      </c>
      <c r="G10232" s="54">
        <v>69.35136</v>
      </c>
    </row>
    <row r="10233" s="37" customFormat="1" customHeight="1" spans="1:7">
      <c r="A10233" s="52" t="s">
        <v>2042</v>
      </c>
      <c r="B10233" s="52" t="s">
        <v>3949</v>
      </c>
      <c r="C10233" s="52" t="s">
        <v>2107</v>
      </c>
      <c r="D10233" s="52" t="s">
        <v>2138</v>
      </c>
      <c r="E10233" s="54">
        <v>27.702228</v>
      </c>
      <c r="F10233" s="54">
        <v>0</v>
      </c>
      <c r="G10233" s="54">
        <v>27.702228</v>
      </c>
    </row>
    <row r="10234" s="37" customFormat="1" customHeight="1" spans="1:7">
      <c r="A10234" s="52" t="s">
        <v>2042</v>
      </c>
      <c r="B10234" s="52" t="s">
        <v>3949</v>
      </c>
      <c r="C10234" s="52" t="s">
        <v>2107</v>
      </c>
      <c r="D10234" s="52" t="s">
        <v>2139</v>
      </c>
      <c r="E10234" s="54">
        <v>0.874807</v>
      </c>
      <c r="F10234" s="54">
        <v>0</v>
      </c>
      <c r="G10234" s="54">
        <v>0.874807</v>
      </c>
    </row>
    <row r="10235" s="37" customFormat="1" customHeight="1" spans="1:7">
      <c r="A10235" s="52" t="s">
        <v>2042</v>
      </c>
      <c r="B10235" s="52" t="s">
        <v>3949</v>
      </c>
      <c r="C10235" s="52" t="s">
        <v>2107</v>
      </c>
      <c r="D10235" s="52" t="s">
        <v>2140</v>
      </c>
      <c r="E10235" s="54">
        <v>1.458012</v>
      </c>
      <c r="F10235" s="54">
        <v>0</v>
      </c>
      <c r="G10235" s="54">
        <v>1.458012</v>
      </c>
    </row>
    <row r="10236" s="37" customFormat="1" customHeight="1" spans="1:7">
      <c r="A10236" s="52" t="s">
        <v>2042</v>
      </c>
      <c r="B10236" s="52" t="s">
        <v>3949</v>
      </c>
      <c r="C10236" s="52" t="s">
        <v>2107</v>
      </c>
      <c r="D10236" s="52" t="s">
        <v>2141</v>
      </c>
      <c r="E10236" s="54">
        <v>38.621088</v>
      </c>
      <c r="F10236" s="54">
        <v>0</v>
      </c>
      <c r="G10236" s="54">
        <v>38.621088</v>
      </c>
    </row>
    <row r="10237" s="37" customFormat="1" customHeight="1" spans="1:7">
      <c r="A10237" s="52" t="s">
        <v>2042</v>
      </c>
      <c r="B10237" s="52" t="s">
        <v>3949</v>
      </c>
      <c r="C10237" s="52" t="s">
        <v>2107</v>
      </c>
      <c r="D10237" s="52" t="s">
        <v>2298</v>
      </c>
      <c r="E10237" s="54">
        <v>9.4</v>
      </c>
      <c r="F10237" s="54">
        <v>0</v>
      </c>
      <c r="G10237" s="54">
        <v>9.4</v>
      </c>
    </row>
    <row r="10238" s="37" customFormat="1" customHeight="1" spans="1:7">
      <c r="A10238" s="52" t="s">
        <v>2042</v>
      </c>
      <c r="B10238" s="52" t="s">
        <v>3949</v>
      </c>
      <c r="C10238" s="52" t="s">
        <v>2107</v>
      </c>
      <c r="D10238" s="52" t="s">
        <v>2142</v>
      </c>
      <c r="E10238" s="54">
        <v>34.67568</v>
      </c>
      <c r="F10238" s="54">
        <v>0</v>
      </c>
      <c r="G10238" s="54">
        <v>34.67568</v>
      </c>
    </row>
    <row r="10239" s="37" customFormat="1" customHeight="1" spans="1:7">
      <c r="A10239" s="52" t="s">
        <v>2042</v>
      </c>
      <c r="B10239" s="52" t="s">
        <v>3949</v>
      </c>
      <c r="C10239" s="52" t="s">
        <v>2107</v>
      </c>
      <c r="D10239" s="52" t="s">
        <v>2299</v>
      </c>
      <c r="E10239" s="54">
        <v>108.1</v>
      </c>
      <c r="F10239" s="54">
        <v>0</v>
      </c>
      <c r="G10239" s="54">
        <v>108.1</v>
      </c>
    </row>
    <row r="10240" s="37" customFormat="1" customHeight="1" spans="1:7">
      <c r="A10240" s="52" t="s">
        <v>2042</v>
      </c>
      <c r="B10240" s="52" t="s">
        <v>3949</v>
      </c>
      <c r="C10240" s="52" t="s">
        <v>2107</v>
      </c>
      <c r="D10240" s="52" t="s">
        <v>2143</v>
      </c>
      <c r="E10240" s="54">
        <v>52.2005</v>
      </c>
      <c r="F10240" s="54">
        <v>0</v>
      </c>
      <c r="G10240" s="54">
        <v>52.2005</v>
      </c>
    </row>
    <row r="10241" s="37" customFormat="1" customHeight="1" spans="1:7">
      <c r="A10241" s="52" t="s">
        <v>2042</v>
      </c>
      <c r="B10241" s="52" t="s">
        <v>3949</v>
      </c>
      <c r="C10241" s="52" t="s">
        <v>2107</v>
      </c>
      <c r="D10241" s="52" t="s">
        <v>2144</v>
      </c>
      <c r="E10241" s="54">
        <v>5.76</v>
      </c>
      <c r="F10241" s="54">
        <v>0</v>
      </c>
      <c r="G10241" s="54">
        <v>5.76</v>
      </c>
    </row>
    <row r="10242" s="37" customFormat="1" customHeight="1" spans="1:7">
      <c r="A10242" s="52" t="s">
        <v>2042</v>
      </c>
      <c r="B10242" s="52" t="s">
        <v>3949</v>
      </c>
      <c r="C10242" s="52" t="s">
        <v>2107</v>
      </c>
      <c r="D10242" s="52" t="s">
        <v>2145</v>
      </c>
      <c r="E10242" s="54">
        <v>2.35854</v>
      </c>
      <c r="F10242" s="54">
        <v>0</v>
      </c>
      <c r="G10242" s="54">
        <v>2.35854</v>
      </c>
    </row>
    <row r="10243" s="37" customFormat="1" customHeight="1" spans="1:7">
      <c r="A10243" s="52" t="s">
        <v>2042</v>
      </c>
      <c r="B10243" s="49" t="s">
        <v>3950</v>
      </c>
      <c r="C10243" s="49"/>
      <c r="D10243" s="49"/>
      <c r="E10243" s="55">
        <v>113.609346</v>
      </c>
      <c r="F10243" s="55">
        <v>0</v>
      </c>
      <c r="G10243" s="55">
        <v>113.609346</v>
      </c>
    </row>
    <row r="10244" s="37" customFormat="1" customHeight="1" spans="1:7">
      <c r="A10244" s="52" t="s">
        <v>2042</v>
      </c>
      <c r="B10244" s="52" t="s">
        <v>3951</v>
      </c>
      <c r="C10244" s="49" t="s">
        <v>2091</v>
      </c>
      <c r="D10244" s="49"/>
      <c r="E10244" s="55">
        <v>13.117846</v>
      </c>
      <c r="F10244" s="55">
        <v>0</v>
      </c>
      <c r="G10244" s="55">
        <v>13.117846</v>
      </c>
    </row>
    <row r="10245" s="37" customFormat="1" customHeight="1" spans="1:7">
      <c r="A10245" s="52" t="s">
        <v>2042</v>
      </c>
      <c r="B10245" s="52" t="s">
        <v>3951</v>
      </c>
      <c r="C10245" s="52" t="s">
        <v>2092</v>
      </c>
      <c r="D10245" s="52" t="s">
        <v>2126</v>
      </c>
      <c r="E10245" s="54">
        <v>9.8</v>
      </c>
      <c r="F10245" s="54">
        <v>0</v>
      </c>
      <c r="G10245" s="54">
        <v>9.8</v>
      </c>
    </row>
    <row r="10246" s="37" customFormat="1" customHeight="1" spans="1:7">
      <c r="A10246" s="52" t="s">
        <v>2042</v>
      </c>
      <c r="B10246" s="52" t="s">
        <v>3951</v>
      </c>
      <c r="C10246" s="52" t="s">
        <v>2092</v>
      </c>
      <c r="D10246" s="52" t="s">
        <v>2127</v>
      </c>
      <c r="E10246" s="54">
        <v>0.433742</v>
      </c>
      <c r="F10246" s="54">
        <v>0</v>
      </c>
      <c r="G10246" s="54">
        <v>0.433742</v>
      </c>
    </row>
    <row r="10247" s="37" customFormat="1" customHeight="1" spans="1:7">
      <c r="A10247" s="52" t="s">
        <v>2042</v>
      </c>
      <c r="B10247" s="52" t="s">
        <v>3951</v>
      </c>
      <c r="C10247" s="52" t="s">
        <v>2092</v>
      </c>
      <c r="D10247" s="52" t="s">
        <v>2128</v>
      </c>
      <c r="E10247" s="54">
        <v>0.304042</v>
      </c>
      <c r="F10247" s="54">
        <v>0</v>
      </c>
      <c r="G10247" s="54">
        <v>0.304042</v>
      </c>
    </row>
    <row r="10248" s="37" customFormat="1" customHeight="1" spans="1:7">
      <c r="A10248" s="52" t="s">
        <v>2042</v>
      </c>
      <c r="B10248" s="52" t="s">
        <v>3951</v>
      </c>
      <c r="C10248" s="52" t="s">
        <v>2092</v>
      </c>
      <c r="D10248" s="52" t="s">
        <v>2129</v>
      </c>
      <c r="E10248" s="54">
        <v>0.639</v>
      </c>
      <c r="F10248" s="54">
        <v>0</v>
      </c>
      <c r="G10248" s="54">
        <v>0.639</v>
      </c>
    </row>
    <row r="10249" s="37" customFormat="1" customHeight="1" spans="1:7">
      <c r="A10249" s="52" t="s">
        <v>2042</v>
      </c>
      <c r="B10249" s="52" t="s">
        <v>3951</v>
      </c>
      <c r="C10249" s="52" t="s">
        <v>2092</v>
      </c>
      <c r="D10249" s="52" t="s">
        <v>2297</v>
      </c>
      <c r="E10249" s="54">
        <v>0.798884</v>
      </c>
      <c r="F10249" s="54">
        <v>0</v>
      </c>
      <c r="G10249" s="54">
        <v>0.798884</v>
      </c>
    </row>
    <row r="10250" s="37" customFormat="1" customHeight="1" spans="1:7">
      <c r="A10250" s="52" t="s">
        <v>2042</v>
      </c>
      <c r="B10250" s="52" t="s">
        <v>3951</v>
      </c>
      <c r="C10250" s="52" t="s">
        <v>2092</v>
      </c>
      <c r="D10250" s="52" t="s">
        <v>2130</v>
      </c>
      <c r="E10250" s="54">
        <v>0.542178</v>
      </c>
      <c r="F10250" s="54">
        <v>0</v>
      </c>
      <c r="G10250" s="54">
        <v>0.542178</v>
      </c>
    </row>
    <row r="10251" s="37" customFormat="1" customHeight="1" spans="1:7">
      <c r="A10251" s="52" t="s">
        <v>2042</v>
      </c>
      <c r="B10251" s="52" t="s">
        <v>3951</v>
      </c>
      <c r="C10251" s="52" t="s">
        <v>2092</v>
      </c>
      <c r="D10251" s="52" t="s">
        <v>2105</v>
      </c>
      <c r="E10251" s="54">
        <v>0.6</v>
      </c>
      <c r="F10251" s="54">
        <v>0</v>
      </c>
      <c r="G10251" s="54">
        <v>0.6</v>
      </c>
    </row>
    <row r="10252" s="37" customFormat="1" customHeight="1" spans="1:7">
      <c r="A10252" s="52" t="s">
        <v>2042</v>
      </c>
      <c r="B10252" s="52" t="s">
        <v>3951</v>
      </c>
      <c r="C10252" s="49" t="s">
        <v>2106</v>
      </c>
      <c r="D10252" s="49"/>
      <c r="E10252" s="55">
        <v>100.4915</v>
      </c>
      <c r="F10252" s="55">
        <v>0</v>
      </c>
      <c r="G10252" s="55">
        <v>100.4915</v>
      </c>
    </row>
    <row r="10253" s="37" customFormat="1" customHeight="1" spans="1:7">
      <c r="A10253" s="52" t="s">
        <v>2042</v>
      </c>
      <c r="B10253" s="52" t="s">
        <v>3951</v>
      </c>
      <c r="C10253" s="52" t="s">
        <v>2107</v>
      </c>
      <c r="D10253" s="52" t="s">
        <v>2131</v>
      </c>
      <c r="E10253" s="54">
        <v>21.3</v>
      </c>
      <c r="F10253" s="54">
        <v>0</v>
      </c>
      <c r="G10253" s="54">
        <v>21.3</v>
      </c>
    </row>
    <row r="10254" s="37" customFormat="1" customHeight="1" spans="1:7">
      <c r="A10254" s="52" t="s">
        <v>2042</v>
      </c>
      <c r="B10254" s="52" t="s">
        <v>3951</v>
      </c>
      <c r="C10254" s="52" t="s">
        <v>2107</v>
      </c>
      <c r="D10254" s="52" t="s">
        <v>2132</v>
      </c>
      <c r="E10254" s="54">
        <v>0.6192</v>
      </c>
      <c r="F10254" s="54">
        <v>0</v>
      </c>
      <c r="G10254" s="54">
        <v>0.6192</v>
      </c>
    </row>
    <row r="10255" s="37" customFormat="1" customHeight="1" spans="1:7">
      <c r="A10255" s="52" t="s">
        <v>2042</v>
      </c>
      <c r="B10255" s="52" t="s">
        <v>3951</v>
      </c>
      <c r="C10255" s="52" t="s">
        <v>2107</v>
      </c>
      <c r="D10255" s="52" t="s">
        <v>2110</v>
      </c>
      <c r="E10255" s="54">
        <v>1.86</v>
      </c>
      <c r="F10255" s="54">
        <v>0</v>
      </c>
      <c r="G10255" s="54">
        <v>1.86</v>
      </c>
    </row>
    <row r="10256" s="37" customFormat="1" customHeight="1" spans="1:7">
      <c r="A10256" s="52" t="s">
        <v>2042</v>
      </c>
      <c r="B10256" s="52" t="s">
        <v>3951</v>
      </c>
      <c r="C10256" s="52" t="s">
        <v>2107</v>
      </c>
      <c r="D10256" s="52" t="s">
        <v>2134</v>
      </c>
      <c r="E10256" s="54">
        <v>8.568</v>
      </c>
      <c r="F10256" s="54">
        <v>0</v>
      </c>
      <c r="G10256" s="54">
        <v>8.568</v>
      </c>
    </row>
    <row r="10257" s="37" customFormat="1" customHeight="1" spans="1:7">
      <c r="A10257" s="52" t="s">
        <v>2042</v>
      </c>
      <c r="B10257" s="52" t="s">
        <v>3951</v>
      </c>
      <c r="C10257" s="52" t="s">
        <v>2107</v>
      </c>
      <c r="D10257" s="52" t="s">
        <v>2135</v>
      </c>
      <c r="E10257" s="54">
        <v>16.68</v>
      </c>
      <c r="F10257" s="54">
        <v>0</v>
      </c>
      <c r="G10257" s="54">
        <v>16.68</v>
      </c>
    </row>
    <row r="10258" s="37" customFormat="1" customHeight="1" spans="1:7">
      <c r="A10258" s="52" t="s">
        <v>2042</v>
      </c>
      <c r="B10258" s="52" t="s">
        <v>3951</v>
      </c>
      <c r="C10258" s="52" t="s">
        <v>2107</v>
      </c>
      <c r="D10258" s="52" t="s">
        <v>2136</v>
      </c>
      <c r="E10258" s="54">
        <v>5.658</v>
      </c>
      <c r="F10258" s="54">
        <v>0</v>
      </c>
      <c r="G10258" s="54">
        <v>5.658</v>
      </c>
    </row>
    <row r="10259" s="37" customFormat="1" customHeight="1" spans="1:7">
      <c r="A10259" s="52" t="s">
        <v>2042</v>
      </c>
      <c r="B10259" s="52" t="s">
        <v>3951</v>
      </c>
      <c r="C10259" s="52" t="s">
        <v>2107</v>
      </c>
      <c r="D10259" s="52" t="s">
        <v>2137</v>
      </c>
      <c r="E10259" s="54">
        <v>8.452032</v>
      </c>
      <c r="F10259" s="54">
        <v>0</v>
      </c>
      <c r="G10259" s="54">
        <v>8.452032</v>
      </c>
    </row>
    <row r="10260" s="37" customFormat="1" customHeight="1" spans="1:7">
      <c r="A10260" s="52" t="s">
        <v>2042</v>
      </c>
      <c r="B10260" s="52" t="s">
        <v>3951</v>
      </c>
      <c r="C10260" s="52" t="s">
        <v>2107</v>
      </c>
      <c r="D10260" s="52" t="s">
        <v>2138</v>
      </c>
      <c r="E10260" s="54">
        <v>3.433794</v>
      </c>
      <c r="F10260" s="54">
        <v>0</v>
      </c>
      <c r="G10260" s="54">
        <v>3.433794</v>
      </c>
    </row>
    <row r="10261" s="37" customFormat="1" customHeight="1" spans="1:7">
      <c r="A10261" s="52" t="s">
        <v>2042</v>
      </c>
      <c r="B10261" s="52" t="s">
        <v>3951</v>
      </c>
      <c r="C10261" s="52" t="s">
        <v>2107</v>
      </c>
      <c r="D10261" s="52" t="s">
        <v>2139</v>
      </c>
      <c r="E10261" s="54">
        <v>0.108436</v>
      </c>
      <c r="F10261" s="54">
        <v>0</v>
      </c>
      <c r="G10261" s="54">
        <v>0.108436</v>
      </c>
    </row>
    <row r="10262" s="37" customFormat="1" customHeight="1" spans="1:7">
      <c r="A10262" s="52" t="s">
        <v>2042</v>
      </c>
      <c r="B10262" s="52" t="s">
        <v>3951</v>
      </c>
      <c r="C10262" s="52" t="s">
        <v>2107</v>
      </c>
      <c r="D10262" s="52" t="s">
        <v>2140</v>
      </c>
      <c r="E10262" s="54">
        <v>0.180726</v>
      </c>
      <c r="F10262" s="54">
        <v>0</v>
      </c>
      <c r="G10262" s="54">
        <v>0.180726</v>
      </c>
    </row>
    <row r="10263" s="37" customFormat="1" customHeight="1" spans="1:7">
      <c r="A10263" s="52" t="s">
        <v>2042</v>
      </c>
      <c r="B10263" s="52" t="s">
        <v>3951</v>
      </c>
      <c r="C10263" s="52" t="s">
        <v>2107</v>
      </c>
      <c r="D10263" s="52" t="s">
        <v>2141</v>
      </c>
      <c r="E10263" s="54">
        <v>4.783824</v>
      </c>
      <c r="F10263" s="54">
        <v>0</v>
      </c>
      <c r="G10263" s="54">
        <v>4.783824</v>
      </c>
    </row>
    <row r="10264" s="37" customFormat="1" customHeight="1" spans="1:7">
      <c r="A10264" s="52" t="s">
        <v>2042</v>
      </c>
      <c r="B10264" s="52" t="s">
        <v>3951</v>
      </c>
      <c r="C10264" s="52" t="s">
        <v>2107</v>
      </c>
      <c r="D10264" s="52" t="s">
        <v>2298</v>
      </c>
      <c r="E10264" s="54">
        <v>1.4</v>
      </c>
      <c r="F10264" s="54">
        <v>0</v>
      </c>
      <c r="G10264" s="54">
        <v>1.4</v>
      </c>
    </row>
    <row r="10265" s="37" customFormat="1" customHeight="1" spans="1:7">
      <c r="A10265" s="52" t="s">
        <v>2042</v>
      </c>
      <c r="B10265" s="52" t="s">
        <v>3951</v>
      </c>
      <c r="C10265" s="52" t="s">
        <v>2107</v>
      </c>
      <c r="D10265" s="52" t="s">
        <v>2142</v>
      </c>
      <c r="E10265" s="54">
        <v>4.226016</v>
      </c>
      <c r="F10265" s="54">
        <v>0</v>
      </c>
      <c r="G10265" s="54">
        <v>4.226016</v>
      </c>
    </row>
    <row r="10266" s="37" customFormat="1" customHeight="1" spans="1:7">
      <c r="A10266" s="52" t="s">
        <v>2042</v>
      </c>
      <c r="B10266" s="52" t="s">
        <v>3951</v>
      </c>
      <c r="C10266" s="52" t="s">
        <v>2107</v>
      </c>
      <c r="D10266" s="52" t="s">
        <v>2299</v>
      </c>
      <c r="E10266" s="54">
        <v>16.1</v>
      </c>
      <c r="F10266" s="54">
        <v>0</v>
      </c>
      <c r="G10266" s="54">
        <v>16.1</v>
      </c>
    </row>
    <row r="10267" s="37" customFormat="1" customHeight="1" spans="1:7">
      <c r="A10267" s="52" t="s">
        <v>2042</v>
      </c>
      <c r="B10267" s="52" t="s">
        <v>3951</v>
      </c>
      <c r="C10267" s="52" t="s">
        <v>2107</v>
      </c>
      <c r="D10267" s="52" t="s">
        <v>2143</v>
      </c>
      <c r="E10267" s="54">
        <v>6.1766</v>
      </c>
      <c r="F10267" s="54">
        <v>0</v>
      </c>
      <c r="G10267" s="54">
        <v>6.1766</v>
      </c>
    </row>
    <row r="10268" s="37" customFormat="1" customHeight="1" spans="1:7">
      <c r="A10268" s="52" t="s">
        <v>2042</v>
      </c>
      <c r="B10268" s="52" t="s">
        <v>3951</v>
      </c>
      <c r="C10268" s="52" t="s">
        <v>2107</v>
      </c>
      <c r="D10268" s="52" t="s">
        <v>2144</v>
      </c>
      <c r="E10268" s="54">
        <v>0.64</v>
      </c>
      <c r="F10268" s="54">
        <v>0</v>
      </c>
      <c r="G10268" s="54">
        <v>0.64</v>
      </c>
    </row>
    <row r="10269" s="37" customFormat="1" customHeight="1" spans="1:7">
      <c r="A10269" s="52" t="s">
        <v>2042</v>
      </c>
      <c r="B10269" s="52" t="s">
        <v>3951</v>
      </c>
      <c r="C10269" s="52" t="s">
        <v>2107</v>
      </c>
      <c r="D10269" s="52" t="s">
        <v>2145</v>
      </c>
      <c r="E10269" s="54">
        <v>0.304872</v>
      </c>
      <c r="F10269" s="54">
        <v>0</v>
      </c>
      <c r="G10269" s="54">
        <v>0.304872</v>
      </c>
    </row>
    <row r="10270" s="37" customFormat="1" customHeight="1" spans="1:7">
      <c r="A10270" s="52" t="s">
        <v>2042</v>
      </c>
      <c r="B10270" s="49" t="s">
        <v>3952</v>
      </c>
      <c r="C10270" s="49"/>
      <c r="D10270" s="49"/>
      <c r="E10270" s="55">
        <v>187.521575</v>
      </c>
      <c r="F10270" s="55">
        <v>0</v>
      </c>
      <c r="G10270" s="55">
        <v>187.521575</v>
      </c>
    </row>
    <row r="10271" s="37" customFormat="1" customHeight="1" spans="1:7">
      <c r="A10271" s="52" t="s">
        <v>2042</v>
      </c>
      <c r="B10271" s="52" t="s">
        <v>3953</v>
      </c>
      <c r="C10271" s="49" t="s">
        <v>2091</v>
      </c>
      <c r="D10271" s="49"/>
      <c r="E10271" s="55">
        <v>24.484624</v>
      </c>
      <c r="F10271" s="55">
        <v>0</v>
      </c>
      <c r="G10271" s="55">
        <v>24.484624</v>
      </c>
    </row>
    <row r="10272" s="37" customFormat="1" customHeight="1" spans="1:7">
      <c r="A10272" s="52" t="s">
        <v>2042</v>
      </c>
      <c r="B10272" s="52" t="s">
        <v>3953</v>
      </c>
      <c r="C10272" s="52" t="s">
        <v>2092</v>
      </c>
      <c r="D10272" s="52" t="s">
        <v>2126</v>
      </c>
      <c r="E10272" s="54">
        <v>19.6</v>
      </c>
      <c r="F10272" s="54">
        <v>0</v>
      </c>
      <c r="G10272" s="54">
        <v>19.6</v>
      </c>
    </row>
    <row r="10273" s="37" customFormat="1" customHeight="1" spans="1:7">
      <c r="A10273" s="52" t="s">
        <v>2042</v>
      </c>
      <c r="B10273" s="52" t="s">
        <v>3953</v>
      </c>
      <c r="C10273" s="52" t="s">
        <v>2092</v>
      </c>
      <c r="D10273" s="52" t="s">
        <v>2127</v>
      </c>
      <c r="E10273" s="54">
        <v>0.842717</v>
      </c>
      <c r="F10273" s="54">
        <v>0</v>
      </c>
      <c r="G10273" s="54">
        <v>0.842717</v>
      </c>
    </row>
    <row r="10274" s="37" customFormat="1" customHeight="1" spans="1:7">
      <c r="A10274" s="52" t="s">
        <v>2042</v>
      </c>
      <c r="B10274" s="52" t="s">
        <v>3953</v>
      </c>
      <c r="C10274" s="52" t="s">
        <v>2092</v>
      </c>
      <c r="D10274" s="52" t="s">
        <v>2128</v>
      </c>
      <c r="E10274" s="54">
        <v>0.587731</v>
      </c>
      <c r="F10274" s="54">
        <v>0</v>
      </c>
      <c r="G10274" s="54">
        <v>0.587731</v>
      </c>
    </row>
    <row r="10275" s="37" customFormat="1" customHeight="1" spans="1:7">
      <c r="A10275" s="52" t="s">
        <v>2042</v>
      </c>
      <c r="B10275" s="52" t="s">
        <v>3953</v>
      </c>
      <c r="C10275" s="52" t="s">
        <v>2092</v>
      </c>
      <c r="D10275" s="52" t="s">
        <v>2129</v>
      </c>
      <c r="E10275" s="54">
        <v>1.20078</v>
      </c>
      <c r="F10275" s="54">
        <v>0</v>
      </c>
      <c r="G10275" s="54">
        <v>1.20078</v>
      </c>
    </row>
    <row r="10276" s="37" customFormat="1" customHeight="1" spans="1:7">
      <c r="A10276" s="52" t="s">
        <v>2042</v>
      </c>
      <c r="B10276" s="52" t="s">
        <v>3953</v>
      </c>
      <c r="C10276" s="52" t="s">
        <v>2092</v>
      </c>
      <c r="D10276" s="52" t="s">
        <v>2130</v>
      </c>
      <c r="E10276" s="54">
        <v>1.053396</v>
      </c>
      <c r="F10276" s="54">
        <v>0</v>
      </c>
      <c r="G10276" s="54">
        <v>1.053396</v>
      </c>
    </row>
    <row r="10277" s="37" customFormat="1" customHeight="1" spans="1:7">
      <c r="A10277" s="52" t="s">
        <v>2042</v>
      </c>
      <c r="B10277" s="52" t="s">
        <v>3953</v>
      </c>
      <c r="C10277" s="52" t="s">
        <v>2092</v>
      </c>
      <c r="D10277" s="52" t="s">
        <v>2105</v>
      </c>
      <c r="E10277" s="54">
        <v>1.2</v>
      </c>
      <c r="F10277" s="54">
        <v>0</v>
      </c>
      <c r="G10277" s="54">
        <v>1.2</v>
      </c>
    </row>
    <row r="10278" s="37" customFormat="1" customHeight="1" spans="1:7">
      <c r="A10278" s="52" t="s">
        <v>2042</v>
      </c>
      <c r="B10278" s="52" t="s">
        <v>3953</v>
      </c>
      <c r="C10278" s="49" t="s">
        <v>2106</v>
      </c>
      <c r="D10278" s="49"/>
      <c r="E10278" s="55">
        <v>163.036951</v>
      </c>
      <c r="F10278" s="55">
        <v>0</v>
      </c>
      <c r="G10278" s="55">
        <v>163.036951</v>
      </c>
    </row>
    <row r="10279" s="37" customFormat="1" customHeight="1" spans="1:7">
      <c r="A10279" s="52" t="s">
        <v>2042</v>
      </c>
      <c r="B10279" s="52" t="s">
        <v>3953</v>
      </c>
      <c r="C10279" s="52" t="s">
        <v>2107</v>
      </c>
      <c r="D10279" s="52" t="s">
        <v>2131</v>
      </c>
      <c r="E10279" s="54">
        <v>40.026</v>
      </c>
      <c r="F10279" s="54">
        <v>0</v>
      </c>
      <c r="G10279" s="54">
        <v>40.026</v>
      </c>
    </row>
    <row r="10280" s="37" customFormat="1" customHeight="1" spans="1:7">
      <c r="A10280" s="52" t="s">
        <v>2042</v>
      </c>
      <c r="B10280" s="52" t="s">
        <v>3953</v>
      </c>
      <c r="C10280" s="52" t="s">
        <v>2107</v>
      </c>
      <c r="D10280" s="52" t="s">
        <v>2132</v>
      </c>
      <c r="E10280" s="54">
        <v>1.2384</v>
      </c>
      <c r="F10280" s="54">
        <v>0</v>
      </c>
      <c r="G10280" s="54">
        <v>1.2384</v>
      </c>
    </row>
    <row r="10281" s="37" customFormat="1" customHeight="1" spans="1:7">
      <c r="A10281" s="52" t="s">
        <v>2042</v>
      </c>
      <c r="B10281" s="52" t="s">
        <v>3953</v>
      </c>
      <c r="C10281" s="52" t="s">
        <v>2107</v>
      </c>
      <c r="D10281" s="52" t="s">
        <v>2110</v>
      </c>
      <c r="E10281" s="54">
        <v>3.24</v>
      </c>
      <c r="F10281" s="54">
        <v>0</v>
      </c>
      <c r="G10281" s="54">
        <v>3.24</v>
      </c>
    </row>
    <row r="10282" s="37" customFormat="1" customHeight="1" spans="1:7">
      <c r="A10282" s="52" t="s">
        <v>2042</v>
      </c>
      <c r="B10282" s="52" t="s">
        <v>3953</v>
      </c>
      <c r="C10282" s="52" t="s">
        <v>2107</v>
      </c>
      <c r="D10282" s="52" t="s">
        <v>2134</v>
      </c>
      <c r="E10282" s="54">
        <v>17.424</v>
      </c>
      <c r="F10282" s="54">
        <v>0</v>
      </c>
      <c r="G10282" s="54">
        <v>17.424</v>
      </c>
    </row>
    <row r="10283" s="37" customFormat="1" customHeight="1" spans="1:7">
      <c r="A10283" s="52" t="s">
        <v>2042</v>
      </c>
      <c r="B10283" s="52" t="s">
        <v>3953</v>
      </c>
      <c r="C10283" s="52" t="s">
        <v>2107</v>
      </c>
      <c r="D10283" s="52" t="s">
        <v>2135</v>
      </c>
      <c r="E10283" s="54">
        <v>33.8856</v>
      </c>
      <c r="F10283" s="54">
        <v>0</v>
      </c>
      <c r="G10283" s="54">
        <v>33.8856</v>
      </c>
    </row>
    <row r="10284" s="37" customFormat="1" customHeight="1" spans="1:7">
      <c r="A10284" s="52" t="s">
        <v>2042</v>
      </c>
      <c r="B10284" s="52" t="s">
        <v>3953</v>
      </c>
      <c r="C10284" s="52" t="s">
        <v>2107</v>
      </c>
      <c r="D10284" s="52" t="s">
        <v>2136</v>
      </c>
      <c r="E10284" s="54">
        <v>11.538</v>
      </c>
      <c r="F10284" s="54">
        <v>0</v>
      </c>
      <c r="G10284" s="54">
        <v>11.538</v>
      </c>
    </row>
    <row r="10285" s="37" customFormat="1" customHeight="1" spans="1:7">
      <c r="A10285" s="52" t="s">
        <v>2042</v>
      </c>
      <c r="B10285" s="52" t="s">
        <v>3953</v>
      </c>
      <c r="C10285" s="52" t="s">
        <v>2107</v>
      </c>
      <c r="D10285" s="52" t="s">
        <v>2137</v>
      </c>
      <c r="E10285" s="54">
        <v>16.65792</v>
      </c>
      <c r="F10285" s="54">
        <v>0</v>
      </c>
      <c r="G10285" s="54">
        <v>16.65792</v>
      </c>
    </row>
    <row r="10286" s="37" customFormat="1" customHeight="1" spans="1:7">
      <c r="A10286" s="52" t="s">
        <v>2042</v>
      </c>
      <c r="B10286" s="52" t="s">
        <v>3953</v>
      </c>
      <c r="C10286" s="52" t="s">
        <v>2107</v>
      </c>
      <c r="D10286" s="52" t="s">
        <v>2138</v>
      </c>
      <c r="E10286" s="54">
        <v>6.671508</v>
      </c>
      <c r="F10286" s="54">
        <v>0</v>
      </c>
      <c r="G10286" s="54">
        <v>6.671508</v>
      </c>
    </row>
    <row r="10287" s="37" customFormat="1" customHeight="1" spans="1:7">
      <c r="A10287" s="52" t="s">
        <v>2042</v>
      </c>
      <c r="B10287" s="52" t="s">
        <v>3953</v>
      </c>
      <c r="C10287" s="52" t="s">
        <v>2107</v>
      </c>
      <c r="D10287" s="52" t="s">
        <v>2139</v>
      </c>
      <c r="E10287" s="54">
        <v>0.210679</v>
      </c>
      <c r="F10287" s="54">
        <v>0</v>
      </c>
      <c r="G10287" s="54">
        <v>0.210679</v>
      </c>
    </row>
    <row r="10288" s="37" customFormat="1" customHeight="1" spans="1:7">
      <c r="A10288" s="52" t="s">
        <v>2042</v>
      </c>
      <c r="B10288" s="52" t="s">
        <v>3953</v>
      </c>
      <c r="C10288" s="52" t="s">
        <v>2107</v>
      </c>
      <c r="D10288" s="52" t="s">
        <v>2140</v>
      </c>
      <c r="E10288" s="54">
        <v>0.351132</v>
      </c>
      <c r="F10288" s="54">
        <v>0</v>
      </c>
      <c r="G10288" s="54">
        <v>0.351132</v>
      </c>
    </row>
    <row r="10289" s="37" customFormat="1" customHeight="1" spans="1:7">
      <c r="A10289" s="52" t="s">
        <v>2042</v>
      </c>
      <c r="B10289" s="52" t="s">
        <v>3953</v>
      </c>
      <c r="C10289" s="52" t="s">
        <v>2107</v>
      </c>
      <c r="D10289" s="52" t="s">
        <v>2141</v>
      </c>
      <c r="E10289" s="54">
        <v>9.204768</v>
      </c>
      <c r="F10289" s="54">
        <v>0</v>
      </c>
      <c r="G10289" s="54">
        <v>9.204768</v>
      </c>
    </row>
    <row r="10290" s="37" customFormat="1" customHeight="1" spans="1:7">
      <c r="A10290" s="52" t="s">
        <v>2042</v>
      </c>
      <c r="B10290" s="52" t="s">
        <v>3953</v>
      </c>
      <c r="C10290" s="52" t="s">
        <v>2107</v>
      </c>
      <c r="D10290" s="52" t="s">
        <v>2142</v>
      </c>
      <c r="E10290" s="54">
        <v>8.32896</v>
      </c>
      <c r="F10290" s="54">
        <v>0</v>
      </c>
      <c r="G10290" s="54">
        <v>8.32896</v>
      </c>
    </row>
    <row r="10291" s="37" customFormat="1" customHeight="1" spans="1:7">
      <c r="A10291" s="52" t="s">
        <v>2042</v>
      </c>
      <c r="B10291" s="52" t="s">
        <v>3953</v>
      </c>
      <c r="C10291" s="52" t="s">
        <v>2107</v>
      </c>
      <c r="D10291" s="52" t="s">
        <v>2143</v>
      </c>
      <c r="E10291" s="54">
        <v>12.3931</v>
      </c>
      <c r="F10291" s="54">
        <v>0</v>
      </c>
      <c r="G10291" s="54">
        <v>12.3931</v>
      </c>
    </row>
    <row r="10292" s="37" customFormat="1" customHeight="1" spans="1:7">
      <c r="A10292" s="52" t="s">
        <v>2042</v>
      </c>
      <c r="B10292" s="52" t="s">
        <v>3953</v>
      </c>
      <c r="C10292" s="52" t="s">
        <v>2107</v>
      </c>
      <c r="D10292" s="52" t="s">
        <v>2144</v>
      </c>
      <c r="E10292" s="54">
        <v>1.28</v>
      </c>
      <c r="F10292" s="54">
        <v>0</v>
      </c>
      <c r="G10292" s="54">
        <v>1.28</v>
      </c>
    </row>
    <row r="10293" s="37" customFormat="1" customHeight="1" spans="1:7">
      <c r="A10293" s="52" t="s">
        <v>2042</v>
      </c>
      <c r="B10293" s="52" t="s">
        <v>3953</v>
      </c>
      <c r="C10293" s="52" t="s">
        <v>2107</v>
      </c>
      <c r="D10293" s="52" t="s">
        <v>2145</v>
      </c>
      <c r="E10293" s="54">
        <v>0.586884</v>
      </c>
      <c r="F10293" s="54">
        <v>0</v>
      </c>
      <c r="G10293" s="54">
        <v>0.586884</v>
      </c>
    </row>
    <row r="10294" s="37" customFormat="1" customHeight="1" spans="1:7">
      <c r="A10294" s="52" t="s">
        <v>2042</v>
      </c>
      <c r="B10294" s="49" t="s">
        <v>3954</v>
      </c>
      <c r="C10294" s="49"/>
      <c r="D10294" s="49"/>
      <c r="E10294" s="55">
        <v>123.37634</v>
      </c>
      <c r="F10294" s="55">
        <v>0</v>
      </c>
      <c r="G10294" s="55">
        <v>123.37634</v>
      </c>
    </row>
    <row r="10295" s="37" customFormat="1" customHeight="1" spans="1:7">
      <c r="A10295" s="52" t="s">
        <v>2042</v>
      </c>
      <c r="B10295" s="52" t="s">
        <v>3955</v>
      </c>
      <c r="C10295" s="49" t="s">
        <v>2091</v>
      </c>
      <c r="D10295" s="49"/>
      <c r="E10295" s="55">
        <v>18.01914</v>
      </c>
      <c r="F10295" s="55">
        <v>0</v>
      </c>
      <c r="G10295" s="55">
        <v>18.01914</v>
      </c>
    </row>
    <row r="10296" s="37" customFormat="1" customHeight="1" spans="1:7">
      <c r="A10296" s="52" t="s">
        <v>2042</v>
      </c>
      <c r="B10296" s="52" t="s">
        <v>3955</v>
      </c>
      <c r="C10296" s="52" t="s">
        <v>2092</v>
      </c>
      <c r="D10296" s="52" t="s">
        <v>2126</v>
      </c>
      <c r="E10296" s="54">
        <v>14.7</v>
      </c>
      <c r="F10296" s="54">
        <v>0</v>
      </c>
      <c r="G10296" s="54">
        <v>14.7</v>
      </c>
    </row>
    <row r="10297" s="37" customFormat="1" customHeight="1" spans="1:7">
      <c r="A10297" s="52" t="s">
        <v>2042</v>
      </c>
      <c r="B10297" s="52" t="s">
        <v>3955</v>
      </c>
      <c r="C10297" s="52" t="s">
        <v>2092</v>
      </c>
      <c r="D10297" s="52" t="s">
        <v>2127</v>
      </c>
      <c r="E10297" s="54">
        <v>0.506606</v>
      </c>
      <c r="F10297" s="54">
        <v>0</v>
      </c>
      <c r="G10297" s="54">
        <v>0.506606</v>
      </c>
    </row>
    <row r="10298" s="37" customFormat="1" customHeight="1" spans="1:7">
      <c r="A10298" s="52" t="s">
        <v>2042</v>
      </c>
      <c r="B10298" s="52" t="s">
        <v>3955</v>
      </c>
      <c r="C10298" s="52" t="s">
        <v>2092</v>
      </c>
      <c r="D10298" s="52" t="s">
        <v>2128</v>
      </c>
      <c r="E10298" s="54">
        <v>0.355498</v>
      </c>
      <c r="F10298" s="54">
        <v>0</v>
      </c>
      <c r="G10298" s="54">
        <v>0.355498</v>
      </c>
    </row>
    <row r="10299" s="37" customFormat="1" customHeight="1" spans="1:7">
      <c r="A10299" s="52" t="s">
        <v>2042</v>
      </c>
      <c r="B10299" s="52" t="s">
        <v>3955</v>
      </c>
      <c r="C10299" s="52" t="s">
        <v>2092</v>
      </c>
      <c r="D10299" s="52" t="s">
        <v>2129</v>
      </c>
      <c r="E10299" s="54">
        <v>0.679212</v>
      </c>
      <c r="F10299" s="54">
        <v>0</v>
      </c>
      <c r="G10299" s="54">
        <v>0.679212</v>
      </c>
    </row>
    <row r="10300" s="37" customFormat="1" customHeight="1" spans="1:7">
      <c r="A10300" s="52" t="s">
        <v>2042</v>
      </c>
      <c r="B10300" s="52" t="s">
        <v>3955</v>
      </c>
      <c r="C10300" s="52" t="s">
        <v>2092</v>
      </c>
      <c r="D10300" s="52" t="s">
        <v>2297</v>
      </c>
      <c r="E10300" s="54">
        <v>0.244566</v>
      </c>
      <c r="F10300" s="54">
        <v>0</v>
      </c>
      <c r="G10300" s="54">
        <v>0.244566</v>
      </c>
    </row>
    <row r="10301" s="37" customFormat="1" customHeight="1" spans="1:7">
      <c r="A10301" s="52" t="s">
        <v>2042</v>
      </c>
      <c r="B10301" s="52" t="s">
        <v>3955</v>
      </c>
      <c r="C10301" s="52" t="s">
        <v>2092</v>
      </c>
      <c r="D10301" s="52" t="s">
        <v>2130</v>
      </c>
      <c r="E10301" s="54">
        <v>0.633258</v>
      </c>
      <c r="F10301" s="54">
        <v>0</v>
      </c>
      <c r="G10301" s="54">
        <v>0.633258</v>
      </c>
    </row>
    <row r="10302" s="37" customFormat="1" customHeight="1" spans="1:7">
      <c r="A10302" s="52" t="s">
        <v>2042</v>
      </c>
      <c r="B10302" s="52" t="s">
        <v>3955</v>
      </c>
      <c r="C10302" s="52" t="s">
        <v>2092</v>
      </c>
      <c r="D10302" s="52" t="s">
        <v>2105</v>
      </c>
      <c r="E10302" s="54">
        <v>0.9</v>
      </c>
      <c r="F10302" s="54">
        <v>0</v>
      </c>
      <c r="G10302" s="54">
        <v>0.9</v>
      </c>
    </row>
    <row r="10303" s="37" customFormat="1" customHeight="1" spans="1:7">
      <c r="A10303" s="52" t="s">
        <v>2042</v>
      </c>
      <c r="B10303" s="52" t="s">
        <v>3955</v>
      </c>
      <c r="C10303" s="49" t="s">
        <v>2106</v>
      </c>
      <c r="D10303" s="49"/>
      <c r="E10303" s="55">
        <v>105.3572</v>
      </c>
      <c r="F10303" s="55">
        <v>0</v>
      </c>
      <c r="G10303" s="55">
        <v>105.3572</v>
      </c>
    </row>
    <row r="10304" s="37" customFormat="1" customHeight="1" spans="1:7">
      <c r="A10304" s="52" t="s">
        <v>2042</v>
      </c>
      <c r="B10304" s="52" t="s">
        <v>3955</v>
      </c>
      <c r="C10304" s="52" t="s">
        <v>2107</v>
      </c>
      <c r="D10304" s="52" t="s">
        <v>2131</v>
      </c>
      <c r="E10304" s="54">
        <v>22.6404</v>
      </c>
      <c r="F10304" s="54">
        <v>0</v>
      </c>
      <c r="G10304" s="54">
        <v>22.6404</v>
      </c>
    </row>
    <row r="10305" s="37" customFormat="1" customHeight="1" spans="1:7">
      <c r="A10305" s="52" t="s">
        <v>2042</v>
      </c>
      <c r="B10305" s="52" t="s">
        <v>3955</v>
      </c>
      <c r="C10305" s="52" t="s">
        <v>2107</v>
      </c>
      <c r="D10305" s="52" t="s">
        <v>2132</v>
      </c>
      <c r="E10305" s="54">
        <v>0.9288</v>
      </c>
      <c r="F10305" s="54">
        <v>0</v>
      </c>
      <c r="G10305" s="54">
        <v>0.9288</v>
      </c>
    </row>
    <row r="10306" s="37" customFormat="1" customHeight="1" spans="1:7">
      <c r="A10306" s="52" t="s">
        <v>2042</v>
      </c>
      <c r="B10306" s="52" t="s">
        <v>3955</v>
      </c>
      <c r="C10306" s="52" t="s">
        <v>2107</v>
      </c>
      <c r="D10306" s="52" t="s">
        <v>2110</v>
      </c>
      <c r="E10306" s="54">
        <v>2.22</v>
      </c>
      <c r="F10306" s="54">
        <v>0</v>
      </c>
      <c r="G10306" s="54">
        <v>2.22</v>
      </c>
    </row>
    <row r="10307" s="37" customFormat="1" customHeight="1" spans="1:7">
      <c r="A10307" s="52" t="s">
        <v>2042</v>
      </c>
      <c r="B10307" s="52" t="s">
        <v>3955</v>
      </c>
      <c r="C10307" s="52" t="s">
        <v>2107</v>
      </c>
      <c r="D10307" s="52" t="s">
        <v>2134</v>
      </c>
      <c r="E10307" s="54">
        <v>11.124</v>
      </c>
      <c r="F10307" s="54">
        <v>0</v>
      </c>
      <c r="G10307" s="54">
        <v>11.124</v>
      </c>
    </row>
    <row r="10308" s="37" customFormat="1" customHeight="1" spans="1:7">
      <c r="A10308" s="52" t="s">
        <v>2042</v>
      </c>
      <c r="B10308" s="52" t="s">
        <v>3955</v>
      </c>
      <c r="C10308" s="52" t="s">
        <v>2107</v>
      </c>
      <c r="D10308" s="52" t="s">
        <v>2135</v>
      </c>
      <c r="E10308" s="54">
        <v>21.4296</v>
      </c>
      <c r="F10308" s="54">
        <v>0</v>
      </c>
      <c r="G10308" s="54">
        <v>21.4296</v>
      </c>
    </row>
    <row r="10309" s="37" customFormat="1" customHeight="1" spans="1:7">
      <c r="A10309" s="52" t="s">
        <v>2042</v>
      </c>
      <c r="B10309" s="52" t="s">
        <v>3955</v>
      </c>
      <c r="C10309" s="52" t="s">
        <v>2107</v>
      </c>
      <c r="D10309" s="52" t="s">
        <v>2136</v>
      </c>
      <c r="E10309" s="54">
        <v>7.524</v>
      </c>
      <c r="F10309" s="54">
        <v>0</v>
      </c>
      <c r="G10309" s="54">
        <v>7.524</v>
      </c>
    </row>
    <row r="10310" s="37" customFormat="1" customHeight="1" spans="1:7">
      <c r="A10310" s="52" t="s">
        <v>2042</v>
      </c>
      <c r="B10310" s="52" t="s">
        <v>3955</v>
      </c>
      <c r="C10310" s="52" t="s">
        <v>2107</v>
      </c>
      <c r="D10310" s="52" t="s">
        <v>2137</v>
      </c>
      <c r="E10310" s="54">
        <v>10.183488</v>
      </c>
      <c r="F10310" s="54">
        <v>0</v>
      </c>
      <c r="G10310" s="54">
        <v>10.183488</v>
      </c>
    </row>
    <row r="10311" s="37" customFormat="1" customHeight="1" spans="1:7">
      <c r="A10311" s="52" t="s">
        <v>2042</v>
      </c>
      <c r="B10311" s="52" t="s">
        <v>3955</v>
      </c>
      <c r="C10311" s="52" t="s">
        <v>2107</v>
      </c>
      <c r="D10311" s="52" t="s">
        <v>2138</v>
      </c>
      <c r="E10311" s="54">
        <v>4.010634</v>
      </c>
      <c r="F10311" s="54">
        <v>0</v>
      </c>
      <c r="G10311" s="54">
        <v>4.010634</v>
      </c>
    </row>
    <row r="10312" s="37" customFormat="1" customHeight="1" spans="1:7">
      <c r="A10312" s="52" t="s">
        <v>2042</v>
      </c>
      <c r="B10312" s="52" t="s">
        <v>3955</v>
      </c>
      <c r="C10312" s="52" t="s">
        <v>2107</v>
      </c>
      <c r="D10312" s="52" t="s">
        <v>2139</v>
      </c>
      <c r="E10312" s="54">
        <v>0.126652</v>
      </c>
      <c r="F10312" s="54">
        <v>0</v>
      </c>
      <c r="G10312" s="54">
        <v>0.126652</v>
      </c>
    </row>
    <row r="10313" s="37" customFormat="1" customHeight="1" spans="1:7">
      <c r="A10313" s="52" t="s">
        <v>2042</v>
      </c>
      <c r="B10313" s="52" t="s">
        <v>3955</v>
      </c>
      <c r="C10313" s="52" t="s">
        <v>2107</v>
      </c>
      <c r="D10313" s="52" t="s">
        <v>2140</v>
      </c>
      <c r="E10313" s="54">
        <v>0.211086</v>
      </c>
      <c r="F10313" s="54">
        <v>0</v>
      </c>
      <c r="G10313" s="54">
        <v>0.211086</v>
      </c>
    </row>
    <row r="10314" s="37" customFormat="1" customHeight="1" spans="1:7">
      <c r="A10314" s="52" t="s">
        <v>2042</v>
      </c>
      <c r="B10314" s="52" t="s">
        <v>3955</v>
      </c>
      <c r="C10314" s="52" t="s">
        <v>2107</v>
      </c>
      <c r="D10314" s="52" t="s">
        <v>2141</v>
      </c>
      <c r="E10314" s="54">
        <v>5.598864</v>
      </c>
      <c r="F10314" s="54">
        <v>0</v>
      </c>
      <c r="G10314" s="54">
        <v>5.598864</v>
      </c>
    </row>
    <row r="10315" s="37" customFormat="1" customHeight="1" spans="1:7">
      <c r="A10315" s="52" t="s">
        <v>2042</v>
      </c>
      <c r="B10315" s="52" t="s">
        <v>3955</v>
      </c>
      <c r="C10315" s="52" t="s">
        <v>2107</v>
      </c>
      <c r="D10315" s="52" t="s">
        <v>2298</v>
      </c>
      <c r="E10315" s="54">
        <v>0.4</v>
      </c>
      <c r="F10315" s="54">
        <v>0</v>
      </c>
      <c r="G10315" s="54">
        <v>0.4</v>
      </c>
    </row>
    <row r="10316" s="37" customFormat="1" customHeight="1" spans="1:7">
      <c r="A10316" s="52" t="s">
        <v>2042</v>
      </c>
      <c r="B10316" s="52" t="s">
        <v>3955</v>
      </c>
      <c r="C10316" s="52" t="s">
        <v>2107</v>
      </c>
      <c r="D10316" s="52" t="s">
        <v>2142</v>
      </c>
      <c r="E10316" s="54">
        <v>5.091744</v>
      </c>
      <c r="F10316" s="54">
        <v>0</v>
      </c>
      <c r="G10316" s="54">
        <v>5.091744</v>
      </c>
    </row>
    <row r="10317" s="37" customFormat="1" customHeight="1" spans="1:7">
      <c r="A10317" s="52" t="s">
        <v>2042</v>
      </c>
      <c r="B10317" s="52" t="s">
        <v>3955</v>
      </c>
      <c r="C10317" s="52" t="s">
        <v>2107</v>
      </c>
      <c r="D10317" s="52" t="s">
        <v>2299</v>
      </c>
      <c r="E10317" s="54">
        <v>4.6</v>
      </c>
      <c r="F10317" s="54">
        <v>0</v>
      </c>
      <c r="G10317" s="54">
        <v>4.6</v>
      </c>
    </row>
    <row r="10318" s="37" customFormat="1" customHeight="1" spans="1:7">
      <c r="A10318" s="52" t="s">
        <v>2042</v>
      </c>
      <c r="B10318" s="52" t="s">
        <v>3955</v>
      </c>
      <c r="C10318" s="52" t="s">
        <v>2107</v>
      </c>
      <c r="D10318" s="52" t="s">
        <v>2143</v>
      </c>
      <c r="E10318" s="54">
        <v>7.961</v>
      </c>
      <c r="F10318" s="54">
        <v>0</v>
      </c>
      <c r="G10318" s="54">
        <v>7.961</v>
      </c>
    </row>
    <row r="10319" s="37" customFormat="1" customHeight="1" spans="1:7">
      <c r="A10319" s="52" t="s">
        <v>2042</v>
      </c>
      <c r="B10319" s="52" t="s">
        <v>3955</v>
      </c>
      <c r="C10319" s="52" t="s">
        <v>2107</v>
      </c>
      <c r="D10319" s="52" t="s">
        <v>2144</v>
      </c>
      <c r="E10319" s="54">
        <v>0.96</v>
      </c>
      <c r="F10319" s="54">
        <v>0</v>
      </c>
      <c r="G10319" s="54">
        <v>0.96</v>
      </c>
    </row>
    <row r="10320" s="37" customFormat="1" customHeight="1" spans="1:7">
      <c r="A10320" s="52" t="s">
        <v>2042</v>
      </c>
      <c r="B10320" s="52" t="s">
        <v>3955</v>
      </c>
      <c r="C10320" s="52" t="s">
        <v>2107</v>
      </c>
      <c r="D10320" s="52" t="s">
        <v>2145</v>
      </c>
      <c r="E10320" s="54">
        <v>0.346932</v>
      </c>
      <c r="F10320" s="54">
        <v>0</v>
      </c>
      <c r="G10320" s="54">
        <v>0.346932</v>
      </c>
    </row>
    <row r="10321" s="37" customFormat="1" customHeight="1" spans="1:7">
      <c r="A10321" s="52" t="s">
        <v>2042</v>
      </c>
      <c r="B10321" s="49" t="s">
        <v>3956</v>
      </c>
      <c r="C10321" s="49"/>
      <c r="D10321" s="49"/>
      <c r="E10321" s="55">
        <v>75.654014</v>
      </c>
      <c r="F10321" s="55">
        <v>0</v>
      </c>
      <c r="G10321" s="55">
        <v>75.654014</v>
      </c>
    </row>
    <row r="10322" s="37" customFormat="1" customHeight="1" spans="1:7">
      <c r="A10322" s="52" t="s">
        <v>2042</v>
      </c>
      <c r="B10322" s="52" t="s">
        <v>3957</v>
      </c>
      <c r="C10322" s="49" t="s">
        <v>2091</v>
      </c>
      <c r="D10322" s="49"/>
      <c r="E10322" s="55">
        <v>11.801516</v>
      </c>
      <c r="F10322" s="55">
        <v>0</v>
      </c>
      <c r="G10322" s="55">
        <v>11.801516</v>
      </c>
    </row>
    <row r="10323" s="37" customFormat="1" customHeight="1" spans="1:7">
      <c r="A10323" s="52" t="s">
        <v>2042</v>
      </c>
      <c r="B10323" s="52" t="s">
        <v>3957</v>
      </c>
      <c r="C10323" s="52" t="s">
        <v>2092</v>
      </c>
      <c r="D10323" s="52" t="s">
        <v>2126</v>
      </c>
      <c r="E10323" s="54">
        <v>9.8</v>
      </c>
      <c r="F10323" s="54">
        <v>0</v>
      </c>
      <c r="G10323" s="54">
        <v>9.8</v>
      </c>
    </row>
    <row r="10324" s="37" customFormat="1" customHeight="1" spans="1:7">
      <c r="A10324" s="52" t="s">
        <v>2042</v>
      </c>
      <c r="B10324" s="52" t="s">
        <v>3957</v>
      </c>
      <c r="C10324" s="52" t="s">
        <v>2092</v>
      </c>
      <c r="D10324" s="52" t="s">
        <v>2127</v>
      </c>
      <c r="E10324" s="54">
        <v>0.32521</v>
      </c>
      <c r="F10324" s="54">
        <v>0</v>
      </c>
      <c r="G10324" s="54">
        <v>0.32521</v>
      </c>
    </row>
    <row r="10325" s="37" customFormat="1" customHeight="1" spans="1:7">
      <c r="A10325" s="52" t="s">
        <v>2042</v>
      </c>
      <c r="B10325" s="52" t="s">
        <v>3957</v>
      </c>
      <c r="C10325" s="52" t="s">
        <v>2092</v>
      </c>
      <c r="D10325" s="52" t="s">
        <v>2128</v>
      </c>
      <c r="E10325" s="54">
        <v>0.228326</v>
      </c>
      <c r="F10325" s="54">
        <v>0</v>
      </c>
      <c r="G10325" s="54">
        <v>0.228326</v>
      </c>
    </row>
    <row r="10326" s="37" customFormat="1" customHeight="1" spans="1:7">
      <c r="A10326" s="52" t="s">
        <v>2042</v>
      </c>
      <c r="B10326" s="52" t="s">
        <v>3957</v>
      </c>
      <c r="C10326" s="52" t="s">
        <v>2092</v>
      </c>
      <c r="D10326" s="52" t="s">
        <v>2129</v>
      </c>
      <c r="E10326" s="54">
        <v>0.441468</v>
      </c>
      <c r="F10326" s="54">
        <v>0</v>
      </c>
      <c r="G10326" s="54">
        <v>0.441468</v>
      </c>
    </row>
    <row r="10327" s="37" customFormat="1" customHeight="1" spans="1:7">
      <c r="A10327" s="52" t="s">
        <v>2042</v>
      </c>
      <c r="B10327" s="52" t="s">
        <v>3957</v>
      </c>
      <c r="C10327" s="52" t="s">
        <v>2092</v>
      </c>
      <c r="D10327" s="52" t="s">
        <v>2130</v>
      </c>
      <c r="E10327" s="54">
        <v>0.406512</v>
      </c>
      <c r="F10327" s="54">
        <v>0</v>
      </c>
      <c r="G10327" s="54">
        <v>0.406512</v>
      </c>
    </row>
    <row r="10328" s="37" customFormat="1" customHeight="1" spans="1:7">
      <c r="A10328" s="52" t="s">
        <v>2042</v>
      </c>
      <c r="B10328" s="52" t="s">
        <v>3957</v>
      </c>
      <c r="C10328" s="52" t="s">
        <v>2092</v>
      </c>
      <c r="D10328" s="52" t="s">
        <v>2105</v>
      </c>
      <c r="E10328" s="54">
        <v>0.6</v>
      </c>
      <c r="F10328" s="54">
        <v>0</v>
      </c>
      <c r="G10328" s="54">
        <v>0.6</v>
      </c>
    </row>
    <row r="10329" s="37" customFormat="1" customHeight="1" spans="1:7">
      <c r="A10329" s="52" t="s">
        <v>2042</v>
      </c>
      <c r="B10329" s="52" t="s">
        <v>3957</v>
      </c>
      <c r="C10329" s="49" t="s">
        <v>2106</v>
      </c>
      <c r="D10329" s="49"/>
      <c r="E10329" s="55">
        <v>63.852498</v>
      </c>
      <c r="F10329" s="55">
        <v>0</v>
      </c>
      <c r="G10329" s="55">
        <v>63.852498</v>
      </c>
    </row>
    <row r="10330" s="37" customFormat="1" customHeight="1" spans="1:7">
      <c r="A10330" s="52" t="s">
        <v>2042</v>
      </c>
      <c r="B10330" s="52" t="s">
        <v>3957</v>
      </c>
      <c r="C10330" s="52" t="s">
        <v>2107</v>
      </c>
      <c r="D10330" s="52" t="s">
        <v>2131</v>
      </c>
      <c r="E10330" s="54">
        <v>14.7156</v>
      </c>
      <c r="F10330" s="54">
        <v>0</v>
      </c>
      <c r="G10330" s="54">
        <v>14.7156</v>
      </c>
    </row>
    <row r="10331" s="37" customFormat="1" customHeight="1" spans="1:7">
      <c r="A10331" s="52" t="s">
        <v>2042</v>
      </c>
      <c r="B10331" s="52" t="s">
        <v>3957</v>
      </c>
      <c r="C10331" s="52" t="s">
        <v>2107</v>
      </c>
      <c r="D10331" s="52" t="s">
        <v>2132</v>
      </c>
      <c r="E10331" s="54">
        <v>0.6192</v>
      </c>
      <c r="F10331" s="54">
        <v>0</v>
      </c>
      <c r="G10331" s="54">
        <v>0.6192</v>
      </c>
    </row>
    <row r="10332" s="37" customFormat="1" customHeight="1" spans="1:7">
      <c r="A10332" s="52" t="s">
        <v>2042</v>
      </c>
      <c r="B10332" s="52" t="s">
        <v>3957</v>
      </c>
      <c r="C10332" s="52" t="s">
        <v>2107</v>
      </c>
      <c r="D10332" s="52" t="s">
        <v>2110</v>
      </c>
      <c r="E10332" s="54">
        <v>1.44</v>
      </c>
      <c r="F10332" s="54">
        <v>0</v>
      </c>
      <c r="G10332" s="54">
        <v>1.44</v>
      </c>
    </row>
    <row r="10333" s="37" customFormat="1" customHeight="1" spans="1:7">
      <c r="A10333" s="52" t="s">
        <v>2042</v>
      </c>
      <c r="B10333" s="52" t="s">
        <v>3957</v>
      </c>
      <c r="C10333" s="52" t="s">
        <v>2107</v>
      </c>
      <c r="D10333" s="52" t="s">
        <v>2134</v>
      </c>
      <c r="E10333" s="54">
        <v>6.996</v>
      </c>
      <c r="F10333" s="54">
        <v>0</v>
      </c>
      <c r="G10333" s="54">
        <v>6.996</v>
      </c>
    </row>
    <row r="10334" s="37" customFormat="1" customHeight="1" spans="1:7">
      <c r="A10334" s="52" t="s">
        <v>2042</v>
      </c>
      <c r="B10334" s="52" t="s">
        <v>3957</v>
      </c>
      <c r="C10334" s="52" t="s">
        <v>2107</v>
      </c>
      <c r="D10334" s="52" t="s">
        <v>2135</v>
      </c>
      <c r="E10334" s="54">
        <v>13.368</v>
      </c>
      <c r="F10334" s="54">
        <v>0</v>
      </c>
      <c r="G10334" s="54">
        <v>13.368</v>
      </c>
    </row>
    <row r="10335" s="37" customFormat="1" customHeight="1" spans="1:7">
      <c r="A10335" s="52" t="s">
        <v>2042</v>
      </c>
      <c r="B10335" s="52" t="s">
        <v>3957</v>
      </c>
      <c r="C10335" s="52" t="s">
        <v>2107</v>
      </c>
      <c r="D10335" s="52" t="s">
        <v>2136</v>
      </c>
      <c r="E10335" s="54">
        <v>4.77</v>
      </c>
      <c r="F10335" s="54">
        <v>0</v>
      </c>
      <c r="G10335" s="54">
        <v>4.77</v>
      </c>
    </row>
    <row r="10336" s="37" customFormat="1" customHeight="1" spans="1:7">
      <c r="A10336" s="52" t="s">
        <v>2042</v>
      </c>
      <c r="B10336" s="52" t="s">
        <v>3957</v>
      </c>
      <c r="C10336" s="52" t="s">
        <v>2107</v>
      </c>
      <c r="D10336" s="52" t="s">
        <v>2137</v>
      </c>
      <c r="E10336" s="54">
        <v>6.475008</v>
      </c>
      <c r="F10336" s="54">
        <v>0</v>
      </c>
      <c r="G10336" s="54">
        <v>6.475008</v>
      </c>
    </row>
    <row r="10337" s="37" customFormat="1" customHeight="1" spans="1:7">
      <c r="A10337" s="52" t="s">
        <v>2042</v>
      </c>
      <c r="B10337" s="52" t="s">
        <v>3957</v>
      </c>
      <c r="C10337" s="52" t="s">
        <v>2107</v>
      </c>
      <c r="D10337" s="52" t="s">
        <v>2138</v>
      </c>
      <c r="E10337" s="54">
        <v>2.574576</v>
      </c>
      <c r="F10337" s="54">
        <v>0</v>
      </c>
      <c r="G10337" s="54">
        <v>2.574576</v>
      </c>
    </row>
    <row r="10338" s="37" customFormat="1" customHeight="1" spans="1:7">
      <c r="A10338" s="52" t="s">
        <v>2042</v>
      </c>
      <c r="B10338" s="52" t="s">
        <v>3957</v>
      </c>
      <c r="C10338" s="52" t="s">
        <v>2107</v>
      </c>
      <c r="D10338" s="52" t="s">
        <v>2139</v>
      </c>
      <c r="E10338" s="54">
        <v>0.081302</v>
      </c>
      <c r="F10338" s="54">
        <v>0</v>
      </c>
      <c r="G10338" s="54">
        <v>0.081302</v>
      </c>
    </row>
    <row r="10339" s="37" customFormat="1" customHeight="1" spans="1:7">
      <c r="A10339" s="52" t="s">
        <v>2042</v>
      </c>
      <c r="B10339" s="52" t="s">
        <v>3957</v>
      </c>
      <c r="C10339" s="52" t="s">
        <v>2107</v>
      </c>
      <c r="D10339" s="52" t="s">
        <v>2140</v>
      </c>
      <c r="E10339" s="54">
        <v>0.135504</v>
      </c>
      <c r="F10339" s="54">
        <v>0</v>
      </c>
      <c r="G10339" s="54">
        <v>0.135504</v>
      </c>
    </row>
    <row r="10340" s="37" customFormat="1" customHeight="1" spans="1:7">
      <c r="A10340" s="52" t="s">
        <v>2042</v>
      </c>
      <c r="B10340" s="52" t="s">
        <v>3957</v>
      </c>
      <c r="C10340" s="52" t="s">
        <v>2107</v>
      </c>
      <c r="D10340" s="52" t="s">
        <v>2141</v>
      </c>
      <c r="E10340" s="54">
        <v>3.597696</v>
      </c>
      <c r="F10340" s="54">
        <v>0</v>
      </c>
      <c r="G10340" s="54">
        <v>3.597696</v>
      </c>
    </row>
    <row r="10341" s="37" customFormat="1" customHeight="1" spans="1:7">
      <c r="A10341" s="52" t="s">
        <v>2042</v>
      </c>
      <c r="B10341" s="52" t="s">
        <v>3957</v>
      </c>
      <c r="C10341" s="52" t="s">
        <v>2107</v>
      </c>
      <c r="D10341" s="52" t="s">
        <v>2142</v>
      </c>
      <c r="E10341" s="54">
        <v>3.237504</v>
      </c>
      <c r="F10341" s="54">
        <v>0</v>
      </c>
      <c r="G10341" s="54">
        <v>3.237504</v>
      </c>
    </row>
    <row r="10342" s="37" customFormat="1" customHeight="1" spans="1:7">
      <c r="A10342" s="52" t="s">
        <v>2042</v>
      </c>
      <c r="B10342" s="52" t="s">
        <v>3957</v>
      </c>
      <c r="C10342" s="52" t="s">
        <v>2107</v>
      </c>
      <c r="D10342" s="52" t="s">
        <v>2143</v>
      </c>
      <c r="E10342" s="54">
        <v>4.9788</v>
      </c>
      <c r="F10342" s="54">
        <v>0</v>
      </c>
      <c r="G10342" s="54">
        <v>4.9788</v>
      </c>
    </row>
    <row r="10343" s="37" customFormat="1" customHeight="1" spans="1:7">
      <c r="A10343" s="52" t="s">
        <v>2042</v>
      </c>
      <c r="B10343" s="52" t="s">
        <v>3957</v>
      </c>
      <c r="C10343" s="52" t="s">
        <v>2107</v>
      </c>
      <c r="D10343" s="52" t="s">
        <v>2144</v>
      </c>
      <c r="E10343" s="54">
        <v>0.64</v>
      </c>
      <c r="F10343" s="54">
        <v>0</v>
      </c>
      <c r="G10343" s="54">
        <v>0.64</v>
      </c>
    </row>
    <row r="10344" s="37" customFormat="1" customHeight="1" spans="1:7">
      <c r="A10344" s="52" t="s">
        <v>2042</v>
      </c>
      <c r="B10344" s="52" t="s">
        <v>3957</v>
      </c>
      <c r="C10344" s="52" t="s">
        <v>2107</v>
      </c>
      <c r="D10344" s="52" t="s">
        <v>2145</v>
      </c>
      <c r="E10344" s="54">
        <v>0.223308</v>
      </c>
      <c r="F10344" s="54">
        <v>0</v>
      </c>
      <c r="G10344" s="54">
        <v>0.223308</v>
      </c>
    </row>
    <row r="10345" s="37" customFormat="1" customHeight="1" spans="1:7">
      <c r="A10345" s="49" t="s">
        <v>3958</v>
      </c>
      <c r="B10345" s="49"/>
      <c r="C10345" s="49"/>
      <c r="D10345" s="49"/>
      <c r="E10345" s="55">
        <v>3938.332731</v>
      </c>
      <c r="F10345" s="55">
        <v>0</v>
      </c>
      <c r="G10345" s="55">
        <v>3938.332731</v>
      </c>
    </row>
    <row r="10346" s="37" customFormat="1" customHeight="1" spans="1:7">
      <c r="A10346" s="52" t="s">
        <v>2043</v>
      </c>
      <c r="B10346" s="49" t="s">
        <v>3959</v>
      </c>
      <c r="C10346" s="49"/>
      <c r="D10346" s="49"/>
      <c r="E10346" s="55">
        <v>2483.849052</v>
      </c>
      <c r="F10346" s="55">
        <v>0</v>
      </c>
      <c r="G10346" s="55">
        <v>2483.849052</v>
      </c>
    </row>
    <row r="10347" s="37" customFormat="1" customHeight="1" spans="1:7">
      <c r="A10347" s="52" t="s">
        <v>2043</v>
      </c>
      <c r="B10347" s="52" t="s">
        <v>3960</v>
      </c>
      <c r="C10347" s="49" t="s">
        <v>2080</v>
      </c>
      <c r="D10347" s="49"/>
      <c r="E10347" s="55">
        <v>1123.9417</v>
      </c>
      <c r="F10347" s="55">
        <v>0</v>
      </c>
      <c r="G10347" s="55">
        <v>1123.9417</v>
      </c>
    </row>
    <row r="10348" s="37" customFormat="1" customHeight="1" spans="1:7">
      <c r="A10348" s="52" t="s">
        <v>2043</v>
      </c>
      <c r="B10348" s="52" t="s">
        <v>3960</v>
      </c>
      <c r="C10348" s="52" t="s">
        <v>2081</v>
      </c>
      <c r="D10348" s="52" t="s">
        <v>3961</v>
      </c>
      <c r="E10348" s="54">
        <v>19.675</v>
      </c>
      <c r="F10348" s="54">
        <v>0</v>
      </c>
      <c r="G10348" s="54">
        <v>19.675</v>
      </c>
    </row>
    <row r="10349" s="37" customFormat="1" customHeight="1" spans="1:7">
      <c r="A10349" s="52" t="s">
        <v>2043</v>
      </c>
      <c r="B10349" s="52" t="s">
        <v>3960</v>
      </c>
      <c r="C10349" s="52" t="s">
        <v>2081</v>
      </c>
      <c r="D10349" s="52" t="s">
        <v>3962</v>
      </c>
      <c r="E10349" s="54">
        <v>24.08</v>
      </c>
      <c r="F10349" s="54">
        <v>0</v>
      </c>
      <c r="G10349" s="54">
        <v>24.08</v>
      </c>
    </row>
    <row r="10350" s="37" customFormat="1" customHeight="1" spans="1:7">
      <c r="A10350" s="52" t="s">
        <v>2043</v>
      </c>
      <c r="B10350" s="52" t="s">
        <v>3960</v>
      </c>
      <c r="C10350" s="52" t="s">
        <v>2081</v>
      </c>
      <c r="D10350" s="52" t="s">
        <v>3963</v>
      </c>
      <c r="E10350" s="54">
        <v>44.5</v>
      </c>
      <c r="F10350" s="54">
        <v>0</v>
      </c>
      <c r="G10350" s="54">
        <v>44.5</v>
      </c>
    </row>
    <row r="10351" s="37" customFormat="1" customHeight="1" spans="1:7">
      <c r="A10351" s="52" t="s">
        <v>2043</v>
      </c>
      <c r="B10351" s="52" t="s">
        <v>3960</v>
      </c>
      <c r="C10351" s="52" t="s">
        <v>2081</v>
      </c>
      <c r="D10351" s="52" t="s">
        <v>3964</v>
      </c>
      <c r="E10351" s="54">
        <v>62.8282</v>
      </c>
      <c r="F10351" s="54">
        <v>0</v>
      </c>
      <c r="G10351" s="54">
        <v>62.8282</v>
      </c>
    </row>
    <row r="10352" s="37" customFormat="1" customHeight="1" spans="1:7">
      <c r="A10352" s="52" t="s">
        <v>2043</v>
      </c>
      <c r="B10352" s="52" t="s">
        <v>3960</v>
      </c>
      <c r="C10352" s="52" t="s">
        <v>2081</v>
      </c>
      <c r="D10352" s="52" t="s">
        <v>3965</v>
      </c>
      <c r="E10352" s="54">
        <v>73.282</v>
      </c>
      <c r="F10352" s="54">
        <v>0</v>
      </c>
      <c r="G10352" s="54">
        <v>73.282</v>
      </c>
    </row>
    <row r="10353" s="37" customFormat="1" customHeight="1" spans="1:7">
      <c r="A10353" s="52" t="s">
        <v>2043</v>
      </c>
      <c r="B10353" s="52" t="s">
        <v>3960</v>
      </c>
      <c r="C10353" s="52" t="s">
        <v>2081</v>
      </c>
      <c r="D10353" s="52" t="s">
        <v>3966</v>
      </c>
      <c r="E10353" s="54">
        <v>21.0624</v>
      </c>
      <c r="F10353" s="54">
        <v>0</v>
      </c>
      <c r="G10353" s="54">
        <v>21.0624</v>
      </c>
    </row>
    <row r="10354" s="37" customFormat="1" customHeight="1" spans="1:7">
      <c r="A10354" s="52" t="s">
        <v>2043</v>
      </c>
      <c r="B10354" s="52" t="s">
        <v>3960</v>
      </c>
      <c r="C10354" s="52" t="s">
        <v>2081</v>
      </c>
      <c r="D10354" s="52" t="s">
        <v>3967</v>
      </c>
      <c r="E10354" s="54">
        <v>30.6645</v>
      </c>
      <c r="F10354" s="54">
        <v>0</v>
      </c>
      <c r="G10354" s="54">
        <v>30.6645</v>
      </c>
    </row>
    <row r="10355" s="37" customFormat="1" customHeight="1" spans="1:7">
      <c r="A10355" s="52" t="s">
        <v>2043</v>
      </c>
      <c r="B10355" s="52" t="s">
        <v>3960</v>
      </c>
      <c r="C10355" s="52" t="s">
        <v>2081</v>
      </c>
      <c r="D10355" s="52" t="s">
        <v>3968</v>
      </c>
      <c r="E10355" s="54">
        <v>48.65</v>
      </c>
      <c r="F10355" s="54">
        <v>0</v>
      </c>
      <c r="G10355" s="54">
        <v>48.65</v>
      </c>
    </row>
    <row r="10356" s="37" customFormat="1" customHeight="1" spans="1:7">
      <c r="A10356" s="52" t="s">
        <v>2043</v>
      </c>
      <c r="B10356" s="52" t="s">
        <v>3960</v>
      </c>
      <c r="C10356" s="52" t="s">
        <v>2081</v>
      </c>
      <c r="D10356" s="52" t="s">
        <v>3969</v>
      </c>
      <c r="E10356" s="54">
        <v>63.542</v>
      </c>
      <c r="F10356" s="54">
        <v>0</v>
      </c>
      <c r="G10356" s="54">
        <v>63.542</v>
      </c>
    </row>
    <row r="10357" s="37" customFormat="1" customHeight="1" spans="1:7">
      <c r="A10357" s="52" t="s">
        <v>2043</v>
      </c>
      <c r="B10357" s="52" t="s">
        <v>3960</v>
      </c>
      <c r="C10357" s="52" t="s">
        <v>2081</v>
      </c>
      <c r="D10357" s="52" t="s">
        <v>3970</v>
      </c>
      <c r="E10357" s="54">
        <v>2</v>
      </c>
      <c r="F10357" s="54">
        <v>0</v>
      </c>
      <c r="G10357" s="54">
        <v>2</v>
      </c>
    </row>
    <row r="10358" s="37" customFormat="1" customHeight="1" spans="1:7">
      <c r="A10358" s="52" t="s">
        <v>2043</v>
      </c>
      <c r="B10358" s="52" t="s">
        <v>3960</v>
      </c>
      <c r="C10358" s="52" t="s">
        <v>2081</v>
      </c>
      <c r="D10358" s="52" t="s">
        <v>3971</v>
      </c>
      <c r="E10358" s="54">
        <v>65.964</v>
      </c>
      <c r="F10358" s="54">
        <v>0</v>
      </c>
      <c r="G10358" s="54">
        <v>65.964</v>
      </c>
    </row>
    <row r="10359" s="37" customFormat="1" customHeight="1" spans="1:7">
      <c r="A10359" s="52" t="s">
        <v>2043</v>
      </c>
      <c r="B10359" s="52" t="s">
        <v>3960</v>
      </c>
      <c r="C10359" s="52" t="s">
        <v>2081</v>
      </c>
      <c r="D10359" s="52" t="s">
        <v>3972</v>
      </c>
      <c r="E10359" s="54">
        <v>9.72</v>
      </c>
      <c r="F10359" s="54">
        <v>0</v>
      </c>
      <c r="G10359" s="54">
        <v>9.72</v>
      </c>
    </row>
    <row r="10360" s="37" customFormat="1" customHeight="1" spans="1:7">
      <c r="A10360" s="52" t="s">
        <v>2043</v>
      </c>
      <c r="B10360" s="52" t="s">
        <v>3960</v>
      </c>
      <c r="C10360" s="52" t="s">
        <v>2081</v>
      </c>
      <c r="D10360" s="52" t="s">
        <v>3973</v>
      </c>
      <c r="E10360" s="54">
        <v>24.96</v>
      </c>
      <c r="F10360" s="54">
        <v>0</v>
      </c>
      <c r="G10360" s="54">
        <v>24.96</v>
      </c>
    </row>
    <row r="10361" s="37" customFormat="1" customHeight="1" spans="1:7">
      <c r="A10361" s="52" t="s">
        <v>2043</v>
      </c>
      <c r="B10361" s="52" t="s">
        <v>3960</v>
      </c>
      <c r="C10361" s="52" t="s">
        <v>2081</v>
      </c>
      <c r="D10361" s="52" t="s">
        <v>3974</v>
      </c>
      <c r="E10361" s="54">
        <v>53.6</v>
      </c>
      <c r="F10361" s="54">
        <v>0</v>
      </c>
      <c r="G10361" s="54">
        <v>53.6</v>
      </c>
    </row>
    <row r="10362" s="37" customFormat="1" customHeight="1" spans="1:7">
      <c r="A10362" s="52" t="s">
        <v>2043</v>
      </c>
      <c r="B10362" s="52" t="s">
        <v>3960</v>
      </c>
      <c r="C10362" s="52" t="s">
        <v>2081</v>
      </c>
      <c r="D10362" s="52" t="s">
        <v>3975</v>
      </c>
      <c r="E10362" s="54">
        <v>18.24</v>
      </c>
      <c r="F10362" s="54">
        <v>0</v>
      </c>
      <c r="G10362" s="54">
        <v>18.24</v>
      </c>
    </row>
    <row r="10363" s="37" customFormat="1" customHeight="1" spans="1:7">
      <c r="A10363" s="52" t="s">
        <v>2043</v>
      </c>
      <c r="B10363" s="52" t="s">
        <v>3960</v>
      </c>
      <c r="C10363" s="52" t="s">
        <v>2081</v>
      </c>
      <c r="D10363" s="52" t="s">
        <v>3976</v>
      </c>
      <c r="E10363" s="54">
        <v>59.1976</v>
      </c>
      <c r="F10363" s="54">
        <v>0</v>
      </c>
      <c r="G10363" s="54">
        <v>59.1976</v>
      </c>
    </row>
    <row r="10364" s="37" customFormat="1" customHeight="1" spans="1:7">
      <c r="A10364" s="52" t="s">
        <v>2043</v>
      </c>
      <c r="B10364" s="52" t="s">
        <v>3960</v>
      </c>
      <c r="C10364" s="52" t="s">
        <v>2081</v>
      </c>
      <c r="D10364" s="52" t="s">
        <v>3977</v>
      </c>
      <c r="E10364" s="54">
        <v>24</v>
      </c>
      <c r="F10364" s="54">
        <v>0</v>
      </c>
      <c r="G10364" s="54">
        <v>24</v>
      </c>
    </row>
    <row r="10365" s="37" customFormat="1" customHeight="1" spans="1:7">
      <c r="A10365" s="52" t="s">
        <v>2043</v>
      </c>
      <c r="B10365" s="52" t="s">
        <v>3960</v>
      </c>
      <c r="C10365" s="52" t="s">
        <v>2081</v>
      </c>
      <c r="D10365" s="52" t="s">
        <v>3978</v>
      </c>
      <c r="E10365" s="54">
        <v>81.6</v>
      </c>
      <c r="F10365" s="54">
        <v>0</v>
      </c>
      <c r="G10365" s="54">
        <v>81.6</v>
      </c>
    </row>
    <row r="10366" s="37" customFormat="1" customHeight="1" spans="1:7">
      <c r="A10366" s="52" t="s">
        <v>2043</v>
      </c>
      <c r="B10366" s="52" t="s">
        <v>3960</v>
      </c>
      <c r="C10366" s="52" t="s">
        <v>2081</v>
      </c>
      <c r="D10366" s="52" t="s">
        <v>3979</v>
      </c>
      <c r="E10366" s="54">
        <v>6.7</v>
      </c>
      <c r="F10366" s="54">
        <v>0</v>
      </c>
      <c r="G10366" s="54">
        <v>6.7</v>
      </c>
    </row>
    <row r="10367" s="37" customFormat="1" customHeight="1" spans="1:7">
      <c r="A10367" s="52" t="s">
        <v>2043</v>
      </c>
      <c r="B10367" s="52" t="s">
        <v>3960</v>
      </c>
      <c r="C10367" s="52" t="s">
        <v>2081</v>
      </c>
      <c r="D10367" s="52" t="s">
        <v>3980</v>
      </c>
      <c r="E10367" s="54">
        <v>257.026</v>
      </c>
      <c r="F10367" s="54">
        <v>0</v>
      </c>
      <c r="G10367" s="54">
        <v>257.026</v>
      </c>
    </row>
    <row r="10368" s="37" customFormat="1" customHeight="1" spans="1:7">
      <c r="A10368" s="52" t="s">
        <v>2043</v>
      </c>
      <c r="B10368" s="52" t="s">
        <v>3960</v>
      </c>
      <c r="C10368" s="52" t="s">
        <v>2081</v>
      </c>
      <c r="D10368" s="52" t="s">
        <v>3981</v>
      </c>
      <c r="E10368" s="54">
        <v>60</v>
      </c>
      <c r="F10368" s="54">
        <v>0</v>
      </c>
      <c r="G10368" s="54">
        <v>60</v>
      </c>
    </row>
    <row r="10369" s="37" customFormat="1" customHeight="1" spans="1:7">
      <c r="A10369" s="52" t="s">
        <v>2043</v>
      </c>
      <c r="B10369" s="52" t="s">
        <v>3960</v>
      </c>
      <c r="C10369" s="52" t="s">
        <v>2081</v>
      </c>
      <c r="D10369" s="52" t="s">
        <v>3982</v>
      </c>
      <c r="E10369" s="54">
        <v>46.7</v>
      </c>
      <c r="F10369" s="54">
        <v>0</v>
      </c>
      <c r="G10369" s="54">
        <v>46.7</v>
      </c>
    </row>
    <row r="10370" s="37" customFormat="1" customHeight="1" spans="1:7">
      <c r="A10370" s="52" t="s">
        <v>2043</v>
      </c>
      <c r="B10370" s="52" t="s">
        <v>3960</v>
      </c>
      <c r="C10370" s="52" t="s">
        <v>2081</v>
      </c>
      <c r="D10370" s="52" t="s">
        <v>3983</v>
      </c>
      <c r="E10370" s="54">
        <v>14.55</v>
      </c>
      <c r="F10370" s="54">
        <v>0</v>
      </c>
      <c r="G10370" s="54">
        <v>14.55</v>
      </c>
    </row>
    <row r="10371" s="37" customFormat="1" customHeight="1" spans="1:7">
      <c r="A10371" s="52" t="s">
        <v>2043</v>
      </c>
      <c r="B10371" s="52" t="s">
        <v>3960</v>
      </c>
      <c r="C10371" s="52" t="s">
        <v>2081</v>
      </c>
      <c r="D10371" s="52" t="s">
        <v>3984</v>
      </c>
      <c r="E10371" s="54">
        <v>2</v>
      </c>
      <c r="F10371" s="54">
        <v>0</v>
      </c>
      <c r="G10371" s="54">
        <v>2</v>
      </c>
    </row>
    <row r="10372" s="37" customFormat="1" customHeight="1" spans="1:7">
      <c r="A10372" s="52" t="s">
        <v>2043</v>
      </c>
      <c r="B10372" s="52" t="s">
        <v>3960</v>
      </c>
      <c r="C10372" s="52" t="s">
        <v>2081</v>
      </c>
      <c r="D10372" s="52" t="s">
        <v>3985</v>
      </c>
      <c r="E10372" s="54">
        <v>9.4</v>
      </c>
      <c r="F10372" s="54">
        <v>0</v>
      </c>
      <c r="G10372" s="54">
        <v>9.4</v>
      </c>
    </row>
    <row r="10373" s="37" customFormat="1" customHeight="1" spans="1:7">
      <c r="A10373" s="52" t="s">
        <v>2043</v>
      </c>
      <c r="B10373" s="52" t="s">
        <v>3960</v>
      </c>
      <c r="C10373" s="49" t="s">
        <v>2091</v>
      </c>
      <c r="D10373" s="49"/>
      <c r="E10373" s="55">
        <v>213.025939</v>
      </c>
      <c r="F10373" s="55">
        <v>0</v>
      </c>
      <c r="G10373" s="55">
        <v>213.025939</v>
      </c>
    </row>
    <row r="10374" s="37" customFormat="1" customHeight="1" spans="1:7">
      <c r="A10374" s="52" t="s">
        <v>2043</v>
      </c>
      <c r="B10374" s="52" t="s">
        <v>3960</v>
      </c>
      <c r="C10374" s="52" t="s">
        <v>2092</v>
      </c>
      <c r="D10374" s="52" t="s">
        <v>2093</v>
      </c>
      <c r="E10374" s="54">
        <v>112.7</v>
      </c>
      <c r="F10374" s="54">
        <v>0</v>
      </c>
      <c r="G10374" s="54">
        <v>112.7</v>
      </c>
    </row>
    <row r="10375" s="37" customFormat="1" customHeight="1" spans="1:7">
      <c r="A10375" s="52" t="s">
        <v>2043</v>
      </c>
      <c r="B10375" s="52" t="s">
        <v>3960</v>
      </c>
      <c r="C10375" s="52" t="s">
        <v>2092</v>
      </c>
      <c r="D10375" s="52" t="s">
        <v>2094</v>
      </c>
      <c r="E10375" s="54">
        <v>4.803466</v>
      </c>
      <c r="F10375" s="54">
        <v>0</v>
      </c>
      <c r="G10375" s="54">
        <v>4.803466</v>
      </c>
    </row>
    <row r="10376" s="37" customFormat="1" customHeight="1" spans="1:7">
      <c r="A10376" s="52" t="s">
        <v>2043</v>
      </c>
      <c r="B10376" s="52" t="s">
        <v>3960</v>
      </c>
      <c r="C10376" s="52" t="s">
        <v>2092</v>
      </c>
      <c r="D10376" s="52" t="s">
        <v>2095</v>
      </c>
      <c r="E10376" s="54">
        <v>3.20231</v>
      </c>
      <c r="F10376" s="54">
        <v>0</v>
      </c>
      <c r="G10376" s="54">
        <v>3.20231</v>
      </c>
    </row>
    <row r="10377" s="37" customFormat="1" customHeight="1" spans="1:7">
      <c r="A10377" s="52" t="s">
        <v>2043</v>
      </c>
      <c r="B10377" s="52" t="s">
        <v>3960</v>
      </c>
      <c r="C10377" s="52" t="s">
        <v>2092</v>
      </c>
      <c r="D10377" s="52" t="s">
        <v>2096</v>
      </c>
      <c r="E10377" s="54">
        <v>6.655891</v>
      </c>
      <c r="F10377" s="54">
        <v>0</v>
      </c>
      <c r="G10377" s="54">
        <v>6.655891</v>
      </c>
    </row>
    <row r="10378" s="37" customFormat="1" customHeight="1" spans="1:7">
      <c r="A10378" s="52" t="s">
        <v>2043</v>
      </c>
      <c r="B10378" s="52" t="s">
        <v>3960</v>
      </c>
      <c r="C10378" s="52" t="s">
        <v>2092</v>
      </c>
      <c r="D10378" s="52" t="s">
        <v>2097</v>
      </c>
      <c r="E10378" s="54">
        <v>6.39594</v>
      </c>
      <c r="F10378" s="54">
        <v>0</v>
      </c>
      <c r="G10378" s="54">
        <v>6.39594</v>
      </c>
    </row>
    <row r="10379" s="37" customFormat="1" customHeight="1" spans="1:7">
      <c r="A10379" s="52" t="s">
        <v>2043</v>
      </c>
      <c r="B10379" s="52" t="s">
        <v>3960</v>
      </c>
      <c r="C10379" s="52" t="s">
        <v>2092</v>
      </c>
      <c r="D10379" s="52" t="s">
        <v>2098</v>
      </c>
      <c r="E10379" s="54">
        <v>6.004332</v>
      </c>
      <c r="F10379" s="54">
        <v>0</v>
      </c>
      <c r="G10379" s="54">
        <v>6.004332</v>
      </c>
    </row>
    <row r="10380" s="37" customFormat="1" customHeight="1" spans="1:7">
      <c r="A10380" s="52" t="s">
        <v>2043</v>
      </c>
      <c r="B10380" s="52" t="s">
        <v>3960</v>
      </c>
      <c r="C10380" s="52" t="s">
        <v>2092</v>
      </c>
      <c r="D10380" s="52" t="s">
        <v>2099</v>
      </c>
      <c r="E10380" s="54">
        <v>40.812</v>
      </c>
      <c r="F10380" s="54">
        <v>0</v>
      </c>
      <c r="G10380" s="54">
        <v>40.812</v>
      </c>
    </row>
    <row r="10381" s="37" customFormat="1" customHeight="1" spans="1:7">
      <c r="A10381" s="52" t="s">
        <v>2043</v>
      </c>
      <c r="B10381" s="52" t="s">
        <v>3960</v>
      </c>
      <c r="C10381" s="52" t="s">
        <v>2092</v>
      </c>
      <c r="D10381" s="52" t="s">
        <v>2100</v>
      </c>
      <c r="E10381" s="54">
        <v>14.352</v>
      </c>
      <c r="F10381" s="54">
        <v>0</v>
      </c>
      <c r="G10381" s="54">
        <v>14.352</v>
      </c>
    </row>
    <row r="10382" s="37" customFormat="1" customHeight="1" spans="1:7">
      <c r="A10382" s="52" t="s">
        <v>2043</v>
      </c>
      <c r="B10382" s="52" t="s">
        <v>3960</v>
      </c>
      <c r="C10382" s="52" t="s">
        <v>2092</v>
      </c>
      <c r="D10382" s="52" t="s">
        <v>2102</v>
      </c>
      <c r="E10382" s="54">
        <v>10.5</v>
      </c>
      <c r="F10382" s="54">
        <v>0</v>
      </c>
      <c r="G10382" s="54">
        <v>10.5</v>
      </c>
    </row>
    <row r="10383" s="37" customFormat="1" customHeight="1" spans="1:7">
      <c r="A10383" s="52" t="s">
        <v>2043</v>
      </c>
      <c r="B10383" s="52" t="s">
        <v>3960</v>
      </c>
      <c r="C10383" s="52" t="s">
        <v>2092</v>
      </c>
      <c r="D10383" s="52" t="s">
        <v>2104</v>
      </c>
      <c r="E10383" s="54">
        <v>0.7</v>
      </c>
      <c r="F10383" s="54">
        <v>0</v>
      </c>
      <c r="G10383" s="54">
        <v>0.7</v>
      </c>
    </row>
    <row r="10384" s="37" customFormat="1" customHeight="1" spans="1:7">
      <c r="A10384" s="52" t="s">
        <v>2043</v>
      </c>
      <c r="B10384" s="52" t="s">
        <v>3960</v>
      </c>
      <c r="C10384" s="52" t="s">
        <v>2092</v>
      </c>
      <c r="D10384" s="52" t="s">
        <v>2105</v>
      </c>
      <c r="E10384" s="54">
        <v>6.9</v>
      </c>
      <c r="F10384" s="54">
        <v>0</v>
      </c>
      <c r="G10384" s="54">
        <v>6.9</v>
      </c>
    </row>
    <row r="10385" s="37" customFormat="1" customHeight="1" spans="1:7">
      <c r="A10385" s="52" t="s">
        <v>2043</v>
      </c>
      <c r="B10385" s="52" t="s">
        <v>3960</v>
      </c>
      <c r="C10385" s="49" t="s">
        <v>2106</v>
      </c>
      <c r="D10385" s="49"/>
      <c r="E10385" s="55">
        <v>1146.881413</v>
      </c>
      <c r="F10385" s="55">
        <v>0</v>
      </c>
      <c r="G10385" s="55">
        <v>1146.881413</v>
      </c>
    </row>
    <row r="10386" s="37" customFormat="1" customHeight="1" spans="1:7">
      <c r="A10386" s="52" t="s">
        <v>2043</v>
      </c>
      <c r="B10386" s="52" t="s">
        <v>3960</v>
      </c>
      <c r="C10386" s="52" t="s">
        <v>2107</v>
      </c>
      <c r="D10386" s="52" t="s">
        <v>2108</v>
      </c>
      <c r="E10386" s="54">
        <v>213.198</v>
      </c>
      <c r="F10386" s="54">
        <v>0</v>
      </c>
      <c r="G10386" s="54">
        <v>213.198</v>
      </c>
    </row>
    <row r="10387" s="37" customFormat="1" customHeight="1" spans="1:7">
      <c r="A10387" s="52" t="s">
        <v>2043</v>
      </c>
      <c r="B10387" s="52" t="s">
        <v>3960</v>
      </c>
      <c r="C10387" s="52" t="s">
        <v>2107</v>
      </c>
      <c r="D10387" s="52" t="s">
        <v>2109</v>
      </c>
      <c r="E10387" s="54">
        <v>166.0308</v>
      </c>
      <c r="F10387" s="54">
        <v>0</v>
      </c>
      <c r="G10387" s="54">
        <v>166.0308</v>
      </c>
    </row>
    <row r="10388" s="37" customFormat="1" customHeight="1" spans="1:7">
      <c r="A10388" s="52" t="s">
        <v>2043</v>
      </c>
      <c r="B10388" s="52" t="s">
        <v>3960</v>
      </c>
      <c r="C10388" s="52" t="s">
        <v>2107</v>
      </c>
      <c r="D10388" s="52" t="s">
        <v>2110</v>
      </c>
      <c r="E10388" s="54">
        <v>21.06</v>
      </c>
      <c r="F10388" s="54">
        <v>0</v>
      </c>
      <c r="G10388" s="54">
        <v>21.06</v>
      </c>
    </row>
    <row r="10389" s="37" customFormat="1" customHeight="1" spans="1:7">
      <c r="A10389" s="52" t="s">
        <v>2043</v>
      </c>
      <c r="B10389" s="52" t="s">
        <v>3960</v>
      </c>
      <c r="C10389" s="52" t="s">
        <v>2107</v>
      </c>
      <c r="D10389" s="52" t="s">
        <v>2133</v>
      </c>
      <c r="E10389" s="54">
        <v>0.006</v>
      </c>
      <c r="F10389" s="54">
        <v>0</v>
      </c>
      <c r="G10389" s="54">
        <v>0.006</v>
      </c>
    </row>
    <row r="10390" s="37" customFormat="1" customHeight="1" spans="1:7">
      <c r="A10390" s="52" t="s">
        <v>2043</v>
      </c>
      <c r="B10390" s="52" t="s">
        <v>3960</v>
      </c>
      <c r="C10390" s="52" t="s">
        <v>2107</v>
      </c>
      <c r="D10390" s="52" t="s">
        <v>2111</v>
      </c>
      <c r="E10390" s="54">
        <v>17.7665</v>
      </c>
      <c r="F10390" s="54">
        <v>0</v>
      </c>
      <c r="G10390" s="54">
        <v>17.7665</v>
      </c>
    </row>
    <row r="10391" s="37" customFormat="1" customHeight="1" spans="1:7">
      <c r="A10391" s="52" t="s">
        <v>2043</v>
      </c>
      <c r="B10391" s="52" t="s">
        <v>3960</v>
      </c>
      <c r="C10391" s="52" t="s">
        <v>2107</v>
      </c>
      <c r="D10391" s="52" t="s">
        <v>2112</v>
      </c>
      <c r="E10391" s="54">
        <v>56.216754</v>
      </c>
      <c r="F10391" s="54">
        <v>0</v>
      </c>
      <c r="G10391" s="54">
        <v>56.216754</v>
      </c>
    </row>
    <row r="10392" s="37" customFormat="1" customHeight="1" spans="1:7">
      <c r="A10392" s="52" t="s">
        <v>2043</v>
      </c>
      <c r="B10392" s="52" t="s">
        <v>3960</v>
      </c>
      <c r="C10392" s="52" t="s">
        <v>2107</v>
      </c>
      <c r="D10392" s="52" t="s">
        <v>2113</v>
      </c>
      <c r="E10392" s="54">
        <v>47.340424</v>
      </c>
      <c r="F10392" s="54">
        <v>0</v>
      </c>
      <c r="G10392" s="54">
        <v>47.340424</v>
      </c>
    </row>
    <row r="10393" s="37" customFormat="1" customHeight="1" spans="1:7">
      <c r="A10393" s="52" t="s">
        <v>2043</v>
      </c>
      <c r="B10393" s="52" t="s">
        <v>3960</v>
      </c>
      <c r="C10393" s="52" t="s">
        <v>2107</v>
      </c>
      <c r="D10393" s="52" t="s">
        <v>2114</v>
      </c>
      <c r="E10393" s="54">
        <v>1.190986</v>
      </c>
      <c r="F10393" s="54">
        <v>0</v>
      </c>
      <c r="G10393" s="54">
        <v>1.190986</v>
      </c>
    </row>
    <row r="10394" s="37" customFormat="1" customHeight="1" spans="1:7">
      <c r="A10394" s="52" t="s">
        <v>2043</v>
      </c>
      <c r="B10394" s="52" t="s">
        <v>3960</v>
      </c>
      <c r="C10394" s="52" t="s">
        <v>2107</v>
      </c>
      <c r="D10394" s="52" t="s">
        <v>2115</v>
      </c>
      <c r="E10394" s="54">
        <v>1.984977</v>
      </c>
      <c r="F10394" s="54">
        <v>0</v>
      </c>
      <c r="G10394" s="54">
        <v>1.984977</v>
      </c>
    </row>
    <row r="10395" s="37" customFormat="1" customHeight="1" spans="1:7">
      <c r="A10395" s="52" t="s">
        <v>2043</v>
      </c>
      <c r="B10395" s="52" t="s">
        <v>3960</v>
      </c>
      <c r="C10395" s="52" t="s">
        <v>2107</v>
      </c>
      <c r="D10395" s="52" t="s">
        <v>2116</v>
      </c>
      <c r="E10395" s="54">
        <v>11.4</v>
      </c>
      <c r="F10395" s="54">
        <v>0</v>
      </c>
      <c r="G10395" s="54">
        <v>11.4</v>
      </c>
    </row>
    <row r="10396" s="37" customFormat="1" customHeight="1" spans="1:7">
      <c r="A10396" s="52" t="s">
        <v>2043</v>
      </c>
      <c r="B10396" s="52" t="s">
        <v>3960</v>
      </c>
      <c r="C10396" s="52" t="s">
        <v>2107</v>
      </c>
      <c r="D10396" s="52" t="s">
        <v>2117</v>
      </c>
      <c r="E10396" s="54">
        <v>94.680848</v>
      </c>
      <c r="F10396" s="54">
        <v>0</v>
      </c>
      <c r="G10396" s="54">
        <v>94.680848</v>
      </c>
    </row>
    <row r="10397" s="37" customFormat="1" customHeight="1" spans="1:7">
      <c r="A10397" s="52" t="s">
        <v>2043</v>
      </c>
      <c r="B10397" s="52" t="s">
        <v>3960</v>
      </c>
      <c r="C10397" s="52" t="s">
        <v>2107</v>
      </c>
      <c r="D10397" s="52" t="s">
        <v>2118</v>
      </c>
      <c r="E10397" s="54">
        <v>82.834524</v>
      </c>
      <c r="F10397" s="54">
        <v>0</v>
      </c>
      <c r="G10397" s="54">
        <v>82.834524</v>
      </c>
    </row>
    <row r="10398" s="37" customFormat="1" customHeight="1" spans="1:7">
      <c r="A10398" s="52" t="s">
        <v>2043</v>
      </c>
      <c r="B10398" s="52" t="s">
        <v>3960</v>
      </c>
      <c r="C10398" s="52" t="s">
        <v>2107</v>
      </c>
      <c r="D10398" s="52" t="s">
        <v>2119</v>
      </c>
      <c r="E10398" s="54">
        <v>27.0792</v>
      </c>
      <c r="F10398" s="54">
        <v>0</v>
      </c>
      <c r="G10398" s="54">
        <v>27.0792</v>
      </c>
    </row>
    <row r="10399" s="37" customFormat="1" customHeight="1" spans="1:7">
      <c r="A10399" s="52" t="s">
        <v>2043</v>
      </c>
      <c r="B10399" s="52" t="s">
        <v>3960</v>
      </c>
      <c r="C10399" s="52" t="s">
        <v>2107</v>
      </c>
      <c r="D10399" s="52" t="s">
        <v>2120</v>
      </c>
      <c r="E10399" s="54">
        <v>126.5</v>
      </c>
      <c r="F10399" s="54">
        <v>0</v>
      </c>
      <c r="G10399" s="54">
        <v>126.5</v>
      </c>
    </row>
    <row r="10400" s="37" customFormat="1" customHeight="1" spans="1:7">
      <c r="A10400" s="52" t="s">
        <v>2043</v>
      </c>
      <c r="B10400" s="52" t="s">
        <v>3960</v>
      </c>
      <c r="C10400" s="52" t="s">
        <v>2107</v>
      </c>
      <c r="D10400" s="52" t="s">
        <v>2121</v>
      </c>
      <c r="E10400" s="54">
        <v>7.36</v>
      </c>
      <c r="F10400" s="54">
        <v>0</v>
      </c>
      <c r="G10400" s="54">
        <v>7.36</v>
      </c>
    </row>
    <row r="10401" s="37" customFormat="1" customHeight="1" spans="1:7">
      <c r="A10401" s="52" t="s">
        <v>2043</v>
      </c>
      <c r="B10401" s="52" t="s">
        <v>3960</v>
      </c>
      <c r="C10401" s="52" t="s">
        <v>2107</v>
      </c>
      <c r="D10401" s="52" t="s">
        <v>2122</v>
      </c>
      <c r="E10401" s="54">
        <v>194.76</v>
      </c>
      <c r="F10401" s="54">
        <v>0</v>
      </c>
      <c r="G10401" s="54">
        <v>194.76</v>
      </c>
    </row>
    <row r="10402" s="37" customFormat="1" customHeight="1" spans="1:7">
      <c r="A10402" s="52" t="s">
        <v>2043</v>
      </c>
      <c r="B10402" s="52" t="s">
        <v>3960</v>
      </c>
      <c r="C10402" s="52" t="s">
        <v>2107</v>
      </c>
      <c r="D10402" s="52" t="s">
        <v>2123</v>
      </c>
      <c r="E10402" s="54">
        <v>77.4724</v>
      </c>
      <c r="F10402" s="54">
        <v>0</v>
      </c>
      <c r="G10402" s="54">
        <v>77.4724</v>
      </c>
    </row>
    <row r="10403" s="37" customFormat="1" customHeight="1" spans="1:7">
      <c r="A10403" s="52" t="s">
        <v>2043</v>
      </c>
      <c r="B10403" s="49" t="s">
        <v>3986</v>
      </c>
      <c r="C10403" s="49"/>
      <c r="D10403" s="49"/>
      <c r="E10403" s="55">
        <v>835.932414</v>
      </c>
      <c r="F10403" s="55">
        <v>0</v>
      </c>
      <c r="G10403" s="55">
        <v>835.932414</v>
      </c>
    </row>
    <row r="10404" s="37" customFormat="1" customHeight="1" spans="1:7">
      <c r="A10404" s="52" t="s">
        <v>2043</v>
      </c>
      <c r="B10404" s="52" t="s">
        <v>3987</v>
      </c>
      <c r="C10404" s="49" t="s">
        <v>2091</v>
      </c>
      <c r="D10404" s="49"/>
      <c r="E10404" s="55">
        <v>116.583971</v>
      </c>
      <c r="F10404" s="55">
        <v>0</v>
      </c>
      <c r="G10404" s="55">
        <v>116.583971</v>
      </c>
    </row>
    <row r="10405" s="37" customFormat="1" customHeight="1" spans="1:7">
      <c r="A10405" s="52" t="s">
        <v>2043</v>
      </c>
      <c r="B10405" s="52" t="s">
        <v>3987</v>
      </c>
      <c r="C10405" s="52" t="s">
        <v>2092</v>
      </c>
      <c r="D10405" s="52" t="s">
        <v>2126</v>
      </c>
      <c r="E10405" s="54">
        <v>75.95</v>
      </c>
      <c r="F10405" s="54">
        <v>0</v>
      </c>
      <c r="G10405" s="54">
        <v>75.95</v>
      </c>
    </row>
    <row r="10406" s="37" customFormat="1" customHeight="1" spans="1:7">
      <c r="A10406" s="52" t="s">
        <v>2043</v>
      </c>
      <c r="B10406" s="52" t="s">
        <v>3987</v>
      </c>
      <c r="C10406" s="52" t="s">
        <v>2092</v>
      </c>
      <c r="D10406" s="52" t="s">
        <v>2127</v>
      </c>
      <c r="E10406" s="54">
        <v>3.034267</v>
      </c>
      <c r="F10406" s="54">
        <v>0</v>
      </c>
      <c r="G10406" s="54">
        <v>3.034267</v>
      </c>
    </row>
    <row r="10407" s="37" customFormat="1" customHeight="1" spans="1:7">
      <c r="A10407" s="52" t="s">
        <v>2043</v>
      </c>
      <c r="B10407" s="52" t="s">
        <v>3987</v>
      </c>
      <c r="C10407" s="52" t="s">
        <v>2092</v>
      </c>
      <c r="D10407" s="52" t="s">
        <v>2128</v>
      </c>
      <c r="E10407" s="54">
        <v>2.145245</v>
      </c>
      <c r="F10407" s="54">
        <v>0</v>
      </c>
      <c r="G10407" s="54">
        <v>2.145245</v>
      </c>
    </row>
    <row r="10408" s="37" customFormat="1" customHeight="1" spans="1:7">
      <c r="A10408" s="52" t="s">
        <v>2043</v>
      </c>
      <c r="B10408" s="52" t="s">
        <v>3987</v>
      </c>
      <c r="C10408" s="52" t="s">
        <v>2092</v>
      </c>
      <c r="D10408" s="52" t="s">
        <v>2129</v>
      </c>
      <c r="E10408" s="54">
        <v>4.094964</v>
      </c>
      <c r="F10408" s="54">
        <v>0</v>
      </c>
      <c r="G10408" s="54">
        <v>4.094964</v>
      </c>
    </row>
    <row r="10409" s="37" customFormat="1" customHeight="1" spans="1:7">
      <c r="A10409" s="52" t="s">
        <v>2043</v>
      </c>
      <c r="B10409" s="52" t="s">
        <v>3987</v>
      </c>
      <c r="C10409" s="52" t="s">
        <v>2092</v>
      </c>
      <c r="D10409" s="52" t="s">
        <v>2297</v>
      </c>
      <c r="E10409" s="54">
        <v>5.416661</v>
      </c>
      <c r="F10409" s="54">
        <v>0</v>
      </c>
      <c r="G10409" s="54">
        <v>5.416661</v>
      </c>
    </row>
    <row r="10410" s="37" customFormat="1" customHeight="1" spans="1:7">
      <c r="A10410" s="52" t="s">
        <v>2043</v>
      </c>
      <c r="B10410" s="52" t="s">
        <v>3987</v>
      </c>
      <c r="C10410" s="52" t="s">
        <v>2092</v>
      </c>
      <c r="D10410" s="52" t="s">
        <v>2130</v>
      </c>
      <c r="E10410" s="54">
        <v>3.792834</v>
      </c>
      <c r="F10410" s="54">
        <v>0</v>
      </c>
      <c r="G10410" s="54">
        <v>3.792834</v>
      </c>
    </row>
    <row r="10411" s="37" customFormat="1" customHeight="1" spans="1:7">
      <c r="A10411" s="52" t="s">
        <v>2043</v>
      </c>
      <c r="B10411" s="52" t="s">
        <v>3987</v>
      </c>
      <c r="C10411" s="52" t="s">
        <v>2092</v>
      </c>
      <c r="D10411" s="52" t="s">
        <v>2102</v>
      </c>
      <c r="E10411" s="54">
        <v>17.5</v>
      </c>
      <c r="F10411" s="54">
        <v>0</v>
      </c>
      <c r="G10411" s="54">
        <v>17.5</v>
      </c>
    </row>
    <row r="10412" s="37" customFormat="1" customHeight="1" spans="1:7">
      <c r="A10412" s="52" t="s">
        <v>2043</v>
      </c>
      <c r="B10412" s="52" t="s">
        <v>3987</v>
      </c>
      <c r="C10412" s="52" t="s">
        <v>2092</v>
      </c>
      <c r="D10412" s="52" t="s">
        <v>2105</v>
      </c>
      <c r="E10412" s="54">
        <v>4.65</v>
      </c>
      <c r="F10412" s="54">
        <v>0</v>
      </c>
      <c r="G10412" s="54">
        <v>4.65</v>
      </c>
    </row>
    <row r="10413" s="37" customFormat="1" customHeight="1" spans="1:7">
      <c r="A10413" s="52" t="s">
        <v>2043</v>
      </c>
      <c r="B10413" s="52" t="s">
        <v>3987</v>
      </c>
      <c r="C10413" s="49" t="s">
        <v>2106</v>
      </c>
      <c r="D10413" s="49"/>
      <c r="E10413" s="55">
        <v>719.348443</v>
      </c>
      <c r="F10413" s="55">
        <v>0</v>
      </c>
      <c r="G10413" s="55">
        <v>719.348443</v>
      </c>
    </row>
    <row r="10414" s="37" customFormat="1" customHeight="1" spans="1:7">
      <c r="A10414" s="52" t="s">
        <v>2043</v>
      </c>
      <c r="B10414" s="52" t="s">
        <v>3987</v>
      </c>
      <c r="C10414" s="52" t="s">
        <v>2107</v>
      </c>
      <c r="D10414" s="52" t="s">
        <v>2131</v>
      </c>
      <c r="E10414" s="54">
        <v>136.4988</v>
      </c>
      <c r="F10414" s="54">
        <v>0</v>
      </c>
      <c r="G10414" s="54">
        <v>136.4988</v>
      </c>
    </row>
    <row r="10415" s="37" customFormat="1" customHeight="1" spans="1:7">
      <c r="A10415" s="52" t="s">
        <v>2043</v>
      </c>
      <c r="B10415" s="52" t="s">
        <v>3987</v>
      </c>
      <c r="C10415" s="52" t="s">
        <v>2107</v>
      </c>
      <c r="D10415" s="52" t="s">
        <v>2132</v>
      </c>
      <c r="E10415" s="54">
        <v>14.1588</v>
      </c>
      <c r="F10415" s="54">
        <v>0</v>
      </c>
      <c r="G10415" s="54">
        <v>14.1588</v>
      </c>
    </row>
    <row r="10416" s="37" customFormat="1" customHeight="1" spans="1:7">
      <c r="A10416" s="52" t="s">
        <v>2043</v>
      </c>
      <c r="B10416" s="52" t="s">
        <v>3987</v>
      </c>
      <c r="C10416" s="52" t="s">
        <v>2107</v>
      </c>
      <c r="D10416" s="52" t="s">
        <v>2110</v>
      </c>
      <c r="E10416" s="54">
        <v>15.3</v>
      </c>
      <c r="F10416" s="54">
        <v>0</v>
      </c>
      <c r="G10416" s="54">
        <v>15.3</v>
      </c>
    </row>
    <row r="10417" s="37" customFormat="1" customHeight="1" spans="1:7">
      <c r="A10417" s="52" t="s">
        <v>2043</v>
      </c>
      <c r="B10417" s="52" t="s">
        <v>3987</v>
      </c>
      <c r="C10417" s="52" t="s">
        <v>2107</v>
      </c>
      <c r="D10417" s="52" t="s">
        <v>2134</v>
      </c>
      <c r="E10417" s="54">
        <v>61.044</v>
      </c>
      <c r="F10417" s="54">
        <v>0</v>
      </c>
      <c r="G10417" s="54">
        <v>61.044</v>
      </c>
    </row>
    <row r="10418" s="37" customFormat="1" customHeight="1" spans="1:7">
      <c r="A10418" s="52" t="s">
        <v>2043</v>
      </c>
      <c r="B10418" s="52" t="s">
        <v>3987</v>
      </c>
      <c r="C10418" s="52" t="s">
        <v>2107</v>
      </c>
      <c r="D10418" s="52" t="s">
        <v>2135</v>
      </c>
      <c r="E10418" s="54">
        <v>118.5816</v>
      </c>
      <c r="F10418" s="54">
        <v>0</v>
      </c>
      <c r="G10418" s="54">
        <v>118.5816</v>
      </c>
    </row>
    <row r="10419" s="37" customFormat="1" customHeight="1" spans="1:7">
      <c r="A10419" s="52" t="s">
        <v>2043</v>
      </c>
      <c r="B10419" s="52" t="s">
        <v>3987</v>
      </c>
      <c r="C10419" s="52" t="s">
        <v>2107</v>
      </c>
      <c r="D10419" s="52" t="s">
        <v>2136</v>
      </c>
      <c r="E10419" s="54">
        <v>41.154</v>
      </c>
      <c r="F10419" s="54">
        <v>0</v>
      </c>
      <c r="G10419" s="54">
        <v>41.154</v>
      </c>
    </row>
    <row r="10420" s="37" customFormat="1" customHeight="1" spans="1:7">
      <c r="A10420" s="52" t="s">
        <v>2043</v>
      </c>
      <c r="B10420" s="52" t="s">
        <v>3987</v>
      </c>
      <c r="C10420" s="52" t="s">
        <v>2107</v>
      </c>
      <c r="D10420" s="52" t="s">
        <v>2137</v>
      </c>
      <c r="E10420" s="54">
        <v>59.429952</v>
      </c>
      <c r="F10420" s="54">
        <v>0</v>
      </c>
      <c r="G10420" s="54">
        <v>59.429952</v>
      </c>
    </row>
    <row r="10421" s="37" customFormat="1" customHeight="1" spans="1:7">
      <c r="A10421" s="52" t="s">
        <v>2043</v>
      </c>
      <c r="B10421" s="52" t="s">
        <v>3987</v>
      </c>
      <c r="C10421" s="52" t="s">
        <v>2107</v>
      </c>
      <c r="D10421" s="52" t="s">
        <v>2138</v>
      </c>
      <c r="E10421" s="54">
        <v>24.021282</v>
      </c>
      <c r="F10421" s="54">
        <v>0</v>
      </c>
      <c r="G10421" s="54">
        <v>24.021282</v>
      </c>
    </row>
    <row r="10422" s="37" customFormat="1" customHeight="1" spans="1:7">
      <c r="A10422" s="52" t="s">
        <v>2043</v>
      </c>
      <c r="B10422" s="52" t="s">
        <v>3987</v>
      </c>
      <c r="C10422" s="52" t="s">
        <v>2107</v>
      </c>
      <c r="D10422" s="52" t="s">
        <v>2139</v>
      </c>
      <c r="E10422" s="54">
        <v>0.758567</v>
      </c>
      <c r="F10422" s="54">
        <v>0</v>
      </c>
      <c r="G10422" s="54">
        <v>0.758567</v>
      </c>
    </row>
    <row r="10423" s="37" customFormat="1" customHeight="1" spans="1:7">
      <c r="A10423" s="52" t="s">
        <v>2043</v>
      </c>
      <c r="B10423" s="52" t="s">
        <v>3987</v>
      </c>
      <c r="C10423" s="52" t="s">
        <v>2107</v>
      </c>
      <c r="D10423" s="52" t="s">
        <v>2140</v>
      </c>
      <c r="E10423" s="54">
        <v>1.264278</v>
      </c>
      <c r="F10423" s="54">
        <v>0</v>
      </c>
      <c r="G10423" s="54">
        <v>1.264278</v>
      </c>
    </row>
    <row r="10424" s="37" customFormat="1" customHeight="1" spans="1:7">
      <c r="A10424" s="52" t="s">
        <v>2043</v>
      </c>
      <c r="B10424" s="52" t="s">
        <v>3987</v>
      </c>
      <c r="C10424" s="52" t="s">
        <v>2107</v>
      </c>
      <c r="D10424" s="52" t="s">
        <v>2141</v>
      </c>
      <c r="E10424" s="54">
        <v>34.014672</v>
      </c>
      <c r="F10424" s="54">
        <v>0</v>
      </c>
      <c r="G10424" s="54">
        <v>34.014672</v>
      </c>
    </row>
    <row r="10425" s="37" customFormat="1" customHeight="1" spans="1:7">
      <c r="A10425" s="52" t="s">
        <v>2043</v>
      </c>
      <c r="B10425" s="52" t="s">
        <v>3987</v>
      </c>
      <c r="C10425" s="52" t="s">
        <v>2107</v>
      </c>
      <c r="D10425" s="52" t="s">
        <v>2298</v>
      </c>
      <c r="E10425" s="54">
        <v>10.8</v>
      </c>
      <c r="F10425" s="54">
        <v>0</v>
      </c>
      <c r="G10425" s="54">
        <v>10.8</v>
      </c>
    </row>
    <row r="10426" s="37" customFormat="1" customHeight="1" spans="1:7">
      <c r="A10426" s="52" t="s">
        <v>2043</v>
      </c>
      <c r="B10426" s="52" t="s">
        <v>3987</v>
      </c>
      <c r="C10426" s="52" t="s">
        <v>2107</v>
      </c>
      <c r="D10426" s="52" t="s">
        <v>2142</v>
      </c>
      <c r="E10426" s="54">
        <v>29.714976</v>
      </c>
      <c r="F10426" s="54">
        <v>0</v>
      </c>
      <c r="G10426" s="54">
        <v>29.714976</v>
      </c>
    </row>
    <row r="10427" s="37" customFormat="1" customHeight="1" spans="1:7">
      <c r="A10427" s="52" t="s">
        <v>2043</v>
      </c>
      <c r="B10427" s="52" t="s">
        <v>3987</v>
      </c>
      <c r="C10427" s="52" t="s">
        <v>2107</v>
      </c>
      <c r="D10427" s="52" t="s">
        <v>2299</v>
      </c>
      <c r="E10427" s="54">
        <v>121.9</v>
      </c>
      <c r="F10427" s="54">
        <v>0</v>
      </c>
      <c r="G10427" s="54">
        <v>121.9</v>
      </c>
    </row>
    <row r="10428" s="37" customFormat="1" customHeight="1" spans="1:7">
      <c r="A10428" s="52" t="s">
        <v>2043</v>
      </c>
      <c r="B10428" s="52" t="s">
        <v>3987</v>
      </c>
      <c r="C10428" s="52" t="s">
        <v>2107</v>
      </c>
      <c r="D10428" s="52" t="s">
        <v>2143</v>
      </c>
      <c r="E10428" s="54">
        <v>43.7241</v>
      </c>
      <c r="F10428" s="54">
        <v>0</v>
      </c>
      <c r="G10428" s="54">
        <v>43.7241</v>
      </c>
    </row>
    <row r="10429" s="37" customFormat="1" customHeight="1" spans="1:7">
      <c r="A10429" s="52" t="s">
        <v>2043</v>
      </c>
      <c r="B10429" s="52" t="s">
        <v>3987</v>
      </c>
      <c r="C10429" s="52" t="s">
        <v>2107</v>
      </c>
      <c r="D10429" s="52" t="s">
        <v>2144</v>
      </c>
      <c r="E10429" s="54">
        <v>4.96</v>
      </c>
      <c r="F10429" s="54">
        <v>0</v>
      </c>
      <c r="G10429" s="54">
        <v>4.96</v>
      </c>
    </row>
    <row r="10430" s="37" customFormat="1" customHeight="1" spans="1:7">
      <c r="A10430" s="52" t="s">
        <v>2043</v>
      </c>
      <c r="B10430" s="52" t="s">
        <v>3987</v>
      </c>
      <c r="C10430" s="52" t="s">
        <v>2107</v>
      </c>
      <c r="D10430" s="52" t="s">
        <v>2145</v>
      </c>
      <c r="E10430" s="54">
        <v>2.023416</v>
      </c>
      <c r="F10430" s="54">
        <v>0</v>
      </c>
      <c r="G10430" s="54">
        <v>2.023416</v>
      </c>
    </row>
    <row r="10431" s="37" customFormat="1" customHeight="1" spans="1:7">
      <c r="A10431" s="52" t="s">
        <v>2043</v>
      </c>
      <c r="B10431" s="49" t="s">
        <v>3988</v>
      </c>
      <c r="C10431" s="49"/>
      <c r="D10431" s="49"/>
      <c r="E10431" s="55">
        <v>154.546553</v>
      </c>
      <c r="F10431" s="55">
        <v>0</v>
      </c>
      <c r="G10431" s="55">
        <v>154.546553</v>
      </c>
    </row>
    <row r="10432" s="37" customFormat="1" customHeight="1" spans="1:7">
      <c r="A10432" s="52" t="s">
        <v>2043</v>
      </c>
      <c r="B10432" s="52" t="s">
        <v>3989</v>
      </c>
      <c r="C10432" s="49" t="s">
        <v>2091</v>
      </c>
      <c r="D10432" s="49"/>
      <c r="E10432" s="55">
        <v>21.405999</v>
      </c>
      <c r="F10432" s="55">
        <v>0</v>
      </c>
      <c r="G10432" s="55">
        <v>21.405999</v>
      </c>
    </row>
    <row r="10433" s="37" customFormat="1" customHeight="1" spans="1:7">
      <c r="A10433" s="52" t="s">
        <v>2043</v>
      </c>
      <c r="B10433" s="52" t="s">
        <v>3989</v>
      </c>
      <c r="C10433" s="52" t="s">
        <v>2092</v>
      </c>
      <c r="D10433" s="52" t="s">
        <v>2126</v>
      </c>
      <c r="E10433" s="54">
        <v>17.15</v>
      </c>
      <c r="F10433" s="54">
        <v>0</v>
      </c>
      <c r="G10433" s="54">
        <v>17.15</v>
      </c>
    </row>
    <row r="10434" s="37" customFormat="1" customHeight="1" spans="1:7">
      <c r="A10434" s="52" t="s">
        <v>2043</v>
      </c>
      <c r="B10434" s="52" t="s">
        <v>3989</v>
      </c>
      <c r="C10434" s="52" t="s">
        <v>2092</v>
      </c>
      <c r="D10434" s="52" t="s">
        <v>2127</v>
      </c>
      <c r="E10434" s="54">
        <v>0.530136</v>
      </c>
      <c r="F10434" s="54">
        <v>0</v>
      </c>
      <c r="G10434" s="54">
        <v>0.530136</v>
      </c>
    </row>
    <row r="10435" s="37" customFormat="1" customHeight="1" spans="1:7">
      <c r="A10435" s="52" t="s">
        <v>2043</v>
      </c>
      <c r="B10435" s="52" t="s">
        <v>3989</v>
      </c>
      <c r="C10435" s="52" t="s">
        <v>2092</v>
      </c>
      <c r="D10435" s="52" t="s">
        <v>2128</v>
      </c>
      <c r="E10435" s="54">
        <v>0.376944</v>
      </c>
      <c r="F10435" s="54">
        <v>0</v>
      </c>
      <c r="G10435" s="54">
        <v>0.376944</v>
      </c>
    </row>
    <row r="10436" s="37" customFormat="1" customHeight="1" spans="1:7">
      <c r="A10436" s="52" t="s">
        <v>2043</v>
      </c>
      <c r="B10436" s="52" t="s">
        <v>3989</v>
      </c>
      <c r="C10436" s="52" t="s">
        <v>2092</v>
      </c>
      <c r="D10436" s="52" t="s">
        <v>2129</v>
      </c>
      <c r="E10436" s="54">
        <v>0.675432</v>
      </c>
      <c r="F10436" s="54">
        <v>0</v>
      </c>
      <c r="G10436" s="54">
        <v>0.675432</v>
      </c>
    </row>
    <row r="10437" s="37" customFormat="1" customHeight="1" spans="1:7">
      <c r="A10437" s="52" t="s">
        <v>2043</v>
      </c>
      <c r="B10437" s="52" t="s">
        <v>3989</v>
      </c>
      <c r="C10437" s="52" t="s">
        <v>2092</v>
      </c>
      <c r="D10437" s="52" t="s">
        <v>2297</v>
      </c>
      <c r="E10437" s="54">
        <v>0.960817</v>
      </c>
      <c r="F10437" s="54">
        <v>0</v>
      </c>
      <c r="G10437" s="54">
        <v>0.960817</v>
      </c>
    </row>
    <row r="10438" s="37" customFormat="1" customHeight="1" spans="1:7">
      <c r="A10438" s="52" t="s">
        <v>2043</v>
      </c>
      <c r="B10438" s="52" t="s">
        <v>3989</v>
      </c>
      <c r="C10438" s="52" t="s">
        <v>2092</v>
      </c>
      <c r="D10438" s="52" t="s">
        <v>2130</v>
      </c>
      <c r="E10438" s="54">
        <v>0.66267</v>
      </c>
      <c r="F10438" s="54">
        <v>0</v>
      </c>
      <c r="G10438" s="54">
        <v>0.66267</v>
      </c>
    </row>
    <row r="10439" s="37" customFormat="1" customHeight="1" spans="1:7">
      <c r="A10439" s="52" t="s">
        <v>2043</v>
      </c>
      <c r="B10439" s="52" t="s">
        <v>3989</v>
      </c>
      <c r="C10439" s="52" t="s">
        <v>2092</v>
      </c>
      <c r="D10439" s="52" t="s">
        <v>2105</v>
      </c>
      <c r="E10439" s="54">
        <v>1.05</v>
      </c>
      <c r="F10439" s="54">
        <v>0</v>
      </c>
      <c r="G10439" s="54">
        <v>1.05</v>
      </c>
    </row>
    <row r="10440" s="37" customFormat="1" customHeight="1" spans="1:7">
      <c r="A10440" s="52" t="s">
        <v>2043</v>
      </c>
      <c r="B10440" s="52" t="s">
        <v>3989</v>
      </c>
      <c r="C10440" s="49" t="s">
        <v>2106</v>
      </c>
      <c r="D10440" s="49"/>
      <c r="E10440" s="55">
        <v>133.140554</v>
      </c>
      <c r="F10440" s="55">
        <v>0</v>
      </c>
      <c r="G10440" s="55">
        <v>133.140554</v>
      </c>
    </row>
    <row r="10441" s="37" customFormat="1" customHeight="1" spans="1:7">
      <c r="A10441" s="52" t="s">
        <v>2043</v>
      </c>
      <c r="B10441" s="52" t="s">
        <v>3989</v>
      </c>
      <c r="C10441" s="52" t="s">
        <v>2107</v>
      </c>
      <c r="D10441" s="52" t="s">
        <v>2131</v>
      </c>
      <c r="E10441" s="54">
        <v>22.5144</v>
      </c>
      <c r="F10441" s="54">
        <v>0</v>
      </c>
      <c r="G10441" s="54">
        <v>22.5144</v>
      </c>
    </row>
    <row r="10442" s="37" customFormat="1" customHeight="1" spans="1:7">
      <c r="A10442" s="52" t="s">
        <v>2043</v>
      </c>
      <c r="B10442" s="52" t="s">
        <v>3989</v>
      </c>
      <c r="C10442" s="52" t="s">
        <v>2107</v>
      </c>
      <c r="D10442" s="52" t="s">
        <v>2132</v>
      </c>
      <c r="E10442" s="54">
        <v>1.0836</v>
      </c>
      <c r="F10442" s="54">
        <v>0</v>
      </c>
      <c r="G10442" s="54">
        <v>1.0836</v>
      </c>
    </row>
    <row r="10443" s="37" customFormat="1" customHeight="1" spans="1:7">
      <c r="A10443" s="52" t="s">
        <v>2043</v>
      </c>
      <c r="B10443" s="52" t="s">
        <v>3989</v>
      </c>
      <c r="C10443" s="52" t="s">
        <v>2107</v>
      </c>
      <c r="D10443" s="52" t="s">
        <v>2110</v>
      </c>
      <c r="E10443" s="54">
        <v>2.94</v>
      </c>
      <c r="F10443" s="54">
        <v>0</v>
      </c>
      <c r="G10443" s="54">
        <v>2.94</v>
      </c>
    </row>
    <row r="10444" s="37" customFormat="1" customHeight="1" spans="1:7">
      <c r="A10444" s="52" t="s">
        <v>2043</v>
      </c>
      <c r="B10444" s="52" t="s">
        <v>3989</v>
      </c>
      <c r="C10444" s="52" t="s">
        <v>2107</v>
      </c>
      <c r="D10444" s="52" t="s">
        <v>2134</v>
      </c>
      <c r="E10444" s="54">
        <v>12.204</v>
      </c>
      <c r="F10444" s="54">
        <v>0</v>
      </c>
      <c r="G10444" s="54">
        <v>12.204</v>
      </c>
    </row>
    <row r="10445" s="37" customFormat="1" customHeight="1" spans="1:7">
      <c r="A10445" s="52" t="s">
        <v>2043</v>
      </c>
      <c r="B10445" s="52" t="s">
        <v>3989</v>
      </c>
      <c r="C10445" s="52" t="s">
        <v>2107</v>
      </c>
      <c r="D10445" s="52" t="s">
        <v>2135</v>
      </c>
      <c r="E10445" s="54">
        <v>23.808</v>
      </c>
      <c r="F10445" s="54">
        <v>0</v>
      </c>
      <c r="G10445" s="54">
        <v>23.808</v>
      </c>
    </row>
    <row r="10446" s="37" customFormat="1" customHeight="1" spans="1:7">
      <c r="A10446" s="52" t="s">
        <v>2043</v>
      </c>
      <c r="B10446" s="52" t="s">
        <v>3989</v>
      </c>
      <c r="C10446" s="52" t="s">
        <v>2107</v>
      </c>
      <c r="D10446" s="52" t="s">
        <v>2136</v>
      </c>
      <c r="E10446" s="54">
        <v>8.376</v>
      </c>
      <c r="F10446" s="54">
        <v>0</v>
      </c>
      <c r="G10446" s="54">
        <v>8.376</v>
      </c>
    </row>
    <row r="10447" s="37" customFormat="1" customHeight="1" spans="1:7">
      <c r="A10447" s="52" t="s">
        <v>2043</v>
      </c>
      <c r="B10447" s="52" t="s">
        <v>3989</v>
      </c>
      <c r="C10447" s="52" t="s">
        <v>2107</v>
      </c>
      <c r="D10447" s="52" t="s">
        <v>2137</v>
      </c>
      <c r="E10447" s="54">
        <v>10.87776</v>
      </c>
      <c r="F10447" s="54">
        <v>0</v>
      </c>
      <c r="G10447" s="54">
        <v>10.87776</v>
      </c>
    </row>
    <row r="10448" s="37" customFormat="1" customHeight="1" spans="1:7">
      <c r="A10448" s="52" t="s">
        <v>2043</v>
      </c>
      <c r="B10448" s="52" t="s">
        <v>3989</v>
      </c>
      <c r="C10448" s="52" t="s">
        <v>2107</v>
      </c>
      <c r="D10448" s="52" t="s">
        <v>2138</v>
      </c>
      <c r="E10448" s="54">
        <v>4.19691</v>
      </c>
      <c r="F10448" s="54">
        <v>0</v>
      </c>
      <c r="G10448" s="54">
        <v>4.19691</v>
      </c>
    </row>
    <row r="10449" s="37" customFormat="1" customHeight="1" spans="1:7">
      <c r="A10449" s="52" t="s">
        <v>2043</v>
      </c>
      <c r="B10449" s="52" t="s">
        <v>3989</v>
      </c>
      <c r="C10449" s="52" t="s">
        <v>2107</v>
      </c>
      <c r="D10449" s="52" t="s">
        <v>2139</v>
      </c>
      <c r="E10449" s="54">
        <v>0.132534</v>
      </c>
      <c r="F10449" s="54">
        <v>0</v>
      </c>
      <c r="G10449" s="54">
        <v>0.132534</v>
      </c>
    </row>
    <row r="10450" s="37" customFormat="1" customHeight="1" spans="1:7">
      <c r="A10450" s="52" t="s">
        <v>2043</v>
      </c>
      <c r="B10450" s="52" t="s">
        <v>3989</v>
      </c>
      <c r="C10450" s="52" t="s">
        <v>2107</v>
      </c>
      <c r="D10450" s="52" t="s">
        <v>2140</v>
      </c>
      <c r="E10450" s="54">
        <v>0.22089</v>
      </c>
      <c r="F10450" s="54">
        <v>0</v>
      </c>
      <c r="G10450" s="54">
        <v>0.22089</v>
      </c>
    </row>
    <row r="10451" s="37" customFormat="1" customHeight="1" spans="1:7">
      <c r="A10451" s="52" t="s">
        <v>2043</v>
      </c>
      <c r="B10451" s="52" t="s">
        <v>3989</v>
      </c>
      <c r="C10451" s="52" t="s">
        <v>2107</v>
      </c>
      <c r="D10451" s="52" t="s">
        <v>2141</v>
      </c>
      <c r="E10451" s="54">
        <v>6.00696</v>
      </c>
      <c r="F10451" s="54">
        <v>0</v>
      </c>
      <c r="G10451" s="54">
        <v>6.00696</v>
      </c>
    </row>
    <row r="10452" s="37" customFormat="1" customHeight="1" spans="1:7">
      <c r="A10452" s="52" t="s">
        <v>2043</v>
      </c>
      <c r="B10452" s="52" t="s">
        <v>3989</v>
      </c>
      <c r="C10452" s="52" t="s">
        <v>2107</v>
      </c>
      <c r="D10452" s="52" t="s">
        <v>2298</v>
      </c>
      <c r="E10452" s="54">
        <v>2</v>
      </c>
      <c r="F10452" s="54">
        <v>0</v>
      </c>
      <c r="G10452" s="54">
        <v>2</v>
      </c>
    </row>
    <row r="10453" s="37" customFormat="1" customHeight="1" spans="1:7">
      <c r="A10453" s="52" t="s">
        <v>2043</v>
      </c>
      <c r="B10453" s="52" t="s">
        <v>3989</v>
      </c>
      <c r="C10453" s="52" t="s">
        <v>2107</v>
      </c>
      <c r="D10453" s="52" t="s">
        <v>2142</v>
      </c>
      <c r="E10453" s="54">
        <v>5.43888</v>
      </c>
      <c r="F10453" s="54">
        <v>0</v>
      </c>
      <c r="G10453" s="54">
        <v>5.43888</v>
      </c>
    </row>
    <row r="10454" s="37" customFormat="1" customHeight="1" spans="1:7">
      <c r="A10454" s="52" t="s">
        <v>2043</v>
      </c>
      <c r="B10454" s="52" t="s">
        <v>3989</v>
      </c>
      <c r="C10454" s="52" t="s">
        <v>2107</v>
      </c>
      <c r="D10454" s="52" t="s">
        <v>2299</v>
      </c>
      <c r="E10454" s="54">
        <v>23</v>
      </c>
      <c r="F10454" s="54">
        <v>0</v>
      </c>
      <c r="G10454" s="54">
        <v>23</v>
      </c>
    </row>
    <row r="10455" s="37" customFormat="1" customHeight="1" spans="1:7">
      <c r="A10455" s="52" t="s">
        <v>2043</v>
      </c>
      <c r="B10455" s="52" t="s">
        <v>3989</v>
      </c>
      <c r="C10455" s="52" t="s">
        <v>2107</v>
      </c>
      <c r="D10455" s="52" t="s">
        <v>2143</v>
      </c>
      <c r="E10455" s="54">
        <v>8.8626</v>
      </c>
      <c r="F10455" s="54">
        <v>0</v>
      </c>
      <c r="G10455" s="54">
        <v>8.8626</v>
      </c>
    </row>
    <row r="10456" s="37" customFormat="1" customHeight="1" spans="1:7">
      <c r="A10456" s="52" t="s">
        <v>2043</v>
      </c>
      <c r="B10456" s="52" t="s">
        <v>3989</v>
      </c>
      <c r="C10456" s="52" t="s">
        <v>2107</v>
      </c>
      <c r="D10456" s="52" t="s">
        <v>2144</v>
      </c>
      <c r="E10456" s="54">
        <v>1.12</v>
      </c>
      <c r="F10456" s="54">
        <v>0</v>
      </c>
      <c r="G10456" s="54">
        <v>1.12</v>
      </c>
    </row>
    <row r="10457" s="37" customFormat="1" customHeight="1" spans="1:7">
      <c r="A10457" s="52" t="s">
        <v>2043</v>
      </c>
      <c r="B10457" s="52" t="s">
        <v>3989</v>
      </c>
      <c r="C10457" s="52" t="s">
        <v>2107</v>
      </c>
      <c r="D10457" s="52" t="s">
        <v>2145</v>
      </c>
      <c r="E10457" s="54">
        <v>0.35802</v>
      </c>
      <c r="F10457" s="54">
        <v>0</v>
      </c>
      <c r="G10457" s="54">
        <v>0.35802</v>
      </c>
    </row>
    <row r="10458" s="37" customFormat="1" customHeight="1" spans="1:7">
      <c r="A10458" s="52" t="s">
        <v>2043</v>
      </c>
      <c r="B10458" s="49" t="s">
        <v>3990</v>
      </c>
      <c r="C10458" s="49"/>
      <c r="D10458" s="49"/>
      <c r="E10458" s="55">
        <v>178.160567</v>
      </c>
      <c r="F10458" s="55">
        <v>0</v>
      </c>
      <c r="G10458" s="55">
        <v>178.160567</v>
      </c>
    </row>
    <row r="10459" s="37" customFormat="1" customHeight="1" spans="1:7">
      <c r="A10459" s="52" t="s">
        <v>2043</v>
      </c>
      <c r="B10459" s="52" t="s">
        <v>3991</v>
      </c>
      <c r="C10459" s="49" t="s">
        <v>2091</v>
      </c>
      <c r="D10459" s="49"/>
      <c r="E10459" s="55">
        <v>26.613088</v>
      </c>
      <c r="F10459" s="55">
        <v>0</v>
      </c>
      <c r="G10459" s="55">
        <v>26.613088</v>
      </c>
    </row>
    <row r="10460" s="37" customFormat="1" customHeight="1" spans="1:7">
      <c r="A10460" s="52" t="s">
        <v>2043</v>
      </c>
      <c r="B10460" s="52" t="s">
        <v>3991</v>
      </c>
      <c r="C10460" s="52" t="s">
        <v>2092</v>
      </c>
      <c r="D10460" s="52" t="s">
        <v>2126</v>
      </c>
      <c r="E10460" s="54">
        <v>22.05</v>
      </c>
      <c r="F10460" s="54">
        <v>0</v>
      </c>
      <c r="G10460" s="54">
        <v>22.05</v>
      </c>
    </row>
    <row r="10461" s="37" customFormat="1" customHeight="1" spans="1:7">
      <c r="A10461" s="52" t="s">
        <v>2043</v>
      </c>
      <c r="B10461" s="52" t="s">
        <v>3991</v>
      </c>
      <c r="C10461" s="52" t="s">
        <v>2092</v>
      </c>
      <c r="D10461" s="52" t="s">
        <v>2127</v>
      </c>
      <c r="E10461" s="54">
        <v>0.740333</v>
      </c>
      <c r="F10461" s="54">
        <v>0</v>
      </c>
      <c r="G10461" s="54">
        <v>0.740333</v>
      </c>
    </row>
    <row r="10462" s="37" customFormat="1" customHeight="1" spans="1:7">
      <c r="A10462" s="52" t="s">
        <v>2043</v>
      </c>
      <c r="B10462" s="52" t="s">
        <v>3991</v>
      </c>
      <c r="C10462" s="52" t="s">
        <v>2092</v>
      </c>
      <c r="D10462" s="52" t="s">
        <v>2128</v>
      </c>
      <c r="E10462" s="54">
        <v>0.524755</v>
      </c>
      <c r="F10462" s="54">
        <v>0</v>
      </c>
      <c r="G10462" s="54">
        <v>0.524755</v>
      </c>
    </row>
    <row r="10463" s="37" customFormat="1" customHeight="1" spans="1:7">
      <c r="A10463" s="52" t="s">
        <v>2043</v>
      </c>
      <c r="B10463" s="52" t="s">
        <v>3991</v>
      </c>
      <c r="C10463" s="52" t="s">
        <v>2092</v>
      </c>
      <c r="D10463" s="52" t="s">
        <v>2129</v>
      </c>
      <c r="E10463" s="54">
        <v>0.969156</v>
      </c>
      <c r="F10463" s="54">
        <v>0</v>
      </c>
      <c r="G10463" s="54">
        <v>0.969156</v>
      </c>
    </row>
    <row r="10464" s="37" customFormat="1" customHeight="1" spans="1:7">
      <c r="A10464" s="52" t="s">
        <v>2043</v>
      </c>
      <c r="B10464" s="52" t="s">
        <v>3991</v>
      </c>
      <c r="C10464" s="52" t="s">
        <v>2092</v>
      </c>
      <c r="D10464" s="52" t="s">
        <v>2297</v>
      </c>
      <c r="E10464" s="54">
        <v>0.053428</v>
      </c>
      <c r="F10464" s="54">
        <v>0</v>
      </c>
      <c r="G10464" s="54">
        <v>0.053428</v>
      </c>
    </row>
    <row r="10465" s="37" customFormat="1" customHeight="1" spans="1:7">
      <c r="A10465" s="52" t="s">
        <v>2043</v>
      </c>
      <c r="B10465" s="52" t="s">
        <v>3991</v>
      </c>
      <c r="C10465" s="52" t="s">
        <v>2092</v>
      </c>
      <c r="D10465" s="52" t="s">
        <v>2130</v>
      </c>
      <c r="E10465" s="54">
        <v>0.925416</v>
      </c>
      <c r="F10465" s="54">
        <v>0</v>
      </c>
      <c r="G10465" s="54">
        <v>0.925416</v>
      </c>
    </row>
    <row r="10466" s="37" customFormat="1" customHeight="1" spans="1:7">
      <c r="A10466" s="52" t="s">
        <v>2043</v>
      </c>
      <c r="B10466" s="52" t="s">
        <v>3991</v>
      </c>
      <c r="C10466" s="52" t="s">
        <v>2092</v>
      </c>
      <c r="D10466" s="52" t="s">
        <v>2105</v>
      </c>
      <c r="E10466" s="54">
        <v>1.35</v>
      </c>
      <c r="F10466" s="54">
        <v>0</v>
      </c>
      <c r="G10466" s="54">
        <v>1.35</v>
      </c>
    </row>
    <row r="10467" s="37" customFormat="1" customHeight="1" spans="1:7">
      <c r="A10467" s="52" t="s">
        <v>2043</v>
      </c>
      <c r="B10467" s="52" t="s">
        <v>3991</v>
      </c>
      <c r="C10467" s="49" t="s">
        <v>2106</v>
      </c>
      <c r="D10467" s="49"/>
      <c r="E10467" s="55">
        <v>151.547479</v>
      </c>
      <c r="F10467" s="55">
        <v>0</v>
      </c>
      <c r="G10467" s="55">
        <v>151.547479</v>
      </c>
    </row>
    <row r="10468" s="37" customFormat="1" customHeight="1" spans="1:7">
      <c r="A10468" s="52" t="s">
        <v>2043</v>
      </c>
      <c r="B10468" s="52" t="s">
        <v>3991</v>
      </c>
      <c r="C10468" s="52" t="s">
        <v>2107</v>
      </c>
      <c r="D10468" s="52" t="s">
        <v>2131</v>
      </c>
      <c r="E10468" s="54">
        <v>32.3052</v>
      </c>
      <c r="F10468" s="54">
        <v>0</v>
      </c>
      <c r="G10468" s="54">
        <v>32.3052</v>
      </c>
    </row>
    <row r="10469" s="37" customFormat="1" customHeight="1" spans="1:7">
      <c r="A10469" s="52" t="s">
        <v>2043</v>
      </c>
      <c r="B10469" s="52" t="s">
        <v>3991</v>
      </c>
      <c r="C10469" s="52" t="s">
        <v>2107</v>
      </c>
      <c r="D10469" s="52" t="s">
        <v>2132</v>
      </c>
      <c r="E10469" s="54">
        <v>1.3932</v>
      </c>
      <c r="F10469" s="54">
        <v>0</v>
      </c>
      <c r="G10469" s="54">
        <v>1.3932</v>
      </c>
    </row>
    <row r="10470" s="37" customFormat="1" customHeight="1" spans="1:7">
      <c r="A10470" s="52" t="s">
        <v>2043</v>
      </c>
      <c r="B10470" s="52" t="s">
        <v>3991</v>
      </c>
      <c r="C10470" s="52" t="s">
        <v>2107</v>
      </c>
      <c r="D10470" s="52" t="s">
        <v>2110</v>
      </c>
      <c r="E10470" s="54">
        <v>3.9</v>
      </c>
      <c r="F10470" s="54">
        <v>0</v>
      </c>
      <c r="G10470" s="54">
        <v>3.9</v>
      </c>
    </row>
    <row r="10471" s="37" customFormat="1" customHeight="1" spans="1:7">
      <c r="A10471" s="52" t="s">
        <v>2043</v>
      </c>
      <c r="B10471" s="52" t="s">
        <v>3991</v>
      </c>
      <c r="C10471" s="52" t="s">
        <v>2107</v>
      </c>
      <c r="D10471" s="52" t="s">
        <v>2134</v>
      </c>
      <c r="E10471" s="54">
        <v>16.824</v>
      </c>
      <c r="F10471" s="54">
        <v>0</v>
      </c>
      <c r="G10471" s="54">
        <v>16.824</v>
      </c>
    </row>
    <row r="10472" s="37" customFormat="1" customHeight="1" spans="1:7">
      <c r="A10472" s="52" t="s">
        <v>2043</v>
      </c>
      <c r="B10472" s="52" t="s">
        <v>3991</v>
      </c>
      <c r="C10472" s="52" t="s">
        <v>2107</v>
      </c>
      <c r="D10472" s="52" t="s">
        <v>2135</v>
      </c>
      <c r="E10472" s="54">
        <v>32.2752</v>
      </c>
      <c r="F10472" s="54">
        <v>0</v>
      </c>
      <c r="G10472" s="54">
        <v>32.2752</v>
      </c>
    </row>
    <row r="10473" s="37" customFormat="1" customHeight="1" spans="1:7">
      <c r="A10473" s="52" t="s">
        <v>2043</v>
      </c>
      <c r="B10473" s="52" t="s">
        <v>3991</v>
      </c>
      <c r="C10473" s="52" t="s">
        <v>2107</v>
      </c>
      <c r="D10473" s="52" t="s">
        <v>2136</v>
      </c>
      <c r="E10473" s="54">
        <v>11.172</v>
      </c>
      <c r="F10473" s="54">
        <v>0</v>
      </c>
      <c r="G10473" s="54">
        <v>11.172</v>
      </c>
    </row>
    <row r="10474" s="37" customFormat="1" customHeight="1" spans="1:7">
      <c r="A10474" s="52" t="s">
        <v>2043</v>
      </c>
      <c r="B10474" s="52" t="s">
        <v>3991</v>
      </c>
      <c r="C10474" s="52" t="s">
        <v>2107</v>
      </c>
      <c r="D10474" s="52" t="s">
        <v>2137</v>
      </c>
      <c r="E10474" s="54">
        <v>15.035136</v>
      </c>
      <c r="F10474" s="54">
        <v>0</v>
      </c>
      <c r="G10474" s="54">
        <v>15.035136</v>
      </c>
    </row>
    <row r="10475" s="37" customFormat="1" customHeight="1" spans="1:7">
      <c r="A10475" s="52" t="s">
        <v>2043</v>
      </c>
      <c r="B10475" s="52" t="s">
        <v>3991</v>
      </c>
      <c r="C10475" s="52" t="s">
        <v>2107</v>
      </c>
      <c r="D10475" s="52" t="s">
        <v>2138</v>
      </c>
      <c r="E10475" s="54">
        <v>5.860968</v>
      </c>
      <c r="F10475" s="54">
        <v>0</v>
      </c>
      <c r="G10475" s="54">
        <v>5.860968</v>
      </c>
    </row>
    <row r="10476" s="37" customFormat="1" customHeight="1" spans="1:7">
      <c r="A10476" s="52" t="s">
        <v>2043</v>
      </c>
      <c r="B10476" s="52" t="s">
        <v>3991</v>
      </c>
      <c r="C10476" s="52" t="s">
        <v>2107</v>
      </c>
      <c r="D10476" s="52" t="s">
        <v>2139</v>
      </c>
      <c r="E10476" s="54">
        <v>0.185083</v>
      </c>
      <c r="F10476" s="54">
        <v>0</v>
      </c>
      <c r="G10476" s="54">
        <v>0.185083</v>
      </c>
    </row>
    <row r="10477" s="37" customFormat="1" customHeight="1" spans="1:7">
      <c r="A10477" s="52" t="s">
        <v>2043</v>
      </c>
      <c r="B10477" s="52" t="s">
        <v>3991</v>
      </c>
      <c r="C10477" s="52" t="s">
        <v>2107</v>
      </c>
      <c r="D10477" s="52" t="s">
        <v>2140</v>
      </c>
      <c r="E10477" s="54">
        <v>0.308472</v>
      </c>
      <c r="F10477" s="54">
        <v>0</v>
      </c>
      <c r="G10477" s="54">
        <v>0.308472</v>
      </c>
    </row>
    <row r="10478" s="37" customFormat="1" customHeight="1" spans="1:7">
      <c r="A10478" s="52" t="s">
        <v>2043</v>
      </c>
      <c r="B10478" s="52" t="s">
        <v>3991</v>
      </c>
      <c r="C10478" s="52" t="s">
        <v>2107</v>
      </c>
      <c r="D10478" s="52" t="s">
        <v>2141</v>
      </c>
      <c r="E10478" s="54">
        <v>8.339328</v>
      </c>
      <c r="F10478" s="54">
        <v>0</v>
      </c>
      <c r="G10478" s="54">
        <v>8.339328</v>
      </c>
    </row>
    <row r="10479" s="37" customFormat="1" customHeight="1" spans="1:7">
      <c r="A10479" s="52" t="s">
        <v>2043</v>
      </c>
      <c r="B10479" s="52" t="s">
        <v>3991</v>
      </c>
      <c r="C10479" s="52" t="s">
        <v>2107</v>
      </c>
      <c r="D10479" s="52" t="s">
        <v>2298</v>
      </c>
      <c r="E10479" s="54">
        <v>0.2</v>
      </c>
      <c r="F10479" s="54">
        <v>0</v>
      </c>
      <c r="G10479" s="54">
        <v>0.2</v>
      </c>
    </row>
    <row r="10480" s="37" customFormat="1" customHeight="1" spans="1:7">
      <c r="A10480" s="52" t="s">
        <v>2043</v>
      </c>
      <c r="B10480" s="52" t="s">
        <v>3991</v>
      </c>
      <c r="C10480" s="52" t="s">
        <v>2107</v>
      </c>
      <c r="D10480" s="52" t="s">
        <v>2142</v>
      </c>
      <c r="E10480" s="54">
        <v>7.517568</v>
      </c>
      <c r="F10480" s="54">
        <v>0</v>
      </c>
      <c r="G10480" s="54">
        <v>7.517568</v>
      </c>
    </row>
    <row r="10481" s="37" customFormat="1" customHeight="1" spans="1:7">
      <c r="A10481" s="52" t="s">
        <v>2043</v>
      </c>
      <c r="B10481" s="52" t="s">
        <v>3991</v>
      </c>
      <c r="C10481" s="52" t="s">
        <v>2107</v>
      </c>
      <c r="D10481" s="52" t="s">
        <v>2299</v>
      </c>
      <c r="E10481" s="54">
        <v>2.3</v>
      </c>
      <c r="F10481" s="54">
        <v>0</v>
      </c>
      <c r="G10481" s="54">
        <v>2.3</v>
      </c>
    </row>
    <row r="10482" s="37" customFormat="1" customHeight="1" spans="1:7">
      <c r="A10482" s="52" t="s">
        <v>2043</v>
      </c>
      <c r="B10482" s="52" t="s">
        <v>3991</v>
      </c>
      <c r="C10482" s="52" t="s">
        <v>2107</v>
      </c>
      <c r="D10482" s="52" t="s">
        <v>2143</v>
      </c>
      <c r="E10482" s="54">
        <v>11.9861</v>
      </c>
      <c r="F10482" s="54">
        <v>0</v>
      </c>
      <c r="G10482" s="54">
        <v>11.9861</v>
      </c>
    </row>
    <row r="10483" s="37" customFormat="1" customHeight="1" spans="1:7">
      <c r="A10483" s="52" t="s">
        <v>2043</v>
      </c>
      <c r="B10483" s="52" t="s">
        <v>3991</v>
      </c>
      <c r="C10483" s="52" t="s">
        <v>2107</v>
      </c>
      <c r="D10483" s="52" t="s">
        <v>2144</v>
      </c>
      <c r="E10483" s="54">
        <v>1.44</v>
      </c>
      <c r="F10483" s="54">
        <v>0</v>
      </c>
      <c r="G10483" s="54">
        <v>1.44</v>
      </c>
    </row>
    <row r="10484" s="37" customFormat="1" customHeight="1" spans="1:7">
      <c r="A10484" s="52" t="s">
        <v>2043</v>
      </c>
      <c r="B10484" s="52" t="s">
        <v>3991</v>
      </c>
      <c r="C10484" s="52" t="s">
        <v>2107</v>
      </c>
      <c r="D10484" s="52" t="s">
        <v>2145</v>
      </c>
      <c r="E10484" s="54">
        <v>0.505224</v>
      </c>
      <c r="F10484" s="54">
        <v>0</v>
      </c>
      <c r="G10484" s="54">
        <v>0.505224</v>
      </c>
    </row>
    <row r="10485" s="37" customFormat="1" customHeight="1" spans="1:7">
      <c r="A10485" s="52" t="s">
        <v>2043</v>
      </c>
      <c r="B10485" s="49" t="s">
        <v>3992</v>
      </c>
      <c r="C10485" s="49"/>
      <c r="D10485" s="49"/>
      <c r="E10485" s="55">
        <v>139.584169</v>
      </c>
      <c r="F10485" s="55">
        <v>0</v>
      </c>
      <c r="G10485" s="55">
        <v>139.584169</v>
      </c>
    </row>
    <row r="10486" s="37" customFormat="1" customHeight="1" spans="1:7">
      <c r="A10486" s="52" t="s">
        <v>2043</v>
      </c>
      <c r="B10486" s="52" t="s">
        <v>3993</v>
      </c>
      <c r="C10486" s="49" t="s">
        <v>2091</v>
      </c>
      <c r="D10486" s="49"/>
      <c r="E10486" s="55">
        <v>20.906606</v>
      </c>
      <c r="F10486" s="55">
        <v>0</v>
      </c>
      <c r="G10486" s="55">
        <v>20.906606</v>
      </c>
    </row>
    <row r="10487" s="37" customFormat="1" customHeight="1" spans="1:7">
      <c r="A10487" s="52" t="s">
        <v>2043</v>
      </c>
      <c r="B10487" s="52" t="s">
        <v>3993</v>
      </c>
      <c r="C10487" s="52" t="s">
        <v>2092</v>
      </c>
      <c r="D10487" s="52" t="s">
        <v>2126</v>
      </c>
      <c r="E10487" s="54">
        <v>17.15</v>
      </c>
      <c r="F10487" s="54">
        <v>0</v>
      </c>
      <c r="G10487" s="54">
        <v>17.15</v>
      </c>
    </row>
    <row r="10488" s="37" customFormat="1" customHeight="1" spans="1:7">
      <c r="A10488" s="52" t="s">
        <v>2043</v>
      </c>
      <c r="B10488" s="52" t="s">
        <v>3993</v>
      </c>
      <c r="C10488" s="52" t="s">
        <v>2092</v>
      </c>
      <c r="D10488" s="52" t="s">
        <v>2127</v>
      </c>
      <c r="E10488" s="54">
        <v>0.616363</v>
      </c>
      <c r="F10488" s="54">
        <v>0</v>
      </c>
      <c r="G10488" s="54">
        <v>0.616363</v>
      </c>
    </row>
    <row r="10489" s="37" customFormat="1" customHeight="1" spans="1:7">
      <c r="A10489" s="52" t="s">
        <v>2043</v>
      </c>
      <c r="B10489" s="52" t="s">
        <v>3993</v>
      </c>
      <c r="C10489" s="52" t="s">
        <v>2092</v>
      </c>
      <c r="D10489" s="52" t="s">
        <v>2128</v>
      </c>
      <c r="E10489" s="54">
        <v>0.436349</v>
      </c>
      <c r="F10489" s="54">
        <v>0</v>
      </c>
      <c r="G10489" s="54">
        <v>0.436349</v>
      </c>
    </row>
    <row r="10490" s="37" customFormat="1" customHeight="1" spans="1:7">
      <c r="A10490" s="52" t="s">
        <v>2043</v>
      </c>
      <c r="B10490" s="52" t="s">
        <v>3993</v>
      </c>
      <c r="C10490" s="52" t="s">
        <v>2092</v>
      </c>
      <c r="D10490" s="52" t="s">
        <v>2129</v>
      </c>
      <c r="E10490" s="54">
        <v>0.88344</v>
      </c>
      <c r="F10490" s="54">
        <v>0</v>
      </c>
      <c r="G10490" s="54">
        <v>0.88344</v>
      </c>
    </row>
    <row r="10491" s="37" customFormat="1" customHeight="1" spans="1:7">
      <c r="A10491" s="52" t="s">
        <v>2043</v>
      </c>
      <c r="B10491" s="52" t="s">
        <v>3993</v>
      </c>
      <c r="C10491" s="52" t="s">
        <v>2092</v>
      </c>
      <c r="D10491" s="52" t="s">
        <v>2130</v>
      </c>
      <c r="E10491" s="54">
        <v>0.770454</v>
      </c>
      <c r="F10491" s="54">
        <v>0</v>
      </c>
      <c r="G10491" s="54">
        <v>0.770454</v>
      </c>
    </row>
    <row r="10492" s="37" customFormat="1" customHeight="1" spans="1:7">
      <c r="A10492" s="52" t="s">
        <v>2043</v>
      </c>
      <c r="B10492" s="52" t="s">
        <v>3993</v>
      </c>
      <c r="C10492" s="52" t="s">
        <v>2092</v>
      </c>
      <c r="D10492" s="52" t="s">
        <v>2105</v>
      </c>
      <c r="E10492" s="54">
        <v>1.05</v>
      </c>
      <c r="F10492" s="54">
        <v>0</v>
      </c>
      <c r="G10492" s="54">
        <v>1.05</v>
      </c>
    </row>
    <row r="10493" s="37" customFormat="1" customHeight="1" spans="1:7">
      <c r="A10493" s="52" t="s">
        <v>2043</v>
      </c>
      <c r="B10493" s="52" t="s">
        <v>3993</v>
      </c>
      <c r="C10493" s="49" t="s">
        <v>2106</v>
      </c>
      <c r="D10493" s="49"/>
      <c r="E10493" s="55">
        <v>118.677563</v>
      </c>
      <c r="F10493" s="55">
        <v>0</v>
      </c>
      <c r="G10493" s="55">
        <v>118.677563</v>
      </c>
    </row>
    <row r="10494" s="37" customFormat="1" customHeight="1" spans="1:7">
      <c r="A10494" s="52" t="s">
        <v>2043</v>
      </c>
      <c r="B10494" s="52" t="s">
        <v>3993</v>
      </c>
      <c r="C10494" s="52" t="s">
        <v>2107</v>
      </c>
      <c r="D10494" s="52" t="s">
        <v>2131</v>
      </c>
      <c r="E10494" s="54">
        <v>29.448</v>
      </c>
      <c r="F10494" s="54">
        <v>0</v>
      </c>
      <c r="G10494" s="54">
        <v>29.448</v>
      </c>
    </row>
    <row r="10495" s="37" customFormat="1" customHeight="1" spans="1:7">
      <c r="A10495" s="52" t="s">
        <v>2043</v>
      </c>
      <c r="B10495" s="52" t="s">
        <v>3993</v>
      </c>
      <c r="C10495" s="52" t="s">
        <v>2107</v>
      </c>
      <c r="D10495" s="52" t="s">
        <v>2132</v>
      </c>
      <c r="E10495" s="54">
        <v>1.0836</v>
      </c>
      <c r="F10495" s="54">
        <v>0</v>
      </c>
      <c r="G10495" s="54">
        <v>1.0836</v>
      </c>
    </row>
    <row r="10496" s="37" customFormat="1" customHeight="1" spans="1:7">
      <c r="A10496" s="52" t="s">
        <v>2043</v>
      </c>
      <c r="B10496" s="52" t="s">
        <v>3993</v>
      </c>
      <c r="C10496" s="52" t="s">
        <v>2107</v>
      </c>
      <c r="D10496" s="52" t="s">
        <v>2110</v>
      </c>
      <c r="E10496" s="54">
        <v>3.18</v>
      </c>
      <c r="F10496" s="54">
        <v>0</v>
      </c>
      <c r="G10496" s="54">
        <v>3.18</v>
      </c>
    </row>
    <row r="10497" s="37" customFormat="1" customHeight="1" spans="1:7">
      <c r="A10497" s="52" t="s">
        <v>2043</v>
      </c>
      <c r="B10497" s="52" t="s">
        <v>3993</v>
      </c>
      <c r="C10497" s="52" t="s">
        <v>2107</v>
      </c>
      <c r="D10497" s="52" t="s">
        <v>2134</v>
      </c>
      <c r="E10497" s="54">
        <v>12.552</v>
      </c>
      <c r="F10497" s="54">
        <v>0</v>
      </c>
      <c r="G10497" s="54">
        <v>12.552</v>
      </c>
    </row>
    <row r="10498" s="37" customFormat="1" customHeight="1" spans="1:7">
      <c r="A10498" s="52" t="s">
        <v>2043</v>
      </c>
      <c r="B10498" s="52" t="s">
        <v>3993</v>
      </c>
      <c r="C10498" s="52" t="s">
        <v>2107</v>
      </c>
      <c r="D10498" s="52" t="s">
        <v>2135</v>
      </c>
      <c r="E10498" s="54">
        <v>23.592</v>
      </c>
      <c r="F10498" s="54">
        <v>0</v>
      </c>
      <c r="G10498" s="54">
        <v>23.592</v>
      </c>
    </row>
    <row r="10499" s="37" customFormat="1" customHeight="1" spans="1:7">
      <c r="A10499" s="52" t="s">
        <v>2043</v>
      </c>
      <c r="B10499" s="52" t="s">
        <v>3993</v>
      </c>
      <c r="C10499" s="52" t="s">
        <v>2107</v>
      </c>
      <c r="D10499" s="52" t="s">
        <v>2136</v>
      </c>
      <c r="E10499" s="54">
        <v>8.28</v>
      </c>
      <c r="F10499" s="54">
        <v>0</v>
      </c>
      <c r="G10499" s="54">
        <v>8.28</v>
      </c>
    </row>
    <row r="10500" s="37" customFormat="1" customHeight="1" spans="1:7">
      <c r="A10500" s="52" t="s">
        <v>2043</v>
      </c>
      <c r="B10500" s="52" t="s">
        <v>3993</v>
      </c>
      <c r="C10500" s="52" t="s">
        <v>2107</v>
      </c>
      <c r="D10500" s="52" t="s">
        <v>2137</v>
      </c>
      <c r="E10500" s="54">
        <v>11.992896</v>
      </c>
      <c r="F10500" s="54">
        <v>0</v>
      </c>
      <c r="G10500" s="54">
        <v>11.992896</v>
      </c>
    </row>
    <row r="10501" s="37" customFormat="1" customHeight="1" spans="1:7">
      <c r="A10501" s="52" t="s">
        <v>2043</v>
      </c>
      <c r="B10501" s="52" t="s">
        <v>3993</v>
      </c>
      <c r="C10501" s="52" t="s">
        <v>2107</v>
      </c>
      <c r="D10501" s="52" t="s">
        <v>2138</v>
      </c>
      <c r="E10501" s="54">
        <v>4.879542</v>
      </c>
      <c r="F10501" s="54">
        <v>0</v>
      </c>
      <c r="G10501" s="54">
        <v>4.879542</v>
      </c>
    </row>
    <row r="10502" s="37" customFormat="1" customHeight="1" spans="1:7">
      <c r="A10502" s="52" t="s">
        <v>2043</v>
      </c>
      <c r="B10502" s="52" t="s">
        <v>3993</v>
      </c>
      <c r="C10502" s="52" t="s">
        <v>2107</v>
      </c>
      <c r="D10502" s="52" t="s">
        <v>2139</v>
      </c>
      <c r="E10502" s="54">
        <v>0.154091</v>
      </c>
      <c r="F10502" s="54">
        <v>0</v>
      </c>
      <c r="G10502" s="54">
        <v>0.154091</v>
      </c>
    </row>
    <row r="10503" s="37" customFormat="1" customHeight="1" spans="1:7">
      <c r="A10503" s="52" t="s">
        <v>2043</v>
      </c>
      <c r="B10503" s="52" t="s">
        <v>3993</v>
      </c>
      <c r="C10503" s="52" t="s">
        <v>2107</v>
      </c>
      <c r="D10503" s="52" t="s">
        <v>2140</v>
      </c>
      <c r="E10503" s="54">
        <v>0.256818</v>
      </c>
      <c r="F10503" s="54">
        <v>0</v>
      </c>
      <c r="G10503" s="54">
        <v>0.256818</v>
      </c>
    </row>
    <row r="10504" s="37" customFormat="1" customHeight="1" spans="1:7">
      <c r="A10504" s="52" t="s">
        <v>2043</v>
      </c>
      <c r="B10504" s="52" t="s">
        <v>3993</v>
      </c>
      <c r="C10504" s="52" t="s">
        <v>2107</v>
      </c>
      <c r="D10504" s="52" t="s">
        <v>2141</v>
      </c>
      <c r="E10504" s="54">
        <v>6.926832</v>
      </c>
      <c r="F10504" s="54">
        <v>0</v>
      </c>
      <c r="G10504" s="54">
        <v>6.926832</v>
      </c>
    </row>
    <row r="10505" s="37" customFormat="1" customHeight="1" spans="1:7">
      <c r="A10505" s="52" t="s">
        <v>2043</v>
      </c>
      <c r="B10505" s="52" t="s">
        <v>3993</v>
      </c>
      <c r="C10505" s="52" t="s">
        <v>2107</v>
      </c>
      <c r="D10505" s="52" t="s">
        <v>2142</v>
      </c>
      <c r="E10505" s="54">
        <v>5.996448</v>
      </c>
      <c r="F10505" s="54">
        <v>0</v>
      </c>
      <c r="G10505" s="54">
        <v>5.996448</v>
      </c>
    </row>
    <row r="10506" s="37" customFormat="1" customHeight="1" spans="1:7">
      <c r="A10506" s="52" t="s">
        <v>2043</v>
      </c>
      <c r="B10506" s="52" t="s">
        <v>3993</v>
      </c>
      <c r="C10506" s="52" t="s">
        <v>2107</v>
      </c>
      <c r="D10506" s="52" t="s">
        <v>2143</v>
      </c>
      <c r="E10506" s="54">
        <v>8.7845</v>
      </c>
      <c r="F10506" s="54">
        <v>0</v>
      </c>
      <c r="G10506" s="54">
        <v>8.7845</v>
      </c>
    </row>
    <row r="10507" s="37" customFormat="1" customHeight="1" spans="1:7">
      <c r="A10507" s="52" t="s">
        <v>2043</v>
      </c>
      <c r="B10507" s="52" t="s">
        <v>3993</v>
      </c>
      <c r="C10507" s="52" t="s">
        <v>2107</v>
      </c>
      <c r="D10507" s="52" t="s">
        <v>2144</v>
      </c>
      <c r="E10507" s="54">
        <v>1.12</v>
      </c>
      <c r="F10507" s="54">
        <v>0</v>
      </c>
      <c r="G10507" s="54">
        <v>1.12</v>
      </c>
    </row>
    <row r="10508" s="37" customFormat="1" customHeight="1" spans="1:7">
      <c r="A10508" s="52" t="s">
        <v>2043</v>
      </c>
      <c r="B10508" s="52" t="s">
        <v>3993</v>
      </c>
      <c r="C10508" s="52" t="s">
        <v>2107</v>
      </c>
      <c r="D10508" s="52" t="s">
        <v>2145</v>
      </c>
      <c r="E10508" s="54">
        <v>0.430836</v>
      </c>
      <c r="F10508" s="54">
        <v>0</v>
      </c>
      <c r="G10508" s="54">
        <v>0.430836</v>
      </c>
    </row>
    <row r="10509" s="37" customFormat="1" customHeight="1" spans="1:7">
      <c r="A10509" s="52" t="s">
        <v>2043</v>
      </c>
      <c r="B10509" s="49" t="s">
        <v>3994</v>
      </c>
      <c r="C10509" s="49"/>
      <c r="D10509" s="49"/>
      <c r="E10509" s="55">
        <v>146.259976</v>
      </c>
      <c r="F10509" s="55">
        <v>0</v>
      </c>
      <c r="G10509" s="55">
        <v>146.259976</v>
      </c>
    </row>
    <row r="10510" s="37" customFormat="1" customHeight="1" spans="1:7">
      <c r="A10510" s="52" t="s">
        <v>2043</v>
      </c>
      <c r="B10510" s="52" t="s">
        <v>3995</v>
      </c>
      <c r="C10510" s="49" t="s">
        <v>2091</v>
      </c>
      <c r="D10510" s="49"/>
      <c r="E10510" s="55">
        <v>20.941712</v>
      </c>
      <c r="F10510" s="55">
        <v>0</v>
      </c>
      <c r="G10510" s="55">
        <v>20.941712</v>
      </c>
    </row>
    <row r="10511" s="37" customFormat="1" customHeight="1" spans="1:7">
      <c r="A10511" s="52" t="s">
        <v>2043</v>
      </c>
      <c r="B10511" s="52" t="s">
        <v>3995</v>
      </c>
      <c r="C10511" s="52" t="s">
        <v>2092</v>
      </c>
      <c r="D10511" s="52" t="s">
        <v>2126</v>
      </c>
      <c r="E10511" s="54">
        <v>17.15</v>
      </c>
      <c r="F10511" s="54">
        <v>0</v>
      </c>
      <c r="G10511" s="54">
        <v>17.15</v>
      </c>
    </row>
    <row r="10512" s="37" customFormat="1" customHeight="1" spans="1:7">
      <c r="A10512" s="52" t="s">
        <v>2043</v>
      </c>
      <c r="B10512" s="52" t="s">
        <v>3995</v>
      </c>
      <c r="C10512" s="52" t="s">
        <v>2092</v>
      </c>
      <c r="D10512" s="52" t="s">
        <v>2127</v>
      </c>
      <c r="E10512" s="54">
        <v>0.634176</v>
      </c>
      <c r="F10512" s="54">
        <v>0</v>
      </c>
      <c r="G10512" s="54">
        <v>0.634176</v>
      </c>
    </row>
    <row r="10513" s="37" customFormat="1" customHeight="1" spans="1:7">
      <c r="A10513" s="52" t="s">
        <v>2043</v>
      </c>
      <c r="B10513" s="52" t="s">
        <v>3995</v>
      </c>
      <c r="C10513" s="52" t="s">
        <v>2092</v>
      </c>
      <c r="D10513" s="52" t="s">
        <v>2128</v>
      </c>
      <c r="E10513" s="54">
        <v>0.448224</v>
      </c>
      <c r="F10513" s="54">
        <v>0</v>
      </c>
      <c r="G10513" s="54">
        <v>0.448224</v>
      </c>
    </row>
    <row r="10514" s="37" customFormat="1" customHeight="1" spans="1:7">
      <c r="A10514" s="52" t="s">
        <v>2043</v>
      </c>
      <c r="B10514" s="52" t="s">
        <v>3995</v>
      </c>
      <c r="C10514" s="52" t="s">
        <v>2092</v>
      </c>
      <c r="D10514" s="52" t="s">
        <v>2129</v>
      </c>
      <c r="E10514" s="54">
        <v>0.866592</v>
      </c>
      <c r="F10514" s="54">
        <v>0</v>
      </c>
      <c r="G10514" s="54">
        <v>0.866592</v>
      </c>
    </row>
    <row r="10515" s="37" customFormat="1" customHeight="1" spans="1:7">
      <c r="A10515" s="52" t="s">
        <v>2043</v>
      </c>
      <c r="B10515" s="52" t="s">
        <v>3995</v>
      </c>
      <c r="C10515" s="52" t="s">
        <v>2092</v>
      </c>
      <c r="D10515" s="52" t="s">
        <v>2130</v>
      </c>
      <c r="E10515" s="54">
        <v>0.79272</v>
      </c>
      <c r="F10515" s="54">
        <v>0</v>
      </c>
      <c r="G10515" s="54">
        <v>0.79272</v>
      </c>
    </row>
    <row r="10516" s="37" customFormat="1" customHeight="1" spans="1:7">
      <c r="A10516" s="52" t="s">
        <v>2043</v>
      </c>
      <c r="B10516" s="52" t="s">
        <v>3995</v>
      </c>
      <c r="C10516" s="52" t="s">
        <v>2092</v>
      </c>
      <c r="D10516" s="52" t="s">
        <v>2105</v>
      </c>
      <c r="E10516" s="54">
        <v>1.05</v>
      </c>
      <c r="F10516" s="54">
        <v>0</v>
      </c>
      <c r="G10516" s="54">
        <v>1.05</v>
      </c>
    </row>
    <row r="10517" s="37" customFormat="1" customHeight="1" spans="1:7">
      <c r="A10517" s="52" t="s">
        <v>2043</v>
      </c>
      <c r="B10517" s="52" t="s">
        <v>3995</v>
      </c>
      <c r="C10517" s="49" t="s">
        <v>2106</v>
      </c>
      <c r="D10517" s="49"/>
      <c r="E10517" s="55">
        <v>125.318264</v>
      </c>
      <c r="F10517" s="55">
        <v>0</v>
      </c>
      <c r="G10517" s="55">
        <v>125.318264</v>
      </c>
    </row>
    <row r="10518" s="37" customFormat="1" customHeight="1" spans="1:7">
      <c r="A10518" s="52" t="s">
        <v>2043</v>
      </c>
      <c r="B10518" s="52" t="s">
        <v>3995</v>
      </c>
      <c r="C10518" s="52" t="s">
        <v>2107</v>
      </c>
      <c r="D10518" s="52" t="s">
        <v>2131</v>
      </c>
      <c r="E10518" s="54">
        <v>28.8864</v>
      </c>
      <c r="F10518" s="54">
        <v>0</v>
      </c>
      <c r="G10518" s="54">
        <v>28.8864</v>
      </c>
    </row>
    <row r="10519" s="37" customFormat="1" customHeight="1" spans="1:7">
      <c r="A10519" s="52" t="s">
        <v>2043</v>
      </c>
      <c r="B10519" s="52" t="s">
        <v>3995</v>
      </c>
      <c r="C10519" s="52" t="s">
        <v>2107</v>
      </c>
      <c r="D10519" s="52" t="s">
        <v>2132</v>
      </c>
      <c r="E10519" s="54">
        <v>1.0836</v>
      </c>
      <c r="F10519" s="54">
        <v>0</v>
      </c>
      <c r="G10519" s="54">
        <v>1.0836</v>
      </c>
    </row>
    <row r="10520" s="37" customFormat="1" customHeight="1" spans="1:7">
      <c r="A10520" s="52" t="s">
        <v>2043</v>
      </c>
      <c r="B10520" s="52" t="s">
        <v>3995</v>
      </c>
      <c r="C10520" s="52" t="s">
        <v>2107</v>
      </c>
      <c r="D10520" s="52" t="s">
        <v>2110</v>
      </c>
      <c r="E10520" s="54">
        <v>3.18</v>
      </c>
      <c r="F10520" s="54">
        <v>0</v>
      </c>
      <c r="G10520" s="54">
        <v>3.18</v>
      </c>
    </row>
    <row r="10521" s="37" customFormat="1" customHeight="1" spans="1:7">
      <c r="A10521" s="52" t="s">
        <v>2043</v>
      </c>
      <c r="B10521" s="52" t="s">
        <v>3995</v>
      </c>
      <c r="C10521" s="52" t="s">
        <v>2107</v>
      </c>
      <c r="D10521" s="52" t="s">
        <v>2134</v>
      </c>
      <c r="E10521" s="54">
        <v>13.668</v>
      </c>
      <c r="F10521" s="54">
        <v>0</v>
      </c>
      <c r="G10521" s="54">
        <v>13.668</v>
      </c>
    </row>
    <row r="10522" s="37" customFormat="1" customHeight="1" spans="1:7">
      <c r="A10522" s="52" t="s">
        <v>2043</v>
      </c>
      <c r="B10522" s="52" t="s">
        <v>3995</v>
      </c>
      <c r="C10522" s="52" t="s">
        <v>2107</v>
      </c>
      <c r="D10522" s="52" t="s">
        <v>2135</v>
      </c>
      <c r="E10522" s="54">
        <v>26.424</v>
      </c>
      <c r="F10522" s="54">
        <v>0</v>
      </c>
      <c r="G10522" s="54">
        <v>26.424</v>
      </c>
    </row>
    <row r="10523" s="37" customFormat="1" customHeight="1" spans="1:7">
      <c r="A10523" s="52" t="s">
        <v>2043</v>
      </c>
      <c r="B10523" s="52" t="s">
        <v>3995</v>
      </c>
      <c r="C10523" s="52" t="s">
        <v>2107</v>
      </c>
      <c r="D10523" s="52" t="s">
        <v>2136</v>
      </c>
      <c r="E10523" s="54">
        <v>9.21</v>
      </c>
      <c r="F10523" s="54">
        <v>0</v>
      </c>
      <c r="G10523" s="54">
        <v>9.21</v>
      </c>
    </row>
    <row r="10524" s="37" customFormat="1" customHeight="1" spans="1:7">
      <c r="A10524" s="52" t="s">
        <v>2043</v>
      </c>
      <c r="B10524" s="52" t="s">
        <v>3995</v>
      </c>
      <c r="C10524" s="52" t="s">
        <v>2107</v>
      </c>
      <c r="D10524" s="52" t="s">
        <v>2137</v>
      </c>
      <c r="E10524" s="54">
        <v>12.68352</v>
      </c>
      <c r="F10524" s="54">
        <v>0</v>
      </c>
      <c r="G10524" s="54">
        <v>12.68352</v>
      </c>
    </row>
    <row r="10525" s="37" customFormat="1" customHeight="1" spans="1:7">
      <c r="A10525" s="52" t="s">
        <v>2043</v>
      </c>
      <c r="B10525" s="52" t="s">
        <v>3995</v>
      </c>
      <c r="C10525" s="52" t="s">
        <v>2107</v>
      </c>
      <c r="D10525" s="52" t="s">
        <v>2138</v>
      </c>
      <c r="E10525" s="54">
        <v>5.02056</v>
      </c>
      <c r="F10525" s="54">
        <v>0</v>
      </c>
      <c r="G10525" s="54">
        <v>5.02056</v>
      </c>
    </row>
    <row r="10526" s="37" customFormat="1" customHeight="1" spans="1:7">
      <c r="A10526" s="52" t="s">
        <v>2043</v>
      </c>
      <c r="B10526" s="52" t="s">
        <v>3995</v>
      </c>
      <c r="C10526" s="52" t="s">
        <v>2107</v>
      </c>
      <c r="D10526" s="52" t="s">
        <v>2139</v>
      </c>
      <c r="E10526" s="54">
        <v>0.158544</v>
      </c>
      <c r="F10526" s="54">
        <v>0</v>
      </c>
      <c r="G10526" s="54">
        <v>0.158544</v>
      </c>
    </row>
    <row r="10527" s="37" customFormat="1" customHeight="1" spans="1:7">
      <c r="A10527" s="52" t="s">
        <v>2043</v>
      </c>
      <c r="B10527" s="52" t="s">
        <v>3995</v>
      </c>
      <c r="C10527" s="52" t="s">
        <v>2107</v>
      </c>
      <c r="D10527" s="52" t="s">
        <v>2140</v>
      </c>
      <c r="E10527" s="54">
        <v>0.26424</v>
      </c>
      <c r="F10527" s="54">
        <v>0</v>
      </c>
      <c r="G10527" s="54">
        <v>0.26424</v>
      </c>
    </row>
    <row r="10528" s="37" customFormat="1" customHeight="1" spans="1:7">
      <c r="A10528" s="52" t="s">
        <v>2043</v>
      </c>
      <c r="B10528" s="52" t="s">
        <v>3995</v>
      </c>
      <c r="C10528" s="52" t="s">
        <v>2107</v>
      </c>
      <c r="D10528" s="52" t="s">
        <v>2141</v>
      </c>
      <c r="E10528" s="54">
        <v>7.10496</v>
      </c>
      <c r="F10528" s="54">
        <v>0</v>
      </c>
      <c r="G10528" s="54">
        <v>7.10496</v>
      </c>
    </row>
    <row r="10529" s="37" customFormat="1" customHeight="1" spans="1:7">
      <c r="A10529" s="52" t="s">
        <v>2043</v>
      </c>
      <c r="B10529" s="52" t="s">
        <v>3995</v>
      </c>
      <c r="C10529" s="52" t="s">
        <v>2107</v>
      </c>
      <c r="D10529" s="52" t="s">
        <v>2142</v>
      </c>
      <c r="E10529" s="54">
        <v>6.34176</v>
      </c>
      <c r="F10529" s="54">
        <v>0</v>
      </c>
      <c r="G10529" s="54">
        <v>6.34176</v>
      </c>
    </row>
    <row r="10530" s="37" customFormat="1" customHeight="1" spans="1:7">
      <c r="A10530" s="52" t="s">
        <v>2043</v>
      </c>
      <c r="B10530" s="52" t="s">
        <v>3995</v>
      </c>
      <c r="C10530" s="52" t="s">
        <v>2107</v>
      </c>
      <c r="D10530" s="52" t="s">
        <v>2143</v>
      </c>
      <c r="E10530" s="54">
        <v>9.7363</v>
      </c>
      <c r="F10530" s="54">
        <v>0</v>
      </c>
      <c r="G10530" s="54">
        <v>9.7363</v>
      </c>
    </row>
    <row r="10531" s="37" customFormat="1" customHeight="1" spans="1:7">
      <c r="A10531" s="52" t="s">
        <v>2043</v>
      </c>
      <c r="B10531" s="52" t="s">
        <v>3995</v>
      </c>
      <c r="C10531" s="52" t="s">
        <v>2107</v>
      </c>
      <c r="D10531" s="52" t="s">
        <v>2144</v>
      </c>
      <c r="E10531" s="54">
        <v>1.12</v>
      </c>
      <c r="F10531" s="54">
        <v>0</v>
      </c>
      <c r="G10531" s="54">
        <v>1.12</v>
      </c>
    </row>
    <row r="10532" s="37" customFormat="1" customHeight="1" spans="1:7">
      <c r="A10532" s="52" t="s">
        <v>2043</v>
      </c>
      <c r="B10532" s="52" t="s">
        <v>3995</v>
      </c>
      <c r="C10532" s="52" t="s">
        <v>2107</v>
      </c>
      <c r="D10532" s="52" t="s">
        <v>2145</v>
      </c>
      <c r="E10532" s="54">
        <v>0.43638</v>
      </c>
      <c r="F10532" s="54">
        <v>0</v>
      </c>
      <c r="G10532" s="54">
        <v>0.43638</v>
      </c>
    </row>
    <row r="10533" s="37" customFormat="1" customHeight="1" spans="1:7">
      <c r="A10533" s="49" t="s">
        <v>3996</v>
      </c>
      <c r="B10533" s="49"/>
      <c r="C10533" s="49"/>
      <c r="D10533" s="49"/>
      <c r="E10533" s="55">
        <v>3893.041973</v>
      </c>
      <c r="F10533" s="55">
        <v>0</v>
      </c>
      <c r="G10533" s="55">
        <v>3893.041973</v>
      </c>
    </row>
    <row r="10534" s="37" customFormat="1" customHeight="1" spans="1:7">
      <c r="A10534" s="52" t="s">
        <v>2044</v>
      </c>
      <c r="B10534" s="49" t="s">
        <v>3997</v>
      </c>
      <c r="C10534" s="49"/>
      <c r="D10534" s="49"/>
      <c r="E10534" s="55">
        <v>2565.535769</v>
      </c>
      <c r="F10534" s="55">
        <v>0</v>
      </c>
      <c r="G10534" s="55">
        <v>2565.535769</v>
      </c>
    </row>
    <row r="10535" s="37" customFormat="1" customHeight="1" spans="1:7">
      <c r="A10535" s="52" t="s">
        <v>2044</v>
      </c>
      <c r="B10535" s="52" t="s">
        <v>3998</v>
      </c>
      <c r="C10535" s="49" t="s">
        <v>2080</v>
      </c>
      <c r="D10535" s="49"/>
      <c r="E10535" s="55">
        <v>1096.6592</v>
      </c>
      <c r="F10535" s="55">
        <v>0</v>
      </c>
      <c r="G10535" s="55">
        <v>1096.6592</v>
      </c>
    </row>
    <row r="10536" s="37" customFormat="1" customHeight="1" spans="1:7">
      <c r="A10536" s="52" t="s">
        <v>2044</v>
      </c>
      <c r="B10536" s="52" t="s">
        <v>3998</v>
      </c>
      <c r="C10536" s="52" t="s">
        <v>2081</v>
      </c>
      <c r="D10536" s="52" t="s">
        <v>3999</v>
      </c>
      <c r="E10536" s="54">
        <v>22.0515</v>
      </c>
      <c r="F10536" s="54">
        <v>0</v>
      </c>
      <c r="G10536" s="54">
        <v>22.0515</v>
      </c>
    </row>
    <row r="10537" s="37" customFormat="1" customHeight="1" spans="1:7">
      <c r="A10537" s="52" t="s">
        <v>2044</v>
      </c>
      <c r="B10537" s="52" t="s">
        <v>3998</v>
      </c>
      <c r="C10537" s="52" t="s">
        <v>2081</v>
      </c>
      <c r="D10537" s="52" t="s">
        <v>4000</v>
      </c>
      <c r="E10537" s="54">
        <v>22.34</v>
      </c>
      <c r="F10537" s="54">
        <v>0</v>
      </c>
      <c r="G10537" s="54">
        <v>22.34</v>
      </c>
    </row>
    <row r="10538" s="37" customFormat="1" customHeight="1" spans="1:7">
      <c r="A10538" s="52" t="s">
        <v>2044</v>
      </c>
      <c r="B10538" s="52" t="s">
        <v>3998</v>
      </c>
      <c r="C10538" s="52" t="s">
        <v>2081</v>
      </c>
      <c r="D10538" s="52" t="s">
        <v>4001</v>
      </c>
      <c r="E10538" s="54">
        <v>60.25</v>
      </c>
      <c r="F10538" s="54">
        <v>0</v>
      </c>
      <c r="G10538" s="54">
        <v>60.25</v>
      </c>
    </row>
    <row r="10539" s="37" customFormat="1" customHeight="1" spans="1:7">
      <c r="A10539" s="52" t="s">
        <v>2044</v>
      </c>
      <c r="B10539" s="52" t="s">
        <v>3998</v>
      </c>
      <c r="C10539" s="52" t="s">
        <v>2081</v>
      </c>
      <c r="D10539" s="52" t="s">
        <v>4002</v>
      </c>
      <c r="E10539" s="54">
        <v>78.259</v>
      </c>
      <c r="F10539" s="54">
        <v>0</v>
      </c>
      <c r="G10539" s="54">
        <v>78.259</v>
      </c>
    </row>
    <row r="10540" s="37" customFormat="1" customHeight="1" spans="1:7">
      <c r="A10540" s="52" t="s">
        <v>2044</v>
      </c>
      <c r="B10540" s="52" t="s">
        <v>3998</v>
      </c>
      <c r="C10540" s="52" t="s">
        <v>2081</v>
      </c>
      <c r="D10540" s="52" t="s">
        <v>4003</v>
      </c>
      <c r="E10540" s="54">
        <v>76.0536</v>
      </c>
      <c r="F10540" s="54">
        <v>0</v>
      </c>
      <c r="G10540" s="54">
        <v>76.0536</v>
      </c>
    </row>
    <row r="10541" s="37" customFormat="1" customHeight="1" spans="1:7">
      <c r="A10541" s="52" t="s">
        <v>2044</v>
      </c>
      <c r="B10541" s="52" t="s">
        <v>3998</v>
      </c>
      <c r="C10541" s="52" t="s">
        <v>2081</v>
      </c>
      <c r="D10541" s="52" t="s">
        <v>4004</v>
      </c>
      <c r="E10541" s="54">
        <v>10.5312</v>
      </c>
      <c r="F10541" s="54">
        <v>0</v>
      </c>
      <c r="G10541" s="54">
        <v>10.5312</v>
      </c>
    </row>
    <row r="10542" s="37" customFormat="1" customHeight="1" spans="1:7">
      <c r="A10542" s="52" t="s">
        <v>2044</v>
      </c>
      <c r="B10542" s="52" t="s">
        <v>3998</v>
      </c>
      <c r="C10542" s="52" t="s">
        <v>2081</v>
      </c>
      <c r="D10542" s="52" t="s">
        <v>4005</v>
      </c>
      <c r="E10542" s="54">
        <v>21.1451</v>
      </c>
      <c r="F10542" s="54">
        <v>0</v>
      </c>
      <c r="G10542" s="54">
        <v>21.1451</v>
      </c>
    </row>
    <row r="10543" s="37" customFormat="1" customHeight="1" spans="1:7">
      <c r="A10543" s="52" t="s">
        <v>2044</v>
      </c>
      <c r="B10543" s="52" t="s">
        <v>3998</v>
      </c>
      <c r="C10543" s="52" t="s">
        <v>2081</v>
      </c>
      <c r="D10543" s="52" t="s">
        <v>4006</v>
      </c>
      <c r="E10543" s="54">
        <v>40.66</v>
      </c>
      <c r="F10543" s="54">
        <v>0</v>
      </c>
      <c r="G10543" s="54">
        <v>40.66</v>
      </c>
    </row>
    <row r="10544" s="37" customFormat="1" customHeight="1" spans="1:7">
      <c r="A10544" s="52" t="s">
        <v>2044</v>
      </c>
      <c r="B10544" s="52" t="s">
        <v>3998</v>
      </c>
      <c r="C10544" s="52" t="s">
        <v>2081</v>
      </c>
      <c r="D10544" s="52" t="s">
        <v>4007</v>
      </c>
      <c r="E10544" s="54">
        <v>47.214</v>
      </c>
      <c r="F10544" s="54">
        <v>0</v>
      </c>
      <c r="G10544" s="54">
        <v>47.214</v>
      </c>
    </row>
    <row r="10545" s="37" customFormat="1" customHeight="1" spans="1:7">
      <c r="A10545" s="52" t="s">
        <v>2044</v>
      </c>
      <c r="B10545" s="52" t="s">
        <v>3998</v>
      </c>
      <c r="C10545" s="52" t="s">
        <v>2081</v>
      </c>
      <c r="D10545" s="52" t="s">
        <v>4008</v>
      </c>
      <c r="E10545" s="54">
        <v>2.1</v>
      </c>
      <c r="F10545" s="54">
        <v>0</v>
      </c>
      <c r="G10545" s="54">
        <v>2.1</v>
      </c>
    </row>
    <row r="10546" s="37" customFormat="1" customHeight="1" spans="1:7">
      <c r="A10546" s="52" t="s">
        <v>2044</v>
      </c>
      <c r="B10546" s="52" t="s">
        <v>3998</v>
      </c>
      <c r="C10546" s="52" t="s">
        <v>2081</v>
      </c>
      <c r="D10546" s="52" t="s">
        <v>4009</v>
      </c>
      <c r="E10546" s="54">
        <v>59.036</v>
      </c>
      <c r="F10546" s="54">
        <v>0</v>
      </c>
      <c r="G10546" s="54">
        <v>59.036</v>
      </c>
    </row>
    <row r="10547" s="37" customFormat="1" customHeight="1" spans="1:7">
      <c r="A10547" s="52" t="s">
        <v>2044</v>
      </c>
      <c r="B10547" s="52" t="s">
        <v>3998</v>
      </c>
      <c r="C10547" s="52" t="s">
        <v>2081</v>
      </c>
      <c r="D10547" s="52" t="s">
        <v>4010</v>
      </c>
      <c r="E10547" s="54">
        <v>6.68</v>
      </c>
      <c r="F10547" s="54">
        <v>0</v>
      </c>
      <c r="G10547" s="54">
        <v>6.68</v>
      </c>
    </row>
    <row r="10548" s="37" customFormat="1" customHeight="1" spans="1:7">
      <c r="A10548" s="52" t="s">
        <v>2044</v>
      </c>
      <c r="B10548" s="52" t="s">
        <v>3998</v>
      </c>
      <c r="C10548" s="52" t="s">
        <v>2081</v>
      </c>
      <c r="D10548" s="52" t="s">
        <v>4011</v>
      </c>
      <c r="E10548" s="54">
        <v>30.12</v>
      </c>
      <c r="F10548" s="54">
        <v>0</v>
      </c>
      <c r="G10548" s="54">
        <v>30.12</v>
      </c>
    </row>
    <row r="10549" s="37" customFormat="1" customHeight="1" spans="1:7">
      <c r="A10549" s="52" t="s">
        <v>2044</v>
      </c>
      <c r="B10549" s="52" t="s">
        <v>3998</v>
      </c>
      <c r="C10549" s="52" t="s">
        <v>2081</v>
      </c>
      <c r="D10549" s="52" t="s">
        <v>4012</v>
      </c>
      <c r="E10549" s="54">
        <v>48.4768</v>
      </c>
      <c r="F10549" s="54">
        <v>0</v>
      </c>
      <c r="G10549" s="54">
        <v>48.4768</v>
      </c>
    </row>
    <row r="10550" s="37" customFormat="1" customHeight="1" spans="1:7">
      <c r="A10550" s="52" t="s">
        <v>2044</v>
      </c>
      <c r="B10550" s="52" t="s">
        <v>3998</v>
      </c>
      <c r="C10550" s="52" t="s">
        <v>2081</v>
      </c>
      <c r="D10550" s="52" t="s">
        <v>4013</v>
      </c>
      <c r="E10550" s="54">
        <v>26</v>
      </c>
      <c r="F10550" s="54">
        <v>0</v>
      </c>
      <c r="G10550" s="54">
        <v>26</v>
      </c>
    </row>
    <row r="10551" s="37" customFormat="1" customHeight="1" spans="1:7">
      <c r="A10551" s="52" t="s">
        <v>2044</v>
      </c>
      <c r="B10551" s="52" t="s">
        <v>3998</v>
      </c>
      <c r="C10551" s="52" t="s">
        <v>2081</v>
      </c>
      <c r="D10551" s="52" t="s">
        <v>4014</v>
      </c>
      <c r="E10551" s="54">
        <v>81.6</v>
      </c>
      <c r="F10551" s="54">
        <v>0</v>
      </c>
      <c r="G10551" s="54">
        <v>81.6</v>
      </c>
    </row>
    <row r="10552" s="37" customFormat="1" customHeight="1" spans="1:7">
      <c r="A10552" s="52" t="s">
        <v>2044</v>
      </c>
      <c r="B10552" s="52" t="s">
        <v>3998</v>
      </c>
      <c r="C10552" s="52" t="s">
        <v>2081</v>
      </c>
      <c r="D10552" s="52" t="s">
        <v>4015</v>
      </c>
      <c r="E10552" s="54">
        <v>12.8</v>
      </c>
      <c r="F10552" s="54">
        <v>0</v>
      </c>
      <c r="G10552" s="54">
        <v>12.8</v>
      </c>
    </row>
    <row r="10553" s="37" customFormat="1" customHeight="1" spans="1:7">
      <c r="A10553" s="52" t="s">
        <v>2044</v>
      </c>
      <c r="B10553" s="52" t="s">
        <v>3998</v>
      </c>
      <c r="C10553" s="52" t="s">
        <v>2081</v>
      </c>
      <c r="D10553" s="52" t="s">
        <v>4016</v>
      </c>
      <c r="E10553" s="54">
        <v>247.632</v>
      </c>
      <c r="F10553" s="54">
        <v>0</v>
      </c>
      <c r="G10553" s="54">
        <v>247.632</v>
      </c>
    </row>
    <row r="10554" s="37" customFormat="1" customHeight="1" spans="1:7">
      <c r="A10554" s="52" t="s">
        <v>2044</v>
      </c>
      <c r="B10554" s="52" t="s">
        <v>3998</v>
      </c>
      <c r="C10554" s="52" t="s">
        <v>2081</v>
      </c>
      <c r="D10554" s="52" t="s">
        <v>4017</v>
      </c>
      <c r="E10554" s="54">
        <v>67</v>
      </c>
      <c r="F10554" s="54">
        <v>0</v>
      </c>
      <c r="G10554" s="54">
        <v>67</v>
      </c>
    </row>
    <row r="10555" s="37" customFormat="1" customHeight="1" spans="1:7">
      <c r="A10555" s="52" t="s">
        <v>2044</v>
      </c>
      <c r="B10555" s="52" t="s">
        <v>3998</v>
      </c>
      <c r="C10555" s="52" t="s">
        <v>2081</v>
      </c>
      <c r="D10555" s="52" t="s">
        <v>4018</v>
      </c>
      <c r="E10555" s="54">
        <v>30.7</v>
      </c>
      <c r="F10555" s="54">
        <v>0</v>
      </c>
      <c r="G10555" s="54">
        <v>30.7</v>
      </c>
    </row>
    <row r="10556" s="37" customFormat="1" customHeight="1" spans="1:7">
      <c r="A10556" s="52" t="s">
        <v>2044</v>
      </c>
      <c r="B10556" s="52" t="s">
        <v>3998</v>
      </c>
      <c r="C10556" s="52" t="s">
        <v>2081</v>
      </c>
      <c r="D10556" s="52" t="s">
        <v>4019</v>
      </c>
      <c r="E10556" s="54">
        <v>13.95</v>
      </c>
      <c r="F10556" s="54">
        <v>0</v>
      </c>
      <c r="G10556" s="54">
        <v>13.95</v>
      </c>
    </row>
    <row r="10557" s="37" customFormat="1" customHeight="1" spans="1:7">
      <c r="A10557" s="52" t="s">
        <v>2044</v>
      </c>
      <c r="B10557" s="52" t="s">
        <v>3998</v>
      </c>
      <c r="C10557" s="52" t="s">
        <v>2081</v>
      </c>
      <c r="D10557" s="52" t="s">
        <v>4020</v>
      </c>
      <c r="E10557" s="54">
        <v>2</v>
      </c>
      <c r="F10557" s="54">
        <v>0</v>
      </c>
      <c r="G10557" s="54">
        <v>2</v>
      </c>
    </row>
    <row r="10558" s="37" customFormat="1" customHeight="1" spans="1:7">
      <c r="A10558" s="52" t="s">
        <v>2044</v>
      </c>
      <c r="B10558" s="52" t="s">
        <v>3998</v>
      </c>
      <c r="C10558" s="52" t="s">
        <v>2081</v>
      </c>
      <c r="D10558" s="52" t="s">
        <v>4021</v>
      </c>
      <c r="E10558" s="54">
        <v>7.6</v>
      </c>
      <c r="F10558" s="54">
        <v>0</v>
      </c>
      <c r="G10558" s="54">
        <v>7.6</v>
      </c>
    </row>
    <row r="10559" s="37" customFormat="1" customHeight="1" spans="1:7">
      <c r="A10559" s="52" t="s">
        <v>2044</v>
      </c>
      <c r="B10559" s="52" t="s">
        <v>3998</v>
      </c>
      <c r="C10559" s="52" t="s">
        <v>2081</v>
      </c>
      <c r="D10559" s="52" t="s">
        <v>4022</v>
      </c>
      <c r="E10559" s="54">
        <v>60.7</v>
      </c>
      <c r="F10559" s="54">
        <v>0</v>
      </c>
      <c r="G10559" s="54">
        <v>60.7</v>
      </c>
    </row>
    <row r="10560" s="37" customFormat="1" customHeight="1" spans="1:7">
      <c r="A10560" s="52" t="s">
        <v>2044</v>
      </c>
      <c r="B10560" s="52" t="s">
        <v>3998</v>
      </c>
      <c r="C10560" s="52" t="s">
        <v>2081</v>
      </c>
      <c r="D10560" s="52" t="s">
        <v>4023</v>
      </c>
      <c r="E10560" s="54">
        <v>21.76</v>
      </c>
      <c r="F10560" s="54">
        <v>0</v>
      </c>
      <c r="G10560" s="54">
        <v>21.76</v>
      </c>
    </row>
    <row r="10561" s="37" customFormat="1" customHeight="1" spans="1:7">
      <c r="A10561" s="52" t="s">
        <v>2044</v>
      </c>
      <c r="B10561" s="52" t="s">
        <v>3998</v>
      </c>
      <c r="C10561" s="49" t="s">
        <v>2091</v>
      </c>
      <c r="D10561" s="49"/>
      <c r="E10561" s="55">
        <v>223.480918</v>
      </c>
      <c r="F10561" s="55">
        <v>0</v>
      </c>
      <c r="G10561" s="55">
        <v>223.480918</v>
      </c>
    </row>
    <row r="10562" s="37" customFormat="1" customHeight="1" spans="1:7">
      <c r="A10562" s="52" t="s">
        <v>2044</v>
      </c>
      <c r="B10562" s="52" t="s">
        <v>3998</v>
      </c>
      <c r="C10562" s="52" t="s">
        <v>2092</v>
      </c>
      <c r="D10562" s="52" t="s">
        <v>2093</v>
      </c>
      <c r="E10562" s="54">
        <v>122.5</v>
      </c>
      <c r="F10562" s="54">
        <v>0</v>
      </c>
      <c r="G10562" s="54">
        <v>122.5</v>
      </c>
    </row>
    <row r="10563" s="37" customFormat="1" customHeight="1" spans="1:7">
      <c r="A10563" s="52" t="s">
        <v>2044</v>
      </c>
      <c r="B10563" s="52" t="s">
        <v>3998</v>
      </c>
      <c r="C10563" s="52" t="s">
        <v>2092</v>
      </c>
      <c r="D10563" s="52" t="s">
        <v>2094</v>
      </c>
      <c r="E10563" s="54">
        <v>2.152584</v>
      </c>
      <c r="F10563" s="54">
        <v>0</v>
      </c>
      <c r="G10563" s="54">
        <v>2.152584</v>
      </c>
    </row>
    <row r="10564" s="37" customFormat="1" customHeight="1" spans="1:7">
      <c r="A10564" s="52" t="s">
        <v>2044</v>
      </c>
      <c r="B10564" s="52" t="s">
        <v>3998</v>
      </c>
      <c r="C10564" s="52" t="s">
        <v>2092</v>
      </c>
      <c r="D10564" s="52" t="s">
        <v>2095</v>
      </c>
      <c r="E10564" s="54">
        <v>1.616976</v>
      </c>
      <c r="F10564" s="54">
        <v>0</v>
      </c>
      <c r="G10564" s="54">
        <v>1.616976</v>
      </c>
    </row>
    <row r="10565" s="37" customFormat="1" customHeight="1" spans="1:7">
      <c r="A10565" s="52" t="s">
        <v>2044</v>
      </c>
      <c r="B10565" s="52" t="s">
        <v>3998</v>
      </c>
      <c r="C10565" s="52" t="s">
        <v>2092</v>
      </c>
      <c r="D10565" s="52" t="s">
        <v>2096</v>
      </c>
      <c r="E10565" s="54">
        <v>7.418976</v>
      </c>
      <c r="F10565" s="54">
        <v>0</v>
      </c>
      <c r="G10565" s="54">
        <v>7.418976</v>
      </c>
    </row>
    <row r="10566" s="37" customFormat="1" customHeight="1" spans="1:7">
      <c r="A10566" s="52" t="s">
        <v>2044</v>
      </c>
      <c r="B10566" s="52" t="s">
        <v>3998</v>
      </c>
      <c r="C10566" s="52" t="s">
        <v>2092</v>
      </c>
      <c r="D10566" s="52" t="s">
        <v>2097</v>
      </c>
      <c r="E10566" s="54">
        <v>7.115652</v>
      </c>
      <c r="F10566" s="54">
        <v>0</v>
      </c>
      <c r="G10566" s="54">
        <v>7.115652</v>
      </c>
    </row>
    <row r="10567" s="37" customFormat="1" customHeight="1" spans="1:7">
      <c r="A10567" s="52" t="s">
        <v>2044</v>
      </c>
      <c r="B10567" s="52" t="s">
        <v>3998</v>
      </c>
      <c r="C10567" s="52" t="s">
        <v>2092</v>
      </c>
      <c r="D10567" s="52" t="s">
        <v>2098</v>
      </c>
      <c r="E10567" s="54">
        <v>2.69073</v>
      </c>
      <c r="F10567" s="54">
        <v>0</v>
      </c>
      <c r="G10567" s="54">
        <v>2.69073</v>
      </c>
    </row>
    <row r="10568" s="37" customFormat="1" customHeight="1" spans="1:7">
      <c r="A10568" s="52" t="s">
        <v>2044</v>
      </c>
      <c r="B10568" s="52" t="s">
        <v>3998</v>
      </c>
      <c r="C10568" s="52" t="s">
        <v>2092</v>
      </c>
      <c r="D10568" s="52" t="s">
        <v>2099</v>
      </c>
      <c r="E10568" s="54">
        <v>45.336</v>
      </c>
      <c r="F10568" s="54">
        <v>0</v>
      </c>
      <c r="G10568" s="54">
        <v>45.336</v>
      </c>
    </row>
    <row r="10569" s="37" customFormat="1" customHeight="1" spans="1:7">
      <c r="A10569" s="52" t="s">
        <v>2044</v>
      </c>
      <c r="B10569" s="52" t="s">
        <v>3998</v>
      </c>
      <c r="C10569" s="52" t="s">
        <v>2092</v>
      </c>
      <c r="D10569" s="52" t="s">
        <v>2100</v>
      </c>
      <c r="E10569" s="54">
        <v>15.6</v>
      </c>
      <c r="F10569" s="54">
        <v>0</v>
      </c>
      <c r="G10569" s="54">
        <v>15.6</v>
      </c>
    </row>
    <row r="10570" s="37" customFormat="1" customHeight="1" spans="1:7">
      <c r="A10570" s="52" t="s">
        <v>2044</v>
      </c>
      <c r="B10570" s="52" t="s">
        <v>3998</v>
      </c>
      <c r="C10570" s="52" t="s">
        <v>2092</v>
      </c>
      <c r="D10570" s="52" t="s">
        <v>2102</v>
      </c>
      <c r="E10570" s="54">
        <v>10.5</v>
      </c>
      <c r="F10570" s="54">
        <v>0</v>
      </c>
      <c r="G10570" s="54">
        <v>10.5</v>
      </c>
    </row>
    <row r="10571" s="37" customFormat="1" customHeight="1" spans="1:7">
      <c r="A10571" s="52" t="s">
        <v>2044</v>
      </c>
      <c r="B10571" s="52" t="s">
        <v>3998</v>
      </c>
      <c r="C10571" s="52" t="s">
        <v>2092</v>
      </c>
      <c r="D10571" s="52" t="s">
        <v>2104</v>
      </c>
      <c r="E10571" s="54">
        <v>1.05</v>
      </c>
      <c r="F10571" s="54">
        <v>0</v>
      </c>
      <c r="G10571" s="54">
        <v>1.05</v>
      </c>
    </row>
    <row r="10572" s="37" customFormat="1" customHeight="1" spans="1:7">
      <c r="A10572" s="52" t="s">
        <v>2044</v>
      </c>
      <c r="B10572" s="52" t="s">
        <v>3998</v>
      </c>
      <c r="C10572" s="52" t="s">
        <v>2092</v>
      </c>
      <c r="D10572" s="52" t="s">
        <v>2105</v>
      </c>
      <c r="E10572" s="54">
        <v>7.5</v>
      </c>
      <c r="F10572" s="54">
        <v>0</v>
      </c>
      <c r="G10572" s="54">
        <v>7.5</v>
      </c>
    </row>
    <row r="10573" s="37" customFormat="1" customHeight="1" spans="1:7">
      <c r="A10573" s="52" t="s">
        <v>2044</v>
      </c>
      <c r="B10573" s="52" t="s">
        <v>3998</v>
      </c>
      <c r="C10573" s="49" t="s">
        <v>2106</v>
      </c>
      <c r="D10573" s="49"/>
      <c r="E10573" s="55">
        <v>1245.395651</v>
      </c>
      <c r="F10573" s="55">
        <v>0</v>
      </c>
      <c r="G10573" s="55">
        <v>1245.395651</v>
      </c>
    </row>
    <row r="10574" s="37" customFormat="1" customHeight="1" spans="1:7">
      <c r="A10574" s="52" t="s">
        <v>2044</v>
      </c>
      <c r="B10574" s="52" t="s">
        <v>3998</v>
      </c>
      <c r="C10574" s="52" t="s">
        <v>2107</v>
      </c>
      <c r="D10574" s="52" t="s">
        <v>2108</v>
      </c>
      <c r="E10574" s="54">
        <v>237.1884</v>
      </c>
      <c r="F10574" s="54">
        <v>0</v>
      </c>
      <c r="G10574" s="54">
        <v>237.1884</v>
      </c>
    </row>
    <row r="10575" s="37" customFormat="1" customHeight="1" spans="1:7">
      <c r="A10575" s="52" t="s">
        <v>2044</v>
      </c>
      <c r="B10575" s="52" t="s">
        <v>3998</v>
      </c>
      <c r="C10575" s="52" t="s">
        <v>2107</v>
      </c>
      <c r="D10575" s="52" t="s">
        <v>2109</v>
      </c>
      <c r="E10575" s="54">
        <v>179.382</v>
      </c>
      <c r="F10575" s="54">
        <v>0</v>
      </c>
      <c r="G10575" s="54">
        <v>179.382</v>
      </c>
    </row>
    <row r="10576" s="37" customFormat="1" customHeight="1" spans="1:7">
      <c r="A10576" s="52" t="s">
        <v>2044</v>
      </c>
      <c r="B10576" s="52" t="s">
        <v>3998</v>
      </c>
      <c r="C10576" s="52" t="s">
        <v>2107</v>
      </c>
      <c r="D10576" s="52" t="s">
        <v>2110</v>
      </c>
      <c r="E10576" s="54">
        <v>22.74</v>
      </c>
      <c r="F10576" s="54">
        <v>0</v>
      </c>
      <c r="G10576" s="54">
        <v>22.74</v>
      </c>
    </row>
    <row r="10577" s="37" customFormat="1" customHeight="1" spans="1:7">
      <c r="A10577" s="52" t="s">
        <v>2044</v>
      </c>
      <c r="B10577" s="52" t="s">
        <v>3998</v>
      </c>
      <c r="C10577" s="52" t="s">
        <v>2107</v>
      </c>
      <c r="D10577" s="52" t="s">
        <v>2111</v>
      </c>
      <c r="E10577" s="54">
        <v>19.7657</v>
      </c>
      <c r="F10577" s="54">
        <v>0</v>
      </c>
      <c r="G10577" s="54">
        <v>19.7657</v>
      </c>
    </row>
    <row r="10578" s="37" customFormat="1" customHeight="1" spans="1:7">
      <c r="A10578" s="52" t="s">
        <v>2044</v>
      </c>
      <c r="B10578" s="52" t="s">
        <v>3998</v>
      </c>
      <c r="C10578" s="52" t="s">
        <v>2107</v>
      </c>
      <c r="D10578" s="52" t="s">
        <v>2112</v>
      </c>
      <c r="E10578" s="54">
        <v>61.60713</v>
      </c>
      <c r="F10578" s="54">
        <v>0</v>
      </c>
      <c r="G10578" s="54">
        <v>61.60713</v>
      </c>
    </row>
    <row r="10579" s="37" customFormat="1" customHeight="1" spans="1:7">
      <c r="A10579" s="52" t="s">
        <v>2044</v>
      </c>
      <c r="B10579" s="52" t="s">
        <v>3998</v>
      </c>
      <c r="C10579" s="52" t="s">
        <v>2107</v>
      </c>
      <c r="D10579" s="52" t="s">
        <v>2113</v>
      </c>
      <c r="E10579" s="54">
        <v>51.879688</v>
      </c>
      <c r="F10579" s="54">
        <v>0</v>
      </c>
      <c r="G10579" s="54">
        <v>51.879688</v>
      </c>
    </row>
    <row r="10580" s="37" customFormat="1" customHeight="1" spans="1:7">
      <c r="A10580" s="52" t="s">
        <v>2044</v>
      </c>
      <c r="B10580" s="52" t="s">
        <v>3998</v>
      </c>
      <c r="C10580" s="52" t="s">
        <v>2107</v>
      </c>
      <c r="D10580" s="52" t="s">
        <v>2114</v>
      </c>
      <c r="E10580" s="54">
        <v>1.309008</v>
      </c>
      <c r="F10580" s="54">
        <v>0</v>
      </c>
      <c r="G10580" s="54">
        <v>1.309008</v>
      </c>
    </row>
    <row r="10581" s="37" customFormat="1" customHeight="1" spans="1:7">
      <c r="A10581" s="52" t="s">
        <v>2044</v>
      </c>
      <c r="B10581" s="52" t="s">
        <v>3998</v>
      </c>
      <c r="C10581" s="52" t="s">
        <v>2107</v>
      </c>
      <c r="D10581" s="52" t="s">
        <v>2115</v>
      </c>
      <c r="E10581" s="54">
        <v>2.181681</v>
      </c>
      <c r="F10581" s="54">
        <v>0</v>
      </c>
      <c r="G10581" s="54">
        <v>2.181681</v>
      </c>
    </row>
    <row r="10582" s="37" customFormat="1" customHeight="1" spans="1:7">
      <c r="A10582" s="52" t="s">
        <v>2044</v>
      </c>
      <c r="B10582" s="52" t="s">
        <v>3998</v>
      </c>
      <c r="C10582" s="52" t="s">
        <v>2107</v>
      </c>
      <c r="D10582" s="52" t="s">
        <v>2116</v>
      </c>
      <c r="E10582" s="54">
        <v>12.2</v>
      </c>
      <c r="F10582" s="54">
        <v>0</v>
      </c>
      <c r="G10582" s="54">
        <v>12.2</v>
      </c>
    </row>
    <row r="10583" s="37" customFormat="1" customHeight="1" spans="1:7">
      <c r="A10583" s="52" t="s">
        <v>2044</v>
      </c>
      <c r="B10583" s="52" t="s">
        <v>3998</v>
      </c>
      <c r="C10583" s="52" t="s">
        <v>2107</v>
      </c>
      <c r="D10583" s="52" t="s">
        <v>2117</v>
      </c>
      <c r="E10583" s="54">
        <v>103.759376</v>
      </c>
      <c r="F10583" s="54">
        <v>0</v>
      </c>
      <c r="G10583" s="54">
        <v>103.759376</v>
      </c>
    </row>
    <row r="10584" s="37" customFormat="1" customHeight="1" spans="1:7">
      <c r="A10584" s="52" t="s">
        <v>2044</v>
      </c>
      <c r="B10584" s="52" t="s">
        <v>3998</v>
      </c>
      <c r="C10584" s="52" t="s">
        <v>2107</v>
      </c>
      <c r="D10584" s="52" t="s">
        <v>2118</v>
      </c>
      <c r="E10584" s="54">
        <v>90.659868</v>
      </c>
      <c r="F10584" s="54">
        <v>0</v>
      </c>
      <c r="G10584" s="54">
        <v>90.659868</v>
      </c>
    </row>
    <row r="10585" s="37" customFormat="1" customHeight="1" spans="1:7">
      <c r="A10585" s="52" t="s">
        <v>2044</v>
      </c>
      <c r="B10585" s="52" t="s">
        <v>3998</v>
      </c>
      <c r="C10585" s="52" t="s">
        <v>2107</v>
      </c>
      <c r="D10585" s="52" t="s">
        <v>2119</v>
      </c>
      <c r="E10585" s="54">
        <v>18</v>
      </c>
      <c r="F10585" s="54">
        <v>0</v>
      </c>
      <c r="G10585" s="54">
        <v>18</v>
      </c>
    </row>
    <row r="10586" s="37" customFormat="1" customHeight="1" spans="1:7">
      <c r="A10586" s="52" t="s">
        <v>2044</v>
      </c>
      <c r="B10586" s="52" t="s">
        <v>3998</v>
      </c>
      <c r="C10586" s="52" t="s">
        <v>2107</v>
      </c>
      <c r="D10586" s="52" t="s">
        <v>2120</v>
      </c>
      <c r="E10586" s="54">
        <v>140.3</v>
      </c>
      <c r="F10586" s="54">
        <v>0</v>
      </c>
      <c r="G10586" s="54">
        <v>140.3</v>
      </c>
    </row>
    <row r="10587" s="37" customFormat="1" customHeight="1" spans="1:7">
      <c r="A10587" s="52" t="s">
        <v>2044</v>
      </c>
      <c r="B10587" s="52" t="s">
        <v>3998</v>
      </c>
      <c r="C10587" s="52" t="s">
        <v>2107</v>
      </c>
      <c r="D10587" s="52" t="s">
        <v>2121</v>
      </c>
      <c r="E10587" s="54">
        <v>8</v>
      </c>
      <c r="F10587" s="54">
        <v>0</v>
      </c>
      <c r="G10587" s="54">
        <v>8</v>
      </c>
    </row>
    <row r="10588" s="37" customFormat="1" customHeight="1" spans="1:7">
      <c r="A10588" s="52" t="s">
        <v>2044</v>
      </c>
      <c r="B10588" s="52" t="s">
        <v>3998</v>
      </c>
      <c r="C10588" s="52" t="s">
        <v>2107</v>
      </c>
      <c r="D10588" s="52" t="s">
        <v>2122</v>
      </c>
      <c r="E10588" s="54">
        <v>212.16</v>
      </c>
      <c r="F10588" s="54">
        <v>0</v>
      </c>
      <c r="G10588" s="54">
        <v>212.16</v>
      </c>
    </row>
    <row r="10589" s="37" customFormat="1" customHeight="1" spans="1:7">
      <c r="A10589" s="52" t="s">
        <v>2044</v>
      </c>
      <c r="B10589" s="52" t="s">
        <v>3998</v>
      </c>
      <c r="C10589" s="52" t="s">
        <v>2107</v>
      </c>
      <c r="D10589" s="52" t="s">
        <v>2123</v>
      </c>
      <c r="E10589" s="54">
        <v>84.2628</v>
      </c>
      <c r="F10589" s="54">
        <v>0</v>
      </c>
      <c r="G10589" s="54">
        <v>84.2628</v>
      </c>
    </row>
    <row r="10590" s="37" customFormat="1" customHeight="1" spans="1:7">
      <c r="A10590" s="52" t="s">
        <v>2044</v>
      </c>
      <c r="B10590" s="49" t="s">
        <v>4024</v>
      </c>
      <c r="C10590" s="49"/>
      <c r="D10590" s="49"/>
      <c r="E10590" s="55">
        <v>776.107609</v>
      </c>
      <c r="F10590" s="55">
        <v>0</v>
      </c>
      <c r="G10590" s="55">
        <v>776.107609</v>
      </c>
    </row>
    <row r="10591" s="37" customFormat="1" customHeight="1" spans="1:7">
      <c r="A10591" s="52" t="s">
        <v>2044</v>
      </c>
      <c r="B10591" s="52" t="s">
        <v>4025</v>
      </c>
      <c r="C10591" s="49" t="s">
        <v>2091</v>
      </c>
      <c r="D10591" s="49"/>
      <c r="E10591" s="55">
        <v>94.034212</v>
      </c>
      <c r="F10591" s="55">
        <v>0</v>
      </c>
      <c r="G10591" s="55">
        <v>94.034212</v>
      </c>
    </row>
    <row r="10592" s="37" customFormat="1" customHeight="1" spans="1:7">
      <c r="A10592" s="52" t="s">
        <v>2044</v>
      </c>
      <c r="B10592" s="52" t="s">
        <v>4025</v>
      </c>
      <c r="C10592" s="52" t="s">
        <v>2092</v>
      </c>
      <c r="D10592" s="52" t="s">
        <v>2126</v>
      </c>
      <c r="E10592" s="54">
        <v>63.7</v>
      </c>
      <c r="F10592" s="54">
        <v>0</v>
      </c>
      <c r="G10592" s="54">
        <v>63.7</v>
      </c>
    </row>
    <row r="10593" s="37" customFormat="1" customHeight="1" spans="1:7">
      <c r="A10593" s="52" t="s">
        <v>2044</v>
      </c>
      <c r="B10593" s="52" t="s">
        <v>4025</v>
      </c>
      <c r="C10593" s="52" t="s">
        <v>2092</v>
      </c>
      <c r="D10593" s="52" t="s">
        <v>2127</v>
      </c>
      <c r="E10593" s="54">
        <v>2.998483</v>
      </c>
      <c r="F10593" s="54">
        <v>0</v>
      </c>
      <c r="G10593" s="54">
        <v>2.998483</v>
      </c>
    </row>
    <row r="10594" s="37" customFormat="1" customHeight="1" spans="1:7">
      <c r="A10594" s="52" t="s">
        <v>2044</v>
      </c>
      <c r="B10594" s="52" t="s">
        <v>4025</v>
      </c>
      <c r="C10594" s="52" t="s">
        <v>2092</v>
      </c>
      <c r="D10594" s="52" t="s">
        <v>2128</v>
      </c>
      <c r="E10594" s="54">
        <v>2.110349</v>
      </c>
      <c r="F10594" s="54">
        <v>0</v>
      </c>
      <c r="G10594" s="54">
        <v>2.110349</v>
      </c>
    </row>
    <row r="10595" s="37" customFormat="1" customHeight="1" spans="1:7">
      <c r="A10595" s="52" t="s">
        <v>2044</v>
      </c>
      <c r="B10595" s="52" t="s">
        <v>4025</v>
      </c>
      <c r="C10595" s="52" t="s">
        <v>2092</v>
      </c>
      <c r="D10595" s="52" t="s">
        <v>2129</v>
      </c>
      <c r="E10595" s="54">
        <v>4.258044</v>
      </c>
      <c r="F10595" s="54">
        <v>0</v>
      </c>
      <c r="G10595" s="54">
        <v>4.258044</v>
      </c>
    </row>
    <row r="10596" s="37" customFormat="1" customHeight="1" spans="1:7">
      <c r="A10596" s="52" t="s">
        <v>2044</v>
      </c>
      <c r="B10596" s="52" t="s">
        <v>4025</v>
      </c>
      <c r="C10596" s="52" t="s">
        <v>2092</v>
      </c>
      <c r="D10596" s="52" t="s">
        <v>2297</v>
      </c>
      <c r="E10596" s="54">
        <v>4.819232</v>
      </c>
      <c r="F10596" s="54">
        <v>0</v>
      </c>
      <c r="G10596" s="54">
        <v>4.819232</v>
      </c>
    </row>
    <row r="10597" s="37" customFormat="1" customHeight="1" spans="1:7">
      <c r="A10597" s="52" t="s">
        <v>2044</v>
      </c>
      <c r="B10597" s="52" t="s">
        <v>4025</v>
      </c>
      <c r="C10597" s="52" t="s">
        <v>2092</v>
      </c>
      <c r="D10597" s="52" t="s">
        <v>2130</v>
      </c>
      <c r="E10597" s="54">
        <v>3.748104</v>
      </c>
      <c r="F10597" s="54">
        <v>0</v>
      </c>
      <c r="G10597" s="54">
        <v>3.748104</v>
      </c>
    </row>
    <row r="10598" s="37" customFormat="1" customHeight="1" spans="1:7">
      <c r="A10598" s="52" t="s">
        <v>2044</v>
      </c>
      <c r="B10598" s="52" t="s">
        <v>4025</v>
      </c>
      <c r="C10598" s="52" t="s">
        <v>2092</v>
      </c>
      <c r="D10598" s="52" t="s">
        <v>2102</v>
      </c>
      <c r="E10598" s="54">
        <v>8.5</v>
      </c>
      <c r="F10598" s="54">
        <v>0</v>
      </c>
      <c r="G10598" s="54">
        <v>8.5</v>
      </c>
    </row>
    <row r="10599" s="37" customFormat="1" customHeight="1" spans="1:7">
      <c r="A10599" s="52" t="s">
        <v>2044</v>
      </c>
      <c r="B10599" s="52" t="s">
        <v>4025</v>
      </c>
      <c r="C10599" s="52" t="s">
        <v>2092</v>
      </c>
      <c r="D10599" s="52" t="s">
        <v>2105</v>
      </c>
      <c r="E10599" s="54">
        <v>3.9</v>
      </c>
      <c r="F10599" s="54">
        <v>0</v>
      </c>
      <c r="G10599" s="54">
        <v>3.9</v>
      </c>
    </row>
    <row r="10600" s="37" customFormat="1" customHeight="1" spans="1:7">
      <c r="A10600" s="52" t="s">
        <v>2044</v>
      </c>
      <c r="B10600" s="52" t="s">
        <v>4025</v>
      </c>
      <c r="C10600" s="49" t="s">
        <v>2106</v>
      </c>
      <c r="D10600" s="49"/>
      <c r="E10600" s="55">
        <v>682.073397</v>
      </c>
      <c r="F10600" s="55">
        <v>0</v>
      </c>
      <c r="G10600" s="55">
        <v>682.073397</v>
      </c>
    </row>
    <row r="10601" s="37" customFormat="1" customHeight="1" spans="1:7">
      <c r="A10601" s="52" t="s">
        <v>2044</v>
      </c>
      <c r="B10601" s="52" t="s">
        <v>4025</v>
      </c>
      <c r="C10601" s="52" t="s">
        <v>2107</v>
      </c>
      <c r="D10601" s="52" t="s">
        <v>2131</v>
      </c>
      <c r="E10601" s="54">
        <v>141.9348</v>
      </c>
      <c r="F10601" s="54">
        <v>0</v>
      </c>
      <c r="G10601" s="54">
        <v>141.9348</v>
      </c>
    </row>
    <row r="10602" s="37" customFormat="1" customHeight="1" spans="1:7">
      <c r="A10602" s="52" t="s">
        <v>2044</v>
      </c>
      <c r="B10602" s="52" t="s">
        <v>4025</v>
      </c>
      <c r="C10602" s="52" t="s">
        <v>2107</v>
      </c>
      <c r="D10602" s="52" t="s">
        <v>2132</v>
      </c>
      <c r="E10602" s="54">
        <v>9.8448</v>
      </c>
      <c r="F10602" s="54">
        <v>0</v>
      </c>
      <c r="G10602" s="54">
        <v>9.8448</v>
      </c>
    </row>
    <row r="10603" s="37" customFormat="1" customHeight="1" spans="1:7">
      <c r="A10603" s="52" t="s">
        <v>2044</v>
      </c>
      <c r="B10603" s="52" t="s">
        <v>4025</v>
      </c>
      <c r="C10603" s="52" t="s">
        <v>2107</v>
      </c>
      <c r="D10603" s="52" t="s">
        <v>2110</v>
      </c>
      <c r="E10603" s="54">
        <v>13.92</v>
      </c>
      <c r="F10603" s="54">
        <v>0</v>
      </c>
      <c r="G10603" s="54">
        <v>13.92</v>
      </c>
    </row>
    <row r="10604" s="37" customFormat="1" customHeight="1" spans="1:7">
      <c r="A10604" s="52" t="s">
        <v>2044</v>
      </c>
      <c r="B10604" s="52" t="s">
        <v>4025</v>
      </c>
      <c r="C10604" s="52" t="s">
        <v>2107</v>
      </c>
      <c r="D10604" s="52" t="s">
        <v>2134</v>
      </c>
      <c r="E10604" s="54">
        <v>59.04</v>
      </c>
      <c r="F10604" s="54">
        <v>0</v>
      </c>
      <c r="G10604" s="54">
        <v>59.04</v>
      </c>
    </row>
    <row r="10605" s="37" customFormat="1" customHeight="1" spans="1:7">
      <c r="A10605" s="52" t="s">
        <v>2044</v>
      </c>
      <c r="B10605" s="52" t="s">
        <v>4025</v>
      </c>
      <c r="C10605" s="52" t="s">
        <v>2107</v>
      </c>
      <c r="D10605" s="52" t="s">
        <v>2135</v>
      </c>
      <c r="E10605" s="54">
        <v>113.9076</v>
      </c>
      <c r="F10605" s="54">
        <v>0</v>
      </c>
      <c r="G10605" s="54">
        <v>113.9076</v>
      </c>
    </row>
    <row r="10606" s="37" customFormat="1" customHeight="1" spans="1:7">
      <c r="A10606" s="52" t="s">
        <v>2044</v>
      </c>
      <c r="B10606" s="52" t="s">
        <v>4025</v>
      </c>
      <c r="C10606" s="52" t="s">
        <v>2107</v>
      </c>
      <c r="D10606" s="52" t="s">
        <v>2136</v>
      </c>
      <c r="E10606" s="54">
        <v>39.054</v>
      </c>
      <c r="F10606" s="54">
        <v>0</v>
      </c>
      <c r="G10606" s="54">
        <v>39.054</v>
      </c>
    </row>
    <row r="10607" s="37" customFormat="1" customHeight="1" spans="1:7">
      <c r="A10607" s="52" t="s">
        <v>2044</v>
      </c>
      <c r="B10607" s="52" t="s">
        <v>4025</v>
      </c>
      <c r="C10607" s="52" t="s">
        <v>2107</v>
      </c>
      <c r="D10607" s="52" t="s">
        <v>2137</v>
      </c>
      <c r="E10607" s="54">
        <v>58.204992</v>
      </c>
      <c r="F10607" s="54">
        <v>0</v>
      </c>
      <c r="G10607" s="54">
        <v>58.204992</v>
      </c>
    </row>
    <row r="10608" s="37" customFormat="1" customHeight="1" spans="1:7">
      <c r="A10608" s="52" t="s">
        <v>2044</v>
      </c>
      <c r="B10608" s="52" t="s">
        <v>4025</v>
      </c>
      <c r="C10608" s="52" t="s">
        <v>2107</v>
      </c>
      <c r="D10608" s="52" t="s">
        <v>2138</v>
      </c>
      <c r="E10608" s="54">
        <v>23.737992</v>
      </c>
      <c r="F10608" s="54">
        <v>0</v>
      </c>
      <c r="G10608" s="54">
        <v>23.737992</v>
      </c>
    </row>
    <row r="10609" s="37" customFormat="1" customHeight="1" spans="1:7">
      <c r="A10609" s="52" t="s">
        <v>2044</v>
      </c>
      <c r="B10609" s="52" t="s">
        <v>4025</v>
      </c>
      <c r="C10609" s="52" t="s">
        <v>2107</v>
      </c>
      <c r="D10609" s="52" t="s">
        <v>2139</v>
      </c>
      <c r="E10609" s="54">
        <v>0.749621</v>
      </c>
      <c r="F10609" s="54">
        <v>0</v>
      </c>
      <c r="G10609" s="54">
        <v>0.749621</v>
      </c>
    </row>
    <row r="10610" s="37" customFormat="1" customHeight="1" spans="1:7">
      <c r="A10610" s="52" t="s">
        <v>2044</v>
      </c>
      <c r="B10610" s="52" t="s">
        <v>4025</v>
      </c>
      <c r="C10610" s="52" t="s">
        <v>2107</v>
      </c>
      <c r="D10610" s="52" t="s">
        <v>2140</v>
      </c>
      <c r="E10610" s="54">
        <v>1.249368</v>
      </c>
      <c r="F10610" s="54">
        <v>0</v>
      </c>
      <c r="G10610" s="54">
        <v>1.249368</v>
      </c>
    </row>
    <row r="10611" s="37" customFormat="1" customHeight="1" spans="1:7">
      <c r="A10611" s="52" t="s">
        <v>2044</v>
      </c>
      <c r="B10611" s="52" t="s">
        <v>4025</v>
      </c>
      <c r="C10611" s="52" t="s">
        <v>2107</v>
      </c>
      <c r="D10611" s="52" t="s">
        <v>2141</v>
      </c>
      <c r="E10611" s="54">
        <v>33.325632</v>
      </c>
      <c r="F10611" s="54">
        <v>0</v>
      </c>
      <c r="G10611" s="54">
        <v>33.325632</v>
      </c>
    </row>
    <row r="10612" s="37" customFormat="1" customHeight="1" spans="1:7">
      <c r="A10612" s="52" t="s">
        <v>2044</v>
      </c>
      <c r="B10612" s="52" t="s">
        <v>4025</v>
      </c>
      <c r="C10612" s="52" t="s">
        <v>2107</v>
      </c>
      <c r="D10612" s="52" t="s">
        <v>2298</v>
      </c>
      <c r="E10612" s="54">
        <v>9</v>
      </c>
      <c r="F10612" s="54">
        <v>0</v>
      </c>
      <c r="G10612" s="54">
        <v>9</v>
      </c>
    </row>
    <row r="10613" s="37" customFormat="1" customHeight="1" spans="1:7">
      <c r="A10613" s="52" t="s">
        <v>2044</v>
      </c>
      <c r="B10613" s="52" t="s">
        <v>4025</v>
      </c>
      <c r="C10613" s="52" t="s">
        <v>2107</v>
      </c>
      <c r="D10613" s="52" t="s">
        <v>2142</v>
      </c>
      <c r="E10613" s="54">
        <v>29.102496</v>
      </c>
      <c r="F10613" s="54">
        <v>0</v>
      </c>
      <c r="G10613" s="54">
        <v>29.102496</v>
      </c>
    </row>
    <row r="10614" s="37" customFormat="1" customHeight="1" spans="1:7">
      <c r="A10614" s="52" t="s">
        <v>2044</v>
      </c>
      <c r="B10614" s="52" t="s">
        <v>4025</v>
      </c>
      <c r="C10614" s="52" t="s">
        <v>2107</v>
      </c>
      <c r="D10614" s="52" t="s">
        <v>2299</v>
      </c>
      <c r="E10614" s="54">
        <v>101.2</v>
      </c>
      <c r="F10614" s="54">
        <v>0</v>
      </c>
      <c r="G10614" s="54">
        <v>101.2</v>
      </c>
    </row>
    <row r="10615" s="37" customFormat="1" customHeight="1" spans="1:7">
      <c r="A10615" s="52" t="s">
        <v>2044</v>
      </c>
      <c r="B10615" s="52" t="s">
        <v>4025</v>
      </c>
      <c r="C10615" s="52" t="s">
        <v>2107</v>
      </c>
      <c r="D10615" s="52" t="s">
        <v>2143</v>
      </c>
      <c r="E10615" s="54">
        <v>41.5921</v>
      </c>
      <c r="F10615" s="54">
        <v>0</v>
      </c>
      <c r="G10615" s="54">
        <v>41.5921</v>
      </c>
    </row>
    <row r="10616" s="37" customFormat="1" customHeight="1" spans="1:7">
      <c r="A10616" s="52" t="s">
        <v>2044</v>
      </c>
      <c r="B10616" s="52" t="s">
        <v>4025</v>
      </c>
      <c r="C10616" s="52" t="s">
        <v>2107</v>
      </c>
      <c r="D10616" s="52" t="s">
        <v>2144</v>
      </c>
      <c r="E10616" s="54">
        <v>4.16</v>
      </c>
      <c r="F10616" s="54">
        <v>0</v>
      </c>
      <c r="G10616" s="54">
        <v>4.16</v>
      </c>
    </row>
    <row r="10617" s="37" customFormat="1" customHeight="1" spans="1:7">
      <c r="A10617" s="52" t="s">
        <v>2044</v>
      </c>
      <c r="B10617" s="52" t="s">
        <v>4025</v>
      </c>
      <c r="C10617" s="52" t="s">
        <v>2107</v>
      </c>
      <c r="D10617" s="52" t="s">
        <v>2145</v>
      </c>
      <c r="E10617" s="54">
        <v>2.049996</v>
      </c>
      <c r="F10617" s="54">
        <v>0</v>
      </c>
      <c r="G10617" s="54">
        <v>2.049996</v>
      </c>
    </row>
    <row r="10618" s="37" customFormat="1" customHeight="1" spans="1:7">
      <c r="A10618" s="52" t="s">
        <v>2044</v>
      </c>
      <c r="B10618" s="49" t="s">
        <v>4026</v>
      </c>
      <c r="C10618" s="49"/>
      <c r="D10618" s="49"/>
      <c r="E10618" s="55">
        <v>111.103498</v>
      </c>
      <c r="F10618" s="55">
        <v>0</v>
      </c>
      <c r="G10618" s="55">
        <v>111.103498</v>
      </c>
    </row>
    <row r="10619" s="37" customFormat="1" customHeight="1" spans="1:7">
      <c r="A10619" s="52" t="s">
        <v>2044</v>
      </c>
      <c r="B10619" s="52" t="s">
        <v>4027</v>
      </c>
      <c r="C10619" s="49" t="s">
        <v>2091</v>
      </c>
      <c r="D10619" s="49"/>
      <c r="E10619" s="55">
        <v>15.365701</v>
      </c>
      <c r="F10619" s="55">
        <v>0</v>
      </c>
      <c r="G10619" s="55">
        <v>15.365701</v>
      </c>
    </row>
    <row r="10620" s="37" customFormat="1" customHeight="1" spans="1:7">
      <c r="A10620" s="52" t="s">
        <v>2044</v>
      </c>
      <c r="B10620" s="52" t="s">
        <v>4027</v>
      </c>
      <c r="C10620" s="52" t="s">
        <v>2092</v>
      </c>
      <c r="D10620" s="52" t="s">
        <v>2126</v>
      </c>
      <c r="E10620" s="54">
        <v>12.25</v>
      </c>
      <c r="F10620" s="54">
        <v>0</v>
      </c>
      <c r="G10620" s="54">
        <v>12.25</v>
      </c>
    </row>
    <row r="10621" s="37" customFormat="1" customHeight="1" spans="1:7">
      <c r="A10621" s="52" t="s">
        <v>2044</v>
      </c>
      <c r="B10621" s="52" t="s">
        <v>4027</v>
      </c>
      <c r="C10621" s="52" t="s">
        <v>2092</v>
      </c>
      <c r="D10621" s="52" t="s">
        <v>2127</v>
      </c>
      <c r="E10621" s="54">
        <v>0.426499</v>
      </c>
      <c r="F10621" s="54">
        <v>0</v>
      </c>
      <c r="G10621" s="54">
        <v>0.426499</v>
      </c>
    </row>
    <row r="10622" s="37" customFormat="1" customHeight="1" spans="1:7">
      <c r="A10622" s="52" t="s">
        <v>2044</v>
      </c>
      <c r="B10622" s="52" t="s">
        <v>4027</v>
      </c>
      <c r="C10622" s="52" t="s">
        <v>2092</v>
      </c>
      <c r="D10622" s="52" t="s">
        <v>2128</v>
      </c>
      <c r="E10622" s="54">
        <v>0.301613</v>
      </c>
      <c r="F10622" s="54">
        <v>0</v>
      </c>
      <c r="G10622" s="54">
        <v>0.301613</v>
      </c>
    </row>
    <row r="10623" s="37" customFormat="1" customHeight="1" spans="1:7">
      <c r="A10623" s="52" t="s">
        <v>2044</v>
      </c>
      <c r="B10623" s="52" t="s">
        <v>4027</v>
      </c>
      <c r="C10623" s="52" t="s">
        <v>2092</v>
      </c>
      <c r="D10623" s="52" t="s">
        <v>2129</v>
      </c>
      <c r="E10623" s="54">
        <v>0.557928</v>
      </c>
      <c r="F10623" s="54">
        <v>0</v>
      </c>
      <c r="G10623" s="54">
        <v>0.557928</v>
      </c>
    </row>
    <row r="10624" s="37" customFormat="1" customHeight="1" spans="1:7">
      <c r="A10624" s="52" t="s">
        <v>2044</v>
      </c>
      <c r="B10624" s="52" t="s">
        <v>4027</v>
      </c>
      <c r="C10624" s="52" t="s">
        <v>2092</v>
      </c>
      <c r="D10624" s="52" t="s">
        <v>2297</v>
      </c>
      <c r="E10624" s="54">
        <v>0.546537</v>
      </c>
      <c r="F10624" s="54">
        <v>0</v>
      </c>
      <c r="G10624" s="54">
        <v>0.546537</v>
      </c>
    </row>
    <row r="10625" s="37" customFormat="1" customHeight="1" spans="1:7">
      <c r="A10625" s="52" t="s">
        <v>2044</v>
      </c>
      <c r="B10625" s="52" t="s">
        <v>4027</v>
      </c>
      <c r="C10625" s="52" t="s">
        <v>2092</v>
      </c>
      <c r="D10625" s="52" t="s">
        <v>2130</v>
      </c>
      <c r="E10625" s="54">
        <v>0.533124</v>
      </c>
      <c r="F10625" s="54">
        <v>0</v>
      </c>
      <c r="G10625" s="54">
        <v>0.533124</v>
      </c>
    </row>
    <row r="10626" s="37" customFormat="1" customHeight="1" spans="1:7">
      <c r="A10626" s="52" t="s">
        <v>2044</v>
      </c>
      <c r="B10626" s="52" t="s">
        <v>4027</v>
      </c>
      <c r="C10626" s="52" t="s">
        <v>2092</v>
      </c>
      <c r="D10626" s="52" t="s">
        <v>2105</v>
      </c>
      <c r="E10626" s="54">
        <v>0.75</v>
      </c>
      <c r="F10626" s="54">
        <v>0</v>
      </c>
      <c r="G10626" s="54">
        <v>0.75</v>
      </c>
    </row>
    <row r="10627" s="37" customFormat="1" customHeight="1" spans="1:7">
      <c r="A10627" s="52" t="s">
        <v>2044</v>
      </c>
      <c r="B10627" s="52" t="s">
        <v>4027</v>
      </c>
      <c r="C10627" s="49" t="s">
        <v>2106</v>
      </c>
      <c r="D10627" s="49"/>
      <c r="E10627" s="55">
        <v>95.737797</v>
      </c>
      <c r="F10627" s="55">
        <v>0</v>
      </c>
      <c r="G10627" s="55">
        <v>95.737797</v>
      </c>
    </row>
    <row r="10628" s="37" customFormat="1" customHeight="1" spans="1:7">
      <c r="A10628" s="52" t="s">
        <v>2044</v>
      </c>
      <c r="B10628" s="52" t="s">
        <v>4027</v>
      </c>
      <c r="C10628" s="52" t="s">
        <v>2107</v>
      </c>
      <c r="D10628" s="52" t="s">
        <v>2131</v>
      </c>
      <c r="E10628" s="54">
        <v>18.5976</v>
      </c>
      <c r="F10628" s="54">
        <v>0</v>
      </c>
      <c r="G10628" s="54">
        <v>18.5976</v>
      </c>
    </row>
    <row r="10629" s="37" customFormat="1" customHeight="1" spans="1:7">
      <c r="A10629" s="52" t="s">
        <v>2044</v>
      </c>
      <c r="B10629" s="52" t="s">
        <v>4027</v>
      </c>
      <c r="C10629" s="52" t="s">
        <v>2107</v>
      </c>
      <c r="D10629" s="52" t="s">
        <v>2132</v>
      </c>
      <c r="E10629" s="54">
        <v>0.774</v>
      </c>
      <c r="F10629" s="54">
        <v>0</v>
      </c>
      <c r="G10629" s="54">
        <v>0.774</v>
      </c>
    </row>
    <row r="10630" s="37" customFormat="1" customHeight="1" spans="1:7">
      <c r="A10630" s="52" t="s">
        <v>2044</v>
      </c>
      <c r="B10630" s="52" t="s">
        <v>4027</v>
      </c>
      <c r="C10630" s="52" t="s">
        <v>2107</v>
      </c>
      <c r="D10630" s="52" t="s">
        <v>2110</v>
      </c>
      <c r="E10630" s="54">
        <v>2.16</v>
      </c>
      <c r="F10630" s="54">
        <v>0</v>
      </c>
      <c r="G10630" s="54">
        <v>2.16</v>
      </c>
    </row>
    <row r="10631" s="37" customFormat="1" customHeight="1" spans="1:7">
      <c r="A10631" s="52" t="s">
        <v>2044</v>
      </c>
      <c r="B10631" s="52" t="s">
        <v>4027</v>
      </c>
      <c r="C10631" s="52" t="s">
        <v>2107</v>
      </c>
      <c r="D10631" s="52" t="s">
        <v>2134</v>
      </c>
      <c r="E10631" s="54">
        <v>9.732</v>
      </c>
      <c r="F10631" s="54">
        <v>0</v>
      </c>
      <c r="G10631" s="54">
        <v>9.732</v>
      </c>
    </row>
    <row r="10632" s="37" customFormat="1" customHeight="1" spans="1:7">
      <c r="A10632" s="52" t="s">
        <v>2044</v>
      </c>
      <c r="B10632" s="52" t="s">
        <v>4027</v>
      </c>
      <c r="C10632" s="52" t="s">
        <v>2107</v>
      </c>
      <c r="D10632" s="52" t="s">
        <v>2135</v>
      </c>
      <c r="E10632" s="54">
        <v>18.6</v>
      </c>
      <c r="F10632" s="54">
        <v>0</v>
      </c>
      <c r="G10632" s="54">
        <v>18.6</v>
      </c>
    </row>
    <row r="10633" s="37" customFormat="1" customHeight="1" spans="1:7">
      <c r="A10633" s="52" t="s">
        <v>2044</v>
      </c>
      <c r="B10633" s="52" t="s">
        <v>4027</v>
      </c>
      <c r="C10633" s="52" t="s">
        <v>2107</v>
      </c>
      <c r="D10633" s="52" t="s">
        <v>2136</v>
      </c>
      <c r="E10633" s="54">
        <v>6.438</v>
      </c>
      <c r="F10633" s="54">
        <v>0</v>
      </c>
      <c r="G10633" s="54">
        <v>6.438</v>
      </c>
    </row>
    <row r="10634" s="37" customFormat="1" customHeight="1" spans="1:7">
      <c r="A10634" s="52" t="s">
        <v>2044</v>
      </c>
      <c r="B10634" s="52" t="s">
        <v>4027</v>
      </c>
      <c r="C10634" s="52" t="s">
        <v>2107</v>
      </c>
      <c r="D10634" s="52" t="s">
        <v>2137</v>
      </c>
      <c r="E10634" s="54">
        <v>8.662656</v>
      </c>
      <c r="F10634" s="54">
        <v>0</v>
      </c>
      <c r="G10634" s="54">
        <v>8.662656</v>
      </c>
    </row>
    <row r="10635" s="37" customFormat="1" customHeight="1" spans="1:7">
      <c r="A10635" s="52" t="s">
        <v>2044</v>
      </c>
      <c r="B10635" s="52" t="s">
        <v>4027</v>
      </c>
      <c r="C10635" s="52" t="s">
        <v>2107</v>
      </c>
      <c r="D10635" s="52" t="s">
        <v>2138</v>
      </c>
      <c r="E10635" s="54">
        <v>3.376452</v>
      </c>
      <c r="F10635" s="54">
        <v>0</v>
      </c>
      <c r="G10635" s="54">
        <v>3.376452</v>
      </c>
    </row>
    <row r="10636" s="37" customFormat="1" customHeight="1" spans="1:7">
      <c r="A10636" s="52" t="s">
        <v>2044</v>
      </c>
      <c r="B10636" s="52" t="s">
        <v>4027</v>
      </c>
      <c r="C10636" s="52" t="s">
        <v>2107</v>
      </c>
      <c r="D10636" s="52" t="s">
        <v>2139</v>
      </c>
      <c r="E10636" s="54">
        <v>0.106625</v>
      </c>
      <c r="F10636" s="54">
        <v>0</v>
      </c>
      <c r="G10636" s="54">
        <v>0.106625</v>
      </c>
    </row>
    <row r="10637" s="37" customFormat="1" customHeight="1" spans="1:7">
      <c r="A10637" s="52" t="s">
        <v>2044</v>
      </c>
      <c r="B10637" s="52" t="s">
        <v>4027</v>
      </c>
      <c r="C10637" s="52" t="s">
        <v>2107</v>
      </c>
      <c r="D10637" s="52" t="s">
        <v>2140</v>
      </c>
      <c r="E10637" s="54">
        <v>0.177708</v>
      </c>
      <c r="F10637" s="54">
        <v>0</v>
      </c>
      <c r="G10637" s="54">
        <v>0.177708</v>
      </c>
    </row>
    <row r="10638" s="37" customFormat="1" customHeight="1" spans="1:7">
      <c r="A10638" s="52" t="s">
        <v>2044</v>
      </c>
      <c r="B10638" s="52" t="s">
        <v>4027</v>
      </c>
      <c r="C10638" s="52" t="s">
        <v>2107</v>
      </c>
      <c r="D10638" s="52" t="s">
        <v>2141</v>
      </c>
      <c r="E10638" s="54">
        <v>4.783392</v>
      </c>
      <c r="F10638" s="54">
        <v>0</v>
      </c>
      <c r="G10638" s="54">
        <v>4.783392</v>
      </c>
    </row>
    <row r="10639" s="37" customFormat="1" customHeight="1" spans="1:7">
      <c r="A10639" s="52" t="s">
        <v>2044</v>
      </c>
      <c r="B10639" s="52" t="s">
        <v>4027</v>
      </c>
      <c r="C10639" s="52" t="s">
        <v>2107</v>
      </c>
      <c r="D10639" s="52" t="s">
        <v>2298</v>
      </c>
      <c r="E10639" s="54">
        <v>0.8</v>
      </c>
      <c r="F10639" s="54">
        <v>0</v>
      </c>
      <c r="G10639" s="54">
        <v>0.8</v>
      </c>
    </row>
    <row r="10640" s="37" customFormat="1" customHeight="1" spans="1:7">
      <c r="A10640" s="52" t="s">
        <v>2044</v>
      </c>
      <c r="B10640" s="52" t="s">
        <v>4027</v>
      </c>
      <c r="C10640" s="52" t="s">
        <v>2107</v>
      </c>
      <c r="D10640" s="52" t="s">
        <v>2142</v>
      </c>
      <c r="E10640" s="54">
        <v>4.331328</v>
      </c>
      <c r="F10640" s="54">
        <v>0</v>
      </c>
      <c r="G10640" s="54">
        <v>4.331328</v>
      </c>
    </row>
    <row r="10641" s="37" customFormat="1" customHeight="1" spans="1:7">
      <c r="A10641" s="52" t="s">
        <v>2044</v>
      </c>
      <c r="B10641" s="52" t="s">
        <v>4027</v>
      </c>
      <c r="C10641" s="52" t="s">
        <v>2107</v>
      </c>
      <c r="D10641" s="52" t="s">
        <v>2299</v>
      </c>
      <c r="E10641" s="54">
        <v>9.2</v>
      </c>
      <c r="F10641" s="54">
        <v>0</v>
      </c>
      <c r="G10641" s="54">
        <v>9.2</v>
      </c>
    </row>
    <row r="10642" s="37" customFormat="1" customHeight="1" spans="1:7">
      <c r="A10642" s="52" t="s">
        <v>2044</v>
      </c>
      <c r="B10642" s="52" t="s">
        <v>4027</v>
      </c>
      <c r="C10642" s="52" t="s">
        <v>2107</v>
      </c>
      <c r="D10642" s="52" t="s">
        <v>2143</v>
      </c>
      <c r="E10642" s="54">
        <v>6.907</v>
      </c>
      <c r="F10642" s="54">
        <v>0</v>
      </c>
      <c r="G10642" s="54">
        <v>6.907</v>
      </c>
    </row>
    <row r="10643" s="37" customFormat="1" customHeight="1" spans="1:7">
      <c r="A10643" s="52" t="s">
        <v>2044</v>
      </c>
      <c r="B10643" s="52" t="s">
        <v>4027</v>
      </c>
      <c r="C10643" s="52" t="s">
        <v>2107</v>
      </c>
      <c r="D10643" s="52" t="s">
        <v>2144</v>
      </c>
      <c r="E10643" s="54">
        <v>0.8</v>
      </c>
      <c r="F10643" s="54">
        <v>0</v>
      </c>
      <c r="G10643" s="54">
        <v>0.8</v>
      </c>
    </row>
    <row r="10644" s="37" customFormat="1" customHeight="1" spans="1:7">
      <c r="A10644" s="52" t="s">
        <v>2044</v>
      </c>
      <c r="B10644" s="52" t="s">
        <v>4027</v>
      </c>
      <c r="C10644" s="52" t="s">
        <v>2107</v>
      </c>
      <c r="D10644" s="52" t="s">
        <v>2145</v>
      </c>
      <c r="E10644" s="54">
        <v>0.291036</v>
      </c>
      <c r="F10644" s="54">
        <v>0</v>
      </c>
      <c r="G10644" s="54">
        <v>0.291036</v>
      </c>
    </row>
    <row r="10645" s="37" customFormat="1" customHeight="1" spans="1:7">
      <c r="A10645" s="52" t="s">
        <v>2044</v>
      </c>
      <c r="B10645" s="49" t="s">
        <v>4028</v>
      </c>
      <c r="C10645" s="49"/>
      <c r="D10645" s="49"/>
      <c r="E10645" s="55">
        <v>146.019246</v>
      </c>
      <c r="F10645" s="55">
        <v>0</v>
      </c>
      <c r="G10645" s="55">
        <v>146.019246</v>
      </c>
    </row>
    <row r="10646" s="37" customFormat="1" customHeight="1" spans="1:7">
      <c r="A10646" s="52" t="s">
        <v>2044</v>
      </c>
      <c r="B10646" s="52" t="s">
        <v>4029</v>
      </c>
      <c r="C10646" s="49" t="s">
        <v>2091</v>
      </c>
      <c r="D10646" s="49"/>
      <c r="E10646" s="55">
        <v>21.025388</v>
      </c>
      <c r="F10646" s="55">
        <v>0</v>
      </c>
      <c r="G10646" s="55">
        <v>21.025388</v>
      </c>
    </row>
    <row r="10647" s="37" customFormat="1" customHeight="1" spans="1:7">
      <c r="A10647" s="52" t="s">
        <v>2044</v>
      </c>
      <c r="B10647" s="52" t="s">
        <v>4029</v>
      </c>
      <c r="C10647" s="52" t="s">
        <v>2092</v>
      </c>
      <c r="D10647" s="52" t="s">
        <v>2126</v>
      </c>
      <c r="E10647" s="54">
        <v>17.15</v>
      </c>
      <c r="F10647" s="54">
        <v>0</v>
      </c>
      <c r="G10647" s="54">
        <v>17.15</v>
      </c>
    </row>
    <row r="10648" s="37" customFormat="1" customHeight="1" spans="1:7">
      <c r="A10648" s="52" t="s">
        <v>2044</v>
      </c>
      <c r="B10648" s="52" t="s">
        <v>4029</v>
      </c>
      <c r="C10648" s="52" t="s">
        <v>2092</v>
      </c>
      <c r="D10648" s="52" t="s">
        <v>2127</v>
      </c>
      <c r="E10648" s="54">
        <v>0.60457</v>
      </c>
      <c r="F10648" s="54">
        <v>0</v>
      </c>
      <c r="G10648" s="54">
        <v>0.60457</v>
      </c>
    </row>
    <row r="10649" s="37" customFormat="1" customHeight="1" spans="1:7">
      <c r="A10649" s="52" t="s">
        <v>2044</v>
      </c>
      <c r="B10649" s="52" t="s">
        <v>4029</v>
      </c>
      <c r="C10649" s="52" t="s">
        <v>2092</v>
      </c>
      <c r="D10649" s="52" t="s">
        <v>2128</v>
      </c>
      <c r="E10649" s="54">
        <v>0.428486</v>
      </c>
      <c r="F10649" s="54">
        <v>0</v>
      </c>
      <c r="G10649" s="54">
        <v>0.428486</v>
      </c>
    </row>
    <row r="10650" s="37" customFormat="1" customHeight="1" spans="1:7">
      <c r="A10650" s="52" t="s">
        <v>2044</v>
      </c>
      <c r="B10650" s="52" t="s">
        <v>4029</v>
      </c>
      <c r="C10650" s="52" t="s">
        <v>2092</v>
      </c>
      <c r="D10650" s="52" t="s">
        <v>2129</v>
      </c>
      <c r="E10650" s="54">
        <v>0.827496</v>
      </c>
      <c r="F10650" s="54">
        <v>0</v>
      </c>
      <c r="G10650" s="54">
        <v>0.827496</v>
      </c>
    </row>
    <row r="10651" s="37" customFormat="1" customHeight="1" spans="1:7">
      <c r="A10651" s="52" t="s">
        <v>2044</v>
      </c>
      <c r="B10651" s="52" t="s">
        <v>4029</v>
      </c>
      <c r="C10651" s="52" t="s">
        <v>2092</v>
      </c>
      <c r="D10651" s="52" t="s">
        <v>2297</v>
      </c>
      <c r="E10651" s="54">
        <v>0.209124</v>
      </c>
      <c r="F10651" s="54">
        <v>0</v>
      </c>
      <c r="G10651" s="54">
        <v>0.209124</v>
      </c>
    </row>
    <row r="10652" s="37" customFormat="1" customHeight="1" spans="1:7">
      <c r="A10652" s="52" t="s">
        <v>2044</v>
      </c>
      <c r="B10652" s="52" t="s">
        <v>4029</v>
      </c>
      <c r="C10652" s="52" t="s">
        <v>2092</v>
      </c>
      <c r="D10652" s="52" t="s">
        <v>2130</v>
      </c>
      <c r="E10652" s="54">
        <v>0.755712</v>
      </c>
      <c r="F10652" s="54">
        <v>0</v>
      </c>
      <c r="G10652" s="54">
        <v>0.755712</v>
      </c>
    </row>
    <row r="10653" s="37" customFormat="1" customHeight="1" spans="1:7">
      <c r="A10653" s="52" t="s">
        <v>2044</v>
      </c>
      <c r="B10653" s="52" t="s">
        <v>4029</v>
      </c>
      <c r="C10653" s="52" t="s">
        <v>2092</v>
      </c>
      <c r="D10653" s="52" t="s">
        <v>2105</v>
      </c>
      <c r="E10653" s="54">
        <v>1.05</v>
      </c>
      <c r="F10653" s="54">
        <v>0</v>
      </c>
      <c r="G10653" s="54">
        <v>1.05</v>
      </c>
    </row>
    <row r="10654" s="37" customFormat="1" customHeight="1" spans="1:7">
      <c r="A10654" s="52" t="s">
        <v>2044</v>
      </c>
      <c r="B10654" s="52" t="s">
        <v>4029</v>
      </c>
      <c r="C10654" s="49" t="s">
        <v>2106</v>
      </c>
      <c r="D10654" s="49"/>
      <c r="E10654" s="55">
        <v>124.993858</v>
      </c>
      <c r="F10654" s="55">
        <v>0</v>
      </c>
      <c r="G10654" s="55">
        <v>124.993858</v>
      </c>
    </row>
    <row r="10655" s="37" customFormat="1" customHeight="1" spans="1:7">
      <c r="A10655" s="52" t="s">
        <v>2044</v>
      </c>
      <c r="B10655" s="52" t="s">
        <v>4029</v>
      </c>
      <c r="C10655" s="52" t="s">
        <v>2107</v>
      </c>
      <c r="D10655" s="52" t="s">
        <v>2131</v>
      </c>
      <c r="E10655" s="54">
        <v>27.5832</v>
      </c>
      <c r="F10655" s="54">
        <v>0</v>
      </c>
      <c r="G10655" s="54">
        <v>27.5832</v>
      </c>
    </row>
    <row r="10656" s="37" customFormat="1" customHeight="1" spans="1:7">
      <c r="A10656" s="52" t="s">
        <v>2044</v>
      </c>
      <c r="B10656" s="52" t="s">
        <v>4029</v>
      </c>
      <c r="C10656" s="52" t="s">
        <v>2107</v>
      </c>
      <c r="D10656" s="52" t="s">
        <v>2132</v>
      </c>
      <c r="E10656" s="54">
        <v>1.0836</v>
      </c>
      <c r="F10656" s="54">
        <v>0</v>
      </c>
      <c r="G10656" s="54">
        <v>1.0836</v>
      </c>
    </row>
    <row r="10657" s="37" customFormat="1" customHeight="1" spans="1:7">
      <c r="A10657" s="52" t="s">
        <v>2044</v>
      </c>
      <c r="B10657" s="52" t="s">
        <v>4029</v>
      </c>
      <c r="C10657" s="52" t="s">
        <v>2107</v>
      </c>
      <c r="D10657" s="52" t="s">
        <v>2110</v>
      </c>
      <c r="E10657" s="54">
        <v>3.18</v>
      </c>
      <c r="F10657" s="54">
        <v>0</v>
      </c>
      <c r="G10657" s="54">
        <v>3.18</v>
      </c>
    </row>
    <row r="10658" s="37" customFormat="1" customHeight="1" spans="1:7">
      <c r="A10658" s="52" t="s">
        <v>2044</v>
      </c>
      <c r="B10658" s="52" t="s">
        <v>4029</v>
      </c>
      <c r="C10658" s="52" t="s">
        <v>2107</v>
      </c>
      <c r="D10658" s="52" t="s">
        <v>2134</v>
      </c>
      <c r="E10658" s="54">
        <v>13.068</v>
      </c>
      <c r="F10658" s="54">
        <v>0</v>
      </c>
      <c r="G10658" s="54">
        <v>13.068</v>
      </c>
    </row>
    <row r="10659" s="37" customFormat="1" customHeight="1" spans="1:7">
      <c r="A10659" s="52" t="s">
        <v>2044</v>
      </c>
      <c r="B10659" s="52" t="s">
        <v>4029</v>
      </c>
      <c r="C10659" s="52" t="s">
        <v>2107</v>
      </c>
      <c r="D10659" s="52" t="s">
        <v>2135</v>
      </c>
      <c r="E10659" s="54">
        <v>25.32</v>
      </c>
      <c r="F10659" s="54">
        <v>0</v>
      </c>
      <c r="G10659" s="54">
        <v>25.32</v>
      </c>
    </row>
    <row r="10660" s="37" customFormat="1" customHeight="1" spans="1:7">
      <c r="A10660" s="52" t="s">
        <v>2044</v>
      </c>
      <c r="B10660" s="52" t="s">
        <v>4029</v>
      </c>
      <c r="C10660" s="52" t="s">
        <v>2107</v>
      </c>
      <c r="D10660" s="52" t="s">
        <v>2136</v>
      </c>
      <c r="E10660" s="54">
        <v>8.646</v>
      </c>
      <c r="F10660" s="54">
        <v>0</v>
      </c>
      <c r="G10660" s="54">
        <v>8.646</v>
      </c>
    </row>
    <row r="10661" s="37" customFormat="1" customHeight="1" spans="1:7">
      <c r="A10661" s="52" t="s">
        <v>2044</v>
      </c>
      <c r="B10661" s="52" t="s">
        <v>4029</v>
      </c>
      <c r="C10661" s="52" t="s">
        <v>2107</v>
      </c>
      <c r="D10661" s="52" t="s">
        <v>2137</v>
      </c>
      <c r="E10661" s="54">
        <v>12.112128</v>
      </c>
      <c r="F10661" s="54">
        <v>0</v>
      </c>
      <c r="G10661" s="54">
        <v>12.112128</v>
      </c>
    </row>
    <row r="10662" s="37" customFormat="1" customHeight="1" spans="1:7">
      <c r="A10662" s="52" t="s">
        <v>2044</v>
      </c>
      <c r="B10662" s="52" t="s">
        <v>4029</v>
      </c>
      <c r="C10662" s="52" t="s">
        <v>2107</v>
      </c>
      <c r="D10662" s="52" t="s">
        <v>2138</v>
      </c>
      <c r="E10662" s="54">
        <v>4.786176</v>
      </c>
      <c r="F10662" s="54">
        <v>0</v>
      </c>
      <c r="G10662" s="54">
        <v>4.786176</v>
      </c>
    </row>
    <row r="10663" s="37" customFormat="1" customHeight="1" spans="1:7">
      <c r="A10663" s="52" t="s">
        <v>2044</v>
      </c>
      <c r="B10663" s="52" t="s">
        <v>4029</v>
      </c>
      <c r="C10663" s="52" t="s">
        <v>2107</v>
      </c>
      <c r="D10663" s="52" t="s">
        <v>2139</v>
      </c>
      <c r="E10663" s="54">
        <v>0.151142</v>
      </c>
      <c r="F10663" s="54">
        <v>0</v>
      </c>
      <c r="G10663" s="54">
        <v>0.151142</v>
      </c>
    </row>
    <row r="10664" s="37" customFormat="1" customHeight="1" spans="1:7">
      <c r="A10664" s="52" t="s">
        <v>2044</v>
      </c>
      <c r="B10664" s="52" t="s">
        <v>4029</v>
      </c>
      <c r="C10664" s="52" t="s">
        <v>2107</v>
      </c>
      <c r="D10664" s="52" t="s">
        <v>2140</v>
      </c>
      <c r="E10664" s="54">
        <v>0.251904</v>
      </c>
      <c r="F10664" s="54">
        <v>0</v>
      </c>
      <c r="G10664" s="54">
        <v>0.251904</v>
      </c>
    </row>
    <row r="10665" s="37" customFormat="1" customHeight="1" spans="1:7">
      <c r="A10665" s="52" t="s">
        <v>2044</v>
      </c>
      <c r="B10665" s="52" t="s">
        <v>4029</v>
      </c>
      <c r="C10665" s="52" t="s">
        <v>2107</v>
      </c>
      <c r="D10665" s="52" t="s">
        <v>2141</v>
      </c>
      <c r="E10665" s="54">
        <v>6.808896</v>
      </c>
      <c r="F10665" s="54">
        <v>0</v>
      </c>
      <c r="G10665" s="54">
        <v>6.808896</v>
      </c>
    </row>
    <row r="10666" s="37" customFormat="1" customHeight="1" spans="1:7">
      <c r="A10666" s="52" t="s">
        <v>2044</v>
      </c>
      <c r="B10666" s="52" t="s">
        <v>4029</v>
      </c>
      <c r="C10666" s="52" t="s">
        <v>2107</v>
      </c>
      <c r="D10666" s="52" t="s">
        <v>2298</v>
      </c>
      <c r="E10666" s="54">
        <v>0.4</v>
      </c>
      <c r="F10666" s="54">
        <v>0</v>
      </c>
      <c r="G10666" s="54">
        <v>0.4</v>
      </c>
    </row>
    <row r="10667" s="37" customFormat="1" customHeight="1" spans="1:7">
      <c r="A10667" s="52" t="s">
        <v>2044</v>
      </c>
      <c r="B10667" s="52" t="s">
        <v>4029</v>
      </c>
      <c r="C10667" s="52" t="s">
        <v>2107</v>
      </c>
      <c r="D10667" s="52" t="s">
        <v>2142</v>
      </c>
      <c r="E10667" s="54">
        <v>6.056064</v>
      </c>
      <c r="F10667" s="54">
        <v>0</v>
      </c>
      <c r="G10667" s="54">
        <v>6.056064</v>
      </c>
    </row>
    <row r="10668" s="37" customFormat="1" customHeight="1" spans="1:7">
      <c r="A10668" s="52" t="s">
        <v>2044</v>
      </c>
      <c r="B10668" s="52" t="s">
        <v>4029</v>
      </c>
      <c r="C10668" s="52" t="s">
        <v>2107</v>
      </c>
      <c r="D10668" s="52" t="s">
        <v>2299</v>
      </c>
      <c r="E10668" s="54">
        <v>4.6</v>
      </c>
      <c r="F10668" s="54">
        <v>0</v>
      </c>
      <c r="G10668" s="54">
        <v>4.6</v>
      </c>
    </row>
    <row r="10669" s="37" customFormat="1" customHeight="1" spans="1:7">
      <c r="A10669" s="52" t="s">
        <v>2044</v>
      </c>
      <c r="B10669" s="52" t="s">
        <v>4029</v>
      </c>
      <c r="C10669" s="52" t="s">
        <v>2107</v>
      </c>
      <c r="D10669" s="52" t="s">
        <v>2143</v>
      </c>
      <c r="E10669" s="54">
        <v>9.4094</v>
      </c>
      <c r="F10669" s="54">
        <v>0</v>
      </c>
      <c r="G10669" s="54">
        <v>9.4094</v>
      </c>
    </row>
    <row r="10670" s="37" customFormat="1" customHeight="1" spans="1:7">
      <c r="A10670" s="52" t="s">
        <v>2044</v>
      </c>
      <c r="B10670" s="52" t="s">
        <v>4029</v>
      </c>
      <c r="C10670" s="52" t="s">
        <v>2107</v>
      </c>
      <c r="D10670" s="52" t="s">
        <v>2144</v>
      </c>
      <c r="E10670" s="54">
        <v>1.12</v>
      </c>
      <c r="F10670" s="54">
        <v>0</v>
      </c>
      <c r="G10670" s="54">
        <v>1.12</v>
      </c>
    </row>
    <row r="10671" s="37" customFormat="1" customHeight="1" spans="1:7">
      <c r="A10671" s="52" t="s">
        <v>2044</v>
      </c>
      <c r="B10671" s="52" t="s">
        <v>4029</v>
      </c>
      <c r="C10671" s="52" t="s">
        <v>2107</v>
      </c>
      <c r="D10671" s="52" t="s">
        <v>2145</v>
      </c>
      <c r="E10671" s="54">
        <v>0.417348</v>
      </c>
      <c r="F10671" s="54">
        <v>0</v>
      </c>
      <c r="G10671" s="54">
        <v>0.417348</v>
      </c>
    </row>
    <row r="10672" s="37" customFormat="1" customHeight="1" spans="1:7">
      <c r="A10672" s="52" t="s">
        <v>2044</v>
      </c>
      <c r="B10672" s="49" t="s">
        <v>4030</v>
      </c>
      <c r="C10672" s="49"/>
      <c r="D10672" s="49"/>
      <c r="E10672" s="55">
        <v>162.148307</v>
      </c>
      <c r="F10672" s="55">
        <v>0</v>
      </c>
      <c r="G10672" s="55">
        <v>162.148307</v>
      </c>
    </row>
    <row r="10673" s="37" customFormat="1" customHeight="1" spans="1:7">
      <c r="A10673" s="52" t="s">
        <v>2044</v>
      </c>
      <c r="B10673" s="52" t="s">
        <v>4031</v>
      </c>
      <c r="C10673" s="49" t="s">
        <v>2091</v>
      </c>
      <c r="D10673" s="49"/>
      <c r="E10673" s="55">
        <v>23.775933</v>
      </c>
      <c r="F10673" s="55">
        <v>0</v>
      </c>
      <c r="G10673" s="55">
        <v>23.775933</v>
      </c>
    </row>
    <row r="10674" s="37" customFormat="1" customHeight="1" spans="1:7">
      <c r="A10674" s="52" t="s">
        <v>2044</v>
      </c>
      <c r="B10674" s="52" t="s">
        <v>4031</v>
      </c>
      <c r="C10674" s="52" t="s">
        <v>2092</v>
      </c>
      <c r="D10674" s="52" t="s">
        <v>2126</v>
      </c>
      <c r="E10674" s="54">
        <v>19.6</v>
      </c>
      <c r="F10674" s="54">
        <v>0</v>
      </c>
      <c r="G10674" s="54">
        <v>19.6</v>
      </c>
    </row>
    <row r="10675" s="37" customFormat="1" customHeight="1" spans="1:7">
      <c r="A10675" s="52" t="s">
        <v>2044</v>
      </c>
      <c r="B10675" s="52" t="s">
        <v>4031</v>
      </c>
      <c r="C10675" s="52" t="s">
        <v>2092</v>
      </c>
      <c r="D10675" s="52" t="s">
        <v>2127</v>
      </c>
      <c r="E10675" s="54">
        <v>0.651096</v>
      </c>
      <c r="F10675" s="54">
        <v>0</v>
      </c>
      <c r="G10675" s="54">
        <v>0.651096</v>
      </c>
    </row>
    <row r="10676" s="37" customFormat="1" customHeight="1" spans="1:7">
      <c r="A10676" s="52" t="s">
        <v>2044</v>
      </c>
      <c r="B10676" s="52" t="s">
        <v>4031</v>
      </c>
      <c r="C10676" s="52" t="s">
        <v>2092</v>
      </c>
      <c r="D10676" s="52" t="s">
        <v>2128</v>
      </c>
      <c r="E10676" s="54">
        <v>0.461904</v>
      </c>
      <c r="F10676" s="54">
        <v>0</v>
      </c>
      <c r="G10676" s="54">
        <v>0.461904</v>
      </c>
    </row>
    <row r="10677" s="37" customFormat="1" customHeight="1" spans="1:7">
      <c r="A10677" s="52" t="s">
        <v>2044</v>
      </c>
      <c r="B10677" s="52" t="s">
        <v>4031</v>
      </c>
      <c r="C10677" s="52" t="s">
        <v>2092</v>
      </c>
      <c r="D10677" s="52" t="s">
        <v>2129</v>
      </c>
      <c r="E10677" s="54">
        <v>0.849168</v>
      </c>
      <c r="F10677" s="54">
        <v>0</v>
      </c>
      <c r="G10677" s="54">
        <v>0.849168</v>
      </c>
    </row>
    <row r="10678" s="37" customFormat="1" customHeight="1" spans="1:7">
      <c r="A10678" s="52" t="s">
        <v>2044</v>
      </c>
      <c r="B10678" s="52" t="s">
        <v>4031</v>
      </c>
      <c r="C10678" s="52" t="s">
        <v>2092</v>
      </c>
      <c r="D10678" s="52" t="s">
        <v>2297</v>
      </c>
      <c r="E10678" s="54">
        <v>0.199895</v>
      </c>
      <c r="F10678" s="54">
        <v>0</v>
      </c>
      <c r="G10678" s="54">
        <v>0.199895</v>
      </c>
    </row>
    <row r="10679" s="37" customFormat="1" customHeight="1" spans="1:7">
      <c r="A10679" s="52" t="s">
        <v>2044</v>
      </c>
      <c r="B10679" s="52" t="s">
        <v>4031</v>
      </c>
      <c r="C10679" s="52" t="s">
        <v>2092</v>
      </c>
      <c r="D10679" s="52" t="s">
        <v>2130</v>
      </c>
      <c r="E10679" s="54">
        <v>0.81387</v>
      </c>
      <c r="F10679" s="54">
        <v>0</v>
      </c>
      <c r="G10679" s="54">
        <v>0.81387</v>
      </c>
    </row>
    <row r="10680" s="37" customFormat="1" customHeight="1" spans="1:7">
      <c r="A10680" s="52" t="s">
        <v>2044</v>
      </c>
      <c r="B10680" s="52" t="s">
        <v>4031</v>
      </c>
      <c r="C10680" s="52" t="s">
        <v>2092</v>
      </c>
      <c r="D10680" s="52" t="s">
        <v>2105</v>
      </c>
      <c r="E10680" s="54">
        <v>1.2</v>
      </c>
      <c r="F10680" s="54">
        <v>0</v>
      </c>
      <c r="G10680" s="54">
        <v>1.2</v>
      </c>
    </row>
    <row r="10681" s="37" customFormat="1" customHeight="1" spans="1:7">
      <c r="A10681" s="52" t="s">
        <v>2044</v>
      </c>
      <c r="B10681" s="52" t="s">
        <v>4031</v>
      </c>
      <c r="C10681" s="49" t="s">
        <v>2106</v>
      </c>
      <c r="D10681" s="49"/>
      <c r="E10681" s="55">
        <v>138.372374</v>
      </c>
      <c r="F10681" s="55">
        <v>0</v>
      </c>
      <c r="G10681" s="55">
        <v>138.372374</v>
      </c>
    </row>
    <row r="10682" s="37" customFormat="1" customHeight="1" spans="1:7">
      <c r="A10682" s="52" t="s">
        <v>2044</v>
      </c>
      <c r="B10682" s="52" t="s">
        <v>4031</v>
      </c>
      <c r="C10682" s="52" t="s">
        <v>2107</v>
      </c>
      <c r="D10682" s="52" t="s">
        <v>2131</v>
      </c>
      <c r="E10682" s="54">
        <v>28.3056</v>
      </c>
      <c r="F10682" s="54">
        <v>0</v>
      </c>
      <c r="G10682" s="54">
        <v>28.3056</v>
      </c>
    </row>
    <row r="10683" s="37" customFormat="1" customHeight="1" spans="1:7">
      <c r="A10683" s="52" t="s">
        <v>2044</v>
      </c>
      <c r="B10683" s="52" t="s">
        <v>4031</v>
      </c>
      <c r="C10683" s="52" t="s">
        <v>2107</v>
      </c>
      <c r="D10683" s="52" t="s">
        <v>2132</v>
      </c>
      <c r="E10683" s="54">
        <v>1.2384</v>
      </c>
      <c r="F10683" s="54">
        <v>0</v>
      </c>
      <c r="G10683" s="54">
        <v>1.2384</v>
      </c>
    </row>
    <row r="10684" s="37" customFormat="1" customHeight="1" spans="1:7">
      <c r="A10684" s="52" t="s">
        <v>2044</v>
      </c>
      <c r="B10684" s="52" t="s">
        <v>4031</v>
      </c>
      <c r="C10684" s="52" t="s">
        <v>2107</v>
      </c>
      <c r="D10684" s="52" t="s">
        <v>2110</v>
      </c>
      <c r="E10684" s="54">
        <v>3.48</v>
      </c>
      <c r="F10684" s="54">
        <v>0</v>
      </c>
      <c r="G10684" s="54">
        <v>3.48</v>
      </c>
    </row>
    <row r="10685" s="37" customFormat="1" customHeight="1" spans="1:7">
      <c r="A10685" s="52" t="s">
        <v>2044</v>
      </c>
      <c r="B10685" s="52" t="s">
        <v>4031</v>
      </c>
      <c r="C10685" s="52" t="s">
        <v>2107</v>
      </c>
      <c r="D10685" s="52" t="s">
        <v>2134</v>
      </c>
      <c r="E10685" s="54">
        <v>14.868</v>
      </c>
      <c r="F10685" s="54">
        <v>0</v>
      </c>
      <c r="G10685" s="54">
        <v>14.868</v>
      </c>
    </row>
    <row r="10686" s="37" customFormat="1" customHeight="1" spans="1:7">
      <c r="A10686" s="52" t="s">
        <v>2044</v>
      </c>
      <c r="B10686" s="52" t="s">
        <v>4031</v>
      </c>
      <c r="C10686" s="52" t="s">
        <v>2107</v>
      </c>
      <c r="D10686" s="52" t="s">
        <v>2135</v>
      </c>
      <c r="E10686" s="54">
        <v>29.76</v>
      </c>
      <c r="F10686" s="54">
        <v>0</v>
      </c>
      <c r="G10686" s="54">
        <v>29.76</v>
      </c>
    </row>
    <row r="10687" s="37" customFormat="1" customHeight="1" spans="1:7">
      <c r="A10687" s="52" t="s">
        <v>2044</v>
      </c>
      <c r="B10687" s="52" t="s">
        <v>4031</v>
      </c>
      <c r="C10687" s="52" t="s">
        <v>2107</v>
      </c>
      <c r="D10687" s="52" t="s">
        <v>2136</v>
      </c>
      <c r="E10687" s="54">
        <v>9.846</v>
      </c>
      <c r="F10687" s="54">
        <v>0</v>
      </c>
      <c r="G10687" s="54">
        <v>9.846</v>
      </c>
    </row>
    <row r="10688" s="37" customFormat="1" customHeight="1" spans="1:7">
      <c r="A10688" s="52" t="s">
        <v>2044</v>
      </c>
      <c r="B10688" s="52" t="s">
        <v>4031</v>
      </c>
      <c r="C10688" s="52" t="s">
        <v>2107</v>
      </c>
      <c r="D10688" s="52" t="s">
        <v>2137</v>
      </c>
      <c r="E10688" s="54">
        <v>13.44288</v>
      </c>
      <c r="F10688" s="54">
        <v>0</v>
      </c>
      <c r="G10688" s="54">
        <v>13.44288</v>
      </c>
    </row>
    <row r="10689" s="37" customFormat="1" customHeight="1" spans="1:7">
      <c r="A10689" s="52" t="s">
        <v>2044</v>
      </c>
      <c r="B10689" s="52" t="s">
        <v>4031</v>
      </c>
      <c r="C10689" s="52" t="s">
        <v>2107</v>
      </c>
      <c r="D10689" s="52" t="s">
        <v>2138</v>
      </c>
      <c r="E10689" s="54">
        <v>5.15451</v>
      </c>
      <c r="F10689" s="54">
        <v>0</v>
      </c>
      <c r="G10689" s="54">
        <v>5.15451</v>
      </c>
    </row>
    <row r="10690" s="37" customFormat="1" customHeight="1" spans="1:7">
      <c r="A10690" s="52" t="s">
        <v>2044</v>
      </c>
      <c r="B10690" s="52" t="s">
        <v>4031</v>
      </c>
      <c r="C10690" s="52" t="s">
        <v>2107</v>
      </c>
      <c r="D10690" s="52" t="s">
        <v>2139</v>
      </c>
      <c r="E10690" s="54">
        <v>0.162774</v>
      </c>
      <c r="F10690" s="54">
        <v>0</v>
      </c>
      <c r="G10690" s="54">
        <v>0.162774</v>
      </c>
    </row>
    <row r="10691" s="37" customFormat="1" customHeight="1" spans="1:7">
      <c r="A10691" s="52" t="s">
        <v>2044</v>
      </c>
      <c r="B10691" s="52" t="s">
        <v>4031</v>
      </c>
      <c r="C10691" s="52" t="s">
        <v>2107</v>
      </c>
      <c r="D10691" s="52" t="s">
        <v>2140</v>
      </c>
      <c r="E10691" s="54">
        <v>0.27129</v>
      </c>
      <c r="F10691" s="54">
        <v>0</v>
      </c>
      <c r="G10691" s="54">
        <v>0.27129</v>
      </c>
    </row>
    <row r="10692" s="37" customFormat="1" customHeight="1" spans="1:7">
      <c r="A10692" s="52" t="s">
        <v>2044</v>
      </c>
      <c r="B10692" s="52" t="s">
        <v>4031</v>
      </c>
      <c r="C10692" s="52" t="s">
        <v>2107</v>
      </c>
      <c r="D10692" s="52" t="s">
        <v>2141</v>
      </c>
      <c r="E10692" s="54">
        <v>7.34616</v>
      </c>
      <c r="F10692" s="54">
        <v>0</v>
      </c>
      <c r="G10692" s="54">
        <v>7.34616</v>
      </c>
    </row>
    <row r="10693" s="37" customFormat="1" customHeight="1" spans="1:7">
      <c r="A10693" s="52" t="s">
        <v>2044</v>
      </c>
      <c r="B10693" s="52" t="s">
        <v>4031</v>
      </c>
      <c r="C10693" s="52" t="s">
        <v>2107</v>
      </c>
      <c r="D10693" s="52" t="s">
        <v>2298</v>
      </c>
      <c r="E10693" s="54">
        <v>0.4</v>
      </c>
      <c r="F10693" s="54">
        <v>0</v>
      </c>
      <c r="G10693" s="54">
        <v>0.4</v>
      </c>
    </row>
    <row r="10694" s="37" customFormat="1" customHeight="1" spans="1:7">
      <c r="A10694" s="52" t="s">
        <v>2044</v>
      </c>
      <c r="B10694" s="52" t="s">
        <v>4031</v>
      </c>
      <c r="C10694" s="52" t="s">
        <v>2107</v>
      </c>
      <c r="D10694" s="52" t="s">
        <v>2142</v>
      </c>
      <c r="E10694" s="54">
        <v>6.72144</v>
      </c>
      <c r="F10694" s="54">
        <v>0</v>
      </c>
      <c r="G10694" s="54">
        <v>6.72144</v>
      </c>
    </row>
    <row r="10695" s="37" customFormat="1" customHeight="1" spans="1:7">
      <c r="A10695" s="52" t="s">
        <v>2044</v>
      </c>
      <c r="B10695" s="52" t="s">
        <v>4031</v>
      </c>
      <c r="C10695" s="52" t="s">
        <v>2107</v>
      </c>
      <c r="D10695" s="52" t="s">
        <v>2299</v>
      </c>
      <c r="E10695" s="54">
        <v>4.6</v>
      </c>
      <c r="F10695" s="54">
        <v>0</v>
      </c>
      <c r="G10695" s="54">
        <v>4.6</v>
      </c>
    </row>
    <row r="10696" s="37" customFormat="1" customHeight="1" spans="1:7">
      <c r="A10696" s="52" t="s">
        <v>2044</v>
      </c>
      <c r="B10696" s="52" t="s">
        <v>4031</v>
      </c>
      <c r="C10696" s="52" t="s">
        <v>2107</v>
      </c>
      <c r="D10696" s="52" t="s">
        <v>2143</v>
      </c>
      <c r="E10696" s="54">
        <v>11.0512</v>
      </c>
      <c r="F10696" s="54">
        <v>0</v>
      </c>
      <c r="G10696" s="54">
        <v>11.0512</v>
      </c>
    </row>
    <row r="10697" s="37" customFormat="1" customHeight="1" spans="1:7">
      <c r="A10697" s="52" t="s">
        <v>2044</v>
      </c>
      <c r="B10697" s="52" t="s">
        <v>4031</v>
      </c>
      <c r="C10697" s="52" t="s">
        <v>2107</v>
      </c>
      <c r="D10697" s="52" t="s">
        <v>2144</v>
      </c>
      <c r="E10697" s="54">
        <v>1.28</v>
      </c>
      <c r="F10697" s="54">
        <v>0</v>
      </c>
      <c r="G10697" s="54">
        <v>1.28</v>
      </c>
    </row>
    <row r="10698" s="37" customFormat="1" customHeight="1" spans="1:7">
      <c r="A10698" s="52" t="s">
        <v>2044</v>
      </c>
      <c r="B10698" s="52" t="s">
        <v>4031</v>
      </c>
      <c r="C10698" s="52" t="s">
        <v>2107</v>
      </c>
      <c r="D10698" s="52" t="s">
        <v>2145</v>
      </c>
      <c r="E10698" s="54">
        <v>0.44412</v>
      </c>
      <c r="F10698" s="54">
        <v>0</v>
      </c>
      <c r="G10698" s="54">
        <v>0.44412</v>
      </c>
    </row>
    <row r="10699" s="37" customFormat="1" customHeight="1" spans="1:7">
      <c r="A10699" s="52" t="s">
        <v>2044</v>
      </c>
      <c r="B10699" s="49" t="s">
        <v>4032</v>
      </c>
      <c r="C10699" s="49"/>
      <c r="D10699" s="49"/>
      <c r="E10699" s="55">
        <v>132.127544</v>
      </c>
      <c r="F10699" s="55">
        <v>0</v>
      </c>
      <c r="G10699" s="55">
        <v>132.127544</v>
      </c>
    </row>
    <row r="10700" s="37" customFormat="1" customHeight="1" spans="1:7">
      <c r="A10700" s="52" t="s">
        <v>2044</v>
      </c>
      <c r="B10700" s="52" t="s">
        <v>4033</v>
      </c>
      <c r="C10700" s="49" t="s">
        <v>2091</v>
      </c>
      <c r="D10700" s="49"/>
      <c r="E10700" s="55">
        <v>18.105654</v>
      </c>
      <c r="F10700" s="55">
        <v>0</v>
      </c>
      <c r="G10700" s="55">
        <v>18.105654</v>
      </c>
    </row>
    <row r="10701" s="37" customFormat="1" customHeight="1" spans="1:7">
      <c r="A10701" s="52" t="s">
        <v>2044</v>
      </c>
      <c r="B10701" s="52" t="s">
        <v>4033</v>
      </c>
      <c r="C10701" s="52" t="s">
        <v>2092</v>
      </c>
      <c r="D10701" s="52" t="s">
        <v>2126</v>
      </c>
      <c r="E10701" s="54">
        <v>14.7</v>
      </c>
      <c r="F10701" s="54">
        <v>0</v>
      </c>
      <c r="G10701" s="54">
        <v>14.7</v>
      </c>
    </row>
    <row r="10702" s="37" customFormat="1" customHeight="1" spans="1:7">
      <c r="A10702" s="52" t="s">
        <v>2044</v>
      </c>
      <c r="B10702" s="52" t="s">
        <v>4033</v>
      </c>
      <c r="C10702" s="52" t="s">
        <v>2092</v>
      </c>
      <c r="D10702" s="52" t="s">
        <v>2127</v>
      </c>
      <c r="E10702" s="54">
        <v>0.53532</v>
      </c>
      <c r="F10702" s="54">
        <v>0</v>
      </c>
      <c r="G10702" s="54">
        <v>0.53532</v>
      </c>
    </row>
    <row r="10703" s="37" customFormat="1" customHeight="1" spans="1:7">
      <c r="A10703" s="52" t="s">
        <v>2044</v>
      </c>
      <c r="B10703" s="52" t="s">
        <v>4033</v>
      </c>
      <c r="C10703" s="52" t="s">
        <v>2092</v>
      </c>
      <c r="D10703" s="52" t="s">
        <v>2128</v>
      </c>
      <c r="E10703" s="54">
        <v>0.37896</v>
      </c>
      <c r="F10703" s="54">
        <v>0</v>
      </c>
      <c r="G10703" s="54">
        <v>0.37896</v>
      </c>
    </row>
    <row r="10704" s="37" customFormat="1" customHeight="1" spans="1:7">
      <c r="A10704" s="52" t="s">
        <v>2044</v>
      </c>
      <c r="B10704" s="52" t="s">
        <v>4033</v>
      </c>
      <c r="C10704" s="52" t="s">
        <v>2092</v>
      </c>
      <c r="D10704" s="52" t="s">
        <v>2129</v>
      </c>
      <c r="E10704" s="54">
        <v>0.722736</v>
      </c>
      <c r="F10704" s="54">
        <v>0</v>
      </c>
      <c r="G10704" s="54">
        <v>0.722736</v>
      </c>
    </row>
    <row r="10705" s="37" customFormat="1" customHeight="1" spans="1:7">
      <c r="A10705" s="52" t="s">
        <v>2044</v>
      </c>
      <c r="B10705" s="52" t="s">
        <v>4033</v>
      </c>
      <c r="C10705" s="52" t="s">
        <v>2092</v>
      </c>
      <c r="D10705" s="52" t="s">
        <v>2297</v>
      </c>
      <c r="E10705" s="54">
        <v>0.199488</v>
      </c>
      <c r="F10705" s="54">
        <v>0</v>
      </c>
      <c r="G10705" s="54">
        <v>0.199488</v>
      </c>
    </row>
    <row r="10706" s="37" customFormat="1" customHeight="1" spans="1:7">
      <c r="A10706" s="52" t="s">
        <v>2044</v>
      </c>
      <c r="B10706" s="52" t="s">
        <v>4033</v>
      </c>
      <c r="C10706" s="52" t="s">
        <v>2092</v>
      </c>
      <c r="D10706" s="52" t="s">
        <v>2130</v>
      </c>
      <c r="E10706" s="54">
        <v>0.66915</v>
      </c>
      <c r="F10706" s="54">
        <v>0</v>
      </c>
      <c r="G10706" s="54">
        <v>0.66915</v>
      </c>
    </row>
    <row r="10707" s="37" customFormat="1" customHeight="1" spans="1:7">
      <c r="A10707" s="52" t="s">
        <v>2044</v>
      </c>
      <c r="B10707" s="52" t="s">
        <v>4033</v>
      </c>
      <c r="C10707" s="52" t="s">
        <v>2092</v>
      </c>
      <c r="D10707" s="52" t="s">
        <v>2105</v>
      </c>
      <c r="E10707" s="54">
        <v>0.9</v>
      </c>
      <c r="F10707" s="54">
        <v>0</v>
      </c>
      <c r="G10707" s="54">
        <v>0.9</v>
      </c>
    </row>
    <row r="10708" s="37" customFormat="1" customHeight="1" spans="1:7">
      <c r="A10708" s="52" t="s">
        <v>2044</v>
      </c>
      <c r="B10708" s="52" t="s">
        <v>4033</v>
      </c>
      <c r="C10708" s="49" t="s">
        <v>2106</v>
      </c>
      <c r="D10708" s="49"/>
      <c r="E10708" s="55">
        <v>114.02189</v>
      </c>
      <c r="F10708" s="55">
        <v>0</v>
      </c>
      <c r="G10708" s="55">
        <v>114.02189</v>
      </c>
    </row>
    <row r="10709" s="37" customFormat="1" customHeight="1" spans="1:7">
      <c r="A10709" s="52" t="s">
        <v>2044</v>
      </c>
      <c r="B10709" s="52" t="s">
        <v>4033</v>
      </c>
      <c r="C10709" s="52" t="s">
        <v>2107</v>
      </c>
      <c r="D10709" s="52" t="s">
        <v>2131</v>
      </c>
      <c r="E10709" s="54">
        <v>24.0912</v>
      </c>
      <c r="F10709" s="54">
        <v>0</v>
      </c>
      <c r="G10709" s="54">
        <v>24.0912</v>
      </c>
    </row>
    <row r="10710" s="37" customFormat="1" customHeight="1" spans="1:7">
      <c r="A10710" s="52" t="s">
        <v>2044</v>
      </c>
      <c r="B10710" s="52" t="s">
        <v>4033</v>
      </c>
      <c r="C10710" s="52" t="s">
        <v>2107</v>
      </c>
      <c r="D10710" s="52" t="s">
        <v>2132</v>
      </c>
      <c r="E10710" s="54">
        <v>0.9288</v>
      </c>
      <c r="F10710" s="54">
        <v>0</v>
      </c>
      <c r="G10710" s="54">
        <v>0.9288</v>
      </c>
    </row>
    <row r="10711" s="37" customFormat="1" customHeight="1" spans="1:7">
      <c r="A10711" s="52" t="s">
        <v>2044</v>
      </c>
      <c r="B10711" s="52" t="s">
        <v>4033</v>
      </c>
      <c r="C10711" s="52" t="s">
        <v>2107</v>
      </c>
      <c r="D10711" s="52" t="s">
        <v>2110</v>
      </c>
      <c r="E10711" s="54">
        <v>2.76</v>
      </c>
      <c r="F10711" s="54">
        <v>0</v>
      </c>
      <c r="G10711" s="54">
        <v>2.76</v>
      </c>
    </row>
    <row r="10712" s="37" customFormat="1" customHeight="1" spans="1:7">
      <c r="A10712" s="52" t="s">
        <v>2044</v>
      </c>
      <c r="B10712" s="52" t="s">
        <v>4033</v>
      </c>
      <c r="C10712" s="52" t="s">
        <v>2107</v>
      </c>
      <c r="D10712" s="52" t="s">
        <v>2134</v>
      </c>
      <c r="E10712" s="54">
        <v>11.7</v>
      </c>
      <c r="F10712" s="54">
        <v>0</v>
      </c>
      <c r="G10712" s="54">
        <v>11.7</v>
      </c>
    </row>
    <row r="10713" s="37" customFormat="1" customHeight="1" spans="1:7">
      <c r="A10713" s="52" t="s">
        <v>2044</v>
      </c>
      <c r="B10713" s="52" t="s">
        <v>4033</v>
      </c>
      <c r="C10713" s="52" t="s">
        <v>2107</v>
      </c>
      <c r="D10713" s="52" t="s">
        <v>2135</v>
      </c>
      <c r="E10713" s="54">
        <v>22.704</v>
      </c>
      <c r="F10713" s="54">
        <v>0</v>
      </c>
      <c r="G10713" s="54">
        <v>22.704</v>
      </c>
    </row>
    <row r="10714" s="37" customFormat="1" customHeight="1" spans="1:7">
      <c r="A10714" s="52" t="s">
        <v>2044</v>
      </c>
      <c r="B10714" s="52" t="s">
        <v>4033</v>
      </c>
      <c r="C10714" s="52" t="s">
        <v>2107</v>
      </c>
      <c r="D10714" s="52" t="s">
        <v>2136</v>
      </c>
      <c r="E10714" s="54">
        <v>7.89</v>
      </c>
      <c r="F10714" s="54">
        <v>0</v>
      </c>
      <c r="G10714" s="54">
        <v>7.89</v>
      </c>
    </row>
    <row r="10715" s="37" customFormat="1" customHeight="1" spans="1:7">
      <c r="A10715" s="52" t="s">
        <v>2044</v>
      </c>
      <c r="B10715" s="52" t="s">
        <v>4033</v>
      </c>
      <c r="C10715" s="52" t="s">
        <v>2107</v>
      </c>
      <c r="D10715" s="52" t="s">
        <v>2137</v>
      </c>
      <c r="E10715" s="54">
        <v>10.77024</v>
      </c>
      <c r="F10715" s="54">
        <v>0</v>
      </c>
      <c r="G10715" s="54">
        <v>10.77024</v>
      </c>
    </row>
    <row r="10716" s="37" customFormat="1" customHeight="1" spans="1:7">
      <c r="A10716" s="52" t="s">
        <v>2044</v>
      </c>
      <c r="B10716" s="52" t="s">
        <v>4033</v>
      </c>
      <c r="C10716" s="52" t="s">
        <v>2107</v>
      </c>
      <c r="D10716" s="52" t="s">
        <v>2138</v>
      </c>
      <c r="E10716" s="54">
        <v>4.23795</v>
      </c>
      <c r="F10716" s="54">
        <v>0</v>
      </c>
      <c r="G10716" s="54">
        <v>4.23795</v>
      </c>
    </row>
    <row r="10717" s="37" customFormat="1" customHeight="1" spans="1:7">
      <c r="A10717" s="52" t="s">
        <v>2044</v>
      </c>
      <c r="B10717" s="52" t="s">
        <v>4033</v>
      </c>
      <c r="C10717" s="52" t="s">
        <v>2107</v>
      </c>
      <c r="D10717" s="52" t="s">
        <v>2139</v>
      </c>
      <c r="E10717" s="54">
        <v>0.13383</v>
      </c>
      <c r="F10717" s="54">
        <v>0</v>
      </c>
      <c r="G10717" s="54">
        <v>0.13383</v>
      </c>
    </row>
    <row r="10718" s="37" customFormat="1" customHeight="1" spans="1:7">
      <c r="A10718" s="52" t="s">
        <v>2044</v>
      </c>
      <c r="B10718" s="52" t="s">
        <v>4033</v>
      </c>
      <c r="C10718" s="52" t="s">
        <v>2107</v>
      </c>
      <c r="D10718" s="52" t="s">
        <v>2140</v>
      </c>
      <c r="E10718" s="54">
        <v>0.22305</v>
      </c>
      <c r="F10718" s="54">
        <v>0</v>
      </c>
      <c r="G10718" s="54">
        <v>0.22305</v>
      </c>
    </row>
    <row r="10719" s="37" customFormat="1" customHeight="1" spans="1:7">
      <c r="A10719" s="52" t="s">
        <v>2044</v>
      </c>
      <c r="B10719" s="52" t="s">
        <v>4033</v>
      </c>
      <c r="C10719" s="52" t="s">
        <v>2107</v>
      </c>
      <c r="D10719" s="52" t="s">
        <v>2141</v>
      </c>
      <c r="E10719" s="54">
        <v>6.0156</v>
      </c>
      <c r="F10719" s="54">
        <v>0</v>
      </c>
      <c r="G10719" s="54">
        <v>6.0156</v>
      </c>
    </row>
    <row r="10720" s="37" customFormat="1" customHeight="1" spans="1:7">
      <c r="A10720" s="52" t="s">
        <v>2044</v>
      </c>
      <c r="B10720" s="52" t="s">
        <v>4033</v>
      </c>
      <c r="C10720" s="52" t="s">
        <v>2107</v>
      </c>
      <c r="D10720" s="52" t="s">
        <v>2298</v>
      </c>
      <c r="E10720" s="54">
        <v>0.6</v>
      </c>
      <c r="F10720" s="54">
        <v>0</v>
      </c>
      <c r="G10720" s="54">
        <v>0.6</v>
      </c>
    </row>
    <row r="10721" s="37" customFormat="1" customHeight="1" spans="1:7">
      <c r="A10721" s="52" t="s">
        <v>2044</v>
      </c>
      <c r="B10721" s="52" t="s">
        <v>4033</v>
      </c>
      <c r="C10721" s="52" t="s">
        <v>2107</v>
      </c>
      <c r="D10721" s="52" t="s">
        <v>2142</v>
      </c>
      <c r="E10721" s="54">
        <v>5.38512</v>
      </c>
      <c r="F10721" s="54">
        <v>0</v>
      </c>
      <c r="G10721" s="54">
        <v>5.38512</v>
      </c>
    </row>
    <row r="10722" s="37" customFormat="1" customHeight="1" spans="1:7">
      <c r="A10722" s="52" t="s">
        <v>2044</v>
      </c>
      <c r="B10722" s="52" t="s">
        <v>4033</v>
      </c>
      <c r="C10722" s="52" t="s">
        <v>2107</v>
      </c>
      <c r="D10722" s="52" t="s">
        <v>2299</v>
      </c>
      <c r="E10722" s="54">
        <v>6.9</v>
      </c>
      <c r="F10722" s="54">
        <v>0</v>
      </c>
      <c r="G10722" s="54">
        <v>6.9</v>
      </c>
    </row>
    <row r="10723" s="37" customFormat="1" customHeight="1" spans="1:7">
      <c r="A10723" s="52" t="s">
        <v>2044</v>
      </c>
      <c r="B10723" s="52" t="s">
        <v>4033</v>
      </c>
      <c r="C10723" s="52" t="s">
        <v>2107</v>
      </c>
      <c r="D10723" s="52" t="s">
        <v>2143</v>
      </c>
      <c r="E10723" s="54">
        <v>8.3549</v>
      </c>
      <c r="F10723" s="54">
        <v>0</v>
      </c>
      <c r="G10723" s="54">
        <v>8.3549</v>
      </c>
    </row>
    <row r="10724" s="37" customFormat="1" customHeight="1" spans="1:7">
      <c r="A10724" s="52" t="s">
        <v>2044</v>
      </c>
      <c r="B10724" s="52" t="s">
        <v>4033</v>
      </c>
      <c r="C10724" s="52" t="s">
        <v>2107</v>
      </c>
      <c r="D10724" s="52" t="s">
        <v>2144</v>
      </c>
      <c r="E10724" s="54">
        <v>0.96</v>
      </c>
      <c r="F10724" s="54">
        <v>0</v>
      </c>
      <c r="G10724" s="54">
        <v>0.96</v>
      </c>
    </row>
    <row r="10725" s="37" customFormat="1" customHeight="1" spans="1:7">
      <c r="A10725" s="52" t="s">
        <v>2044</v>
      </c>
      <c r="B10725" s="52" t="s">
        <v>4033</v>
      </c>
      <c r="C10725" s="52" t="s">
        <v>2107</v>
      </c>
      <c r="D10725" s="52" t="s">
        <v>2145</v>
      </c>
      <c r="E10725" s="54">
        <v>0.3672</v>
      </c>
      <c r="F10725" s="54">
        <v>0</v>
      </c>
      <c r="G10725" s="54">
        <v>0.3672</v>
      </c>
    </row>
    <row r="10726" s="37" customFormat="1" customHeight="1" spans="1:7">
      <c r="A10726" s="49" t="s">
        <v>4034</v>
      </c>
      <c r="B10726" s="49"/>
      <c r="C10726" s="49"/>
      <c r="D10726" s="49"/>
      <c r="E10726" s="55">
        <v>3192.457173</v>
      </c>
      <c r="F10726" s="55">
        <v>0</v>
      </c>
      <c r="G10726" s="55">
        <v>3192.457173</v>
      </c>
    </row>
    <row r="10727" s="37" customFormat="1" customHeight="1" spans="1:7">
      <c r="A10727" s="52" t="s">
        <v>2045</v>
      </c>
      <c r="B10727" s="49" t="s">
        <v>4035</v>
      </c>
      <c r="C10727" s="49"/>
      <c r="D10727" s="49"/>
      <c r="E10727" s="55">
        <v>2094.992048</v>
      </c>
      <c r="F10727" s="55">
        <v>0</v>
      </c>
      <c r="G10727" s="55">
        <v>2094.992048</v>
      </c>
    </row>
    <row r="10728" s="37" customFormat="1" customHeight="1" spans="1:7">
      <c r="A10728" s="52" t="s">
        <v>2045</v>
      </c>
      <c r="B10728" s="52" t="s">
        <v>4036</v>
      </c>
      <c r="C10728" s="49" t="s">
        <v>2080</v>
      </c>
      <c r="D10728" s="49"/>
      <c r="E10728" s="55">
        <v>985.1816</v>
      </c>
      <c r="F10728" s="55">
        <v>0</v>
      </c>
      <c r="G10728" s="55">
        <v>985.1816</v>
      </c>
    </row>
    <row r="10729" s="37" customFormat="1" customHeight="1" spans="1:7">
      <c r="A10729" s="52" t="s">
        <v>2045</v>
      </c>
      <c r="B10729" s="52" t="s">
        <v>4036</v>
      </c>
      <c r="C10729" s="52" t="s">
        <v>2081</v>
      </c>
      <c r="D10729" s="52" t="s">
        <v>4037</v>
      </c>
      <c r="E10729" s="54">
        <v>15.965</v>
      </c>
      <c r="F10729" s="54">
        <v>0</v>
      </c>
      <c r="G10729" s="54">
        <v>15.965</v>
      </c>
    </row>
    <row r="10730" s="37" customFormat="1" customHeight="1" spans="1:7">
      <c r="A10730" s="52" t="s">
        <v>2045</v>
      </c>
      <c r="B10730" s="52" t="s">
        <v>4036</v>
      </c>
      <c r="C10730" s="52" t="s">
        <v>2081</v>
      </c>
      <c r="D10730" s="52" t="s">
        <v>4038</v>
      </c>
      <c r="E10730" s="54">
        <v>26.43</v>
      </c>
      <c r="F10730" s="54">
        <v>0</v>
      </c>
      <c r="G10730" s="54">
        <v>26.43</v>
      </c>
    </row>
    <row r="10731" s="37" customFormat="1" customHeight="1" spans="1:7">
      <c r="A10731" s="52" t="s">
        <v>2045</v>
      </c>
      <c r="B10731" s="52" t="s">
        <v>4036</v>
      </c>
      <c r="C10731" s="52" t="s">
        <v>2081</v>
      </c>
      <c r="D10731" s="52" t="s">
        <v>4039</v>
      </c>
      <c r="E10731" s="54">
        <v>55</v>
      </c>
      <c r="F10731" s="54">
        <v>0</v>
      </c>
      <c r="G10731" s="54">
        <v>55</v>
      </c>
    </row>
    <row r="10732" s="37" customFormat="1" customHeight="1" spans="1:7">
      <c r="A10732" s="52" t="s">
        <v>2045</v>
      </c>
      <c r="B10732" s="52" t="s">
        <v>4036</v>
      </c>
      <c r="C10732" s="52" t="s">
        <v>2081</v>
      </c>
      <c r="D10732" s="52" t="s">
        <v>4040</v>
      </c>
      <c r="E10732" s="54">
        <v>65.6587</v>
      </c>
      <c r="F10732" s="54">
        <v>0</v>
      </c>
      <c r="G10732" s="54">
        <v>65.6587</v>
      </c>
    </row>
    <row r="10733" s="37" customFormat="1" customHeight="1" spans="1:7">
      <c r="A10733" s="52" t="s">
        <v>2045</v>
      </c>
      <c r="B10733" s="52" t="s">
        <v>4036</v>
      </c>
      <c r="C10733" s="52" t="s">
        <v>2081</v>
      </c>
      <c r="D10733" s="52" t="s">
        <v>4041</v>
      </c>
      <c r="E10733" s="54">
        <v>40.0756</v>
      </c>
      <c r="F10733" s="54">
        <v>0</v>
      </c>
      <c r="G10733" s="54">
        <v>40.0756</v>
      </c>
    </row>
    <row r="10734" s="37" customFormat="1" customHeight="1" spans="1:7">
      <c r="A10734" s="52" t="s">
        <v>2045</v>
      </c>
      <c r="B10734" s="52" t="s">
        <v>4036</v>
      </c>
      <c r="C10734" s="52" t="s">
        <v>2081</v>
      </c>
      <c r="D10734" s="52" t="s">
        <v>4042</v>
      </c>
      <c r="E10734" s="54">
        <v>10.5312</v>
      </c>
      <c r="F10734" s="54">
        <v>0</v>
      </c>
      <c r="G10734" s="54">
        <v>10.5312</v>
      </c>
    </row>
    <row r="10735" s="37" customFormat="1" customHeight="1" spans="1:7">
      <c r="A10735" s="52" t="s">
        <v>2045</v>
      </c>
      <c r="B10735" s="52" t="s">
        <v>4036</v>
      </c>
      <c r="C10735" s="52" t="s">
        <v>2081</v>
      </c>
      <c r="D10735" s="52" t="s">
        <v>4043</v>
      </c>
      <c r="E10735" s="54">
        <v>26.962</v>
      </c>
      <c r="F10735" s="54">
        <v>0</v>
      </c>
      <c r="G10735" s="54">
        <v>26.962</v>
      </c>
    </row>
    <row r="10736" s="37" customFormat="1" customHeight="1" spans="1:7">
      <c r="A10736" s="52" t="s">
        <v>2045</v>
      </c>
      <c r="B10736" s="52" t="s">
        <v>4036</v>
      </c>
      <c r="C10736" s="52" t="s">
        <v>2081</v>
      </c>
      <c r="D10736" s="52" t="s">
        <v>4044</v>
      </c>
      <c r="E10736" s="54">
        <v>24.63</v>
      </c>
      <c r="F10736" s="54">
        <v>0</v>
      </c>
      <c r="G10736" s="54">
        <v>24.63</v>
      </c>
    </row>
    <row r="10737" s="37" customFormat="1" customHeight="1" spans="1:7">
      <c r="A10737" s="52" t="s">
        <v>2045</v>
      </c>
      <c r="B10737" s="52" t="s">
        <v>4036</v>
      </c>
      <c r="C10737" s="52" t="s">
        <v>2081</v>
      </c>
      <c r="D10737" s="52" t="s">
        <v>4045</v>
      </c>
      <c r="E10737" s="54">
        <v>28.546</v>
      </c>
      <c r="F10737" s="54">
        <v>0</v>
      </c>
      <c r="G10737" s="54">
        <v>28.546</v>
      </c>
    </row>
    <row r="10738" s="37" customFormat="1" customHeight="1" spans="1:7">
      <c r="A10738" s="52" t="s">
        <v>2045</v>
      </c>
      <c r="B10738" s="52" t="s">
        <v>4036</v>
      </c>
      <c r="C10738" s="52" t="s">
        <v>2081</v>
      </c>
      <c r="D10738" s="52" t="s">
        <v>4046</v>
      </c>
      <c r="E10738" s="54">
        <v>1.1</v>
      </c>
      <c r="F10738" s="54">
        <v>0</v>
      </c>
      <c r="G10738" s="54">
        <v>1.1</v>
      </c>
    </row>
    <row r="10739" s="37" customFormat="1" customHeight="1" spans="1:7">
      <c r="A10739" s="52" t="s">
        <v>2045</v>
      </c>
      <c r="B10739" s="52" t="s">
        <v>4036</v>
      </c>
      <c r="C10739" s="52" t="s">
        <v>2081</v>
      </c>
      <c r="D10739" s="52" t="s">
        <v>4047</v>
      </c>
      <c r="E10739" s="54">
        <v>49.488</v>
      </c>
      <c r="F10739" s="54">
        <v>0</v>
      </c>
      <c r="G10739" s="54">
        <v>49.488</v>
      </c>
    </row>
    <row r="10740" s="37" customFormat="1" customHeight="1" spans="1:7">
      <c r="A10740" s="52" t="s">
        <v>2045</v>
      </c>
      <c r="B10740" s="52" t="s">
        <v>4036</v>
      </c>
      <c r="C10740" s="52" t="s">
        <v>2081</v>
      </c>
      <c r="D10740" s="52" t="s">
        <v>4048</v>
      </c>
      <c r="E10740" s="54">
        <v>2.88</v>
      </c>
      <c r="F10740" s="54">
        <v>0</v>
      </c>
      <c r="G10740" s="54">
        <v>2.88</v>
      </c>
    </row>
    <row r="10741" s="37" customFormat="1" customHeight="1" spans="1:7">
      <c r="A10741" s="52" t="s">
        <v>2045</v>
      </c>
      <c r="B10741" s="52" t="s">
        <v>4036</v>
      </c>
      <c r="C10741" s="52" t="s">
        <v>2081</v>
      </c>
      <c r="D10741" s="52" t="s">
        <v>4049</v>
      </c>
      <c r="E10741" s="54">
        <v>18.06</v>
      </c>
      <c r="F10741" s="54">
        <v>0</v>
      </c>
      <c r="G10741" s="54">
        <v>18.06</v>
      </c>
    </row>
    <row r="10742" s="37" customFormat="1" customHeight="1" spans="1:7">
      <c r="A10742" s="52" t="s">
        <v>2045</v>
      </c>
      <c r="B10742" s="52" t="s">
        <v>4036</v>
      </c>
      <c r="C10742" s="52" t="s">
        <v>2081</v>
      </c>
      <c r="D10742" s="52" t="s">
        <v>4050</v>
      </c>
      <c r="E10742" s="54">
        <v>40.9</v>
      </c>
      <c r="F10742" s="54">
        <v>0</v>
      </c>
      <c r="G10742" s="54">
        <v>40.9</v>
      </c>
    </row>
    <row r="10743" s="37" customFormat="1" customHeight="1" spans="1:7">
      <c r="A10743" s="52" t="s">
        <v>2045</v>
      </c>
      <c r="B10743" s="52" t="s">
        <v>4036</v>
      </c>
      <c r="C10743" s="52" t="s">
        <v>2081</v>
      </c>
      <c r="D10743" s="52" t="s">
        <v>4051</v>
      </c>
      <c r="E10743" s="54">
        <v>12.92</v>
      </c>
      <c r="F10743" s="54">
        <v>0</v>
      </c>
      <c r="G10743" s="54">
        <v>12.92</v>
      </c>
    </row>
    <row r="10744" s="37" customFormat="1" customHeight="1" spans="1:7">
      <c r="A10744" s="52" t="s">
        <v>2045</v>
      </c>
      <c r="B10744" s="52" t="s">
        <v>4036</v>
      </c>
      <c r="C10744" s="52" t="s">
        <v>2081</v>
      </c>
      <c r="D10744" s="52" t="s">
        <v>4052</v>
      </c>
      <c r="E10744" s="54">
        <v>35.3608</v>
      </c>
      <c r="F10744" s="54">
        <v>0</v>
      </c>
      <c r="G10744" s="54">
        <v>35.3608</v>
      </c>
    </row>
    <row r="10745" s="37" customFormat="1" customHeight="1" spans="1:7">
      <c r="A10745" s="52" t="s">
        <v>2045</v>
      </c>
      <c r="B10745" s="52" t="s">
        <v>4036</v>
      </c>
      <c r="C10745" s="52" t="s">
        <v>2081</v>
      </c>
      <c r="D10745" s="52" t="s">
        <v>4053</v>
      </c>
      <c r="E10745" s="54">
        <v>17</v>
      </c>
      <c r="F10745" s="54">
        <v>0</v>
      </c>
      <c r="G10745" s="54">
        <v>17</v>
      </c>
    </row>
    <row r="10746" s="37" customFormat="1" customHeight="1" spans="1:7">
      <c r="A10746" s="52" t="s">
        <v>2045</v>
      </c>
      <c r="B10746" s="52" t="s">
        <v>4036</v>
      </c>
      <c r="C10746" s="52" t="s">
        <v>2081</v>
      </c>
      <c r="D10746" s="52" t="s">
        <v>4054</v>
      </c>
      <c r="E10746" s="54">
        <v>81.6</v>
      </c>
      <c r="F10746" s="54">
        <v>0</v>
      </c>
      <c r="G10746" s="54">
        <v>81.6</v>
      </c>
    </row>
    <row r="10747" s="37" customFormat="1" customHeight="1" spans="1:7">
      <c r="A10747" s="52" t="s">
        <v>2045</v>
      </c>
      <c r="B10747" s="52" t="s">
        <v>4036</v>
      </c>
      <c r="C10747" s="52" t="s">
        <v>2081</v>
      </c>
      <c r="D10747" s="52" t="s">
        <v>4055</v>
      </c>
      <c r="E10747" s="54">
        <v>9.6</v>
      </c>
      <c r="F10747" s="54">
        <v>0</v>
      </c>
      <c r="G10747" s="54">
        <v>9.6</v>
      </c>
    </row>
    <row r="10748" s="37" customFormat="1" customHeight="1" spans="1:7">
      <c r="A10748" s="52" t="s">
        <v>2045</v>
      </c>
      <c r="B10748" s="52" t="s">
        <v>4036</v>
      </c>
      <c r="C10748" s="52" t="s">
        <v>2081</v>
      </c>
      <c r="D10748" s="52" t="s">
        <v>4056</v>
      </c>
      <c r="E10748" s="54">
        <v>330.0243</v>
      </c>
      <c r="F10748" s="54">
        <v>0</v>
      </c>
      <c r="G10748" s="54">
        <v>330.0243</v>
      </c>
    </row>
    <row r="10749" s="37" customFormat="1" customHeight="1" spans="1:7">
      <c r="A10749" s="52" t="s">
        <v>2045</v>
      </c>
      <c r="B10749" s="52" t="s">
        <v>4036</v>
      </c>
      <c r="C10749" s="52" t="s">
        <v>2081</v>
      </c>
      <c r="D10749" s="52" t="s">
        <v>4057</v>
      </c>
      <c r="E10749" s="54">
        <v>52</v>
      </c>
      <c r="F10749" s="54">
        <v>0</v>
      </c>
      <c r="G10749" s="54">
        <v>52</v>
      </c>
    </row>
    <row r="10750" s="37" customFormat="1" customHeight="1" spans="1:7">
      <c r="A10750" s="52" t="s">
        <v>2045</v>
      </c>
      <c r="B10750" s="52" t="s">
        <v>4036</v>
      </c>
      <c r="C10750" s="52" t="s">
        <v>2081</v>
      </c>
      <c r="D10750" s="52" t="s">
        <v>4058</v>
      </c>
      <c r="E10750" s="54">
        <v>19.3</v>
      </c>
      <c r="F10750" s="54">
        <v>0</v>
      </c>
      <c r="G10750" s="54">
        <v>19.3</v>
      </c>
    </row>
    <row r="10751" s="37" customFormat="1" customHeight="1" spans="1:7">
      <c r="A10751" s="52" t="s">
        <v>2045</v>
      </c>
      <c r="B10751" s="52" t="s">
        <v>4036</v>
      </c>
      <c r="C10751" s="52" t="s">
        <v>2081</v>
      </c>
      <c r="D10751" s="52" t="s">
        <v>4059</v>
      </c>
      <c r="E10751" s="54">
        <v>11.55</v>
      </c>
      <c r="F10751" s="54">
        <v>0</v>
      </c>
      <c r="G10751" s="54">
        <v>11.55</v>
      </c>
    </row>
    <row r="10752" s="37" customFormat="1" customHeight="1" spans="1:7">
      <c r="A10752" s="52" t="s">
        <v>2045</v>
      </c>
      <c r="B10752" s="52" t="s">
        <v>4036</v>
      </c>
      <c r="C10752" s="52" t="s">
        <v>2081</v>
      </c>
      <c r="D10752" s="52" t="s">
        <v>4060</v>
      </c>
      <c r="E10752" s="54">
        <v>2</v>
      </c>
      <c r="F10752" s="54">
        <v>0</v>
      </c>
      <c r="G10752" s="54">
        <v>2</v>
      </c>
    </row>
    <row r="10753" s="37" customFormat="1" customHeight="1" spans="1:7">
      <c r="A10753" s="52" t="s">
        <v>2045</v>
      </c>
      <c r="B10753" s="52" t="s">
        <v>4036</v>
      </c>
      <c r="C10753" s="52" t="s">
        <v>2081</v>
      </c>
      <c r="D10753" s="52" t="s">
        <v>4061</v>
      </c>
      <c r="E10753" s="54">
        <v>7.6</v>
      </c>
      <c r="F10753" s="54">
        <v>0</v>
      </c>
      <c r="G10753" s="54">
        <v>7.6</v>
      </c>
    </row>
    <row r="10754" s="37" customFormat="1" customHeight="1" spans="1:7">
      <c r="A10754" s="52" t="s">
        <v>2045</v>
      </c>
      <c r="B10754" s="52" t="s">
        <v>4036</v>
      </c>
      <c r="C10754" s="49" t="s">
        <v>2091</v>
      </c>
      <c r="D10754" s="49"/>
      <c r="E10754" s="55">
        <v>177.406175</v>
      </c>
      <c r="F10754" s="55">
        <v>0</v>
      </c>
      <c r="G10754" s="55">
        <v>177.406175</v>
      </c>
    </row>
    <row r="10755" s="37" customFormat="1" customHeight="1" spans="1:7">
      <c r="A10755" s="52" t="s">
        <v>2045</v>
      </c>
      <c r="B10755" s="52" t="s">
        <v>4036</v>
      </c>
      <c r="C10755" s="52" t="s">
        <v>2092</v>
      </c>
      <c r="D10755" s="52" t="s">
        <v>2093</v>
      </c>
      <c r="E10755" s="54">
        <v>98</v>
      </c>
      <c r="F10755" s="54">
        <v>0</v>
      </c>
      <c r="G10755" s="54">
        <v>98</v>
      </c>
    </row>
    <row r="10756" s="37" customFormat="1" customHeight="1" spans="1:7">
      <c r="A10756" s="52" t="s">
        <v>2045</v>
      </c>
      <c r="B10756" s="52" t="s">
        <v>4036</v>
      </c>
      <c r="C10756" s="52" t="s">
        <v>2092</v>
      </c>
      <c r="D10756" s="52" t="s">
        <v>2094</v>
      </c>
      <c r="E10756" s="54">
        <v>3.996432</v>
      </c>
      <c r="F10756" s="54">
        <v>0</v>
      </c>
      <c r="G10756" s="54">
        <v>3.996432</v>
      </c>
    </row>
    <row r="10757" s="37" customFormat="1" customHeight="1" spans="1:7">
      <c r="A10757" s="52" t="s">
        <v>2045</v>
      </c>
      <c r="B10757" s="52" t="s">
        <v>4036</v>
      </c>
      <c r="C10757" s="52" t="s">
        <v>2092</v>
      </c>
      <c r="D10757" s="52" t="s">
        <v>2095</v>
      </c>
      <c r="E10757" s="54">
        <v>2.664288</v>
      </c>
      <c r="F10757" s="54">
        <v>0</v>
      </c>
      <c r="G10757" s="54">
        <v>2.664288</v>
      </c>
    </row>
    <row r="10758" s="37" customFormat="1" customHeight="1" spans="1:7">
      <c r="A10758" s="52" t="s">
        <v>2045</v>
      </c>
      <c r="B10758" s="52" t="s">
        <v>4036</v>
      </c>
      <c r="C10758" s="52" t="s">
        <v>2092</v>
      </c>
      <c r="D10758" s="52" t="s">
        <v>2096</v>
      </c>
      <c r="E10758" s="54">
        <v>4.390455</v>
      </c>
      <c r="F10758" s="54">
        <v>0</v>
      </c>
      <c r="G10758" s="54">
        <v>4.390455</v>
      </c>
    </row>
    <row r="10759" s="37" customFormat="1" customHeight="1" spans="1:7">
      <c r="A10759" s="52" t="s">
        <v>2045</v>
      </c>
      <c r="B10759" s="52" t="s">
        <v>4036</v>
      </c>
      <c r="C10759" s="52" t="s">
        <v>2092</v>
      </c>
      <c r="D10759" s="52" t="s">
        <v>2097</v>
      </c>
      <c r="E10759" s="54">
        <v>5.45346</v>
      </c>
      <c r="F10759" s="54">
        <v>0</v>
      </c>
      <c r="G10759" s="54">
        <v>5.45346</v>
      </c>
    </row>
    <row r="10760" s="37" customFormat="1" customHeight="1" spans="1:7">
      <c r="A10760" s="52" t="s">
        <v>2045</v>
      </c>
      <c r="B10760" s="52" t="s">
        <v>4036</v>
      </c>
      <c r="C10760" s="52" t="s">
        <v>2092</v>
      </c>
      <c r="D10760" s="52" t="s">
        <v>2098</v>
      </c>
      <c r="E10760" s="54">
        <v>4.99554</v>
      </c>
      <c r="F10760" s="54">
        <v>0</v>
      </c>
      <c r="G10760" s="54">
        <v>4.99554</v>
      </c>
    </row>
    <row r="10761" s="37" customFormat="1" customHeight="1" spans="1:7">
      <c r="A10761" s="52" t="s">
        <v>2045</v>
      </c>
      <c r="B10761" s="52" t="s">
        <v>4036</v>
      </c>
      <c r="C10761" s="52" t="s">
        <v>2092</v>
      </c>
      <c r="D10761" s="52" t="s">
        <v>2099</v>
      </c>
      <c r="E10761" s="54">
        <v>35.376</v>
      </c>
      <c r="F10761" s="54">
        <v>0</v>
      </c>
      <c r="G10761" s="54">
        <v>35.376</v>
      </c>
    </row>
    <row r="10762" s="37" customFormat="1" customHeight="1" spans="1:7">
      <c r="A10762" s="52" t="s">
        <v>2045</v>
      </c>
      <c r="B10762" s="52" t="s">
        <v>4036</v>
      </c>
      <c r="C10762" s="52" t="s">
        <v>2092</v>
      </c>
      <c r="D10762" s="52" t="s">
        <v>2100</v>
      </c>
      <c r="E10762" s="54">
        <v>12.48</v>
      </c>
      <c r="F10762" s="54">
        <v>0</v>
      </c>
      <c r="G10762" s="54">
        <v>12.48</v>
      </c>
    </row>
    <row r="10763" s="37" customFormat="1" customHeight="1" spans="1:7">
      <c r="A10763" s="52" t="s">
        <v>2045</v>
      </c>
      <c r="B10763" s="52" t="s">
        <v>4036</v>
      </c>
      <c r="C10763" s="52" t="s">
        <v>2092</v>
      </c>
      <c r="D10763" s="52" t="s">
        <v>2102</v>
      </c>
      <c r="E10763" s="54">
        <v>3.5</v>
      </c>
      <c r="F10763" s="54">
        <v>0</v>
      </c>
      <c r="G10763" s="54">
        <v>3.5</v>
      </c>
    </row>
    <row r="10764" s="37" customFormat="1" customHeight="1" spans="1:7">
      <c r="A10764" s="52" t="s">
        <v>2045</v>
      </c>
      <c r="B10764" s="52" t="s">
        <v>4036</v>
      </c>
      <c r="C10764" s="52" t="s">
        <v>2092</v>
      </c>
      <c r="D10764" s="52" t="s">
        <v>2104</v>
      </c>
      <c r="E10764" s="54">
        <v>0.55</v>
      </c>
      <c r="F10764" s="54">
        <v>0</v>
      </c>
      <c r="G10764" s="54">
        <v>0.55</v>
      </c>
    </row>
    <row r="10765" s="37" customFormat="1" customHeight="1" spans="1:7">
      <c r="A10765" s="52" t="s">
        <v>2045</v>
      </c>
      <c r="B10765" s="52" t="s">
        <v>4036</v>
      </c>
      <c r="C10765" s="52" t="s">
        <v>2092</v>
      </c>
      <c r="D10765" s="52" t="s">
        <v>2105</v>
      </c>
      <c r="E10765" s="54">
        <v>6</v>
      </c>
      <c r="F10765" s="54">
        <v>0</v>
      </c>
      <c r="G10765" s="54">
        <v>6</v>
      </c>
    </row>
    <row r="10766" s="37" customFormat="1" customHeight="1" spans="1:7">
      <c r="A10766" s="52" t="s">
        <v>2045</v>
      </c>
      <c r="B10766" s="52" t="s">
        <v>4036</v>
      </c>
      <c r="C10766" s="49" t="s">
        <v>2106</v>
      </c>
      <c r="D10766" s="49"/>
      <c r="E10766" s="55">
        <v>932.404273</v>
      </c>
      <c r="F10766" s="55">
        <v>0</v>
      </c>
      <c r="G10766" s="55">
        <v>932.404273</v>
      </c>
    </row>
    <row r="10767" s="37" customFormat="1" customHeight="1" spans="1:7">
      <c r="A10767" s="52" t="s">
        <v>2045</v>
      </c>
      <c r="B10767" s="52" t="s">
        <v>4036</v>
      </c>
      <c r="C10767" s="52" t="s">
        <v>2107</v>
      </c>
      <c r="D10767" s="52" t="s">
        <v>2108</v>
      </c>
      <c r="E10767" s="54">
        <v>181.782</v>
      </c>
      <c r="F10767" s="54">
        <v>0</v>
      </c>
      <c r="G10767" s="54">
        <v>181.782</v>
      </c>
    </row>
    <row r="10768" s="37" customFormat="1" customHeight="1" spans="1:7">
      <c r="A10768" s="52" t="s">
        <v>2045</v>
      </c>
      <c r="B10768" s="52" t="s">
        <v>4036</v>
      </c>
      <c r="C10768" s="52" t="s">
        <v>2107</v>
      </c>
      <c r="D10768" s="52" t="s">
        <v>2109</v>
      </c>
      <c r="E10768" s="54">
        <v>130.794</v>
      </c>
      <c r="F10768" s="54">
        <v>0</v>
      </c>
      <c r="G10768" s="54">
        <v>130.794</v>
      </c>
    </row>
    <row r="10769" s="37" customFormat="1" customHeight="1" spans="1:7">
      <c r="A10769" s="52" t="s">
        <v>2045</v>
      </c>
      <c r="B10769" s="52" t="s">
        <v>4036</v>
      </c>
      <c r="C10769" s="52" t="s">
        <v>2107</v>
      </c>
      <c r="D10769" s="52" t="s">
        <v>2110</v>
      </c>
      <c r="E10769" s="54">
        <v>20.46</v>
      </c>
      <c r="F10769" s="54">
        <v>0</v>
      </c>
      <c r="G10769" s="54">
        <v>20.46</v>
      </c>
    </row>
    <row r="10770" s="37" customFormat="1" customHeight="1" spans="1:7">
      <c r="A10770" s="52" t="s">
        <v>2045</v>
      </c>
      <c r="B10770" s="52" t="s">
        <v>4036</v>
      </c>
      <c r="C10770" s="52" t="s">
        <v>2107</v>
      </c>
      <c r="D10770" s="52" t="s">
        <v>2111</v>
      </c>
      <c r="E10770" s="54">
        <v>15.1485</v>
      </c>
      <c r="F10770" s="54">
        <v>0</v>
      </c>
      <c r="G10770" s="54">
        <v>15.1485</v>
      </c>
    </row>
    <row r="10771" s="37" customFormat="1" customHeight="1" spans="1:7">
      <c r="A10771" s="52" t="s">
        <v>2045</v>
      </c>
      <c r="B10771" s="52" t="s">
        <v>4036</v>
      </c>
      <c r="C10771" s="52" t="s">
        <v>2107</v>
      </c>
      <c r="D10771" s="52" t="s">
        <v>2112</v>
      </c>
      <c r="E10771" s="54">
        <v>47.276228</v>
      </c>
      <c r="F10771" s="54">
        <v>0</v>
      </c>
      <c r="G10771" s="54">
        <v>47.276228</v>
      </c>
    </row>
    <row r="10772" s="37" customFormat="1" customHeight="1" spans="1:7">
      <c r="A10772" s="52" t="s">
        <v>2045</v>
      </c>
      <c r="B10772" s="52" t="s">
        <v>4036</v>
      </c>
      <c r="C10772" s="52" t="s">
        <v>2107</v>
      </c>
      <c r="D10772" s="52" t="s">
        <v>2113</v>
      </c>
      <c r="E10772" s="54">
        <v>39.81156</v>
      </c>
      <c r="F10772" s="54">
        <v>0</v>
      </c>
      <c r="G10772" s="54">
        <v>39.81156</v>
      </c>
    </row>
    <row r="10773" s="37" customFormat="1" customHeight="1" spans="1:7">
      <c r="A10773" s="52" t="s">
        <v>2045</v>
      </c>
      <c r="B10773" s="52" t="s">
        <v>4036</v>
      </c>
      <c r="C10773" s="52" t="s">
        <v>2107</v>
      </c>
      <c r="D10773" s="52" t="s">
        <v>2114</v>
      </c>
      <c r="E10773" s="54">
        <v>0.983174</v>
      </c>
      <c r="F10773" s="54">
        <v>0</v>
      </c>
      <c r="G10773" s="54">
        <v>0.983174</v>
      </c>
    </row>
    <row r="10774" s="37" customFormat="1" customHeight="1" spans="1:7">
      <c r="A10774" s="52" t="s">
        <v>2045</v>
      </c>
      <c r="B10774" s="52" t="s">
        <v>4036</v>
      </c>
      <c r="C10774" s="52" t="s">
        <v>2107</v>
      </c>
      <c r="D10774" s="52" t="s">
        <v>2115</v>
      </c>
      <c r="E10774" s="54">
        <v>1.638623</v>
      </c>
      <c r="F10774" s="54">
        <v>0</v>
      </c>
      <c r="G10774" s="54">
        <v>1.638623</v>
      </c>
    </row>
    <row r="10775" s="37" customFormat="1" customHeight="1" spans="1:7">
      <c r="A10775" s="52" t="s">
        <v>2045</v>
      </c>
      <c r="B10775" s="52" t="s">
        <v>4036</v>
      </c>
      <c r="C10775" s="52" t="s">
        <v>2107</v>
      </c>
      <c r="D10775" s="52" t="s">
        <v>2116</v>
      </c>
      <c r="E10775" s="54">
        <v>7</v>
      </c>
      <c r="F10775" s="54">
        <v>0</v>
      </c>
      <c r="G10775" s="54">
        <v>7</v>
      </c>
    </row>
    <row r="10776" s="37" customFormat="1" customHeight="1" spans="1:7">
      <c r="A10776" s="52" t="s">
        <v>2045</v>
      </c>
      <c r="B10776" s="52" t="s">
        <v>4036</v>
      </c>
      <c r="C10776" s="52" t="s">
        <v>2107</v>
      </c>
      <c r="D10776" s="52" t="s">
        <v>2117</v>
      </c>
      <c r="E10776" s="54">
        <v>79.62312</v>
      </c>
      <c r="F10776" s="54">
        <v>0</v>
      </c>
      <c r="G10776" s="54">
        <v>79.62312</v>
      </c>
    </row>
    <row r="10777" s="37" customFormat="1" customHeight="1" spans="1:7">
      <c r="A10777" s="52" t="s">
        <v>2045</v>
      </c>
      <c r="B10777" s="52" t="s">
        <v>4036</v>
      </c>
      <c r="C10777" s="52" t="s">
        <v>2107</v>
      </c>
      <c r="D10777" s="52" t="s">
        <v>2118</v>
      </c>
      <c r="E10777" s="54">
        <v>70.279968</v>
      </c>
      <c r="F10777" s="54">
        <v>0</v>
      </c>
      <c r="G10777" s="54">
        <v>70.279968</v>
      </c>
    </row>
    <row r="10778" s="37" customFormat="1" customHeight="1" spans="1:7">
      <c r="A10778" s="52" t="s">
        <v>2045</v>
      </c>
      <c r="B10778" s="52" t="s">
        <v>4036</v>
      </c>
      <c r="C10778" s="52" t="s">
        <v>2107</v>
      </c>
      <c r="D10778" s="52" t="s">
        <v>2119</v>
      </c>
      <c r="E10778" s="54">
        <v>13.2252</v>
      </c>
      <c r="F10778" s="54">
        <v>0</v>
      </c>
      <c r="G10778" s="54">
        <v>13.2252</v>
      </c>
    </row>
    <row r="10779" s="37" customFormat="1" customHeight="1" spans="1:7">
      <c r="A10779" s="52" t="s">
        <v>2045</v>
      </c>
      <c r="B10779" s="52" t="s">
        <v>4036</v>
      </c>
      <c r="C10779" s="52" t="s">
        <v>2107</v>
      </c>
      <c r="D10779" s="52" t="s">
        <v>2120</v>
      </c>
      <c r="E10779" s="54">
        <v>80.5</v>
      </c>
      <c r="F10779" s="54">
        <v>0</v>
      </c>
      <c r="G10779" s="54">
        <v>80.5</v>
      </c>
    </row>
    <row r="10780" s="37" customFormat="1" customHeight="1" spans="1:7">
      <c r="A10780" s="52" t="s">
        <v>2045</v>
      </c>
      <c r="B10780" s="52" t="s">
        <v>4036</v>
      </c>
      <c r="C10780" s="52" t="s">
        <v>2107</v>
      </c>
      <c r="D10780" s="52" t="s">
        <v>2121</v>
      </c>
      <c r="E10780" s="54">
        <v>6.4</v>
      </c>
      <c r="F10780" s="54">
        <v>0</v>
      </c>
      <c r="G10780" s="54">
        <v>6.4</v>
      </c>
    </row>
    <row r="10781" s="37" customFormat="1" customHeight="1" spans="1:7">
      <c r="A10781" s="52" t="s">
        <v>2045</v>
      </c>
      <c r="B10781" s="52" t="s">
        <v>4036</v>
      </c>
      <c r="C10781" s="52" t="s">
        <v>2107</v>
      </c>
      <c r="D10781" s="52" t="s">
        <v>2122</v>
      </c>
      <c r="E10781" s="54">
        <v>169.92</v>
      </c>
      <c r="F10781" s="54">
        <v>0</v>
      </c>
      <c r="G10781" s="54">
        <v>169.92</v>
      </c>
    </row>
    <row r="10782" s="37" customFormat="1" customHeight="1" spans="1:7">
      <c r="A10782" s="52" t="s">
        <v>2045</v>
      </c>
      <c r="B10782" s="52" t="s">
        <v>4036</v>
      </c>
      <c r="C10782" s="52" t="s">
        <v>2107</v>
      </c>
      <c r="D10782" s="52" t="s">
        <v>2123</v>
      </c>
      <c r="E10782" s="54">
        <v>67.5619</v>
      </c>
      <c r="F10782" s="54">
        <v>0</v>
      </c>
      <c r="G10782" s="54">
        <v>67.5619</v>
      </c>
    </row>
    <row r="10783" s="37" customFormat="1" customHeight="1" spans="1:7">
      <c r="A10783" s="52" t="s">
        <v>2045</v>
      </c>
      <c r="B10783" s="49" t="s">
        <v>4062</v>
      </c>
      <c r="C10783" s="49"/>
      <c r="D10783" s="49"/>
      <c r="E10783" s="55">
        <v>521.076933</v>
      </c>
      <c r="F10783" s="55">
        <v>0</v>
      </c>
      <c r="G10783" s="55">
        <v>521.076933</v>
      </c>
    </row>
    <row r="10784" s="37" customFormat="1" customHeight="1" spans="1:7">
      <c r="A10784" s="52" t="s">
        <v>2045</v>
      </c>
      <c r="B10784" s="52" t="s">
        <v>4063</v>
      </c>
      <c r="C10784" s="49" t="s">
        <v>2091</v>
      </c>
      <c r="D10784" s="49"/>
      <c r="E10784" s="55">
        <v>80.092883</v>
      </c>
      <c r="F10784" s="55">
        <v>0</v>
      </c>
      <c r="G10784" s="55">
        <v>80.092883</v>
      </c>
    </row>
    <row r="10785" s="37" customFormat="1" customHeight="1" spans="1:7">
      <c r="A10785" s="52" t="s">
        <v>2045</v>
      </c>
      <c r="B10785" s="52" t="s">
        <v>4063</v>
      </c>
      <c r="C10785" s="52" t="s">
        <v>2092</v>
      </c>
      <c r="D10785" s="52" t="s">
        <v>2126</v>
      </c>
      <c r="E10785" s="54">
        <v>49</v>
      </c>
      <c r="F10785" s="54">
        <v>0</v>
      </c>
      <c r="G10785" s="54">
        <v>49</v>
      </c>
    </row>
    <row r="10786" s="37" customFormat="1" customHeight="1" spans="1:7">
      <c r="A10786" s="52" t="s">
        <v>2045</v>
      </c>
      <c r="B10786" s="52" t="s">
        <v>4063</v>
      </c>
      <c r="C10786" s="52" t="s">
        <v>2092</v>
      </c>
      <c r="D10786" s="52" t="s">
        <v>2127</v>
      </c>
      <c r="E10786" s="54">
        <v>1.99908</v>
      </c>
      <c r="F10786" s="54">
        <v>0</v>
      </c>
      <c r="G10786" s="54">
        <v>1.99908</v>
      </c>
    </row>
    <row r="10787" s="37" customFormat="1" customHeight="1" spans="1:7">
      <c r="A10787" s="52" t="s">
        <v>2045</v>
      </c>
      <c r="B10787" s="52" t="s">
        <v>4063</v>
      </c>
      <c r="C10787" s="52" t="s">
        <v>2092</v>
      </c>
      <c r="D10787" s="52" t="s">
        <v>2128</v>
      </c>
      <c r="E10787" s="54">
        <v>1.42056</v>
      </c>
      <c r="F10787" s="54">
        <v>0</v>
      </c>
      <c r="G10787" s="54">
        <v>1.42056</v>
      </c>
    </row>
    <row r="10788" s="37" customFormat="1" customHeight="1" spans="1:7">
      <c r="A10788" s="52" t="s">
        <v>2045</v>
      </c>
      <c r="B10788" s="52" t="s">
        <v>4063</v>
      </c>
      <c r="C10788" s="52" t="s">
        <v>2092</v>
      </c>
      <c r="D10788" s="52" t="s">
        <v>2129</v>
      </c>
      <c r="E10788" s="54">
        <v>2.710764</v>
      </c>
      <c r="F10788" s="54">
        <v>0</v>
      </c>
      <c r="G10788" s="54">
        <v>2.710764</v>
      </c>
    </row>
    <row r="10789" s="37" customFormat="1" customHeight="1" spans="1:7">
      <c r="A10789" s="52" t="s">
        <v>2045</v>
      </c>
      <c r="B10789" s="52" t="s">
        <v>4063</v>
      </c>
      <c r="C10789" s="52" t="s">
        <v>2092</v>
      </c>
      <c r="D10789" s="52" t="s">
        <v>2297</v>
      </c>
      <c r="E10789" s="54">
        <v>1.963629</v>
      </c>
      <c r="F10789" s="54">
        <v>0</v>
      </c>
      <c r="G10789" s="54">
        <v>1.963629</v>
      </c>
    </row>
    <row r="10790" s="37" customFormat="1" customHeight="1" spans="1:7">
      <c r="A10790" s="52" t="s">
        <v>2045</v>
      </c>
      <c r="B10790" s="52" t="s">
        <v>4063</v>
      </c>
      <c r="C10790" s="52" t="s">
        <v>2092</v>
      </c>
      <c r="D10790" s="52" t="s">
        <v>2130</v>
      </c>
      <c r="E10790" s="54">
        <v>2.49885</v>
      </c>
      <c r="F10790" s="54">
        <v>0</v>
      </c>
      <c r="G10790" s="54">
        <v>2.49885</v>
      </c>
    </row>
    <row r="10791" s="37" customFormat="1" customHeight="1" spans="1:7">
      <c r="A10791" s="52" t="s">
        <v>2045</v>
      </c>
      <c r="B10791" s="52" t="s">
        <v>4063</v>
      </c>
      <c r="C10791" s="52" t="s">
        <v>2092</v>
      </c>
      <c r="D10791" s="52" t="s">
        <v>2102</v>
      </c>
      <c r="E10791" s="54">
        <v>17.5</v>
      </c>
      <c r="F10791" s="54">
        <v>0</v>
      </c>
      <c r="G10791" s="54">
        <v>17.5</v>
      </c>
    </row>
    <row r="10792" s="37" customFormat="1" customHeight="1" spans="1:7">
      <c r="A10792" s="52" t="s">
        <v>2045</v>
      </c>
      <c r="B10792" s="52" t="s">
        <v>4063</v>
      </c>
      <c r="C10792" s="52" t="s">
        <v>2092</v>
      </c>
      <c r="D10792" s="52" t="s">
        <v>2105</v>
      </c>
      <c r="E10792" s="54">
        <v>3</v>
      </c>
      <c r="F10792" s="54">
        <v>0</v>
      </c>
      <c r="G10792" s="54">
        <v>3</v>
      </c>
    </row>
    <row r="10793" s="37" customFormat="1" customHeight="1" spans="1:7">
      <c r="A10793" s="52" t="s">
        <v>2045</v>
      </c>
      <c r="B10793" s="52" t="s">
        <v>4063</v>
      </c>
      <c r="C10793" s="49" t="s">
        <v>2106</v>
      </c>
      <c r="D10793" s="49"/>
      <c r="E10793" s="55">
        <v>440.98405</v>
      </c>
      <c r="F10793" s="55">
        <v>0</v>
      </c>
      <c r="G10793" s="55">
        <v>440.98405</v>
      </c>
    </row>
    <row r="10794" s="37" customFormat="1" customHeight="1" spans="1:7">
      <c r="A10794" s="52" t="s">
        <v>2045</v>
      </c>
      <c r="B10794" s="52" t="s">
        <v>4063</v>
      </c>
      <c r="C10794" s="52" t="s">
        <v>2107</v>
      </c>
      <c r="D10794" s="52" t="s">
        <v>2131</v>
      </c>
      <c r="E10794" s="54">
        <v>90.3588</v>
      </c>
      <c r="F10794" s="54">
        <v>0</v>
      </c>
      <c r="G10794" s="54">
        <v>90.3588</v>
      </c>
    </row>
    <row r="10795" s="37" customFormat="1" customHeight="1" spans="1:7">
      <c r="A10795" s="52" t="s">
        <v>2045</v>
      </c>
      <c r="B10795" s="52" t="s">
        <v>4063</v>
      </c>
      <c r="C10795" s="52" t="s">
        <v>2107</v>
      </c>
      <c r="D10795" s="52" t="s">
        <v>2132</v>
      </c>
      <c r="E10795" s="54">
        <v>9.2952</v>
      </c>
      <c r="F10795" s="54">
        <v>0</v>
      </c>
      <c r="G10795" s="54">
        <v>9.2952</v>
      </c>
    </row>
    <row r="10796" s="37" customFormat="1" customHeight="1" spans="1:7">
      <c r="A10796" s="52" t="s">
        <v>2045</v>
      </c>
      <c r="B10796" s="52" t="s">
        <v>4063</v>
      </c>
      <c r="C10796" s="52" t="s">
        <v>2107</v>
      </c>
      <c r="D10796" s="52" t="s">
        <v>2110</v>
      </c>
      <c r="E10796" s="54">
        <v>10.98</v>
      </c>
      <c r="F10796" s="54">
        <v>0</v>
      </c>
      <c r="G10796" s="54">
        <v>10.98</v>
      </c>
    </row>
    <row r="10797" s="37" customFormat="1" customHeight="1" spans="1:7">
      <c r="A10797" s="52" t="s">
        <v>2045</v>
      </c>
      <c r="B10797" s="52" t="s">
        <v>4063</v>
      </c>
      <c r="C10797" s="52" t="s">
        <v>2107</v>
      </c>
      <c r="D10797" s="52" t="s">
        <v>2134</v>
      </c>
      <c r="E10797" s="54">
        <v>39.924</v>
      </c>
      <c r="F10797" s="54">
        <v>0</v>
      </c>
      <c r="G10797" s="54">
        <v>39.924</v>
      </c>
    </row>
    <row r="10798" s="37" customFormat="1" customHeight="1" spans="1:7">
      <c r="A10798" s="52" t="s">
        <v>2045</v>
      </c>
      <c r="B10798" s="52" t="s">
        <v>4063</v>
      </c>
      <c r="C10798" s="52" t="s">
        <v>2107</v>
      </c>
      <c r="D10798" s="52" t="s">
        <v>2135</v>
      </c>
      <c r="E10798" s="54">
        <v>77.2008</v>
      </c>
      <c r="F10798" s="54">
        <v>0</v>
      </c>
      <c r="G10798" s="54">
        <v>77.2008</v>
      </c>
    </row>
    <row r="10799" s="37" customFormat="1" customHeight="1" spans="1:7">
      <c r="A10799" s="52" t="s">
        <v>2045</v>
      </c>
      <c r="B10799" s="52" t="s">
        <v>4063</v>
      </c>
      <c r="C10799" s="52" t="s">
        <v>2107</v>
      </c>
      <c r="D10799" s="52" t="s">
        <v>2136</v>
      </c>
      <c r="E10799" s="54">
        <v>27.012</v>
      </c>
      <c r="F10799" s="54">
        <v>0</v>
      </c>
      <c r="G10799" s="54">
        <v>27.012</v>
      </c>
    </row>
    <row r="10800" s="37" customFormat="1" customHeight="1" spans="1:7">
      <c r="A10800" s="52" t="s">
        <v>2045</v>
      </c>
      <c r="B10800" s="52" t="s">
        <v>4063</v>
      </c>
      <c r="C10800" s="52" t="s">
        <v>2107</v>
      </c>
      <c r="D10800" s="52" t="s">
        <v>2137</v>
      </c>
      <c r="E10800" s="54">
        <v>39.006528</v>
      </c>
      <c r="F10800" s="54">
        <v>0</v>
      </c>
      <c r="G10800" s="54">
        <v>39.006528</v>
      </c>
    </row>
    <row r="10801" s="37" customFormat="1" customHeight="1" spans="1:7">
      <c r="A10801" s="52" t="s">
        <v>2045</v>
      </c>
      <c r="B10801" s="52" t="s">
        <v>4063</v>
      </c>
      <c r="C10801" s="52" t="s">
        <v>2107</v>
      </c>
      <c r="D10801" s="52" t="s">
        <v>2138</v>
      </c>
      <c r="E10801" s="54">
        <v>15.82605</v>
      </c>
      <c r="F10801" s="54">
        <v>0</v>
      </c>
      <c r="G10801" s="54">
        <v>15.82605</v>
      </c>
    </row>
    <row r="10802" s="37" customFormat="1" customHeight="1" spans="1:7">
      <c r="A10802" s="52" t="s">
        <v>2045</v>
      </c>
      <c r="B10802" s="52" t="s">
        <v>4063</v>
      </c>
      <c r="C10802" s="52" t="s">
        <v>2107</v>
      </c>
      <c r="D10802" s="52" t="s">
        <v>2139</v>
      </c>
      <c r="E10802" s="54">
        <v>0.49977</v>
      </c>
      <c r="F10802" s="54">
        <v>0</v>
      </c>
      <c r="G10802" s="54">
        <v>0.49977</v>
      </c>
    </row>
    <row r="10803" s="37" customFormat="1" customHeight="1" spans="1:7">
      <c r="A10803" s="52" t="s">
        <v>2045</v>
      </c>
      <c r="B10803" s="52" t="s">
        <v>4063</v>
      </c>
      <c r="C10803" s="52" t="s">
        <v>2107</v>
      </c>
      <c r="D10803" s="52" t="s">
        <v>2140</v>
      </c>
      <c r="E10803" s="54">
        <v>0.83295</v>
      </c>
      <c r="F10803" s="54">
        <v>0</v>
      </c>
      <c r="G10803" s="54">
        <v>0.83295</v>
      </c>
    </row>
    <row r="10804" s="37" customFormat="1" customHeight="1" spans="1:7">
      <c r="A10804" s="52" t="s">
        <v>2045</v>
      </c>
      <c r="B10804" s="52" t="s">
        <v>4063</v>
      </c>
      <c r="C10804" s="52" t="s">
        <v>2107</v>
      </c>
      <c r="D10804" s="52" t="s">
        <v>2141</v>
      </c>
      <c r="E10804" s="54">
        <v>22.626</v>
      </c>
      <c r="F10804" s="54">
        <v>0</v>
      </c>
      <c r="G10804" s="54">
        <v>22.626</v>
      </c>
    </row>
    <row r="10805" s="37" customFormat="1" customHeight="1" spans="1:7">
      <c r="A10805" s="52" t="s">
        <v>2045</v>
      </c>
      <c r="B10805" s="52" t="s">
        <v>4063</v>
      </c>
      <c r="C10805" s="52" t="s">
        <v>2107</v>
      </c>
      <c r="D10805" s="52" t="s">
        <v>2298</v>
      </c>
      <c r="E10805" s="54">
        <v>4.4</v>
      </c>
      <c r="F10805" s="54">
        <v>0</v>
      </c>
      <c r="G10805" s="54">
        <v>4.4</v>
      </c>
    </row>
    <row r="10806" s="37" customFormat="1" customHeight="1" spans="1:7">
      <c r="A10806" s="52" t="s">
        <v>2045</v>
      </c>
      <c r="B10806" s="52" t="s">
        <v>4063</v>
      </c>
      <c r="C10806" s="52" t="s">
        <v>2107</v>
      </c>
      <c r="D10806" s="52" t="s">
        <v>2142</v>
      </c>
      <c r="E10806" s="54">
        <v>19.503264</v>
      </c>
      <c r="F10806" s="54">
        <v>0</v>
      </c>
      <c r="G10806" s="54">
        <v>19.503264</v>
      </c>
    </row>
    <row r="10807" s="37" customFormat="1" customHeight="1" spans="1:7">
      <c r="A10807" s="52" t="s">
        <v>2045</v>
      </c>
      <c r="B10807" s="52" t="s">
        <v>4063</v>
      </c>
      <c r="C10807" s="52" t="s">
        <v>2107</v>
      </c>
      <c r="D10807" s="52" t="s">
        <v>2299</v>
      </c>
      <c r="E10807" s="54">
        <v>50.6</v>
      </c>
      <c r="F10807" s="54">
        <v>0</v>
      </c>
      <c r="G10807" s="54">
        <v>50.6</v>
      </c>
    </row>
    <row r="10808" s="37" customFormat="1" customHeight="1" spans="1:7">
      <c r="A10808" s="52" t="s">
        <v>2045</v>
      </c>
      <c r="B10808" s="52" t="s">
        <v>4063</v>
      </c>
      <c r="C10808" s="52" t="s">
        <v>2107</v>
      </c>
      <c r="D10808" s="52" t="s">
        <v>2143</v>
      </c>
      <c r="E10808" s="54">
        <v>28.3849</v>
      </c>
      <c r="F10808" s="54">
        <v>0</v>
      </c>
      <c r="G10808" s="54">
        <v>28.3849</v>
      </c>
    </row>
    <row r="10809" s="37" customFormat="1" customHeight="1" spans="1:7">
      <c r="A10809" s="52" t="s">
        <v>2045</v>
      </c>
      <c r="B10809" s="52" t="s">
        <v>4063</v>
      </c>
      <c r="C10809" s="52" t="s">
        <v>2107</v>
      </c>
      <c r="D10809" s="52" t="s">
        <v>2144</v>
      </c>
      <c r="E10809" s="54">
        <v>3.2</v>
      </c>
      <c r="F10809" s="54">
        <v>0</v>
      </c>
      <c r="G10809" s="54">
        <v>3.2</v>
      </c>
    </row>
    <row r="10810" s="37" customFormat="1" customHeight="1" spans="1:7">
      <c r="A10810" s="52" t="s">
        <v>2045</v>
      </c>
      <c r="B10810" s="52" t="s">
        <v>4063</v>
      </c>
      <c r="C10810" s="52" t="s">
        <v>2107</v>
      </c>
      <c r="D10810" s="52" t="s">
        <v>2145</v>
      </c>
      <c r="E10810" s="54">
        <v>1.333788</v>
      </c>
      <c r="F10810" s="54">
        <v>0</v>
      </c>
      <c r="G10810" s="54">
        <v>1.333788</v>
      </c>
    </row>
    <row r="10811" s="37" customFormat="1" customHeight="1" spans="1:7">
      <c r="A10811" s="52" t="s">
        <v>2045</v>
      </c>
      <c r="B10811" s="49" t="s">
        <v>4064</v>
      </c>
      <c r="C10811" s="49"/>
      <c r="D10811" s="49"/>
      <c r="E10811" s="55">
        <v>113.007924</v>
      </c>
      <c r="F10811" s="55">
        <v>0</v>
      </c>
      <c r="G10811" s="55">
        <v>113.007924</v>
      </c>
    </row>
    <row r="10812" s="37" customFormat="1" customHeight="1" spans="1:7">
      <c r="A10812" s="52" t="s">
        <v>2045</v>
      </c>
      <c r="B10812" s="52" t="s">
        <v>4065</v>
      </c>
      <c r="C10812" s="49" t="s">
        <v>2091</v>
      </c>
      <c r="D10812" s="49"/>
      <c r="E10812" s="55">
        <v>15.22039</v>
      </c>
      <c r="F10812" s="55">
        <v>0</v>
      </c>
      <c r="G10812" s="55">
        <v>15.22039</v>
      </c>
    </row>
    <row r="10813" s="37" customFormat="1" customHeight="1" spans="1:7">
      <c r="A10813" s="52" t="s">
        <v>2045</v>
      </c>
      <c r="B10813" s="52" t="s">
        <v>4065</v>
      </c>
      <c r="C10813" s="52" t="s">
        <v>2092</v>
      </c>
      <c r="D10813" s="52" t="s">
        <v>2126</v>
      </c>
      <c r="E10813" s="54">
        <v>12.25</v>
      </c>
      <c r="F10813" s="54">
        <v>0</v>
      </c>
      <c r="G10813" s="54">
        <v>12.25</v>
      </c>
    </row>
    <row r="10814" s="37" customFormat="1" customHeight="1" spans="1:7">
      <c r="A10814" s="52" t="s">
        <v>2045</v>
      </c>
      <c r="B10814" s="52" t="s">
        <v>4065</v>
      </c>
      <c r="C10814" s="52" t="s">
        <v>2092</v>
      </c>
      <c r="D10814" s="52" t="s">
        <v>2127</v>
      </c>
      <c r="E10814" s="54">
        <v>0.504216</v>
      </c>
      <c r="F10814" s="54">
        <v>0</v>
      </c>
      <c r="G10814" s="54">
        <v>0.504216</v>
      </c>
    </row>
    <row r="10815" s="37" customFormat="1" customHeight="1" spans="1:7">
      <c r="A10815" s="52" t="s">
        <v>2045</v>
      </c>
      <c r="B10815" s="52" t="s">
        <v>4065</v>
      </c>
      <c r="C10815" s="52" t="s">
        <v>2092</v>
      </c>
      <c r="D10815" s="52" t="s">
        <v>2128</v>
      </c>
      <c r="E10815" s="54">
        <v>0.358704</v>
      </c>
      <c r="F10815" s="54">
        <v>0</v>
      </c>
      <c r="G10815" s="54">
        <v>0.358704</v>
      </c>
    </row>
    <row r="10816" s="37" customFormat="1" customHeight="1" spans="1:7">
      <c r="A10816" s="52" t="s">
        <v>2045</v>
      </c>
      <c r="B10816" s="52" t="s">
        <v>4065</v>
      </c>
      <c r="C10816" s="52" t="s">
        <v>2092</v>
      </c>
      <c r="D10816" s="52" t="s">
        <v>2129</v>
      </c>
      <c r="E10816" s="54">
        <v>0.7272</v>
      </c>
      <c r="F10816" s="54">
        <v>0</v>
      </c>
      <c r="G10816" s="54">
        <v>0.7272</v>
      </c>
    </row>
    <row r="10817" s="37" customFormat="1" customHeight="1" spans="1:7">
      <c r="A10817" s="52" t="s">
        <v>2045</v>
      </c>
      <c r="B10817" s="52" t="s">
        <v>4065</v>
      </c>
      <c r="C10817" s="52" t="s">
        <v>2092</v>
      </c>
      <c r="D10817" s="52" t="s">
        <v>2130</v>
      </c>
      <c r="E10817" s="54">
        <v>0.63027</v>
      </c>
      <c r="F10817" s="54">
        <v>0</v>
      </c>
      <c r="G10817" s="54">
        <v>0.63027</v>
      </c>
    </row>
    <row r="10818" s="37" customFormat="1" customHeight="1" spans="1:7">
      <c r="A10818" s="52" t="s">
        <v>2045</v>
      </c>
      <c r="B10818" s="52" t="s">
        <v>4065</v>
      </c>
      <c r="C10818" s="52" t="s">
        <v>2092</v>
      </c>
      <c r="D10818" s="52" t="s">
        <v>2105</v>
      </c>
      <c r="E10818" s="54">
        <v>0.75</v>
      </c>
      <c r="F10818" s="54">
        <v>0</v>
      </c>
      <c r="G10818" s="54">
        <v>0.75</v>
      </c>
    </row>
    <row r="10819" s="37" customFormat="1" customHeight="1" spans="1:7">
      <c r="A10819" s="52" t="s">
        <v>2045</v>
      </c>
      <c r="B10819" s="52" t="s">
        <v>4065</v>
      </c>
      <c r="C10819" s="49" t="s">
        <v>2106</v>
      </c>
      <c r="D10819" s="49"/>
      <c r="E10819" s="55">
        <v>97.787534</v>
      </c>
      <c r="F10819" s="55">
        <v>0</v>
      </c>
      <c r="G10819" s="55">
        <v>97.787534</v>
      </c>
    </row>
    <row r="10820" s="37" customFormat="1" customHeight="1" spans="1:7">
      <c r="A10820" s="52" t="s">
        <v>2045</v>
      </c>
      <c r="B10820" s="52" t="s">
        <v>4065</v>
      </c>
      <c r="C10820" s="52" t="s">
        <v>2107</v>
      </c>
      <c r="D10820" s="52" t="s">
        <v>2131</v>
      </c>
      <c r="E10820" s="54">
        <v>24.24</v>
      </c>
      <c r="F10820" s="54">
        <v>0</v>
      </c>
      <c r="G10820" s="54">
        <v>24.24</v>
      </c>
    </row>
    <row r="10821" s="37" customFormat="1" customHeight="1" spans="1:7">
      <c r="A10821" s="52" t="s">
        <v>2045</v>
      </c>
      <c r="B10821" s="52" t="s">
        <v>4065</v>
      </c>
      <c r="C10821" s="52" t="s">
        <v>2107</v>
      </c>
      <c r="D10821" s="52" t="s">
        <v>2132</v>
      </c>
      <c r="E10821" s="54">
        <v>0.774</v>
      </c>
      <c r="F10821" s="54">
        <v>0</v>
      </c>
      <c r="G10821" s="54">
        <v>0.774</v>
      </c>
    </row>
    <row r="10822" s="37" customFormat="1" customHeight="1" spans="1:7">
      <c r="A10822" s="52" t="s">
        <v>2045</v>
      </c>
      <c r="B10822" s="52" t="s">
        <v>4065</v>
      </c>
      <c r="C10822" s="52" t="s">
        <v>2107</v>
      </c>
      <c r="D10822" s="52" t="s">
        <v>2110</v>
      </c>
      <c r="E10822" s="54">
        <v>2.82</v>
      </c>
      <c r="F10822" s="54">
        <v>0</v>
      </c>
      <c r="G10822" s="54">
        <v>2.82</v>
      </c>
    </row>
    <row r="10823" s="37" customFormat="1" customHeight="1" spans="1:7">
      <c r="A10823" s="52" t="s">
        <v>2045</v>
      </c>
      <c r="B10823" s="52" t="s">
        <v>4065</v>
      </c>
      <c r="C10823" s="52" t="s">
        <v>2107</v>
      </c>
      <c r="D10823" s="52" t="s">
        <v>2134</v>
      </c>
      <c r="E10823" s="54">
        <v>10.14</v>
      </c>
      <c r="F10823" s="54">
        <v>0</v>
      </c>
      <c r="G10823" s="54">
        <v>10.14</v>
      </c>
    </row>
    <row r="10824" s="37" customFormat="1" customHeight="1" spans="1:7">
      <c r="A10824" s="52" t="s">
        <v>2045</v>
      </c>
      <c r="B10824" s="52" t="s">
        <v>4065</v>
      </c>
      <c r="C10824" s="52" t="s">
        <v>2107</v>
      </c>
      <c r="D10824" s="52" t="s">
        <v>2135</v>
      </c>
      <c r="E10824" s="54">
        <v>19.704</v>
      </c>
      <c r="F10824" s="54">
        <v>0</v>
      </c>
      <c r="G10824" s="54">
        <v>19.704</v>
      </c>
    </row>
    <row r="10825" s="37" customFormat="1" customHeight="1" spans="1:7">
      <c r="A10825" s="52" t="s">
        <v>2045</v>
      </c>
      <c r="B10825" s="52" t="s">
        <v>4065</v>
      </c>
      <c r="C10825" s="52" t="s">
        <v>2107</v>
      </c>
      <c r="D10825" s="52" t="s">
        <v>2136</v>
      </c>
      <c r="E10825" s="54">
        <v>6.864</v>
      </c>
      <c r="F10825" s="54">
        <v>0</v>
      </c>
      <c r="G10825" s="54">
        <v>6.864</v>
      </c>
    </row>
    <row r="10826" s="37" customFormat="1" customHeight="1" spans="1:7">
      <c r="A10826" s="52" t="s">
        <v>2045</v>
      </c>
      <c r="B10826" s="52" t="s">
        <v>4065</v>
      </c>
      <c r="C10826" s="52" t="s">
        <v>2107</v>
      </c>
      <c r="D10826" s="52" t="s">
        <v>2137</v>
      </c>
      <c r="E10826" s="54">
        <v>9.87552</v>
      </c>
      <c r="F10826" s="54">
        <v>0</v>
      </c>
      <c r="G10826" s="54">
        <v>9.87552</v>
      </c>
    </row>
    <row r="10827" s="37" customFormat="1" customHeight="1" spans="1:7">
      <c r="A10827" s="52" t="s">
        <v>2045</v>
      </c>
      <c r="B10827" s="52" t="s">
        <v>4065</v>
      </c>
      <c r="C10827" s="52" t="s">
        <v>2107</v>
      </c>
      <c r="D10827" s="52" t="s">
        <v>2138</v>
      </c>
      <c r="E10827" s="54">
        <v>3.99171</v>
      </c>
      <c r="F10827" s="54">
        <v>0</v>
      </c>
      <c r="G10827" s="54">
        <v>3.99171</v>
      </c>
    </row>
    <row r="10828" s="37" customFormat="1" customHeight="1" spans="1:7">
      <c r="A10828" s="52" t="s">
        <v>2045</v>
      </c>
      <c r="B10828" s="52" t="s">
        <v>4065</v>
      </c>
      <c r="C10828" s="52" t="s">
        <v>2107</v>
      </c>
      <c r="D10828" s="52" t="s">
        <v>2139</v>
      </c>
      <c r="E10828" s="54">
        <v>0.126054</v>
      </c>
      <c r="F10828" s="54">
        <v>0</v>
      </c>
      <c r="G10828" s="54">
        <v>0.126054</v>
      </c>
    </row>
    <row r="10829" s="37" customFormat="1" customHeight="1" spans="1:7">
      <c r="A10829" s="52" t="s">
        <v>2045</v>
      </c>
      <c r="B10829" s="52" t="s">
        <v>4065</v>
      </c>
      <c r="C10829" s="52" t="s">
        <v>2107</v>
      </c>
      <c r="D10829" s="52" t="s">
        <v>2140</v>
      </c>
      <c r="E10829" s="54">
        <v>0.21009</v>
      </c>
      <c r="F10829" s="54">
        <v>0</v>
      </c>
      <c r="G10829" s="54">
        <v>0.21009</v>
      </c>
    </row>
    <row r="10830" s="37" customFormat="1" customHeight="1" spans="1:7">
      <c r="A10830" s="52" t="s">
        <v>2045</v>
      </c>
      <c r="B10830" s="52" t="s">
        <v>4065</v>
      </c>
      <c r="C10830" s="52" t="s">
        <v>2107</v>
      </c>
      <c r="D10830" s="52" t="s">
        <v>2141</v>
      </c>
      <c r="E10830" s="54">
        <v>5.71896</v>
      </c>
      <c r="F10830" s="54">
        <v>0</v>
      </c>
      <c r="G10830" s="54">
        <v>5.71896</v>
      </c>
    </row>
    <row r="10831" s="37" customFormat="1" customHeight="1" spans="1:7">
      <c r="A10831" s="52" t="s">
        <v>2045</v>
      </c>
      <c r="B10831" s="52" t="s">
        <v>4065</v>
      </c>
      <c r="C10831" s="52" t="s">
        <v>2107</v>
      </c>
      <c r="D10831" s="52" t="s">
        <v>2142</v>
      </c>
      <c r="E10831" s="54">
        <v>4.93776</v>
      </c>
      <c r="F10831" s="54">
        <v>0</v>
      </c>
      <c r="G10831" s="54">
        <v>4.93776</v>
      </c>
    </row>
    <row r="10832" s="37" customFormat="1" customHeight="1" spans="1:7">
      <c r="A10832" s="52" t="s">
        <v>2045</v>
      </c>
      <c r="B10832" s="52" t="s">
        <v>4065</v>
      </c>
      <c r="C10832" s="52" t="s">
        <v>2107</v>
      </c>
      <c r="D10832" s="52" t="s">
        <v>2143</v>
      </c>
      <c r="E10832" s="54">
        <v>7.2339</v>
      </c>
      <c r="F10832" s="54">
        <v>0</v>
      </c>
      <c r="G10832" s="54">
        <v>7.2339</v>
      </c>
    </row>
    <row r="10833" s="37" customFormat="1" customHeight="1" spans="1:7">
      <c r="A10833" s="52" t="s">
        <v>2045</v>
      </c>
      <c r="B10833" s="52" t="s">
        <v>4065</v>
      </c>
      <c r="C10833" s="52" t="s">
        <v>2107</v>
      </c>
      <c r="D10833" s="52" t="s">
        <v>2144</v>
      </c>
      <c r="E10833" s="54">
        <v>0.8</v>
      </c>
      <c r="F10833" s="54">
        <v>0</v>
      </c>
      <c r="G10833" s="54">
        <v>0.8</v>
      </c>
    </row>
    <row r="10834" s="37" customFormat="1" customHeight="1" spans="1:7">
      <c r="A10834" s="52" t="s">
        <v>2045</v>
      </c>
      <c r="B10834" s="52" t="s">
        <v>4065</v>
      </c>
      <c r="C10834" s="52" t="s">
        <v>2107</v>
      </c>
      <c r="D10834" s="52" t="s">
        <v>2145</v>
      </c>
      <c r="E10834" s="54">
        <v>0.35154</v>
      </c>
      <c r="F10834" s="54">
        <v>0</v>
      </c>
      <c r="G10834" s="54">
        <v>0.35154</v>
      </c>
    </row>
    <row r="10835" s="37" customFormat="1" customHeight="1" spans="1:7">
      <c r="A10835" s="52" t="s">
        <v>2045</v>
      </c>
      <c r="B10835" s="49" t="s">
        <v>4066</v>
      </c>
      <c r="C10835" s="49"/>
      <c r="D10835" s="49"/>
      <c r="E10835" s="55">
        <v>168.288486</v>
      </c>
      <c r="F10835" s="55">
        <v>0</v>
      </c>
      <c r="G10835" s="55">
        <v>168.288486</v>
      </c>
    </row>
    <row r="10836" s="37" customFormat="1" customHeight="1" spans="1:7">
      <c r="A10836" s="52" t="s">
        <v>2045</v>
      </c>
      <c r="B10836" s="52" t="s">
        <v>4067</v>
      </c>
      <c r="C10836" s="49" t="s">
        <v>2091</v>
      </c>
      <c r="D10836" s="49"/>
      <c r="E10836" s="55">
        <v>23.920306</v>
      </c>
      <c r="F10836" s="55">
        <v>0</v>
      </c>
      <c r="G10836" s="55">
        <v>23.920306</v>
      </c>
    </row>
    <row r="10837" s="37" customFormat="1" customHeight="1" spans="1:7">
      <c r="A10837" s="52" t="s">
        <v>2045</v>
      </c>
      <c r="B10837" s="52" t="s">
        <v>4067</v>
      </c>
      <c r="C10837" s="52" t="s">
        <v>2092</v>
      </c>
      <c r="D10837" s="52" t="s">
        <v>2126</v>
      </c>
      <c r="E10837" s="54">
        <v>19.6</v>
      </c>
      <c r="F10837" s="54">
        <v>0</v>
      </c>
      <c r="G10837" s="54">
        <v>19.6</v>
      </c>
    </row>
    <row r="10838" s="37" customFormat="1" customHeight="1" spans="1:7">
      <c r="A10838" s="52" t="s">
        <v>2045</v>
      </c>
      <c r="B10838" s="52" t="s">
        <v>4067</v>
      </c>
      <c r="C10838" s="52" t="s">
        <v>2092</v>
      </c>
      <c r="D10838" s="52" t="s">
        <v>2127</v>
      </c>
      <c r="E10838" s="54">
        <v>0.722462</v>
      </c>
      <c r="F10838" s="54">
        <v>0</v>
      </c>
      <c r="G10838" s="54">
        <v>0.722462</v>
      </c>
    </row>
    <row r="10839" s="37" customFormat="1" customHeight="1" spans="1:7">
      <c r="A10839" s="52" t="s">
        <v>2045</v>
      </c>
      <c r="B10839" s="52" t="s">
        <v>4067</v>
      </c>
      <c r="C10839" s="52" t="s">
        <v>2092</v>
      </c>
      <c r="D10839" s="52" t="s">
        <v>2128</v>
      </c>
      <c r="E10839" s="54">
        <v>0.515242</v>
      </c>
      <c r="F10839" s="54">
        <v>0</v>
      </c>
      <c r="G10839" s="54">
        <v>0.515242</v>
      </c>
    </row>
    <row r="10840" s="37" customFormat="1" customHeight="1" spans="1:7">
      <c r="A10840" s="52" t="s">
        <v>2045</v>
      </c>
      <c r="B10840" s="52" t="s">
        <v>4067</v>
      </c>
      <c r="C10840" s="52" t="s">
        <v>2092</v>
      </c>
      <c r="D10840" s="52" t="s">
        <v>2129</v>
      </c>
      <c r="E10840" s="54">
        <v>0.979524</v>
      </c>
      <c r="F10840" s="54">
        <v>0</v>
      </c>
      <c r="G10840" s="54">
        <v>0.979524</v>
      </c>
    </row>
    <row r="10841" s="37" customFormat="1" customHeight="1" spans="1:7">
      <c r="A10841" s="52" t="s">
        <v>2045</v>
      </c>
      <c r="B10841" s="52" t="s">
        <v>4067</v>
      </c>
      <c r="C10841" s="52" t="s">
        <v>2092</v>
      </c>
      <c r="D10841" s="52" t="s">
        <v>2130</v>
      </c>
      <c r="E10841" s="54">
        <v>0.903078</v>
      </c>
      <c r="F10841" s="54">
        <v>0</v>
      </c>
      <c r="G10841" s="54">
        <v>0.903078</v>
      </c>
    </row>
    <row r="10842" s="37" customFormat="1" customHeight="1" spans="1:7">
      <c r="A10842" s="52" t="s">
        <v>2045</v>
      </c>
      <c r="B10842" s="52" t="s">
        <v>4067</v>
      </c>
      <c r="C10842" s="52" t="s">
        <v>2092</v>
      </c>
      <c r="D10842" s="52" t="s">
        <v>2105</v>
      </c>
      <c r="E10842" s="54">
        <v>1.2</v>
      </c>
      <c r="F10842" s="54">
        <v>0</v>
      </c>
      <c r="G10842" s="54">
        <v>1.2</v>
      </c>
    </row>
    <row r="10843" s="37" customFormat="1" customHeight="1" spans="1:7">
      <c r="A10843" s="52" t="s">
        <v>2045</v>
      </c>
      <c r="B10843" s="52" t="s">
        <v>4067</v>
      </c>
      <c r="C10843" s="49" t="s">
        <v>2106</v>
      </c>
      <c r="D10843" s="49"/>
      <c r="E10843" s="55">
        <v>144.36818</v>
      </c>
      <c r="F10843" s="55">
        <v>0</v>
      </c>
      <c r="G10843" s="55">
        <v>144.36818</v>
      </c>
    </row>
    <row r="10844" s="37" customFormat="1" customHeight="1" spans="1:7">
      <c r="A10844" s="52" t="s">
        <v>2045</v>
      </c>
      <c r="B10844" s="52" t="s">
        <v>4067</v>
      </c>
      <c r="C10844" s="52" t="s">
        <v>2107</v>
      </c>
      <c r="D10844" s="52" t="s">
        <v>2131</v>
      </c>
      <c r="E10844" s="54">
        <v>32.6508</v>
      </c>
      <c r="F10844" s="54">
        <v>0</v>
      </c>
      <c r="G10844" s="54">
        <v>32.6508</v>
      </c>
    </row>
    <row r="10845" s="37" customFormat="1" customHeight="1" spans="1:7">
      <c r="A10845" s="52" t="s">
        <v>2045</v>
      </c>
      <c r="B10845" s="52" t="s">
        <v>4067</v>
      </c>
      <c r="C10845" s="52" t="s">
        <v>2107</v>
      </c>
      <c r="D10845" s="52" t="s">
        <v>2132</v>
      </c>
      <c r="E10845" s="54">
        <v>1.2384</v>
      </c>
      <c r="F10845" s="54">
        <v>0</v>
      </c>
      <c r="G10845" s="54">
        <v>1.2384</v>
      </c>
    </row>
    <row r="10846" s="37" customFormat="1" customHeight="1" spans="1:7">
      <c r="A10846" s="52" t="s">
        <v>2045</v>
      </c>
      <c r="B10846" s="52" t="s">
        <v>4067</v>
      </c>
      <c r="C10846" s="52" t="s">
        <v>2107</v>
      </c>
      <c r="D10846" s="52" t="s">
        <v>2110</v>
      </c>
      <c r="E10846" s="54">
        <v>4.2</v>
      </c>
      <c r="F10846" s="54">
        <v>0</v>
      </c>
      <c r="G10846" s="54">
        <v>4.2</v>
      </c>
    </row>
    <row r="10847" s="37" customFormat="1" customHeight="1" spans="1:7">
      <c r="A10847" s="52" t="s">
        <v>2045</v>
      </c>
      <c r="B10847" s="52" t="s">
        <v>4067</v>
      </c>
      <c r="C10847" s="52" t="s">
        <v>2107</v>
      </c>
      <c r="D10847" s="52" t="s">
        <v>2134</v>
      </c>
      <c r="E10847" s="54">
        <v>15.756</v>
      </c>
      <c r="F10847" s="54">
        <v>0</v>
      </c>
      <c r="G10847" s="54">
        <v>15.756</v>
      </c>
    </row>
    <row r="10848" s="37" customFormat="1" customHeight="1" spans="1:7">
      <c r="A10848" s="52" t="s">
        <v>2045</v>
      </c>
      <c r="B10848" s="52" t="s">
        <v>4067</v>
      </c>
      <c r="C10848" s="52" t="s">
        <v>2107</v>
      </c>
      <c r="D10848" s="52" t="s">
        <v>2135</v>
      </c>
      <c r="E10848" s="54">
        <v>30.648</v>
      </c>
      <c r="F10848" s="54">
        <v>0</v>
      </c>
      <c r="G10848" s="54">
        <v>30.648</v>
      </c>
    </row>
    <row r="10849" s="37" customFormat="1" customHeight="1" spans="1:7">
      <c r="A10849" s="52" t="s">
        <v>2045</v>
      </c>
      <c r="B10849" s="52" t="s">
        <v>4067</v>
      </c>
      <c r="C10849" s="52" t="s">
        <v>2107</v>
      </c>
      <c r="D10849" s="52" t="s">
        <v>2136</v>
      </c>
      <c r="E10849" s="54">
        <v>10.56</v>
      </c>
      <c r="F10849" s="54">
        <v>0</v>
      </c>
      <c r="G10849" s="54">
        <v>10.56</v>
      </c>
    </row>
    <row r="10850" s="37" customFormat="1" customHeight="1" spans="1:7">
      <c r="A10850" s="52" t="s">
        <v>2045</v>
      </c>
      <c r="B10850" s="52" t="s">
        <v>4067</v>
      </c>
      <c r="C10850" s="52" t="s">
        <v>2107</v>
      </c>
      <c r="D10850" s="52" t="s">
        <v>2137</v>
      </c>
      <c r="E10850" s="54">
        <v>14.536512</v>
      </c>
      <c r="F10850" s="54">
        <v>0</v>
      </c>
      <c r="G10850" s="54">
        <v>14.536512</v>
      </c>
    </row>
    <row r="10851" s="37" customFormat="1" customHeight="1" spans="1:7">
      <c r="A10851" s="52" t="s">
        <v>2045</v>
      </c>
      <c r="B10851" s="52" t="s">
        <v>4067</v>
      </c>
      <c r="C10851" s="52" t="s">
        <v>2107</v>
      </c>
      <c r="D10851" s="52" t="s">
        <v>2138</v>
      </c>
      <c r="E10851" s="54">
        <v>5.719494</v>
      </c>
      <c r="F10851" s="54">
        <v>0</v>
      </c>
      <c r="G10851" s="54">
        <v>5.719494</v>
      </c>
    </row>
    <row r="10852" s="37" customFormat="1" customHeight="1" spans="1:7">
      <c r="A10852" s="52" t="s">
        <v>2045</v>
      </c>
      <c r="B10852" s="52" t="s">
        <v>4067</v>
      </c>
      <c r="C10852" s="52" t="s">
        <v>2107</v>
      </c>
      <c r="D10852" s="52" t="s">
        <v>2139</v>
      </c>
      <c r="E10852" s="54">
        <v>0.180616</v>
      </c>
      <c r="F10852" s="54">
        <v>0</v>
      </c>
      <c r="G10852" s="54">
        <v>0.180616</v>
      </c>
    </row>
    <row r="10853" s="37" customFormat="1" customHeight="1" spans="1:7">
      <c r="A10853" s="52" t="s">
        <v>2045</v>
      </c>
      <c r="B10853" s="52" t="s">
        <v>4067</v>
      </c>
      <c r="C10853" s="52" t="s">
        <v>2107</v>
      </c>
      <c r="D10853" s="52" t="s">
        <v>2140</v>
      </c>
      <c r="E10853" s="54">
        <v>0.301026</v>
      </c>
      <c r="F10853" s="54">
        <v>0</v>
      </c>
      <c r="G10853" s="54">
        <v>0.301026</v>
      </c>
    </row>
    <row r="10854" s="37" customFormat="1" customHeight="1" spans="1:7">
      <c r="A10854" s="52" t="s">
        <v>2045</v>
      </c>
      <c r="B10854" s="52" t="s">
        <v>4067</v>
      </c>
      <c r="C10854" s="52" t="s">
        <v>2107</v>
      </c>
      <c r="D10854" s="52" t="s">
        <v>2141</v>
      </c>
      <c r="E10854" s="54">
        <v>8.232624</v>
      </c>
      <c r="F10854" s="54">
        <v>0</v>
      </c>
      <c r="G10854" s="54">
        <v>8.232624</v>
      </c>
    </row>
    <row r="10855" s="37" customFormat="1" customHeight="1" spans="1:7">
      <c r="A10855" s="52" t="s">
        <v>2045</v>
      </c>
      <c r="B10855" s="52" t="s">
        <v>4067</v>
      </c>
      <c r="C10855" s="52" t="s">
        <v>2107</v>
      </c>
      <c r="D10855" s="52" t="s">
        <v>2142</v>
      </c>
      <c r="E10855" s="54">
        <v>7.268256</v>
      </c>
      <c r="F10855" s="54">
        <v>0</v>
      </c>
      <c r="G10855" s="54">
        <v>7.268256</v>
      </c>
    </row>
    <row r="10856" s="37" customFormat="1" customHeight="1" spans="1:7">
      <c r="A10856" s="52" t="s">
        <v>2045</v>
      </c>
      <c r="B10856" s="52" t="s">
        <v>4067</v>
      </c>
      <c r="C10856" s="52" t="s">
        <v>2107</v>
      </c>
      <c r="D10856" s="52" t="s">
        <v>2143</v>
      </c>
      <c r="E10856" s="54">
        <v>11.3</v>
      </c>
      <c r="F10856" s="54">
        <v>0</v>
      </c>
      <c r="G10856" s="54">
        <v>11.3</v>
      </c>
    </row>
    <row r="10857" s="37" customFormat="1" customHeight="1" spans="1:7">
      <c r="A10857" s="52" t="s">
        <v>2045</v>
      </c>
      <c r="B10857" s="52" t="s">
        <v>4067</v>
      </c>
      <c r="C10857" s="52" t="s">
        <v>2107</v>
      </c>
      <c r="D10857" s="52" t="s">
        <v>2144</v>
      </c>
      <c r="E10857" s="54">
        <v>1.28</v>
      </c>
      <c r="F10857" s="54">
        <v>0</v>
      </c>
      <c r="G10857" s="54">
        <v>1.28</v>
      </c>
    </row>
    <row r="10858" s="37" customFormat="1" customHeight="1" spans="1:7">
      <c r="A10858" s="52" t="s">
        <v>2045</v>
      </c>
      <c r="B10858" s="52" t="s">
        <v>4067</v>
      </c>
      <c r="C10858" s="52" t="s">
        <v>2107</v>
      </c>
      <c r="D10858" s="52" t="s">
        <v>2145</v>
      </c>
      <c r="E10858" s="54">
        <v>0.496452</v>
      </c>
      <c r="F10858" s="54">
        <v>0</v>
      </c>
      <c r="G10858" s="54">
        <v>0.496452</v>
      </c>
    </row>
    <row r="10859" s="37" customFormat="1" customHeight="1" spans="1:7">
      <c r="A10859" s="52" t="s">
        <v>2045</v>
      </c>
      <c r="B10859" s="49" t="s">
        <v>4068</v>
      </c>
      <c r="C10859" s="49"/>
      <c r="D10859" s="49"/>
      <c r="E10859" s="55">
        <v>164.717182</v>
      </c>
      <c r="F10859" s="55">
        <v>0</v>
      </c>
      <c r="G10859" s="55">
        <v>164.717182</v>
      </c>
    </row>
    <row r="10860" s="37" customFormat="1" customHeight="1" spans="1:7">
      <c r="A10860" s="52" t="s">
        <v>2045</v>
      </c>
      <c r="B10860" s="52" t="s">
        <v>4069</v>
      </c>
      <c r="C10860" s="49" t="s">
        <v>2091</v>
      </c>
      <c r="D10860" s="49"/>
      <c r="E10860" s="55">
        <v>23.874045</v>
      </c>
      <c r="F10860" s="55">
        <v>0</v>
      </c>
      <c r="G10860" s="55">
        <v>23.874045</v>
      </c>
    </row>
    <row r="10861" s="37" customFormat="1" customHeight="1" spans="1:7">
      <c r="A10861" s="52" t="s">
        <v>2045</v>
      </c>
      <c r="B10861" s="52" t="s">
        <v>4069</v>
      </c>
      <c r="C10861" s="52" t="s">
        <v>2092</v>
      </c>
      <c r="D10861" s="52" t="s">
        <v>2126</v>
      </c>
      <c r="E10861" s="54">
        <v>19.6</v>
      </c>
      <c r="F10861" s="54">
        <v>0</v>
      </c>
      <c r="G10861" s="54">
        <v>19.6</v>
      </c>
    </row>
    <row r="10862" s="37" customFormat="1" customHeight="1" spans="1:7">
      <c r="A10862" s="52" t="s">
        <v>2045</v>
      </c>
      <c r="B10862" s="52" t="s">
        <v>4069</v>
      </c>
      <c r="C10862" s="52" t="s">
        <v>2092</v>
      </c>
      <c r="D10862" s="52" t="s">
        <v>2127</v>
      </c>
      <c r="E10862" s="54">
        <v>0.686117</v>
      </c>
      <c r="F10862" s="54">
        <v>0</v>
      </c>
      <c r="G10862" s="54">
        <v>0.686117</v>
      </c>
    </row>
    <row r="10863" s="37" customFormat="1" customHeight="1" spans="1:7">
      <c r="A10863" s="52" t="s">
        <v>2045</v>
      </c>
      <c r="B10863" s="52" t="s">
        <v>4069</v>
      </c>
      <c r="C10863" s="52" t="s">
        <v>2092</v>
      </c>
      <c r="D10863" s="52" t="s">
        <v>2128</v>
      </c>
      <c r="E10863" s="54">
        <v>0.488131</v>
      </c>
      <c r="F10863" s="54">
        <v>0</v>
      </c>
      <c r="G10863" s="54">
        <v>0.488131</v>
      </c>
    </row>
    <row r="10864" s="37" customFormat="1" customHeight="1" spans="1:7">
      <c r="A10864" s="52" t="s">
        <v>2045</v>
      </c>
      <c r="B10864" s="52" t="s">
        <v>4069</v>
      </c>
      <c r="C10864" s="52" t="s">
        <v>2092</v>
      </c>
      <c r="D10864" s="52" t="s">
        <v>2129</v>
      </c>
      <c r="E10864" s="54">
        <v>0.90414</v>
      </c>
      <c r="F10864" s="54">
        <v>0</v>
      </c>
      <c r="G10864" s="54">
        <v>0.90414</v>
      </c>
    </row>
    <row r="10865" s="37" customFormat="1" customHeight="1" spans="1:7">
      <c r="A10865" s="52" t="s">
        <v>2045</v>
      </c>
      <c r="B10865" s="52" t="s">
        <v>4069</v>
      </c>
      <c r="C10865" s="52" t="s">
        <v>2092</v>
      </c>
      <c r="D10865" s="52" t="s">
        <v>2297</v>
      </c>
      <c r="E10865" s="54">
        <v>0.138011</v>
      </c>
      <c r="F10865" s="54">
        <v>0</v>
      </c>
      <c r="G10865" s="54">
        <v>0.138011</v>
      </c>
    </row>
    <row r="10866" s="37" customFormat="1" customHeight="1" spans="1:7">
      <c r="A10866" s="52" t="s">
        <v>2045</v>
      </c>
      <c r="B10866" s="52" t="s">
        <v>4069</v>
      </c>
      <c r="C10866" s="52" t="s">
        <v>2092</v>
      </c>
      <c r="D10866" s="52" t="s">
        <v>2130</v>
      </c>
      <c r="E10866" s="54">
        <v>0.857646</v>
      </c>
      <c r="F10866" s="54">
        <v>0</v>
      </c>
      <c r="G10866" s="54">
        <v>0.857646</v>
      </c>
    </row>
    <row r="10867" s="37" customFormat="1" customHeight="1" spans="1:7">
      <c r="A10867" s="52" t="s">
        <v>2045</v>
      </c>
      <c r="B10867" s="52" t="s">
        <v>4069</v>
      </c>
      <c r="C10867" s="52" t="s">
        <v>2092</v>
      </c>
      <c r="D10867" s="52" t="s">
        <v>2105</v>
      </c>
      <c r="E10867" s="54">
        <v>1.2</v>
      </c>
      <c r="F10867" s="54">
        <v>0</v>
      </c>
      <c r="G10867" s="54">
        <v>1.2</v>
      </c>
    </row>
    <row r="10868" s="37" customFormat="1" customHeight="1" spans="1:7">
      <c r="A10868" s="52" t="s">
        <v>2045</v>
      </c>
      <c r="B10868" s="52" t="s">
        <v>4069</v>
      </c>
      <c r="C10868" s="49" t="s">
        <v>2106</v>
      </c>
      <c r="D10868" s="49"/>
      <c r="E10868" s="55">
        <v>140.843137</v>
      </c>
      <c r="F10868" s="55">
        <v>0</v>
      </c>
      <c r="G10868" s="55">
        <v>140.843137</v>
      </c>
    </row>
    <row r="10869" s="37" customFormat="1" customHeight="1" spans="1:7">
      <c r="A10869" s="52" t="s">
        <v>2045</v>
      </c>
      <c r="B10869" s="52" t="s">
        <v>4069</v>
      </c>
      <c r="C10869" s="52" t="s">
        <v>2107</v>
      </c>
      <c r="D10869" s="52" t="s">
        <v>2131</v>
      </c>
      <c r="E10869" s="54">
        <v>30.138</v>
      </c>
      <c r="F10869" s="54">
        <v>0</v>
      </c>
      <c r="G10869" s="54">
        <v>30.138</v>
      </c>
    </row>
    <row r="10870" s="37" customFormat="1" customHeight="1" spans="1:7">
      <c r="A10870" s="52" t="s">
        <v>2045</v>
      </c>
      <c r="B10870" s="52" t="s">
        <v>4069</v>
      </c>
      <c r="C10870" s="52" t="s">
        <v>2107</v>
      </c>
      <c r="D10870" s="52" t="s">
        <v>2132</v>
      </c>
      <c r="E10870" s="54">
        <v>1.2384</v>
      </c>
      <c r="F10870" s="54">
        <v>0</v>
      </c>
      <c r="G10870" s="54">
        <v>1.2384</v>
      </c>
    </row>
    <row r="10871" s="37" customFormat="1" customHeight="1" spans="1:7">
      <c r="A10871" s="52" t="s">
        <v>2045</v>
      </c>
      <c r="B10871" s="52" t="s">
        <v>4069</v>
      </c>
      <c r="C10871" s="52" t="s">
        <v>2107</v>
      </c>
      <c r="D10871" s="52" t="s">
        <v>2110</v>
      </c>
      <c r="E10871" s="54">
        <v>3.84</v>
      </c>
      <c r="F10871" s="54">
        <v>0</v>
      </c>
      <c r="G10871" s="54">
        <v>3.84</v>
      </c>
    </row>
    <row r="10872" s="37" customFormat="1" customHeight="1" spans="1:7">
      <c r="A10872" s="52" t="s">
        <v>2045</v>
      </c>
      <c r="B10872" s="52" t="s">
        <v>4069</v>
      </c>
      <c r="C10872" s="52" t="s">
        <v>2107</v>
      </c>
      <c r="D10872" s="52" t="s">
        <v>2134</v>
      </c>
      <c r="E10872" s="54">
        <v>15.444</v>
      </c>
      <c r="F10872" s="54">
        <v>0</v>
      </c>
      <c r="G10872" s="54">
        <v>15.444</v>
      </c>
    </row>
    <row r="10873" s="37" customFormat="1" customHeight="1" spans="1:7">
      <c r="A10873" s="52" t="s">
        <v>2045</v>
      </c>
      <c r="B10873" s="52" t="s">
        <v>4069</v>
      </c>
      <c r="C10873" s="52" t="s">
        <v>2107</v>
      </c>
      <c r="D10873" s="52" t="s">
        <v>2135</v>
      </c>
      <c r="E10873" s="54">
        <v>29.904</v>
      </c>
      <c r="F10873" s="54">
        <v>0</v>
      </c>
      <c r="G10873" s="54">
        <v>29.904</v>
      </c>
    </row>
    <row r="10874" s="37" customFormat="1" customHeight="1" spans="1:7">
      <c r="A10874" s="52" t="s">
        <v>2045</v>
      </c>
      <c r="B10874" s="52" t="s">
        <v>4069</v>
      </c>
      <c r="C10874" s="52" t="s">
        <v>2107</v>
      </c>
      <c r="D10874" s="52" t="s">
        <v>2136</v>
      </c>
      <c r="E10874" s="54">
        <v>10.356</v>
      </c>
      <c r="F10874" s="54">
        <v>0</v>
      </c>
      <c r="G10874" s="54">
        <v>10.356</v>
      </c>
    </row>
    <row r="10875" s="37" customFormat="1" customHeight="1" spans="1:7">
      <c r="A10875" s="52" t="s">
        <v>2045</v>
      </c>
      <c r="B10875" s="52" t="s">
        <v>4069</v>
      </c>
      <c r="C10875" s="52" t="s">
        <v>2107</v>
      </c>
      <c r="D10875" s="52" t="s">
        <v>2137</v>
      </c>
      <c r="E10875" s="54">
        <v>13.932864</v>
      </c>
      <c r="F10875" s="54">
        <v>0</v>
      </c>
      <c r="G10875" s="54">
        <v>13.932864</v>
      </c>
    </row>
    <row r="10876" s="37" customFormat="1" customHeight="1" spans="1:7">
      <c r="A10876" s="52" t="s">
        <v>2045</v>
      </c>
      <c r="B10876" s="52" t="s">
        <v>4069</v>
      </c>
      <c r="C10876" s="52" t="s">
        <v>2107</v>
      </c>
      <c r="D10876" s="52" t="s">
        <v>2138</v>
      </c>
      <c r="E10876" s="54">
        <v>5.431758</v>
      </c>
      <c r="F10876" s="54">
        <v>0</v>
      </c>
      <c r="G10876" s="54">
        <v>5.431758</v>
      </c>
    </row>
    <row r="10877" s="37" customFormat="1" customHeight="1" spans="1:7">
      <c r="A10877" s="52" t="s">
        <v>2045</v>
      </c>
      <c r="B10877" s="52" t="s">
        <v>4069</v>
      </c>
      <c r="C10877" s="52" t="s">
        <v>2107</v>
      </c>
      <c r="D10877" s="52" t="s">
        <v>2139</v>
      </c>
      <c r="E10877" s="54">
        <v>0.171529</v>
      </c>
      <c r="F10877" s="54">
        <v>0</v>
      </c>
      <c r="G10877" s="54">
        <v>0.171529</v>
      </c>
    </row>
    <row r="10878" s="37" customFormat="1" customHeight="1" spans="1:7">
      <c r="A10878" s="52" t="s">
        <v>2045</v>
      </c>
      <c r="B10878" s="52" t="s">
        <v>4069</v>
      </c>
      <c r="C10878" s="52" t="s">
        <v>2107</v>
      </c>
      <c r="D10878" s="52" t="s">
        <v>2140</v>
      </c>
      <c r="E10878" s="54">
        <v>0.285882</v>
      </c>
      <c r="F10878" s="54">
        <v>0</v>
      </c>
      <c r="G10878" s="54">
        <v>0.285882</v>
      </c>
    </row>
    <row r="10879" s="37" customFormat="1" customHeight="1" spans="1:7">
      <c r="A10879" s="52" t="s">
        <v>2045</v>
      </c>
      <c r="B10879" s="52" t="s">
        <v>4069</v>
      </c>
      <c r="C10879" s="52" t="s">
        <v>2107</v>
      </c>
      <c r="D10879" s="52" t="s">
        <v>2141</v>
      </c>
      <c r="E10879" s="54">
        <v>7.782768</v>
      </c>
      <c r="F10879" s="54">
        <v>0</v>
      </c>
      <c r="G10879" s="54">
        <v>7.782768</v>
      </c>
    </row>
    <row r="10880" s="37" customFormat="1" customHeight="1" spans="1:7">
      <c r="A10880" s="52" t="s">
        <v>2045</v>
      </c>
      <c r="B10880" s="52" t="s">
        <v>4069</v>
      </c>
      <c r="C10880" s="52" t="s">
        <v>2107</v>
      </c>
      <c r="D10880" s="52" t="s">
        <v>2298</v>
      </c>
      <c r="E10880" s="54">
        <v>0.2</v>
      </c>
      <c r="F10880" s="54">
        <v>0</v>
      </c>
      <c r="G10880" s="54">
        <v>0.2</v>
      </c>
    </row>
    <row r="10881" s="37" customFormat="1" customHeight="1" spans="1:7">
      <c r="A10881" s="52" t="s">
        <v>2045</v>
      </c>
      <c r="B10881" s="52" t="s">
        <v>4069</v>
      </c>
      <c r="C10881" s="52" t="s">
        <v>2107</v>
      </c>
      <c r="D10881" s="52" t="s">
        <v>2142</v>
      </c>
      <c r="E10881" s="54">
        <v>6.966432</v>
      </c>
      <c r="F10881" s="54">
        <v>0</v>
      </c>
      <c r="G10881" s="54">
        <v>6.966432</v>
      </c>
    </row>
    <row r="10882" s="37" customFormat="1" customHeight="1" spans="1:7">
      <c r="A10882" s="52" t="s">
        <v>2045</v>
      </c>
      <c r="B10882" s="52" t="s">
        <v>4069</v>
      </c>
      <c r="C10882" s="52" t="s">
        <v>2107</v>
      </c>
      <c r="D10882" s="52" t="s">
        <v>2299</v>
      </c>
      <c r="E10882" s="54">
        <v>2.3</v>
      </c>
      <c r="F10882" s="54">
        <v>0</v>
      </c>
      <c r="G10882" s="54">
        <v>2.3</v>
      </c>
    </row>
    <row r="10883" s="37" customFormat="1" customHeight="1" spans="1:7">
      <c r="A10883" s="52" t="s">
        <v>2045</v>
      </c>
      <c r="B10883" s="52" t="s">
        <v>4069</v>
      </c>
      <c r="C10883" s="52" t="s">
        <v>2107</v>
      </c>
      <c r="D10883" s="52" t="s">
        <v>2143</v>
      </c>
      <c r="E10883" s="54">
        <v>11.1033</v>
      </c>
      <c r="F10883" s="54">
        <v>0</v>
      </c>
      <c r="G10883" s="54">
        <v>11.1033</v>
      </c>
    </row>
    <row r="10884" s="37" customFormat="1" customHeight="1" spans="1:7">
      <c r="A10884" s="52" t="s">
        <v>2045</v>
      </c>
      <c r="B10884" s="52" t="s">
        <v>4069</v>
      </c>
      <c r="C10884" s="52" t="s">
        <v>2107</v>
      </c>
      <c r="D10884" s="52" t="s">
        <v>2144</v>
      </c>
      <c r="E10884" s="54">
        <v>1.28</v>
      </c>
      <c r="F10884" s="54">
        <v>0</v>
      </c>
      <c r="G10884" s="54">
        <v>1.28</v>
      </c>
    </row>
    <row r="10885" s="37" customFormat="1" customHeight="1" spans="1:7">
      <c r="A10885" s="52" t="s">
        <v>2045</v>
      </c>
      <c r="B10885" s="52" t="s">
        <v>4069</v>
      </c>
      <c r="C10885" s="52" t="s">
        <v>2107</v>
      </c>
      <c r="D10885" s="52" t="s">
        <v>2145</v>
      </c>
      <c r="E10885" s="54">
        <v>0.468204</v>
      </c>
      <c r="F10885" s="54">
        <v>0</v>
      </c>
      <c r="G10885" s="54">
        <v>0.468204</v>
      </c>
    </row>
    <row r="10886" s="37" customFormat="1" customHeight="1" spans="1:7">
      <c r="A10886" s="52" t="s">
        <v>2045</v>
      </c>
      <c r="B10886" s="49" t="s">
        <v>4070</v>
      </c>
      <c r="C10886" s="49"/>
      <c r="D10886" s="49"/>
      <c r="E10886" s="55">
        <v>130.3746</v>
      </c>
      <c r="F10886" s="55">
        <v>0</v>
      </c>
      <c r="G10886" s="55">
        <v>130.3746</v>
      </c>
    </row>
    <row r="10887" s="37" customFormat="1" customHeight="1" spans="1:7">
      <c r="A10887" s="52" t="s">
        <v>2045</v>
      </c>
      <c r="B10887" s="52" t="s">
        <v>4071</v>
      </c>
      <c r="C10887" s="49" t="s">
        <v>2091</v>
      </c>
      <c r="D10887" s="49"/>
      <c r="E10887" s="55">
        <v>18.135775</v>
      </c>
      <c r="F10887" s="55">
        <v>0</v>
      </c>
      <c r="G10887" s="55">
        <v>18.135775</v>
      </c>
    </row>
    <row r="10888" s="37" customFormat="1" customHeight="1" spans="1:7">
      <c r="A10888" s="52" t="s">
        <v>2045</v>
      </c>
      <c r="B10888" s="52" t="s">
        <v>4071</v>
      </c>
      <c r="C10888" s="52" t="s">
        <v>2092</v>
      </c>
      <c r="D10888" s="52" t="s">
        <v>2126</v>
      </c>
      <c r="E10888" s="54">
        <v>14.7</v>
      </c>
      <c r="F10888" s="54">
        <v>0</v>
      </c>
      <c r="G10888" s="54">
        <v>14.7</v>
      </c>
    </row>
    <row r="10889" s="37" customFormat="1" customHeight="1" spans="1:7">
      <c r="A10889" s="52" t="s">
        <v>2045</v>
      </c>
      <c r="B10889" s="52" t="s">
        <v>4071</v>
      </c>
      <c r="C10889" s="52" t="s">
        <v>2092</v>
      </c>
      <c r="D10889" s="52" t="s">
        <v>2127</v>
      </c>
      <c r="E10889" s="54">
        <v>0.535651</v>
      </c>
      <c r="F10889" s="54">
        <v>0</v>
      </c>
      <c r="G10889" s="54">
        <v>0.535651</v>
      </c>
    </row>
    <row r="10890" s="37" customFormat="1" customHeight="1" spans="1:7">
      <c r="A10890" s="52" t="s">
        <v>2045</v>
      </c>
      <c r="B10890" s="52" t="s">
        <v>4071</v>
      </c>
      <c r="C10890" s="52" t="s">
        <v>2092</v>
      </c>
      <c r="D10890" s="52" t="s">
        <v>2128</v>
      </c>
      <c r="E10890" s="54">
        <v>0.382061</v>
      </c>
      <c r="F10890" s="54">
        <v>0</v>
      </c>
      <c r="G10890" s="54">
        <v>0.382061</v>
      </c>
    </row>
    <row r="10891" s="37" customFormat="1" customHeight="1" spans="1:7">
      <c r="A10891" s="52" t="s">
        <v>2045</v>
      </c>
      <c r="B10891" s="52" t="s">
        <v>4071</v>
      </c>
      <c r="C10891" s="52" t="s">
        <v>2092</v>
      </c>
      <c r="D10891" s="52" t="s">
        <v>2129</v>
      </c>
      <c r="E10891" s="54">
        <v>0.717624</v>
      </c>
      <c r="F10891" s="54">
        <v>0</v>
      </c>
      <c r="G10891" s="54">
        <v>0.717624</v>
      </c>
    </row>
    <row r="10892" s="37" customFormat="1" customHeight="1" spans="1:7">
      <c r="A10892" s="52" t="s">
        <v>2045</v>
      </c>
      <c r="B10892" s="52" t="s">
        <v>4071</v>
      </c>
      <c r="C10892" s="52" t="s">
        <v>2092</v>
      </c>
      <c r="D10892" s="52" t="s">
        <v>2297</v>
      </c>
      <c r="E10892" s="54">
        <v>0.230875</v>
      </c>
      <c r="F10892" s="54">
        <v>0</v>
      </c>
      <c r="G10892" s="54">
        <v>0.230875</v>
      </c>
    </row>
    <row r="10893" s="37" customFormat="1" customHeight="1" spans="1:7">
      <c r="A10893" s="52" t="s">
        <v>2045</v>
      </c>
      <c r="B10893" s="52" t="s">
        <v>4071</v>
      </c>
      <c r="C10893" s="52" t="s">
        <v>2092</v>
      </c>
      <c r="D10893" s="52" t="s">
        <v>2130</v>
      </c>
      <c r="E10893" s="54">
        <v>0.669564</v>
      </c>
      <c r="F10893" s="54">
        <v>0</v>
      </c>
      <c r="G10893" s="54">
        <v>0.669564</v>
      </c>
    </row>
    <row r="10894" s="37" customFormat="1" customHeight="1" spans="1:7">
      <c r="A10894" s="52" t="s">
        <v>2045</v>
      </c>
      <c r="B10894" s="52" t="s">
        <v>4071</v>
      </c>
      <c r="C10894" s="52" t="s">
        <v>2092</v>
      </c>
      <c r="D10894" s="52" t="s">
        <v>2105</v>
      </c>
      <c r="E10894" s="54">
        <v>0.9</v>
      </c>
      <c r="F10894" s="54">
        <v>0</v>
      </c>
      <c r="G10894" s="54">
        <v>0.9</v>
      </c>
    </row>
    <row r="10895" s="37" customFormat="1" customHeight="1" spans="1:7">
      <c r="A10895" s="52" t="s">
        <v>2045</v>
      </c>
      <c r="B10895" s="52" t="s">
        <v>4071</v>
      </c>
      <c r="C10895" s="49" t="s">
        <v>2106</v>
      </c>
      <c r="D10895" s="49"/>
      <c r="E10895" s="55">
        <v>112.238825</v>
      </c>
      <c r="F10895" s="55">
        <v>0</v>
      </c>
      <c r="G10895" s="55">
        <v>112.238825</v>
      </c>
    </row>
    <row r="10896" s="37" customFormat="1" customHeight="1" spans="1:7">
      <c r="A10896" s="52" t="s">
        <v>2045</v>
      </c>
      <c r="B10896" s="52" t="s">
        <v>4071</v>
      </c>
      <c r="C10896" s="52" t="s">
        <v>2107</v>
      </c>
      <c r="D10896" s="52" t="s">
        <v>2131</v>
      </c>
      <c r="E10896" s="54">
        <v>23.9208</v>
      </c>
      <c r="F10896" s="54">
        <v>0</v>
      </c>
      <c r="G10896" s="54">
        <v>23.9208</v>
      </c>
    </row>
    <row r="10897" s="37" customFormat="1" customHeight="1" spans="1:7">
      <c r="A10897" s="52" t="s">
        <v>2045</v>
      </c>
      <c r="B10897" s="52" t="s">
        <v>4071</v>
      </c>
      <c r="C10897" s="52" t="s">
        <v>2107</v>
      </c>
      <c r="D10897" s="52" t="s">
        <v>2132</v>
      </c>
      <c r="E10897" s="54">
        <v>0.9288</v>
      </c>
      <c r="F10897" s="54">
        <v>0</v>
      </c>
      <c r="G10897" s="54">
        <v>0.9288</v>
      </c>
    </row>
    <row r="10898" s="37" customFormat="1" customHeight="1" spans="1:7">
      <c r="A10898" s="52" t="s">
        <v>2045</v>
      </c>
      <c r="B10898" s="52" t="s">
        <v>4071</v>
      </c>
      <c r="C10898" s="52" t="s">
        <v>2107</v>
      </c>
      <c r="D10898" s="52" t="s">
        <v>2110</v>
      </c>
      <c r="E10898" s="54">
        <v>3.12</v>
      </c>
      <c r="F10898" s="54">
        <v>0</v>
      </c>
      <c r="G10898" s="54">
        <v>3.12</v>
      </c>
    </row>
    <row r="10899" s="37" customFormat="1" customHeight="1" spans="1:7">
      <c r="A10899" s="52" t="s">
        <v>2045</v>
      </c>
      <c r="B10899" s="52" t="s">
        <v>4071</v>
      </c>
      <c r="C10899" s="52" t="s">
        <v>2107</v>
      </c>
      <c r="D10899" s="52" t="s">
        <v>2134</v>
      </c>
      <c r="E10899" s="54">
        <v>11.82</v>
      </c>
      <c r="F10899" s="54">
        <v>0</v>
      </c>
      <c r="G10899" s="54">
        <v>11.82</v>
      </c>
    </row>
    <row r="10900" s="37" customFormat="1" customHeight="1" spans="1:7">
      <c r="A10900" s="52" t="s">
        <v>2045</v>
      </c>
      <c r="B10900" s="52" t="s">
        <v>4071</v>
      </c>
      <c r="C10900" s="52" t="s">
        <v>2107</v>
      </c>
      <c r="D10900" s="52" t="s">
        <v>2135</v>
      </c>
      <c r="E10900" s="54">
        <v>22.848</v>
      </c>
      <c r="F10900" s="54">
        <v>0</v>
      </c>
      <c r="G10900" s="54">
        <v>22.848</v>
      </c>
    </row>
    <row r="10901" s="37" customFormat="1" customHeight="1" spans="1:7">
      <c r="A10901" s="52" t="s">
        <v>2045</v>
      </c>
      <c r="B10901" s="52" t="s">
        <v>4071</v>
      </c>
      <c r="C10901" s="52" t="s">
        <v>2107</v>
      </c>
      <c r="D10901" s="52" t="s">
        <v>2136</v>
      </c>
      <c r="E10901" s="54">
        <v>7.968</v>
      </c>
      <c r="F10901" s="54">
        <v>0</v>
      </c>
      <c r="G10901" s="54">
        <v>7.968</v>
      </c>
    </row>
    <row r="10902" s="37" customFormat="1" customHeight="1" spans="1:7">
      <c r="A10902" s="52" t="s">
        <v>2045</v>
      </c>
      <c r="B10902" s="52" t="s">
        <v>4071</v>
      </c>
      <c r="C10902" s="52" t="s">
        <v>2107</v>
      </c>
      <c r="D10902" s="52" t="s">
        <v>2137</v>
      </c>
      <c r="E10902" s="54">
        <v>10.797696</v>
      </c>
      <c r="F10902" s="54">
        <v>0</v>
      </c>
      <c r="G10902" s="54">
        <v>10.797696</v>
      </c>
    </row>
    <row r="10903" s="37" customFormat="1" customHeight="1" spans="1:7">
      <c r="A10903" s="52" t="s">
        <v>2045</v>
      </c>
      <c r="B10903" s="52" t="s">
        <v>4071</v>
      </c>
      <c r="C10903" s="52" t="s">
        <v>2107</v>
      </c>
      <c r="D10903" s="52" t="s">
        <v>2138</v>
      </c>
      <c r="E10903" s="54">
        <v>4.240572</v>
      </c>
      <c r="F10903" s="54">
        <v>0</v>
      </c>
      <c r="G10903" s="54">
        <v>4.240572</v>
      </c>
    </row>
    <row r="10904" s="37" customFormat="1" customHeight="1" spans="1:7">
      <c r="A10904" s="52" t="s">
        <v>2045</v>
      </c>
      <c r="B10904" s="52" t="s">
        <v>4071</v>
      </c>
      <c r="C10904" s="52" t="s">
        <v>2107</v>
      </c>
      <c r="D10904" s="52" t="s">
        <v>2139</v>
      </c>
      <c r="E10904" s="54">
        <v>0.133913</v>
      </c>
      <c r="F10904" s="54">
        <v>0</v>
      </c>
      <c r="G10904" s="54">
        <v>0.133913</v>
      </c>
    </row>
    <row r="10905" s="37" customFormat="1" customHeight="1" spans="1:7">
      <c r="A10905" s="52" t="s">
        <v>2045</v>
      </c>
      <c r="B10905" s="52" t="s">
        <v>4071</v>
      </c>
      <c r="C10905" s="52" t="s">
        <v>2107</v>
      </c>
      <c r="D10905" s="52" t="s">
        <v>2140</v>
      </c>
      <c r="E10905" s="54">
        <v>0.223188</v>
      </c>
      <c r="F10905" s="54">
        <v>0</v>
      </c>
      <c r="G10905" s="54">
        <v>0.223188</v>
      </c>
    </row>
    <row r="10906" s="37" customFormat="1" customHeight="1" spans="1:7">
      <c r="A10906" s="52" t="s">
        <v>2045</v>
      </c>
      <c r="B10906" s="52" t="s">
        <v>4071</v>
      </c>
      <c r="C10906" s="52" t="s">
        <v>2107</v>
      </c>
      <c r="D10906" s="52" t="s">
        <v>2141</v>
      </c>
      <c r="E10906" s="54">
        <v>6.105312</v>
      </c>
      <c r="F10906" s="54">
        <v>0</v>
      </c>
      <c r="G10906" s="54">
        <v>6.105312</v>
      </c>
    </row>
    <row r="10907" s="37" customFormat="1" customHeight="1" spans="1:7">
      <c r="A10907" s="52" t="s">
        <v>2045</v>
      </c>
      <c r="B10907" s="52" t="s">
        <v>4071</v>
      </c>
      <c r="C10907" s="52" t="s">
        <v>2107</v>
      </c>
      <c r="D10907" s="52" t="s">
        <v>2298</v>
      </c>
      <c r="E10907" s="54">
        <v>0.4</v>
      </c>
      <c r="F10907" s="54">
        <v>0</v>
      </c>
      <c r="G10907" s="54">
        <v>0.4</v>
      </c>
    </row>
    <row r="10908" s="37" customFormat="1" customHeight="1" spans="1:7">
      <c r="A10908" s="52" t="s">
        <v>2045</v>
      </c>
      <c r="B10908" s="52" t="s">
        <v>4071</v>
      </c>
      <c r="C10908" s="52" t="s">
        <v>2107</v>
      </c>
      <c r="D10908" s="52" t="s">
        <v>2142</v>
      </c>
      <c r="E10908" s="54">
        <v>5.398848</v>
      </c>
      <c r="F10908" s="54">
        <v>0</v>
      </c>
      <c r="G10908" s="54">
        <v>5.398848</v>
      </c>
    </row>
    <row r="10909" s="37" customFormat="1" customHeight="1" spans="1:7">
      <c r="A10909" s="52" t="s">
        <v>2045</v>
      </c>
      <c r="B10909" s="52" t="s">
        <v>4071</v>
      </c>
      <c r="C10909" s="52" t="s">
        <v>2107</v>
      </c>
      <c r="D10909" s="52" t="s">
        <v>2299</v>
      </c>
      <c r="E10909" s="54">
        <v>4.6</v>
      </c>
      <c r="F10909" s="54">
        <v>0</v>
      </c>
      <c r="G10909" s="54">
        <v>4.6</v>
      </c>
    </row>
    <row r="10910" s="37" customFormat="1" customHeight="1" spans="1:7">
      <c r="A10910" s="52" t="s">
        <v>2045</v>
      </c>
      <c r="B10910" s="52" t="s">
        <v>4071</v>
      </c>
      <c r="C10910" s="52" t="s">
        <v>2107</v>
      </c>
      <c r="D10910" s="52" t="s">
        <v>2143</v>
      </c>
      <c r="E10910" s="54">
        <v>8.407</v>
      </c>
      <c r="F10910" s="54">
        <v>0</v>
      </c>
      <c r="G10910" s="54">
        <v>8.407</v>
      </c>
    </row>
    <row r="10911" s="37" customFormat="1" customHeight="1" spans="1:7">
      <c r="A10911" s="52" t="s">
        <v>2045</v>
      </c>
      <c r="B10911" s="52" t="s">
        <v>4071</v>
      </c>
      <c r="C10911" s="52" t="s">
        <v>2107</v>
      </c>
      <c r="D10911" s="52" t="s">
        <v>2144</v>
      </c>
      <c r="E10911" s="54">
        <v>0.96</v>
      </c>
      <c r="F10911" s="54">
        <v>0</v>
      </c>
      <c r="G10911" s="54">
        <v>0.96</v>
      </c>
    </row>
    <row r="10912" s="37" customFormat="1" customHeight="1" spans="1:7">
      <c r="A10912" s="52" t="s">
        <v>2045</v>
      </c>
      <c r="B10912" s="52" t="s">
        <v>4071</v>
      </c>
      <c r="C10912" s="52" t="s">
        <v>2107</v>
      </c>
      <c r="D10912" s="52" t="s">
        <v>2145</v>
      </c>
      <c r="E10912" s="54">
        <v>0.366696</v>
      </c>
      <c r="F10912" s="54">
        <v>0</v>
      </c>
      <c r="G10912" s="54">
        <v>0.366696</v>
      </c>
    </row>
    <row r="10913" s="37" customFormat="1" customHeight="1" spans="1:7">
      <c r="A10913" s="49" t="s">
        <v>4072</v>
      </c>
      <c r="B10913" s="49"/>
      <c r="C10913" s="49"/>
      <c r="D10913" s="49"/>
      <c r="E10913" s="55">
        <v>2692.727258</v>
      </c>
      <c r="F10913" s="55">
        <v>0</v>
      </c>
      <c r="G10913" s="55">
        <v>2692.727258</v>
      </c>
    </row>
    <row r="10914" s="37" customFormat="1" customHeight="1" spans="1:7">
      <c r="A10914" s="52" t="s">
        <v>2046</v>
      </c>
      <c r="B10914" s="49" t="s">
        <v>4073</v>
      </c>
      <c r="C10914" s="49"/>
      <c r="D10914" s="49"/>
      <c r="E10914" s="55">
        <v>1661.608893</v>
      </c>
      <c r="F10914" s="55">
        <v>0</v>
      </c>
      <c r="G10914" s="55">
        <v>1661.608893</v>
      </c>
    </row>
    <row r="10915" s="37" customFormat="1" customHeight="1" spans="1:7">
      <c r="A10915" s="52" t="s">
        <v>2046</v>
      </c>
      <c r="B10915" s="52" t="s">
        <v>4074</v>
      </c>
      <c r="C10915" s="49" t="s">
        <v>2080</v>
      </c>
      <c r="D10915" s="49"/>
      <c r="E10915" s="55">
        <v>801.8359</v>
      </c>
      <c r="F10915" s="55">
        <v>0</v>
      </c>
      <c r="G10915" s="55">
        <v>801.8359</v>
      </c>
    </row>
    <row r="10916" s="37" customFormat="1" customHeight="1" spans="1:7">
      <c r="A10916" s="52" t="s">
        <v>2046</v>
      </c>
      <c r="B10916" s="52" t="s">
        <v>4074</v>
      </c>
      <c r="C10916" s="52" t="s">
        <v>2081</v>
      </c>
      <c r="D10916" s="52" t="s">
        <v>4075</v>
      </c>
      <c r="E10916" s="54">
        <v>13.3706</v>
      </c>
      <c r="F10916" s="54">
        <v>0</v>
      </c>
      <c r="G10916" s="54">
        <v>13.3706</v>
      </c>
    </row>
    <row r="10917" s="37" customFormat="1" customHeight="1" spans="1:7">
      <c r="A10917" s="52" t="s">
        <v>2046</v>
      </c>
      <c r="B10917" s="52" t="s">
        <v>4074</v>
      </c>
      <c r="C10917" s="52" t="s">
        <v>2081</v>
      </c>
      <c r="D10917" s="52" t="s">
        <v>4076</v>
      </c>
      <c r="E10917" s="54">
        <v>16.39</v>
      </c>
      <c r="F10917" s="54">
        <v>0</v>
      </c>
      <c r="G10917" s="54">
        <v>16.39</v>
      </c>
    </row>
    <row r="10918" s="37" customFormat="1" customHeight="1" spans="1:7">
      <c r="A10918" s="52" t="s">
        <v>2046</v>
      </c>
      <c r="B10918" s="52" t="s">
        <v>4074</v>
      </c>
      <c r="C10918" s="52" t="s">
        <v>2081</v>
      </c>
      <c r="D10918" s="52" t="s">
        <v>4077</v>
      </c>
      <c r="E10918" s="54">
        <v>22.5</v>
      </c>
      <c r="F10918" s="54">
        <v>0</v>
      </c>
      <c r="G10918" s="54">
        <v>22.5</v>
      </c>
    </row>
    <row r="10919" s="37" customFormat="1" customHeight="1" spans="1:7">
      <c r="A10919" s="52" t="s">
        <v>2046</v>
      </c>
      <c r="B10919" s="52" t="s">
        <v>4074</v>
      </c>
      <c r="C10919" s="52" t="s">
        <v>2081</v>
      </c>
      <c r="D10919" s="52" t="s">
        <v>4078</v>
      </c>
      <c r="E10919" s="54">
        <v>60.5312</v>
      </c>
      <c r="F10919" s="54">
        <v>0</v>
      </c>
      <c r="G10919" s="54">
        <v>60.5312</v>
      </c>
    </row>
    <row r="10920" s="37" customFormat="1" customHeight="1" spans="1:7">
      <c r="A10920" s="52" t="s">
        <v>2046</v>
      </c>
      <c r="B10920" s="52" t="s">
        <v>4074</v>
      </c>
      <c r="C10920" s="52" t="s">
        <v>2081</v>
      </c>
      <c r="D10920" s="52" t="s">
        <v>4079</v>
      </c>
      <c r="E10920" s="54">
        <v>54.222</v>
      </c>
      <c r="F10920" s="54">
        <v>0</v>
      </c>
      <c r="G10920" s="54">
        <v>54.222</v>
      </c>
    </row>
    <row r="10921" s="37" customFormat="1" customHeight="1" spans="1:7">
      <c r="A10921" s="52" t="s">
        <v>2046</v>
      </c>
      <c r="B10921" s="52" t="s">
        <v>4074</v>
      </c>
      <c r="C10921" s="52" t="s">
        <v>2081</v>
      </c>
      <c r="D10921" s="52" t="s">
        <v>4080</v>
      </c>
      <c r="E10921" s="54">
        <v>5.2656</v>
      </c>
      <c r="F10921" s="54">
        <v>0</v>
      </c>
      <c r="G10921" s="54">
        <v>5.2656</v>
      </c>
    </row>
    <row r="10922" s="37" customFormat="1" customHeight="1" spans="1:7">
      <c r="A10922" s="52" t="s">
        <v>2046</v>
      </c>
      <c r="B10922" s="52" t="s">
        <v>4074</v>
      </c>
      <c r="C10922" s="52" t="s">
        <v>2081</v>
      </c>
      <c r="D10922" s="52" t="s">
        <v>4081</v>
      </c>
      <c r="E10922" s="54">
        <v>22.7195</v>
      </c>
      <c r="F10922" s="54">
        <v>0</v>
      </c>
      <c r="G10922" s="54">
        <v>22.7195</v>
      </c>
    </row>
    <row r="10923" s="37" customFormat="1" customHeight="1" spans="1:7">
      <c r="A10923" s="52" t="s">
        <v>2046</v>
      </c>
      <c r="B10923" s="52" t="s">
        <v>4074</v>
      </c>
      <c r="C10923" s="52" t="s">
        <v>2081</v>
      </c>
      <c r="D10923" s="52" t="s">
        <v>4082</v>
      </c>
      <c r="E10923" s="54">
        <v>22.32</v>
      </c>
      <c r="F10923" s="54">
        <v>0</v>
      </c>
      <c r="G10923" s="54">
        <v>22.32</v>
      </c>
    </row>
    <row r="10924" s="37" customFormat="1" customHeight="1" spans="1:7">
      <c r="A10924" s="52" t="s">
        <v>2046</v>
      </c>
      <c r="B10924" s="52" t="s">
        <v>4074</v>
      </c>
      <c r="C10924" s="52" t="s">
        <v>2081</v>
      </c>
      <c r="D10924" s="52" t="s">
        <v>4083</v>
      </c>
      <c r="E10924" s="54">
        <v>26.072</v>
      </c>
      <c r="F10924" s="54">
        <v>0</v>
      </c>
      <c r="G10924" s="54">
        <v>26.072</v>
      </c>
    </row>
    <row r="10925" s="37" customFormat="1" customHeight="1" spans="1:7">
      <c r="A10925" s="52" t="s">
        <v>2046</v>
      </c>
      <c r="B10925" s="52" t="s">
        <v>4074</v>
      </c>
      <c r="C10925" s="52" t="s">
        <v>2081</v>
      </c>
      <c r="D10925" s="52" t="s">
        <v>4084</v>
      </c>
      <c r="E10925" s="54">
        <v>1.5</v>
      </c>
      <c r="F10925" s="54">
        <v>0</v>
      </c>
      <c r="G10925" s="54">
        <v>1.5</v>
      </c>
    </row>
    <row r="10926" s="37" customFormat="1" customHeight="1" spans="1:7">
      <c r="A10926" s="52" t="s">
        <v>2046</v>
      </c>
      <c r="B10926" s="52" t="s">
        <v>4074</v>
      </c>
      <c r="C10926" s="52" t="s">
        <v>2081</v>
      </c>
      <c r="D10926" s="52" t="s">
        <v>4085</v>
      </c>
      <c r="E10926" s="54">
        <v>44.724</v>
      </c>
      <c r="F10926" s="54">
        <v>0</v>
      </c>
      <c r="G10926" s="54">
        <v>44.724</v>
      </c>
    </row>
    <row r="10927" s="37" customFormat="1" customHeight="1" spans="1:7">
      <c r="A10927" s="52" t="s">
        <v>2046</v>
      </c>
      <c r="B10927" s="52" t="s">
        <v>4074</v>
      </c>
      <c r="C10927" s="52" t="s">
        <v>2081</v>
      </c>
      <c r="D10927" s="52" t="s">
        <v>4086</v>
      </c>
      <c r="E10927" s="54">
        <v>3</v>
      </c>
      <c r="F10927" s="54">
        <v>0</v>
      </c>
      <c r="G10927" s="54">
        <v>3</v>
      </c>
    </row>
    <row r="10928" s="37" customFormat="1" customHeight="1" spans="1:7">
      <c r="A10928" s="52" t="s">
        <v>2046</v>
      </c>
      <c r="B10928" s="52" t="s">
        <v>4074</v>
      </c>
      <c r="C10928" s="52" t="s">
        <v>2081</v>
      </c>
      <c r="D10928" s="52" t="s">
        <v>4087</v>
      </c>
      <c r="E10928" s="54">
        <v>21</v>
      </c>
      <c r="F10928" s="54">
        <v>0</v>
      </c>
      <c r="G10928" s="54">
        <v>21</v>
      </c>
    </row>
    <row r="10929" s="37" customFormat="1" customHeight="1" spans="1:7">
      <c r="A10929" s="52" t="s">
        <v>2046</v>
      </c>
      <c r="B10929" s="52" t="s">
        <v>4074</v>
      </c>
      <c r="C10929" s="52" t="s">
        <v>2081</v>
      </c>
      <c r="D10929" s="52" t="s">
        <v>4088</v>
      </c>
      <c r="E10929" s="54">
        <v>15.2</v>
      </c>
      <c r="F10929" s="54">
        <v>0</v>
      </c>
      <c r="G10929" s="54">
        <v>15.2</v>
      </c>
    </row>
    <row r="10930" s="37" customFormat="1" customHeight="1" spans="1:7">
      <c r="A10930" s="52" t="s">
        <v>2046</v>
      </c>
      <c r="B10930" s="52" t="s">
        <v>4074</v>
      </c>
      <c r="C10930" s="52" t="s">
        <v>2081</v>
      </c>
      <c r="D10930" s="52" t="s">
        <v>4089</v>
      </c>
      <c r="E10930" s="54">
        <v>45.4</v>
      </c>
      <c r="F10930" s="54">
        <v>0</v>
      </c>
      <c r="G10930" s="54">
        <v>45.4</v>
      </c>
    </row>
    <row r="10931" s="37" customFormat="1" customHeight="1" spans="1:7">
      <c r="A10931" s="52" t="s">
        <v>2046</v>
      </c>
      <c r="B10931" s="52" t="s">
        <v>4074</v>
      </c>
      <c r="C10931" s="52" t="s">
        <v>2081</v>
      </c>
      <c r="D10931" s="52" t="s">
        <v>4090</v>
      </c>
      <c r="E10931" s="54">
        <v>34.4736</v>
      </c>
      <c r="F10931" s="54">
        <v>0</v>
      </c>
      <c r="G10931" s="54">
        <v>34.4736</v>
      </c>
    </row>
    <row r="10932" s="37" customFormat="1" customHeight="1" spans="1:7">
      <c r="A10932" s="52" t="s">
        <v>2046</v>
      </c>
      <c r="B10932" s="52" t="s">
        <v>4074</v>
      </c>
      <c r="C10932" s="52" t="s">
        <v>2081</v>
      </c>
      <c r="D10932" s="52" t="s">
        <v>4091</v>
      </c>
      <c r="E10932" s="54">
        <v>20</v>
      </c>
      <c r="F10932" s="54">
        <v>0</v>
      </c>
      <c r="G10932" s="54">
        <v>20</v>
      </c>
    </row>
    <row r="10933" s="37" customFormat="1" customHeight="1" spans="1:7">
      <c r="A10933" s="52" t="s">
        <v>2046</v>
      </c>
      <c r="B10933" s="52" t="s">
        <v>4074</v>
      </c>
      <c r="C10933" s="52" t="s">
        <v>2081</v>
      </c>
      <c r="D10933" s="52" t="s">
        <v>4092</v>
      </c>
      <c r="E10933" s="54">
        <v>68</v>
      </c>
      <c r="F10933" s="54">
        <v>0</v>
      </c>
      <c r="G10933" s="54">
        <v>68</v>
      </c>
    </row>
    <row r="10934" s="37" customFormat="1" customHeight="1" spans="1:7">
      <c r="A10934" s="52" t="s">
        <v>2046</v>
      </c>
      <c r="B10934" s="52" t="s">
        <v>4074</v>
      </c>
      <c r="C10934" s="52" t="s">
        <v>2081</v>
      </c>
      <c r="D10934" s="52" t="s">
        <v>4093</v>
      </c>
      <c r="E10934" s="54">
        <v>3.6</v>
      </c>
      <c r="F10934" s="54">
        <v>0</v>
      </c>
      <c r="G10934" s="54">
        <v>3.6</v>
      </c>
    </row>
    <row r="10935" s="37" customFormat="1" customHeight="1" spans="1:7">
      <c r="A10935" s="52" t="s">
        <v>2046</v>
      </c>
      <c r="B10935" s="52" t="s">
        <v>4074</v>
      </c>
      <c r="C10935" s="52" t="s">
        <v>2081</v>
      </c>
      <c r="D10935" s="52" t="s">
        <v>4094</v>
      </c>
      <c r="E10935" s="54">
        <v>204.0474</v>
      </c>
      <c r="F10935" s="54">
        <v>0</v>
      </c>
      <c r="G10935" s="54">
        <v>204.0474</v>
      </c>
    </row>
    <row r="10936" s="37" customFormat="1" customHeight="1" spans="1:7">
      <c r="A10936" s="52" t="s">
        <v>2046</v>
      </c>
      <c r="B10936" s="52" t="s">
        <v>4074</v>
      </c>
      <c r="C10936" s="52" t="s">
        <v>2081</v>
      </c>
      <c r="D10936" s="52" t="s">
        <v>4095</v>
      </c>
      <c r="E10936" s="54">
        <v>55</v>
      </c>
      <c r="F10936" s="54">
        <v>0</v>
      </c>
      <c r="G10936" s="54">
        <v>55</v>
      </c>
    </row>
    <row r="10937" s="37" customFormat="1" customHeight="1" spans="1:7">
      <c r="A10937" s="52" t="s">
        <v>2046</v>
      </c>
      <c r="B10937" s="52" t="s">
        <v>4074</v>
      </c>
      <c r="C10937" s="52" t="s">
        <v>2081</v>
      </c>
      <c r="D10937" s="52" t="s">
        <v>4096</v>
      </c>
      <c r="E10937" s="54">
        <v>23.3</v>
      </c>
      <c r="F10937" s="54">
        <v>0</v>
      </c>
      <c r="G10937" s="54">
        <v>23.3</v>
      </c>
    </row>
    <row r="10938" s="37" customFormat="1" customHeight="1" spans="1:7">
      <c r="A10938" s="52" t="s">
        <v>2046</v>
      </c>
      <c r="B10938" s="52" t="s">
        <v>4074</v>
      </c>
      <c r="C10938" s="52" t="s">
        <v>2081</v>
      </c>
      <c r="D10938" s="52" t="s">
        <v>4097</v>
      </c>
      <c r="E10938" s="54">
        <v>11.4</v>
      </c>
      <c r="F10938" s="54">
        <v>0</v>
      </c>
      <c r="G10938" s="54">
        <v>11.4</v>
      </c>
    </row>
    <row r="10939" s="37" customFormat="1" customHeight="1" spans="1:7">
      <c r="A10939" s="52" t="s">
        <v>2046</v>
      </c>
      <c r="B10939" s="52" t="s">
        <v>4074</v>
      </c>
      <c r="C10939" s="52" t="s">
        <v>2081</v>
      </c>
      <c r="D10939" s="52" t="s">
        <v>4098</v>
      </c>
      <c r="E10939" s="54">
        <v>2</v>
      </c>
      <c r="F10939" s="54">
        <v>0</v>
      </c>
      <c r="G10939" s="54">
        <v>2</v>
      </c>
    </row>
    <row r="10940" s="37" customFormat="1" customHeight="1" spans="1:7">
      <c r="A10940" s="52" t="s">
        <v>2046</v>
      </c>
      <c r="B10940" s="52" t="s">
        <v>4074</v>
      </c>
      <c r="C10940" s="52" t="s">
        <v>2081</v>
      </c>
      <c r="D10940" s="52" t="s">
        <v>4099</v>
      </c>
      <c r="E10940" s="54">
        <v>5.8</v>
      </c>
      <c r="F10940" s="54">
        <v>0</v>
      </c>
      <c r="G10940" s="54">
        <v>5.8</v>
      </c>
    </row>
    <row r="10941" s="37" customFormat="1" customHeight="1" spans="1:7">
      <c r="A10941" s="52" t="s">
        <v>2046</v>
      </c>
      <c r="B10941" s="52" t="s">
        <v>4074</v>
      </c>
      <c r="C10941" s="49" t="s">
        <v>2091</v>
      </c>
      <c r="D10941" s="49"/>
      <c r="E10941" s="55">
        <v>142.594907</v>
      </c>
      <c r="F10941" s="55">
        <v>0</v>
      </c>
      <c r="G10941" s="55">
        <v>142.594907</v>
      </c>
    </row>
    <row r="10942" s="37" customFormat="1" customHeight="1" spans="1:7">
      <c r="A10942" s="52" t="s">
        <v>2046</v>
      </c>
      <c r="B10942" s="52" t="s">
        <v>4074</v>
      </c>
      <c r="C10942" s="52" t="s">
        <v>2092</v>
      </c>
      <c r="D10942" s="52" t="s">
        <v>2093</v>
      </c>
      <c r="E10942" s="54">
        <v>73.5</v>
      </c>
      <c r="F10942" s="54">
        <v>0</v>
      </c>
      <c r="G10942" s="54">
        <v>73.5</v>
      </c>
    </row>
    <row r="10943" s="37" customFormat="1" customHeight="1" spans="1:7">
      <c r="A10943" s="52" t="s">
        <v>2046</v>
      </c>
      <c r="B10943" s="52" t="s">
        <v>4074</v>
      </c>
      <c r="C10943" s="52" t="s">
        <v>2092</v>
      </c>
      <c r="D10943" s="52" t="s">
        <v>2094</v>
      </c>
      <c r="E10943" s="54">
        <v>3.062362</v>
      </c>
      <c r="F10943" s="54">
        <v>0</v>
      </c>
      <c r="G10943" s="54">
        <v>3.062362</v>
      </c>
    </row>
    <row r="10944" s="37" customFormat="1" customHeight="1" spans="1:7">
      <c r="A10944" s="52" t="s">
        <v>2046</v>
      </c>
      <c r="B10944" s="52" t="s">
        <v>4074</v>
      </c>
      <c r="C10944" s="52" t="s">
        <v>2092</v>
      </c>
      <c r="D10944" s="52" t="s">
        <v>2095</v>
      </c>
      <c r="E10944" s="54">
        <v>2.041574</v>
      </c>
      <c r="F10944" s="54">
        <v>0</v>
      </c>
      <c r="G10944" s="54">
        <v>2.041574</v>
      </c>
    </row>
    <row r="10945" s="37" customFormat="1" customHeight="1" spans="1:7">
      <c r="A10945" s="52" t="s">
        <v>2046</v>
      </c>
      <c r="B10945" s="52" t="s">
        <v>4074</v>
      </c>
      <c r="C10945" s="52" t="s">
        <v>2092</v>
      </c>
      <c r="D10945" s="52" t="s">
        <v>2096</v>
      </c>
      <c r="E10945" s="54">
        <v>3.487735</v>
      </c>
      <c r="F10945" s="54">
        <v>0</v>
      </c>
      <c r="G10945" s="54">
        <v>3.487735</v>
      </c>
    </row>
    <row r="10946" s="37" customFormat="1" customHeight="1" spans="1:7">
      <c r="A10946" s="52" t="s">
        <v>2046</v>
      </c>
      <c r="B10946" s="52" t="s">
        <v>4074</v>
      </c>
      <c r="C10946" s="52" t="s">
        <v>2092</v>
      </c>
      <c r="D10946" s="52" t="s">
        <v>2097</v>
      </c>
      <c r="E10946" s="54">
        <v>4.207284</v>
      </c>
      <c r="F10946" s="54">
        <v>0</v>
      </c>
      <c r="G10946" s="54">
        <v>4.207284</v>
      </c>
    </row>
    <row r="10947" s="37" customFormat="1" customHeight="1" spans="1:7">
      <c r="A10947" s="52" t="s">
        <v>2046</v>
      </c>
      <c r="B10947" s="52" t="s">
        <v>4074</v>
      </c>
      <c r="C10947" s="52" t="s">
        <v>2092</v>
      </c>
      <c r="D10947" s="52" t="s">
        <v>2098</v>
      </c>
      <c r="E10947" s="54">
        <v>3.827952</v>
      </c>
      <c r="F10947" s="54">
        <v>0</v>
      </c>
      <c r="G10947" s="54">
        <v>3.827952</v>
      </c>
    </row>
    <row r="10948" s="37" customFormat="1" customHeight="1" spans="1:7">
      <c r="A10948" s="52" t="s">
        <v>2046</v>
      </c>
      <c r="B10948" s="52" t="s">
        <v>4074</v>
      </c>
      <c r="C10948" s="52" t="s">
        <v>2092</v>
      </c>
      <c r="D10948" s="52" t="s">
        <v>2099</v>
      </c>
      <c r="E10948" s="54">
        <v>28.008</v>
      </c>
      <c r="F10948" s="54">
        <v>0</v>
      </c>
      <c r="G10948" s="54">
        <v>28.008</v>
      </c>
    </row>
    <row r="10949" s="37" customFormat="1" customHeight="1" spans="1:7">
      <c r="A10949" s="52" t="s">
        <v>2046</v>
      </c>
      <c r="B10949" s="52" t="s">
        <v>4074</v>
      </c>
      <c r="C10949" s="52" t="s">
        <v>2092</v>
      </c>
      <c r="D10949" s="52" t="s">
        <v>2100</v>
      </c>
      <c r="E10949" s="54">
        <v>9.36</v>
      </c>
      <c r="F10949" s="54">
        <v>0</v>
      </c>
      <c r="G10949" s="54">
        <v>9.36</v>
      </c>
    </row>
    <row r="10950" s="37" customFormat="1" customHeight="1" spans="1:7">
      <c r="A10950" s="52" t="s">
        <v>2046</v>
      </c>
      <c r="B10950" s="52" t="s">
        <v>4074</v>
      </c>
      <c r="C10950" s="52" t="s">
        <v>2092</v>
      </c>
      <c r="D10950" s="52" t="s">
        <v>2102</v>
      </c>
      <c r="E10950" s="54">
        <v>10.5</v>
      </c>
      <c r="F10950" s="54">
        <v>0</v>
      </c>
      <c r="G10950" s="54">
        <v>10.5</v>
      </c>
    </row>
    <row r="10951" s="37" customFormat="1" customHeight="1" spans="1:7">
      <c r="A10951" s="52" t="s">
        <v>2046</v>
      </c>
      <c r="B10951" s="52" t="s">
        <v>4074</v>
      </c>
      <c r="C10951" s="52" t="s">
        <v>2092</v>
      </c>
      <c r="D10951" s="52" t="s">
        <v>2104</v>
      </c>
      <c r="E10951" s="54">
        <v>0.1</v>
      </c>
      <c r="F10951" s="54">
        <v>0</v>
      </c>
      <c r="G10951" s="54">
        <v>0.1</v>
      </c>
    </row>
    <row r="10952" s="37" customFormat="1" customHeight="1" spans="1:7">
      <c r="A10952" s="52" t="s">
        <v>2046</v>
      </c>
      <c r="B10952" s="52" t="s">
        <v>4074</v>
      </c>
      <c r="C10952" s="52" t="s">
        <v>2092</v>
      </c>
      <c r="D10952" s="52" t="s">
        <v>2105</v>
      </c>
      <c r="E10952" s="54">
        <v>4.5</v>
      </c>
      <c r="F10952" s="54">
        <v>0</v>
      </c>
      <c r="G10952" s="54">
        <v>4.5</v>
      </c>
    </row>
    <row r="10953" s="37" customFormat="1" customHeight="1" spans="1:7">
      <c r="A10953" s="52" t="s">
        <v>2046</v>
      </c>
      <c r="B10953" s="52" t="s">
        <v>4074</v>
      </c>
      <c r="C10953" s="49" t="s">
        <v>2106</v>
      </c>
      <c r="D10953" s="49"/>
      <c r="E10953" s="55">
        <v>717.178086</v>
      </c>
      <c r="F10953" s="55">
        <v>0</v>
      </c>
      <c r="G10953" s="55">
        <v>717.178086</v>
      </c>
    </row>
    <row r="10954" s="37" customFormat="1" customHeight="1" spans="1:7">
      <c r="A10954" s="52" t="s">
        <v>2046</v>
      </c>
      <c r="B10954" s="52" t="s">
        <v>4074</v>
      </c>
      <c r="C10954" s="52" t="s">
        <v>2107</v>
      </c>
      <c r="D10954" s="52" t="s">
        <v>2108</v>
      </c>
      <c r="E10954" s="54">
        <v>140.2428</v>
      </c>
      <c r="F10954" s="54">
        <v>0</v>
      </c>
      <c r="G10954" s="54">
        <v>140.2428</v>
      </c>
    </row>
    <row r="10955" s="37" customFormat="1" customHeight="1" spans="1:7">
      <c r="A10955" s="52" t="s">
        <v>2046</v>
      </c>
      <c r="B10955" s="52" t="s">
        <v>4074</v>
      </c>
      <c r="C10955" s="52" t="s">
        <v>2107</v>
      </c>
      <c r="D10955" s="52" t="s">
        <v>2109</v>
      </c>
      <c r="E10955" s="54">
        <v>100.494</v>
      </c>
      <c r="F10955" s="54">
        <v>0</v>
      </c>
      <c r="G10955" s="54">
        <v>100.494</v>
      </c>
    </row>
    <row r="10956" s="37" customFormat="1" customHeight="1" spans="1:7">
      <c r="A10956" s="52" t="s">
        <v>2046</v>
      </c>
      <c r="B10956" s="52" t="s">
        <v>4074</v>
      </c>
      <c r="C10956" s="52" t="s">
        <v>2107</v>
      </c>
      <c r="D10956" s="52" t="s">
        <v>2110</v>
      </c>
      <c r="E10956" s="54">
        <v>14.46</v>
      </c>
      <c r="F10956" s="54">
        <v>0</v>
      </c>
      <c r="G10956" s="54">
        <v>14.46</v>
      </c>
    </row>
    <row r="10957" s="37" customFormat="1" customHeight="1" spans="1:7">
      <c r="A10957" s="52" t="s">
        <v>2046</v>
      </c>
      <c r="B10957" s="52" t="s">
        <v>4074</v>
      </c>
      <c r="C10957" s="52" t="s">
        <v>2107</v>
      </c>
      <c r="D10957" s="52" t="s">
        <v>2133</v>
      </c>
      <c r="E10957" s="54">
        <v>0.018</v>
      </c>
      <c r="F10957" s="54">
        <v>0</v>
      </c>
      <c r="G10957" s="54">
        <v>0.018</v>
      </c>
    </row>
    <row r="10958" s="37" customFormat="1" customHeight="1" spans="1:7">
      <c r="A10958" s="52" t="s">
        <v>2046</v>
      </c>
      <c r="B10958" s="52" t="s">
        <v>4074</v>
      </c>
      <c r="C10958" s="52" t="s">
        <v>2107</v>
      </c>
      <c r="D10958" s="52" t="s">
        <v>2111</v>
      </c>
      <c r="E10958" s="54">
        <v>11.6869</v>
      </c>
      <c r="F10958" s="54">
        <v>0</v>
      </c>
      <c r="G10958" s="54">
        <v>11.6869</v>
      </c>
    </row>
    <row r="10959" s="37" customFormat="1" customHeight="1" spans="1:7">
      <c r="A10959" s="52" t="s">
        <v>2046</v>
      </c>
      <c r="B10959" s="52" t="s">
        <v>4074</v>
      </c>
      <c r="C10959" s="52" t="s">
        <v>2107</v>
      </c>
      <c r="D10959" s="52" t="s">
        <v>2112</v>
      </c>
      <c r="E10959" s="54">
        <v>36.303652</v>
      </c>
      <c r="F10959" s="54">
        <v>0</v>
      </c>
      <c r="G10959" s="54">
        <v>36.303652</v>
      </c>
    </row>
    <row r="10960" s="37" customFormat="1" customHeight="1" spans="1:7">
      <c r="A10960" s="52" t="s">
        <v>2046</v>
      </c>
      <c r="B10960" s="52" t="s">
        <v>4074</v>
      </c>
      <c r="C10960" s="52" t="s">
        <v>2107</v>
      </c>
      <c r="D10960" s="52" t="s">
        <v>2113</v>
      </c>
      <c r="E10960" s="54">
        <v>30.571496</v>
      </c>
      <c r="F10960" s="54">
        <v>0</v>
      </c>
      <c r="G10960" s="54">
        <v>30.571496</v>
      </c>
    </row>
    <row r="10961" s="37" customFormat="1" customHeight="1" spans="1:7">
      <c r="A10961" s="52" t="s">
        <v>2046</v>
      </c>
      <c r="B10961" s="52" t="s">
        <v>4074</v>
      </c>
      <c r="C10961" s="52" t="s">
        <v>2107</v>
      </c>
      <c r="D10961" s="52" t="s">
        <v>2114</v>
      </c>
      <c r="E10961" s="54">
        <v>0.757271</v>
      </c>
      <c r="F10961" s="54">
        <v>0</v>
      </c>
      <c r="G10961" s="54">
        <v>0.757271</v>
      </c>
    </row>
    <row r="10962" s="37" customFormat="1" customHeight="1" spans="1:7">
      <c r="A10962" s="52" t="s">
        <v>2046</v>
      </c>
      <c r="B10962" s="52" t="s">
        <v>4074</v>
      </c>
      <c r="C10962" s="52" t="s">
        <v>2107</v>
      </c>
      <c r="D10962" s="52" t="s">
        <v>2115</v>
      </c>
      <c r="E10962" s="54">
        <v>1.262119</v>
      </c>
      <c r="F10962" s="54">
        <v>0</v>
      </c>
      <c r="G10962" s="54">
        <v>1.262119</v>
      </c>
    </row>
    <row r="10963" s="37" customFormat="1" customHeight="1" spans="1:7">
      <c r="A10963" s="52" t="s">
        <v>2046</v>
      </c>
      <c r="B10963" s="52" t="s">
        <v>4074</v>
      </c>
      <c r="C10963" s="52" t="s">
        <v>2107</v>
      </c>
      <c r="D10963" s="52" t="s">
        <v>2116</v>
      </c>
      <c r="E10963" s="54">
        <v>5.8</v>
      </c>
      <c r="F10963" s="54">
        <v>0</v>
      </c>
      <c r="G10963" s="54">
        <v>5.8</v>
      </c>
    </row>
    <row r="10964" s="37" customFormat="1" customHeight="1" spans="1:7">
      <c r="A10964" s="52" t="s">
        <v>2046</v>
      </c>
      <c r="B10964" s="52" t="s">
        <v>4074</v>
      </c>
      <c r="C10964" s="52" t="s">
        <v>2107</v>
      </c>
      <c r="D10964" s="52" t="s">
        <v>2117</v>
      </c>
      <c r="E10964" s="54">
        <v>61.142992</v>
      </c>
      <c r="F10964" s="54">
        <v>0</v>
      </c>
      <c r="G10964" s="54">
        <v>61.142992</v>
      </c>
    </row>
    <row r="10965" s="37" customFormat="1" customHeight="1" spans="1:7">
      <c r="A10965" s="52" t="s">
        <v>2046</v>
      </c>
      <c r="B10965" s="52" t="s">
        <v>4074</v>
      </c>
      <c r="C10965" s="52" t="s">
        <v>2107</v>
      </c>
      <c r="D10965" s="52" t="s">
        <v>2118</v>
      </c>
      <c r="E10965" s="54">
        <v>53.75808</v>
      </c>
      <c r="F10965" s="54">
        <v>0</v>
      </c>
      <c r="G10965" s="54">
        <v>53.75808</v>
      </c>
    </row>
    <row r="10966" s="37" customFormat="1" customHeight="1" spans="1:7">
      <c r="A10966" s="52" t="s">
        <v>2046</v>
      </c>
      <c r="B10966" s="52" t="s">
        <v>4074</v>
      </c>
      <c r="C10966" s="52" t="s">
        <v>2107</v>
      </c>
      <c r="D10966" s="52" t="s">
        <v>2119</v>
      </c>
      <c r="E10966" s="54">
        <v>8.080476</v>
      </c>
      <c r="F10966" s="54">
        <v>0</v>
      </c>
      <c r="G10966" s="54">
        <v>8.080476</v>
      </c>
    </row>
    <row r="10967" s="37" customFormat="1" customHeight="1" spans="1:7">
      <c r="A10967" s="52" t="s">
        <v>2046</v>
      </c>
      <c r="B10967" s="52" t="s">
        <v>4074</v>
      </c>
      <c r="C10967" s="52" t="s">
        <v>2107</v>
      </c>
      <c r="D10967" s="52" t="s">
        <v>2120</v>
      </c>
      <c r="E10967" s="54">
        <v>66.7</v>
      </c>
      <c r="F10967" s="54">
        <v>0</v>
      </c>
      <c r="G10967" s="54">
        <v>66.7</v>
      </c>
    </row>
    <row r="10968" s="37" customFormat="1" customHeight="1" spans="1:7">
      <c r="A10968" s="52" t="s">
        <v>2046</v>
      </c>
      <c r="B10968" s="52" t="s">
        <v>4074</v>
      </c>
      <c r="C10968" s="52" t="s">
        <v>2107</v>
      </c>
      <c r="D10968" s="52" t="s">
        <v>2121</v>
      </c>
      <c r="E10968" s="54">
        <v>4.8</v>
      </c>
      <c r="F10968" s="54">
        <v>0</v>
      </c>
      <c r="G10968" s="54">
        <v>4.8</v>
      </c>
    </row>
    <row r="10969" s="37" customFormat="1" customHeight="1" spans="1:7">
      <c r="A10969" s="52" t="s">
        <v>2046</v>
      </c>
      <c r="B10969" s="52" t="s">
        <v>4074</v>
      </c>
      <c r="C10969" s="52" t="s">
        <v>2107</v>
      </c>
      <c r="D10969" s="52" t="s">
        <v>2122</v>
      </c>
      <c r="E10969" s="54">
        <v>129.72</v>
      </c>
      <c r="F10969" s="54">
        <v>0</v>
      </c>
      <c r="G10969" s="54">
        <v>129.72</v>
      </c>
    </row>
    <row r="10970" s="37" customFormat="1" customHeight="1" spans="1:7">
      <c r="A10970" s="52" t="s">
        <v>2046</v>
      </c>
      <c r="B10970" s="52" t="s">
        <v>4074</v>
      </c>
      <c r="C10970" s="52" t="s">
        <v>2107</v>
      </c>
      <c r="D10970" s="52" t="s">
        <v>2123</v>
      </c>
      <c r="E10970" s="54">
        <v>51.3803</v>
      </c>
      <c r="F10970" s="54">
        <v>0</v>
      </c>
      <c r="G10970" s="54">
        <v>51.3803</v>
      </c>
    </row>
    <row r="10971" s="37" customFormat="1" customHeight="1" spans="1:7">
      <c r="A10971" s="52" t="s">
        <v>2046</v>
      </c>
      <c r="B10971" s="49" t="s">
        <v>4100</v>
      </c>
      <c r="C10971" s="49"/>
      <c r="D10971" s="49"/>
      <c r="E10971" s="55">
        <v>617.419813</v>
      </c>
      <c r="F10971" s="55">
        <v>0</v>
      </c>
      <c r="G10971" s="55">
        <v>617.419813</v>
      </c>
    </row>
    <row r="10972" s="37" customFormat="1" customHeight="1" spans="1:7">
      <c r="A10972" s="52" t="s">
        <v>2046</v>
      </c>
      <c r="B10972" s="52" t="s">
        <v>4101</v>
      </c>
      <c r="C10972" s="49" t="s">
        <v>2091</v>
      </c>
      <c r="D10972" s="49"/>
      <c r="E10972" s="55">
        <v>83.91795</v>
      </c>
      <c r="F10972" s="55">
        <v>0</v>
      </c>
      <c r="G10972" s="55">
        <v>83.91795</v>
      </c>
    </row>
    <row r="10973" s="37" customFormat="1" customHeight="1" spans="1:7">
      <c r="A10973" s="52" t="s">
        <v>2046</v>
      </c>
      <c r="B10973" s="52" t="s">
        <v>4101</v>
      </c>
      <c r="C10973" s="52" t="s">
        <v>2092</v>
      </c>
      <c r="D10973" s="52" t="s">
        <v>2126</v>
      </c>
      <c r="E10973" s="54">
        <v>63.7</v>
      </c>
      <c r="F10973" s="54">
        <v>0</v>
      </c>
      <c r="G10973" s="54">
        <v>63.7</v>
      </c>
    </row>
    <row r="10974" s="37" customFormat="1" customHeight="1" spans="1:7">
      <c r="A10974" s="52" t="s">
        <v>2046</v>
      </c>
      <c r="B10974" s="52" t="s">
        <v>4101</v>
      </c>
      <c r="C10974" s="52" t="s">
        <v>2092</v>
      </c>
      <c r="D10974" s="52" t="s">
        <v>2127</v>
      </c>
      <c r="E10974" s="54">
        <v>2.414621</v>
      </c>
      <c r="F10974" s="54">
        <v>0</v>
      </c>
      <c r="G10974" s="54">
        <v>2.414621</v>
      </c>
    </row>
    <row r="10975" s="37" customFormat="1" customHeight="1" spans="1:7">
      <c r="A10975" s="52" t="s">
        <v>2046</v>
      </c>
      <c r="B10975" s="52" t="s">
        <v>4101</v>
      </c>
      <c r="C10975" s="52" t="s">
        <v>2092</v>
      </c>
      <c r="D10975" s="52" t="s">
        <v>2128</v>
      </c>
      <c r="E10975" s="54">
        <v>1.718227</v>
      </c>
      <c r="F10975" s="54">
        <v>0</v>
      </c>
      <c r="G10975" s="54">
        <v>1.718227</v>
      </c>
    </row>
    <row r="10976" s="37" customFormat="1" customHeight="1" spans="1:7">
      <c r="A10976" s="52" t="s">
        <v>2046</v>
      </c>
      <c r="B10976" s="52" t="s">
        <v>4101</v>
      </c>
      <c r="C10976" s="52" t="s">
        <v>2092</v>
      </c>
      <c r="D10976" s="52" t="s">
        <v>2129</v>
      </c>
      <c r="E10976" s="54">
        <v>3.199392</v>
      </c>
      <c r="F10976" s="54">
        <v>0</v>
      </c>
      <c r="G10976" s="54">
        <v>3.199392</v>
      </c>
    </row>
    <row r="10977" s="37" customFormat="1" customHeight="1" spans="1:7">
      <c r="A10977" s="52" t="s">
        <v>2046</v>
      </c>
      <c r="B10977" s="52" t="s">
        <v>4101</v>
      </c>
      <c r="C10977" s="52" t="s">
        <v>2092</v>
      </c>
      <c r="D10977" s="52" t="s">
        <v>2297</v>
      </c>
      <c r="E10977" s="54">
        <v>2.467434</v>
      </c>
      <c r="F10977" s="54">
        <v>0</v>
      </c>
      <c r="G10977" s="54">
        <v>2.467434</v>
      </c>
    </row>
    <row r="10978" s="37" customFormat="1" customHeight="1" spans="1:7">
      <c r="A10978" s="52" t="s">
        <v>2046</v>
      </c>
      <c r="B10978" s="52" t="s">
        <v>4101</v>
      </c>
      <c r="C10978" s="52" t="s">
        <v>2092</v>
      </c>
      <c r="D10978" s="52" t="s">
        <v>2130</v>
      </c>
      <c r="E10978" s="54">
        <v>3.018276</v>
      </c>
      <c r="F10978" s="54">
        <v>0</v>
      </c>
      <c r="G10978" s="54">
        <v>3.018276</v>
      </c>
    </row>
    <row r="10979" s="37" customFormat="1" customHeight="1" spans="1:7">
      <c r="A10979" s="52" t="s">
        <v>2046</v>
      </c>
      <c r="B10979" s="52" t="s">
        <v>4101</v>
      </c>
      <c r="C10979" s="52" t="s">
        <v>2092</v>
      </c>
      <c r="D10979" s="52" t="s">
        <v>2102</v>
      </c>
      <c r="E10979" s="54">
        <v>3.5</v>
      </c>
      <c r="F10979" s="54">
        <v>0</v>
      </c>
      <c r="G10979" s="54">
        <v>3.5</v>
      </c>
    </row>
    <row r="10980" s="37" customFormat="1" customHeight="1" spans="1:7">
      <c r="A10980" s="52" t="s">
        <v>2046</v>
      </c>
      <c r="B10980" s="52" t="s">
        <v>4101</v>
      </c>
      <c r="C10980" s="52" t="s">
        <v>2092</v>
      </c>
      <c r="D10980" s="52" t="s">
        <v>2105</v>
      </c>
      <c r="E10980" s="54">
        <v>3.9</v>
      </c>
      <c r="F10980" s="54">
        <v>0</v>
      </c>
      <c r="G10980" s="54">
        <v>3.9</v>
      </c>
    </row>
    <row r="10981" s="37" customFormat="1" customHeight="1" spans="1:7">
      <c r="A10981" s="52" t="s">
        <v>2046</v>
      </c>
      <c r="B10981" s="52" t="s">
        <v>4101</v>
      </c>
      <c r="C10981" s="49" t="s">
        <v>2106</v>
      </c>
      <c r="D10981" s="49"/>
      <c r="E10981" s="55">
        <v>533.501863</v>
      </c>
      <c r="F10981" s="55">
        <v>0</v>
      </c>
      <c r="G10981" s="55">
        <v>533.501863</v>
      </c>
    </row>
    <row r="10982" s="37" customFormat="1" customHeight="1" spans="1:7">
      <c r="A10982" s="52" t="s">
        <v>2046</v>
      </c>
      <c r="B10982" s="52" t="s">
        <v>4101</v>
      </c>
      <c r="C10982" s="52" t="s">
        <v>2107</v>
      </c>
      <c r="D10982" s="52" t="s">
        <v>2131</v>
      </c>
      <c r="E10982" s="54">
        <v>106.6464</v>
      </c>
      <c r="F10982" s="54">
        <v>0</v>
      </c>
      <c r="G10982" s="54">
        <v>106.6464</v>
      </c>
    </row>
    <row r="10983" s="37" customFormat="1" customHeight="1" spans="1:7">
      <c r="A10983" s="52" t="s">
        <v>2046</v>
      </c>
      <c r="B10983" s="52" t="s">
        <v>4101</v>
      </c>
      <c r="C10983" s="52" t="s">
        <v>2107</v>
      </c>
      <c r="D10983" s="52" t="s">
        <v>2132</v>
      </c>
      <c r="E10983" s="54">
        <v>8.202</v>
      </c>
      <c r="F10983" s="54">
        <v>0</v>
      </c>
      <c r="G10983" s="54">
        <v>8.202</v>
      </c>
    </row>
    <row r="10984" s="37" customFormat="1" customHeight="1" spans="1:7">
      <c r="A10984" s="52" t="s">
        <v>2046</v>
      </c>
      <c r="B10984" s="52" t="s">
        <v>4101</v>
      </c>
      <c r="C10984" s="52" t="s">
        <v>2107</v>
      </c>
      <c r="D10984" s="52" t="s">
        <v>2110</v>
      </c>
      <c r="E10984" s="54">
        <v>13.56</v>
      </c>
      <c r="F10984" s="54">
        <v>0</v>
      </c>
      <c r="G10984" s="54">
        <v>13.56</v>
      </c>
    </row>
    <row r="10985" s="37" customFormat="1" customHeight="1" spans="1:7">
      <c r="A10985" s="52" t="s">
        <v>2046</v>
      </c>
      <c r="B10985" s="52" t="s">
        <v>4101</v>
      </c>
      <c r="C10985" s="52" t="s">
        <v>2107</v>
      </c>
      <c r="D10985" s="52" t="s">
        <v>2134</v>
      </c>
      <c r="E10985" s="54">
        <v>51.684</v>
      </c>
      <c r="F10985" s="54">
        <v>0</v>
      </c>
      <c r="G10985" s="54">
        <v>51.684</v>
      </c>
    </row>
    <row r="10986" s="37" customFormat="1" customHeight="1" spans="1:7">
      <c r="A10986" s="52" t="s">
        <v>2046</v>
      </c>
      <c r="B10986" s="52" t="s">
        <v>4101</v>
      </c>
      <c r="C10986" s="52" t="s">
        <v>2107</v>
      </c>
      <c r="D10986" s="52" t="s">
        <v>2135</v>
      </c>
      <c r="E10986" s="54">
        <v>100.4808</v>
      </c>
      <c r="F10986" s="54">
        <v>0</v>
      </c>
      <c r="G10986" s="54">
        <v>100.4808</v>
      </c>
    </row>
    <row r="10987" s="37" customFormat="1" customHeight="1" spans="1:7">
      <c r="A10987" s="52" t="s">
        <v>2046</v>
      </c>
      <c r="B10987" s="52" t="s">
        <v>4101</v>
      </c>
      <c r="C10987" s="52" t="s">
        <v>2107</v>
      </c>
      <c r="D10987" s="52" t="s">
        <v>2136</v>
      </c>
      <c r="E10987" s="54">
        <v>34.686</v>
      </c>
      <c r="F10987" s="54">
        <v>0</v>
      </c>
      <c r="G10987" s="54">
        <v>34.686</v>
      </c>
    </row>
    <row r="10988" s="37" customFormat="1" customHeight="1" spans="1:7">
      <c r="A10988" s="52" t="s">
        <v>2046</v>
      </c>
      <c r="B10988" s="52" t="s">
        <v>4101</v>
      </c>
      <c r="C10988" s="52" t="s">
        <v>2107</v>
      </c>
      <c r="D10988" s="52" t="s">
        <v>2137</v>
      </c>
      <c r="E10988" s="54">
        <v>48.271872</v>
      </c>
      <c r="F10988" s="54">
        <v>0</v>
      </c>
      <c r="G10988" s="54">
        <v>48.271872</v>
      </c>
    </row>
    <row r="10989" s="37" customFormat="1" customHeight="1" spans="1:7">
      <c r="A10989" s="52" t="s">
        <v>2046</v>
      </c>
      <c r="B10989" s="52" t="s">
        <v>4101</v>
      </c>
      <c r="C10989" s="52" t="s">
        <v>2107</v>
      </c>
      <c r="D10989" s="52" t="s">
        <v>2138</v>
      </c>
      <c r="E10989" s="54">
        <v>19.115748</v>
      </c>
      <c r="F10989" s="54">
        <v>0</v>
      </c>
      <c r="G10989" s="54">
        <v>19.115748</v>
      </c>
    </row>
    <row r="10990" s="37" customFormat="1" customHeight="1" spans="1:7">
      <c r="A10990" s="52" t="s">
        <v>2046</v>
      </c>
      <c r="B10990" s="52" t="s">
        <v>4101</v>
      </c>
      <c r="C10990" s="52" t="s">
        <v>2107</v>
      </c>
      <c r="D10990" s="52" t="s">
        <v>2139</v>
      </c>
      <c r="E10990" s="54">
        <v>0.603655</v>
      </c>
      <c r="F10990" s="54">
        <v>0</v>
      </c>
      <c r="G10990" s="54">
        <v>0.603655</v>
      </c>
    </row>
    <row r="10991" s="37" customFormat="1" customHeight="1" spans="1:7">
      <c r="A10991" s="52" t="s">
        <v>2046</v>
      </c>
      <c r="B10991" s="52" t="s">
        <v>4101</v>
      </c>
      <c r="C10991" s="52" t="s">
        <v>2107</v>
      </c>
      <c r="D10991" s="52" t="s">
        <v>2140</v>
      </c>
      <c r="E10991" s="54">
        <v>1.006092</v>
      </c>
      <c r="F10991" s="54">
        <v>0</v>
      </c>
      <c r="G10991" s="54">
        <v>1.006092</v>
      </c>
    </row>
    <row r="10992" s="37" customFormat="1" customHeight="1" spans="1:7">
      <c r="A10992" s="52" t="s">
        <v>2046</v>
      </c>
      <c r="B10992" s="52" t="s">
        <v>4101</v>
      </c>
      <c r="C10992" s="52" t="s">
        <v>2107</v>
      </c>
      <c r="D10992" s="52" t="s">
        <v>2141</v>
      </c>
      <c r="E10992" s="54">
        <v>27.400608</v>
      </c>
      <c r="F10992" s="54">
        <v>0</v>
      </c>
      <c r="G10992" s="54">
        <v>27.400608</v>
      </c>
    </row>
    <row r="10993" s="37" customFormat="1" customHeight="1" spans="1:7">
      <c r="A10993" s="52" t="s">
        <v>2046</v>
      </c>
      <c r="B10993" s="52" t="s">
        <v>4101</v>
      </c>
      <c r="C10993" s="52" t="s">
        <v>2107</v>
      </c>
      <c r="D10993" s="52" t="s">
        <v>2298</v>
      </c>
      <c r="E10993" s="54">
        <v>4.4</v>
      </c>
      <c r="F10993" s="54">
        <v>0</v>
      </c>
      <c r="G10993" s="54">
        <v>4.4</v>
      </c>
    </row>
    <row r="10994" s="37" customFormat="1" customHeight="1" spans="1:7">
      <c r="A10994" s="52" t="s">
        <v>2046</v>
      </c>
      <c r="B10994" s="52" t="s">
        <v>4101</v>
      </c>
      <c r="C10994" s="52" t="s">
        <v>2107</v>
      </c>
      <c r="D10994" s="52" t="s">
        <v>2142</v>
      </c>
      <c r="E10994" s="54">
        <v>24.135936</v>
      </c>
      <c r="F10994" s="54">
        <v>0</v>
      </c>
      <c r="G10994" s="54">
        <v>24.135936</v>
      </c>
    </row>
    <row r="10995" s="37" customFormat="1" customHeight="1" spans="1:7">
      <c r="A10995" s="52" t="s">
        <v>2046</v>
      </c>
      <c r="B10995" s="52" t="s">
        <v>4101</v>
      </c>
      <c r="C10995" s="52" t="s">
        <v>2107</v>
      </c>
      <c r="D10995" s="52" t="s">
        <v>2299</v>
      </c>
      <c r="E10995" s="54">
        <v>50.6</v>
      </c>
      <c r="F10995" s="54">
        <v>0</v>
      </c>
      <c r="G10995" s="54">
        <v>50.6</v>
      </c>
    </row>
    <row r="10996" s="37" customFormat="1" customHeight="1" spans="1:7">
      <c r="A10996" s="52" t="s">
        <v>2046</v>
      </c>
      <c r="B10996" s="52" t="s">
        <v>4101</v>
      </c>
      <c r="C10996" s="52" t="s">
        <v>2107</v>
      </c>
      <c r="D10996" s="52" t="s">
        <v>2143</v>
      </c>
      <c r="E10996" s="54">
        <v>36.9252</v>
      </c>
      <c r="F10996" s="54">
        <v>0</v>
      </c>
      <c r="G10996" s="54">
        <v>36.9252</v>
      </c>
    </row>
    <row r="10997" s="37" customFormat="1" customHeight="1" spans="1:7">
      <c r="A10997" s="52" t="s">
        <v>2046</v>
      </c>
      <c r="B10997" s="52" t="s">
        <v>4101</v>
      </c>
      <c r="C10997" s="52" t="s">
        <v>2107</v>
      </c>
      <c r="D10997" s="52" t="s">
        <v>2144</v>
      </c>
      <c r="E10997" s="54">
        <v>4.16</v>
      </c>
      <c r="F10997" s="54">
        <v>0</v>
      </c>
      <c r="G10997" s="54">
        <v>4.16</v>
      </c>
    </row>
    <row r="10998" s="37" customFormat="1" customHeight="1" spans="1:7">
      <c r="A10998" s="52" t="s">
        <v>2046</v>
      </c>
      <c r="B10998" s="52" t="s">
        <v>4101</v>
      </c>
      <c r="C10998" s="52" t="s">
        <v>2107</v>
      </c>
      <c r="D10998" s="52" t="s">
        <v>2145</v>
      </c>
      <c r="E10998" s="54">
        <v>1.623552</v>
      </c>
      <c r="F10998" s="54">
        <v>0</v>
      </c>
      <c r="G10998" s="54">
        <v>1.623552</v>
      </c>
    </row>
    <row r="10999" s="37" customFormat="1" customHeight="1" spans="1:7">
      <c r="A10999" s="52" t="s">
        <v>2046</v>
      </c>
      <c r="B10999" s="49" t="s">
        <v>4102</v>
      </c>
      <c r="C10999" s="49"/>
      <c r="D10999" s="49"/>
      <c r="E10999" s="55">
        <v>77.998382</v>
      </c>
      <c r="F10999" s="55">
        <v>0</v>
      </c>
      <c r="G10999" s="55">
        <v>77.998382</v>
      </c>
    </row>
    <row r="11000" s="37" customFormat="1" customHeight="1" spans="1:7">
      <c r="A11000" s="52" t="s">
        <v>2046</v>
      </c>
      <c r="B11000" s="52" t="s">
        <v>4103</v>
      </c>
      <c r="C11000" s="49" t="s">
        <v>2091</v>
      </c>
      <c r="D11000" s="49"/>
      <c r="E11000" s="55">
        <v>11.816156</v>
      </c>
      <c r="F11000" s="55">
        <v>0</v>
      </c>
      <c r="G11000" s="55">
        <v>11.816156</v>
      </c>
    </row>
    <row r="11001" s="37" customFormat="1" customHeight="1" spans="1:7">
      <c r="A11001" s="52" t="s">
        <v>2046</v>
      </c>
      <c r="B11001" s="52" t="s">
        <v>4103</v>
      </c>
      <c r="C11001" s="52" t="s">
        <v>2092</v>
      </c>
      <c r="D11001" s="52" t="s">
        <v>2126</v>
      </c>
      <c r="E11001" s="54">
        <v>9.8</v>
      </c>
      <c r="F11001" s="54">
        <v>0</v>
      </c>
      <c r="G11001" s="54">
        <v>9.8</v>
      </c>
    </row>
    <row r="11002" s="37" customFormat="1" customHeight="1" spans="1:7">
      <c r="A11002" s="52" t="s">
        <v>2046</v>
      </c>
      <c r="B11002" s="52" t="s">
        <v>4103</v>
      </c>
      <c r="C11002" s="52" t="s">
        <v>2092</v>
      </c>
      <c r="D11002" s="52" t="s">
        <v>2127</v>
      </c>
      <c r="E11002" s="54">
        <v>0.329962</v>
      </c>
      <c r="F11002" s="54">
        <v>0</v>
      </c>
      <c r="G11002" s="54">
        <v>0.329962</v>
      </c>
    </row>
    <row r="11003" s="37" customFormat="1" customHeight="1" spans="1:7">
      <c r="A11003" s="52" t="s">
        <v>2046</v>
      </c>
      <c r="B11003" s="52" t="s">
        <v>4103</v>
      </c>
      <c r="C11003" s="52" t="s">
        <v>2092</v>
      </c>
      <c r="D11003" s="52" t="s">
        <v>2128</v>
      </c>
      <c r="E11003" s="54">
        <v>0.235334</v>
      </c>
      <c r="F11003" s="54">
        <v>0</v>
      </c>
      <c r="G11003" s="54">
        <v>0.235334</v>
      </c>
    </row>
    <row r="11004" s="37" customFormat="1" customHeight="1" spans="1:7">
      <c r="A11004" s="52" t="s">
        <v>2046</v>
      </c>
      <c r="B11004" s="52" t="s">
        <v>4103</v>
      </c>
      <c r="C11004" s="52" t="s">
        <v>2092</v>
      </c>
      <c r="D11004" s="52" t="s">
        <v>2129</v>
      </c>
      <c r="E11004" s="54">
        <v>0.438408</v>
      </c>
      <c r="F11004" s="54">
        <v>0</v>
      </c>
      <c r="G11004" s="54">
        <v>0.438408</v>
      </c>
    </row>
    <row r="11005" s="37" customFormat="1" customHeight="1" spans="1:7">
      <c r="A11005" s="52" t="s">
        <v>2046</v>
      </c>
      <c r="B11005" s="52" t="s">
        <v>4103</v>
      </c>
      <c r="C11005" s="52" t="s">
        <v>2092</v>
      </c>
      <c r="D11005" s="52" t="s">
        <v>2130</v>
      </c>
      <c r="E11005" s="54">
        <v>0.412452</v>
      </c>
      <c r="F11005" s="54">
        <v>0</v>
      </c>
      <c r="G11005" s="54">
        <v>0.412452</v>
      </c>
    </row>
    <row r="11006" s="37" customFormat="1" customHeight="1" spans="1:7">
      <c r="A11006" s="52" t="s">
        <v>2046</v>
      </c>
      <c r="B11006" s="52" t="s">
        <v>4103</v>
      </c>
      <c r="C11006" s="52" t="s">
        <v>2092</v>
      </c>
      <c r="D11006" s="52" t="s">
        <v>2105</v>
      </c>
      <c r="E11006" s="54">
        <v>0.6</v>
      </c>
      <c r="F11006" s="54">
        <v>0</v>
      </c>
      <c r="G11006" s="54">
        <v>0.6</v>
      </c>
    </row>
    <row r="11007" s="37" customFormat="1" customHeight="1" spans="1:7">
      <c r="A11007" s="52" t="s">
        <v>2046</v>
      </c>
      <c r="B11007" s="52" t="s">
        <v>4103</v>
      </c>
      <c r="C11007" s="49" t="s">
        <v>2106</v>
      </c>
      <c r="D11007" s="49"/>
      <c r="E11007" s="55">
        <v>66.182226</v>
      </c>
      <c r="F11007" s="55">
        <v>0</v>
      </c>
      <c r="G11007" s="55">
        <v>66.182226</v>
      </c>
    </row>
    <row r="11008" s="37" customFormat="1" customHeight="1" spans="1:7">
      <c r="A11008" s="52" t="s">
        <v>2046</v>
      </c>
      <c r="B11008" s="52" t="s">
        <v>4103</v>
      </c>
      <c r="C11008" s="52" t="s">
        <v>2107</v>
      </c>
      <c r="D11008" s="52" t="s">
        <v>2131</v>
      </c>
      <c r="E11008" s="54">
        <v>14.6136</v>
      </c>
      <c r="F11008" s="54">
        <v>0</v>
      </c>
      <c r="G11008" s="54">
        <v>14.6136</v>
      </c>
    </row>
    <row r="11009" s="37" customFormat="1" customHeight="1" spans="1:7">
      <c r="A11009" s="52" t="s">
        <v>2046</v>
      </c>
      <c r="B11009" s="52" t="s">
        <v>4103</v>
      </c>
      <c r="C11009" s="52" t="s">
        <v>2107</v>
      </c>
      <c r="D11009" s="52" t="s">
        <v>2132</v>
      </c>
      <c r="E11009" s="54">
        <v>0.6192</v>
      </c>
      <c r="F11009" s="54">
        <v>0</v>
      </c>
      <c r="G11009" s="54">
        <v>0.6192</v>
      </c>
    </row>
    <row r="11010" s="37" customFormat="1" customHeight="1" spans="1:7">
      <c r="A11010" s="52" t="s">
        <v>2046</v>
      </c>
      <c r="B11010" s="52" t="s">
        <v>4103</v>
      </c>
      <c r="C11010" s="52" t="s">
        <v>2107</v>
      </c>
      <c r="D11010" s="52" t="s">
        <v>2110</v>
      </c>
      <c r="E11010" s="54">
        <v>1.92</v>
      </c>
      <c r="F11010" s="54">
        <v>0</v>
      </c>
      <c r="G11010" s="54">
        <v>1.92</v>
      </c>
    </row>
    <row r="11011" s="37" customFormat="1" customHeight="1" spans="1:7">
      <c r="A11011" s="52" t="s">
        <v>2046</v>
      </c>
      <c r="B11011" s="52" t="s">
        <v>4103</v>
      </c>
      <c r="C11011" s="52" t="s">
        <v>2107</v>
      </c>
      <c r="D11011" s="52" t="s">
        <v>2134</v>
      </c>
      <c r="E11011" s="54">
        <v>7.296</v>
      </c>
      <c r="F11011" s="54">
        <v>0</v>
      </c>
      <c r="G11011" s="54">
        <v>7.296</v>
      </c>
    </row>
    <row r="11012" s="37" customFormat="1" customHeight="1" spans="1:7">
      <c r="A11012" s="52" t="s">
        <v>2046</v>
      </c>
      <c r="B11012" s="52" t="s">
        <v>4103</v>
      </c>
      <c r="C11012" s="52" t="s">
        <v>2107</v>
      </c>
      <c r="D11012" s="52" t="s">
        <v>2135</v>
      </c>
      <c r="E11012" s="54">
        <v>14.088</v>
      </c>
      <c r="F11012" s="54">
        <v>0</v>
      </c>
      <c r="G11012" s="54">
        <v>14.088</v>
      </c>
    </row>
    <row r="11013" s="37" customFormat="1" customHeight="1" spans="1:7">
      <c r="A11013" s="52" t="s">
        <v>2046</v>
      </c>
      <c r="B11013" s="52" t="s">
        <v>4103</v>
      </c>
      <c r="C11013" s="52" t="s">
        <v>2107</v>
      </c>
      <c r="D11013" s="52" t="s">
        <v>2136</v>
      </c>
      <c r="E11013" s="54">
        <v>4.968</v>
      </c>
      <c r="F11013" s="54">
        <v>0</v>
      </c>
      <c r="G11013" s="54">
        <v>4.968</v>
      </c>
    </row>
    <row r="11014" s="37" customFormat="1" customHeight="1" spans="1:7">
      <c r="A11014" s="52" t="s">
        <v>2046</v>
      </c>
      <c r="B11014" s="52" t="s">
        <v>4103</v>
      </c>
      <c r="C11014" s="52" t="s">
        <v>2107</v>
      </c>
      <c r="D11014" s="52" t="s">
        <v>2137</v>
      </c>
      <c r="E11014" s="54">
        <v>6.653568</v>
      </c>
      <c r="F11014" s="54">
        <v>0</v>
      </c>
      <c r="G11014" s="54">
        <v>6.653568</v>
      </c>
    </row>
    <row r="11015" s="37" customFormat="1" customHeight="1" spans="1:7">
      <c r="A11015" s="52" t="s">
        <v>2046</v>
      </c>
      <c r="B11015" s="52" t="s">
        <v>4103</v>
      </c>
      <c r="C11015" s="52" t="s">
        <v>2107</v>
      </c>
      <c r="D11015" s="52" t="s">
        <v>2138</v>
      </c>
      <c r="E11015" s="54">
        <v>2.612196</v>
      </c>
      <c r="F11015" s="54">
        <v>0</v>
      </c>
      <c r="G11015" s="54">
        <v>2.612196</v>
      </c>
    </row>
    <row r="11016" s="37" customFormat="1" customHeight="1" spans="1:7">
      <c r="A11016" s="52" t="s">
        <v>2046</v>
      </c>
      <c r="B11016" s="52" t="s">
        <v>4103</v>
      </c>
      <c r="C11016" s="52" t="s">
        <v>2107</v>
      </c>
      <c r="D11016" s="52" t="s">
        <v>2139</v>
      </c>
      <c r="E11016" s="54">
        <v>0.08249</v>
      </c>
      <c r="F11016" s="54">
        <v>0</v>
      </c>
      <c r="G11016" s="54">
        <v>0.08249</v>
      </c>
    </row>
    <row r="11017" s="37" customFormat="1" customHeight="1" spans="1:7">
      <c r="A11017" s="52" t="s">
        <v>2046</v>
      </c>
      <c r="B11017" s="52" t="s">
        <v>4103</v>
      </c>
      <c r="C11017" s="52" t="s">
        <v>2107</v>
      </c>
      <c r="D11017" s="52" t="s">
        <v>2140</v>
      </c>
      <c r="E11017" s="54">
        <v>0.137484</v>
      </c>
      <c r="F11017" s="54">
        <v>0</v>
      </c>
      <c r="G11017" s="54">
        <v>0.137484</v>
      </c>
    </row>
    <row r="11018" s="37" customFormat="1" customHeight="1" spans="1:7">
      <c r="A11018" s="52" t="s">
        <v>2046</v>
      </c>
      <c r="B11018" s="52" t="s">
        <v>4103</v>
      </c>
      <c r="C11018" s="52" t="s">
        <v>2107</v>
      </c>
      <c r="D11018" s="52" t="s">
        <v>2141</v>
      </c>
      <c r="E11018" s="54">
        <v>3.760416</v>
      </c>
      <c r="F11018" s="54">
        <v>0</v>
      </c>
      <c r="G11018" s="54">
        <v>3.760416</v>
      </c>
    </row>
    <row r="11019" s="37" customFormat="1" customHeight="1" spans="1:7">
      <c r="A11019" s="52" t="s">
        <v>2046</v>
      </c>
      <c r="B11019" s="52" t="s">
        <v>4103</v>
      </c>
      <c r="C11019" s="52" t="s">
        <v>2107</v>
      </c>
      <c r="D11019" s="52" t="s">
        <v>2142</v>
      </c>
      <c r="E11019" s="54">
        <v>3.326784</v>
      </c>
      <c r="F11019" s="54">
        <v>0</v>
      </c>
      <c r="G11019" s="54">
        <v>3.326784</v>
      </c>
    </row>
    <row r="11020" s="37" customFormat="1" customHeight="1" spans="1:7">
      <c r="A11020" s="52" t="s">
        <v>2046</v>
      </c>
      <c r="B11020" s="52" t="s">
        <v>4103</v>
      </c>
      <c r="C11020" s="52" t="s">
        <v>2107</v>
      </c>
      <c r="D11020" s="52" t="s">
        <v>2143</v>
      </c>
      <c r="E11020" s="54">
        <v>5.2392</v>
      </c>
      <c r="F11020" s="54">
        <v>0</v>
      </c>
      <c r="G11020" s="54">
        <v>5.2392</v>
      </c>
    </row>
    <row r="11021" s="37" customFormat="1" customHeight="1" spans="1:7">
      <c r="A11021" s="52" t="s">
        <v>2046</v>
      </c>
      <c r="B11021" s="52" t="s">
        <v>4103</v>
      </c>
      <c r="C11021" s="52" t="s">
        <v>2107</v>
      </c>
      <c r="D11021" s="52" t="s">
        <v>2144</v>
      </c>
      <c r="E11021" s="54">
        <v>0.64</v>
      </c>
      <c r="F11021" s="54">
        <v>0</v>
      </c>
      <c r="G11021" s="54">
        <v>0.64</v>
      </c>
    </row>
    <row r="11022" s="37" customFormat="1" customHeight="1" spans="1:7">
      <c r="A11022" s="52" t="s">
        <v>2046</v>
      </c>
      <c r="B11022" s="52" t="s">
        <v>4103</v>
      </c>
      <c r="C11022" s="52" t="s">
        <v>2107</v>
      </c>
      <c r="D11022" s="52" t="s">
        <v>2145</v>
      </c>
      <c r="E11022" s="54">
        <v>0.225288</v>
      </c>
      <c r="F11022" s="54">
        <v>0</v>
      </c>
      <c r="G11022" s="54">
        <v>0.225288</v>
      </c>
    </row>
    <row r="11023" s="37" customFormat="1" customHeight="1" spans="1:7">
      <c r="A11023" s="52" t="s">
        <v>2046</v>
      </c>
      <c r="B11023" s="49" t="s">
        <v>4104</v>
      </c>
      <c r="C11023" s="49"/>
      <c r="D11023" s="49"/>
      <c r="E11023" s="55">
        <v>126.693482</v>
      </c>
      <c r="F11023" s="55">
        <v>0</v>
      </c>
      <c r="G11023" s="55">
        <v>126.693482</v>
      </c>
    </row>
    <row r="11024" s="37" customFormat="1" customHeight="1" spans="1:7">
      <c r="A11024" s="52" t="s">
        <v>2046</v>
      </c>
      <c r="B11024" s="52" t="s">
        <v>4105</v>
      </c>
      <c r="C11024" s="49" t="s">
        <v>2091</v>
      </c>
      <c r="D11024" s="49"/>
      <c r="E11024" s="55">
        <v>17.989404</v>
      </c>
      <c r="F11024" s="55">
        <v>0</v>
      </c>
      <c r="G11024" s="55">
        <v>17.989404</v>
      </c>
    </row>
    <row r="11025" s="37" customFormat="1" customHeight="1" spans="1:7">
      <c r="A11025" s="52" t="s">
        <v>2046</v>
      </c>
      <c r="B11025" s="52" t="s">
        <v>4105</v>
      </c>
      <c r="C11025" s="52" t="s">
        <v>2092</v>
      </c>
      <c r="D11025" s="52" t="s">
        <v>2126</v>
      </c>
      <c r="E11025" s="54">
        <v>14.7</v>
      </c>
      <c r="F11025" s="54">
        <v>0</v>
      </c>
      <c r="G11025" s="54">
        <v>14.7</v>
      </c>
    </row>
    <row r="11026" s="37" customFormat="1" customHeight="1" spans="1:7">
      <c r="A11026" s="52" t="s">
        <v>2046</v>
      </c>
      <c r="B11026" s="52" t="s">
        <v>4105</v>
      </c>
      <c r="C11026" s="52" t="s">
        <v>2092</v>
      </c>
      <c r="D11026" s="52" t="s">
        <v>2127</v>
      </c>
      <c r="E11026" s="54">
        <v>0.548294</v>
      </c>
      <c r="F11026" s="54">
        <v>0</v>
      </c>
      <c r="G11026" s="54">
        <v>0.548294</v>
      </c>
    </row>
    <row r="11027" s="37" customFormat="1" customHeight="1" spans="1:7">
      <c r="A11027" s="52" t="s">
        <v>2046</v>
      </c>
      <c r="B11027" s="52" t="s">
        <v>4105</v>
      </c>
      <c r="C11027" s="52" t="s">
        <v>2092</v>
      </c>
      <c r="D11027" s="52" t="s">
        <v>2128</v>
      </c>
      <c r="E11027" s="54">
        <v>0.39193</v>
      </c>
      <c r="F11027" s="54">
        <v>0</v>
      </c>
      <c r="G11027" s="54">
        <v>0.39193</v>
      </c>
    </row>
    <row r="11028" s="37" customFormat="1" customHeight="1" spans="1:7">
      <c r="A11028" s="52" t="s">
        <v>2046</v>
      </c>
      <c r="B11028" s="52" t="s">
        <v>4105</v>
      </c>
      <c r="C11028" s="52" t="s">
        <v>2092</v>
      </c>
      <c r="D11028" s="52" t="s">
        <v>2129</v>
      </c>
      <c r="E11028" s="54">
        <v>0.763812</v>
      </c>
      <c r="F11028" s="54">
        <v>0</v>
      </c>
      <c r="G11028" s="54">
        <v>0.763812</v>
      </c>
    </row>
    <row r="11029" s="37" customFormat="1" customHeight="1" spans="1:7">
      <c r="A11029" s="52" t="s">
        <v>2046</v>
      </c>
      <c r="B11029" s="52" t="s">
        <v>4105</v>
      </c>
      <c r="C11029" s="52" t="s">
        <v>2092</v>
      </c>
      <c r="D11029" s="52" t="s">
        <v>2130</v>
      </c>
      <c r="E11029" s="54">
        <v>0.685368</v>
      </c>
      <c r="F11029" s="54">
        <v>0</v>
      </c>
      <c r="G11029" s="54">
        <v>0.685368</v>
      </c>
    </row>
    <row r="11030" s="37" customFormat="1" customHeight="1" spans="1:7">
      <c r="A11030" s="52" t="s">
        <v>2046</v>
      </c>
      <c r="B11030" s="52" t="s">
        <v>4105</v>
      </c>
      <c r="C11030" s="52" t="s">
        <v>2092</v>
      </c>
      <c r="D11030" s="52" t="s">
        <v>2105</v>
      </c>
      <c r="E11030" s="54">
        <v>0.9</v>
      </c>
      <c r="F11030" s="54">
        <v>0</v>
      </c>
      <c r="G11030" s="54">
        <v>0.9</v>
      </c>
    </row>
    <row r="11031" s="37" customFormat="1" customHeight="1" spans="1:7">
      <c r="A11031" s="52" t="s">
        <v>2046</v>
      </c>
      <c r="B11031" s="52" t="s">
        <v>4105</v>
      </c>
      <c r="C11031" s="49" t="s">
        <v>2106</v>
      </c>
      <c r="D11031" s="49"/>
      <c r="E11031" s="55">
        <v>108.704078</v>
      </c>
      <c r="F11031" s="55">
        <v>0</v>
      </c>
      <c r="G11031" s="55">
        <v>108.704078</v>
      </c>
    </row>
    <row r="11032" s="37" customFormat="1" customHeight="1" spans="1:7">
      <c r="A11032" s="52" t="s">
        <v>2046</v>
      </c>
      <c r="B11032" s="52" t="s">
        <v>4105</v>
      </c>
      <c r="C11032" s="52" t="s">
        <v>2107</v>
      </c>
      <c r="D11032" s="52" t="s">
        <v>2131</v>
      </c>
      <c r="E11032" s="54">
        <v>25.4604</v>
      </c>
      <c r="F11032" s="54">
        <v>0</v>
      </c>
      <c r="G11032" s="54">
        <v>25.4604</v>
      </c>
    </row>
    <row r="11033" s="37" customFormat="1" customHeight="1" spans="1:7">
      <c r="A11033" s="52" t="s">
        <v>2046</v>
      </c>
      <c r="B11033" s="52" t="s">
        <v>4105</v>
      </c>
      <c r="C11033" s="52" t="s">
        <v>2107</v>
      </c>
      <c r="D11033" s="52" t="s">
        <v>2132</v>
      </c>
      <c r="E11033" s="54">
        <v>0.9288</v>
      </c>
      <c r="F11033" s="54">
        <v>0</v>
      </c>
      <c r="G11033" s="54">
        <v>0.9288</v>
      </c>
    </row>
    <row r="11034" s="37" customFormat="1" customHeight="1" spans="1:7">
      <c r="A11034" s="52" t="s">
        <v>2046</v>
      </c>
      <c r="B11034" s="52" t="s">
        <v>4105</v>
      </c>
      <c r="C11034" s="52" t="s">
        <v>2107</v>
      </c>
      <c r="D11034" s="52" t="s">
        <v>2110</v>
      </c>
      <c r="E11034" s="54">
        <v>3.3</v>
      </c>
      <c r="F11034" s="54">
        <v>0</v>
      </c>
      <c r="G11034" s="54">
        <v>3.3</v>
      </c>
    </row>
    <row r="11035" s="37" customFormat="1" customHeight="1" spans="1:7">
      <c r="A11035" s="52" t="s">
        <v>2046</v>
      </c>
      <c r="B11035" s="52" t="s">
        <v>4105</v>
      </c>
      <c r="C11035" s="52" t="s">
        <v>2107</v>
      </c>
      <c r="D11035" s="52" t="s">
        <v>2134</v>
      </c>
      <c r="E11035" s="54">
        <v>11.544</v>
      </c>
      <c r="F11035" s="54">
        <v>0</v>
      </c>
      <c r="G11035" s="54">
        <v>11.544</v>
      </c>
    </row>
    <row r="11036" s="37" customFormat="1" customHeight="1" spans="1:7">
      <c r="A11036" s="52" t="s">
        <v>2046</v>
      </c>
      <c r="B11036" s="52" t="s">
        <v>4105</v>
      </c>
      <c r="C11036" s="52" t="s">
        <v>2107</v>
      </c>
      <c r="D11036" s="52" t="s">
        <v>2135</v>
      </c>
      <c r="E11036" s="54">
        <v>22.608</v>
      </c>
      <c r="F11036" s="54">
        <v>0</v>
      </c>
      <c r="G11036" s="54">
        <v>22.608</v>
      </c>
    </row>
    <row r="11037" s="37" customFormat="1" customHeight="1" spans="1:7">
      <c r="A11037" s="52" t="s">
        <v>2046</v>
      </c>
      <c r="B11037" s="52" t="s">
        <v>4105</v>
      </c>
      <c r="C11037" s="52" t="s">
        <v>2107</v>
      </c>
      <c r="D11037" s="52" t="s">
        <v>2136</v>
      </c>
      <c r="E11037" s="54">
        <v>7.758</v>
      </c>
      <c r="F11037" s="54">
        <v>0</v>
      </c>
      <c r="G11037" s="54">
        <v>7.758</v>
      </c>
    </row>
    <row r="11038" s="37" customFormat="1" customHeight="1" spans="1:7">
      <c r="A11038" s="52" t="s">
        <v>2046</v>
      </c>
      <c r="B11038" s="52" t="s">
        <v>4105</v>
      </c>
      <c r="C11038" s="52" t="s">
        <v>2107</v>
      </c>
      <c r="D11038" s="52" t="s">
        <v>2137</v>
      </c>
      <c r="E11038" s="54">
        <v>10.927872</v>
      </c>
      <c r="F11038" s="54">
        <v>0</v>
      </c>
      <c r="G11038" s="54">
        <v>10.927872</v>
      </c>
    </row>
    <row r="11039" s="37" customFormat="1" customHeight="1" spans="1:7">
      <c r="A11039" s="52" t="s">
        <v>2046</v>
      </c>
      <c r="B11039" s="52" t="s">
        <v>4105</v>
      </c>
      <c r="C11039" s="52" t="s">
        <v>2107</v>
      </c>
      <c r="D11039" s="52" t="s">
        <v>2138</v>
      </c>
      <c r="E11039" s="54">
        <v>4.340664</v>
      </c>
      <c r="F11039" s="54">
        <v>0</v>
      </c>
      <c r="G11039" s="54">
        <v>4.340664</v>
      </c>
    </row>
    <row r="11040" s="37" customFormat="1" customHeight="1" spans="1:7">
      <c r="A11040" s="52" t="s">
        <v>2046</v>
      </c>
      <c r="B11040" s="52" t="s">
        <v>4105</v>
      </c>
      <c r="C11040" s="52" t="s">
        <v>2107</v>
      </c>
      <c r="D11040" s="52" t="s">
        <v>2139</v>
      </c>
      <c r="E11040" s="54">
        <v>0.137074</v>
      </c>
      <c r="F11040" s="54">
        <v>0</v>
      </c>
      <c r="G11040" s="54">
        <v>0.137074</v>
      </c>
    </row>
    <row r="11041" s="37" customFormat="1" customHeight="1" spans="1:7">
      <c r="A11041" s="52" t="s">
        <v>2046</v>
      </c>
      <c r="B11041" s="52" t="s">
        <v>4105</v>
      </c>
      <c r="C11041" s="52" t="s">
        <v>2107</v>
      </c>
      <c r="D11041" s="52" t="s">
        <v>2140</v>
      </c>
      <c r="E11041" s="54">
        <v>0.228456</v>
      </c>
      <c r="F11041" s="54">
        <v>0</v>
      </c>
      <c r="G11041" s="54">
        <v>0.228456</v>
      </c>
    </row>
    <row r="11042" s="37" customFormat="1" customHeight="1" spans="1:7">
      <c r="A11042" s="52" t="s">
        <v>2046</v>
      </c>
      <c r="B11042" s="52" t="s">
        <v>4105</v>
      </c>
      <c r="C11042" s="52" t="s">
        <v>2107</v>
      </c>
      <c r="D11042" s="52" t="s">
        <v>2141</v>
      </c>
      <c r="E11042" s="54">
        <v>6.274944</v>
      </c>
      <c r="F11042" s="54">
        <v>0</v>
      </c>
      <c r="G11042" s="54">
        <v>6.274944</v>
      </c>
    </row>
    <row r="11043" s="37" customFormat="1" customHeight="1" spans="1:7">
      <c r="A11043" s="52" t="s">
        <v>2046</v>
      </c>
      <c r="B11043" s="52" t="s">
        <v>4105</v>
      </c>
      <c r="C11043" s="52" t="s">
        <v>2107</v>
      </c>
      <c r="D11043" s="52" t="s">
        <v>2142</v>
      </c>
      <c r="E11043" s="54">
        <v>5.463936</v>
      </c>
      <c r="F11043" s="54">
        <v>0</v>
      </c>
      <c r="G11043" s="54">
        <v>5.463936</v>
      </c>
    </row>
    <row r="11044" s="37" customFormat="1" customHeight="1" spans="1:7">
      <c r="A11044" s="52" t="s">
        <v>2046</v>
      </c>
      <c r="B11044" s="52" t="s">
        <v>4105</v>
      </c>
      <c r="C11044" s="52" t="s">
        <v>2107</v>
      </c>
      <c r="D11044" s="52" t="s">
        <v>2143</v>
      </c>
      <c r="E11044" s="54">
        <v>8.3926</v>
      </c>
      <c r="F11044" s="54">
        <v>0</v>
      </c>
      <c r="G11044" s="54">
        <v>8.3926</v>
      </c>
    </row>
    <row r="11045" s="37" customFormat="1" customHeight="1" spans="1:7">
      <c r="A11045" s="52" t="s">
        <v>2046</v>
      </c>
      <c r="B11045" s="52" t="s">
        <v>4105</v>
      </c>
      <c r="C11045" s="52" t="s">
        <v>2107</v>
      </c>
      <c r="D11045" s="52" t="s">
        <v>2144</v>
      </c>
      <c r="E11045" s="54">
        <v>0.96</v>
      </c>
      <c r="F11045" s="54">
        <v>0</v>
      </c>
      <c r="G11045" s="54">
        <v>0.96</v>
      </c>
    </row>
    <row r="11046" s="37" customFormat="1" customHeight="1" spans="1:7">
      <c r="A11046" s="52" t="s">
        <v>2046</v>
      </c>
      <c r="B11046" s="52" t="s">
        <v>4105</v>
      </c>
      <c r="C11046" s="52" t="s">
        <v>2107</v>
      </c>
      <c r="D11046" s="52" t="s">
        <v>2145</v>
      </c>
      <c r="E11046" s="54">
        <v>0.379332</v>
      </c>
      <c r="F11046" s="54">
        <v>0</v>
      </c>
      <c r="G11046" s="54">
        <v>0.379332</v>
      </c>
    </row>
    <row r="11047" s="37" customFormat="1" customHeight="1" spans="1:7">
      <c r="A11047" s="52" t="s">
        <v>2046</v>
      </c>
      <c r="B11047" s="49" t="s">
        <v>4106</v>
      </c>
      <c r="C11047" s="49"/>
      <c r="D11047" s="49"/>
      <c r="E11047" s="55">
        <v>103.598288</v>
      </c>
      <c r="F11047" s="55">
        <v>0</v>
      </c>
      <c r="G11047" s="55">
        <v>103.598288</v>
      </c>
    </row>
    <row r="11048" s="37" customFormat="1" customHeight="1" spans="1:7">
      <c r="A11048" s="52" t="s">
        <v>2046</v>
      </c>
      <c r="B11048" s="52" t="s">
        <v>4107</v>
      </c>
      <c r="C11048" s="49" t="s">
        <v>2091</v>
      </c>
      <c r="D11048" s="49"/>
      <c r="E11048" s="55">
        <v>14.985886</v>
      </c>
      <c r="F11048" s="55">
        <v>0</v>
      </c>
      <c r="G11048" s="55">
        <v>14.985886</v>
      </c>
    </row>
    <row r="11049" s="37" customFormat="1" customHeight="1" spans="1:7">
      <c r="A11049" s="52" t="s">
        <v>2046</v>
      </c>
      <c r="B11049" s="52" t="s">
        <v>4107</v>
      </c>
      <c r="C11049" s="52" t="s">
        <v>2092</v>
      </c>
      <c r="D11049" s="52" t="s">
        <v>2126</v>
      </c>
      <c r="E11049" s="54">
        <v>12.25</v>
      </c>
      <c r="F11049" s="54">
        <v>0</v>
      </c>
      <c r="G11049" s="54">
        <v>12.25</v>
      </c>
    </row>
    <row r="11050" s="37" customFormat="1" customHeight="1" spans="1:7">
      <c r="A11050" s="52" t="s">
        <v>2046</v>
      </c>
      <c r="B11050" s="52" t="s">
        <v>4107</v>
      </c>
      <c r="C11050" s="52" t="s">
        <v>2092</v>
      </c>
      <c r="D11050" s="52" t="s">
        <v>2127</v>
      </c>
      <c r="E11050" s="54">
        <v>0.431208</v>
      </c>
      <c r="F11050" s="54">
        <v>0</v>
      </c>
      <c r="G11050" s="54">
        <v>0.431208</v>
      </c>
    </row>
    <row r="11051" s="37" customFormat="1" customHeight="1" spans="1:7">
      <c r="A11051" s="52" t="s">
        <v>2046</v>
      </c>
      <c r="B11051" s="52" t="s">
        <v>4107</v>
      </c>
      <c r="C11051" s="52" t="s">
        <v>2092</v>
      </c>
      <c r="D11051" s="52" t="s">
        <v>2128</v>
      </c>
      <c r="E11051" s="54">
        <v>0.307152</v>
      </c>
      <c r="F11051" s="54">
        <v>0</v>
      </c>
      <c r="G11051" s="54">
        <v>0.307152</v>
      </c>
    </row>
    <row r="11052" s="37" customFormat="1" customHeight="1" spans="1:7">
      <c r="A11052" s="52" t="s">
        <v>2046</v>
      </c>
      <c r="B11052" s="52" t="s">
        <v>4107</v>
      </c>
      <c r="C11052" s="52" t="s">
        <v>2092</v>
      </c>
      <c r="D11052" s="52" t="s">
        <v>2129</v>
      </c>
      <c r="E11052" s="54">
        <v>0.57942</v>
      </c>
      <c r="F11052" s="54">
        <v>0</v>
      </c>
      <c r="G11052" s="54">
        <v>0.57942</v>
      </c>
    </row>
    <row r="11053" s="37" customFormat="1" customHeight="1" spans="1:7">
      <c r="A11053" s="52" t="s">
        <v>2046</v>
      </c>
      <c r="B11053" s="52" t="s">
        <v>4107</v>
      </c>
      <c r="C11053" s="52" t="s">
        <v>2092</v>
      </c>
      <c r="D11053" s="52" t="s">
        <v>2297</v>
      </c>
      <c r="E11053" s="54">
        <v>0.129096</v>
      </c>
      <c r="F11053" s="54">
        <v>0</v>
      </c>
      <c r="G11053" s="54">
        <v>0.129096</v>
      </c>
    </row>
    <row r="11054" s="37" customFormat="1" customHeight="1" spans="1:7">
      <c r="A11054" s="52" t="s">
        <v>2046</v>
      </c>
      <c r="B11054" s="52" t="s">
        <v>4107</v>
      </c>
      <c r="C11054" s="52" t="s">
        <v>2092</v>
      </c>
      <c r="D11054" s="52" t="s">
        <v>2130</v>
      </c>
      <c r="E11054" s="54">
        <v>0.53901</v>
      </c>
      <c r="F11054" s="54">
        <v>0</v>
      </c>
      <c r="G11054" s="54">
        <v>0.53901</v>
      </c>
    </row>
    <row r="11055" s="37" customFormat="1" customHeight="1" spans="1:7">
      <c r="A11055" s="52" t="s">
        <v>2046</v>
      </c>
      <c r="B11055" s="52" t="s">
        <v>4107</v>
      </c>
      <c r="C11055" s="52" t="s">
        <v>2092</v>
      </c>
      <c r="D11055" s="52" t="s">
        <v>2105</v>
      </c>
      <c r="E11055" s="54">
        <v>0.75</v>
      </c>
      <c r="F11055" s="54">
        <v>0</v>
      </c>
      <c r="G11055" s="54">
        <v>0.75</v>
      </c>
    </row>
    <row r="11056" s="37" customFormat="1" customHeight="1" spans="1:7">
      <c r="A11056" s="52" t="s">
        <v>2046</v>
      </c>
      <c r="B11056" s="52" t="s">
        <v>4107</v>
      </c>
      <c r="C11056" s="49" t="s">
        <v>2106</v>
      </c>
      <c r="D11056" s="49"/>
      <c r="E11056" s="55">
        <v>88.612402</v>
      </c>
      <c r="F11056" s="55">
        <v>0</v>
      </c>
      <c r="G11056" s="55">
        <v>88.612402</v>
      </c>
    </row>
    <row r="11057" s="37" customFormat="1" customHeight="1" spans="1:7">
      <c r="A11057" s="52" t="s">
        <v>2046</v>
      </c>
      <c r="B11057" s="52" t="s">
        <v>4107</v>
      </c>
      <c r="C11057" s="52" t="s">
        <v>2107</v>
      </c>
      <c r="D11057" s="52" t="s">
        <v>2131</v>
      </c>
      <c r="E11057" s="54">
        <v>19.314</v>
      </c>
      <c r="F11057" s="54">
        <v>0</v>
      </c>
      <c r="G11057" s="54">
        <v>19.314</v>
      </c>
    </row>
    <row r="11058" s="37" customFormat="1" customHeight="1" spans="1:7">
      <c r="A11058" s="52" t="s">
        <v>2046</v>
      </c>
      <c r="B11058" s="52" t="s">
        <v>4107</v>
      </c>
      <c r="C11058" s="52" t="s">
        <v>2107</v>
      </c>
      <c r="D11058" s="52" t="s">
        <v>2132</v>
      </c>
      <c r="E11058" s="54">
        <v>0.774</v>
      </c>
      <c r="F11058" s="54">
        <v>0</v>
      </c>
      <c r="G11058" s="54">
        <v>0.774</v>
      </c>
    </row>
    <row r="11059" s="37" customFormat="1" customHeight="1" spans="1:7">
      <c r="A11059" s="52" t="s">
        <v>2046</v>
      </c>
      <c r="B11059" s="52" t="s">
        <v>4107</v>
      </c>
      <c r="C11059" s="52" t="s">
        <v>2107</v>
      </c>
      <c r="D11059" s="52" t="s">
        <v>2110</v>
      </c>
      <c r="E11059" s="54">
        <v>2.46</v>
      </c>
      <c r="F11059" s="54">
        <v>0</v>
      </c>
      <c r="G11059" s="54">
        <v>2.46</v>
      </c>
    </row>
    <row r="11060" s="37" customFormat="1" customHeight="1" spans="1:7">
      <c r="A11060" s="52" t="s">
        <v>2046</v>
      </c>
      <c r="B11060" s="52" t="s">
        <v>4107</v>
      </c>
      <c r="C11060" s="52" t="s">
        <v>2107</v>
      </c>
      <c r="D11060" s="52" t="s">
        <v>2134</v>
      </c>
      <c r="E11060" s="54">
        <v>9.528</v>
      </c>
      <c r="F11060" s="54">
        <v>0</v>
      </c>
      <c r="G11060" s="54">
        <v>9.528</v>
      </c>
    </row>
    <row r="11061" s="37" customFormat="1" customHeight="1" spans="1:7">
      <c r="A11061" s="52" t="s">
        <v>2046</v>
      </c>
      <c r="B11061" s="52" t="s">
        <v>4107</v>
      </c>
      <c r="C11061" s="52" t="s">
        <v>2107</v>
      </c>
      <c r="D11061" s="52" t="s">
        <v>2135</v>
      </c>
      <c r="E11061" s="54">
        <v>18.24</v>
      </c>
      <c r="F11061" s="54">
        <v>0</v>
      </c>
      <c r="G11061" s="54">
        <v>18.24</v>
      </c>
    </row>
    <row r="11062" s="37" customFormat="1" customHeight="1" spans="1:7">
      <c r="A11062" s="52" t="s">
        <v>2046</v>
      </c>
      <c r="B11062" s="52" t="s">
        <v>4107</v>
      </c>
      <c r="C11062" s="52" t="s">
        <v>2107</v>
      </c>
      <c r="D11062" s="52" t="s">
        <v>2136</v>
      </c>
      <c r="E11062" s="54">
        <v>6.318</v>
      </c>
      <c r="F11062" s="54">
        <v>0</v>
      </c>
      <c r="G11062" s="54">
        <v>6.318</v>
      </c>
    </row>
    <row r="11063" s="37" customFormat="1" customHeight="1" spans="1:7">
      <c r="A11063" s="52" t="s">
        <v>2046</v>
      </c>
      <c r="B11063" s="52" t="s">
        <v>4107</v>
      </c>
      <c r="C11063" s="52" t="s">
        <v>2107</v>
      </c>
      <c r="D11063" s="52" t="s">
        <v>2137</v>
      </c>
      <c r="E11063" s="54">
        <v>8.66784</v>
      </c>
      <c r="F11063" s="54">
        <v>0</v>
      </c>
      <c r="G11063" s="54">
        <v>8.66784</v>
      </c>
    </row>
    <row r="11064" s="37" customFormat="1" customHeight="1" spans="1:7">
      <c r="A11064" s="52" t="s">
        <v>2046</v>
      </c>
      <c r="B11064" s="52" t="s">
        <v>4107</v>
      </c>
      <c r="C11064" s="52" t="s">
        <v>2107</v>
      </c>
      <c r="D11064" s="52" t="s">
        <v>2138</v>
      </c>
      <c r="E11064" s="54">
        <v>3.41373</v>
      </c>
      <c r="F11064" s="54">
        <v>0</v>
      </c>
      <c r="G11064" s="54">
        <v>3.41373</v>
      </c>
    </row>
    <row r="11065" s="37" customFormat="1" customHeight="1" spans="1:7">
      <c r="A11065" s="52" t="s">
        <v>2046</v>
      </c>
      <c r="B11065" s="52" t="s">
        <v>4107</v>
      </c>
      <c r="C11065" s="52" t="s">
        <v>2107</v>
      </c>
      <c r="D11065" s="52" t="s">
        <v>2139</v>
      </c>
      <c r="E11065" s="54">
        <v>0.107802</v>
      </c>
      <c r="F11065" s="54">
        <v>0</v>
      </c>
      <c r="G11065" s="54">
        <v>0.107802</v>
      </c>
    </row>
    <row r="11066" s="37" customFormat="1" customHeight="1" spans="1:7">
      <c r="A11066" s="52" t="s">
        <v>2046</v>
      </c>
      <c r="B11066" s="52" t="s">
        <v>4107</v>
      </c>
      <c r="C11066" s="52" t="s">
        <v>2107</v>
      </c>
      <c r="D11066" s="52" t="s">
        <v>2140</v>
      </c>
      <c r="E11066" s="54">
        <v>0.17967</v>
      </c>
      <c r="F11066" s="54">
        <v>0</v>
      </c>
      <c r="G11066" s="54">
        <v>0.17967</v>
      </c>
    </row>
    <row r="11067" s="37" customFormat="1" customHeight="1" spans="1:7">
      <c r="A11067" s="52" t="s">
        <v>2046</v>
      </c>
      <c r="B11067" s="52" t="s">
        <v>4107</v>
      </c>
      <c r="C11067" s="52" t="s">
        <v>2107</v>
      </c>
      <c r="D11067" s="52" t="s">
        <v>2141</v>
      </c>
      <c r="E11067" s="54">
        <v>4.90248</v>
      </c>
      <c r="F11067" s="54">
        <v>0</v>
      </c>
      <c r="G11067" s="54">
        <v>4.90248</v>
      </c>
    </row>
    <row r="11068" s="37" customFormat="1" customHeight="1" spans="1:7">
      <c r="A11068" s="52" t="s">
        <v>2046</v>
      </c>
      <c r="B11068" s="52" t="s">
        <v>4107</v>
      </c>
      <c r="C11068" s="52" t="s">
        <v>2107</v>
      </c>
      <c r="D11068" s="52" t="s">
        <v>2298</v>
      </c>
      <c r="E11068" s="54">
        <v>0.2</v>
      </c>
      <c r="F11068" s="54">
        <v>0</v>
      </c>
      <c r="G11068" s="54">
        <v>0.2</v>
      </c>
    </row>
    <row r="11069" s="37" customFormat="1" customHeight="1" spans="1:7">
      <c r="A11069" s="52" t="s">
        <v>2046</v>
      </c>
      <c r="B11069" s="52" t="s">
        <v>4107</v>
      </c>
      <c r="C11069" s="52" t="s">
        <v>2107</v>
      </c>
      <c r="D11069" s="52" t="s">
        <v>2142</v>
      </c>
      <c r="E11069" s="54">
        <v>4.33392</v>
      </c>
      <c r="F11069" s="54">
        <v>0</v>
      </c>
      <c r="G11069" s="54">
        <v>4.33392</v>
      </c>
    </row>
    <row r="11070" s="37" customFormat="1" customHeight="1" spans="1:7">
      <c r="A11070" s="52" t="s">
        <v>2046</v>
      </c>
      <c r="B11070" s="52" t="s">
        <v>4107</v>
      </c>
      <c r="C11070" s="52" t="s">
        <v>2107</v>
      </c>
      <c r="D11070" s="52" t="s">
        <v>2299</v>
      </c>
      <c r="E11070" s="54">
        <v>2.3</v>
      </c>
      <c r="F11070" s="54">
        <v>0</v>
      </c>
      <c r="G11070" s="54">
        <v>2.3</v>
      </c>
    </row>
    <row r="11071" s="37" customFormat="1" customHeight="1" spans="1:7">
      <c r="A11071" s="52" t="s">
        <v>2046</v>
      </c>
      <c r="B11071" s="52" t="s">
        <v>4107</v>
      </c>
      <c r="C11071" s="52" t="s">
        <v>2107</v>
      </c>
      <c r="D11071" s="52" t="s">
        <v>2143</v>
      </c>
      <c r="E11071" s="54">
        <v>6.7768</v>
      </c>
      <c r="F11071" s="54">
        <v>0</v>
      </c>
      <c r="G11071" s="54">
        <v>6.7768</v>
      </c>
    </row>
    <row r="11072" s="37" customFormat="1" customHeight="1" spans="1:7">
      <c r="A11072" s="52" t="s">
        <v>2046</v>
      </c>
      <c r="B11072" s="52" t="s">
        <v>4107</v>
      </c>
      <c r="C11072" s="52" t="s">
        <v>2107</v>
      </c>
      <c r="D11072" s="52" t="s">
        <v>2144</v>
      </c>
      <c r="E11072" s="54">
        <v>0.8</v>
      </c>
      <c r="F11072" s="54">
        <v>0</v>
      </c>
      <c r="G11072" s="54">
        <v>0.8</v>
      </c>
    </row>
    <row r="11073" s="37" customFormat="1" customHeight="1" spans="1:7">
      <c r="A11073" s="52" t="s">
        <v>2046</v>
      </c>
      <c r="B11073" s="52" t="s">
        <v>4107</v>
      </c>
      <c r="C11073" s="52" t="s">
        <v>2107</v>
      </c>
      <c r="D11073" s="52" t="s">
        <v>2145</v>
      </c>
      <c r="E11073" s="54">
        <v>0.29616</v>
      </c>
      <c r="F11073" s="54">
        <v>0</v>
      </c>
      <c r="G11073" s="54">
        <v>0.29616</v>
      </c>
    </row>
    <row r="11074" s="37" customFormat="1" customHeight="1" spans="1:7">
      <c r="A11074" s="52" t="s">
        <v>2046</v>
      </c>
      <c r="B11074" s="49" t="s">
        <v>4108</v>
      </c>
      <c r="C11074" s="49"/>
      <c r="D11074" s="49"/>
      <c r="E11074" s="55">
        <v>105.4084</v>
      </c>
      <c r="F11074" s="55">
        <v>0</v>
      </c>
      <c r="G11074" s="55">
        <v>105.4084</v>
      </c>
    </row>
    <row r="11075" s="37" customFormat="1" customHeight="1" spans="1:7">
      <c r="A11075" s="52" t="s">
        <v>2046</v>
      </c>
      <c r="B11075" s="52" t="s">
        <v>4109</v>
      </c>
      <c r="C11075" s="49" t="s">
        <v>2091</v>
      </c>
      <c r="D11075" s="49"/>
      <c r="E11075" s="55">
        <v>14.95261</v>
      </c>
      <c r="F11075" s="55">
        <v>0</v>
      </c>
      <c r="G11075" s="55">
        <v>14.95261</v>
      </c>
    </row>
    <row r="11076" s="37" customFormat="1" customHeight="1" spans="1:7">
      <c r="A11076" s="52" t="s">
        <v>2046</v>
      </c>
      <c r="B11076" s="52" t="s">
        <v>4109</v>
      </c>
      <c r="C11076" s="52" t="s">
        <v>2092</v>
      </c>
      <c r="D11076" s="52" t="s">
        <v>2126</v>
      </c>
      <c r="E11076" s="54">
        <v>12.25</v>
      </c>
      <c r="F11076" s="54">
        <v>0</v>
      </c>
      <c r="G11076" s="54">
        <v>12.25</v>
      </c>
    </row>
    <row r="11077" s="37" customFormat="1" customHeight="1" spans="1:7">
      <c r="A11077" s="52" t="s">
        <v>2046</v>
      </c>
      <c r="B11077" s="52" t="s">
        <v>4109</v>
      </c>
      <c r="C11077" s="52" t="s">
        <v>2092</v>
      </c>
      <c r="D11077" s="52" t="s">
        <v>2127</v>
      </c>
      <c r="E11077" s="54">
        <v>0.45252</v>
      </c>
      <c r="F11077" s="54">
        <v>0</v>
      </c>
      <c r="G11077" s="54">
        <v>0.45252</v>
      </c>
    </row>
    <row r="11078" s="37" customFormat="1" customHeight="1" spans="1:7">
      <c r="A11078" s="52" t="s">
        <v>2046</v>
      </c>
      <c r="B11078" s="52" t="s">
        <v>4109</v>
      </c>
      <c r="C11078" s="52" t="s">
        <v>2092</v>
      </c>
      <c r="D11078" s="52" t="s">
        <v>2128</v>
      </c>
      <c r="E11078" s="54">
        <v>0.32136</v>
      </c>
      <c r="F11078" s="54">
        <v>0</v>
      </c>
      <c r="G11078" s="54">
        <v>0.32136</v>
      </c>
    </row>
    <row r="11079" s="37" customFormat="1" customHeight="1" spans="1:7">
      <c r="A11079" s="52" t="s">
        <v>2046</v>
      </c>
      <c r="B11079" s="52" t="s">
        <v>4109</v>
      </c>
      <c r="C11079" s="52" t="s">
        <v>2092</v>
      </c>
      <c r="D11079" s="52" t="s">
        <v>2129</v>
      </c>
      <c r="E11079" s="54">
        <v>0.61308</v>
      </c>
      <c r="F11079" s="54">
        <v>0</v>
      </c>
      <c r="G11079" s="54">
        <v>0.61308</v>
      </c>
    </row>
    <row r="11080" s="37" customFormat="1" customHeight="1" spans="1:7">
      <c r="A11080" s="52" t="s">
        <v>2046</v>
      </c>
      <c r="B11080" s="52" t="s">
        <v>4109</v>
      </c>
      <c r="C11080" s="52" t="s">
        <v>2092</v>
      </c>
      <c r="D11080" s="52" t="s">
        <v>2130</v>
      </c>
      <c r="E11080" s="54">
        <v>0.56565</v>
      </c>
      <c r="F11080" s="54">
        <v>0</v>
      </c>
      <c r="G11080" s="54">
        <v>0.56565</v>
      </c>
    </row>
    <row r="11081" s="37" customFormat="1" customHeight="1" spans="1:7">
      <c r="A11081" s="52" t="s">
        <v>2046</v>
      </c>
      <c r="B11081" s="52" t="s">
        <v>4109</v>
      </c>
      <c r="C11081" s="52" t="s">
        <v>2092</v>
      </c>
      <c r="D11081" s="52" t="s">
        <v>2105</v>
      </c>
      <c r="E11081" s="54">
        <v>0.75</v>
      </c>
      <c r="F11081" s="54">
        <v>0</v>
      </c>
      <c r="G11081" s="54">
        <v>0.75</v>
      </c>
    </row>
    <row r="11082" s="37" customFormat="1" customHeight="1" spans="1:7">
      <c r="A11082" s="52" t="s">
        <v>2046</v>
      </c>
      <c r="B11082" s="52" t="s">
        <v>4109</v>
      </c>
      <c r="C11082" s="49" t="s">
        <v>2106</v>
      </c>
      <c r="D11082" s="49"/>
      <c r="E11082" s="55">
        <v>90.45579</v>
      </c>
      <c r="F11082" s="55">
        <v>0</v>
      </c>
      <c r="G11082" s="55">
        <v>90.45579</v>
      </c>
    </row>
    <row r="11083" s="37" customFormat="1" customHeight="1" spans="1:7">
      <c r="A11083" s="52" t="s">
        <v>2046</v>
      </c>
      <c r="B11083" s="52" t="s">
        <v>4109</v>
      </c>
      <c r="C11083" s="52" t="s">
        <v>2107</v>
      </c>
      <c r="D11083" s="52" t="s">
        <v>2131</v>
      </c>
      <c r="E11083" s="54">
        <v>20.436</v>
      </c>
      <c r="F11083" s="54">
        <v>0</v>
      </c>
      <c r="G11083" s="54">
        <v>20.436</v>
      </c>
    </row>
    <row r="11084" s="37" customFormat="1" customHeight="1" spans="1:7">
      <c r="A11084" s="52" t="s">
        <v>2046</v>
      </c>
      <c r="B11084" s="52" t="s">
        <v>4109</v>
      </c>
      <c r="C11084" s="52" t="s">
        <v>2107</v>
      </c>
      <c r="D11084" s="52" t="s">
        <v>2132</v>
      </c>
      <c r="E11084" s="54">
        <v>0.774</v>
      </c>
      <c r="F11084" s="54">
        <v>0</v>
      </c>
      <c r="G11084" s="54">
        <v>0.774</v>
      </c>
    </row>
    <row r="11085" s="37" customFormat="1" customHeight="1" spans="1:7">
      <c r="A11085" s="52" t="s">
        <v>2046</v>
      </c>
      <c r="B11085" s="52" t="s">
        <v>4109</v>
      </c>
      <c r="C11085" s="52" t="s">
        <v>2107</v>
      </c>
      <c r="D11085" s="52" t="s">
        <v>2110</v>
      </c>
      <c r="E11085" s="54">
        <v>2.46</v>
      </c>
      <c r="F11085" s="54">
        <v>0</v>
      </c>
      <c r="G11085" s="54">
        <v>2.46</v>
      </c>
    </row>
    <row r="11086" s="37" customFormat="1" customHeight="1" spans="1:7">
      <c r="A11086" s="52" t="s">
        <v>2046</v>
      </c>
      <c r="B11086" s="52" t="s">
        <v>4109</v>
      </c>
      <c r="C11086" s="52" t="s">
        <v>2107</v>
      </c>
      <c r="D11086" s="52" t="s">
        <v>2134</v>
      </c>
      <c r="E11086" s="54">
        <v>9.936</v>
      </c>
      <c r="F11086" s="54">
        <v>0</v>
      </c>
      <c r="G11086" s="54">
        <v>9.936</v>
      </c>
    </row>
    <row r="11087" s="37" customFormat="1" customHeight="1" spans="1:7">
      <c r="A11087" s="52" t="s">
        <v>2046</v>
      </c>
      <c r="B11087" s="52" t="s">
        <v>4109</v>
      </c>
      <c r="C11087" s="52" t="s">
        <v>2107</v>
      </c>
      <c r="D11087" s="52" t="s">
        <v>2135</v>
      </c>
      <c r="E11087" s="54">
        <v>19.32</v>
      </c>
      <c r="F11087" s="54">
        <v>0</v>
      </c>
      <c r="G11087" s="54">
        <v>19.32</v>
      </c>
    </row>
    <row r="11088" s="37" customFormat="1" customHeight="1" spans="1:7">
      <c r="A11088" s="52" t="s">
        <v>2046</v>
      </c>
      <c r="B11088" s="52" t="s">
        <v>4109</v>
      </c>
      <c r="C11088" s="52" t="s">
        <v>2107</v>
      </c>
      <c r="D11088" s="52" t="s">
        <v>2136</v>
      </c>
      <c r="E11088" s="54">
        <v>6.564</v>
      </c>
      <c r="F11088" s="54">
        <v>0</v>
      </c>
      <c r="G11088" s="54">
        <v>6.564</v>
      </c>
    </row>
    <row r="11089" s="37" customFormat="1" customHeight="1" spans="1:7">
      <c r="A11089" s="52" t="s">
        <v>2046</v>
      </c>
      <c r="B11089" s="52" t="s">
        <v>4109</v>
      </c>
      <c r="C11089" s="52" t="s">
        <v>2107</v>
      </c>
      <c r="D11089" s="52" t="s">
        <v>2137</v>
      </c>
      <c r="E11089" s="54">
        <v>9.1248</v>
      </c>
      <c r="F11089" s="54">
        <v>0</v>
      </c>
      <c r="G11089" s="54">
        <v>9.1248</v>
      </c>
    </row>
    <row r="11090" s="37" customFormat="1" customHeight="1" spans="1:7">
      <c r="A11090" s="52" t="s">
        <v>2046</v>
      </c>
      <c r="B11090" s="52" t="s">
        <v>4109</v>
      </c>
      <c r="C11090" s="52" t="s">
        <v>2107</v>
      </c>
      <c r="D11090" s="52" t="s">
        <v>2138</v>
      </c>
      <c r="E11090" s="54">
        <v>3.58245</v>
      </c>
      <c r="F11090" s="54">
        <v>0</v>
      </c>
      <c r="G11090" s="54">
        <v>3.58245</v>
      </c>
    </row>
    <row r="11091" s="37" customFormat="1" customHeight="1" spans="1:7">
      <c r="A11091" s="52" t="s">
        <v>2046</v>
      </c>
      <c r="B11091" s="52" t="s">
        <v>4109</v>
      </c>
      <c r="C11091" s="52" t="s">
        <v>2107</v>
      </c>
      <c r="D11091" s="52" t="s">
        <v>2139</v>
      </c>
      <c r="E11091" s="54">
        <v>0.11313</v>
      </c>
      <c r="F11091" s="54">
        <v>0</v>
      </c>
      <c r="G11091" s="54">
        <v>0.11313</v>
      </c>
    </row>
    <row r="11092" s="37" customFormat="1" customHeight="1" spans="1:7">
      <c r="A11092" s="52" t="s">
        <v>2046</v>
      </c>
      <c r="B11092" s="52" t="s">
        <v>4109</v>
      </c>
      <c r="C11092" s="52" t="s">
        <v>2107</v>
      </c>
      <c r="D11092" s="52" t="s">
        <v>2140</v>
      </c>
      <c r="E11092" s="54">
        <v>0.18855</v>
      </c>
      <c r="F11092" s="54">
        <v>0</v>
      </c>
      <c r="G11092" s="54">
        <v>0.18855</v>
      </c>
    </row>
    <row r="11093" s="37" customFormat="1" customHeight="1" spans="1:7">
      <c r="A11093" s="52" t="s">
        <v>2046</v>
      </c>
      <c r="B11093" s="52" t="s">
        <v>4109</v>
      </c>
      <c r="C11093" s="52" t="s">
        <v>2107</v>
      </c>
      <c r="D11093" s="52" t="s">
        <v>2141</v>
      </c>
      <c r="E11093" s="54">
        <v>5.1156</v>
      </c>
      <c r="F11093" s="54">
        <v>0</v>
      </c>
      <c r="G11093" s="54">
        <v>5.1156</v>
      </c>
    </row>
    <row r="11094" s="37" customFormat="1" customHeight="1" spans="1:7">
      <c r="A11094" s="52" t="s">
        <v>2046</v>
      </c>
      <c r="B11094" s="52" t="s">
        <v>4109</v>
      </c>
      <c r="C11094" s="52" t="s">
        <v>2107</v>
      </c>
      <c r="D11094" s="52" t="s">
        <v>2142</v>
      </c>
      <c r="E11094" s="54">
        <v>4.5624</v>
      </c>
      <c r="F11094" s="54">
        <v>0</v>
      </c>
      <c r="G11094" s="54">
        <v>4.5624</v>
      </c>
    </row>
    <row r="11095" s="37" customFormat="1" customHeight="1" spans="1:7">
      <c r="A11095" s="52" t="s">
        <v>2046</v>
      </c>
      <c r="B11095" s="52" t="s">
        <v>4109</v>
      </c>
      <c r="C11095" s="52" t="s">
        <v>2107</v>
      </c>
      <c r="D11095" s="52" t="s">
        <v>2143</v>
      </c>
      <c r="E11095" s="54">
        <v>7.1674</v>
      </c>
      <c r="F11095" s="54">
        <v>0</v>
      </c>
      <c r="G11095" s="54">
        <v>7.1674</v>
      </c>
    </row>
    <row r="11096" s="37" customFormat="1" customHeight="1" spans="1:7">
      <c r="A11096" s="52" t="s">
        <v>2046</v>
      </c>
      <c r="B11096" s="52" t="s">
        <v>4109</v>
      </c>
      <c r="C11096" s="52" t="s">
        <v>2107</v>
      </c>
      <c r="D11096" s="52" t="s">
        <v>2144</v>
      </c>
      <c r="E11096" s="54">
        <v>0.8</v>
      </c>
      <c r="F11096" s="54">
        <v>0</v>
      </c>
      <c r="G11096" s="54">
        <v>0.8</v>
      </c>
    </row>
    <row r="11097" s="37" customFormat="1" customHeight="1" spans="1:7">
      <c r="A11097" s="52" t="s">
        <v>2046</v>
      </c>
      <c r="B11097" s="52" t="s">
        <v>4109</v>
      </c>
      <c r="C11097" s="52" t="s">
        <v>2107</v>
      </c>
      <c r="D11097" s="52" t="s">
        <v>2145</v>
      </c>
      <c r="E11097" s="54">
        <v>0.31146</v>
      </c>
      <c r="F11097" s="54">
        <v>0</v>
      </c>
      <c r="G11097" s="54">
        <v>0.31146</v>
      </c>
    </row>
    <row r="11098" s="37" customFormat="1" customHeight="1" spans="1:7">
      <c r="A11098" s="49" t="s">
        <v>4110</v>
      </c>
      <c r="B11098" s="49"/>
      <c r="C11098" s="49"/>
      <c r="D11098" s="49"/>
      <c r="E11098" s="55">
        <v>3902.080113</v>
      </c>
      <c r="F11098" s="55">
        <v>0</v>
      </c>
      <c r="G11098" s="55">
        <v>3902.080113</v>
      </c>
    </row>
    <row r="11099" s="37" customFormat="1" customHeight="1" spans="1:7">
      <c r="A11099" s="52" t="s">
        <v>2047</v>
      </c>
      <c r="B11099" s="49" t="s">
        <v>4111</v>
      </c>
      <c r="C11099" s="49"/>
      <c r="D11099" s="49"/>
      <c r="E11099" s="55">
        <v>2435.946533</v>
      </c>
      <c r="F11099" s="55">
        <v>0</v>
      </c>
      <c r="G11099" s="55">
        <v>2435.946533</v>
      </c>
    </row>
    <row r="11100" s="37" customFormat="1" customHeight="1" spans="1:7">
      <c r="A11100" s="52" t="s">
        <v>2047</v>
      </c>
      <c r="B11100" s="52" t="s">
        <v>4112</v>
      </c>
      <c r="C11100" s="49" t="s">
        <v>2080</v>
      </c>
      <c r="D11100" s="49"/>
      <c r="E11100" s="55">
        <v>1128.9998</v>
      </c>
      <c r="F11100" s="55">
        <v>0</v>
      </c>
      <c r="G11100" s="55">
        <v>1128.9998</v>
      </c>
    </row>
    <row r="11101" s="37" customFormat="1" customHeight="1" spans="1:7">
      <c r="A11101" s="52" t="s">
        <v>2047</v>
      </c>
      <c r="B11101" s="52" t="s">
        <v>4112</v>
      </c>
      <c r="C11101" s="52" t="s">
        <v>2081</v>
      </c>
      <c r="D11101" s="52" t="s">
        <v>4113</v>
      </c>
      <c r="E11101" s="54">
        <v>19.7036</v>
      </c>
      <c r="F11101" s="54">
        <v>0</v>
      </c>
      <c r="G11101" s="54">
        <v>19.7036</v>
      </c>
    </row>
    <row r="11102" s="37" customFormat="1" customHeight="1" spans="1:7">
      <c r="A11102" s="52" t="s">
        <v>2047</v>
      </c>
      <c r="B11102" s="52" t="s">
        <v>4112</v>
      </c>
      <c r="C11102" s="52" t="s">
        <v>2081</v>
      </c>
      <c r="D11102" s="52" t="s">
        <v>4114</v>
      </c>
      <c r="E11102" s="54">
        <v>20.77</v>
      </c>
      <c r="F11102" s="54">
        <v>0</v>
      </c>
      <c r="G11102" s="54">
        <v>20.77</v>
      </c>
    </row>
    <row r="11103" s="37" customFormat="1" customHeight="1" spans="1:7">
      <c r="A11103" s="52" t="s">
        <v>2047</v>
      </c>
      <c r="B11103" s="52" t="s">
        <v>4112</v>
      </c>
      <c r="C11103" s="52" t="s">
        <v>2081</v>
      </c>
      <c r="D11103" s="52" t="s">
        <v>4115</v>
      </c>
      <c r="E11103" s="54">
        <v>69.9</v>
      </c>
      <c r="F11103" s="54">
        <v>0</v>
      </c>
      <c r="G11103" s="54">
        <v>69.9</v>
      </c>
    </row>
    <row r="11104" s="37" customFormat="1" customHeight="1" spans="1:7">
      <c r="A11104" s="52" t="s">
        <v>2047</v>
      </c>
      <c r="B11104" s="52" t="s">
        <v>4112</v>
      </c>
      <c r="C11104" s="52" t="s">
        <v>2081</v>
      </c>
      <c r="D11104" s="52" t="s">
        <v>4116</v>
      </c>
      <c r="E11104" s="54">
        <v>25.08</v>
      </c>
      <c r="F11104" s="54">
        <v>0</v>
      </c>
      <c r="G11104" s="54">
        <v>25.08</v>
      </c>
    </row>
    <row r="11105" s="37" customFormat="1" customHeight="1" spans="1:7">
      <c r="A11105" s="52" t="s">
        <v>2047</v>
      </c>
      <c r="B11105" s="52" t="s">
        <v>4112</v>
      </c>
      <c r="C11105" s="52" t="s">
        <v>2081</v>
      </c>
      <c r="D11105" s="52" t="s">
        <v>4117</v>
      </c>
      <c r="E11105" s="54">
        <v>23</v>
      </c>
      <c r="F11105" s="54">
        <v>0</v>
      </c>
      <c r="G11105" s="54">
        <v>23</v>
      </c>
    </row>
    <row r="11106" s="37" customFormat="1" customHeight="1" spans="1:7">
      <c r="A11106" s="52" t="s">
        <v>2047</v>
      </c>
      <c r="B11106" s="52" t="s">
        <v>4112</v>
      </c>
      <c r="C11106" s="52" t="s">
        <v>2081</v>
      </c>
      <c r="D11106" s="52" t="s">
        <v>4118</v>
      </c>
      <c r="E11106" s="54">
        <v>69.7465</v>
      </c>
      <c r="F11106" s="54">
        <v>0</v>
      </c>
      <c r="G11106" s="54">
        <v>69.7465</v>
      </c>
    </row>
    <row r="11107" s="37" customFormat="1" customHeight="1" spans="1:7">
      <c r="A11107" s="52" t="s">
        <v>2047</v>
      </c>
      <c r="B11107" s="52" t="s">
        <v>4112</v>
      </c>
      <c r="C11107" s="52" t="s">
        <v>2081</v>
      </c>
      <c r="D11107" s="52" t="s">
        <v>4119</v>
      </c>
      <c r="E11107" s="54">
        <v>108.24</v>
      </c>
      <c r="F11107" s="54">
        <v>0</v>
      </c>
      <c r="G11107" s="54">
        <v>108.24</v>
      </c>
    </row>
    <row r="11108" s="37" customFormat="1" customHeight="1" spans="1:7">
      <c r="A11108" s="52" t="s">
        <v>2047</v>
      </c>
      <c r="B11108" s="52" t="s">
        <v>4112</v>
      </c>
      <c r="C11108" s="52" t="s">
        <v>2081</v>
      </c>
      <c r="D11108" s="52" t="s">
        <v>4120</v>
      </c>
      <c r="E11108" s="54">
        <v>10.5312</v>
      </c>
      <c r="F11108" s="54">
        <v>0</v>
      </c>
      <c r="G11108" s="54">
        <v>10.5312</v>
      </c>
    </row>
    <row r="11109" s="37" customFormat="1" customHeight="1" spans="1:7">
      <c r="A11109" s="52" t="s">
        <v>2047</v>
      </c>
      <c r="B11109" s="52" t="s">
        <v>4112</v>
      </c>
      <c r="C11109" s="52" t="s">
        <v>2081</v>
      </c>
      <c r="D11109" s="52" t="s">
        <v>4121</v>
      </c>
      <c r="E11109" s="54">
        <v>22.1651</v>
      </c>
      <c r="F11109" s="54">
        <v>0</v>
      </c>
      <c r="G11109" s="54">
        <v>22.1651</v>
      </c>
    </row>
    <row r="11110" s="37" customFormat="1" customHeight="1" spans="1:7">
      <c r="A11110" s="52" t="s">
        <v>2047</v>
      </c>
      <c r="B11110" s="52" t="s">
        <v>4112</v>
      </c>
      <c r="C11110" s="52" t="s">
        <v>2081</v>
      </c>
      <c r="D11110" s="52" t="s">
        <v>4122</v>
      </c>
      <c r="E11110" s="54">
        <v>53.41</v>
      </c>
      <c r="F11110" s="54">
        <v>0</v>
      </c>
      <c r="G11110" s="54">
        <v>53.41</v>
      </c>
    </row>
    <row r="11111" s="37" customFormat="1" customHeight="1" spans="1:7">
      <c r="A11111" s="52" t="s">
        <v>2047</v>
      </c>
      <c r="B11111" s="52" t="s">
        <v>4112</v>
      </c>
      <c r="C11111" s="52" t="s">
        <v>2081</v>
      </c>
      <c r="D11111" s="52" t="s">
        <v>4123</v>
      </c>
      <c r="E11111" s="54">
        <v>58.962</v>
      </c>
      <c r="F11111" s="54">
        <v>0</v>
      </c>
      <c r="G11111" s="54">
        <v>58.962</v>
      </c>
    </row>
    <row r="11112" s="37" customFormat="1" customHeight="1" spans="1:7">
      <c r="A11112" s="52" t="s">
        <v>2047</v>
      </c>
      <c r="B11112" s="52" t="s">
        <v>4112</v>
      </c>
      <c r="C11112" s="52" t="s">
        <v>2081</v>
      </c>
      <c r="D11112" s="52" t="s">
        <v>4124</v>
      </c>
      <c r="E11112" s="54">
        <v>3</v>
      </c>
      <c r="F11112" s="54">
        <v>0</v>
      </c>
      <c r="G11112" s="54">
        <v>3</v>
      </c>
    </row>
    <row r="11113" s="37" customFormat="1" customHeight="1" spans="1:7">
      <c r="A11113" s="52" t="s">
        <v>2047</v>
      </c>
      <c r="B11113" s="52" t="s">
        <v>4112</v>
      </c>
      <c r="C11113" s="52" t="s">
        <v>2081</v>
      </c>
      <c r="D11113" s="52" t="s">
        <v>4125</v>
      </c>
      <c r="E11113" s="54">
        <v>64.86</v>
      </c>
      <c r="F11113" s="54">
        <v>0</v>
      </c>
      <c r="G11113" s="54">
        <v>64.86</v>
      </c>
    </row>
    <row r="11114" s="37" customFormat="1" customHeight="1" spans="1:7">
      <c r="A11114" s="52" t="s">
        <v>2047</v>
      </c>
      <c r="B11114" s="52" t="s">
        <v>4112</v>
      </c>
      <c r="C11114" s="52" t="s">
        <v>2081</v>
      </c>
      <c r="D11114" s="52" t="s">
        <v>4126</v>
      </c>
      <c r="E11114" s="54">
        <v>7.32</v>
      </c>
      <c r="F11114" s="54">
        <v>0</v>
      </c>
      <c r="G11114" s="54">
        <v>7.32</v>
      </c>
    </row>
    <row r="11115" s="37" customFormat="1" customHeight="1" spans="1:7">
      <c r="A11115" s="52" t="s">
        <v>2047</v>
      </c>
      <c r="B11115" s="52" t="s">
        <v>4112</v>
      </c>
      <c r="C11115" s="52" t="s">
        <v>2081</v>
      </c>
      <c r="D11115" s="52" t="s">
        <v>4127</v>
      </c>
      <c r="E11115" s="54">
        <v>34.02</v>
      </c>
      <c r="F11115" s="54">
        <v>0</v>
      </c>
      <c r="G11115" s="54">
        <v>34.02</v>
      </c>
    </row>
    <row r="11116" s="37" customFormat="1" customHeight="1" spans="1:7">
      <c r="A11116" s="52" t="s">
        <v>2047</v>
      </c>
      <c r="B11116" s="52" t="s">
        <v>4112</v>
      </c>
      <c r="C11116" s="52" t="s">
        <v>2081</v>
      </c>
      <c r="D11116" s="52" t="s">
        <v>4128</v>
      </c>
      <c r="E11116" s="54">
        <v>51.9992</v>
      </c>
      <c r="F11116" s="54">
        <v>0</v>
      </c>
      <c r="G11116" s="54">
        <v>51.9992</v>
      </c>
    </row>
    <row r="11117" s="37" customFormat="1" customHeight="1" spans="1:7">
      <c r="A11117" s="52" t="s">
        <v>2047</v>
      </c>
      <c r="B11117" s="52" t="s">
        <v>4112</v>
      </c>
      <c r="C11117" s="52" t="s">
        <v>2081</v>
      </c>
      <c r="D11117" s="52" t="s">
        <v>4129</v>
      </c>
      <c r="E11117" s="54">
        <v>33</v>
      </c>
      <c r="F11117" s="54">
        <v>0</v>
      </c>
      <c r="G11117" s="54">
        <v>33</v>
      </c>
    </row>
    <row r="11118" s="37" customFormat="1" customHeight="1" spans="1:7">
      <c r="A11118" s="52" t="s">
        <v>2047</v>
      </c>
      <c r="B11118" s="52" t="s">
        <v>4112</v>
      </c>
      <c r="C11118" s="52" t="s">
        <v>2081</v>
      </c>
      <c r="D11118" s="52" t="s">
        <v>4130</v>
      </c>
      <c r="E11118" s="54">
        <v>81.6</v>
      </c>
      <c r="F11118" s="54">
        <v>0</v>
      </c>
      <c r="G11118" s="54">
        <v>81.6</v>
      </c>
    </row>
    <row r="11119" s="37" customFormat="1" customHeight="1" spans="1:7">
      <c r="A11119" s="52" t="s">
        <v>2047</v>
      </c>
      <c r="B11119" s="52" t="s">
        <v>4112</v>
      </c>
      <c r="C11119" s="52" t="s">
        <v>2081</v>
      </c>
      <c r="D11119" s="52" t="s">
        <v>4131</v>
      </c>
      <c r="E11119" s="54">
        <v>20.1</v>
      </c>
      <c r="F11119" s="54">
        <v>0</v>
      </c>
      <c r="G11119" s="54">
        <v>20.1</v>
      </c>
    </row>
    <row r="11120" s="37" customFormat="1" customHeight="1" spans="1:7">
      <c r="A11120" s="52" t="s">
        <v>2047</v>
      </c>
      <c r="B11120" s="52" t="s">
        <v>4112</v>
      </c>
      <c r="C11120" s="52" t="s">
        <v>2081</v>
      </c>
      <c r="D11120" s="52" t="s">
        <v>4132</v>
      </c>
      <c r="E11120" s="54">
        <v>215.5422</v>
      </c>
      <c r="F11120" s="54">
        <v>0</v>
      </c>
      <c r="G11120" s="54">
        <v>215.5422</v>
      </c>
    </row>
    <row r="11121" s="37" customFormat="1" customHeight="1" spans="1:7">
      <c r="A11121" s="52" t="s">
        <v>2047</v>
      </c>
      <c r="B11121" s="52" t="s">
        <v>4112</v>
      </c>
      <c r="C11121" s="52" t="s">
        <v>2081</v>
      </c>
      <c r="D11121" s="52" t="s">
        <v>4133</v>
      </c>
      <c r="E11121" s="54">
        <v>75</v>
      </c>
      <c r="F11121" s="54">
        <v>0</v>
      </c>
      <c r="G11121" s="54">
        <v>75</v>
      </c>
    </row>
    <row r="11122" s="37" customFormat="1" customHeight="1" spans="1:7">
      <c r="A11122" s="52" t="s">
        <v>2047</v>
      </c>
      <c r="B11122" s="52" t="s">
        <v>4112</v>
      </c>
      <c r="C11122" s="52" t="s">
        <v>2081</v>
      </c>
      <c r="D11122" s="52" t="s">
        <v>4134</v>
      </c>
      <c r="E11122" s="54">
        <v>37.4</v>
      </c>
      <c r="F11122" s="54">
        <v>0</v>
      </c>
      <c r="G11122" s="54">
        <v>37.4</v>
      </c>
    </row>
    <row r="11123" s="37" customFormat="1" customHeight="1" spans="1:7">
      <c r="A11123" s="52" t="s">
        <v>2047</v>
      </c>
      <c r="B11123" s="52" t="s">
        <v>4112</v>
      </c>
      <c r="C11123" s="52" t="s">
        <v>2081</v>
      </c>
      <c r="D11123" s="52" t="s">
        <v>4135</v>
      </c>
      <c r="E11123" s="54">
        <v>13.65</v>
      </c>
      <c r="F11123" s="54">
        <v>0</v>
      </c>
      <c r="G11123" s="54">
        <v>13.65</v>
      </c>
    </row>
    <row r="11124" s="37" customFormat="1" customHeight="1" spans="1:7">
      <c r="A11124" s="52" t="s">
        <v>2047</v>
      </c>
      <c r="B11124" s="52" t="s">
        <v>4112</v>
      </c>
      <c r="C11124" s="52" t="s">
        <v>2081</v>
      </c>
      <c r="D11124" s="52" t="s">
        <v>4136</v>
      </c>
      <c r="E11124" s="54">
        <v>2</v>
      </c>
      <c r="F11124" s="54">
        <v>0</v>
      </c>
      <c r="G11124" s="54">
        <v>2</v>
      </c>
    </row>
    <row r="11125" s="37" customFormat="1" customHeight="1" spans="1:7">
      <c r="A11125" s="52" t="s">
        <v>2047</v>
      </c>
      <c r="B11125" s="52" t="s">
        <v>4112</v>
      </c>
      <c r="C11125" s="52" t="s">
        <v>2081</v>
      </c>
      <c r="D11125" s="52" t="s">
        <v>4137</v>
      </c>
      <c r="E11125" s="54">
        <v>8</v>
      </c>
      <c r="F11125" s="54">
        <v>0</v>
      </c>
      <c r="G11125" s="54">
        <v>8</v>
      </c>
    </row>
    <row r="11126" s="37" customFormat="1" customHeight="1" spans="1:7">
      <c r="A11126" s="52" t="s">
        <v>2047</v>
      </c>
      <c r="B11126" s="52" t="s">
        <v>4112</v>
      </c>
      <c r="C11126" s="49" t="s">
        <v>2091</v>
      </c>
      <c r="D11126" s="49"/>
      <c r="E11126" s="55">
        <v>204.985035</v>
      </c>
      <c r="F11126" s="55">
        <v>0</v>
      </c>
      <c r="G11126" s="55">
        <v>204.985035</v>
      </c>
    </row>
    <row r="11127" s="37" customFormat="1" customHeight="1" spans="1:7">
      <c r="A11127" s="52" t="s">
        <v>2047</v>
      </c>
      <c r="B11127" s="52" t="s">
        <v>4112</v>
      </c>
      <c r="C11127" s="52" t="s">
        <v>2092</v>
      </c>
      <c r="D11127" s="52" t="s">
        <v>2093</v>
      </c>
      <c r="E11127" s="54">
        <v>112.7</v>
      </c>
      <c r="F11127" s="54">
        <v>0</v>
      </c>
      <c r="G11127" s="54">
        <v>112.7</v>
      </c>
    </row>
    <row r="11128" s="37" customFormat="1" customHeight="1" spans="1:7">
      <c r="A11128" s="52" t="s">
        <v>2047</v>
      </c>
      <c r="B11128" s="52" t="s">
        <v>4112</v>
      </c>
      <c r="C11128" s="52" t="s">
        <v>2092</v>
      </c>
      <c r="D11128" s="52" t="s">
        <v>2094</v>
      </c>
      <c r="E11128" s="54">
        <v>4.56853</v>
      </c>
      <c r="F11128" s="54">
        <v>0</v>
      </c>
      <c r="G11128" s="54">
        <v>4.56853</v>
      </c>
    </row>
    <row r="11129" s="37" customFormat="1" customHeight="1" spans="1:7">
      <c r="A11129" s="52" t="s">
        <v>2047</v>
      </c>
      <c r="B11129" s="52" t="s">
        <v>4112</v>
      </c>
      <c r="C11129" s="52" t="s">
        <v>2092</v>
      </c>
      <c r="D11129" s="52" t="s">
        <v>2095</v>
      </c>
      <c r="E11129" s="54">
        <v>3.045686</v>
      </c>
      <c r="F11129" s="54">
        <v>0</v>
      </c>
      <c r="G11129" s="54">
        <v>3.045686</v>
      </c>
    </row>
    <row r="11130" s="37" customFormat="1" customHeight="1" spans="1:7">
      <c r="A11130" s="52" t="s">
        <v>2047</v>
      </c>
      <c r="B11130" s="52" t="s">
        <v>4112</v>
      </c>
      <c r="C11130" s="52" t="s">
        <v>2092</v>
      </c>
      <c r="D11130" s="52" t="s">
        <v>2096</v>
      </c>
      <c r="E11130" s="54">
        <v>5.961917</v>
      </c>
      <c r="F11130" s="54">
        <v>0</v>
      </c>
      <c r="G11130" s="54">
        <v>5.961917</v>
      </c>
    </row>
    <row r="11131" s="37" customFormat="1" customHeight="1" spans="1:7">
      <c r="A11131" s="52" t="s">
        <v>2047</v>
      </c>
      <c r="B11131" s="52" t="s">
        <v>4112</v>
      </c>
      <c r="C11131" s="52" t="s">
        <v>2092</v>
      </c>
      <c r="D11131" s="52" t="s">
        <v>2097</v>
      </c>
      <c r="E11131" s="54">
        <v>6.38424</v>
      </c>
      <c r="F11131" s="54">
        <v>0</v>
      </c>
      <c r="G11131" s="54">
        <v>6.38424</v>
      </c>
    </row>
    <row r="11132" s="37" customFormat="1" customHeight="1" spans="1:7">
      <c r="A11132" s="52" t="s">
        <v>2047</v>
      </c>
      <c r="B11132" s="52" t="s">
        <v>4112</v>
      </c>
      <c r="C11132" s="52" t="s">
        <v>2092</v>
      </c>
      <c r="D11132" s="52" t="s">
        <v>2098</v>
      </c>
      <c r="E11132" s="54">
        <v>5.710662</v>
      </c>
      <c r="F11132" s="54">
        <v>0</v>
      </c>
      <c r="G11132" s="54">
        <v>5.710662</v>
      </c>
    </row>
    <row r="11133" s="37" customFormat="1" customHeight="1" spans="1:7">
      <c r="A11133" s="52" t="s">
        <v>2047</v>
      </c>
      <c r="B11133" s="52" t="s">
        <v>4112</v>
      </c>
      <c r="C11133" s="52" t="s">
        <v>2092</v>
      </c>
      <c r="D11133" s="52" t="s">
        <v>2099</v>
      </c>
      <c r="E11133" s="54">
        <v>40.812</v>
      </c>
      <c r="F11133" s="54">
        <v>0</v>
      </c>
      <c r="G11133" s="54">
        <v>40.812</v>
      </c>
    </row>
    <row r="11134" s="37" customFormat="1" customHeight="1" spans="1:7">
      <c r="A11134" s="52" t="s">
        <v>2047</v>
      </c>
      <c r="B11134" s="52" t="s">
        <v>4112</v>
      </c>
      <c r="C11134" s="52" t="s">
        <v>2092</v>
      </c>
      <c r="D11134" s="52" t="s">
        <v>2100</v>
      </c>
      <c r="E11134" s="54">
        <v>14.352</v>
      </c>
      <c r="F11134" s="54">
        <v>0</v>
      </c>
      <c r="G11134" s="54">
        <v>14.352</v>
      </c>
    </row>
    <row r="11135" s="37" customFormat="1" customHeight="1" spans="1:7">
      <c r="A11135" s="52" t="s">
        <v>2047</v>
      </c>
      <c r="B11135" s="52" t="s">
        <v>4112</v>
      </c>
      <c r="C11135" s="52" t="s">
        <v>2092</v>
      </c>
      <c r="D11135" s="52" t="s">
        <v>2102</v>
      </c>
      <c r="E11135" s="54">
        <v>3.5</v>
      </c>
      <c r="F11135" s="54">
        <v>0</v>
      </c>
      <c r="G11135" s="54">
        <v>3.5</v>
      </c>
    </row>
    <row r="11136" s="37" customFormat="1" customHeight="1" spans="1:7">
      <c r="A11136" s="52" t="s">
        <v>2047</v>
      </c>
      <c r="B11136" s="52" t="s">
        <v>4112</v>
      </c>
      <c r="C11136" s="52" t="s">
        <v>2092</v>
      </c>
      <c r="D11136" s="52" t="s">
        <v>2104</v>
      </c>
      <c r="E11136" s="54">
        <v>1.05</v>
      </c>
      <c r="F11136" s="54">
        <v>0</v>
      </c>
      <c r="G11136" s="54">
        <v>1.05</v>
      </c>
    </row>
    <row r="11137" s="37" customFormat="1" customHeight="1" spans="1:7">
      <c r="A11137" s="52" t="s">
        <v>2047</v>
      </c>
      <c r="B11137" s="52" t="s">
        <v>4112</v>
      </c>
      <c r="C11137" s="52" t="s">
        <v>2092</v>
      </c>
      <c r="D11137" s="52" t="s">
        <v>2105</v>
      </c>
      <c r="E11137" s="54">
        <v>6.9</v>
      </c>
      <c r="F11137" s="54">
        <v>0</v>
      </c>
      <c r="G11137" s="54">
        <v>6.9</v>
      </c>
    </row>
    <row r="11138" s="37" customFormat="1" customHeight="1" spans="1:7">
      <c r="A11138" s="52" t="s">
        <v>2047</v>
      </c>
      <c r="B11138" s="52" t="s">
        <v>4112</v>
      </c>
      <c r="C11138" s="49" t="s">
        <v>2106</v>
      </c>
      <c r="D11138" s="49"/>
      <c r="E11138" s="55">
        <v>1101.961698</v>
      </c>
      <c r="F11138" s="55">
        <v>0</v>
      </c>
      <c r="G11138" s="55">
        <v>1101.961698</v>
      </c>
    </row>
    <row r="11139" s="37" customFormat="1" customHeight="1" spans="1:7">
      <c r="A11139" s="52" t="s">
        <v>2047</v>
      </c>
      <c r="B11139" s="52" t="s">
        <v>4112</v>
      </c>
      <c r="C11139" s="52" t="s">
        <v>2107</v>
      </c>
      <c r="D11139" s="52" t="s">
        <v>2108</v>
      </c>
      <c r="E11139" s="54">
        <v>212.808</v>
      </c>
      <c r="F11139" s="54">
        <v>0</v>
      </c>
      <c r="G11139" s="54">
        <v>212.808</v>
      </c>
    </row>
    <row r="11140" s="37" customFormat="1" customHeight="1" spans="1:7">
      <c r="A11140" s="52" t="s">
        <v>2047</v>
      </c>
      <c r="B11140" s="52" t="s">
        <v>4112</v>
      </c>
      <c r="C11140" s="52" t="s">
        <v>2107</v>
      </c>
      <c r="D11140" s="52" t="s">
        <v>2109</v>
      </c>
      <c r="E11140" s="54">
        <v>150.2028</v>
      </c>
      <c r="F11140" s="54">
        <v>0</v>
      </c>
      <c r="G11140" s="54">
        <v>150.2028</v>
      </c>
    </row>
    <row r="11141" s="37" customFormat="1" customHeight="1" spans="1:7">
      <c r="A11141" s="52" t="s">
        <v>2047</v>
      </c>
      <c r="B11141" s="52" t="s">
        <v>4112</v>
      </c>
      <c r="C11141" s="52" t="s">
        <v>2107</v>
      </c>
      <c r="D11141" s="52" t="s">
        <v>2110</v>
      </c>
      <c r="E11141" s="54">
        <v>17.7</v>
      </c>
      <c r="F11141" s="54">
        <v>0</v>
      </c>
      <c r="G11141" s="54">
        <v>17.7</v>
      </c>
    </row>
    <row r="11142" s="37" customFormat="1" customHeight="1" spans="1:7">
      <c r="A11142" s="52" t="s">
        <v>2047</v>
      </c>
      <c r="B11142" s="52" t="s">
        <v>4112</v>
      </c>
      <c r="C11142" s="52" t="s">
        <v>2107</v>
      </c>
      <c r="D11142" s="52" t="s">
        <v>2133</v>
      </c>
      <c r="E11142" s="54">
        <v>0.012</v>
      </c>
      <c r="F11142" s="54">
        <v>0</v>
      </c>
      <c r="G11142" s="54">
        <v>0.012</v>
      </c>
    </row>
    <row r="11143" s="37" customFormat="1" customHeight="1" spans="1:7">
      <c r="A11143" s="52" t="s">
        <v>2047</v>
      </c>
      <c r="B11143" s="52" t="s">
        <v>4112</v>
      </c>
      <c r="C11143" s="52" t="s">
        <v>2107</v>
      </c>
      <c r="D11143" s="52" t="s">
        <v>2111</v>
      </c>
      <c r="E11143" s="54">
        <v>17.734</v>
      </c>
      <c r="F11143" s="54">
        <v>0</v>
      </c>
      <c r="G11143" s="54">
        <v>17.734</v>
      </c>
    </row>
    <row r="11144" s="37" customFormat="1" customHeight="1" spans="1:7">
      <c r="A11144" s="52" t="s">
        <v>2047</v>
      </c>
      <c r="B11144" s="52" t="s">
        <v>4112</v>
      </c>
      <c r="C11144" s="52" t="s">
        <v>2107</v>
      </c>
      <c r="D11144" s="52" t="s">
        <v>2112</v>
      </c>
      <c r="E11144" s="54">
        <v>54.672956</v>
      </c>
      <c r="F11144" s="54">
        <v>0</v>
      </c>
      <c r="G11144" s="54">
        <v>54.672956</v>
      </c>
    </row>
    <row r="11145" s="37" customFormat="1" customHeight="1" spans="1:7">
      <c r="A11145" s="52" t="s">
        <v>2047</v>
      </c>
      <c r="B11145" s="52" t="s">
        <v>4112</v>
      </c>
      <c r="C11145" s="52" t="s">
        <v>2107</v>
      </c>
      <c r="D11145" s="52" t="s">
        <v>2113</v>
      </c>
      <c r="E11145" s="54">
        <v>46.040384</v>
      </c>
      <c r="F11145" s="54">
        <v>0</v>
      </c>
      <c r="G11145" s="54">
        <v>46.040384</v>
      </c>
    </row>
    <row r="11146" s="37" customFormat="1" customHeight="1" spans="1:7">
      <c r="A11146" s="52" t="s">
        <v>2047</v>
      </c>
      <c r="B11146" s="52" t="s">
        <v>4112</v>
      </c>
      <c r="C11146" s="52" t="s">
        <v>2107</v>
      </c>
      <c r="D11146" s="52" t="s">
        <v>2114</v>
      </c>
      <c r="E11146" s="54">
        <v>1.142234</v>
      </c>
      <c r="F11146" s="54">
        <v>0</v>
      </c>
      <c r="G11146" s="54">
        <v>1.142234</v>
      </c>
    </row>
    <row r="11147" s="37" customFormat="1" customHeight="1" spans="1:7">
      <c r="A11147" s="52" t="s">
        <v>2047</v>
      </c>
      <c r="B11147" s="52" t="s">
        <v>4112</v>
      </c>
      <c r="C11147" s="52" t="s">
        <v>2107</v>
      </c>
      <c r="D11147" s="52" t="s">
        <v>2115</v>
      </c>
      <c r="E11147" s="54">
        <v>1.903724</v>
      </c>
      <c r="F11147" s="54">
        <v>0</v>
      </c>
      <c r="G11147" s="54">
        <v>1.903724</v>
      </c>
    </row>
    <row r="11148" s="37" customFormat="1" customHeight="1" spans="1:7">
      <c r="A11148" s="52" t="s">
        <v>2047</v>
      </c>
      <c r="B11148" s="52" t="s">
        <v>4112</v>
      </c>
      <c r="C11148" s="52" t="s">
        <v>2107</v>
      </c>
      <c r="D11148" s="52" t="s">
        <v>2116</v>
      </c>
      <c r="E11148" s="54">
        <v>10.4</v>
      </c>
      <c r="F11148" s="54">
        <v>0</v>
      </c>
      <c r="G11148" s="54">
        <v>10.4</v>
      </c>
    </row>
    <row r="11149" s="37" customFormat="1" customHeight="1" spans="1:7">
      <c r="A11149" s="52" t="s">
        <v>2047</v>
      </c>
      <c r="B11149" s="52" t="s">
        <v>4112</v>
      </c>
      <c r="C11149" s="52" t="s">
        <v>2107</v>
      </c>
      <c r="D11149" s="52" t="s">
        <v>2117</v>
      </c>
      <c r="E11149" s="54">
        <v>92.080768</v>
      </c>
      <c r="F11149" s="54">
        <v>0</v>
      </c>
      <c r="G11149" s="54">
        <v>92.080768</v>
      </c>
    </row>
    <row r="11150" s="37" customFormat="1" customHeight="1" spans="1:7">
      <c r="A11150" s="52" t="s">
        <v>2047</v>
      </c>
      <c r="B11150" s="52" t="s">
        <v>4112</v>
      </c>
      <c r="C11150" s="52" t="s">
        <v>2107</v>
      </c>
      <c r="D11150" s="52" t="s">
        <v>2118</v>
      </c>
      <c r="E11150" s="54">
        <v>80.479032</v>
      </c>
      <c r="F11150" s="54">
        <v>0</v>
      </c>
      <c r="G11150" s="54">
        <v>80.479032</v>
      </c>
    </row>
    <row r="11151" s="37" customFormat="1" customHeight="1" spans="1:7">
      <c r="A11151" s="52" t="s">
        <v>2047</v>
      </c>
      <c r="B11151" s="52" t="s">
        <v>4112</v>
      </c>
      <c r="C11151" s="52" t="s">
        <v>2107</v>
      </c>
      <c r="D11151" s="52" t="s">
        <v>2119</v>
      </c>
      <c r="E11151" s="54">
        <v>17.612</v>
      </c>
      <c r="F11151" s="54">
        <v>0</v>
      </c>
      <c r="G11151" s="54">
        <v>17.612</v>
      </c>
    </row>
    <row r="11152" s="37" customFormat="1" customHeight="1" spans="1:7">
      <c r="A11152" s="52" t="s">
        <v>2047</v>
      </c>
      <c r="B11152" s="52" t="s">
        <v>4112</v>
      </c>
      <c r="C11152" s="52" t="s">
        <v>2107</v>
      </c>
      <c r="D11152" s="52" t="s">
        <v>2120</v>
      </c>
      <c r="E11152" s="54">
        <v>119.6</v>
      </c>
      <c r="F11152" s="54">
        <v>0</v>
      </c>
      <c r="G11152" s="54">
        <v>119.6</v>
      </c>
    </row>
    <row r="11153" s="37" customFormat="1" customHeight="1" spans="1:7">
      <c r="A11153" s="52" t="s">
        <v>2047</v>
      </c>
      <c r="B11153" s="52" t="s">
        <v>4112</v>
      </c>
      <c r="C11153" s="52" t="s">
        <v>2107</v>
      </c>
      <c r="D11153" s="52" t="s">
        <v>2121</v>
      </c>
      <c r="E11153" s="54">
        <v>7.36</v>
      </c>
      <c r="F11153" s="54">
        <v>0</v>
      </c>
      <c r="G11153" s="54">
        <v>7.36</v>
      </c>
    </row>
    <row r="11154" s="37" customFormat="1" customHeight="1" spans="1:7">
      <c r="A11154" s="52" t="s">
        <v>2047</v>
      </c>
      <c r="B11154" s="52" t="s">
        <v>4112</v>
      </c>
      <c r="C11154" s="52" t="s">
        <v>2107</v>
      </c>
      <c r="D11154" s="52" t="s">
        <v>2122</v>
      </c>
      <c r="E11154" s="54">
        <v>194.76</v>
      </c>
      <c r="F11154" s="54">
        <v>0</v>
      </c>
      <c r="G11154" s="54">
        <v>194.76</v>
      </c>
    </row>
    <row r="11155" s="37" customFormat="1" customHeight="1" spans="1:7">
      <c r="A11155" s="52" t="s">
        <v>2047</v>
      </c>
      <c r="B11155" s="52" t="s">
        <v>4112</v>
      </c>
      <c r="C11155" s="52" t="s">
        <v>2107</v>
      </c>
      <c r="D11155" s="52" t="s">
        <v>2123</v>
      </c>
      <c r="E11155" s="54">
        <v>77.4538</v>
      </c>
      <c r="F11155" s="54">
        <v>0</v>
      </c>
      <c r="G11155" s="54">
        <v>77.4538</v>
      </c>
    </row>
    <row r="11156" s="37" customFormat="1" customHeight="1" spans="1:7">
      <c r="A11156" s="52" t="s">
        <v>2047</v>
      </c>
      <c r="B11156" s="49" t="s">
        <v>4138</v>
      </c>
      <c r="C11156" s="49"/>
      <c r="D11156" s="49"/>
      <c r="E11156" s="55">
        <v>842.426423</v>
      </c>
      <c r="F11156" s="55">
        <v>0</v>
      </c>
      <c r="G11156" s="55">
        <v>842.426423</v>
      </c>
    </row>
    <row r="11157" s="37" customFormat="1" customHeight="1" spans="1:7">
      <c r="A11157" s="52" t="s">
        <v>2047</v>
      </c>
      <c r="B11157" s="52" t="s">
        <v>4139</v>
      </c>
      <c r="C11157" s="49" t="s">
        <v>2091</v>
      </c>
      <c r="D11157" s="49"/>
      <c r="E11157" s="55">
        <v>102.281709</v>
      </c>
      <c r="F11157" s="55">
        <v>0</v>
      </c>
      <c r="G11157" s="55">
        <v>102.281709</v>
      </c>
    </row>
    <row r="11158" s="37" customFormat="1" customHeight="1" spans="1:7">
      <c r="A11158" s="52" t="s">
        <v>2047</v>
      </c>
      <c r="B11158" s="52" t="s">
        <v>4139</v>
      </c>
      <c r="C11158" s="52" t="s">
        <v>2092</v>
      </c>
      <c r="D11158" s="52" t="s">
        <v>2126</v>
      </c>
      <c r="E11158" s="54">
        <v>73.5</v>
      </c>
      <c r="F11158" s="54">
        <v>0</v>
      </c>
      <c r="G11158" s="54">
        <v>73.5</v>
      </c>
    </row>
    <row r="11159" s="37" customFormat="1" customHeight="1" spans="1:7">
      <c r="A11159" s="52" t="s">
        <v>2047</v>
      </c>
      <c r="B11159" s="52" t="s">
        <v>4139</v>
      </c>
      <c r="C11159" s="52" t="s">
        <v>2092</v>
      </c>
      <c r="D11159" s="52" t="s">
        <v>2127</v>
      </c>
      <c r="E11159" s="54">
        <v>3.283992</v>
      </c>
      <c r="F11159" s="54">
        <v>0</v>
      </c>
      <c r="G11159" s="54">
        <v>3.283992</v>
      </c>
    </row>
    <row r="11160" s="37" customFormat="1" customHeight="1" spans="1:7">
      <c r="A11160" s="52" t="s">
        <v>2047</v>
      </c>
      <c r="B11160" s="52" t="s">
        <v>4139</v>
      </c>
      <c r="C11160" s="52" t="s">
        <v>2092</v>
      </c>
      <c r="D11160" s="52" t="s">
        <v>2128</v>
      </c>
      <c r="E11160" s="54">
        <v>2.297328</v>
      </c>
      <c r="F11160" s="54">
        <v>0</v>
      </c>
      <c r="G11160" s="54">
        <v>2.297328</v>
      </c>
    </row>
    <row r="11161" s="37" customFormat="1" customHeight="1" spans="1:7">
      <c r="A11161" s="52" t="s">
        <v>2047</v>
      </c>
      <c r="B11161" s="52" t="s">
        <v>4139</v>
      </c>
      <c r="C11161" s="52" t="s">
        <v>2092</v>
      </c>
      <c r="D11161" s="52" t="s">
        <v>2129</v>
      </c>
      <c r="E11161" s="54">
        <v>4.534056</v>
      </c>
      <c r="F11161" s="54">
        <v>0</v>
      </c>
      <c r="G11161" s="54">
        <v>4.534056</v>
      </c>
    </row>
    <row r="11162" s="37" customFormat="1" customHeight="1" spans="1:7">
      <c r="A11162" s="52" t="s">
        <v>2047</v>
      </c>
      <c r="B11162" s="52" t="s">
        <v>4139</v>
      </c>
      <c r="C11162" s="52" t="s">
        <v>2092</v>
      </c>
      <c r="D11162" s="52" t="s">
        <v>2297</v>
      </c>
      <c r="E11162" s="54">
        <v>5.061343</v>
      </c>
      <c r="F11162" s="54">
        <v>0</v>
      </c>
      <c r="G11162" s="54">
        <v>5.061343</v>
      </c>
    </row>
    <row r="11163" s="37" customFormat="1" customHeight="1" spans="1:7">
      <c r="A11163" s="52" t="s">
        <v>2047</v>
      </c>
      <c r="B11163" s="52" t="s">
        <v>4139</v>
      </c>
      <c r="C11163" s="52" t="s">
        <v>2092</v>
      </c>
      <c r="D11163" s="52" t="s">
        <v>2130</v>
      </c>
      <c r="E11163" s="54">
        <v>4.10499</v>
      </c>
      <c r="F11163" s="54">
        <v>0</v>
      </c>
      <c r="G11163" s="54">
        <v>4.10499</v>
      </c>
    </row>
    <row r="11164" s="37" customFormat="1" customHeight="1" spans="1:7">
      <c r="A11164" s="52" t="s">
        <v>2047</v>
      </c>
      <c r="B11164" s="52" t="s">
        <v>4139</v>
      </c>
      <c r="C11164" s="52" t="s">
        <v>2092</v>
      </c>
      <c r="D11164" s="52" t="s">
        <v>2102</v>
      </c>
      <c r="E11164" s="54">
        <v>5</v>
      </c>
      <c r="F11164" s="54">
        <v>0</v>
      </c>
      <c r="G11164" s="54">
        <v>5</v>
      </c>
    </row>
    <row r="11165" s="37" customFormat="1" customHeight="1" spans="1:7">
      <c r="A11165" s="52" t="s">
        <v>2047</v>
      </c>
      <c r="B11165" s="52" t="s">
        <v>4139</v>
      </c>
      <c r="C11165" s="52" t="s">
        <v>2092</v>
      </c>
      <c r="D11165" s="52" t="s">
        <v>2105</v>
      </c>
      <c r="E11165" s="54">
        <v>4.5</v>
      </c>
      <c r="F11165" s="54">
        <v>0</v>
      </c>
      <c r="G11165" s="54">
        <v>4.5</v>
      </c>
    </row>
    <row r="11166" s="37" customFormat="1" customHeight="1" spans="1:7">
      <c r="A11166" s="52" t="s">
        <v>2047</v>
      </c>
      <c r="B11166" s="52" t="s">
        <v>4139</v>
      </c>
      <c r="C11166" s="49" t="s">
        <v>2106</v>
      </c>
      <c r="D11166" s="49"/>
      <c r="E11166" s="55">
        <v>740.144714</v>
      </c>
      <c r="F11166" s="55">
        <v>0</v>
      </c>
      <c r="G11166" s="55">
        <v>740.144714</v>
      </c>
    </row>
    <row r="11167" s="37" customFormat="1" customHeight="1" spans="1:7">
      <c r="A11167" s="52" t="s">
        <v>2047</v>
      </c>
      <c r="B11167" s="52" t="s">
        <v>4139</v>
      </c>
      <c r="C11167" s="52" t="s">
        <v>2107</v>
      </c>
      <c r="D11167" s="52" t="s">
        <v>2131</v>
      </c>
      <c r="E11167" s="54">
        <v>151.1352</v>
      </c>
      <c r="F11167" s="54">
        <v>0</v>
      </c>
      <c r="G11167" s="54">
        <v>151.1352</v>
      </c>
    </row>
    <row r="11168" s="37" customFormat="1" customHeight="1" spans="1:7">
      <c r="A11168" s="52" t="s">
        <v>2047</v>
      </c>
      <c r="B11168" s="52" t="s">
        <v>4139</v>
      </c>
      <c r="C11168" s="52" t="s">
        <v>2107</v>
      </c>
      <c r="D11168" s="52" t="s">
        <v>2132</v>
      </c>
      <c r="E11168" s="54">
        <v>14.8728</v>
      </c>
      <c r="F11168" s="54">
        <v>0</v>
      </c>
      <c r="G11168" s="54">
        <v>14.8728</v>
      </c>
    </row>
    <row r="11169" s="37" customFormat="1" customHeight="1" spans="1:7">
      <c r="A11169" s="52" t="s">
        <v>2047</v>
      </c>
      <c r="B11169" s="52" t="s">
        <v>4139</v>
      </c>
      <c r="C11169" s="52" t="s">
        <v>2107</v>
      </c>
      <c r="D11169" s="52" t="s">
        <v>2110</v>
      </c>
      <c r="E11169" s="54">
        <v>13.5</v>
      </c>
      <c r="F11169" s="54">
        <v>0</v>
      </c>
      <c r="G11169" s="54">
        <v>13.5</v>
      </c>
    </row>
    <row r="11170" s="37" customFormat="1" customHeight="1" spans="1:7">
      <c r="A11170" s="52" t="s">
        <v>2047</v>
      </c>
      <c r="B11170" s="52" t="s">
        <v>4139</v>
      </c>
      <c r="C11170" s="52" t="s">
        <v>2107</v>
      </c>
      <c r="D11170" s="52" t="s">
        <v>2133</v>
      </c>
      <c r="E11170" s="54">
        <v>0.006</v>
      </c>
      <c r="F11170" s="54">
        <v>0</v>
      </c>
      <c r="G11170" s="54">
        <v>0.006</v>
      </c>
    </row>
    <row r="11171" s="37" customFormat="1" customHeight="1" spans="1:7">
      <c r="A11171" s="52" t="s">
        <v>2047</v>
      </c>
      <c r="B11171" s="52" t="s">
        <v>4139</v>
      </c>
      <c r="C11171" s="52" t="s">
        <v>2107</v>
      </c>
      <c r="D11171" s="52" t="s">
        <v>2134</v>
      </c>
      <c r="E11171" s="54">
        <v>64.656</v>
      </c>
      <c r="F11171" s="54">
        <v>0</v>
      </c>
      <c r="G11171" s="54">
        <v>64.656</v>
      </c>
    </row>
    <row r="11172" s="37" customFormat="1" customHeight="1" spans="1:7">
      <c r="A11172" s="52" t="s">
        <v>2047</v>
      </c>
      <c r="B11172" s="52" t="s">
        <v>4139</v>
      </c>
      <c r="C11172" s="52" t="s">
        <v>2107</v>
      </c>
      <c r="D11172" s="52" t="s">
        <v>2135</v>
      </c>
      <c r="E11172" s="54">
        <v>124.9896</v>
      </c>
      <c r="F11172" s="54">
        <v>0</v>
      </c>
      <c r="G11172" s="54">
        <v>124.9896</v>
      </c>
    </row>
    <row r="11173" s="37" customFormat="1" customHeight="1" spans="1:7">
      <c r="A11173" s="52" t="s">
        <v>2047</v>
      </c>
      <c r="B11173" s="52" t="s">
        <v>4139</v>
      </c>
      <c r="C11173" s="52" t="s">
        <v>2107</v>
      </c>
      <c r="D11173" s="52" t="s">
        <v>2136</v>
      </c>
      <c r="E11173" s="54">
        <v>43.002</v>
      </c>
      <c r="F11173" s="54">
        <v>0</v>
      </c>
      <c r="G11173" s="54">
        <v>43.002</v>
      </c>
    </row>
    <row r="11174" s="37" customFormat="1" customHeight="1" spans="1:7">
      <c r="A11174" s="52" t="s">
        <v>2047</v>
      </c>
      <c r="B11174" s="52" t="s">
        <v>4139</v>
      </c>
      <c r="C11174" s="52" t="s">
        <v>2107</v>
      </c>
      <c r="D11174" s="52" t="s">
        <v>2137</v>
      </c>
      <c r="E11174" s="54">
        <v>63.784896</v>
      </c>
      <c r="F11174" s="54">
        <v>0</v>
      </c>
      <c r="G11174" s="54">
        <v>63.784896</v>
      </c>
    </row>
    <row r="11175" s="37" customFormat="1" customHeight="1" spans="1:7">
      <c r="A11175" s="52" t="s">
        <v>2047</v>
      </c>
      <c r="B11175" s="52" t="s">
        <v>4139</v>
      </c>
      <c r="C11175" s="52" t="s">
        <v>2107</v>
      </c>
      <c r="D11175" s="52" t="s">
        <v>2138</v>
      </c>
      <c r="E11175" s="54">
        <v>25.99827</v>
      </c>
      <c r="F11175" s="54">
        <v>0</v>
      </c>
      <c r="G11175" s="54">
        <v>25.99827</v>
      </c>
    </row>
    <row r="11176" s="37" customFormat="1" customHeight="1" spans="1:7">
      <c r="A11176" s="52" t="s">
        <v>2047</v>
      </c>
      <c r="B11176" s="52" t="s">
        <v>4139</v>
      </c>
      <c r="C11176" s="52" t="s">
        <v>2107</v>
      </c>
      <c r="D11176" s="52" t="s">
        <v>2139</v>
      </c>
      <c r="E11176" s="54">
        <v>0.820998</v>
      </c>
      <c r="F11176" s="54">
        <v>0</v>
      </c>
      <c r="G11176" s="54">
        <v>0.820998</v>
      </c>
    </row>
    <row r="11177" s="37" customFormat="1" customHeight="1" spans="1:7">
      <c r="A11177" s="52" t="s">
        <v>2047</v>
      </c>
      <c r="B11177" s="52" t="s">
        <v>4139</v>
      </c>
      <c r="C11177" s="52" t="s">
        <v>2107</v>
      </c>
      <c r="D11177" s="52" t="s">
        <v>2140</v>
      </c>
      <c r="E11177" s="54">
        <v>1.36833</v>
      </c>
      <c r="F11177" s="54">
        <v>0</v>
      </c>
      <c r="G11177" s="54">
        <v>1.36833</v>
      </c>
    </row>
    <row r="11178" s="37" customFormat="1" customHeight="1" spans="1:7">
      <c r="A11178" s="52" t="s">
        <v>2047</v>
      </c>
      <c r="B11178" s="52" t="s">
        <v>4139</v>
      </c>
      <c r="C11178" s="52" t="s">
        <v>2107</v>
      </c>
      <c r="D11178" s="52" t="s">
        <v>2141</v>
      </c>
      <c r="E11178" s="54">
        <v>36.07992</v>
      </c>
      <c r="F11178" s="54">
        <v>0</v>
      </c>
      <c r="G11178" s="54">
        <v>36.07992</v>
      </c>
    </row>
    <row r="11179" s="37" customFormat="1" customHeight="1" spans="1:7">
      <c r="A11179" s="52" t="s">
        <v>2047</v>
      </c>
      <c r="B11179" s="52" t="s">
        <v>4139</v>
      </c>
      <c r="C11179" s="52" t="s">
        <v>2107</v>
      </c>
      <c r="D11179" s="52" t="s">
        <v>2298</v>
      </c>
      <c r="E11179" s="54">
        <v>9.4</v>
      </c>
      <c r="F11179" s="54">
        <v>0</v>
      </c>
      <c r="G11179" s="54">
        <v>9.4</v>
      </c>
    </row>
    <row r="11180" s="37" customFormat="1" customHeight="1" spans="1:7">
      <c r="A11180" s="52" t="s">
        <v>2047</v>
      </c>
      <c r="B11180" s="52" t="s">
        <v>4139</v>
      </c>
      <c r="C11180" s="52" t="s">
        <v>2107</v>
      </c>
      <c r="D11180" s="52" t="s">
        <v>2142</v>
      </c>
      <c r="E11180" s="54">
        <v>31.892448</v>
      </c>
      <c r="F11180" s="54">
        <v>0</v>
      </c>
      <c r="G11180" s="54">
        <v>31.892448</v>
      </c>
    </row>
    <row r="11181" s="37" customFormat="1" customHeight="1" spans="1:7">
      <c r="A11181" s="52" t="s">
        <v>2047</v>
      </c>
      <c r="B11181" s="52" t="s">
        <v>4139</v>
      </c>
      <c r="C11181" s="52" t="s">
        <v>2107</v>
      </c>
      <c r="D11181" s="52" t="s">
        <v>2299</v>
      </c>
      <c r="E11181" s="54">
        <v>105.8</v>
      </c>
      <c r="F11181" s="54">
        <v>0</v>
      </c>
      <c r="G11181" s="54">
        <v>105.8</v>
      </c>
    </row>
    <row r="11182" s="37" customFormat="1" customHeight="1" spans="1:7">
      <c r="A11182" s="52" t="s">
        <v>2047</v>
      </c>
      <c r="B11182" s="52" t="s">
        <v>4139</v>
      </c>
      <c r="C11182" s="52" t="s">
        <v>2107</v>
      </c>
      <c r="D11182" s="52" t="s">
        <v>2143</v>
      </c>
      <c r="E11182" s="54">
        <v>45.8339</v>
      </c>
      <c r="F11182" s="54">
        <v>0</v>
      </c>
      <c r="G11182" s="54">
        <v>45.8339</v>
      </c>
    </row>
    <row r="11183" s="37" customFormat="1" customHeight="1" spans="1:7">
      <c r="A11183" s="52" t="s">
        <v>2047</v>
      </c>
      <c r="B11183" s="52" t="s">
        <v>4139</v>
      </c>
      <c r="C11183" s="52" t="s">
        <v>2107</v>
      </c>
      <c r="D11183" s="52" t="s">
        <v>2144</v>
      </c>
      <c r="E11183" s="54">
        <v>4.8</v>
      </c>
      <c r="F11183" s="54">
        <v>0</v>
      </c>
      <c r="G11183" s="54">
        <v>4.8</v>
      </c>
    </row>
    <row r="11184" s="37" customFormat="1" customHeight="1" spans="1:7">
      <c r="A11184" s="52" t="s">
        <v>2047</v>
      </c>
      <c r="B11184" s="52" t="s">
        <v>4139</v>
      </c>
      <c r="C11184" s="52" t="s">
        <v>2107</v>
      </c>
      <c r="D11184" s="52" t="s">
        <v>2145</v>
      </c>
      <c r="E11184" s="54">
        <v>2.204352</v>
      </c>
      <c r="F11184" s="54">
        <v>0</v>
      </c>
      <c r="G11184" s="54">
        <v>2.204352</v>
      </c>
    </row>
    <row r="11185" s="37" customFormat="1" customHeight="1" spans="1:7">
      <c r="A11185" s="52" t="s">
        <v>2047</v>
      </c>
      <c r="B11185" s="49" t="s">
        <v>4140</v>
      </c>
      <c r="C11185" s="49"/>
      <c r="D11185" s="49"/>
      <c r="E11185" s="55">
        <v>169.474063</v>
      </c>
      <c r="F11185" s="55">
        <v>0</v>
      </c>
      <c r="G11185" s="55">
        <v>169.474063</v>
      </c>
    </row>
    <row r="11186" s="37" customFormat="1" customHeight="1" spans="1:7">
      <c r="A11186" s="52" t="s">
        <v>2047</v>
      </c>
      <c r="B11186" s="52" t="s">
        <v>4141</v>
      </c>
      <c r="C11186" s="49" t="s">
        <v>2091</v>
      </c>
      <c r="D11186" s="49"/>
      <c r="E11186" s="55">
        <v>21.792257</v>
      </c>
      <c r="F11186" s="55">
        <v>0</v>
      </c>
      <c r="G11186" s="55">
        <v>21.792257</v>
      </c>
    </row>
    <row r="11187" s="37" customFormat="1" customHeight="1" spans="1:7">
      <c r="A11187" s="52" t="s">
        <v>2047</v>
      </c>
      <c r="B11187" s="52" t="s">
        <v>4141</v>
      </c>
      <c r="C11187" s="52" t="s">
        <v>2092</v>
      </c>
      <c r="D11187" s="52" t="s">
        <v>2126</v>
      </c>
      <c r="E11187" s="54">
        <v>17.15</v>
      </c>
      <c r="F11187" s="54">
        <v>0</v>
      </c>
      <c r="G11187" s="54">
        <v>17.15</v>
      </c>
    </row>
    <row r="11188" s="37" customFormat="1" customHeight="1" spans="1:7">
      <c r="A11188" s="52" t="s">
        <v>2047</v>
      </c>
      <c r="B11188" s="52" t="s">
        <v>4141</v>
      </c>
      <c r="C11188" s="52" t="s">
        <v>2092</v>
      </c>
      <c r="D11188" s="52" t="s">
        <v>2127</v>
      </c>
      <c r="E11188" s="54">
        <v>0.657288</v>
      </c>
      <c r="F11188" s="54">
        <v>0</v>
      </c>
      <c r="G11188" s="54">
        <v>0.657288</v>
      </c>
    </row>
    <row r="11189" s="37" customFormat="1" customHeight="1" spans="1:7">
      <c r="A11189" s="52" t="s">
        <v>2047</v>
      </c>
      <c r="B11189" s="52" t="s">
        <v>4141</v>
      </c>
      <c r="C11189" s="52" t="s">
        <v>2092</v>
      </c>
      <c r="D11189" s="52" t="s">
        <v>2128</v>
      </c>
      <c r="E11189" s="54">
        <v>0.462672</v>
      </c>
      <c r="F11189" s="54">
        <v>0</v>
      </c>
      <c r="G11189" s="54">
        <v>0.462672</v>
      </c>
    </row>
    <row r="11190" s="37" customFormat="1" customHeight="1" spans="1:7">
      <c r="A11190" s="52" t="s">
        <v>2047</v>
      </c>
      <c r="B11190" s="52" t="s">
        <v>4141</v>
      </c>
      <c r="C11190" s="52" t="s">
        <v>2092</v>
      </c>
      <c r="D11190" s="52" t="s">
        <v>2129</v>
      </c>
      <c r="E11190" s="54">
        <v>0.902232</v>
      </c>
      <c r="F11190" s="54">
        <v>0</v>
      </c>
      <c r="G11190" s="54">
        <v>0.902232</v>
      </c>
    </row>
    <row r="11191" s="37" customFormat="1" customHeight="1" spans="1:7">
      <c r="A11191" s="52" t="s">
        <v>2047</v>
      </c>
      <c r="B11191" s="52" t="s">
        <v>4141</v>
      </c>
      <c r="C11191" s="52" t="s">
        <v>2092</v>
      </c>
      <c r="D11191" s="52" t="s">
        <v>2297</v>
      </c>
      <c r="E11191" s="54">
        <v>0.748455</v>
      </c>
      <c r="F11191" s="54">
        <v>0</v>
      </c>
      <c r="G11191" s="54">
        <v>0.748455</v>
      </c>
    </row>
    <row r="11192" s="37" customFormat="1" customHeight="1" spans="1:7">
      <c r="A11192" s="52" t="s">
        <v>2047</v>
      </c>
      <c r="B11192" s="52" t="s">
        <v>4141</v>
      </c>
      <c r="C11192" s="52" t="s">
        <v>2092</v>
      </c>
      <c r="D11192" s="52" t="s">
        <v>2130</v>
      </c>
      <c r="E11192" s="54">
        <v>0.82161</v>
      </c>
      <c r="F11192" s="54">
        <v>0</v>
      </c>
      <c r="G11192" s="54">
        <v>0.82161</v>
      </c>
    </row>
    <row r="11193" s="37" customFormat="1" customHeight="1" spans="1:7">
      <c r="A11193" s="52" t="s">
        <v>2047</v>
      </c>
      <c r="B11193" s="52" t="s">
        <v>4141</v>
      </c>
      <c r="C11193" s="52" t="s">
        <v>2092</v>
      </c>
      <c r="D11193" s="52" t="s">
        <v>2105</v>
      </c>
      <c r="E11193" s="54">
        <v>1.05</v>
      </c>
      <c r="F11193" s="54">
        <v>0</v>
      </c>
      <c r="G11193" s="54">
        <v>1.05</v>
      </c>
    </row>
    <row r="11194" s="37" customFormat="1" customHeight="1" spans="1:7">
      <c r="A11194" s="52" t="s">
        <v>2047</v>
      </c>
      <c r="B11194" s="52" t="s">
        <v>4141</v>
      </c>
      <c r="C11194" s="49" t="s">
        <v>2106</v>
      </c>
      <c r="D11194" s="49"/>
      <c r="E11194" s="55">
        <v>147.681806</v>
      </c>
      <c r="F11194" s="55">
        <v>0</v>
      </c>
      <c r="G11194" s="55">
        <v>147.681806</v>
      </c>
    </row>
    <row r="11195" s="37" customFormat="1" customHeight="1" spans="1:7">
      <c r="A11195" s="52" t="s">
        <v>2047</v>
      </c>
      <c r="B11195" s="52" t="s">
        <v>4141</v>
      </c>
      <c r="C11195" s="52" t="s">
        <v>2107</v>
      </c>
      <c r="D11195" s="52" t="s">
        <v>2131</v>
      </c>
      <c r="E11195" s="54">
        <v>30.0744</v>
      </c>
      <c r="F11195" s="54">
        <v>0</v>
      </c>
      <c r="G11195" s="54">
        <v>30.0744</v>
      </c>
    </row>
    <row r="11196" s="37" customFormat="1" customHeight="1" spans="1:7">
      <c r="A11196" s="52" t="s">
        <v>2047</v>
      </c>
      <c r="B11196" s="52" t="s">
        <v>4141</v>
      </c>
      <c r="C11196" s="52" t="s">
        <v>2107</v>
      </c>
      <c r="D11196" s="52" t="s">
        <v>2132</v>
      </c>
      <c r="E11196" s="54">
        <v>1.0836</v>
      </c>
      <c r="F11196" s="54">
        <v>0</v>
      </c>
      <c r="G11196" s="54">
        <v>1.0836</v>
      </c>
    </row>
    <row r="11197" s="37" customFormat="1" customHeight="1" spans="1:7">
      <c r="A11197" s="52" t="s">
        <v>2047</v>
      </c>
      <c r="B11197" s="52" t="s">
        <v>4141</v>
      </c>
      <c r="C11197" s="52" t="s">
        <v>2107</v>
      </c>
      <c r="D11197" s="52" t="s">
        <v>2110</v>
      </c>
      <c r="E11197" s="54">
        <v>3.06</v>
      </c>
      <c r="F11197" s="54">
        <v>0</v>
      </c>
      <c r="G11197" s="54">
        <v>3.06</v>
      </c>
    </row>
    <row r="11198" s="37" customFormat="1" customHeight="1" spans="1:7">
      <c r="A11198" s="52" t="s">
        <v>2047</v>
      </c>
      <c r="B11198" s="52" t="s">
        <v>4141</v>
      </c>
      <c r="C11198" s="52" t="s">
        <v>2107</v>
      </c>
      <c r="D11198" s="52" t="s">
        <v>2134</v>
      </c>
      <c r="E11198" s="54">
        <v>14.208</v>
      </c>
      <c r="F11198" s="54">
        <v>0</v>
      </c>
      <c r="G11198" s="54">
        <v>14.208</v>
      </c>
    </row>
    <row r="11199" s="37" customFormat="1" customHeight="1" spans="1:7">
      <c r="A11199" s="52" t="s">
        <v>2047</v>
      </c>
      <c r="B11199" s="52" t="s">
        <v>4141</v>
      </c>
      <c r="C11199" s="52" t="s">
        <v>2107</v>
      </c>
      <c r="D11199" s="52" t="s">
        <v>2135</v>
      </c>
      <c r="E11199" s="54">
        <v>27.7416</v>
      </c>
      <c r="F11199" s="54">
        <v>0</v>
      </c>
      <c r="G11199" s="54">
        <v>27.7416</v>
      </c>
    </row>
    <row r="11200" s="37" customFormat="1" customHeight="1" spans="1:7">
      <c r="A11200" s="52" t="s">
        <v>2047</v>
      </c>
      <c r="B11200" s="52" t="s">
        <v>4141</v>
      </c>
      <c r="C11200" s="52" t="s">
        <v>2107</v>
      </c>
      <c r="D11200" s="52" t="s">
        <v>2136</v>
      </c>
      <c r="E11200" s="54">
        <v>9.408</v>
      </c>
      <c r="F11200" s="54">
        <v>0</v>
      </c>
      <c r="G11200" s="54">
        <v>9.408</v>
      </c>
    </row>
    <row r="11201" s="37" customFormat="1" customHeight="1" spans="1:7">
      <c r="A11201" s="52" t="s">
        <v>2047</v>
      </c>
      <c r="B11201" s="52" t="s">
        <v>4141</v>
      </c>
      <c r="C11201" s="52" t="s">
        <v>2107</v>
      </c>
      <c r="D11201" s="52" t="s">
        <v>2137</v>
      </c>
      <c r="E11201" s="54">
        <v>13.202496</v>
      </c>
      <c r="F11201" s="54">
        <v>0</v>
      </c>
      <c r="G11201" s="54">
        <v>13.202496</v>
      </c>
    </row>
    <row r="11202" s="37" customFormat="1" customHeight="1" spans="1:7">
      <c r="A11202" s="52" t="s">
        <v>2047</v>
      </c>
      <c r="B11202" s="52" t="s">
        <v>4141</v>
      </c>
      <c r="C11202" s="52" t="s">
        <v>2107</v>
      </c>
      <c r="D11202" s="52" t="s">
        <v>2138</v>
      </c>
      <c r="E11202" s="54">
        <v>5.20353</v>
      </c>
      <c r="F11202" s="54">
        <v>0</v>
      </c>
      <c r="G11202" s="54">
        <v>5.20353</v>
      </c>
    </row>
    <row r="11203" s="37" customFormat="1" customHeight="1" spans="1:7">
      <c r="A11203" s="52" t="s">
        <v>2047</v>
      </c>
      <c r="B11203" s="52" t="s">
        <v>4141</v>
      </c>
      <c r="C11203" s="52" t="s">
        <v>2107</v>
      </c>
      <c r="D11203" s="52" t="s">
        <v>2139</v>
      </c>
      <c r="E11203" s="54">
        <v>0.164322</v>
      </c>
      <c r="F11203" s="54">
        <v>0</v>
      </c>
      <c r="G11203" s="54">
        <v>0.164322</v>
      </c>
    </row>
    <row r="11204" s="37" customFormat="1" customHeight="1" spans="1:7">
      <c r="A11204" s="52" t="s">
        <v>2047</v>
      </c>
      <c r="B11204" s="52" t="s">
        <v>4141</v>
      </c>
      <c r="C11204" s="52" t="s">
        <v>2107</v>
      </c>
      <c r="D11204" s="52" t="s">
        <v>2140</v>
      </c>
      <c r="E11204" s="54">
        <v>0.27387</v>
      </c>
      <c r="F11204" s="54">
        <v>0</v>
      </c>
      <c r="G11204" s="54">
        <v>0.27387</v>
      </c>
    </row>
    <row r="11205" s="37" customFormat="1" customHeight="1" spans="1:7">
      <c r="A11205" s="52" t="s">
        <v>2047</v>
      </c>
      <c r="B11205" s="52" t="s">
        <v>4141</v>
      </c>
      <c r="C11205" s="52" t="s">
        <v>2107</v>
      </c>
      <c r="D11205" s="52" t="s">
        <v>2141</v>
      </c>
      <c r="E11205" s="54">
        <v>7.30728</v>
      </c>
      <c r="F11205" s="54">
        <v>0</v>
      </c>
      <c r="G11205" s="54">
        <v>7.30728</v>
      </c>
    </row>
    <row r="11206" s="37" customFormat="1" customHeight="1" spans="1:7">
      <c r="A11206" s="52" t="s">
        <v>2047</v>
      </c>
      <c r="B11206" s="52" t="s">
        <v>4141</v>
      </c>
      <c r="C11206" s="52" t="s">
        <v>2107</v>
      </c>
      <c r="D11206" s="52" t="s">
        <v>2298</v>
      </c>
      <c r="E11206" s="54">
        <v>1.4</v>
      </c>
      <c r="F11206" s="54">
        <v>0</v>
      </c>
      <c r="G11206" s="54">
        <v>1.4</v>
      </c>
    </row>
    <row r="11207" s="37" customFormat="1" customHeight="1" spans="1:7">
      <c r="A11207" s="52" t="s">
        <v>2047</v>
      </c>
      <c r="B11207" s="52" t="s">
        <v>4141</v>
      </c>
      <c r="C11207" s="52" t="s">
        <v>2107</v>
      </c>
      <c r="D11207" s="52" t="s">
        <v>2142</v>
      </c>
      <c r="E11207" s="54">
        <v>6.601248</v>
      </c>
      <c r="F11207" s="54">
        <v>0</v>
      </c>
      <c r="G11207" s="54">
        <v>6.601248</v>
      </c>
    </row>
    <row r="11208" s="37" customFormat="1" customHeight="1" spans="1:7">
      <c r="A11208" s="52" t="s">
        <v>2047</v>
      </c>
      <c r="B11208" s="52" t="s">
        <v>4141</v>
      </c>
      <c r="C11208" s="52" t="s">
        <v>2107</v>
      </c>
      <c r="D11208" s="52" t="s">
        <v>2299</v>
      </c>
      <c r="E11208" s="54">
        <v>16.1</v>
      </c>
      <c r="F11208" s="54">
        <v>0</v>
      </c>
      <c r="G11208" s="54">
        <v>16.1</v>
      </c>
    </row>
    <row r="11209" s="37" customFormat="1" customHeight="1" spans="1:7">
      <c r="A11209" s="52" t="s">
        <v>2047</v>
      </c>
      <c r="B11209" s="52" t="s">
        <v>4141</v>
      </c>
      <c r="C11209" s="52" t="s">
        <v>2107</v>
      </c>
      <c r="D11209" s="52" t="s">
        <v>2143</v>
      </c>
      <c r="E11209" s="54">
        <v>10.2798</v>
      </c>
      <c r="F11209" s="54">
        <v>0</v>
      </c>
      <c r="G11209" s="54">
        <v>10.2798</v>
      </c>
    </row>
    <row r="11210" s="37" customFormat="1" customHeight="1" spans="1:7">
      <c r="A11210" s="52" t="s">
        <v>2047</v>
      </c>
      <c r="B11210" s="52" t="s">
        <v>4141</v>
      </c>
      <c r="C11210" s="52" t="s">
        <v>2107</v>
      </c>
      <c r="D11210" s="52" t="s">
        <v>2144</v>
      </c>
      <c r="E11210" s="54">
        <v>1.12</v>
      </c>
      <c r="F11210" s="54">
        <v>0</v>
      </c>
      <c r="G11210" s="54">
        <v>1.12</v>
      </c>
    </row>
    <row r="11211" s="37" customFormat="1" customHeight="1" spans="1:7">
      <c r="A11211" s="52" t="s">
        <v>2047</v>
      </c>
      <c r="B11211" s="52" t="s">
        <v>4141</v>
      </c>
      <c r="C11211" s="52" t="s">
        <v>2107</v>
      </c>
      <c r="D11211" s="52" t="s">
        <v>2145</v>
      </c>
      <c r="E11211" s="54">
        <v>0.45366</v>
      </c>
      <c r="F11211" s="54">
        <v>0</v>
      </c>
      <c r="G11211" s="54">
        <v>0.45366</v>
      </c>
    </row>
    <row r="11212" s="37" customFormat="1" customHeight="1" spans="1:7">
      <c r="A11212" s="52" t="s">
        <v>2047</v>
      </c>
      <c r="B11212" s="49" t="s">
        <v>4142</v>
      </c>
      <c r="C11212" s="49"/>
      <c r="D11212" s="49"/>
      <c r="E11212" s="55">
        <v>200.722923</v>
      </c>
      <c r="F11212" s="55">
        <v>0</v>
      </c>
      <c r="G11212" s="55">
        <v>200.722923</v>
      </c>
    </row>
    <row r="11213" s="37" customFormat="1" customHeight="1" spans="1:7">
      <c r="A11213" s="52" t="s">
        <v>2047</v>
      </c>
      <c r="B11213" s="52" t="s">
        <v>4143</v>
      </c>
      <c r="C11213" s="49" t="s">
        <v>2091</v>
      </c>
      <c r="D11213" s="49"/>
      <c r="E11213" s="55">
        <v>27.3108</v>
      </c>
      <c r="F11213" s="55">
        <v>0</v>
      </c>
      <c r="G11213" s="55">
        <v>27.3108</v>
      </c>
    </row>
    <row r="11214" s="37" customFormat="1" customHeight="1" spans="1:7">
      <c r="A11214" s="52" t="s">
        <v>2047</v>
      </c>
      <c r="B11214" s="52" t="s">
        <v>4143</v>
      </c>
      <c r="C11214" s="52" t="s">
        <v>2092</v>
      </c>
      <c r="D11214" s="52" t="s">
        <v>2126</v>
      </c>
      <c r="E11214" s="54">
        <v>22.05</v>
      </c>
      <c r="F11214" s="54">
        <v>0</v>
      </c>
      <c r="G11214" s="54">
        <v>22.05</v>
      </c>
    </row>
    <row r="11215" s="37" customFormat="1" customHeight="1" spans="1:7">
      <c r="A11215" s="52" t="s">
        <v>2047</v>
      </c>
      <c r="B11215" s="52" t="s">
        <v>4143</v>
      </c>
      <c r="C11215" s="52" t="s">
        <v>2092</v>
      </c>
      <c r="D11215" s="52" t="s">
        <v>2127</v>
      </c>
      <c r="E11215" s="54">
        <v>0.893981</v>
      </c>
      <c r="F11215" s="54">
        <v>0</v>
      </c>
      <c r="G11215" s="54">
        <v>0.893981</v>
      </c>
    </row>
    <row r="11216" s="37" customFormat="1" customHeight="1" spans="1:7">
      <c r="A11216" s="52" t="s">
        <v>2047</v>
      </c>
      <c r="B11216" s="52" t="s">
        <v>4143</v>
      </c>
      <c r="C11216" s="52" t="s">
        <v>2092</v>
      </c>
      <c r="D11216" s="52" t="s">
        <v>2128</v>
      </c>
      <c r="E11216" s="54">
        <v>0.628147</v>
      </c>
      <c r="F11216" s="54">
        <v>0</v>
      </c>
      <c r="G11216" s="54">
        <v>0.628147</v>
      </c>
    </row>
    <row r="11217" s="37" customFormat="1" customHeight="1" spans="1:7">
      <c r="A11217" s="52" t="s">
        <v>2047</v>
      </c>
      <c r="B11217" s="52" t="s">
        <v>4143</v>
      </c>
      <c r="C11217" s="52" t="s">
        <v>2092</v>
      </c>
      <c r="D11217" s="52" t="s">
        <v>2129</v>
      </c>
      <c r="E11217" s="54">
        <v>1.271196</v>
      </c>
      <c r="F11217" s="54">
        <v>0</v>
      </c>
      <c r="G11217" s="54">
        <v>1.271196</v>
      </c>
    </row>
    <row r="11218" s="37" customFormat="1" customHeight="1" spans="1:7">
      <c r="A11218" s="52" t="s">
        <v>2047</v>
      </c>
      <c r="B11218" s="52" t="s">
        <v>4143</v>
      </c>
      <c r="C11218" s="52" t="s">
        <v>2092</v>
      </c>
      <c r="D11218" s="52" t="s">
        <v>2130</v>
      </c>
      <c r="E11218" s="54">
        <v>1.117476</v>
      </c>
      <c r="F11218" s="54">
        <v>0</v>
      </c>
      <c r="G11218" s="54">
        <v>1.117476</v>
      </c>
    </row>
    <row r="11219" s="37" customFormat="1" customHeight="1" spans="1:7">
      <c r="A11219" s="52" t="s">
        <v>2047</v>
      </c>
      <c r="B11219" s="52" t="s">
        <v>4143</v>
      </c>
      <c r="C11219" s="52" t="s">
        <v>2092</v>
      </c>
      <c r="D11219" s="52" t="s">
        <v>2105</v>
      </c>
      <c r="E11219" s="54">
        <v>1.35</v>
      </c>
      <c r="F11219" s="54">
        <v>0</v>
      </c>
      <c r="G11219" s="54">
        <v>1.35</v>
      </c>
    </row>
    <row r="11220" s="37" customFormat="1" customHeight="1" spans="1:7">
      <c r="A11220" s="52" t="s">
        <v>2047</v>
      </c>
      <c r="B11220" s="52" t="s">
        <v>4143</v>
      </c>
      <c r="C11220" s="49" t="s">
        <v>2106</v>
      </c>
      <c r="D11220" s="49"/>
      <c r="E11220" s="55">
        <v>173.412123</v>
      </c>
      <c r="F11220" s="55">
        <v>0</v>
      </c>
      <c r="G11220" s="55">
        <v>173.412123</v>
      </c>
    </row>
    <row r="11221" s="37" customFormat="1" customHeight="1" spans="1:7">
      <c r="A11221" s="52" t="s">
        <v>2047</v>
      </c>
      <c r="B11221" s="52" t="s">
        <v>4143</v>
      </c>
      <c r="C11221" s="52" t="s">
        <v>2107</v>
      </c>
      <c r="D11221" s="52" t="s">
        <v>2131</v>
      </c>
      <c r="E11221" s="54">
        <v>42.3732</v>
      </c>
      <c r="F11221" s="54">
        <v>0</v>
      </c>
      <c r="G11221" s="54">
        <v>42.3732</v>
      </c>
    </row>
    <row r="11222" s="37" customFormat="1" customHeight="1" spans="1:7">
      <c r="A11222" s="52" t="s">
        <v>2047</v>
      </c>
      <c r="B11222" s="52" t="s">
        <v>4143</v>
      </c>
      <c r="C11222" s="52" t="s">
        <v>2107</v>
      </c>
      <c r="D11222" s="52" t="s">
        <v>2132</v>
      </c>
      <c r="E11222" s="54">
        <v>1.3932</v>
      </c>
      <c r="F11222" s="54">
        <v>0</v>
      </c>
      <c r="G11222" s="54">
        <v>1.3932</v>
      </c>
    </row>
    <row r="11223" s="37" customFormat="1" customHeight="1" spans="1:7">
      <c r="A11223" s="52" t="s">
        <v>2047</v>
      </c>
      <c r="B11223" s="52" t="s">
        <v>4143</v>
      </c>
      <c r="C11223" s="52" t="s">
        <v>2107</v>
      </c>
      <c r="D11223" s="52" t="s">
        <v>2110</v>
      </c>
      <c r="E11223" s="54">
        <v>4.02</v>
      </c>
      <c r="F11223" s="54">
        <v>0</v>
      </c>
      <c r="G11223" s="54">
        <v>4.02</v>
      </c>
    </row>
    <row r="11224" s="37" customFormat="1" customHeight="1" spans="1:7">
      <c r="A11224" s="52" t="s">
        <v>2047</v>
      </c>
      <c r="B11224" s="52" t="s">
        <v>4143</v>
      </c>
      <c r="C11224" s="52" t="s">
        <v>2107</v>
      </c>
      <c r="D11224" s="52" t="s">
        <v>2134</v>
      </c>
      <c r="E11224" s="54">
        <v>18.504</v>
      </c>
      <c r="F11224" s="54">
        <v>0</v>
      </c>
      <c r="G11224" s="54">
        <v>18.504</v>
      </c>
    </row>
    <row r="11225" s="37" customFormat="1" customHeight="1" spans="1:7">
      <c r="A11225" s="52" t="s">
        <v>2047</v>
      </c>
      <c r="B11225" s="52" t="s">
        <v>4143</v>
      </c>
      <c r="C11225" s="52" t="s">
        <v>2107</v>
      </c>
      <c r="D11225" s="52" t="s">
        <v>2135</v>
      </c>
      <c r="E11225" s="54">
        <v>35.664</v>
      </c>
      <c r="F11225" s="54">
        <v>0</v>
      </c>
      <c r="G11225" s="54">
        <v>35.664</v>
      </c>
    </row>
    <row r="11226" s="37" customFormat="1" customHeight="1" spans="1:7">
      <c r="A11226" s="52" t="s">
        <v>2047</v>
      </c>
      <c r="B11226" s="52" t="s">
        <v>4143</v>
      </c>
      <c r="C11226" s="52" t="s">
        <v>2107</v>
      </c>
      <c r="D11226" s="52" t="s">
        <v>2136</v>
      </c>
      <c r="E11226" s="54">
        <v>12.228</v>
      </c>
      <c r="F11226" s="54">
        <v>0</v>
      </c>
      <c r="G11226" s="54">
        <v>12.228</v>
      </c>
    </row>
    <row r="11227" s="37" customFormat="1" customHeight="1" spans="1:7">
      <c r="A11227" s="52" t="s">
        <v>2047</v>
      </c>
      <c r="B11227" s="52" t="s">
        <v>4143</v>
      </c>
      <c r="C11227" s="52" t="s">
        <v>2107</v>
      </c>
      <c r="D11227" s="52" t="s">
        <v>2137</v>
      </c>
      <c r="E11227" s="54">
        <v>17.625984</v>
      </c>
      <c r="F11227" s="54">
        <v>0</v>
      </c>
      <c r="G11227" s="54">
        <v>17.625984</v>
      </c>
    </row>
    <row r="11228" s="37" customFormat="1" customHeight="1" spans="1:7">
      <c r="A11228" s="52" t="s">
        <v>2047</v>
      </c>
      <c r="B11228" s="52" t="s">
        <v>4143</v>
      </c>
      <c r="C11228" s="52" t="s">
        <v>2107</v>
      </c>
      <c r="D11228" s="52" t="s">
        <v>2138</v>
      </c>
      <c r="E11228" s="54">
        <v>7.077348</v>
      </c>
      <c r="F11228" s="54">
        <v>0</v>
      </c>
      <c r="G11228" s="54">
        <v>7.077348</v>
      </c>
    </row>
    <row r="11229" s="37" customFormat="1" customHeight="1" spans="1:7">
      <c r="A11229" s="52" t="s">
        <v>2047</v>
      </c>
      <c r="B11229" s="52" t="s">
        <v>4143</v>
      </c>
      <c r="C11229" s="52" t="s">
        <v>2107</v>
      </c>
      <c r="D11229" s="52" t="s">
        <v>2139</v>
      </c>
      <c r="E11229" s="54">
        <v>0.223495</v>
      </c>
      <c r="F11229" s="54">
        <v>0</v>
      </c>
      <c r="G11229" s="54">
        <v>0.223495</v>
      </c>
    </row>
    <row r="11230" s="37" customFormat="1" customHeight="1" spans="1:7">
      <c r="A11230" s="52" t="s">
        <v>2047</v>
      </c>
      <c r="B11230" s="52" t="s">
        <v>4143</v>
      </c>
      <c r="C11230" s="52" t="s">
        <v>2107</v>
      </c>
      <c r="D11230" s="52" t="s">
        <v>2140</v>
      </c>
      <c r="E11230" s="54">
        <v>0.372492</v>
      </c>
      <c r="F11230" s="54">
        <v>0</v>
      </c>
      <c r="G11230" s="54">
        <v>0.372492</v>
      </c>
    </row>
    <row r="11231" s="37" customFormat="1" customHeight="1" spans="1:7">
      <c r="A11231" s="52" t="s">
        <v>2047</v>
      </c>
      <c r="B11231" s="52" t="s">
        <v>4143</v>
      </c>
      <c r="C11231" s="52" t="s">
        <v>2107</v>
      </c>
      <c r="D11231" s="52" t="s">
        <v>2141</v>
      </c>
      <c r="E11231" s="54">
        <v>9.904608</v>
      </c>
      <c r="F11231" s="54">
        <v>0</v>
      </c>
      <c r="G11231" s="54">
        <v>9.904608</v>
      </c>
    </row>
    <row r="11232" s="37" customFormat="1" customHeight="1" spans="1:7">
      <c r="A11232" s="52" t="s">
        <v>2047</v>
      </c>
      <c r="B11232" s="52" t="s">
        <v>4143</v>
      </c>
      <c r="C11232" s="52" t="s">
        <v>2107</v>
      </c>
      <c r="D11232" s="52" t="s">
        <v>2142</v>
      </c>
      <c r="E11232" s="54">
        <v>8.812992</v>
      </c>
      <c r="F11232" s="54">
        <v>0</v>
      </c>
      <c r="G11232" s="54">
        <v>8.812992</v>
      </c>
    </row>
    <row r="11233" s="37" customFormat="1" customHeight="1" spans="1:7">
      <c r="A11233" s="52" t="s">
        <v>2047</v>
      </c>
      <c r="B11233" s="52" t="s">
        <v>4143</v>
      </c>
      <c r="C11233" s="52" t="s">
        <v>2107</v>
      </c>
      <c r="D11233" s="52" t="s">
        <v>2143</v>
      </c>
      <c r="E11233" s="54">
        <v>13.1501</v>
      </c>
      <c r="F11233" s="54">
        <v>0</v>
      </c>
      <c r="G11233" s="54">
        <v>13.1501</v>
      </c>
    </row>
    <row r="11234" s="37" customFormat="1" customHeight="1" spans="1:7">
      <c r="A11234" s="52" t="s">
        <v>2047</v>
      </c>
      <c r="B11234" s="52" t="s">
        <v>4143</v>
      </c>
      <c r="C11234" s="52" t="s">
        <v>2107</v>
      </c>
      <c r="D11234" s="52" t="s">
        <v>2144</v>
      </c>
      <c r="E11234" s="54">
        <v>1.44</v>
      </c>
      <c r="F11234" s="54">
        <v>0</v>
      </c>
      <c r="G11234" s="54">
        <v>1.44</v>
      </c>
    </row>
    <row r="11235" s="37" customFormat="1" customHeight="1" spans="1:7">
      <c r="A11235" s="52" t="s">
        <v>2047</v>
      </c>
      <c r="B11235" s="52" t="s">
        <v>4143</v>
      </c>
      <c r="C11235" s="52" t="s">
        <v>2107</v>
      </c>
      <c r="D11235" s="52" t="s">
        <v>2145</v>
      </c>
      <c r="E11235" s="54">
        <v>0.622704</v>
      </c>
      <c r="F11235" s="54">
        <v>0</v>
      </c>
      <c r="G11235" s="54">
        <v>0.622704</v>
      </c>
    </row>
    <row r="11236" s="37" customFormat="1" customHeight="1" spans="1:7">
      <c r="A11236" s="52" t="s">
        <v>2047</v>
      </c>
      <c r="B11236" s="49" t="s">
        <v>4144</v>
      </c>
      <c r="C11236" s="49"/>
      <c r="D11236" s="49"/>
      <c r="E11236" s="55">
        <v>142.414416</v>
      </c>
      <c r="F11236" s="55">
        <v>0</v>
      </c>
      <c r="G11236" s="55">
        <v>142.414416</v>
      </c>
    </row>
    <row r="11237" s="37" customFormat="1" customHeight="1" spans="1:7">
      <c r="A11237" s="52" t="s">
        <v>2047</v>
      </c>
      <c r="B11237" s="52" t="s">
        <v>4145</v>
      </c>
      <c r="C11237" s="49" t="s">
        <v>2091</v>
      </c>
      <c r="D11237" s="49"/>
      <c r="E11237" s="55">
        <v>18.402396</v>
      </c>
      <c r="F11237" s="55">
        <v>0</v>
      </c>
      <c r="G11237" s="55">
        <v>18.402396</v>
      </c>
    </row>
    <row r="11238" s="37" customFormat="1" customHeight="1" spans="1:7">
      <c r="A11238" s="52" t="s">
        <v>2047</v>
      </c>
      <c r="B11238" s="52" t="s">
        <v>4145</v>
      </c>
      <c r="C11238" s="52" t="s">
        <v>2092</v>
      </c>
      <c r="D11238" s="52" t="s">
        <v>2126</v>
      </c>
      <c r="E11238" s="54">
        <v>14.7</v>
      </c>
      <c r="F11238" s="54">
        <v>0</v>
      </c>
      <c r="G11238" s="54">
        <v>14.7</v>
      </c>
    </row>
    <row r="11239" s="37" customFormat="1" customHeight="1" spans="1:7">
      <c r="A11239" s="52" t="s">
        <v>2047</v>
      </c>
      <c r="B11239" s="52" t="s">
        <v>4145</v>
      </c>
      <c r="C11239" s="52" t="s">
        <v>2092</v>
      </c>
      <c r="D11239" s="52" t="s">
        <v>2127</v>
      </c>
      <c r="E11239" s="54">
        <v>0.6408</v>
      </c>
      <c r="F11239" s="54">
        <v>0</v>
      </c>
      <c r="G11239" s="54">
        <v>0.6408</v>
      </c>
    </row>
    <row r="11240" s="37" customFormat="1" customHeight="1" spans="1:7">
      <c r="A11240" s="52" t="s">
        <v>2047</v>
      </c>
      <c r="B11240" s="52" t="s">
        <v>4145</v>
      </c>
      <c r="C11240" s="52" t="s">
        <v>2092</v>
      </c>
      <c r="D11240" s="52" t="s">
        <v>2128</v>
      </c>
      <c r="E11240" s="54">
        <v>0.44832</v>
      </c>
      <c r="F11240" s="54">
        <v>0</v>
      </c>
      <c r="G11240" s="54">
        <v>0.44832</v>
      </c>
    </row>
    <row r="11241" s="37" customFormat="1" customHeight="1" spans="1:7">
      <c r="A11241" s="52" t="s">
        <v>2047</v>
      </c>
      <c r="B11241" s="52" t="s">
        <v>4145</v>
      </c>
      <c r="C11241" s="52" t="s">
        <v>2092</v>
      </c>
      <c r="D11241" s="52" t="s">
        <v>2129</v>
      </c>
      <c r="E11241" s="54">
        <v>0.912276</v>
      </c>
      <c r="F11241" s="54">
        <v>0</v>
      </c>
      <c r="G11241" s="54">
        <v>0.912276</v>
      </c>
    </row>
    <row r="11242" s="37" customFormat="1" customHeight="1" spans="1:7">
      <c r="A11242" s="52" t="s">
        <v>2047</v>
      </c>
      <c r="B11242" s="52" t="s">
        <v>4145</v>
      </c>
      <c r="C11242" s="52" t="s">
        <v>2092</v>
      </c>
      <c r="D11242" s="52" t="s">
        <v>2130</v>
      </c>
      <c r="E11242" s="54">
        <v>0.801</v>
      </c>
      <c r="F11242" s="54">
        <v>0</v>
      </c>
      <c r="G11242" s="54">
        <v>0.801</v>
      </c>
    </row>
    <row r="11243" s="37" customFormat="1" customHeight="1" spans="1:7">
      <c r="A11243" s="52" t="s">
        <v>2047</v>
      </c>
      <c r="B11243" s="52" t="s">
        <v>4145</v>
      </c>
      <c r="C11243" s="52" t="s">
        <v>2092</v>
      </c>
      <c r="D11243" s="52" t="s">
        <v>2105</v>
      </c>
      <c r="E11243" s="54">
        <v>0.9</v>
      </c>
      <c r="F11243" s="54">
        <v>0</v>
      </c>
      <c r="G11243" s="54">
        <v>0.9</v>
      </c>
    </row>
    <row r="11244" s="37" customFormat="1" customHeight="1" spans="1:7">
      <c r="A11244" s="52" t="s">
        <v>2047</v>
      </c>
      <c r="B11244" s="52" t="s">
        <v>4145</v>
      </c>
      <c r="C11244" s="49" t="s">
        <v>2106</v>
      </c>
      <c r="D11244" s="49"/>
      <c r="E11244" s="55">
        <v>124.01202</v>
      </c>
      <c r="F11244" s="55">
        <v>0</v>
      </c>
      <c r="G11244" s="55">
        <v>124.01202</v>
      </c>
    </row>
    <row r="11245" s="37" customFormat="1" customHeight="1" spans="1:7">
      <c r="A11245" s="52" t="s">
        <v>2047</v>
      </c>
      <c r="B11245" s="52" t="s">
        <v>4145</v>
      </c>
      <c r="C11245" s="52" t="s">
        <v>2107</v>
      </c>
      <c r="D11245" s="52" t="s">
        <v>2131</v>
      </c>
      <c r="E11245" s="54">
        <v>30.4092</v>
      </c>
      <c r="F11245" s="54">
        <v>0</v>
      </c>
      <c r="G11245" s="54">
        <v>30.4092</v>
      </c>
    </row>
    <row r="11246" s="37" customFormat="1" customHeight="1" spans="1:7">
      <c r="A11246" s="52" t="s">
        <v>2047</v>
      </c>
      <c r="B11246" s="52" t="s">
        <v>4145</v>
      </c>
      <c r="C11246" s="52" t="s">
        <v>2107</v>
      </c>
      <c r="D11246" s="52" t="s">
        <v>2132</v>
      </c>
      <c r="E11246" s="54">
        <v>0.9288</v>
      </c>
      <c r="F11246" s="54">
        <v>0</v>
      </c>
      <c r="G11246" s="54">
        <v>0.9288</v>
      </c>
    </row>
    <row r="11247" s="37" customFormat="1" customHeight="1" spans="1:7">
      <c r="A11247" s="52" t="s">
        <v>2047</v>
      </c>
      <c r="B11247" s="52" t="s">
        <v>4145</v>
      </c>
      <c r="C11247" s="52" t="s">
        <v>2107</v>
      </c>
      <c r="D11247" s="52" t="s">
        <v>2110</v>
      </c>
      <c r="E11247" s="54">
        <v>2.64</v>
      </c>
      <c r="F11247" s="54">
        <v>0</v>
      </c>
      <c r="G11247" s="54">
        <v>2.64</v>
      </c>
    </row>
    <row r="11248" s="37" customFormat="1" customHeight="1" spans="1:7">
      <c r="A11248" s="52" t="s">
        <v>2047</v>
      </c>
      <c r="B11248" s="52" t="s">
        <v>4145</v>
      </c>
      <c r="C11248" s="52" t="s">
        <v>2107</v>
      </c>
      <c r="D11248" s="52" t="s">
        <v>2133</v>
      </c>
      <c r="E11248" s="54">
        <v>0.006</v>
      </c>
      <c r="F11248" s="54">
        <v>0</v>
      </c>
      <c r="G11248" s="54">
        <v>0.006</v>
      </c>
    </row>
    <row r="11249" s="37" customFormat="1" customHeight="1" spans="1:7">
      <c r="A11249" s="52" t="s">
        <v>2047</v>
      </c>
      <c r="B11249" s="52" t="s">
        <v>4145</v>
      </c>
      <c r="C11249" s="52" t="s">
        <v>2107</v>
      </c>
      <c r="D11249" s="52" t="s">
        <v>2134</v>
      </c>
      <c r="E11249" s="54">
        <v>13.284</v>
      </c>
      <c r="F11249" s="54">
        <v>0</v>
      </c>
      <c r="G11249" s="54">
        <v>13.284</v>
      </c>
    </row>
    <row r="11250" s="37" customFormat="1" customHeight="1" spans="1:7">
      <c r="A11250" s="52" t="s">
        <v>2047</v>
      </c>
      <c r="B11250" s="52" t="s">
        <v>4145</v>
      </c>
      <c r="C11250" s="52" t="s">
        <v>2107</v>
      </c>
      <c r="D11250" s="52" t="s">
        <v>2135</v>
      </c>
      <c r="E11250" s="54">
        <v>25.68</v>
      </c>
      <c r="F11250" s="54">
        <v>0</v>
      </c>
      <c r="G11250" s="54">
        <v>25.68</v>
      </c>
    </row>
    <row r="11251" s="37" customFormat="1" customHeight="1" spans="1:7">
      <c r="A11251" s="52" t="s">
        <v>2047</v>
      </c>
      <c r="B11251" s="52" t="s">
        <v>4145</v>
      </c>
      <c r="C11251" s="52" t="s">
        <v>2107</v>
      </c>
      <c r="D11251" s="52" t="s">
        <v>2136</v>
      </c>
      <c r="E11251" s="54">
        <v>8.778</v>
      </c>
      <c r="F11251" s="54">
        <v>0</v>
      </c>
      <c r="G11251" s="54">
        <v>8.778</v>
      </c>
    </row>
    <row r="11252" s="37" customFormat="1" customHeight="1" spans="1:7">
      <c r="A11252" s="52" t="s">
        <v>2047</v>
      </c>
      <c r="B11252" s="52" t="s">
        <v>4145</v>
      </c>
      <c r="C11252" s="52" t="s">
        <v>2107</v>
      </c>
      <c r="D11252" s="52" t="s">
        <v>2137</v>
      </c>
      <c r="E11252" s="54">
        <v>12.6528</v>
      </c>
      <c r="F11252" s="54">
        <v>0</v>
      </c>
      <c r="G11252" s="54">
        <v>12.6528</v>
      </c>
    </row>
    <row r="11253" s="37" customFormat="1" customHeight="1" spans="1:7">
      <c r="A11253" s="52" t="s">
        <v>2047</v>
      </c>
      <c r="B11253" s="52" t="s">
        <v>4145</v>
      </c>
      <c r="C11253" s="52" t="s">
        <v>2107</v>
      </c>
      <c r="D11253" s="52" t="s">
        <v>2138</v>
      </c>
      <c r="E11253" s="54">
        <v>5.073</v>
      </c>
      <c r="F11253" s="54">
        <v>0</v>
      </c>
      <c r="G11253" s="54">
        <v>5.073</v>
      </c>
    </row>
    <row r="11254" s="37" customFormat="1" customHeight="1" spans="1:7">
      <c r="A11254" s="52" t="s">
        <v>2047</v>
      </c>
      <c r="B11254" s="52" t="s">
        <v>4145</v>
      </c>
      <c r="C11254" s="52" t="s">
        <v>2107</v>
      </c>
      <c r="D11254" s="52" t="s">
        <v>2139</v>
      </c>
      <c r="E11254" s="54">
        <v>0.1602</v>
      </c>
      <c r="F11254" s="54">
        <v>0</v>
      </c>
      <c r="G11254" s="54">
        <v>0.1602</v>
      </c>
    </row>
    <row r="11255" s="37" customFormat="1" customHeight="1" spans="1:7">
      <c r="A11255" s="52" t="s">
        <v>2047</v>
      </c>
      <c r="B11255" s="52" t="s">
        <v>4145</v>
      </c>
      <c r="C11255" s="52" t="s">
        <v>2107</v>
      </c>
      <c r="D11255" s="52" t="s">
        <v>2140</v>
      </c>
      <c r="E11255" s="54">
        <v>0.267</v>
      </c>
      <c r="F11255" s="54">
        <v>0</v>
      </c>
      <c r="G11255" s="54">
        <v>0.267</v>
      </c>
    </row>
    <row r="11256" s="37" customFormat="1" customHeight="1" spans="1:7">
      <c r="A11256" s="52" t="s">
        <v>2047</v>
      </c>
      <c r="B11256" s="52" t="s">
        <v>4145</v>
      </c>
      <c r="C11256" s="52" t="s">
        <v>2107</v>
      </c>
      <c r="D11256" s="52" t="s">
        <v>2141</v>
      </c>
      <c r="E11256" s="54">
        <v>7.0416</v>
      </c>
      <c r="F11256" s="54">
        <v>0</v>
      </c>
      <c r="G11256" s="54">
        <v>7.0416</v>
      </c>
    </row>
    <row r="11257" s="37" customFormat="1" customHeight="1" spans="1:7">
      <c r="A11257" s="52" t="s">
        <v>2047</v>
      </c>
      <c r="B11257" s="52" t="s">
        <v>4145</v>
      </c>
      <c r="C11257" s="52" t="s">
        <v>2107</v>
      </c>
      <c r="D11257" s="52" t="s">
        <v>2142</v>
      </c>
      <c r="E11257" s="54">
        <v>6.3264</v>
      </c>
      <c r="F11257" s="54">
        <v>0</v>
      </c>
      <c r="G11257" s="54">
        <v>6.3264</v>
      </c>
    </row>
    <row r="11258" s="37" customFormat="1" customHeight="1" spans="1:7">
      <c r="A11258" s="52" t="s">
        <v>2047</v>
      </c>
      <c r="B11258" s="52" t="s">
        <v>4145</v>
      </c>
      <c r="C11258" s="52" t="s">
        <v>2107</v>
      </c>
      <c r="D11258" s="52" t="s">
        <v>2143</v>
      </c>
      <c r="E11258" s="54">
        <v>9.3588</v>
      </c>
      <c r="F11258" s="54">
        <v>0</v>
      </c>
      <c r="G11258" s="54">
        <v>9.3588</v>
      </c>
    </row>
    <row r="11259" s="37" customFormat="1" customHeight="1" spans="1:7">
      <c r="A11259" s="52" t="s">
        <v>2047</v>
      </c>
      <c r="B11259" s="52" t="s">
        <v>4145</v>
      </c>
      <c r="C11259" s="52" t="s">
        <v>2107</v>
      </c>
      <c r="D11259" s="52" t="s">
        <v>2144</v>
      </c>
      <c r="E11259" s="54">
        <v>0.96</v>
      </c>
      <c r="F11259" s="54">
        <v>0</v>
      </c>
      <c r="G11259" s="54">
        <v>0.96</v>
      </c>
    </row>
    <row r="11260" s="37" customFormat="1" customHeight="1" spans="1:7">
      <c r="A11260" s="52" t="s">
        <v>2047</v>
      </c>
      <c r="B11260" s="52" t="s">
        <v>4145</v>
      </c>
      <c r="C11260" s="52" t="s">
        <v>2107</v>
      </c>
      <c r="D11260" s="52" t="s">
        <v>2145</v>
      </c>
      <c r="E11260" s="54">
        <v>0.44622</v>
      </c>
      <c r="F11260" s="54">
        <v>0</v>
      </c>
      <c r="G11260" s="54">
        <v>0.44622</v>
      </c>
    </row>
    <row r="11261" s="37" customFormat="1" customHeight="1" spans="1:7">
      <c r="A11261" s="52" t="s">
        <v>2047</v>
      </c>
      <c r="B11261" s="49" t="s">
        <v>4146</v>
      </c>
      <c r="C11261" s="49"/>
      <c r="D11261" s="49"/>
      <c r="E11261" s="55">
        <v>111.095755</v>
      </c>
      <c r="F11261" s="55">
        <v>0</v>
      </c>
      <c r="G11261" s="55">
        <v>111.095755</v>
      </c>
    </row>
    <row r="11262" s="37" customFormat="1" customHeight="1" spans="1:7">
      <c r="A11262" s="52" t="s">
        <v>2047</v>
      </c>
      <c r="B11262" s="52" t="s">
        <v>4147</v>
      </c>
      <c r="C11262" s="49" t="s">
        <v>2091</v>
      </c>
      <c r="D11262" s="49"/>
      <c r="E11262" s="55">
        <v>15.188746</v>
      </c>
      <c r="F11262" s="55">
        <v>0</v>
      </c>
      <c r="G11262" s="55">
        <v>15.188746</v>
      </c>
    </row>
    <row r="11263" s="37" customFormat="1" customHeight="1" spans="1:7">
      <c r="A11263" s="52" t="s">
        <v>2047</v>
      </c>
      <c r="B11263" s="52" t="s">
        <v>4147</v>
      </c>
      <c r="C11263" s="52" t="s">
        <v>2092</v>
      </c>
      <c r="D11263" s="52" t="s">
        <v>2126</v>
      </c>
      <c r="E11263" s="54">
        <v>12.25</v>
      </c>
      <c r="F11263" s="54">
        <v>0</v>
      </c>
      <c r="G11263" s="54">
        <v>12.25</v>
      </c>
    </row>
    <row r="11264" s="37" customFormat="1" customHeight="1" spans="1:7">
      <c r="A11264" s="52" t="s">
        <v>2047</v>
      </c>
      <c r="B11264" s="52" t="s">
        <v>4147</v>
      </c>
      <c r="C11264" s="52" t="s">
        <v>2092</v>
      </c>
      <c r="D11264" s="52" t="s">
        <v>2127</v>
      </c>
      <c r="E11264" s="54">
        <v>0.461045</v>
      </c>
      <c r="F11264" s="54">
        <v>0</v>
      </c>
      <c r="G11264" s="54">
        <v>0.461045</v>
      </c>
    </row>
    <row r="11265" s="37" customFormat="1" customHeight="1" spans="1:7">
      <c r="A11265" s="52" t="s">
        <v>2047</v>
      </c>
      <c r="B11265" s="52" t="s">
        <v>4147</v>
      </c>
      <c r="C11265" s="52" t="s">
        <v>2092</v>
      </c>
      <c r="D11265" s="52" t="s">
        <v>2128</v>
      </c>
      <c r="E11265" s="54">
        <v>0.323203</v>
      </c>
      <c r="F11265" s="54">
        <v>0</v>
      </c>
      <c r="G11265" s="54">
        <v>0.323203</v>
      </c>
    </row>
    <row r="11266" s="37" customFormat="1" customHeight="1" spans="1:7">
      <c r="A11266" s="52" t="s">
        <v>2047</v>
      </c>
      <c r="B11266" s="52" t="s">
        <v>4147</v>
      </c>
      <c r="C11266" s="52" t="s">
        <v>2092</v>
      </c>
      <c r="D11266" s="52" t="s">
        <v>2129</v>
      </c>
      <c r="E11266" s="54">
        <v>0.634392</v>
      </c>
      <c r="F11266" s="54">
        <v>0</v>
      </c>
      <c r="G11266" s="54">
        <v>0.634392</v>
      </c>
    </row>
    <row r="11267" s="37" customFormat="1" customHeight="1" spans="1:7">
      <c r="A11267" s="52" t="s">
        <v>2047</v>
      </c>
      <c r="B11267" s="52" t="s">
        <v>4147</v>
      </c>
      <c r="C11267" s="52" t="s">
        <v>2092</v>
      </c>
      <c r="D11267" s="52" t="s">
        <v>2297</v>
      </c>
      <c r="E11267" s="54">
        <v>0.1938</v>
      </c>
      <c r="F11267" s="54">
        <v>0</v>
      </c>
      <c r="G11267" s="54">
        <v>0.1938</v>
      </c>
    </row>
    <row r="11268" s="37" customFormat="1" customHeight="1" spans="1:7">
      <c r="A11268" s="52" t="s">
        <v>2047</v>
      </c>
      <c r="B11268" s="52" t="s">
        <v>4147</v>
      </c>
      <c r="C11268" s="52" t="s">
        <v>2092</v>
      </c>
      <c r="D11268" s="52" t="s">
        <v>2130</v>
      </c>
      <c r="E11268" s="54">
        <v>0.576306</v>
      </c>
      <c r="F11268" s="54">
        <v>0</v>
      </c>
      <c r="G11268" s="54">
        <v>0.576306</v>
      </c>
    </row>
    <row r="11269" s="37" customFormat="1" customHeight="1" spans="1:7">
      <c r="A11269" s="52" t="s">
        <v>2047</v>
      </c>
      <c r="B11269" s="52" t="s">
        <v>4147</v>
      </c>
      <c r="C11269" s="52" t="s">
        <v>2092</v>
      </c>
      <c r="D11269" s="52" t="s">
        <v>2105</v>
      </c>
      <c r="E11269" s="54">
        <v>0.75</v>
      </c>
      <c r="F11269" s="54">
        <v>0</v>
      </c>
      <c r="G11269" s="54">
        <v>0.75</v>
      </c>
    </row>
    <row r="11270" s="37" customFormat="1" customHeight="1" spans="1:7">
      <c r="A11270" s="52" t="s">
        <v>2047</v>
      </c>
      <c r="B11270" s="52" t="s">
        <v>4147</v>
      </c>
      <c r="C11270" s="49" t="s">
        <v>2106</v>
      </c>
      <c r="D11270" s="49"/>
      <c r="E11270" s="55">
        <v>95.907009</v>
      </c>
      <c r="F11270" s="55">
        <v>0</v>
      </c>
      <c r="G11270" s="55">
        <v>95.907009</v>
      </c>
    </row>
    <row r="11271" s="37" customFormat="1" customHeight="1" spans="1:7">
      <c r="A11271" s="52" t="s">
        <v>2047</v>
      </c>
      <c r="B11271" s="52" t="s">
        <v>4147</v>
      </c>
      <c r="C11271" s="52" t="s">
        <v>2107</v>
      </c>
      <c r="D11271" s="52" t="s">
        <v>2131</v>
      </c>
      <c r="E11271" s="54">
        <v>21.1464</v>
      </c>
      <c r="F11271" s="54">
        <v>0</v>
      </c>
      <c r="G11271" s="54">
        <v>21.1464</v>
      </c>
    </row>
    <row r="11272" s="37" customFormat="1" customHeight="1" spans="1:7">
      <c r="A11272" s="52" t="s">
        <v>2047</v>
      </c>
      <c r="B11272" s="52" t="s">
        <v>4147</v>
      </c>
      <c r="C11272" s="52" t="s">
        <v>2107</v>
      </c>
      <c r="D11272" s="52" t="s">
        <v>2132</v>
      </c>
      <c r="E11272" s="54">
        <v>0.774</v>
      </c>
      <c r="F11272" s="54">
        <v>0</v>
      </c>
      <c r="G11272" s="54">
        <v>0.774</v>
      </c>
    </row>
    <row r="11273" s="37" customFormat="1" customHeight="1" spans="1:7">
      <c r="A11273" s="52" t="s">
        <v>2047</v>
      </c>
      <c r="B11273" s="52" t="s">
        <v>4147</v>
      </c>
      <c r="C11273" s="52" t="s">
        <v>2107</v>
      </c>
      <c r="D11273" s="52" t="s">
        <v>2110</v>
      </c>
      <c r="E11273" s="54">
        <v>1.98</v>
      </c>
      <c r="F11273" s="54">
        <v>0</v>
      </c>
      <c r="G11273" s="54">
        <v>1.98</v>
      </c>
    </row>
    <row r="11274" s="37" customFormat="1" customHeight="1" spans="1:7">
      <c r="A11274" s="52" t="s">
        <v>2047</v>
      </c>
      <c r="B11274" s="52" t="s">
        <v>4147</v>
      </c>
      <c r="C11274" s="52" t="s">
        <v>2107</v>
      </c>
      <c r="D11274" s="52" t="s">
        <v>2134</v>
      </c>
      <c r="E11274" s="54">
        <v>9.936</v>
      </c>
      <c r="F11274" s="54">
        <v>0</v>
      </c>
      <c r="G11274" s="54">
        <v>9.936</v>
      </c>
    </row>
    <row r="11275" s="37" customFormat="1" customHeight="1" spans="1:7">
      <c r="A11275" s="52" t="s">
        <v>2047</v>
      </c>
      <c r="B11275" s="52" t="s">
        <v>4147</v>
      </c>
      <c r="C11275" s="52" t="s">
        <v>2107</v>
      </c>
      <c r="D11275" s="52" t="s">
        <v>2135</v>
      </c>
      <c r="E11275" s="54">
        <v>19.32</v>
      </c>
      <c r="F11275" s="54">
        <v>0</v>
      </c>
      <c r="G11275" s="54">
        <v>19.32</v>
      </c>
    </row>
    <row r="11276" s="37" customFormat="1" customHeight="1" spans="1:7">
      <c r="A11276" s="52" t="s">
        <v>2047</v>
      </c>
      <c r="B11276" s="52" t="s">
        <v>4147</v>
      </c>
      <c r="C11276" s="52" t="s">
        <v>2107</v>
      </c>
      <c r="D11276" s="52" t="s">
        <v>2136</v>
      </c>
      <c r="E11276" s="54">
        <v>6.564</v>
      </c>
      <c r="F11276" s="54">
        <v>0</v>
      </c>
      <c r="G11276" s="54">
        <v>6.564</v>
      </c>
    </row>
    <row r="11277" s="37" customFormat="1" customHeight="1" spans="1:7">
      <c r="A11277" s="52" t="s">
        <v>2047</v>
      </c>
      <c r="B11277" s="52" t="s">
        <v>4147</v>
      </c>
      <c r="C11277" s="52" t="s">
        <v>2107</v>
      </c>
      <c r="D11277" s="52" t="s">
        <v>2137</v>
      </c>
      <c r="E11277" s="54">
        <v>9.238464</v>
      </c>
      <c r="F11277" s="54">
        <v>0</v>
      </c>
      <c r="G11277" s="54">
        <v>9.238464</v>
      </c>
    </row>
    <row r="11278" s="37" customFormat="1" customHeight="1" spans="1:7">
      <c r="A11278" s="52" t="s">
        <v>2047</v>
      </c>
      <c r="B11278" s="52" t="s">
        <v>4147</v>
      </c>
      <c r="C11278" s="52" t="s">
        <v>2107</v>
      </c>
      <c r="D11278" s="52" t="s">
        <v>2138</v>
      </c>
      <c r="E11278" s="54">
        <v>3.649938</v>
      </c>
      <c r="F11278" s="54">
        <v>0</v>
      </c>
      <c r="G11278" s="54">
        <v>3.649938</v>
      </c>
    </row>
    <row r="11279" s="37" customFormat="1" customHeight="1" spans="1:7">
      <c r="A11279" s="52" t="s">
        <v>2047</v>
      </c>
      <c r="B11279" s="52" t="s">
        <v>4147</v>
      </c>
      <c r="C11279" s="52" t="s">
        <v>2107</v>
      </c>
      <c r="D11279" s="52" t="s">
        <v>2139</v>
      </c>
      <c r="E11279" s="54">
        <v>0.115261</v>
      </c>
      <c r="F11279" s="54">
        <v>0</v>
      </c>
      <c r="G11279" s="54">
        <v>0.115261</v>
      </c>
    </row>
    <row r="11280" s="37" customFormat="1" customHeight="1" spans="1:7">
      <c r="A11280" s="52" t="s">
        <v>2047</v>
      </c>
      <c r="B11280" s="52" t="s">
        <v>4147</v>
      </c>
      <c r="C11280" s="52" t="s">
        <v>2107</v>
      </c>
      <c r="D11280" s="52" t="s">
        <v>2140</v>
      </c>
      <c r="E11280" s="54">
        <v>0.192102</v>
      </c>
      <c r="F11280" s="54">
        <v>0</v>
      </c>
      <c r="G11280" s="54">
        <v>0.192102</v>
      </c>
    </row>
    <row r="11281" s="37" customFormat="1" customHeight="1" spans="1:7">
      <c r="A11281" s="52" t="s">
        <v>2047</v>
      </c>
      <c r="B11281" s="52" t="s">
        <v>4147</v>
      </c>
      <c r="C11281" s="52" t="s">
        <v>2107</v>
      </c>
      <c r="D11281" s="52" t="s">
        <v>2141</v>
      </c>
      <c r="E11281" s="54">
        <v>5.085648</v>
      </c>
      <c r="F11281" s="54">
        <v>0</v>
      </c>
      <c r="G11281" s="54">
        <v>5.085648</v>
      </c>
    </row>
    <row r="11282" s="37" customFormat="1" customHeight="1" spans="1:7">
      <c r="A11282" s="52" t="s">
        <v>2047</v>
      </c>
      <c r="B11282" s="52" t="s">
        <v>4147</v>
      </c>
      <c r="C11282" s="52" t="s">
        <v>2107</v>
      </c>
      <c r="D11282" s="52" t="s">
        <v>2298</v>
      </c>
      <c r="E11282" s="54">
        <v>0.4</v>
      </c>
      <c r="F11282" s="54">
        <v>0</v>
      </c>
      <c r="G11282" s="54">
        <v>0.4</v>
      </c>
    </row>
    <row r="11283" s="37" customFormat="1" customHeight="1" spans="1:7">
      <c r="A11283" s="52" t="s">
        <v>2047</v>
      </c>
      <c r="B11283" s="52" t="s">
        <v>4147</v>
      </c>
      <c r="C11283" s="52" t="s">
        <v>2107</v>
      </c>
      <c r="D11283" s="52" t="s">
        <v>2142</v>
      </c>
      <c r="E11283" s="54">
        <v>4.619232</v>
      </c>
      <c r="F11283" s="54">
        <v>0</v>
      </c>
      <c r="G11283" s="54">
        <v>4.619232</v>
      </c>
    </row>
    <row r="11284" s="37" customFormat="1" customHeight="1" spans="1:7">
      <c r="A11284" s="52" t="s">
        <v>2047</v>
      </c>
      <c r="B11284" s="52" t="s">
        <v>4147</v>
      </c>
      <c r="C11284" s="52" t="s">
        <v>2107</v>
      </c>
      <c r="D11284" s="52" t="s">
        <v>2299</v>
      </c>
      <c r="E11284" s="54">
        <v>4.6</v>
      </c>
      <c r="F11284" s="54">
        <v>0</v>
      </c>
      <c r="G11284" s="54">
        <v>4.6</v>
      </c>
    </row>
    <row r="11285" s="37" customFormat="1" customHeight="1" spans="1:7">
      <c r="A11285" s="52" t="s">
        <v>2047</v>
      </c>
      <c r="B11285" s="52" t="s">
        <v>4147</v>
      </c>
      <c r="C11285" s="52" t="s">
        <v>2107</v>
      </c>
      <c r="D11285" s="52" t="s">
        <v>2143</v>
      </c>
      <c r="E11285" s="54">
        <v>7.1674</v>
      </c>
      <c r="F11285" s="54">
        <v>0</v>
      </c>
      <c r="G11285" s="54">
        <v>7.1674</v>
      </c>
    </row>
    <row r="11286" s="37" customFormat="1" customHeight="1" spans="1:7">
      <c r="A11286" s="52" t="s">
        <v>2047</v>
      </c>
      <c r="B11286" s="52" t="s">
        <v>4147</v>
      </c>
      <c r="C11286" s="52" t="s">
        <v>2107</v>
      </c>
      <c r="D11286" s="52" t="s">
        <v>2144</v>
      </c>
      <c r="E11286" s="54">
        <v>0.8</v>
      </c>
      <c r="F11286" s="54">
        <v>0</v>
      </c>
      <c r="G11286" s="54">
        <v>0.8</v>
      </c>
    </row>
    <row r="11287" s="37" customFormat="1" customHeight="1" spans="1:7">
      <c r="A11287" s="52" t="s">
        <v>2047</v>
      </c>
      <c r="B11287" s="52" t="s">
        <v>4147</v>
      </c>
      <c r="C11287" s="52" t="s">
        <v>2107</v>
      </c>
      <c r="D11287" s="52" t="s">
        <v>2145</v>
      </c>
      <c r="E11287" s="54">
        <v>0.318564</v>
      </c>
      <c r="F11287" s="54">
        <v>0</v>
      </c>
      <c r="G11287" s="54">
        <v>0.318564</v>
      </c>
    </row>
    <row r="11288" s="37" customFormat="1" customHeight="1" spans="1:7">
      <c r="A11288" s="49" t="s">
        <v>4148</v>
      </c>
      <c r="B11288" s="49"/>
      <c r="C11288" s="49"/>
      <c r="D11288" s="49"/>
      <c r="E11288" s="55">
        <v>3257.253763</v>
      </c>
      <c r="F11288" s="55">
        <v>0</v>
      </c>
      <c r="G11288" s="55">
        <v>3257.253763</v>
      </c>
    </row>
    <row r="11289" s="37" customFormat="1" customHeight="1" spans="1:7">
      <c r="A11289" s="52" t="s">
        <v>2048</v>
      </c>
      <c r="B11289" s="49" t="s">
        <v>4149</v>
      </c>
      <c r="C11289" s="49"/>
      <c r="D11289" s="49"/>
      <c r="E11289" s="55">
        <v>1990.281407</v>
      </c>
      <c r="F11289" s="55">
        <v>0</v>
      </c>
      <c r="G11289" s="55">
        <v>1990.281407</v>
      </c>
    </row>
    <row r="11290" s="37" customFormat="1" customHeight="1" spans="1:7">
      <c r="A11290" s="52" t="s">
        <v>2048</v>
      </c>
      <c r="B11290" s="52" t="s">
        <v>4150</v>
      </c>
      <c r="C11290" s="49" t="s">
        <v>2080</v>
      </c>
      <c r="D11290" s="49"/>
      <c r="E11290" s="55">
        <v>710.0139</v>
      </c>
      <c r="F11290" s="55">
        <v>0</v>
      </c>
      <c r="G11290" s="55">
        <v>710.0139</v>
      </c>
    </row>
    <row r="11291" s="37" customFormat="1" customHeight="1" spans="1:7">
      <c r="A11291" s="52" t="s">
        <v>2048</v>
      </c>
      <c r="B11291" s="52" t="s">
        <v>4150</v>
      </c>
      <c r="C11291" s="52" t="s">
        <v>2081</v>
      </c>
      <c r="D11291" s="52" t="s">
        <v>4151</v>
      </c>
      <c r="E11291" s="54">
        <v>17.4217</v>
      </c>
      <c r="F11291" s="54">
        <v>0</v>
      </c>
      <c r="G11291" s="54">
        <v>17.4217</v>
      </c>
    </row>
    <row r="11292" s="37" customFormat="1" customHeight="1" spans="1:7">
      <c r="A11292" s="52" t="s">
        <v>2048</v>
      </c>
      <c r="B11292" s="52" t="s">
        <v>4150</v>
      </c>
      <c r="C11292" s="52" t="s">
        <v>2081</v>
      </c>
      <c r="D11292" s="52" t="s">
        <v>4152</v>
      </c>
      <c r="E11292" s="54">
        <v>13.81</v>
      </c>
      <c r="F11292" s="54">
        <v>0</v>
      </c>
      <c r="G11292" s="54">
        <v>13.81</v>
      </c>
    </row>
    <row r="11293" s="37" customFormat="1" customHeight="1" spans="1:7">
      <c r="A11293" s="52" t="s">
        <v>2048</v>
      </c>
      <c r="B11293" s="52" t="s">
        <v>4150</v>
      </c>
      <c r="C11293" s="52" t="s">
        <v>2081</v>
      </c>
      <c r="D11293" s="52" t="s">
        <v>4153</v>
      </c>
      <c r="E11293" s="54">
        <v>43.02</v>
      </c>
      <c r="F11293" s="54">
        <v>0</v>
      </c>
      <c r="G11293" s="54">
        <v>43.02</v>
      </c>
    </row>
    <row r="11294" s="37" customFormat="1" customHeight="1" spans="1:7">
      <c r="A11294" s="52" t="s">
        <v>2048</v>
      </c>
      <c r="B11294" s="52" t="s">
        <v>4150</v>
      </c>
      <c r="C11294" s="52" t="s">
        <v>2081</v>
      </c>
      <c r="D11294" s="52" t="s">
        <v>4154</v>
      </c>
      <c r="E11294" s="54">
        <v>40.508</v>
      </c>
      <c r="F11294" s="54">
        <v>0</v>
      </c>
      <c r="G11294" s="54">
        <v>40.508</v>
      </c>
    </row>
    <row r="11295" s="37" customFormat="1" customHeight="1" spans="1:7">
      <c r="A11295" s="52" t="s">
        <v>2048</v>
      </c>
      <c r="B11295" s="52" t="s">
        <v>4150</v>
      </c>
      <c r="C11295" s="52" t="s">
        <v>2081</v>
      </c>
      <c r="D11295" s="52" t="s">
        <v>4155</v>
      </c>
      <c r="E11295" s="54">
        <v>1.9</v>
      </c>
      <c r="F11295" s="54">
        <v>0</v>
      </c>
      <c r="G11295" s="54">
        <v>1.9</v>
      </c>
    </row>
    <row r="11296" s="37" customFormat="1" customHeight="1" spans="1:7">
      <c r="A11296" s="52" t="s">
        <v>2048</v>
      </c>
      <c r="B11296" s="52" t="s">
        <v>4150</v>
      </c>
      <c r="C11296" s="52" t="s">
        <v>2081</v>
      </c>
      <c r="D11296" s="52" t="s">
        <v>4156</v>
      </c>
      <c r="E11296" s="54">
        <v>46.38</v>
      </c>
      <c r="F11296" s="54">
        <v>0</v>
      </c>
      <c r="G11296" s="54">
        <v>46.38</v>
      </c>
    </row>
    <row r="11297" s="37" customFormat="1" customHeight="1" spans="1:7">
      <c r="A11297" s="52" t="s">
        <v>2048</v>
      </c>
      <c r="B11297" s="52" t="s">
        <v>4150</v>
      </c>
      <c r="C11297" s="52" t="s">
        <v>2081</v>
      </c>
      <c r="D11297" s="52" t="s">
        <v>4157</v>
      </c>
      <c r="E11297" s="54">
        <v>1.8</v>
      </c>
      <c r="F11297" s="54">
        <v>0</v>
      </c>
      <c r="G11297" s="54">
        <v>1.8</v>
      </c>
    </row>
    <row r="11298" s="37" customFormat="1" customHeight="1" spans="1:7">
      <c r="A11298" s="52" t="s">
        <v>2048</v>
      </c>
      <c r="B11298" s="52" t="s">
        <v>4150</v>
      </c>
      <c r="C11298" s="52" t="s">
        <v>2081</v>
      </c>
      <c r="D11298" s="52" t="s">
        <v>4158</v>
      </c>
      <c r="E11298" s="54">
        <v>21.66</v>
      </c>
      <c r="F11298" s="54">
        <v>0</v>
      </c>
      <c r="G11298" s="54">
        <v>21.66</v>
      </c>
    </row>
    <row r="11299" s="37" customFormat="1" customHeight="1" spans="1:7">
      <c r="A11299" s="52" t="s">
        <v>2048</v>
      </c>
      <c r="B11299" s="52" t="s">
        <v>4150</v>
      </c>
      <c r="C11299" s="52" t="s">
        <v>2081</v>
      </c>
      <c r="D11299" s="52" t="s">
        <v>4159</v>
      </c>
      <c r="E11299" s="54">
        <v>44.5</v>
      </c>
      <c r="F11299" s="54">
        <v>0</v>
      </c>
      <c r="G11299" s="54">
        <v>44.5</v>
      </c>
    </row>
    <row r="11300" s="37" customFormat="1" customHeight="1" spans="1:7">
      <c r="A11300" s="52" t="s">
        <v>2048</v>
      </c>
      <c r="B11300" s="52" t="s">
        <v>4150</v>
      </c>
      <c r="C11300" s="52" t="s">
        <v>2081</v>
      </c>
      <c r="D11300" s="52" t="s">
        <v>4160</v>
      </c>
      <c r="E11300" s="54">
        <v>15.96</v>
      </c>
      <c r="F11300" s="54">
        <v>0</v>
      </c>
      <c r="G11300" s="54">
        <v>15.96</v>
      </c>
    </row>
    <row r="11301" s="37" customFormat="1" customHeight="1" spans="1:7">
      <c r="A11301" s="52" t="s">
        <v>2048</v>
      </c>
      <c r="B11301" s="52" t="s">
        <v>4150</v>
      </c>
      <c r="C11301" s="52" t="s">
        <v>2081</v>
      </c>
      <c r="D11301" s="52" t="s">
        <v>4161</v>
      </c>
      <c r="E11301" s="54">
        <v>35.0368</v>
      </c>
      <c r="F11301" s="54">
        <v>0</v>
      </c>
      <c r="G11301" s="54">
        <v>35.0368</v>
      </c>
    </row>
    <row r="11302" s="37" customFormat="1" customHeight="1" spans="1:7">
      <c r="A11302" s="52" t="s">
        <v>2048</v>
      </c>
      <c r="B11302" s="52" t="s">
        <v>4150</v>
      </c>
      <c r="C11302" s="52" t="s">
        <v>2081</v>
      </c>
      <c r="D11302" s="52" t="s">
        <v>4162</v>
      </c>
      <c r="E11302" s="54">
        <v>21</v>
      </c>
      <c r="F11302" s="54">
        <v>0</v>
      </c>
      <c r="G11302" s="54">
        <v>21</v>
      </c>
    </row>
    <row r="11303" s="37" customFormat="1" customHeight="1" spans="1:7">
      <c r="A11303" s="52" t="s">
        <v>2048</v>
      </c>
      <c r="B11303" s="52" t="s">
        <v>4150</v>
      </c>
      <c r="C11303" s="52" t="s">
        <v>2081</v>
      </c>
      <c r="D11303" s="52" t="s">
        <v>4163</v>
      </c>
      <c r="E11303" s="54">
        <v>68</v>
      </c>
      <c r="F11303" s="54">
        <v>0</v>
      </c>
      <c r="G11303" s="54">
        <v>68</v>
      </c>
    </row>
    <row r="11304" s="37" customFormat="1" customHeight="1" spans="1:7">
      <c r="A11304" s="52" t="s">
        <v>2048</v>
      </c>
      <c r="B11304" s="52" t="s">
        <v>4150</v>
      </c>
      <c r="C11304" s="52" t="s">
        <v>2081</v>
      </c>
      <c r="D11304" s="52" t="s">
        <v>4164</v>
      </c>
      <c r="E11304" s="54">
        <v>13</v>
      </c>
      <c r="F11304" s="54">
        <v>0</v>
      </c>
      <c r="G11304" s="54">
        <v>13</v>
      </c>
    </row>
    <row r="11305" s="37" customFormat="1" customHeight="1" spans="1:7">
      <c r="A11305" s="52" t="s">
        <v>2048</v>
      </c>
      <c r="B11305" s="52" t="s">
        <v>4150</v>
      </c>
      <c r="C11305" s="52" t="s">
        <v>2081</v>
      </c>
      <c r="D11305" s="52" t="s">
        <v>4165</v>
      </c>
      <c r="E11305" s="54">
        <v>76.1242</v>
      </c>
      <c r="F11305" s="54">
        <v>0</v>
      </c>
      <c r="G11305" s="54">
        <v>76.1242</v>
      </c>
    </row>
    <row r="11306" s="37" customFormat="1" customHeight="1" spans="1:7">
      <c r="A11306" s="52" t="s">
        <v>2048</v>
      </c>
      <c r="B11306" s="52" t="s">
        <v>4150</v>
      </c>
      <c r="C11306" s="52" t="s">
        <v>2081</v>
      </c>
      <c r="D11306" s="52" t="s">
        <v>4166</v>
      </c>
      <c r="E11306" s="54">
        <v>48</v>
      </c>
      <c r="F11306" s="54">
        <v>0</v>
      </c>
      <c r="G11306" s="54">
        <v>48</v>
      </c>
    </row>
    <row r="11307" s="37" customFormat="1" customHeight="1" spans="1:7">
      <c r="A11307" s="52" t="s">
        <v>2048</v>
      </c>
      <c r="B11307" s="52" t="s">
        <v>4150</v>
      </c>
      <c r="C11307" s="52" t="s">
        <v>2081</v>
      </c>
      <c r="D11307" s="52" t="s">
        <v>4167</v>
      </c>
      <c r="E11307" s="54">
        <v>19.6</v>
      </c>
      <c r="F11307" s="54">
        <v>0</v>
      </c>
      <c r="G11307" s="54">
        <v>19.6</v>
      </c>
    </row>
    <row r="11308" s="37" customFormat="1" customHeight="1" spans="1:7">
      <c r="A11308" s="52" t="s">
        <v>2048</v>
      </c>
      <c r="B11308" s="52" t="s">
        <v>4150</v>
      </c>
      <c r="C11308" s="52" t="s">
        <v>2081</v>
      </c>
      <c r="D11308" s="52" t="s">
        <v>4168</v>
      </c>
      <c r="E11308" s="54">
        <v>11.4</v>
      </c>
      <c r="F11308" s="54">
        <v>0</v>
      </c>
      <c r="G11308" s="54">
        <v>11.4</v>
      </c>
    </row>
    <row r="11309" s="37" customFormat="1" customHeight="1" spans="1:7">
      <c r="A11309" s="52" t="s">
        <v>2048</v>
      </c>
      <c r="B11309" s="52" t="s">
        <v>4150</v>
      </c>
      <c r="C11309" s="52" t="s">
        <v>2081</v>
      </c>
      <c r="D11309" s="52" t="s">
        <v>4169</v>
      </c>
      <c r="E11309" s="54">
        <v>2</v>
      </c>
      <c r="F11309" s="54">
        <v>0</v>
      </c>
      <c r="G11309" s="54">
        <v>2</v>
      </c>
    </row>
    <row r="11310" s="37" customFormat="1" customHeight="1" spans="1:7">
      <c r="A11310" s="52" t="s">
        <v>2048</v>
      </c>
      <c r="B11310" s="52" t="s">
        <v>4150</v>
      </c>
      <c r="C11310" s="52" t="s">
        <v>2081</v>
      </c>
      <c r="D11310" s="52" t="s">
        <v>4170</v>
      </c>
      <c r="E11310" s="54">
        <v>5.4</v>
      </c>
      <c r="F11310" s="54">
        <v>0</v>
      </c>
      <c r="G11310" s="54">
        <v>5.4</v>
      </c>
    </row>
    <row r="11311" s="37" customFormat="1" customHeight="1" spans="1:7">
      <c r="A11311" s="52" t="s">
        <v>2048</v>
      </c>
      <c r="B11311" s="52" t="s">
        <v>4150</v>
      </c>
      <c r="C11311" s="52" t="s">
        <v>2081</v>
      </c>
      <c r="D11311" s="52" t="s">
        <v>4171</v>
      </c>
      <c r="E11311" s="54">
        <v>33.5</v>
      </c>
      <c r="F11311" s="54">
        <v>0</v>
      </c>
      <c r="G11311" s="54">
        <v>33.5</v>
      </c>
    </row>
    <row r="11312" s="37" customFormat="1" customHeight="1" spans="1:7">
      <c r="A11312" s="52" t="s">
        <v>2048</v>
      </c>
      <c r="B11312" s="52" t="s">
        <v>4150</v>
      </c>
      <c r="C11312" s="52" t="s">
        <v>2081</v>
      </c>
      <c r="D11312" s="52" t="s">
        <v>4172</v>
      </c>
      <c r="E11312" s="54">
        <v>43.5583</v>
      </c>
      <c r="F11312" s="54">
        <v>0</v>
      </c>
      <c r="G11312" s="54">
        <v>43.5583</v>
      </c>
    </row>
    <row r="11313" s="37" customFormat="1" customHeight="1" spans="1:7">
      <c r="A11313" s="52" t="s">
        <v>2048</v>
      </c>
      <c r="B11313" s="52" t="s">
        <v>4150</v>
      </c>
      <c r="C11313" s="52" t="s">
        <v>2081</v>
      </c>
      <c r="D11313" s="52" t="s">
        <v>4173</v>
      </c>
      <c r="E11313" s="54">
        <v>68.5724</v>
      </c>
      <c r="F11313" s="54">
        <v>0</v>
      </c>
      <c r="G11313" s="54">
        <v>68.5724</v>
      </c>
    </row>
    <row r="11314" s="37" customFormat="1" customHeight="1" spans="1:7">
      <c r="A11314" s="52" t="s">
        <v>2048</v>
      </c>
      <c r="B11314" s="52" t="s">
        <v>4150</v>
      </c>
      <c r="C11314" s="52" t="s">
        <v>2081</v>
      </c>
      <c r="D11314" s="52" t="s">
        <v>4174</v>
      </c>
      <c r="E11314" s="54">
        <v>17.8625</v>
      </c>
      <c r="F11314" s="54">
        <v>0</v>
      </c>
      <c r="G11314" s="54">
        <v>17.8625</v>
      </c>
    </row>
    <row r="11315" s="37" customFormat="1" customHeight="1" spans="1:7">
      <c r="A11315" s="52" t="s">
        <v>2048</v>
      </c>
      <c r="B11315" s="52" t="s">
        <v>4150</v>
      </c>
      <c r="C11315" s="49" t="s">
        <v>2091</v>
      </c>
      <c r="D11315" s="49"/>
      <c r="E11315" s="55">
        <v>187.941204</v>
      </c>
      <c r="F11315" s="55">
        <v>0</v>
      </c>
      <c r="G11315" s="55">
        <v>187.941204</v>
      </c>
    </row>
    <row r="11316" s="37" customFormat="1" customHeight="1" spans="1:7">
      <c r="A11316" s="52" t="s">
        <v>2048</v>
      </c>
      <c r="B11316" s="52" t="s">
        <v>4150</v>
      </c>
      <c r="C11316" s="52" t="s">
        <v>2092</v>
      </c>
      <c r="D11316" s="52" t="s">
        <v>2093</v>
      </c>
      <c r="E11316" s="54">
        <v>100.45</v>
      </c>
      <c r="F11316" s="54">
        <v>0</v>
      </c>
      <c r="G11316" s="54">
        <v>100.45</v>
      </c>
    </row>
    <row r="11317" s="37" customFormat="1" customHeight="1" spans="1:7">
      <c r="A11317" s="52" t="s">
        <v>2048</v>
      </c>
      <c r="B11317" s="52" t="s">
        <v>4150</v>
      </c>
      <c r="C11317" s="52" t="s">
        <v>2092</v>
      </c>
      <c r="D11317" s="52" t="s">
        <v>2094</v>
      </c>
      <c r="E11317" s="54">
        <v>1.864426</v>
      </c>
      <c r="F11317" s="54">
        <v>0</v>
      </c>
      <c r="G11317" s="54">
        <v>1.864426</v>
      </c>
    </row>
    <row r="11318" s="37" customFormat="1" customHeight="1" spans="1:7">
      <c r="A11318" s="52" t="s">
        <v>2048</v>
      </c>
      <c r="B11318" s="52" t="s">
        <v>4150</v>
      </c>
      <c r="C11318" s="52" t="s">
        <v>2092</v>
      </c>
      <c r="D11318" s="52" t="s">
        <v>2095</v>
      </c>
      <c r="E11318" s="54">
        <v>1.39175</v>
      </c>
      <c r="F11318" s="54">
        <v>0</v>
      </c>
      <c r="G11318" s="54">
        <v>1.39175</v>
      </c>
    </row>
    <row r="11319" s="37" customFormat="1" customHeight="1" spans="1:7">
      <c r="A11319" s="52" t="s">
        <v>2048</v>
      </c>
      <c r="B11319" s="52" t="s">
        <v>4150</v>
      </c>
      <c r="C11319" s="52" t="s">
        <v>2092</v>
      </c>
      <c r="D11319" s="52" t="s">
        <v>2096</v>
      </c>
      <c r="E11319" s="54">
        <v>4.84694</v>
      </c>
      <c r="F11319" s="54">
        <v>0</v>
      </c>
      <c r="G11319" s="54">
        <v>4.84694</v>
      </c>
    </row>
    <row r="11320" s="37" customFormat="1" customHeight="1" spans="1:7">
      <c r="A11320" s="52" t="s">
        <v>2048</v>
      </c>
      <c r="B11320" s="52" t="s">
        <v>4150</v>
      </c>
      <c r="C11320" s="52" t="s">
        <v>2092</v>
      </c>
      <c r="D11320" s="52" t="s">
        <v>2097</v>
      </c>
      <c r="E11320" s="54">
        <v>6.725556</v>
      </c>
      <c r="F11320" s="54">
        <v>0</v>
      </c>
      <c r="G11320" s="54">
        <v>6.725556</v>
      </c>
    </row>
    <row r="11321" s="37" customFormat="1" customHeight="1" spans="1:7">
      <c r="A11321" s="52" t="s">
        <v>2048</v>
      </c>
      <c r="B11321" s="52" t="s">
        <v>4150</v>
      </c>
      <c r="C11321" s="52" t="s">
        <v>2092</v>
      </c>
      <c r="D11321" s="52" t="s">
        <v>2098</v>
      </c>
      <c r="E11321" s="54">
        <v>2.330532</v>
      </c>
      <c r="F11321" s="54">
        <v>0</v>
      </c>
      <c r="G11321" s="54">
        <v>2.330532</v>
      </c>
    </row>
    <row r="11322" s="37" customFormat="1" customHeight="1" spans="1:7">
      <c r="A11322" s="52" t="s">
        <v>2048</v>
      </c>
      <c r="B11322" s="52" t="s">
        <v>4150</v>
      </c>
      <c r="C11322" s="52" t="s">
        <v>2092</v>
      </c>
      <c r="D11322" s="52" t="s">
        <v>2099</v>
      </c>
      <c r="E11322" s="54">
        <v>40.44</v>
      </c>
      <c r="F11322" s="54">
        <v>0</v>
      </c>
      <c r="G11322" s="54">
        <v>40.44</v>
      </c>
    </row>
    <row r="11323" s="37" customFormat="1" customHeight="1" spans="1:7">
      <c r="A11323" s="52" t="s">
        <v>2048</v>
      </c>
      <c r="B11323" s="52" t="s">
        <v>4150</v>
      </c>
      <c r="C11323" s="52" t="s">
        <v>2092</v>
      </c>
      <c r="D11323" s="52" t="s">
        <v>2100</v>
      </c>
      <c r="E11323" s="54">
        <v>12.792</v>
      </c>
      <c r="F11323" s="54">
        <v>0</v>
      </c>
      <c r="G11323" s="54">
        <v>12.792</v>
      </c>
    </row>
    <row r="11324" s="37" customFormat="1" customHeight="1" spans="1:7">
      <c r="A11324" s="52" t="s">
        <v>2048</v>
      </c>
      <c r="B11324" s="52" t="s">
        <v>4150</v>
      </c>
      <c r="C11324" s="52" t="s">
        <v>2092</v>
      </c>
      <c r="D11324" s="52" t="s">
        <v>2102</v>
      </c>
      <c r="E11324" s="54">
        <v>10.5</v>
      </c>
      <c r="F11324" s="54">
        <v>0</v>
      </c>
      <c r="G11324" s="54">
        <v>10.5</v>
      </c>
    </row>
    <row r="11325" s="37" customFormat="1" customHeight="1" spans="1:7">
      <c r="A11325" s="52" t="s">
        <v>2048</v>
      </c>
      <c r="B11325" s="52" t="s">
        <v>4150</v>
      </c>
      <c r="C11325" s="52" t="s">
        <v>2092</v>
      </c>
      <c r="D11325" s="52" t="s">
        <v>2104</v>
      </c>
      <c r="E11325" s="54">
        <v>0.45</v>
      </c>
      <c r="F11325" s="54">
        <v>0</v>
      </c>
      <c r="G11325" s="54">
        <v>0.45</v>
      </c>
    </row>
    <row r="11326" s="37" customFormat="1" customHeight="1" spans="1:7">
      <c r="A11326" s="52" t="s">
        <v>2048</v>
      </c>
      <c r="B11326" s="52" t="s">
        <v>4150</v>
      </c>
      <c r="C11326" s="52" t="s">
        <v>2092</v>
      </c>
      <c r="D11326" s="52" t="s">
        <v>2105</v>
      </c>
      <c r="E11326" s="54">
        <v>6.15</v>
      </c>
      <c r="F11326" s="54">
        <v>0</v>
      </c>
      <c r="G11326" s="54">
        <v>6.15</v>
      </c>
    </row>
    <row r="11327" s="37" customFormat="1" customHeight="1" spans="1:7">
      <c r="A11327" s="52" t="s">
        <v>2048</v>
      </c>
      <c r="B11327" s="52" t="s">
        <v>4150</v>
      </c>
      <c r="C11327" s="49" t="s">
        <v>2106</v>
      </c>
      <c r="D11327" s="49"/>
      <c r="E11327" s="55">
        <v>1092.326303</v>
      </c>
      <c r="F11327" s="55">
        <v>0</v>
      </c>
      <c r="G11327" s="55">
        <v>1092.326303</v>
      </c>
    </row>
    <row r="11328" s="37" customFormat="1" customHeight="1" spans="1:7">
      <c r="A11328" s="52" t="s">
        <v>2048</v>
      </c>
      <c r="B11328" s="52" t="s">
        <v>4150</v>
      </c>
      <c r="C11328" s="52" t="s">
        <v>2107</v>
      </c>
      <c r="D11328" s="52" t="s">
        <v>2108</v>
      </c>
      <c r="E11328" s="54">
        <v>224.1852</v>
      </c>
      <c r="F11328" s="54">
        <v>0</v>
      </c>
      <c r="G11328" s="54">
        <v>224.1852</v>
      </c>
    </row>
    <row r="11329" s="37" customFormat="1" customHeight="1" spans="1:7">
      <c r="A11329" s="52" t="s">
        <v>2048</v>
      </c>
      <c r="B11329" s="52" t="s">
        <v>4150</v>
      </c>
      <c r="C11329" s="52" t="s">
        <v>2107</v>
      </c>
      <c r="D11329" s="52" t="s">
        <v>2109</v>
      </c>
      <c r="E11329" s="54">
        <v>155.3688</v>
      </c>
      <c r="F11329" s="54">
        <v>0</v>
      </c>
      <c r="G11329" s="54">
        <v>155.3688</v>
      </c>
    </row>
    <row r="11330" s="37" customFormat="1" customHeight="1" spans="1:7">
      <c r="A11330" s="52" t="s">
        <v>2048</v>
      </c>
      <c r="B11330" s="52" t="s">
        <v>4150</v>
      </c>
      <c r="C11330" s="52" t="s">
        <v>2107</v>
      </c>
      <c r="D11330" s="52" t="s">
        <v>2110</v>
      </c>
      <c r="E11330" s="54">
        <v>18.6</v>
      </c>
      <c r="F11330" s="54">
        <v>0</v>
      </c>
      <c r="G11330" s="54">
        <v>18.6</v>
      </c>
    </row>
    <row r="11331" s="37" customFormat="1" customHeight="1" spans="1:7">
      <c r="A11331" s="52" t="s">
        <v>2048</v>
      </c>
      <c r="B11331" s="52" t="s">
        <v>4150</v>
      </c>
      <c r="C11331" s="52" t="s">
        <v>2107</v>
      </c>
      <c r="D11331" s="52" t="s">
        <v>2111</v>
      </c>
      <c r="E11331" s="54">
        <v>18.6821</v>
      </c>
      <c r="F11331" s="54">
        <v>0</v>
      </c>
      <c r="G11331" s="54">
        <v>18.6821</v>
      </c>
    </row>
    <row r="11332" s="37" customFormat="1" customHeight="1" spans="1:7">
      <c r="A11332" s="52" t="s">
        <v>2048</v>
      </c>
      <c r="B11332" s="52" t="s">
        <v>4150</v>
      </c>
      <c r="C11332" s="52" t="s">
        <v>2107</v>
      </c>
      <c r="D11332" s="52" t="s">
        <v>2112</v>
      </c>
      <c r="E11332" s="54">
        <v>55.58223</v>
      </c>
      <c r="F11332" s="54">
        <v>0</v>
      </c>
      <c r="G11332" s="54">
        <v>55.58223</v>
      </c>
    </row>
    <row r="11333" s="37" customFormat="1" customHeight="1" spans="1:7">
      <c r="A11333" s="52" t="s">
        <v>2048</v>
      </c>
      <c r="B11333" s="52" t="s">
        <v>4150</v>
      </c>
      <c r="C11333" s="52" t="s">
        <v>2107</v>
      </c>
      <c r="D11333" s="52" t="s">
        <v>2113</v>
      </c>
      <c r="E11333" s="54">
        <v>46.806088</v>
      </c>
      <c r="F11333" s="54">
        <v>0</v>
      </c>
      <c r="G11333" s="54">
        <v>46.806088</v>
      </c>
    </row>
    <row r="11334" s="37" customFormat="1" customHeight="1" spans="1:7">
      <c r="A11334" s="52" t="s">
        <v>2048</v>
      </c>
      <c r="B11334" s="52" t="s">
        <v>4150</v>
      </c>
      <c r="C11334" s="52" t="s">
        <v>2107</v>
      </c>
      <c r="D11334" s="52" t="s">
        <v>2114</v>
      </c>
      <c r="E11334" s="54">
        <v>1.194708</v>
      </c>
      <c r="F11334" s="54">
        <v>0</v>
      </c>
      <c r="G11334" s="54">
        <v>1.194708</v>
      </c>
    </row>
    <row r="11335" s="37" customFormat="1" customHeight="1" spans="1:7">
      <c r="A11335" s="52" t="s">
        <v>2048</v>
      </c>
      <c r="B11335" s="52" t="s">
        <v>4150</v>
      </c>
      <c r="C11335" s="52" t="s">
        <v>2107</v>
      </c>
      <c r="D11335" s="52" t="s">
        <v>2115</v>
      </c>
      <c r="E11335" s="54">
        <v>1.991181</v>
      </c>
      <c r="F11335" s="54">
        <v>0</v>
      </c>
      <c r="G11335" s="54">
        <v>1.991181</v>
      </c>
    </row>
    <row r="11336" s="37" customFormat="1" customHeight="1" spans="1:7">
      <c r="A11336" s="52" t="s">
        <v>2048</v>
      </c>
      <c r="B11336" s="52" t="s">
        <v>4150</v>
      </c>
      <c r="C11336" s="52" t="s">
        <v>2107</v>
      </c>
      <c r="D11336" s="52" t="s">
        <v>2116</v>
      </c>
      <c r="E11336" s="54">
        <v>9</v>
      </c>
      <c r="F11336" s="54">
        <v>0</v>
      </c>
      <c r="G11336" s="54">
        <v>9</v>
      </c>
    </row>
    <row r="11337" s="37" customFormat="1" customHeight="1" spans="1:7">
      <c r="A11337" s="52" t="s">
        <v>2048</v>
      </c>
      <c r="B11337" s="52" t="s">
        <v>4150</v>
      </c>
      <c r="C11337" s="52" t="s">
        <v>2107</v>
      </c>
      <c r="D11337" s="52" t="s">
        <v>2117</v>
      </c>
      <c r="E11337" s="54">
        <v>93.612176</v>
      </c>
      <c r="F11337" s="54">
        <v>0</v>
      </c>
      <c r="G11337" s="54">
        <v>93.612176</v>
      </c>
    </row>
    <row r="11338" s="37" customFormat="1" customHeight="1" spans="1:7">
      <c r="A11338" s="52" t="s">
        <v>2048</v>
      </c>
      <c r="B11338" s="52" t="s">
        <v>4150</v>
      </c>
      <c r="C11338" s="52" t="s">
        <v>2107</v>
      </c>
      <c r="D11338" s="52" t="s">
        <v>2118</v>
      </c>
      <c r="E11338" s="54">
        <v>81.28242</v>
      </c>
      <c r="F11338" s="54">
        <v>0</v>
      </c>
      <c r="G11338" s="54">
        <v>81.28242</v>
      </c>
    </row>
    <row r="11339" s="37" customFormat="1" customHeight="1" spans="1:7">
      <c r="A11339" s="52" t="s">
        <v>2048</v>
      </c>
      <c r="B11339" s="52" t="s">
        <v>4150</v>
      </c>
      <c r="C11339" s="52" t="s">
        <v>2107</v>
      </c>
      <c r="D11339" s="52" t="s">
        <v>2119</v>
      </c>
      <c r="E11339" s="54">
        <v>15.444</v>
      </c>
      <c r="F11339" s="54">
        <v>0</v>
      </c>
      <c r="G11339" s="54">
        <v>15.444</v>
      </c>
    </row>
    <row r="11340" s="37" customFormat="1" customHeight="1" spans="1:7">
      <c r="A11340" s="52" t="s">
        <v>2048</v>
      </c>
      <c r="B11340" s="52" t="s">
        <v>4150</v>
      </c>
      <c r="C11340" s="52" t="s">
        <v>2107</v>
      </c>
      <c r="D11340" s="52" t="s">
        <v>2120</v>
      </c>
      <c r="E11340" s="54">
        <v>103.5</v>
      </c>
      <c r="F11340" s="54">
        <v>0</v>
      </c>
      <c r="G11340" s="54">
        <v>103.5</v>
      </c>
    </row>
    <row r="11341" s="37" customFormat="1" customHeight="1" spans="1:7">
      <c r="A11341" s="52" t="s">
        <v>2048</v>
      </c>
      <c r="B11341" s="52" t="s">
        <v>4150</v>
      </c>
      <c r="C11341" s="52" t="s">
        <v>2107</v>
      </c>
      <c r="D11341" s="52" t="s">
        <v>2121</v>
      </c>
      <c r="E11341" s="54">
        <v>6.56</v>
      </c>
      <c r="F11341" s="54">
        <v>0</v>
      </c>
      <c r="G11341" s="54">
        <v>6.56</v>
      </c>
    </row>
    <row r="11342" s="37" customFormat="1" customHeight="1" spans="1:7">
      <c r="A11342" s="52" t="s">
        <v>2048</v>
      </c>
      <c r="B11342" s="52" t="s">
        <v>4150</v>
      </c>
      <c r="C11342" s="52" t="s">
        <v>2107</v>
      </c>
      <c r="D11342" s="52" t="s">
        <v>2122</v>
      </c>
      <c r="E11342" s="54">
        <v>186.84</v>
      </c>
      <c r="F11342" s="54">
        <v>0</v>
      </c>
      <c r="G11342" s="54">
        <v>186.84</v>
      </c>
    </row>
    <row r="11343" s="37" customFormat="1" customHeight="1" spans="1:7">
      <c r="A11343" s="52" t="s">
        <v>2048</v>
      </c>
      <c r="B11343" s="52" t="s">
        <v>4150</v>
      </c>
      <c r="C11343" s="52" t="s">
        <v>2107</v>
      </c>
      <c r="D11343" s="52" t="s">
        <v>2123</v>
      </c>
      <c r="E11343" s="54">
        <v>73.6774</v>
      </c>
      <c r="F11343" s="54">
        <v>0</v>
      </c>
      <c r="G11343" s="54">
        <v>73.6774</v>
      </c>
    </row>
    <row r="11344" s="37" customFormat="1" customHeight="1" spans="1:7">
      <c r="A11344" s="52" t="s">
        <v>2048</v>
      </c>
      <c r="B11344" s="49" t="s">
        <v>4175</v>
      </c>
      <c r="C11344" s="49"/>
      <c r="D11344" s="49"/>
      <c r="E11344" s="55">
        <v>619.82154</v>
      </c>
      <c r="F11344" s="55">
        <v>0</v>
      </c>
      <c r="G11344" s="55">
        <v>619.82154</v>
      </c>
    </row>
    <row r="11345" s="37" customFormat="1" customHeight="1" spans="1:7">
      <c r="A11345" s="52" t="s">
        <v>2048</v>
      </c>
      <c r="B11345" s="52" t="s">
        <v>4176</v>
      </c>
      <c r="C11345" s="49" t="s">
        <v>2091</v>
      </c>
      <c r="D11345" s="49"/>
      <c r="E11345" s="55">
        <v>77.66961</v>
      </c>
      <c r="F11345" s="55">
        <v>0</v>
      </c>
      <c r="G11345" s="55">
        <v>77.66961</v>
      </c>
    </row>
    <row r="11346" s="37" customFormat="1" customHeight="1" spans="1:7">
      <c r="A11346" s="52" t="s">
        <v>2048</v>
      </c>
      <c r="B11346" s="52" t="s">
        <v>4176</v>
      </c>
      <c r="C11346" s="52" t="s">
        <v>2092</v>
      </c>
      <c r="D11346" s="52" t="s">
        <v>2126</v>
      </c>
      <c r="E11346" s="54">
        <v>53.9</v>
      </c>
      <c r="F11346" s="54">
        <v>0</v>
      </c>
      <c r="G11346" s="54">
        <v>53.9</v>
      </c>
    </row>
    <row r="11347" s="37" customFormat="1" customHeight="1" spans="1:7">
      <c r="A11347" s="52" t="s">
        <v>2048</v>
      </c>
      <c r="B11347" s="52" t="s">
        <v>4176</v>
      </c>
      <c r="C11347" s="52" t="s">
        <v>2092</v>
      </c>
      <c r="D11347" s="52" t="s">
        <v>2127</v>
      </c>
      <c r="E11347" s="54">
        <v>2.49791</v>
      </c>
      <c r="F11347" s="54">
        <v>0</v>
      </c>
      <c r="G11347" s="54">
        <v>2.49791</v>
      </c>
    </row>
    <row r="11348" s="37" customFormat="1" customHeight="1" spans="1:7">
      <c r="A11348" s="52" t="s">
        <v>2048</v>
      </c>
      <c r="B11348" s="52" t="s">
        <v>4176</v>
      </c>
      <c r="C11348" s="52" t="s">
        <v>2092</v>
      </c>
      <c r="D11348" s="52" t="s">
        <v>2128</v>
      </c>
      <c r="E11348" s="54">
        <v>1.747354</v>
      </c>
      <c r="F11348" s="54">
        <v>0</v>
      </c>
      <c r="G11348" s="54">
        <v>1.747354</v>
      </c>
    </row>
    <row r="11349" s="37" customFormat="1" customHeight="1" spans="1:7">
      <c r="A11349" s="52" t="s">
        <v>2048</v>
      </c>
      <c r="B11349" s="52" t="s">
        <v>4176</v>
      </c>
      <c r="C11349" s="52" t="s">
        <v>2092</v>
      </c>
      <c r="D11349" s="52" t="s">
        <v>2129</v>
      </c>
      <c r="E11349" s="54">
        <v>3.530916</v>
      </c>
      <c r="F11349" s="54">
        <v>0</v>
      </c>
      <c r="G11349" s="54">
        <v>3.530916</v>
      </c>
    </row>
    <row r="11350" s="37" customFormat="1" customHeight="1" spans="1:7">
      <c r="A11350" s="52" t="s">
        <v>2048</v>
      </c>
      <c r="B11350" s="52" t="s">
        <v>4176</v>
      </c>
      <c r="C11350" s="52" t="s">
        <v>2092</v>
      </c>
      <c r="D11350" s="52" t="s">
        <v>2297</v>
      </c>
      <c r="E11350" s="54">
        <v>2.571042</v>
      </c>
      <c r="F11350" s="54">
        <v>0</v>
      </c>
      <c r="G11350" s="54">
        <v>2.571042</v>
      </c>
    </row>
    <row r="11351" s="37" customFormat="1" customHeight="1" spans="1:7">
      <c r="A11351" s="52" t="s">
        <v>2048</v>
      </c>
      <c r="B11351" s="52" t="s">
        <v>4176</v>
      </c>
      <c r="C11351" s="52" t="s">
        <v>2092</v>
      </c>
      <c r="D11351" s="52" t="s">
        <v>2130</v>
      </c>
      <c r="E11351" s="54">
        <v>3.122388</v>
      </c>
      <c r="F11351" s="54">
        <v>0</v>
      </c>
      <c r="G11351" s="54">
        <v>3.122388</v>
      </c>
    </row>
    <row r="11352" s="37" customFormat="1" customHeight="1" spans="1:7">
      <c r="A11352" s="52" t="s">
        <v>2048</v>
      </c>
      <c r="B11352" s="52" t="s">
        <v>4176</v>
      </c>
      <c r="C11352" s="52" t="s">
        <v>2092</v>
      </c>
      <c r="D11352" s="52" t="s">
        <v>2102</v>
      </c>
      <c r="E11352" s="54">
        <v>7</v>
      </c>
      <c r="F11352" s="54">
        <v>0</v>
      </c>
      <c r="G11352" s="54">
        <v>7</v>
      </c>
    </row>
    <row r="11353" s="37" customFormat="1" customHeight="1" spans="1:7">
      <c r="A11353" s="52" t="s">
        <v>2048</v>
      </c>
      <c r="B11353" s="52" t="s">
        <v>4176</v>
      </c>
      <c r="C11353" s="52" t="s">
        <v>2092</v>
      </c>
      <c r="D11353" s="52" t="s">
        <v>2105</v>
      </c>
      <c r="E11353" s="54">
        <v>3.3</v>
      </c>
      <c r="F11353" s="54">
        <v>0</v>
      </c>
      <c r="G11353" s="54">
        <v>3.3</v>
      </c>
    </row>
    <row r="11354" s="37" customFormat="1" customHeight="1" spans="1:7">
      <c r="A11354" s="52" t="s">
        <v>2048</v>
      </c>
      <c r="B11354" s="52" t="s">
        <v>4176</v>
      </c>
      <c r="C11354" s="49" t="s">
        <v>2106</v>
      </c>
      <c r="D11354" s="49"/>
      <c r="E11354" s="55">
        <v>542.15193</v>
      </c>
      <c r="F11354" s="55">
        <v>0</v>
      </c>
      <c r="G11354" s="55">
        <v>542.15193</v>
      </c>
    </row>
    <row r="11355" s="37" customFormat="1" customHeight="1" spans="1:7">
      <c r="A11355" s="52" t="s">
        <v>2048</v>
      </c>
      <c r="B11355" s="52" t="s">
        <v>4176</v>
      </c>
      <c r="C11355" s="52" t="s">
        <v>2107</v>
      </c>
      <c r="D11355" s="52" t="s">
        <v>2131</v>
      </c>
      <c r="E11355" s="54">
        <v>117.6972</v>
      </c>
      <c r="F11355" s="54">
        <v>0</v>
      </c>
      <c r="G11355" s="54">
        <v>117.6972</v>
      </c>
    </row>
    <row r="11356" s="37" customFormat="1" customHeight="1" spans="1:7">
      <c r="A11356" s="52" t="s">
        <v>2048</v>
      </c>
      <c r="B11356" s="52" t="s">
        <v>4176</v>
      </c>
      <c r="C11356" s="52" t="s">
        <v>2107</v>
      </c>
      <c r="D11356" s="52" t="s">
        <v>2132</v>
      </c>
      <c r="E11356" s="54">
        <v>9.186</v>
      </c>
      <c r="F11356" s="54">
        <v>0</v>
      </c>
      <c r="G11356" s="54">
        <v>9.186</v>
      </c>
    </row>
    <row r="11357" s="37" customFormat="1" customHeight="1" spans="1:7">
      <c r="A11357" s="52" t="s">
        <v>2048</v>
      </c>
      <c r="B11357" s="52" t="s">
        <v>4176</v>
      </c>
      <c r="C11357" s="52" t="s">
        <v>2107</v>
      </c>
      <c r="D11357" s="52" t="s">
        <v>2110</v>
      </c>
      <c r="E11357" s="54">
        <v>10.26</v>
      </c>
      <c r="F11357" s="54">
        <v>0</v>
      </c>
      <c r="G11357" s="54">
        <v>10.26</v>
      </c>
    </row>
    <row r="11358" s="37" customFormat="1" customHeight="1" spans="1:7">
      <c r="A11358" s="52" t="s">
        <v>2048</v>
      </c>
      <c r="B11358" s="52" t="s">
        <v>4176</v>
      </c>
      <c r="C11358" s="52" t="s">
        <v>2107</v>
      </c>
      <c r="D11358" s="52" t="s">
        <v>2134</v>
      </c>
      <c r="E11358" s="54">
        <v>48.9</v>
      </c>
      <c r="F11358" s="54">
        <v>0</v>
      </c>
      <c r="G11358" s="54">
        <v>48.9</v>
      </c>
    </row>
    <row r="11359" s="37" customFormat="1" customHeight="1" spans="1:7">
      <c r="A11359" s="52" t="s">
        <v>2048</v>
      </c>
      <c r="B11359" s="52" t="s">
        <v>4176</v>
      </c>
      <c r="C11359" s="52" t="s">
        <v>2107</v>
      </c>
      <c r="D11359" s="52" t="s">
        <v>2135</v>
      </c>
      <c r="E11359" s="54">
        <v>94.6608</v>
      </c>
      <c r="F11359" s="54">
        <v>0</v>
      </c>
      <c r="G11359" s="54">
        <v>94.6608</v>
      </c>
    </row>
    <row r="11360" s="37" customFormat="1" customHeight="1" spans="1:7">
      <c r="A11360" s="52" t="s">
        <v>2048</v>
      </c>
      <c r="B11360" s="52" t="s">
        <v>4176</v>
      </c>
      <c r="C11360" s="52" t="s">
        <v>2107</v>
      </c>
      <c r="D11360" s="52" t="s">
        <v>2136</v>
      </c>
      <c r="E11360" s="54">
        <v>32.376</v>
      </c>
      <c r="F11360" s="54">
        <v>0</v>
      </c>
      <c r="G11360" s="54">
        <v>32.376</v>
      </c>
    </row>
    <row r="11361" s="37" customFormat="1" customHeight="1" spans="1:7">
      <c r="A11361" s="52" t="s">
        <v>2048</v>
      </c>
      <c r="B11361" s="52" t="s">
        <v>4176</v>
      </c>
      <c r="C11361" s="52" t="s">
        <v>2107</v>
      </c>
      <c r="D11361" s="52" t="s">
        <v>2137</v>
      </c>
      <c r="E11361" s="54">
        <v>48.4512</v>
      </c>
      <c r="F11361" s="54">
        <v>0</v>
      </c>
      <c r="G11361" s="54">
        <v>48.4512</v>
      </c>
    </row>
    <row r="11362" s="37" customFormat="1" customHeight="1" spans="1:7">
      <c r="A11362" s="52" t="s">
        <v>2048</v>
      </c>
      <c r="B11362" s="52" t="s">
        <v>4176</v>
      </c>
      <c r="C11362" s="52" t="s">
        <v>2107</v>
      </c>
      <c r="D11362" s="52" t="s">
        <v>2138</v>
      </c>
      <c r="E11362" s="54">
        <v>19.775124</v>
      </c>
      <c r="F11362" s="54">
        <v>0</v>
      </c>
      <c r="G11362" s="54">
        <v>19.775124</v>
      </c>
    </row>
    <row r="11363" s="37" customFormat="1" customHeight="1" spans="1:7">
      <c r="A11363" s="52" t="s">
        <v>2048</v>
      </c>
      <c r="B11363" s="52" t="s">
        <v>4176</v>
      </c>
      <c r="C11363" s="52" t="s">
        <v>2107</v>
      </c>
      <c r="D11363" s="52" t="s">
        <v>2139</v>
      </c>
      <c r="E11363" s="54">
        <v>0.624478</v>
      </c>
      <c r="F11363" s="54">
        <v>0</v>
      </c>
      <c r="G11363" s="54">
        <v>0.624478</v>
      </c>
    </row>
    <row r="11364" s="37" customFormat="1" customHeight="1" spans="1:7">
      <c r="A11364" s="52" t="s">
        <v>2048</v>
      </c>
      <c r="B11364" s="52" t="s">
        <v>4176</v>
      </c>
      <c r="C11364" s="52" t="s">
        <v>2107</v>
      </c>
      <c r="D11364" s="52" t="s">
        <v>2140</v>
      </c>
      <c r="E11364" s="54">
        <v>1.040796</v>
      </c>
      <c r="F11364" s="54">
        <v>0</v>
      </c>
      <c r="G11364" s="54">
        <v>1.040796</v>
      </c>
    </row>
    <row r="11365" s="37" customFormat="1" customHeight="1" spans="1:7">
      <c r="A11365" s="52" t="s">
        <v>2048</v>
      </c>
      <c r="B11365" s="52" t="s">
        <v>4176</v>
      </c>
      <c r="C11365" s="52" t="s">
        <v>2107</v>
      </c>
      <c r="D11365" s="52" t="s">
        <v>2141</v>
      </c>
      <c r="E11365" s="54">
        <v>27.441504</v>
      </c>
      <c r="F11365" s="54">
        <v>0</v>
      </c>
      <c r="G11365" s="54">
        <v>27.441504</v>
      </c>
    </row>
    <row r="11366" s="37" customFormat="1" customHeight="1" spans="1:7">
      <c r="A11366" s="52" t="s">
        <v>2048</v>
      </c>
      <c r="B11366" s="52" t="s">
        <v>4176</v>
      </c>
      <c r="C11366" s="52" t="s">
        <v>2107</v>
      </c>
      <c r="D11366" s="52" t="s">
        <v>2298</v>
      </c>
      <c r="E11366" s="54">
        <v>5.6</v>
      </c>
      <c r="F11366" s="54">
        <v>0</v>
      </c>
      <c r="G11366" s="54">
        <v>5.6</v>
      </c>
    </row>
    <row r="11367" s="37" customFormat="1" customHeight="1" spans="1:7">
      <c r="A11367" s="52" t="s">
        <v>2048</v>
      </c>
      <c r="B11367" s="52" t="s">
        <v>4176</v>
      </c>
      <c r="C11367" s="52" t="s">
        <v>2107</v>
      </c>
      <c r="D11367" s="52" t="s">
        <v>2142</v>
      </c>
      <c r="E11367" s="54">
        <v>24.2256</v>
      </c>
      <c r="F11367" s="54">
        <v>0</v>
      </c>
      <c r="G11367" s="54">
        <v>24.2256</v>
      </c>
    </row>
    <row r="11368" s="37" customFormat="1" customHeight="1" spans="1:7">
      <c r="A11368" s="52" t="s">
        <v>2048</v>
      </c>
      <c r="B11368" s="52" t="s">
        <v>4176</v>
      </c>
      <c r="C11368" s="52" t="s">
        <v>2107</v>
      </c>
      <c r="D11368" s="52" t="s">
        <v>2299</v>
      </c>
      <c r="E11368" s="54">
        <v>62.1</v>
      </c>
      <c r="F11368" s="54">
        <v>0</v>
      </c>
      <c r="G11368" s="54">
        <v>62.1</v>
      </c>
    </row>
    <row r="11369" s="37" customFormat="1" customHeight="1" spans="1:7">
      <c r="A11369" s="52" t="s">
        <v>2048</v>
      </c>
      <c r="B11369" s="52" t="s">
        <v>4176</v>
      </c>
      <c r="C11369" s="52" t="s">
        <v>2107</v>
      </c>
      <c r="D11369" s="52" t="s">
        <v>2143</v>
      </c>
      <c r="E11369" s="54">
        <v>34.5932</v>
      </c>
      <c r="F11369" s="54">
        <v>0</v>
      </c>
      <c r="G11369" s="54">
        <v>34.5932</v>
      </c>
    </row>
    <row r="11370" s="37" customFormat="1" customHeight="1" spans="1:7">
      <c r="A11370" s="52" t="s">
        <v>2048</v>
      </c>
      <c r="B11370" s="52" t="s">
        <v>4176</v>
      </c>
      <c r="C11370" s="52" t="s">
        <v>2107</v>
      </c>
      <c r="D11370" s="52" t="s">
        <v>2144</v>
      </c>
      <c r="E11370" s="54">
        <v>3.52</v>
      </c>
      <c r="F11370" s="54">
        <v>0</v>
      </c>
      <c r="G11370" s="54">
        <v>3.52</v>
      </c>
    </row>
    <row r="11371" s="37" customFormat="1" customHeight="1" spans="1:7">
      <c r="A11371" s="52" t="s">
        <v>2048</v>
      </c>
      <c r="B11371" s="52" t="s">
        <v>4176</v>
      </c>
      <c r="C11371" s="52" t="s">
        <v>2107</v>
      </c>
      <c r="D11371" s="52" t="s">
        <v>2145</v>
      </c>
      <c r="E11371" s="54">
        <v>1.700028</v>
      </c>
      <c r="F11371" s="54">
        <v>0</v>
      </c>
      <c r="G11371" s="54">
        <v>1.700028</v>
      </c>
    </row>
    <row r="11372" s="37" customFormat="1" customHeight="1" spans="1:7">
      <c r="A11372" s="52" t="s">
        <v>2048</v>
      </c>
      <c r="B11372" s="49" t="s">
        <v>4177</v>
      </c>
      <c r="C11372" s="49"/>
      <c r="D11372" s="49"/>
      <c r="E11372" s="55">
        <v>185.271554</v>
      </c>
      <c r="F11372" s="55">
        <v>0</v>
      </c>
      <c r="G11372" s="55">
        <v>185.271554</v>
      </c>
    </row>
    <row r="11373" s="37" customFormat="1" customHeight="1" spans="1:7">
      <c r="A11373" s="52" t="s">
        <v>2048</v>
      </c>
      <c r="B11373" s="52" t="s">
        <v>4178</v>
      </c>
      <c r="C11373" s="49" t="s">
        <v>2091</v>
      </c>
      <c r="D11373" s="49"/>
      <c r="E11373" s="55">
        <v>24.52031</v>
      </c>
      <c r="F11373" s="55">
        <v>0</v>
      </c>
      <c r="G11373" s="55">
        <v>24.52031</v>
      </c>
    </row>
    <row r="11374" s="37" customFormat="1" customHeight="1" spans="1:7">
      <c r="A11374" s="52" t="s">
        <v>2048</v>
      </c>
      <c r="B11374" s="52" t="s">
        <v>4178</v>
      </c>
      <c r="C11374" s="52" t="s">
        <v>2092</v>
      </c>
      <c r="D11374" s="52" t="s">
        <v>2126</v>
      </c>
      <c r="E11374" s="54">
        <v>19.6</v>
      </c>
      <c r="F11374" s="54">
        <v>0</v>
      </c>
      <c r="G11374" s="54">
        <v>19.6</v>
      </c>
    </row>
    <row r="11375" s="37" customFormat="1" customHeight="1" spans="1:7">
      <c r="A11375" s="52" t="s">
        <v>2048</v>
      </c>
      <c r="B11375" s="52" t="s">
        <v>4178</v>
      </c>
      <c r="C11375" s="52" t="s">
        <v>2092</v>
      </c>
      <c r="D11375" s="52" t="s">
        <v>2127</v>
      </c>
      <c r="E11375" s="54">
        <v>0.769838</v>
      </c>
      <c r="F11375" s="54">
        <v>0</v>
      </c>
      <c r="G11375" s="54">
        <v>0.769838</v>
      </c>
    </row>
    <row r="11376" s="37" customFormat="1" customHeight="1" spans="1:7">
      <c r="A11376" s="52" t="s">
        <v>2048</v>
      </c>
      <c r="B11376" s="52" t="s">
        <v>4178</v>
      </c>
      <c r="C11376" s="52" t="s">
        <v>2092</v>
      </c>
      <c r="D11376" s="52" t="s">
        <v>2128</v>
      </c>
      <c r="E11376" s="54">
        <v>0.540106</v>
      </c>
      <c r="F11376" s="54">
        <v>0</v>
      </c>
      <c r="G11376" s="54">
        <v>0.540106</v>
      </c>
    </row>
    <row r="11377" s="37" customFormat="1" customHeight="1" spans="1:7">
      <c r="A11377" s="52" t="s">
        <v>2048</v>
      </c>
      <c r="B11377" s="52" t="s">
        <v>4178</v>
      </c>
      <c r="C11377" s="52" t="s">
        <v>2092</v>
      </c>
      <c r="D11377" s="52" t="s">
        <v>2129</v>
      </c>
      <c r="E11377" s="54">
        <v>1.052244</v>
      </c>
      <c r="F11377" s="54">
        <v>0</v>
      </c>
      <c r="G11377" s="54">
        <v>1.052244</v>
      </c>
    </row>
    <row r="11378" s="37" customFormat="1" customHeight="1" spans="1:7">
      <c r="A11378" s="52" t="s">
        <v>2048</v>
      </c>
      <c r="B11378" s="52" t="s">
        <v>4178</v>
      </c>
      <c r="C11378" s="52" t="s">
        <v>2092</v>
      </c>
      <c r="D11378" s="52" t="s">
        <v>2297</v>
      </c>
      <c r="E11378" s="54">
        <v>0.395824</v>
      </c>
      <c r="F11378" s="54">
        <v>0</v>
      </c>
      <c r="G11378" s="54">
        <v>0.395824</v>
      </c>
    </row>
    <row r="11379" s="37" customFormat="1" customHeight="1" spans="1:7">
      <c r="A11379" s="52" t="s">
        <v>2048</v>
      </c>
      <c r="B11379" s="52" t="s">
        <v>4178</v>
      </c>
      <c r="C11379" s="52" t="s">
        <v>2092</v>
      </c>
      <c r="D11379" s="52" t="s">
        <v>2130</v>
      </c>
      <c r="E11379" s="54">
        <v>0.962298</v>
      </c>
      <c r="F11379" s="54">
        <v>0</v>
      </c>
      <c r="G11379" s="54">
        <v>0.962298</v>
      </c>
    </row>
    <row r="11380" s="37" customFormat="1" customHeight="1" spans="1:7">
      <c r="A11380" s="52" t="s">
        <v>2048</v>
      </c>
      <c r="B11380" s="52" t="s">
        <v>4178</v>
      </c>
      <c r="C11380" s="52" t="s">
        <v>2092</v>
      </c>
      <c r="D11380" s="52" t="s">
        <v>2105</v>
      </c>
      <c r="E11380" s="54">
        <v>1.2</v>
      </c>
      <c r="F11380" s="54">
        <v>0</v>
      </c>
      <c r="G11380" s="54">
        <v>1.2</v>
      </c>
    </row>
    <row r="11381" s="37" customFormat="1" customHeight="1" spans="1:7">
      <c r="A11381" s="52" t="s">
        <v>2048</v>
      </c>
      <c r="B11381" s="52" t="s">
        <v>4178</v>
      </c>
      <c r="C11381" s="49" t="s">
        <v>2106</v>
      </c>
      <c r="D11381" s="49"/>
      <c r="E11381" s="55">
        <v>160.751244</v>
      </c>
      <c r="F11381" s="55">
        <v>0</v>
      </c>
      <c r="G11381" s="55">
        <v>160.751244</v>
      </c>
    </row>
    <row r="11382" s="37" customFormat="1" customHeight="1" spans="1:7">
      <c r="A11382" s="52" t="s">
        <v>2048</v>
      </c>
      <c r="B11382" s="52" t="s">
        <v>4178</v>
      </c>
      <c r="C11382" s="52" t="s">
        <v>2107</v>
      </c>
      <c r="D11382" s="52" t="s">
        <v>2131</v>
      </c>
      <c r="E11382" s="54">
        <v>35.0748</v>
      </c>
      <c r="F11382" s="54">
        <v>0</v>
      </c>
      <c r="G11382" s="54">
        <v>35.0748</v>
      </c>
    </row>
    <row r="11383" s="37" customFormat="1" customHeight="1" spans="1:7">
      <c r="A11383" s="52" t="s">
        <v>2048</v>
      </c>
      <c r="B11383" s="52" t="s">
        <v>4178</v>
      </c>
      <c r="C11383" s="52" t="s">
        <v>2107</v>
      </c>
      <c r="D11383" s="52" t="s">
        <v>2132</v>
      </c>
      <c r="E11383" s="54">
        <v>1.2384</v>
      </c>
      <c r="F11383" s="54">
        <v>0</v>
      </c>
      <c r="G11383" s="54">
        <v>1.2384</v>
      </c>
    </row>
    <row r="11384" s="37" customFormat="1" customHeight="1" spans="1:7">
      <c r="A11384" s="52" t="s">
        <v>2048</v>
      </c>
      <c r="B11384" s="52" t="s">
        <v>4178</v>
      </c>
      <c r="C11384" s="52" t="s">
        <v>2107</v>
      </c>
      <c r="D11384" s="52" t="s">
        <v>2110</v>
      </c>
      <c r="E11384" s="54">
        <v>3.36</v>
      </c>
      <c r="F11384" s="54">
        <v>0</v>
      </c>
      <c r="G11384" s="54">
        <v>3.36</v>
      </c>
    </row>
    <row r="11385" s="37" customFormat="1" customHeight="1" spans="1:7">
      <c r="A11385" s="52" t="s">
        <v>2048</v>
      </c>
      <c r="B11385" s="52" t="s">
        <v>4178</v>
      </c>
      <c r="C11385" s="52" t="s">
        <v>2107</v>
      </c>
      <c r="D11385" s="52" t="s">
        <v>2134</v>
      </c>
      <c r="E11385" s="54">
        <v>16.764</v>
      </c>
      <c r="F11385" s="54">
        <v>0</v>
      </c>
      <c r="G11385" s="54">
        <v>16.764</v>
      </c>
    </row>
    <row r="11386" s="37" customFormat="1" customHeight="1" spans="1:7">
      <c r="A11386" s="52" t="s">
        <v>2048</v>
      </c>
      <c r="B11386" s="52" t="s">
        <v>4178</v>
      </c>
      <c r="C11386" s="52" t="s">
        <v>2107</v>
      </c>
      <c r="D11386" s="52" t="s">
        <v>2135</v>
      </c>
      <c r="E11386" s="54">
        <v>31.656</v>
      </c>
      <c r="F11386" s="54">
        <v>0</v>
      </c>
      <c r="G11386" s="54">
        <v>31.656</v>
      </c>
    </row>
    <row r="11387" s="37" customFormat="1" customHeight="1" spans="1:7">
      <c r="A11387" s="52" t="s">
        <v>2048</v>
      </c>
      <c r="B11387" s="52" t="s">
        <v>4178</v>
      </c>
      <c r="C11387" s="52" t="s">
        <v>2107</v>
      </c>
      <c r="D11387" s="52" t="s">
        <v>2136</v>
      </c>
      <c r="E11387" s="54">
        <v>11.076</v>
      </c>
      <c r="F11387" s="54">
        <v>0</v>
      </c>
      <c r="G11387" s="54">
        <v>11.076</v>
      </c>
    </row>
    <row r="11388" s="37" customFormat="1" customHeight="1" spans="1:7">
      <c r="A11388" s="52" t="s">
        <v>2048</v>
      </c>
      <c r="B11388" s="52" t="s">
        <v>4178</v>
      </c>
      <c r="C11388" s="52" t="s">
        <v>2107</v>
      </c>
      <c r="D11388" s="52" t="s">
        <v>2137</v>
      </c>
      <c r="E11388" s="54">
        <v>15.329472</v>
      </c>
      <c r="F11388" s="54">
        <v>0</v>
      </c>
      <c r="G11388" s="54">
        <v>15.329472</v>
      </c>
    </row>
    <row r="11389" s="37" customFormat="1" customHeight="1" spans="1:7">
      <c r="A11389" s="52" t="s">
        <v>2048</v>
      </c>
      <c r="B11389" s="52" t="s">
        <v>4178</v>
      </c>
      <c r="C11389" s="52" t="s">
        <v>2107</v>
      </c>
      <c r="D11389" s="52" t="s">
        <v>2138</v>
      </c>
      <c r="E11389" s="54">
        <v>6.094554</v>
      </c>
      <c r="F11389" s="54">
        <v>0</v>
      </c>
      <c r="G11389" s="54">
        <v>6.094554</v>
      </c>
    </row>
    <row r="11390" s="37" customFormat="1" customHeight="1" spans="1:7">
      <c r="A11390" s="52" t="s">
        <v>2048</v>
      </c>
      <c r="B11390" s="52" t="s">
        <v>4178</v>
      </c>
      <c r="C11390" s="52" t="s">
        <v>2107</v>
      </c>
      <c r="D11390" s="52" t="s">
        <v>2139</v>
      </c>
      <c r="E11390" s="54">
        <v>0.19246</v>
      </c>
      <c r="F11390" s="54">
        <v>0</v>
      </c>
      <c r="G11390" s="54">
        <v>0.19246</v>
      </c>
    </row>
    <row r="11391" s="37" customFormat="1" customHeight="1" spans="1:7">
      <c r="A11391" s="52" t="s">
        <v>2048</v>
      </c>
      <c r="B11391" s="52" t="s">
        <v>4178</v>
      </c>
      <c r="C11391" s="52" t="s">
        <v>2107</v>
      </c>
      <c r="D11391" s="52" t="s">
        <v>2140</v>
      </c>
      <c r="E11391" s="54">
        <v>0.320766</v>
      </c>
      <c r="F11391" s="54">
        <v>0</v>
      </c>
      <c r="G11391" s="54">
        <v>0.320766</v>
      </c>
    </row>
    <row r="11392" s="37" customFormat="1" customHeight="1" spans="1:7">
      <c r="A11392" s="52" t="s">
        <v>2048</v>
      </c>
      <c r="B11392" s="52" t="s">
        <v>4178</v>
      </c>
      <c r="C11392" s="52" t="s">
        <v>2107</v>
      </c>
      <c r="D11392" s="52" t="s">
        <v>2141</v>
      </c>
      <c r="E11392" s="54">
        <v>8.504784</v>
      </c>
      <c r="F11392" s="54">
        <v>0</v>
      </c>
      <c r="G11392" s="54">
        <v>8.504784</v>
      </c>
    </row>
    <row r="11393" s="37" customFormat="1" customHeight="1" spans="1:7">
      <c r="A11393" s="52" t="s">
        <v>2048</v>
      </c>
      <c r="B11393" s="52" t="s">
        <v>4178</v>
      </c>
      <c r="C11393" s="52" t="s">
        <v>2107</v>
      </c>
      <c r="D11393" s="52" t="s">
        <v>2298</v>
      </c>
      <c r="E11393" s="54">
        <v>0.8</v>
      </c>
      <c r="F11393" s="54">
        <v>0</v>
      </c>
      <c r="G11393" s="54">
        <v>0.8</v>
      </c>
    </row>
    <row r="11394" s="37" customFormat="1" customHeight="1" spans="1:7">
      <c r="A11394" s="52" t="s">
        <v>2048</v>
      </c>
      <c r="B11394" s="52" t="s">
        <v>4178</v>
      </c>
      <c r="C11394" s="52" t="s">
        <v>2107</v>
      </c>
      <c r="D11394" s="52" t="s">
        <v>2142</v>
      </c>
      <c r="E11394" s="54">
        <v>7.664736</v>
      </c>
      <c r="F11394" s="54">
        <v>0</v>
      </c>
      <c r="G11394" s="54">
        <v>7.664736</v>
      </c>
    </row>
    <row r="11395" s="37" customFormat="1" customHeight="1" spans="1:7">
      <c r="A11395" s="52" t="s">
        <v>2048</v>
      </c>
      <c r="B11395" s="52" t="s">
        <v>4178</v>
      </c>
      <c r="C11395" s="52" t="s">
        <v>2107</v>
      </c>
      <c r="D11395" s="52" t="s">
        <v>2299</v>
      </c>
      <c r="E11395" s="54">
        <v>9.2</v>
      </c>
      <c r="F11395" s="54">
        <v>0</v>
      </c>
      <c r="G11395" s="54">
        <v>9.2</v>
      </c>
    </row>
    <row r="11396" s="37" customFormat="1" customHeight="1" spans="1:7">
      <c r="A11396" s="52" t="s">
        <v>2048</v>
      </c>
      <c r="B11396" s="52" t="s">
        <v>4178</v>
      </c>
      <c r="C11396" s="52" t="s">
        <v>2107</v>
      </c>
      <c r="D11396" s="52" t="s">
        <v>2143</v>
      </c>
      <c r="E11396" s="54">
        <v>11.6645</v>
      </c>
      <c r="F11396" s="54">
        <v>0</v>
      </c>
      <c r="G11396" s="54">
        <v>11.6645</v>
      </c>
    </row>
    <row r="11397" s="37" customFormat="1" customHeight="1" spans="1:7">
      <c r="A11397" s="52" t="s">
        <v>2048</v>
      </c>
      <c r="B11397" s="52" t="s">
        <v>4178</v>
      </c>
      <c r="C11397" s="52" t="s">
        <v>2107</v>
      </c>
      <c r="D11397" s="52" t="s">
        <v>2144</v>
      </c>
      <c r="E11397" s="54">
        <v>1.28</v>
      </c>
      <c r="F11397" s="54">
        <v>0</v>
      </c>
      <c r="G11397" s="54">
        <v>1.28</v>
      </c>
    </row>
    <row r="11398" s="37" customFormat="1" customHeight="1" spans="1:7">
      <c r="A11398" s="52" t="s">
        <v>2048</v>
      </c>
      <c r="B11398" s="52" t="s">
        <v>4178</v>
      </c>
      <c r="C11398" s="52" t="s">
        <v>2107</v>
      </c>
      <c r="D11398" s="52" t="s">
        <v>2145</v>
      </c>
      <c r="E11398" s="54">
        <v>0.530772</v>
      </c>
      <c r="F11398" s="54">
        <v>0</v>
      </c>
      <c r="G11398" s="54">
        <v>0.530772</v>
      </c>
    </row>
    <row r="11399" s="37" customFormat="1" customHeight="1" spans="1:7">
      <c r="A11399" s="52" t="s">
        <v>2048</v>
      </c>
      <c r="B11399" s="49" t="s">
        <v>4179</v>
      </c>
      <c r="C11399" s="49"/>
      <c r="D11399" s="49"/>
      <c r="E11399" s="55">
        <v>152.831115</v>
      </c>
      <c r="F11399" s="55">
        <v>0</v>
      </c>
      <c r="G11399" s="55">
        <v>152.831115</v>
      </c>
    </row>
    <row r="11400" s="37" customFormat="1" customHeight="1" spans="1:7">
      <c r="A11400" s="52" t="s">
        <v>2048</v>
      </c>
      <c r="B11400" s="52" t="s">
        <v>4180</v>
      </c>
      <c r="C11400" s="49" t="s">
        <v>2091</v>
      </c>
      <c r="D11400" s="49"/>
      <c r="E11400" s="55">
        <v>21.083018</v>
      </c>
      <c r="F11400" s="55">
        <v>0</v>
      </c>
      <c r="G11400" s="55">
        <v>21.083018</v>
      </c>
    </row>
    <row r="11401" s="37" customFormat="1" customHeight="1" spans="1:7">
      <c r="A11401" s="52" t="s">
        <v>2048</v>
      </c>
      <c r="B11401" s="52" t="s">
        <v>4180</v>
      </c>
      <c r="C11401" s="52" t="s">
        <v>2092</v>
      </c>
      <c r="D11401" s="52" t="s">
        <v>2126</v>
      </c>
      <c r="E11401" s="54">
        <v>17.15</v>
      </c>
      <c r="F11401" s="54">
        <v>0</v>
      </c>
      <c r="G11401" s="54">
        <v>17.15</v>
      </c>
    </row>
    <row r="11402" s="37" customFormat="1" customHeight="1" spans="1:7">
      <c r="A11402" s="52" t="s">
        <v>2048</v>
      </c>
      <c r="B11402" s="52" t="s">
        <v>4180</v>
      </c>
      <c r="C11402" s="52" t="s">
        <v>2092</v>
      </c>
      <c r="D11402" s="52" t="s">
        <v>2127</v>
      </c>
      <c r="E11402" s="54">
        <v>0.665237</v>
      </c>
      <c r="F11402" s="54">
        <v>0</v>
      </c>
      <c r="G11402" s="54">
        <v>0.665237</v>
      </c>
    </row>
    <row r="11403" s="37" customFormat="1" customHeight="1" spans="1:7">
      <c r="A11403" s="52" t="s">
        <v>2048</v>
      </c>
      <c r="B11403" s="52" t="s">
        <v>4180</v>
      </c>
      <c r="C11403" s="52" t="s">
        <v>2092</v>
      </c>
      <c r="D11403" s="52" t="s">
        <v>2128</v>
      </c>
      <c r="E11403" s="54">
        <v>0.467011</v>
      </c>
      <c r="F11403" s="54">
        <v>0</v>
      </c>
      <c r="G11403" s="54">
        <v>0.467011</v>
      </c>
    </row>
    <row r="11404" s="37" customFormat="1" customHeight="1" spans="1:7">
      <c r="A11404" s="52" t="s">
        <v>2048</v>
      </c>
      <c r="B11404" s="52" t="s">
        <v>4180</v>
      </c>
      <c r="C11404" s="52" t="s">
        <v>2092</v>
      </c>
      <c r="D11404" s="52" t="s">
        <v>2129</v>
      </c>
      <c r="E11404" s="54">
        <v>0.919224</v>
      </c>
      <c r="F11404" s="54">
        <v>0</v>
      </c>
      <c r="G11404" s="54">
        <v>0.919224</v>
      </c>
    </row>
    <row r="11405" s="37" customFormat="1" customHeight="1" spans="1:7">
      <c r="A11405" s="52" t="s">
        <v>2048</v>
      </c>
      <c r="B11405" s="52" t="s">
        <v>4180</v>
      </c>
      <c r="C11405" s="52" t="s">
        <v>2092</v>
      </c>
      <c r="D11405" s="52" t="s">
        <v>2130</v>
      </c>
      <c r="E11405" s="54">
        <v>0.831546</v>
      </c>
      <c r="F11405" s="54">
        <v>0</v>
      </c>
      <c r="G11405" s="54">
        <v>0.831546</v>
      </c>
    </row>
    <row r="11406" s="37" customFormat="1" customHeight="1" spans="1:7">
      <c r="A11406" s="52" t="s">
        <v>2048</v>
      </c>
      <c r="B11406" s="52" t="s">
        <v>4180</v>
      </c>
      <c r="C11406" s="52" t="s">
        <v>2092</v>
      </c>
      <c r="D11406" s="52" t="s">
        <v>2105</v>
      </c>
      <c r="E11406" s="54">
        <v>1.05</v>
      </c>
      <c r="F11406" s="54">
        <v>0</v>
      </c>
      <c r="G11406" s="54">
        <v>1.05</v>
      </c>
    </row>
    <row r="11407" s="37" customFormat="1" customHeight="1" spans="1:7">
      <c r="A11407" s="52" t="s">
        <v>2048</v>
      </c>
      <c r="B11407" s="52" t="s">
        <v>4180</v>
      </c>
      <c r="C11407" s="49" t="s">
        <v>2106</v>
      </c>
      <c r="D11407" s="49"/>
      <c r="E11407" s="55">
        <v>131.748097</v>
      </c>
      <c r="F11407" s="55">
        <v>0</v>
      </c>
      <c r="G11407" s="55">
        <v>131.748097</v>
      </c>
    </row>
    <row r="11408" s="37" customFormat="1" customHeight="1" spans="1:7">
      <c r="A11408" s="52" t="s">
        <v>2048</v>
      </c>
      <c r="B11408" s="52" t="s">
        <v>4180</v>
      </c>
      <c r="C11408" s="52" t="s">
        <v>2107</v>
      </c>
      <c r="D11408" s="52" t="s">
        <v>2131</v>
      </c>
      <c r="E11408" s="54">
        <v>30.6408</v>
      </c>
      <c r="F11408" s="54">
        <v>0</v>
      </c>
      <c r="G11408" s="54">
        <v>30.6408</v>
      </c>
    </row>
    <row r="11409" s="37" customFormat="1" customHeight="1" spans="1:7">
      <c r="A11409" s="52" t="s">
        <v>2048</v>
      </c>
      <c r="B11409" s="52" t="s">
        <v>4180</v>
      </c>
      <c r="C11409" s="52" t="s">
        <v>2107</v>
      </c>
      <c r="D11409" s="52" t="s">
        <v>2132</v>
      </c>
      <c r="E11409" s="54">
        <v>1.0836</v>
      </c>
      <c r="F11409" s="54">
        <v>0</v>
      </c>
      <c r="G11409" s="54">
        <v>1.0836</v>
      </c>
    </row>
    <row r="11410" s="37" customFormat="1" customHeight="1" spans="1:7">
      <c r="A11410" s="52" t="s">
        <v>2048</v>
      </c>
      <c r="B11410" s="52" t="s">
        <v>4180</v>
      </c>
      <c r="C11410" s="52" t="s">
        <v>2107</v>
      </c>
      <c r="D11410" s="52" t="s">
        <v>2110</v>
      </c>
      <c r="E11410" s="54">
        <v>2.94</v>
      </c>
      <c r="F11410" s="54">
        <v>0</v>
      </c>
      <c r="G11410" s="54">
        <v>2.94</v>
      </c>
    </row>
    <row r="11411" s="37" customFormat="1" customHeight="1" spans="1:7">
      <c r="A11411" s="52" t="s">
        <v>2048</v>
      </c>
      <c r="B11411" s="52" t="s">
        <v>4180</v>
      </c>
      <c r="C11411" s="52" t="s">
        <v>2107</v>
      </c>
      <c r="D11411" s="52" t="s">
        <v>2134</v>
      </c>
      <c r="E11411" s="54">
        <v>14.28</v>
      </c>
      <c r="F11411" s="54">
        <v>0</v>
      </c>
      <c r="G11411" s="54">
        <v>14.28</v>
      </c>
    </row>
    <row r="11412" s="37" customFormat="1" customHeight="1" spans="1:7">
      <c r="A11412" s="52" t="s">
        <v>2048</v>
      </c>
      <c r="B11412" s="52" t="s">
        <v>4180</v>
      </c>
      <c r="C11412" s="52" t="s">
        <v>2107</v>
      </c>
      <c r="D11412" s="52" t="s">
        <v>2135</v>
      </c>
      <c r="E11412" s="54">
        <v>28.2</v>
      </c>
      <c r="F11412" s="54">
        <v>0</v>
      </c>
      <c r="G11412" s="54">
        <v>28.2</v>
      </c>
    </row>
    <row r="11413" s="37" customFormat="1" customHeight="1" spans="1:7">
      <c r="A11413" s="52" t="s">
        <v>2048</v>
      </c>
      <c r="B11413" s="52" t="s">
        <v>4180</v>
      </c>
      <c r="C11413" s="52" t="s">
        <v>2107</v>
      </c>
      <c r="D11413" s="52" t="s">
        <v>2136</v>
      </c>
      <c r="E11413" s="54">
        <v>9.432</v>
      </c>
      <c r="F11413" s="54">
        <v>0</v>
      </c>
      <c r="G11413" s="54">
        <v>9.432</v>
      </c>
    </row>
    <row r="11414" s="37" customFormat="1" customHeight="1" spans="1:7">
      <c r="A11414" s="52" t="s">
        <v>2048</v>
      </c>
      <c r="B11414" s="52" t="s">
        <v>4180</v>
      </c>
      <c r="C11414" s="52" t="s">
        <v>2107</v>
      </c>
      <c r="D11414" s="52" t="s">
        <v>2137</v>
      </c>
      <c r="E11414" s="54">
        <v>13.381824</v>
      </c>
      <c r="F11414" s="54">
        <v>0</v>
      </c>
      <c r="G11414" s="54">
        <v>13.381824</v>
      </c>
    </row>
    <row r="11415" s="37" customFormat="1" customHeight="1" spans="1:7">
      <c r="A11415" s="52" t="s">
        <v>2048</v>
      </c>
      <c r="B11415" s="52" t="s">
        <v>4180</v>
      </c>
      <c r="C11415" s="52" t="s">
        <v>2107</v>
      </c>
      <c r="D11415" s="52" t="s">
        <v>2138</v>
      </c>
      <c r="E11415" s="54">
        <v>5.266458</v>
      </c>
      <c r="F11415" s="54">
        <v>0</v>
      </c>
      <c r="G11415" s="54">
        <v>5.266458</v>
      </c>
    </row>
    <row r="11416" s="37" customFormat="1" customHeight="1" spans="1:7">
      <c r="A11416" s="52" t="s">
        <v>2048</v>
      </c>
      <c r="B11416" s="52" t="s">
        <v>4180</v>
      </c>
      <c r="C11416" s="52" t="s">
        <v>2107</v>
      </c>
      <c r="D11416" s="52" t="s">
        <v>2139</v>
      </c>
      <c r="E11416" s="54">
        <v>0.166309</v>
      </c>
      <c r="F11416" s="54">
        <v>0</v>
      </c>
      <c r="G11416" s="54">
        <v>0.166309</v>
      </c>
    </row>
    <row r="11417" s="37" customFormat="1" customHeight="1" spans="1:7">
      <c r="A11417" s="52" t="s">
        <v>2048</v>
      </c>
      <c r="B11417" s="52" t="s">
        <v>4180</v>
      </c>
      <c r="C11417" s="52" t="s">
        <v>2107</v>
      </c>
      <c r="D11417" s="52" t="s">
        <v>2140</v>
      </c>
      <c r="E11417" s="54">
        <v>0.277182</v>
      </c>
      <c r="F11417" s="54">
        <v>0</v>
      </c>
      <c r="G11417" s="54">
        <v>0.277182</v>
      </c>
    </row>
    <row r="11418" s="37" customFormat="1" customHeight="1" spans="1:7">
      <c r="A11418" s="52" t="s">
        <v>2048</v>
      </c>
      <c r="B11418" s="52" t="s">
        <v>4180</v>
      </c>
      <c r="C11418" s="52" t="s">
        <v>2107</v>
      </c>
      <c r="D11418" s="52" t="s">
        <v>2141</v>
      </c>
      <c r="E11418" s="54">
        <v>7.357968</v>
      </c>
      <c r="F11418" s="54">
        <v>0</v>
      </c>
      <c r="G11418" s="54">
        <v>7.357968</v>
      </c>
    </row>
    <row r="11419" s="37" customFormat="1" customHeight="1" spans="1:7">
      <c r="A11419" s="52" t="s">
        <v>2048</v>
      </c>
      <c r="B11419" s="52" t="s">
        <v>4180</v>
      </c>
      <c r="C11419" s="52" t="s">
        <v>2107</v>
      </c>
      <c r="D11419" s="52" t="s">
        <v>2142</v>
      </c>
      <c r="E11419" s="54">
        <v>6.690912</v>
      </c>
      <c r="F11419" s="54">
        <v>0</v>
      </c>
      <c r="G11419" s="54">
        <v>6.690912</v>
      </c>
    </row>
    <row r="11420" s="37" customFormat="1" customHeight="1" spans="1:7">
      <c r="A11420" s="52" t="s">
        <v>2048</v>
      </c>
      <c r="B11420" s="52" t="s">
        <v>4180</v>
      </c>
      <c r="C11420" s="52" t="s">
        <v>2107</v>
      </c>
      <c r="D11420" s="52" t="s">
        <v>2143</v>
      </c>
      <c r="E11420" s="54">
        <v>10.451</v>
      </c>
      <c r="F11420" s="54">
        <v>0</v>
      </c>
      <c r="G11420" s="54">
        <v>10.451</v>
      </c>
    </row>
    <row r="11421" s="37" customFormat="1" customHeight="1" spans="1:7">
      <c r="A11421" s="52" t="s">
        <v>2048</v>
      </c>
      <c r="B11421" s="52" t="s">
        <v>4180</v>
      </c>
      <c r="C11421" s="52" t="s">
        <v>2107</v>
      </c>
      <c r="D11421" s="52" t="s">
        <v>2144</v>
      </c>
      <c r="E11421" s="54">
        <v>1.12</v>
      </c>
      <c r="F11421" s="54">
        <v>0</v>
      </c>
      <c r="G11421" s="54">
        <v>1.12</v>
      </c>
    </row>
    <row r="11422" s="37" customFormat="1" customHeight="1" spans="1:7">
      <c r="A11422" s="52" t="s">
        <v>2048</v>
      </c>
      <c r="B11422" s="52" t="s">
        <v>4180</v>
      </c>
      <c r="C11422" s="52" t="s">
        <v>2107</v>
      </c>
      <c r="D11422" s="52" t="s">
        <v>2145</v>
      </c>
      <c r="E11422" s="54">
        <v>0.460044</v>
      </c>
      <c r="F11422" s="54">
        <v>0</v>
      </c>
      <c r="G11422" s="54">
        <v>0.460044</v>
      </c>
    </row>
    <row r="11423" s="37" customFormat="1" customHeight="1" spans="1:7">
      <c r="A11423" s="52" t="s">
        <v>2048</v>
      </c>
      <c r="B11423" s="49" t="s">
        <v>4181</v>
      </c>
      <c r="C11423" s="49"/>
      <c r="D11423" s="49"/>
      <c r="E11423" s="55">
        <v>120.590598</v>
      </c>
      <c r="F11423" s="55">
        <v>0</v>
      </c>
      <c r="G11423" s="55">
        <v>120.590598</v>
      </c>
    </row>
    <row r="11424" s="37" customFormat="1" customHeight="1" spans="1:7">
      <c r="A11424" s="52" t="s">
        <v>2048</v>
      </c>
      <c r="B11424" s="52" t="s">
        <v>4182</v>
      </c>
      <c r="C11424" s="49" t="s">
        <v>2091</v>
      </c>
      <c r="D11424" s="49"/>
      <c r="E11424" s="55">
        <v>15.392392</v>
      </c>
      <c r="F11424" s="55">
        <v>0</v>
      </c>
      <c r="G11424" s="55">
        <v>15.392392</v>
      </c>
    </row>
    <row r="11425" s="37" customFormat="1" customHeight="1" spans="1:7">
      <c r="A11425" s="52" t="s">
        <v>2048</v>
      </c>
      <c r="B11425" s="52" t="s">
        <v>4182</v>
      </c>
      <c r="C11425" s="52" t="s">
        <v>2092</v>
      </c>
      <c r="D11425" s="52" t="s">
        <v>2126</v>
      </c>
      <c r="E11425" s="54">
        <v>12.25</v>
      </c>
      <c r="F11425" s="54">
        <v>0</v>
      </c>
      <c r="G11425" s="54">
        <v>12.25</v>
      </c>
    </row>
    <row r="11426" s="37" customFormat="1" customHeight="1" spans="1:7">
      <c r="A11426" s="52" t="s">
        <v>2048</v>
      </c>
      <c r="B11426" s="52" t="s">
        <v>4182</v>
      </c>
      <c r="C11426" s="52" t="s">
        <v>2092</v>
      </c>
      <c r="D11426" s="52" t="s">
        <v>2127</v>
      </c>
      <c r="E11426" s="54">
        <v>0.543946</v>
      </c>
      <c r="F11426" s="54">
        <v>0</v>
      </c>
      <c r="G11426" s="54">
        <v>0.543946</v>
      </c>
    </row>
    <row r="11427" s="37" customFormat="1" customHeight="1" spans="1:7">
      <c r="A11427" s="52" t="s">
        <v>2048</v>
      </c>
      <c r="B11427" s="52" t="s">
        <v>4182</v>
      </c>
      <c r="C11427" s="52" t="s">
        <v>2092</v>
      </c>
      <c r="D11427" s="52" t="s">
        <v>2128</v>
      </c>
      <c r="E11427" s="54">
        <v>0.38231</v>
      </c>
      <c r="F11427" s="54">
        <v>0</v>
      </c>
      <c r="G11427" s="54">
        <v>0.38231</v>
      </c>
    </row>
    <row r="11428" s="37" customFormat="1" customHeight="1" spans="1:7">
      <c r="A11428" s="52" t="s">
        <v>2048</v>
      </c>
      <c r="B11428" s="52" t="s">
        <v>4182</v>
      </c>
      <c r="C11428" s="52" t="s">
        <v>2092</v>
      </c>
      <c r="D11428" s="52" t="s">
        <v>2129</v>
      </c>
      <c r="E11428" s="54">
        <v>0.786204</v>
      </c>
      <c r="F11428" s="54">
        <v>0</v>
      </c>
      <c r="G11428" s="54">
        <v>0.786204</v>
      </c>
    </row>
    <row r="11429" s="37" customFormat="1" customHeight="1" spans="1:7">
      <c r="A11429" s="52" t="s">
        <v>2048</v>
      </c>
      <c r="B11429" s="52" t="s">
        <v>4182</v>
      </c>
      <c r="C11429" s="52" t="s">
        <v>2092</v>
      </c>
      <c r="D11429" s="52" t="s">
        <v>2130</v>
      </c>
      <c r="E11429" s="54">
        <v>0.679932</v>
      </c>
      <c r="F11429" s="54">
        <v>0</v>
      </c>
      <c r="G11429" s="54">
        <v>0.679932</v>
      </c>
    </row>
    <row r="11430" s="37" customFormat="1" customHeight="1" spans="1:7">
      <c r="A11430" s="52" t="s">
        <v>2048</v>
      </c>
      <c r="B11430" s="52" t="s">
        <v>4182</v>
      </c>
      <c r="C11430" s="52" t="s">
        <v>2092</v>
      </c>
      <c r="D11430" s="52" t="s">
        <v>2105</v>
      </c>
      <c r="E11430" s="54">
        <v>0.75</v>
      </c>
      <c r="F11430" s="54">
        <v>0</v>
      </c>
      <c r="G11430" s="54">
        <v>0.75</v>
      </c>
    </row>
    <row r="11431" s="37" customFormat="1" customHeight="1" spans="1:7">
      <c r="A11431" s="52" t="s">
        <v>2048</v>
      </c>
      <c r="B11431" s="52" t="s">
        <v>4182</v>
      </c>
      <c r="C11431" s="49" t="s">
        <v>2106</v>
      </c>
      <c r="D11431" s="49"/>
      <c r="E11431" s="55">
        <v>105.198206</v>
      </c>
      <c r="F11431" s="55">
        <v>0</v>
      </c>
      <c r="G11431" s="55">
        <v>105.198206</v>
      </c>
    </row>
    <row r="11432" s="37" customFormat="1" customHeight="1" spans="1:7">
      <c r="A11432" s="52" t="s">
        <v>2048</v>
      </c>
      <c r="B11432" s="52" t="s">
        <v>4182</v>
      </c>
      <c r="C11432" s="52" t="s">
        <v>2107</v>
      </c>
      <c r="D11432" s="52" t="s">
        <v>2131</v>
      </c>
      <c r="E11432" s="54">
        <v>26.2068</v>
      </c>
      <c r="F11432" s="54">
        <v>0</v>
      </c>
      <c r="G11432" s="54">
        <v>26.2068</v>
      </c>
    </row>
    <row r="11433" s="37" customFormat="1" customHeight="1" spans="1:7">
      <c r="A11433" s="52" t="s">
        <v>2048</v>
      </c>
      <c r="B11433" s="52" t="s">
        <v>4182</v>
      </c>
      <c r="C11433" s="52" t="s">
        <v>2107</v>
      </c>
      <c r="D11433" s="52" t="s">
        <v>2132</v>
      </c>
      <c r="E11433" s="54">
        <v>0.774</v>
      </c>
      <c r="F11433" s="54">
        <v>0</v>
      </c>
      <c r="G11433" s="54">
        <v>0.774</v>
      </c>
    </row>
    <row r="11434" s="37" customFormat="1" customHeight="1" spans="1:7">
      <c r="A11434" s="52" t="s">
        <v>2048</v>
      </c>
      <c r="B11434" s="52" t="s">
        <v>4182</v>
      </c>
      <c r="C11434" s="52" t="s">
        <v>2107</v>
      </c>
      <c r="D11434" s="52" t="s">
        <v>2110</v>
      </c>
      <c r="E11434" s="54">
        <v>2.46</v>
      </c>
      <c r="F11434" s="54">
        <v>0</v>
      </c>
      <c r="G11434" s="54">
        <v>2.46</v>
      </c>
    </row>
    <row r="11435" s="37" customFormat="1" customHeight="1" spans="1:7">
      <c r="A11435" s="52" t="s">
        <v>2048</v>
      </c>
      <c r="B11435" s="52" t="s">
        <v>4182</v>
      </c>
      <c r="C11435" s="52" t="s">
        <v>2107</v>
      </c>
      <c r="D11435" s="52" t="s">
        <v>2134</v>
      </c>
      <c r="E11435" s="54">
        <v>11.052</v>
      </c>
      <c r="F11435" s="54">
        <v>0</v>
      </c>
      <c r="G11435" s="54">
        <v>11.052</v>
      </c>
    </row>
    <row r="11436" s="37" customFormat="1" customHeight="1" spans="1:7">
      <c r="A11436" s="52" t="s">
        <v>2048</v>
      </c>
      <c r="B11436" s="52" t="s">
        <v>4182</v>
      </c>
      <c r="C11436" s="52" t="s">
        <v>2107</v>
      </c>
      <c r="D11436" s="52" t="s">
        <v>2135</v>
      </c>
      <c r="E11436" s="54">
        <v>21.5256</v>
      </c>
      <c r="F11436" s="54">
        <v>0</v>
      </c>
      <c r="G11436" s="54">
        <v>21.5256</v>
      </c>
    </row>
    <row r="11437" s="37" customFormat="1" customHeight="1" spans="1:7">
      <c r="A11437" s="52" t="s">
        <v>2048</v>
      </c>
      <c r="B11437" s="52" t="s">
        <v>4182</v>
      </c>
      <c r="C11437" s="52" t="s">
        <v>2107</v>
      </c>
      <c r="D11437" s="52" t="s">
        <v>2136</v>
      </c>
      <c r="E11437" s="54">
        <v>7.296</v>
      </c>
      <c r="F11437" s="54">
        <v>0</v>
      </c>
      <c r="G11437" s="54">
        <v>7.296</v>
      </c>
    </row>
    <row r="11438" s="37" customFormat="1" customHeight="1" spans="1:7">
      <c r="A11438" s="52" t="s">
        <v>2048</v>
      </c>
      <c r="B11438" s="52" t="s">
        <v>4182</v>
      </c>
      <c r="C11438" s="52" t="s">
        <v>2107</v>
      </c>
      <c r="D11438" s="52" t="s">
        <v>2137</v>
      </c>
      <c r="E11438" s="54">
        <v>10.696704</v>
      </c>
      <c r="F11438" s="54">
        <v>0</v>
      </c>
      <c r="G11438" s="54">
        <v>10.696704</v>
      </c>
    </row>
    <row r="11439" s="37" customFormat="1" customHeight="1" spans="1:7">
      <c r="A11439" s="52" t="s">
        <v>2048</v>
      </c>
      <c r="B11439" s="52" t="s">
        <v>4182</v>
      </c>
      <c r="C11439" s="52" t="s">
        <v>2107</v>
      </c>
      <c r="D11439" s="52" t="s">
        <v>2138</v>
      </c>
      <c r="E11439" s="54">
        <v>4.306236</v>
      </c>
      <c r="F11439" s="54">
        <v>0</v>
      </c>
      <c r="G11439" s="54">
        <v>4.306236</v>
      </c>
    </row>
    <row r="11440" s="37" customFormat="1" customHeight="1" spans="1:7">
      <c r="A11440" s="52" t="s">
        <v>2048</v>
      </c>
      <c r="B11440" s="52" t="s">
        <v>4182</v>
      </c>
      <c r="C11440" s="52" t="s">
        <v>2107</v>
      </c>
      <c r="D11440" s="52" t="s">
        <v>2139</v>
      </c>
      <c r="E11440" s="54">
        <v>0.135986</v>
      </c>
      <c r="F11440" s="54">
        <v>0</v>
      </c>
      <c r="G11440" s="54">
        <v>0.135986</v>
      </c>
    </row>
    <row r="11441" s="37" customFormat="1" customHeight="1" spans="1:7">
      <c r="A11441" s="52" t="s">
        <v>2048</v>
      </c>
      <c r="B11441" s="52" t="s">
        <v>4182</v>
      </c>
      <c r="C11441" s="52" t="s">
        <v>2107</v>
      </c>
      <c r="D11441" s="52" t="s">
        <v>2140</v>
      </c>
      <c r="E11441" s="54">
        <v>0.226644</v>
      </c>
      <c r="F11441" s="54">
        <v>0</v>
      </c>
      <c r="G11441" s="54">
        <v>0.226644</v>
      </c>
    </row>
    <row r="11442" s="37" customFormat="1" customHeight="1" spans="1:7">
      <c r="A11442" s="52" t="s">
        <v>2048</v>
      </c>
      <c r="B11442" s="52" t="s">
        <v>4182</v>
      </c>
      <c r="C11442" s="52" t="s">
        <v>2107</v>
      </c>
      <c r="D11442" s="52" t="s">
        <v>2141</v>
      </c>
      <c r="E11442" s="54">
        <v>6.029856</v>
      </c>
      <c r="F11442" s="54">
        <v>0</v>
      </c>
      <c r="G11442" s="54">
        <v>6.029856</v>
      </c>
    </row>
    <row r="11443" s="37" customFormat="1" customHeight="1" spans="1:7">
      <c r="A11443" s="52" t="s">
        <v>2048</v>
      </c>
      <c r="B11443" s="52" t="s">
        <v>4182</v>
      </c>
      <c r="C11443" s="52" t="s">
        <v>2107</v>
      </c>
      <c r="D11443" s="52" t="s">
        <v>2142</v>
      </c>
      <c r="E11443" s="54">
        <v>5.348352</v>
      </c>
      <c r="F11443" s="54">
        <v>0</v>
      </c>
      <c r="G11443" s="54">
        <v>5.348352</v>
      </c>
    </row>
    <row r="11444" s="37" customFormat="1" customHeight="1" spans="1:7">
      <c r="A11444" s="52" t="s">
        <v>2048</v>
      </c>
      <c r="B11444" s="52" t="s">
        <v>4182</v>
      </c>
      <c r="C11444" s="52" t="s">
        <v>2107</v>
      </c>
      <c r="D11444" s="52" t="s">
        <v>2143</v>
      </c>
      <c r="E11444" s="54">
        <v>7.9597</v>
      </c>
      <c r="F11444" s="54">
        <v>0</v>
      </c>
      <c r="G11444" s="54">
        <v>7.9597</v>
      </c>
    </row>
    <row r="11445" s="37" customFormat="1" customHeight="1" spans="1:7">
      <c r="A11445" s="52" t="s">
        <v>2048</v>
      </c>
      <c r="B11445" s="52" t="s">
        <v>4182</v>
      </c>
      <c r="C11445" s="52" t="s">
        <v>2107</v>
      </c>
      <c r="D11445" s="52" t="s">
        <v>2144</v>
      </c>
      <c r="E11445" s="54">
        <v>0.8</v>
      </c>
      <c r="F11445" s="54">
        <v>0</v>
      </c>
      <c r="G11445" s="54">
        <v>0.8</v>
      </c>
    </row>
    <row r="11446" s="37" customFormat="1" customHeight="1" spans="1:7">
      <c r="A11446" s="52" t="s">
        <v>2048</v>
      </c>
      <c r="B11446" s="52" t="s">
        <v>4182</v>
      </c>
      <c r="C11446" s="52" t="s">
        <v>2107</v>
      </c>
      <c r="D11446" s="52" t="s">
        <v>2145</v>
      </c>
      <c r="E11446" s="54">
        <v>0.380328</v>
      </c>
      <c r="F11446" s="54">
        <v>0</v>
      </c>
      <c r="G11446" s="54">
        <v>0.380328</v>
      </c>
    </row>
    <row r="11447" s="37" customFormat="1" customHeight="1" spans="1:7">
      <c r="A11447" s="52" t="s">
        <v>2048</v>
      </c>
      <c r="B11447" s="49" t="s">
        <v>4183</v>
      </c>
      <c r="C11447" s="49"/>
      <c r="D11447" s="49"/>
      <c r="E11447" s="55">
        <v>188.457549</v>
      </c>
      <c r="F11447" s="55">
        <v>0</v>
      </c>
      <c r="G11447" s="55">
        <v>188.457549</v>
      </c>
    </row>
    <row r="11448" s="37" customFormat="1" customHeight="1" spans="1:7">
      <c r="A11448" s="52" t="s">
        <v>2048</v>
      </c>
      <c r="B11448" s="52" t="s">
        <v>4184</v>
      </c>
      <c r="C11448" s="49" t="s">
        <v>2091</v>
      </c>
      <c r="D11448" s="49"/>
      <c r="E11448" s="55">
        <v>24.573772</v>
      </c>
      <c r="F11448" s="55">
        <v>0</v>
      </c>
      <c r="G11448" s="55">
        <v>24.573772</v>
      </c>
    </row>
    <row r="11449" s="37" customFormat="1" customHeight="1" spans="1:7">
      <c r="A11449" s="52" t="s">
        <v>2048</v>
      </c>
      <c r="B11449" s="52" t="s">
        <v>4184</v>
      </c>
      <c r="C11449" s="52" t="s">
        <v>2092</v>
      </c>
      <c r="D11449" s="52" t="s">
        <v>2126</v>
      </c>
      <c r="E11449" s="54">
        <v>19.6</v>
      </c>
      <c r="F11449" s="54">
        <v>0</v>
      </c>
      <c r="G11449" s="54">
        <v>19.6</v>
      </c>
    </row>
    <row r="11450" s="37" customFormat="1" customHeight="1" spans="1:7">
      <c r="A11450" s="52" t="s">
        <v>2048</v>
      </c>
      <c r="B11450" s="52" t="s">
        <v>4184</v>
      </c>
      <c r="C11450" s="52" t="s">
        <v>2092</v>
      </c>
      <c r="D11450" s="52" t="s">
        <v>2127</v>
      </c>
      <c r="E11450" s="54">
        <v>0.855187</v>
      </c>
      <c r="F11450" s="54">
        <v>0</v>
      </c>
      <c r="G11450" s="54">
        <v>0.855187</v>
      </c>
    </row>
    <row r="11451" s="37" customFormat="1" customHeight="1" spans="1:7">
      <c r="A11451" s="52" t="s">
        <v>2048</v>
      </c>
      <c r="B11451" s="52" t="s">
        <v>4184</v>
      </c>
      <c r="C11451" s="52" t="s">
        <v>2092</v>
      </c>
      <c r="D11451" s="52" t="s">
        <v>2128</v>
      </c>
      <c r="E11451" s="54">
        <v>0.598925</v>
      </c>
      <c r="F11451" s="54">
        <v>0</v>
      </c>
      <c r="G11451" s="54">
        <v>0.598925</v>
      </c>
    </row>
    <row r="11452" s="37" customFormat="1" customHeight="1" spans="1:7">
      <c r="A11452" s="52" t="s">
        <v>2048</v>
      </c>
      <c r="B11452" s="52" t="s">
        <v>4184</v>
      </c>
      <c r="C11452" s="52" t="s">
        <v>2092</v>
      </c>
      <c r="D11452" s="52" t="s">
        <v>2129</v>
      </c>
      <c r="E11452" s="54">
        <v>1.250676</v>
      </c>
      <c r="F11452" s="54">
        <v>0</v>
      </c>
      <c r="G11452" s="54">
        <v>1.250676</v>
      </c>
    </row>
    <row r="11453" s="37" customFormat="1" customHeight="1" spans="1:7">
      <c r="A11453" s="52" t="s">
        <v>2048</v>
      </c>
      <c r="B11453" s="52" t="s">
        <v>4184</v>
      </c>
      <c r="C11453" s="52" t="s">
        <v>2092</v>
      </c>
      <c r="D11453" s="52" t="s">
        <v>2130</v>
      </c>
      <c r="E11453" s="54">
        <v>1.068984</v>
      </c>
      <c r="F11453" s="54">
        <v>0</v>
      </c>
      <c r="G11453" s="54">
        <v>1.068984</v>
      </c>
    </row>
    <row r="11454" s="37" customFormat="1" customHeight="1" spans="1:7">
      <c r="A11454" s="52" t="s">
        <v>2048</v>
      </c>
      <c r="B11454" s="52" t="s">
        <v>4184</v>
      </c>
      <c r="C11454" s="52" t="s">
        <v>2092</v>
      </c>
      <c r="D11454" s="52" t="s">
        <v>2105</v>
      </c>
      <c r="E11454" s="54">
        <v>1.2</v>
      </c>
      <c r="F11454" s="54">
        <v>0</v>
      </c>
      <c r="G11454" s="54">
        <v>1.2</v>
      </c>
    </row>
    <row r="11455" s="37" customFormat="1" customHeight="1" spans="1:7">
      <c r="A11455" s="52" t="s">
        <v>2048</v>
      </c>
      <c r="B11455" s="52" t="s">
        <v>4184</v>
      </c>
      <c r="C11455" s="49" t="s">
        <v>2106</v>
      </c>
      <c r="D11455" s="49"/>
      <c r="E11455" s="55">
        <v>163.883777</v>
      </c>
      <c r="F11455" s="55">
        <v>0</v>
      </c>
      <c r="G11455" s="55">
        <v>163.883777</v>
      </c>
    </row>
    <row r="11456" s="37" customFormat="1" customHeight="1" spans="1:7">
      <c r="A11456" s="52" t="s">
        <v>2048</v>
      </c>
      <c r="B11456" s="52" t="s">
        <v>4184</v>
      </c>
      <c r="C11456" s="52" t="s">
        <v>2107</v>
      </c>
      <c r="D11456" s="52" t="s">
        <v>2131</v>
      </c>
      <c r="E11456" s="54">
        <v>41.6892</v>
      </c>
      <c r="F11456" s="54">
        <v>0</v>
      </c>
      <c r="G11456" s="54">
        <v>41.6892</v>
      </c>
    </row>
    <row r="11457" s="37" customFormat="1" customHeight="1" spans="1:7">
      <c r="A11457" s="52" t="s">
        <v>2048</v>
      </c>
      <c r="B11457" s="52" t="s">
        <v>4184</v>
      </c>
      <c r="C11457" s="52" t="s">
        <v>2107</v>
      </c>
      <c r="D11457" s="52" t="s">
        <v>2132</v>
      </c>
      <c r="E11457" s="54">
        <v>1.2384</v>
      </c>
      <c r="F11457" s="54">
        <v>0</v>
      </c>
      <c r="G11457" s="54">
        <v>1.2384</v>
      </c>
    </row>
    <row r="11458" s="37" customFormat="1" customHeight="1" spans="1:7">
      <c r="A11458" s="52" t="s">
        <v>2048</v>
      </c>
      <c r="B11458" s="52" t="s">
        <v>4184</v>
      </c>
      <c r="C11458" s="52" t="s">
        <v>2107</v>
      </c>
      <c r="D11458" s="52" t="s">
        <v>2110</v>
      </c>
      <c r="E11458" s="54">
        <v>3.6</v>
      </c>
      <c r="F11458" s="54">
        <v>0</v>
      </c>
      <c r="G11458" s="54">
        <v>3.6</v>
      </c>
    </row>
    <row r="11459" s="37" customFormat="1" customHeight="1" spans="1:7">
      <c r="A11459" s="52" t="s">
        <v>2048</v>
      </c>
      <c r="B11459" s="52" t="s">
        <v>4184</v>
      </c>
      <c r="C11459" s="52" t="s">
        <v>2107</v>
      </c>
      <c r="D11459" s="52" t="s">
        <v>2134</v>
      </c>
      <c r="E11459" s="54">
        <v>17.064</v>
      </c>
      <c r="F11459" s="54">
        <v>0</v>
      </c>
      <c r="G11459" s="54">
        <v>17.064</v>
      </c>
    </row>
    <row r="11460" s="37" customFormat="1" customHeight="1" spans="1:7">
      <c r="A11460" s="52" t="s">
        <v>2048</v>
      </c>
      <c r="B11460" s="52" t="s">
        <v>4184</v>
      </c>
      <c r="C11460" s="52" t="s">
        <v>2107</v>
      </c>
      <c r="D11460" s="52" t="s">
        <v>2135</v>
      </c>
      <c r="E11460" s="54">
        <v>33.0912</v>
      </c>
      <c r="F11460" s="54">
        <v>0</v>
      </c>
      <c r="G11460" s="54">
        <v>33.0912</v>
      </c>
    </row>
    <row r="11461" s="37" customFormat="1" customHeight="1" spans="1:7">
      <c r="A11461" s="52" t="s">
        <v>2048</v>
      </c>
      <c r="B11461" s="52" t="s">
        <v>4184</v>
      </c>
      <c r="C11461" s="52" t="s">
        <v>2107</v>
      </c>
      <c r="D11461" s="52" t="s">
        <v>2136</v>
      </c>
      <c r="E11461" s="54">
        <v>11.274</v>
      </c>
      <c r="F11461" s="54">
        <v>0</v>
      </c>
      <c r="G11461" s="54">
        <v>11.274</v>
      </c>
    </row>
    <row r="11462" s="37" customFormat="1" customHeight="1" spans="1:7">
      <c r="A11462" s="52" t="s">
        <v>2048</v>
      </c>
      <c r="B11462" s="52" t="s">
        <v>4184</v>
      </c>
      <c r="C11462" s="52" t="s">
        <v>2107</v>
      </c>
      <c r="D11462" s="52" t="s">
        <v>2137</v>
      </c>
      <c r="E11462" s="54">
        <v>16.697088</v>
      </c>
      <c r="F11462" s="54">
        <v>0</v>
      </c>
      <c r="G11462" s="54">
        <v>16.697088</v>
      </c>
    </row>
    <row r="11463" s="37" customFormat="1" customHeight="1" spans="1:7">
      <c r="A11463" s="52" t="s">
        <v>2048</v>
      </c>
      <c r="B11463" s="52" t="s">
        <v>4184</v>
      </c>
      <c r="C11463" s="52" t="s">
        <v>2107</v>
      </c>
      <c r="D11463" s="52" t="s">
        <v>2138</v>
      </c>
      <c r="E11463" s="54">
        <v>6.770232</v>
      </c>
      <c r="F11463" s="54">
        <v>0</v>
      </c>
      <c r="G11463" s="54">
        <v>6.770232</v>
      </c>
    </row>
    <row r="11464" s="37" customFormat="1" customHeight="1" spans="1:7">
      <c r="A11464" s="52" t="s">
        <v>2048</v>
      </c>
      <c r="B11464" s="52" t="s">
        <v>4184</v>
      </c>
      <c r="C11464" s="52" t="s">
        <v>2107</v>
      </c>
      <c r="D11464" s="52" t="s">
        <v>2139</v>
      </c>
      <c r="E11464" s="54">
        <v>0.213797</v>
      </c>
      <c r="F11464" s="54">
        <v>0</v>
      </c>
      <c r="G11464" s="54">
        <v>0.213797</v>
      </c>
    </row>
    <row r="11465" s="37" customFormat="1" customHeight="1" spans="1:7">
      <c r="A11465" s="52" t="s">
        <v>2048</v>
      </c>
      <c r="B11465" s="52" t="s">
        <v>4184</v>
      </c>
      <c r="C11465" s="52" t="s">
        <v>2107</v>
      </c>
      <c r="D11465" s="52" t="s">
        <v>2140</v>
      </c>
      <c r="E11465" s="54">
        <v>0.356328</v>
      </c>
      <c r="F11465" s="54">
        <v>0</v>
      </c>
      <c r="G11465" s="54">
        <v>0.356328</v>
      </c>
    </row>
    <row r="11466" s="37" customFormat="1" customHeight="1" spans="1:7">
      <c r="A11466" s="52" t="s">
        <v>2048</v>
      </c>
      <c r="B11466" s="52" t="s">
        <v>4184</v>
      </c>
      <c r="C11466" s="52" t="s">
        <v>2107</v>
      </c>
      <c r="D11466" s="52" t="s">
        <v>2141</v>
      </c>
      <c r="E11466" s="54">
        <v>9.415872</v>
      </c>
      <c r="F11466" s="54">
        <v>0</v>
      </c>
      <c r="G11466" s="54">
        <v>9.415872</v>
      </c>
    </row>
    <row r="11467" s="37" customFormat="1" customHeight="1" spans="1:7">
      <c r="A11467" s="52" t="s">
        <v>2048</v>
      </c>
      <c r="B11467" s="52" t="s">
        <v>4184</v>
      </c>
      <c r="C11467" s="52" t="s">
        <v>2107</v>
      </c>
      <c r="D11467" s="52" t="s">
        <v>2142</v>
      </c>
      <c r="E11467" s="54">
        <v>8.348544</v>
      </c>
      <c r="F11467" s="54">
        <v>0</v>
      </c>
      <c r="G11467" s="54">
        <v>8.348544</v>
      </c>
    </row>
    <row r="11468" s="37" customFormat="1" customHeight="1" spans="1:7">
      <c r="A11468" s="52" t="s">
        <v>2048</v>
      </c>
      <c r="B11468" s="52" t="s">
        <v>4184</v>
      </c>
      <c r="C11468" s="52" t="s">
        <v>2107</v>
      </c>
      <c r="D11468" s="52" t="s">
        <v>2143</v>
      </c>
      <c r="E11468" s="54">
        <v>12.2452</v>
      </c>
      <c r="F11468" s="54">
        <v>0</v>
      </c>
      <c r="G11468" s="54">
        <v>12.2452</v>
      </c>
    </row>
    <row r="11469" s="37" customFormat="1" customHeight="1" spans="1:7">
      <c r="A11469" s="52" t="s">
        <v>2048</v>
      </c>
      <c r="B11469" s="52" t="s">
        <v>4184</v>
      </c>
      <c r="C11469" s="52" t="s">
        <v>2107</v>
      </c>
      <c r="D11469" s="52" t="s">
        <v>2144</v>
      </c>
      <c r="E11469" s="54">
        <v>1.28</v>
      </c>
      <c r="F11469" s="54">
        <v>0</v>
      </c>
      <c r="G11469" s="54">
        <v>1.28</v>
      </c>
    </row>
    <row r="11470" s="37" customFormat="1" customHeight="1" spans="1:7">
      <c r="A11470" s="52" t="s">
        <v>2048</v>
      </c>
      <c r="B11470" s="52" t="s">
        <v>4184</v>
      </c>
      <c r="C11470" s="52" t="s">
        <v>2107</v>
      </c>
      <c r="D11470" s="52" t="s">
        <v>2145</v>
      </c>
      <c r="E11470" s="54">
        <v>0.599916</v>
      </c>
      <c r="F11470" s="54">
        <v>0</v>
      </c>
      <c r="G11470" s="54">
        <v>0.599916</v>
      </c>
    </row>
    <row r="11471" s="37" customFormat="1" customHeight="1" spans="1:7">
      <c r="A11471" s="49" t="s">
        <v>4185</v>
      </c>
      <c r="B11471" s="49"/>
      <c r="C11471" s="49"/>
      <c r="D11471" s="49"/>
      <c r="E11471" s="55">
        <v>2613.966096</v>
      </c>
      <c r="F11471" s="55">
        <v>0</v>
      </c>
      <c r="G11471" s="55">
        <v>2613.966096</v>
      </c>
    </row>
    <row r="11472" s="37" customFormat="1" customHeight="1" spans="1:7">
      <c r="A11472" s="52" t="s">
        <v>2049</v>
      </c>
      <c r="B11472" s="49" t="s">
        <v>4186</v>
      </c>
      <c r="C11472" s="49"/>
      <c r="D11472" s="49"/>
      <c r="E11472" s="55">
        <v>1593.284813</v>
      </c>
      <c r="F11472" s="55">
        <v>0</v>
      </c>
      <c r="G11472" s="55">
        <v>1593.284813</v>
      </c>
    </row>
    <row r="11473" s="37" customFormat="1" customHeight="1" spans="1:7">
      <c r="A11473" s="52" t="s">
        <v>2049</v>
      </c>
      <c r="B11473" s="52" t="s">
        <v>4187</v>
      </c>
      <c r="C11473" s="49" t="s">
        <v>2080</v>
      </c>
      <c r="D11473" s="49"/>
      <c r="E11473" s="55">
        <v>641.2345</v>
      </c>
      <c r="F11473" s="55">
        <v>0</v>
      </c>
      <c r="G11473" s="55">
        <v>641.2345</v>
      </c>
    </row>
    <row r="11474" s="37" customFormat="1" customHeight="1" spans="1:7">
      <c r="A11474" s="52" t="s">
        <v>2049</v>
      </c>
      <c r="B11474" s="52" t="s">
        <v>4187</v>
      </c>
      <c r="C11474" s="52" t="s">
        <v>2081</v>
      </c>
      <c r="D11474" s="52" t="s">
        <v>4188</v>
      </c>
      <c r="E11474" s="54">
        <v>13.9097</v>
      </c>
      <c r="F11474" s="54">
        <v>0</v>
      </c>
      <c r="G11474" s="54">
        <v>13.9097</v>
      </c>
    </row>
    <row r="11475" s="37" customFormat="1" customHeight="1" spans="1:7">
      <c r="A11475" s="52" t="s">
        <v>2049</v>
      </c>
      <c r="B11475" s="52" t="s">
        <v>4187</v>
      </c>
      <c r="C11475" s="52" t="s">
        <v>2081</v>
      </c>
      <c r="D11475" s="52" t="s">
        <v>4189</v>
      </c>
      <c r="E11475" s="54">
        <v>11.22</v>
      </c>
      <c r="F11475" s="54">
        <v>0</v>
      </c>
      <c r="G11475" s="54">
        <v>11.22</v>
      </c>
    </row>
    <row r="11476" s="37" customFormat="1" customHeight="1" spans="1:7">
      <c r="A11476" s="52" t="s">
        <v>2049</v>
      </c>
      <c r="B11476" s="52" t="s">
        <v>4187</v>
      </c>
      <c r="C11476" s="52" t="s">
        <v>2081</v>
      </c>
      <c r="D11476" s="52" t="s">
        <v>4190</v>
      </c>
      <c r="E11476" s="54">
        <v>33.5</v>
      </c>
      <c r="F11476" s="54">
        <v>0</v>
      </c>
      <c r="G11476" s="54">
        <v>33.5</v>
      </c>
    </row>
    <row r="11477" s="37" customFormat="1" customHeight="1" spans="1:7">
      <c r="A11477" s="52" t="s">
        <v>2049</v>
      </c>
      <c r="B11477" s="52" t="s">
        <v>4187</v>
      </c>
      <c r="C11477" s="52" t="s">
        <v>2081</v>
      </c>
      <c r="D11477" s="52" t="s">
        <v>4191</v>
      </c>
      <c r="E11477" s="54">
        <v>33.7488</v>
      </c>
      <c r="F11477" s="54">
        <v>0</v>
      </c>
      <c r="G11477" s="54">
        <v>33.7488</v>
      </c>
    </row>
    <row r="11478" s="37" customFormat="1" customHeight="1" spans="1:7">
      <c r="A11478" s="52" t="s">
        <v>2049</v>
      </c>
      <c r="B11478" s="52" t="s">
        <v>4187</v>
      </c>
      <c r="C11478" s="52" t="s">
        <v>2081</v>
      </c>
      <c r="D11478" s="52" t="s">
        <v>4192</v>
      </c>
      <c r="E11478" s="54">
        <v>61.0912</v>
      </c>
      <c r="F11478" s="54">
        <v>0</v>
      </c>
      <c r="G11478" s="54">
        <v>61.0912</v>
      </c>
    </row>
    <row r="11479" s="37" customFormat="1" customHeight="1" spans="1:7">
      <c r="A11479" s="52" t="s">
        <v>2049</v>
      </c>
      <c r="B11479" s="52" t="s">
        <v>4187</v>
      </c>
      <c r="C11479" s="52" t="s">
        <v>2081</v>
      </c>
      <c r="D11479" s="52" t="s">
        <v>4193</v>
      </c>
      <c r="E11479" s="54">
        <v>5.2656</v>
      </c>
      <c r="F11479" s="54">
        <v>0</v>
      </c>
      <c r="G11479" s="54">
        <v>5.2656</v>
      </c>
    </row>
    <row r="11480" s="37" customFormat="1" customHeight="1" spans="1:7">
      <c r="A11480" s="52" t="s">
        <v>2049</v>
      </c>
      <c r="B11480" s="52" t="s">
        <v>4187</v>
      </c>
      <c r="C11480" s="52" t="s">
        <v>2081</v>
      </c>
      <c r="D11480" s="52" t="s">
        <v>4194</v>
      </c>
      <c r="E11480" s="54">
        <v>13.6625</v>
      </c>
      <c r="F11480" s="54">
        <v>0</v>
      </c>
      <c r="G11480" s="54">
        <v>13.6625</v>
      </c>
    </row>
    <row r="11481" s="37" customFormat="1" customHeight="1" spans="1:7">
      <c r="A11481" s="52" t="s">
        <v>2049</v>
      </c>
      <c r="B11481" s="52" t="s">
        <v>4187</v>
      </c>
      <c r="C11481" s="52" t="s">
        <v>2081</v>
      </c>
      <c r="D11481" s="52" t="s">
        <v>4195</v>
      </c>
      <c r="E11481" s="54">
        <v>27.99</v>
      </c>
      <c r="F11481" s="54">
        <v>0</v>
      </c>
      <c r="G11481" s="54">
        <v>27.99</v>
      </c>
    </row>
    <row r="11482" s="37" customFormat="1" customHeight="1" spans="1:7">
      <c r="A11482" s="52" t="s">
        <v>2049</v>
      </c>
      <c r="B11482" s="52" t="s">
        <v>4187</v>
      </c>
      <c r="C11482" s="52" t="s">
        <v>2081</v>
      </c>
      <c r="D11482" s="52" t="s">
        <v>4196</v>
      </c>
      <c r="E11482" s="54">
        <v>39.272</v>
      </c>
      <c r="F11482" s="54">
        <v>0</v>
      </c>
      <c r="G11482" s="54">
        <v>39.272</v>
      </c>
    </row>
    <row r="11483" s="37" customFormat="1" customHeight="1" spans="1:7">
      <c r="A11483" s="52" t="s">
        <v>2049</v>
      </c>
      <c r="B11483" s="52" t="s">
        <v>4187</v>
      </c>
      <c r="C11483" s="52" t="s">
        <v>2081</v>
      </c>
      <c r="D11483" s="52" t="s">
        <v>4197</v>
      </c>
      <c r="E11483" s="54">
        <v>1.7</v>
      </c>
      <c r="F11483" s="54">
        <v>0</v>
      </c>
      <c r="G11483" s="54">
        <v>1.7</v>
      </c>
    </row>
    <row r="11484" s="37" customFormat="1" customHeight="1" spans="1:7">
      <c r="A11484" s="52" t="s">
        <v>2049</v>
      </c>
      <c r="B11484" s="52" t="s">
        <v>4187</v>
      </c>
      <c r="C11484" s="52" t="s">
        <v>2081</v>
      </c>
      <c r="D11484" s="52" t="s">
        <v>4198</v>
      </c>
      <c r="E11484" s="54">
        <v>32.616</v>
      </c>
      <c r="F11484" s="54">
        <v>0</v>
      </c>
      <c r="G11484" s="54">
        <v>32.616</v>
      </c>
    </row>
    <row r="11485" s="37" customFormat="1" customHeight="1" spans="1:7">
      <c r="A11485" s="52" t="s">
        <v>2049</v>
      </c>
      <c r="B11485" s="52" t="s">
        <v>4187</v>
      </c>
      <c r="C11485" s="52" t="s">
        <v>2081</v>
      </c>
      <c r="D11485" s="52" t="s">
        <v>4199</v>
      </c>
      <c r="E11485" s="54">
        <v>5.16</v>
      </c>
      <c r="F11485" s="54">
        <v>0</v>
      </c>
      <c r="G11485" s="54">
        <v>5.16</v>
      </c>
    </row>
    <row r="11486" s="37" customFormat="1" customHeight="1" spans="1:7">
      <c r="A11486" s="52" t="s">
        <v>2049</v>
      </c>
      <c r="B11486" s="52" t="s">
        <v>4187</v>
      </c>
      <c r="C11486" s="52" t="s">
        <v>2081</v>
      </c>
      <c r="D11486" s="52" t="s">
        <v>4200</v>
      </c>
      <c r="E11486" s="54">
        <v>18.48</v>
      </c>
      <c r="F11486" s="54">
        <v>0</v>
      </c>
      <c r="G11486" s="54">
        <v>18.48</v>
      </c>
    </row>
    <row r="11487" s="37" customFormat="1" customHeight="1" spans="1:7">
      <c r="A11487" s="52" t="s">
        <v>2049</v>
      </c>
      <c r="B11487" s="52" t="s">
        <v>4187</v>
      </c>
      <c r="C11487" s="52" t="s">
        <v>2081</v>
      </c>
      <c r="D11487" s="52" t="s">
        <v>4201</v>
      </c>
      <c r="E11487" s="54">
        <v>37.2</v>
      </c>
      <c r="F11487" s="54">
        <v>0</v>
      </c>
      <c r="G11487" s="54">
        <v>37.2</v>
      </c>
    </row>
    <row r="11488" s="37" customFormat="1" customHeight="1" spans="1:7">
      <c r="A11488" s="52" t="s">
        <v>2049</v>
      </c>
      <c r="B11488" s="52" t="s">
        <v>4187</v>
      </c>
      <c r="C11488" s="52" t="s">
        <v>2081</v>
      </c>
      <c r="D11488" s="52" t="s">
        <v>4202</v>
      </c>
      <c r="E11488" s="54">
        <v>13.68</v>
      </c>
      <c r="F11488" s="54">
        <v>0</v>
      </c>
      <c r="G11488" s="54">
        <v>13.68</v>
      </c>
    </row>
    <row r="11489" s="37" customFormat="1" customHeight="1" spans="1:7">
      <c r="A11489" s="52" t="s">
        <v>2049</v>
      </c>
      <c r="B11489" s="52" t="s">
        <v>4187</v>
      </c>
      <c r="C11489" s="52" t="s">
        <v>2081</v>
      </c>
      <c r="D11489" s="52" t="s">
        <v>4203</v>
      </c>
      <c r="E11489" s="54">
        <v>26.8384</v>
      </c>
      <c r="F11489" s="54">
        <v>0</v>
      </c>
      <c r="G11489" s="54">
        <v>26.8384</v>
      </c>
    </row>
    <row r="11490" s="37" customFormat="1" customHeight="1" spans="1:7">
      <c r="A11490" s="52" t="s">
        <v>2049</v>
      </c>
      <c r="B11490" s="52" t="s">
        <v>4187</v>
      </c>
      <c r="C11490" s="52" t="s">
        <v>2081</v>
      </c>
      <c r="D11490" s="52" t="s">
        <v>4204</v>
      </c>
      <c r="E11490" s="54">
        <v>18</v>
      </c>
      <c r="F11490" s="54">
        <v>0</v>
      </c>
      <c r="G11490" s="54">
        <v>18</v>
      </c>
    </row>
    <row r="11491" s="37" customFormat="1" customHeight="1" spans="1:7">
      <c r="A11491" s="52" t="s">
        <v>2049</v>
      </c>
      <c r="B11491" s="52" t="s">
        <v>4187</v>
      </c>
      <c r="C11491" s="52" t="s">
        <v>2081</v>
      </c>
      <c r="D11491" s="52" t="s">
        <v>4205</v>
      </c>
      <c r="E11491" s="54">
        <v>68</v>
      </c>
      <c r="F11491" s="54">
        <v>0</v>
      </c>
      <c r="G11491" s="54">
        <v>68</v>
      </c>
    </row>
    <row r="11492" s="37" customFormat="1" customHeight="1" spans="1:7">
      <c r="A11492" s="52" t="s">
        <v>2049</v>
      </c>
      <c r="B11492" s="52" t="s">
        <v>4187</v>
      </c>
      <c r="C11492" s="52" t="s">
        <v>2081</v>
      </c>
      <c r="D11492" s="52" t="s">
        <v>4206</v>
      </c>
      <c r="E11492" s="54">
        <v>88.0503</v>
      </c>
      <c r="F11492" s="54">
        <v>0</v>
      </c>
      <c r="G11492" s="54">
        <v>88.0503</v>
      </c>
    </row>
    <row r="11493" s="37" customFormat="1" customHeight="1" spans="1:7">
      <c r="A11493" s="52" t="s">
        <v>2049</v>
      </c>
      <c r="B11493" s="52" t="s">
        <v>4187</v>
      </c>
      <c r="C11493" s="52" t="s">
        <v>2081</v>
      </c>
      <c r="D11493" s="52" t="s">
        <v>4207</v>
      </c>
      <c r="E11493" s="54">
        <v>39</v>
      </c>
      <c r="F11493" s="54">
        <v>0</v>
      </c>
      <c r="G11493" s="54">
        <v>39</v>
      </c>
    </row>
    <row r="11494" s="37" customFormat="1" customHeight="1" spans="1:7">
      <c r="A11494" s="52" t="s">
        <v>2049</v>
      </c>
      <c r="B11494" s="52" t="s">
        <v>4187</v>
      </c>
      <c r="C11494" s="52" t="s">
        <v>2081</v>
      </c>
      <c r="D11494" s="52" t="s">
        <v>4208</v>
      </c>
      <c r="E11494" s="54">
        <v>16.4</v>
      </c>
      <c r="F11494" s="54">
        <v>0</v>
      </c>
      <c r="G11494" s="54">
        <v>16.4</v>
      </c>
    </row>
    <row r="11495" s="37" customFormat="1" customHeight="1" spans="1:7">
      <c r="A11495" s="52" t="s">
        <v>2049</v>
      </c>
      <c r="B11495" s="52" t="s">
        <v>4187</v>
      </c>
      <c r="C11495" s="52" t="s">
        <v>2081</v>
      </c>
      <c r="D11495" s="52" t="s">
        <v>4209</v>
      </c>
      <c r="E11495" s="54">
        <v>10.35</v>
      </c>
      <c r="F11495" s="54">
        <v>0</v>
      </c>
      <c r="G11495" s="54">
        <v>10.35</v>
      </c>
    </row>
    <row r="11496" s="37" customFormat="1" customHeight="1" spans="1:7">
      <c r="A11496" s="52" t="s">
        <v>2049</v>
      </c>
      <c r="B11496" s="52" t="s">
        <v>4187</v>
      </c>
      <c r="C11496" s="52" t="s">
        <v>2081</v>
      </c>
      <c r="D11496" s="52" t="s">
        <v>4210</v>
      </c>
      <c r="E11496" s="54">
        <v>2</v>
      </c>
      <c r="F11496" s="54">
        <v>0</v>
      </c>
      <c r="G11496" s="54">
        <v>2</v>
      </c>
    </row>
    <row r="11497" s="37" customFormat="1" customHeight="1" spans="1:7">
      <c r="A11497" s="52" t="s">
        <v>2049</v>
      </c>
      <c r="B11497" s="52" t="s">
        <v>4187</v>
      </c>
      <c r="C11497" s="52" t="s">
        <v>2081</v>
      </c>
      <c r="D11497" s="52" t="s">
        <v>4211</v>
      </c>
      <c r="E11497" s="54">
        <v>7.2</v>
      </c>
      <c r="F11497" s="54">
        <v>0</v>
      </c>
      <c r="G11497" s="54">
        <v>7.2</v>
      </c>
    </row>
    <row r="11498" s="37" customFormat="1" customHeight="1" spans="1:7">
      <c r="A11498" s="52" t="s">
        <v>2049</v>
      </c>
      <c r="B11498" s="52" t="s">
        <v>4187</v>
      </c>
      <c r="C11498" s="52" t="s">
        <v>2081</v>
      </c>
      <c r="D11498" s="52" t="s">
        <v>4212</v>
      </c>
      <c r="E11498" s="54">
        <v>16.9</v>
      </c>
      <c r="F11498" s="54">
        <v>0</v>
      </c>
      <c r="G11498" s="54">
        <v>16.9</v>
      </c>
    </row>
    <row r="11499" s="37" customFormat="1" customHeight="1" spans="1:7">
      <c r="A11499" s="52" t="s">
        <v>2049</v>
      </c>
      <c r="B11499" s="52" t="s">
        <v>4187</v>
      </c>
      <c r="C11499" s="49" t="s">
        <v>2091</v>
      </c>
      <c r="D11499" s="49"/>
      <c r="E11499" s="55">
        <v>153.372885</v>
      </c>
      <c r="F11499" s="55">
        <v>0</v>
      </c>
      <c r="G11499" s="55">
        <v>153.372885</v>
      </c>
    </row>
    <row r="11500" s="37" customFormat="1" customHeight="1" spans="1:7">
      <c r="A11500" s="52" t="s">
        <v>2049</v>
      </c>
      <c r="B11500" s="52" t="s">
        <v>4187</v>
      </c>
      <c r="C11500" s="52" t="s">
        <v>2092</v>
      </c>
      <c r="D11500" s="52" t="s">
        <v>2093</v>
      </c>
      <c r="E11500" s="54">
        <v>78.4</v>
      </c>
      <c r="F11500" s="54">
        <v>0</v>
      </c>
      <c r="G11500" s="54">
        <v>78.4</v>
      </c>
    </row>
    <row r="11501" s="37" customFormat="1" customHeight="1" spans="1:7">
      <c r="A11501" s="52" t="s">
        <v>2049</v>
      </c>
      <c r="B11501" s="52" t="s">
        <v>4187</v>
      </c>
      <c r="C11501" s="52" t="s">
        <v>2092</v>
      </c>
      <c r="D11501" s="52" t="s">
        <v>2094</v>
      </c>
      <c r="E11501" s="54">
        <v>3.390134</v>
      </c>
      <c r="F11501" s="54">
        <v>0</v>
      </c>
      <c r="G11501" s="54">
        <v>3.390134</v>
      </c>
    </row>
    <row r="11502" s="37" customFormat="1" customHeight="1" spans="1:7">
      <c r="A11502" s="52" t="s">
        <v>2049</v>
      </c>
      <c r="B11502" s="52" t="s">
        <v>4187</v>
      </c>
      <c r="C11502" s="52" t="s">
        <v>2092</v>
      </c>
      <c r="D11502" s="52" t="s">
        <v>2095</v>
      </c>
      <c r="E11502" s="54">
        <v>2.26009</v>
      </c>
      <c r="F11502" s="54">
        <v>0</v>
      </c>
      <c r="G11502" s="54">
        <v>2.26009</v>
      </c>
    </row>
    <row r="11503" s="37" customFormat="1" customHeight="1" spans="1:7">
      <c r="A11503" s="52" t="s">
        <v>2049</v>
      </c>
      <c r="B11503" s="52" t="s">
        <v>4187</v>
      </c>
      <c r="C11503" s="52" t="s">
        <v>2092</v>
      </c>
      <c r="D11503" s="52" t="s">
        <v>2096</v>
      </c>
      <c r="E11503" s="54">
        <v>4.670565</v>
      </c>
      <c r="F11503" s="54">
        <v>0</v>
      </c>
      <c r="G11503" s="54">
        <v>4.670565</v>
      </c>
    </row>
    <row r="11504" s="37" customFormat="1" customHeight="1" spans="1:7">
      <c r="A11504" s="52" t="s">
        <v>2049</v>
      </c>
      <c r="B11504" s="52" t="s">
        <v>4187</v>
      </c>
      <c r="C11504" s="52" t="s">
        <v>2092</v>
      </c>
      <c r="D11504" s="52" t="s">
        <v>2097</v>
      </c>
      <c r="E11504" s="54">
        <v>4.774428</v>
      </c>
      <c r="F11504" s="54">
        <v>0</v>
      </c>
      <c r="G11504" s="54">
        <v>4.774428</v>
      </c>
    </row>
    <row r="11505" s="37" customFormat="1" customHeight="1" spans="1:7">
      <c r="A11505" s="52" t="s">
        <v>2049</v>
      </c>
      <c r="B11505" s="52" t="s">
        <v>4187</v>
      </c>
      <c r="C11505" s="52" t="s">
        <v>2092</v>
      </c>
      <c r="D11505" s="52" t="s">
        <v>2098</v>
      </c>
      <c r="E11505" s="54">
        <v>4.237668</v>
      </c>
      <c r="F11505" s="54">
        <v>0</v>
      </c>
      <c r="G11505" s="54">
        <v>4.237668</v>
      </c>
    </row>
    <row r="11506" s="37" customFormat="1" customHeight="1" spans="1:7">
      <c r="A11506" s="52" t="s">
        <v>2049</v>
      </c>
      <c r="B11506" s="52" t="s">
        <v>4187</v>
      </c>
      <c r="C11506" s="52" t="s">
        <v>2092</v>
      </c>
      <c r="D11506" s="52" t="s">
        <v>2099</v>
      </c>
      <c r="E11506" s="54">
        <v>29.856</v>
      </c>
      <c r="F11506" s="54">
        <v>0</v>
      </c>
      <c r="G11506" s="54">
        <v>29.856</v>
      </c>
    </row>
    <row r="11507" s="37" customFormat="1" customHeight="1" spans="1:7">
      <c r="A11507" s="52" t="s">
        <v>2049</v>
      </c>
      <c r="B11507" s="52" t="s">
        <v>4187</v>
      </c>
      <c r="C11507" s="52" t="s">
        <v>2092</v>
      </c>
      <c r="D11507" s="52" t="s">
        <v>2100</v>
      </c>
      <c r="E11507" s="54">
        <v>9.984</v>
      </c>
      <c r="F11507" s="54">
        <v>0</v>
      </c>
      <c r="G11507" s="54">
        <v>9.984</v>
      </c>
    </row>
    <row r="11508" s="37" customFormat="1" customHeight="1" spans="1:7">
      <c r="A11508" s="52" t="s">
        <v>2049</v>
      </c>
      <c r="B11508" s="52" t="s">
        <v>4187</v>
      </c>
      <c r="C11508" s="52" t="s">
        <v>2092</v>
      </c>
      <c r="D11508" s="52" t="s">
        <v>2102</v>
      </c>
      <c r="E11508" s="54">
        <v>10.5</v>
      </c>
      <c r="F11508" s="54">
        <v>0</v>
      </c>
      <c r="G11508" s="54">
        <v>10.5</v>
      </c>
    </row>
    <row r="11509" s="37" customFormat="1" customHeight="1" spans="1:7">
      <c r="A11509" s="52" t="s">
        <v>2049</v>
      </c>
      <c r="B11509" s="52" t="s">
        <v>4187</v>
      </c>
      <c r="C11509" s="52" t="s">
        <v>2092</v>
      </c>
      <c r="D11509" s="52" t="s">
        <v>2104</v>
      </c>
      <c r="E11509" s="54">
        <v>0.5</v>
      </c>
      <c r="F11509" s="54">
        <v>0</v>
      </c>
      <c r="G11509" s="54">
        <v>0.5</v>
      </c>
    </row>
    <row r="11510" s="37" customFormat="1" customHeight="1" spans="1:7">
      <c r="A11510" s="52" t="s">
        <v>2049</v>
      </c>
      <c r="B11510" s="52" t="s">
        <v>4187</v>
      </c>
      <c r="C11510" s="52" t="s">
        <v>2092</v>
      </c>
      <c r="D11510" s="52" t="s">
        <v>2105</v>
      </c>
      <c r="E11510" s="54">
        <v>4.8</v>
      </c>
      <c r="F11510" s="54">
        <v>0</v>
      </c>
      <c r="G11510" s="54">
        <v>4.8</v>
      </c>
    </row>
    <row r="11511" s="37" customFormat="1" customHeight="1" spans="1:7">
      <c r="A11511" s="52" t="s">
        <v>2049</v>
      </c>
      <c r="B11511" s="52" t="s">
        <v>4187</v>
      </c>
      <c r="C11511" s="49" t="s">
        <v>2106</v>
      </c>
      <c r="D11511" s="49"/>
      <c r="E11511" s="55">
        <v>798.677428</v>
      </c>
      <c r="F11511" s="55">
        <v>0</v>
      </c>
      <c r="G11511" s="55">
        <v>798.677428</v>
      </c>
    </row>
    <row r="11512" s="37" customFormat="1" customHeight="1" spans="1:7">
      <c r="A11512" s="52" t="s">
        <v>2049</v>
      </c>
      <c r="B11512" s="52" t="s">
        <v>4187</v>
      </c>
      <c r="C11512" s="52" t="s">
        <v>2107</v>
      </c>
      <c r="D11512" s="52" t="s">
        <v>2108</v>
      </c>
      <c r="E11512" s="54">
        <v>159.1476</v>
      </c>
      <c r="F11512" s="54">
        <v>0</v>
      </c>
      <c r="G11512" s="54">
        <v>159.1476</v>
      </c>
    </row>
    <row r="11513" s="37" customFormat="1" customHeight="1" spans="1:7">
      <c r="A11513" s="52" t="s">
        <v>2049</v>
      </c>
      <c r="B11513" s="52" t="s">
        <v>4187</v>
      </c>
      <c r="C11513" s="52" t="s">
        <v>2107</v>
      </c>
      <c r="D11513" s="52" t="s">
        <v>2109</v>
      </c>
      <c r="E11513" s="54">
        <v>110.7036</v>
      </c>
      <c r="F11513" s="54">
        <v>0</v>
      </c>
      <c r="G11513" s="54">
        <v>110.7036</v>
      </c>
    </row>
    <row r="11514" s="37" customFormat="1" customHeight="1" spans="1:7">
      <c r="A11514" s="52" t="s">
        <v>2049</v>
      </c>
      <c r="B11514" s="52" t="s">
        <v>4187</v>
      </c>
      <c r="C11514" s="52" t="s">
        <v>2107</v>
      </c>
      <c r="D11514" s="52" t="s">
        <v>2110</v>
      </c>
      <c r="E11514" s="54">
        <v>12.66</v>
      </c>
      <c r="F11514" s="54">
        <v>0</v>
      </c>
      <c r="G11514" s="54">
        <v>12.66</v>
      </c>
    </row>
    <row r="11515" s="37" customFormat="1" customHeight="1" spans="1:7">
      <c r="A11515" s="52" t="s">
        <v>2049</v>
      </c>
      <c r="B11515" s="52" t="s">
        <v>4187</v>
      </c>
      <c r="C11515" s="52" t="s">
        <v>2107</v>
      </c>
      <c r="D11515" s="52" t="s">
        <v>2133</v>
      </c>
      <c r="E11515" s="54">
        <v>0.006</v>
      </c>
      <c r="F11515" s="54">
        <v>0</v>
      </c>
      <c r="G11515" s="54">
        <v>0.006</v>
      </c>
    </row>
    <row r="11516" s="37" customFormat="1" customHeight="1" spans="1:7">
      <c r="A11516" s="52" t="s">
        <v>2049</v>
      </c>
      <c r="B11516" s="52" t="s">
        <v>4187</v>
      </c>
      <c r="C11516" s="52" t="s">
        <v>2107</v>
      </c>
      <c r="D11516" s="52" t="s">
        <v>2111</v>
      </c>
      <c r="E11516" s="54">
        <v>13.2623</v>
      </c>
      <c r="F11516" s="54">
        <v>0</v>
      </c>
      <c r="G11516" s="54">
        <v>13.2623</v>
      </c>
    </row>
    <row r="11517" s="37" customFormat="1" customHeight="1" spans="1:7">
      <c r="A11517" s="52" t="s">
        <v>2049</v>
      </c>
      <c r="B11517" s="52" t="s">
        <v>4187</v>
      </c>
      <c r="C11517" s="52" t="s">
        <v>2107</v>
      </c>
      <c r="D11517" s="52" t="s">
        <v>2112</v>
      </c>
      <c r="E11517" s="54">
        <v>39.811983</v>
      </c>
      <c r="F11517" s="54">
        <v>0</v>
      </c>
      <c r="G11517" s="54">
        <v>39.811983</v>
      </c>
    </row>
    <row r="11518" s="37" customFormat="1" customHeight="1" spans="1:7">
      <c r="A11518" s="52" t="s">
        <v>2049</v>
      </c>
      <c r="B11518" s="52" t="s">
        <v>4187</v>
      </c>
      <c r="C11518" s="52" t="s">
        <v>2107</v>
      </c>
      <c r="D11518" s="52" t="s">
        <v>2113</v>
      </c>
      <c r="E11518" s="54">
        <v>33.52588</v>
      </c>
      <c r="F11518" s="54">
        <v>0</v>
      </c>
      <c r="G11518" s="54">
        <v>33.52588</v>
      </c>
    </row>
    <row r="11519" s="37" customFormat="1" customHeight="1" spans="1:7">
      <c r="A11519" s="52" t="s">
        <v>2049</v>
      </c>
      <c r="B11519" s="52" t="s">
        <v>4187</v>
      </c>
      <c r="C11519" s="52" t="s">
        <v>2107</v>
      </c>
      <c r="D11519" s="52" t="s">
        <v>2114</v>
      </c>
      <c r="E11519" s="54">
        <v>0.849341</v>
      </c>
      <c r="F11519" s="54">
        <v>0</v>
      </c>
      <c r="G11519" s="54">
        <v>0.849341</v>
      </c>
    </row>
    <row r="11520" s="37" customFormat="1" customHeight="1" spans="1:7">
      <c r="A11520" s="52" t="s">
        <v>2049</v>
      </c>
      <c r="B11520" s="52" t="s">
        <v>4187</v>
      </c>
      <c r="C11520" s="52" t="s">
        <v>2107</v>
      </c>
      <c r="D11520" s="52" t="s">
        <v>2115</v>
      </c>
      <c r="E11520" s="54">
        <v>1.415568</v>
      </c>
      <c r="F11520" s="54">
        <v>0</v>
      </c>
      <c r="G11520" s="54">
        <v>1.415568</v>
      </c>
    </row>
    <row r="11521" s="37" customFormat="1" customHeight="1" spans="1:7">
      <c r="A11521" s="52" t="s">
        <v>2049</v>
      </c>
      <c r="B11521" s="52" t="s">
        <v>4187</v>
      </c>
      <c r="C11521" s="52" t="s">
        <v>2107</v>
      </c>
      <c r="D11521" s="52" t="s">
        <v>2116</v>
      </c>
      <c r="E11521" s="54">
        <v>7.8</v>
      </c>
      <c r="F11521" s="54">
        <v>0</v>
      </c>
      <c r="G11521" s="54">
        <v>7.8</v>
      </c>
    </row>
    <row r="11522" s="37" customFormat="1" customHeight="1" spans="1:7">
      <c r="A11522" s="52" t="s">
        <v>2049</v>
      </c>
      <c r="B11522" s="52" t="s">
        <v>4187</v>
      </c>
      <c r="C11522" s="52" t="s">
        <v>2107</v>
      </c>
      <c r="D11522" s="52" t="s">
        <v>2117</v>
      </c>
      <c r="E11522" s="54">
        <v>67.05176</v>
      </c>
      <c r="F11522" s="54">
        <v>0</v>
      </c>
      <c r="G11522" s="54">
        <v>67.05176</v>
      </c>
    </row>
    <row r="11523" s="37" customFormat="1" customHeight="1" spans="1:7">
      <c r="A11523" s="52" t="s">
        <v>2049</v>
      </c>
      <c r="B11523" s="52" t="s">
        <v>4187</v>
      </c>
      <c r="C11523" s="52" t="s">
        <v>2107</v>
      </c>
      <c r="D11523" s="52" t="s">
        <v>2118</v>
      </c>
      <c r="E11523" s="54">
        <v>58.251096</v>
      </c>
      <c r="F11523" s="54">
        <v>0</v>
      </c>
      <c r="G11523" s="54">
        <v>58.251096</v>
      </c>
    </row>
    <row r="11524" s="37" customFormat="1" customHeight="1" spans="1:7">
      <c r="A11524" s="52" t="s">
        <v>2049</v>
      </c>
      <c r="B11524" s="52" t="s">
        <v>4187</v>
      </c>
      <c r="C11524" s="52" t="s">
        <v>2107</v>
      </c>
      <c r="D11524" s="52" t="s">
        <v>2119</v>
      </c>
      <c r="E11524" s="54">
        <v>9.72</v>
      </c>
      <c r="F11524" s="54">
        <v>0</v>
      </c>
      <c r="G11524" s="54">
        <v>9.72</v>
      </c>
    </row>
    <row r="11525" s="37" customFormat="1" customHeight="1" spans="1:7">
      <c r="A11525" s="52" t="s">
        <v>2049</v>
      </c>
      <c r="B11525" s="52" t="s">
        <v>4187</v>
      </c>
      <c r="C11525" s="52" t="s">
        <v>2107</v>
      </c>
      <c r="D11525" s="52" t="s">
        <v>2120</v>
      </c>
      <c r="E11525" s="54">
        <v>89.7</v>
      </c>
      <c r="F11525" s="54">
        <v>0</v>
      </c>
      <c r="G11525" s="54">
        <v>89.7</v>
      </c>
    </row>
    <row r="11526" s="37" customFormat="1" customHeight="1" spans="1:7">
      <c r="A11526" s="52" t="s">
        <v>2049</v>
      </c>
      <c r="B11526" s="52" t="s">
        <v>4187</v>
      </c>
      <c r="C11526" s="52" t="s">
        <v>2107</v>
      </c>
      <c r="D11526" s="52" t="s">
        <v>2121</v>
      </c>
      <c r="E11526" s="54">
        <v>5.12</v>
      </c>
      <c r="F11526" s="54">
        <v>0</v>
      </c>
      <c r="G11526" s="54">
        <v>5.12</v>
      </c>
    </row>
    <row r="11527" s="37" customFormat="1" customHeight="1" spans="1:7">
      <c r="A11527" s="52" t="s">
        <v>2049</v>
      </c>
      <c r="B11527" s="52" t="s">
        <v>4187</v>
      </c>
      <c r="C11527" s="52" t="s">
        <v>2107</v>
      </c>
      <c r="D11527" s="52" t="s">
        <v>2122</v>
      </c>
      <c r="E11527" s="54">
        <v>135.96</v>
      </c>
      <c r="F11527" s="54">
        <v>0</v>
      </c>
      <c r="G11527" s="54">
        <v>135.96</v>
      </c>
    </row>
    <row r="11528" s="37" customFormat="1" customHeight="1" spans="1:7">
      <c r="A11528" s="52" t="s">
        <v>2049</v>
      </c>
      <c r="B11528" s="52" t="s">
        <v>4187</v>
      </c>
      <c r="C11528" s="52" t="s">
        <v>2107</v>
      </c>
      <c r="D11528" s="52" t="s">
        <v>2123</v>
      </c>
      <c r="E11528" s="54">
        <v>53.6923</v>
      </c>
      <c r="F11528" s="54">
        <v>0</v>
      </c>
      <c r="G11528" s="54">
        <v>53.6923</v>
      </c>
    </row>
    <row r="11529" s="37" customFormat="1" customHeight="1" spans="1:7">
      <c r="A11529" s="52" t="s">
        <v>2049</v>
      </c>
      <c r="B11529" s="49" t="s">
        <v>4213</v>
      </c>
      <c r="C11529" s="49"/>
      <c r="D11529" s="49"/>
      <c r="E11529" s="55">
        <v>592.967293</v>
      </c>
      <c r="F11529" s="55">
        <v>0</v>
      </c>
      <c r="G11529" s="55">
        <v>592.967293</v>
      </c>
    </row>
    <row r="11530" s="37" customFormat="1" customHeight="1" spans="1:7">
      <c r="A11530" s="52" t="s">
        <v>2049</v>
      </c>
      <c r="B11530" s="52" t="s">
        <v>4214</v>
      </c>
      <c r="C11530" s="49" t="s">
        <v>2091</v>
      </c>
      <c r="D11530" s="49"/>
      <c r="E11530" s="55">
        <v>77.129905</v>
      </c>
      <c r="F11530" s="55">
        <v>0</v>
      </c>
      <c r="G11530" s="55">
        <v>77.129905</v>
      </c>
    </row>
    <row r="11531" s="37" customFormat="1" customHeight="1" spans="1:7">
      <c r="A11531" s="52" t="s">
        <v>2049</v>
      </c>
      <c r="B11531" s="52" t="s">
        <v>4214</v>
      </c>
      <c r="C11531" s="52" t="s">
        <v>2092</v>
      </c>
      <c r="D11531" s="52" t="s">
        <v>2126</v>
      </c>
      <c r="E11531" s="54">
        <v>53.9</v>
      </c>
      <c r="F11531" s="54">
        <v>0</v>
      </c>
      <c r="G11531" s="54">
        <v>53.9</v>
      </c>
    </row>
    <row r="11532" s="37" customFormat="1" customHeight="1" spans="1:7">
      <c r="A11532" s="52" t="s">
        <v>2049</v>
      </c>
      <c r="B11532" s="52" t="s">
        <v>4214</v>
      </c>
      <c r="C11532" s="52" t="s">
        <v>2092</v>
      </c>
      <c r="D11532" s="52" t="s">
        <v>2127</v>
      </c>
      <c r="E11532" s="54">
        <v>2.311776</v>
      </c>
      <c r="F11532" s="54">
        <v>0</v>
      </c>
      <c r="G11532" s="54">
        <v>2.311776</v>
      </c>
    </row>
    <row r="11533" s="37" customFormat="1" customHeight="1" spans="1:7">
      <c r="A11533" s="52" t="s">
        <v>2049</v>
      </c>
      <c r="B11533" s="52" t="s">
        <v>4214</v>
      </c>
      <c r="C11533" s="52" t="s">
        <v>2092</v>
      </c>
      <c r="D11533" s="52" t="s">
        <v>2128</v>
      </c>
      <c r="E11533" s="54">
        <v>1.615104</v>
      </c>
      <c r="F11533" s="54">
        <v>0</v>
      </c>
      <c r="G11533" s="54">
        <v>1.615104</v>
      </c>
    </row>
    <row r="11534" s="37" customFormat="1" customHeight="1" spans="1:7">
      <c r="A11534" s="52" t="s">
        <v>2049</v>
      </c>
      <c r="B11534" s="52" t="s">
        <v>4214</v>
      </c>
      <c r="C11534" s="52" t="s">
        <v>2092</v>
      </c>
      <c r="D11534" s="52" t="s">
        <v>2129</v>
      </c>
      <c r="E11534" s="54">
        <v>3.228012</v>
      </c>
      <c r="F11534" s="54">
        <v>0</v>
      </c>
      <c r="G11534" s="54">
        <v>3.228012</v>
      </c>
    </row>
    <row r="11535" s="37" customFormat="1" customHeight="1" spans="1:7">
      <c r="A11535" s="52" t="s">
        <v>2049</v>
      </c>
      <c r="B11535" s="52" t="s">
        <v>4214</v>
      </c>
      <c r="C11535" s="52" t="s">
        <v>2092</v>
      </c>
      <c r="D11535" s="52" t="s">
        <v>2297</v>
      </c>
      <c r="E11535" s="54">
        <v>2.885293</v>
      </c>
      <c r="F11535" s="54">
        <v>0</v>
      </c>
      <c r="G11535" s="54">
        <v>2.885293</v>
      </c>
    </row>
    <row r="11536" s="37" customFormat="1" customHeight="1" spans="1:7">
      <c r="A11536" s="52" t="s">
        <v>2049</v>
      </c>
      <c r="B11536" s="52" t="s">
        <v>4214</v>
      </c>
      <c r="C11536" s="52" t="s">
        <v>2092</v>
      </c>
      <c r="D11536" s="52" t="s">
        <v>2130</v>
      </c>
      <c r="E11536" s="54">
        <v>2.88972</v>
      </c>
      <c r="F11536" s="54">
        <v>0</v>
      </c>
      <c r="G11536" s="54">
        <v>2.88972</v>
      </c>
    </row>
    <row r="11537" s="37" customFormat="1" customHeight="1" spans="1:7">
      <c r="A11537" s="52" t="s">
        <v>2049</v>
      </c>
      <c r="B11537" s="52" t="s">
        <v>4214</v>
      </c>
      <c r="C11537" s="52" t="s">
        <v>2092</v>
      </c>
      <c r="D11537" s="52" t="s">
        <v>2102</v>
      </c>
      <c r="E11537" s="54">
        <v>7</v>
      </c>
      <c r="F11537" s="54">
        <v>0</v>
      </c>
      <c r="G11537" s="54">
        <v>7</v>
      </c>
    </row>
    <row r="11538" s="37" customFormat="1" customHeight="1" spans="1:7">
      <c r="A11538" s="52" t="s">
        <v>2049</v>
      </c>
      <c r="B11538" s="52" t="s">
        <v>4214</v>
      </c>
      <c r="C11538" s="52" t="s">
        <v>2092</v>
      </c>
      <c r="D11538" s="52" t="s">
        <v>2105</v>
      </c>
      <c r="E11538" s="54">
        <v>3.3</v>
      </c>
      <c r="F11538" s="54">
        <v>0</v>
      </c>
      <c r="G11538" s="54">
        <v>3.3</v>
      </c>
    </row>
    <row r="11539" s="37" customFormat="1" customHeight="1" spans="1:7">
      <c r="A11539" s="52" t="s">
        <v>2049</v>
      </c>
      <c r="B11539" s="52" t="s">
        <v>4214</v>
      </c>
      <c r="C11539" s="49" t="s">
        <v>2106</v>
      </c>
      <c r="D11539" s="49"/>
      <c r="E11539" s="55">
        <v>515.837388</v>
      </c>
      <c r="F11539" s="55">
        <v>0</v>
      </c>
      <c r="G11539" s="55">
        <v>515.837388</v>
      </c>
    </row>
    <row r="11540" s="37" customFormat="1" customHeight="1" spans="1:7">
      <c r="A11540" s="52" t="s">
        <v>2049</v>
      </c>
      <c r="B11540" s="52" t="s">
        <v>4214</v>
      </c>
      <c r="C11540" s="52" t="s">
        <v>2107</v>
      </c>
      <c r="D11540" s="52" t="s">
        <v>2131</v>
      </c>
      <c r="E11540" s="54">
        <v>107.6004</v>
      </c>
      <c r="F11540" s="54">
        <v>0</v>
      </c>
      <c r="G11540" s="54">
        <v>107.6004</v>
      </c>
    </row>
    <row r="11541" s="37" customFormat="1" customHeight="1" spans="1:7">
      <c r="A11541" s="52" t="s">
        <v>2049</v>
      </c>
      <c r="B11541" s="52" t="s">
        <v>4214</v>
      </c>
      <c r="C11541" s="52" t="s">
        <v>2107</v>
      </c>
      <c r="D11541" s="52" t="s">
        <v>2132</v>
      </c>
      <c r="E11541" s="54">
        <v>7.7256</v>
      </c>
      <c r="F11541" s="54">
        <v>0</v>
      </c>
      <c r="G11541" s="54">
        <v>7.7256</v>
      </c>
    </row>
    <row r="11542" s="37" customFormat="1" customHeight="1" spans="1:7">
      <c r="A11542" s="52" t="s">
        <v>2049</v>
      </c>
      <c r="B11542" s="52" t="s">
        <v>4214</v>
      </c>
      <c r="C11542" s="52" t="s">
        <v>2107</v>
      </c>
      <c r="D11542" s="52" t="s">
        <v>2110</v>
      </c>
      <c r="E11542" s="54">
        <v>9.24</v>
      </c>
      <c r="F11542" s="54">
        <v>0</v>
      </c>
      <c r="G11542" s="54">
        <v>9.24</v>
      </c>
    </row>
    <row r="11543" s="37" customFormat="1" customHeight="1" spans="1:7">
      <c r="A11543" s="52" t="s">
        <v>2049</v>
      </c>
      <c r="B11543" s="52" t="s">
        <v>4214</v>
      </c>
      <c r="C11543" s="52" t="s">
        <v>2107</v>
      </c>
      <c r="D11543" s="52" t="s">
        <v>2134</v>
      </c>
      <c r="E11543" s="54">
        <v>46.0752</v>
      </c>
      <c r="F11543" s="54">
        <v>0</v>
      </c>
      <c r="G11543" s="54">
        <v>46.0752</v>
      </c>
    </row>
    <row r="11544" s="37" customFormat="1" customHeight="1" spans="1:7">
      <c r="A11544" s="52" t="s">
        <v>2049</v>
      </c>
      <c r="B11544" s="52" t="s">
        <v>4214</v>
      </c>
      <c r="C11544" s="52" t="s">
        <v>2107</v>
      </c>
      <c r="D11544" s="52" t="s">
        <v>2135</v>
      </c>
      <c r="E11544" s="54">
        <v>89.9748</v>
      </c>
      <c r="F11544" s="54">
        <v>0</v>
      </c>
      <c r="G11544" s="54">
        <v>89.9748</v>
      </c>
    </row>
    <row r="11545" s="37" customFormat="1" customHeight="1" spans="1:7">
      <c r="A11545" s="52" t="s">
        <v>2049</v>
      </c>
      <c r="B11545" s="52" t="s">
        <v>4214</v>
      </c>
      <c r="C11545" s="52" t="s">
        <v>2107</v>
      </c>
      <c r="D11545" s="52" t="s">
        <v>2136</v>
      </c>
      <c r="E11545" s="54">
        <v>31.2468</v>
      </c>
      <c r="F11545" s="54">
        <v>0</v>
      </c>
      <c r="G11545" s="54">
        <v>31.2468</v>
      </c>
    </row>
    <row r="11546" s="37" customFormat="1" customHeight="1" spans="1:7">
      <c r="A11546" s="52" t="s">
        <v>2049</v>
      </c>
      <c r="B11546" s="52" t="s">
        <v>4214</v>
      </c>
      <c r="C11546" s="52" t="s">
        <v>2107</v>
      </c>
      <c r="D11546" s="52" t="s">
        <v>2137</v>
      </c>
      <c r="E11546" s="54">
        <v>45.219648</v>
      </c>
      <c r="F11546" s="54">
        <v>0</v>
      </c>
      <c r="G11546" s="54">
        <v>45.219648</v>
      </c>
    </row>
    <row r="11547" s="37" customFormat="1" customHeight="1" spans="1:7">
      <c r="A11547" s="52" t="s">
        <v>2049</v>
      </c>
      <c r="B11547" s="52" t="s">
        <v>4214</v>
      </c>
      <c r="C11547" s="52" t="s">
        <v>2107</v>
      </c>
      <c r="D11547" s="52" t="s">
        <v>2138</v>
      </c>
      <c r="E11547" s="54">
        <v>18.30156</v>
      </c>
      <c r="F11547" s="54">
        <v>0</v>
      </c>
      <c r="G11547" s="54">
        <v>18.30156</v>
      </c>
    </row>
    <row r="11548" s="37" customFormat="1" customHeight="1" spans="1:7">
      <c r="A11548" s="52" t="s">
        <v>2049</v>
      </c>
      <c r="B11548" s="52" t="s">
        <v>4214</v>
      </c>
      <c r="C11548" s="52" t="s">
        <v>2107</v>
      </c>
      <c r="D11548" s="52" t="s">
        <v>2139</v>
      </c>
      <c r="E11548" s="54">
        <v>0.577944</v>
      </c>
      <c r="F11548" s="54">
        <v>0</v>
      </c>
      <c r="G11548" s="54">
        <v>0.577944</v>
      </c>
    </row>
    <row r="11549" s="37" customFormat="1" customHeight="1" spans="1:7">
      <c r="A11549" s="52" t="s">
        <v>2049</v>
      </c>
      <c r="B11549" s="52" t="s">
        <v>4214</v>
      </c>
      <c r="C11549" s="52" t="s">
        <v>2107</v>
      </c>
      <c r="D11549" s="52" t="s">
        <v>2140</v>
      </c>
      <c r="E11549" s="54">
        <v>0.96324</v>
      </c>
      <c r="F11549" s="54">
        <v>0</v>
      </c>
      <c r="G11549" s="54">
        <v>0.96324</v>
      </c>
    </row>
    <row r="11550" s="37" customFormat="1" customHeight="1" spans="1:7">
      <c r="A11550" s="52" t="s">
        <v>2049</v>
      </c>
      <c r="B11550" s="52" t="s">
        <v>4214</v>
      </c>
      <c r="C11550" s="52" t="s">
        <v>2107</v>
      </c>
      <c r="D11550" s="52" t="s">
        <v>2141</v>
      </c>
      <c r="E11550" s="54">
        <v>25.33536</v>
      </c>
      <c r="F11550" s="54">
        <v>0</v>
      </c>
      <c r="G11550" s="54">
        <v>25.33536</v>
      </c>
    </row>
    <row r="11551" s="37" customFormat="1" customHeight="1" spans="1:7">
      <c r="A11551" s="52" t="s">
        <v>2049</v>
      </c>
      <c r="B11551" s="52" t="s">
        <v>4214</v>
      </c>
      <c r="C11551" s="52" t="s">
        <v>2107</v>
      </c>
      <c r="D11551" s="52" t="s">
        <v>2298</v>
      </c>
      <c r="E11551" s="54">
        <v>6.2</v>
      </c>
      <c r="F11551" s="54">
        <v>0</v>
      </c>
      <c r="G11551" s="54">
        <v>6.2</v>
      </c>
    </row>
    <row r="11552" s="37" customFormat="1" customHeight="1" spans="1:7">
      <c r="A11552" s="52" t="s">
        <v>2049</v>
      </c>
      <c r="B11552" s="52" t="s">
        <v>4214</v>
      </c>
      <c r="C11552" s="52" t="s">
        <v>2107</v>
      </c>
      <c r="D11552" s="52" t="s">
        <v>2142</v>
      </c>
      <c r="E11552" s="54">
        <v>22.609824</v>
      </c>
      <c r="F11552" s="54">
        <v>0</v>
      </c>
      <c r="G11552" s="54">
        <v>22.609824</v>
      </c>
    </row>
    <row r="11553" s="37" customFormat="1" customHeight="1" spans="1:7">
      <c r="A11553" s="52" t="s">
        <v>2049</v>
      </c>
      <c r="B11553" s="52" t="s">
        <v>4214</v>
      </c>
      <c r="C11553" s="52" t="s">
        <v>2107</v>
      </c>
      <c r="D11553" s="52" t="s">
        <v>2299</v>
      </c>
      <c r="E11553" s="54">
        <v>66.7</v>
      </c>
      <c r="F11553" s="54">
        <v>0</v>
      </c>
      <c r="G11553" s="54">
        <v>66.7</v>
      </c>
    </row>
    <row r="11554" s="37" customFormat="1" customHeight="1" spans="1:7">
      <c r="A11554" s="52" t="s">
        <v>2049</v>
      </c>
      <c r="B11554" s="52" t="s">
        <v>4214</v>
      </c>
      <c r="C11554" s="52" t="s">
        <v>2107</v>
      </c>
      <c r="D11554" s="52" t="s">
        <v>2143</v>
      </c>
      <c r="E11554" s="54">
        <v>32.9762</v>
      </c>
      <c r="F11554" s="54">
        <v>0</v>
      </c>
      <c r="G11554" s="54">
        <v>32.9762</v>
      </c>
    </row>
    <row r="11555" s="37" customFormat="1" customHeight="1" spans="1:7">
      <c r="A11555" s="52" t="s">
        <v>2049</v>
      </c>
      <c r="B11555" s="52" t="s">
        <v>4214</v>
      </c>
      <c r="C11555" s="52" t="s">
        <v>2107</v>
      </c>
      <c r="D11555" s="52" t="s">
        <v>2144</v>
      </c>
      <c r="E11555" s="54">
        <v>3.52</v>
      </c>
      <c r="F11555" s="54">
        <v>0</v>
      </c>
      <c r="G11555" s="54">
        <v>3.52</v>
      </c>
    </row>
    <row r="11556" s="37" customFormat="1" customHeight="1" spans="1:7">
      <c r="A11556" s="52" t="s">
        <v>2049</v>
      </c>
      <c r="B11556" s="52" t="s">
        <v>4214</v>
      </c>
      <c r="C11556" s="52" t="s">
        <v>2107</v>
      </c>
      <c r="D11556" s="52" t="s">
        <v>2145</v>
      </c>
      <c r="E11556" s="54">
        <v>1.570812</v>
      </c>
      <c r="F11556" s="54">
        <v>0</v>
      </c>
      <c r="G11556" s="54">
        <v>1.570812</v>
      </c>
    </row>
    <row r="11557" s="37" customFormat="1" customHeight="1" spans="1:7">
      <c r="A11557" s="52" t="s">
        <v>2049</v>
      </c>
      <c r="B11557" s="49" t="s">
        <v>4215</v>
      </c>
      <c r="C11557" s="49"/>
      <c r="D11557" s="49"/>
      <c r="E11557" s="55">
        <v>94.732994</v>
      </c>
      <c r="F11557" s="55">
        <v>0</v>
      </c>
      <c r="G11557" s="55">
        <v>94.732994</v>
      </c>
    </row>
    <row r="11558" s="37" customFormat="1" customHeight="1" spans="1:7">
      <c r="A11558" s="52" t="s">
        <v>2049</v>
      </c>
      <c r="B11558" s="52" t="s">
        <v>4216</v>
      </c>
      <c r="C11558" s="49" t="s">
        <v>2091</v>
      </c>
      <c r="D11558" s="49"/>
      <c r="E11558" s="55">
        <v>12.401415</v>
      </c>
      <c r="F11558" s="55">
        <v>0</v>
      </c>
      <c r="G11558" s="55">
        <v>12.401415</v>
      </c>
    </row>
    <row r="11559" s="37" customFormat="1" customHeight="1" spans="1:7">
      <c r="A11559" s="52" t="s">
        <v>2049</v>
      </c>
      <c r="B11559" s="52" t="s">
        <v>4216</v>
      </c>
      <c r="C11559" s="52" t="s">
        <v>2092</v>
      </c>
      <c r="D11559" s="52" t="s">
        <v>2126</v>
      </c>
      <c r="E11559" s="54">
        <v>9.8</v>
      </c>
      <c r="F11559" s="54">
        <v>0</v>
      </c>
      <c r="G11559" s="54">
        <v>9.8</v>
      </c>
    </row>
    <row r="11560" s="37" customFormat="1" customHeight="1" spans="1:7">
      <c r="A11560" s="52" t="s">
        <v>2049</v>
      </c>
      <c r="B11560" s="52" t="s">
        <v>4216</v>
      </c>
      <c r="C11560" s="52" t="s">
        <v>2092</v>
      </c>
      <c r="D11560" s="52" t="s">
        <v>2127</v>
      </c>
      <c r="E11560" s="54">
        <v>0.350525</v>
      </c>
      <c r="F11560" s="54">
        <v>0</v>
      </c>
      <c r="G11560" s="54">
        <v>0.350525</v>
      </c>
    </row>
    <row r="11561" s="37" customFormat="1" customHeight="1" spans="1:7">
      <c r="A11561" s="52" t="s">
        <v>2049</v>
      </c>
      <c r="B11561" s="52" t="s">
        <v>4216</v>
      </c>
      <c r="C11561" s="52" t="s">
        <v>2092</v>
      </c>
      <c r="D11561" s="52" t="s">
        <v>2128</v>
      </c>
      <c r="E11561" s="54">
        <v>0.246643</v>
      </c>
      <c r="F11561" s="54">
        <v>0</v>
      </c>
      <c r="G11561" s="54">
        <v>0.246643</v>
      </c>
    </row>
    <row r="11562" s="37" customFormat="1" customHeight="1" spans="1:7">
      <c r="A11562" s="52" t="s">
        <v>2049</v>
      </c>
      <c r="B11562" s="52" t="s">
        <v>4216</v>
      </c>
      <c r="C11562" s="52" t="s">
        <v>2092</v>
      </c>
      <c r="D11562" s="52" t="s">
        <v>2129</v>
      </c>
      <c r="E11562" s="54">
        <v>0.475056</v>
      </c>
      <c r="F11562" s="54">
        <v>0</v>
      </c>
      <c r="G11562" s="54">
        <v>0.475056</v>
      </c>
    </row>
    <row r="11563" s="37" customFormat="1" customHeight="1" spans="1:7">
      <c r="A11563" s="52" t="s">
        <v>2049</v>
      </c>
      <c r="B11563" s="52" t="s">
        <v>4216</v>
      </c>
      <c r="C11563" s="52" t="s">
        <v>2092</v>
      </c>
      <c r="D11563" s="52" t="s">
        <v>2297</v>
      </c>
      <c r="E11563" s="54">
        <v>0.491035</v>
      </c>
      <c r="F11563" s="54">
        <v>0</v>
      </c>
      <c r="G11563" s="54">
        <v>0.491035</v>
      </c>
    </row>
    <row r="11564" s="37" customFormat="1" customHeight="1" spans="1:7">
      <c r="A11564" s="52" t="s">
        <v>2049</v>
      </c>
      <c r="B11564" s="52" t="s">
        <v>4216</v>
      </c>
      <c r="C11564" s="52" t="s">
        <v>2092</v>
      </c>
      <c r="D11564" s="52" t="s">
        <v>2130</v>
      </c>
      <c r="E11564" s="54">
        <v>0.438156</v>
      </c>
      <c r="F11564" s="54">
        <v>0</v>
      </c>
      <c r="G11564" s="54">
        <v>0.438156</v>
      </c>
    </row>
    <row r="11565" s="37" customFormat="1" customHeight="1" spans="1:7">
      <c r="A11565" s="52" t="s">
        <v>2049</v>
      </c>
      <c r="B11565" s="52" t="s">
        <v>4216</v>
      </c>
      <c r="C11565" s="52" t="s">
        <v>2092</v>
      </c>
      <c r="D11565" s="52" t="s">
        <v>2105</v>
      </c>
      <c r="E11565" s="54">
        <v>0.6</v>
      </c>
      <c r="F11565" s="54">
        <v>0</v>
      </c>
      <c r="G11565" s="54">
        <v>0.6</v>
      </c>
    </row>
    <row r="11566" s="37" customFormat="1" customHeight="1" spans="1:7">
      <c r="A11566" s="52" t="s">
        <v>2049</v>
      </c>
      <c r="B11566" s="52" t="s">
        <v>4216</v>
      </c>
      <c r="C11566" s="49" t="s">
        <v>2106</v>
      </c>
      <c r="D11566" s="49"/>
      <c r="E11566" s="55">
        <v>82.331579</v>
      </c>
      <c r="F11566" s="55">
        <v>0</v>
      </c>
      <c r="G11566" s="55">
        <v>82.331579</v>
      </c>
    </row>
    <row r="11567" s="37" customFormat="1" customHeight="1" spans="1:7">
      <c r="A11567" s="52" t="s">
        <v>2049</v>
      </c>
      <c r="B11567" s="52" t="s">
        <v>4216</v>
      </c>
      <c r="C11567" s="52" t="s">
        <v>2107</v>
      </c>
      <c r="D11567" s="52" t="s">
        <v>2131</v>
      </c>
      <c r="E11567" s="54">
        <v>15.8352</v>
      </c>
      <c r="F11567" s="54">
        <v>0</v>
      </c>
      <c r="G11567" s="54">
        <v>15.8352</v>
      </c>
    </row>
    <row r="11568" s="37" customFormat="1" customHeight="1" spans="1:7">
      <c r="A11568" s="52" t="s">
        <v>2049</v>
      </c>
      <c r="B11568" s="52" t="s">
        <v>4216</v>
      </c>
      <c r="C11568" s="52" t="s">
        <v>2107</v>
      </c>
      <c r="D11568" s="52" t="s">
        <v>2132</v>
      </c>
      <c r="E11568" s="54">
        <v>0.6192</v>
      </c>
      <c r="F11568" s="54">
        <v>0</v>
      </c>
      <c r="G11568" s="54">
        <v>0.6192</v>
      </c>
    </row>
    <row r="11569" s="37" customFormat="1" customHeight="1" spans="1:7">
      <c r="A11569" s="52" t="s">
        <v>2049</v>
      </c>
      <c r="B11569" s="52" t="s">
        <v>4216</v>
      </c>
      <c r="C11569" s="52" t="s">
        <v>2107</v>
      </c>
      <c r="D11569" s="52" t="s">
        <v>2110</v>
      </c>
      <c r="E11569" s="54">
        <v>1.62</v>
      </c>
      <c r="F11569" s="54">
        <v>0</v>
      </c>
      <c r="G11569" s="54">
        <v>1.62</v>
      </c>
    </row>
    <row r="11570" s="37" customFormat="1" customHeight="1" spans="1:7">
      <c r="A11570" s="52" t="s">
        <v>2049</v>
      </c>
      <c r="B11570" s="52" t="s">
        <v>4216</v>
      </c>
      <c r="C11570" s="52" t="s">
        <v>2107</v>
      </c>
      <c r="D11570" s="52" t="s">
        <v>2134</v>
      </c>
      <c r="E11570" s="54">
        <v>7.596</v>
      </c>
      <c r="F11570" s="54">
        <v>0</v>
      </c>
      <c r="G11570" s="54">
        <v>7.596</v>
      </c>
    </row>
    <row r="11571" s="37" customFormat="1" customHeight="1" spans="1:7">
      <c r="A11571" s="52" t="s">
        <v>2049</v>
      </c>
      <c r="B11571" s="52" t="s">
        <v>4216</v>
      </c>
      <c r="C11571" s="52" t="s">
        <v>2107</v>
      </c>
      <c r="D11571" s="52" t="s">
        <v>2135</v>
      </c>
      <c r="E11571" s="54">
        <v>15.024</v>
      </c>
      <c r="F11571" s="54">
        <v>0</v>
      </c>
      <c r="G11571" s="54">
        <v>15.024</v>
      </c>
    </row>
    <row r="11572" s="37" customFormat="1" customHeight="1" spans="1:7">
      <c r="A11572" s="52" t="s">
        <v>2049</v>
      </c>
      <c r="B11572" s="52" t="s">
        <v>4216</v>
      </c>
      <c r="C11572" s="52" t="s">
        <v>2107</v>
      </c>
      <c r="D11572" s="52" t="s">
        <v>2136</v>
      </c>
      <c r="E11572" s="54">
        <v>5.16</v>
      </c>
      <c r="F11572" s="54">
        <v>0</v>
      </c>
      <c r="G11572" s="54">
        <v>5.16</v>
      </c>
    </row>
    <row r="11573" s="37" customFormat="1" customHeight="1" spans="1:7">
      <c r="A11573" s="52" t="s">
        <v>2049</v>
      </c>
      <c r="B11573" s="52" t="s">
        <v>4216</v>
      </c>
      <c r="C11573" s="52" t="s">
        <v>2107</v>
      </c>
      <c r="D11573" s="52" t="s">
        <v>2137</v>
      </c>
      <c r="E11573" s="54">
        <v>7.077504</v>
      </c>
      <c r="F11573" s="54">
        <v>0</v>
      </c>
      <c r="G11573" s="54">
        <v>7.077504</v>
      </c>
    </row>
    <row r="11574" s="37" customFormat="1" customHeight="1" spans="1:7">
      <c r="A11574" s="52" t="s">
        <v>2049</v>
      </c>
      <c r="B11574" s="52" t="s">
        <v>4216</v>
      </c>
      <c r="C11574" s="52" t="s">
        <v>2107</v>
      </c>
      <c r="D11574" s="52" t="s">
        <v>2138</v>
      </c>
      <c r="E11574" s="54">
        <v>2.774988</v>
      </c>
      <c r="F11574" s="54">
        <v>0</v>
      </c>
      <c r="G11574" s="54">
        <v>2.774988</v>
      </c>
    </row>
    <row r="11575" s="37" customFormat="1" customHeight="1" spans="1:7">
      <c r="A11575" s="52" t="s">
        <v>2049</v>
      </c>
      <c r="B11575" s="52" t="s">
        <v>4216</v>
      </c>
      <c r="C11575" s="52" t="s">
        <v>2107</v>
      </c>
      <c r="D11575" s="52" t="s">
        <v>2139</v>
      </c>
      <c r="E11575" s="54">
        <v>0.087631</v>
      </c>
      <c r="F11575" s="54">
        <v>0</v>
      </c>
      <c r="G11575" s="54">
        <v>0.087631</v>
      </c>
    </row>
    <row r="11576" s="37" customFormat="1" customHeight="1" spans="1:7">
      <c r="A11576" s="52" t="s">
        <v>2049</v>
      </c>
      <c r="B11576" s="52" t="s">
        <v>4216</v>
      </c>
      <c r="C11576" s="52" t="s">
        <v>2107</v>
      </c>
      <c r="D11576" s="52" t="s">
        <v>2140</v>
      </c>
      <c r="E11576" s="54">
        <v>0.146052</v>
      </c>
      <c r="F11576" s="54">
        <v>0</v>
      </c>
      <c r="G11576" s="54">
        <v>0.146052</v>
      </c>
    </row>
    <row r="11577" s="37" customFormat="1" customHeight="1" spans="1:7">
      <c r="A11577" s="52" t="s">
        <v>2049</v>
      </c>
      <c r="B11577" s="52" t="s">
        <v>4216</v>
      </c>
      <c r="C11577" s="52" t="s">
        <v>2107</v>
      </c>
      <c r="D11577" s="52" t="s">
        <v>2141</v>
      </c>
      <c r="E11577" s="54">
        <v>3.894048</v>
      </c>
      <c r="F11577" s="54">
        <v>0</v>
      </c>
      <c r="G11577" s="54">
        <v>3.894048</v>
      </c>
    </row>
    <row r="11578" s="37" customFormat="1" customHeight="1" spans="1:7">
      <c r="A11578" s="52" t="s">
        <v>2049</v>
      </c>
      <c r="B11578" s="52" t="s">
        <v>4216</v>
      </c>
      <c r="C11578" s="52" t="s">
        <v>2107</v>
      </c>
      <c r="D11578" s="52" t="s">
        <v>2298</v>
      </c>
      <c r="E11578" s="54">
        <v>1</v>
      </c>
      <c r="F11578" s="54">
        <v>0</v>
      </c>
      <c r="G11578" s="54">
        <v>1</v>
      </c>
    </row>
    <row r="11579" s="37" customFormat="1" customHeight="1" spans="1:7">
      <c r="A11579" s="52" t="s">
        <v>2049</v>
      </c>
      <c r="B11579" s="52" t="s">
        <v>4216</v>
      </c>
      <c r="C11579" s="52" t="s">
        <v>2107</v>
      </c>
      <c r="D11579" s="52" t="s">
        <v>2142</v>
      </c>
      <c r="E11579" s="54">
        <v>3.538752</v>
      </c>
      <c r="F11579" s="54">
        <v>0</v>
      </c>
      <c r="G11579" s="54">
        <v>3.538752</v>
      </c>
    </row>
    <row r="11580" s="37" customFormat="1" customHeight="1" spans="1:7">
      <c r="A11580" s="52" t="s">
        <v>2049</v>
      </c>
      <c r="B11580" s="52" t="s">
        <v>4216</v>
      </c>
      <c r="C11580" s="52" t="s">
        <v>2107</v>
      </c>
      <c r="D11580" s="52" t="s">
        <v>2299</v>
      </c>
      <c r="E11580" s="54">
        <v>11.5</v>
      </c>
      <c r="F11580" s="54">
        <v>0</v>
      </c>
      <c r="G11580" s="54">
        <v>11.5</v>
      </c>
    </row>
    <row r="11581" s="37" customFormat="1" customHeight="1" spans="1:7">
      <c r="A11581" s="52" t="s">
        <v>2049</v>
      </c>
      <c r="B11581" s="52" t="s">
        <v>4216</v>
      </c>
      <c r="C11581" s="52" t="s">
        <v>2107</v>
      </c>
      <c r="D11581" s="52" t="s">
        <v>2143</v>
      </c>
      <c r="E11581" s="54">
        <v>5.5777</v>
      </c>
      <c r="F11581" s="54">
        <v>0</v>
      </c>
      <c r="G11581" s="54">
        <v>5.5777</v>
      </c>
    </row>
    <row r="11582" s="37" customFormat="1" customHeight="1" spans="1:7">
      <c r="A11582" s="52" t="s">
        <v>2049</v>
      </c>
      <c r="B11582" s="52" t="s">
        <v>4216</v>
      </c>
      <c r="C11582" s="52" t="s">
        <v>2107</v>
      </c>
      <c r="D11582" s="52" t="s">
        <v>2144</v>
      </c>
      <c r="E11582" s="54">
        <v>0.64</v>
      </c>
      <c r="F11582" s="54">
        <v>0</v>
      </c>
      <c r="G11582" s="54">
        <v>0.64</v>
      </c>
    </row>
    <row r="11583" s="37" customFormat="1" customHeight="1" spans="1:7">
      <c r="A11583" s="52" t="s">
        <v>2049</v>
      </c>
      <c r="B11583" s="52" t="s">
        <v>4216</v>
      </c>
      <c r="C11583" s="52" t="s">
        <v>2107</v>
      </c>
      <c r="D11583" s="52" t="s">
        <v>2145</v>
      </c>
      <c r="E11583" s="54">
        <v>0.240504</v>
      </c>
      <c r="F11583" s="54">
        <v>0</v>
      </c>
      <c r="G11583" s="54">
        <v>0.240504</v>
      </c>
    </row>
    <row r="11584" s="37" customFormat="1" customHeight="1" spans="1:7">
      <c r="A11584" s="52" t="s">
        <v>2049</v>
      </c>
      <c r="B11584" s="49" t="s">
        <v>4217</v>
      </c>
      <c r="C11584" s="49"/>
      <c r="D11584" s="49"/>
      <c r="E11584" s="55">
        <v>126.587475</v>
      </c>
      <c r="F11584" s="55">
        <v>0</v>
      </c>
      <c r="G11584" s="55">
        <v>126.587475</v>
      </c>
    </row>
    <row r="11585" s="37" customFormat="1" customHeight="1" spans="1:7">
      <c r="A11585" s="52" t="s">
        <v>2049</v>
      </c>
      <c r="B11585" s="52" t="s">
        <v>4218</v>
      </c>
      <c r="C11585" s="49" t="s">
        <v>2091</v>
      </c>
      <c r="D11585" s="49"/>
      <c r="E11585" s="55">
        <v>18.176678</v>
      </c>
      <c r="F11585" s="55">
        <v>0</v>
      </c>
      <c r="G11585" s="55">
        <v>18.176678</v>
      </c>
    </row>
    <row r="11586" s="37" customFormat="1" customHeight="1" spans="1:7">
      <c r="A11586" s="52" t="s">
        <v>2049</v>
      </c>
      <c r="B11586" s="52" t="s">
        <v>4218</v>
      </c>
      <c r="C11586" s="52" t="s">
        <v>2092</v>
      </c>
      <c r="D11586" s="52" t="s">
        <v>2126</v>
      </c>
      <c r="E11586" s="54">
        <v>14.7</v>
      </c>
      <c r="F11586" s="54">
        <v>0</v>
      </c>
      <c r="G11586" s="54">
        <v>14.7</v>
      </c>
    </row>
    <row r="11587" s="37" customFormat="1" customHeight="1" spans="1:7">
      <c r="A11587" s="52" t="s">
        <v>2049</v>
      </c>
      <c r="B11587" s="52" t="s">
        <v>4218</v>
      </c>
      <c r="C11587" s="52" t="s">
        <v>2092</v>
      </c>
      <c r="D11587" s="52" t="s">
        <v>2127</v>
      </c>
      <c r="E11587" s="54">
        <v>0.525139</v>
      </c>
      <c r="F11587" s="54">
        <v>0</v>
      </c>
      <c r="G11587" s="54">
        <v>0.525139</v>
      </c>
    </row>
    <row r="11588" s="37" customFormat="1" customHeight="1" spans="1:7">
      <c r="A11588" s="52" t="s">
        <v>2049</v>
      </c>
      <c r="B11588" s="52" t="s">
        <v>4218</v>
      </c>
      <c r="C11588" s="52" t="s">
        <v>2092</v>
      </c>
      <c r="D11588" s="52" t="s">
        <v>2128</v>
      </c>
      <c r="E11588" s="54">
        <v>0.368333</v>
      </c>
      <c r="F11588" s="54">
        <v>0</v>
      </c>
      <c r="G11588" s="54">
        <v>0.368333</v>
      </c>
    </row>
    <row r="11589" s="37" customFormat="1" customHeight="1" spans="1:7">
      <c r="A11589" s="52" t="s">
        <v>2049</v>
      </c>
      <c r="B11589" s="52" t="s">
        <v>4218</v>
      </c>
      <c r="C11589" s="52" t="s">
        <v>2092</v>
      </c>
      <c r="D11589" s="52" t="s">
        <v>2129</v>
      </c>
      <c r="E11589" s="54">
        <v>0.720684</v>
      </c>
      <c r="F11589" s="54">
        <v>0</v>
      </c>
      <c r="G11589" s="54">
        <v>0.720684</v>
      </c>
    </row>
    <row r="11590" s="37" customFormat="1" customHeight="1" spans="1:7">
      <c r="A11590" s="52" t="s">
        <v>2049</v>
      </c>
      <c r="B11590" s="52" t="s">
        <v>4218</v>
      </c>
      <c r="C11590" s="52" t="s">
        <v>2092</v>
      </c>
      <c r="D11590" s="52" t="s">
        <v>2297</v>
      </c>
      <c r="E11590" s="54">
        <v>0.306098</v>
      </c>
      <c r="F11590" s="54">
        <v>0</v>
      </c>
      <c r="G11590" s="54">
        <v>0.306098</v>
      </c>
    </row>
    <row r="11591" s="37" customFormat="1" customHeight="1" spans="1:7">
      <c r="A11591" s="52" t="s">
        <v>2049</v>
      </c>
      <c r="B11591" s="52" t="s">
        <v>4218</v>
      </c>
      <c r="C11591" s="52" t="s">
        <v>2092</v>
      </c>
      <c r="D11591" s="52" t="s">
        <v>2130</v>
      </c>
      <c r="E11591" s="54">
        <v>0.656424</v>
      </c>
      <c r="F11591" s="54">
        <v>0</v>
      </c>
      <c r="G11591" s="54">
        <v>0.656424</v>
      </c>
    </row>
    <row r="11592" s="37" customFormat="1" customHeight="1" spans="1:7">
      <c r="A11592" s="52" t="s">
        <v>2049</v>
      </c>
      <c r="B11592" s="52" t="s">
        <v>4218</v>
      </c>
      <c r="C11592" s="52" t="s">
        <v>2092</v>
      </c>
      <c r="D11592" s="52" t="s">
        <v>2105</v>
      </c>
      <c r="E11592" s="54">
        <v>0.9</v>
      </c>
      <c r="F11592" s="54">
        <v>0</v>
      </c>
      <c r="G11592" s="54">
        <v>0.9</v>
      </c>
    </row>
    <row r="11593" s="37" customFormat="1" customHeight="1" spans="1:7">
      <c r="A11593" s="52" t="s">
        <v>2049</v>
      </c>
      <c r="B11593" s="52" t="s">
        <v>4218</v>
      </c>
      <c r="C11593" s="49" t="s">
        <v>2106</v>
      </c>
      <c r="D11593" s="49"/>
      <c r="E11593" s="55">
        <v>108.410797</v>
      </c>
      <c r="F11593" s="55">
        <v>0</v>
      </c>
      <c r="G11593" s="55">
        <v>108.410797</v>
      </c>
    </row>
    <row r="11594" s="37" customFormat="1" customHeight="1" spans="1:7">
      <c r="A11594" s="52" t="s">
        <v>2049</v>
      </c>
      <c r="B11594" s="52" t="s">
        <v>4218</v>
      </c>
      <c r="C11594" s="52" t="s">
        <v>2107</v>
      </c>
      <c r="D11594" s="52" t="s">
        <v>2131</v>
      </c>
      <c r="E11594" s="54">
        <v>24.0228</v>
      </c>
      <c r="F11594" s="54">
        <v>0</v>
      </c>
      <c r="G11594" s="54">
        <v>24.0228</v>
      </c>
    </row>
    <row r="11595" s="37" customFormat="1" customHeight="1" spans="1:7">
      <c r="A11595" s="52" t="s">
        <v>2049</v>
      </c>
      <c r="B11595" s="52" t="s">
        <v>4218</v>
      </c>
      <c r="C11595" s="52" t="s">
        <v>2107</v>
      </c>
      <c r="D11595" s="52" t="s">
        <v>2132</v>
      </c>
      <c r="E11595" s="54">
        <v>0.9288</v>
      </c>
      <c r="F11595" s="54">
        <v>0</v>
      </c>
      <c r="G11595" s="54">
        <v>0.9288</v>
      </c>
    </row>
    <row r="11596" s="37" customFormat="1" customHeight="1" spans="1:7">
      <c r="A11596" s="52" t="s">
        <v>2049</v>
      </c>
      <c r="B11596" s="52" t="s">
        <v>4218</v>
      </c>
      <c r="C11596" s="52" t="s">
        <v>2107</v>
      </c>
      <c r="D11596" s="52" t="s">
        <v>2110</v>
      </c>
      <c r="E11596" s="54">
        <v>2.28</v>
      </c>
      <c r="F11596" s="54">
        <v>0</v>
      </c>
      <c r="G11596" s="54">
        <v>2.28</v>
      </c>
    </row>
    <row r="11597" s="37" customFormat="1" customHeight="1" spans="1:7">
      <c r="A11597" s="52" t="s">
        <v>2049</v>
      </c>
      <c r="B11597" s="52" t="s">
        <v>4218</v>
      </c>
      <c r="C11597" s="52" t="s">
        <v>2107</v>
      </c>
      <c r="D11597" s="52" t="s">
        <v>2134</v>
      </c>
      <c r="E11597" s="54">
        <v>11.148</v>
      </c>
      <c r="F11597" s="54">
        <v>0</v>
      </c>
      <c r="G11597" s="54">
        <v>11.148</v>
      </c>
    </row>
    <row r="11598" s="37" customFormat="1" customHeight="1" spans="1:7">
      <c r="A11598" s="52" t="s">
        <v>2049</v>
      </c>
      <c r="B11598" s="52" t="s">
        <v>4218</v>
      </c>
      <c r="C11598" s="52" t="s">
        <v>2107</v>
      </c>
      <c r="D11598" s="52" t="s">
        <v>2135</v>
      </c>
      <c r="E11598" s="54">
        <v>21.912</v>
      </c>
      <c r="F11598" s="54">
        <v>0</v>
      </c>
      <c r="G11598" s="54">
        <v>21.912</v>
      </c>
    </row>
    <row r="11599" s="37" customFormat="1" customHeight="1" spans="1:7">
      <c r="A11599" s="52" t="s">
        <v>2049</v>
      </c>
      <c r="B11599" s="52" t="s">
        <v>4218</v>
      </c>
      <c r="C11599" s="52" t="s">
        <v>2107</v>
      </c>
      <c r="D11599" s="52" t="s">
        <v>2136</v>
      </c>
      <c r="E11599" s="54">
        <v>7.662</v>
      </c>
      <c r="F11599" s="54">
        <v>0</v>
      </c>
      <c r="G11599" s="54">
        <v>7.662</v>
      </c>
    </row>
    <row r="11600" s="37" customFormat="1" customHeight="1" spans="1:7">
      <c r="A11600" s="52" t="s">
        <v>2049</v>
      </c>
      <c r="B11600" s="52" t="s">
        <v>4218</v>
      </c>
      <c r="C11600" s="52" t="s">
        <v>2107</v>
      </c>
      <c r="D11600" s="52" t="s">
        <v>2137</v>
      </c>
      <c r="E11600" s="54">
        <v>10.507776</v>
      </c>
      <c r="F11600" s="54">
        <v>0</v>
      </c>
      <c r="G11600" s="54">
        <v>10.507776</v>
      </c>
    </row>
    <row r="11601" s="37" customFormat="1" customHeight="1" spans="1:7">
      <c r="A11601" s="52" t="s">
        <v>2049</v>
      </c>
      <c r="B11601" s="52" t="s">
        <v>4218</v>
      </c>
      <c r="C11601" s="52" t="s">
        <v>2107</v>
      </c>
      <c r="D11601" s="52" t="s">
        <v>2138</v>
      </c>
      <c r="E11601" s="54">
        <v>4.157352</v>
      </c>
      <c r="F11601" s="54">
        <v>0</v>
      </c>
      <c r="G11601" s="54">
        <v>4.157352</v>
      </c>
    </row>
    <row r="11602" s="37" customFormat="1" customHeight="1" spans="1:7">
      <c r="A11602" s="52" t="s">
        <v>2049</v>
      </c>
      <c r="B11602" s="52" t="s">
        <v>4218</v>
      </c>
      <c r="C11602" s="52" t="s">
        <v>2107</v>
      </c>
      <c r="D11602" s="52" t="s">
        <v>2139</v>
      </c>
      <c r="E11602" s="54">
        <v>0.131285</v>
      </c>
      <c r="F11602" s="54">
        <v>0</v>
      </c>
      <c r="G11602" s="54">
        <v>0.131285</v>
      </c>
    </row>
    <row r="11603" s="37" customFormat="1" customHeight="1" spans="1:7">
      <c r="A11603" s="52" t="s">
        <v>2049</v>
      </c>
      <c r="B11603" s="52" t="s">
        <v>4218</v>
      </c>
      <c r="C11603" s="52" t="s">
        <v>2107</v>
      </c>
      <c r="D11603" s="52" t="s">
        <v>2140</v>
      </c>
      <c r="E11603" s="54">
        <v>0.218808</v>
      </c>
      <c r="F11603" s="54">
        <v>0</v>
      </c>
      <c r="G11603" s="54">
        <v>0.218808</v>
      </c>
    </row>
    <row r="11604" s="37" customFormat="1" customHeight="1" spans="1:7">
      <c r="A11604" s="52" t="s">
        <v>2049</v>
      </c>
      <c r="B11604" s="52" t="s">
        <v>4218</v>
      </c>
      <c r="C11604" s="52" t="s">
        <v>2107</v>
      </c>
      <c r="D11604" s="52" t="s">
        <v>2141</v>
      </c>
      <c r="E11604" s="54">
        <v>5.798592</v>
      </c>
      <c r="F11604" s="54">
        <v>0</v>
      </c>
      <c r="G11604" s="54">
        <v>5.798592</v>
      </c>
    </row>
    <row r="11605" s="37" customFormat="1" customHeight="1" spans="1:7">
      <c r="A11605" s="52" t="s">
        <v>2049</v>
      </c>
      <c r="B11605" s="52" t="s">
        <v>4218</v>
      </c>
      <c r="C11605" s="52" t="s">
        <v>2107</v>
      </c>
      <c r="D11605" s="52" t="s">
        <v>2298</v>
      </c>
      <c r="E11605" s="54">
        <v>0.4</v>
      </c>
      <c r="F11605" s="54">
        <v>0</v>
      </c>
      <c r="G11605" s="54">
        <v>0.4</v>
      </c>
    </row>
    <row r="11606" s="37" customFormat="1" customHeight="1" spans="1:7">
      <c r="A11606" s="52" t="s">
        <v>2049</v>
      </c>
      <c r="B11606" s="52" t="s">
        <v>4218</v>
      </c>
      <c r="C11606" s="52" t="s">
        <v>2107</v>
      </c>
      <c r="D11606" s="52" t="s">
        <v>2142</v>
      </c>
      <c r="E11606" s="54">
        <v>5.253888</v>
      </c>
      <c r="F11606" s="54">
        <v>0</v>
      </c>
      <c r="G11606" s="54">
        <v>5.253888</v>
      </c>
    </row>
    <row r="11607" s="37" customFormat="1" customHeight="1" spans="1:7">
      <c r="A11607" s="52" t="s">
        <v>2049</v>
      </c>
      <c r="B11607" s="52" t="s">
        <v>4218</v>
      </c>
      <c r="C11607" s="52" t="s">
        <v>2107</v>
      </c>
      <c r="D11607" s="52" t="s">
        <v>2299</v>
      </c>
      <c r="E11607" s="54">
        <v>4.6</v>
      </c>
      <c r="F11607" s="54">
        <v>0</v>
      </c>
      <c r="G11607" s="54">
        <v>4.6</v>
      </c>
    </row>
    <row r="11608" s="37" customFormat="1" customHeight="1" spans="1:7">
      <c r="A11608" s="52" t="s">
        <v>2049</v>
      </c>
      <c r="B11608" s="52" t="s">
        <v>4218</v>
      </c>
      <c r="C11608" s="52" t="s">
        <v>2107</v>
      </c>
      <c r="D11608" s="52" t="s">
        <v>2143</v>
      </c>
      <c r="E11608" s="54">
        <v>8.0685</v>
      </c>
      <c r="F11608" s="54">
        <v>0</v>
      </c>
      <c r="G11608" s="54">
        <v>8.0685</v>
      </c>
    </row>
    <row r="11609" s="37" customFormat="1" customHeight="1" spans="1:7">
      <c r="A11609" s="52" t="s">
        <v>2049</v>
      </c>
      <c r="B11609" s="52" t="s">
        <v>4218</v>
      </c>
      <c r="C11609" s="52" t="s">
        <v>2107</v>
      </c>
      <c r="D11609" s="52" t="s">
        <v>2144</v>
      </c>
      <c r="E11609" s="54">
        <v>0.96</v>
      </c>
      <c r="F11609" s="54">
        <v>0</v>
      </c>
      <c r="G11609" s="54">
        <v>0.96</v>
      </c>
    </row>
    <row r="11610" s="37" customFormat="1" customHeight="1" spans="1:7">
      <c r="A11610" s="52" t="s">
        <v>2049</v>
      </c>
      <c r="B11610" s="52" t="s">
        <v>4218</v>
      </c>
      <c r="C11610" s="52" t="s">
        <v>2107</v>
      </c>
      <c r="D11610" s="52" t="s">
        <v>2145</v>
      </c>
      <c r="E11610" s="54">
        <v>0.360996</v>
      </c>
      <c r="F11610" s="54">
        <v>0</v>
      </c>
      <c r="G11610" s="54">
        <v>0.360996</v>
      </c>
    </row>
    <row r="11611" s="37" customFormat="1" customHeight="1" spans="1:7">
      <c r="A11611" s="52" t="s">
        <v>2049</v>
      </c>
      <c r="B11611" s="49" t="s">
        <v>4219</v>
      </c>
      <c r="C11611" s="49"/>
      <c r="D11611" s="49"/>
      <c r="E11611" s="55">
        <v>123.04049</v>
      </c>
      <c r="F11611" s="55">
        <v>0</v>
      </c>
      <c r="G11611" s="55">
        <v>123.04049</v>
      </c>
    </row>
    <row r="11612" s="37" customFormat="1" customHeight="1" spans="1:7">
      <c r="A11612" s="52" t="s">
        <v>2049</v>
      </c>
      <c r="B11612" s="52" t="s">
        <v>4220</v>
      </c>
      <c r="C11612" s="49" t="s">
        <v>2091</v>
      </c>
      <c r="D11612" s="49"/>
      <c r="E11612" s="55">
        <v>15.463528</v>
      </c>
      <c r="F11612" s="55">
        <v>0</v>
      </c>
      <c r="G11612" s="55">
        <v>15.463528</v>
      </c>
    </row>
    <row r="11613" s="37" customFormat="1" customHeight="1" spans="1:7">
      <c r="A11613" s="52" t="s">
        <v>2049</v>
      </c>
      <c r="B11613" s="52" t="s">
        <v>4220</v>
      </c>
      <c r="C11613" s="52" t="s">
        <v>2092</v>
      </c>
      <c r="D11613" s="52" t="s">
        <v>2126</v>
      </c>
      <c r="E11613" s="54">
        <v>12.25</v>
      </c>
      <c r="F11613" s="54">
        <v>0</v>
      </c>
      <c r="G11613" s="54">
        <v>12.25</v>
      </c>
    </row>
    <row r="11614" s="37" customFormat="1" customHeight="1" spans="1:7">
      <c r="A11614" s="52" t="s">
        <v>2049</v>
      </c>
      <c r="B11614" s="52" t="s">
        <v>4220</v>
      </c>
      <c r="C11614" s="52" t="s">
        <v>2092</v>
      </c>
      <c r="D11614" s="52" t="s">
        <v>2127</v>
      </c>
      <c r="E11614" s="54">
        <v>0.561974</v>
      </c>
      <c r="F11614" s="54">
        <v>0</v>
      </c>
      <c r="G11614" s="54">
        <v>0.561974</v>
      </c>
    </row>
    <row r="11615" s="37" customFormat="1" customHeight="1" spans="1:7">
      <c r="A11615" s="52" t="s">
        <v>2049</v>
      </c>
      <c r="B11615" s="52" t="s">
        <v>4220</v>
      </c>
      <c r="C11615" s="52" t="s">
        <v>2092</v>
      </c>
      <c r="D11615" s="52" t="s">
        <v>2128</v>
      </c>
      <c r="E11615" s="54">
        <v>0.39337</v>
      </c>
      <c r="F11615" s="54">
        <v>0</v>
      </c>
      <c r="G11615" s="54">
        <v>0.39337</v>
      </c>
    </row>
    <row r="11616" s="37" customFormat="1" customHeight="1" spans="1:7">
      <c r="A11616" s="52" t="s">
        <v>2049</v>
      </c>
      <c r="B11616" s="52" t="s">
        <v>4220</v>
      </c>
      <c r="C11616" s="52" t="s">
        <v>2092</v>
      </c>
      <c r="D11616" s="52" t="s">
        <v>2129</v>
      </c>
      <c r="E11616" s="54">
        <v>0.805716</v>
      </c>
      <c r="F11616" s="54">
        <v>0</v>
      </c>
      <c r="G11616" s="54">
        <v>0.805716</v>
      </c>
    </row>
    <row r="11617" s="37" customFormat="1" customHeight="1" spans="1:7">
      <c r="A11617" s="52" t="s">
        <v>2049</v>
      </c>
      <c r="B11617" s="52" t="s">
        <v>4220</v>
      </c>
      <c r="C11617" s="52" t="s">
        <v>2092</v>
      </c>
      <c r="D11617" s="52" t="s">
        <v>2130</v>
      </c>
      <c r="E11617" s="54">
        <v>0.702468</v>
      </c>
      <c r="F11617" s="54">
        <v>0</v>
      </c>
      <c r="G11617" s="54">
        <v>0.702468</v>
      </c>
    </row>
    <row r="11618" s="37" customFormat="1" customHeight="1" spans="1:7">
      <c r="A11618" s="52" t="s">
        <v>2049</v>
      </c>
      <c r="B11618" s="52" t="s">
        <v>4220</v>
      </c>
      <c r="C11618" s="52" t="s">
        <v>2092</v>
      </c>
      <c r="D11618" s="52" t="s">
        <v>2105</v>
      </c>
      <c r="E11618" s="54">
        <v>0.75</v>
      </c>
      <c r="F11618" s="54">
        <v>0</v>
      </c>
      <c r="G11618" s="54">
        <v>0.75</v>
      </c>
    </row>
    <row r="11619" s="37" customFormat="1" customHeight="1" spans="1:7">
      <c r="A11619" s="52" t="s">
        <v>2049</v>
      </c>
      <c r="B11619" s="52" t="s">
        <v>4220</v>
      </c>
      <c r="C11619" s="49" t="s">
        <v>2106</v>
      </c>
      <c r="D11619" s="49"/>
      <c r="E11619" s="55">
        <v>107.576962</v>
      </c>
      <c r="F11619" s="55">
        <v>0</v>
      </c>
      <c r="G11619" s="55">
        <v>107.576962</v>
      </c>
    </row>
    <row r="11620" s="37" customFormat="1" customHeight="1" spans="1:7">
      <c r="A11620" s="52" t="s">
        <v>2049</v>
      </c>
      <c r="B11620" s="52" t="s">
        <v>4220</v>
      </c>
      <c r="C11620" s="52" t="s">
        <v>2107</v>
      </c>
      <c r="D11620" s="52" t="s">
        <v>2131</v>
      </c>
      <c r="E11620" s="54">
        <v>26.8572</v>
      </c>
      <c r="F11620" s="54">
        <v>0</v>
      </c>
      <c r="G11620" s="54">
        <v>26.8572</v>
      </c>
    </row>
    <row r="11621" s="37" customFormat="1" customHeight="1" spans="1:7">
      <c r="A11621" s="52" t="s">
        <v>2049</v>
      </c>
      <c r="B11621" s="52" t="s">
        <v>4220</v>
      </c>
      <c r="C11621" s="52" t="s">
        <v>2107</v>
      </c>
      <c r="D11621" s="52" t="s">
        <v>2132</v>
      </c>
      <c r="E11621" s="54">
        <v>0.774</v>
      </c>
      <c r="F11621" s="54">
        <v>0</v>
      </c>
      <c r="G11621" s="54">
        <v>0.774</v>
      </c>
    </row>
    <row r="11622" s="37" customFormat="1" customHeight="1" spans="1:7">
      <c r="A11622" s="52" t="s">
        <v>2049</v>
      </c>
      <c r="B11622" s="52" t="s">
        <v>4220</v>
      </c>
      <c r="C11622" s="52" t="s">
        <v>2107</v>
      </c>
      <c r="D11622" s="52" t="s">
        <v>2110</v>
      </c>
      <c r="E11622" s="54">
        <v>2.34</v>
      </c>
      <c r="F11622" s="54">
        <v>0</v>
      </c>
      <c r="G11622" s="54">
        <v>2.34</v>
      </c>
    </row>
    <row r="11623" s="37" customFormat="1" customHeight="1" spans="1:7">
      <c r="A11623" s="52" t="s">
        <v>2049</v>
      </c>
      <c r="B11623" s="52" t="s">
        <v>4220</v>
      </c>
      <c r="C11623" s="52" t="s">
        <v>2107</v>
      </c>
      <c r="D11623" s="52" t="s">
        <v>2133</v>
      </c>
      <c r="E11623" s="54">
        <v>0.006</v>
      </c>
      <c r="F11623" s="54">
        <v>0</v>
      </c>
      <c r="G11623" s="54">
        <v>0.006</v>
      </c>
    </row>
    <row r="11624" s="37" customFormat="1" customHeight="1" spans="1:7">
      <c r="A11624" s="52" t="s">
        <v>2049</v>
      </c>
      <c r="B11624" s="52" t="s">
        <v>4220</v>
      </c>
      <c r="C11624" s="52" t="s">
        <v>2107</v>
      </c>
      <c r="D11624" s="52" t="s">
        <v>2134</v>
      </c>
      <c r="E11624" s="54">
        <v>11.556</v>
      </c>
      <c r="F11624" s="54">
        <v>0</v>
      </c>
      <c r="G11624" s="54">
        <v>11.556</v>
      </c>
    </row>
    <row r="11625" s="37" customFormat="1" customHeight="1" spans="1:7">
      <c r="A11625" s="52" t="s">
        <v>2049</v>
      </c>
      <c r="B11625" s="52" t="s">
        <v>4220</v>
      </c>
      <c r="C11625" s="52" t="s">
        <v>2107</v>
      </c>
      <c r="D11625" s="52" t="s">
        <v>2135</v>
      </c>
      <c r="E11625" s="54">
        <v>21.7656</v>
      </c>
      <c r="F11625" s="54">
        <v>0</v>
      </c>
      <c r="G11625" s="54">
        <v>21.7656</v>
      </c>
    </row>
    <row r="11626" s="37" customFormat="1" customHeight="1" spans="1:7">
      <c r="A11626" s="52" t="s">
        <v>2049</v>
      </c>
      <c r="B11626" s="52" t="s">
        <v>4220</v>
      </c>
      <c r="C11626" s="52" t="s">
        <v>2107</v>
      </c>
      <c r="D11626" s="52" t="s">
        <v>2136</v>
      </c>
      <c r="E11626" s="54">
        <v>7.644</v>
      </c>
      <c r="F11626" s="54">
        <v>0</v>
      </c>
      <c r="G11626" s="54">
        <v>7.644</v>
      </c>
    </row>
    <row r="11627" s="37" customFormat="1" customHeight="1" spans="1:7">
      <c r="A11627" s="52" t="s">
        <v>2049</v>
      </c>
      <c r="B11627" s="52" t="s">
        <v>4220</v>
      </c>
      <c r="C11627" s="52" t="s">
        <v>2107</v>
      </c>
      <c r="D11627" s="52" t="s">
        <v>2137</v>
      </c>
      <c r="E11627" s="54">
        <v>10.975488</v>
      </c>
      <c r="F11627" s="54">
        <v>0</v>
      </c>
      <c r="G11627" s="54">
        <v>10.975488</v>
      </c>
    </row>
    <row r="11628" s="37" customFormat="1" customHeight="1" spans="1:7">
      <c r="A11628" s="52" t="s">
        <v>2049</v>
      </c>
      <c r="B11628" s="52" t="s">
        <v>4220</v>
      </c>
      <c r="C11628" s="52" t="s">
        <v>2107</v>
      </c>
      <c r="D11628" s="52" t="s">
        <v>2138</v>
      </c>
      <c r="E11628" s="54">
        <v>4.448964</v>
      </c>
      <c r="F11628" s="54">
        <v>0</v>
      </c>
      <c r="G11628" s="54">
        <v>4.448964</v>
      </c>
    </row>
    <row r="11629" s="37" customFormat="1" customHeight="1" spans="1:7">
      <c r="A11629" s="52" t="s">
        <v>2049</v>
      </c>
      <c r="B11629" s="52" t="s">
        <v>4220</v>
      </c>
      <c r="C11629" s="52" t="s">
        <v>2107</v>
      </c>
      <c r="D11629" s="52" t="s">
        <v>2139</v>
      </c>
      <c r="E11629" s="54">
        <v>0.140494</v>
      </c>
      <c r="F11629" s="54">
        <v>0</v>
      </c>
      <c r="G11629" s="54">
        <v>0.140494</v>
      </c>
    </row>
    <row r="11630" s="37" customFormat="1" customHeight="1" spans="1:7">
      <c r="A11630" s="52" t="s">
        <v>2049</v>
      </c>
      <c r="B11630" s="52" t="s">
        <v>4220</v>
      </c>
      <c r="C11630" s="52" t="s">
        <v>2107</v>
      </c>
      <c r="D11630" s="52" t="s">
        <v>2140</v>
      </c>
      <c r="E11630" s="54">
        <v>0.234156</v>
      </c>
      <c r="F11630" s="54">
        <v>0</v>
      </c>
      <c r="G11630" s="54">
        <v>0.234156</v>
      </c>
    </row>
    <row r="11631" s="37" customFormat="1" customHeight="1" spans="1:7">
      <c r="A11631" s="52" t="s">
        <v>2049</v>
      </c>
      <c r="B11631" s="52" t="s">
        <v>4220</v>
      </c>
      <c r="C11631" s="52" t="s">
        <v>2107</v>
      </c>
      <c r="D11631" s="52" t="s">
        <v>2141</v>
      </c>
      <c r="E11631" s="54">
        <v>6.181344</v>
      </c>
      <c r="F11631" s="54">
        <v>0</v>
      </c>
      <c r="G11631" s="54">
        <v>6.181344</v>
      </c>
    </row>
    <row r="11632" s="37" customFormat="1" customHeight="1" spans="1:7">
      <c r="A11632" s="52" t="s">
        <v>2049</v>
      </c>
      <c r="B11632" s="52" t="s">
        <v>4220</v>
      </c>
      <c r="C11632" s="52" t="s">
        <v>2107</v>
      </c>
      <c r="D11632" s="52" t="s">
        <v>2142</v>
      </c>
      <c r="E11632" s="54">
        <v>5.487744</v>
      </c>
      <c r="F11632" s="54">
        <v>0</v>
      </c>
      <c r="G11632" s="54">
        <v>5.487744</v>
      </c>
    </row>
    <row r="11633" s="37" customFormat="1" customHeight="1" spans="1:7">
      <c r="A11633" s="52" t="s">
        <v>2049</v>
      </c>
      <c r="B11633" s="52" t="s">
        <v>4220</v>
      </c>
      <c r="C11633" s="52" t="s">
        <v>2107</v>
      </c>
      <c r="D11633" s="52" t="s">
        <v>2143</v>
      </c>
      <c r="E11633" s="54">
        <v>7.9741</v>
      </c>
      <c r="F11633" s="54">
        <v>0</v>
      </c>
      <c r="G11633" s="54">
        <v>7.9741</v>
      </c>
    </row>
    <row r="11634" s="37" customFormat="1" customHeight="1" spans="1:7">
      <c r="A11634" s="52" t="s">
        <v>2049</v>
      </c>
      <c r="B11634" s="52" t="s">
        <v>4220</v>
      </c>
      <c r="C11634" s="52" t="s">
        <v>2107</v>
      </c>
      <c r="D11634" s="52" t="s">
        <v>2144</v>
      </c>
      <c r="E11634" s="54">
        <v>0.8</v>
      </c>
      <c r="F11634" s="54">
        <v>0</v>
      </c>
      <c r="G11634" s="54">
        <v>0.8</v>
      </c>
    </row>
    <row r="11635" s="37" customFormat="1" customHeight="1" spans="1:7">
      <c r="A11635" s="52" t="s">
        <v>2049</v>
      </c>
      <c r="B11635" s="52" t="s">
        <v>4220</v>
      </c>
      <c r="C11635" s="52" t="s">
        <v>2107</v>
      </c>
      <c r="D11635" s="52" t="s">
        <v>2145</v>
      </c>
      <c r="E11635" s="54">
        <v>0.391872</v>
      </c>
      <c r="F11635" s="54">
        <v>0</v>
      </c>
      <c r="G11635" s="54">
        <v>0.391872</v>
      </c>
    </row>
    <row r="11636" s="37" customFormat="1" customHeight="1" spans="1:7">
      <c r="A11636" s="52" t="s">
        <v>2049</v>
      </c>
      <c r="B11636" s="49" t="s">
        <v>4221</v>
      </c>
      <c r="C11636" s="49"/>
      <c r="D11636" s="49"/>
      <c r="E11636" s="55">
        <v>83.353031</v>
      </c>
      <c r="F11636" s="55">
        <v>0</v>
      </c>
      <c r="G11636" s="55">
        <v>83.353031</v>
      </c>
    </row>
    <row r="11637" s="37" customFormat="1" customHeight="1" spans="1:7">
      <c r="A11637" s="52" t="s">
        <v>2049</v>
      </c>
      <c r="B11637" s="52" t="s">
        <v>4222</v>
      </c>
      <c r="C11637" s="49" t="s">
        <v>2091</v>
      </c>
      <c r="D11637" s="49"/>
      <c r="E11637" s="55">
        <v>11.977153</v>
      </c>
      <c r="F11637" s="55">
        <v>0</v>
      </c>
      <c r="G11637" s="55">
        <v>11.977153</v>
      </c>
    </row>
    <row r="11638" s="37" customFormat="1" customHeight="1" spans="1:7">
      <c r="A11638" s="52" t="s">
        <v>2049</v>
      </c>
      <c r="B11638" s="52" t="s">
        <v>4222</v>
      </c>
      <c r="C11638" s="52" t="s">
        <v>2092</v>
      </c>
      <c r="D11638" s="52" t="s">
        <v>2126</v>
      </c>
      <c r="E11638" s="54">
        <v>9.8</v>
      </c>
      <c r="F11638" s="54">
        <v>0</v>
      </c>
      <c r="G11638" s="54">
        <v>9.8</v>
      </c>
    </row>
    <row r="11639" s="37" customFormat="1" customHeight="1" spans="1:7">
      <c r="A11639" s="52" t="s">
        <v>2049</v>
      </c>
      <c r="B11639" s="52" t="s">
        <v>4222</v>
      </c>
      <c r="C11639" s="52" t="s">
        <v>2092</v>
      </c>
      <c r="D11639" s="52" t="s">
        <v>2127</v>
      </c>
      <c r="E11639" s="54">
        <v>0.327672</v>
      </c>
      <c r="F11639" s="54">
        <v>0</v>
      </c>
      <c r="G11639" s="54">
        <v>0.327672</v>
      </c>
    </row>
    <row r="11640" s="37" customFormat="1" customHeight="1" spans="1:7">
      <c r="A11640" s="52" t="s">
        <v>2049</v>
      </c>
      <c r="B11640" s="52" t="s">
        <v>4222</v>
      </c>
      <c r="C11640" s="52" t="s">
        <v>2092</v>
      </c>
      <c r="D11640" s="52" t="s">
        <v>2128</v>
      </c>
      <c r="E11640" s="54">
        <v>0.230928</v>
      </c>
      <c r="F11640" s="54">
        <v>0</v>
      </c>
      <c r="G11640" s="54">
        <v>0.230928</v>
      </c>
    </row>
    <row r="11641" s="37" customFormat="1" customHeight="1" spans="1:7">
      <c r="A11641" s="52" t="s">
        <v>2049</v>
      </c>
      <c r="B11641" s="52" t="s">
        <v>4222</v>
      </c>
      <c r="C11641" s="52" t="s">
        <v>2092</v>
      </c>
      <c r="D11641" s="52" t="s">
        <v>2129</v>
      </c>
      <c r="E11641" s="54">
        <v>0.427644</v>
      </c>
      <c r="F11641" s="54">
        <v>0</v>
      </c>
      <c r="G11641" s="54">
        <v>0.427644</v>
      </c>
    </row>
    <row r="11642" s="37" customFormat="1" customHeight="1" spans="1:7">
      <c r="A11642" s="52" t="s">
        <v>2049</v>
      </c>
      <c r="B11642" s="52" t="s">
        <v>4222</v>
      </c>
      <c r="C11642" s="52" t="s">
        <v>2092</v>
      </c>
      <c r="D11642" s="52" t="s">
        <v>2297</v>
      </c>
      <c r="E11642" s="54">
        <v>0.181319</v>
      </c>
      <c r="F11642" s="54">
        <v>0</v>
      </c>
      <c r="G11642" s="54">
        <v>0.181319</v>
      </c>
    </row>
    <row r="11643" s="37" customFormat="1" customHeight="1" spans="1:7">
      <c r="A11643" s="52" t="s">
        <v>2049</v>
      </c>
      <c r="B11643" s="52" t="s">
        <v>4222</v>
      </c>
      <c r="C11643" s="52" t="s">
        <v>2092</v>
      </c>
      <c r="D11643" s="52" t="s">
        <v>2130</v>
      </c>
      <c r="E11643" s="54">
        <v>0.40959</v>
      </c>
      <c r="F11643" s="54">
        <v>0</v>
      </c>
      <c r="G11643" s="54">
        <v>0.40959</v>
      </c>
    </row>
    <row r="11644" s="37" customFormat="1" customHeight="1" spans="1:7">
      <c r="A11644" s="52" t="s">
        <v>2049</v>
      </c>
      <c r="B11644" s="52" t="s">
        <v>4222</v>
      </c>
      <c r="C11644" s="52" t="s">
        <v>2092</v>
      </c>
      <c r="D11644" s="52" t="s">
        <v>2105</v>
      </c>
      <c r="E11644" s="54">
        <v>0.6</v>
      </c>
      <c r="F11644" s="54">
        <v>0</v>
      </c>
      <c r="G11644" s="54">
        <v>0.6</v>
      </c>
    </row>
    <row r="11645" s="37" customFormat="1" customHeight="1" spans="1:7">
      <c r="A11645" s="52" t="s">
        <v>2049</v>
      </c>
      <c r="B11645" s="52" t="s">
        <v>4222</v>
      </c>
      <c r="C11645" s="49" t="s">
        <v>2106</v>
      </c>
      <c r="D11645" s="49"/>
      <c r="E11645" s="55">
        <v>71.375878</v>
      </c>
      <c r="F11645" s="55">
        <v>0</v>
      </c>
      <c r="G11645" s="55">
        <v>71.375878</v>
      </c>
    </row>
    <row r="11646" s="37" customFormat="1" customHeight="1" spans="1:7">
      <c r="A11646" s="52" t="s">
        <v>2049</v>
      </c>
      <c r="B11646" s="52" t="s">
        <v>4222</v>
      </c>
      <c r="C11646" s="52" t="s">
        <v>2107</v>
      </c>
      <c r="D11646" s="52" t="s">
        <v>2131</v>
      </c>
      <c r="E11646" s="54">
        <v>14.2548</v>
      </c>
      <c r="F11646" s="54">
        <v>0</v>
      </c>
      <c r="G11646" s="54">
        <v>14.2548</v>
      </c>
    </row>
    <row r="11647" s="37" customFormat="1" customHeight="1" spans="1:7">
      <c r="A11647" s="52" t="s">
        <v>2049</v>
      </c>
      <c r="B11647" s="52" t="s">
        <v>4222</v>
      </c>
      <c r="C11647" s="52" t="s">
        <v>2107</v>
      </c>
      <c r="D11647" s="52" t="s">
        <v>2132</v>
      </c>
      <c r="E11647" s="54">
        <v>0.6192</v>
      </c>
      <c r="F11647" s="54">
        <v>0</v>
      </c>
      <c r="G11647" s="54">
        <v>0.6192</v>
      </c>
    </row>
    <row r="11648" s="37" customFormat="1" customHeight="1" spans="1:7">
      <c r="A11648" s="52" t="s">
        <v>2049</v>
      </c>
      <c r="B11648" s="52" t="s">
        <v>4222</v>
      </c>
      <c r="C11648" s="52" t="s">
        <v>2107</v>
      </c>
      <c r="D11648" s="52" t="s">
        <v>2110</v>
      </c>
      <c r="E11648" s="54">
        <v>1.56</v>
      </c>
      <c r="F11648" s="54">
        <v>0</v>
      </c>
      <c r="G11648" s="54">
        <v>1.56</v>
      </c>
    </row>
    <row r="11649" s="37" customFormat="1" customHeight="1" spans="1:7">
      <c r="A11649" s="52" t="s">
        <v>2049</v>
      </c>
      <c r="B11649" s="52" t="s">
        <v>4222</v>
      </c>
      <c r="C11649" s="52" t="s">
        <v>2107</v>
      </c>
      <c r="D11649" s="52" t="s">
        <v>2134</v>
      </c>
      <c r="E11649" s="54">
        <v>7.32</v>
      </c>
      <c r="F11649" s="54">
        <v>0</v>
      </c>
      <c r="G11649" s="54">
        <v>7.32</v>
      </c>
    </row>
    <row r="11650" s="37" customFormat="1" customHeight="1" spans="1:7">
      <c r="A11650" s="52" t="s">
        <v>2049</v>
      </c>
      <c r="B11650" s="52" t="s">
        <v>4222</v>
      </c>
      <c r="C11650" s="52" t="s">
        <v>2107</v>
      </c>
      <c r="D11650" s="52" t="s">
        <v>2135</v>
      </c>
      <c r="E11650" s="54">
        <v>14.664</v>
      </c>
      <c r="F11650" s="54">
        <v>0</v>
      </c>
      <c r="G11650" s="54">
        <v>14.664</v>
      </c>
    </row>
    <row r="11651" s="37" customFormat="1" customHeight="1" spans="1:7">
      <c r="A11651" s="52" t="s">
        <v>2049</v>
      </c>
      <c r="B11651" s="52" t="s">
        <v>4222</v>
      </c>
      <c r="C11651" s="52" t="s">
        <v>2107</v>
      </c>
      <c r="D11651" s="52" t="s">
        <v>2136</v>
      </c>
      <c r="E11651" s="54">
        <v>5.112</v>
      </c>
      <c r="F11651" s="54">
        <v>0</v>
      </c>
      <c r="G11651" s="54">
        <v>5.112</v>
      </c>
    </row>
    <row r="11652" s="37" customFormat="1" customHeight="1" spans="1:7">
      <c r="A11652" s="52" t="s">
        <v>2049</v>
      </c>
      <c r="B11652" s="52" t="s">
        <v>4222</v>
      </c>
      <c r="C11652" s="52" t="s">
        <v>2107</v>
      </c>
      <c r="D11652" s="52" t="s">
        <v>2137</v>
      </c>
      <c r="E11652" s="54">
        <v>6.7152</v>
      </c>
      <c r="F11652" s="54">
        <v>0</v>
      </c>
      <c r="G11652" s="54">
        <v>6.7152</v>
      </c>
    </row>
    <row r="11653" s="37" customFormat="1" customHeight="1" spans="1:7">
      <c r="A11653" s="52" t="s">
        <v>2049</v>
      </c>
      <c r="B11653" s="52" t="s">
        <v>4222</v>
      </c>
      <c r="C11653" s="52" t="s">
        <v>2107</v>
      </c>
      <c r="D11653" s="52" t="s">
        <v>2138</v>
      </c>
      <c r="E11653" s="54">
        <v>2.59407</v>
      </c>
      <c r="F11653" s="54">
        <v>0</v>
      </c>
      <c r="G11653" s="54">
        <v>2.59407</v>
      </c>
    </row>
    <row r="11654" s="37" customFormat="1" customHeight="1" spans="1:7">
      <c r="A11654" s="52" t="s">
        <v>2049</v>
      </c>
      <c r="B11654" s="52" t="s">
        <v>4222</v>
      </c>
      <c r="C11654" s="52" t="s">
        <v>2107</v>
      </c>
      <c r="D11654" s="52" t="s">
        <v>2139</v>
      </c>
      <c r="E11654" s="54">
        <v>0.081918</v>
      </c>
      <c r="F11654" s="54">
        <v>0</v>
      </c>
      <c r="G11654" s="54">
        <v>0.081918</v>
      </c>
    </row>
    <row r="11655" s="37" customFormat="1" customHeight="1" spans="1:7">
      <c r="A11655" s="52" t="s">
        <v>2049</v>
      </c>
      <c r="B11655" s="52" t="s">
        <v>4222</v>
      </c>
      <c r="C11655" s="52" t="s">
        <v>2107</v>
      </c>
      <c r="D11655" s="52" t="s">
        <v>2140</v>
      </c>
      <c r="E11655" s="54">
        <v>0.13653</v>
      </c>
      <c r="F11655" s="54">
        <v>0</v>
      </c>
      <c r="G11655" s="54">
        <v>0.13653</v>
      </c>
    </row>
    <row r="11656" s="37" customFormat="1" customHeight="1" spans="1:7">
      <c r="A11656" s="52" t="s">
        <v>2049</v>
      </c>
      <c r="B11656" s="52" t="s">
        <v>4222</v>
      </c>
      <c r="C11656" s="52" t="s">
        <v>2107</v>
      </c>
      <c r="D11656" s="52" t="s">
        <v>2141</v>
      </c>
      <c r="E11656" s="54">
        <v>3.65112</v>
      </c>
      <c r="F11656" s="54">
        <v>0</v>
      </c>
      <c r="G11656" s="54">
        <v>3.65112</v>
      </c>
    </row>
    <row r="11657" s="37" customFormat="1" customHeight="1" spans="1:7">
      <c r="A11657" s="52" t="s">
        <v>2049</v>
      </c>
      <c r="B11657" s="52" t="s">
        <v>4222</v>
      </c>
      <c r="C11657" s="52" t="s">
        <v>2107</v>
      </c>
      <c r="D11657" s="52" t="s">
        <v>2298</v>
      </c>
      <c r="E11657" s="54">
        <v>0.4</v>
      </c>
      <c r="F11657" s="54">
        <v>0</v>
      </c>
      <c r="G11657" s="54">
        <v>0.4</v>
      </c>
    </row>
    <row r="11658" s="37" customFormat="1" customHeight="1" spans="1:7">
      <c r="A11658" s="52" t="s">
        <v>2049</v>
      </c>
      <c r="B11658" s="52" t="s">
        <v>4222</v>
      </c>
      <c r="C11658" s="52" t="s">
        <v>2107</v>
      </c>
      <c r="D11658" s="52" t="s">
        <v>2142</v>
      </c>
      <c r="E11658" s="54">
        <v>3.3576</v>
      </c>
      <c r="F11658" s="54">
        <v>0</v>
      </c>
      <c r="G11658" s="54">
        <v>3.3576</v>
      </c>
    </row>
    <row r="11659" s="37" customFormat="1" customHeight="1" spans="1:7">
      <c r="A11659" s="52" t="s">
        <v>2049</v>
      </c>
      <c r="B11659" s="52" t="s">
        <v>4222</v>
      </c>
      <c r="C11659" s="52" t="s">
        <v>2107</v>
      </c>
      <c r="D11659" s="52" t="s">
        <v>2299</v>
      </c>
      <c r="E11659" s="54">
        <v>4.6</v>
      </c>
      <c r="F11659" s="54">
        <v>0</v>
      </c>
      <c r="G11659" s="54">
        <v>4.6</v>
      </c>
    </row>
    <row r="11660" s="37" customFormat="1" customHeight="1" spans="1:7">
      <c r="A11660" s="52" t="s">
        <v>2049</v>
      </c>
      <c r="B11660" s="52" t="s">
        <v>4222</v>
      </c>
      <c r="C11660" s="52" t="s">
        <v>2107</v>
      </c>
      <c r="D11660" s="52" t="s">
        <v>2143</v>
      </c>
      <c r="E11660" s="54">
        <v>5.4475</v>
      </c>
      <c r="F11660" s="54">
        <v>0</v>
      </c>
      <c r="G11660" s="54">
        <v>5.4475</v>
      </c>
    </row>
    <row r="11661" s="37" customFormat="1" customHeight="1" spans="1:7">
      <c r="A11661" s="52" t="s">
        <v>2049</v>
      </c>
      <c r="B11661" s="52" t="s">
        <v>4222</v>
      </c>
      <c r="C11661" s="52" t="s">
        <v>2107</v>
      </c>
      <c r="D11661" s="52" t="s">
        <v>2144</v>
      </c>
      <c r="E11661" s="54">
        <v>0.64</v>
      </c>
      <c r="F11661" s="54">
        <v>0</v>
      </c>
      <c r="G11661" s="54">
        <v>0.64</v>
      </c>
    </row>
    <row r="11662" s="37" customFormat="1" customHeight="1" spans="1:7">
      <c r="A11662" s="52" t="s">
        <v>2049</v>
      </c>
      <c r="B11662" s="52" t="s">
        <v>4222</v>
      </c>
      <c r="C11662" s="52" t="s">
        <v>2107</v>
      </c>
      <c r="D11662" s="52" t="s">
        <v>2145</v>
      </c>
      <c r="E11662" s="54">
        <v>0.22194</v>
      </c>
      <c r="F11662" s="54">
        <v>0</v>
      </c>
      <c r="G11662" s="54">
        <v>0.22194</v>
      </c>
    </row>
    <row r="11663" s="37" customFormat="1" customHeight="1" spans="1:7">
      <c r="A11663" s="49" t="s">
        <v>4223</v>
      </c>
      <c r="B11663" s="49"/>
      <c r="C11663" s="49"/>
      <c r="D11663" s="49"/>
      <c r="E11663" s="55">
        <v>3364.572677</v>
      </c>
      <c r="F11663" s="55">
        <v>0</v>
      </c>
      <c r="G11663" s="55">
        <v>3364.572677</v>
      </c>
    </row>
    <row r="11664" s="37" customFormat="1" customHeight="1" spans="1:7">
      <c r="A11664" s="52" t="s">
        <v>2050</v>
      </c>
      <c r="B11664" s="49" t="s">
        <v>4224</v>
      </c>
      <c r="C11664" s="49"/>
      <c r="D11664" s="49"/>
      <c r="E11664" s="55">
        <v>2039.993604</v>
      </c>
      <c r="F11664" s="55">
        <v>0</v>
      </c>
      <c r="G11664" s="55">
        <v>2039.993604</v>
      </c>
    </row>
    <row r="11665" s="37" customFormat="1" customHeight="1" spans="1:7">
      <c r="A11665" s="52" t="s">
        <v>2050</v>
      </c>
      <c r="B11665" s="52" t="s">
        <v>4225</v>
      </c>
      <c r="C11665" s="49" t="s">
        <v>2080</v>
      </c>
      <c r="D11665" s="49"/>
      <c r="E11665" s="55">
        <v>808.0604</v>
      </c>
      <c r="F11665" s="55">
        <v>0</v>
      </c>
      <c r="G11665" s="55">
        <v>808.0604</v>
      </c>
    </row>
    <row r="11666" s="37" customFormat="1" customHeight="1" spans="1:7">
      <c r="A11666" s="52" t="s">
        <v>2050</v>
      </c>
      <c r="B11666" s="52" t="s">
        <v>4225</v>
      </c>
      <c r="C11666" s="52" t="s">
        <v>2081</v>
      </c>
      <c r="D11666" s="52" t="s">
        <v>4226</v>
      </c>
      <c r="E11666" s="54">
        <v>15.872</v>
      </c>
      <c r="F11666" s="54">
        <v>0</v>
      </c>
      <c r="G11666" s="54">
        <v>15.872</v>
      </c>
    </row>
    <row r="11667" s="37" customFormat="1" customHeight="1" spans="1:7">
      <c r="A11667" s="52" t="s">
        <v>2050</v>
      </c>
      <c r="B11667" s="52" t="s">
        <v>4225</v>
      </c>
      <c r="C11667" s="52" t="s">
        <v>2081</v>
      </c>
      <c r="D11667" s="52" t="s">
        <v>4227</v>
      </c>
      <c r="E11667" s="54">
        <v>15.51</v>
      </c>
      <c r="F11667" s="54">
        <v>0</v>
      </c>
      <c r="G11667" s="54">
        <v>15.51</v>
      </c>
    </row>
    <row r="11668" s="37" customFormat="1" customHeight="1" spans="1:7">
      <c r="A11668" s="52" t="s">
        <v>2050</v>
      </c>
      <c r="B11668" s="52" t="s">
        <v>4225</v>
      </c>
      <c r="C11668" s="52" t="s">
        <v>2081</v>
      </c>
      <c r="D11668" s="52" t="s">
        <v>4228</v>
      </c>
      <c r="E11668" s="54">
        <v>39.7488</v>
      </c>
      <c r="F11668" s="54">
        <v>0</v>
      </c>
      <c r="G11668" s="54">
        <v>39.7488</v>
      </c>
    </row>
    <row r="11669" s="37" customFormat="1" customHeight="1" spans="1:7">
      <c r="A11669" s="52" t="s">
        <v>2050</v>
      </c>
      <c r="B11669" s="52" t="s">
        <v>4225</v>
      </c>
      <c r="C11669" s="52" t="s">
        <v>2081</v>
      </c>
      <c r="D11669" s="52" t="s">
        <v>4229</v>
      </c>
      <c r="E11669" s="54">
        <v>75.5436</v>
      </c>
      <c r="F11669" s="54">
        <v>0</v>
      </c>
      <c r="G11669" s="54">
        <v>75.5436</v>
      </c>
    </row>
    <row r="11670" s="37" customFormat="1" customHeight="1" spans="1:7">
      <c r="A11670" s="52" t="s">
        <v>2050</v>
      </c>
      <c r="B11670" s="52" t="s">
        <v>4225</v>
      </c>
      <c r="C11670" s="52" t="s">
        <v>2081</v>
      </c>
      <c r="D11670" s="52" t="s">
        <v>4230</v>
      </c>
      <c r="E11670" s="54">
        <v>15.7968</v>
      </c>
      <c r="F11670" s="54">
        <v>0</v>
      </c>
      <c r="G11670" s="54">
        <v>15.7968</v>
      </c>
    </row>
    <row r="11671" s="37" customFormat="1" customHeight="1" spans="1:7">
      <c r="A11671" s="52" t="s">
        <v>2050</v>
      </c>
      <c r="B11671" s="52" t="s">
        <v>4225</v>
      </c>
      <c r="C11671" s="52" t="s">
        <v>2081</v>
      </c>
      <c r="D11671" s="52" t="s">
        <v>4231</v>
      </c>
      <c r="E11671" s="54">
        <v>23.2276</v>
      </c>
      <c r="F11671" s="54">
        <v>0</v>
      </c>
      <c r="G11671" s="54">
        <v>23.2276</v>
      </c>
    </row>
    <row r="11672" s="37" customFormat="1" customHeight="1" spans="1:7">
      <c r="A11672" s="52" t="s">
        <v>2050</v>
      </c>
      <c r="B11672" s="52" t="s">
        <v>4225</v>
      </c>
      <c r="C11672" s="52" t="s">
        <v>2081</v>
      </c>
      <c r="D11672" s="52" t="s">
        <v>4232</v>
      </c>
      <c r="E11672" s="54">
        <v>34.26</v>
      </c>
      <c r="F11672" s="54">
        <v>0</v>
      </c>
      <c r="G11672" s="54">
        <v>34.26</v>
      </c>
    </row>
    <row r="11673" s="37" customFormat="1" customHeight="1" spans="1:7">
      <c r="A11673" s="52" t="s">
        <v>2050</v>
      </c>
      <c r="B11673" s="52" t="s">
        <v>4225</v>
      </c>
      <c r="C11673" s="52" t="s">
        <v>2081</v>
      </c>
      <c r="D11673" s="52" t="s">
        <v>4233</v>
      </c>
      <c r="E11673" s="54">
        <v>47.112</v>
      </c>
      <c r="F11673" s="54">
        <v>0</v>
      </c>
      <c r="G11673" s="54">
        <v>47.112</v>
      </c>
    </row>
    <row r="11674" s="37" customFormat="1" customHeight="1" spans="1:7">
      <c r="A11674" s="52" t="s">
        <v>2050</v>
      </c>
      <c r="B11674" s="52" t="s">
        <v>4225</v>
      </c>
      <c r="C11674" s="52" t="s">
        <v>2081</v>
      </c>
      <c r="D11674" s="52" t="s">
        <v>4234</v>
      </c>
      <c r="E11674" s="54">
        <v>2.1</v>
      </c>
      <c r="F11674" s="54">
        <v>0</v>
      </c>
      <c r="G11674" s="54">
        <v>2.1</v>
      </c>
    </row>
    <row r="11675" s="37" customFormat="1" customHeight="1" spans="1:7">
      <c r="A11675" s="52" t="s">
        <v>2050</v>
      </c>
      <c r="B11675" s="52" t="s">
        <v>4225</v>
      </c>
      <c r="C11675" s="52" t="s">
        <v>2081</v>
      </c>
      <c r="D11675" s="52" t="s">
        <v>4235</v>
      </c>
      <c r="E11675" s="54">
        <v>47.82</v>
      </c>
      <c r="F11675" s="54">
        <v>0</v>
      </c>
      <c r="G11675" s="54">
        <v>47.82</v>
      </c>
    </row>
    <row r="11676" s="37" customFormat="1" customHeight="1" spans="1:7">
      <c r="A11676" s="52" t="s">
        <v>2050</v>
      </c>
      <c r="B11676" s="52" t="s">
        <v>4225</v>
      </c>
      <c r="C11676" s="52" t="s">
        <v>2081</v>
      </c>
      <c r="D11676" s="52" t="s">
        <v>4236</v>
      </c>
      <c r="E11676" s="54">
        <v>2.76</v>
      </c>
      <c r="F11676" s="54">
        <v>0</v>
      </c>
      <c r="G11676" s="54">
        <v>2.76</v>
      </c>
    </row>
    <row r="11677" s="37" customFormat="1" customHeight="1" spans="1:7">
      <c r="A11677" s="52" t="s">
        <v>2050</v>
      </c>
      <c r="B11677" s="52" t="s">
        <v>4225</v>
      </c>
      <c r="C11677" s="52" t="s">
        <v>2081</v>
      </c>
      <c r="D11677" s="52" t="s">
        <v>4237</v>
      </c>
      <c r="E11677" s="54">
        <v>22.56</v>
      </c>
      <c r="F11677" s="54">
        <v>0</v>
      </c>
      <c r="G11677" s="54">
        <v>22.56</v>
      </c>
    </row>
    <row r="11678" s="37" customFormat="1" customHeight="1" spans="1:7">
      <c r="A11678" s="52" t="s">
        <v>2050</v>
      </c>
      <c r="B11678" s="52" t="s">
        <v>4225</v>
      </c>
      <c r="C11678" s="52" t="s">
        <v>2081</v>
      </c>
      <c r="D11678" s="52" t="s">
        <v>4238</v>
      </c>
      <c r="E11678" s="54">
        <v>45.3</v>
      </c>
      <c r="F11678" s="54">
        <v>0</v>
      </c>
      <c r="G11678" s="54">
        <v>45.3</v>
      </c>
    </row>
    <row r="11679" s="37" customFormat="1" customHeight="1" spans="1:7">
      <c r="A11679" s="52" t="s">
        <v>2050</v>
      </c>
      <c r="B11679" s="52" t="s">
        <v>4225</v>
      </c>
      <c r="C11679" s="52" t="s">
        <v>2081</v>
      </c>
      <c r="D11679" s="52" t="s">
        <v>4239</v>
      </c>
      <c r="E11679" s="54">
        <v>16.72</v>
      </c>
      <c r="F11679" s="54">
        <v>0</v>
      </c>
      <c r="G11679" s="54">
        <v>16.72</v>
      </c>
    </row>
    <row r="11680" s="37" customFormat="1" customHeight="1" spans="1:7">
      <c r="A11680" s="52" t="s">
        <v>2050</v>
      </c>
      <c r="B11680" s="52" t="s">
        <v>4225</v>
      </c>
      <c r="C11680" s="52" t="s">
        <v>2081</v>
      </c>
      <c r="D11680" s="52" t="s">
        <v>4240</v>
      </c>
      <c r="E11680" s="54">
        <v>35.38</v>
      </c>
      <c r="F11680" s="54">
        <v>0</v>
      </c>
      <c r="G11680" s="54">
        <v>35.38</v>
      </c>
    </row>
    <row r="11681" s="37" customFormat="1" customHeight="1" spans="1:7">
      <c r="A11681" s="52" t="s">
        <v>2050</v>
      </c>
      <c r="B11681" s="52" t="s">
        <v>4225</v>
      </c>
      <c r="C11681" s="52" t="s">
        <v>2081</v>
      </c>
      <c r="D11681" s="52" t="s">
        <v>4241</v>
      </c>
      <c r="E11681" s="54">
        <v>22</v>
      </c>
      <c r="F11681" s="54">
        <v>0</v>
      </c>
      <c r="G11681" s="54">
        <v>22</v>
      </c>
    </row>
    <row r="11682" s="37" customFormat="1" customHeight="1" spans="1:7">
      <c r="A11682" s="52" t="s">
        <v>2050</v>
      </c>
      <c r="B11682" s="52" t="s">
        <v>4225</v>
      </c>
      <c r="C11682" s="52" t="s">
        <v>2081</v>
      </c>
      <c r="D11682" s="52" t="s">
        <v>4242</v>
      </c>
      <c r="E11682" s="54">
        <v>68</v>
      </c>
      <c r="F11682" s="54">
        <v>0</v>
      </c>
      <c r="G11682" s="54">
        <v>68</v>
      </c>
    </row>
    <row r="11683" s="37" customFormat="1" customHeight="1" spans="1:7">
      <c r="A11683" s="52" t="s">
        <v>2050</v>
      </c>
      <c r="B11683" s="52" t="s">
        <v>4225</v>
      </c>
      <c r="C11683" s="52" t="s">
        <v>2081</v>
      </c>
      <c r="D11683" s="52" t="s">
        <v>4243</v>
      </c>
      <c r="E11683" s="54">
        <v>25.8</v>
      </c>
      <c r="F11683" s="54">
        <v>0</v>
      </c>
      <c r="G11683" s="54">
        <v>25.8</v>
      </c>
    </row>
    <row r="11684" s="37" customFormat="1" customHeight="1" spans="1:7">
      <c r="A11684" s="52" t="s">
        <v>2050</v>
      </c>
      <c r="B11684" s="52" t="s">
        <v>4225</v>
      </c>
      <c r="C11684" s="52" t="s">
        <v>2081</v>
      </c>
      <c r="D11684" s="52" t="s">
        <v>4244</v>
      </c>
      <c r="E11684" s="54">
        <v>130.6496</v>
      </c>
      <c r="F11684" s="54">
        <v>0</v>
      </c>
      <c r="G11684" s="54">
        <v>130.6496</v>
      </c>
    </row>
    <row r="11685" s="37" customFormat="1" customHeight="1" spans="1:7">
      <c r="A11685" s="52" t="s">
        <v>2050</v>
      </c>
      <c r="B11685" s="52" t="s">
        <v>4225</v>
      </c>
      <c r="C11685" s="52" t="s">
        <v>2081</v>
      </c>
      <c r="D11685" s="52" t="s">
        <v>4245</v>
      </c>
      <c r="E11685" s="54">
        <v>47</v>
      </c>
      <c r="F11685" s="54">
        <v>0</v>
      </c>
      <c r="G11685" s="54">
        <v>47</v>
      </c>
    </row>
    <row r="11686" s="37" customFormat="1" customHeight="1" spans="1:7">
      <c r="A11686" s="52" t="s">
        <v>2050</v>
      </c>
      <c r="B11686" s="52" t="s">
        <v>4225</v>
      </c>
      <c r="C11686" s="52" t="s">
        <v>2081</v>
      </c>
      <c r="D11686" s="52" t="s">
        <v>4246</v>
      </c>
      <c r="E11686" s="54">
        <v>21</v>
      </c>
      <c r="F11686" s="54">
        <v>0</v>
      </c>
      <c r="G11686" s="54">
        <v>21</v>
      </c>
    </row>
    <row r="11687" s="37" customFormat="1" customHeight="1" spans="1:7">
      <c r="A11687" s="52" t="s">
        <v>2050</v>
      </c>
      <c r="B11687" s="52" t="s">
        <v>4225</v>
      </c>
      <c r="C11687" s="52" t="s">
        <v>2081</v>
      </c>
      <c r="D11687" s="52" t="s">
        <v>4247</v>
      </c>
      <c r="E11687" s="54">
        <v>11.4</v>
      </c>
      <c r="F11687" s="54">
        <v>0</v>
      </c>
      <c r="G11687" s="54">
        <v>11.4</v>
      </c>
    </row>
    <row r="11688" s="37" customFormat="1" customHeight="1" spans="1:7">
      <c r="A11688" s="52" t="s">
        <v>2050</v>
      </c>
      <c r="B11688" s="52" t="s">
        <v>4225</v>
      </c>
      <c r="C11688" s="52" t="s">
        <v>2081</v>
      </c>
      <c r="D11688" s="52" t="s">
        <v>4248</v>
      </c>
      <c r="E11688" s="54">
        <v>2</v>
      </c>
      <c r="F11688" s="54">
        <v>0</v>
      </c>
      <c r="G11688" s="54">
        <v>2</v>
      </c>
    </row>
    <row r="11689" s="37" customFormat="1" customHeight="1" spans="1:7">
      <c r="A11689" s="52" t="s">
        <v>2050</v>
      </c>
      <c r="B11689" s="52" t="s">
        <v>4225</v>
      </c>
      <c r="C11689" s="52" t="s">
        <v>2081</v>
      </c>
      <c r="D11689" s="52" t="s">
        <v>4249</v>
      </c>
      <c r="E11689" s="54">
        <v>7</v>
      </c>
      <c r="F11689" s="54">
        <v>0</v>
      </c>
      <c r="G11689" s="54">
        <v>7</v>
      </c>
    </row>
    <row r="11690" s="37" customFormat="1" customHeight="1" spans="1:7">
      <c r="A11690" s="52" t="s">
        <v>2050</v>
      </c>
      <c r="B11690" s="52" t="s">
        <v>4225</v>
      </c>
      <c r="C11690" s="52" t="s">
        <v>2081</v>
      </c>
      <c r="D11690" s="52" t="s">
        <v>4250</v>
      </c>
      <c r="E11690" s="54">
        <v>33.5</v>
      </c>
      <c r="F11690" s="54">
        <v>0</v>
      </c>
      <c r="G11690" s="54">
        <v>33.5</v>
      </c>
    </row>
    <row r="11691" s="37" customFormat="1" customHeight="1" spans="1:7">
      <c r="A11691" s="52" t="s">
        <v>2050</v>
      </c>
      <c r="B11691" s="52" t="s">
        <v>4225</v>
      </c>
      <c r="C11691" s="49" t="s">
        <v>2091</v>
      </c>
      <c r="D11691" s="49"/>
      <c r="E11691" s="55">
        <v>192.440716</v>
      </c>
      <c r="F11691" s="55">
        <v>0</v>
      </c>
      <c r="G11691" s="55">
        <v>192.440716</v>
      </c>
    </row>
    <row r="11692" s="37" customFormat="1" customHeight="1" spans="1:7">
      <c r="A11692" s="52" t="s">
        <v>2050</v>
      </c>
      <c r="B11692" s="52" t="s">
        <v>4225</v>
      </c>
      <c r="C11692" s="52" t="s">
        <v>2092</v>
      </c>
      <c r="D11692" s="52" t="s">
        <v>2093</v>
      </c>
      <c r="E11692" s="54">
        <v>100.45</v>
      </c>
      <c r="F11692" s="54">
        <v>0</v>
      </c>
      <c r="G11692" s="54">
        <v>100.45</v>
      </c>
    </row>
    <row r="11693" s="37" customFormat="1" customHeight="1" spans="1:7">
      <c r="A11693" s="52" t="s">
        <v>2050</v>
      </c>
      <c r="B11693" s="52" t="s">
        <v>4225</v>
      </c>
      <c r="C11693" s="52" t="s">
        <v>2092</v>
      </c>
      <c r="D11693" s="52" t="s">
        <v>2094</v>
      </c>
      <c r="E11693" s="54">
        <v>4.49581</v>
      </c>
      <c r="F11693" s="54">
        <v>0</v>
      </c>
      <c r="G11693" s="54">
        <v>4.49581</v>
      </c>
    </row>
    <row r="11694" s="37" customFormat="1" customHeight="1" spans="1:7">
      <c r="A11694" s="52" t="s">
        <v>2050</v>
      </c>
      <c r="B11694" s="52" t="s">
        <v>4225</v>
      </c>
      <c r="C11694" s="52" t="s">
        <v>2092</v>
      </c>
      <c r="D11694" s="52" t="s">
        <v>2095</v>
      </c>
      <c r="E11694" s="54">
        <v>2.997206</v>
      </c>
      <c r="F11694" s="54">
        <v>0</v>
      </c>
      <c r="G11694" s="54">
        <v>2.997206</v>
      </c>
    </row>
    <row r="11695" s="37" customFormat="1" customHeight="1" spans="1:7">
      <c r="A11695" s="52" t="s">
        <v>2050</v>
      </c>
      <c r="B11695" s="52" t="s">
        <v>4225</v>
      </c>
      <c r="C11695" s="52" t="s">
        <v>2092</v>
      </c>
      <c r="D11695" s="52" t="s">
        <v>2096</v>
      </c>
      <c r="E11695" s="54">
        <v>3.939638</v>
      </c>
      <c r="F11695" s="54">
        <v>0</v>
      </c>
      <c r="G11695" s="54">
        <v>3.939638</v>
      </c>
    </row>
    <row r="11696" s="37" customFormat="1" customHeight="1" spans="1:7">
      <c r="A11696" s="52" t="s">
        <v>2050</v>
      </c>
      <c r="B11696" s="52" t="s">
        <v>4225</v>
      </c>
      <c r="C11696" s="52" t="s">
        <v>2092</v>
      </c>
      <c r="D11696" s="52" t="s">
        <v>2097</v>
      </c>
      <c r="E11696" s="54">
        <v>6.0903</v>
      </c>
      <c r="F11696" s="54">
        <v>0</v>
      </c>
      <c r="G11696" s="54">
        <v>6.0903</v>
      </c>
    </row>
    <row r="11697" s="37" customFormat="1" customHeight="1" spans="1:7">
      <c r="A11697" s="52" t="s">
        <v>2050</v>
      </c>
      <c r="B11697" s="52" t="s">
        <v>4225</v>
      </c>
      <c r="C11697" s="52" t="s">
        <v>2092</v>
      </c>
      <c r="D11697" s="52" t="s">
        <v>2098</v>
      </c>
      <c r="E11697" s="54">
        <v>5.619762</v>
      </c>
      <c r="F11697" s="54">
        <v>0</v>
      </c>
      <c r="G11697" s="54">
        <v>5.619762</v>
      </c>
    </row>
    <row r="11698" s="37" customFormat="1" customHeight="1" spans="1:7">
      <c r="A11698" s="52" t="s">
        <v>2050</v>
      </c>
      <c r="B11698" s="52" t="s">
        <v>4225</v>
      </c>
      <c r="C11698" s="52" t="s">
        <v>2092</v>
      </c>
      <c r="D11698" s="52" t="s">
        <v>2099</v>
      </c>
      <c r="E11698" s="54">
        <v>38.856</v>
      </c>
      <c r="F11698" s="54">
        <v>0</v>
      </c>
      <c r="G11698" s="54">
        <v>38.856</v>
      </c>
    </row>
    <row r="11699" s="37" customFormat="1" customHeight="1" spans="1:7">
      <c r="A11699" s="52" t="s">
        <v>2050</v>
      </c>
      <c r="B11699" s="52" t="s">
        <v>4225</v>
      </c>
      <c r="C11699" s="52" t="s">
        <v>2092</v>
      </c>
      <c r="D11699" s="52" t="s">
        <v>2100</v>
      </c>
      <c r="E11699" s="54">
        <v>12.792</v>
      </c>
      <c r="F11699" s="54">
        <v>0</v>
      </c>
      <c r="G11699" s="54">
        <v>12.792</v>
      </c>
    </row>
    <row r="11700" s="37" customFormat="1" customHeight="1" spans="1:7">
      <c r="A11700" s="52" t="s">
        <v>2050</v>
      </c>
      <c r="B11700" s="52" t="s">
        <v>4225</v>
      </c>
      <c r="C11700" s="52" t="s">
        <v>2092</v>
      </c>
      <c r="D11700" s="52" t="s">
        <v>2102</v>
      </c>
      <c r="E11700" s="54">
        <v>10.5</v>
      </c>
      <c r="F11700" s="54">
        <v>0</v>
      </c>
      <c r="G11700" s="54">
        <v>10.5</v>
      </c>
    </row>
    <row r="11701" s="37" customFormat="1" customHeight="1" spans="1:7">
      <c r="A11701" s="52" t="s">
        <v>2050</v>
      </c>
      <c r="B11701" s="52" t="s">
        <v>4225</v>
      </c>
      <c r="C11701" s="52" t="s">
        <v>2092</v>
      </c>
      <c r="D11701" s="52" t="s">
        <v>2104</v>
      </c>
      <c r="E11701" s="54">
        <v>0.55</v>
      </c>
      <c r="F11701" s="54">
        <v>0</v>
      </c>
      <c r="G11701" s="54">
        <v>0.55</v>
      </c>
    </row>
    <row r="11702" s="37" customFormat="1" customHeight="1" spans="1:7">
      <c r="A11702" s="52" t="s">
        <v>2050</v>
      </c>
      <c r="B11702" s="52" t="s">
        <v>4225</v>
      </c>
      <c r="C11702" s="52" t="s">
        <v>2092</v>
      </c>
      <c r="D11702" s="52" t="s">
        <v>2105</v>
      </c>
      <c r="E11702" s="54">
        <v>6.15</v>
      </c>
      <c r="F11702" s="54">
        <v>0</v>
      </c>
      <c r="G11702" s="54">
        <v>6.15</v>
      </c>
    </row>
    <row r="11703" s="37" customFormat="1" customHeight="1" spans="1:7">
      <c r="A11703" s="52" t="s">
        <v>2050</v>
      </c>
      <c r="B11703" s="52" t="s">
        <v>4225</v>
      </c>
      <c r="C11703" s="49" t="s">
        <v>2106</v>
      </c>
      <c r="D11703" s="49"/>
      <c r="E11703" s="55">
        <v>1039.492488</v>
      </c>
      <c r="F11703" s="55">
        <v>0</v>
      </c>
      <c r="G11703" s="55">
        <v>1039.492488</v>
      </c>
    </row>
    <row r="11704" s="37" customFormat="1" customHeight="1" spans="1:7">
      <c r="A11704" s="52" t="s">
        <v>2050</v>
      </c>
      <c r="B11704" s="52" t="s">
        <v>4225</v>
      </c>
      <c r="C11704" s="52" t="s">
        <v>2107</v>
      </c>
      <c r="D11704" s="52" t="s">
        <v>2108</v>
      </c>
      <c r="E11704" s="54">
        <v>203.01</v>
      </c>
      <c r="F11704" s="54">
        <v>0</v>
      </c>
      <c r="G11704" s="54">
        <v>203.01</v>
      </c>
    </row>
    <row r="11705" s="37" customFormat="1" customHeight="1" spans="1:7">
      <c r="A11705" s="52" t="s">
        <v>2050</v>
      </c>
      <c r="B11705" s="52" t="s">
        <v>4225</v>
      </c>
      <c r="C11705" s="52" t="s">
        <v>2107</v>
      </c>
      <c r="D11705" s="52" t="s">
        <v>2109</v>
      </c>
      <c r="E11705" s="54">
        <v>152.5608</v>
      </c>
      <c r="F11705" s="54">
        <v>0</v>
      </c>
      <c r="G11705" s="54">
        <v>152.5608</v>
      </c>
    </row>
    <row r="11706" s="37" customFormat="1" customHeight="1" spans="1:7">
      <c r="A11706" s="52" t="s">
        <v>2050</v>
      </c>
      <c r="B11706" s="52" t="s">
        <v>4225</v>
      </c>
      <c r="C11706" s="52" t="s">
        <v>2107</v>
      </c>
      <c r="D11706" s="52" t="s">
        <v>2110</v>
      </c>
      <c r="E11706" s="54">
        <v>19.08</v>
      </c>
      <c r="F11706" s="54">
        <v>0</v>
      </c>
      <c r="G11706" s="54">
        <v>19.08</v>
      </c>
    </row>
    <row r="11707" s="37" customFormat="1" customHeight="1" spans="1:7">
      <c r="A11707" s="52" t="s">
        <v>2050</v>
      </c>
      <c r="B11707" s="52" t="s">
        <v>4225</v>
      </c>
      <c r="C11707" s="52" t="s">
        <v>2107</v>
      </c>
      <c r="D11707" s="52" t="s">
        <v>2133</v>
      </c>
      <c r="E11707" s="54">
        <v>0.006</v>
      </c>
      <c r="F11707" s="54">
        <v>0</v>
      </c>
      <c r="G11707" s="54">
        <v>0.006</v>
      </c>
    </row>
    <row r="11708" s="37" customFormat="1" customHeight="1" spans="1:7">
      <c r="A11708" s="52" t="s">
        <v>2050</v>
      </c>
      <c r="B11708" s="52" t="s">
        <v>4225</v>
      </c>
      <c r="C11708" s="52" t="s">
        <v>2107</v>
      </c>
      <c r="D11708" s="52" t="s">
        <v>2111</v>
      </c>
      <c r="E11708" s="54">
        <v>16.9175</v>
      </c>
      <c r="F11708" s="54">
        <v>0</v>
      </c>
      <c r="G11708" s="54">
        <v>16.9175</v>
      </c>
    </row>
    <row r="11709" s="37" customFormat="1" customHeight="1" spans="1:7">
      <c r="A11709" s="52" t="s">
        <v>2050</v>
      </c>
      <c r="B11709" s="52" t="s">
        <v>4225</v>
      </c>
      <c r="C11709" s="52" t="s">
        <v>2107</v>
      </c>
      <c r="D11709" s="52" t="s">
        <v>2112</v>
      </c>
      <c r="E11709" s="54">
        <v>52.588989</v>
      </c>
      <c r="F11709" s="54">
        <v>0</v>
      </c>
      <c r="G11709" s="54">
        <v>52.588989</v>
      </c>
    </row>
    <row r="11710" s="37" customFormat="1" customHeight="1" spans="1:7">
      <c r="A11710" s="52" t="s">
        <v>2050</v>
      </c>
      <c r="B11710" s="52" t="s">
        <v>4225</v>
      </c>
      <c r="C11710" s="52" t="s">
        <v>2107</v>
      </c>
      <c r="D11710" s="52" t="s">
        <v>2113</v>
      </c>
      <c r="E11710" s="54">
        <v>44.285464</v>
      </c>
      <c r="F11710" s="54">
        <v>0</v>
      </c>
      <c r="G11710" s="54">
        <v>44.285464</v>
      </c>
    </row>
    <row r="11711" s="37" customFormat="1" customHeight="1" spans="1:7">
      <c r="A11711" s="52" t="s">
        <v>2050</v>
      </c>
      <c r="B11711" s="52" t="s">
        <v>4225</v>
      </c>
      <c r="C11711" s="52" t="s">
        <v>2107</v>
      </c>
      <c r="D11711" s="52" t="s">
        <v>2114</v>
      </c>
      <c r="E11711" s="54">
        <v>1.117465</v>
      </c>
      <c r="F11711" s="54">
        <v>0</v>
      </c>
      <c r="G11711" s="54">
        <v>1.117465</v>
      </c>
    </row>
    <row r="11712" s="37" customFormat="1" customHeight="1" spans="1:7">
      <c r="A11712" s="52" t="s">
        <v>2050</v>
      </c>
      <c r="B11712" s="52" t="s">
        <v>4225</v>
      </c>
      <c r="C11712" s="52" t="s">
        <v>2107</v>
      </c>
      <c r="D11712" s="52" t="s">
        <v>2115</v>
      </c>
      <c r="E11712" s="54">
        <v>1.862442</v>
      </c>
      <c r="F11712" s="54">
        <v>0</v>
      </c>
      <c r="G11712" s="54">
        <v>1.862442</v>
      </c>
    </row>
    <row r="11713" s="37" customFormat="1" customHeight="1" spans="1:7">
      <c r="A11713" s="52" t="s">
        <v>2050</v>
      </c>
      <c r="B11713" s="52" t="s">
        <v>4225</v>
      </c>
      <c r="C11713" s="52" t="s">
        <v>2107</v>
      </c>
      <c r="D11713" s="52" t="s">
        <v>2116</v>
      </c>
      <c r="E11713" s="54">
        <v>8</v>
      </c>
      <c r="F11713" s="54">
        <v>0</v>
      </c>
      <c r="G11713" s="54">
        <v>8</v>
      </c>
    </row>
    <row r="11714" s="37" customFormat="1" customHeight="1" spans="1:7">
      <c r="A11714" s="52" t="s">
        <v>2050</v>
      </c>
      <c r="B11714" s="52" t="s">
        <v>4225</v>
      </c>
      <c r="C11714" s="52" t="s">
        <v>2107</v>
      </c>
      <c r="D11714" s="52" t="s">
        <v>2117</v>
      </c>
      <c r="E11714" s="54">
        <v>88.570928</v>
      </c>
      <c r="F11714" s="54">
        <v>0</v>
      </c>
      <c r="G11714" s="54">
        <v>88.570928</v>
      </c>
    </row>
    <row r="11715" s="37" customFormat="1" customHeight="1" spans="1:7">
      <c r="A11715" s="52" t="s">
        <v>2050</v>
      </c>
      <c r="B11715" s="52" t="s">
        <v>4225</v>
      </c>
      <c r="C11715" s="52" t="s">
        <v>2107</v>
      </c>
      <c r="D11715" s="52" t="s">
        <v>2118</v>
      </c>
      <c r="E11715" s="54">
        <v>77.3037</v>
      </c>
      <c r="F11715" s="54">
        <v>0</v>
      </c>
      <c r="G11715" s="54">
        <v>77.3037</v>
      </c>
    </row>
    <row r="11716" s="37" customFormat="1" customHeight="1" spans="1:7">
      <c r="A11716" s="52" t="s">
        <v>2050</v>
      </c>
      <c r="B11716" s="52" t="s">
        <v>4225</v>
      </c>
      <c r="C11716" s="52" t="s">
        <v>2107</v>
      </c>
      <c r="D11716" s="52" t="s">
        <v>2119</v>
      </c>
      <c r="E11716" s="54">
        <v>23</v>
      </c>
      <c r="F11716" s="54">
        <v>0</v>
      </c>
      <c r="G11716" s="54">
        <v>23</v>
      </c>
    </row>
    <row r="11717" s="37" customFormat="1" customHeight="1" spans="1:7">
      <c r="A11717" s="52" t="s">
        <v>2050</v>
      </c>
      <c r="B11717" s="52" t="s">
        <v>4225</v>
      </c>
      <c r="C11717" s="52" t="s">
        <v>2107</v>
      </c>
      <c r="D11717" s="52" t="s">
        <v>2120</v>
      </c>
      <c r="E11717" s="54">
        <v>92</v>
      </c>
      <c r="F11717" s="54">
        <v>0</v>
      </c>
      <c r="G11717" s="54">
        <v>92</v>
      </c>
    </row>
    <row r="11718" s="37" customFormat="1" customHeight="1" spans="1:7">
      <c r="A11718" s="52" t="s">
        <v>2050</v>
      </c>
      <c r="B11718" s="52" t="s">
        <v>4225</v>
      </c>
      <c r="C11718" s="52" t="s">
        <v>2107</v>
      </c>
      <c r="D11718" s="52" t="s">
        <v>2121</v>
      </c>
      <c r="E11718" s="54">
        <v>6.56</v>
      </c>
      <c r="F11718" s="54">
        <v>0</v>
      </c>
      <c r="G11718" s="54">
        <v>6.56</v>
      </c>
    </row>
    <row r="11719" s="37" customFormat="1" customHeight="1" spans="1:7">
      <c r="A11719" s="52" t="s">
        <v>2050</v>
      </c>
      <c r="B11719" s="52" t="s">
        <v>4225</v>
      </c>
      <c r="C11719" s="52" t="s">
        <v>2107</v>
      </c>
      <c r="D11719" s="52" t="s">
        <v>2122</v>
      </c>
      <c r="E11719" s="54">
        <v>181.08</v>
      </c>
      <c r="F11719" s="54">
        <v>0</v>
      </c>
      <c r="G11719" s="54">
        <v>181.08</v>
      </c>
    </row>
    <row r="11720" s="37" customFormat="1" customHeight="1" spans="1:7">
      <c r="A11720" s="52" t="s">
        <v>2050</v>
      </c>
      <c r="B11720" s="52" t="s">
        <v>4225</v>
      </c>
      <c r="C11720" s="52" t="s">
        <v>2107</v>
      </c>
      <c r="D11720" s="52" t="s">
        <v>2123</v>
      </c>
      <c r="E11720" s="54">
        <v>71.5492</v>
      </c>
      <c r="F11720" s="54">
        <v>0</v>
      </c>
      <c r="G11720" s="54">
        <v>71.5492</v>
      </c>
    </row>
    <row r="11721" s="37" customFormat="1" customHeight="1" spans="1:7">
      <c r="A11721" s="52" t="s">
        <v>2050</v>
      </c>
      <c r="B11721" s="49" t="s">
        <v>4251</v>
      </c>
      <c r="C11721" s="49"/>
      <c r="D11721" s="49"/>
      <c r="E11721" s="55">
        <v>704.249812</v>
      </c>
      <c r="F11721" s="55">
        <v>0</v>
      </c>
      <c r="G11721" s="55">
        <v>704.249812</v>
      </c>
    </row>
    <row r="11722" s="37" customFormat="1" customHeight="1" spans="1:7">
      <c r="A11722" s="52" t="s">
        <v>2050</v>
      </c>
      <c r="B11722" s="52" t="s">
        <v>4252</v>
      </c>
      <c r="C11722" s="49" t="s">
        <v>2091</v>
      </c>
      <c r="D11722" s="49"/>
      <c r="E11722" s="55">
        <v>92.849007</v>
      </c>
      <c r="F11722" s="55">
        <v>0</v>
      </c>
      <c r="G11722" s="55">
        <v>92.849007</v>
      </c>
    </row>
    <row r="11723" s="37" customFormat="1" customHeight="1" spans="1:7">
      <c r="A11723" s="52" t="s">
        <v>2050</v>
      </c>
      <c r="B11723" s="52" t="s">
        <v>4252</v>
      </c>
      <c r="C11723" s="52" t="s">
        <v>2092</v>
      </c>
      <c r="D11723" s="52" t="s">
        <v>2126</v>
      </c>
      <c r="E11723" s="54">
        <v>63.7</v>
      </c>
      <c r="F11723" s="54">
        <v>0</v>
      </c>
      <c r="G11723" s="54">
        <v>63.7</v>
      </c>
    </row>
    <row r="11724" s="37" customFormat="1" customHeight="1" spans="1:7">
      <c r="A11724" s="52" t="s">
        <v>2050</v>
      </c>
      <c r="B11724" s="52" t="s">
        <v>4252</v>
      </c>
      <c r="C11724" s="52" t="s">
        <v>2092</v>
      </c>
      <c r="D11724" s="52" t="s">
        <v>2127</v>
      </c>
      <c r="E11724" s="54">
        <v>2.761315</v>
      </c>
      <c r="F11724" s="54">
        <v>0</v>
      </c>
      <c r="G11724" s="54">
        <v>2.761315</v>
      </c>
    </row>
    <row r="11725" s="37" customFormat="1" customHeight="1" spans="1:7">
      <c r="A11725" s="52" t="s">
        <v>2050</v>
      </c>
      <c r="B11725" s="52" t="s">
        <v>4252</v>
      </c>
      <c r="C11725" s="52" t="s">
        <v>2092</v>
      </c>
      <c r="D11725" s="52" t="s">
        <v>2128</v>
      </c>
      <c r="E11725" s="54">
        <v>1.947437</v>
      </c>
      <c r="F11725" s="54">
        <v>0</v>
      </c>
      <c r="G11725" s="54">
        <v>1.947437</v>
      </c>
    </row>
    <row r="11726" s="37" customFormat="1" customHeight="1" spans="1:7">
      <c r="A11726" s="52" t="s">
        <v>2050</v>
      </c>
      <c r="B11726" s="52" t="s">
        <v>4252</v>
      </c>
      <c r="C11726" s="52" t="s">
        <v>2092</v>
      </c>
      <c r="D11726" s="52" t="s">
        <v>2129</v>
      </c>
      <c r="E11726" s="54">
        <v>3.805164</v>
      </c>
      <c r="F11726" s="54">
        <v>0</v>
      </c>
      <c r="G11726" s="54">
        <v>3.805164</v>
      </c>
    </row>
    <row r="11727" s="37" customFormat="1" customHeight="1" spans="1:7">
      <c r="A11727" s="52" t="s">
        <v>2050</v>
      </c>
      <c r="B11727" s="52" t="s">
        <v>4252</v>
      </c>
      <c r="C11727" s="52" t="s">
        <v>2092</v>
      </c>
      <c r="D11727" s="52" t="s">
        <v>2297</v>
      </c>
      <c r="E11727" s="54">
        <v>2.783447</v>
      </c>
      <c r="F11727" s="54">
        <v>0</v>
      </c>
      <c r="G11727" s="54">
        <v>2.783447</v>
      </c>
    </row>
    <row r="11728" s="37" customFormat="1" customHeight="1" spans="1:7">
      <c r="A11728" s="52" t="s">
        <v>2050</v>
      </c>
      <c r="B11728" s="52" t="s">
        <v>4252</v>
      </c>
      <c r="C11728" s="52" t="s">
        <v>2092</v>
      </c>
      <c r="D11728" s="52" t="s">
        <v>2130</v>
      </c>
      <c r="E11728" s="54">
        <v>3.451644</v>
      </c>
      <c r="F11728" s="54">
        <v>0</v>
      </c>
      <c r="G11728" s="54">
        <v>3.451644</v>
      </c>
    </row>
    <row r="11729" s="37" customFormat="1" customHeight="1" spans="1:7">
      <c r="A11729" s="52" t="s">
        <v>2050</v>
      </c>
      <c r="B11729" s="52" t="s">
        <v>4252</v>
      </c>
      <c r="C11729" s="52" t="s">
        <v>2092</v>
      </c>
      <c r="D11729" s="52" t="s">
        <v>2102</v>
      </c>
      <c r="E11729" s="54">
        <v>10.5</v>
      </c>
      <c r="F11729" s="54">
        <v>0</v>
      </c>
      <c r="G11729" s="54">
        <v>10.5</v>
      </c>
    </row>
    <row r="11730" s="37" customFormat="1" customHeight="1" spans="1:7">
      <c r="A11730" s="52" t="s">
        <v>2050</v>
      </c>
      <c r="B11730" s="52" t="s">
        <v>4252</v>
      </c>
      <c r="C11730" s="52" t="s">
        <v>2092</v>
      </c>
      <c r="D11730" s="52" t="s">
        <v>2105</v>
      </c>
      <c r="E11730" s="54">
        <v>3.9</v>
      </c>
      <c r="F11730" s="54">
        <v>0</v>
      </c>
      <c r="G11730" s="54">
        <v>3.9</v>
      </c>
    </row>
    <row r="11731" s="37" customFormat="1" customHeight="1" spans="1:7">
      <c r="A11731" s="52" t="s">
        <v>2050</v>
      </c>
      <c r="B11731" s="52" t="s">
        <v>4252</v>
      </c>
      <c r="C11731" s="49" t="s">
        <v>2106</v>
      </c>
      <c r="D11731" s="49"/>
      <c r="E11731" s="55">
        <v>611.400805</v>
      </c>
      <c r="F11731" s="55">
        <v>0</v>
      </c>
      <c r="G11731" s="55">
        <v>611.400805</v>
      </c>
    </row>
    <row r="11732" s="37" customFormat="1" customHeight="1" spans="1:7">
      <c r="A11732" s="52" t="s">
        <v>2050</v>
      </c>
      <c r="B11732" s="52" t="s">
        <v>4252</v>
      </c>
      <c r="C11732" s="52" t="s">
        <v>2107</v>
      </c>
      <c r="D11732" s="52" t="s">
        <v>2131</v>
      </c>
      <c r="E11732" s="54">
        <v>126.8388</v>
      </c>
      <c r="F11732" s="54">
        <v>0</v>
      </c>
      <c r="G11732" s="54">
        <v>126.8388</v>
      </c>
    </row>
    <row r="11733" s="37" customFormat="1" customHeight="1" spans="1:7">
      <c r="A11733" s="52" t="s">
        <v>2050</v>
      </c>
      <c r="B11733" s="52" t="s">
        <v>4252</v>
      </c>
      <c r="C11733" s="52" t="s">
        <v>2107</v>
      </c>
      <c r="D11733" s="52" t="s">
        <v>2132</v>
      </c>
      <c r="E11733" s="54">
        <v>11.6928</v>
      </c>
      <c r="F11733" s="54">
        <v>0</v>
      </c>
      <c r="G11733" s="54">
        <v>11.6928</v>
      </c>
    </row>
    <row r="11734" s="37" customFormat="1" customHeight="1" spans="1:7">
      <c r="A11734" s="52" t="s">
        <v>2050</v>
      </c>
      <c r="B11734" s="52" t="s">
        <v>4252</v>
      </c>
      <c r="C11734" s="52" t="s">
        <v>2107</v>
      </c>
      <c r="D11734" s="52" t="s">
        <v>2110</v>
      </c>
      <c r="E11734" s="54">
        <v>13.32</v>
      </c>
      <c r="F11734" s="54">
        <v>0</v>
      </c>
      <c r="G11734" s="54">
        <v>13.32</v>
      </c>
    </row>
    <row r="11735" s="37" customFormat="1" customHeight="1" spans="1:7">
      <c r="A11735" s="52" t="s">
        <v>2050</v>
      </c>
      <c r="B11735" s="52" t="s">
        <v>4252</v>
      </c>
      <c r="C11735" s="52" t="s">
        <v>2107</v>
      </c>
      <c r="D11735" s="52" t="s">
        <v>2134</v>
      </c>
      <c r="E11735" s="54">
        <v>55.032</v>
      </c>
      <c r="F11735" s="54">
        <v>0</v>
      </c>
      <c r="G11735" s="54">
        <v>55.032</v>
      </c>
    </row>
    <row r="11736" s="37" customFormat="1" customHeight="1" spans="1:7">
      <c r="A11736" s="52" t="s">
        <v>2050</v>
      </c>
      <c r="B11736" s="52" t="s">
        <v>4252</v>
      </c>
      <c r="C11736" s="52" t="s">
        <v>2107</v>
      </c>
      <c r="D11736" s="52" t="s">
        <v>2135</v>
      </c>
      <c r="E11736" s="54">
        <v>107.1396</v>
      </c>
      <c r="F11736" s="54">
        <v>0</v>
      </c>
      <c r="G11736" s="54">
        <v>107.1396</v>
      </c>
    </row>
    <row r="11737" s="37" customFormat="1" customHeight="1" spans="1:7">
      <c r="A11737" s="52" t="s">
        <v>2050</v>
      </c>
      <c r="B11737" s="52" t="s">
        <v>4252</v>
      </c>
      <c r="C11737" s="52" t="s">
        <v>2107</v>
      </c>
      <c r="D11737" s="52" t="s">
        <v>2136</v>
      </c>
      <c r="E11737" s="54">
        <v>36.546</v>
      </c>
      <c r="F11737" s="54">
        <v>0</v>
      </c>
      <c r="G11737" s="54">
        <v>36.546</v>
      </c>
    </row>
    <row r="11738" s="37" customFormat="1" customHeight="1" spans="1:7">
      <c r="A11738" s="52" t="s">
        <v>2050</v>
      </c>
      <c r="B11738" s="52" t="s">
        <v>4252</v>
      </c>
      <c r="C11738" s="52" t="s">
        <v>2107</v>
      </c>
      <c r="D11738" s="52" t="s">
        <v>2137</v>
      </c>
      <c r="E11738" s="54">
        <v>53.959872</v>
      </c>
      <c r="F11738" s="54">
        <v>0</v>
      </c>
      <c r="G11738" s="54">
        <v>53.959872</v>
      </c>
    </row>
    <row r="11739" s="37" customFormat="1" customHeight="1" spans="1:7">
      <c r="A11739" s="52" t="s">
        <v>2050</v>
      </c>
      <c r="B11739" s="52" t="s">
        <v>4252</v>
      </c>
      <c r="C11739" s="52" t="s">
        <v>2107</v>
      </c>
      <c r="D11739" s="52" t="s">
        <v>2138</v>
      </c>
      <c r="E11739" s="54">
        <v>21.860412</v>
      </c>
      <c r="F11739" s="54">
        <v>0</v>
      </c>
      <c r="G11739" s="54">
        <v>21.860412</v>
      </c>
    </row>
    <row r="11740" s="37" customFormat="1" customHeight="1" spans="1:7">
      <c r="A11740" s="52" t="s">
        <v>2050</v>
      </c>
      <c r="B11740" s="52" t="s">
        <v>4252</v>
      </c>
      <c r="C11740" s="52" t="s">
        <v>2107</v>
      </c>
      <c r="D11740" s="52" t="s">
        <v>2139</v>
      </c>
      <c r="E11740" s="54">
        <v>0.690329</v>
      </c>
      <c r="F11740" s="54">
        <v>0</v>
      </c>
      <c r="G11740" s="54">
        <v>0.690329</v>
      </c>
    </row>
    <row r="11741" s="37" customFormat="1" customHeight="1" spans="1:7">
      <c r="A11741" s="52" t="s">
        <v>2050</v>
      </c>
      <c r="B11741" s="52" t="s">
        <v>4252</v>
      </c>
      <c r="C11741" s="52" t="s">
        <v>2107</v>
      </c>
      <c r="D11741" s="52" t="s">
        <v>2140</v>
      </c>
      <c r="E11741" s="54">
        <v>1.150548</v>
      </c>
      <c r="F11741" s="54">
        <v>0</v>
      </c>
      <c r="G11741" s="54">
        <v>1.150548</v>
      </c>
    </row>
    <row r="11742" s="37" customFormat="1" customHeight="1" spans="1:7">
      <c r="A11742" s="52" t="s">
        <v>2050</v>
      </c>
      <c r="B11742" s="52" t="s">
        <v>4252</v>
      </c>
      <c r="C11742" s="52" t="s">
        <v>2107</v>
      </c>
      <c r="D11742" s="52" t="s">
        <v>2141</v>
      </c>
      <c r="E11742" s="54">
        <v>30.809952</v>
      </c>
      <c r="F11742" s="54">
        <v>0</v>
      </c>
      <c r="G11742" s="54">
        <v>30.809952</v>
      </c>
    </row>
    <row r="11743" s="37" customFormat="1" customHeight="1" spans="1:7">
      <c r="A11743" s="52" t="s">
        <v>2050</v>
      </c>
      <c r="B11743" s="52" t="s">
        <v>4252</v>
      </c>
      <c r="C11743" s="52" t="s">
        <v>2107</v>
      </c>
      <c r="D11743" s="52" t="s">
        <v>2298</v>
      </c>
      <c r="E11743" s="54">
        <v>6.4</v>
      </c>
      <c r="F11743" s="54">
        <v>0</v>
      </c>
      <c r="G11743" s="54">
        <v>6.4</v>
      </c>
    </row>
    <row r="11744" s="37" customFormat="1" customHeight="1" spans="1:7">
      <c r="A11744" s="52" t="s">
        <v>2050</v>
      </c>
      <c r="B11744" s="52" t="s">
        <v>4252</v>
      </c>
      <c r="C11744" s="52" t="s">
        <v>2107</v>
      </c>
      <c r="D11744" s="52" t="s">
        <v>2142</v>
      </c>
      <c r="E11744" s="54">
        <v>26.979936</v>
      </c>
      <c r="F11744" s="54">
        <v>0</v>
      </c>
      <c r="G11744" s="54">
        <v>26.979936</v>
      </c>
    </row>
    <row r="11745" s="37" customFormat="1" customHeight="1" spans="1:7">
      <c r="A11745" s="52" t="s">
        <v>2050</v>
      </c>
      <c r="B11745" s="52" t="s">
        <v>4252</v>
      </c>
      <c r="C11745" s="52" t="s">
        <v>2107</v>
      </c>
      <c r="D11745" s="52" t="s">
        <v>2299</v>
      </c>
      <c r="E11745" s="54">
        <v>73.6</v>
      </c>
      <c r="F11745" s="54">
        <v>0</v>
      </c>
      <c r="G11745" s="54">
        <v>73.6</v>
      </c>
    </row>
    <row r="11746" s="37" customFormat="1" customHeight="1" spans="1:7">
      <c r="A11746" s="52" t="s">
        <v>2050</v>
      </c>
      <c r="B11746" s="52" t="s">
        <v>4252</v>
      </c>
      <c r="C11746" s="52" t="s">
        <v>2107</v>
      </c>
      <c r="D11746" s="52" t="s">
        <v>2143</v>
      </c>
      <c r="E11746" s="54">
        <v>39.3616</v>
      </c>
      <c r="F11746" s="54">
        <v>0</v>
      </c>
      <c r="G11746" s="54">
        <v>39.3616</v>
      </c>
    </row>
    <row r="11747" s="37" customFormat="1" customHeight="1" spans="1:7">
      <c r="A11747" s="52" t="s">
        <v>2050</v>
      </c>
      <c r="B11747" s="52" t="s">
        <v>4252</v>
      </c>
      <c r="C11747" s="52" t="s">
        <v>2107</v>
      </c>
      <c r="D11747" s="52" t="s">
        <v>2144</v>
      </c>
      <c r="E11747" s="54">
        <v>4.16</v>
      </c>
      <c r="F11747" s="54">
        <v>0</v>
      </c>
      <c r="G11747" s="54">
        <v>4.16</v>
      </c>
    </row>
    <row r="11748" s="37" customFormat="1" customHeight="1" spans="1:7">
      <c r="A11748" s="52" t="s">
        <v>2050</v>
      </c>
      <c r="B11748" s="52" t="s">
        <v>4252</v>
      </c>
      <c r="C11748" s="52" t="s">
        <v>2107</v>
      </c>
      <c r="D11748" s="52" t="s">
        <v>2145</v>
      </c>
      <c r="E11748" s="54">
        <v>1.858956</v>
      </c>
      <c r="F11748" s="54">
        <v>0</v>
      </c>
      <c r="G11748" s="54">
        <v>1.858956</v>
      </c>
    </row>
    <row r="11749" s="37" customFormat="1" customHeight="1" spans="1:7">
      <c r="A11749" s="52" t="s">
        <v>2050</v>
      </c>
      <c r="B11749" s="49" t="s">
        <v>4253</v>
      </c>
      <c r="C11749" s="49"/>
      <c r="D11749" s="49"/>
      <c r="E11749" s="55">
        <v>184.02187</v>
      </c>
      <c r="F11749" s="55">
        <v>0</v>
      </c>
      <c r="G11749" s="55">
        <v>184.02187</v>
      </c>
    </row>
    <row r="11750" s="37" customFormat="1" customHeight="1" spans="1:7">
      <c r="A11750" s="52" t="s">
        <v>2050</v>
      </c>
      <c r="B11750" s="52" t="s">
        <v>4254</v>
      </c>
      <c r="C11750" s="49" t="s">
        <v>2091</v>
      </c>
      <c r="D11750" s="49"/>
      <c r="E11750" s="55">
        <v>24.449036</v>
      </c>
      <c r="F11750" s="55">
        <v>0</v>
      </c>
      <c r="G11750" s="55">
        <v>24.449036</v>
      </c>
    </row>
    <row r="11751" s="37" customFormat="1" customHeight="1" spans="1:7">
      <c r="A11751" s="52" t="s">
        <v>2050</v>
      </c>
      <c r="B11751" s="52" t="s">
        <v>4254</v>
      </c>
      <c r="C11751" s="52" t="s">
        <v>2092</v>
      </c>
      <c r="D11751" s="52" t="s">
        <v>2126</v>
      </c>
      <c r="E11751" s="54">
        <v>19.6</v>
      </c>
      <c r="F11751" s="54">
        <v>0</v>
      </c>
      <c r="G11751" s="54">
        <v>19.6</v>
      </c>
    </row>
    <row r="11752" s="37" customFormat="1" customHeight="1" spans="1:7">
      <c r="A11752" s="52" t="s">
        <v>2050</v>
      </c>
      <c r="B11752" s="52" t="s">
        <v>4254</v>
      </c>
      <c r="C11752" s="52" t="s">
        <v>2092</v>
      </c>
      <c r="D11752" s="52" t="s">
        <v>2127</v>
      </c>
      <c r="E11752" s="54">
        <v>0.737626</v>
      </c>
      <c r="F11752" s="54">
        <v>0</v>
      </c>
      <c r="G11752" s="54">
        <v>0.737626</v>
      </c>
    </row>
    <row r="11753" s="37" customFormat="1" customHeight="1" spans="1:7">
      <c r="A11753" s="52" t="s">
        <v>2050</v>
      </c>
      <c r="B11753" s="52" t="s">
        <v>4254</v>
      </c>
      <c r="C11753" s="52" t="s">
        <v>2092</v>
      </c>
      <c r="D11753" s="52" t="s">
        <v>2128</v>
      </c>
      <c r="E11753" s="54">
        <v>0.52151</v>
      </c>
      <c r="F11753" s="54">
        <v>0</v>
      </c>
      <c r="G11753" s="54">
        <v>0.52151</v>
      </c>
    </row>
    <row r="11754" s="37" customFormat="1" customHeight="1" spans="1:7">
      <c r="A11754" s="52" t="s">
        <v>2050</v>
      </c>
      <c r="B11754" s="52" t="s">
        <v>4254</v>
      </c>
      <c r="C11754" s="52" t="s">
        <v>2092</v>
      </c>
      <c r="D11754" s="52" t="s">
        <v>2129</v>
      </c>
      <c r="E11754" s="54">
        <v>1.003212</v>
      </c>
      <c r="F11754" s="54">
        <v>0</v>
      </c>
      <c r="G11754" s="54">
        <v>1.003212</v>
      </c>
    </row>
    <row r="11755" s="37" customFormat="1" customHeight="1" spans="1:7">
      <c r="A11755" s="52" t="s">
        <v>2050</v>
      </c>
      <c r="B11755" s="52" t="s">
        <v>4254</v>
      </c>
      <c r="C11755" s="52" t="s">
        <v>2092</v>
      </c>
      <c r="D11755" s="52" t="s">
        <v>2297</v>
      </c>
      <c r="E11755" s="54">
        <v>0.464656</v>
      </c>
      <c r="F11755" s="54">
        <v>0</v>
      </c>
      <c r="G11755" s="54">
        <v>0.464656</v>
      </c>
    </row>
    <row r="11756" s="37" customFormat="1" customHeight="1" spans="1:7">
      <c r="A11756" s="52" t="s">
        <v>2050</v>
      </c>
      <c r="B11756" s="52" t="s">
        <v>4254</v>
      </c>
      <c r="C11756" s="52" t="s">
        <v>2092</v>
      </c>
      <c r="D11756" s="52" t="s">
        <v>2130</v>
      </c>
      <c r="E11756" s="54">
        <v>0.922032</v>
      </c>
      <c r="F11756" s="54">
        <v>0</v>
      </c>
      <c r="G11756" s="54">
        <v>0.922032</v>
      </c>
    </row>
    <row r="11757" s="37" customFormat="1" customHeight="1" spans="1:7">
      <c r="A11757" s="52" t="s">
        <v>2050</v>
      </c>
      <c r="B11757" s="52" t="s">
        <v>4254</v>
      </c>
      <c r="C11757" s="52" t="s">
        <v>2092</v>
      </c>
      <c r="D11757" s="52" t="s">
        <v>2105</v>
      </c>
      <c r="E11757" s="54">
        <v>1.2</v>
      </c>
      <c r="F11757" s="54">
        <v>0</v>
      </c>
      <c r="G11757" s="54">
        <v>1.2</v>
      </c>
    </row>
    <row r="11758" s="37" customFormat="1" customHeight="1" spans="1:7">
      <c r="A11758" s="52" t="s">
        <v>2050</v>
      </c>
      <c r="B11758" s="52" t="s">
        <v>4254</v>
      </c>
      <c r="C11758" s="49" t="s">
        <v>2106</v>
      </c>
      <c r="D11758" s="49"/>
      <c r="E11758" s="55">
        <v>159.572834</v>
      </c>
      <c r="F11758" s="55">
        <v>0</v>
      </c>
      <c r="G11758" s="55">
        <v>159.572834</v>
      </c>
    </row>
    <row r="11759" s="37" customFormat="1" customHeight="1" spans="1:7">
      <c r="A11759" s="52" t="s">
        <v>2050</v>
      </c>
      <c r="B11759" s="52" t="s">
        <v>4254</v>
      </c>
      <c r="C11759" s="52" t="s">
        <v>2107</v>
      </c>
      <c r="D11759" s="52" t="s">
        <v>2131</v>
      </c>
      <c r="E11759" s="54">
        <v>33.4404</v>
      </c>
      <c r="F11759" s="54">
        <v>0</v>
      </c>
      <c r="G11759" s="54">
        <v>33.4404</v>
      </c>
    </row>
    <row r="11760" s="37" customFormat="1" customHeight="1" spans="1:7">
      <c r="A11760" s="52" t="s">
        <v>2050</v>
      </c>
      <c r="B11760" s="52" t="s">
        <v>4254</v>
      </c>
      <c r="C11760" s="52" t="s">
        <v>2107</v>
      </c>
      <c r="D11760" s="52" t="s">
        <v>2132</v>
      </c>
      <c r="E11760" s="54">
        <v>1.2384</v>
      </c>
      <c r="F11760" s="54">
        <v>0</v>
      </c>
      <c r="G11760" s="54">
        <v>1.2384</v>
      </c>
    </row>
    <row r="11761" s="37" customFormat="1" customHeight="1" spans="1:7">
      <c r="A11761" s="52" t="s">
        <v>2050</v>
      </c>
      <c r="B11761" s="52" t="s">
        <v>4254</v>
      </c>
      <c r="C11761" s="52" t="s">
        <v>2107</v>
      </c>
      <c r="D11761" s="52" t="s">
        <v>2110</v>
      </c>
      <c r="E11761" s="54">
        <v>3.72</v>
      </c>
      <c r="F11761" s="54">
        <v>0</v>
      </c>
      <c r="G11761" s="54">
        <v>3.72</v>
      </c>
    </row>
    <row r="11762" s="37" customFormat="1" customHeight="1" spans="1:7">
      <c r="A11762" s="52" t="s">
        <v>2050</v>
      </c>
      <c r="B11762" s="52" t="s">
        <v>4254</v>
      </c>
      <c r="C11762" s="52" t="s">
        <v>2107</v>
      </c>
      <c r="D11762" s="52" t="s">
        <v>2133</v>
      </c>
      <c r="E11762" s="54">
        <v>0.006</v>
      </c>
      <c r="F11762" s="54">
        <v>0</v>
      </c>
      <c r="G11762" s="54">
        <v>0.006</v>
      </c>
    </row>
    <row r="11763" s="37" customFormat="1" customHeight="1" spans="1:7">
      <c r="A11763" s="52" t="s">
        <v>2050</v>
      </c>
      <c r="B11763" s="52" t="s">
        <v>4254</v>
      </c>
      <c r="C11763" s="52" t="s">
        <v>2107</v>
      </c>
      <c r="D11763" s="52" t="s">
        <v>2134</v>
      </c>
      <c r="E11763" s="54">
        <v>16.032</v>
      </c>
      <c r="F11763" s="54">
        <v>0</v>
      </c>
      <c r="G11763" s="54">
        <v>16.032</v>
      </c>
    </row>
    <row r="11764" s="37" customFormat="1" customHeight="1" spans="1:7">
      <c r="A11764" s="52" t="s">
        <v>2050</v>
      </c>
      <c r="B11764" s="52" t="s">
        <v>4254</v>
      </c>
      <c r="C11764" s="52" t="s">
        <v>2107</v>
      </c>
      <c r="D11764" s="52" t="s">
        <v>2135</v>
      </c>
      <c r="E11764" s="54">
        <v>31.5228</v>
      </c>
      <c r="F11764" s="54">
        <v>0</v>
      </c>
      <c r="G11764" s="54">
        <v>31.5228</v>
      </c>
    </row>
    <row r="11765" s="37" customFormat="1" customHeight="1" spans="1:7">
      <c r="A11765" s="52" t="s">
        <v>2050</v>
      </c>
      <c r="B11765" s="52" t="s">
        <v>4254</v>
      </c>
      <c r="C11765" s="52" t="s">
        <v>2107</v>
      </c>
      <c r="D11765" s="52" t="s">
        <v>2136</v>
      </c>
      <c r="E11765" s="54">
        <v>10.758</v>
      </c>
      <c r="F11765" s="54">
        <v>0</v>
      </c>
      <c r="G11765" s="54">
        <v>10.758</v>
      </c>
    </row>
    <row r="11766" s="37" customFormat="1" customHeight="1" spans="1:7">
      <c r="A11766" s="52" t="s">
        <v>2050</v>
      </c>
      <c r="B11766" s="52" t="s">
        <v>4254</v>
      </c>
      <c r="C11766" s="52" t="s">
        <v>2107</v>
      </c>
      <c r="D11766" s="52" t="s">
        <v>2137</v>
      </c>
      <c r="E11766" s="54">
        <v>14.878656</v>
      </c>
      <c r="F11766" s="54">
        <v>0</v>
      </c>
      <c r="G11766" s="54">
        <v>14.878656</v>
      </c>
    </row>
    <row r="11767" s="37" customFormat="1" customHeight="1" spans="1:7">
      <c r="A11767" s="52" t="s">
        <v>2050</v>
      </c>
      <c r="B11767" s="52" t="s">
        <v>4254</v>
      </c>
      <c r="C11767" s="52" t="s">
        <v>2107</v>
      </c>
      <c r="D11767" s="52" t="s">
        <v>2138</v>
      </c>
      <c r="E11767" s="54">
        <v>5.839536</v>
      </c>
      <c r="F11767" s="54">
        <v>0</v>
      </c>
      <c r="G11767" s="54">
        <v>5.839536</v>
      </c>
    </row>
    <row r="11768" s="37" customFormat="1" customHeight="1" spans="1:7">
      <c r="A11768" s="52" t="s">
        <v>2050</v>
      </c>
      <c r="B11768" s="52" t="s">
        <v>4254</v>
      </c>
      <c r="C11768" s="52" t="s">
        <v>2107</v>
      </c>
      <c r="D11768" s="52" t="s">
        <v>2139</v>
      </c>
      <c r="E11768" s="54">
        <v>0.184406</v>
      </c>
      <c r="F11768" s="54">
        <v>0</v>
      </c>
      <c r="G11768" s="54">
        <v>0.184406</v>
      </c>
    </row>
    <row r="11769" s="37" customFormat="1" customHeight="1" spans="1:7">
      <c r="A11769" s="52" t="s">
        <v>2050</v>
      </c>
      <c r="B11769" s="52" t="s">
        <v>4254</v>
      </c>
      <c r="C11769" s="52" t="s">
        <v>2107</v>
      </c>
      <c r="D11769" s="52" t="s">
        <v>2140</v>
      </c>
      <c r="E11769" s="54">
        <v>0.307344</v>
      </c>
      <c r="F11769" s="54">
        <v>0</v>
      </c>
      <c r="G11769" s="54">
        <v>0.307344</v>
      </c>
    </row>
    <row r="11770" s="37" customFormat="1" customHeight="1" spans="1:7">
      <c r="A11770" s="52" t="s">
        <v>2050</v>
      </c>
      <c r="B11770" s="52" t="s">
        <v>4254</v>
      </c>
      <c r="C11770" s="52" t="s">
        <v>2107</v>
      </c>
      <c r="D11770" s="52" t="s">
        <v>2141</v>
      </c>
      <c r="E11770" s="54">
        <v>8.269056</v>
      </c>
      <c r="F11770" s="54">
        <v>0</v>
      </c>
      <c r="G11770" s="54">
        <v>8.269056</v>
      </c>
    </row>
    <row r="11771" s="37" customFormat="1" customHeight="1" spans="1:7">
      <c r="A11771" s="52" t="s">
        <v>2050</v>
      </c>
      <c r="B11771" s="52" t="s">
        <v>4254</v>
      </c>
      <c r="C11771" s="52" t="s">
        <v>2107</v>
      </c>
      <c r="D11771" s="52" t="s">
        <v>2298</v>
      </c>
      <c r="E11771" s="54">
        <v>1</v>
      </c>
      <c r="F11771" s="54">
        <v>0</v>
      </c>
      <c r="G11771" s="54">
        <v>1</v>
      </c>
    </row>
    <row r="11772" s="37" customFormat="1" customHeight="1" spans="1:7">
      <c r="A11772" s="52" t="s">
        <v>2050</v>
      </c>
      <c r="B11772" s="52" t="s">
        <v>4254</v>
      </c>
      <c r="C11772" s="52" t="s">
        <v>2107</v>
      </c>
      <c r="D11772" s="52" t="s">
        <v>2142</v>
      </c>
      <c r="E11772" s="54">
        <v>7.439328</v>
      </c>
      <c r="F11772" s="54">
        <v>0</v>
      </c>
      <c r="G11772" s="54">
        <v>7.439328</v>
      </c>
    </row>
    <row r="11773" s="37" customFormat="1" customHeight="1" spans="1:7">
      <c r="A11773" s="52" t="s">
        <v>2050</v>
      </c>
      <c r="B11773" s="52" t="s">
        <v>4254</v>
      </c>
      <c r="C11773" s="52" t="s">
        <v>2107</v>
      </c>
      <c r="D11773" s="52" t="s">
        <v>2299</v>
      </c>
      <c r="E11773" s="54">
        <v>11.5</v>
      </c>
      <c r="F11773" s="54">
        <v>0</v>
      </c>
      <c r="G11773" s="54">
        <v>11.5</v>
      </c>
    </row>
    <row r="11774" s="37" customFormat="1" customHeight="1" spans="1:7">
      <c r="A11774" s="52" t="s">
        <v>2050</v>
      </c>
      <c r="B11774" s="52" t="s">
        <v>4254</v>
      </c>
      <c r="C11774" s="52" t="s">
        <v>2107</v>
      </c>
      <c r="D11774" s="52" t="s">
        <v>2143</v>
      </c>
      <c r="E11774" s="54">
        <v>11.6498</v>
      </c>
      <c r="F11774" s="54">
        <v>0</v>
      </c>
      <c r="G11774" s="54">
        <v>11.6498</v>
      </c>
    </row>
    <row r="11775" s="37" customFormat="1" customHeight="1" spans="1:7">
      <c r="A11775" s="52" t="s">
        <v>2050</v>
      </c>
      <c r="B11775" s="52" t="s">
        <v>4254</v>
      </c>
      <c r="C11775" s="52" t="s">
        <v>2107</v>
      </c>
      <c r="D11775" s="52" t="s">
        <v>2144</v>
      </c>
      <c r="E11775" s="54">
        <v>1.28</v>
      </c>
      <c r="F11775" s="54">
        <v>0</v>
      </c>
      <c r="G11775" s="54">
        <v>1.28</v>
      </c>
    </row>
    <row r="11776" s="37" customFormat="1" customHeight="1" spans="1:7">
      <c r="A11776" s="52" t="s">
        <v>2050</v>
      </c>
      <c r="B11776" s="52" t="s">
        <v>4254</v>
      </c>
      <c r="C11776" s="52" t="s">
        <v>2107</v>
      </c>
      <c r="D11776" s="52" t="s">
        <v>2145</v>
      </c>
      <c r="E11776" s="54">
        <v>0.507108</v>
      </c>
      <c r="F11776" s="54">
        <v>0</v>
      </c>
      <c r="G11776" s="54">
        <v>0.507108</v>
      </c>
    </row>
    <row r="11777" s="37" customFormat="1" customHeight="1" spans="1:7">
      <c r="A11777" s="52" t="s">
        <v>2050</v>
      </c>
      <c r="B11777" s="49" t="s">
        <v>4255</v>
      </c>
      <c r="C11777" s="49"/>
      <c r="D11777" s="49"/>
      <c r="E11777" s="55">
        <v>146.66307</v>
      </c>
      <c r="F11777" s="55">
        <v>0</v>
      </c>
      <c r="G11777" s="55">
        <v>146.66307</v>
      </c>
    </row>
    <row r="11778" s="37" customFormat="1" customHeight="1" spans="1:7">
      <c r="A11778" s="52" t="s">
        <v>2050</v>
      </c>
      <c r="B11778" s="52" t="s">
        <v>4256</v>
      </c>
      <c r="C11778" s="49" t="s">
        <v>2091</v>
      </c>
      <c r="D11778" s="49"/>
      <c r="E11778" s="55">
        <v>20.948302</v>
      </c>
      <c r="F11778" s="55">
        <v>0</v>
      </c>
      <c r="G11778" s="55">
        <v>20.948302</v>
      </c>
    </row>
    <row r="11779" s="37" customFormat="1" customHeight="1" spans="1:7">
      <c r="A11779" s="52" t="s">
        <v>2050</v>
      </c>
      <c r="B11779" s="52" t="s">
        <v>4256</v>
      </c>
      <c r="C11779" s="52" t="s">
        <v>2092</v>
      </c>
      <c r="D11779" s="52" t="s">
        <v>2126</v>
      </c>
      <c r="E11779" s="54">
        <v>17.15</v>
      </c>
      <c r="F11779" s="54">
        <v>0</v>
      </c>
      <c r="G11779" s="54">
        <v>17.15</v>
      </c>
    </row>
    <row r="11780" s="37" customFormat="1" customHeight="1" spans="1:7">
      <c r="A11780" s="52" t="s">
        <v>2050</v>
      </c>
      <c r="B11780" s="52" t="s">
        <v>4256</v>
      </c>
      <c r="C11780" s="52" t="s">
        <v>2092</v>
      </c>
      <c r="D11780" s="52" t="s">
        <v>2127</v>
      </c>
      <c r="E11780" s="54">
        <v>0.62077</v>
      </c>
      <c r="F11780" s="54">
        <v>0</v>
      </c>
      <c r="G11780" s="54">
        <v>0.62077</v>
      </c>
    </row>
    <row r="11781" s="37" customFormat="1" customHeight="1" spans="1:7">
      <c r="A11781" s="52" t="s">
        <v>2050</v>
      </c>
      <c r="B11781" s="52" t="s">
        <v>4256</v>
      </c>
      <c r="C11781" s="52" t="s">
        <v>2092</v>
      </c>
      <c r="D11781" s="52" t="s">
        <v>2128</v>
      </c>
      <c r="E11781" s="54">
        <v>0.438326</v>
      </c>
      <c r="F11781" s="54">
        <v>0</v>
      </c>
      <c r="G11781" s="54">
        <v>0.438326</v>
      </c>
    </row>
    <row r="11782" s="37" customFormat="1" customHeight="1" spans="1:7">
      <c r="A11782" s="52" t="s">
        <v>2050</v>
      </c>
      <c r="B11782" s="52" t="s">
        <v>4256</v>
      </c>
      <c r="C11782" s="52" t="s">
        <v>2092</v>
      </c>
      <c r="D11782" s="52" t="s">
        <v>2129</v>
      </c>
      <c r="E11782" s="54">
        <v>0.847296</v>
      </c>
      <c r="F11782" s="54">
        <v>0</v>
      </c>
      <c r="G11782" s="54">
        <v>0.847296</v>
      </c>
    </row>
    <row r="11783" s="37" customFormat="1" customHeight="1" spans="1:7">
      <c r="A11783" s="52" t="s">
        <v>2050</v>
      </c>
      <c r="B11783" s="52" t="s">
        <v>4256</v>
      </c>
      <c r="C11783" s="52" t="s">
        <v>2092</v>
      </c>
      <c r="D11783" s="52" t="s">
        <v>2297</v>
      </c>
      <c r="E11783" s="54">
        <v>0.065948</v>
      </c>
      <c r="F11783" s="54">
        <v>0</v>
      </c>
      <c r="G11783" s="54">
        <v>0.065948</v>
      </c>
    </row>
    <row r="11784" s="37" customFormat="1" customHeight="1" spans="1:7">
      <c r="A11784" s="52" t="s">
        <v>2050</v>
      </c>
      <c r="B11784" s="52" t="s">
        <v>4256</v>
      </c>
      <c r="C11784" s="52" t="s">
        <v>2092</v>
      </c>
      <c r="D11784" s="52" t="s">
        <v>2130</v>
      </c>
      <c r="E11784" s="54">
        <v>0.775962</v>
      </c>
      <c r="F11784" s="54">
        <v>0</v>
      </c>
      <c r="G11784" s="54">
        <v>0.775962</v>
      </c>
    </row>
    <row r="11785" s="37" customFormat="1" customHeight="1" spans="1:7">
      <c r="A11785" s="52" t="s">
        <v>2050</v>
      </c>
      <c r="B11785" s="52" t="s">
        <v>4256</v>
      </c>
      <c r="C11785" s="52" t="s">
        <v>2092</v>
      </c>
      <c r="D11785" s="52" t="s">
        <v>2105</v>
      </c>
      <c r="E11785" s="54">
        <v>1.05</v>
      </c>
      <c r="F11785" s="54">
        <v>0</v>
      </c>
      <c r="G11785" s="54">
        <v>1.05</v>
      </c>
    </row>
    <row r="11786" s="37" customFormat="1" customHeight="1" spans="1:7">
      <c r="A11786" s="52" t="s">
        <v>2050</v>
      </c>
      <c r="B11786" s="52" t="s">
        <v>4256</v>
      </c>
      <c r="C11786" s="49" t="s">
        <v>2106</v>
      </c>
      <c r="D11786" s="49"/>
      <c r="E11786" s="55">
        <v>125.714768</v>
      </c>
      <c r="F11786" s="55">
        <v>0</v>
      </c>
      <c r="G11786" s="55">
        <v>125.714768</v>
      </c>
    </row>
    <row r="11787" s="37" customFormat="1" customHeight="1" spans="1:7">
      <c r="A11787" s="52" t="s">
        <v>2050</v>
      </c>
      <c r="B11787" s="52" t="s">
        <v>4256</v>
      </c>
      <c r="C11787" s="52" t="s">
        <v>2107</v>
      </c>
      <c r="D11787" s="52" t="s">
        <v>2131</v>
      </c>
      <c r="E11787" s="54">
        <v>28.2432</v>
      </c>
      <c r="F11787" s="54">
        <v>0</v>
      </c>
      <c r="G11787" s="54">
        <v>28.2432</v>
      </c>
    </row>
    <row r="11788" s="37" customFormat="1" customHeight="1" spans="1:7">
      <c r="A11788" s="52" t="s">
        <v>2050</v>
      </c>
      <c r="B11788" s="52" t="s">
        <v>4256</v>
      </c>
      <c r="C11788" s="52" t="s">
        <v>2107</v>
      </c>
      <c r="D11788" s="52" t="s">
        <v>2132</v>
      </c>
      <c r="E11788" s="54">
        <v>1.0836</v>
      </c>
      <c r="F11788" s="54">
        <v>0</v>
      </c>
      <c r="G11788" s="54">
        <v>1.0836</v>
      </c>
    </row>
    <row r="11789" s="37" customFormat="1" customHeight="1" spans="1:7">
      <c r="A11789" s="52" t="s">
        <v>2050</v>
      </c>
      <c r="B11789" s="52" t="s">
        <v>4256</v>
      </c>
      <c r="C11789" s="52" t="s">
        <v>2107</v>
      </c>
      <c r="D11789" s="52" t="s">
        <v>2110</v>
      </c>
      <c r="E11789" s="54">
        <v>3.06</v>
      </c>
      <c r="F11789" s="54">
        <v>0</v>
      </c>
      <c r="G11789" s="54">
        <v>3.06</v>
      </c>
    </row>
    <row r="11790" s="37" customFormat="1" customHeight="1" spans="1:7">
      <c r="A11790" s="52" t="s">
        <v>2050</v>
      </c>
      <c r="B11790" s="52" t="s">
        <v>4256</v>
      </c>
      <c r="C11790" s="52" t="s">
        <v>2107</v>
      </c>
      <c r="D11790" s="52" t="s">
        <v>2134</v>
      </c>
      <c r="E11790" s="54">
        <v>13.488</v>
      </c>
      <c r="F11790" s="54">
        <v>0</v>
      </c>
      <c r="G11790" s="54">
        <v>13.488</v>
      </c>
    </row>
    <row r="11791" s="37" customFormat="1" customHeight="1" spans="1:7">
      <c r="A11791" s="52" t="s">
        <v>2050</v>
      </c>
      <c r="B11791" s="52" t="s">
        <v>4256</v>
      </c>
      <c r="C11791" s="52" t="s">
        <v>2107</v>
      </c>
      <c r="D11791" s="52" t="s">
        <v>2135</v>
      </c>
      <c r="E11791" s="54">
        <v>26.184</v>
      </c>
      <c r="F11791" s="54">
        <v>0</v>
      </c>
      <c r="G11791" s="54">
        <v>26.184</v>
      </c>
    </row>
    <row r="11792" s="37" customFormat="1" customHeight="1" spans="1:7">
      <c r="A11792" s="52" t="s">
        <v>2050</v>
      </c>
      <c r="B11792" s="52" t="s">
        <v>4256</v>
      </c>
      <c r="C11792" s="52" t="s">
        <v>2107</v>
      </c>
      <c r="D11792" s="52" t="s">
        <v>2136</v>
      </c>
      <c r="E11792" s="54">
        <v>8.916</v>
      </c>
      <c r="F11792" s="54">
        <v>0</v>
      </c>
      <c r="G11792" s="54">
        <v>8.916</v>
      </c>
    </row>
    <row r="11793" s="37" customFormat="1" customHeight="1" spans="1:7">
      <c r="A11793" s="52" t="s">
        <v>2050</v>
      </c>
      <c r="B11793" s="52" t="s">
        <v>4256</v>
      </c>
      <c r="C11793" s="52" t="s">
        <v>2107</v>
      </c>
      <c r="D11793" s="52" t="s">
        <v>2137</v>
      </c>
      <c r="E11793" s="54">
        <v>12.466368</v>
      </c>
      <c r="F11793" s="54">
        <v>0</v>
      </c>
      <c r="G11793" s="54">
        <v>12.466368</v>
      </c>
    </row>
    <row r="11794" s="37" customFormat="1" customHeight="1" spans="1:7">
      <c r="A11794" s="52" t="s">
        <v>2050</v>
      </c>
      <c r="B11794" s="52" t="s">
        <v>4256</v>
      </c>
      <c r="C11794" s="52" t="s">
        <v>2107</v>
      </c>
      <c r="D11794" s="52" t="s">
        <v>2138</v>
      </c>
      <c r="E11794" s="54">
        <v>4.914426</v>
      </c>
      <c r="F11794" s="54">
        <v>0</v>
      </c>
      <c r="G11794" s="54">
        <v>4.914426</v>
      </c>
    </row>
    <row r="11795" s="37" customFormat="1" customHeight="1" spans="1:7">
      <c r="A11795" s="52" t="s">
        <v>2050</v>
      </c>
      <c r="B11795" s="52" t="s">
        <v>4256</v>
      </c>
      <c r="C11795" s="52" t="s">
        <v>2107</v>
      </c>
      <c r="D11795" s="52" t="s">
        <v>2139</v>
      </c>
      <c r="E11795" s="54">
        <v>0.155192</v>
      </c>
      <c r="F11795" s="54">
        <v>0</v>
      </c>
      <c r="G11795" s="54">
        <v>0.155192</v>
      </c>
    </row>
    <row r="11796" s="37" customFormat="1" customHeight="1" spans="1:7">
      <c r="A11796" s="52" t="s">
        <v>2050</v>
      </c>
      <c r="B11796" s="52" t="s">
        <v>4256</v>
      </c>
      <c r="C11796" s="52" t="s">
        <v>2107</v>
      </c>
      <c r="D11796" s="52" t="s">
        <v>2140</v>
      </c>
      <c r="E11796" s="54">
        <v>0.258654</v>
      </c>
      <c r="F11796" s="54">
        <v>0</v>
      </c>
      <c r="G11796" s="54">
        <v>0.258654</v>
      </c>
    </row>
    <row r="11797" s="37" customFormat="1" customHeight="1" spans="1:7">
      <c r="A11797" s="52" t="s">
        <v>2050</v>
      </c>
      <c r="B11797" s="52" t="s">
        <v>4256</v>
      </c>
      <c r="C11797" s="52" t="s">
        <v>2107</v>
      </c>
      <c r="D11797" s="52" t="s">
        <v>2141</v>
      </c>
      <c r="E11797" s="54">
        <v>6.942096</v>
      </c>
      <c r="F11797" s="54">
        <v>0</v>
      </c>
      <c r="G11797" s="54">
        <v>6.942096</v>
      </c>
    </row>
    <row r="11798" s="37" customFormat="1" customHeight="1" spans="1:7">
      <c r="A11798" s="52" t="s">
        <v>2050</v>
      </c>
      <c r="B11798" s="52" t="s">
        <v>4256</v>
      </c>
      <c r="C11798" s="52" t="s">
        <v>2107</v>
      </c>
      <c r="D11798" s="52" t="s">
        <v>2298</v>
      </c>
      <c r="E11798" s="54">
        <v>0.2</v>
      </c>
      <c r="F11798" s="54">
        <v>0</v>
      </c>
      <c r="G11798" s="54">
        <v>0.2</v>
      </c>
    </row>
    <row r="11799" s="37" customFormat="1" customHeight="1" spans="1:7">
      <c r="A11799" s="52" t="s">
        <v>2050</v>
      </c>
      <c r="B11799" s="52" t="s">
        <v>4256</v>
      </c>
      <c r="C11799" s="52" t="s">
        <v>2107</v>
      </c>
      <c r="D11799" s="52" t="s">
        <v>2142</v>
      </c>
      <c r="E11799" s="54">
        <v>6.233184</v>
      </c>
      <c r="F11799" s="54">
        <v>0</v>
      </c>
      <c r="G11799" s="54">
        <v>6.233184</v>
      </c>
    </row>
    <row r="11800" s="37" customFormat="1" customHeight="1" spans="1:7">
      <c r="A11800" s="52" t="s">
        <v>2050</v>
      </c>
      <c r="B11800" s="52" t="s">
        <v>4256</v>
      </c>
      <c r="C11800" s="52" t="s">
        <v>2107</v>
      </c>
      <c r="D11800" s="52" t="s">
        <v>2299</v>
      </c>
      <c r="E11800" s="54">
        <v>2.3</v>
      </c>
      <c r="F11800" s="54">
        <v>0</v>
      </c>
      <c r="G11800" s="54">
        <v>2.3</v>
      </c>
    </row>
    <row r="11801" s="37" customFormat="1" customHeight="1" spans="1:7">
      <c r="A11801" s="52" t="s">
        <v>2050</v>
      </c>
      <c r="B11801" s="52" t="s">
        <v>4256</v>
      </c>
      <c r="C11801" s="52" t="s">
        <v>2107</v>
      </c>
      <c r="D11801" s="52" t="s">
        <v>2143</v>
      </c>
      <c r="E11801" s="54">
        <v>9.7219</v>
      </c>
      <c r="F11801" s="54">
        <v>0</v>
      </c>
      <c r="G11801" s="54">
        <v>9.7219</v>
      </c>
    </row>
    <row r="11802" s="37" customFormat="1" customHeight="1" spans="1:7">
      <c r="A11802" s="52" t="s">
        <v>2050</v>
      </c>
      <c r="B11802" s="52" t="s">
        <v>4256</v>
      </c>
      <c r="C11802" s="52" t="s">
        <v>2107</v>
      </c>
      <c r="D11802" s="52" t="s">
        <v>2144</v>
      </c>
      <c r="E11802" s="54">
        <v>1.12</v>
      </c>
      <c r="F11802" s="54">
        <v>0</v>
      </c>
      <c r="G11802" s="54">
        <v>1.12</v>
      </c>
    </row>
    <row r="11803" s="37" customFormat="1" customHeight="1" spans="1:7">
      <c r="A11803" s="52" t="s">
        <v>2050</v>
      </c>
      <c r="B11803" s="52" t="s">
        <v>4256</v>
      </c>
      <c r="C11803" s="52" t="s">
        <v>2107</v>
      </c>
      <c r="D11803" s="52" t="s">
        <v>2145</v>
      </c>
      <c r="E11803" s="54">
        <v>0.428148</v>
      </c>
      <c r="F11803" s="54">
        <v>0</v>
      </c>
      <c r="G11803" s="54">
        <v>0.428148</v>
      </c>
    </row>
    <row r="11804" s="37" customFormat="1" customHeight="1" spans="1:7">
      <c r="A11804" s="52" t="s">
        <v>2050</v>
      </c>
      <c r="B11804" s="49" t="s">
        <v>4257</v>
      </c>
      <c r="C11804" s="49"/>
      <c r="D11804" s="49"/>
      <c r="E11804" s="55">
        <v>158.0122</v>
      </c>
      <c r="F11804" s="55">
        <v>0</v>
      </c>
      <c r="G11804" s="55">
        <v>158.0122</v>
      </c>
    </row>
    <row r="11805" s="37" customFormat="1" customHeight="1" spans="1:7">
      <c r="A11805" s="52" t="s">
        <v>2050</v>
      </c>
      <c r="B11805" s="52" t="s">
        <v>4258</v>
      </c>
      <c r="C11805" s="49" t="s">
        <v>2091</v>
      </c>
      <c r="D11805" s="49"/>
      <c r="E11805" s="55">
        <v>21.300812</v>
      </c>
      <c r="F11805" s="55">
        <v>0</v>
      </c>
      <c r="G11805" s="55">
        <v>21.300812</v>
      </c>
    </row>
    <row r="11806" s="37" customFormat="1" customHeight="1" spans="1:7">
      <c r="A11806" s="52" t="s">
        <v>2050</v>
      </c>
      <c r="B11806" s="52" t="s">
        <v>4258</v>
      </c>
      <c r="C11806" s="52" t="s">
        <v>2092</v>
      </c>
      <c r="D11806" s="52" t="s">
        <v>2126</v>
      </c>
      <c r="E11806" s="54">
        <v>17.15</v>
      </c>
      <c r="F11806" s="54">
        <v>0</v>
      </c>
      <c r="G11806" s="54">
        <v>17.15</v>
      </c>
    </row>
    <row r="11807" s="37" customFormat="1" customHeight="1" spans="1:7">
      <c r="A11807" s="52" t="s">
        <v>2050</v>
      </c>
      <c r="B11807" s="52" t="s">
        <v>4258</v>
      </c>
      <c r="C11807" s="52" t="s">
        <v>2092</v>
      </c>
      <c r="D11807" s="52" t="s">
        <v>2127</v>
      </c>
      <c r="E11807" s="54">
        <v>0.704592</v>
      </c>
      <c r="F11807" s="54">
        <v>0</v>
      </c>
      <c r="G11807" s="54">
        <v>0.704592</v>
      </c>
    </row>
    <row r="11808" s="37" customFormat="1" customHeight="1" spans="1:7">
      <c r="A11808" s="52" t="s">
        <v>2050</v>
      </c>
      <c r="B11808" s="52" t="s">
        <v>4258</v>
      </c>
      <c r="C11808" s="52" t="s">
        <v>2092</v>
      </c>
      <c r="D11808" s="52" t="s">
        <v>2128</v>
      </c>
      <c r="E11808" s="54">
        <v>0.498048</v>
      </c>
      <c r="F11808" s="54">
        <v>0</v>
      </c>
      <c r="G11808" s="54">
        <v>0.498048</v>
      </c>
    </row>
    <row r="11809" s="37" customFormat="1" customHeight="1" spans="1:7">
      <c r="A11809" s="52" t="s">
        <v>2050</v>
      </c>
      <c r="B11809" s="52" t="s">
        <v>4258</v>
      </c>
      <c r="C11809" s="52" t="s">
        <v>2092</v>
      </c>
      <c r="D11809" s="52" t="s">
        <v>2129</v>
      </c>
      <c r="E11809" s="54">
        <v>1.017432</v>
      </c>
      <c r="F11809" s="54">
        <v>0</v>
      </c>
      <c r="G11809" s="54">
        <v>1.017432</v>
      </c>
    </row>
    <row r="11810" s="37" customFormat="1" customHeight="1" spans="1:7">
      <c r="A11810" s="52" t="s">
        <v>2050</v>
      </c>
      <c r="B11810" s="52" t="s">
        <v>4258</v>
      </c>
      <c r="C11810" s="52" t="s">
        <v>2092</v>
      </c>
      <c r="D11810" s="52" t="s">
        <v>2130</v>
      </c>
      <c r="E11810" s="54">
        <v>0.88074</v>
      </c>
      <c r="F11810" s="54">
        <v>0</v>
      </c>
      <c r="G11810" s="54">
        <v>0.88074</v>
      </c>
    </row>
    <row r="11811" s="37" customFormat="1" customHeight="1" spans="1:7">
      <c r="A11811" s="52" t="s">
        <v>2050</v>
      </c>
      <c r="B11811" s="52" t="s">
        <v>4258</v>
      </c>
      <c r="C11811" s="52" t="s">
        <v>2092</v>
      </c>
      <c r="D11811" s="52" t="s">
        <v>2105</v>
      </c>
      <c r="E11811" s="54">
        <v>1.05</v>
      </c>
      <c r="F11811" s="54">
        <v>0</v>
      </c>
      <c r="G11811" s="54">
        <v>1.05</v>
      </c>
    </row>
    <row r="11812" s="37" customFormat="1" customHeight="1" spans="1:7">
      <c r="A11812" s="52" t="s">
        <v>2050</v>
      </c>
      <c r="B11812" s="52" t="s">
        <v>4258</v>
      </c>
      <c r="C11812" s="49" t="s">
        <v>2106</v>
      </c>
      <c r="D11812" s="49"/>
      <c r="E11812" s="55">
        <v>136.711388</v>
      </c>
      <c r="F11812" s="55">
        <v>0</v>
      </c>
      <c r="G11812" s="55">
        <v>136.711388</v>
      </c>
    </row>
    <row r="11813" s="37" customFormat="1" customHeight="1" spans="1:7">
      <c r="A11813" s="52" t="s">
        <v>2050</v>
      </c>
      <c r="B11813" s="52" t="s">
        <v>4258</v>
      </c>
      <c r="C11813" s="52" t="s">
        <v>2107</v>
      </c>
      <c r="D11813" s="52" t="s">
        <v>2131</v>
      </c>
      <c r="E11813" s="54">
        <v>33.9144</v>
      </c>
      <c r="F11813" s="54">
        <v>0</v>
      </c>
      <c r="G11813" s="54">
        <v>33.9144</v>
      </c>
    </row>
    <row r="11814" s="37" customFormat="1" customHeight="1" spans="1:7">
      <c r="A11814" s="52" t="s">
        <v>2050</v>
      </c>
      <c r="B11814" s="52" t="s">
        <v>4258</v>
      </c>
      <c r="C11814" s="52" t="s">
        <v>2107</v>
      </c>
      <c r="D11814" s="52" t="s">
        <v>2132</v>
      </c>
      <c r="E11814" s="54">
        <v>1.0836</v>
      </c>
      <c r="F11814" s="54">
        <v>0</v>
      </c>
      <c r="G11814" s="54">
        <v>1.0836</v>
      </c>
    </row>
    <row r="11815" s="37" customFormat="1" customHeight="1" spans="1:7">
      <c r="A11815" s="52" t="s">
        <v>2050</v>
      </c>
      <c r="B11815" s="52" t="s">
        <v>4258</v>
      </c>
      <c r="C11815" s="52" t="s">
        <v>2107</v>
      </c>
      <c r="D11815" s="52" t="s">
        <v>2110</v>
      </c>
      <c r="E11815" s="54">
        <v>3.54</v>
      </c>
      <c r="F11815" s="54">
        <v>0</v>
      </c>
      <c r="G11815" s="54">
        <v>3.54</v>
      </c>
    </row>
    <row r="11816" s="37" customFormat="1" customHeight="1" spans="1:7">
      <c r="A11816" s="52" t="s">
        <v>2050</v>
      </c>
      <c r="B11816" s="52" t="s">
        <v>4258</v>
      </c>
      <c r="C11816" s="52" t="s">
        <v>2107</v>
      </c>
      <c r="D11816" s="52" t="s">
        <v>2134</v>
      </c>
      <c r="E11816" s="54">
        <v>14.184</v>
      </c>
      <c r="F11816" s="54">
        <v>0</v>
      </c>
      <c r="G11816" s="54">
        <v>14.184</v>
      </c>
    </row>
    <row r="11817" s="37" customFormat="1" customHeight="1" spans="1:7">
      <c r="A11817" s="52" t="s">
        <v>2050</v>
      </c>
      <c r="B11817" s="52" t="s">
        <v>4258</v>
      </c>
      <c r="C11817" s="52" t="s">
        <v>2107</v>
      </c>
      <c r="D11817" s="52" t="s">
        <v>2135</v>
      </c>
      <c r="E11817" s="54">
        <v>27.864</v>
      </c>
      <c r="F11817" s="54">
        <v>0</v>
      </c>
      <c r="G11817" s="54">
        <v>27.864</v>
      </c>
    </row>
    <row r="11818" s="37" customFormat="1" customHeight="1" spans="1:7">
      <c r="A11818" s="52" t="s">
        <v>2050</v>
      </c>
      <c r="B11818" s="52" t="s">
        <v>4258</v>
      </c>
      <c r="C11818" s="52" t="s">
        <v>2107</v>
      </c>
      <c r="D11818" s="52" t="s">
        <v>2136</v>
      </c>
      <c r="E11818" s="54">
        <v>9.534</v>
      </c>
      <c r="F11818" s="54">
        <v>0</v>
      </c>
      <c r="G11818" s="54">
        <v>9.534</v>
      </c>
    </row>
    <row r="11819" s="37" customFormat="1" customHeight="1" spans="1:7">
      <c r="A11819" s="52" t="s">
        <v>2050</v>
      </c>
      <c r="B11819" s="52" t="s">
        <v>4258</v>
      </c>
      <c r="C11819" s="52" t="s">
        <v>2107</v>
      </c>
      <c r="D11819" s="52" t="s">
        <v>2137</v>
      </c>
      <c r="E11819" s="54">
        <v>13.8528</v>
      </c>
      <c r="F11819" s="54">
        <v>0</v>
      </c>
      <c r="G11819" s="54">
        <v>13.8528</v>
      </c>
    </row>
    <row r="11820" s="37" customFormat="1" customHeight="1" spans="1:7">
      <c r="A11820" s="52" t="s">
        <v>2050</v>
      </c>
      <c r="B11820" s="52" t="s">
        <v>4258</v>
      </c>
      <c r="C11820" s="52" t="s">
        <v>2107</v>
      </c>
      <c r="D11820" s="52" t="s">
        <v>2138</v>
      </c>
      <c r="E11820" s="54">
        <v>5.57802</v>
      </c>
      <c r="F11820" s="54">
        <v>0</v>
      </c>
      <c r="G11820" s="54">
        <v>5.57802</v>
      </c>
    </row>
    <row r="11821" s="37" customFormat="1" customHeight="1" spans="1:7">
      <c r="A11821" s="52" t="s">
        <v>2050</v>
      </c>
      <c r="B11821" s="52" t="s">
        <v>4258</v>
      </c>
      <c r="C11821" s="52" t="s">
        <v>2107</v>
      </c>
      <c r="D11821" s="52" t="s">
        <v>2139</v>
      </c>
      <c r="E11821" s="54">
        <v>0.176148</v>
      </c>
      <c r="F11821" s="54">
        <v>0</v>
      </c>
      <c r="G11821" s="54">
        <v>0.176148</v>
      </c>
    </row>
    <row r="11822" s="37" customFormat="1" customHeight="1" spans="1:7">
      <c r="A11822" s="52" t="s">
        <v>2050</v>
      </c>
      <c r="B11822" s="52" t="s">
        <v>4258</v>
      </c>
      <c r="C11822" s="52" t="s">
        <v>2107</v>
      </c>
      <c r="D11822" s="52" t="s">
        <v>2140</v>
      </c>
      <c r="E11822" s="54">
        <v>0.29358</v>
      </c>
      <c r="F11822" s="54">
        <v>0</v>
      </c>
      <c r="G11822" s="54">
        <v>0.29358</v>
      </c>
    </row>
    <row r="11823" s="37" customFormat="1" customHeight="1" spans="1:7">
      <c r="A11823" s="52" t="s">
        <v>2050</v>
      </c>
      <c r="B11823" s="52" t="s">
        <v>4258</v>
      </c>
      <c r="C11823" s="52" t="s">
        <v>2107</v>
      </c>
      <c r="D11823" s="52" t="s">
        <v>2141</v>
      </c>
      <c r="E11823" s="54">
        <v>7.89552</v>
      </c>
      <c r="F11823" s="54">
        <v>0</v>
      </c>
      <c r="G11823" s="54">
        <v>7.89552</v>
      </c>
    </row>
    <row r="11824" s="37" customFormat="1" customHeight="1" spans="1:7">
      <c r="A11824" s="52" t="s">
        <v>2050</v>
      </c>
      <c r="B11824" s="52" t="s">
        <v>4258</v>
      </c>
      <c r="C11824" s="52" t="s">
        <v>2107</v>
      </c>
      <c r="D11824" s="52" t="s">
        <v>2142</v>
      </c>
      <c r="E11824" s="54">
        <v>6.9264</v>
      </c>
      <c r="F11824" s="54">
        <v>0</v>
      </c>
      <c r="G11824" s="54">
        <v>6.9264</v>
      </c>
    </row>
    <row r="11825" s="37" customFormat="1" customHeight="1" spans="1:7">
      <c r="A11825" s="52" t="s">
        <v>2050</v>
      </c>
      <c r="B11825" s="52" t="s">
        <v>4258</v>
      </c>
      <c r="C11825" s="52" t="s">
        <v>2107</v>
      </c>
      <c r="D11825" s="52" t="s">
        <v>2143</v>
      </c>
      <c r="E11825" s="54">
        <v>10.2571</v>
      </c>
      <c r="F11825" s="54">
        <v>0</v>
      </c>
      <c r="G11825" s="54">
        <v>10.2571</v>
      </c>
    </row>
    <row r="11826" s="37" customFormat="1" customHeight="1" spans="1:7">
      <c r="A11826" s="52" t="s">
        <v>2050</v>
      </c>
      <c r="B11826" s="52" t="s">
        <v>4258</v>
      </c>
      <c r="C11826" s="52" t="s">
        <v>2107</v>
      </c>
      <c r="D11826" s="52" t="s">
        <v>2144</v>
      </c>
      <c r="E11826" s="54">
        <v>1.12</v>
      </c>
      <c r="F11826" s="54">
        <v>0</v>
      </c>
      <c r="G11826" s="54">
        <v>1.12</v>
      </c>
    </row>
    <row r="11827" s="37" customFormat="1" customHeight="1" spans="1:7">
      <c r="A11827" s="52" t="s">
        <v>2050</v>
      </c>
      <c r="B11827" s="52" t="s">
        <v>4258</v>
      </c>
      <c r="C11827" s="52" t="s">
        <v>2107</v>
      </c>
      <c r="D11827" s="52" t="s">
        <v>2145</v>
      </c>
      <c r="E11827" s="54">
        <v>0.49182</v>
      </c>
      <c r="F11827" s="54">
        <v>0</v>
      </c>
      <c r="G11827" s="54">
        <v>0.49182</v>
      </c>
    </row>
    <row r="11828" s="37" customFormat="1" customHeight="1" spans="1:7">
      <c r="A11828" s="52" t="s">
        <v>2050</v>
      </c>
      <c r="B11828" s="49" t="s">
        <v>4259</v>
      </c>
      <c r="C11828" s="49"/>
      <c r="D11828" s="49"/>
      <c r="E11828" s="55">
        <v>131.632121</v>
      </c>
      <c r="F11828" s="55">
        <v>0</v>
      </c>
      <c r="G11828" s="55">
        <v>131.632121</v>
      </c>
    </row>
    <row r="11829" s="37" customFormat="1" customHeight="1" spans="1:7">
      <c r="A11829" s="52" t="s">
        <v>2050</v>
      </c>
      <c r="B11829" s="52" t="s">
        <v>4260</v>
      </c>
      <c r="C11829" s="49" t="s">
        <v>2091</v>
      </c>
      <c r="D11829" s="49"/>
      <c r="E11829" s="55">
        <v>18.106742</v>
      </c>
      <c r="F11829" s="55">
        <v>0</v>
      </c>
      <c r="G11829" s="55">
        <v>18.106742</v>
      </c>
    </row>
    <row r="11830" s="37" customFormat="1" customHeight="1" spans="1:7">
      <c r="A11830" s="52" t="s">
        <v>2050</v>
      </c>
      <c r="B11830" s="52" t="s">
        <v>4260</v>
      </c>
      <c r="C11830" s="52" t="s">
        <v>2092</v>
      </c>
      <c r="D11830" s="52" t="s">
        <v>2126</v>
      </c>
      <c r="E11830" s="54">
        <v>14.7</v>
      </c>
      <c r="F11830" s="54">
        <v>0</v>
      </c>
      <c r="G11830" s="54">
        <v>14.7</v>
      </c>
    </row>
    <row r="11831" s="37" customFormat="1" customHeight="1" spans="1:7">
      <c r="A11831" s="52" t="s">
        <v>2050</v>
      </c>
      <c r="B11831" s="52" t="s">
        <v>4260</v>
      </c>
      <c r="C11831" s="52" t="s">
        <v>2092</v>
      </c>
      <c r="D11831" s="52" t="s">
        <v>2127</v>
      </c>
      <c r="E11831" s="54">
        <v>0.560765</v>
      </c>
      <c r="F11831" s="54">
        <v>0</v>
      </c>
      <c r="G11831" s="54">
        <v>0.560765</v>
      </c>
    </row>
    <row r="11832" s="37" customFormat="1" customHeight="1" spans="1:7">
      <c r="A11832" s="52" t="s">
        <v>2050</v>
      </c>
      <c r="B11832" s="52" t="s">
        <v>4260</v>
      </c>
      <c r="C11832" s="52" t="s">
        <v>2092</v>
      </c>
      <c r="D11832" s="52" t="s">
        <v>2128</v>
      </c>
      <c r="E11832" s="54">
        <v>0.395923</v>
      </c>
      <c r="F11832" s="54">
        <v>0</v>
      </c>
      <c r="G11832" s="54">
        <v>0.395923</v>
      </c>
    </row>
    <row r="11833" s="37" customFormat="1" customHeight="1" spans="1:7">
      <c r="A11833" s="52" t="s">
        <v>2050</v>
      </c>
      <c r="B11833" s="52" t="s">
        <v>4260</v>
      </c>
      <c r="C11833" s="52" t="s">
        <v>2092</v>
      </c>
      <c r="D11833" s="52" t="s">
        <v>2129</v>
      </c>
      <c r="E11833" s="54">
        <v>0.765468</v>
      </c>
      <c r="F11833" s="54">
        <v>0</v>
      </c>
      <c r="G11833" s="54">
        <v>0.765468</v>
      </c>
    </row>
    <row r="11834" s="37" customFormat="1" customHeight="1" spans="1:7">
      <c r="A11834" s="52" t="s">
        <v>2050</v>
      </c>
      <c r="B11834" s="52" t="s">
        <v>4260</v>
      </c>
      <c r="C11834" s="52" t="s">
        <v>2092</v>
      </c>
      <c r="D11834" s="52" t="s">
        <v>2297</v>
      </c>
      <c r="E11834" s="54">
        <v>0.08363</v>
      </c>
      <c r="F11834" s="54">
        <v>0</v>
      </c>
      <c r="G11834" s="54">
        <v>0.08363</v>
      </c>
    </row>
    <row r="11835" s="37" customFormat="1" customHeight="1" spans="1:7">
      <c r="A11835" s="52" t="s">
        <v>2050</v>
      </c>
      <c r="B11835" s="52" t="s">
        <v>4260</v>
      </c>
      <c r="C11835" s="52" t="s">
        <v>2092</v>
      </c>
      <c r="D11835" s="52" t="s">
        <v>2130</v>
      </c>
      <c r="E11835" s="54">
        <v>0.700956</v>
      </c>
      <c r="F11835" s="54">
        <v>0</v>
      </c>
      <c r="G11835" s="54">
        <v>0.700956</v>
      </c>
    </row>
    <row r="11836" s="37" customFormat="1" customHeight="1" spans="1:7">
      <c r="A11836" s="52" t="s">
        <v>2050</v>
      </c>
      <c r="B11836" s="52" t="s">
        <v>4260</v>
      </c>
      <c r="C11836" s="52" t="s">
        <v>2092</v>
      </c>
      <c r="D11836" s="52" t="s">
        <v>2105</v>
      </c>
      <c r="E11836" s="54">
        <v>0.9</v>
      </c>
      <c r="F11836" s="54">
        <v>0</v>
      </c>
      <c r="G11836" s="54">
        <v>0.9</v>
      </c>
    </row>
    <row r="11837" s="37" customFormat="1" customHeight="1" spans="1:7">
      <c r="A11837" s="52" t="s">
        <v>2050</v>
      </c>
      <c r="B11837" s="52" t="s">
        <v>4260</v>
      </c>
      <c r="C11837" s="49" t="s">
        <v>2106</v>
      </c>
      <c r="D11837" s="49"/>
      <c r="E11837" s="55">
        <v>113.525379</v>
      </c>
      <c r="F11837" s="55">
        <v>0</v>
      </c>
      <c r="G11837" s="55">
        <v>113.525379</v>
      </c>
    </row>
    <row r="11838" s="37" customFormat="1" customHeight="1" spans="1:7">
      <c r="A11838" s="52" t="s">
        <v>2050</v>
      </c>
      <c r="B11838" s="52" t="s">
        <v>4260</v>
      </c>
      <c r="C11838" s="52" t="s">
        <v>2107</v>
      </c>
      <c r="D11838" s="52" t="s">
        <v>2131</v>
      </c>
      <c r="E11838" s="54">
        <v>25.5156</v>
      </c>
      <c r="F11838" s="54">
        <v>0</v>
      </c>
      <c r="G11838" s="54">
        <v>25.5156</v>
      </c>
    </row>
    <row r="11839" s="37" customFormat="1" customHeight="1" spans="1:7">
      <c r="A11839" s="52" t="s">
        <v>2050</v>
      </c>
      <c r="B11839" s="52" t="s">
        <v>4260</v>
      </c>
      <c r="C11839" s="52" t="s">
        <v>2107</v>
      </c>
      <c r="D11839" s="52" t="s">
        <v>2132</v>
      </c>
      <c r="E11839" s="54">
        <v>0.9288</v>
      </c>
      <c r="F11839" s="54">
        <v>0</v>
      </c>
      <c r="G11839" s="54">
        <v>0.9288</v>
      </c>
    </row>
    <row r="11840" s="37" customFormat="1" customHeight="1" spans="1:7">
      <c r="A11840" s="52" t="s">
        <v>2050</v>
      </c>
      <c r="B11840" s="52" t="s">
        <v>4260</v>
      </c>
      <c r="C11840" s="52" t="s">
        <v>2107</v>
      </c>
      <c r="D11840" s="52" t="s">
        <v>2110</v>
      </c>
      <c r="E11840" s="54">
        <v>2.76</v>
      </c>
      <c r="F11840" s="54">
        <v>0</v>
      </c>
      <c r="G11840" s="54">
        <v>2.76</v>
      </c>
    </row>
    <row r="11841" s="37" customFormat="1" customHeight="1" spans="1:7">
      <c r="A11841" s="52" t="s">
        <v>2050</v>
      </c>
      <c r="B11841" s="52" t="s">
        <v>4260</v>
      </c>
      <c r="C11841" s="52" t="s">
        <v>2107</v>
      </c>
      <c r="D11841" s="52" t="s">
        <v>2134</v>
      </c>
      <c r="E11841" s="54">
        <v>12.024</v>
      </c>
      <c r="F11841" s="54">
        <v>0</v>
      </c>
      <c r="G11841" s="54">
        <v>12.024</v>
      </c>
    </row>
    <row r="11842" s="37" customFormat="1" customHeight="1" spans="1:7">
      <c r="A11842" s="52" t="s">
        <v>2050</v>
      </c>
      <c r="B11842" s="52" t="s">
        <v>4260</v>
      </c>
      <c r="C11842" s="52" t="s">
        <v>2107</v>
      </c>
      <c r="D11842" s="52" t="s">
        <v>2135</v>
      </c>
      <c r="E11842" s="54">
        <v>23.568</v>
      </c>
      <c r="F11842" s="54">
        <v>0</v>
      </c>
      <c r="G11842" s="54">
        <v>23.568</v>
      </c>
    </row>
    <row r="11843" s="37" customFormat="1" customHeight="1" spans="1:7">
      <c r="A11843" s="52" t="s">
        <v>2050</v>
      </c>
      <c r="B11843" s="52" t="s">
        <v>4260</v>
      </c>
      <c r="C11843" s="52" t="s">
        <v>2107</v>
      </c>
      <c r="D11843" s="52" t="s">
        <v>2136</v>
      </c>
      <c r="E11843" s="54">
        <v>8.262</v>
      </c>
      <c r="F11843" s="54">
        <v>0</v>
      </c>
      <c r="G11843" s="54">
        <v>8.262</v>
      </c>
    </row>
    <row r="11844" s="37" customFormat="1" customHeight="1" spans="1:7">
      <c r="A11844" s="52" t="s">
        <v>2050</v>
      </c>
      <c r="B11844" s="52" t="s">
        <v>4260</v>
      </c>
      <c r="C11844" s="52" t="s">
        <v>2107</v>
      </c>
      <c r="D11844" s="52" t="s">
        <v>2137</v>
      </c>
      <c r="E11844" s="54">
        <v>11.247744</v>
      </c>
      <c r="F11844" s="54">
        <v>0</v>
      </c>
      <c r="G11844" s="54">
        <v>11.247744</v>
      </c>
    </row>
    <row r="11845" s="37" customFormat="1" customHeight="1" spans="1:7">
      <c r="A11845" s="52" t="s">
        <v>2050</v>
      </c>
      <c r="B11845" s="52" t="s">
        <v>4260</v>
      </c>
      <c r="C11845" s="52" t="s">
        <v>2107</v>
      </c>
      <c r="D11845" s="52" t="s">
        <v>2138</v>
      </c>
      <c r="E11845" s="54">
        <v>4.439388</v>
      </c>
      <c r="F11845" s="54">
        <v>0</v>
      </c>
      <c r="G11845" s="54">
        <v>4.439388</v>
      </c>
    </row>
    <row r="11846" s="37" customFormat="1" customHeight="1" spans="1:7">
      <c r="A11846" s="52" t="s">
        <v>2050</v>
      </c>
      <c r="B11846" s="52" t="s">
        <v>4260</v>
      </c>
      <c r="C11846" s="52" t="s">
        <v>2107</v>
      </c>
      <c r="D11846" s="52" t="s">
        <v>2139</v>
      </c>
      <c r="E11846" s="54">
        <v>0.140191</v>
      </c>
      <c r="F11846" s="54">
        <v>0</v>
      </c>
      <c r="G11846" s="54">
        <v>0.140191</v>
      </c>
    </row>
    <row r="11847" s="37" customFormat="1" customHeight="1" spans="1:7">
      <c r="A11847" s="52" t="s">
        <v>2050</v>
      </c>
      <c r="B11847" s="52" t="s">
        <v>4260</v>
      </c>
      <c r="C11847" s="52" t="s">
        <v>2107</v>
      </c>
      <c r="D11847" s="52" t="s">
        <v>2140</v>
      </c>
      <c r="E11847" s="54">
        <v>0.233652</v>
      </c>
      <c r="F11847" s="54">
        <v>0</v>
      </c>
      <c r="G11847" s="54">
        <v>0.233652</v>
      </c>
    </row>
    <row r="11848" s="37" customFormat="1" customHeight="1" spans="1:7">
      <c r="A11848" s="52" t="s">
        <v>2050</v>
      </c>
      <c r="B11848" s="52" t="s">
        <v>4260</v>
      </c>
      <c r="C11848" s="52" t="s">
        <v>2107</v>
      </c>
      <c r="D11848" s="52" t="s">
        <v>2141</v>
      </c>
      <c r="E11848" s="54">
        <v>6.270048</v>
      </c>
      <c r="F11848" s="54">
        <v>0</v>
      </c>
      <c r="G11848" s="54">
        <v>6.270048</v>
      </c>
    </row>
    <row r="11849" s="37" customFormat="1" customHeight="1" spans="1:7">
      <c r="A11849" s="52" t="s">
        <v>2050</v>
      </c>
      <c r="B11849" s="52" t="s">
        <v>4260</v>
      </c>
      <c r="C11849" s="52" t="s">
        <v>2107</v>
      </c>
      <c r="D11849" s="52" t="s">
        <v>2298</v>
      </c>
      <c r="E11849" s="54">
        <v>0.2</v>
      </c>
      <c r="F11849" s="54">
        <v>0</v>
      </c>
      <c r="G11849" s="54">
        <v>0.2</v>
      </c>
    </row>
    <row r="11850" s="37" customFormat="1" customHeight="1" spans="1:7">
      <c r="A11850" s="52" t="s">
        <v>2050</v>
      </c>
      <c r="B11850" s="52" t="s">
        <v>4260</v>
      </c>
      <c r="C11850" s="52" t="s">
        <v>2107</v>
      </c>
      <c r="D11850" s="52" t="s">
        <v>2142</v>
      </c>
      <c r="E11850" s="54">
        <v>5.623872</v>
      </c>
      <c r="F11850" s="54">
        <v>0</v>
      </c>
      <c r="G11850" s="54">
        <v>5.623872</v>
      </c>
    </row>
    <row r="11851" s="37" customFormat="1" customHeight="1" spans="1:7">
      <c r="A11851" s="52" t="s">
        <v>2050</v>
      </c>
      <c r="B11851" s="52" t="s">
        <v>4260</v>
      </c>
      <c r="C11851" s="52" t="s">
        <v>2107</v>
      </c>
      <c r="D11851" s="52" t="s">
        <v>2299</v>
      </c>
      <c r="E11851" s="54">
        <v>2.3</v>
      </c>
      <c r="F11851" s="54">
        <v>0</v>
      </c>
      <c r="G11851" s="54">
        <v>2.3</v>
      </c>
    </row>
    <row r="11852" s="37" customFormat="1" customHeight="1" spans="1:7">
      <c r="A11852" s="52" t="s">
        <v>2050</v>
      </c>
      <c r="B11852" s="52" t="s">
        <v>4260</v>
      </c>
      <c r="C11852" s="52" t="s">
        <v>2107</v>
      </c>
      <c r="D11852" s="52" t="s">
        <v>2143</v>
      </c>
      <c r="E11852" s="54">
        <v>8.6674</v>
      </c>
      <c r="F11852" s="54">
        <v>0</v>
      </c>
      <c r="G11852" s="54">
        <v>8.6674</v>
      </c>
    </row>
    <row r="11853" s="37" customFormat="1" customHeight="1" spans="1:7">
      <c r="A11853" s="52" t="s">
        <v>2050</v>
      </c>
      <c r="B11853" s="52" t="s">
        <v>4260</v>
      </c>
      <c r="C11853" s="52" t="s">
        <v>2107</v>
      </c>
      <c r="D11853" s="52" t="s">
        <v>2144</v>
      </c>
      <c r="E11853" s="54">
        <v>0.96</v>
      </c>
      <c r="F11853" s="54">
        <v>0</v>
      </c>
      <c r="G11853" s="54">
        <v>0.96</v>
      </c>
    </row>
    <row r="11854" s="37" customFormat="1" customHeight="1" spans="1:7">
      <c r="A11854" s="52" t="s">
        <v>2050</v>
      </c>
      <c r="B11854" s="52" t="s">
        <v>4260</v>
      </c>
      <c r="C11854" s="52" t="s">
        <v>2107</v>
      </c>
      <c r="D11854" s="52" t="s">
        <v>2145</v>
      </c>
      <c r="E11854" s="54">
        <v>0.384684</v>
      </c>
      <c r="F11854" s="54">
        <v>0</v>
      </c>
      <c r="G11854" s="54">
        <v>0.384684</v>
      </c>
    </row>
    <row r="11855" s="37" customFormat="1" customHeight="1" spans="1:7">
      <c r="A11855" s="49" t="s">
        <v>4261</v>
      </c>
      <c r="B11855" s="49"/>
      <c r="C11855" s="49"/>
      <c r="D11855" s="49"/>
      <c r="E11855" s="55">
        <v>2279.449648</v>
      </c>
      <c r="F11855" s="55">
        <v>0</v>
      </c>
      <c r="G11855" s="55">
        <v>2279.449648</v>
      </c>
    </row>
    <row r="11856" s="37" customFormat="1" customHeight="1" spans="1:7">
      <c r="A11856" s="52" t="s">
        <v>2051</v>
      </c>
      <c r="B11856" s="49" t="s">
        <v>4262</v>
      </c>
      <c r="C11856" s="49"/>
      <c r="D11856" s="49"/>
      <c r="E11856" s="55">
        <v>1346.541891</v>
      </c>
      <c r="F11856" s="55">
        <v>0</v>
      </c>
      <c r="G11856" s="55">
        <v>1346.541891</v>
      </c>
    </row>
    <row r="11857" s="37" customFormat="1" customHeight="1" spans="1:7">
      <c r="A11857" s="52" t="s">
        <v>2051</v>
      </c>
      <c r="B11857" s="52" t="s">
        <v>4263</v>
      </c>
      <c r="C11857" s="49" t="s">
        <v>2080</v>
      </c>
      <c r="D11857" s="49"/>
      <c r="E11857" s="55">
        <v>565.5032</v>
      </c>
      <c r="F11857" s="55">
        <v>0</v>
      </c>
      <c r="G11857" s="55">
        <v>565.5032</v>
      </c>
    </row>
    <row r="11858" s="37" customFormat="1" customHeight="1" spans="1:7">
      <c r="A11858" s="52" t="s">
        <v>2051</v>
      </c>
      <c r="B11858" s="52" t="s">
        <v>4263</v>
      </c>
      <c r="C11858" s="52" t="s">
        <v>2081</v>
      </c>
      <c r="D11858" s="52" t="s">
        <v>4264</v>
      </c>
      <c r="E11858" s="54">
        <v>12.3749</v>
      </c>
      <c r="F11858" s="54">
        <v>0</v>
      </c>
      <c r="G11858" s="54">
        <v>12.3749</v>
      </c>
    </row>
    <row r="11859" s="37" customFormat="1" customHeight="1" spans="1:7">
      <c r="A11859" s="52" t="s">
        <v>2051</v>
      </c>
      <c r="B11859" s="52" t="s">
        <v>4263</v>
      </c>
      <c r="C11859" s="52" t="s">
        <v>2081</v>
      </c>
      <c r="D11859" s="52" t="s">
        <v>4265</v>
      </c>
      <c r="E11859" s="54">
        <v>12.84</v>
      </c>
      <c r="F11859" s="54">
        <v>0</v>
      </c>
      <c r="G11859" s="54">
        <v>12.84</v>
      </c>
    </row>
    <row r="11860" s="37" customFormat="1" customHeight="1" spans="1:7">
      <c r="A11860" s="52" t="s">
        <v>2051</v>
      </c>
      <c r="B11860" s="52" t="s">
        <v>4263</v>
      </c>
      <c r="C11860" s="52" t="s">
        <v>2081</v>
      </c>
      <c r="D11860" s="52" t="s">
        <v>4266</v>
      </c>
      <c r="E11860" s="54">
        <v>34.1</v>
      </c>
      <c r="F11860" s="54">
        <v>0</v>
      </c>
      <c r="G11860" s="54">
        <v>34.1</v>
      </c>
    </row>
    <row r="11861" s="37" customFormat="1" customHeight="1" spans="1:7">
      <c r="A11861" s="52" t="s">
        <v>2051</v>
      </c>
      <c r="B11861" s="52" t="s">
        <v>4263</v>
      </c>
      <c r="C11861" s="52" t="s">
        <v>2081</v>
      </c>
      <c r="D11861" s="52" t="s">
        <v>4267</v>
      </c>
      <c r="E11861" s="54">
        <v>12.16</v>
      </c>
      <c r="F11861" s="54">
        <v>0</v>
      </c>
      <c r="G11861" s="54">
        <v>12.16</v>
      </c>
    </row>
    <row r="11862" s="37" customFormat="1" customHeight="1" spans="1:7">
      <c r="A11862" s="52" t="s">
        <v>2051</v>
      </c>
      <c r="B11862" s="52" t="s">
        <v>4263</v>
      </c>
      <c r="C11862" s="52" t="s">
        <v>2081</v>
      </c>
      <c r="D11862" s="52" t="s">
        <v>4268</v>
      </c>
      <c r="E11862" s="54">
        <v>39.25</v>
      </c>
      <c r="F11862" s="54">
        <v>0</v>
      </c>
      <c r="G11862" s="54">
        <v>39.25</v>
      </c>
    </row>
    <row r="11863" s="37" customFormat="1" customHeight="1" spans="1:7">
      <c r="A11863" s="52" t="s">
        <v>2051</v>
      </c>
      <c r="B11863" s="52" t="s">
        <v>4263</v>
      </c>
      <c r="C11863" s="52" t="s">
        <v>2081</v>
      </c>
      <c r="D11863" s="52" t="s">
        <v>4269</v>
      </c>
      <c r="E11863" s="54">
        <v>34.619</v>
      </c>
      <c r="F11863" s="54">
        <v>0</v>
      </c>
      <c r="G11863" s="54">
        <v>34.619</v>
      </c>
    </row>
    <row r="11864" s="37" customFormat="1" customHeight="1" spans="1:7">
      <c r="A11864" s="52" t="s">
        <v>2051</v>
      </c>
      <c r="B11864" s="52" t="s">
        <v>4263</v>
      </c>
      <c r="C11864" s="52" t="s">
        <v>2081</v>
      </c>
      <c r="D11864" s="52" t="s">
        <v>4270</v>
      </c>
      <c r="E11864" s="54">
        <v>50.3284</v>
      </c>
      <c r="F11864" s="54">
        <v>0</v>
      </c>
      <c r="G11864" s="54">
        <v>50.3284</v>
      </c>
    </row>
    <row r="11865" s="37" customFormat="1" customHeight="1" spans="1:7">
      <c r="A11865" s="52" t="s">
        <v>2051</v>
      </c>
      <c r="B11865" s="52" t="s">
        <v>4263</v>
      </c>
      <c r="C11865" s="52" t="s">
        <v>2081</v>
      </c>
      <c r="D11865" s="52" t="s">
        <v>4271</v>
      </c>
      <c r="E11865" s="54">
        <v>5.2656</v>
      </c>
      <c r="F11865" s="54">
        <v>0</v>
      </c>
      <c r="G11865" s="54">
        <v>5.2656</v>
      </c>
    </row>
    <row r="11866" s="37" customFormat="1" customHeight="1" spans="1:7">
      <c r="A11866" s="52" t="s">
        <v>2051</v>
      </c>
      <c r="B11866" s="52" t="s">
        <v>4263</v>
      </c>
      <c r="C11866" s="52" t="s">
        <v>2081</v>
      </c>
      <c r="D11866" s="52" t="s">
        <v>4272</v>
      </c>
      <c r="E11866" s="54">
        <v>15.1025</v>
      </c>
      <c r="F11866" s="54">
        <v>0</v>
      </c>
      <c r="G11866" s="54">
        <v>15.1025</v>
      </c>
    </row>
    <row r="11867" s="37" customFormat="1" customHeight="1" spans="1:7">
      <c r="A11867" s="52" t="s">
        <v>2051</v>
      </c>
      <c r="B11867" s="52" t="s">
        <v>4263</v>
      </c>
      <c r="C11867" s="52" t="s">
        <v>2081</v>
      </c>
      <c r="D11867" s="52" t="s">
        <v>4273</v>
      </c>
      <c r="E11867" s="54">
        <v>26.42</v>
      </c>
      <c r="F11867" s="54">
        <v>0</v>
      </c>
      <c r="G11867" s="54">
        <v>26.42</v>
      </c>
    </row>
    <row r="11868" s="37" customFormat="1" customHeight="1" spans="1:7">
      <c r="A11868" s="52" t="s">
        <v>2051</v>
      </c>
      <c r="B11868" s="52" t="s">
        <v>4263</v>
      </c>
      <c r="C11868" s="52" t="s">
        <v>2081</v>
      </c>
      <c r="D11868" s="52" t="s">
        <v>4274</v>
      </c>
      <c r="E11868" s="54">
        <v>22.126</v>
      </c>
      <c r="F11868" s="54">
        <v>0</v>
      </c>
      <c r="G11868" s="54">
        <v>22.126</v>
      </c>
    </row>
    <row r="11869" s="37" customFormat="1" customHeight="1" spans="1:7">
      <c r="A11869" s="52" t="s">
        <v>2051</v>
      </c>
      <c r="B11869" s="52" t="s">
        <v>4263</v>
      </c>
      <c r="C11869" s="52" t="s">
        <v>2081</v>
      </c>
      <c r="D11869" s="52" t="s">
        <v>4275</v>
      </c>
      <c r="E11869" s="54">
        <v>1.4</v>
      </c>
      <c r="F11869" s="54">
        <v>0</v>
      </c>
      <c r="G11869" s="54">
        <v>1.4</v>
      </c>
    </row>
    <row r="11870" s="37" customFormat="1" customHeight="1" spans="1:7">
      <c r="A11870" s="52" t="s">
        <v>2051</v>
      </c>
      <c r="B11870" s="52" t="s">
        <v>4263</v>
      </c>
      <c r="C11870" s="52" t="s">
        <v>2081</v>
      </c>
      <c r="D11870" s="52" t="s">
        <v>4276</v>
      </c>
      <c r="E11870" s="54">
        <v>32.772</v>
      </c>
      <c r="F11870" s="54">
        <v>0</v>
      </c>
      <c r="G11870" s="54">
        <v>32.772</v>
      </c>
    </row>
    <row r="11871" s="37" customFormat="1" customHeight="1" spans="1:7">
      <c r="A11871" s="52" t="s">
        <v>2051</v>
      </c>
      <c r="B11871" s="52" t="s">
        <v>4263</v>
      </c>
      <c r="C11871" s="52" t="s">
        <v>2081</v>
      </c>
      <c r="D11871" s="52" t="s">
        <v>4277</v>
      </c>
      <c r="E11871" s="54">
        <v>2.04</v>
      </c>
      <c r="F11871" s="54">
        <v>0</v>
      </c>
      <c r="G11871" s="54">
        <v>2.04</v>
      </c>
    </row>
    <row r="11872" s="37" customFormat="1" customHeight="1" spans="1:7">
      <c r="A11872" s="52" t="s">
        <v>2051</v>
      </c>
      <c r="B11872" s="52" t="s">
        <v>4263</v>
      </c>
      <c r="C11872" s="52" t="s">
        <v>2081</v>
      </c>
      <c r="D11872" s="52" t="s">
        <v>4278</v>
      </c>
      <c r="E11872" s="54">
        <v>16.56</v>
      </c>
      <c r="F11872" s="54">
        <v>0</v>
      </c>
      <c r="G11872" s="54">
        <v>16.56</v>
      </c>
    </row>
    <row r="11873" s="37" customFormat="1" customHeight="1" spans="1:7">
      <c r="A11873" s="52" t="s">
        <v>2051</v>
      </c>
      <c r="B11873" s="52" t="s">
        <v>4263</v>
      </c>
      <c r="C11873" s="52" t="s">
        <v>2081</v>
      </c>
      <c r="D11873" s="52" t="s">
        <v>4279</v>
      </c>
      <c r="E11873" s="54">
        <v>20.6736</v>
      </c>
      <c r="F11873" s="54">
        <v>0</v>
      </c>
      <c r="G11873" s="54">
        <v>20.6736</v>
      </c>
    </row>
    <row r="11874" s="37" customFormat="1" customHeight="1" spans="1:7">
      <c r="A11874" s="52" t="s">
        <v>2051</v>
      </c>
      <c r="B11874" s="52" t="s">
        <v>4263</v>
      </c>
      <c r="C11874" s="52" t="s">
        <v>2081</v>
      </c>
      <c r="D11874" s="52" t="s">
        <v>4280</v>
      </c>
      <c r="E11874" s="54">
        <v>16</v>
      </c>
      <c r="F11874" s="54">
        <v>0</v>
      </c>
      <c r="G11874" s="54">
        <v>16</v>
      </c>
    </row>
    <row r="11875" s="37" customFormat="1" customHeight="1" spans="1:7">
      <c r="A11875" s="52" t="s">
        <v>2051</v>
      </c>
      <c r="B11875" s="52" t="s">
        <v>4263</v>
      </c>
      <c r="C11875" s="52" t="s">
        <v>2081</v>
      </c>
      <c r="D11875" s="52" t="s">
        <v>4281</v>
      </c>
      <c r="E11875" s="54">
        <v>54.4</v>
      </c>
      <c r="F11875" s="54">
        <v>0</v>
      </c>
      <c r="G11875" s="54">
        <v>54.4</v>
      </c>
    </row>
    <row r="11876" s="37" customFormat="1" customHeight="1" spans="1:7">
      <c r="A11876" s="52" t="s">
        <v>2051</v>
      </c>
      <c r="B11876" s="52" t="s">
        <v>4263</v>
      </c>
      <c r="C11876" s="52" t="s">
        <v>2081</v>
      </c>
      <c r="D11876" s="52" t="s">
        <v>4282</v>
      </c>
      <c r="E11876" s="54">
        <v>10.2</v>
      </c>
      <c r="F11876" s="54">
        <v>0</v>
      </c>
      <c r="G11876" s="54">
        <v>10.2</v>
      </c>
    </row>
    <row r="11877" s="37" customFormat="1" customHeight="1" spans="1:7">
      <c r="A11877" s="52" t="s">
        <v>2051</v>
      </c>
      <c r="B11877" s="52" t="s">
        <v>4263</v>
      </c>
      <c r="C11877" s="52" t="s">
        <v>2081</v>
      </c>
      <c r="D11877" s="52" t="s">
        <v>4283</v>
      </c>
      <c r="E11877" s="54">
        <v>74.9212</v>
      </c>
      <c r="F11877" s="54">
        <v>0</v>
      </c>
      <c r="G11877" s="54">
        <v>74.9212</v>
      </c>
    </row>
    <row r="11878" s="37" customFormat="1" customHeight="1" spans="1:7">
      <c r="A11878" s="52" t="s">
        <v>2051</v>
      </c>
      <c r="B11878" s="52" t="s">
        <v>4263</v>
      </c>
      <c r="C11878" s="52" t="s">
        <v>2081</v>
      </c>
      <c r="D11878" s="52" t="s">
        <v>4284</v>
      </c>
      <c r="E11878" s="54">
        <v>38</v>
      </c>
      <c r="F11878" s="54">
        <v>0</v>
      </c>
      <c r="G11878" s="54">
        <v>38</v>
      </c>
    </row>
    <row r="11879" s="37" customFormat="1" customHeight="1" spans="1:7">
      <c r="A11879" s="52" t="s">
        <v>2051</v>
      </c>
      <c r="B11879" s="52" t="s">
        <v>4263</v>
      </c>
      <c r="C11879" s="52" t="s">
        <v>2081</v>
      </c>
      <c r="D11879" s="52" t="s">
        <v>4285</v>
      </c>
      <c r="E11879" s="54">
        <v>16.3</v>
      </c>
      <c r="F11879" s="54">
        <v>0</v>
      </c>
      <c r="G11879" s="54">
        <v>16.3</v>
      </c>
    </row>
    <row r="11880" s="37" customFormat="1" customHeight="1" spans="1:7">
      <c r="A11880" s="52" t="s">
        <v>2051</v>
      </c>
      <c r="B11880" s="52" t="s">
        <v>4263</v>
      </c>
      <c r="C11880" s="52" t="s">
        <v>2081</v>
      </c>
      <c r="D11880" s="52" t="s">
        <v>4286</v>
      </c>
      <c r="E11880" s="54">
        <v>9.45</v>
      </c>
      <c r="F11880" s="54">
        <v>0</v>
      </c>
      <c r="G11880" s="54">
        <v>9.45</v>
      </c>
    </row>
    <row r="11881" s="37" customFormat="1" customHeight="1" spans="1:7">
      <c r="A11881" s="52" t="s">
        <v>2051</v>
      </c>
      <c r="B11881" s="52" t="s">
        <v>4263</v>
      </c>
      <c r="C11881" s="52" t="s">
        <v>2081</v>
      </c>
      <c r="D11881" s="52" t="s">
        <v>4287</v>
      </c>
      <c r="E11881" s="54">
        <v>2</v>
      </c>
      <c r="F11881" s="54">
        <v>0</v>
      </c>
      <c r="G11881" s="54">
        <v>2</v>
      </c>
    </row>
    <row r="11882" s="37" customFormat="1" customHeight="1" spans="1:7">
      <c r="A11882" s="52" t="s">
        <v>2051</v>
      </c>
      <c r="B11882" s="52" t="s">
        <v>4263</v>
      </c>
      <c r="C11882" s="52" t="s">
        <v>2081</v>
      </c>
      <c r="D11882" s="52" t="s">
        <v>4288</v>
      </c>
      <c r="E11882" s="54">
        <v>6.2</v>
      </c>
      <c r="F11882" s="54">
        <v>0</v>
      </c>
      <c r="G11882" s="54">
        <v>6.2</v>
      </c>
    </row>
    <row r="11883" s="37" customFormat="1" customHeight="1" spans="1:7">
      <c r="A11883" s="52" t="s">
        <v>2051</v>
      </c>
      <c r="B11883" s="52" t="s">
        <v>4263</v>
      </c>
      <c r="C11883" s="49" t="s">
        <v>2091</v>
      </c>
      <c r="D11883" s="49"/>
      <c r="E11883" s="55">
        <v>129.354193</v>
      </c>
      <c r="F11883" s="55">
        <v>0</v>
      </c>
      <c r="G11883" s="55">
        <v>129.354193</v>
      </c>
    </row>
    <row r="11884" s="37" customFormat="1" customHeight="1" spans="1:7">
      <c r="A11884" s="52" t="s">
        <v>2051</v>
      </c>
      <c r="B11884" s="52" t="s">
        <v>4263</v>
      </c>
      <c r="C11884" s="52" t="s">
        <v>2092</v>
      </c>
      <c r="D11884" s="52" t="s">
        <v>2093</v>
      </c>
      <c r="E11884" s="54">
        <v>63.7</v>
      </c>
      <c r="F11884" s="54">
        <v>0</v>
      </c>
      <c r="G11884" s="54">
        <v>63.7</v>
      </c>
    </row>
    <row r="11885" s="37" customFormat="1" customHeight="1" spans="1:7">
      <c r="A11885" s="52" t="s">
        <v>2051</v>
      </c>
      <c r="B11885" s="52" t="s">
        <v>4263</v>
      </c>
      <c r="C11885" s="52" t="s">
        <v>2092</v>
      </c>
      <c r="D11885" s="52" t="s">
        <v>2094</v>
      </c>
      <c r="E11885" s="54">
        <v>2.836282</v>
      </c>
      <c r="F11885" s="54">
        <v>0</v>
      </c>
      <c r="G11885" s="54">
        <v>2.836282</v>
      </c>
    </row>
    <row r="11886" s="37" customFormat="1" customHeight="1" spans="1:7">
      <c r="A11886" s="52" t="s">
        <v>2051</v>
      </c>
      <c r="B11886" s="52" t="s">
        <v>4263</v>
      </c>
      <c r="C11886" s="52" t="s">
        <v>2092</v>
      </c>
      <c r="D11886" s="52" t="s">
        <v>2095</v>
      </c>
      <c r="E11886" s="54">
        <v>1.890854</v>
      </c>
      <c r="F11886" s="54">
        <v>0</v>
      </c>
      <c r="G11886" s="54">
        <v>1.890854</v>
      </c>
    </row>
    <row r="11887" s="37" customFormat="1" customHeight="1" spans="1:7">
      <c r="A11887" s="52" t="s">
        <v>2051</v>
      </c>
      <c r="B11887" s="52" t="s">
        <v>4263</v>
      </c>
      <c r="C11887" s="52" t="s">
        <v>2092</v>
      </c>
      <c r="D11887" s="52" t="s">
        <v>2096</v>
      </c>
      <c r="E11887" s="54">
        <v>2.749065</v>
      </c>
      <c r="F11887" s="54">
        <v>0</v>
      </c>
      <c r="G11887" s="54">
        <v>2.749065</v>
      </c>
    </row>
    <row r="11888" s="37" customFormat="1" customHeight="1" spans="1:7">
      <c r="A11888" s="52" t="s">
        <v>2051</v>
      </c>
      <c r="B11888" s="52" t="s">
        <v>4263</v>
      </c>
      <c r="C11888" s="52" t="s">
        <v>2092</v>
      </c>
      <c r="D11888" s="52" t="s">
        <v>2097</v>
      </c>
      <c r="E11888" s="54">
        <v>3.86064</v>
      </c>
      <c r="F11888" s="54">
        <v>0</v>
      </c>
      <c r="G11888" s="54">
        <v>3.86064</v>
      </c>
    </row>
    <row r="11889" s="37" customFormat="1" customHeight="1" spans="1:7">
      <c r="A11889" s="52" t="s">
        <v>2051</v>
      </c>
      <c r="B11889" s="52" t="s">
        <v>4263</v>
      </c>
      <c r="C11889" s="52" t="s">
        <v>2092</v>
      </c>
      <c r="D11889" s="52" t="s">
        <v>2098</v>
      </c>
      <c r="E11889" s="54">
        <v>3.545352</v>
      </c>
      <c r="F11889" s="54">
        <v>0</v>
      </c>
      <c r="G11889" s="54">
        <v>3.545352</v>
      </c>
    </row>
    <row r="11890" s="37" customFormat="1" customHeight="1" spans="1:7">
      <c r="A11890" s="52" t="s">
        <v>2051</v>
      </c>
      <c r="B11890" s="52" t="s">
        <v>4263</v>
      </c>
      <c r="C11890" s="52" t="s">
        <v>2092</v>
      </c>
      <c r="D11890" s="52" t="s">
        <v>2099</v>
      </c>
      <c r="E11890" s="54">
        <v>24.06</v>
      </c>
      <c r="F11890" s="54">
        <v>0</v>
      </c>
      <c r="G11890" s="54">
        <v>24.06</v>
      </c>
    </row>
    <row r="11891" s="37" customFormat="1" customHeight="1" spans="1:7">
      <c r="A11891" s="52" t="s">
        <v>2051</v>
      </c>
      <c r="B11891" s="52" t="s">
        <v>4263</v>
      </c>
      <c r="C11891" s="52" t="s">
        <v>2092</v>
      </c>
      <c r="D11891" s="52" t="s">
        <v>2100</v>
      </c>
      <c r="E11891" s="54">
        <v>8.112</v>
      </c>
      <c r="F11891" s="54">
        <v>0</v>
      </c>
      <c r="G11891" s="54">
        <v>8.112</v>
      </c>
    </row>
    <row r="11892" s="37" customFormat="1" customHeight="1" spans="1:7">
      <c r="A11892" s="52" t="s">
        <v>2051</v>
      </c>
      <c r="B11892" s="52" t="s">
        <v>4263</v>
      </c>
      <c r="C11892" s="52" t="s">
        <v>2092</v>
      </c>
      <c r="D11892" s="52" t="s">
        <v>2102</v>
      </c>
      <c r="E11892" s="54">
        <v>14</v>
      </c>
      <c r="F11892" s="54">
        <v>0</v>
      </c>
      <c r="G11892" s="54">
        <v>14</v>
      </c>
    </row>
    <row r="11893" s="37" customFormat="1" customHeight="1" spans="1:7">
      <c r="A11893" s="52" t="s">
        <v>2051</v>
      </c>
      <c r="B11893" s="52" t="s">
        <v>4263</v>
      </c>
      <c r="C11893" s="52" t="s">
        <v>2092</v>
      </c>
      <c r="D11893" s="52" t="s">
        <v>2104</v>
      </c>
      <c r="E11893" s="54">
        <v>0.7</v>
      </c>
      <c r="F11893" s="54">
        <v>0</v>
      </c>
      <c r="G11893" s="54">
        <v>0.7</v>
      </c>
    </row>
    <row r="11894" s="37" customFormat="1" customHeight="1" spans="1:7">
      <c r="A11894" s="52" t="s">
        <v>2051</v>
      </c>
      <c r="B11894" s="52" t="s">
        <v>4263</v>
      </c>
      <c r="C11894" s="52" t="s">
        <v>2092</v>
      </c>
      <c r="D11894" s="52" t="s">
        <v>2105</v>
      </c>
      <c r="E11894" s="54">
        <v>3.9</v>
      </c>
      <c r="F11894" s="54">
        <v>0</v>
      </c>
      <c r="G11894" s="54">
        <v>3.9</v>
      </c>
    </row>
    <row r="11895" s="37" customFormat="1" customHeight="1" spans="1:7">
      <c r="A11895" s="52" t="s">
        <v>2051</v>
      </c>
      <c r="B11895" s="52" t="s">
        <v>4263</v>
      </c>
      <c r="C11895" s="49" t="s">
        <v>2106</v>
      </c>
      <c r="D11895" s="49"/>
      <c r="E11895" s="55">
        <v>651.684498</v>
      </c>
      <c r="F11895" s="55">
        <v>0</v>
      </c>
      <c r="G11895" s="55">
        <v>651.684498</v>
      </c>
    </row>
    <row r="11896" s="37" customFormat="1" customHeight="1" spans="1:7">
      <c r="A11896" s="52" t="s">
        <v>2051</v>
      </c>
      <c r="B11896" s="52" t="s">
        <v>4263</v>
      </c>
      <c r="C11896" s="52" t="s">
        <v>2107</v>
      </c>
      <c r="D11896" s="52" t="s">
        <v>2108</v>
      </c>
      <c r="E11896" s="54">
        <v>128.688</v>
      </c>
      <c r="F11896" s="54">
        <v>0</v>
      </c>
      <c r="G11896" s="54">
        <v>128.688</v>
      </c>
    </row>
    <row r="11897" s="37" customFormat="1" customHeight="1" spans="1:7">
      <c r="A11897" s="52" t="s">
        <v>2051</v>
      </c>
      <c r="B11897" s="52" t="s">
        <v>4263</v>
      </c>
      <c r="C11897" s="52" t="s">
        <v>2107</v>
      </c>
      <c r="D11897" s="52" t="s">
        <v>2109</v>
      </c>
      <c r="E11897" s="54">
        <v>96.6288</v>
      </c>
      <c r="F11897" s="54">
        <v>0</v>
      </c>
      <c r="G11897" s="54">
        <v>96.6288</v>
      </c>
    </row>
    <row r="11898" s="37" customFormat="1" customHeight="1" spans="1:7">
      <c r="A11898" s="52" t="s">
        <v>2051</v>
      </c>
      <c r="B11898" s="52" t="s">
        <v>4263</v>
      </c>
      <c r="C11898" s="52" t="s">
        <v>2107</v>
      </c>
      <c r="D11898" s="52" t="s">
        <v>2110</v>
      </c>
      <c r="E11898" s="54">
        <v>11.04</v>
      </c>
      <c r="F11898" s="54">
        <v>0</v>
      </c>
      <c r="G11898" s="54">
        <v>11.04</v>
      </c>
    </row>
    <row r="11899" s="37" customFormat="1" customHeight="1" spans="1:7">
      <c r="A11899" s="52" t="s">
        <v>2051</v>
      </c>
      <c r="B11899" s="52" t="s">
        <v>4263</v>
      </c>
      <c r="C11899" s="52" t="s">
        <v>2107</v>
      </c>
      <c r="D11899" s="52" t="s">
        <v>2133</v>
      </c>
      <c r="E11899" s="54">
        <v>0.006</v>
      </c>
      <c r="F11899" s="54">
        <v>0</v>
      </c>
      <c r="G11899" s="54">
        <v>0.006</v>
      </c>
    </row>
    <row r="11900" s="37" customFormat="1" customHeight="1" spans="1:7">
      <c r="A11900" s="52" t="s">
        <v>2051</v>
      </c>
      <c r="B11900" s="52" t="s">
        <v>4263</v>
      </c>
      <c r="C11900" s="52" t="s">
        <v>2107</v>
      </c>
      <c r="D11900" s="52" t="s">
        <v>2111</v>
      </c>
      <c r="E11900" s="54">
        <v>10.724</v>
      </c>
      <c r="F11900" s="54">
        <v>0</v>
      </c>
      <c r="G11900" s="54">
        <v>10.724</v>
      </c>
    </row>
    <row r="11901" s="37" customFormat="1" customHeight="1" spans="1:7">
      <c r="A11901" s="52" t="s">
        <v>2051</v>
      </c>
      <c r="B11901" s="52" t="s">
        <v>4263</v>
      </c>
      <c r="C11901" s="52" t="s">
        <v>2107</v>
      </c>
      <c r="D11901" s="52" t="s">
        <v>2112</v>
      </c>
      <c r="E11901" s="54">
        <v>33.379276</v>
      </c>
      <c r="F11901" s="54">
        <v>0</v>
      </c>
      <c r="G11901" s="54">
        <v>33.379276</v>
      </c>
    </row>
    <row r="11902" s="37" customFormat="1" customHeight="1" spans="1:7">
      <c r="A11902" s="52" t="s">
        <v>2051</v>
      </c>
      <c r="B11902" s="52" t="s">
        <v>4263</v>
      </c>
      <c r="C11902" s="52" t="s">
        <v>2107</v>
      </c>
      <c r="D11902" s="52" t="s">
        <v>2113</v>
      </c>
      <c r="E11902" s="54">
        <v>28.108864</v>
      </c>
      <c r="F11902" s="54">
        <v>0</v>
      </c>
      <c r="G11902" s="54">
        <v>28.108864</v>
      </c>
    </row>
    <row r="11903" s="37" customFormat="1" customHeight="1" spans="1:7">
      <c r="A11903" s="52" t="s">
        <v>2051</v>
      </c>
      <c r="B11903" s="52" t="s">
        <v>4263</v>
      </c>
      <c r="C11903" s="52" t="s">
        <v>2107</v>
      </c>
      <c r="D11903" s="52" t="s">
        <v>2114</v>
      </c>
      <c r="E11903" s="54">
        <v>0.708122</v>
      </c>
      <c r="F11903" s="54">
        <v>0</v>
      </c>
      <c r="G11903" s="54">
        <v>0.708122</v>
      </c>
    </row>
    <row r="11904" s="37" customFormat="1" customHeight="1" spans="1:7">
      <c r="A11904" s="52" t="s">
        <v>2051</v>
      </c>
      <c r="B11904" s="52" t="s">
        <v>4263</v>
      </c>
      <c r="C11904" s="52" t="s">
        <v>2107</v>
      </c>
      <c r="D11904" s="52" t="s">
        <v>2115</v>
      </c>
      <c r="E11904" s="54">
        <v>1.180204</v>
      </c>
      <c r="F11904" s="54">
        <v>0</v>
      </c>
      <c r="G11904" s="54">
        <v>1.180204</v>
      </c>
    </row>
    <row r="11905" s="37" customFormat="1" customHeight="1" spans="1:7">
      <c r="A11905" s="52" t="s">
        <v>2051</v>
      </c>
      <c r="B11905" s="52" t="s">
        <v>4263</v>
      </c>
      <c r="C11905" s="52" t="s">
        <v>2107</v>
      </c>
      <c r="D11905" s="52" t="s">
        <v>2116</v>
      </c>
      <c r="E11905" s="54">
        <v>5.2</v>
      </c>
      <c r="F11905" s="54">
        <v>0</v>
      </c>
      <c r="G11905" s="54">
        <v>5.2</v>
      </c>
    </row>
    <row r="11906" s="37" customFormat="1" customHeight="1" spans="1:7">
      <c r="A11906" s="52" t="s">
        <v>2051</v>
      </c>
      <c r="B11906" s="52" t="s">
        <v>4263</v>
      </c>
      <c r="C11906" s="52" t="s">
        <v>2107</v>
      </c>
      <c r="D11906" s="52" t="s">
        <v>2117</v>
      </c>
      <c r="E11906" s="54">
        <v>56.217728</v>
      </c>
      <c r="F11906" s="54">
        <v>0</v>
      </c>
      <c r="G11906" s="54">
        <v>56.217728</v>
      </c>
    </row>
    <row r="11907" s="37" customFormat="1" customHeight="1" spans="1:7">
      <c r="A11907" s="52" t="s">
        <v>2051</v>
      </c>
      <c r="B11907" s="52" t="s">
        <v>4263</v>
      </c>
      <c r="C11907" s="52" t="s">
        <v>2107</v>
      </c>
      <c r="D11907" s="52" t="s">
        <v>2118</v>
      </c>
      <c r="E11907" s="54">
        <v>48.964404</v>
      </c>
      <c r="F11907" s="54">
        <v>0</v>
      </c>
      <c r="G11907" s="54">
        <v>48.964404</v>
      </c>
    </row>
    <row r="11908" s="37" customFormat="1" customHeight="1" spans="1:7">
      <c r="A11908" s="52" t="s">
        <v>2051</v>
      </c>
      <c r="B11908" s="52" t="s">
        <v>4263</v>
      </c>
      <c r="C11908" s="52" t="s">
        <v>2107</v>
      </c>
      <c r="D11908" s="52" t="s">
        <v>2119</v>
      </c>
      <c r="E11908" s="54">
        <v>5.9232</v>
      </c>
      <c r="F11908" s="54">
        <v>0</v>
      </c>
      <c r="G11908" s="54">
        <v>5.9232</v>
      </c>
    </row>
    <row r="11909" s="37" customFormat="1" customHeight="1" spans="1:7">
      <c r="A11909" s="52" t="s">
        <v>2051</v>
      </c>
      <c r="B11909" s="52" t="s">
        <v>4263</v>
      </c>
      <c r="C11909" s="52" t="s">
        <v>2107</v>
      </c>
      <c r="D11909" s="52" t="s">
        <v>2120</v>
      </c>
      <c r="E11909" s="54">
        <v>59.8</v>
      </c>
      <c r="F11909" s="54">
        <v>0</v>
      </c>
      <c r="G11909" s="54">
        <v>59.8</v>
      </c>
    </row>
    <row r="11910" s="37" customFormat="1" customHeight="1" spans="1:7">
      <c r="A11910" s="52" t="s">
        <v>2051</v>
      </c>
      <c r="B11910" s="52" t="s">
        <v>4263</v>
      </c>
      <c r="C11910" s="52" t="s">
        <v>2107</v>
      </c>
      <c r="D11910" s="52" t="s">
        <v>2121</v>
      </c>
      <c r="E11910" s="54">
        <v>4.16</v>
      </c>
      <c r="F11910" s="54">
        <v>0</v>
      </c>
      <c r="G11910" s="54">
        <v>4.16</v>
      </c>
    </row>
    <row r="11911" s="37" customFormat="1" customHeight="1" spans="1:7">
      <c r="A11911" s="52" t="s">
        <v>2051</v>
      </c>
      <c r="B11911" s="52" t="s">
        <v>4263</v>
      </c>
      <c r="C11911" s="52" t="s">
        <v>2107</v>
      </c>
      <c r="D11911" s="52" t="s">
        <v>2122</v>
      </c>
      <c r="E11911" s="54">
        <v>115.32</v>
      </c>
      <c r="F11911" s="54">
        <v>0</v>
      </c>
      <c r="G11911" s="54">
        <v>115.32</v>
      </c>
    </row>
    <row r="11912" s="37" customFormat="1" customHeight="1" spans="1:7">
      <c r="A11912" s="52" t="s">
        <v>2051</v>
      </c>
      <c r="B11912" s="52" t="s">
        <v>4263</v>
      </c>
      <c r="C11912" s="52" t="s">
        <v>2107</v>
      </c>
      <c r="D11912" s="52" t="s">
        <v>2123</v>
      </c>
      <c r="E11912" s="54">
        <v>45.6359</v>
      </c>
      <c r="F11912" s="54">
        <v>0</v>
      </c>
      <c r="G11912" s="54">
        <v>45.6359</v>
      </c>
    </row>
    <row r="11913" s="37" customFormat="1" customHeight="1" spans="1:7">
      <c r="A11913" s="52" t="s">
        <v>2051</v>
      </c>
      <c r="B11913" s="49" t="s">
        <v>4289</v>
      </c>
      <c r="C11913" s="49"/>
      <c r="D11913" s="49"/>
      <c r="E11913" s="55">
        <v>463.145372</v>
      </c>
      <c r="F11913" s="55">
        <v>0</v>
      </c>
      <c r="G11913" s="55">
        <v>463.145372</v>
      </c>
    </row>
    <row r="11914" s="37" customFormat="1" customHeight="1" spans="1:7">
      <c r="A11914" s="52" t="s">
        <v>2051</v>
      </c>
      <c r="B11914" s="52" t="s">
        <v>4290</v>
      </c>
      <c r="C11914" s="49" t="s">
        <v>2091</v>
      </c>
      <c r="D11914" s="49"/>
      <c r="E11914" s="55">
        <v>60.284483</v>
      </c>
      <c r="F11914" s="55">
        <v>0</v>
      </c>
      <c r="G11914" s="55">
        <v>60.284483</v>
      </c>
    </row>
    <row r="11915" s="37" customFormat="1" customHeight="1" spans="1:7">
      <c r="A11915" s="52" t="s">
        <v>2051</v>
      </c>
      <c r="B11915" s="52" t="s">
        <v>4290</v>
      </c>
      <c r="C11915" s="52" t="s">
        <v>2092</v>
      </c>
      <c r="D11915" s="52" t="s">
        <v>2126</v>
      </c>
      <c r="E11915" s="54">
        <v>39.2</v>
      </c>
      <c r="F11915" s="54">
        <v>0</v>
      </c>
      <c r="G11915" s="54">
        <v>39.2</v>
      </c>
    </row>
    <row r="11916" s="37" customFormat="1" customHeight="1" spans="1:7">
      <c r="A11916" s="52" t="s">
        <v>2051</v>
      </c>
      <c r="B11916" s="52" t="s">
        <v>4290</v>
      </c>
      <c r="C11916" s="52" t="s">
        <v>2092</v>
      </c>
      <c r="D11916" s="52" t="s">
        <v>2127</v>
      </c>
      <c r="E11916" s="54">
        <v>1.861445</v>
      </c>
      <c r="F11916" s="54">
        <v>0</v>
      </c>
      <c r="G11916" s="54">
        <v>1.861445</v>
      </c>
    </row>
    <row r="11917" s="37" customFormat="1" customHeight="1" spans="1:7">
      <c r="A11917" s="52" t="s">
        <v>2051</v>
      </c>
      <c r="B11917" s="52" t="s">
        <v>4290</v>
      </c>
      <c r="C11917" s="52" t="s">
        <v>2092</v>
      </c>
      <c r="D11917" s="52" t="s">
        <v>2128</v>
      </c>
      <c r="E11917" s="54">
        <v>1.300003</v>
      </c>
      <c r="F11917" s="54">
        <v>0</v>
      </c>
      <c r="G11917" s="54">
        <v>1.300003</v>
      </c>
    </row>
    <row r="11918" s="37" customFormat="1" customHeight="1" spans="1:7">
      <c r="A11918" s="52" t="s">
        <v>2051</v>
      </c>
      <c r="B11918" s="52" t="s">
        <v>4290</v>
      </c>
      <c r="C11918" s="52" t="s">
        <v>2092</v>
      </c>
      <c r="D11918" s="52" t="s">
        <v>2129</v>
      </c>
      <c r="E11918" s="54">
        <v>2.536488</v>
      </c>
      <c r="F11918" s="54">
        <v>0</v>
      </c>
      <c r="G11918" s="54">
        <v>2.536488</v>
      </c>
    </row>
    <row r="11919" s="37" customFormat="1" customHeight="1" spans="1:7">
      <c r="A11919" s="52" t="s">
        <v>2051</v>
      </c>
      <c r="B11919" s="52" t="s">
        <v>4290</v>
      </c>
      <c r="C11919" s="52" t="s">
        <v>2092</v>
      </c>
      <c r="D11919" s="52" t="s">
        <v>2297</v>
      </c>
      <c r="E11919" s="54">
        <v>2.159741</v>
      </c>
      <c r="F11919" s="54">
        <v>0</v>
      </c>
      <c r="G11919" s="54">
        <v>2.159741</v>
      </c>
    </row>
    <row r="11920" s="37" customFormat="1" customHeight="1" spans="1:7">
      <c r="A11920" s="52" t="s">
        <v>2051</v>
      </c>
      <c r="B11920" s="52" t="s">
        <v>4290</v>
      </c>
      <c r="C11920" s="52" t="s">
        <v>2092</v>
      </c>
      <c r="D11920" s="52" t="s">
        <v>2130</v>
      </c>
      <c r="E11920" s="54">
        <v>2.326806</v>
      </c>
      <c r="F11920" s="54">
        <v>0</v>
      </c>
      <c r="G11920" s="54">
        <v>2.326806</v>
      </c>
    </row>
    <row r="11921" s="37" customFormat="1" customHeight="1" spans="1:7">
      <c r="A11921" s="52" t="s">
        <v>2051</v>
      </c>
      <c r="B11921" s="52" t="s">
        <v>4290</v>
      </c>
      <c r="C11921" s="52" t="s">
        <v>2092</v>
      </c>
      <c r="D11921" s="52" t="s">
        <v>2102</v>
      </c>
      <c r="E11921" s="54">
        <v>8.5</v>
      </c>
      <c r="F11921" s="54">
        <v>0</v>
      </c>
      <c r="G11921" s="54">
        <v>8.5</v>
      </c>
    </row>
    <row r="11922" s="37" customFormat="1" customHeight="1" spans="1:7">
      <c r="A11922" s="52" t="s">
        <v>2051</v>
      </c>
      <c r="B11922" s="52" t="s">
        <v>4290</v>
      </c>
      <c r="C11922" s="52" t="s">
        <v>2092</v>
      </c>
      <c r="D11922" s="52" t="s">
        <v>2105</v>
      </c>
      <c r="E11922" s="54">
        <v>2.4</v>
      </c>
      <c r="F11922" s="54">
        <v>0</v>
      </c>
      <c r="G11922" s="54">
        <v>2.4</v>
      </c>
    </row>
    <row r="11923" s="37" customFormat="1" customHeight="1" spans="1:7">
      <c r="A11923" s="52" t="s">
        <v>2051</v>
      </c>
      <c r="B11923" s="52" t="s">
        <v>4290</v>
      </c>
      <c r="C11923" s="49" t="s">
        <v>2106</v>
      </c>
      <c r="D11923" s="49"/>
      <c r="E11923" s="55">
        <v>402.860889</v>
      </c>
      <c r="F11923" s="55">
        <v>0</v>
      </c>
      <c r="G11923" s="55">
        <v>402.860889</v>
      </c>
    </row>
    <row r="11924" s="37" customFormat="1" customHeight="1" spans="1:7">
      <c r="A11924" s="52" t="s">
        <v>2051</v>
      </c>
      <c r="B11924" s="52" t="s">
        <v>4290</v>
      </c>
      <c r="C11924" s="52" t="s">
        <v>2107</v>
      </c>
      <c r="D11924" s="52" t="s">
        <v>2131</v>
      </c>
      <c r="E11924" s="54">
        <v>84.5496</v>
      </c>
      <c r="F11924" s="54">
        <v>0</v>
      </c>
      <c r="G11924" s="54">
        <v>84.5496</v>
      </c>
    </row>
    <row r="11925" s="37" customFormat="1" customHeight="1" spans="1:7">
      <c r="A11925" s="52" t="s">
        <v>2051</v>
      </c>
      <c r="B11925" s="52" t="s">
        <v>4290</v>
      </c>
      <c r="C11925" s="52" t="s">
        <v>2107</v>
      </c>
      <c r="D11925" s="52" t="s">
        <v>2132</v>
      </c>
      <c r="E11925" s="54">
        <v>9.7968</v>
      </c>
      <c r="F11925" s="54">
        <v>0</v>
      </c>
      <c r="G11925" s="54">
        <v>9.7968</v>
      </c>
    </row>
    <row r="11926" s="37" customFormat="1" customHeight="1" spans="1:7">
      <c r="A11926" s="52" t="s">
        <v>2051</v>
      </c>
      <c r="B11926" s="52" t="s">
        <v>4290</v>
      </c>
      <c r="C11926" s="52" t="s">
        <v>2107</v>
      </c>
      <c r="D11926" s="52" t="s">
        <v>2110</v>
      </c>
      <c r="E11926" s="54">
        <v>7.38</v>
      </c>
      <c r="F11926" s="54">
        <v>0</v>
      </c>
      <c r="G11926" s="54">
        <v>7.38</v>
      </c>
    </row>
    <row r="11927" s="37" customFormat="1" customHeight="1" spans="1:7">
      <c r="A11927" s="52" t="s">
        <v>2051</v>
      </c>
      <c r="B11927" s="52" t="s">
        <v>4290</v>
      </c>
      <c r="C11927" s="52" t="s">
        <v>2107</v>
      </c>
      <c r="D11927" s="52" t="s">
        <v>2133</v>
      </c>
      <c r="E11927" s="54">
        <v>0.006</v>
      </c>
      <c r="F11927" s="54">
        <v>0</v>
      </c>
      <c r="G11927" s="54">
        <v>0.006</v>
      </c>
    </row>
    <row r="11928" s="37" customFormat="1" customHeight="1" spans="1:7">
      <c r="A11928" s="52" t="s">
        <v>2051</v>
      </c>
      <c r="B11928" s="52" t="s">
        <v>4290</v>
      </c>
      <c r="C11928" s="52" t="s">
        <v>2107</v>
      </c>
      <c r="D11928" s="52" t="s">
        <v>2134</v>
      </c>
      <c r="E11928" s="54">
        <v>36.444</v>
      </c>
      <c r="F11928" s="54">
        <v>0</v>
      </c>
      <c r="G11928" s="54">
        <v>36.444</v>
      </c>
    </row>
    <row r="11929" s="37" customFormat="1" customHeight="1" spans="1:7">
      <c r="A11929" s="52" t="s">
        <v>2051</v>
      </c>
      <c r="B11929" s="52" t="s">
        <v>4290</v>
      </c>
      <c r="C11929" s="52" t="s">
        <v>2107</v>
      </c>
      <c r="D11929" s="52" t="s">
        <v>2135</v>
      </c>
      <c r="E11929" s="54">
        <v>70.356</v>
      </c>
      <c r="F11929" s="54">
        <v>0</v>
      </c>
      <c r="G11929" s="54">
        <v>70.356</v>
      </c>
    </row>
    <row r="11930" s="37" customFormat="1" customHeight="1" spans="1:7">
      <c r="A11930" s="52" t="s">
        <v>2051</v>
      </c>
      <c r="B11930" s="52" t="s">
        <v>4290</v>
      </c>
      <c r="C11930" s="52" t="s">
        <v>2107</v>
      </c>
      <c r="D11930" s="52" t="s">
        <v>2136</v>
      </c>
      <c r="E11930" s="54">
        <v>24.33</v>
      </c>
      <c r="F11930" s="54">
        <v>0</v>
      </c>
      <c r="G11930" s="54">
        <v>24.33</v>
      </c>
    </row>
    <row r="11931" s="37" customFormat="1" customHeight="1" spans="1:7">
      <c r="A11931" s="52" t="s">
        <v>2051</v>
      </c>
      <c r="B11931" s="52" t="s">
        <v>4290</v>
      </c>
      <c r="C11931" s="52" t="s">
        <v>2107</v>
      </c>
      <c r="D11931" s="52" t="s">
        <v>2137</v>
      </c>
      <c r="E11931" s="54">
        <v>36.076224</v>
      </c>
      <c r="F11931" s="54">
        <v>0</v>
      </c>
      <c r="G11931" s="54">
        <v>36.076224</v>
      </c>
    </row>
    <row r="11932" s="37" customFormat="1" customHeight="1" spans="1:7">
      <c r="A11932" s="52" t="s">
        <v>2051</v>
      </c>
      <c r="B11932" s="52" t="s">
        <v>4290</v>
      </c>
      <c r="C11932" s="52" t="s">
        <v>2107</v>
      </c>
      <c r="D11932" s="52" t="s">
        <v>2138</v>
      </c>
      <c r="E11932" s="54">
        <v>14.736438</v>
      </c>
      <c r="F11932" s="54">
        <v>0</v>
      </c>
      <c r="G11932" s="54">
        <v>14.736438</v>
      </c>
    </row>
    <row r="11933" s="37" customFormat="1" customHeight="1" spans="1:7">
      <c r="A11933" s="52" t="s">
        <v>2051</v>
      </c>
      <c r="B11933" s="52" t="s">
        <v>4290</v>
      </c>
      <c r="C11933" s="52" t="s">
        <v>2107</v>
      </c>
      <c r="D11933" s="52" t="s">
        <v>2139</v>
      </c>
      <c r="E11933" s="54">
        <v>0.465361</v>
      </c>
      <c r="F11933" s="54">
        <v>0</v>
      </c>
      <c r="G11933" s="54">
        <v>0.465361</v>
      </c>
    </row>
    <row r="11934" s="37" customFormat="1" customHeight="1" spans="1:7">
      <c r="A11934" s="52" t="s">
        <v>2051</v>
      </c>
      <c r="B11934" s="52" t="s">
        <v>4290</v>
      </c>
      <c r="C11934" s="52" t="s">
        <v>2107</v>
      </c>
      <c r="D11934" s="52" t="s">
        <v>2140</v>
      </c>
      <c r="E11934" s="54">
        <v>0.775602</v>
      </c>
      <c r="F11934" s="54">
        <v>0</v>
      </c>
      <c r="G11934" s="54">
        <v>0.775602</v>
      </c>
    </row>
    <row r="11935" s="37" customFormat="1" customHeight="1" spans="1:7">
      <c r="A11935" s="52" t="s">
        <v>2051</v>
      </c>
      <c r="B11935" s="52" t="s">
        <v>4290</v>
      </c>
      <c r="C11935" s="52" t="s">
        <v>2107</v>
      </c>
      <c r="D11935" s="52" t="s">
        <v>2141</v>
      </c>
      <c r="E11935" s="54">
        <v>20.385648</v>
      </c>
      <c r="F11935" s="54">
        <v>0</v>
      </c>
      <c r="G11935" s="54">
        <v>20.385648</v>
      </c>
    </row>
    <row r="11936" s="37" customFormat="1" customHeight="1" spans="1:7">
      <c r="A11936" s="52" t="s">
        <v>2051</v>
      </c>
      <c r="B11936" s="52" t="s">
        <v>4290</v>
      </c>
      <c r="C11936" s="52" t="s">
        <v>2107</v>
      </c>
      <c r="D11936" s="52" t="s">
        <v>2298</v>
      </c>
      <c r="E11936" s="54">
        <v>4</v>
      </c>
      <c r="F11936" s="54">
        <v>0</v>
      </c>
      <c r="G11936" s="54">
        <v>4</v>
      </c>
    </row>
    <row r="11937" s="37" customFormat="1" customHeight="1" spans="1:7">
      <c r="A11937" s="52" t="s">
        <v>2051</v>
      </c>
      <c r="B11937" s="52" t="s">
        <v>4290</v>
      </c>
      <c r="C11937" s="52" t="s">
        <v>2107</v>
      </c>
      <c r="D11937" s="52" t="s">
        <v>2142</v>
      </c>
      <c r="E11937" s="54">
        <v>18.038112</v>
      </c>
      <c r="F11937" s="54">
        <v>0</v>
      </c>
      <c r="G11937" s="54">
        <v>18.038112</v>
      </c>
    </row>
    <row r="11938" s="37" customFormat="1" customHeight="1" spans="1:7">
      <c r="A11938" s="52" t="s">
        <v>2051</v>
      </c>
      <c r="B11938" s="52" t="s">
        <v>4290</v>
      </c>
      <c r="C11938" s="52" t="s">
        <v>2107</v>
      </c>
      <c r="D11938" s="52" t="s">
        <v>2299</v>
      </c>
      <c r="E11938" s="54">
        <v>46</v>
      </c>
      <c r="F11938" s="54">
        <v>0</v>
      </c>
      <c r="G11938" s="54">
        <v>46</v>
      </c>
    </row>
    <row r="11939" s="37" customFormat="1" customHeight="1" spans="1:7">
      <c r="A11939" s="52" t="s">
        <v>2051</v>
      </c>
      <c r="B11939" s="52" t="s">
        <v>4290</v>
      </c>
      <c r="C11939" s="52" t="s">
        <v>2107</v>
      </c>
      <c r="D11939" s="52" t="s">
        <v>2143</v>
      </c>
      <c r="E11939" s="54">
        <v>25.7264</v>
      </c>
      <c r="F11939" s="54">
        <v>0</v>
      </c>
      <c r="G11939" s="54">
        <v>25.7264</v>
      </c>
    </row>
    <row r="11940" s="37" customFormat="1" customHeight="1" spans="1:7">
      <c r="A11940" s="52" t="s">
        <v>2051</v>
      </c>
      <c r="B11940" s="52" t="s">
        <v>4290</v>
      </c>
      <c r="C11940" s="52" t="s">
        <v>2107</v>
      </c>
      <c r="D11940" s="52" t="s">
        <v>2144</v>
      </c>
      <c r="E11940" s="54">
        <v>2.56</v>
      </c>
      <c r="F11940" s="54">
        <v>0</v>
      </c>
      <c r="G11940" s="54">
        <v>2.56</v>
      </c>
    </row>
    <row r="11941" s="37" customFormat="1" customHeight="1" spans="1:7">
      <c r="A11941" s="52" t="s">
        <v>2051</v>
      </c>
      <c r="B11941" s="52" t="s">
        <v>4290</v>
      </c>
      <c r="C11941" s="52" t="s">
        <v>2107</v>
      </c>
      <c r="D11941" s="52" t="s">
        <v>2145</v>
      </c>
      <c r="E11941" s="54">
        <v>1.234704</v>
      </c>
      <c r="F11941" s="54">
        <v>0</v>
      </c>
      <c r="G11941" s="54">
        <v>1.234704</v>
      </c>
    </row>
    <row r="11942" s="37" customFormat="1" customHeight="1" spans="1:7">
      <c r="A11942" s="52" t="s">
        <v>2051</v>
      </c>
      <c r="B11942" s="49" t="s">
        <v>4291</v>
      </c>
      <c r="C11942" s="49"/>
      <c r="D11942" s="49"/>
      <c r="E11942" s="55">
        <v>114.122825</v>
      </c>
      <c r="F11942" s="55">
        <v>0</v>
      </c>
      <c r="G11942" s="55">
        <v>114.122825</v>
      </c>
    </row>
    <row r="11943" s="37" customFormat="1" customHeight="1" spans="1:7">
      <c r="A11943" s="52" t="s">
        <v>2051</v>
      </c>
      <c r="B11943" s="52" t="s">
        <v>4292</v>
      </c>
      <c r="C11943" s="49" t="s">
        <v>2091</v>
      </c>
      <c r="D11943" s="49"/>
      <c r="E11943" s="55">
        <v>15.266576</v>
      </c>
      <c r="F11943" s="55">
        <v>0</v>
      </c>
      <c r="G11943" s="55">
        <v>15.266576</v>
      </c>
    </row>
    <row r="11944" s="37" customFormat="1" customHeight="1" spans="1:7">
      <c r="A11944" s="52" t="s">
        <v>2051</v>
      </c>
      <c r="B11944" s="52" t="s">
        <v>4292</v>
      </c>
      <c r="C11944" s="52" t="s">
        <v>2092</v>
      </c>
      <c r="D11944" s="52" t="s">
        <v>2126</v>
      </c>
      <c r="E11944" s="54">
        <v>12.25</v>
      </c>
      <c r="F11944" s="54">
        <v>0</v>
      </c>
      <c r="G11944" s="54">
        <v>12.25</v>
      </c>
    </row>
    <row r="11945" s="37" customFormat="1" customHeight="1" spans="1:7">
      <c r="A11945" s="52" t="s">
        <v>2051</v>
      </c>
      <c r="B11945" s="52" t="s">
        <v>4292</v>
      </c>
      <c r="C11945" s="52" t="s">
        <v>2092</v>
      </c>
      <c r="D11945" s="52" t="s">
        <v>2127</v>
      </c>
      <c r="E11945" s="54">
        <v>0.480067</v>
      </c>
      <c r="F11945" s="54">
        <v>0</v>
      </c>
      <c r="G11945" s="54">
        <v>0.480067</v>
      </c>
    </row>
    <row r="11946" s="37" customFormat="1" customHeight="1" spans="1:7">
      <c r="A11946" s="52" t="s">
        <v>2051</v>
      </c>
      <c r="B11946" s="52" t="s">
        <v>4292</v>
      </c>
      <c r="C11946" s="52" t="s">
        <v>2092</v>
      </c>
      <c r="D11946" s="52" t="s">
        <v>2128</v>
      </c>
      <c r="E11946" s="54">
        <v>0.336365</v>
      </c>
      <c r="F11946" s="54">
        <v>0</v>
      </c>
      <c r="G11946" s="54">
        <v>0.336365</v>
      </c>
    </row>
    <row r="11947" s="37" customFormat="1" customHeight="1" spans="1:7">
      <c r="A11947" s="52" t="s">
        <v>2051</v>
      </c>
      <c r="B11947" s="52" t="s">
        <v>4292</v>
      </c>
      <c r="C11947" s="52" t="s">
        <v>2092</v>
      </c>
      <c r="D11947" s="52" t="s">
        <v>2129</v>
      </c>
      <c r="E11947" s="54">
        <v>0.667368</v>
      </c>
      <c r="F11947" s="54">
        <v>0</v>
      </c>
      <c r="G11947" s="54">
        <v>0.667368</v>
      </c>
    </row>
    <row r="11948" s="37" customFormat="1" customHeight="1" spans="1:7">
      <c r="A11948" s="52" t="s">
        <v>2051</v>
      </c>
      <c r="B11948" s="52" t="s">
        <v>4292</v>
      </c>
      <c r="C11948" s="52" t="s">
        <v>2092</v>
      </c>
      <c r="D11948" s="52" t="s">
        <v>2297</v>
      </c>
      <c r="E11948" s="54">
        <v>0.182692</v>
      </c>
      <c r="F11948" s="54">
        <v>0</v>
      </c>
      <c r="G11948" s="54">
        <v>0.182692</v>
      </c>
    </row>
    <row r="11949" s="37" customFormat="1" customHeight="1" spans="1:7">
      <c r="A11949" s="52" t="s">
        <v>2051</v>
      </c>
      <c r="B11949" s="52" t="s">
        <v>4292</v>
      </c>
      <c r="C11949" s="52" t="s">
        <v>2092</v>
      </c>
      <c r="D11949" s="52" t="s">
        <v>2130</v>
      </c>
      <c r="E11949" s="54">
        <v>0.600084</v>
      </c>
      <c r="F11949" s="54">
        <v>0</v>
      </c>
      <c r="G11949" s="54">
        <v>0.600084</v>
      </c>
    </row>
    <row r="11950" s="37" customFormat="1" customHeight="1" spans="1:7">
      <c r="A11950" s="52" t="s">
        <v>2051</v>
      </c>
      <c r="B11950" s="52" t="s">
        <v>4292</v>
      </c>
      <c r="C11950" s="52" t="s">
        <v>2092</v>
      </c>
      <c r="D11950" s="52" t="s">
        <v>2105</v>
      </c>
      <c r="E11950" s="54">
        <v>0.75</v>
      </c>
      <c r="F11950" s="54">
        <v>0</v>
      </c>
      <c r="G11950" s="54">
        <v>0.75</v>
      </c>
    </row>
    <row r="11951" s="37" customFormat="1" customHeight="1" spans="1:7">
      <c r="A11951" s="52" t="s">
        <v>2051</v>
      </c>
      <c r="B11951" s="52" t="s">
        <v>4292</v>
      </c>
      <c r="C11951" s="49" t="s">
        <v>2106</v>
      </c>
      <c r="D11951" s="49"/>
      <c r="E11951" s="55">
        <v>98.856249</v>
      </c>
      <c r="F11951" s="55">
        <v>0</v>
      </c>
      <c r="G11951" s="55">
        <v>98.856249</v>
      </c>
    </row>
    <row r="11952" s="37" customFormat="1" customHeight="1" spans="1:7">
      <c r="A11952" s="52" t="s">
        <v>2051</v>
      </c>
      <c r="B11952" s="52" t="s">
        <v>4292</v>
      </c>
      <c r="C11952" s="52" t="s">
        <v>2107</v>
      </c>
      <c r="D11952" s="52" t="s">
        <v>2131</v>
      </c>
      <c r="E11952" s="54">
        <v>22.2456</v>
      </c>
      <c r="F11952" s="54">
        <v>0</v>
      </c>
      <c r="G11952" s="54">
        <v>22.2456</v>
      </c>
    </row>
    <row r="11953" s="37" customFormat="1" customHeight="1" spans="1:7">
      <c r="A11953" s="52" t="s">
        <v>2051</v>
      </c>
      <c r="B11953" s="52" t="s">
        <v>4292</v>
      </c>
      <c r="C11953" s="52" t="s">
        <v>2107</v>
      </c>
      <c r="D11953" s="52" t="s">
        <v>2132</v>
      </c>
      <c r="E11953" s="54">
        <v>0.774</v>
      </c>
      <c r="F11953" s="54">
        <v>0</v>
      </c>
      <c r="G11953" s="54">
        <v>0.774</v>
      </c>
    </row>
    <row r="11954" s="37" customFormat="1" customHeight="1" spans="1:7">
      <c r="A11954" s="52" t="s">
        <v>2051</v>
      </c>
      <c r="B11954" s="52" t="s">
        <v>4292</v>
      </c>
      <c r="C11954" s="52" t="s">
        <v>2107</v>
      </c>
      <c r="D11954" s="52" t="s">
        <v>2110</v>
      </c>
      <c r="E11954" s="54">
        <v>2.04</v>
      </c>
      <c r="F11954" s="54">
        <v>0</v>
      </c>
      <c r="G11954" s="54">
        <v>2.04</v>
      </c>
    </row>
    <row r="11955" s="37" customFormat="1" customHeight="1" spans="1:7">
      <c r="A11955" s="52" t="s">
        <v>2051</v>
      </c>
      <c r="B11955" s="52" t="s">
        <v>4292</v>
      </c>
      <c r="C11955" s="52" t="s">
        <v>2107</v>
      </c>
      <c r="D11955" s="52" t="s">
        <v>2134</v>
      </c>
      <c r="E11955" s="54">
        <v>10.14</v>
      </c>
      <c r="F11955" s="54">
        <v>0</v>
      </c>
      <c r="G11955" s="54">
        <v>10.14</v>
      </c>
    </row>
    <row r="11956" s="37" customFormat="1" customHeight="1" spans="1:7">
      <c r="A11956" s="52" t="s">
        <v>2051</v>
      </c>
      <c r="B11956" s="52" t="s">
        <v>4292</v>
      </c>
      <c r="C11956" s="52" t="s">
        <v>2107</v>
      </c>
      <c r="D11956" s="52" t="s">
        <v>2135</v>
      </c>
      <c r="E11956" s="54">
        <v>19.704</v>
      </c>
      <c r="F11956" s="54">
        <v>0</v>
      </c>
      <c r="G11956" s="54">
        <v>19.704</v>
      </c>
    </row>
    <row r="11957" s="37" customFormat="1" customHeight="1" spans="1:7">
      <c r="A11957" s="52" t="s">
        <v>2051</v>
      </c>
      <c r="B11957" s="52" t="s">
        <v>4292</v>
      </c>
      <c r="C11957" s="52" t="s">
        <v>2107</v>
      </c>
      <c r="D11957" s="52" t="s">
        <v>2136</v>
      </c>
      <c r="E11957" s="54">
        <v>6.846</v>
      </c>
      <c r="F11957" s="54">
        <v>0</v>
      </c>
      <c r="G11957" s="54">
        <v>6.846</v>
      </c>
    </row>
    <row r="11958" s="37" customFormat="1" customHeight="1" spans="1:7">
      <c r="A11958" s="52" t="s">
        <v>2051</v>
      </c>
      <c r="B11958" s="52" t="s">
        <v>4292</v>
      </c>
      <c r="C11958" s="52" t="s">
        <v>2107</v>
      </c>
      <c r="D11958" s="52" t="s">
        <v>2137</v>
      </c>
      <c r="E11958" s="54">
        <v>9.553536</v>
      </c>
      <c r="F11958" s="54">
        <v>0</v>
      </c>
      <c r="G11958" s="54">
        <v>9.553536</v>
      </c>
    </row>
    <row r="11959" s="37" customFormat="1" customHeight="1" spans="1:7">
      <c r="A11959" s="52" t="s">
        <v>2051</v>
      </c>
      <c r="B11959" s="52" t="s">
        <v>4292</v>
      </c>
      <c r="C11959" s="52" t="s">
        <v>2107</v>
      </c>
      <c r="D11959" s="52" t="s">
        <v>2138</v>
      </c>
      <c r="E11959" s="54">
        <v>3.800532</v>
      </c>
      <c r="F11959" s="54">
        <v>0</v>
      </c>
      <c r="G11959" s="54">
        <v>3.800532</v>
      </c>
    </row>
    <row r="11960" s="37" customFormat="1" customHeight="1" spans="1:7">
      <c r="A11960" s="52" t="s">
        <v>2051</v>
      </c>
      <c r="B11960" s="52" t="s">
        <v>4292</v>
      </c>
      <c r="C11960" s="52" t="s">
        <v>2107</v>
      </c>
      <c r="D11960" s="52" t="s">
        <v>2139</v>
      </c>
      <c r="E11960" s="54">
        <v>0.120017</v>
      </c>
      <c r="F11960" s="54">
        <v>0</v>
      </c>
      <c r="G11960" s="54">
        <v>0.120017</v>
      </c>
    </row>
    <row r="11961" s="37" customFormat="1" customHeight="1" spans="1:7">
      <c r="A11961" s="52" t="s">
        <v>2051</v>
      </c>
      <c r="B11961" s="52" t="s">
        <v>4292</v>
      </c>
      <c r="C11961" s="52" t="s">
        <v>2107</v>
      </c>
      <c r="D11961" s="52" t="s">
        <v>2140</v>
      </c>
      <c r="E11961" s="54">
        <v>0.200028</v>
      </c>
      <c r="F11961" s="54">
        <v>0</v>
      </c>
      <c r="G11961" s="54">
        <v>0.200028</v>
      </c>
    </row>
    <row r="11962" s="37" customFormat="1" customHeight="1" spans="1:7">
      <c r="A11962" s="52" t="s">
        <v>2051</v>
      </c>
      <c r="B11962" s="52" t="s">
        <v>4292</v>
      </c>
      <c r="C11962" s="52" t="s">
        <v>2107</v>
      </c>
      <c r="D11962" s="52" t="s">
        <v>2141</v>
      </c>
      <c r="E11962" s="54">
        <v>5.290272</v>
      </c>
      <c r="F11962" s="54">
        <v>0</v>
      </c>
      <c r="G11962" s="54">
        <v>5.290272</v>
      </c>
    </row>
    <row r="11963" s="37" customFormat="1" customHeight="1" spans="1:7">
      <c r="A11963" s="52" t="s">
        <v>2051</v>
      </c>
      <c r="B11963" s="52" t="s">
        <v>4292</v>
      </c>
      <c r="C11963" s="52" t="s">
        <v>2107</v>
      </c>
      <c r="D11963" s="52" t="s">
        <v>2298</v>
      </c>
      <c r="E11963" s="54">
        <v>0.4</v>
      </c>
      <c r="F11963" s="54">
        <v>0</v>
      </c>
      <c r="G11963" s="54">
        <v>0.4</v>
      </c>
    </row>
    <row r="11964" s="37" customFormat="1" customHeight="1" spans="1:7">
      <c r="A11964" s="52" t="s">
        <v>2051</v>
      </c>
      <c r="B11964" s="52" t="s">
        <v>4292</v>
      </c>
      <c r="C11964" s="52" t="s">
        <v>2107</v>
      </c>
      <c r="D11964" s="52" t="s">
        <v>2142</v>
      </c>
      <c r="E11964" s="54">
        <v>4.776768</v>
      </c>
      <c r="F11964" s="54">
        <v>0</v>
      </c>
      <c r="G11964" s="54">
        <v>4.776768</v>
      </c>
    </row>
    <row r="11965" s="37" customFormat="1" customHeight="1" spans="1:7">
      <c r="A11965" s="52" t="s">
        <v>2051</v>
      </c>
      <c r="B11965" s="52" t="s">
        <v>4292</v>
      </c>
      <c r="C11965" s="52" t="s">
        <v>2107</v>
      </c>
      <c r="D11965" s="52" t="s">
        <v>2299</v>
      </c>
      <c r="E11965" s="54">
        <v>4.6</v>
      </c>
      <c r="F11965" s="54">
        <v>0</v>
      </c>
      <c r="G11965" s="54">
        <v>4.6</v>
      </c>
    </row>
    <row r="11966" s="37" customFormat="1" customHeight="1" spans="1:7">
      <c r="A11966" s="52" t="s">
        <v>2051</v>
      </c>
      <c r="B11966" s="52" t="s">
        <v>4292</v>
      </c>
      <c r="C11966" s="52" t="s">
        <v>2107</v>
      </c>
      <c r="D11966" s="52" t="s">
        <v>2143</v>
      </c>
      <c r="E11966" s="54">
        <v>7.2339</v>
      </c>
      <c r="F11966" s="54">
        <v>0</v>
      </c>
      <c r="G11966" s="54">
        <v>7.2339</v>
      </c>
    </row>
    <row r="11967" s="37" customFormat="1" customHeight="1" spans="1:7">
      <c r="A11967" s="52" t="s">
        <v>2051</v>
      </c>
      <c r="B11967" s="52" t="s">
        <v>4292</v>
      </c>
      <c r="C11967" s="52" t="s">
        <v>2107</v>
      </c>
      <c r="D11967" s="52" t="s">
        <v>2144</v>
      </c>
      <c r="E11967" s="54">
        <v>0.8</v>
      </c>
      <c r="F11967" s="54">
        <v>0</v>
      </c>
      <c r="G11967" s="54">
        <v>0.8</v>
      </c>
    </row>
    <row r="11968" s="37" customFormat="1" customHeight="1" spans="1:7">
      <c r="A11968" s="52" t="s">
        <v>2051</v>
      </c>
      <c r="B11968" s="52" t="s">
        <v>4292</v>
      </c>
      <c r="C11968" s="52" t="s">
        <v>2107</v>
      </c>
      <c r="D11968" s="52" t="s">
        <v>2145</v>
      </c>
      <c r="E11968" s="54">
        <v>0.331596</v>
      </c>
      <c r="F11968" s="54">
        <v>0</v>
      </c>
      <c r="G11968" s="54">
        <v>0.331596</v>
      </c>
    </row>
    <row r="11969" s="37" customFormat="1" customHeight="1" spans="1:7">
      <c r="A11969" s="52" t="s">
        <v>2051</v>
      </c>
      <c r="B11969" s="49" t="s">
        <v>4293</v>
      </c>
      <c r="C11969" s="49"/>
      <c r="D11969" s="49"/>
      <c r="E11969" s="55">
        <v>118.890022</v>
      </c>
      <c r="F11969" s="55">
        <v>0</v>
      </c>
      <c r="G11969" s="55">
        <v>118.890022</v>
      </c>
    </row>
    <row r="11970" s="37" customFormat="1" customHeight="1" spans="1:7">
      <c r="A11970" s="52" t="s">
        <v>2051</v>
      </c>
      <c r="B11970" s="52" t="s">
        <v>4294</v>
      </c>
      <c r="C11970" s="49" t="s">
        <v>2091</v>
      </c>
      <c r="D11970" s="49"/>
      <c r="E11970" s="55">
        <v>17.808924</v>
      </c>
      <c r="F11970" s="55">
        <v>0</v>
      </c>
      <c r="G11970" s="55">
        <v>17.808924</v>
      </c>
    </row>
    <row r="11971" s="37" customFormat="1" customHeight="1" spans="1:7">
      <c r="A11971" s="52" t="s">
        <v>2051</v>
      </c>
      <c r="B11971" s="52" t="s">
        <v>4294</v>
      </c>
      <c r="C11971" s="52" t="s">
        <v>2092</v>
      </c>
      <c r="D11971" s="52" t="s">
        <v>2126</v>
      </c>
      <c r="E11971" s="54">
        <v>14.7</v>
      </c>
      <c r="F11971" s="54">
        <v>0</v>
      </c>
      <c r="G11971" s="54">
        <v>14.7</v>
      </c>
    </row>
    <row r="11972" s="37" customFormat="1" customHeight="1" spans="1:7">
      <c r="A11972" s="52" t="s">
        <v>2051</v>
      </c>
      <c r="B11972" s="52" t="s">
        <v>4294</v>
      </c>
      <c r="C11972" s="52" t="s">
        <v>2092</v>
      </c>
      <c r="D11972" s="52" t="s">
        <v>2127</v>
      </c>
      <c r="E11972" s="54">
        <v>0.49081</v>
      </c>
      <c r="F11972" s="54">
        <v>0</v>
      </c>
      <c r="G11972" s="54">
        <v>0.49081</v>
      </c>
    </row>
    <row r="11973" s="37" customFormat="1" customHeight="1" spans="1:7">
      <c r="A11973" s="52" t="s">
        <v>2051</v>
      </c>
      <c r="B11973" s="52" t="s">
        <v>4294</v>
      </c>
      <c r="C11973" s="52" t="s">
        <v>2092</v>
      </c>
      <c r="D11973" s="52" t="s">
        <v>2128</v>
      </c>
      <c r="E11973" s="54">
        <v>0.344966</v>
      </c>
      <c r="F11973" s="54">
        <v>0</v>
      </c>
      <c r="G11973" s="54">
        <v>0.344966</v>
      </c>
    </row>
    <row r="11974" s="37" customFormat="1" customHeight="1" spans="1:7">
      <c r="A11974" s="52" t="s">
        <v>2051</v>
      </c>
      <c r="B11974" s="52" t="s">
        <v>4294</v>
      </c>
      <c r="C11974" s="52" t="s">
        <v>2092</v>
      </c>
      <c r="D11974" s="52" t="s">
        <v>2129</v>
      </c>
      <c r="E11974" s="54">
        <v>0.64494</v>
      </c>
      <c r="F11974" s="54">
        <v>0</v>
      </c>
      <c r="G11974" s="54">
        <v>0.64494</v>
      </c>
    </row>
    <row r="11975" s="37" customFormat="1" customHeight="1" spans="1:7">
      <c r="A11975" s="52" t="s">
        <v>2051</v>
      </c>
      <c r="B11975" s="52" t="s">
        <v>4294</v>
      </c>
      <c r="C11975" s="52" t="s">
        <v>2092</v>
      </c>
      <c r="D11975" s="52" t="s">
        <v>2297</v>
      </c>
      <c r="E11975" s="54">
        <v>0.114696</v>
      </c>
      <c r="F11975" s="54">
        <v>0</v>
      </c>
      <c r="G11975" s="54">
        <v>0.114696</v>
      </c>
    </row>
    <row r="11976" s="37" customFormat="1" customHeight="1" spans="1:7">
      <c r="A11976" s="52" t="s">
        <v>2051</v>
      </c>
      <c r="B11976" s="52" t="s">
        <v>4294</v>
      </c>
      <c r="C11976" s="52" t="s">
        <v>2092</v>
      </c>
      <c r="D11976" s="52" t="s">
        <v>2130</v>
      </c>
      <c r="E11976" s="54">
        <v>0.613512</v>
      </c>
      <c r="F11976" s="54">
        <v>0</v>
      </c>
      <c r="G11976" s="54">
        <v>0.613512</v>
      </c>
    </row>
    <row r="11977" s="37" customFormat="1" customHeight="1" spans="1:7">
      <c r="A11977" s="52" t="s">
        <v>2051</v>
      </c>
      <c r="B11977" s="52" t="s">
        <v>4294</v>
      </c>
      <c r="C11977" s="52" t="s">
        <v>2092</v>
      </c>
      <c r="D11977" s="52" t="s">
        <v>2105</v>
      </c>
      <c r="E11977" s="54">
        <v>0.9</v>
      </c>
      <c r="F11977" s="54">
        <v>0</v>
      </c>
      <c r="G11977" s="54">
        <v>0.9</v>
      </c>
    </row>
    <row r="11978" s="37" customFormat="1" customHeight="1" spans="1:7">
      <c r="A11978" s="52" t="s">
        <v>2051</v>
      </c>
      <c r="B11978" s="52" t="s">
        <v>4294</v>
      </c>
      <c r="C11978" s="49" t="s">
        <v>2106</v>
      </c>
      <c r="D11978" s="49"/>
      <c r="E11978" s="55">
        <v>101.081098</v>
      </c>
      <c r="F11978" s="55">
        <v>0</v>
      </c>
      <c r="G11978" s="55">
        <v>101.081098</v>
      </c>
    </row>
    <row r="11979" s="37" customFormat="1" customHeight="1" spans="1:7">
      <c r="A11979" s="52" t="s">
        <v>2051</v>
      </c>
      <c r="B11979" s="52" t="s">
        <v>4294</v>
      </c>
      <c r="C11979" s="52" t="s">
        <v>2107</v>
      </c>
      <c r="D11979" s="52" t="s">
        <v>2131</v>
      </c>
      <c r="E11979" s="54">
        <v>21.498</v>
      </c>
      <c r="F11979" s="54">
        <v>0</v>
      </c>
      <c r="G11979" s="54">
        <v>21.498</v>
      </c>
    </row>
    <row r="11980" s="37" customFormat="1" customHeight="1" spans="1:7">
      <c r="A11980" s="52" t="s">
        <v>2051</v>
      </c>
      <c r="B11980" s="52" t="s">
        <v>4294</v>
      </c>
      <c r="C11980" s="52" t="s">
        <v>2107</v>
      </c>
      <c r="D11980" s="52" t="s">
        <v>2132</v>
      </c>
      <c r="E11980" s="54">
        <v>0.9288</v>
      </c>
      <c r="F11980" s="54">
        <v>0</v>
      </c>
      <c r="G11980" s="54">
        <v>0.9288</v>
      </c>
    </row>
    <row r="11981" s="37" customFormat="1" customHeight="1" spans="1:7">
      <c r="A11981" s="52" t="s">
        <v>2051</v>
      </c>
      <c r="B11981" s="52" t="s">
        <v>4294</v>
      </c>
      <c r="C11981" s="52" t="s">
        <v>2107</v>
      </c>
      <c r="D11981" s="52" t="s">
        <v>2110</v>
      </c>
      <c r="E11981" s="54">
        <v>2.22</v>
      </c>
      <c r="F11981" s="54">
        <v>0</v>
      </c>
      <c r="G11981" s="54">
        <v>2.22</v>
      </c>
    </row>
    <row r="11982" s="37" customFormat="1" customHeight="1" spans="1:7">
      <c r="A11982" s="52" t="s">
        <v>2051</v>
      </c>
      <c r="B11982" s="52" t="s">
        <v>4294</v>
      </c>
      <c r="C11982" s="52" t="s">
        <v>2107</v>
      </c>
      <c r="D11982" s="52" t="s">
        <v>2134</v>
      </c>
      <c r="E11982" s="54">
        <v>10.944</v>
      </c>
      <c r="F11982" s="54">
        <v>0</v>
      </c>
      <c r="G11982" s="54">
        <v>10.944</v>
      </c>
    </row>
    <row r="11983" s="37" customFormat="1" customHeight="1" spans="1:7">
      <c r="A11983" s="52" t="s">
        <v>2051</v>
      </c>
      <c r="B11983" s="52" t="s">
        <v>4294</v>
      </c>
      <c r="C11983" s="52" t="s">
        <v>2107</v>
      </c>
      <c r="D11983" s="52" t="s">
        <v>2135</v>
      </c>
      <c r="E11983" s="54">
        <v>21.528</v>
      </c>
      <c r="F11983" s="54">
        <v>0</v>
      </c>
      <c r="G11983" s="54">
        <v>21.528</v>
      </c>
    </row>
    <row r="11984" s="37" customFormat="1" customHeight="1" spans="1:7">
      <c r="A11984" s="52" t="s">
        <v>2051</v>
      </c>
      <c r="B11984" s="52" t="s">
        <v>4294</v>
      </c>
      <c r="C11984" s="52" t="s">
        <v>2107</v>
      </c>
      <c r="D11984" s="52" t="s">
        <v>2136</v>
      </c>
      <c r="E11984" s="54">
        <v>7.53</v>
      </c>
      <c r="F11984" s="54">
        <v>0</v>
      </c>
      <c r="G11984" s="54">
        <v>7.53</v>
      </c>
    </row>
    <row r="11985" s="37" customFormat="1" customHeight="1" spans="1:7">
      <c r="A11985" s="52" t="s">
        <v>2051</v>
      </c>
      <c r="B11985" s="52" t="s">
        <v>4294</v>
      </c>
      <c r="C11985" s="52" t="s">
        <v>2107</v>
      </c>
      <c r="D11985" s="52" t="s">
        <v>2137</v>
      </c>
      <c r="E11985" s="54">
        <v>9.988608</v>
      </c>
      <c r="F11985" s="54">
        <v>0</v>
      </c>
      <c r="G11985" s="54">
        <v>9.988608</v>
      </c>
    </row>
    <row r="11986" s="37" customFormat="1" customHeight="1" spans="1:7">
      <c r="A11986" s="52" t="s">
        <v>2051</v>
      </c>
      <c r="B11986" s="52" t="s">
        <v>4294</v>
      </c>
      <c r="C11986" s="52" t="s">
        <v>2107</v>
      </c>
      <c r="D11986" s="52" t="s">
        <v>2138</v>
      </c>
      <c r="E11986" s="54">
        <v>3.885576</v>
      </c>
      <c r="F11986" s="54">
        <v>0</v>
      </c>
      <c r="G11986" s="54">
        <v>3.885576</v>
      </c>
    </row>
    <row r="11987" s="37" customFormat="1" customHeight="1" spans="1:7">
      <c r="A11987" s="52" t="s">
        <v>2051</v>
      </c>
      <c r="B11987" s="52" t="s">
        <v>4294</v>
      </c>
      <c r="C11987" s="52" t="s">
        <v>2107</v>
      </c>
      <c r="D11987" s="52" t="s">
        <v>2139</v>
      </c>
      <c r="E11987" s="54">
        <v>0.122702</v>
      </c>
      <c r="F11987" s="54">
        <v>0</v>
      </c>
      <c r="G11987" s="54">
        <v>0.122702</v>
      </c>
    </row>
    <row r="11988" s="37" customFormat="1" customHeight="1" spans="1:7">
      <c r="A11988" s="52" t="s">
        <v>2051</v>
      </c>
      <c r="B11988" s="52" t="s">
        <v>4294</v>
      </c>
      <c r="C11988" s="52" t="s">
        <v>2107</v>
      </c>
      <c r="D11988" s="52" t="s">
        <v>2140</v>
      </c>
      <c r="E11988" s="54">
        <v>0.204504</v>
      </c>
      <c r="F11988" s="54">
        <v>0</v>
      </c>
      <c r="G11988" s="54">
        <v>0.204504</v>
      </c>
    </row>
    <row r="11989" s="37" customFormat="1" customHeight="1" spans="1:7">
      <c r="A11989" s="52" t="s">
        <v>2051</v>
      </c>
      <c r="B11989" s="52" t="s">
        <v>4294</v>
      </c>
      <c r="C11989" s="52" t="s">
        <v>2107</v>
      </c>
      <c r="D11989" s="52" t="s">
        <v>2141</v>
      </c>
      <c r="E11989" s="54">
        <v>5.440896</v>
      </c>
      <c r="F11989" s="54">
        <v>0</v>
      </c>
      <c r="G11989" s="54">
        <v>5.440896</v>
      </c>
    </row>
    <row r="11990" s="37" customFormat="1" customHeight="1" spans="1:7">
      <c r="A11990" s="52" t="s">
        <v>2051</v>
      </c>
      <c r="B11990" s="52" t="s">
        <v>4294</v>
      </c>
      <c r="C11990" s="52" t="s">
        <v>2107</v>
      </c>
      <c r="D11990" s="52" t="s">
        <v>2298</v>
      </c>
      <c r="E11990" s="54">
        <v>0.2</v>
      </c>
      <c r="F11990" s="54">
        <v>0</v>
      </c>
      <c r="G11990" s="54">
        <v>0.2</v>
      </c>
    </row>
    <row r="11991" s="37" customFormat="1" customHeight="1" spans="1:7">
      <c r="A11991" s="52" t="s">
        <v>2051</v>
      </c>
      <c r="B11991" s="52" t="s">
        <v>4294</v>
      </c>
      <c r="C11991" s="52" t="s">
        <v>2107</v>
      </c>
      <c r="D11991" s="52" t="s">
        <v>2142</v>
      </c>
      <c r="E11991" s="54">
        <v>4.994304</v>
      </c>
      <c r="F11991" s="54">
        <v>0</v>
      </c>
      <c r="G11991" s="54">
        <v>4.994304</v>
      </c>
    </row>
    <row r="11992" s="37" customFormat="1" customHeight="1" spans="1:7">
      <c r="A11992" s="52" t="s">
        <v>2051</v>
      </c>
      <c r="B11992" s="52" t="s">
        <v>4294</v>
      </c>
      <c r="C11992" s="52" t="s">
        <v>2107</v>
      </c>
      <c r="D11992" s="52" t="s">
        <v>2299</v>
      </c>
      <c r="E11992" s="54">
        <v>2.3</v>
      </c>
      <c r="F11992" s="54">
        <v>0</v>
      </c>
      <c r="G11992" s="54">
        <v>2.3</v>
      </c>
    </row>
    <row r="11993" s="37" customFormat="1" customHeight="1" spans="1:7">
      <c r="A11993" s="52" t="s">
        <v>2051</v>
      </c>
      <c r="B11993" s="52" t="s">
        <v>4294</v>
      </c>
      <c r="C11993" s="52" t="s">
        <v>2107</v>
      </c>
      <c r="D11993" s="52" t="s">
        <v>2143</v>
      </c>
      <c r="E11993" s="54">
        <v>8.002</v>
      </c>
      <c r="F11993" s="54">
        <v>0</v>
      </c>
      <c r="G11993" s="54">
        <v>8.002</v>
      </c>
    </row>
    <row r="11994" s="37" customFormat="1" customHeight="1" spans="1:7">
      <c r="A11994" s="52" t="s">
        <v>2051</v>
      </c>
      <c r="B11994" s="52" t="s">
        <v>4294</v>
      </c>
      <c r="C11994" s="52" t="s">
        <v>2107</v>
      </c>
      <c r="D11994" s="52" t="s">
        <v>2144</v>
      </c>
      <c r="E11994" s="54">
        <v>0.96</v>
      </c>
      <c r="F11994" s="54">
        <v>0</v>
      </c>
      <c r="G11994" s="54">
        <v>0.96</v>
      </c>
    </row>
    <row r="11995" s="37" customFormat="1" customHeight="1" spans="1:7">
      <c r="A11995" s="52" t="s">
        <v>2051</v>
      </c>
      <c r="B11995" s="52" t="s">
        <v>4294</v>
      </c>
      <c r="C11995" s="52" t="s">
        <v>2107</v>
      </c>
      <c r="D11995" s="52" t="s">
        <v>2145</v>
      </c>
      <c r="E11995" s="54">
        <v>0.333708</v>
      </c>
      <c r="F11995" s="54">
        <v>0</v>
      </c>
      <c r="G11995" s="54">
        <v>0.333708</v>
      </c>
    </row>
    <row r="11996" s="37" customFormat="1" customHeight="1" spans="1:7">
      <c r="A11996" s="52" t="s">
        <v>2051</v>
      </c>
      <c r="B11996" s="49" t="s">
        <v>4295</v>
      </c>
      <c r="C11996" s="49"/>
      <c r="D11996" s="49"/>
      <c r="E11996" s="55">
        <v>129.555406</v>
      </c>
      <c r="F11996" s="55">
        <v>0</v>
      </c>
      <c r="G11996" s="55">
        <v>129.555406</v>
      </c>
    </row>
    <row r="11997" s="37" customFormat="1" customHeight="1" spans="1:7">
      <c r="A11997" s="52" t="s">
        <v>2051</v>
      </c>
      <c r="B11997" s="52" t="s">
        <v>4296</v>
      </c>
      <c r="C11997" s="49" t="s">
        <v>2091</v>
      </c>
      <c r="D11997" s="49"/>
      <c r="E11997" s="55">
        <v>18.164393</v>
      </c>
      <c r="F11997" s="55">
        <v>0</v>
      </c>
      <c r="G11997" s="55">
        <v>18.164393</v>
      </c>
    </row>
    <row r="11998" s="37" customFormat="1" customHeight="1" spans="1:7">
      <c r="A11998" s="52" t="s">
        <v>2051</v>
      </c>
      <c r="B11998" s="52" t="s">
        <v>4296</v>
      </c>
      <c r="C11998" s="52" t="s">
        <v>2092</v>
      </c>
      <c r="D11998" s="52" t="s">
        <v>2126</v>
      </c>
      <c r="E11998" s="54">
        <v>14.7</v>
      </c>
      <c r="F11998" s="54">
        <v>0</v>
      </c>
      <c r="G11998" s="54">
        <v>14.7</v>
      </c>
    </row>
    <row r="11999" s="37" customFormat="1" customHeight="1" spans="1:7">
      <c r="A11999" s="52" t="s">
        <v>2051</v>
      </c>
      <c r="B11999" s="52" t="s">
        <v>4296</v>
      </c>
      <c r="C11999" s="52" t="s">
        <v>2092</v>
      </c>
      <c r="D11999" s="52" t="s">
        <v>2127</v>
      </c>
      <c r="E11999" s="54">
        <v>0.555221</v>
      </c>
      <c r="F11999" s="54">
        <v>0</v>
      </c>
      <c r="G11999" s="54">
        <v>0.555221</v>
      </c>
    </row>
    <row r="12000" s="37" customFormat="1" customHeight="1" spans="1:7">
      <c r="A12000" s="52" t="s">
        <v>2051</v>
      </c>
      <c r="B12000" s="52" t="s">
        <v>4296</v>
      </c>
      <c r="C12000" s="52" t="s">
        <v>2092</v>
      </c>
      <c r="D12000" s="52" t="s">
        <v>2128</v>
      </c>
      <c r="E12000" s="54">
        <v>0.390787</v>
      </c>
      <c r="F12000" s="54">
        <v>0</v>
      </c>
      <c r="G12000" s="54">
        <v>0.390787</v>
      </c>
    </row>
    <row r="12001" s="37" customFormat="1" customHeight="1" spans="1:7">
      <c r="A12001" s="52" t="s">
        <v>2051</v>
      </c>
      <c r="B12001" s="52" t="s">
        <v>4296</v>
      </c>
      <c r="C12001" s="52" t="s">
        <v>2092</v>
      </c>
      <c r="D12001" s="52" t="s">
        <v>2129</v>
      </c>
      <c r="E12001" s="54">
        <v>0.786348</v>
      </c>
      <c r="F12001" s="54">
        <v>0</v>
      </c>
      <c r="G12001" s="54">
        <v>0.786348</v>
      </c>
    </row>
    <row r="12002" s="37" customFormat="1" customHeight="1" spans="1:7">
      <c r="A12002" s="52" t="s">
        <v>2051</v>
      </c>
      <c r="B12002" s="52" t="s">
        <v>4296</v>
      </c>
      <c r="C12002" s="52" t="s">
        <v>2092</v>
      </c>
      <c r="D12002" s="52" t="s">
        <v>2297</v>
      </c>
      <c r="E12002" s="54">
        <v>0.138011</v>
      </c>
      <c r="F12002" s="54">
        <v>0</v>
      </c>
      <c r="G12002" s="54">
        <v>0.138011</v>
      </c>
    </row>
    <row r="12003" s="37" customFormat="1" customHeight="1" spans="1:7">
      <c r="A12003" s="52" t="s">
        <v>2051</v>
      </c>
      <c r="B12003" s="52" t="s">
        <v>4296</v>
      </c>
      <c r="C12003" s="52" t="s">
        <v>2092</v>
      </c>
      <c r="D12003" s="52" t="s">
        <v>2130</v>
      </c>
      <c r="E12003" s="54">
        <v>0.694026</v>
      </c>
      <c r="F12003" s="54">
        <v>0</v>
      </c>
      <c r="G12003" s="54">
        <v>0.694026</v>
      </c>
    </row>
    <row r="12004" s="37" customFormat="1" customHeight="1" spans="1:7">
      <c r="A12004" s="52" t="s">
        <v>2051</v>
      </c>
      <c r="B12004" s="52" t="s">
        <v>4296</v>
      </c>
      <c r="C12004" s="52" t="s">
        <v>2092</v>
      </c>
      <c r="D12004" s="52" t="s">
        <v>2105</v>
      </c>
      <c r="E12004" s="54">
        <v>0.9</v>
      </c>
      <c r="F12004" s="54">
        <v>0</v>
      </c>
      <c r="G12004" s="54">
        <v>0.9</v>
      </c>
    </row>
    <row r="12005" s="37" customFormat="1" customHeight="1" spans="1:7">
      <c r="A12005" s="52" t="s">
        <v>2051</v>
      </c>
      <c r="B12005" s="52" t="s">
        <v>4296</v>
      </c>
      <c r="C12005" s="49" t="s">
        <v>2106</v>
      </c>
      <c r="D12005" s="49"/>
      <c r="E12005" s="55">
        <v>111.391013</v>
      </c>
      <c r="F12005" s="55">
        <v>0</v>
      </c>
      <c r="G12005" s="55">
        <v>111.391013</v>
      </c>
    </row>
    <row r="12006" s="37" customFormat="1" customHeight="1" spans="1:7">
      <c r="A12006" s="52" t="s">
        <v>2051</v>
      </c>
      <c r="B12006" s="52" t="s">
        <v>4296</v>
      </c>
      <c r="C12006" s="52" t="s">
        <v>2107</v>
      </c>
      <c r="D12006" s="52" t="s">
        <v>2131</v>
      </c>
      <c r="E12006" s="54">
        <v>26.2116</v>
      </c>
      <c r="F12006" s="54">
        <v>0</v>
      </c>
      <c r="G12006" s="54">
        <v>26.2116</v>
      </c>
    </row>
    <row r="12007" s="37" customFormat="1" customHeight="1" spans="1:7">
      <c r="A12007" s="52" t="s">
        <v>2051</v>
      </c>
      <c r="B12007" s="52" t="s">
        <v>4296</v>
      </c>
      <c r="C12007" s="52" t="s">
        <v>2107</v>
      </c>
      <c r="D12007" s="52" t="s">
        <v>2132</v>
      </c>
      <c r="E12007" s="54">
        <v>0.9288</v>
      </c>
      <c r="F12007" s="54">
        <v>0</v>
      </c>
      <c r="G12007" s="54">
        <v>0.9288</v>
      </c>
    </row>
    <row r="12008" s="37" customFormat="1" customHeight="1" spans="1:7">
      <c r="A12008" s="52" t="s">
        <v>2051</v>
      </c>
      <c r="B12008" s="52" t="s">
        <v>4296</v>
      </c>
      <c r="C12008" s="52" t="s">
        <v>2107</v>
      </c>
      <c r="D12008" s="52" t="s">
        <v>2110</v>
      </c>
      <c r="E12008" s="54">
        <v>2.58</v>
      </c>
      <c r="F12008" s="54">
        <v>0</v>
      </c>
      <c r="G12008" s="54">
        <v>2.58</v>
      </c>
    </row>
    <row r="12009" s="37" customFormat="1" customHeight="1" spans="1:7">
      <c r="A12009" s="52" t="s">
        <v>2051</v>
      </c>
      <c r="B12009" s="52" t="s">
        <v>4296</v>
      </c>
      <c r="C12009" s="52" t="s">
        <v>2107</v>
      </c>
      <c r="D12009" s="52" t="s">
        <v>2134</v>
      </c>
      <c r="E12009" s="54">
        <v>11.256</v>
      </c>
      <c r="F12009" s="54">
        <v>0</v>
      </c>
      <c r="G12009" s="54">
        <v>11.256</v>
      </c>
    </row>
    <row r="12010" s="37" customFormat="1" customHeight="1" spans="1:7">
      <c r="A12010" s="52" t="s">
        <v>2051</v>
      </c>
      <c r="B12010" s="52" t="s">
        <v>4296</v>
      </c>
      <c r="C12010" s="52" t="s">
        <v>2107</v>
      </c>
      <c r="D12010" s="52" t="s">
        <v>2135</v>
      </c>
      <c r="E12010" s="54">
        <v>22.752</v>
      </c>
      <c r="F12010" s="54">
        <v>0</v>
      </c>
      <c r="G12010" s="54">
        <v>22.752</v>
      </c>
    </row>
    <row r="12011" s="37" customFormat="1" customHeight="1" spans="1:7">
      <c r="A12011" s="52" t="s">
        <v>2051</v>
      </c>
      <c r="B12011" s="52" t="s">
        <v>4296</v>
      </c>
      <c r="C12011" s="52" t="s">
        <v>2107</v>
      </c>
      <c r="D12011" s="52" t="s">
        <v>2136</v>
      </c>
      <c r="E12011" s="54">
        <v>7.872</v>
      </c>
      <c r="F12011" s="54">
        <v>0</v>
      </c>
      <c r="G12011" s="54">
        <v>7.872</v>
      </c>
    </row>
    <row r="12012" s="37" customFormat="1" customHeight="1" spans="1:7">
      <c r="A12012" s="52" t="s">
        <v>2051</v>
      </c>
      <c r="B12012" s="52" t="s">
        <v>4296</v>
      </c>
      <c r="C12012" s="52" t="s">
        <v>2107</v>
      </c>
      <c r="D12012" s="52" t="s">
        <v>2137</v>
      </c>
      <c r="E12012" s="54">
        <v>11.043264</v>
      </c>
      <c r="F12012" s="54">
        <v>0</v>
      </c>
      <c r="G12012" s="54">
        <v>11.043264</v>
      </c>
    </row>
    <row r="12013" s="37" customFormat="1" customHeight="1" spans="1:7">
      <c r="A12013" s="52" t="s">
        <v>2051</v>
      </c>
      <c r="B12013" s="52" t="s">
        <v>4296</v>
      </c>
      <c r="C12013" s="52" t="s">
        <v>2107</v>
      </c>
      <c r="D12013" s="52" t="s">
        <v>2138</v>
      </c>
      <c r="E12013" s="54">
        <v>4.395498</v>
      </c>
      <c r="F12013" s="54">
        <v>0</v>
      </c>
      <c r="G12013" s="54">
        <v>4.395498</v>
      </c>
    </row>
    <row r="12014" s="37" customFormat="1" customHeight="1" spans="1:7">
      <c r="A12014" s="52" t="s">
        <v>2051</v>
      </c>
      <c r="B12014" s="52" t="s">
        <v>4296</v>
      </c>
      <c r="C12014" s="52" t="s">
        <v>2107</v>
      </c>
      <c r="D12014" s="52" t="s">
        <v>2139</v>
      </c>
      <c r="E12014" s="54">
        <v>0.138805</v>
      </c>
      <c r="F12014" s="54">
        <v>0</v>
      </c>
      <c r="G12014" s="54">
        <v>0.138805</v>
      </c>
    </row>
    <row r="12015" s="37" customFormat="1" customHeight="1" spans="1:7">
      <c r="A12015" s="52" t="s">
        <v>2051</v>
      </c>
      <c r="B12015" s="52" t="s">
        <v>4296</v>
      </c>
      <c r="C12015" s="52" t="s">
        <v>2107</v>
      </c>
      <c r="D12015" s="52" t="s">
        <v>2140</v>
      </c>
      <c r="E12015" s="54">
        <v>0.231342</v>
      </c>
      <c r="F12015" s="54">
        <v>0</v>
      </c>
      <c r="G12015" s="54">
        <v>0.231342</v>
      </c>
    </row>
    <row r="12016" s="37" customFormat="1" customHeight="1" spans="1:7">
      <c r="A12016" s="52" t="s">
        <v>2051</v>
      </c>
      <c r="B12016" s="52" t="s">
        <v>4296</v>
      </c>
      <c r="C12016" s="52" t="s">
        <v>2107</v>
      </c>
      <c r="D12016" s="52" t="s">
        <v>2141</v>
      </c>
      <c r="E12016" s="54">
        <v>6.171408</v>
      </c>
      <c r="F12016" s="54">
        <v>0</v>
      </c>
      <c r="G12016" s="54">
        <v>6.171408</v>
      </c>
    </row>
    <row r="12017" s="37" customFormat="1" customHeight="1" spans="1:7">
      <c r="A12017" s="52" t="s">
        <v>2051</v>
      </c>
      <c r="B12017" s="52" t="s">
        <v>4296</v>
      </c>
      <c r="C12017" s="52" t="s">
        <v>2107</v>
      </c>
      <c r="D12017" s="52" t="s">
        <v>2298</v>
      </c>
      <c r="E12017" s="54">
        <v>0.2</v>
      </c>
      <c r="F12017" s="54">
        <v>0</v>
      </c>
      <c r="G12017" s="54">
        <v>0.2</v>
      </c>
    </row>
    <row r="12018" s="37" customFormat="1" customHeight="1" spans="1:7">
      <c r="A12018" s="52" t="s">
        <v>2051</v>
      </c>
      <c r="B12018" s="52" t="s">
        <v>4296</v>
      </c>
      <c r="C12018" s="52" t="s">
        <v>2107</v>
      </c>
      <c r="D12018" s="52" t="s">
        <v>2142</v>
      </c>
      <c r="E12018" s="54">
        <v>5.521632</v>
      </c>
      <c r="F12018" s="54">
        <v>0</v>
      </c>
      <c r="G12018" s="54">
        <v>5.521632</v>
      </c>
    </row>
    <row r="12019" s="37" customFormat="1" customHeight="1" spans="1:7">
      <c r="A12019" s="52" t="s">
        <v>2051</v>
      </c>
      <c r="B12019" s="52" t="s">
        <v>4296</v>
      </c>
      <c r="C12019" s="52" t="s">
        <v>2107</v>
      </c>
      <c r="D12019" s="52" t="s">
        <v>2299</v>
      </c>
      <c r="E12019" s="54">
        <v>2.3</v>
      </c>
      <c r="F12019" s="54">
        <v>0</v>
      </c>
      <c r="G12019" s="54">
        <v>2.3</v>
      </c>
    </row>
    <row r="12020" s="37" customFormat="1" customHeight="1" spans="1:7">
      <c r="A12020" s="52" t="s">
        <v>2051</v>
      </c>
      <c r="B12020" s="52" t="s">
        <v>4296</v>
      </c>
      <c r="C12020" s="52" t="s">
        <v>2107</v>
      </c>
      <c r="D12020" s="52" t="s">
        <v>2143</v>
      </c>
      <c r="E12020" s="54">
        <v>8.4447</v>
      </c>
      <c r="F12020" s="54">
        <v>0</v>
      </c>
      <c r="G12020" s="54">
        <v>8.4447</v>
      </c>
    </row>
    <row r="12021" s="37" customFormat="1" customHeight="1" spans="1:7">
      <c r="A12021" s="52" t="s">
        <v>2051</v>
      </c>
      <c r="B12021" s="52" t="s">
        <v>4296</v>
      </c>
      <c r="C12021" s="52" t="s">
        <v>2107</v>
      </c>
      <c r="D12021" s="52" t="s">
        <v>2144</v>
      </c>
      <c r="E12021" s="54">
        <v>0.96</v>
      </c>
      <c r="F12021" s="54">
        <v>0</v>
      </c>
      <c r="G12021" s="54">
        <v>0.96</v>
      </c>
    </row>
    <row r="12022" s="37" customFormat="1" customHeight="1" spans="1:7">
      <c r="A12022" s="52" t="s">
        <v>2051</v>
      </c>
      <c r="B12022" s="52" t="s">
        <v>4296</v>
      </c>
      <c r="C12022" s="52" t="s">
        <v>2107</v>
      </c>
      <c r="D12022" s="52" t="s">
        <v>2145</v>
      </c>
      <c r="E12022" s="54">
        <v>0.383964</v>
      </c>
      <c r="F12022" s="54">
        <v>0</v>
      </c>
      <c r="G12022" s="54">
        <v>0.383964</v>
      </c>
    </row>
    <row r="12023" s="37" customFormat="1" customHeight="1" spans="1:7">
      <c r="A12023" s="52" t="s">
        <v>2051</v>
      </c>
      <c r="B12023" s="49" t="s">
        <v>4297</v>
      </c>
      <c r="C12023" s="49"/>
      <c r="D12023" s="49"/>
      <c r="E12023" s="55">
        <v>107.194132</v>
      </c>
      <c r="F12023" s="55">
        <v>0</v>
      </c>
      <c r="G12023" s="55">
        <v>107.194132</v>
      </c>
    </row>
    <row r="12024" s="37" customFormat="1" customHeight="1" spans="1:7">
      <c r="A12024" s="52" t="s">
        <v>2051</v>
      </c>
      <c r="B12024" s="52" t="s">
        <v>4298</v>
      </c>
      <c r="C12024" s="49" t="s">
        <v>2091</v>
      </c>
      <c r="D12024" s="49"/>
      <c r="E12024" s="55">
        <v>15.0451</v>
      </c>
      <c r="F12024" s="55">
        <v>0</v>
      </c>
      <c r="G12024" s="55">
        <v>15.0451</v>
      </c>
    </row>
    <row r="12025" s="37" customFormat="1" customHeight="1" spans="1:7">
      <c r="A12025" s="52" t="s">
        <v>2051</v>
      </c>
      <c r="B12025" s="52" t="s">
        <v>4298</v>
      </c>
      <c r="C12025" s="52" t="s">
        <v>2092</v>
      </c>
      <c r="D12025" s="52" t="s">
        <v>2126</v>
      </c>
      <c r="E12025" s="54">
        <v>12.25</v>
      </c>
      <c r="F12025" s="54">
        <v>0</v>
      </c>
      <c r="G12025" s="54">
        <v>12.25</v>
      </c>
    </row>
    <row r="12026" s="37" customFormat="1" customHeight="1" spans="1:7">
      <c r="A12026" s="52" t="s">
        <v>2051</v>
      </c>
      <c r="B12026" s="52" t="s">
        <v>4298</v>
      </c>
      <c r="C12026" s="52" t="s">
        <v>2092</v>
      </c>
      <c r="D12026" s="52" t="s">
        <v>2127</v>
      </c>
      <c r="E12026" s="54">
        <v>0.471168</v>
      </c>
      <c r="F12026" s="54">
        <v>0</v>
      </c>
      <c r="G12026" s="54">
        <v>0.471168</v>
      </c>
    </row>
    <row r="12027" s="37" customFormat="1" customHeight="1" spans="1:7">
      <c r="A12027" s="52" t="s">
        <v>2051</v>
      </c>
      <c r="B12027" s="52" t="s">
        <v>4298</v>
      </c>
      <c r="C12027" s="52" t="s">
        <v>2092</v>
      </c>
      <c r="D12027" s="52" t="s">
        <v>2128</v>
      </c>
      <c r="E12027" s="54">
        <v>0.329952</v>
      </c>
      <c r="F12027" s="54">
        <v>0</v>
      </c>
      <c r="G12027" s="54">
        <v>0.329952</v>
      </c>
    </row>
    <row r="12028" s="37" customFormat="1" customHeight="1" spans="1:7">
      <c r="A12028" s="52" t="s">
        <v>2051</v>
      </c>
      <c r="B12028" s="52" t="s">
        <v>4298</v>
      </c>
      <c r="C12028" s="52" t="s">
        <v>2092</v>
      </c>
      <c r="D12028" s="52" t="s">
        <v>2129</v>
      </c>
      <c r="E12028" s="54">
        <v>0.65502</v>
      </c>
      <c r="F12028" s="54">
        <v>0</v>
      </c>
      <c r="G12028" s="54">
        <v>0.65502</v>
      </c>
    </row>
    <row r="12029" s="37" customFormat="1" customHeight="1" spans="1:7">
      <c r="A12029" s="52" t="s">
        <v>2051</v>
      </c>
      <c r="B12029" s="52" t="s">
        <v>4298</v>
      </c>
      <c r="C12029" s="52" t="s">
        <v>2092</v>
      </c>
      <c r="D12029" s="52" t="s">
        <v>2130</v>
      </c>
      <c r="E12029" s="54">
        <v>0.58896</v>
      </c>
      <c r="F12029" s="54">
        <v>0</v>
      </c>
      <c r="G12029" s="54">
        <v>0.58896</v>
      </c>
    </row>
    <row r="12030" s="37" customFormat="1" customHeight="1" spans="1:7">
      <c r="A12030" s="52" t="s">
        <v>2051</v>
      </c>
      <c r="B12030" s="52" t="s">
        <v>4298</v>
      </c>
      <c r="C12030" s="52" t="s">
        <v>2092</v>
      </c>
      <c r="D12030" s="52" t="s">
        <v>2105</v>
      </c>
      <c r="E12030" s="54">
        <v>0.75</v>
      </c>
      <c r="F12030" s="54">
        <v>0</v>
      </c>
      <c r="G12030" s="54">
        <v>0.75</v>
      </c>
    </row>
    <row r="12031" s="37" customFormat="1" customHeight="1" spans="1:7">
      <c r="A12031" s="52" t="s">
        <v>2051</v>
      </c>
      <c r="B12031" s="52" t="s">
        <v>4298</v>
      </c>
      <c r="C12031" s="49" t="s">
        <v>2106</v>
      </c>
      <c r="D12031" s="49"/>
      <c r="E12031" s="55">
        <v>92.149032</v>
      </c>
      <c r="F12031" s="55">
        <v>0</v>
      </c>
      <c r="G12031" s="55">
        <v>92.149032</v>
      </c>
    </row>
    <row r="12032" s="37" customFormat="1" customHeight="1" spans="1:7">
      <c r="A12032" s="52" t="s">
        <v>2051</v>
      </c>
      <c r="B12032" s="52" t="s">
        <v>4298</v>
      </c>
      <c r="C12032" s="52" t="s">
        <v>2107</v>
      </c>
      <c r="D12032" s="52" t="s">
        <v>2131</v>
      </c>
      <c r="E12032" s="54">
        <v>21.834</v>
      </c>
      <c r="F12032" s="54">
        <v>0</v>
      </c>
      <c r="G12032" s="54">
        <v>21.834</v>
      </c>
    </row>
    <row r="12033" s="37" customFormat="1" customHeight="1" spans="1:7">
      <c r="A12033" s="52" t="s">
        <v>2051</v>
      </c>
      <c r="B12033" s="52" t="s">
        <v>4298</v>
      </c>
      <c r="C12033" s="52" t="s">
        <v>2107</v>
      </c>
      <c r="D12033" s="52" t="s">
        <v>2132</v>
      </c>
      <c r="E12033" s="54">
        <v>0.774</v>
      </c>
      <c r="F12033" s="54">
        <v>0</v>
      </c>
      <c r="G12033" s="54">
        <v>0.774</v>
      </c>
    </row>
    <row r="12034" s="37" customFormat="1" customHeight="1" spans="1:7">
      <c r="A12034" s="52" t="s">
        <v>2051</v>
      </c>
      <c r="B12034" s="52" t="s">
        <v>4298</v>
      </c>
      <c r="C12034" s="52" t="s">
        <v>2107</v>
      </c>
      <c r="D12034" s="52" t="s">
        <v>2110</v>
      </c>
      <c r="E12034" s="54">
        <v>1.98</v>
      </c>
      <c r="F12034" s="54">
        <v>0</v>
      </c>
      <c r="G12034" s="54">
        <v>1.98</v>
      </c>
    </row>
    <row r="12035" s="37" customFormat="1" customHeight="1" spans="1:7">
      <c r="A12035" s="52" t="s">
        <v>2051</v>
      </c>
      <c r="B12035" s="52" t="s">
        <v>4298</v>
      </c>
      <c r="C12035" s="52" t="s">
        <v>2107</v>
      </c>
      <c r="D12035" s="52" t="s">
        <v>2134</v>
      </c>
      <c r="E12035" s="54">
        <v>10.032</v>
      </c>
      <c r="F12035" s="54">
        <v>0</v>
      </c>
      <c r="G12035" s="54">
        <v>10.032</v>
      </c>
    </row>
    <row r="12036" s="37" customFormat="1" customHeight="1" spans="1:7">
      <c r="A12036" s="52" t="s">
        <v>2051</v>
      </c>
      <c r="B12036" s="52" t="s">
        <v>4298</v>
      </c>
      <c r="C12036" s="52" t="s">
        <v>2107</v>
      </c>
      <c r="D12036" s="52" t="s">
        <v>2135</v>
      </c>
      <c r="E12036" s="54">
        <v>19.32</v>
      </c>
      <c r="F12036" s="54">
        <v>0</v>
      </c>
      <c r="G12036" s="54">
        <v>19.32</v>
      </c>
    </row>
    <row r="12037" s="37" customFormat="1" customHeight="1" spans="1:7">
      <c r="A12037" s="52" t="s">
        <v>2051</v>
      </c>
      <c r="B12037" s="52" t="s">
        <v>4298</v>
      </c>
      <c r="C12037" s="52" t="s">
        <v>2107</v>
      </c>
      <c r="D12037" s="52" t="s">
        <v>2136</v>
      </c>
      <c r="E12037" s="54">
        <v>6.624</v>
      </c>
      <c r="F12037" s="54">
        <v>0</v>
      </c>
      <c r="G12037" s="54">
        <v>6.624</v>
      </c>
    </row>
    <row r="12038" s="37" customFormat="1" customHeight="1" spans="1:7">
      <c r="A12038" s="52" t="s">
        <v>2051</v>
      </c>
      <c r="B12038" s="52" t="s">
        <v>4298</v>
      </c>
      <c r="C12038" s="52" t="s">
        <v>2107</v>
      </c>
      <c r="D12038" s="52" t="s">
        <v>2137</v>
      </c>
      <c r="E12038" s="54">
        <v>9.37344</v>
      </c>
      <c r="F12038" s="54">
        <v>0</v>
      </c>
      <c r="G12038" s="54">
        <v>9.37344</v>
      </c>
    </row>
    <row r="12039" s="37" customFormat="1" customHeight="1" spans="1:7">
      <c r="A12039" s="52" t="s">
        <v>2051</v>
      </c>
      <c r="B12039" s="52" t="s">
        <v>4298</v>
      </c>
      <c r="C12039" s="52" t="s">
        <v>2107</v>
      </c>
      <c r="D12039" s="52" t="s">
        <v>2138</v>
      </c>
      <c r="E12039" s="54">
        <v>3.73008</v>
      </c>
      <c r="F12039" s="54">
        <v>0</v>
      </c>
      <c r="G12039" s="54">
        <v>3.73008</v>
      </c>
    </row>
    <row r="12040" s="37" customFormat="1" customHeight="1" spans="1:7">
      <c r="A12040" s="52" t="s">
        <v>2051</v>
      </c>
      <c r="B12040" s="52" t="s">
        <v>4298</v>
      </c>
      <c r="C12040" s="52" t="s">
        <v>2107</v>
      </c>
      <c r="D12040" s="52" t="s">
        <v>2139</v>
      </c>
      <c r="E12040" s="54">
        <v>0.117792</v>
      </c>
      <c r="F12040" s="54">
        <v>0</v>
      </c>
      <c r="G12040" s="54">
        <v>0.117792</v>
      </c>
    </row>
    <row r="12041" s="37" customFormat="1" customHeight="1" spans="1:7">
      <c r="A12041" s="52" t="s">
        <v>2051</v>
      </c>
      <c r="B12041" s="52" t="s">
        <v>4298</v>
      </c>
      <c r="C12041" s="52" t="s">
        <v>2107</v>
      </c>
      <c r="D12041" s="52" t="s">
        <v>2140</v>
      </c>
      <c r="E12041" s="54">
        <v>0.19632</v>
      </c>
      <c r="F12041" s="54">
        <v>0</v>
      </c>
      <c r="G12041" s="54">
        <v>0.19632</v>
      </c>
    </row>
    <row r="12042" s="37" customFormat="1" customHeight="1" spans="1:7">
      <c r="A12042" s="52" t="s">
        <v>2051</v>
      </c>
      <c r="B12042" s="52" t="s">
        <v>4298</v>
      </c>
      <c r="C12042" s="52" t="s">
        <v>2107</v>
      </c>
      <c r="D12042" s="52" t="s">
        <v>2141</v>
      </c>
      <c r="E12042" s="54">
        <v>5.18688</v>
      </c>
      <c r="F12042" s="54">
        <v>0</v>
      </c>
      <c r="G12042" s="54">
        <v>5.18688</v>
      </c>
    </row>
    <row r="12043" s="37" customFormat="1" customHeight="1" spans="1:7">
      <c r="A12043" s="52" t="s">
        <v>2051</v>
      </c>
      <c r="B12043" s="52" t="s">
        <v>4298</v>
      </c>
      <c r="C12043" s="52" t="s">
        <v>2107</v>
      </c>
      <c r="D12043" s="52" t="s">
        <v>2142</v>
      </c>
      <c r="E12043" s="54">
        <v>4.68672</v>
      </c>
      <c r="F12043" s="54">
        <v>0</v>
      </c>
      <c r="G12043" s="54">
        <v>4.68672</v>
      </c>
    </row>
    <row r="12044" s="37" customFormat="1" customHeight="1" spans="1:7">
      <c r="A12044" s="52" t="s">
        <v>2051</v>
      </c>
      <c r="B12044" s="52" t="s">
        <v>4298</v>
      </c>
      <c r="C12044" s="52" t="s">
        <v>2107</v>
      </c>
      <c r="D12044" s="52" t="s">
        <v>2143</v>
      </c>
      <c r="E12044" s="54">
        <v>7.1674</v>
      </c>
      <c r="F12044" s="54">
        <v>0</v>
      </c>
      <c r="G12044" s="54">
        <v>7.1674</v>
      </c>
    </row>
    <row r="12045" s="37" customFormat="1" customHeight="1" spans="1:7">
      <c r="A12045" s="52" t="s">
        <v>2051</v>
      </c>
      <c r="B12045" s="52" t="s">
        <v>4298</v>
      </c>
      <c r="C12045" s="52" t="s">
        <v>2107</v>
      </c>
      <c r="D12045" s="52" t="s">
        <v>2144</v>
      </c>
      <c r="E12045" s="54">
        <v>0.8</v>
      </c>
      <c r="F12045" s="54">
        <v>0</v>
      </c>
      <c r="G12045" s="54">
        <v>0.8</v>
      </c>
    </row>
    <row r="12046" s="37" customFormat="1" customHeight="1" spans="1:7">
      <c r="A12046" s="52" t="s">
        <v>2051</v>
      </c>
      <c r="B12046" s="52" t="s">
        <v>4298</v>
      </c>
      <c r="C12046" s="52" t="s">
        <v>2107</v>
      </c>
      <c r="D12046" s="52" t="s">
        <v>2145</v>
      </c>
      <c r="E12046" s="54">
        <v>0.3264</v>
      </c>
      <c r="F12046" s="54">
        <v>0</v>
      </c>
      <c r="G12046" s="54">
        <v>0.3264</v>
      </c>
    </row>
    <row r="12047" s="37" customFormat="1" customHeight="1" spans="1:7">
      <c r="A12047" s="49" t="s">
        <v>4299</v>
      </c>
      <c r="B12047" s="49"/>
      <c r="C12047" s="49"/>
      <c r="D12047" s="49"/>
      <c r="E12047" s="55">
        <v>1341.886558</v>
      </c>
      <c r="F12047" s="55">
        <v>0</v>
      </c>
      <c r="G12047" s="55">
        <v>1341.886558</v>
      </c>
    </row>
    <row r="12048" s="37" customFormat="1" customHeight="1" spans="1:7">
      <c r="A12048" s="52" t="s">
        <v>2052</v>
      </c>
      <c r="B12048" s="49" t="s">
        <v>4300</v>
      </c>
      <c r="C12048" s="49"/>
      <c r="D12048" s="49"/>
      <c r="E12048" s="55">
        <v>871.563682</v>
      </c>
      <c r="F12048" s="55">
        <v>0</v>
      </c>
      <c r="G12048" s="55">
        <v>871.563682</v>
      </c>
    </row>
    <row r="12049" s="37" customFormat="1" customHeight="1" spans="1:7">
      <c r="A12049" s="52" t="s">
        <v>2052</v>
      </c>
      <c r="B12049" s="52" t="s">
        <v>4301</v>
      </c>
      <c r="C12049" s="49" t="s">
        <v>2080</v>
      </c>
      <c r="D12049" s="49"/>
      <c r="E12049" s="55">
        <v>300.3201</v>
      </c>
      <c r="F12049" s="55">
        <v>0</v>
      </c>
      <c r="G12049" s="55">
        <v>300.3201</v>
      </c>
    </row>
    <row r="12050" s="37" customFormat="1" customHeight="1" spans="1:7">
      <c r="A12050" s="52" t="s">
        <v>2052</v>
      </c>
      <c r="B12050" s="52" t="s">
        <v>4301</v>
      </c>
      <c r="C12050" s="52" t="s">
        <v>2081</v>
      </c>
      <c r="D12050" s="52" t="s">
        <v>4302</v>
      </c>
      <c r="E12050" s="54">
        <v>6.6108</v>
      </c>
      <c r="F12050" s="54">
        <v>0</v>
      </c>
      <c r="G12050" s="54">
        <v>6.6108</v>
      </c>
    </row>
    <row r="12051" s="37" customFormat="1" customHeight="1" spans="1:7">
      <c r="A12051" s="52" t="s">
        <v>2052</v>
      </c>
      <c r="B12051" s="52" t="s">
        <v>4301</v>
      </c>
      <c r="C12051" s="52" t="s">
        <v>2081</v>
      </c>
      <c r="D12051" s="52" t="s">
        <v>4303</v>
      </c>
      <c r="E12051" s="54">
        <v>3.27</v>
      </c>
      <c r="F12051" s="54">
        <v>0</v>
      </c>
      <c r="G12051" s="54">
        <v>3.27</v>
      </c>
    </row>
    <row r="12052" s="37" customFormat="1" customHeight="1" spans="1:7">
      <c r="A12052" s="52" t="s">
        <v>2052</v>
      </c>
      <c r="B12052" s="52" t="s">
        <v>4301</v>
      </c>
      <c r="C12052" s="52" t="s">
        <v>2081</v>
      </c>
      <c r="D12052" s="52" t="s">
        <v>4304</v>
      </c>
      <c r="E12052" s="54">
        <v>23</v>
      </c>
      <c r="F12052" s="54">
        <v>0</v>
      </c>
      <c r="G12052" s="54">
        <v>23</v>
      </c>
    </row>
    <row r="12053" s="37" customFormat="1" customHeight="1" spans="1:7">
      <c r="A12053" s="52" t="s">
        <v>2052</v>
      </c>
      <c r="B12053" s="52" t="s">
        <v>4301</v>
      </c>
      <c r="C12053" s="52" t="s">
        <v>2081</v>
      </c>
      <c r="D12053" s="52" t="s">
        <v>4305</v>
      </c>
      <c r="E12053" s="54">
        <v>18.5817</v>
      </c>
      <c r="F12053" s="54">
        <v>0</v>
      </c>
      <c r="G12053" s="54">
        <v>18.5817</v>
      </c>
    </row>
    <row r="12054" s="37" customFormat="1" customHeight="1" spans="1:7">
      <c r="A12054" s="52" t="s">
        <v>2052</v>
      </c>
      <c r="B12054" s="52" t="s">
        <v>4301</v>
      </c>
      <c r="C12054" s="52" t="s">
        <v>2081</v>
      </c>
      <c r="D12054" s="52" t="s">
        <v>4306</v>
      </c>
      <c r="E12054" s="54">
        <v>25.1132</v>
      </c>
      <c r="F12054" s="54">
        <v>0</v>
      </c>
      <c r="G12054" s="54">
        <v>25.1132</v>
      </c>
    </row>
    <row r="12055" s="37" customFormat="1" customHeight="1" spans="1:7">
      <c r="A12055" s="52" t="s">
        <v>2052</v>
      </c>
      <c r="B12055" s="52" t="s">
        <v>4301</v>
      </c>
      <c r="C12055" s="52" t="s">
        <v>2081</v>
      </c>
      <c r="D12055" s="52" t="s">
        <v>4307</v>
      </c>
      <c r="E12055" s="54">
        <v>5.2656</v>
      </c>
      <c r="F12055" s="54">
        <v>0</v>
      </c>
      <c r="G12055" s="54">
        <v>5.2656</v>
      </c>
    </row>
    <row r="12056" s="37" customFormat="1" customHeight="1" spans="1:7">
      <c r="A12056" s="52" t="s">
        <v>2052</v>
      </c>
      <c r="B12056" s="52" t="s">
        <v>4301</v>
      </c>
      <c r="C12056" s="52" t="s">
        <v>2081</v>
      </c>
      <c r="D12056" s="52" t="s">
        <v>4308</v>
      </c>
      <c r="E12056" s="54">
        <v>5.6825</v>
      </c>
      <c r="F12056" s="54">
        <v>0</v>
      </c>
      <c r="G12056" s="54">
        <v>5.6825</v>
      </c>
    </row>
    <row r="12057" s="37" customFormat="1" customHeight="1" spans="1:7">
      <c r="A12057" s="52" t="s">
        <v>2052</v>
      </c>
      <c r="B12057" s="52" t="s">
        <v>4301</v>
      </c>
      <c r="C12057" s="52" t="s">
        <v>2081</v>
      </c>
      <c r="D12057" s="52" t="s">
        <v>4309</v>
      </c>
      <c r="E12057" s="54">
        <v>7.23</v>
      </c>
      <c r="F12057" s="54">
        <v>0</v>
      </c>
      <c r="G12057" s="54">
        <v>7.23</v>
      </c>
    </row>
    <row r="12058" s="37" customFormat="1" customHeight="1" spans="1:7">
      <c r="A12058" s="52" t="s">
        <v>2052</v>
      </c>
      <c r="B12058" s="52" t="s">
        <v>4301</v>
      </c>
      <c r="C12058" s="52" t="s">
        <v>2081</v>
      </c>
      <c r="D12058" s="52" t="s">
        <v>4310</v>
      </c>
      <c r="E12058" s="54">
        <v>10.196</v>
      </c>
      <c r="F12058" s="54">
        <v>0</v>
      </c>
      <c r="G12058" s="54">
        <v>10.196</v>
      </c>
    </row>
    <row r="12059" s="37" customFormat="1" customHeight="1" spans="1:7">
      <c r="A12059" s="52" t="s">
        <v>2052</v>
      </c>
      <c r="B12059" s="52" t="s">
        <v>4301</v>
      </c>
      <c r="C12059" s="52" t="s">
        <v>2081</v>
      </c>
      <c r="D12059" s="52" t="s">
        <v>4311</v>
      </c>
      <c r="E12059" s="54">
        <v>0.7</v>
      </c>
      <c r="F12059" s="54">
        <v>0</v>
      </c>
      <c r="G12059" s="54">
        <v>0.7</v>
      </c>
    </row>
    <row r="12060" s="37" customFormat="1" customHeight="1" spans="1:7">
      <c r="A12060" s="52" t="s">
        <v>2052</v>
      </c>
      <c r="B12060" s="52" t="s">
        <v>4301</v>
      </c>
      <c r="C12060" s="52" t="s">
        <v>2081</v>
      </c>
      <c r="D12060" s="52" t="s">
        <v>4312</v>
      </c>
      <c r="E12060" s="54">
        <v>14.856</v>
      </c>
      <c r="F12060" s="54">
        <v>0</v>
      </c>
      <c r="G12060" s="54">
        <v>14.856</v>
      </c>
    </row>
    <row r="12061" s="37" customFormat="1" customHeight="1" spans="1:7">
      <c r="A12061" s="52" t="s">
        <v>2052</v>
      </c>
      <c r="B12061" s="52" t="s">
        <v>4301</v>
      </c>
      <c r="C12061" s="52" t="s">
        <v>2081</v>
      </c>
      <c r="D12061" s="52" t="s">
        <v>4313</v>
      </c>
      <c r="E12061" s="54">
        <v>0.84</v>
      </c>
      <c r="F12061" s="54">
        <v>0</v>
      </c>
      <c r="G12061" s="54">
        <v>0.84</v>
      </c>
    </row>
    <row r="12062" s="37" customFormat="1" customHeight="1" spans="1:7">
      <c r="A12062" s="52" t="s">
        <v>2052</v>
      </c>
      <c r="B12062" s="52" t="s">
        <v>4301</v>
      </c>
      <c r="C12062" s="52" t="s">
        <v>2081</v>
      </c>
      <c r="D12062" s="52" t="s">
        <v>4314</v>
      </c>
      <c r="E12062" s="54">
        <v>8.28</v>
      </c>
      <c r="F12062" s="54">
        <v>0</v>
      </c>
      <c r="G12062" s="54">
        <v>8.28</v>
      </c>
    </row>
    <row r="12063" s="37" customFormat="1" customHeight="1" spans="1:7">
      <c r="A12063" s="52" t="s">
        <v>2052</v>
      </c>
      <c r="B12063" s="52" t="s">
        <v>4301</v>
      </c>
      <c r="C12063" s="52" t="s">
        <v>2081</v>
      </c>
      <c r="D12063" s="52" t="s">
        <v>4315</v>
      </c>
      <c r="E12063" s="54">
        <v>8.688</v>
      </c>
      <c r="F12063" s="54">
        <v>0</v>
      </c>
      <c r="G12063" s="54">
        <v>8.688</v>
      </c>
    </row>
    <row r="12064" s="37" customFormat="1" customHeight="1" spans="1:7">
      <c r="A12064" s="52" t="s">
        <v>2052</v>
      </c>
      <c r="B12064" s="52" t="s">
        <v>4301</v>
      </c>
      <c r="C12064" s="52" t="s">
        <v>2081</v>
      </c>
      <c r="D12064" s="52" t="s">
        <v>4316</v>
      </c>
      <c r="E12064" s="54">
        <v>8</v>
      </c>
      <c r="F12064" s="54">
        <v>0</v>
      </c>
      <c r="G12064" s="54">
        <v>8</v>
      </c>
    </row>
    <row r="12065" s="37" customFormat="1" customHeight="1" spans="1:7">
      <c r="A12065" s="52" t="s">
        <v>2052</v>
      </c>
      <c r="B12065" s="52" t="s">
        <v>4301</v>
      </c>
      <c r="C12065" s="52" t="s">
        <v>2081</v>
      </c>
      <c r="D12065" s="52" t="s">
        <v>4317</v>
      </c>
      <c r="E12065" s="54">
        <v>54.4</v>
      </c>
      <c r="F12065" s="54">
        <v>0</v>
      </c>
      <c r="G12065" s="54">
        <v>54.4</v>
      </c>
    </row>
    <row r="12066" s="37" customFormat="1" customHeight="1" spans="1:7">
      <c r="A12066" s="52" t="s">
        <v>2052</v>
      </c>
      <c r="B12066" s="52" t="s">
        <v>4301</v>
      </c>
      <c r="C12066" s="52" t="s">
        <v>2081</v>
      </c>
      <c r="D12066" s="52" t="s">
        <v>4318</v>
      </c>
      <c r="E12066" s="54">
        <v>3.4</v>
      </c>
      <c r="F12066" s="54">
        <v>0</v>
      </c>
      <c r="G12066" s="54">
        <v>3.4</v>
      </c>
    </row>
    <row r="12067" s="37" customFormat="1" customHeight="1" spans="1:7">
      <c r="A12067" s="52" t="s">
        <v>2052</v>
      </c>
      <c r="B12067" s="52" t="s">
        <v>4301</v>
      </c>
      <c r="C12067" s="52" t="s">
        <v>2081</v>
      </c>
      <c r="D12067" s="52" t="s">
        <v>4319</v>
      </c>
      <c r="E12067" s="54">
        <v>33.6763</v>
      </c>
      <c r="F12067" s="54">
        <v>0</v>
      </c>
      <c r="G12067" s="54">
        <v>33.6763</v>
      </c>
    </row>
    <row r="12068" s="37" customFormat="1" customHeight="1" spans="1:7">
      <c r="A12068" s="52" t="s">
        <v>2052</v>
      </c>
      <c r="B12068" s="52" t="s">
        <v>4301</v>
      </c>
      <c r="C12068" s="52" t="s">
        <v>2081</v>
      </c>
      <c r="D12068" s="52" t="s">
        <v>4320</v>
      </c>
      <c r="E12068" s="54">
        <v>19</v>
      </c>
      <c r="F12068" s="54">
        <v>0</v>
      </c>
      <c r="G12068" s="54">
        <v>19</v>
      </c>
    </row>
    <row r="12069" s="37" customFormat="1" customHeight="1" spans="1:7">
      <c r="A12069" s="52" t="s">
        <v>2052</v>
      </c>
      <c r="B12069" s="52" t="s">
        <v>4301</v>
      </c>
      <c r="C12069" s="52" t="s">
        <v>2081</v>
      </c>
      <c r="D12069" s="52" t="s">
        <v>4321</v>
      </c>
      <c r="E12069" s="54">
        <v>4.7</v>
      </c>
      <c r="F12069" s="54">
        <v>0</v>
      </c>
      <c r="G12069" s="54">
        <v>4.7</v>
      </c>
    </row>
    <row r="12070" s="37" customFormat="1" customHeight="1" spans="1:7">
      <c r="A12070" s="52" t="s">
        <v>2052</v>
      </c>
      <c r="B12070" s="52" t="s">
        <v>4301</v>
      </c>
      <c r="C12070" s="52" t="s">
        <v>2081</v>
      </c>
      <c r="D12070" s="52" t="s">
        <v>4322</v>
      </c>
      <c r="E12070" s="54">
        <v>7.95</v>
      </c>
      <c r="F12070" s="54">
        <v>0</v>
      </c>
      <c r="G12070" s="54">
        <v>7.95</v>
      </c>
    </row>
    <row r="12071" s="37" customFormat="1" customHeight="1" spans="1:7">
      <c r="A12071" s="52" t="s">
        <v>2052</v>
      </c>
      <c r="B12071" s="52" t="s">
        <v>4301</v>
      </c>
      <c r="C12071" s="52" t="s">
        <v>2081</v>
      </c>
      <c r="D12071" s="52" t="s">
        <v>4323</v>
      </c>
      <c r="E12071" s="54">
        <v>2</v>
      </c>
      <c r="F12071" s="54">
        <v>0</v>
      </c>
      <c r="G12071" s="54">
        <v>2</v>
      </c>
    </row>
    <row r="12072" s="37" customFormat="1" customHeight="1" spans="1:7">
      <c r="A12072" s="52" t="s">
        <v>2052</v>
      </c>
      <c r="B12072" s="52" t="s">
        <v>4301</v>
      </c>
      <c r="C12072" s="52" t="s">
        <v>2081</v>
      </c>
      <c r="D12072" s="52" t="s">
        <v>4324</v>
      </c>
      <c r="E12072" s="54">
        <v>5.8</v>
      </c>
      <c r="F12072" s="54">
        <v>0</v>
      </c>
      <c r="G12072" s="54">
        <v>5.8</v>
      </c>
    </row>
    <row r="12073" s="37" customFormat="1" customHeight="1" spans="1:7">
      <c r="A12073" s="52" t="s">
        <v>2052</v>
      </c>
      <c r="B12073" s="52" t="s">
        <v>4301</v>
      </c>
      <c r="C12073" s="52" t="s">
        <v>2081</v>
      </c>
      <c r="D12073" s="52" t="s">
        <v>4325</v>
      </c>
      <c r="E12073" s="54">
        <v>17</v>
      </c>
      <c r="F12073" s="54">
        <v>0</v>
      </c>
      <c r="G12073" s="54">
        <v>17</v>
      </c>
    </row>
    <row r="12074" s="37" customFormat="1" customHeight="1" spans="1:7">
      <c r="A12074" s="52" t="s">
        <v>2052</v>
      </c>
      <c r="B12074" s="52" t="s">
        <v>4301</v>
      </c>
      <c r="C12074" s="52" t="s">
        <v>2081</v>
      </c>
      <c r="D12074" s="52" t="s">
        <v>4326</v>
      </c>
      <c r="E12074" s="54">
        <v>6.08</v>
      </c>
      <c r="F12074" s="54">
        <v>0</v>
      </c>
      <c r="G12074" s="54">
        <v>6.08</v>
      </c>
    </row>
    <row r="12075" s="37" customFormat="1" customHeight="1" spans="1:7">
      <c r="A12075" s="52" t="s">
        <v>2052</v>
      </c>
      <c r="B12075" s="52" t="s">
        <v>4301</v>
      </c>
      <c r="C12075" s="49" t="s">
        <v>2091</v>
      </c>
      <c r="D12075" s="49"/>
      <c r="E12075" s="55">
        <v>91.857639</v>
      </c>
      <c r="F12075" s="55">
        <v>0</v>
      </c>
      <c r="G12075" s="55">
        <v>91.857639</v>
      </c>
    </row>
    <row r="12076" s="37" customFormat="1" customHeight="1" spans="1:7">
      <c r="A12076" s="52" t="s">
        <v>2052</v>
      </c>
      <c r="B12076" s="52" t="s">
        <v>4301</v>
      </c>
      <c r="C12076" s="52" t="s">
        <v>2092</v>
      </c>
      <c r="D12076" s="52" t="s">
        <v>2093</v>
      </c>
      <c r="E12076" s="54">
        <v>44.1</v>
      </c>
      <c r="F12076" s="54">
        <v>0</v>
      </c>
      <c r="G12076" s="54">
        <v>44.1</v>
      </c>
    </row>
    <row r="12077" s="37" customFormat="1" customHeight="1" spans="1:7">
      <c r="A12077" s="52" t="s">
        <v>2052</v>
      </c>
      <c r="B12077" s="52" t="s">
        <v>4301</v>
      </c>
      <c r="C12077" s="52" t="s">
        <v>2092</v>
      </c>
      <c r="D12077" s="52" t="s">
        <v>2094</v>
      </c>
      <c r="E12077" s="54">
        <v>2.386094</v>
      </c>
      <c r="F12077" s="54">
        <v>0</v>
      </c>
      <c r="G12077" s="54">
        <v>2.386094</v>
      </c>
    </row>
    <row r="12078" s="37" customFormat="1" customHeight="1" spans="1:7">
      <c r="A12078" s="52" t="s">
        <v>2052</v>
      </c>
      <c r="B12078" s="52" t="s">
        <v>4301</v>
      </c>
      <c r="C12078" s="52" t="s">
        <v>2092</v>
      </c>
      <c r="D12078" s="52" t="s">
        <v>2095</v>
      </c>
      <c r="E12078" s="54">
        <v>1.59073</v>
      </c>
      <c r="F12078" s="54">
        <v>0</v>
      </c>
      <c r="G12078" s="54">
        <v>1.59073</v>
      </c>
    </row>
    <row r="12079" s="37" customFormat="1" customHeight="1" spans="1:7">
      <c r="A12079" s="52" t="s">
        <v>2052</v>
      </c>
      <c r="B12079" s="52" t="s">
        <v>4301</v>
      </c>
      <c r="C12079" s="52" t="s">
        <v>2092</v>
      </c>
      <c r="D12079" s="52" t="s">
        <v>2096</v>
      </c>
      <c r="E12079" s="54">
        <v>0.867633</v>
      </c>
      <c r="F12079" s="54">
        <v>0</v>
      </c>
      <c r="G12079" s="54">
        <v>0.867633</v>
      </c>
    </row>
    <row r="12080" s="37" customFormat="1" customHeight="1" spans="1:7">
      <c r="A12080" s="52" t="s">
        <v>2052</v>
      </c>
      <c r="B12080" s="52" t="s">
        <v>4301</v>
      </c>
      <c r="C12080" s="52" t="s">
        <v>2092</v>
      </c>
      <c r="D12080" s="52" t="s">
        <v>2097</v>
      </c>
      <c r="E12080" s="54">
        <v>2.784564</v>
      </c>
      <c r="F12080" s="54">
        <v>0</v>
      </c>
      <c r="G12080" s="54">
        <v>2.784564</v>
      </c>
    </row>
    <row r="12081" s="37" customFormat="1" customHeight="1" spans="1:7">
      <c r="A12081" s="52" t="s">
        <v>2052</v>
      </c>
      <c r="B12081" s="52" t="s">
        <v>4301</v>
      </c>
      <c r="C12081" s="52" t="s">
        <v>2092</v>
      </c>
      <c r="D12081" s="52" t="s">
        <v>2098</v>
      </c>
      <c r="E12081" s="54">
        <v>2.982618</v>
      </c>
      <c r="F12081" s="54">
        <v>0</v>
      </c>
      <c r="G12081" s="54">
        <v>2.982618</v>
      </c>
    </row>
    <row r="12082" s="37" customFormat="1" customHeight="1" spans="1:7">
      <c r="A12082" s="52" t="s">
        <v>2052</v>
      </c>
      <c r="B12082" s="52" t="s">
        <v>4301</v>
      </c>
      <c r="C12082" s="52" t="s">
        <v>2092</v>
      </c>
      <c r="D12082" s="52" t="s">
        <v>2099</v>
      </c>
      <c r="E12082" s="54">
        <v>18.18</v>
      </c>
      <c r="F12082" s="54">
        <v>0</v>
      </c>
      <c r="G12082" s="54">
        <v>18.18</v>
      </c>
    </row>
    <row r="12083" s="37" customFormat="1" customHeight="1" spans="1:7">
      <c r="A12083" s="52" t="s">
        <v>2052</v>
      </c>
      <c r="B12083" s="52" t="s">
        <v>4301</v>
      </c>
      <c r="C12083" s="52" t="s">
        <v>2092</v>
      </c>
      <c r="D12083" s="52" t="s">
        <v>2100</v>
      </c>
      <c r="E12083" s="54">
        <v>5.616</v>
      </c>
      <c r="F12083" s="54">
        <v>0</v>
      </c>
      <c r="G12083" s="54">
        <v>5.616</v>
      </c>
    </row>
    <row r="12084" s="37" customFormat="1" customHeight="1" spans="1:7">
      <c r="A12084" s="52" t="s">
        <v>2052</v>
      </c>
      <c r="B12084" s="52" t="s">
        <v>4301</v>
      </c>
      <c r="C12084" s="52" t="s">
        <v>2092</v>
      </c>
      <c r="D12084" s="52" t="s">
        <v>2102</v>
      </c>
      <c r="E12084" s="54">
        <v>10.5</v>
      </c>
      <c r="F12084" s="54">
        <v>0</v>
      </c>
      <c r="G12084" s="54">
        <v>10.5</v>
      </c>
    </row>
    <row r="12085" s="37" customFormat="1" customHeight="1" spans="1:7">
      <c r="A12085" s="52" t="s">
        <v>2052</v>
      </c>
      <c r="B12085" s="52" t="s">
        <v>4301</v>
      </c>
      <c r="C12085" s="52" t="s">
        <v>2092</v>
      </c>
      <c r="D12085" s="52" t="s">
        <v>2104</v>
      </c>
      <c r="E12085" s="54">
        <v>0.15</v>
      </c>
      <c r="F12085" s="54">
        <v>0</v>
      </c>
      <c r="G12085" s="54">
        <v>0.15</v>
      </c>
    </row>
    <row r="12086" s="37" customFormat="1" customHeight="1" spans="1:7">
      <c r="A12086" s="52" t="s">
        <v>2052</v>
      </c>
      <c r="B12086" s="52" t="s">
        <v>4301</v>
      </c>
      <c r="C12086" s="52" t="s">
        <v>2092</v>
      </c>
      <c r="D12086" s="52" t="s">
        <v>2105</v>
      </c>
      <c r="E12086" s="54">
        <v>2.7</v>
      </c>
      <c r="F12086" s="54">
        <v>0</v>
      </c>
      <c r="G12086" s="54">
        <v>2.7</v>
      </c>
    </row>
    <row r="12087" s="37" customFormat="1" customHeight="1" spans="1:7">
      <c r="A12087" s="52" t="s">
        <v>2052</v>
      </c>
      <c r="B12087" s="52" t="s">
        <v>4301</v>
      </c>
      <c r="C12087" s="49" t="s">
        <v>2106</v>
      </c>
      <c r="D12087" s="49"/>
      <c r="E12087" s="55">
        <v>479.385943</v>
      </c>
      <c r="F12087" s="55">
        <v>0</v>
      </c>
      <c r="G12087" s="55">
        <v>479.385943</v>
      </c>
    </row>
    <row r="12088" s="37" customFormat="1" customHeight="1" spans="1:7">
      <c r="A12088" s="52" t="s">
        <v>2052</v>
      </c>
      <c r="B12088" s="52" t="s">
        <v>4301</v>
      </c>
      <c r="C12088" s="52" t="s">
        <v>2107</v>
      </c>
      <c r="D12088" s="52" t="s">
        <v>2108</v>
      </c>
      <c r="E12088" s="54">
        <v>92.8188</v>
      </c>
      <c r="F12088" s="54">
        <v>0</v>
      </c>
      <c r="G12088" s="54">
        <v>92.8188</v>
      </c>
    </row>
    <row r="12089" s="37" customFormat="1" customHeight="1" spans="1:7">
      <c r="A12089" s="52" t="s">
        <v>2052</v>
      </c>
      <c r="B12089" s="52" t="s">
        <v>4301</v>
      </c>
      <c r="C12089" s="52" t="s">
        <v>2107</v>
      </c>
      <c r="D12089" s="52" t="s">
        <v>2109</v>
      </c>
      <c r="E12089" s="54">
        <v>96.7224</v>
      </c>
      <c r="F12089" s="54">
        <v>0</v>
      </c>
      <c r="G12089" s="54">
        <v>96.7224</v>
      </c>
    </row>
    <row r="12090" s="37" customFormat="1" customHeight="1" spans="1:7">
      <c r="A12090" s="52" t="s">
        <v>2052</v>
      </c>
      <c r="B12090" s="52" t="s">
        <v>4301</v>
      </c>
      <c r="C12090" s="52" t="s">
        <v>2107</v>
      </c>
      <c r="D12090" s="52" t="s">
        <v>2110</v>
      </c>
      <c r="E12090" s="54">
        <v>9.3</v>
      </c>
      <c r="F12090" s="54">
        <v>0</v>
      </c>
      <c r="G12090" s="54">
        <v>9.3</v>
      </c>
    </row>
    <row r="12091" s="37" customFormat="1" customHeight="1" spans="1:7">
      <c r="A12091" s="52" t="s">
        <v>2052</v>
      </c>
      <c r="B12091" s="52" t="s">
        <v>4301</v>
      </c>
      <c r="C12091" s="52" t="s">
        <v>2107</v>
      </c>
      <c r="D12091" s="52" t="s">
        <v>2111</v>
      </c>
      <c r="E12091" s="54">
        <v>7.7349</v>
      </c>
      <c r="F12091" s="54">
        <v>0</v>
      </c>
      <c r="G12091" s="54">
        <v>7.7349</v>
      </c>
    </row>
    <row r="12092" s="37" customFormat="1" customHeight="1" spans="1:7">
      <c r="A12092" s="52" t="s">
        <v>2052</v>
      </c>
      <c r="B12092" s="52" t="s">
        <v>4301</v>
      </c>
      <c r="C12092" s="52" t="s">
        <v>2107</v>
      </c>
      <c r="D12092" s="52" t="s">
        <v>2112</v>
      </c>
      <c r="E12092" s="54">
        <v>26.58443</v>
      </c>
      <c r="F12092" s="54">
        <v>0</v>
      </c>
      <c r="G12092" s="54">
        <v>26.58443</v>
      </c>
    </row>
    <row r="12093" s="37" customFormat="1" customHeight="1" spans="1:7">
      <c r="A12093" s="52" t="s">
        <v>2052</v>
      </c>
      <c r="B12093" s="52" t="s">
        <v>4301</v>
      </c>
      <c r="C12093" s="52" t="s">
        <v>2107</v>
      </c>
      <c r="D12093" s="52" t="s">
        <v>2113</v>
      </c>
      <c r="E12093" s="54">
        <v>22.386888</v>
      </c>
      <c r="F12093" s="54">
        <v>0</v>
      </c>
      <c r="G12093" s="54">
        <v>22.386888</v>
      </c>
    </row>
    <row r="12094" s="37" customFormat="1" customHeight="1" spans="1:7">
      <c r="A12094" s="52" t="s">
        <v>2052</v>
      </c>
      <c r="B12094" s="52" t="s">
        <v>4301</v>
      </c>
      <c r="C12094" s="52" t="s">
        <v>2107</v>
      </c>
      <c r="D12094" s="52" t="s">
        <v>2114</v>
      </c>
      <c r="E12094" s="54">
        <v>0.591828</v>
      </c>
      <c r="F12094" s="54">
        <v>0</v>
      </c>
      <c r="G12094" s="54">
        <v>0.591828</v>
      </c>
    </row>
    <row r="12095" s="37" customFormat="1" customHeight="1" spans="1:7">
      <c r="A12095" s="52" t="s">
        <v>2052</v>
      </c>
      <c r="B12095" s="52" t="s">
        <v>4301</v>
      </c>
      <c r="C12095" s="52" t="s">
        <v>2107</v>
      </c>
      <c r="D12095" s="52" t="s">
        <v>2115</v>
      </c>
      <c r="E12095" s="54">
        <v>0.986381</v>
      </c>
      <c r="F12095" s="54">
        <v>0</v>
      </c>
      <c r="G12095" s="54">
        <v>0.986381</v>
      </c>
    </row>
    <row r="12096" s="37" customFormat="1" customHeight="1" spans="1:7">
      <c r="A12096" s="52" t="s">
        <v>2052</v>
      </c>
      <c r="B12096" s="52" t="s">
        <v>4301</v>
      </c>
      <c r="C12096" s="52" t="s">
        <v>2107</v>
      </c>
      <c r="D12096" s="52" t="s">
        <v>2116</v>
      </c>
      <c r="E12096" s="54">
        <v>1.4</v>
      </c>
      <c r="F12096" s="54">
        <v>0</v>
      </c>
      <c r="G12096" s="54">
        <v>1.4</v>
      </c>
    </row>
    <row r="12097" s="37" customFormat="1" customHeight="1" spans="1:7">
      <c r="A12097" s="52" t="s">
        <v>2052</v>
      </c>
      <c r="B12097" s="52" t="s">
        <v>4301</v>
      </c>
      <c r="C12097" s="52" t="s">
        <v>2107</v>
      </c>
      <c r="D12097" s="52" t="s">
        <v>2117</v>
      </c>
      <c r="E12097" s="54">
        <v>44.773776</v>
      </c>
      <c r="F12097" s="54">
        <v>0</v>
      </c>
      <c r="G12097" s="54">
        <v>44.773776</v>
      </c>
    </row>
    <row r="12098" s="37" customFormat="1" customHeight="1" spans="1:7">
      <c r="A12098" s="52" t="s">
        <v>2052</v>
      </c>
      <c r="B12098" s="52" t="s">
        <v>4301</v>
      </c>
      <c r="C12098" s="52" t="s">
        <v>2107</v>
      </c>
      <c r="D12098" s="52" t="s">
        <v>2118</v>
      </c>
      <c r="E12098" s="54">
        <v>38.58414</v>
      </c>
      <c r="F12098" s="54">
        <v>0</v>
      </c>
      <c r="G12098" s="54">
        <v>38.58414</v>
      </c>
    </row>
    <row r="12099" s="37" customFormat="1" customHeight="1" spans="1:7">
      <c r="A12099" s="52" t="s">
        <v>2052</v>
      </c>
      <c r="B12099" s="52" t="s">
        <v>4301</v>
      </c>
      <c r="C12099" s="52" t="s">
        <v>2107</v>
      </c>
      <c r="D12099" s="52" t="s">
        <v>2119</v>
      </c>
      <c r="E12099" s="54">
        <v>3.564</v>
      </c>
      <c r="F12099" s="54">
        <v>0</v>
      </c>
      <c r="G12099" s="54">
        <v>3.564</v>
      </c>
    </row>
    <row r="12100" s="37" customFormat="1" customHeight="1" spans="1:7">
      <c r="A12100" s="52" t="s">
        <v>2052</v>
      </c>
      <c r="B12100" s="52" t="s">
        <v>4301</v>
      </c>
      <c r="C12100" s="52" t="s">
        <v>2107</v>
      </c>
      <c r="D12100" s="52" t="s">
        <v>2120</v>
      </c>
      <c r="E12100" s="54">
        <v>16.1</v>
      </c>
      <c r="F12100" s="54">
        <v>0</v>
      </c>
      <c r="G12100" s="54">
        <v>16.1</v>
      </c>
    </row>
    <row r="12101" s="37" customFormat="1" customHeight="1" spans="1:7">
      <c r="A12101" s="52" t="s">
        <v>2052</v>
      </c>
      <c r="B12101" s="52" t="s">
        <v>4301</v>
      </c>
      <c r="C12101" s="52" t="s">
        <v>2107</v>
      </c>
      <c r="D12101" s="52" t="s">
        <v>2121</v>
      </c>
      <c r="E12101" s="54">
        <v>2.88</v>
      </c>
      <c r="F12101" s="54">
        <v>0</v>
      </c>
      <c r="G12101" s="54">
        <v>2.88</v>
      </c>
    </row>
    <row r="12102" s="37" customFormat="1" customHeight="1" spans="1:7">
      <c r="A12102" s="52" t="s">
        <v>2052</v>
      </c>
      <c r="B12102" s="52" t="s">
        <v>4301</v>
      </c>
      <c r="C12102" s="52" t="s">
        <v>2107</v>
      </c>
      <c r="D12102" s="52" t="s">
        <v>2122</v>
      </c>
      <c r="E12102" s="54">
        <v>82.56</v>
      </c>
      <c r="F12102" s="54">
        <v>0</v>
      </c>
      <c r="G12102" s="54">
        <v>82.56</v>
      </c>
    </row>
    <row r="12103" s="37" customFormat="1" customHeight="1" spans="1:7">
      <c r="A12103" s="52" t="s">
        <v>2052</v>
      </c>
      <c r="B12103" s="52" t="s">
        <v>4301</v>
      </c>
      <c r="C12103" s="52" t="s">
        <v>2107</v>
      </c>
      <c r="D12103" s="52" t="s">
        <v>2123</v>
      </c>
      <c r="E12103" s="54">
        <v>32.3984</v>
      </c>
      <c r="F12103" s="54">
        <v>0</v>
      </c>
      <c r="G12103" s="54">
        <v>32.3984</v>
      </c>
    </row>
    <row r="12104" s="37" customFormat="1" customHeight="1" spans="1:7">
      <c r="A12104" s="52" t="s">
        <v>2052</v>
      </c>
      <c r="B12104" s="49" t="s">
        <v>4327</v>
      </c>
      <c r="C12104" s="49"/>
      <c r="D12104" s="49"/>
      <c r="E12104" s="55">
        <v>172.0871</v>
      </c>
      <c r="F12104" s="55">
        <v>0</v>
      </c>
      <c r="G12104" s="55">
        <v>172.0871</v>
      </c>
    </row>
    <row r="12105" s="37" customFormat="1" customHeight="1" spans="1:7">
      <c r="A12105" s="52" t="s">
        <v>2052</v>
      </c>
      <c r="B12105" s="52" t="s">
        <v>4328</v>
      </c>
      <c r="C12105" s="49" t="s">
        <v>2091</v>
      </c>
      <c r="D12105" s="49"/>
      <c r="E12105" s="55">
        <v>24.199496</v>
      </c>
      <c r="F12105" s="55">
        <v>0</v>
      </c>
      <c r="G12105" s="55">
        <v>24.199496</v>
      </c>
    </row>
    <row r="12106" s="37" customFormat="1" customHeight="1" spans="1:7">
      <c r="A12106" s="52" t="s">
        <v>2052</v>
      </c>
      <c r="B12106" s="52" t="s">
        <v>4328</v>
      </c>
      <c r="C12106" s="52" t="s">
        <v>2092</v>
      </c>
      <c r="D12106" s="52" t="s">
        <v>2126</v>
      </c>
      <c r="E12106" s="54">
        <v>14.7</v>
      </c>
      <c r="F12106" s="54">
        <v>0</v>
      </c>
      <c r="G12106" s="54">
        <v>14.7</v>
      </c>
    </row>
    <row r="12107" s="37" customFormat="1" customHeight="1" spans="1:7">
      <c r="A12107" s="52" t="s">
        <v>2052</v>
      </c>
      <c r="B12107" s="52" t="s">
        <v>4328</v>
      </c>
      <c r="C12107" s="52" t="s">
        <v>2092</v>
      </c>
      <c r="D12107" s="52" t="s">
        <v>2127</v>
      </c>
      <c r="E12107" s="54">
        <v>0.70992</v>
      </c>
      <c r="F12107" s="54">
        <v>0</v>
      </c>
      <c r="G12107" s="54">
        <v>0.70992</v>
      </c>
    </row>
    <row r="12108" s="37" customFormat="1" customHeight="1" spans="1:7">
      <c r="A12108" s="52" t="s">
        <v>2052</v>
      </c>
      <c r="B12108" s="52" t="s">
        <v>4328</v>
      </c>
      <c r="C12108" s="52" t="s">
        <v>2092</v>
      </c>
      <c r="D12108" s="52" t="s">
        <v>2128</v>
      </c>
      <c r="E12108" s="54">
        <v>0.5016</v>
      </c>
      <c r="F12108" s="54">
        <v>0</v>
      </c>
      <c r="G12108" s="54">
        <v>0.5016</v>
      </c>
    </row>
    <row r="12109" s="37" customFormat="1" customHeight="1" spans="1:7">
      <c r="A12109" s="52" t="s">
        <v>2052</v>
      </c>
      <c r="B12109" s="52" t="s">
        <v>4328</v>
      </c>
      <c r="C12109" s="52" t="s">
        <v>2092</v>
      </c>
      <c r="D12109" s="52" t="s">
        <v>2129</v>
      </c>
      <c r="E12109" s="54">
        <v>0.913896</v>
      </c>
      <c r="F12109" s="54">
        <v>0</v>
      </c>
      <c r="G12109" s="54">
        <v>0.913896</v>
      </c>
    </row>
    <row r="12110" s="37" customFormat="1" customHeight="1" spans="1:7">
      <c r="A12110" s="52" t="s">
        <v>2052</v>
      </c>
      <c r="B12110" s="52" t="s">
        <v>4328</v>
      </c>
      <c r="C12110" s="52" t="s">
        <v>2092</v>
      </c>
      <c r="D12110" s="52" t="s">
        <v>2297</v>
      </c>
      <c r="E12110" s="54">
        <v>0.58668</v>
      </c>
      <c r="F12110" s="54">
        <v>0</v>
      </c>
      <c r="G12110" s="54">
        <v>0.58668</v>
      </c>
    </row>
    <row r="12111" s="37" customFormat="1" customHeight="1" spans="1:7">
      <c r="A12111" s="52" t="s">
        <v>2052</v>
      </c>
      <c r="B12111" s="52" t="s">
        <v>4328</v>
      </c>
      <c r="C12111" s="52" t="s">
        <v>2092</v>
      </c>
      <c r="D12111" s="52" t="s">
        <v>2130</v>
      </c>
      <c r="E12111" s="54">
        <v>0.8874</v>
      </c>
      <c r="F12111" s="54">
        <v>0</v>
      </c>
      <c r="G12111" s="54">
        <v>0.8874</v>
      </c>
    </row>
    <row r="12112" s="37" customFormat="1" customHeight="1" spans="1:7">
      <c r="A12112" s="52" t="s">
        <v>2052</v>
      </c>
      <c r="B12112" s="52" t="s">
        <v>4328</v>
      </c>
      <c r="C12112" s="52" t="s">
        <v>2092</v>
      </c>
      <c r="D12112" s="52" t="s">
        <v>2102</v>
      </c>
      <c r="E12112" s="54">
        <v>5</v>
      </c>
      <c r="F12112" s="54">
        <v>0</v>
      </c>
      <c r="G12112" s="54">
        <v>5</v>
      </c>
    </row>
    <row r="12113" s="37" customFormat="1" customHeight="1" spans="1:7">
      <c r="A12113" s="52" t="s">
        <v>2052</v>
      </c>
      <c r="B12113" s="52" t="s">
        <v>4328</v>
      </c>
      <c r="C12113" s="52" t="s">
        <v>2092</v>
      </c>
      <c r="D12113" s="52" t="s">
        <v>2105</v>
      </c>
      <c r="E12113" s="54">
        <v>0.9</v>
      </c>
      <c r="F12113" s="54">
        <v>0</v>
      </c>
      <c r="G12113" s="54">
        <v>0.9</v>
      </c>
    </row>
    <row r="12114" s="37" customFormat="1" customHeight="1" spans="1:7">
      <c r="A12114" s="52" t="s">
        <v>2052</v>
      </c>
      <c r="B12114" s="52" t="s">
        <v>4328</v>
      </c>
      <c r="C12114" s="49" t="s">
        <v>2106</v>
      </c>
      <c r="D12114" s="49"/>
      <c r="E12114" s="55">
        <v>147.887604</v>
      </c>
      <c r="F12114" s="55">
        <v>0</v>
      </c>
      <c r="G12114" s="55">
        <v>147.887604</v>
      </c>
    </row>
    <row r="12115" s="37" customFormat="1" customHeight="1" spans="1:7">
      <c r="A12115" s="52" t="s">
        <v>2052</v>
      </c>
      <c r="B12115" s="52" t="s">
        <v>4328</v>
      </c>
      <c r="C12115" s="52" t="s">
        <v>2107</v>
      </c>
      <c r="D12115" s="52" t="s">
        <v>2131</v>
      </c>
      <c r="E12115" s="54">
        <v>30.4632</v>
      </c>
      <c r="F12115" s="54">
        <v>0</v>
      </c>
      <c r="G12115" s="54">
        <v>30.4632</v>
      </c>
    </row>
    <row r="12116" s="37" customFormat="1" customHeight="1" spans="1:7">
      <c r="A12116" s="52" t="s">
        <v>2052</v>
      </c>
      <c r="B12116" s="52" t="s">
        <v>4328</v>
      </c>
      <c r="C12116" s="52" t="s">
        <v>2107</v>
      </c>
      <c r="D12116" s="52" t="s">
        <v>2132</v>
      </c>
      <c r="E12116" s="54">
        <v>6.9408</v>
      </c>
      <c r="F12116" s="54">
        <v>0</v>
      </c>
      <c r="G12116" s="54">
        <v>6.9408</v>
      </c>
    </row>
    <row r="12117" s="37" customFormat="1" customHeight="1" spans="1:7">
      <c r="A12117" s="52" t="s">
        <v>2052</v>
      </c>
      <c r="B12117" s="52" t="s">
        <v>4328</v>
      </c>
      <c r="C12117" s="52" t="s">
        <v>2107</v>
      </c>
      <c r="D12117" s="52" t="s">
        <v>2110</v>
      </c>
      <c r="E12117" s="54">
        <v>3.54</v>
      </c>
      <c r="F12117" s="54">
        <v>0</v>
      </c>
      <c r="G12117" s="54">
        <v>3.54</v>
      </c>
    </row>
    <row r="12118" s="37" customFormat="1" customHeight="1" spans="1:7">
      <c r="A12118" s="52" t="s">
        <v>2052</v>
      </c>
      <c r="B12118" s="52" t="s">
        <v>4328</v>
      </c>
      <c r="C12118" s="52" t="s">
        <v>2107</v>
      </c>
      <c r="D12118" s="52" t="s">
        <v>2134</v>
      </c>
      <c r="E12118" s="54">
        <v>13.092</v>
      </c>
      <c r="F12118" s="54">
        <v>0</v>
      </c>
      <c r="G12118" s="54">
        <v>13.092</v>
      </c>
    </row>
    <row r="12119" s="37" customFormat="1" customHeight="1" spans="1:7">
      <c r="A12119" s="52" t="s">
        <v>2052</v>
      </c>
      <c r="B12119" s="52" t="s">
        <v>4328</v>
      </c>
      <c r="C12119" s="52" t="s">
        <v>2107</v>
      </c>
      <c r="D12119" s="52" t="s">
        <v>2135</v>
      </c>
      <c r="E12119" s="54">
        <v>25.2216</v>
      </c>
      <c r="F12119" s="54">
        <v>0</v>
      </c>
      <c r="G12119" s="54">
        <v>25.2216</v>
      </c>
    </row>
    <row r="12120" s="37" customFormat="1" customHeight="1" spans="1:7">
      <c r="A12120" s="52" t="s">
        <v>2052</v>
      </c>
      <c r="B12120" s="52" t="s">
        <v>4328</v>
      </c>
      <c r="C12120" s="52" t="s">
        <v>2107</v>
      </c>
      <c r="D12120" s="52" t="s">
        <v>2136</v>
      </c>
      <c r="E12120" s="54">
        <v>8.664</v>
      </c>
      <c r="F12120" s="54">
        <v>0</v>
      </c>
      <c r="G12120" s="54">
        <v>8.664</v>
      </c>
    </row>
    <row r="12121" s="37" customFormat="1" customHeight="1" spans="1:7">
      <c r="A12121" s="52" t="s">
        <v>2052</v>
      </c>
      <c r="B12121" s="52" t="s">
        <v>4328</v>
      </c>
      <c r="C12121" s="52" t="s">
        <v>2107</v>
      </c>
      <c r="D12121" s="52" t="s">
        <v>2137</v>
      </c>
      <c r="E12121" s="54">
        <v>13.501056</v>
      </c>
      <c r="F12121" s="54">
        <v>0</v>
      </c>
      <c r="G12121" s="54">
        <v>13.501056</v>
      </c>
    </row>
    <row r="12122" s="37" customFormat="1" customHeight="1" spans="1:7">
      <c r="A12122" s="52" t="s">
        <v>2052</v>
      </c>
      <c r="B12122" s="52" t="s">
        <v>4328</v>
      </c>
      <c r="C12122" s="52" t="s">
        <v>2107</v>
      </c>
      <c r="D12122" s="52" t="s">
        <v>2138</v>
      </c>
      <c r="E12122" s="54">
        <v>5.6202</v>
      </c>
      <c r="F12122" s="54">
        <v>0</v>
      </c>
      <c r="G12122" s="54">
        <v>5.6202</v>
      </c>
    </row>
    <row r="12123" s="37" customFormat="1" customHeight="1" spans="1:7">
      <c r="A12123" s="52" t="s">
        <v>2052</v>
      </c>
      <c r="B12123" s="52" t="s">
        <v>4328</v>
      </c>
      <c r="C12123" s="52" t="s">
        <v>2107</v>
      </c>
      <c r="D12123" s="52" t="s">
        <v>2139</v>
      </c>
      <c r="E12123" s="54">
        <v>0.17748</v>
      </c>
      <c r="F12123" s="54">
        <v>0</v>
      </c>
      <c r="G12123" s="54">
        <v>0.17748</v>
      </c>
    </row>
    <row r="12124" s="37" customFormat="1" customHeight="1" spans="1:7">
      <c r="A12124" s="52" t="s">
        <v>2052</v>
      </c>
      <c r="B12124" s="52" t="s">
        <v>4328</v>
      </c>
      <c r="C12124" s="52" t="s">
        <v>2107</v>
      </c>
      <c r="D12124" s="52" t="s">
        <v>2140</v>
      </c>
      <c r="E12124" s="54">
        <v>0.2958</v>
      </c>
      <c r="F12124" s="54">
        <v>0</v>
      </c>
      <c r="G12124" s="54">
        <v>0.2958</v>
      </c>
    </row>
    <row r="12125" s="37" customFormat="1" customHeight="1" spans="1:7">
      <c r="A12125" s="52" t="s">
        <v>2052</v>
      </c>
      <c r="B12125" s="52" t="s">
        <v>4328</v>
      </c>
      <c r="C12125" s="52" t="s">
        <v>2107</v>
      </c>
      <c r="D12125" s="52" t="s">
        <v>2141</v>
      </c>
      <c r="E12125" s="54">
        <v>7.9488</v>
      </c>
      <c r="F12125" s="54">
        <v>0</v>
      </c>
      <c r="G12125" s="54">
        <v>7.9488</v>
      </c>
    </row>
    <row r="12126" s="37" customFormat="1" customHeight="1" spans="1:7">
      <c r="A12126" s="52" t="s">
        <v>2052</v>
      </c>
      <c r="B12126" s="52" t="s">
        <v>4328</v>
      </c>
      <c r="C12126" s="52" t="s">
        <v>2107</v>
      </c>
      <c r="D12126" s="52" t="s">
        <v>2298</v>
      </c>
      <c r="E12126" s="54">
        <v>1.2</v>
      </c>
      <c r="F12126" s="54">
        <v>0</v>
      </c>
      <c r="G12126" s="54">
        <v>1.2</v>
      </c>
    </row>
    <row r="12127" s="37" customFormat="1" customHeight="1" spans="1:7">
      <c r="A12127" s="52" t="s">
        <v>2052</v>
      </c>
      <c r="B12127" s="52" t="s">
        <v>4328</v>
      </c>
      <c r="C12127" s="52" t="s">
        <v>2107</v>
      </c>
      <c r="D12127" s="52" t="s">
        <v>2142</v>
      </c>
      <c r="E12127" s="54">
        <v>6.750528</v>
      </c>
      <c r="F12127" s="54">
        <v>0</v>
      </c>
      <c r="G12127" s="54">
        <v>6.750528</v>
      </c>
    </row>
    <row r="12128" s="37" customFormat="1" customHeight="1" spans="1:7">
      <c r="A12128" s="52" t="s">
        <v>2052</v>
      </c>
      <c r="B12128" s="52" t="s">
        <v>4328</v>
      </c>
      <c r="C12128" s="52" t="s">
        <v>2107</v>
      </c>
      <c r="D12128" s="52" t="s">
        <v>2299</v>
      </c>
      <c r="E12128" s="54">
        <v>13.8</v>
      </c>
      <c r="F12128" s="54">
        <v>0</v>
      </c>
      <c r="G12128" s="54">
        <v>13.8</v>
      </c>
    </row>
    <row r="12129" s="37" customFormat="1" customHeight="1" spans="1:7">
      <c r="A12129" s="52" t="s">
        <v>2052</v>
      </c>
      <c r="B12129" s="52" t="s">
        <v>4328</v>
      </c>
      <c r="C12129" s="52" t="s">
        <v>2107</v>
      </c>
      <c r="D12129" s="52" t="s">
        <v>2143</v>
      </c>
      <c r="E12129" s="54">
        <v>9.2319</v>
      </c>
      <c r="F12129" s="54">
        <v>0</v>
      </c>
      <c r="G12129" s="54">
        <v>9.2319</v>
      </c>
    </row>
    <row r="12130" s="37" customFormat="1" customHeight="1" spans="1:7">
      <c r="A12130" s="52" t="s">
        <v>2052</v>
      </c>
      <c r="B12130" s="52" t="s">
        <v>4328</v>
      </c>
      <c r="C12130" s="52" t="s">
        <v>2107</v>
      </c>
      <c r="D12130" s="52" t="s">
        <v>2144</v>
      </c>
      <c r="E12130" s="54">
        <v>0.96</v>
      </c>
      <c r="F12130" s="54">
        <v>0</v>
      </c>
      <c r="G12130" s="54">
        <v>0.96</v>
      </c>
    </row>
    <row r="12131" s="37" customFormat="1" customHeight="1" spans="1:7">
      <c r="A12131" s="52" t="s">
        <v>2052</v>
      </c>
      <c r="B12131" s="52" t="s">
        <v>4328</v>
      </c>
      <c r="C12131" s="52" t="s">
        <v>2107</v>
      </c>
      <c r="D12131" s="52" t="s">
        <v>2145</v>
      </c>
      <c r="E12131" s="54">
        <v>0.48024</v>
      </c>
      <c r="F12131" s="54">
        <v>0</v>
      </c>
      <c r="G12131" s="54">
        <v>0.48024</v>
      </c>
    </row>
    <row r="12132" s="37" customFormat="1" customHeight="1" spans="1:7">
      <c r="A12132" s="52" t="s">
        <v>2052</v>
      </c>
      <c r="B12132" s="49" t="s">
        <v>4329</v>
      </c>
      <c r="C12132" s="49"/>
      <c r="D12132" s="49"/>
      <c r="E12132" s="55">
        <v>68.064609</v>
      </c>
      <c r="F12132" s="55">
        <v>0</v>
      </c>
      <c r="G12132" s="55">
        <v>68.064609</v>
      </c>
    </row>
    <row r="12133" s="37" customFormat="1" customHeight="1" spans="1:7">
      <c r="A12133" s="52" t="s">
        <v>2052</v>
      </c>
      <c r="B12133" s="52" t="s">
        <v>4330</v>
      </c>
      <c r="C12133" s="49" t="s">
        <v>2091</v>
      </c>
      <c r="D12133" s="49"/>
      <c r="E12133" s="55">
        <v>9.066611</v>
      </c>
      <c r="F12133" s="55">
        <v>0</v>
      </c>
      <c r="G12133" s="55">
        <v>9.066611</v>
      </c>
    </row>
    <row r="12134" s="37" customFormat="1" customHeight="1" spans="1:7">
      <c r="A12134" s="52" t="s">
        <v>2052</v>
      </c>
      <c r="B12134" s="52" t="s">
        <v>4330</v>
      </c>
      <c r="C12134" s="52" t="s">
        <v>2092</v>
      </c>
      <c r="D12134" s="52" t="s">
        <v>2126</v>
      </c>
      <c r="E12134" s="54">
        <v>7.35</v>
      </c>
      <c r="F12134" s="54">
        <v>0</v>
      </c>
      <c r="G12134" s="54">
        <v>7.35</v>
      </c>
    </row>
    <row r="12135" s="37" customFormat="1" customHeight="1" spans="1:7">
      <c r="A12135" s="52" t="s">
        <v>2052</v>
      </c>
      <c r="B12135" s="52" t="s">
        <v>4330</v>
      </c>
      <c r="C12135" s="52" t="s">
        <v>2092</v>
      </c>
      <c r="D12135" s="52" t="s">
        <v>2127</v>
      </c>
      <c r="E12135" s="54">
        <v>0.259574</v>
      </c>
      <c r="F12135" s="54">
        <v>0</v>
      </c>
      <c r="G12135" s="54">
        <v>0.259574</v>
      </c>
    </row>
    <row r="12136" s="37" customFormat="1" customHeight="1" spans="1:7">
      <c r="A12136" s="52" t="s">
        <v>2052</v>
      </c>
      <c r="B12136" s="52" t="s">
        <v>4330</v>
      </c>
      <c r="C12136" s="52" t="s">
        <v>2092</v>
      </c>
      <c r="D12136" s="52" t="s">
        <v>2128</v>
      </c>
      <c r="E12136" s="54">
        <v>0.18457</v>
      </c>
      <c r="F12136" s="54">
        <v>0</v>
      </c>
      <c r="G12136" s="54">
        <v>0.18457</v>
      </c>
    </row>
    <row r="12137" s="37" customFormat="1" customHeight="1" spans="1:7">
      <c r="A12137" s="52" t="s">
        <v>2052</v>
      </c>
      <c r="B12137" s="52" t="s">
        <v>4330</v>
      </c>
      <c r="C12137" s="52" t="s">
        <v>2092</v>
      </c>
      <c r="D12137" s="52" t="s">
        <v>2129</v>
      </c>
      <c r="E12137" s="54">
        <v>0.317484</v>
      </c>
      <c r="F12137" s="54">
        <v>0</v>
      </c>
      <c r="G12137" s="54">
        <v>0.317484</v>
      </c>
    </row>
    <row r="12138" s="37" customFormat="1" customHeight="1" spans="1:7">
      <c r="A12138" s="52" t="s">
        <v>2052</v>
      </c>
      <c r="B12138" s="52" t="s">
        <v>4330</v>
      </c>
      <c r="C12138" s="52" t="s">
        <v>2092</v>
      </c>
      <c r="D12138" s="52" t="s">
        <v>2297</v>
      </c>
      <c r="E12138" s="54">
        <v>0.180515</v>
      </c>
      <c r="F12138" s="54">
        <v>0</v>
      </c>
      <c r="G12138" s="54">
        <v>0.180515</v>
      </c>
    </row>
    <row r="12139" s="37" customFormat="1" customHeight="1" spans="1:7">
      <c r="A12139" s="52" t="s">
        <v>2052</v>
      </c>
      <c r="B12139" s="52" t="s">
        <v>4330</v>
      </c>
      <c r="C12139" s="52" t="s">
        <v>2092</v>
      </c>
      <c r="D12139" s="52" t="s">
        <v>2130</v>
      </c>
      <c r="E12139" s="54">
        <v>0.324468</v>
      </c>
      <c r="F12139" s="54">
        <v>0</v>
      </c>
      <c r="G12139" s="54">
        <v>0.324468</v>
      </c>
    </row>
    <row r="12140" s="37" customFormat="1" customHeight="1" spans="1:7">
      <c r="A12140" s="52" t="s">
        <v>2052</v>
      </c>
      <c r="B12140" s="52" t="s">
        <v>4330</v>
      </c>
      <c r="C12140" s="52" t="s">
        <v>2092</v>
      </c>
      <c r="D12140" s="52" t="s">
        <v>2105</v>
      </c>
      <c r="E12140" s="54">
        <v>0.45</v>
      </c>
      <c r="F12140" s="54">
        <v>0</v>
      </c>
      <c r="G12140" s="54">
        <v>0.45</v>
      </c>
    </row>
    <row r="12141" s="37" customFormat="1" customHeight="1" spans="1:7">
      <c r="A12141" s="52" t="s">
        <v>2052</v>
      </c>
      <c r="B12141" s="52" t="s">
        <v>4330</v>
      </c>
      <c r="C12141" s="49" t="s">
        <v>2106</v>
      </c>
      <c r="D12141" s="49"/>
      <c r="E12141" s="55">
        <v>58.997998</v>
      </c>
      <c r="F12141" s="55">
        <v>0</v>
      </c>
      <c r="G12141" s="55">
        <v>58.997998</v>
      </c>
    </row>
    <row r="12142" s="37" customFormat="1" customHeight="1" spans="1:7">
      <c r="A12142" s="52" t="s">
        <v>2052</v>
      </c>
      <c r="B12142" s="52" t="s">
        <v>4330</v>
      </c>
      <c r="C12142" s="52" t="s">
        <v>2107</v>
      </c>
      <c r="D12142" s="52" t="s">
        <v>2131</v>
      </c>
      <c r="E12142" s="54">
        <v>10.5828</v>
      </c>
      <c r="F12142" s="54">
        <v>0</v>
      </c>
      <c r="G12142" s="54">
        <v>10.5828</v>
      </c>
    </row>
    <row r="12143" s="37" customFormat="1" customHeight="1" spans="1:7">
      <c r="A12143" s="52" t="s">
        <v>2052</v>
      </c>
      <c r="B12143" s="52" t="s">
        <v>4330</v>
      </c>
      <c r="C12143" s="52" t="s">
        <v>2107</v>
      </c>
      <c r="D12143" s="52" t="s">
        <v>2132</v>
      </c>
      <c r="E12143" s="54">
        <v>1.9044</v>
      </c>
      <c r="F12143" s="54">
        <v>0</v>
      </c>
      <c r="G12143" s="54">
        <v>1.9044</v>
      </c>
    </row>
    <row r="12144" s="37" customFormat="1" customHeight="1" spans="1:7">
      <c r="A12144" s="52" t="s">
        <v>2052</v>
      </c>
      <c r="B12144" s="52" t="s">
        <v>4330</v>
      </c>
      <c r="C12144" s="52" t="s">
        <v>2107</v>
      </c>
      <c r="D12144" s="52" t="s">
        <v>2110</v>
      </c>
      <c r="E12144" s="54">
        <v>1.44</v>
      </c>
      <c r="F12144" s="54">
        <v>0</v>
      </c>
      <c r="G12144" s="54">
        <v>1.44</v>
      </c>
    </row>
    <row r="12145" s="37" customFormat="1" customHeight="1" spans="1:7">
      <c r="A12145" s="52" t="s">
        <v>2052</v>
      </c>
      <c r="B12145" s="52" t="s">
        <v>4330</v>
      </c>
      <c r="C12145" s="52" t="s">
        <v>2107</v>
      </c>
      <c r="D12145" s="52" t="s">
        <v>2134</v>
      </c>
      <c r="E12145" s="54">
        <v>5.508</v>
      </c>
      <c r="F12145" s="54">
        <v>0</v>
      </c>
      <c r="G12145" s="54">
        <v>5.508</v>
      </c>
    </row>
    <row r="12146" s="37" customFormat="1" customHeight="1" spans="1:7">
      <c r="A12146" s="52" t="s">
        <v>2052</v>
      </c>
      <c r="B12146" s="52" t="s">
        <v>4330</v>
      </c>
      <c r="C12146" s="52" t="s">
        <v>2107</v>
      </c>
      <c r="D12146" s="52" t="s">
        <v>2135</v>
      </c>
      <c r="E12146" s="54">
        <v>10.8</v>
      </c>
      <c r="F12146" s="54">
        <v>0</v>
      </c>
      <c r="G12146" s="54">
        <v>10.8</v>
      </c>
    </row>
    <row r="12147" s="37" customFormat="1" customHeight="1" spans="1:7">
      <c r="A12147" s="52" t="s">
        <v>2052</v>
      </c>
      <c r="B12147" s="52" t="s">
        <v>4330</v>
      </c>
      <c r="C12147" s="52" t="s">
        <v>2107</v>
      </c>
      <c r="D12147" s="52" t="s">
        <v>2136</v>
      </c>
      <c r="E12147" s="54">
        <v>3.636</v>
      </c>
      <c r="F12147" s="54">
        <v>0</v>
      </c>
      <c r="G12147" s="54">
        <v>3.636</v>
      </c>
    </row>
    <row r="12148" s="37" customFormat="1" customHeight="1" spans="1:7">
      <c r="A12148" s="52" t="s">
        <v>2052</v>
      </c>
      <c r="B12148" s="52" t="s">
        <v>4330</v>
      </c>
      <c r="C12148" s="52" t="s">
        <v>2107</v>
      </c>
      <c r="D12148" s="52" t="s">
        <v>2137</v>
      </c>
      <c r="E12148" s="54">
        <v>5.188992</v>
      </c>
      <c r="F12148" s="54">
        <v>0</v>
      </c>
      <c r="G12148" s="54">
        <v>5.188992</v>
      </c>
    </row>
    <row r="12149" s="37" customFormat="1" customHeight="1" spans="1:7">
      <c r="A12149" s="52" t="s">
        <v>2052</v>
      </c>
      <c r="B12149" s="52" t="s">
        <v>4330</v>
      </c>
      <c r="C12149" s="52" t="s">
        <v>2107</v>
      </c>
      <c r="D12149" s="52" t="s">
        <v>2138</v>
      </c>
      <c r="E12149" s="54">
        <v>2.054964</v>
      </c>
      <c r="F12149" s="54">
        <v>0</v>
      </c>
      <c r="G12149" s="54">
        <v>2.054964</v>
      </c>
    </row>
    <row r="12150" s="37" customFormat="1" customHeight="1" spans="1:7">
      <c r="A12150" s="52" t="s">
        <v>2052</v>
      </c>
      <c r="B12150" s="52" t="s">
        <v>4330</v>
      </c>
      <c r="C12150" s="52" t="s">
        <v>2107</v>
      </c>
      <c r="D12150" s="52" t="s">
        <v>2139</v>
      </c>
      <c r="E12150" s="54">
        <v>0.064894</v>
      </c>
      <c r="F12150" s="54">
        <v>0</v>
      </c>
      <c r="G12150" s="54">
        <v>0.064894</v>
      </c>
    </row>
    <row r="12151" s="37" customFormat="1" customHeight="1" spans="1:7">
      <c r="A12151" s="52" t="s">
        <v>2052</v>
      </c>
      <c r="B12151" s="52" t="s">
        <v>4330</v>
      </c>
      <c r="C12151" s="52" t="s">
        <v>2107</v>
      </c>
      <c r="D12151" s="52" t="s">
        <v>2140</v>
      </c>
      <c r="E12151" s="54">
        <v>0.108156</v>
      </c>
      <c r="F12151" s="54">
        <v>0</v>
      </c>
      <c r="G12151" s="54">
        <v>0.108156</v>
      </c>
    </row>
    <row r="12152" s="37" customFormat="1" customHeight="1" spans="1:7">
      <c r="A12152" s="52" t="s">
        <v>2052</v>
      </c>
      <c r="B12152" s="52" t="s">
        <v>4330</v>
      </c>
      <c r="C12152" s="52" t="s">
        <v>2107</v>
      </c>
      <c r="D12152" s="52" t="s">
        <v>2141</v>
      </c>
      <c r="E12152" s="54">
        <v>2.941344</v>
      </c>
      <c r="F12152" s="54">
        <v>0</v>
      </c>
      <c r="G12152" s="54">
        <v>2.941344</v>
      </c>
    </row>
    <row r="12153" s="37" customFormat="1" customHeight="1" spans="1:7">
      <c r="A12153" s="52" t="s">
        <v>2052</v>
      </c>
      <c r="B12153" s="52" t="s">
        <v>4330</v>
      </c>
      <c r="C12153" s="52" t="s">
        <v>2107</v>
      </c>
      <c r="D12153" s="52" t="s">
        <v>2298</v>
      </c>
      <c r="E12153" s="54">
        <v>0.6</v>
      </c>
      <c r="F12153" s="54">
        <v>0</v>
      </c>
      <c r="G12153" s="54">
        <v>0.6</v>
      </c>
    </row>
    <row r="12154" s="37" customFormat="1" customHeight="1" spans="1:7">
      <c r="A12154" s="52" t="s">
        <v>2052</v>
      </c>
      <c r="B12154" s="52" t="s">
        <v>4330</v>
      </c>
      <c r="C12154" s="52" t="s">
        <v>2107</v>
      </c>
      <c r="D12154" s="52" t="s">
        <v>2142</v>
      </c>
      <c r="E12154" s="54">
        <v>2.594496</v>
      </c>
      <c r="F12154" s="54">
        <v>0</v>
      </c>
      <c r="G12154" s="54">
        <v>2.594496</v>
      </c>
    </row>
    <row r="12155" s="37" customFormat="1" customHeight="1" spans="1:7">
      <c r="A12155" s="52" t="s">
        <v>2052</v>
      </c>
      <c r="B12155" s="52" t="s">
        <v>4330</v>
      </c>
      <c r="C12155" s="52" t="s">
        <v>2107</v>
      </c>
      <c r="D12155" s="52" t="s">
        <v>2299</v>
      </c>
      <c r="E12155" s="54">
        <v>6.9</v>
      </c>
      <c r="F12155" s="54">
        <v>0</v>
      </c>
      <c r="G12155" s="54">
        <v>6.9</v>
      </c>
    </row>
    <row r="12156" s="37" customFormat="1" customHeight="1" spans="1:7">
      <c r="A12156" s="52" t="s">
        <v>2052</v>
      </c>
      <c r="B12156" s="52" t="s">
        <v>4330</v>
      </c>
      <c r="C12156" s="52" t="s">
        <v>2107</v>
      </c>
      <c r="D12156" s="52" t="s">
        <v>2143</v>
      </c>
      <c r="E12156" s="54">
        <v>4.014</v>
      </c>
      <c r="F12156" s="54">
        <v>0</v>
      </c>
      <c r="G12156" s="54">
        <v>4.014</v>
      </c>
    </row>
    <row r="12157" s="37" customFormat="1" customHeight="1" spans="1:7">
      <c r="A12157" s="52" t="s">
        <v>2052</v>
      </c>
      <c r="B12157" s="52" t="s">
        <v>4330</v>
      </c>
      <c r="C12157" s="52" t="s">
        <v>2107</v>
      </c>
      <c r="D12157" s="52" t="s">
        <v>2144</v>
      </c>
      <c r="E12157" s="54">
        <v>0.48</v>
      </c>
      <c r="F12157" s="54">
        <v>0</v>
      </c>
      <c r="G12157" s="54">
        <v>0.48</v>
      </c>
    </row>
    <row r="12158" s="37" customFormat="1" customHeight="1" spans="1:7">
      <c r="A12158" s="52" t="s">
        <v>2052</v>
      </c>
      <c r="B12158" s="52" t="s">
        <v>4330</v>
      </c>
      <c r="C12158" s="52" t="s">
        <v>2107</v>
      </c>
      <c r="D12158" s="52" t="s">
        <v>2145</v>
      </c>
      <c r="E12158" s="54">
        <v>0.179952</v>
      </c>
      <c r="F12158" s="54">
        <v>0</v>
      </c>
      <c r="G12158" s="54">
        <v>0.179952</v>
      </c>
    </row>
    <row r="12159" s="37" customFormat="1" customHeight="1" spans="1:7">
      <c r="A12159" s="52" t="s">
        <v>2052</v>
      </c>
      <c r="B12159" s="49" t="s">
        <v>4331</v>
      </c>
      <c r="C12159" s="49"/>
      <c r="D12159" s="49"/>
      <c r="E12159" s="55">
        <v>123.587852</v>
      </c>
      <c r="F12159" s="55">
        <v>0</v>
      </c>
      <c r="G12159" s="55">
        <v>123.587852</v>
      </c>
    </row>
    <row r="12160" s="37" customFormat="1" customHeight="1" spans="1:7">
      <c r="A12160" s="52" t="s">
        <v>2052</v>
      </c>
      <c r="B12160" s="52" t="s">
        <v>4332</v>
      </c>
      <c r="C12160" s="49" t="s">
        <v>2091</v>
      </c>
      <c r="D12160" s="49"/>
      <c r="E12160" s="55">
        <v>17.838816</v>
      </c>
      <c r="F12160" s="55">
        <v>0</v>
      </c>
      <c r="G12160" s="55">
        <v>17.838816</v>
      </c>
    </row>
    <row r="12161" s="37" customFormat="1" customHeight="1" spans="1:7">
      <c r="A12161" s="52" t="s">
        <v>2052</v>
      </c>
      <c r="B12161" s="52" t="s">
        <v>4332</v>
      </c>
      <c r="C12161" s="52" t="s">
        <v>2092</v>
      </c>
      <c r="D12161" s="52" t="s">
        <v>2126</v>
      </c>
      <c r="E12161" s="54">
        <v>14.7</v>
      </c>
      <c r="F12161" s="54">
        <v>0</v>
      </c>
      <c r="G12161" s="54">
        <v>14.7</v>
      </c>
    </row>
    <row r="12162" s="37" customFormat="1" customHeight="1" spans="1:7">
      <c r="A12162" s="52" t="s">
        <v>2052</v>
      </c>
      <c r="B12162" s="52" t="s">
        <v>4332</v>
      </c>
      <c r="C12162" s="52" t="s">
        <v>2092</v>
      </c>
      <c r="D12162" s="52" t="s">
        <v>2127</v>
      </c>
      <c r="E12162" s="54">
        <v>0.534384</v>
      </c>
      <c r="F12162" s="54">
        <v>0</v>
      </c>
      <c r="G12162" s="54">
        <v>0.534384</v>
      </c>
    </row>
    <row r="12163" s="37" customFormat="1" customHeight="1" spans="1:7">
      <c r="A12163" s="52" t="s">
        <v>2052</v>
      </c>
      <c r="B12163" s="52" t="s">
        <v>4332</v>
      </c>
      <c r="C12163" s="52" t="s">
        <v>2092</v>
      </c>
      <c r="D12163" s="52" t="s">
        <v>2128</v>
      </c>
      <c r="E12163" s="54">
        <v>0.379776</v>
      </c>
      <c r="F12163" s="54">
        <v>0</v>
      </c>
      <c r="G12163" s="54">
        <v>0.379776</v>
      </c>
    </row>
    <row r="12164" s="37" customFormat="1" customHeight="1" spans="1:7">
      <c r="A12164" s="52" t="s">
        <v>2052</v>
      </c>
      <c r="B12164" s="52" t="s">
        <v>4332</v>
      </c>
      <c r="C12164" s="52" t="s">
        <v>2092</v>
      </c>
      <c r="D12164" s="52" t="s">
        <v>2129</v>
      </c>
      <c r="E12164" s="54">
        <v>0.656676</v>
      </c>
      <c r="F12164" s="54">
        <v>0</v>
      </c>
      <c r="G12164" s="54">
        <v>0.656676</v>
      </c>
    </row>
    <row r="12165" s="37" customFormat="1" customHeight="1" spans="1:7">
      <c r="A12165" s="52" t="s">
        <v>2052</v>
      </c>
      <c r="B12165" s="52" t="s">
        <v>4332</v>
      </c>
      <c r="C12165" s="52" t="s">
        <v>2092</v>
      </c>
      <c r="D12165" s="52" t="s">
        <v>2130</v>
      </c>
      <c r="E12165" s="54">
        <v>0.66798</v>
      </c>
      <c r="F12165" s="54">
        <v>0</v>
      </c>
      <c r="G12165" s="54">
        <v>0.66798</v>
      </c>
    </row>
    <row r="12166" s="37" customFormat="1" customHeight="1" spans="1:7">
      <c r="A12166" s="52" t="s">
        <v>2052</v>
      </c>
      <c r="B12166" s="52" t="s">
        <v>4332</v>
      </c>
      <c r="C12166" s="52" t="s">
        <v>2092</v>
      </c>
      <c r="D12166" s="52" t="s">
        <v>2105</v>
      </c>
      <c r="E12166" s="54">
        <v>0.9</v>
      </c>
      <c r="F12166" s="54">
        <v>0</v>
      </c>
      <c r="G12166" s="54">
        <v>0.9</v>
      </c>
    </row>
    <row r="12167" s="37" customFormat="1" customHeight="1" spans="1:7">
      <c r="A12167" s="52" t="s">
        <v>2052</v>
      </c>
      <c r="B12167" s="52" t="s">
        <v>4332</v>
      </c>
      <c r="C12167" s="49" t="s">
        <v>2106</v>
      </c>
      <c r="D12167" s="49"/>
      <c r="E12167" s="55">
        <v>105.749036</v>
      </c>
      <c r="F12167" s="55">
        <v>0</v>
      </c>
      <c r="G12167" s="55">
        <v>105.749036</v>
      </c>
    </row>
    <row r="12168" s="37" customFormat="1" customHeight="1" spans="1:7">
      <c r="A12168" s="52" t="s">
        <v>2052</v>
      </c>
      <c r="B12168" s="52" t="s">
        <v>4332</v>
      </c>
      <c r="C12168" s="52" t="s">
        <v>2107</v>
      </c>
      <c r="D12168" s="52" t="s">
        <v>2131</v>
      </c>
      <c r="E12168" s="54">
        <v>21.8892</v>
      </c>
      <c r="F12168" s="54">
        <v>0</v>
      </c>
      <c r="G12168" s="54">
        <v>21.8892</v>
      </c>
    </row>
    <row r="12169" s="37" customFormat="1" customHeight="1" spans="1:7">
      <c r="A12169" s="52" t="s">
        <v>2052</v>
      </c>
      <c r="B12169" s="52" t="s">
        <v>4332</v>
      </c>
      <c r="C12169" s="52" t="s">
        <v>2107</v>
      </c>
      <c r="D12169" s="52" t="s">
        <v>2132</v>
      </c>
      <c r="E12169" s="54">
        <v>3.3888</v>
      </c>
      <c r="F12169" s="54">
        <v>0</v>
      </c>
      <c r="G12169" s="54">
        <v>3.3888</v>
      </c>
    </row>
    <row r="12170" s="37" customFormat="1" customHeight="1" spans="1:7">
      <c r="A12170" s="52" t="s">
        <v>2052</v>
      </c>
      <c r="B12170" s="52" t="s">
        <v>4332</v>
      </c>
      <c r="C12170" s="52" t="s">
        <v>2107</v>
      </c>
      <c r="D12170" s="52" t="s">
        <v>2110</v>
      </c>
      <c r="E12170" s="54">
        <v>2.94</v>
      </c>
      <c r="F12170" s="54">
        <v>0</v>
      </c>
      <c r="G12170" s="54">
        <v>2.94</v>
      </c>
    </row>
    <row r="12171" s="37" customFormat="1" customHeight="1" spans="1:7">
      <c r="A12171" s="52" t="s">
        <v>2052</v>
      </c>
      <c r="B12171" s="52" t="s">
        <v>4332</v>
      </c>
      <c r="C12171" s="52" t="s">
        <v>2107</v>
      </c>
      <c r="D12171" s="52" t="s">
        <v>2133</v>
      </c>
      <c r="E12171" s="54">
        <v>0.006</v>
      </c>
      <c r="F12171" s="54">
        <v>0</v>
      </c>
      <c r="G12171" s="54">
        <v>0.006</v>
      </c>
    </row>
    <row r="12172" s="37" customFormat="1" customHeight="1" spans="1:7">
      <c r="A12172" s="52" t="s">
        <v>2052</v>
      </c>
      <c r="B12172" s="52" t="s">
        <v>4332</v>
      </c>
      <c r="C12172" s="52" t="s">
        <v>2107</v>
      </c>
      <c r="D12172" s="52" t="s">
        <v>2134</v>
      </c>
      <c r="E12172" s="54">
        <v>11.508</v>
      </c>
      <c r="F12172" s="54">
        <v>0</v>
      </c>
      <c r="G12172" s="54">
        <v>11.508</v>
      </c>
    </row>
    <row r="12173" s="37" customFormat="1" customHeight="1" spans="1:7">
      <c r="A12173" s="52" t="s">
        <v>2052</v>
      </c>
      <c r="B12173" s="52" t="s">
        <v>4332</v>
      </c>
      <c r="C12173" s="52" t="s">
        <v>2107</v>
      </c>
      <c r="D12173" s="52" t="s">
        <v>2135</v>
      </c>
      <c r="E12173" s="54">
        <v>22.104</v>
      </c>
      <c r="F12173" s="54">
        <v>0</v>
      </c>
      <c r="G12173" s="54">
        <v>22.104</v>
      </c>
    </row>
    <row r="12174" s="37" customFormat="1" customHeight="1" spans="1:7">
      <c r="A12174" s="52" t="s">
        <v>2052</v>
      </c>
      <c r="B12174" s="52" t="s">
        <v>4332</v>
      </c>
      <c r="C12174" s="52" t="s">
        <v>2107</v>
      </c>
      <c r="D12174" s="52" t="s">
        <v>2136</v>
      </c>
      <c r="E12174" s="54">
        <v>7.746</v>
      </c>
      <c r="F12174" s="54">
        <v>0</v>
      </c>
      <c r="G12174" s="54">
        <v>7.746</v>
      </c>
    </row>
    <row r="12175" s="37" customFormat="1" customHeight="1" spans="1:7">
      <c r="A12175" s="52" t="s">
        <v>2052</v>
      </c>
      <c r="B12175" s="52" t="s">
        <v>4332</v>
      </c>
      <c r="C12175" s="52" t="s">
        <v>2107</v>
      </c>
      <c r="D12175" s="52" t="s">
        <v>2137</v>
      </c>
      <c r="E12175" s="54">
        <v>10.66176</v>
      </c>
      <c r="F12175" s="54">
        <v>0</v>
      </c>
      <c r="G12175" s="54">
        <v>10.66176</v>
      </c>
    </row>
    <row r="12176" s="37" customFormat="1" customHeight="1" spans="1:7">
      <c r="A12176" s="52" t="s">
        <v>2052</v>
      </c>
      <c r="B12176" s="52" t="s">
        <v>4332</v>
      </c>
      <c r="C12176" s="52" t="s">
        <v>2107</v>
      </c>
      <c r="D12176" s="52" t="s">
        <v>2138</v>
      </c>
      <c r="E12176" s="54">
        <v>4.23054</v>
      </c>
      <c r="F12176" s="54">
        <v>0</v>
      </c>
      <c r="G12176" s="54">
        <v>4.23054</v>
      </c>
    </row>
    <row r="12177" s="37" customFormat="1" customHeight="1" spans="1:7">
      <c r="A12177" s="52" t="s">
        <v>2052</v>
      </c>
      <c r="B12177" s="52" t="s">
        <v>4332</v>
      </c>
      <c r="C12177" s="52" t="s">
        <v>2107</v>
      </c>
      <c r="D12177" s="52" t="s">
        <v>2139</v>
      </c>
      <c r="E12177" s="54">
        <v>0.133596</v>
      </c>
      <c r="F12177" s="54">
        <v>0</v>
      </c>
      <c r="G12177" s="54">
        <v>0.133596</v>
      </c>
    </row>
    <row r="12178" s="37" customFormat="1" customHeight="1" spans="1:7">
      <c r="A12178" s="52" t="s">
        <v>2052</v>
      </c>
      <c r="B12178" s="52" t="s">
        <v>4332</v>
      </c>
      <c r="C12178" s="52" t="s">
        <v>2107</v>
      </c>
      <c r="D12178" s="52" t="s">
        <v>2140</v>
      </c>
      <c r="E12178" s="54">
        <v>0.22266</v>
      </c>
      <c r="F12178" s="54">
        <v>0</v>
      </c>
      <c r="G12178" s="54">
        <v>0.22266</v>
      </c>
    </row>
    <row r="12179" s="37" customFormat="1" customHeight="1" spans="1:7">
      <c r="A12179" s="52" t="s">
        <v>2052</v>
      </c>
      <c r="B12179" s="52" t="s">
        <v>4332</v>
      </c>
      <c r="C12179" s="52" t="s">
        <v>2107</v>
      </c>
      <c r="D12179" s="52" t="s">
        <v>2141</v>
      </c>
      <c r="E12179" s="54">
        <v>6.04944</v>
      </c>
      <c r="F12179" s="54">
        <v>0</v>
      </c>
      <c r="G12179" s="54">
        <v>6.04944</v>
      </c>
    </row>
    <row r="12180" s="37" customFormat="1" customHeight="1" spans="1:7">
      <c r="A12180" s="52" t="s">
        <v>2052</v>
      </c>
      <c r="B12180" s="52" t="s">
        <v>4332</v>
      </c>
      <c r="C12180" s="52" t="s">
        <v>2107</v>
      </c>
      <c r="D12180" s="52" t="s">
        <v>2142</v>
      </c>
      <c r="E12180" s="54">
        <v>5.33088</v>
      </c>
      <c r="F12180" s="54">
        <v>0</v>
      </c>
      <c r="G12180" s="54">
        <v>5.33088</v>
      </c>
    </row>
    <row r="12181" s="37" customFormat="1" customHeight="1" spans="1:7">
      <c r="A12181" s="52" t="s">
        <v>2052</v>
      </c>
      <c r="B12181" s="52" t="s">
        <v>4332</v>
      </c>
      <c r="C12181" s="52" t="s">
        <v>2107</v>
      </c>
      <c r="D12181" s="52" t="s">
        <v>2143</v>
      </c>
      <c r="E12181" s="54">
        <v>8.2103</v>
      </c>
      <c r="F12181" s="54">
        <v>0</v>
      </c>
      <c r="G12181" s="54">
        <v>8.2103</v>
      </c>
    </row>
    <row r="12182" s="37" customFormat="1" customHeight="1" spans="1:7">
      <c r="A12182" s="52" t="s">
        <v>2052</v>
      </c>
      <c r="B12182" s="52" t="s">
        <v>4332</v>
      </c>
      <c r="C12182" s="52" t="s">
        <v>2107</v>
      </c>
      <c r="D12182" s="52" t="s">
        <v>2144</v>
      </c>
      <c r="E12182" s="54">
        <v>0.96</v>
      </c>
      <c r="F12182" s="54">
        <v>0</v>
      </c>
      <c r="G12182" s="54">
        <v>0.96</v>
      </c>
    </row>
    <row r="12183" s="37" customFormat="1" customHeight="1" spans="1:7">
      <c r="A12183" s="52" t="s">
        <v>2052</v>
      </c>
      <c r="B12183" s="52" t="s">
        <v>4332</v>
      </c>
      <c r="C12183" s="52" t="s">
        <v>2107</v>
      </c>
      <c r="D12183" s="52" t="s">
        <v>2145</v>
      </c>
      <c r="E12183" s="54">
        <v>0.36786</v>
      </c>
      <c r="F12183" s="54">
        <v>0</v>
      </c>
      <c r="G12183" s="54">
        <v>0.36786</v>
      </c>
    </row>
    <row r="12184" s="37" customFormat="1" customHeight="1" spans="1:7">
      <c r="A12184" s="52" t="s">
        <v>2052</v>
      </c>
      <c r="B12184" s="49" t="s">
        <v>4333</v>
      </c>
      <c r="C12184" s="49"/>
      <c r="D12184" s="49"/>
      <c r="E12184" s="55">
        <v>40.157824</v>
      </c>
      <c r="F12184" s="55">
        <v>0</v>
      </c>
      <c r="G12184" s="55">
        <v>40.157824</v>
      </c>
    </row>
    <row r="12185" s="37" customFormat="1" customHeight="1" spans="1:7">
      <c r="A12185" s="52" t="s">
        <v>2052</v>
      </c>
      <c r="B12185" s="52" t="s">
        <v>4334</v>
      </c>
      <c r="C12185" s="49" t="s">
        <v>2091</v>
      </c>
      <c r="D12185" s="49"/>
      <c r="E12185" s="55">
        <v>5.925292</v>
      </c>
      <c r="F12185" s="55">
        <v>0</v>
      </c>
      <c r="G12185" s="55">
        <v>5.925292</v>
      </c>
    </row>
    <row r="12186" s="37" customFormat="1" customHeight="1" spans="1:7">
      <c r="A12186" s="52" t="s">
        <v>2052</v>
      </c>
      <c r="B12186" s="52" t="s">
        <v>4334</v>
      </c>
      <c r="C12186" s="52" t="s">
        <v>2092</v>
      </c>
      <c r="D12186" s="52" t="s">
        <v>2126</v>
      </c>
      <c r="E12186" s="54">
        <v>4.9</v>
      </c>
      <c r="F12186" s="54">
        <v>0</v>
      </c>
      <c r="G12186" s="54">
        <v>4.9</v>
      </c>
    </row>
    <row r="12187" s="37" customFormat="1" customHeight="1" spans="1:7">
      <c r="A12187" s="52" t="s">
        <v>2052</v>
      </c>
      <c r="B12187" s="52" t="s">
        <v>4334</v>
      </c>
      <c r="C12187" s="52" t="s">
        <v>2092</v>
      </c>
      <c r="D12187" s="52" t="s">
        <v>2127</v>
      </c>
      <c r="E12187" s="54">
        <v>0.173808</v>
      </c>
      <c r="F12187" s="54">
        <v>0</v>
      </c>
      <c r="G12187" s="54">
        <v>0.173808</v>
      </c>
    </row>
    <row r="12188" s="37" customFormat="1" customHeight="1" spans="1:7">
      <c r="A12188" s="52" t="s">
        <v>2052</v>
      </c>
      <c r="B12188" s="52" t="s">
        <v>4334</v>
      </c>
      <c r="C12188" s="52" t="s">
        <v>2092</v>
      </c>
      <c r="D12188" s="52" t="s">
        <v>2128</v>
      </c>
      <c r="E12188" s="54">
        <v>0.123552</v>
      </c>
      <c r="F12188" s="54">
        <v>0</v>
      </c>
      <c r="G12188" s="54">
        <v>0.123552</v>
      </c>
    </row>
    <row r="12189" s="37" customFormat="1" customHeight="1" spans="1:7">
      <c r="A12189" s="52" t="s">
        <v>2052</v>
      </c>
      <c r="B12189" s="52" t="s">
        <v>4334</v>
      </c>
      <c r="C12189" s="52" t="s">
        <v>2092</v>
      </c>
      <c r="D12189" s="52" t="s">
        <v>2129</v>
      </c>
      <c r="E12189" s="54">
        <v>0.210672</v>
      </c>
      <c r="F12189" s="54">
        <v>0</v>
      </c>
      <c r="G12189" s="54">
        <v>0.210672</v>
      </c>
    </row>
    <row r="12190" s="37" customFormat="1" customHeight="1" spans="1:7">
      <c r="A12190" s="52" t="s">
        <v>2052</v>
      </c>
      <c r="B12190" s="52" t="s">
        <v>4334</v>
      </c>
      <c r="C12190" s="52" t="s">
        <v>2092</v>
      </c>
      <c r="D12190" s="52" t="s">
        <v>2130</v>
      </c>
      <c r="E12190" s="54">
        <v>0.21726</v>
      </c>
      <c r="F12190" s="54">
        <v>0</v>
      </c>
      <c r="G12190" s="54">
        <v>0.21726</v>
      </c>
    </row>
    <row r="12191" s="37" customFormat="1" customHeight="1" spans="1:7">
      <c r="A12191" s="52" t="s">
        <v>2052</v>
      </c>
      <c r="B12191" s="52" t="s">
        <v>4334</v>
      </c>
      <c r="C12191" s="52" t="s">
        <v>2092</v>
      </c>
      <c r="D12191" s="52" t="s">
        <v>2105</v>
      </c>
      <c r="E12191" s="54">
        <v>0.3</v>
      </c>
      <c r="F12191" s="54">
        <v>0</v>
      </c>
      <c r="G12191" s="54">
        <v>0.3</v>
      </c>
    </row>
    <row r="12192" s="37" customFormat="1" customHeight="1" spans="1:7">
      <c r="A12192" s="52" t="s">
        <v>2052</v>
      </c>
      <c r="B12192" s="52" t="s">
        <v>4334</v>
      </c>
      <c r="C12192" s="49" t="s">
        <v>2106</v>
      </c>
      <c r="D12192" s="49"/>
      <c r="E12192" s="55">
        <v>34.232532</v>
      </c>
      <c r="F12192" s="55">
        <v>0</v>
      </c>
      <c r="G12192" s="55">
        <v>34.232532</v>
      </c>
    </row>
    <row r="12193" s="37" customFormat="1" customHeight="1" spans="1:7">
      <c r="A12193" s="52" t="s">
        <v>2052</v>
      </c>
      <c r="B12193" s="52" t="s">
        <v>4334</v>
      </c>
      <c r="C12193" s="52" t="s">
        <v>2107</v>
      </c>
      <c r="D12193" s="52" t="s">
        <v>2131</v>
      </c>
      <c r="E12193" s="54">
        <v>7.0224</v>
      </c>
      <c r="F12193" s="54">
        <v>0</v>
      </c>
      <c r="G12193" s="54">
        <v>7.0224</v>
      </c>
    </row>
    <row r="12194" s="37" customFormat="1" customHeight="1" spans="1:7">
      <c r="A12194" s="52" t="s">
        <v>2052</v>
      </c>
      <c r="B12194" s="52" t="s">
        <v>4334</v>
      </c>
      <c r="C12194" s="52" t="s">
        <v>2107</v>
      </c>
      <c r="D12194" s="52" t="s">
        <v>2132</v>
      </c>
      <c r="E12194" s="54">
        <v>1.2696</v>
      </c>
      <c r="F12194" s="54">
        <v>0</v>
      </c>
      <c r="G12194" s="54">
        <v>1.2696</v>
      </c>
    </row>
    <row r="12195" s="37" customFormat="1" customHeight="1" spans="1:7">
      <c r="A12195" s="52" t="s">
        <v>2052</v>
      </c>
      <c r="B12195" s="52" t="s">
        <v>4334</v>
      </c>
      <c r="C12195" s="52" t="s">
        <v>2107</v>
      </c>
      <c r="D12195" s="52" t="s">
        <v>2110</v>
      </c>
      <c r="E12195" s="54">
        <v>0.96</v>
      </c>
      <c r="F12195" s="54">
        <v>0</v>
      </c>
      <c r="G12195" s="54">
        <v>0.96</v>
      </c>
    </row>
    <row r="12196" s="37" customFormat="1" customHeight="1" spans="1:7">
      <c r="A12196" s="52" t="s">
        <v>2052</v>
      </c>
      <c r="B12196" s="52" t="s">
        <v>4334</v>
      </c>
      <c r="C12196" s="52" t="s">
        <v>2107</v>
      </c>
      <c r="D12196" s="52" t="s">
        <v>2134</v>
      </c>
      <c r="E12196" s="54">
        <v>3.732</v>
      </c>
      <c r="F12196" s="54">
        <v>0</v>
      </c>
      <c r="G12196" s="54">
        <v>3.732</v>
      </c>
    </row>
    <row r="12197" s="37" customFormat="1" customHeight="1" spans="1:7">
      <c r="A12197" s="52" t="s">
        <v>2052</v>
      </c>
      <c r="B12197" s="52" t="s">
        <v>4334</v>
      </c>
      <c r="C12197" s="52" t="s">
        <v>2107</v>
      </c>
      <c r="D12197" s="52" t="s">
        <v>2135</v>
      </c>
      <c r="E12197" s="54">
        <v>7.08</v>
      </c>
      <c r="F12197" s="54">
        <v>0</v>
      </c>
      <c r="G12197" s="54">
        <v>7.08</v>
      </c>
    </row>
    <row r="12198" s="37" customFormat="1" customHeight="1" spans="1:7">
      <c r="A12198" s="52" t="s">
        <v>2052</v>
      </c>
      <c r="B12198" s="52" t="s">
        <v>4334</v>
      </c>
      <c r="C12198" s="52" t="s">
        <v>2107</v>
      </c>
      <c r="D12198" s="52" t="s">
        <v>2136</v>
      </c>
      <c r="E12198" s="54">
        <v>2.46</v>
      </c>
      <c r="F12198" s="54">
        <v>0</v>
      </c>
      <c r="G12198" s="54">
        <v>2.46</v>
      </c>
    </row>
    <row r="12199" s="37" customFormat="1" customHeight="1" spans="1:7">
      <c r="A12199" s="52" t="s">
        <v>2052</v>
      </c>
      <c r="B12199" s="52" t="s">
        <v>4334</v>
      </c>
      <c r="C12199" s="52" t="s">
        <v>2107</v>
      </c>
      <c r="D12199" s="52" t="s">
        <v>2137</v>
      </c>
      <c r="E12199" s="54">
        <v>3.45024</v>
      </c>
      <c r="F12199" s="54">
        <v>0</v>
      </c>
      <c r="G12199" s="54">
        <v>3.45024</v>
      </c>
    </row>
    <row r="12200" s="37" customFormat="1" customHeight="1" spans="1:7">
      <c r="A12200" s="52" t="s">
        <v>2052</v>
      </c>
      <c r="B12200" s="52" t="s">
        <v>4334</v>
      </c>
      <c r="C12200" s="52" t="s">
        <v>2107</v>
      </c>
      <c r="D12200" s="52" t="s">
        <v>2138</v>
      </c>
      <c r="E12200" s="54">
        <v>1.37598</v>
      </c>
      <c r="F12200" s="54">
        <v>0</v>
      </c>
      <c r="G12200" s="54">
        <v>1.37598</v>
      </c>
    </row>
    <row r="12201" s="37" customFormat="1" customHeight="1" spans="1:7">
      <c r="A12201" s="52" t="s">
        <v>2052</v>
      </c>
      <c r="B12201" s="52" t="s">
        <v>4334</v>
      </c>
      <c r="C12201" s="52" t="s">
        <v>2107</v>
      </c>
      <c r="D12201" s="52" t="s">
        <v>2139</v>
      </c>
      <c r="E12201" s="54">
        <v>0.043452</v>
      </c>
      <c r="F12201" s="54">
        <v>0</v>
      </c>
      <c r="G12201" s="54">
        <v>0.043452</v>
      </c>
    </row>
    <row r="12202" s="37" customFormat="1" customHeight="1" spans="1:7">
      <c r="A12202" s="52" t="s">
        <v>2052</v>
      </c>
      <c r="B12202" s="52" t="s">
        <v>4334</v>
      </c>
      <c r="C12202" s="52" t="s">
        <v>2107</v>
      </c>
      <c r="D12202" s="52" t="s">
        <v>2140</v>
      </c>
      <c r="E12202" s="54">
        <v>0.07242</v>
      </c>
      <c r="F12202" s="54">
        <v>0</v>
      </c>
      <c r="G12202" s="54">
        <v>0.07242</v>
      </c>
    </row>
    <row r="12203" s="37" customFormat="1" customHeight="1" spans="1:7">
      <c r="A12203" s="52" t="s">
        <v>2052</v>
      </c>
      <c r="B12203" s="52" t="s">
        <v>4334</v>
      </c>
      <c r="C12203" s="52" t="s">
        <v>2107</v>
      </c>
      <c r="D12203" s="52" t="s">
        <v>2141</v>
      </c>
      <c r="E12203" s="54">
        <v>1.96848</v>
      </c>
      <c r="F12203" s="54">
        <v>0</v>
      </c>
      <c r="G12203" s="54">
        <v>1.96848</v>
      </c>
    </row>
    <row r="12204" s="37" customFormat="1" customHeight="1" spans="1:7">
      <c r="A12204" s="52" t="s">
        <v>2052</v>
      </c>
      <c r="B12204" s="52" t="s">
        <v>4334</v>
      </c>
      <c r="C12204" s="52" t="s">
        <v>2107</v>
      </c>
      <c r="D12204" s="52" t="s">
        <v>2142</v>
      </c>
      <c r="E12204" s="54">
        <v>1.72512</v>
      </c>
      <c r="F12204" s="54">
        <v>0</v>
      </c>
      <c r="G12204" s="54">
        <v>1.72512</v>
      </c>
    </row>
    <row r="12205" s="37" customFormat="1" customHeight="1" spans="1:7">
      <c r="A12205" s="52" t="s">
        <v>2052</v>
      </c>
      <c r="B12205" s="52" t="s">
        <v>4334</v>
      </c>
      <c r="C12205" s="52" t="s">
        <v>2107</v>
      </c>
      <c r="D12205" s="52" t="s">
        <v>2143</v>
      </c>
      <c r="E12205" s="54">
        <v>2.6326</v>
      </c>
      <c r="F12205" s="54">
        <v>0</v>
      </c>
      <c r="G12205" s="54">
        <v>2.6326</v>
      </c>
    </row>
    <row r="12206" s="37" customFormat="1" customHeight="1" spans="1:7">
      <c r="A12206" s="52" t="s">
        <v>2052</v>
      </c>
      <c r="B12206" s="52" t="s">
        <v>4334</v>
      </c>
      <c r="C12206" s="52" t="s">
        <v>2107</v>
      </c>
      <c r="D12206" s="52" t="s">
        <v>2144</v>
      </c>
      <c r="E12206" s="54">
        <v>0.32</v>
      </c>
      <c r="F12206" s="54">
        <v>0</v>
      </c>
      <c r="G12206" s="54">
        <v>0.32</v>
      </c>
    </row>
    <row r="12207" s="37" customFormat="1" customHeight="1" spans="1:7">
      <c r="A12207" s="52" t="s">
        <v>2052</v>
      </c>
      <c r="B12207" s="52" t="s">
        <v>4334</v>
      </c>
      <c r="C12207" s="52" t="s">
        <v>2107</v>
      </c>
      <c r="D12207" s="52" t="s">
        <v>2145</v>
      </c>
      <c r="E12207" s="54">
        <v>0.12024</v>
      </c>
      <c r="F12207" s="54">
        <v>0</v>
      </c>
      <c r="G12207" s="54">
        <v>0.12024</v>
      </c>
    </row>
    <row r="12208" s="37" customFormat="1" customHeight="1" spans="1:7">
      <c r="A12208" s="52" t="s">
        <v>2052</v>
      </c>
      <c r="B12208" s="49" t="s">
        <v>4335</v>
      </c>
      <c r="C12208" s="49"/>
      <c r="D12208" s="49"/>
      <c r="E12208" s="55">
        <v>66.425491</v>
      </c>
      <c r="F12208" s="55">
        <v>0</v>
      </c>
      <c r="G12208" s="55">
        <v>66.425491</v>
      </c>
    </row>
    <row r="12209" s="37" customFormat="1" customHeight="1" spans="1:7">
      <c r="A12209" s="52" t="s">
        <v>2052</v>
      </c>
      <c r="B12209" s="52" t="s">
        <v>4336</v>
      </c>
      <c r="C12209" s="49" t="s">
        <v>2091</v>
      </c>
      <c r="D12209" s="49"/>
      <c r="E12209" s="55">
        <v>8.980824</v>
      </c>
      <c r="F12209" s="55">
        <v>0</v>
      </c>
      <c r="G12209" s="55">
        <v>8.980824</v>
      </c>
    </row>
    <row r="12210" s="37" customFormat="1" customHeight="1" spans="1:7">
      <c r="A12210" s="52" t="s">
        <v>2052</v>
      </c>
      <c r="B12210" s="52" t="s">
        <v>4336</v>
      </c>
      <c r="C12210" s="52" t="s">
        <v>2092</v>
      </c>
      <c r="D12210" s="52" t="s">
        <v>2126</v>
      </c>
      <c r="E12210" s="54">
        <v>7.35</v>
      </c>
      <c r="F12210" s="54">
        <v>0</v>
      </c>
      <c r="G12210" s="54">
        <v>7.35</v>
      </c>
    </row>
    <row r="12211" s="37" customFormat="1" customHeight="1" spans="1:7">
      <c r="A12211" s="52" t="s">
        <v>2052</v>
      </c>
      <c r="B12211" s="52" t="s">
        <v>4336</v>
      </c>
      <c r="C12211" s="52" t="s">
        <v>2092</v>
      </c>
      <c r="D12211" s="52" t="s">
        <v>2127</v>
      </c>
      <c r="E12211" s="54">
        <v>0.283421</v>
      </c>
      <c r="F12211" s="54">
        <v>0</v>
      </c>
      <c r="G12211" s="54">
        <v>0.283421</v>
      </c>
    </row>
    <row r="12212" s="37" customFormat="1" customHeight="1" spans="1:7">
      <c r="A12212" s="52" t="s">
        <v>2052</v>
      </c>
      <c r="B12212" s="52" t="s">
        <v>4336</v>
      </c>
      <c r="C12212" s="52" t="s">
        <v>2092</v>
      </c>
      <c r="D12212" s="52" t="s">
        <v>2128</v>
      </c>
      <c r="E12212" s="54">
        <v>0.200947</v>
      </c>
      <c r="F12212" s="54">
        <v>0</v>
      </c>
      <c r="G12212" s="54">
        <v>0.200947</v>
      </c>
    </row>
    <row r="12213" s="37" customFormat="1" customHeight="1" spans="1:7">
      <c r="A12213" s="52" t="s">
        <v>2052</v>
      </c>
      <c r="B12213" s="52" t="s">
        <v>4336</v>
      </c>
      <c r="C12213" s="52" t="s">
        <v>2092</v>
      </c>
      <c r="D12213" s="52" t="s">
        <v>2129</v>
      </c>
      <c r="E12213" s="54">
        <v>0.34218</v>
      </c>
      <c r="F12213" s="54">
        <v>0</v>
      </c>
      <c r="G12213" s="54">
        <v>0.34218</v>
      </c>
    </row>
    <row r="12214" s="37" customFormat="1" customHeight="1" spans="1:7">
      <c r="A12214" s="52" t="s">
        <v>2052</v>
      </c>
      <c r="B12214" s="52" t="s">
        <v>4336</v>
      </c>
      <c r="C12214" s="52" t="s">
        <v>2092</v>
      </c>
      <c r="D12214" s="52" t="s">
        <v>2130</v>
      </c>
      <c r="E12214" s="54">
        <v>0.354276</v>
      </c>
      <c r="F12214" s="54">
        <v>0</v>
      </c>
      <c r="G12214" s="54">
        <v>0.354276</v>
      </c>
    </row>
    <row r="12215" s="37" customFormat="1" customHeight="1" spans="1:7">
      <c r="A12215" s="52" t="s">
        <v>2052</v>
      </c>
      <c r="B12215" s="52" t="s">
        <v>4336</v>
      </c>
      <c r="C12215" s="52" t="s">
        <v>2092</v>
      </c>
      <c r="D12215" s="52" t="s">
        <v>2105</v>
      </c>
      <c r="E12215" s="54">
        <v>0.45</v>
      </c>
      <c r="F12215" s="54">
        <v>0</v>
      </c>
      <c r="G12215" s="54">
        <v>0.45</v>
      </c>
    </row>
    <row r="12216" s="37" customFormat="1" customHeight="1" spans="1:7">
      <c r="A12216" s="52" t="s">
        <v>2052</v>
      </c>
      <c r="B12216" s="52" t="s">
        <v>4336</v>
      </c>
      <c r="C12216" s="49" t="s">
        <v>2106</v>
      </c>
      <c r="D12216" s="49"/>
      <c r="E12216" s="55">
        <v>57.444667</v>
      </c>
      <c r="F12216" s="55">
        <v>0</v>
      </c>
      <c r="G12216" s="55">
        <v>57.444667</v>
      </c>
    </row>
    <row r="12217" s="37" customFormat="1" customHeight="1" spans="1:7">
      <c r="A12217" s="52" t="s">
        <v>2052</v>
      </c>
      <c r="B12217" s="52" t="s">
        <v>4336</v>
      </c>
      <c r="C12217" s="52" t="s">
        <v>2107</v>
      </c>
      <c r="D12217" s="52" t="s">
        <v>2131</v>
      </c>
      <c r="E12217" s="54">
        <v>11.406</v>
      </c>
      <c r="F12217" s="54">
        <v>0</v>
      </c>
      <c r="G12217" s="54">
        <v>11.406</v>
      </c>
    </row>
    <row r="12218" s="37" customFormat="1" customHeight="1" spans="1:7">
      <c r="A12218" s="52" t="s">
        <v>2052</v>
      </c>
      <c r="B12218" s="52" t="s">
        <v>4336</v>
      </c>
      <c r="C12218" s="52" t="s">
        <v>2107</v>
      </c>
      <c r="D12218" s="52" t="s">
        <v>2132</v>
      </c>
      <c r="E12218" s="54">
        <v>1.9644</v>
      </c>
      <c r="F12218" s="54">
        <v>0</v>
      </c>
      <c r="G12218" s="54">
        <v>1.9644</v>
      </c>
    </row>
    <row r="12219" s="37" customFormat="1" customHeight="1" spans="1:7">
      <c r="A12219" s="52" t="s">
        <v>2052</v>
      </c>
      <c r="B12219" s="52" t="s">
        <v>4336</v>
      </c>
      <c r="C12219" s="52" t="s">
        <v>2107</v>
      </c>
      <c r="D12219" s="52" t="s">
        <v>2110</v>
      </c>
      <c r="E12219" s="54">
        <v>1.5</v>
      </c>
      <c r="F12219" s="54">
        <v>0</v>
      </c>
      <c r="G12219" s="54">
        <v>1.5</v>
      </c>
    </row>
    <row r="12220" s="37" customFormat="1" customHeight="1" spans="1:7">
      <c r="A12220" s="52" t="s">
        <v>2052</v>
      </c>
      <c r="B12220" s="52" t="s">
        <v>4336</v>
      </c>
      <c r="C12220" s="52" t="s">
        <v>2107</v>
      </c>
      <c r="D12220" s="52" t="s">
        <v>2134</v>
      </c>
      <c r="E12220" s="54">
        <v>6.06</v>
      </c>
      <c r="F12220" s="54">
        <v>0</v>
      </c>
      <c r="G12220" s="54">
        <v>6.06</v>
      </c>
    </row>
    <row r="12221" s="37" customFormat="1" customHeight="1" spans="1:7">
      <c r="A12221" s="52" t="s">
        <v>2052</v>
      </c>
      <c r="B12221" s="52" t="s">
        <v>4336</v>
      </c>
      <c r="C12221" s="52" t="s">
        <v>2107</v>
      </c>
      <c r="D12221" s="52" t="s">
        <v>2135</v>
      </c>
      <c r="E12221" s="54">
        <v>12.6456</v>
      </c>
      <c r="F12221" s="54">
        <v>0</v>
      </c>
      <c r="G12221" s="54">
        <v>12.6456</v>
      </c>
    </row>
    <row r="12222" s="37" customFormat="1" customHeight="1" spans="1:7">
      <c r="A12222" s="52" t="s">
        <v>2052</v>
      </c>
      <c r="B12222" s="52" t="s">
        <v>4336</v>
      </c>
      <c r="C12222" s="52" t="s">
        <v>2107</v>
      </c>
      <c r="D12222" s="52" t="s">
        <v>2136</v>
      </c>
      <c r="E12222" s="54">
        <v>4.188</v>
      </c>
      <c r="F12222" s="54">
        <v>0</v>
      </c>
      <c r="G12222" s="54">
        <v>4.188</v>
      </c>
    </row>
    <row r="12223" s="37" customFormat="1" customHeight="1" spans="1:7">
      <c r="A12223" s="52" t="s">
        <v>2052</v>
      </c>
      <c r="B12223" s="52" t="s">
        <v>4336</v>
      </c>
      <c r="C12223" s="52" t="s">
        <v>2107</v>
      </c>
      <c r="D12223" s="52" t="s">
        <v>2137</v>
      </c>
      <c r="E12223" s="54">
        <v>5.80224</v>
      </c>
      <c r="F12223" s="54">
        <v>0</v>
      </c>
      <c r="G12223" s="54">
        <v>5.80224</v>
      </c>
    </row>
    <row r="12224" s="37" customFormat="1" customHeight="1" spans="1:7">
      <c r="A12224" s="52" t="s">
        <v>2052</v>
      </c>
      <c r="B12224" s="52" t="s">
        <v>4336</v>
      </c>
      <c r="C12224" s="52" t="s">
        <v>2107</v>
      </c>
      <c r="D12224" s="52" t="s">
        <v>2138</v>
      </c>
      <c r="E12224" s="54">
        <v>2.243748</v>
      </c>
      <c r="F12224" s="54">
        <v>0</v>
      </c>
      <c r="G12224" s="54">
        <v>2.243748</v>
      </c>
    </row>
    <row r="12225" s="37" customFormat="1" customHeight="1" spans="1:7">
      <c r="A12225" s="52" t="s">
        <v>2052</v>
      </c>
      <c r="B12225" s="52" t="s">
        <v>4336</v>
      </c>
      <c r="C12225" s="52" t="s">
        <v>2107</v>
      </c>
      <c r="D12225" s="52" t="s">
        <v>2139</v>
      </c>
      <c r="E12225" s="54">
        <v>0.070855</v>
      </c>
      <c r="F12225" s="54">
        <v>0</v>
      </c>
      <c r="G12225" s="54">
        <v>0.070855</v>
      </c>
    </row>
    <row r="12226" s="37" customFormat="1" customHeight="1" spans="1:7">
      <c r="A12226" s="52" t="s">
        <v>2052</v>
      </c>
      <c r="B12226" s="52" t="s">
        <v>4336</v>
      </c>
      <c r="C12226" s="52" t="s">
        <v>2107</v>
      </c>
      <c r="D12226" s="52" t="s">
        <v>2140</v>
      </c>
      <c r="E12226" s="54">
        <v>0.118092</v>
      </c>
      <c r="F12226" s="54">
        <v>0</v>
      </c>
      <c r="G12226" s="54">
        <v>0.118092</v>
      </c>
    </row>
    <row r="12227" s="37" customFormat="1" customHeight="1" spans="1:7">
      <c r="A12227" s="52" t="s">
        <v>2052</v>
      </c>
      <c r="B12227" s="52" t="s">
        <v>4336</v>
      </c>
      <c r="C12227" s="52" t="s">
        <v>2107</v>
      </c>
      <c r="D12227" s="52" t="s">
        <v>2141</v>
      </c>
      <c r="E12227" s="54">
        <v>3.194208</v>
      </c>
      <c r="F12227" s="54">
        <v>0</v>
      </c>
      <c r="G12227" s="54">
        <v>3.194208</v>
      </c>
    </row>
    <row r="12228" s="37" customFormat="1" customHeight="1" spans="1:7">
      <c r="A12228" s="52" t="s">
        <v>2052</v>
      </c>
      <c r="B12228" s="52" t="s">
        <v>4336</v>
      </c>
      <c r="C12228" s="52" t="s">
        <v>2107</v>
      </c>
      <c r="D12228" s="52" t="s">
        <v>2142</v>
      </c>
      <c r="E12228" s="54">
        <v>2.90112</v>
      </c>
      <c r="F12228" s="54">
        <v>0</v>
      </c>
      <c r="G12228" s="54">
        <v>2.90112</v>
      </c>
    </row>
    <row r="12229" s="37" customFormat="1" customHeight="1" spans="1:7">
      <c r="A12229" s="52" t="s">
        <v>2052</v>
      </c>
      <c r="B12229" s="52" t="s">
        <v>4336</v>
      </c>
      <c r="C12229" s="52" t="s">
        <v>2107</v>
      </c>
      <c r="D12229" s="52" t="s">
        <v>2143</v>
      </c>
      <c r="E12229" s="54">
        <v>4.6761</v>
      </c>
      <c r="F12229" s="54">
        <v>0</v>
      </c>
      <c r="G12229" s="54">
        <v>4.6761</v>
      </c>
    </row>
    <row r="12230" s="37" customFormat="1" customHeight="1" spans="1:7">
      <c r="A12230" s="52" t="s">
        <v>2052</v>
      </c>
      <c r="B12230" s="52" t="s">
        <v>4336</v>
      </c>
      <c r="C12230" s="52" t="s">
        <v>2107</v>
      </c>
      <c r="D12230" s="52" t="s">
        <v>2144</v>
      </c>
      <c r="E12230" s="54">
        <v>0.48</v>
      </c>
      <c r="F12230" s="54">
        <v>0</v>
      </c>
      <c r="G12230" s="54">
        <v>0.48</v>
      </c>
    </row>
    <row r="12231" s="37" customFormat="1" customHeight="1" spans="1:7">
      <c r="A12231" s="52" t="s">
        <v>2052</v>
      </c>
      <c r="B12231" s="52" t="s">
        <v>4336</v>
      </c>
      <c r="C12231" s="52" t="s">
        <v>2107</v>
      </c>
      <c r="D12231" s="52" t="s">
        <v>2145</v>
      </c>
      <c r="E12231" s="54">
        <v>0.194304</v>
      </c>
      <c r="F12231" s="54">
        <v>0</v>
      </c>
      <c r="G12231" s="54">
        <v>0.194304</v>
      </c>
    </row>
    <row r="12232" s="37" customFormat="1" customHeight="1" spans="1:7">
      <c r="A12232" s="49" t="s">
        <v>4337</v>
      </c>
      <c r="B12232" s="49"/>
      <c r="C12232" s="49"/>
      <c r="D12232" s="49"/>
      <c r="E12232" s="55">
        <v>2584.657565</v>
      </c>
      <c r="F12232" s="55">
        <v>0</v>
      </c>
      <c r="G12232" s="55">
        <v>2584.657565</v>
      </c>
    </row>
    <row r="12233" s="37" customFormat="1" customHeight="1" spans="1:7">
      <c r="A12233" s="52" t="s">
        <v>2053</v>
      </c>
      <c r="B12233" s="49" t="s">
        <v>4338</v>
      </c>
      <c r="C12233" s="49"/>
      <c r="D12233" s="49"/>
      <c r="E12233" s="55">
        <f>1678.326871</f>
        <v>1678.326871</v>
      </c>
      <c r="F12233" s="55">
        <v>0</v>
      </c>
      <c r="G12233" s="55">
        <v>1678.326871</v>
      </c>
    </row>
    <row r="12234" s="37" customFormat="1" customHeight="1" spans="1:7">
      <c r="A12234" s="52" t="s">
        <v>2053</v>
      </c>
      <c r="B12234" s="52" t="s">
        <v>4339</v>
      </c>
      <c r="C12234" s="49" t="s">
        <v>2080</v>
      </c>
      <c r="D12234" s="49"/>
      <c r="E12234" s="55">
        <v>767.3406</v>
      </c>
      <c r="F12234" s="55">
        <v>0</v>
      </c>
      <c r="G12234" s="55">
        <v>767.3406</v>
      </c>
    </row>
    <row r="12235" s="37" customFormat="1" customHeight="1" spans="1:7">
      <c r="A12235" s="52" t="s">
        <v>2053</v>
      </c>
      <c r="B12235" s="52" t="s">
        <v>4339</v>
      </c>
      <c r="C12235" s="52" t="s">
        <v>2081</v>
      </c>
      <c r="D12235" s="52" t="s">
        <v>4340</v>
      </c>
      <c r="E12235" s="54">
        <v>11.7542</v>
      </c>
      <c r="F12235" s="54">
        <v>0</v>
      </c>
      <c r="G12235" s="54">
        <v>11.7542</v>
      </c>
    </row>
    <row r="12236" s="37" customFormat="1" customHeight="1" spans="1:7">
      <c r="A12236" s="52" t="s">
        <v>2053</v>
      </c>
      <c r="B12236" s="52" t="s">
        <v>4339</v>
      </c>
      <c r="C12236" s="52" t="s">
        <v>2081</v>
      </c>
      <c r="D12236" s="52" t="s">
        <v>4341</v>
      </c>
      <c r="E12236" s="54">
        <v>18.37</v>
      </c>
      <c r="F12236" s="54">
        <v>0</v>
      </c>
      <c r="G12236" s="54">
        <v>18.37</v>
      </c>
    </row>
    <row r="12237" s="37" customFormat="1" customHeight="1" spans="1:7">
      <c r="A12237" s="52" t="s">
        <v>2053</v>
      </c>
      <c r="B12237" s="52" t="s">
        <v>4339</v>
      </c>
      <c r="C12237" s="52" t="s">
        <v>2081</v>
      </c>
      <c r="D12237" s="52" t="s">
        <v>4342</v>
      </c>
      <c r="E12237" s="54">
        <v>23</v>
      </c>
      <c r="F12237" s="54">
        <v>0</v>
      </c>
      <c r="G12237" s="54">
        <v>23</v>
      </c>
    </row>
    <row r="12238" s="37" customFormat="1" customHeight="1" spans="1:7">
      <c r="A12238" s="52" t="s">
        <v>2053</v>
      </c>
      <c r="B12238" s="52" t="s">
        <v>4339</v>
      </c>
      <c r="C12238" s="52" t="s">
        <v>2081</v>
      </c>
      <c r="D12238" s="52" t="s">
        <v>4343</v>
      </c>
      <c r="E12238" s="54">
        <v>54.6377</v>
      </c>
      <c r="F12238" s="54">
        <v>0</v>
      </c>
      <c r="G12238" s="54">
        <v>54.6377</v>
      </c>
    </row>
    <row r="12239" s="37" customFormat="1" customHeight="1" spans="1:7">
      <c r="A12239" s="52" t="s">
        <v>2053</v>
      </c>
      <c r="B12239" s="52" t="s">
        <v>4339</v>
      </c>
      <c r="C12239" s="52" t="s">
        <v>2081</v>
      </c>
      <c r="D12239" s="52" t="s">
        <v>4344</v>
      </c>
      <c r="E12239" s="54">
        <v>36.386</v>
      </c>
      <c r="F12239" s="54">
        <v>0</v>
      </c>
      <c r="G12239" s="54">
        <v>36.386</v>
      </c>
    </row>
    <row r="12240" s="37" customFormat="1" customHeight="1" spans="1:7">
      <c r="A12240" s="52" t="s">
        <v>2053</v>
      </c>
      <c r="B12240" s="52" t="s">
        <v>4339</v>
      </c>
      <c r="C12240" s="52" t="s">
        <v>2081</v>
      </c>
      <c r="D12240" s="52" t="s">
        <v>4345</v>
      </c>
      <c r="E12240" s="54">
        <v>5.2656</v>
      </c>
      <c r="F12240" s="54">
        <v>0</v>
      </c>
      <c r="G12240" s="54">
        <v>5.2656</v>
      </c>
    </row>
    <row r="12241" s="37" customFormat="1" customHeight="1" spans="1:7">
      <c r="A12241" s="52" t="s">
        <v>2053</v>
      </c>
      <c r="B12241" s="52" t="s">
        <v>4339</v>
      </c>
      <c r="C12241" s="52" t="s">
        <v>2081</v>
      </c>
      <c r="D12241" s="52" t="s">
        <v>4346</v>
      </c>
      <c r="E12241" s="54">
        <v>22.4795</v>
      </c>
      <c r="F12241" s="54">
        <v>0</v>
      </c>
      <c r="G12241" s="54">
        <v>22.4795</v>
      </c>
    </row>
    <row r="12242" s="37" customFormat="1" customHeight="1" spans="1:7">
      <c r="A12242" s="52" t="s">
        <v>2053</v>
      </c>
      <c r="B12242" s="52" t="s">
        <v>4339</v>
      </c>
      <c r="C12242" s="52" t="s">
        <v>2081</v>
      </c>
      <c r="D12242" s="52" t="s">
        <v>4347</v>
      </c>
      <c r="E12242" s="54">
        <v>15.57</v>
      </c>
      <c r="F12242" s="54">
        <v>0</v>
      </c>
      <c r="G12242" s="54">
        <v>15.57</v>
      </c>
    </row>
    <row r="12243" s="37" customFormat="1" customHeight="1" spans="1:7">
      <c r="A12243" s="52" t="s">
        <v>2053</v>
      </c>
      <c r="B12243" s="52" t="s">
        <v>4339</v>
      </c>
      <c r="C12243" s="52" t="s">
        <v>2081</v>
      </c>
      <c r="D12243" s="52" t="s">
        <v>4348</v>
      </c>
      <c r="E12243" s="54">
        <v>19.156</v>
      </c>
      <c r="F12243" s="54">
        <v>0</v>
      </c>
      <c r="G12243" s="54">
        <v>19.156</v>
      </c>
    </row>
    <row r="12244" s="37" customFormat="1" customHeight="1" spans="1:7">
      <c r="A12244" s="52" t="s">
        <v>2053</v>
      </c>
      <c r="B12244" s="52" t="s">
        <v>4339</v>
      </c>
      <c r="C12244" s="52" t="s">
        <v>2081</v>
      </c>
      <c r="D12244" s="52" t="s">
        <v>4349</v>
      </c>
      <c r="E12244" s="54">
        <v>1</v>
      </c>
      <c r="F12244" s="54">
        <v>0</v>
      </c>
      <c r="G12244" s="54">
        <v>1</v>
      </c>
    </row>
    <row r="12245" s="37" customFormat="1" customHeight="1" spans="1:7">
      <c r="A12245" s="52" t="s">
        <v>2053</v>
      </c>
      <c r="B12245" s="52" t="s">
        <v>4339</v>
      </c>
      <c r="C12245" s="52" t="s">
        <v>2081</v>
      </c>
      <c r="D12245" s="52" t="s">
        <v>4350</v>
      </c>
      <c r="E12245" s="54">
        <v>37.548</v>
      </c>
      <c r="F12245" s="54">
        <v>0</v>
      </c>
      <c r="G12245" s="54">
        <v>37.548</v>
      </c>
    </row>
    <row r="12246" s="37" customFormat="1" customHeight="1" spans="1:7">
      <c r="A12246" s="52" t="s">
        <v>2053</v>
      </c>
      <c r="B12246" s="52" t="s">
        <v>4339</v>
      </c>
      <c r="C12246" s="52" t="s">
        <v>2081</v>
      </c>
      <c r="D12246" s="52" t="s">
        <v>4351</v>
      </c>
      <c r="E12246" s="54">
        <v>1.92</v>
      </c>
      <c r="F12246" s="54">
        <v>0</v>
      </c>
      <c r="G12246" s="54">
        <v>1.92</v>
      </c>
    </row>
    <row r="12247" s="37" customFormat="1" customHeight="1" spans="1:7">
      <c r="A12247" s="52" t="s">
        <v>2053</v>
      </c>
      <c r="B12247" s="52" t="s">
        <v>4339</v>
      </c>
      <c r="C12247" s="52" t="s">
        <v>2081</v>
      </c>
      <c r="D12247" s="52" t="s">
        <v>4352</v>
      </c>
      <c r="E12247" s="54">
        <v>15.9</v>
      </c>
      <c r="F12247" s="54">
        <v>0</v>
      </c>
      <c r="G12247" s="54">
        <v>15.9</v>
      </c>
    </row>
    <row r="12248" s="37" customFormat="1" customHeight="1" spans="1:7">
      <c r="A12248" s="52" t="s">
        <v>2053</v>
      </c>
      <c r="B12248" s="52" t="s">
        <v>4339</v>
      </c>
      <c r="C12248" s="52" t="s">
        <v>2081</v>
      </c>
      <c r="D12248" s="52" t="s">
        <v>4353</v>
      </c>
      <c r="E12248" s="54">
        <v>35.7</v>
      </c>
      <c r="F12248" s="54">
        <v>0</v>
      </c>
      <c r="G12248" s="54">
        <v>35.7</v>
      </c>
    </row>
    <row r="12249" s="37" customFormat="1" customHeight="1" spans="1:7">
      <c r="A12249" s="52" t="s">
        <v>2053</v>
      </c>
      <c r="B12249" s="52" t="s">
        <v>4339</v>
      </c>
      <c r="C12249" s="52" t="s">
        <v>2081</v>
      </c>
      <c r="D12249" s="52" t="s">
        <v>4354</v>
      </c>
      <c r="E12249" s="54">
        <v>11.4</v>
      </c>
      <c r="F12249" s="54">
        <v>0</v>
      </c>
      <c r="G12249" s="54">
        <v>11.4</v>
      </c>
    </row>
    <row r="12250" s="37" customFormat="1" customHeight="1" spans="1:7">
      <c r="A12250" s="52" t="s">
        <v>2053</v>
      </c>
      <c r="B12250" s="52" t="s">
        <v>4339</v>
      </c>
      <c r="C12250" s="52" t="s">
        <v>2081</v>
      </c>
      <c r="D12250" s="52" t="s">
        <v>4355</v>
      </c>
      <c r="E12250" s="54">
        <v>30.652</v>
      </c>
      <c r="F12250" s="54">
        <v>0</v>
      </c>
      <c r="G12250" s="54">
        <v>30.652</v>
      </c>
    </row>
    <row r="12251" s="37" customFormat="1" customHeight="1" spans="1:7">
      <c r="A12251" s="52" t="s">
        <v>2053</v>
      </c>
      <c r="B12251" s="52" t="s">
        <v>4339</v>
      </c>
      <c r="C12251" s="52" t="s">
        <v>2081</v>
      </c>
      <c r="D12251" s="52" t="s">
        <v>4356</v>
      </c>
      <c r="E12251" s="54">
        <v>15</v>
      </c>
      <c r="F12251" s="54">
        <v>0</v>
      </c>
      <c r="G12251" s="54">
        <v>15</v>
      </c>
    </row>
    <row r="12252" s="37" customFormat="1" customHeight="1" spans="1:7">
      <c r="A12252" s="52" t="s">
        <v>2053</v>
      </c>
      <c r="B12252" s="52" t="s">
        <v>4339</v>
      </c>
      <c r="C12252" s="52" t="s">
        <v>2081</v>
      </c>
      <c r="D12252" s="52" t="s">
        <v>4357</v>
      </c>
      <c r="E12252" s="54">
        <v>68</v>
      </c>
      <c r="F12252" s="54">
        <v>0</v>
      </c>
      <c r="G12252" s="54">
        <v>68</v>
      </c>
    </row>
    <row r="12253" s="37" customFormat="1" customHeight="1" spans="1:7">
      <c r="A12253" s="52" t="s">
        <v>2053</v>
      </c>
      <c r="B12253" s="52" t="s">
        <v>4339</v>
      </c>
      <c r="C12253" s="52" t="s">
        <v>2081</v>
      </c>
      <c r="D12253" s="52" t="s">
        <v>4358</v>
      </c>
      <c r="E12253" s="54">
        <v>2.9</v>
      </c>
      <c r="F12253" s="54">
        <v>0</v>
      </c>
      <c r="G12253" s="54">
        <v>2.9</v>
      </c>
    </row>
    <row r="12254" s="37" customFormat="1" customHeight="1" spans="1:7">
      <c r="A12254" s="52" t="s">
        <v>2053</v>
      </c>
      <c r="B12254" s="52" t="s">
        <v>4339</v>
      </c>
      <c r="C12254" s="52" t="s">
        <v>2081</v>
      </c>
      <c r="D12254" s="52" t="s">
        <v>4359</v>
      </c>
      <c r="E12254" s="54">
        <v>255.5516</v>
      </c>
      <c r="F12254" s="54">
        <v>0</v>
      </c>
      <c r="G12254" s="54">
        <v>255.5516</v>
      </c>
    </row>
    <row r="12255" s="37" customFormat="1" customHeight="1" spans="1:7">
      <c r="A12255" s="52" t="s">
        <v>2053</v>
      </c>
      <c r="B12255" s="52" t="s">
        <v>4339</v>
      </c>
      <c r="C12255" s="52" t="s">
        <v>2081</v>
      </c>
      <c r="D12255" s="52" t="s">
        <v>4360</v>
      </c>
      <c r="E12255" s="54">
        <v>45</v>
      </c>
      <c r="F12255" s="54">
        <v>0</v>
      </c>
      <c r="G12255" s="54">
        <v>45</v>
      </c>
    </row>
    <row r="12256" s="37" customFormat="1" customHeight="1" spans="1:7">
      <c r="A12256" s="52" t="s">
        <v>2053</v>
      </c>
      <c r="B12256" s="52" t="s">
        <v>4339</v>
      </c>
      <c r="C12256" s="52" t="s">
        <v>2081</v>
      </c>
      <c r="D12256" s="52" t="s">
        <v>4361</v>
      </c>
      <c r="E12256" s="54">
        <v>20.8</v>
      </c>
      <c r="F12256" s="54">
        <v>0</v>
      </c>
      <c r="G12256" s="54">
        <v>20.8</v>
      </c>
    </row>
    <row r="12257" s="37" customFormat="1" customHeight="1" spans="1:7">
      <c r="A12257" s="52" t="s">
        <v>2053</v>
      </c>
      <c r="B12257" s="52" t="s">
        <v>4339</v>
      </c>
      <c r="C12257" s="52" t="s">
        <v>2081</v>
      </c>
      <c r="D12257" s="52" t="s">
        <v>4362</v>
      </c>
      <c r="E12257" s="54">
        <v>10.95</v>
      </c>
      <c r="F12257" s="54">
        <v>0</v>
      </c>
      <c r="G12257" s="54">
        <v>10.95</v>
      </c>
    </row>
    <row r="12258" s="37" customFormat="1" customHeight="1" spans="1:7">
      <c r="A12258" s="52" t="s">
        <v>2053</v>
      </c>
      <c r="B12258" s="52" t="s">
        <v>4339</v>
      </c>
      <c r="C12258" s="52" t="s">
        <v>2081</v>
      </c>
      <c r="D12258" s="52" t="s">
        <v>4363</v>
      </c>
      <c r="E12258" s="54">
        <v>2</v>
      </c>
      <c r="F12258" s="54">
        <v>0</v>
      </c>
      <c r="G12258" s="54">
        <v>2</v>
      </c>
    </row>
    <row r="12259" s="37" customFormat="1" customHeight="1" spans="1:7">
      <c r="A12259" s="52" t="s">
        <v>2053</v>
      </c>
      <c r="B12259" s="52" t="s">
        <v>4339</v>
      </c>
      <c r="C12259" s="52" t="s">
        <v>2081</v>
      </c>
      <c r="D12259" s="52" t="s">
        <v>4364</v>
      </c>
      <c r="E12259" s="54">
        <v>6.4</v>
      </c>
      <c r="F12259" s="54">
        <v>0</v>
      </c>
      <c r="G12259" s="54">
        <v>6.4</v>
      </c>
    </row>
    <row r="12260" s="37" customFormat="1" customHeight="1" spans="1:7">
      <c r="A12260" s="52" t="s">
        <v>2053</v>
      </c>
      <c r="B12260" s="52" t="s">
        <v>4339</v>
      </c>
      <c r="C12260" s="49" t="s">
        <v>2091</v>
      </c>
      <c r="D12260" s="49"/>
      <c r="E12260" s="55">
        <f>148.764486+30</f>
        <v>178.764486</v>
      </c>
      <c r="F12260" s="55">
        <v>0</v>
      </c>
      <c r="G12260" s="55">
        <f>148.764486+30</f>
        <v>178.764486</v>
      </c>
    </row>
    <row r="12261" s="37" customFormat="1" customHeight="1" spans="1:7">
      <c r="A12261" s="52" t="s">
        <v>2053</v>
      </c>
      <c r="B12261" s="52" t="s">
        <v>4339</v>
      </c>
      <c r="C12261" s="52" t="s">
        <v>2092</v>
      </c>
      <c r="D12261" s="52" t="s">
        <v>2093</v>
      </c>
      <c r="E12261" s="54">
        <f>78.4+30</f>
        <v>108.4</v>
      </c>
      <c r="F12261" s="54">
        <v>0</v>
      </c>
      <c r="G12261" s="54">
        <f>78.4+30</f>
        <v>108.4</v>
      </c>
    </row>
    <row r="12262" s="37" customFormat="1" customHeight="1" spans="1:7">
      <c r="A12262" s="52" t="s">
        <v>2053</v>
      </c>
      <c r="B12262" s="52" t="s">
        <v>4339</v>
      </c>
      <c r="C12262" s="52" t="s">
        <v>2092</v>
      </c>
      <c r="D12262" s="52" t="s">
        <v>2094</v>
      </c>
      <c r="E12262" s="54">
        <v>3.268886</v>
      </c>
      <c r="F12262" s="54">
        <v>0</v>
      </c>
      <c r="G12262" s="54">
        <v>3.268886</v>
      </c>
    </row>
    <row r="12263" s="37" customFormat="1" customHeight="1" spans="1:7">
      <c r="A12263" s="52" t="s">
        <v>2053</v>
      </c>
      <c r="B12263" s="52" t="s">
        <v>4339</v>
      </c>
      <c r="C12263" s="52" t="s">
        <v>2092</v>
      </c>
      <c r="D12263" s="52" t="s">
        <v>2095</v>
      </c>
      <c r="E12263" s="54">
        <v>0.979882</v>
      </c>
      <c r="F12263" s="54">
        <v>0</v>
      </c>
      <c r="G12263" s="54">
        <v>0.979882</v>
      </c>
    </row>
    <row r="12264" s="37" customFormat="1" customHeight="1" spans="1:7">
      <c r="A12264" s="52" t="s">
        <v>2053</v>
      </c>
      <c r="B12264" s="52" t="s">
        <v>4339</v>
      </c>
      <c r="C12264" s="52" t="s">
        <v>2092</v>
      </c>
      <c r="D12264" s="52" t="s">
        <v>2096</v>
      </c>
      <c r="E12264" s="54">
        <v>2.32195</v>
      </c>
      <c r="F12264" s="54">
        <v>0</v>
      </c>
      <c r="G12264" s="54">
        <v>2.32195</v>
      </c>
    </row>
    <row r="12265" s="37" customFormat="1" customHeight="1" spans="1:7">
      <c r="A12265" s="52" t="s">
        <v>2053</v>
      </c>
      <c r="B12265" s="52" t="s">
        <v>4339</v>
      </c>
      <c r="C12265" s="52" t="s">
        <v>2092</v>
      </c>
      <c r="D12265" s="52" t="s">
        <v>2097</v>
      </c>
      <c r="E12265" s="54">
        <v>4.49766</v>
      </c>
      <c r="F12265" s="54">
        <v>0</v>
      </c>
      <c r="G12265" s="54">
        <v>4.49766</v>
      </c>
    </row>
    <row r="12266" s="37" customFormat="1" customHeight="1" spans="1:7">
      <c r="A12266" s="52" t="s">
        <v>2053</v>
      </c>
      <c r="B12266" s="52" t="s">
        <v>4339</v>
      </c>
      <c r="C12266" s="52" t="s">
        <v>2092</v>
      </c>
      <c r="D12266" s="52" t="s">
        <v>2098</v>
      </c>
      <c r="E12266" s="54">
        <v>4.086108</v>
      </c>
      <c r="F12266" s="54">
        <v>0</v>
      </c>
      <c r="G12266" s="54">
        <v>4.086108</v>
      </c>
    </row>
    <row r="12267" s="37" customFormat="1" customHeight="1" spans="1:7">
      <c r="A12267" s="52" t="s">
        <v>2053</v>
      </c>
      <c r="B12267" s="52" t="s">
        <v>4339</v>
      </c>
      <c r="C12267" s="52" t="s">
        <v>2092</v>
      </c>
      <c r="D12267" s="52" t="s">
        <v>2099</v>
      </c>
      <c r="E12267" s="54">
        <v>29.676</v>
      </c>
      <c r="F12267" s="54">
        <v>0</v>
      </c>
      <c r="G12267" s="54">
        <v>29.676</v>
      </c>
    </row>
    <row r="12268" s="37" customFormat="1" customHeight="1" spans="1:7">
      <c r="A12268" s="52" t="s">
        <v>2053</v>
      </c>
      <c r="B12268" s="52" t="s">
        <v>4339</v>
      </c>
      <c r="C12268" s="52" t="s">
        <v>2092</v>
      </c>
      <c r="D12268" s="52" t="s">
        <v>2100</v>
      </c>
      <c r="E12268" s="54">
        <v>9.984</v>
      </c>
      <c r="F12268" s="54">
        <v>0</v>
      </c>
      <c r="G12268" s="54">
        <v>9.984</v>
      </c>
    </row>
    <row r="12269" s="37" customFormat="1" customHeight="1" spans="1:7">
      <c r="A12269" s="52" t="s">
        <v>2053</v>
      </c>
      <c r="B12269" s="52" t="s">
        <v>4339</v>
      </c>
      <c r="C12269" s="52" t="s">
        <v>2092</v>
      </c>
      <c r="D12269" s="52" t="s">
        <v>2102</v>
      </c>
      <c r="E12269" s="54">
        <v>10.5</v>
      </c>
      <c r="F12269" s="54">
        <v>0</v>
      </c>
      <c r="G12269" s="54">
        <v>10.5</v>
      </c>
    </row>
    <row r="12270" s="37" customFormat="1" customHeight="1" spans="1:7">
      <c r="A12270" s="52" t="s">
        <v>2053</v>
      </c>
      <c r="B12270" s="52" t="s">
        <v>4339</v>
      </c>
      <c r="C12270" s="52" t="s">
        <v>2092</v>
      </c>
      <c r="D12270" s="52" t="s">
        <v>2104</v>
      </c>
      <c r="E12270" s="54">
        <v>0.25</v>
      </c>
      <c r="F12270" s="54">
        <v>0</v>
      </c>
      <c r="G12270" s="54">
        <v>0.25</v>
      </c>
    </row>
    <row r="12271" s="37" customFormat="1" customHeight="1" spans="1:7">
      <c r="A12271" s="52" t="s">
        <v>2053</v>
      </c>
      <c r="B12271" s="52" t="s">
        <v>4339</v>
      </c>
      <c r="C12271" s="52" t="s">
        <v>2092</v>
      </c>
      <c r="D12271" s="52" t="s">
        <v>2105</v>
      </c>
      <c r="E12271" s="54">
        <v>4.8</v>
      </c>
      <c r="F12271" s="54">
        <v>0</v>
      </c>
      <c r="G12271" s="54">
        <v>4.8</v>
      </c>
    </row>
    <row r="12272" s="37" customFormat="1" customHeight="1" spans="1:7">
      <c r="A12272" s="52" t="s">
        <v>2053</v>
      </c>
      <c r="B12272" s="52" t="s">
        <v>4339</v>
      </c>
      <c r="C12272" s="49" t="s">
        <v>2106</v>
      </c>
      <c r="D12272" s="49"/>
      <c r="E12272" s="55">
        <v>732.221785</v>
      </c>
      <c r="F12272" s="55">
        <v>0</v>
      </c>
      <c r="G12272" s="55">
        <v>732.221785</v>
      </c>
    </row>
    <row r="12273" s="37" customFormat="1" customHeight="1" spans="1:7">
      <c r="A12273" s="52" t="s">
        <v>2053</v>
      </c>
      <c r="B12273" s="52" t="s">
        <v>4339</v>
      </c>
      <c r="C12273" s="52" t="s">
        <v>2107</v>
      </c>
      <c r="D12273" s="52" t="s">
        <v>2108</v>
      </c>
      <c r="E12273" s="54">
        <v>149.922</v>
      </c>
      <c r="F12273" s="54">
        <v>0</v>
      </c>
      <c r="G12273" s="54">
        <v>149.922</v>
      </c>
    </row>
    <row r="12274" s="37" customFormat="1" customHeight="1" spans="1:7">
      <c r="A12274" s="52" t="s">
        <v>2053</v>
      </c>
      <c r="B12274" s="52" t="s">
        <v>4339</v>
      </c>
      <c r="C12274" s="52" t="s">
        <v>2107</v>
      </c>
      <c r="D12274" s="52" t="s">
        <v>2109</v>
      </c>
      <c r="E12274" s="54">
        <v>106.7052</v>
      </c>
      <c r="F12274" s="54">
        <v>0</v>
      </c>
      <c r="G12274" s="54">
        <v>106.7052</v>
      </c>
    </row>
    <row r="12275" s="37" customFormat="1" customHeight="1" spans="1:7">
      <c r="A12275" s="52" t="s">
        <v>2053</v>
      </c>
      <c r="B12275" s="52" t="s">
        <v>4339</v>
      </c>
      <c r="C12275" s="52" t="s">
        <v>2107</v>
      </c>
      <c r="D12275" s="52" t="s">
        <v>2110</v>
      </c>
      <c r="E12275" s="54">
        <v>15.78</v>
      </c>
      <c r="F12275" s="54">
        <v>0</v>
      </c>
      <c r="G12275" s="54">
        <v>15.78</v>
      </c>
    </row>
    <row r="12276" s="37" customFormat="1" customHeight="1" spans="1:7">
      <c r="A12276" s="52" t="s">
        <v>2053</v>
      </c>
      <c r="B12276" s="52" t="s">
        <v>4339</v>
      </c>
      <c r="C12276" s="52" t="s">
        <v>2107</v>
      </c>
      <c r="D12276" s="52" t="s">
        <v>2133</v>
      </c>
      <c r="E12276" s="54">
        <v>0.012</v>
      </c>
      <c r="F12276" s="54">
        <v>0</v>
      </c>
      <c r="G12276" s="54">
        <v>0.012</v>
      </c>
    </row>
    <row r="12277" s="37" customFormat="1" customHeight="1" spans="1:7">
      <c r="A12277" s="52" t="s">
        <v>2053</v>
      </c>
      <c r="B12277" s="52" t="s">
        <v>4339</v>
      </c>
      <c r="C12277" s="52" t="s">
        <v>2107</v>
      </c>
      <c r="D12277" s="52" t="s">
        <v>2111</v>
      </c>
      <c r="E12277" s="54">
        <v>12.4935</v>
      </c>
      <c r="F12277" s="54">
        <v>0</v>
      </c>
      <c r="G12277" s="54">
        <v>12.4935</v>
      </c>
    </row>
    <row r="12278" s="37" customFormat="1" customHeight="1" spans="1:7">
      <c r="A12278" s="52" t="s">
        <v>2053</v>
      </c>
      <c r="B12278" s="52" t="s">
        <v>4339</v>
      </c>
      <c r="C12278" s="52" t="s">
        <v>2107</v>
      </c>
      <c r="D12278" s="52" t="s">
        <v>2112</v>
      </c>
      <c r="E12278" s="54">
        <v>38.824667</v>
      </c>
      <c r="F12278" s="54">
        <v>0</v>
      </c>
      <c r="G12278" s="54">
        <v>38.824667</v>
      </c>
    </row>
    <row r="12279" s="37" customFormat="1" customHeight="1" spans="1:7">
      <c r="A12279" s="52" t="s">
        <v>2053</v>
      </c>
      <c r="B12279" s="52" t="s">
        <v>4339</v>
      </c>
      <c r="C12279" s="52" t="s">
        <v>2107</v>
      </c>
      <c r="D12279" s="52" t="s">
        <v>2113</v>
      </c>
      <c r="E12279" s="54">
        <v>32.694456</v>
      </c>
      <c r="F12279" s="54">
        <v>0</v>
      </c>
      <c r="G12279" s="54">
        <v>32.694456</v>
      </c>
    </row>
    <row r="12280" s="37" customFormat="1" customHeight="1" spans="1:7">
      <c r="A12280" s="52" t="s">
        <v>2053</v>
      </c>
      <c r="B12280" s="52" t="s">
        <v>4339</v>
      </c>
      <c r="C12280" s="52" t="s">
        <v>2107</v>
      </c>
      <c r="D12280" s="52" t="s">
        <v>2114</v>
      </c>
      <c r="E12280" s="54">
        <v>0.807362</v>
      </c>
      <c r="F12280" s="54">
        <v>0</v>
      </c>
      <c r="G12280" s="54">
        <v>0.807362</v>
      </c>
    </row>
    <row r="12281" s="37" customFormat="1" customHeight="1" spans="1:7">
      <c r="A12281" s="52" t="s">
        <v>2053</v>
      </c>
      <c r="B12281" s="52" t="s">
        <v>4339</v>
      </c>
      <c r="C12281" s="52" t="s">
        <v>2107</v>
      </c>
      <c r="D12281" s="52" t="s">
        <v>2115</v>
      </c>
      <c r="E12281" s="54">
        <v>1.345604</v>
      </c>
      <c r="F12281" s="54">
        <v>0</v>
      </c>
      <c r="G12281" s="54">
        <v>1.345604</v>
      </c>
    </row>
    <row r="12282" s="37" customFormat="1" customHeight="1" spans="1:7">
      <c r="A12282" s="52" t="s">
        <v>2053</v>
      </c>
      <c r="B12282" s="52" t="s">
        <v>4339</v>
      </c>
      <c r="C12282" s="52" t="s">
        <v>2107</v>
      </c>
      <c r="D12282" s="52" t="s">
        <v>2116</v>
      </c>
      <c r="E12282" s="54">
        <v>3.6</v>
      </c>
      <c r="F12282" s="54">
        <v>0</v>
      </c>
      <c r="G12282" s="54">
        <v>3.6</v>
      </c>
    </row>
    <row r="12283" s="37" customFormat="1" customHeight="1" spans="1:7">
      <c r="A12283" s="52" t="s">
        <v>2053</v>
      </c>
      <c r="B12283" s="52" t="s">
        <v>4339</v>
      </c>
      <c r="C12283" s="52" t="s">
        <v>2107</v>
      </c>
      <c r="D12283" s="52" t="s">
        <v>2117</v>
      </c>
      <c r="E12283" s="54">
        <v>65.388912</v>
      </c>
      <c r="F12283" s="54">
        <v>0</v>
      </c>
      <c r="G12283" s="54">
        <v>65.388912</v>
      </c>
    </row>
    <row r="12284" s="37" customFormat="1" customHeight="1" spans="1:7">
      <c r="A12284" s="52" t="s">
        <v>2053</v>
      </c>
      <c r="B12284" s="52" t="s">
        <v>4339</v>
      </c>
      <c r="C12284" s="52" t="s">
        <v>2107</v>
      </c>
      <c r="D12284" s="52" t="s">
        <v>2118</v>
      </c>
      <c r="E12284" s="54">
        <v>57.559284</v>
      </c>
      <c r="F12284" s="54">
        <v>0</v>
      </c>
      <c r="G12284" s="54">
        <v>57.559284</v>
      </c>
    </row>
    <row r="12285" s="37" customFormat="1" customHeight="1" spans="1:7">
      <c r="A12285" s="52" t="s">
        <v>2053</v>
      </c>
      <c r="B12285" s="52" t="s">
        <v>4339</v>
      </c>
      <c r="C12285" s="52" t="s">
        <v>2107</v>
      </c>
      <c r="D12285" s="52" t="s">
        <v>2119</v>
      </c>
      <c r="E12285" s="54">
        <v>5.8088</v>
      </c>
      <c r="F12285" s="54">
        <v>0</v>
      </c>
      <c r="G12285" s="54">
        <v>5.8088</v>
      </c>
    </row>
    <row r="12286" s="37" customFormat="1" customHeight="1" spans="1:7">
      <c r="A12286" s="52" t="s">
        <v>2053</v>
      </c>
      <c r="B12286" s="52" t="s">
        <v>4339</v>
      </c>
      <c r="C12286" s="52" t="s">
        <v>2107</v>
      </c>
      <c r="D12286" s="52" t="s">
        <v>2120</v>
      </c>
      <c r="E12286" s="54">
        <v>41.4</v>
      </c>
      <c r="F12286" s="54">
        <v>0</v>
      </c>
      <c r="G12286" s="54">
        <v>41.4</v>
      </c>
    </row>
    <row r="12287" s="37" customFormat="1" customHeight="1" spans="1:7">
      <c r="A12287" s="52" t="s">
        <v>2053</v>
      </c>
      <c r="B12287" s="52" t="s">
        <v>4339</v>
      </c>
      <c r="C12287" s="52" t="s">
        <v>2107</v>
      </c>
      <c r="D12287" s="52" t="s">
        <v>2121</v>
      </c>
      <c r="E12287" s="54">
        <v>5.12</v>
      </c>
      <c r="F12287" s="54">
        <v>0</v>
      </c>
      <c r="G12287" s="54">
        <v>5.12</v>
      </c>
    </row>
    <row r="12288" s="37" customFormat="1" customHeight="1" spans="1:7">
      <c r="A12288" s="52" t="s">
        <v>2053</v>
      </c>
      <c r="B12288" s="52" t="s">
        <v>4339</v>
      </c>
      <c r="C12288" s="52" t="s">
        <v>2107</v>
      </c>
      <c r="D12288" s="52" t="s">
        <v>2122</v>
      </c>
      <c r="E12288" s="54">
        <v>139.56</v>
      </c>
      <c r="F12288" s="54">
        <v>0</v>
      </c>
      <c r="G12288" s="54">
        <v>139.56</v>
      </c>
    </row>
    <row r="12289" s="37" customFormat="1" customHeight="1" spans="1:7">
      <c r="A12289" s="52" t="s">
        <v>2053</v>
      </c>
      <c r="B12289" s="52" t="s">
        <v>4339</v>
      </c>
      <c r="C12289" s="52" t="s">
        <v>2107</v>
      </c>
      <c r="D12289" s="52" t="s">
        <v>2123</v>
      </c>
      <c r="E12289" s="54">
        <v>55.2</v>
      </c>
      <c r="F12289" s="54">
        <v>0</v>
      </c>
      <c r="G12289" s="54">
        <v>55.2</v>
      </c>
    </row>
    <row r="12290" s="37" customFormat="1" customHeight="1" spans="1:7">
      <c r="A12290" s="52" t="s">
        <v>2053</v>
      </c>
      <c r="B12290" s="49" t="s">
        <v>4365</v>
      </c>
      <c r="C12290" s="49"/>
      <c r="D12290" s="49"/>
      <c r="E12290" s="55">
        <v>426.869815</v>
      </c>
      <c r="F12290" s="55">
        <v>0</v>
      </c>
      <c r="G12290" s="55">
        <v>426.869815</v>
      </c>
    </row>
    <row r="12291" s="37" customFormat="1" customHeight="1" spans="1:7">
      <c r="A12291" s="52" t="s">
        <v>2053</v>
      </c>
      <c r="B12291" s="52" t="s">
        <v>4366</v>
      </c>
      <c r="C12291" s="49" t="s">
        <v>2091</v>
      </c>
      <c r="D12291" s="49"/>
      <c r="E12291" s="55">
        <v>67.579385</v>
      </c>
      <c r="F12291" s="55">
        <v>0</v>
      </c>
      <c r="G12291" s="55">
        <v>67.579385</v>
      </c>
    </row>
    <row r="12292" s="37" customFormat="1" customHeight="1" spans="1:7">
      <c r="A12292" s="52" t="s">
        <v>2053</v>
      </c>
      <c r="B12292" s="52" t="s">
        <v>4366</v>
      </c>
      <c r="C12292" s="52" t="s">
        <v>2092</v>
      </c>
      <c r="D12292" s="52" t="s">
        <v>2126</v>
      </c>
      <c r="E12292" s="54">
        <v>44.1</v>
      </c>
      <c r="F12292" s="54">
        <v>0</v>
      </c>
      <c r="G12292" s="54">
        <v>44.1</v>
      </c>
    </row>
    <row r="12293" s="37" customFormat="1" customHeight="1" spans="1:7">
      <c r="A12293" s="52" t="s">
        <v>2053</v>
      </c>
      <c r="B12293" s="52" t="s">
        <v>4366</v>
      </c>
      <c r="C12293" s="52" t="s">
        <v>2092</v>
      </c>
      <c r="D12293" s="52" t="s">
        <v>2127</v>
      </c>
      <c r="E12293" s="54">
        <v>1.570968</v>
      </c>
      <c r="F12293" s="54">
        <v>0</v>
      </c>
      <c r="G12293" s="54">
        <v>1.570968</v>
      </c>
    </row>
    <row r="12294" s="37" customFormat="1" customHeight="1" spans="1:7">
      <c r="A12294" s="52" t="s">
        <v>2053</v>
      </c>
      <c r="B12294" s="52" t="s">
        <v>4366</v>
      </c>
      <c r="C12294" s="52" t="s">
        <v>2092</v>
      </c>
      <c r="D12294" s="52" t="s">
        <v>2128</v>
      </c>
      <c r="E12294" s="54">
        <v>1.119792</v>
      </c>
      <c r="F12294" s="54">
        <v>0</v>
      </c>
      <c r="G12294" s="54">
        <v>1.119792</v>
      </c>
    </row>
    <row r="12295" s="37" customFormat="1" customHeight="1" spans="1:7">
      <c r="A12295" s="52" t="s">
        <v>2053</v>
      </c>
      <c r="B12295" s="52" t="s">
        <v>4366</v>
      </c>
      <c r="C12295" s="52" t="s">
        <v>2092</v>
      </c>
      <c r="D12295" s="52" t="s">
        <v>2129</v>
      </c>
      <c r="E12295" s="54">
        <v>2.031048</v>
      </c>
      <c r="F12295" s="54">
        <v>0</v>
      </c>
      <c r="G12295" s="54">
        <v>2.031048</v>
      </c>
    </row>
    <row r="12296" s="37" customFormat="1" customHeight="1" spans="1:7">
      <c r="A12296" s="52" t="s">
        <v>2053</v>
      </c>
      <c r="B12296" s="52" t="s">
        <v>4366</v>
      </c>
      <c r="C12296" s="52" t="s">
        <v>2092</v>
      </c>
      <c r="D12296" s="52" t="s">
        <v>2297</v>
      </c>
      <c r="E12296" s="54">
        <v>2.093867</v>
      </c>
      <c r="F12296" s="54">
        <v>0</v>
      </c>
      <c r="G12296" s="54">
        <v>2.093867</v>
      </c>
    </row>
    <row r="12297" s="37" customFormat="1" customHeight="1" spans="1:7">
      <c r="A12297" s="52" t="s">
        <v>2053</v>
      </c>
      <c r="B12297" s="52" t="s">
        <v>4366</v>
      </c>
      <c r="C12297" s="52" t="s">
        <v>2092</v>
      </c>
      <c r="D12297" s="52" t="s">
        <v>2130</v>
      </c>
      <c r="E12297" s="54">
        <v>1.96371</v>
      </c>
      <c r="F12297" s="54">
        <v>0</v>
      </c>
      <c r="G12297" s="54">
        <v>1.96371</v>
      </c>
    </row>
    <row r="12298" s="37" customFormat="1" customHeight="1" spans="1:7">
      <c r="A12298" s="52" t="s">
        <v>2053</v>
      </c>
      <c r="B12298" s="52" t="s">
        <v>4366</v>
      </c>
      <c r="C12298" s="52" t="s">
        <v>2092</v>
      </c>
      <c r="D12298" s="52" t="s">
        <v>2102</v>
      </c>
      <c r="E12298" s="54">
        <v>12</v>
      </c>
      <c r="F12298" s="54">
        <v>0</v>
      </c>
      <c r="G12298" s="54">
        <v>12</v>
      </c>
    </row>
    <row r="12299" s="37" customFormat="1" customHeight="1" spans="1:7">
      <c r="A12299" s="52" t="s">
        <v>2053</v>
      </c>
      <c r="B12299" s="52" t="s">
        <v>4366</v>
      </c>
      <c r="C12299" s="52" t="s">
        <v>2092</v>
      </c>
      <c r="D12299" s="52" t="s">
        <v>2105</v>
      </c>
      <c r="E12299" s="54">
        <v>2.7</v>
      </c>
      <c r="F12299" s="54">
        <v>0</v>
      </c>
      <c r="G12299" s="54">
        <v>2.7</v>
      </c>
    </row>
    <row r="12300" s="37" customFormat="1" customHeight="1" spans="1:7">
      <c r="A12300" s="52" t="s">
        <v>2053</v>
      </c>
      <c r="B12300" s="52" t="s">
        <v>4366</v>
      </c>
      <c r="C12300" s="49" t="s">
        <v>2106</v>
      </c>
      <c r="D12300" s="49"/>
      <c r="E12300" s="55">
        <v>359.29043</v>
      </c>
      <c r="F12300" s="55">
        <v>0</v>
      </c>
      <c r="G12300" s="55">
        <v>359.29043</v>
      </c>
    </row>
    <row r="12301" s="37" customFormat="1" customHeight="1" spans="1:7">
      <c r="A12301" s="52" t="s">
        <v>2053</v>
      </c>
      <c r="B12301" s="52" t="s">
        <v>4366</v>
      </c>
      <c r="C12301" s="52" t="s">
        <v>2107</v>
      </c>
      <c r="D12301" s="52" t="s">
        <v>2131</v>
      </c>
      <c r="E12301" s="54">
        <v>67.7016</v>
      </c>
      <c r="F12301" s="54">
        <v>0</v>
      </c>
      <c r="G12301" s="54">
        <v>67.7016</v>
      </c>
    </row>
    <row r="12302" s="37" customFormat="1" customHeight="1" spans="1:7">
      <c r="A12302" s="52" t="s">
        <v>2053</v>
      </c>
      <c r="B12302" s="52" t="s">
        <v>4366</v>
      </c>
      <c r="C12302" s="52" t="s">
        <v>2107</v>
      </c>
      <c r="D12302" s="52" t="s">
        <v>2132</v>
      </c>
      <c r="E12302" s="54">
        <v>5.2464</v>
      </c>
      <c r="F12302" s="54">
        <v>0</v>
      </c>
      <c r="G12302" s="54">
        <v>5.2464</v>
      </c>
    </row>
    <row r="12303" s="37" customFormat="1" customHeight="1" spans="1:7">
      <c r="A12303" s="52" t="s">
        <v>2053</v>
      </c>
      <c r="B12303" s="52" t="s">
        <v>4366</v>
      </c>
      <c r="C12303" s="52" t="s">
        <v>2107</v>
      </c>
      <c r="D12303" s="52" t="s">
        <v>2110</v>
      </c>
      <c r="E12303" s="54">
        <v>9.06</v>
      </c>
      <c r="F12303" s="54">
        <v>0</v>
      </c>
      <c r="G12303" s="54">
        <v>9.06</v>
      </c>
    </row>
    <row r="12304" s="37" customFormat="1" customHeight="1" spans="1:7">
      <c r="A12304" s="52" t="s">
        <v>2053</v>
      </c>
      <c r="B12304" s="52" t="s">
        <v>4366</v>
      </c>
      <c r="C12304" s="52" t="s">
        <v>2107</v>
      </c>
      <c r="D12304" s="52" t="s">
        <v>2134</v>
      </c>
      <c r="E12304" s="54">
        <v>34.632</v>
      </c>
      <c r="F12304" s="54">
        <v>0</v>
      </c>
      <c r="G12304" s="54">
        <v>34.632</v>
      </c>
    </row>
    <row r="12305" s="37" customFormat="1" customHeight="1" spans="1:7">
      <c r="A12305" s="52" t="s">
        <v>2053</v>
      </c>
      <c r="B12305" s="52" t="s">
        <v>4366</v>
      </c>
      <c r="C12305" s="52" t="s">
        <v>2107</v>
      </c>
      <c r="D12305" s="52" t="s">
        <v>2135</v>
      </c>
      <c r="E12305" s="54">
        <v>66.7152</v>
      </c>
      <c r="F12305" s="54">
        <v>0</v>
      </c>
      <c r="G12305" s="54">
        <v>66.7152</v>
      </c>
    </row>
    <row r="12306" s="37" customFormat="1" customHeight="1" spans="1:7">
      <c r="A12306" s="52" t="s">
        <v>2053</v>
      </c>
      <c r="B12306" s="52" t="s">
        <v>4366</v>
      </c>
      <c r="C12306" s="52" t="s">
        <v>2107</v>
      </c>
      <c r="D12306" s="52" t="s">
        <v>2136</v>
      </c>
      <c r="E12306" s="54">
        <v>23.334</v>
      </c>
      <c r="F12306" s="54">
        <v>0</v>
      </c>
      <c r="G12306" s="54">
        <v>23.334</v>
      </c>
    </row>
    <row r="12307" s="37" customFormat="1" customHeight="1" spans="1:7">
      <c r="A12307" s="52" t="s">
        <v>2053</v>
      </c>
      <c r="B12307" s="52" t="s">
        <v>4366</v>
      </c>
      <c r="C12307" s="52" t="s">
        <v>2107</v>
      </c>
      <c r="D12307" s="52" t="s">
        <v>2137</v>
      </c>
      <c r="E12307" s="54">
        <v>31.620672</v>
      </c>
      <c r="F12307" s="54">
        <v>0</v>
      </c>
      <c r="G12307" s="54">
        <v>31.620672</v>
      </c>
    </row>
    <row r="12308" s="37" customFormat="1" customHeight="1" spans="1:7">
      <c r="A12308" s="52" t="s">
        <v>2053</v>
      </c>
      <c r="B12308" s="52" t="s">
        <v>4366</v>
      </c>
      <c r="C12308" s="52" t="s">
        <v>2107</v>
      </c>
      <c r="D12308" s="52" t="s">
        <v>2138</v>
      </c>
      <c r="E12308" s="54">
        <v>12.43683</v>
      </c>
      <c r="F12308" s="54">
        <v>0</v>
      </c>
      <c r="G12308" s="54">
        <v>12.43683</v>
      </c>
    </row>
    <row r="12309" s="37" customFormat="1" customHeight="1" spans="1:7">
      <c r="A12309" s="52" t="s">
        <v>2053</v>
      </c>
      <c r="B12309" s="52" t="s">
        <v>4366</v>
      </c>
      <c r="C12309" s="52" t="s">
        <v>2107</v>
      </c>
      <c r="D12309" s="52" t="s">
        <v>2139</v>
      </c>
      <c r="E12309" s="54">
        <v>0.392742</v>
      </c>
      <c r="F12309" s="54">
        <v>0</v>
      </c>
      <c r="G12309" s="54">
        <v>0.392742</v>
      </c>
    </row>
    <row r="12310" s="37" customFormat="1" customHeight="1" spans="1:7">
      <c r="A12310" s="52" t="s">
        <v>2053</v>
      </c>
      <c r="B12310" s="52" t="s">
        <v>4366</v>
      </c>
      <c r="C12310" s="52" t="s">
        <v>2107</v>
      </c>
      <c r="D12310" s="52" t="s">
        <v>2140</v>
      </c>
      <c r="E12310" s="54">
        <v>0.65457</v>
      </c>
      <c r="F12310" s="54">
        <v>0</v>
      </c>
      <c r="G12310" s="54">
        <v>0.65457</v>
      </c>
    </row>
    <row r="12311" s="37" customFormat="1" customHeight="1" spans="1:7">
      <c r="A12311" s="52" t="s">
        <v>2053</v>
      </c>
      <c r="B12311" s="52" t="s">
        <v>4366</v>
      </c>
      <c r="C12311" s="52" t="s">
        <v>2107</v>
      </c>
      <c r="D12311" s="52" t="s">
        <v>2141</v>
      </c>
      <c r="E12311" s="54">
        <v>17.88408</v>
      </c>
      <c r="F12311" s="54">
        <v>0</v>
      </c>
      <c r="G12311" s="54">
        <v>17.88408</v>
      </c>
    </row>
    <row r="12312" s="37" customFormat="1" customHeight="1" spans="1:7">
      <c r="A12312" s="52" t="s">
        <v>2053</v>
      </c>
      <c r="B12312" s="52" t="s">
        <v>4366</v>
      </c>
      <c r="C12312" s="52" t="s">
        <v>2107</v>
      </c>
      <c r="D12312" s="52" t="s">
        <v>2298</v>
      </c>
      <c r="E12312" s="54">
        <v>3.8</v>
      </c>
      <c r="F12312" s="54">
        <v>0</v>
      </c>
      <c r="G12312" s="54">
        <v>3.8</v>
      </c>
    </row>
    <row r="12313" s="37" customFormat="1" customHeight="1" spans="1:7">
      <c r="A12313" s="52" t="s">
        <v>2053</v>
      </c>
      <c r="B12313" s="52" t="s">
        <v>4366</v>
      </c>
      <c r="C12313" s="52" t="s">
        <v>2107</v>
      </c>
      <c r="D12313" s="52" t="s">
        <v>2142</v>
      </c>
      <c r="E12313" s="54">
        <v>15.810336</v>
      </c>
      <c r="F12313" s="54">
        <v>0</v>
      </c>
      <c r="G12313" s="54">
        <v>15.810336</v>
      </c>
    </row>
    <row r="12314" s="37" customFormat="1" customHeight="1" spans="1:7">
      <c r="A12314" s="52" t="s">
        <v>2053</v>
      </c>
      <c r="B12314" s="52" t="s">
        <v>4366</v>
      </c>
      <c r="C12314" s="52" t="s">
        <v>2107</v>
      </c>
      <c r="D12314" s="52" t="s">
        <v>2299</v>
      </c>
      <c r="E12314" s="54">
        <v>41.4</v>
      </c>
      <c r="F12314" s="54">
        <v>0</v>
      </c>
      <c r="G12314" s="54">
        <v>41.4</v>
      </c>
    </row>
    <row r="12315" s="37" customFormat="1" customHeight="1" spans="1:7">
      <c r="A12315" s="52" t="s">
        <v>2053</v>
      </c>
      <c r="B12315" s="52" t="s">
        <v>4366</v>
      </c>
      <c r="C12315" s="52" t="s">
        <v>2107</v>
      </c>
      <c r="D12315" s="52" t="s">
        <v>2143</v>
      </c>
      <c r="E12315" s="54">
        <v>24.6708</v>
      </c>
      <c r="F12315" s="54">
        <v>0</v>
      </c>
      <c r="G12315" s="54">
        <v>24.6708</v>
      </c>
    </row>
    <row r="12316" s="37" customFormat="1" customHeight="1" spans="1:7">
      <c r="A12316" s="52" t="s">
        <v>2053</v>
      </c>
      <c r="B12316" s="52" t="s">
        <v>4366</v>
      </c>
      <c r="C12316" s="52" t="s">
        <v>2107</v>
      </c>
      <c r="D12316" s="52" t="s">
        <v>2144</v>
      </c>
      <c r="E12316" s="54">
        <v>2.88</v>
      </c>
      <c r="F12316" s="54">
        <v>0</v>
      </c>
      <c r="G12316" s="54">
        <v>2.88</v>
      </c>
    </row>
    <row r="12317" s="37" customFormat="1" customHeight="1" spans="1:7">
      <c r="A12317" s="52" t="s">
        <v>2053</v>
      </c>
      <c r="B12317" s="52" t="s">
        <v>4366</v>
      </c>
      <c r="C12317" s="52" t="s">
        <v>2107</v>
      </c>
      <c r="D12317" s="52" t="s">
        <v>2145</v>
      </c>
      <c r="E12317" s="54">
        <v>1.0512</v>
      </c>
      <c r="F12317" s="54">
        <v>0</v>
      </c>
      <c r="G12317" s="54">
        <v>1.0512</v>
      </c>
    </row>
    <row r="12318" s="37" customFormat="1" customHeight="1" spans="1:7">
      <c r="A12318" s="52" t="s">
        <v>2053</v>
      </c>
      <c r="B12318" s="49" t="s">
        <v>4367</v>
      </c>
      <c r="C12318" s="49"/>
      <c r="D12318" s="49"/>
      <c r="E12318" s="55">
        <v>105.710185</v>
      </c>
      <c r="F12318" s="55">
        <v>0</v>
      </c>
      <c r="G12318" s="55">
        <v>105.710185</v>
      </c>
    </row>
    <row r="12319" s="37" customFormat="1" customHeight="1" spans="1:7">
      <c r="A12319" s="52" t="s">
        <v>2053</v>
      </c>
      <c r="B12319" s="52" t="s">
        <v>4368</v>
      </c>
      <c r="C12319" s="49" t="s">
        <v>2091</v>
      </c>
      <c r="D12319" s="49"/>
      <c r="E12319" s="55">
        <v>14.978875</v>
      </c>
      <c r="F12319" s="55">
        <v>0</v>
      </c>
      <c r="G12319" s="55">
        <v>14.978875</v>
      </c>
    </row>
    <row r="12320" s="37" customFormat="1" customHeight="1" spans="1:7">
      <c r="A12320" s="52" t="s">
        <v>2053</v>
      </c>
      <c r="B12320" s="52" t="s">
        <v>4368</v>
      </c>
      <c r="C12320" s="52" t="s">
        <v>2092</v>
      </c>
      <c r="D12320" s="52" t="s">
        <v>2126</v>
      </c>
      <c r="E12320" s="54">
        <v>12.25</v>
      </c>
      <c r="F12320" s="54">
        <v>0</v>
      </c>
      <c r="G12320" s="54">
        <v>12.25</v>
      </c>
    </row>
    <row r="12321" s="37" customFormat="1" customHeight="1" spans="1:7">
      <c r="A12321" s="52" t="s">
        <v>2053</v>
      </c>
      <c r="B12321" s="52" t="s">
        <v>4368</v>
      </c>
      <c r="C12321" s="52" t="s">
        <v>2092</v>
      </c>
      <c r="D12321" s="52" t="s">
        <v>2127</v>
      </c>
      <c r="E12321" s="54">
        <v>0.424022</v>
      </c>
      <c r="F12321" s="54">
        <v>0</v>
      </c>
      <c r="G12321" s="54">
        <v>0.424022</v>
      </c>
    </row>
    <row r="12322" s="37" customFormat="1" customHeight="1" spans="1:7">
      <c r="A12322" s="52" t="s">
        <v>2053</v>
      </c>
      <c r="B12322" s="52" t="s">
        <v>4368</v>
      </c>
      <c r="C12322" s="52" t="s">
        <v>2092</v>
      </c>
      <c r="D12322" s="52" t="s">
        <v>2128</v>
      </c>
      <c r="E12322" s="54">
        <v>0.301882</v>
      </c>
      <c r="F12322" s="54">
        <v>0</v>
      </c>
      <c r="G12322" s="54">
        <v>0.301882</v>
      </c>
    </row>
    <row r="12323" s="37" customFormat="1" customHeight="1" spans="1:7">
      <c r="A12323" s="52" t="s">
        <v>2053</v>
      </c>
      <c r="B12323" s="52" t="s">
        <v>4368</v>
      </c>
      <c r="C12323" s="52" t="s">
        <v>2092</v>
      </c>
      <c r="D12323" s="52" t="s">
        <v>2129</v>
      </c>
      <c r="E12323" s="54">
        <v>0.551196</v>
      </c>
      <c r="F12323" s="54">
        <v>0</v>
      </c>
      <c r="G12323" s="54">
        <v>0.551196</v>
      </c>
    </row>
    <row r="12324" s="37" customFormat="1" customHeight="1" spans="1:7">
      <c r="A12324" s="52" t="s">
        <v>2053</v>
      </c>
      <c r="B12324" s="52" t="s">
        <v>4368</v>
      </c>
      <c r="C12324" s="52" t="s">
        <v>2092</v>
      </c>
      <c r="D12324" s="52" t="s">
        <v>2297</v>
      </c>
      <c r="E12324" s="54">
        <v>0.171747</v>
      </c>
      <c r="F12324" s="54">
        <v>0</v>
      </c>
      <c r="G12324" s="54">
        <v>0.171747</v>
      </c>
    </row>
    <row r="12325" s="37" customFormat="1" customHeight="1" spans="1:7">
      <c r="A12325" s="52" t="s">
        <v>2053</v>
      </c>
      <c r="B12325" s="52" t="s">
        <v>4368</v>
      </c>
      <c r="C12325" s="52" t="s">
        <v>2092</v>
      </c>
      <c r="D12325" s="52" t="s">
        <v>2130</v>
      </c>
      <c r="E12325" s="54">
        <v>0.530028</v>
      </c>
      <c r="F12325" s="54">
        <v>0</v>
      </c>
      <c r="G12325" s="54">
        <v>0.530028</v>
      </c>
    </row>
    <row r="12326" s="37" customFormat="1" customHeight="1" spans="1:7">
      <c r="A12326" s="52" t="s">
        <v>2053</v>
      </c>
      <c r="B12326" s="52" t="s">
        <v>4368</v>
      </c>
      <c r="C12326" s="52" t="s">
        <v>2092</v>
      </c>
      <c r="D12326" s="52" t="s">
        <v>2105</v>
      </c>
      <c r="E12326" s="54">
        <v>0.75</v>
      </c>
      <c r="F12326" s="54">
        <v>0</v>
      </c>
      <c r="G12326" s="54">
        <v>0.75</v>
      </c>
    </row>
    <row r="12327" s="37" customFormat="1" customHeight="1" spans="1:7">
      <c r="A12327" s="52" t="s">
        <v>2053</v>
      </c>
      <c r="B12327" s="52" t="s">
        <v>4368</v>
      </c>
      <c r="C12327" s="49" t="s">
        <v>2106</v>
      </c>
      <c r="D12327" s="49"/>
      <c r="E12327" s="55">
        <v>90.73131</v>
      </c>
      <c r="F12327" s="55">
        <v>0</v>
      </c>
      <c r="G12327" s="55">
        <v>90.73131</v>
      </c>
    </row>
    <row r="12328" s="37" customFormat="1" customHeight="1" spans="1:7">
      <c r="A12328" s="52" t="s">
        <v>2053</v>
      </c>
      <c r="B12328" s="52" t="s">
        <v>4368</v>
      </c>
      <c r="C12328" s="52" t="s">
        <v>2107</v>
      </c>
      <c r="D12328" s="52" t="s">
        <v>2131</v>
      </c>
      <c r="E12328" s="54">
        <v>18.3732</v>
      </c>
      <c r="F12328" s="54">
        <v>0</v>
      </c>
      <c r="G12328" s="54">
        <v>18.3732</v>
      </c>
    </row>
    <row r="12329" s="37" customFormat="1" customHeight="1" spans="1:7">
      <c r="A12329" s="52" t="s">
        <v>2053</v>
      </c>
      <c r="B12329" s="52" t="s">
        <v>4368</v>
      </c>
      <c r="C12329" s="52" t="s">
        <v>2107</v>
      </c>
      <c r="D12329" s="52" t="s">
        <v>2132</v>
      </c>
      <c r="E12329" s="54">
        <v>0.774</v>
      </c>
      <c r="F12329" s="54">
        <v>0</v>
      </c>
      <c r="G12329" s="54">
        <v>0.774</v>
      </c>
    </row>
    <row r="12330" s="37" customFormat="1" customHeight="1" spans="1:7">
      <c r="A12330" s="52" t="s">
        <v>2053</v>
      </c>
      <c r="B12330" s="52" t="s">
        <v>4368</v>
      </c>
      <c r="C12330" s="52" t="s">
        <v>2107</v>
      </c>
      <c r="D12330" s="52" t="s">
        <v>2110</v>
      </c>
      <c r="E12330" s="54">
        <v>2.4</v>
      </c>
      <c r="F12330" s="54">
        <v>0</v>
      </c>
      <c r="G12330" s="54">
        <v>2.4</v>
      </c>
    </row>
    <row r="12331" s="37" customFormat="1" customHeight="1" spans="1:7">
      <c r="A12331" s="52" t="s">
        <v>2053</v>
      </c>
      <c r="B12331" s="52" t="s">
        <v>4368</v>
      </c>
      <c r="C12331" s="52" t="s">
        <v>2107</v>
      </c>
      <c r="D12331" s="52" t="s">
        <v>2134</v>
      </c>
      <c r="E12331" s="54">
        <v>9.744</v>
      </c>
      <c r="F12331" s="54">
        <v>0</v>
      </c>
      <c r="G12331" s="54">
        <v>9.744</v>
      </c>
    </row>
    <row r="12332" s="37" customFormat="1" customHeight="1" spans="1:7">
      <c r="A12332" s="52" t="s">
        <v>2053</v>
      </c>
      <c r="B12332" s="52" t="s">
        <v>4368</v>
      </c>
      <c r="C12332" s="52" t="s">
        <v>2107</v>
      </c>
      <c r="D12332" s="52" t="s">
        <v>2135</v>
      </c>
      <c r="E12332" s="54">
        <v>18.6</v>
      </c>
      <c r="F12332" s="54">
        <v>0</v>
      </c>
      <c r="G12332" s="54">
        <v>18.6</v>
      </c>
    </row>
    <row r="12333" s="37" customFormat="1" customHeight="1" spans="1:7">
      <c r="A12333" s="52" t="s">
        <v>2053</v>
      </c>
      <c r="B12333" s="52" t="s">
        <v>4368</v>
      </c>
      <c r="C12333" s="52" t="s">
        <v>2107</v>
      </c>
      <c r="D12333" s="52" t="s">
        <v>2136</v>
      </c>
      <c r="E12333" s="54">
        <v>6.444</v>
      </c>
      <c r="F12333" s="54">
        <v>0</v>
      </c>
      <c r="G12333" s="54">
        <v>6.444</v>
      </c>
    </row>
    <row r="12334" s="37" customFormat="1" customHeight="1" spans="1:7">
      <c r="A12334" s="52" t="s">
        <v>2053</v>
      </c>
      <c r="B12334" s="52" t="s">
        <v>4368</v>
      </c>
      <c r="C12334" s="52" t="s">
        <v>2107</v>
      </c>
      <c r="D12334" s="52" t="s">
        <v>2137</v>
      </c>
      <c r="E12334" s="54">
        <v>8.629632</v>
      </c>
      <c r="F12334" s="54">
        <v>0</v>
      </c>
      <c r="G12334" s="54">
        <v>8.629632</v>
      </c>
    </row>
    <row r="12335" s="37" customFormat="1" customHeight="1" spans="1:7">
      <c r="A12335" s="52" t="s">
        <v>2053</v>
      </c>
      <c r="B12335" s="52" t="s">
        <v>4368</v>
      </c>
      <c r="C12335" s="52" t="s">
        <v>2107</v>
      </c>
      <c r="D12335" s="52" t="s">
        <v>2138</v>
      </c>
      <c r="E12335" s="54">
        <v>3.356844</v>
      </c>
      <c r="F12335" s="54">
        <v>0</v>
      </c>
      <c r="G12335" s="54">
        <v>3.356844</v>
      </c>
    </row>
    <row r="12336" s="37" customFormat="1" customHeight="1" spans="1:7">
      <c r="A12336" s="52" t="s">
        <v>2053</v>
      </c>
      <c r="B12336" s="52" t="s">
        <v>4368</v>
      </c>
      <c r="C12336" s="52" t="s">
        <v>2107</v>
      </c>
      <c r="D12336" s="52" t="s">
        <v>2139</v>
      </c>
      <c r="E12336" s="54">
        <v>0.106006</v>
      </c>
      <c r="F12336" s="54">
        <v>0</v>
      </c>
      <c r="G12336" s="54">
        <v>0.106006</v>
      </c>
    </row>
    <row r="12337" s="37" customFormat="1" customHeight="1" spans="1:7">
      <c r="A12337" s="52" t="s">
        <v>2053</v>
      </c>
      <c r="B12337" s="52" t="s">
        <v>4368</v>
      </c>
      <c r="C12337" s="52" t="s">
        <v>2107</v>
      </c>
      <c r="D12337" s="52" t="s">
        <v>2140</v>
      </c>
      <c r="E12337" s="54">
        <v>0.176676</v>
      </c>
      <c r="F12337" s="54">
        <v>0</v>
      </c>
      <c r="G12337" s="54">
        <v>0.176676</v>
      </c>
    </row>
    <row r="12338" s="37" customFormat="1" customHeight="1" spans="1:7">
      <c r="A12338" s="52" t="s">
        <v>2053</v>
      </c>
      <c r="B12338" s="52" t="s">
        <v>4368</v>
      </c>
      <c r="C12338" s="52" t="s">
        <v>2107</v>
      </c>
      <c r="D12338" s="52" t="s">
        <v>2141</v>
      </c>
      <c r="E12338" s="54">
        <v>4.816224</v>
      </c>
      <c r="F12338" s="54">
        <v>0</v>
      </c>
      <c r="G12338" s="54">
        <v>4.816224</v>
      </c>
    </row>
    <row r="12339" s="37" customFormat="1" customHeight="1" spans="1:7">
      <c r="A12339" s="52" t="s">
        <v>2053</v>
      </c>
      <c r="B12339" s="52" t="s">
        <v>4368</v>
      </c>
      <c r="C12339" s="52" t="s">
        <v>2107</v>
      </c>
      <c r="D12339" s="52" t="s">
        <v>2298</v>
      </c>
      <c r="E12339" s="54">
        <v>0.4</v>
      </c>
      <c r="F12339" s="54">
        <v>0</v>
      </c>
      <c r="G12339" s="54">
        <v>0.4</v>
      </c>
    </row>
    <row r="12340" s="37" customFormat="1" customHeight="1" spans="1:7">
      <c r="A12340" s="52" t="s">
        <v>2053</v>
      </c>
      <c r="B12340" s="52" t="s">
        <v>4368</v>
      </c>
      <c r="C12340" s="52" t="s">
        <v>2107</v>
      </c>
      <c r="D12340" s="52" t="s">
        <v>2142</v>
      </c>
      <c r="E12340" s="54">
        <v>4.314816</v>
      </c>
      <c r="F12340" s="54">
        <v>0</v>
      </c>
      <c r="G12340" s="54">
        <v>4.314816</v>
      </c>
    </row>
    <row r="12341" s="37" customFormat="1" customHeight="1" spans="1:7">
      <c r="A12341" s="52" t="s">
        <v>2053</v>
      </c>
      <c r="B12341" s="52" t="s">
        <v>4368</v>
      </c>
      <c r="C12341" s="52" t="s">
        <v>2107</v>
      </c>
      <c r="D12341" s="52" t="s">
        <v>2299</v>
      </c>
      <c r="E12341" s="54">
        <v>4.6</v>
      </c>
      <c r="F12341" s="54">
        <v>0</v>
      </c>
      <c r="G12341" s="54">
        <v>4.6</v>
      </c>
    </row>
    <row r="12342" s="37" customFormat="1" customHeight="1" spans="1:7">
      <c r="A12342" s="52" t="s">
        <v>2053</v>
      </c>
      <c r="B12342" s="52" t="s">
        <v>4368</v>
      </c>
      <c r="C12342" s="52" t="s">
        <v>2107</v>
      </c>
      <c r="D12342" s="52" t="s">
        <v>2143</v>
      </c>
      <c r="E12342" s="54">
        <v>6.907</v>
      </c>
      <c r="F12342" s="54">
        <v>0</v>
      </c>
      <c r="G12342" s="54">
        <v>6.907</v>
      </c>
    </row>
    <row r="12343" s="37" customFormat="1" customHeight="1" spans="1:7">
      <c r="A12343" s="52" t="s">
        <v>2053</v>
      </c>
      <c r="B12343" s="52" t="s">
        <v>4368</v>
      </c>
      <c r="C12343" s="52" t="s">
        <v>2107</v>
      </c>
      <c r="D12343" s="52" t="s">
        <v>2144</v>
      </c>
      <c r="E12343" s="54">
        <v>0.8</v>
      </c>
      <c r="F12343" s="54">
        <v>0</v>
      </c>
      <c r="G12343" s="54">
        <v>0.8</v>
      </c>
    </row>
    <row r="12344" s="37" customFormat="1" customHeight="1" spans="1:7">
      <c r="A12344" s="52" t="s">
        <v>2053</v>
      </c>
      <c r="B12344" s="52" t="s">
        <v>4368</v>
      </c>
      <c r="C12344" s="52" t="s">
        <v>2107</v>
      </c>
      <c r="D12344" s="52" t="s">
        <v>2145</v>
      </c>
      <c r="E12344" s="54">
        <v>0.288912</v>
      </c>
      <c r="F12344" s="54">
        <v>0</v>
      </c>
      <c r="G12344" s="54">
        <v>0.288912</v>
      </c>
    </row>
    <row r="12345" s="37" customFormat="1" customHeight="1" spans="1:7">
      <c r="A12345" s="52" t="s">
        <v>2053</v>
      </c>
      <c r="B12345" s="49" t="s">
        <v>4369</v>
      </c>
      <c r="C12345" s="49"/>
      <c r="D12345" s="49"/>
      <c r="E12345" s="55">
        <v>142.704048</v>
      </c>
      <c r="F12345" s="55">
        <v>0</v>
      </c>
      <c r="G12345" s="55">
        <v>142.704048</v>
      </c>
    </row>
    <row r="12346" s="37" customFormat="1" customHeight="1" spans="1:7">
      <c r="A12346" s="52" t="s">
        <v>2053</v>
      </c>
      <c r="B12346" s="52" t="s">
        <v>4370</v>
      </c>
      <c r="C12346" s="49" t="s">
        <v>2091</v>
      </c>
      <c r="D12346" s="49"/>
      <c r="E12346" s="55">
        <v>20.941278</v>
      </c>
      <c r="F12346" s="55">
        <v>0</v>
      </c>
      <c r="G12346" s="55">
        <v>20.941278</v>
      </c>
    </row>
    <row r="12347" s="37" customFormat="1" customHeight="1" spans="1:7">
      <c r="A12347" s="52" t="s">
        <v>2053</v>
      </c>
      <c r="B12347" s="52" t="s">
        <v>4370</v>
      </c>
      <c r="C12347" s="52" t="s">
        <v>2092</v>
      </c>
      <c r="D12347" s="52" t="s">
        <v>2126</v>
      </c>
      <c r="E12347" s="54">
        <v>17.15</v>
      </c>
      <c r="F12347" s="54">
        <v>0</v>
      </c>
      <c r="G12347" s="54">
        <v>17.15</v>
      </c>
    </row>
    <row r="12348" s="37" customFormat="1" customHeight="1" spans="1:7">
      <c r="A12348" s="52" t="s">
        <v>2053</v>
      </c>
      <c r="B12348" s="52" t="s">
        <v>4370</v>
      </c>
      <c r="C12348" s="52" t="s">
        <v>2092</v>
      </c>
      <c r="D12348" s="52" t="s">
        <v>2127</v>
      </c>
      <c r="E12348" s="54">
        <v>0.605578</v>
      </c>
      <c r="F12348" s="54">
        <v>0</v>
      </c>
      <c r="G12348" s="54">
        <v>0.605578</v>
      </c>
    </row>
    <row r="12349" s="37" customFormat="1" customHeight="1" spans="1:7">
      <c r="A12349" s="52" t="s">
        <v>2053</v>
      </c>
      <c r="B12349" s="52" t="s">
        <v>4370</v>
      </c>
      <c r="C12349" s="52" t="s">
        <v>2092</v>
      </c>
      <c r="D12349" s="52" t="s">
        <v>2128</v>
      </c>
      <c r="E12349" s="54">
        <v>0.431078</v>
      </c>
      <c r="F12349" s="54">
        <v>0</v>
      </c>
      <c r="G12349" s="54">
        <v>0.431078</v>
      </c>
    </row>
    <row r="12350" s="37" customFormat="1" customHeight="1" spans="1:7">
      <c r="A12350" s="52" t="s">
        <v>2053</v>
      </c>
      <c r="B12350" s="52" t="s">
        <v>4370</v>
      </c>
      <c r="C12350" s="52" t="s">
        <v>2092</v>
      </c>
      <c r="D12350" s="52" t="s">
        <v>2129</v>
      </c>
      <c r="E12350" s="54">
        <v>0.835596</v>
      </c>
      <c r="F12350" s="54">
        <v>0</v>
      </c>
      <c r="G12350" s="54">
        <v>0.835596</v>
      </c>
    </row>
    <row r="12351" s="37" customFormat="1" customHeight="1" spans="1:7">
      <c r="A12351" s="52" t="s">
        <v>2053</v>
      </c>
      <c r="B12351" s="52" t="s">
        <v>4370</v>
      </c>
      <c r="C12351" s="52" t="s">
        <v>2092</v>
      </c>
      <c r="D12351" s="52" t="s">
        <v>2297</v>
      </c>
      <c r="E12351" s="54">
        <v>0.112054</v>
      </c>
      <c r="F12351" s="54">
        <v>0</v>
      </c>
      <c r="G12351" s="54">
        <v>0.112054</v>
      </c>
    </row>
    <row r="12352" s="37" customFormat="1" customHeight="1" spans="1:7">
      <c r="A12352" s="52" t="s">
        <v>2053</v>
      </c>
      <c r="B12352" s="52" t="s">
        <v>4370</v>
      </c>
      <c r="C12352" s="52" t="s">
        <v>2092</v>
      </c>
      <c r="D12352" s="52" t="s">
        <v>2130</v>
      </c>
      <c r="E12352" s="54">
        <v>0.756972</v>
      </c>
      <c r="F12352" s="54">
        <v>0</v>
      </c>
      <c r="G12352" s="54">
        <v>0.756972</v>
      </c>
    </row>
    <row r="12353" s="37" customFormat="1" customHeight="1" spans="1:7">
      <c r="A12353" s="52" t="s">
        <v>2053</v>
      </c>
      <c r="B12353" s="52" t="s">
        <v>4370</v>
      </c>
      <c r="C12353" s="52" t="s">
        <v>2092</v>
      </c>
      <c r="D12353" s="52" t="s">
        <v>2105</v>
      </c>
      <c r="E12353" s="54">
        <v>1.05</v>
      </c>
      <c r="F12353" s="54">
        <v>0</v>
      </c>
      <c r="G12353" s="54">
        <v>1.05</v>
      </c>
    </row>
    <row r="12354" s="37" customFormat="1" customHeight="1" spans="1:7">
      <c r="A12354" s="52" t="s">
        <v>2053</v>
      </c>
      <c r="B12354" s="52" t="s">
        <v>4370</v>
      </c>
      <c r="C12354" s="49" t="s">
        <v>2106</v>
      </c>
      <c r="D12354" s="49"/>
      <c r="E12354" s="55">
        <v>121.76277</v>
      </c>
      <c r="F12354" s="55">
        <v>0</v>
      </c>
      <c r="G12354" s="55">
        <v>121.76277</v>
      </c>
    </row>
    <row r="12355" s="37" customFormat="1" customHeight="1" spans="1:7">
      <c r="A12355" s="52" t="s">
        <v>2053</v>
      </c>
      <c r="B12355" s="52" t="s">
        <v>4370</v>
      </c>
      <c r="C12355" s="52" t="s">
        <v>2107</v>
      </c>
      <c r="D12355" s="52" t="s">
        <v>2131</v>
      </c>
      <c r="E12355" s="54">
        <v>27.8532</v>
      </c>
      <c r="F12355" s="54">
        <v>0</v>
      </c>
      <c r="G12355" s="54">
        <v>27.8532</v>
      </c>
    </row>
    <row r="12356" s="37" customFormat="1" customHeight="1" spans="1:7">
      <c r="A12356" s="52" t="s">
        <v>2053</v>
      </c>
      <c r="B12356" s="52" t="s">
        <v>4370</v>
      </c>
      <c r="C12356" s="52" t="s">
        <v>2107</v>
      </c>
      <c r="D12356" s="52" t="s">
        <v>2132</v>
      </c>
      <c r="E12356" s="54">
        <v>1.0836</v>
      </c>
      <c r="F12356" s="54">
        <v>0</v>
      </c>
      <c r="G12356" s="54">
        <v>1.0836</v>
      </c>
    </row>
    <row r="12357" s="37" customFormat="1" customHeight="1" spans="1:7">
      <c r="A12357" s="52" t="s">
        <v>2053</v>
      </c>
      <c r="B12357" s="52" t="s">
        <v>4370</v>
      </c>
      <c r="C12357" s="52" t="s">
        <v>2107</v>
      </c>
      <c r="D12357" s="52" t="s">
        <v>2110</v>
      </c>
      <c r="E12357" s="54">
        <v>3.42</v>
      </c>
      <c r="F12357" s="54">
        <v>0</v>
      </c>
      <c r="G12357" s="54">
        <v>3.42</v>
      </c>
    </row>
    <row r="12358" s="37" customFormat="1" customHeight="1" spans="1:7">
      <c r="A12358" s="52" t="s">
        <v>2053</v>
      </c>
      <c r="B12358" s="52" t="s">
        <v>4370</v>
      </c>
      <c r="C12358" s="52" t="s">
        <v>2107</v>
      </c>
      <c r="D12358" s="52" t="s">
        <v>2134</v>
      </c>
      <c r="E12358" s="54">
        <v>12.96</v>
      </c>
      <c r="F12358" s="54">
        <v>0</v>
      </c>
      <c r="G12358" s="54">
        <v>12.96</v>
      </c>
    </row>
    <row r="12359" s="37" customFormat="1" customHeight="1" spans="1:7">
      <c r="A12359" s="52" t="s">
        <v>2053</v>
      </c>
      <c r="B12359" s="52" t="s">
        <v>4370</v>
      </c>
      <c r="C12359" s="52" t="s">
        <v>2107</v>
      </c>
      <c r="D12359" s="52" t="s">
        <v>2135</v>
      </c>
      <c r="E12359" s="54">
        <v>24.6</v>
      </c>
      <c r="F12359" s="54">
        <v>0</v>
      </c>
      <c r="G12359" s="54">
        <v>24.6</v>
      </c>
    </row>
    <row r="12360" s="37" customFormat="1" customHeight="1" spans="1:7">
      <c r="A12360" s="52" t="s">
        <v>2053</v>
      </c>
      <c r="B12360" s="52" t="s">
        <v>4370</v>
      </c>
      <c r="C12360" s="52" t="s">
        <v>2107</v>
      </c>
      <c r="D12360" s="52" t="s">
        <v>2136</v>
      </c>
      <c r="E12360" s="54">
        <v>8.568</v>
      </c>
      <c r="F12360" s="54">
        <v>0</v>
      </c>
      <c r="G12360" s="54">
        <v>8.568</v>
      </c>
    </row>
    <row r="12361" s="37" customFormat="1" customHeight="1" spans="1:7">
      <c r="A12361" s="52" t="s">
        <v>2053</v>
      </c>
      <c r="B12361" s="52" t="s">
        <v>4370</v>
      </c>
      <c r="C12361" s="52" t="s">
        <v>2107</v>
      </c>
      <c r="D12361" s="52" t="s">
        <v>2137</v>
      </c>
      <c r="E12361" s="54">
        <v>12.010368</v>
      </c>
      <c r="F12361" s="54">
        <v>0</v>
      </c>
      <c r="G12361" s="54">
        <v>12.010368</v>
      </c>
    </row>
    <row r="12362" s="37" customFormat="1" customHeight="1" spans="1:7">
      <c r="A12362" s="52" t="s">
        <v>2053</v>
      </c>
      <c r="B12362" s="52" t="s">
        <v>4370</v>
      </c>
      <c r="C12362" s="52" t="s">
        <v>2107</v>
      </c>
      <c r="D12362" s="52" t="s">
        <v>2138</v>
      </c>
      <c r="E12362" s="54">
        <v>4.794156</v>
      </c>
      <c r="F12362" s="54">
        <v>0</v>
      </c>
      <c r="G12362" s="54">
        <v>4.794156</v>
      </c>
    </row>
    <row r="12363" s="37" customFormat="1" customHeight="1" spans="1:7">
      <c r="A12363" s="52" t="s">
        <v>2053</v>
      </c>
      <c r="B12363" s="52" t="s">
        <v>4370</v>
      </c>
      <c r="C12363" s="52" t="s">
        <v>2107</v>
      </c>
      <c r="D12363" s="52" t="s">
        <v>2139</v>
      </c>
      <c r="E12363" s="54">
        <v>0.151394</v>
      </c>
      <c r="F12363" s="54">
        <v>0</v>
      </c>
      <c r="G12363" s="54">
        <v>0.151394</v>
      </c>
    </row>
    <row r="12364" s="37" customFormat="1" customHeight="1" spans="1:7">
      <c r="A12364" s="52" t="s">
        <v>2053</v>
      </c>
      <c r="B12364" s="52" t="s">
        <v>4370</v>
      </c>
      <c r="C12364" s="52" t="s">
        <v>2107</v>
      </c>
      <c r="D12364" s="52" t="s">
        <v>2140</v>
      </c>
      <c r="E12364" s="54">
        <v>0.252324</v>
      </c>
      <c r="F12364" s="54">
        <v>0</v>
      </c>
      <c r="G12364" s="54">
        <v>0.252324</v>
      </c>
    </row>
    <row r="12365" s="37" customFormat="1" customHeight="1" spans="1:7">
      <c r="A12365" s="52" t="s">
        <v>2053</v>
      </c>
      <c r="B12365" s="52" t="s">
        <v>4370</v>
      </c>
      <c r="C12365" s="52" t="s">
        <v>2107</v>
      </c>
      <c r="D12365" s="52" t="s">
        <v>2141</v>
      </c>
      <c r="E12365" s="54">
        <v>6.876576</v>
      </c>
      <c r="F12365" s="54">
        <v>0</v>
      </c>
      <c r="G12365" s="54">
        <v>6.876576</v>
      </c>
    </row>
    <row r="12366" s="37" customFormat="1" customHeight="1" spans="1:7">
      <c r="A12366" s="52" t="s">
        <v>2053</v>
      </c>
      <c r="B12366" s="52" t="s">
        <v>4370</v>
      </c>
      <c r="C12366" s="52" t="s">
        <v>2107</v>
      </c>
      <c r="D12366" s="52" t="s">
        <v>2298</v>
      </c>
      <c r="E12366" s="54">
        <v>0.2</v>
      </c>
      <c r="F12366" s="54">
        <v>0</v>
      </c>
      <c r="G12366" s="54">
        <v>0.2</v>
      </c>
    </row>
    <row r="12367" s="37" customFormat="1" customHeight="1" spans="1:7">
      <c r="A12367" s="52" t="s">
        <v>2053</v>
      </c>
      <c r="B12367" s="52" t="s">
        <v>4370</v>
      </c>
      <c r="C12367" s="52" t="s">
        <v>2107</v>
      </c>
      <c r="D12367" s="52" t="s">
        <v>2142</v>
      </c>
      <c r="E12367" s="54">
        <v>6.005184</v>
      </c>
      <c r="F12367" s="54">
        <v>0</v>
      </c>
      <c r="G12367" s="54">
        <v>6.005184</v>
      </c>
    </row>
    <row r="12368" s="37" customFormat="1" customHeight="1" spans="1:7">
      <c r="A12368" s="52" t="s">
        <v>2053</v>
      </c>
      <c r="B12368" s="52" t="s">
        <v>4370</v>
      </c>
      <c r="C12368" s="52" t="s">
        <v>2107</v>
      </c>
      <c r="D12368" s="52" t="s">
        <v>2299</v>
      </c>
      <c r="E12368" s="54">
        <v>2.3</v>
      </c>
      <c r="F12368" s="54">
        <v>0</v>
      </c>
      <c r="G12368" s="54">
        <v>2.3</v>
      </c>
    </row>
    <row r="12369" s="37" customFormat="1" customHeight="1" spans="1:7">
      <c r="A12369" s="52" t="s">
        <v>2053</v>
      </c>
      <c r="B12369" s="52" t="s">
        <v>4370</v>
      </c>
      <c r="C12369" s="52" t="s">
        <v>2107</v>
      </c>
      <c r="D12369" s="52" t="s">
        <v>2143</v>
      </c>
      <c r="E12369" s="54">
        <v>9.149</v>
      </c>
      <c r="F12369" s="54">
        <v>0</v>
      </c>
      <c r="G12369" s="54">
        <v>9.149</v>
      </c>
    </row>
    <row r="12370" s="37" customFormat="1" customHeight="1" spans="1:7">
      <c r="A12370" s="52" t="s">
        <v>2053</v>
      </c>
      <c r="B12370" s="52" t="s">
        <v>4370</v>
      </c>
      <c r="C12370" s="52" t="s">
        <v>2107</v>
      </c>
      <c r="D12370" s="52" t="s">
        <v>2144</v>
      </c>
      <c r="E12370" s="54">
        <v>1.12</v>
      </c>
      <c r="F12370" s="54">
        <v>0</v>
      </c>
      <c r="G12370" s="54">
        <v>1.12</v>
      </c>
    </row>
    <row r="12371" s="37" customFormat="1" customHeight="1" spans="1:7">
      <c r="A12371" s="52" t="s">
        <v>2053</v>
      </c>
      <c r="B12371" s="52" t="s">
        <v>4370</v>
      </c>
      <c r="C12371" s="52" t="s">
        <v>2107</v>
      </c>
      <c r="D12371" s="52" t="s">
        <v>2145</v>
      </c>
      <c r="E12371" s="54">
        <v>0.418968</v>
      </c>
      <c r="F12371" s="54">
        <v>0</v>
      </c>
      <c r="G12371" s="54">
        <v>0.418968</v>
      </c>
    </row>
    <row r="12372" s="37" customFormat="1" customHeight="1" spans="1:7">
      <c r="A12372" s="52" t="s">
        <v>2053</v>
      </c>
      <c r="B12372" s="49" t="s">
        <v>4371</v>
      </c>
      <c r="C12372" s="49"/>
      <c r="D12372" s="49"/>
      <c r="E12372" s="55">
        <v>106.6594</v>
      </c>
      <c r="F12372" s="55">
        <v>0</v>
      </c>
      <c r="G12372" s="55">
        <v>106.6594</v>
      </c>
    </row>
    <row r="12373" s="37" customFormat="1" customHeight="1" spans="1:7">
      <c r="A12373" s="52" t="s">
        <v>2053</v>
      </c>
      <c r="B12373" s="52" t="s">
        <v>4372</v>
      </c>
      <c r="C12373" s="49" t="s">
        <v>2091</v>
      </c>
      <c r="D12373" s="49"/>
      <c r="E12373" s="55">
        <v>15.00163</v>
      </c>
      <c r="F12373" s="55">
        <v>0</v>
      </c>
      <c r="G12373" s="55">
        <v>15.00163</v>
      </c>
    </row>
    <row r="12374" s="37" customFormat="1" customHeight="1" spans="1:7">
      <c r="A12374" s="52" t="s">
        <v>2053</v>
      </c>
      <c r="B12374" s="52" t="s">
        <v>4372</v>
      </c>
      <c r="C12374" s="52" t="s">
        <v>2092</v>
      </c>
      <c r="D12374" s="52" t="s">
        <v>2126</v>
      </c>
      <c r="E12374" s="54">
        <v>12.25</v>
      </c>
      <c r="F12374" s="54">
        <v>0</v>
      </c>
      <c r="G12374" s="54">
        <v>12.25</v>
      </c>
    </row>
    <row r="12375" s="37" customFormat="1" customHeight="1" spans="1:7">
      <c r="A12375" s="52" t="s">
        <v>2053</v>
      </c>
      <c r="B12375" s="52" t="s">
        <v>4372</v>
      </c>
      <c r="C12375" s="52" t="s">
        <v>2092</v>
      </c>
      <c r="D12375" s="52" t="s">
        <v>2127</v>
      </c>
      <c r="E12375" s="54">
        <v>0.46044</v>
      </c>
      <c r="F12375" s="54">
        <v>0</v>
      </c>
      <c r="G12375" s="54">
        <v>0.46044</v>
      </c>
    </row>
    <row r="12376" s="37" customFormat="1" customHeight="1" spans="1:7">
      <c r="A12376" s="52" t="s">
        <v>2053</v>
      </c>
      <c r="B12376" s="52" t="s">
        <v>4372</v>
      </c>
      <c r="C12376" s="52" t="s">
        <v>2092</v>
      </c>
      <c r="D12376" s="52" t="s">
        <v>2128</v>
      </c>
      <c r="E12376" s="54">
        <v>0.32808</v>
      </c>
      <c r="F12376" s="54">
        <v>0</v>
      </c>
      <c r="G12376" s="54">
        <v>0.32808</v>
      </c>
    </row>
    <row r="12377" s="37" customFormat="1" customHeight="1" spans="1:7">
      <c r="A12377" s="52" t="s">
        <v>2053</v>
      </c>
      <c r="B12377" s="52" t="s">
        <v>4372</v>
      </c>
      <c r="C12377" s="52" t="s">
        <v>2092</v>
      </c>
      <c r="D12377" s="52" t="s">
        <v>2129</v>
      </c>
      <c r="E12377" s="54">
        <v>0.63756</v>
      </c>
      <c r="F12377" s="54">
        <v>0</v>
      </c>
      <c r="G12377" s="54">
        <v>0.63756</v>
      </c>
    </row>
    <row r="12378" s="37" customFormat="1" customHeight="1" spans="1:7">
      <c r="A12378" s="52" t="s">
        <v>2053</v>
      </c>
      <c r="B12378" s="52" t="s">
        <v>4372</v>
      </c>
      <c r="C12378" s="52" t="s">
        <v>2092</v>
      </c>
      <c r="D12378" s="52" t="s">
        <v>2130</v>
      </c>
      <c r="E12378" s="54">
        <v>0.57555</v>
      </c>
      <c r="F12378" s="54">
        <v>0</v>
      </c>
      <c r="G12378" s="54">
        <v>0.57555</v>
      </c>
    </row>
    <row r="12379" s="37" customFormat="1" customHeight="1" spans="1:7">
      <c r="A12379" s="52" t="s">
        <v>2053</v>
      </c>
      <c r="B12379" s="52" t="s">
        <v>4372</v>
      </c>
      <c r="C12379" s="52" t="s">
        <v>2092</v>
      </c>
      <c r="D12379" s="52" t="s">
        <v>2105</v>
      </c>
      <c r="E12379" s="54">
        <v>0.75</v>
      </c>
      <c r="F12379" s="54">
        <v>0</v>
      </c>
      <c r="G12379" s="54">
        <v>0.75</v>
      </c>
    </row>
    <row r="12380" s="37" customFormat="1" customHeight="1" spans="1:7">
      <c r="A12380" s="52" t="s">
        <v>2053</v>
      </c>
      <c r="B12380" s="52" t="s">
        <v>4372</v>
      </c>
      <c r="C12380" s="49" t="s">
        <v>2106</v>
      </c>
      <c r="D12380" s="49"/>
      <c r="E12380" s="55">
        <v>91.65777</v>
      </c>
      <c r="F12380" s="55">
        <v>0</v>
      </c>
      <c r="G12380" s="55">
        <v>91.65777</v>
      </c>
    </row>
    <row r="12381" s="37" customFormat="1" customHeight="1" spans="1:7">
      <c r="A12381" s="52" t="s">
        <v>2053</v>
      </c>
      <c r="B12381" s="52" t="s">
        <v>4372</v>
      </c>
      <c r="C12381" s="52" t="s">
        <v>2107</v>
      </c>
      <c r="D12381" s="52" t="s">
        <v>2131</v>
      </c>
      <c r="E12381" s="54">
        <v>21.252</v>
      </c>
      <c r="F12381" s="54">
        <v>0</v>
      </c>
      <c r="G12381" s="54">
        <v>21.252</v>
      </c>
    </row>
    <row r="12382" s="37" customFormat="1" customHeight="1" spans="1:7">
      <c r="A12382" s="52" t="s">
        <v>2053</v>
      </c>
      <c r="B12382" s="52" t="s">
        <v>4372</v>
      </c>
      <c r="C12382" s="52" t="s">
        <v>2107</v>
      </c>
      <c r="D12382" s="52" t="s">
        <v>2132</v>
      </c>
      <c r="E12382" s="54">
        <v>0.774</v>
      </c>
      <c r="F12382" s="54">
        <v>0</v>
      </c>
      <c r="G12382" s="54">
        <v>0.774</v>
      </c>
    </row>
    <row r="12383" s="37" customFormat="1" customHeight="1" spans="1:7">
      <c r="A12383" s="52" t="s">
        <v>2053</v>
      </c>
      <c r="B12383" s="52" t="s">
        <v>4372</v>
      </c>
      <c r="C12383" s="52" t="s">
        <v>2107</v>
      </c>
      <c r="D12383" s="52" t="s">
        <v>2110</v>
      </c>
      <c r="E12383" s="54">
        <v>2.64</v>
      </c>
      <c r="F12383" s="54">
        <v>0</v>
      </c>
      <c r="G12383" s="54">
        <v>2.64</v>
      </c>
    </row>
    <row r="12384" s="37" customFormat="1" customHeight="1" spans="1:7">
      <c r="A12384" s="52" t="s">
        <v>2053</v>
      </c>
      <c r="B12384" s="52" t="s">
        <v>4372</v>
      </c>
      <c r="C12384" s="52" t="s">
        <v>2107</v>
      </c>
      <c r="D12384" s="52" t="s">
        <v>2133</v>
      </c>
      <c r="E12384" s="54">
        <v>0.006</v>
      </c>
      <c r="F12384" s="54">
        <v>0</v>
      </c>
      <c r="G12384" s="54">
        <v>0.006</v>
      </c>
    </row>
    <row r="12385" s="37" customFormat="1" customHeight="1" spans="1:7">
      <c r="A12385" s="52" t="s">
        <v>2053</v>
      </c>
      <c r="B12385" s="52" t="s">
        <v>4372</v>
      </c>
      <c r="C12385" s="52" t="s">
        <v>2107</v>
      </c>
      <c r="D12385" s="52" t="s">
        <v>2134</v>
      </c>
      <c r="E12385" s="54">
        <v>9.84</v>
      </c>
      <c r="F12385" s="54">
        <v>0</v>
      </c>
      <c r="G12385" s="54">
        <v>9.84</v>
      </c>
    </row>
    <row r="12386" s="37" customFormat="1" customHeight="1" spans="1:7">
      <c r="A12386" s="52" t="s">
        <v>2053</v>
      </c>
      <c r="B12386" s="52" t="s">
        <v>4372</v>
      </c>
      <c r="C12386" s="52" t="s">
        <v>2107</v>
      </c>
      <c r="D12386" s="52" t="s">
        <v>2135</v>
      </c>
      <c r="E12386" s="54">
        <v>19.32</v>
      </c>
      <c r="F12386" s="54">
        <v>0</v>
      </c>
      <c r="G12386" s="54">
        <v>19.32</v>
      </c>
    </row>
    <row r="12387" s="37" customFormat="1" customHeight="1" spans="1:7">
      <c r="A12387" s="52" t="s">
        <v>2053</v>
      </c>
      <c r="B12387" s="52" t="s">
        <v>4372</v>
      </c>
      <c r="C12387" s="52" t="s">
        <v>2107</v>
      </c>
      <c r="D12387" s="52" t="s">
        <v>2136</v>
      </c>
      <c r="E12387" s="54">
        <v>6.504</v>
      </c>
      <c r="F12387" s="54">
        <v>0</v>
      </c>
      <c r="G12387" s="54">
        <v>6.504</v>
      </c>
    </row>
    <row r="12388" s="37" customFormat="1" customHeight="1" spans="1:7">
      <c r="A12388" s="52" t="s">
        <v>2053</v>
      </c>
      <c r="B12388" s="52" t="s">
        <v>4372</v>
      </c>
      <c r="C12388" s="52" t="s">
        <v>2107</v>
      </c>
      <c r="D12388" s="52" t="s">
        <v>2137</v>
      </c>
      <c r="E12388" s="54">
        <v>9.2304</v>
      </c>
      <c r="F12388" s="54">
        <v>0</v>
      </c>
      <c r="G12388" s="54">
        <v>9.2304</v>
      </c>
    </row>
    <row r="12389" s="37" customFormat="1" customHeight="1" spans="1:7">
      <c r="A12389" s="52" t="s">
        <v>2053</v>
      </c>
      <c r="B12389" s="52" t="s">
        <v>4372</v>
      </c>
      <c r="C12389" s="52" t="s">
        <v>2107</v>
      </c>
      <c r="D12389" s="52" t="s">
        <v>2138</v>
      </c>
      <c r="E12389" s="54">
        <v>3.64515</v>
      </c>
      <c r="F12389" s="54">
        <v>0</v>
      </c>
      <c r="G12389" s="54">
        <v>3.64515</v>
      </c>
    </row>
    <row r="12390" s="37" customFormat="1" customHeight="1" spans="1:7">
      <c r="A12390" s="52" t="s">
        <v>2053</v>
      </c>
      <c r="B12390" s="52" t="s">
        <v>4372</v>
      </c>
      <c r="C12390" s="52" t="s">
        <v>2107</v>
      </c>
      <c r="D12390" s="52" t="s">
        <v>2139</v>
      </c>
      <c r="E12390" s="54">
        <v>0.11511</v>
      </c>
      <c r="F12390" s="54">
        <v>0</v>
      </c>
      <c r="G12390" s="54">
        <v>0.11511</v>
      </c>
    </row>
    <row r="12391" s="37" customFormat="1" customHeight="1" spans="1:7">
      <c r="A12391" s="52" t="s">
        <v>2053</v>
      </c>
      <c r="B12391" s="52" t="s">
        <v>4372</v>
      </c>
      <c r="C12391" s="52" t="s">
        <v>2107</v>
      </c>
      <c r="D12391" s="52" t="s">
        <v>2140</v>
      </c>
      <c r="E12391" s="54">
        <v>0.19185</v>
      </c>
      <c r="F12391" s="54">
        <v>0</v>
      </c>
      <c r="G12391" s="54">
        <v>0.19185</v>
      </c>
    </row>
    <row r="12392" s="37" customFormat="1" customHeight="1" spans="1:7">
      <c r="A12392" s="52" t="s">
        <v>2053</v>
      </c>
      <c r="B12392" s="52" t="s">
        <v>4372</v>
      </c>
      <c r="C12392" s="52" t="s">
        <v>2107</v>
      </c>
      <c r="D12392" s="52" t="s">
        <v>2141</v>
      </c>
      <c r="E12392" s="54">
        <v>5.238</v>
      </c>
      <c r="F12392" s="54">
        <v>0</v>
      </c>
      <c r="G12392" s="54">
        <v>5.238</v>
      </c>
    </row>
    <row r="12393" s="37" customFormat="1" customHeight="1" spans="1:7">
      <c r="A12393" s="52" t="s">
        <v>2053</v>
      </c>
      <c r="B12393" s="52" t="s">
        <v>4372</v>
      </c>
      <c r="C12393" s="52" t="s">
        <v>2107</v>
      </c>
      <c r="D12393" s="52" t="s">
        <v>2142</v>
      </c>
      <c r="E12393" s="54">
        <v>4.6152</v>
      </c>
      <c r="F12393" s="54">
        <v>0</v>
      </c>
      <c r="G12393" s="54">
        <v>4.6152</v>
      </c>
    </row>
    <row r="12394" s="37" customFormat="1" customHeight="1" spans="1:7">
      <c r="A12394" s="52" t="s">
        <v>2053</v>
      </c>
      <c r="B12394" s="52" t="s">
        <v>4372</v>
      </c>
      <c r="C12394" s="52" t="s">
        <v>2107</v>
      </c>
      <c r="D12394" s="52" t="s">
        <v>2143</v>
      </c>
      <c r="E12394" s="54">
        <v>7.1674</v>
      </c>
      <c r="F12394" s="54">
        <v>0</v>
      </c>
      <c r="G12394" s="54">
        <v>7.1674</v>
      </c>
    </row>
    <row r="12395" s="37" customFormat="1" customHeight="1" spans="1:7">
      <c r="A12395" s="52" t="s">
        <v>2053</v>
      </c>
      <c r="B12395" s="52" t="s">
        <v>4372</v>
      </c>
      <c r="C12395" s="52" t="s">
        <v>2107</v>
      </c>
      <c r="D12395" s="52" t="s">
        <v>2144</v>
      </c>
      <c r="E12395" s="54">
        <v>0.8</v>
      </c>
      <c r="F12395" s="54">
        <v>0</v>
      </c>
      <c r="G12395" s="54">
        <v>0.8</v>
      </c>
    </row>
    <row r="12396" s="37" customFormat="1" customHeight="1" spans="1:7">
      <c r="A12396" s="52" t="s">
        <v>2053</v>
      </c>
      <c r="B12396" s="52" t="s">
        <v>4372</v>
      </c>
      <c r="C12396" s="52" t="s">
        <v>2107</v>
      </c>
      <c r="D12396" s="52" t="s">
        <v>2145</v>
      </c>
      <c r="E12396" s="54">
        <v>0.31866</v>
      </c>
      <c r="F12396" s="54">
        <v>0</v>
      </c>
      <c r="G12396" s="54">
        <v>0.31866</v>
      </c>
    </row>
    <row r="12397" s="37" customFormat="1" customHeight="1" spans="1:7">
      <c r="A12397" s="52" t="s">
        <v>2053</v>
      </c>
      <c r="B12397" s="49" t="s">
        <v>4373</v>
      </c>
      <c r="C12397" s="49"/>
      <c r="D12397" s="49"/>
      <c r="E12397" s="55">
        <v>124.387246</v>
      </c>
      <c r="F12397" s="55">
        <v>0</v>
      </c>
      <c r="G12397" s="55">
        <v>124.387246</v>
      </c>
    </row>
    <row r="12398" s="37" customFormat="1" customHeight="1" spans="1:7">
      <c r="A12398" s="52" t="s">
        <v>2053</v>
      </c>
      <c r="B12398" s="52" t="s">
        <v>4374</v>
      </c>
      <c r="C12398" s="49" t="s">
        <v>2091</v>
      </c>
      <c r="D12398" s="49"/>
      <c r="E12398" s="55">
        <v>17.917854</v>
      </c>
      <c r="F12398" s="55">
        <v>0</v>
      </c>
      <c r="G12398" s="55">
        <v>17.917854</v>
      </c>
    </row>
    <row r="12399" s="37" customFormat="1" customHeight="1" spans="1:7">
      <c r="A12399" s="52" t="s">
        <v>2053</v>
      </c>
      <c r="B12399" s="52" t="s">
        <v>4374</v>
      </c>
      <c r="C12399" s="52" t="s">
        <v>2092</v>
      </c>
      <c r="D12399" s="52" t="s">
        <v>2126</v>
      </c>
      <c r="E12399" s="54">
        <v>14.7</v>
      </c>
      <c r="F12399" s="54">
        <v>0</v>
      </c>
      <c r="G12399" s="54">
        <v>14.7</v>
      </c>
    </row>
    <row r="12400" s="37" customFormat="1" customHeight="1" spans="1:7">
      <c r="A12400" s="52" t="s">
        <v>2053</v>
      </c>
      <c r="B12400" s="52" t="s">
        <v>4374</v>
      </c>
      <c r="C12400" s="52" t="s">
        <v>2092</v>
      </c>
      <c r="D12400" s="52" t="s">
        <v>2127</v>
      </c>
      <c r="E12400" s="54">
        <v>0.53627</v>
      </c>
      <c r="F12400" s="54">
        <v>0</v>
      </c>
      <c r="G12400" s="54">
        <v>0.53627</v>
      </c>
    </row>
    <row r="12401" s="37" customFormat="1" customHeight="1" spans="1:7">
      <c r="A12401" s="52" t="s">
        <v>2053</v>
      </c>
      <c r="B12401" s="52" t="s">
        <v>4374</v>
      </c>
      <c r="C12401" s="52" t="s">
        <v>2092</v>
      </c>
      <c r="D12401" s="52" t="s">
        <v>2128</v>
      </c>
      <c r="E12401" s="54">
        <v>0.381994</v>
      </c>
      <c r="F12401" s="54">
        <v>0</v>
      </c>
      <c r="G12401" s="54">
        <v>0.381994</v>
      </c>
    </row>
    <row r="12402" s="37" customFormat="1" customHeight="1" spans="1:7">
      <c r="A12402" s="52" t="s">
        <v>2053</v>
      </c>
      <c r="B12402" s="52" t="s">
        <v>4374</v>
      </c>
      <c r="C12402" s="52" t="s">
        <v>2092</v>
      </c>
      <c r="D12402" s="52" t="s">
        <v>2129</v>
      </c>
      <c r="E12402" s="54">
        <v>0.729252</v>
      </c>
      <c r="F12402" s="54">
        <v>0</v>
      </c>
      <c r="G12402" s="54">
        <v>0.729252</v>
      </c>
    </row>
    <row r="12403" s="37" customFormat="1" customHeight="1" spans="1:7">
      <c r="A12403" s="52" t="s">
        <v>2053</v>
      </c>
      <c r="B12403" s="52" t="s">
        <v>4374</v>
      </c>
      <c r="C12403" s="52" t="s">
        <v>2092</v>
      </c>
      <c r="D12403" s="52" t="s">
        <v>2130</v>
      </c>
      <c r="E12403" s="54">
        <v>0.670338</v>
      </c>
      <c r="F12403" s="54">
        <v>0</v>
      </c>
      <c r="G12403" s="54">
        <v>0.670338</v>
      </c>
    </row>
    <row r="12404" s="37" customFormat="1" customHeight="1" spans="1:7">
      <c r="A12404" s="52" t="s">
        <v>2053</v>
      </c>
      <c r="B12404" s="52" t="s">
        <v>4374</v>
      </c>
      <c r="C12404" s="52" t="s">
        <v>2092</v>
      </c>
      <c r="D12404" s="52" t="s">
        <v>2105</v>
      </c>
      <c r="E12404" s="54">
        <v>0.9</v>
      </c>
      <c r="F12404" s="54">
        <v>0</v>
      </c>
      <c r="G12404" s="54">
        <v>0.9</v>
      </c>
    </row>
    <row r="12405" s="37" customFormat="1" customHeight="1" spans="1:7">
      <c r="A12405" s="52" t="s">
        <v>2053</v>
      </c>
      <c r="B12405" s="52" t="s">
        <v>4374</v>
      </c>
      <c r="C12405" s="49" t="s">
        <v>2106</v>
      </c>
      <c r="D12405" s="49"/>
      <c r="E12405" s="55">
        <v>106.469392</v>
      </c>
      <c r="F12405" s="55">
        <v>0</v>
      </c>
      <c r="G12405" s="55">
        <v>106.469392</v>
      </c>
    </row>
    <row r="12406" s="37" customFormat="1" customHeight="1" spans="1:7">
      <c r="A12406" s="52" t="s">
        <v>2053</v>
      </c>
      <c r="B12406" s="52" t="s">
        <v>4374</v>
      </c>
      <c r="C12406" s="52" t="s">
        <v>2107</v>
      </c>
      <c r="D12406" s="52" t="s">
        <v>2131</v>
      </c>
      <c r="E12406" s="54">
        <v>24.3084</v>
      </c>
      <c r="F12406" s="54">
        <v>0</v>
      </c>
      <c r="G12406" s="54">
        <v>24.3084</v>
      </c>
    </row>
    <row r="12407" s="37" customFormat="1" customHeight="1" spans="1:7">
      <c r="A12407" s="52" t="s">
        <v>2053</v>
      </c>
      <c r="B12407" s="52" t="s">
        <v>4374</v>
      </c>
      <c r="C12407" s="52" t="s">
        <v>2107</v>
      </c>
      <c r="D12407" s="52" t="s">
        <v>2132</v>
      </c>
      <c r="E12407" s="54">
        <v>0.9288</v>
      </c>
      <c r="F12407" s="54">
        <v>0</v>
      </c>
      <c r="G12407" s="54">
        <v>0.9288</v>
      </c>
    </row>
    <row r="12408" s="37" customFormat="1" customHeight="1" spans="1:7">
      <c r="A12408" s="52" t="s">
        <v>2053</v>
      </c>
      <c r="B12408" s="52" t="s">
        <v>4374</v>
      </c>
      <c r="C12408" s="52" t="s">
        <v>2107</v>
      </c>
      <c r="D12408" s="52" t="s">
        <v>2110</v>
      </c>
      <c r="E12408" s="54">
        <v>3.06</v>
      </c>
      <c r="F12408" s="54">
        <v>0</v>
      </c>
      <c r="G12408" s="54">
        <v>3.06</v>
      </c>
    </row>
    <row r="12409" s="37" customFormat="1" customHeight="1" spans="1:7">
      <c r="A12409" s="52" t="s">
        <v>2053</v>
      </c>
      <c r="B12409" s="52" t="s">
        <v>4374</v>
      </c>
      <c r="C12409" s="52" t="s">
        <v>2107</v>
      </c>
      <c r="D12409" s="52" t="s">
        <v>2134</v>
      </c>
      <c r="E12409" s="54">
        <v>11.712</v>
      </c>
      <c r="F12409" s="54">
        <v>0</v>
      </c>
      <c r="G12409" s="54">
        <v>11.712</v>
      </c>
    </row>
    <row r="12410" s="37" customFormat="1" customHeight="1" spans="1:7">
      <c r="A12410" s="52" t="s">
        <v>2053</v>
      </c>
      <c r="B12410" s="52" t="s">
        <v>4374</v>
      </c>
      <c r="C12410" s="52" t="s">
        <v>2107</v>
      </c>
      <c r="D12410" s="52" t="s">
        <v>2135</v>
      </c>
      <c r="E12410" s="54">
        <v>22.32</v>
      </c>
      <c r="F12410" s="54">
        <v>0</v>
      </c>
      <c r="G12410" s="54">
        <v>22.32</v>
      </c>
    </row>
    <row r="12411" s="37" customFormat="1" customHeight="1" spans="1:7">
      <c r="A12411" s="52" t="s">
        <v>2053</v>
      </c>
      <c r="B12411" s="52" t="s">
        <v>4374</v>
      </c>
      <c r="C12411" s="52" t="s">
        <v>2107</v>
      </c>
      <c r="D12411" s="52" t="s">
        <v>2136</v>
      </c>
      <c r="E12411" s="54">
        <v>7.74</v>
      </c>
      <c r="F12411" s="54">
        <v>0</v>
      </c>
      <c r="G12411" s="54">
        <v>7.74</v>
      </c>
    </row>
    <row r="12412" s="37" customFormat="1" customHeight="1" spans="1:7">
      <c r="A12412" s="52" t="s">
        <v>2053</v>
      </c>
      <c r="B12412" s="52" t="s">
        <v>4374</v>
      </c>
      <c r="C12412" s="52" t="s">
        <v>2107</v>
      </c>
      <c r="D12412" s="52" t="s">
        <v>2137</v>
      </c>
      <c r="E12412" s="54">
        <v>10.721472</v>
      </c>
      <c r="F12412" s="54">
        <v>0</v>
      </c>
      <c r="G12412" s="54">
        <v>10.721472</v>
      </c>
    </row>
    <row r="12413" s="37" customFormat="1" customHeight="1" spans="1:7">
      <c r="A12413" s="52" t="s">
        <v>2053</v>
      </c>
      <c r="B12413" s="52" t="s">
        <v>4374</v>
      </c>
      <c r="C12413" s="52" t="s">
        <v>2107</v>
      </c>
      <c r="D12413" s="52" t="s">
        <v>2138</v>
      </c>
      <c r="E12413" s="54">
        <v>4.245474</v>
      </c>
      <c r="F12413" s="54">
        <v>0</v>
      </c>
      <c r="G12413" s="54">
        <v>4.245474</v>
      </c>
    </row>
    <row r="12414" s="37" customFormat="1" customHeight="1" spans="1:7">
      <c r="A12414" s="52" t="s">
        <v>2053</v>
      </c>
      <c r="B12414" s="52" t="s">
        <v>4374</v>
      </c>
      <c r="C12414" s="52" t="s">
        <v>2107</v>
      </c>
      <c r="D12414" s="52" t="s">
        <v>2139</v>
      </c>
      <c r="E12414" s="54">
        <v>0.134068</v>
      </c>
      <c r="F12414" s="54">
        <v>0</v>
      </c>
      <c r="G12414" s="54">
        <v>0.134068</v>
      </c>
    </row>
    <row r="12415" s="37" customFormat="1" customHeight="1" spans="1:7">
      <c r="A12415" s="52" t="s">
        <v>2053</v>
      </c>
      <c r="B12415" s="52" t="s">
        <v>4374</v>
      </c>
      <c r="C12415" s="52" t="s">
        <v>2107</v>
      </c>
      <c r="D12415" s="52" t="s">
        <v>2140</v>
      </c>
      <c r="E12415" s="54">
        <v>0.223446</v>
      </c>
      <c r="F12415" s="54">
        <v>0</v>
      </c>
      <c r="G12415" s="54">
        <v>0.223446</v>
      </c>
    </row>
    <row r="12416" s="37" customFormat="1" customHeight="1" spans="1:7">
      <c r="A12416" s="52" t="s">
        <v>2053</v>
      </c>
      <c r="B12416" s="52" t="s">
        <v>4374</v>
      </c>
      <c r="C12416" s="52" t="s">
        <v>2107</v>
      </c>
      <c r="D12416" s="52" t="s">
        <v>2141</v>
      </c>
      <c r="E12416" s="54">
        <v>6.097104</v>
      </c>
      <c r="F12416" s="54">
        <v>0</v>
      </c>
      <c r="G12416" s="54">
        <v>6.097104</v>
      </c>
    </row>
    <row r="12417" s="37" customFormat="1" customHeight="1" spans="1:7">
      <c r="A12417" s="52" t="s">
        <v>2053</v>
      </c>
      <c r="B12417" s="52" t="s">
        <v>4374</v>
      </c>
      <c r="C12417" s="52" t="s">
        <v>2107</v>
      </c>
      <c r="D12417" s="52" t="s">
        <v>2142</v>
      </c>
      <c r="E12417" s="54">
        <v>5.360736</v>
      </c>
      <c r="F12417" s="54">
        <v>0</v>
      </c>
      <c r="G12417" s="54">
        <v>5.360736</v>
      </c>
    </row>
    <row r="12418" s="37" customFormat="1" customHeight="1" spans="1:7">
      <c r="A12418" s="52" t="s">
        <v>2053</v>
      </c>
      <c r="B12418" s="52" t="s">
        <v>4374</v>
      </c>
      <c r="C12418" s="52" t="s">
        <v>2107</v>
      </c>
      <c r="D12418" s="52" t="s">
        <v>2143</v>
      </c>
      <c r="E12418" s="54">
        <v>8.2884</v>
      </c>
      <c r="F12418" s="54">
        <v>0</v>
      </c>
      <c r="G12418" s="54">
        <v>8.2884</v>
      </c>
    </row>
    <row r="12419" s="37" customFormat="1" customHeight="1" spans="1:7">
      <c r="A12419" s="52" t="s">
        <v>2053</v>
      </c>
      <c r="B12419" s="52" t="s">
        <v>4374</v>
      </c>
      <c r="C12419" s="52" t="s">
        <v>2107</v>
      </c>
      <c r="D12419" s="52" t="s">
        <v>2144</v>
      </c>
      <c r="E12419" s="54">
        <v>0.96</v>
      </c>
      <c r="F12419" s="54">
        <v>0</v>
      </c>
      <c r="G12419" s="54">
        <v>0.96</v>
      </c>
    </row>
    <row r="12420" s="37" customFormat="1" customHeight="1" spans="1:7">
      <c r="A12420" s="52" t="s">
        <v>2053</v>
      </c>
      <c r="B12420" s="52" t="s">
        <v>4374</v>
      </c>
      <c r="C12420" s="52" t="s">
        <v>2107</v>
      </c>
      <c r="D12420" s="52" t="s">
        <v>2145</v>
      </c>
      <c r="E12420" s="54">
        <v>0.369492</v>
      </c>
      <c r="F12420" s="54">
        <v>0</v>
      </c>
      <c r="G12420" s="54">
        <v>0.369492</v>
      </c>
    </row>
    <row r="12421" s="37" customFormat="1" customHeight="1" spans="1:7">
      <c r="A12421" s="49" t="s">
        <v>4375</v>
      </c>
      <c r="B12421" s="49"/>
      <c r="C12421" s="49"/>
      <c r="D12421" s="49"/>
      <c r="E12421" s="55">
        <v>2147.460807</v>
      </c>
      <c r="F12421" s="55">
        <v>0</v>
      </c>
      <c r="G12421" s="55">
        <v>2147.460807</v>
      </c>
    </row>
    <row r="12422" s="37" customFormat="1" customHeight="1" spans="1:7">
      <c r="A12422" s="52" t="s">
        <v>2054</v>
      </c>
      <c r="B12422" s="49" t="s">
        <v>4376</v>
      </c>
      <c r="C12422" s="49"/>
      <c r="D12422" s="49"/>
      <c r="E12422" s="55">
        <v>1315.242409</v>
      </c>
      <c r="F12422" s="55">
        <v>0</v>
      </c>
      <c r="G12422" s="55">
        <v>1315.242409</v>
      </c>
    </row>
    <row r="12423" s="37" customFormat="1" customHeight="1" spans="1:7">
      <c r="A12423" s="52" t="s">
        <v>2054</v>
      </c>
      <c r="B12423" s="52" t="s">
        <v>4377</v>
      </c>
      <c r="C12423" s="49" t="s">
        <v>2080</v>
      </c>
      <c r="D12423" s="49"/>
      <c r="E12423" s="55">
        <v>548.6019</v>
      </c>
      <c r="F12423" s="55">
        <v>0</v>
      </c>
      <c r="G12423" s="55">
        <v>548.6019</v>
      </c>
    </row>
    <row r="12424" s="37" customFormat="1" customHeight="1" spans="1:7">
      <c r="A12424" s="52" t="s">
        <v>2054</v>
      </c>
      <c r="B12424" s="52" t="s">
        <v>4377</v>
      </c>
      <c r="C12424" s="52" t="s">
        <v>2081</v>
      </c>
      <c r="D12424" s="52" t="s">
        <v>4378</v>
      </c>
      <c r="E12424" s="54">
        <v>10.8179</v>
      </c>
      <c r="F12424" s="54">
        <v>0</v>
      </c>
      <c r="G12424" s="54">
        <v>10.8179</v>
      </c>
    </row>
    <row r="12425" s="37" customFormat="1" customHeight="1" spans="1:7">
      <c r="A12425" s="52" t="s">
        <v>2054</v>
      </c>
      <c r="B12425" s="52" t="s">
        <v>4377</v>
      </c>
      <c r="C12425" s="52" t="s">
        <v>2081</v>
      </c>
      <c r="D12425" s="52" t="s">
        <v>4379</v>
      </c>
      <c r="E12425" s="54">
        <v>8.37</v>
      </c>
      <c r="F12425" s="54">
        <v>0</v>
      </c>
      <c r="G12425" s="54">
        <v>8.37</v>
      </c>
    </row>
    <row r="12426" s="37" customFormat="1" customHeight="1" spans="1:7">
      <c r="A12426" s="52" t="s">
        <v>2054</v>
      </c>
      <c r="B12426" s="52" t="s">
        <v>4377</v>
      </c>
      <c r="C12426" s="52" t="s">
        <v>2081</v>
      </c>
      <c r="D12426" s="52" t="s">
        <v>4380</v>
      </c>
      <c r="E12426" s="54">
        <v>27.75</v>
      </c>
      <c r="F12426" s="54">
        <v>0</v>
      </c>
      <c r="G12426" s="54">
        <v>27.75</v>
      </c>
    </row>
    <row r="12427" s="37" customFormat="1" customHeight="1" spans="1:7">
      <c r="A12427" s="52" t="s">
        <v>2054</v>
      </c>
      <c r="B12427" s="52" t="s">
        <v>4377</v>
      </c>
      <c r="C12427" s="52" t="s">
        <v>2081</v>
      </c>
      <c r="D12427" s="52" t="s">
        <v>4381</v>
      </c>
      <c r="E12427" s="54">
        <v>30.7488</v>
      </c>
      <c r="F12427" s="54">
        <v>0</v>
      </c>
      <c r="G12427" s="54">
        <v>30.7488</v>
      </c>
    </row>
    <row r="12428" s="37" customFormat="1" customHeight="1" spans="1:7">
      <c r="A12428" s="52" t="s">
        <v>2054</v>
      </c>
      <c r="B12428" s="52" t="s">
        <v>4377</v>
      </c>
      <c r="C12428" s="52" t="s">
        <v>2081</v>
      </c>
      <c r="D12428" s="52" t="s">
        <v>4382</v>
      </c>
      <c r="E12428" s="54">
        <v>54.018</v>
      </c>
      <c r="F12428" s="54">
        <v>0</v>
      </c>
      <c r="G12428" s="54">
        <v>54.018</v>
      </c>
    </row>
    <row r="12429" s="37" customFormat="1" customHeight="1" spans="1:7">
      <c r="A12429" s="52" t="s">
        <v>2054</v>
      </c>
      <c r="B12429" s="52" t="s">
        <v>4377</v>
      </c>
      <c r="C12429" s="52" t="s">
        <v>2081</v>
      </c>
      <c r="D12429" s="52" t="s">
        <v>4383</v>
      </c>
      <c r="E12429" s="54">
        <v>20.9369</v>
      </c>
      <c r="F12429" s="54">
        <v>0</v>
      </c>
      <c r="G12429" s="54">
        <v>20.9369</v>
      </c>
    </row>
    <row r="12430" s="37" customFormat="1" customHeight="1" spans="1:7">
      <c r="A12430" s="52" t="s">
        <v>2054</v>
      </c>
      <c r="B12430" s="52" t="s">
        <v>4377</v>
      </c>
      <c r="C12430" s="52" t="s">
        <v>2081</v>
      </c>
      <c r="D12430" s="52" t="s">
        <v>4384</v>
      </c>
      <c r="E12430" s="54">
        <v>15.43</v>
      </c>
      <c r="F12430" s="54">
        <v>0</v>
      </c>
      <c r="G12430" s="54">
        <v>15.43</v>
      </c>
    </row>
    <row r="12431" s="37" customFormat="1" customHeight="1" spans="1:7">
      <c r="A12431" s="52" t="s">
        <v>2054</v>
      </c>
      <c r="B12431" s="52" t="s">
        <v>4377</v>
      </c>
      <c r="C12431" s="52" t="s">
        <v>2081</v>
      </c>
      <c r="D12431" s="52" t="s">
        <v>4385</v>
      </c>
      <c r="E12431" s="54">
        <v>20.914</v>
      </c>
      <c r="F12431" s="54">
        <v>0</v>
      </c>
      <c r="G12431" s="54">
        <v>20.914</v>
      </c>
    </row>
    <row r="12432" s="37" customFormat="1" customHeight="1" spans="1:7">
      <c r="A12432" s="52" t="s">
        <v>2054</v>
      </c>
      <c r="B12432" s="52" t="s">
        <v>4377</v>
      </c>
      <c r="C12432" s="52" t="s">
        <v>2081</v>
      </c>
      <c r="D12432" s="52" t="s">
        <v>4386</v>
      </c>
      <c r="E12432" s="54">
        <v>1.5</v>
      </c>
      <c r="F12432" s="54">
        <v>0</v>
      </c>
      <c r="G12432" s="54">
        <v>1.5</v>
      </c>
    </row>
    <row r="12433" s="37" customFormat="1" customHeight="1" spans="1:7">
      <c r="A12433" s="52" t="s">
        <v>2054</v>
      </c>
      <c r="B12433" s="52" t="s">
        <v>4377</v>
      </c>
      <c r="C12433" s="52" t="s">
        <v>2081</v>
      </c>
      <c r="D12433" s="52" t="s">
        <v>4387</v>
      </c>
      <c r="E12433" s="54">
        <v>39.432</v>
      </c>
      <c r="F12433" s="54">
        <v>0</v>
      </c>
      <c r="G12433" s="54">
        <v>39.432</v>
      </c>
    </row>
    <row r="12434" s="37" customFormat="1" customHeight="1" spans="1:7">
      <c r="A12434" s="52" t="s">
        <v>2054</v>
      </c>
      <c r="B12434" s="52" t="s">
        <v>4377</v>
      </c>
      <c r="C12434" s="52" t="s">
        <v>2081</v>
      </c>
      <c r="D12434" s="52" t="s">
        <v>4388</v>
      </c>
      <c r="E12434" s="54">
        <v>1.32</v>
      </c>
      <c r="F12434" s="54">
        <v>0</v>
      </c>
      <c r="G12434" s="54">
        <v>1.32</v>
      </c>
    </row>
    <row r="12435" s="37" customFormat="1" customHeight="1" spans="1:7">
      <c r="A12435" s="52" t="s">
        <v>2054</v>
      </c>
      <c r="B12435" s="52" t="s">
        <v>4377</v>
      </c>
      <c r="C12435" s="52" t="s">
        <v>2081</v>
      </c>
      <c r="D12435" s="52" t="s">
        <v>4389</v>
      </c>
      <c r="E12435" s="54">
        <v>16.44</v>
      </c>
      <c r="F12435" s="54">
        <v>0</v>
      </c>
      <c r="G12435" s="54">
        <v>16.44</v>
      </c>
    </row>
    <row r="12436" s="37" customFormat="1" customHeight="1" spans="1:7">
      <c r="A12436" s="52" t="s">
        <v>2054</v>
      </c>
      <c r="B12436" s="52" t="s">
        <v>4377</v>
      </c>
      <c r="C12436" s="52" t="s">
        <v>2081</v>
      </c>
      <c r="D12436" s="52" t="s">
        <v>4390</v>
      </c>
      <c r="E12436" s="54">
        <v>33.3</v>
      </c>
      <c r="F12436" s="54">
        <v>0</v>
      </c>
      <c r="G12436" s="54">
        <v>33.3</v>
      </c>
    </row>
    <row r="12437" s="37" customFormat="1" customHeight="1" spans="1:7">
      <c r="A12437" s="52" t="s">
        <v>2054</v>
      </c>
      <c r="B12437" s="52" t="s">
        <v>4377</v>
      </c>
      <c r="C12437" s="52" t="s">
        <v>2081</v>
      </c>
      <c r="D12437" s="52" t="s">
        <v>4391</v>
      </c>
      <c r="E12437" s="54">
        <v>12.16</v>
      </c>
      <c r="F12437" s="54">
        <v>0</v>
      </c>
      <c r="G12437" s="54">
        <v>12.16</v>
      </c>
    </row>
    <row r="12438" s="37" customFormat="1" customHeight="1" spans="1:7">
      <c r="A12438" s="52" t="s">
        <v>2054</v>
      </c>
      <c r="B12438" s="52" t="s">
        <v>4377</v>
      </c>
      <c r="C12438" s="52" t="s">
        <v>2081</v>
      </c>
      <c r="D12438" s="52" t="s">
        <v>4392</v>
      </c>
      <c r="E12438" s="54">
        <v>26.9704</v>
      </c>
      <c r="F12438" s="54">
        <v>0</v>
      </c>
      <c r="G12438" s="54">
        <v>26.9704</v>
      </c>
    </row>
    <row r="12439" s="37" customFormat="1" customHeight="1" spans="1:7">
      <c r="A12439" s="52" t="s">
        <v>2054</v>
      </c>
      <c r="B12439" s="52" t="s">
        <v>4377</v>
      </c>
      <c r="C12439" s="52" t="s">
        <v>2081</v>
      </c>
      <c r="D12439" s="52" t="s">
        <v>4393</v>
      </c>
      <c r="E12439" s="54">
        <v>16</v>
      </c>
      <c r="F12439" s="54">
        <v>0</v>
      </c>
      <c r="G12439" s="54">
        <v>16</v>
      </c>
    </row>
    <row r="12440" s="37" customFormat="1" customHeight="1" spans="1:7">
      <c r="A12440" s="52" t="s">
        <v>2054</v>
      </c>
      <c r="B12440" s="52" t="s">
        <v>4377</v>
      </c>
      <c r="C12440" s="52" t="s">
        <v>2081</v>
      </c>
      <c r="D12440" s="52" t="s">
        <v>4394</v>
      </c>
      <c r="E12440" s="54">
        <v>54.4</v>
      </c>
      <c r="F12440" s="54">
        <v>0</v>
      </c>
      <c r="G12440" s="54">
        <v>54.4</v>
      </c>
    </row>
    <row r="12441" s="37" customFormat="1" customHeight="1" spans="1:7">
      <c r="A12441" s="52" t="s">
        <v>2054</v>
      </c>
      <c r="B12441" s="52" t="s">
        <v>4377</v>
      </c>
      <c r="C12441" s="52" t="s">
        <v>2081</v>
      </c>
      <c r="D12441" s="52" t="s">
        <v>4395</v>
      </c>
      <c r="E12441" s="54">
        <v>3.9</v>
      </c>
      <c r="F12441" s="54">
        <v>0</v>
      </c>
      <c r="G12441" s="54">
        <v>3.9</v>
      </c>
    </row>
    <row r="12442" s="37" customFormat="1" customHeight="1" spans="1:7">
      <c r="A12442" s="52" t="s">
        <v>2054</v>
      </c>
      <c r="B12442" s="52" t="s">
        <v>4377</v>
      </c>
      <c r="C12442" s="52" t="s">
        <v>2081</v>
      </c>
      <c r="D12442" s="52" t="s">
        <v>4396</v>
      </c>
      <c r="E12442" s="54">
        <v>83.1439</v>
      </c>
      <c r="F12442" s="54">
        <v>0</v>
      </c>
      <c r="G12442" s="54">
        <v>83.1439</v>
      </c>
    </row>
    <row r="12443" s="37" customFormat="1" customHeight="1" spans="1:7">
      <c r="A12443" s="52" t="s">
        <v>2054</v>
      </c>
      <c r="B12443" s="52" t="s">
        <v>4377</v>
      </c>
      <c r="C12443" s="52" t="s">
        <v>2081</v>
      </c>
      <c r="D12443" s="52" t="s">
        <v>4397</v>
      </c>
      <c r="E12443" s="54">
        <v>35</v>
      </c>
      <c r="F12443" s="54">
        <v>0</v>
      </c>
      <c r="G12443" s="54">
        <v>35</v>
      </c>
    </row>
    <row r="12444" s="37" customFormat="1" customHeight="1" spans="1:7">
      <c r="A12444" s="52" t="s">
        <v>2054</v>
      </c>
      <c r="B12444" s="52" t="s">
        <v>4377</v>
      </c>
      <c r="C12444" s="52" t="s">
        <v>2081</v>
      </c>
      <c r="D12444" s="52" t="s">
        <v>4398</v>
      </c>
      <c r="E12444" s="54">
        <v>17.9</v>
      </c>
      <c r="F12444" s="54">
        <v>0</v>
      </c>
      <c r="G12444" s="54">
        <v>17.9</v>
      </c>
    </row>
    <row r="12445" s="37" customFormat="1" customHeight="1" spans="1:7">
      <c r="A12445" s="52" t="s">
        <v>2054</v>
      </c>
      <c r="B12445" s="52" t="s">
        <v>4377</v>
      </c>
      <c r="C12445" s="52" t="s">
        <v>2081</v>
      </c>
      <c r="D12445" s="52" t="s">
        <v>4399</v>
      </c>
      <c r="E12445" s="54">
        <v>10.35</v>
      </c>
      <c r="F12445" s="54">
        <v>0</v>
      </c>
      <c r="G12445" s="54">
        <v>10.35</v>
      </c>
    </row>
    <row r="12446" s="37" customFormat="1" customHeight="1" spans="1:7">
      <c r="A12446" s="52" t="s">
        <v>2054</v>
      </c>
      <c r="B12446" s="52" t="s">
        <v>4377</v>
      </c>
      <c r="C12446" s="52" t="s">
        <v>2081</v>
      </c>
      <c r="D12446" s="52" t="s">
        <v>4400</v>
      </c>
      <c r="E12446" s="54">
        <v>2</v>
      </c>
      <c r="F12446" s="54">
        <v>0</v>
      </c>
      <c r="G12446" s="54">
        <v>2</v>
      </c>
    </row>
    <row r="12447" s="37" customFormat="1" customHeight="1" spans="1:7">
      <c r="A12447" s="52" t="s">
        <v>2054</v>
      </c>
      <c r="B12447" s="52" t="s">
        <v>4377</v>
      </c>
      <c r="C12447" s="52" t="s">
        <v>2081</v>
      </c>
      <c r="D12447" s="52" t="s">
        <v>4401</v>
      </c>
      <c r="E12447" s="54">
        <v>5.8</v>
      </c>
      <c r="F12447" s="54">
        <v>0</v>
      </c>
      <c r="G12447" s="54">
        <v>5.8</v>
      </c>
    </row>
    <row r="12448" s="37" customFormat="1" customHeight="1" spans="1:7">
      <c r="A12448" s="52" t="s">
        <v>2054</v>
      </c>
      <c r="B12448" s="52" t="s">
        <v>4377</v>
      </c>
      <c r="C12448" s="49" t="s">
        <v>2091</v>
      </c>
      <c r="D12448" s="49"/>
      <c r="E12448" s="55">
        <v>132.380504</v>
      </c>
      <c r="F12448" s="55">
        <v>0</v>
      </c>
      <c r="G12448" s="55">
        <v>132.380504</v>
      </c>
    </row>
    <row r="12449" s="37" customFormat="1" customHeight="1" spans="1:7">
      <c r="A12449" s="52" t="s">
        <v>2054</v>
      </c>
      <c r="B12449" s="52" t="s">
        <v>4377</v>
      </c>
      <c r="C12449" s="52" t="s">
        <v>2092</v>
      </c>
      <c r="D12449" s="52" t="s">
        <v>2093</v>
      </c>
      <c r="E12449" s="54">
        <v>68.6</v>
      </c>
      <c r="F12449" s="54">
        <v>0</v>
      </c>
      <c r="G12449" s="54">
        <v>68.6</v>
      </c>
    </row>
    <row r="12450" s="37" customFormat="1" customHeight="1" spans="1:7">
      <c r="A12450" s="52" t="s">
        <v>2054</v>
      </c>
      <c r="B12450" s="52" t="s">
        <v>4377</v>
      </c>
      <c r="C12450" s="52" t="s">
        <v>2092</v>
      </c>
      <c r="D12450" s="52" t="s">
        <v>2094</v>
      </c>
      <c r="E12450" s="54">
        <v>2.908901</v>
      </c>
      <c r="F12450" s="54">
        <v>0</v>
      </c>
      <c r="G12450" s="54">
        <v>2.908901</v>
      </c>
    </row>
    <row r="12451" s="37" customFormat="1" customHeight="1" spans="1:7">
      <c r="A12451" s="52" t="s">
        <v>2054</v>
      </c>
      <c r="B12451" s="52" t="s">
        <v>4377</v>
      </c>
      <c r="C12451" s="52" t="s">
        <v>2092</v>
      </c>
      <c r="D12451" s="52" t="s">
        <v>2095</v>
      </c>
      <c r="E12451" s="54">
        <v>1.939267</v>
      </c>
      <c r="F12451" s="54">
        <v>0</v>
      </c>
      <c r="G12451" s="54">
        <v>1.939267</v>
      </c>
    </row>
    <row r="12452" s="37" customFormat="1" customHeight="1" spans="1:7">
      <c r="A12452" s="52" t="s">
        <v>2054</v>
      </c>
      <c r="B12452" s="52" t="s">
        <v>4377</v>
      </c>
      <c r="C12452" s="52" t="s">
        <v>2092</v>
      </c>
      <c r="D12452" s="52" t="s">
        <v>2096</v>
      </c>
      <c r="E12452" s="54">
        <v>1.06069</v>
      </c>
      <c r="F12452" s="54">
        <v>0</v>
      </c>
      <c r="G12452" s="54">
        <v>1.06069</v>
      </c>
    </row>
    <row r="12453" s="37" customFormat="1" customHeight="1" spans="1:7">
      <c r="A12453" s="52" t="s">
        <v>2054</v>
      </c>
      <c r="B12453" s="52" t="s">
        <v>4377</v>
      </c>
      <c r="C12453" s="52" t="s">
        <v>2092</v>
      </c>
      <c r="D12453" s="52" t="s">
        <v>2097</v>
      </c>
      <c r="E12453" s="54">
        <v>4.04352</v>
      </c>
      <c r="F12453" s="54">
        <v>0</v>
      </c>
      <c r="G12453" s="54">
        <v>4.04352</v>
      </c>
    </row>
    <row r="12454" s="37" customFormat="1" customHeight="1" spans="1:7">
      <c r="A12454" s="52" t="s">
        <v>2054</v>
      </c>
      <c r="B12454" s="52" t="s">
        <v>4377</v>
      </c>
      <c r="C12454" s="52" t="s">
        <v>2092</v>
      </c>
      <c r="D12454" s="52" t="s">
        <v>2098</v>
      </c>
      <c r="E12454" s="54">
        <v>3.636126</v>
      </c>
      <c r="F12454" s="54">
        <v>0</v>
      </c>
      <c r="G12454" s="54">
        <v>3.636126</v>
      </c>
    </row>
    <row r="12455" s="37" customFormat="1" customHeight="1" spans="1:7">
      <c r="A12455" s="52" t="s">
        <v>2054</v>
      </c>
      <c r="B12455" s="52" t="s">
        <v>4377</v>
      </c>
      <c r="C12455" s="52" t="s">
        <v>2092</v>
      </c>
      <c r="D12455" s="52" t="s">
        <v>2099</v>
      </c>
      <c r="E12455" s="54">
        <v>26.556</v>
      </c>
      <c r="F12455" s="54">
        <v>0</v>
      </c>
      <c r="G12455" s="54">
        <v>26.556</v>
      </c>
    </row>
    <row r="12456" s="37" customFormat="1" customHeight="1" spans="1:7">
      <c r="A12456" s="52" t="s">
        <v>2054</v>
      </c>
      <c r="B12456" s="52" t="s">
        <v>4377</v>
      </c>
      <c r="C12456" s="52" t="s">
        <v>2092</v>
      </c>
      <c r="D12456" s="52" t="s">
        <v>2100</v>
      </c>
      <c r="E12456" s="54">
        <v>8.736</v>
      </c>
      <c r="F12456" s="54">
        <v>0</v>
      </c>
      <c r="G12456" s="54">
        <v>8.736</v>
      </c>
    </row>
    <row r="12457" s="37" customFormat="1" customHeight="1" spans="1:7">
      <c r="A12457" s="52" t="s">
        <v>2054</v>
      </c>
      <c r="B12457" s="52" t="s">
        <v>4377</v>
      </c>
      <c r="C12457" s="52" t="s">
        <v>2092</v>
      </c>
      <c r="D12457" s="52" t="s">
        <v>2102</v>
      </c>
      <c r="E12457" s="54">
        <v>10.5</v>
      </c>
      <c r="F12457" s="54">
        <v>0</v>
      </c>
      <c r="G12457" s="54">
        <v>10.5</v>
      </c>
    </row>
    <row r="12458" s="37" customFormat="1" customHeight="1" spans="1:7">
      <c r="A12458" s="52" t="s">
        <v>2054</v>
      </c>
      <c r="B12458" s="52" t="s">
        <v>4377</v>
      </c>
      <c r="C12458" s="52" t="s">
        <v>2092</v>
      </c>
      <c r="D12458" s="52" t="s">
        <v>2104</v>
      </c>
      <c r="E12458" s="54">
        <v>0.2</v>
      </c>
      <c r="F12458" s="54">
        <v>0</v>
      </c>
      <c r="G12458" s="54">
        <v>0.2</v>
      </c>
    </row>
    <row r="12459" s="37" customFormat="1" customHeight="1" spans="1:7">
      <c r="A12459" s="52" t="s">
        <v>2054</v>
      </c>
      <c r="B12459" s="52" t="s">
        <v>4377</v>
      </c>
      <c r="C12459" s="52" t="s">
        <v>2092</v>
      </c>
      <c r="D12459" s="52" t="s">
        <v>2105</v>
      </c>
      <c r="E12459" s="54">
        <v>4.2</v>
      </c>
      <c r="F12459" s="54">
        <v>0</v>
      </c>
      <c r="G12459" s="54">
        <v>4.2</v>
      </c>
    </row>
    <row r="12460" s="37" customFormat="1" customHeight="1" spans="1:7">
      <c r="A12460" s="52" t="s">
        <v>2054</v>
      </c>
      <c r="B12460" s="52" t="s">
        <v>4377</v>
      </c>
      <c r="C12460" s="49" t="s">
        <v>2106</v>
      </c>
      <c r="D12460" s="49"/>
      <c r="E12460" s="55">
        <v>634.260005</v>
      </c>
      <c r="F12460" s="55">
        <v>0</v>
      </c>
      <c r="G12460" s="55">
        <v>634.260005</v>
      </c>
    </row>
    <row r="12461" s="37" customFormat="1" customHeight="1" spans="1:7">
      <c r="A12461" s="52" t="s">
        <v>2054</v>
      </c>
      <c r="B12461" s="52" t="s">
        <v>4377</v>
      </c>
      <c r="C12461" s="52" t="s">
        <v>2107</v>
      </c>
      <c r="D12461" s="52" t="s">
        <v>2108</v>
      </c>
      <c r="E12461" s="54">
        <v>134.784</v>
      </c>
      <c r="F12461" s="54">
        <v>0</v>
      </c>
      <c r="G12461" s="54">
        <v>134.784</v>
      </c>
    </row>
    <row r="12462" s="37" customFormat="1" customHeight="1" spans="1:7">
      <c r="A12462" s="52" t="s">
        <v>2054</v>
      </c>
      <c r="B12462" s="52" t="s">
        <v>4377</v>
      </c>
      <c r="C12462" s="52" t="s">
        <v>2107</v>
      </c>
      <c r="D12462" s="52" t="s">
        <v>2109</v>
      </c>
      <c r="E12462" s="54">
        <v>94.9644</v>
      </c>
      <c r="F12462" s="54">
        <v>0</v>
      </c>
      <c r="G12462" s="54">
        <v>94.9644</v>
      </c>
    </row>
    <row r="12463" s="37" customFormat="1" customHeight="1" spans="1:7">
      <c r="A12463" s="52" t="s">
        <v>2054</v>
      </c>
      <c r="B12463" s="52" t="s">
        <v>4377</v>
      </c>
      <c r="C12463" s="52" t="s">
        <v>2107</v>
      </c>
      <c r="D12463" s="52" t="s">
        <v>2110</v>
      </c>
      <c r="E12463" s="54">
        <v>12.66</v>
      </c>
      <c r="F12463" s="54">
        <v>0</v>
      </c>
      <c r="G12463" s="54">
        <v>12.66</v>
      </c>
    </row>
    <row r="12464" s="37" customFormat="1" customHeight="1" spans="1:7">
      <c r="A12464" s="52" t="s">
        <v>2054</v>
      </c>
      <c r="B12464" s="52" t="s">
        <v>4377</v>
      </c>
      <c r="C12464" s="52" t="s">
        <v>2107</v>
      </c>
      <c r="D12464" s="52" t="s">
        <v>2133</v>
      </c>
      <c r="E12464" s="54">
        <v>0.006</v>
      </c>
      <c r="F12464" s="54">
        <v>0</v>
      </c>
      <c r="G12464" s="54">
        <v>0.006</v>
      </c>
    </row>
    <row r="12465" s="37" customFormat="1" customHeight="1" spans="1:7">
      <c r="A12465" s="52" t="s">
        <v>2054</v>
      </c>
      <c r="B12465" s="52" t="s">
        <v>4377</v>
      </c>
      <c r="C12465" s="52" t="s">
        <v>2107</v>
      </c>
      <c r="D12465" s="52" t="s">
        <v>2111</v>
      </c>
      <c r="E12465" s="54">
        <v>11.232</v>
      </c>
      <c r="F12465" s="54">
        <v>0</v>
      </c>
      <c r="G12465" s="54">
        <v>11.232</v>
      </c>
    </row>
    <row r="12466" s="37" customFormat="1" customHeight="1" spans="1:7">
      <c r="A12466" s="52" t="s">
        <v>2054</v>
      </c>
      <c r="B12466" s="52" t="s">
        <v>4377</v>
      </c>
      <c r="C12466" s="52" t="s">
        <v>2107</v>
      </c>
      <c r="D12466" s="52" t="s">
        <v>2112</v>
      </c>
      <c r="E12466" s="54">
        <v>34.680738</v>
      </c>
      <c r="F12466" s="54">
        <v>0</v>
      </c>
      <c r="G12466" s="54">
        <v>34.680738</v>
      </c>
    </row>
    <row r="12467" s="37" customFormat="1" customHeight="1" spans="1:7">
      <c r="A12467" s="52" t="s">
        <v>2054</v>
      </c>
      <c r="B12467" s="52" t="s">
        <v>4377</v>
      </c>
      <c r="C12467" s="52" t="s">
        <v>2107</v>
      </c>
      <c r="D12467" s="52" t="s">
        <v>2113</v>
      </c>
      <c r="E12467" s="54">
        <v>29.204832</v>
      </c>
      <c r="F12467" s="54">
        <v>0</v>
      </c>
      <c r="G12467" s="54">
        <v>29.204832</v>
      </c>
    </row>
    <row r="12468" s="37" customFormat="1" customHeight="1" spans="1:7">
      <c r="A12468" s="52" t="s">
        <v>2054</v>
      </c>
      <c r="B12468" s="52" t="s">
        <v>4377</v>
      </c>
      <c r="C12468" s="52" t="s">
        <v>2107</v>
      </c>
      <c r="D12468" s="52" t="s">
        <v>2114</v>
      </c>
      <c r="E12468" s="54">
        <v>0.722941</v>
      </c>
      <c r="F12468" s="54">
        <v>0</v>
      </c>
      <c r="G12468" s="54">
        <v>0.722941</v>
      </c>
    </row>
    <row r="12469" s="37" customFormat="1" customHeight="1" spans="1:7">
      <c r="A12469" s="52" t="s">
        <v>2054</v>
      </c>
      <c r="B12469" s="52" t="s">
        <v>4377</v>
      </c>
      <c r="C12469" s="52" t="s">
        <v>2107</v>
      </c>
      <c r="D12469" s="52" t="s">
        <v>2115</v>
      </c>
      <c r="E12469" s="54">
        <v>1.204902</v>
      </c>
      <c r="F12469" s="54">
        <v>0</v>
      </c>
      <c r="G12469" s="54">
        <v>1.204902</v>
      </c>
    </row>
    <row r="12470" s="37" customFormat="1" customHeight="1" spans="1:7">
      <c r="A12470" s="52" t="s">
        <v>2054</v>
      </c>
      <c r="B12470" s="52" t="s">
        <v>4377</v>
      </c>
      <c r="C12470" s="52" t="s">
        <v>2107</v>
      </c>
      <c r="D12470" s="52" t="s">
        <v>2116</v>
      </c>
      <c r="E12470" s="54">
        <v>1.8</v>
      </c>
      <c r="F12470" s="54">
        <v>0</v>
      </c>
      <c r="G12470" s="54">
        <v>1.8</v>
      </c>
    </row>
    <row r="12471" s="37" customFormat="1" customHeight="1" spans="1:7">
      <c r="A12471" s="52" t="s">
        <v>2054</v>
      </c>
      <c r="B12471" s="52" t="s">
        <v>4377</v>
      </c>
      <c r="C12471" s="52" t="s">
        <v>2107</v>
      </c>
      <c r="D12471" s="52" t="s">
        <v>2117</v>
      </c>
      <c r="E12471" s="54">
        <v>58.409664</v>
      </c>
      <c r="F12471" s="54">
        <v>0</v>
      </c>
      <c r="G12471" s="54">
        <v>58.409664</v>
      </c>
    </row>
    <row r="12472" s="37" customFormat="1" customHeight="1" spans="1:7">
      <c r="A12472" s="52" t="s">
        <v>2054</v>
      </c>
      <c r="B12472" s="52" t="s">
        <v>4377</v>
      </c>
      <c r="C12472" s="52" t="s">
        <v>2107</v>
      </c>
      <c r="D12472" s="52" t="s">
        <v>2118</v>
      </c>
      <c r="E12472" s="54">
        <v>51.200028</v>
      </c>
      <c r="F12472" s="54">
        <v>0</v>
      </c>
      <c r="G12472" s="54">
        <v>51.200028</v>
      </c>
    </row>
    <row r="12473" s="37" customFormat="1" customHeight="1" spans="1:7">
      <c r="A12473" s="52" t="s">
        <v>2054</v>
      </c>
      <c r="B12473" s="52" t="s">
        <v>4377</v>
      </c>
      <c r="C12473" s="52" t="s">
        <v>2107</v>
      </c>
      <c r="D12473" s="52" t="s">
        <v>2119</v>
      </c>
      <c r="E12473" s="54">
        <v>5.184</v>
      </c>
      <c r="F12473" s="54">
        <v>0</v>
      </c>
      <c r="G12473" s="54">
        <v>5.184</v>
      </c>
    </row>
    <row r="12474" s="37" customFormat="1" customHeight="1" spans="1:7">
      <c r="A12474" s="52" t="s">
        <v>2054</v>
      </c>
      <c r="B12474" s="52" t="s">
        <v>4377</v>
      </c>
      <c r="C12474" s="52" t="s">
        <v>2107</v>
      </c>
      <c r="D12474" s="52" t="s">
        <v>2120</v>
      </c>
      <c r="E12474" s="54">
        <v>20.7</v>
      </c>
      <c r="F12474" s="54">
        <v>0</v>
      </c>
      <c r="G12474" s="54">
        <v>20.7</v>
      </c>
    </row>
    <row r="12475" s="37" customFormat="1" customHeight="1" spans="1:7">
      <c r="A12475" s="52" t="s">
        <v>2054</v>
      </c>
      <c r="B12475" s="52" t="s">
        <v>4377</v>
      </c>
      <c r="C12475" s="52" t="s">
        <v>2107</v>
      </c>
      <c r="D12475" s="52" t="s">
        <v>2121</v>
      </c>
      <c r="E12475" s="54">
        <v>4.48</v>
      </c>
      <c r="F12475" s="54">
        <v>0</v>
      </c>
      <c r="G12475" s="54">
        <v>4.48</v>
      </c>
    </row>
    <row r="12476" s="37" customFormat="1" customHeight="1" spans="1:7">
      <c r="A12476" s="52" t="s">
        <v>2054</v>
      </c>
      <c r="B12476" s="52" t="s">
        <v>4377</v>
      </c>
      <c r="C12476" s="52" t="s">
        <v>2107</v>
      </c>
      <c r="D12476" s="52" t="s">
        <v>2122</v>
      </c>
      <c r="E12476" s="54">
        <v>124.08</v>
      </c>
      <c r="F12476" s="54">
        <v>0</v>
      </c>
      <c r="G12476" s="54">
        <v>124.08</v>
      </c>
    </row>
    <row r="12477" s="37" customFormat="1" customHeight="1" spans="1:7">
      <c r="A12477" s="52" t="s">
        <v>2054</v>
      </c>
      <c r="B12477" s="52" t="s">
        <v>4377</v>
      </c>
      <c r="C12477" s="52" t="s">
        <v>2107</v>
      </c>
      <c r="D12477" s="52" t="s">
        <v>2123</v>
      </c>
      <c r="E12477" s="54">
        <v>48.9465</v>
      </c>
      <c r="F12477" s="54">
        <v>0</v>
      </c>
      <c r="G12477" s="54">
        <v>48.9465</v>
      </c>
    </row>
    <row r="12478" s="37" customFormat="1" customHeight="1" spans="1:7">
      <c r="A12478" s="52" t="s">
        <v>2054</v>
      </c>
      <c r="B12478" s="49" t="s">
        <v>4402</v>
      </c>
      <c r="C12478" s="49"/>
      <c r="D12478" s="49"/>
      <c r="E12478" s="55">
        <v>445.790889</v>
      </c>
      <c r="F12478" s="55">
        <v>0</v>
      </c>
      <c r="G12478" s="55">
        <v>445.790889</v>
      </c>
    </row>
    <row r="12479" s="37" customFormat="1" customHeight="1" spans="1:7">
      <c r="A12479" s="52" t="s">
        <v>2054</v>
      </c>
      <c r="B12479" s="52" t="s">
        <v>4403</v>
      </c>
      <c r="C12479" s="49" t="s">
        <v>2091</v>
      </c>
      <c r="D12479" s="49"/>
      <c r="E12479" s="55">
        <v>64.274901</v>
      </c>
      <c r="F12479" s="55">
        <v>0</v>
      </c>
      <c r="G12479" s="55">
        <v>64.274901</v>
      </c>
    </row>
    <row r="12480" s="37" customFormat="1" customHeight="1" spans="1:7">
      <c r="A12480" s="52" t="s">
        <v>2054</v>
      </c>
      <c r="B12480" s="52" t="s">
        <v>4403</v>
      </c>
      <c r="C12480" s="52" t="s">
        <v>2092</v>
      </c>
      <c r="D12480" s="52" t="s">
        <v>2126</v>
      </c>
      <c r="E12480" s="54">
        <v>41.65</v>
      </c>
      <c r="F12480" s="54">
        <v>0</v>
      </c>
      <c r="G12480" s="54">
        <v>41.65</v>
      </c>
    </row>
    <row r="12481" s="37" customFormat="1" customHeight="1" spans="1:7">
      <c r="A12481" s="52" t="s">
        <v>2054</v>
      </c>
      <c r="B12481" s="52" t="s">
        <v>4403</v>
      </c>
      <c r="C12481" s="52" t="s">
        <v>2092</v>
      </c>
      <c r="D12481" s="52" t="s">
        <v>2127</v>
      </c>
      <c r="E12481" s="54">
        <v>1.731326</v>
      </c>
      <c r="F12481" s="54">
        <v>0</v>
      </c>
      <c r="G12481" s="54">
        <v>1.731326</v>
      </c>
    </row>
    <row r="12482" s="37" customFormat="1" customHeight="1" spans="1:7">
      <c r="A12482" s="52" t="s">
        <v>2054</v>
      </c>
      <c r="B12482" s="52" t="s">
        <v>4403</v>
      </c>
      <c r="C12482" s="52" t="s">
        <v>2092</v>
      </c>
      <c r="D12482" s="52" t="s">
        <v>2128</v>
      </c>
      <c r="E12482" s="54">
        <v>1.222378</v>
      </c>
      <c r="F12482" s="54">
        <v>0</v>
      </c>
      <c r="G12482" s="54">
        <v>1.222378</v>
      </c>
    </row>
    <row r="12483" s="37" customFormat="1" customHeight="1" spans="1:7">
      <c r="A12483" s="52" t="s">
        <v>2054</v>
      </c>
      <c r="B12483" s="52" t="s">
        <v>4403</v>
      </c>
      <c r="C12483" s="52" t="s">
        <v>2092</v>
      </c>
      <c r="D12483" s="52" t="s">
        <v>2129</v>
      </c>
      <c r="E12483" s="54">
        <v>2.373804</v>
      </c>
      <c r="F12483" s="54">
        <v>0</v>
      </c>
      <c r="G12483" s="54">
        <v>2.373804</v>
      </c>
    </row>
    <row r="12484" s="37" customFormat="1" customHeight="1" spans="1:7">
      <c r="A12484" s="52" t="s">
        <v>2054</v>
      </c>
      <c r="B12484" s="52" t="s">
        <v>4403</v>
      </c>
      <c r="C12484" s="52" t="s">
        <v>2092</v>
      </c>
      <c r="D12484" s="52" t="s">
        <v>2297</v>
      </c>
      <c r="E12484" s="54">
        <v>2.083235</v>
      </c>
      <c r="F12484" s="54">
        <v>0</v>
      </c>
      <c r="G12484" s="54">
        <v>2.083235</v>
      </c>
    </row>
    <row r="12485" s="37" customFormat="1" customHeight="1" spans="1:7">
      <c r="A12485" s="52" t="s">
        <v>2054</v>
      </c>
      <c r="B12485" s="52" t="s">
        <v>4403</v>
      </c>
      <c r="C12485" s="52" t="s">
        <v>2092</v>
      </c>
      <c r="D12485" s="52" t="s">
        <v>2130</v>
      </c>
      <c r="E12485" s="54">
        <v>2.164158</v>
      </c>
      <c r="F12485" s="54">
        <v>0</v>
      </c>
      <c r="G12485" s="54">
        <v>2.164158</v>
      </c>
    </row>
    <row r="12486" s="37" customFormat="1" customHeight="1" spans="1:7">
      <c r="A12486" s="52" t="s">
        <v>2054</v>
      </c>
      <c r="B12486" s="52" t="s">
        <v>4403</v>
      </c>
      <c r="C12486" s="52" t="s">
        <v>2092</v>
      </c>
      <c r="D12486" s="52" t="s">
        <v>2102</v>
      </c>
      <c r="E12486" s="54">
        <v>10.5</v>
      </c>
      <c r="F12486" s="54">
        <v>0</v>
      </c>
      <c r="G12486" s="54">
        <v>10.5</v>
      </c>
    </row>
    <row r="12487" s="37" customFormat="1" customHeight="1" spans="1:7">
      <c r="A12487" s="52" t="s">
        <v>2054</v>
      </c>
      <c r="B12487" s="52" t="s">
        <v>4403</v>
      </c>
      <c r="C12487" s="52" t="s">
        <v>2092</v>
      </c>
      <c r="D12487" s="52" t="s">
        <v>2105</v>
      </c>
      <c r="E12487" s="54">
        <v>2.55</v>
      </c>
      <c r="F12487" s="54">
        <v>0</v>
      </c>
      <c r="G12487" s="54">
        <v>2.55</v>
      </c>
    </row>
    <row r="12488" s="37" customFormat="1" customHeight="1" spans="1:7">
      <c r="A12488" s="52" t="s">
        <v>2054</v>
      </c>
      <c r="B12488" s="52" t="s">
        <v>4403</v>
      </c>
      <c r="C12488" s="49" t="s">
        <v>2106</v>
      </c>
      <c r="D12488" s="49"/>
      <c r="E12488" s="55">
        <v>381.515988</v>
      </c>
      <c r="F12488" s="55">
        <v>0</v>
      </c>
      <c r="G12488" s="55">
        <v>381.515988</v>
      </c>
    </row>
    <row r="12489" s="37" customFormat="1" customHeight="1" spans="1:7">
      <c r="A12489" s="52" t="s">
        <v>2054</v>
      </c>
      <c r="B12489" s="52" t="s">
        <v>4403</v>
      </c>
      <c r="C12489" s="52" t="s">
        <v>2107</v>
      </c>
      <c r="D12489" s="52" t="s">
        <v>2131</v>
      </c>
      <c r="E12489" s="54">
        <v>79.1268</v>
      </c>
      <c r="F12489" s="54">
        <v>0</v>
      </c>
      <c r="G12489" s="54">
        <v>79.1268</v>
      </c>
    </row>
    <row r="12490" s="37" customFormat="1" customHeight="1" spans="1:7">
      <c r="A12490" s="52" t="s">
        <v>2054</v>
      </c>
      <c r="B12490" s="52" t="s">
        <v>4403</v>
      </c>
      <c r="C12490" s="52" t="s">
        <v>2107</v>
      </c>
      <c r="D12490" s="52" t="s">
        <v>2132</v>
      </c>
      <c r="E12490" s="54">
        <v>6.6504</v>
      </c>
      <c r="F12490" s="54">
        <v>0</v>
      </c>
      <c r="G12490" s="54">
        <v>6.6504</v>
      </c>
    </row>
    <row r="12491" s="37" customFormat="1" customHeight="1" spans="1:7">
      <c r="A12491" s="52" t="s">
        <v>2054</v>
      </c>
      <c r="B12491" s="52" t="s">
        <v>4403</v>
      </c>
      <c r="C12491" s="52" t="s">
        <v>2107</v>
      </c>
      <c r="D12491" s="52" t="s">
        <v>2110</v>
      </c>
      <c r="E12491" s="54">
        <v>8.52</v>
      </c>
      <c r="F12491" s="54">
        <v>0</v>
      </c>
      <c r="G12491" s="54">
        <v>8.52</v>
      </c>
    </row>
    <row r="12492" s="37" customFormat="1" customHeight="1" spans="1:7">
      <c r="A12492" s="52" t="s">
        <v>2054</v>
      </c>
      <c r="B12492" s="52" t="s">
        <v>4403</v>
      </c>
      <c r="C12492" s="52" t="s">
        <v>2107</v>
      </c>
      <c r="D12492" s="52" t="s">
        <v>2133</v>
      </c>
      <c r="E12492" s="54">
        <v>0.006</v>
      </c>
      <c r="F12492" s="54">
        <v>0</v>
      </c>
      <c r="G12492" s="54">
        <v>0.006</v>
      </c>
    </row>
    <row r="12493" s="37" customFormat="1" customHeight="1" spans="1:7">
      <c r="A12493" s="52" t="s">
        <v>2054</v>
      </c>
      <c r="B12493" s="52" t="s">
        <v>4403</v>
      </c>
      <c r="C12493" s="52" t="s">
        <v>2107</v>
      </c>
      <c r="D12493" s="52" t="s">
        <v>2134</v>
      </c>
      <c r="E12493" s="54">
        <v>40.932</v>
      </c>
      <c r="F12493" s="54">
        <v>0</v>
      </c>
      <c r="G12493" s="54">
        <v>40.932</v>
      </c>
    </row>
    <row r="12494" s="37" customFormat="1" customHeight="1" spans="1:7">
      <c r="A12494" s="52" t="s">
        <v>2054</v>
      </c>
      <c r="B12494" s="52" t="s">
        <v>4403</v>
      </c>
      <c r="C12494" s="52" t="s">
        <v>2107</v>
      </c>
      <c r="D12494" s="52" t="s">
        <v>2135</v>
      </c>
      <c r="E12494" s="54">
        <v>67.446</v>
      </c>
      <c r="F12494" s="54">
        <v>0</v>
      </c>
      <c r="G12494" s="54">
        <v>67.446</v>
      </c>
    </row>
    <row r="12495" s="37" customFormat="1" customHeight="1" spans="1:7">
      <c r="A12495" s="52" t="s">
        <v>2054</v>
      </c>
      <c r="B12495" s="52" t="s">
        <v>4403</v>
      </c>
      <c r="C12495" s="52" t="s">
        <v>2107</v>
      </c>
      <c r="D12495" s="52" t="s">
        <v>2136</v>
      </c>
      <c r="E12495" s="54">
        <v>17.568</v>
      </c>
      <c r="F12495" s="54">
        <v>0</v>
      </c>
      <c r="G12495" s="54">
        <v>17.568</v>
      </c>
    </row>
    <row r="12496" s="37" customFormat="1" customHeight="1" spans="1:7">
      <c r="A12496" s="52" t="s">
        <v>2054</v>
      </c>
      <c r="B12496" s="52" t="s">
        <v>4403</v>
      </c>
      <c r="C12496" s="52" t="s">
        <v>2107</v>
      </c>
      <c r="D12496" s="52" t="s">
        <v>2137</v>
      </c>
      <c r="E12496" s="54">
        <v>33.875712</v>
      </c>
      <c r="F12496" s="54">
        <v>0</v>
      </c>
      <c r="G12496" s="54">
        <v>33.875712</v>
      </c>
    </row>
    <row r="12497" s="37" customFormat="1" customHeight="1" spans="1:7">
      <c r="A12497" s="52" t="s">
        <v>2054</v>
      </c>
      <c r="B12497" s="52" t="s">
        <v>4403</v>
      </c>
      <c r="C12497" s="52" t="s">
        <v>2107</v>
      </c>
      <c r="D12497" s="52" t="s">
        <v>2138</v>
      </c>
      <c r="E12497" s="54">
        <v>13.706334</v>
      </c>
      <c r="F12497" s="54">
        <v>0</v>
      </c>
      <c r="G12497" s="54">
        <v>13.706334</v>
      </c>
    </row>
    <row r="12498" s="37" customFormat="1" customHeight="1" spans="1:7">
      <c r="A12498" s="52" t="s">
        <v>2054</v>
      </c>
      <c r="B12498" s="52" t="s">
        <v>4403</v>
      </c>
      <c r="C12498" s="52" t="s">
        <v>2107</v>
      </c>
      <c r="D12498" s="52" t="s">
        <v>2139</v>
      </c>
      <c r="E12498" s="54">
        <v>0.432832</v>
      </c>
      <c r="F12498" s="54">
        <v>0</v>
      </c>
      <c r="G12498" s="54">
        <v>0.432832</v>
      </c>
    </row>
    <row r="12499" s="37" customFormat="1" customHeight="1" spans="1:7">
      <c r="A12499" s="52" t="s">
        <v>2054</v>
      </c>
      <c r="B12499" s="52" t="s">
        <v>4403</v>
      </c>
      <c r="C12499" s="52" t="s">
        <v>2107</v>
      </c>
      <c r="D12499" s="52" t="s">
        <v>2140</v>
      </c>
      <c r="E12499" s="54">
        <v>0.721386</v>
      </c>
      <c r="F12499" s="54">
        <v>0</v>
      </c>
      <c r="G12499" s="54">
        <v>0.721386</v>
      </c>
    </row>
    <row r="12500" s="37" customFormat="1" customHeight="1" spans="1:7">
      <c r="A12500" s="52" t="s">
        <v>2054</v>
      </c>
      <c r="B12500" s="52" t="s">
        <v>4403</v>
      </c>
      <c r="C12500" s="52" t="s">
        <v>2107</v>
      </c>
      <c r="D12500" s="52" t="s">
        <v>2141</v>
      </c>
      <c r="E12500" s="54">
        <v>19.358064</v>
      </c>
      <c r="F12500" s="54">
        <v>0</v>
      </c>
      <c r="G12500" s="54">
        <v>19.358064</v>
      </c>
    </row>
    <row r="12501" s="37" customFormat="1" customHeight="1" spans="1:7">
      <c r="A12501" s="52" t="s">
        <v>2054</v>
      </c>
      <c r="B12501" s="52" t="s">
        <v>4403</v>
      </c>
      <c r="C12501" s="52" t="s">
        <v>2107</v>
      </c>
      <c r="D12501" s="52" t="s">
        <v>2298</v>
      </c>
      <c r="E12501" s="54">
        <v>3.8</v>
      </c>
      <c r="F12501" s="54">
        <v>0</v>
      </c>
      <c r="G12501" s="54">
        <v>3.8</v>
      </c>
    </row>
    <row r="12502" s="37" customFormat="1" customHeight="1" spans="1:7">
      <c r="A12502" s="52" t="s">
        <v>2054</v>
      </c>
      <c r="B12502" s="52" t="s">
        <v>4403</v>
      </c>
      <c r="C12502" s="52" t="s">
        <v>2107</v>
      </c>
      <c r="D12502" s="52" t="s">
        <v>2142</v>
      </c>
      <c r="E12502" s="54">
        <v>16.937856</v>
      </c>
      <c r="F12502" s="54">
        <v>0</v>
      </c>
      <c r="G12502" s="54">
        <v>16.937856</v>
      </c>
    </row>
    <row r="12503" s="37" customFormat="1" customHeight="1" spans="1:7">
      <c r="A12503" s="52" t="s">
        <v>2054</v>
      </c>
      <c r="B12503" s="52" t="s">
        <v>4403</v>
      </c>
      <c r="C12503" s="52" t="s">
        <v>2107</v>
      </c>
      <c r="D12503" s="52" t="s">
        <v>2299</v>
      </c>
      <c r="E12503" s="54">
        <v>43.7</v>
      </c>
      <c r="F12503" s="54">
        <v>0</v>
      </c>
      <c r="G12503" s="54">
        <v>43.7</v>
      </c>
    </row>
    <row r="12504" s="37" customFormat="1" customHeight="1" spans="1:7">
      <c r="A12504" s="52" t="s">
        <v>2054</v>
      </c>
      <c r="B12504" s="52" t="s">
        <v>4403</v>
      </c>
      <c r="C12504" s="52" t="s">
        <v>2107</v>
      </c>
      <c r="D12504" s="52" t="s">
        <v>2143</v>
      </c>
      <c r="E12504" s="54">
        <v>24.7877</v>
      </c>
      <c r="F12504" s="54">
        <v>0</v>
      </c>
      <c r="G12504" s="54">
        <v>24.7877</v>
      </c>
    </row>
    <row r="12505" s="37" customFormat="1" customHeight="1" spans="1:7">
      <c r="A12505" s="52" t="s">
        <v>2054</v>
      </c>
      <c r="B12505" s="52" t="s">
        <v>4403</v>
      </c>
      <c r="C12505" s="52" t="s">
        <v>2107</v>
      </c>
      <c r="D12505" s="52" t="s">
        <v>2144</v>
      </c>
      <c r="E12505" s="54">
        <v>2.72</v>
      </c>
      <c r="F12505" s="54">
        <v>0</v>
      </c>
      <c r="G12505" s="54">
        <v>2.72</v>
      </c>
    </row>
    <row r="12506" s="37" customFormat="1" customHeight="1" spans="1:7">
      <c r="A12506" s="52" t="s">
        <v>2054</v>
      </c>
      <c r="B12506" s="52" t="s">
        <v>4403</v>
      </c>
      <c r="C12506" s="52" t="s">
        <v>2107</v>
      </c>
      <c r="D12506" s="52" t="s">
        <v>2145</v>
      </c>
      <c r="E12506" s="54">
        <v>1.226904</v>
      </c>
      <c r="F12506" s="54">
        <v>0</v>
      </c>
      <c r="G12506" s="54">
        <v>1.226904</v>
      </c>
    </row>
    <row r="12507" s="37" customFormat="1" customHeight="1" spans="1:7">
      <c r="A12507" s="52" t="s">
        <v>2054</v>
      </c>
      <c r="B12507" s="49" t="s">
        <v>4404</v>
      </c>
      <c r="C12507" s="49"/>
      <c r="D12507" s="49"/>
      <c r="E12507" s="55">
        <v>94.753302</v>
      </c>
      <c r="F12507" s="55">
        <v>0</v>
      </c>
      <c r="G12507" s="55">
        <v>94.753302</v>
      </c>
    </row>
    <row r="12508" s="37" customFormat="1" customHeight="1" spans="1:7">
      <c r="A12508" s="52" t="s">
        <v>2054</v>
      </c>
      <c r="B12508" s="52" t="s">
        <v>4405</v>
      </c>
      <c r="C12508" s="49" t="s">
        <v>2091</v>
      </c>
      <c r="D12508" s="49"/>
      <c r="E12508" s="55">
        <v>12.242038</v>
      </c>
      <c r="F12508" s="55">
        <v>0</v>
      </c>
      <c r="G12508" s="55">
        <v>12.242038</v>
      </c>
    </row>
    <row r="12509" s="37" customFormat="1" customHeight="1" spans="1:7">
      <c r="A12509" s="52" t="s">
        <v>2054</v>
      </c>
      <c r="B12509" s="52" t="s">
        <v>4405</v>
      </c>
      <c r="C12509" s="52" t="s">
        <v>2092</v>
      </c>
      <c r="D12509" s="52" t="s">
        <v>2126</v>
      </c>
      <c r="E12509" s="54">
        <v>9.8</v>
      </c>
      <c r="F12509" s="54">
        <v>0</v>
      </c>
      <c r="G12509" s="54">
        <v>9.8</v>
      </c>
    </row>
    <row r="12510" s="37" customFormat="1" customHeight="1" spans="1:7">
      <c r="A12510" s="52" t="s">
        <v>2054</v>
      </c>
      <c r="B12510" s="52" t="s">
        <v>4405</v>
      </c>
      <c r="C12510" s="52" t="s">
        <v>2092</v>
      </c>
      <c r="D12510" s="52" t="s">
        <v>2127</v>
      </c>
      <c r="E12510" s="54">
        <v>0.403502</v>
      </c>
      <c r="F12510" s="54">
        <v>0</v>
      </c>
      <c r="G12510" s="54">
        <v>0.403502</v>
      </c>
    </row>
    <row r="12511" s="37" customFormat="1" customHeight="1" spans="1:7">
      <c r="A12511" s="52" t="s">
        <v>2054</v>
      </c>
      <c r="B12511" s="52" t="s">
        <v>4405</v>
      </c>
      <c r="C12511" s="52" t="s">
        <v>2092</v>
      </c>
      <c r="D12511" s="52" t="s">
        <v>2128</v>
      </c>
      <c r="E12511" s="54">
        <v>0.284362</v>
      </c>
      <c r="F12511" s="54">
        <v>0</v>
      </c>
      <c r="G12511" s="54">
        <v>0.284362</v>
      </c>
    </row>
    <row r="12512" s="37" customFormat="1" customHeight="1" spans="1:7">
      <c r="A12512" s="52" t="s">
        <v>2054</v>
      </c>
      <c r="B12512" s="52" t="s">
        <v>4405</v>
      </c>
      <c r="C12512" s="52" t="s">
        <v>2092</v>
      </c>
      <c r="D12512" s="52" t="s">
        <v>2129</v>
      </c>
      <c r="E12512" s="54">
        <v>0.5526</v>
      </c>
      <c r="F12512" s="54">
        <v>0</v>
      </c>
      <c r="G12512" s="54">
        <v>0.5526</v>
      </c>
    </row>
    <row r="12513" s="37" customFormat="1" customHeight="1" spans="1:7">
      <c r="A12513" s="52" t="s">
        <v>2054</v>
      </c>
      <c r="B12513" s="52" t="s">
        <v>4405</v>
      </c>
      <c r="C12513" s="52" t="s">
        <v>2092</v>
      </c>
      <c r="D12513" s="52" t="s">
        <v>2297</v>
      </c>
      <c r="E12513" s="54">
        <v>0.097196</v>
      </c>
      <c r="F12513" s="54">
        <v>0</v>
      </c>
      <c r="G12513" s="54">
        <v>0.097196</v>
      </c>
    </row>
    <row r="12514" s="37" customFormat="1" customHeight="1" spans="1:7">
      <c r="A12514" s="52" t="s">
        <v>2054</v>
      </c>
      <c r="B12514" s="52" t="s">
        <v>4405</v>
      </c>
      <c r="C12514" s="52" t="s">
        <v>2092</v>
      </c>
      <c r="D12514" s="52" t="s">
        <v>2130</v>
      </c>
      <c r="E12514" s="54">
        <v>0.504378</v>
      </c>
      <c r="F12514" s="54">
        <v>0</v>
      </c>
      <c r="G12514" s="54">
        <v>0.504378</v>
      </c>
    </row>
    <row r="12515" s="37" customFormat="1" customHeight="1" spans="1:7">
      <c r="A12515" s="52" t="s">
        <v>2054</v>
      </c>
      <c r="B12515" s="52" t="s">
        <v>4405</v>
      </c>
      <c r="C12515" s="52" t="s">
        <v>2092</v>
      </c>
      <c r="D12515" s="52" t="s">
        <v>2105</v>
      </c>
      <c r="E12515" s="54">
        <v>0.6</v>
      </c>
      <c r="F12515" s="54">
        <v>0</v>
      </c>
      <c r="G12515" s="54">
        <v>0.6</v>
      </c>
    </row>
    <row r="12516" s="37" customFormat="1" customHeight="1" spans="1:7">
      <c r="A12516" s="52" t="s">
        <v>2054</v>
      </c>
      <c r="B12516" s="52" t="s">
        <v>4405</v>
      </c>
      <c r="C12516" s="49" t="s">
        <v>2106</v>
      </c>
      <c r="D12516" s="49"/>
      <c r="E12516" s="55">
        <v>82.511264</v>
      </c>
      <c r="F12516" s="55">
        <v>0</v>
      </c>
      <c r="G12516" s="55">
        <v>82.511264</v>
      </c>
    </row>
    <row r="12517" s="37" customFormat="1" customHeight="1" spans="1:7">
      <c r="A12517" s="52" t="s">
        <v>2054</v>
      </c>
      <c r="B12517" s="52" t="s">
        <v>4405</v>
      </c>
      <c r="C12517" s="52" t="s">
        <v>2107</v>
      </c>
      <c r="D12517" s="52" t="s">
        <v>2131</v>
      </c>
      <c r="E12517" s="54">
        <v>18.42</v>
      </c>
      <c r="F12517" s="54">
        <v>0</v>
      </c>
      <c r="G12517" s="54">
        <v>18.42</v>
      </c>
    </row>
    <row r="12518" s="37" customFormat="1" customHeight="1" spans="1:7">
      <c r="A12518" s="52" t="s">
        <v>2054</v>
      </c>
      <c r="B12518" s="52" t="s">
        <v>4405</v>
      </c>
      <c r="C12518" s="52" t="s">
        <v>2107</v>
      </c>
      <c r="D12518" s="52" t="s">
        <v>2132</v>
      </c>
      <c r="E12518" s="54">
        <v>0.6192</v>
      </c>
      <c r="F12518" s="54">
        <v>0</v>
      </c>
      <c r="G12518" s="54">
        <v>0.6192</v>
      </c>
    </row>
    <row r="12519" s="37" customFormat="1" customHeight="1" spans="1:7">
      <c r="A12519" s="52" t="s">
        <v>2054</v>
      </c>
      <c r="B12519" s="52" t="s">
        <v>4405</v>
      </c>
      <c r="C12519" s="52" t="s">
        <v>2107</v>
      </c>
      <c r="D12519" s="52" t="s">
        <v>2110</v>
      </c>
      <c r="E12519" s="54">
        <v>1.92</v>
      </c>
      <c r="F12519" s="54">
        <v>0</v>
      </c>
      <c r="G12519" s="54">
        <v>1.92</v>
      </c>
    </row>
    <row r="12520" s="37" customFormat="1" customHeight="1" spans="1:7">
      <c r="A12520" s="52" t="s">
        <v>2054</v>
      </c>
      <c r="B12520" s="52" t="s">
        <v>4405</v>
      </c>
      <c r="C12520" s="52" t="s">
        <v>2107</v>
      </c>
      <c r="D12520" s="52" t="s">
        <v>2134</v>
      </c>
      <c r="E12520" s="54">
        <v>10.236</v>
      </c>
      <c r="F12520" s="54">
        <v>0</v>
      </c>
      <c r="G12520" s="54">
        <v>10.236</v>
      </c>
    </row>
    <row r="12521" s="37" customFormat="1" customHeight="1" spans="1:7">
      <c r="A12521" s="52" t="s">
        <v>2054</v>
      </c>
      <c r="B12521" s="52" t="s">
        <v>4405</v>
      </c>
      <c r="C12521" s="52" t="s">
        <v>2107</v>
      </c>
      <c r="D12521" s="52" t="s">
        <v>2135</v>
      </c>
      <c r="E12521" s="54">
        <v>17.0856</v>
      </c>
      <c r="F12521" s="54">
        <v>0</v>
      </c>
      <c r="G12521" s="54">
        <v>17.0856</v>
      </c>
    </row>
    <row r="12522" s="37" customFormat="1" customHeight="1" spans="1:7">
      <c r="A12522" s="52" t="s">
        <v>2054</v>
      </c>
      <c r="B12522" s="52" t="s">
        <v>4405</v>
      </c>
      <c r="C12522" s="52" t="s">
        <v>2107</v>
      </c>
      <c r="D12522" s="52" t="s">
        <v>2136</v>
      </c>
      <c r="E12522" s="54">
        <v>4.35</v>
      </c>
      <c r="F12522" s="54">
        <v>0</v>
      </c>
      <c r="G12522" s="54">
        <v>4.35</v>
      </c>
    </row>
    <row r="12523" s="37" customFormat="1" customHeight="1" spans="1:7">
      <c r="A12523" s="52" t="s">
        <v>2054</v>
      </c>
      <c r="B12523" s="52" t="s">
        <v>4405</v>
      </c>
      <c r="C12523" s="52" t="s">
        <v>2107</v>
      </c>
      <c r="D12523" s="52" t="s">
        <v>2137</v>
      </c>
      <c r="E12523" s="54">
        <v>8.113728</v>
      </c>
      <c r="F12523" s="54">
        <v>0</v>
      </c>
      <c r="G12523" s="54">
        <v>8.113728</v>
      </c>
    </row>
    <row r="12524" s="37" customFormat="1" customHeight="1" spans="1:7">
      <c r="A12524" s="52" t="s">
        <v>2054</v>
      </c>
      <c r="B12524" s="52" t="s">
        <v>4405</v>
      </c>
      <c r="C12524" s="52" t="s">
        <v>2107</v>
      </c>
      <c r="D12524" s="52" t="s">
        <v>2138</v>
      </c>
      <c r="E12524" s="54">
        <v>3.194394</v>
      </c>
      <c r="F12524" s="54">
        <v>0</v>
      </c>
      <c r="G12524" s="54">
        <v>3.194394</v>
      </c>
    </row>
    <row r="12525" s="37" customFormat="1" customHeight="1" spans="1:7">
      <c r="A12525" s="52" t="s">
        <v>2054</v>
      </c>
      <c r="B12525" s="52" t="s">
        <v>4405</v>
      </c>
      <c r="C12525" s="52" t="s">
        <v>2107</v>
      </c>
      <c r="D12525" s="52" t="s">
        <v>2139</v>
      </c>
      <c r="E12525" s="54">
        <v>0.100876</v>
      </c>
      <c r="F12525" s="54">
        <v>0</v>
      </c>
      <c r="G12525" s="54">
        <v>0.100876</v>
      </c>
    </row>
    <row r="12526" s="37" customFormat="1" customHeight="1" spans="1:7">
      <c r="A12526" s="52" t="s">
        <v>2054</v>
      </c>
      <c r="B12526" s="52" t="s">
        <v>4405</v>
      </c>
      <c r="C12526" s="52" t="s">
        <v>2107</v>
      </c>
      <c r="D12526" s="52" t="s">
        <v>2140</v>
      </c>
      <c r="E12526" s="54">
        <v>0.168126</v>
      </c>
      <c r="F12526" s="54">
        <v>0</v>
      </c>
      <c r="G12526" s="54">
        <v>0.168126</v>
      </c>
    </row>
    <row r="12527" s="37" customFormat="1" customHeight="1" spans="1:7">
      <c r="A12527" s="52" t="s">
        <v>2054</v>
      </c>
      <c r="B12527" s="52" t="s">
        <v>4405</v>
      </c>
      <c r="C12527" s="52" t="s">
        <v>2107</v>
      </c>
      <c r="D12527" s="52" t="s">
        <v>2141</v>
      </c>
      <c r="E12527" s="54">
        <v>4.495824</v>
      </c>
      <c r="F12527" s="54">
        <v>0</v>
      </c>
      <c r="G12527" s="54">
        <v>4.495824</v>
      </c>
    </row>
    <row r="12528" s="37" customFormat="1" customHeight="1" spans="1:7">
      <c r="A12528" s="52" t="s">
        <v>2054</v>
      </c>
      <c r="B12528" s="52" t="s">
        <v>4405</v>
      </c>
      <c r="C12528" s="52" t="s">
        <v>2107</v>
      </c>
      <c r="D12528" s="52" t="s">
        <v>2298</v>
      </c>
      <c r="E12528" s="54">
        <v>0.2</v>
      </c>
      <c r="F12528" s="54">
        <v>0</v>
      </c>
      <c r="G12528" s="54">
        <v>0.2</v>
      </c>
    </row>
    <row r="12529" s="37" customFormat="1" customHeight="1" spans="1:7">
      <c r="A12529" s="52" t="s">
        <v>2054</v>
      </c>
      <c r="B12529" s="52" t="s">
        <v>4405</v>
      </c>
      <c r="C12529" s="52" t="s">
        <v>2107</v>
      </c>
      <c r="D12529" s="52" t="s">
        <v>2142</v>
      </c>
      <c r="E12529" s="54">
        <v>4.056864</v>
      </c>
      <c r="F12529" s="54">
        <v>0</v>
      </c>
      <c r="G12529" s="54">
        <v>4.056864</v>
      </c>
    </row>
    <row r="12530" s="37" customFormat="1" customHeight="1" spans="1:7">
      <c r="A12530" s="52" t="s">
        <v>2054</v>
      </c>
      <c r="B12530" s="52" t="s">
        <v>4405</v>
      </c>
      <c r="C12530" s="52" t="s">
        <v>2107</v>
      </c>
      <c r="D12530" s="52" t="s">
        <v>2299</v>
      </c>
      <c r="E12530" s="54">
        <v>2.3</v>
      </c>
      <c r="F12530" s="54">
        <v>0</v>
      </c>
      <c r="G12530" s="54">
        <v>2.3</v>
      </c>
    </row>
    <row r="12531" s="37" customFormat="1" customHeight="1" spans="1:7">
      <c r="A12531" s="52" t="s">
        <v>2054</v>
      </c>
      <c r="B12531" s="52" t="s">
        <v>4405</v>
      </c>
      <c r="C12531" s="52" t="s">
        <v>2107</v>
      </c>
      <c r="D12531" s="52" t="s">
        <v>2143</v>
      </c>
      <c r="E12531" s="54">
        <v>6.3179</v>
      </c>
      <c r="F12531" s="54">
        <v>0</v>
      </c>
      <c r="G12531" s="54">
        <v>6.3179</v>
      </c>
    </row>
    <row r="12532" s="37" customFormat="1" customHeight="1" spans="1:7">
      <c r="A12532" s="52" t="s">
        <v>2054</v>
      </c>
      <c r="B12532" s="52" t="s">
        <v>4405</v>
      </c>
      <c r="C12532" s="52" t="s">
        <v>2107</v>
      </c>
      <c r="D12532" s="52" t="s">
        <v>2144</v>
      </c>
      <c r="E12532" s="54">
        <v>0.64</v>
      </c>
      <c r="F12532" s="54">
        <v>0</v>
      </c>
      <c r="G12532" s="54">
        <v>0.64</v>
      </c>
    </row>
    <row r="12533" s="37" customFormat="1" customHeight="1" spans="1:7">
      <c r="A12533" s="52" t="s">
        <v>2054</v>
      </c>
      <c r="B12533" s="52" t="s">
        <v>4405</v>
      </c>
      <c r="C12533" s="52" t="s">
        <v>2107</v>
      </c>
      <c r="D12533" s="52" t="s">
        <v>2145</v>
      </c>
      <c r="E12533" s="54">
        <v>0.292752</v>
      </c>
      <c r="F12533" s="54">
        <v>0</v>
      </c>
      <c r="G12533" s="54">
        <v>0.292752</v>
      </c>
    </row>
    <row r="12534" s="37" customFormat="1" customHeight="1" spans="1:7">
      <c r="A12534" s="52" t="s">
        <v>2054</v>
      </c>
      <c r="B12534" s="49" t="s">
        <v>4406</v>
      </c>
      <c r="C12534" s="49"/>
      <c r="D12534" s="49"/>
      <c r="E12534" s="55">
        <v>84.339564</v>
      </c>
      <c r="F12534" s="55">
        <v>0</v>
      </c>
      <c r="G12534" s="55">
        <v>84.339564</v>
      </c>
    </row>
    <row r="12535" s="37" customFormat="1" customHeight="1" spans="1:7">
      <c r="A12535" s="52" t="s">
        <v>2054</v>
      </c>
      <c r="B12535" s="52" t="s">
        <v>4407</v>
      </c>
      <c r="C12535" s="49" t="s">
        <v>2091</v>
      </c>
      <c r="D12535" s="49"/>
      <c r="E12535" s="55">
        <v>11.923034</v>
      </c>
      <c r="F12535" s="55">
        <v>0</v>
      </c>
      <c r="G12535" s="55">
        <v>11.923034</v>
      </c>
    </row>
    <row r="12536" s="37" customFormat="1" customHeight="1" spans="1:7">
      <c r="A12536" s="52" t="s">
        <v>2054</v>
      </c>
      <c r="B12536" s="52" t="s">
        <v>4407</v>
      </c>
      <c r="C12536" s="52" t="s">
        <v>2092</v>
      </c>
      <c r="D12536" s="52" t="s">
        <v>2126</v>
      </c>
      <c r="E12536" s="54">
        <v>9.8</v>
      </c>
      <c r="F12536" s="54">
        <v>0</v>
      </c>
      <c r="G12536" s="54">
        <v>9.8</v>
      </c>
    </row>
    <row r="12537" s="37" customFormat="1" customHeight="1" spans="1:7">
      <c r="A12537" s="52" t="s">
        <v>2054</v>
      </c>
      <c r="B12537" s="52" t="s">
        <v>4407</v>
      </c>
      <c r="C12537" s="52" t="s">
        <v>2092</v>
      </c>
      <c r="D12537" s="52" t="s">
        <v>2127</v>
      </c>
      <c r="E12537" s="54">
        <v>0.35172</v>
      </c>
      <c r="F12537" s="54">
        <v>0</v>
      </c>
      <c r="G12537" s="54">
        <v>0.35172</v>
      </c>
    </row>
    <row r="12538" s="37" customFormat="1" customHeight="1" spans="1:7">
      <c r="A12538" s="52" t="s">
        <v>2054</v>
      </c>
      <c r="B12538" s="52" t="s">
        <v>4407</v>
      </c>
      <c r="C12538" s="52" t="s">
        <v>2092</v>
      </c>
      <c r="D12538" s="52" t="s">
        <v>2128</v>
      </c>
      <c r="E12538" s="54">
        <v>0.2484</v>
      </c>
      <c r="F12538" s="54">
        <v>0</v>
      </c>
      <c r="G12538" s="54">
        <v>0.2484</v>
      </c>
    </row>
    <row r="12539" s="37" customFormat="1" customHeight="1" spans="1:7">
      <c r="A12539" s="52" t="s">
        <v>2054</v>
      </c>
      <c r="B12539" s="52" t="s">
        <v>4407</v>
      </c>
      <c r="C12539" s="52" t="s">
        <v>2092</v>
      </c>
      <c r="D12539" s="52" t="s">
        <v>2129</v>
      </c>
      <c r="E12539" s="54">
        <v>0.483264</v>
      </c>
      <c r="F12539" s="54">
        <v>0</v>
      </c>
      <c r="G12539" s="54">
        <v>0.483264</v>
      </c>
    </row>
    <row r="12540" s="37" customFormat="1" customHeight="1" spans="1:7">
      <c r="A12540" s="52" t="s">
        <v>2054</v>
      </c>
      <c r="B12540" s="52" t="s">
        <v>4407</v>
      </c>
      <c r="C12540" s="52" t="s">
        <v>2092</v>
      </c>
      <c r="D12540" s="52" t="s">
        <v>2130</v>
      </c>
      <c r="E12540" s="54">
        <v>0.43965</v>
      </c>
      <c r="F12540" s="54">
        <v>0</v>
      </c>
      <c r="G12540" s="54">
        <v>0.43965</v>
      </c>
    </row>
    <row r="12541" s="37" customFormat="1" customHeight="1" spans="1:7">
      <c r="A12541" s="52" t="s">
        <v>2054</v>
      </c>
      <c r="B12541" s="52" t="s">
        <v>4407</v>
      </c>
      <c r="C12541" s="52" t="s">
        <v>2092</v>
      </c>
      <c r="D12541" s="52" t="s">
        <v>2105</v>
      </c>
      <c r="E12541" s="54">
        <v>0.6</v>
      </c>
      <c r="F12541" s="54">
        <v>0</v>
      </c>
      <c r="G12541" s="54">
        <v>0.6</v>
      </c>
    </row>
    <row r="12542" s="37" customFormat="1" customHeight="1" spans="1:7">
      <c r="A12542" s="52" t="s">
        <v>2054</v>
      </c>
      <c r="B12542" s="52" t="s">
        <v>4407</v>
      </c>
      <c r="C12542" s="49" t="s">
        <v>2106</v>
      </c>
      <c r="D12542" s="49"/>
      <c r="E12542" s="55">
        <v>72.41653</v>
      </c>
      <c r="F12542" s="55">
        <v>0</v>
      </c>
      <c r="G12542" s="55">
        <v>72.41653</v>
      </c>
    </row>
    <row r="12543" s="37" customFormat="1" customHeight="1" spans="1:7">
      <c r="A12543" s="52" t="s">
        <v>2054</v>
      </c>
      <c r="B12543" s="52" t="s">
        <v>4407</v>
      </c>
      <c r="C12543" s="52" t="s">
        <v>2107</v>
      </c>
      <c r="D12543" s="52" t="s">
        <v>2131</v>
      </c>
      <c r="E12543" s="54">
        <v>16.1088</v>
      </c>
      <c r="F12543" s="54">
        <v>0</v>
      </c>
      <c r="G12543" s="54">
        <v>16.1088</v>
      </c>
    </row>
    <row r="12544" s="37" customFormat="1" customHeight="1" spans="1:7">
      <c r="A12544" s="52" t="s">
        <v>2054</v>
      </c>
      <c r="B12544" s="52" t="s">
        <v>4407</v>
      </c>
      <c r="C12544" s="52" t="s">
        <v>2107</v>
      </c>
      <c r="D12544" s="52" t="s">
        <v>2132</v>
      </c>
      <c r="E12544" s="54">
        <v>0.6192</v>
      </c>
      <c r="F12544" s="54">
        <v>0</v>
      </c>
      <c r="G12544" s="54">
        <v>0.6192</v>
      </c>
    </row>
    <row r="12545" s="37" customFormat="1" customHeight="1" spans="1:7">
      <c r="A12545" s="52" t="s">
        <v>2054</v>
      </c>
      <c r="B12545" s="52" t="s">
        <v>4407</v>
      </c>
      <c r="C12545" s="52" t="s">
        <v>2107</v>
      </c>
      <c r="D12545" s="52" t="s">
        <v>2110</v>
      </c>
      <c r="E12545" s="54">
        <v>1.74</v>
      </c>
      <c r="F12545" s="54">
        <v>0</v>
      </c>
      <c r="G12545" s="54">
        <v>1.74</v>
      </c>
    </row>
    <row r="12546" s="37" customFormat="1" customHeight="1" spans="1:7">
      <c r="A12546" s="52" t="s">
        <v>2054</v>
      </c>
      <c r="B12546" s="52" t="s">
        <v>4407</v>
      </c>
      <c r="C12546" s="52" t="s">
        <v>2107</v>
      </c>
      <c r="D12546" s="52" t="s">
        <v>2133</v>
      </c>
      <c r="E12546" s="54">
        <v>0.006</v>
      </c>
      <c r="F12546" s="54">
        <v>0</v>
      </c>
      <c r="G12546" s="54">
        <v>0.006</v>
      </c>
    </row>
    <row r="12547" s="37" customFormat="1" customHeight="1" spans="1:7">
      <c r="A12547" s="52" t="s">
        <v>2054</v>
      </c>
      <c r="B12547" s="52" t="s">
        <v>4407</v>
      </c>
      <c r="C12547" s="52" t="s">
        <v>2107</v>
      </c>
      <c r="D12547" s="52" t="s">
        <v>2134</v>
      </c>
      <c r="E12547" s="54">
        <v>8.832</v>
      </c>
      <c r="F12547" s="54">
        <v>0</v>
      </c>
      <c r="G12547" s="54">
        <v>8.832</v>
      </c>
    </row>
    <row r="12548" s="37" customFormat="1" customHeight="1" spans="1:7">
      <c r="A12548" s="52" t="s">
        <v>2054</v>
      </c>
      <c r="B12548" s="52" t="s">
        <v>4407</v>
      </c>
      <c r="C12548" s="52" t="s">
        <v>2107</v>
      </c>
      <c r="D12548" s="52" t="s">
        <v>2135</v>
      </c>
      <c r="E12548" s="54">
        <v>14.88</v>
      </c>
      <c r="F12548" s="54">
        <v>0</v>
      </c>
      <c r="G12548" s="54">
        <v>14.88</v>
      </c>
    </row>
    <row r="12549" s="37" customFormat="1" customHeight="1" spans="1:7">
      <c r="A12549" s="52" t="s">
        <v>2054</v>
      </c>
      <c r="B12549" s="52" t="s">
        <v>4407</v>
      </c>
      <c r="C12549" s="52" t="s">
        <v>2107</v>
      </c>
      <c r="D12549" s="52" t="s">
        <v>2136</v>
      </c>
      <c r="E12549" s="54">
        <v>3.75</v>
      </c>
      <c r="F12549" s="54">
        <v>0</v>
      </c>
      <c r="G12549" s="54">
        <v>3.75</v>
      </c>
    </row>
    <row r="12550" s="37" customFormat="1" customHeight="1" spans="1:7">
      <c r="A12550" s="52" t="s">
        <v>2054</v>
      </c>
      <c r="B12550" s="52" t="s">
        <v>4407</v>
      </c>
      <c r="C12550" s="52" t="s">
        <v>2107</v>
      </c>
      <c r="D12550" s="52" t="s">
        <v>2137</v>
      </c>
      <c r="E12550" s="54">
        <v>7.0704</v>
      </c>
      <c r="F12550" s="54">
        <v>0</v>
      </c>
      <c r="G12550" s="54">
        <v>7.0704</v>
      </c>
    </row>
    <row r="12551" s="37" customFormat="1" customHeight="1" spans="1:7">
      <c r="A12551" s="52" t="s">
        <v>2054</v>
      </c>
      <c r="B12551" s="52" t="s">
        <v>4407</v>
      </c>
      <c r="C12551" s="52" t="s">
        <v>2107</v>
      </c>
      <c r="D12551" s="52" t="s">
        <v>2138</v>
      </c>
      <c r="E12551" s="54">
        <v>2.78445</v>
      </c>
      <c r="F12551" s="54">
        <v>0</v>
      </c>
      <c r="G12551" s="54">
        <v>2.78445</v>
      </c>
    </row>
    <row r="12552" s="37" customFormat="1" customHeight="1" spans="1:7">
      <c r="A12552" s="52" t="s">
        <v>2054</v>
      </c>
      <c r="B12552" s="52" t="s">
        <v>4407</v>
      </c>
      <c r="C12552" s="52" t="s">
        <v>2107</v>
      </c>
      <c r="D12552" s="52" t="s">
        <v>2139</v>
      </c>
      <c r="E12552" s="54">
        <v>0.08793</v>
      </c>
      <c r="F12552" s="54">
        <v>0</v>
      </c>
      <c r="G12552" s="54">
        <v>0.08793</v>
      </c>
    </row>
    <row r="12553" s="37" customFormat="1" customHeight="1" spans="1:7">
      <c r="A12553" s="52" t="s">
        <v>2054</v>
      </c>
      <c r="B12553" s="52" t="s">
        <v>4407</v>
      </c>
      <c r="C12553" s="52" t="s">
        <v>2107</v>
      </c>
      <c r="D12553" s="52" t="s">
        <v>2140</v>
      </c>
      <c r="E12553" s="54">
        <v>0.14655</v>
      </c>
      <c r="F12553" s="54">
        <v>0</v>
      </c>
      <c r="G12553" s="54">
        <v>0.14655</v>
      </c>
    </row>
    <row r="12554" s="37" customFormat="1" customHeight="1" spans="1:7">
      <c r="A12554" s="52" t="s">
        <v>2054</v>
      </c>
      <c r="B12554" s="52" t="s">
        <v>4407</v>
      </c>
      <c r="C12554" s="52" t="s">
        <v>2107</v>
      </c>
      <c r="D12554" s="52" t="s">
        <v>2141</v>
      </c>
      <c r="E12554" s="54">
        <v>3.9348</v>
      </c>
      <c r="F12554" s="54">
        <v>0</v>
      </c>
      <c r="G12554" s="54">
        <v>3.9348</v>
      </c>
    </row>
    <row r="12555" s="37" customFormat="1" customHeight="1" spans="1:7">
      <c r="A12555" s="52" t="s">
        <v>2054</v>
      </c>
      <c r="B12555" s="52" t="s">
        <v>4407</v>
      </c>
      <c r="C12555" s="52" t="s">
        <v>2107</v>
      </c>
      <c r="D12555" s="52" t="s">
        <v>2298</v>
      </c>
      <c r="E12555" s="54">
        <v>0.2</v>
      </c>
      <c r="F12555" s="54">
        <v>0</v>
      </c>
      <c r="G12555" s="54">
        <v>0.2</v>
      </c>
    </row>
    <row r="12556" s="37" customFormat="1" customHeight="1" spans="1:7">
      <c r="A12556" s="52" t="s">
        <v>2054</v>
      </c>
      <c r="B12556" s="52" t="s">
        <v>4407</v>
      </c>
      <c r="C12556" s="52" t="s">
        <v>2107</v>
      </c>
      <c r="D12556" s="52" t="s">
        <v>2142</v>
      </c>
      <c r="E12556" s="54">
        <v>3.5352</v>
      </c>
      <c r="F12556" s="54">
        <v>0</v>
      </c>
      <c r="G12556" s="54">
        <v>3.5352</v>
      </c>
    </row>
    <row r="12557" s="37" customFormat="1" customHeight="1" spans="1:7">
      <c r="A12557" s="52" t="s">
        <v>2054</v>
      </c>
      <c r="B12557" s="52" t="s">
        <v>4407</v>
      </c>
      <c r="C12557" s="52" t="s">
        <v>2107</v>
      </c>
      <c r="D12557" s="52" t="s">
        <v>2299</v>
      </c>
      <c r="E12557" s="54">
        <v>2.3</v>
      </c>
      <c r="F12557" s="54">
        <v>0</v>
      </c>
      <c r="G12557" s="54">
        <v>2.3</v>
      </c>
    </row>
    <row r="12558" s="37" customFormat="1" customHeight="1" spans="1:7">
      <c r="A12558" s="52" t="s">
        <v>2054</v>
      </c>
      <c r="B12558" s="52" t="s">
        <v>4407</v>
      </c>
      <c r="C12558" s="52" t="s">
        <v>2107</v>
      </c>
      <c r="D12558" s="52" t="s">
        <v>2143</v>
      </c>
      <c r="E12558" s="54">
        <v>5.5256</v>
      </c>
      <c r="F12558" s="54">
        <v>0</v>
      </c>
      <c r="G12558" s="54">
        <v>5.5256</v>
      </c>
    </row>
    <row r="12559" s="37" customFormat="1" customHeight="1" spans="1:7">
      <c r="A12559" s="52" t="s">
        <v>2054</v>
      </c>
      <c r="B12559" s="52" t="s">
        <v>4407</v>
      </c>
      <c r="C12559" s="52" t="s">
        <v>2107</v>
      </c>
      <c r="D12559" s="52" t="s">
        <v>2144</v>
      </c>
      <c r="E12559" s="54">
        <v>0.64</v>
      </c>
      <c r="F12559" s="54">
        <v>0</v>
      </c>
      <c r="G12559" s="54">
        <v>0.64</v>
      </c>
    </row>
    <row r="12560" s="37" customFormat="1" customHeight="1" spans="1:7">
      <c r="A12560" s="52" t="s">
        <v>2054</v>
      </c>
      <c r="B12560" s="52" t="s">
        <v>4407</v>
      </c>
      <c r="C12560" s="52" t="s">
        <v>2107</v>
      </c>
      <c r="D12560" s="52" t="s">
        <v>2145</v>
      </c>
      <c r="E12560" s="54">
        <v>0.2556</v>
      </c>
      <c r="F12560" s="54">
        <v>0</v>
      </c>
      <c r="G12560" s="54">
        <v>0.2556</v>
      </c>
    </row>
    <row r="12561" s="37" customFormat="1" customHeight="1" spans="1:7">
      <c r="A12561" s="52" t="s">
        <v>2054</v>
      </c>
      <c r="B12561" s="49" t="s">
        <v>4408</v>
      </c>
      <c r="C12561" s="49"/>
      <c r="D12561" s="49"/>
      <c r="E12561" s="55">
        <v>93.969165</v>
      </c>
      <c r="F12561" s="55">
        <v>0</v>
      </c>
      <c r="G12561" s="55">
        <v>93.969165</v>
      </c>
    </row>
    <row r="12562" s="37" customFormat="1" customHeight="1" spans="1:7">
      <c r="A12562" s="52" t="s">
        <v>2054</v>
      </c>
      <c r="B12562" s="52" t="s">
        <v>4409</v>
      </c>
      <c r="C12562" s="49" t="s">
        <v>2091</v>
      </c>
      <c r="D12562" s="49"/>
      <c r="E12562" s="55">
        <v>14.664844</v>
      </c>
      <c r="F12562" s="55">
        <v>0</v>
      </c>
      <c r="G12562" s="55">
        <v>14.664844</v>
      </c>
    </row>
    <row r="12563" s="37" customFormat="1" customHeight="1" spans="1:7">
      <c r="A12563" s="52" t="s">
        <v>2054</v>
      </c>
      <c r="B12563" s="52" t="s">
        <v>4409</v>
      </c>
      <c r="C12563" s="52" t="s">
        <v>2092</v>
      </c>
      <c r="D12563" s="52" t="s">
        <v>2126</v>
      </c>
      <c r="E12563" s="54">
        <v>12.25</v>
      </c>
      <c r="F12563" s="54">
        <v>0</v>
      </c>
      <c r="G12563" s="54">
        <v>12.25</v>
      </c>
    </row>
    <row r="12564" s="37" customFormat="1" customHeight="1" spans="1:7">
      <c r="A12564" s="52" t="s">
        <v>2054</v>
      </c>
      <c r="B12564" s="52" t="s">
        <v>4409</v>
      </c>
      <c r="C12564" s="52" t="s">
        <v>2092</v>
      </c>
      <c r="D12564" s="52" t="s">
        <v>2127</v>
      </c>
      <c r="E12564" s="54">
        <v>0.391795</v>
      </c>
      <c r="F12564" s="54">
        <v>0</v>
      </c>
      <c r="G12564" s="54">
        <v>0.391795</v>
      </c>
    </row>
    <row r="12565" s="37" customFormat="1" customHeight="1" spans="1:7">
      <c r="A12565" s="52" t="s">
        <v>2054</v>
      </c>
      <c r="B12565" s="52" t="s">
        <v>4409</v>
      </c>
      <c r="C12565" s="52" t="s">
        <v>2092</v>
      </c>
      <c r="D12565" s="52" t="s">
        <v>2128</v>
      </c>
      <c r="E12565" s="54">
        <v>0.278477</v>
      </c>
      <c r="F12565" s="54">
        <v>0</v>
      </c>
      <c r="G12565" s="54">
        <v>0.278477</v>
      </c>
    </row>
    <row r="12566" s="37" customFormat="1" customHeight="1" spans="1:7">
      <c r="A12566" s="52" t="s">
        <v>2054</v>
      </c>
      <c r="B12566" s="52" t="s">
        <v>4409</v>
      </c>
      <c r="C12566" s="52" t="s">
        <v>2092</v>
      </c>
      <c r="D12566" s="52" t="s">
        <v>2129</v>
      </c>
      <c r="E12566" s="54">
        <v>0.504828</v>
      </c>
      <c r="F12566" s="54">
        <v>0</v>
      </c>
      <c r="G12566" s="54">
        <v>0.504828</v>
      </c>
    </row>
    <row r="12567" s="37" customFormat="1" customHeight="1" spans="1:7">
      <c r="A12567" s="52" t="s">
        <v>2054</v>
      </c>
      <c r="B12567" s="52" t="s">
        <v>4409</v>
      </c>
      <c r="C12567" s="52" t="s">
        <v>2092</v>
      </c>
      <c r="D12567" s="52" t="s">
        <v>2130</v>
      </c>
      <c r="E12567" s="54">
        <v>0.489744</v>
      </c>
      <c r="F12567" s="54">
        <v>0</v>
      </c>
      <c r="G12567" s="54">
        <v>0.489744</v>
      </c>
    </row>
    <row r="12568" s="37" customFormat="1" customHeight="1" spans="1:7">
      <c r="A12568" s="52" t="s">
        <v>2054</v>
      </c>
      <c r="B12568" s="52" t="s">
        <v>4409</v>
      </c>
      <c r="C12568" s="52" t="s">
        <v>2092</v>
      </c>
      <c r="D12568" s="52" t="s">
        <v>2105</v>
      </c>
      <c r="E12568" s="54">
        <v>0.75</v>
      </c>
      <c r="F12568" s="54">
        <v>0</v>
      </c>
      <c r="G12568" s="54">
        <v>0.75</v>
      </c>
    </row>
    <row r="12569" s="37" customFormat="1" customHeight="1" spans="1:7">
      <c r="A12569" s="52" t="s">
        <v>2054</v>
      </c>
      <c r="B12569" s="52" t="s">
        <v>4409</v>
      </c>
      <c r="C12569" s="49" t="s">
        <v>2106</v>
      </c>
      <c r="D12569" s="49"/>
      <c r="E12569" s="55">
        <v>79.304321</v>
      </c>
      <c r="F12569" s="55">
        <v>0</v>
      </c>
      <c r="G12569" s="55">
        <v>79.304321</v>
      </c>
    </row>
    <row r="12570" s="37" customFormat="1" customHeight="1" spans="1:7">
      <c r="A12570" s="52" t="s">
        <v>2054</v>
      </c>
      <c r="B12570" s="52" t="s">
        <v>4409</v>
      </c>
      <c r="C12570" s="52" t="s">
        <v>2107</v>
      </c>
      <c r="D12570" s="52" t="s">
        <v>2131</v>
      </c>
      <c r="E12570" s="54">
        <v>16.8276</v>
      </c>
      <c r="F12570" s="54">
        <v>0</v>
      </c>
      <c r="G12570" s="54">
        <v>16.8276</v>
      </c>
    </row>
    <row r="12571" s="37" customFormat="1" customHeight="1" spans="1:7">
      <c r="A12571" s="52" t="s">
        <v>2054</v>
      </c>
      <c r="B12571" s="52" t="s">
        <v>4409</v>
      </c>
      <c r="C12571" s="52" t="s">
        <v>2107</v>
      </c>
      <c r="D12571" s="52" t="s">
        <v>2132</v>
      </c>
      <c r="E12571" s="54">
        <v>0.774</v>
      </c>
      <c r="F12571" s="54">
        <v>0</v>
      </c>
      <c r="G12571" s="54">
        <v>0.774</v>
      </c>
    </row>
    <row r="12572" s="37" customFormat="1" customHeight="1" spans="1:7">
      <c r="A12572" s="52" t="s">
        <v>2054</v>
      </c>
      <c r="B12572" s="52" t="s">
        <v>4409</v>
      </c>
      <c r="C12572" s="52" t="s">
        <v>2107</v>
      </c>
      <c r="D12572" s="52" t="s">
        <v>2110</v>
      </c>
      <c r="E12572" s="54">
        <v>2.16</v>
      </c>
      <c r="F12572" s="54">
        <v>0</v>
      </c>
      <c r="G12572" s="54">
        <v>2.16</v>
      </c>
    </row>
    <row r="12573" s="37" customFormat="1" customHeight="1" spans="1:7">
      <c r="A12573" s="52" t="s">
        <v>2054</v>
      </c>
      <c r="B12573" s="52" t="s">
        <v>4409</v>
      </c>
      <c r="C12573" s="52" t="s">
        <v>2107</v>
      </c>
      <c r="D12573" s="52" t="s">
        <v>2134</v>
      </c>
      <c r="E12573" s="54">
        <v>10.356</v>
      </c>
      <c r="F12573" s="54">
        <v>0</v>
      </c>
      <c r="G12573" s="54">
        <v>10.356</v>
      </c>
    </row>
    <row r="12574" s="37" customFormat="1" customHeight="1" spans="1:7">
      <c r="A12574" s="52" t="s">
        <v>2054</v>
      </c>
      <c r="B12574" s="52" t="s">
        <v>4409</v>
      </c>
      <c r="C12574" s="52" t="s">
        <v>2107</v>
      </c>
      <c r="D12574" s="52" t="s">
        <v>2135</v>
      </c>
      <c r="E12574" s="54">
        <v>17.232</v>
      </c>
      <c r="F12574" s="54">
        <v>0</v>
      </c>
      <c r="G12574" s="54">
        <v>17.232</v>
      </c>
    </row>
    <row r="12575" s="37" customFormat="1" customHeight="1" spans="1:7">
      <c r="A12575" s="52" t="s">
        <v>2054</v>
      </c>
      <c r="B12575" s="52" t="s">
        <v>4409</v>
      </c>
      <c r="C12575" s="52" t="s">
        <v>2107</v>
      </c>
      <c r="D12575" s="52" t="s">
        <v>2136</v>
      </c>
      <c r="E12575" s="54">
        <v>4.692</v>
      </c>
      <c r="F12575" s="54">
        <v>0</v>
      </c>
      <c r="G12575" s="54">
        <v>4.692</v>
      </c>
    </row>
    <row r="12576" s="37" customFormat="1" customHeight="1" spans="1:7">
      <c r="A12576" s="52" t="s">
        <v>2054</v>
      </c>
      <c r="B12576" s="52" t="s">
        <v>4409</v>
      </c>
      <c r="C12576" s="52" t="s">
        <v>2107</v>
      </c>
      <c r="D12576" s="52" t="s">
        <v>2137</v>
      </c>
      <c r="E12576" s="54">
        <v>7.981056</v>
      </c>
      <c r="F12576" s="54">
        <v>0</v>
      </c>
      <c r="G12576" s="54">
        <v>7.981056</v>
      </c>
    </row>
    <row r="12577" s="37" customFormat="1" customHeight="1" spans="1:7">
      <c r="A12577" s="52" t="s">
        <v>2054</v>
      </c>
      <c r="B12577" s="52" t="s">
        <v>4409</v>
      </c>
      <c r="C12577" s="52" t="s">
        <v>2107</v>
      </c>
      <c r="D12577" s="52" t="s">
        <v>2138</v>
      </c>
      <c r="E12577" s="54">
        <v>3.101712</v>
      </c>
      <c r="F12577" s="54">
        <v>0</v>
      </c>
      <c r="G12577" s="54">
        <v>3.101712</v>
      </c>
    </row>
    <row r="12578" s="37" customFormat="1" customHeight="1" spans="1:7">
      <c r="A12578" s="52" t="s">
        <v>2054</v>
      </c>
      <c r="B12578" s="52" t="s">
        <v>4409</v>
      </c>
      <c r="C12578" s="52" t="s">
        <v>2107</v>
      </c>
      <c r="D12578" s="52" t="s">
        <v>2139</v>
      </c>
      <c r="E12578" s="54">
        <v>0.097949</v>
      </c>
      <c r="F12578" s="54">
        <v>0</v>
      </c>
      <c r="G12578" s="54">
        <v>0.097949</v>
      </c>
    </row>
    <row r="12579" s="37" customFormat="1" customHeight="1" spans="1:7">
      <c r="A12579" s="52" t="s">
        <v>2054</v>
      </c>
      <c r="B12579" s="52" t="s">
        <v>4409</v>
      </c>
      <c r="C12579" s="52" t="s">
        <v>2107</v>
      </c>
      <c r="D12579" s="52" t="s">
        <v>2140</v>
      </c>
      <c r="E12579" s="54">
        <v>0.163248</v>
      </c>
      <c r="F12579" s="54">
        <v>0</v>
      </c>
      <c r="G12579" s="54">
        <v>0.163248</v>
      </c>
    </row>
    <row r="12580" s="37" customFormat="1" customHeight="1" spans="1:7">
      <c r="A12580" s="52" t="s">
        <v>2054</v>
      </c>
      <c r="B12580" s="52" t="s">
        <v>4409</v>
      </c>
      <c r="C12580" s="52" t="s">
        <v>2107</v>
      </c>
      <c r="D12580" s="52" t="s">
        <v>2141</v>
      </c>
      <c r="E12580" s="54">
        <v>4.436352</v>
      </c>
      <c r="F12580" s="54">
        <v>0</v>
      </c>
      <c r="G12580" s="54">
        <v>4.436352</v>
      </c>
    </row>
    <row r="12581" s="37" customFormat="1" customHeight="1" spans="1:7">
      <c r="A12581" s="52" t="s">
        <v>2054</v>
      </c>
      <c r="B12581" s="52" t="s">
        <v>4409</v>
      </c>
      <c r="C12581" s="52" t="s">
        <v>2107</v>
      </c>
      <c r="D12581" s="52" t="s">
        <v>2142</v>
      </c>
      <c r="E12581" s="54">
        <v>3.990528</v>
      </c>
      <c r="F12581" s="54">
        <v>0</v>
      </c>
      <c r="G12581" s="54">
        <v>3.990528</v>
      </c>
    </row>
    <row r="12582" s="37" customFormat="1" customHeight="1" spans="1:7">
      <c r="A12582" s="52" t="s">
        <v>2054</v>
      </c>
      <c r="B12582" s="52" t="s">
        <v>4409</v>
      </c>
      <c r="C12582" s="52" t="s">
        <v>2107</v>
      </c>
      <c r="D12582" s="52" t="s">
        <v>2143</v>
      </c>
      <c r="E12582" s="54">
        <v>6.4123</v>
      </c>
      <c r="F12582" s="54">
        <v>0</v>
      </c>
      <c r="G12582" s="54">
        <v>6.4123</v>
      </c>
    </row>
    <row r="12583" s="37" customFormat="1" customHeight="1" spans="1:7">
      <c r="A12583" s="52" t="s">
        <v>2054</v>
      </c>
      <c r="B12583" s="52" t="s">
        <v>4409</v>
      </c>
      <c r="C12583" s="52" t="s">
        <v>2107</v>
      </c>
      <c r="D12583" s="52" t="s">
        <v>2144</v>
      </c>
      <c r="E12583" s="54">
        <v>0.8</v>
      </c>
      <c r="F12583" s="54">
        <v>0</v>
      </c>
      <c r="G12583" s="54">
        <v>0.8</v>
      </c>
    </row>
    <row r="12584" s="37" customFormat="1" customHeight="1" spans="1:7">
      <c r="A12584" s="52" t="s">
        <v>2054</v>
      </c>
      <c r="B12584" s="52" t="s">
        <v>4409</v>
      </c>
      <c r="C12584" s="52" t="s">
        <v>2107</v>
      </c>
      <c r="D12584" s="52" t="s">
        <v>2145</v>
      </c>
      <c r="E12584" s="54">
        <v>0.279576</v>
      </c>
      <c r="F12584" s="54">
        <v>0</v>
      </c>
      <c r="G12584" s="54">
        <v>0.279576</v>
      </c>
    </row>
    <row r="12585" s="37" customFormat="1" customHeight="1" spans="1:7">
      <c r="A12585" s="52" t="s">
        <v>2054</v>
      </c>
      <c r="B12585" s="49" t="s">
        <v>4410</v>
      </c>
      <c r="C12585" s="49"/>
      <c r="D12585" s="49"/>
      <c r="E12585" s="55">
        <v>113.365478</v>
      </c>
      <c r="F12585" s="55">
        <v>0</v>
      </c>
      <c r="G12585" s="55">
        <v>113.365478</v>
      </c>
    </row>
    <row r="12586" s="37" customFormat="1" customHeight="1" spans="1:7">
      <c r="A12586" s="52" t="s">
        <v>2054</v>
      </c>
      <c r="B12586" s="52" t="s">
        <v>4411</v>
      </c>
      <c r="C12586" s="49" t="s">
        <v>2091</v>
      </c>
      <c r="D12586" s="49"/>
      <c r="E12586" s="55">
        <v>15.157762</v>
      </c>
      <c r="F12586" s="55">
        <v>0</v>
      </c>
      <c r="G12586" s="55">
        <v>15.157762</v>
      </c>
    </row>
    <row r="12587" s="37" customFormat="1" customHeight="1" spans="1:7">
      <c r="A12587" s="52" t="s">
        <v>2054</v>
      </c>
      <c r="B12587" s="52" t="s">
        <v>4411</v>
      </c>
      <c r="C12587" s="52" t="s">
        <v>2092</v>
      </c>
      <c r="D12587" s="52" t="s">
        <v>2126</v>
      </c>
      <c r="E12587" s="54">
        <v>12.25</v>
      </c>
      <c r="F12587" s="54">
        <v>0</v>
      </c>
      <c r="G12587" s="54">
        <v>12.25</v>
      </c>
    </row>
    <row r="12588" s="37" customFormat="1" customHeight="1" spans="1:7">
      <c r="A12588" s="52" t="s">
        <v>2054</v>
      </c>
      <c r="B12588" s="52" t="s">
        <v>4411</v>
      </c>
      <c r="C12588" s="52" t="s">
        <v>2092</v>
      </c>
      <c r="D12588" s="52" t="s">
        <v>2127</v>
      </c>
      <c r="E12588" s="54">
        <v>0.497218</v>
      </c>
      <c r="F12588" s="54">
        <v>0</v>
      </c>
      <c r="G12588" s="54">
        <v>0.497218</v>
      </c>
    </row>
    <row r="12589" s="37" customFormat="1" customHeight="1" spans="1:7">
      <c r="A12589" s="52" t="s">
        <v>2054</v>
      </c>
      <c r="B12589" s="52" t="s">
        <v>4411</v>
      </c>
      <c r="C12589" s="52" t="s">
        <v>2092</v>
      </c>
      <c r="D12589" s="52" t="s">
        <v>2128</v>
      </c>
      <c r="E12589" s="54">
        <v>0.350198</v>
      </c>
      <c r="F12589" s="54">
        <v>0</v>
      </c>
      <c r="G12589" s="54">
        <v>0.350198</v>
      </c>
    </row>
    <row r="12590" s="37" customFormat="1" customHeight="1" spans="1:7">
      <c r="A12590" s="52" t="s">
        <v>2054</v>
      </c>
      <c r="B12590" s="52" t="s">
        <v>4411</v>
      </c>
      <c r="C12590" s="52" t="s">
        <v>2092</v>
      </c>
      <c r="D12590" s="52" t="s">
        <v>2129</v>
      </c>
      <c r="E12590" s="54">
        <v>0.688824</v>
      </c>
      <c r="F12590" s="54">
        <v>0</v>
      </c>
      <c r="G12590" s="54">
        <v>0.688824</v>
      </c>
    </row>
    <row r="12591" s="37" customFormat="1" customHeight="1" spans="1:7">
      <c r="A12591" s="52" t="s">
        <v>2054</v>
      </c>
      <c r="B12591" s="52" t="s">
        <v>4411</v>
      </c>
      <c r="C12591" s="52" t="s">
        <v>2092</v>
      </c>
      <c r="D12591" s="52" t="s">
        <v>2130</v>
      </c>
      <c r="E12591" s="54">
        <v>0.621522</v>
      </c>
      <c r="F12591" s="54">
        <v>0</v>
      </c>
      <c r="G12591" s="54">
        <v>0.621522</v>
      </c>
    </row>
    <row r="12592" s="37" customFormat="1" customHeight="1" spans="1:7">
      <c r="A12592" s="52" t="s">
        <v>2054</v>
      </c>
      <c r="B12592" s="52" t="s">
        <v>4411</v>
      </c>
      <c r="C12592" s="52" t="s">
        <v>2092</v>
      </c>
      <c r="D12592" s="52" t="s">
        <v>2105</v>
      </c>
      <c r="E12592" s="54">
        <v>0.75</v>
      </c>
      <c r="F12592" s="54">
        <v>0</v>
      </c>
      <c r="G12592" s="54">
        <v>0.75</v>
      </c>
    </row>
    <row r="12593" s="37" customFormat="1" customHeight="1" spans="1:7">
      <c r="A12593" s="52" t="s">
        <v>2054</v>
      </c>
      <c r="B12593" s="52" t="s">
        <v>4411</v>
      </c>
      <c r="C12593" s="49" t="s">
        <v>2106</v>
      </c>
      <c r="D12593" s="49"/>
      <c r="E12593" s="55">
        <v>98.207716</v>
      </c>
      <c r="F12593" s="55">
        <v>0</v>
      </c>
      <c r="G12593" s="55">
        <v>98.207716</v>
      </c>
    </row>
    <row r="12594" s="37" customFormat="1" customHeight="1" spans="1:7">
      <c r="A12594" s="52" t="s">
        <v>2054</v>
      </c>
      <c r="B12594" s="52" t="s">
        <v>4411</v>
      </c>
      <c r="C12594" s="52" t="s">
        <v>2107</v>
      </c>
      <c r="D12594" s="52" t="s">
        <v>2131</v>
      </c>
      <c r="E12594" s="54">
        <v>22.9608</v>
      </c>
      <c r="F12594" s="54">
        <v>0</v>
      </c>
      <c r="G12594" s="54">
        <v>22.9608</v>
      </c>
    </row>
    <row r="12595" s="37" customFormat="1" customHeight="1" spans="1:7">
      <c r="A12595" s="52" t="s">
        <v>2054</v>
      </c>
      <c r="B12595" s="52" t="s">
        <v>4411</v>
      </c>
      <c r="C12595" s="52" t="s">
        <v>2107</v>
      </c>
      <c r="D12595" s="52" t="s">
        <v>2132</v>
      </c>
      <c r="E12595" s="54">
        <v>0.774</v>
      </c>
      <c r="F12595" s="54">
        <v>0</v>
      </c>
      <c r="G12595" s="54">
        <v>0.774</v>
      </c>
    </row>
    <row r="12596" s="37" customFormat="1" customHeight="1" spans="1:7">
      <c r="A12596" s="52" t="s">
        <v>2054</v>
      </c>
      <c r="B12596" s="52" t="s">
        <v>4411</v>
      </c>
      <c r="C12596" s="52" t="s">
        <v>2107</v>
      </c>
      <c r="D12596" s="52" t="s">
        <v>2110</v>
      </c>
      <c r="E12596" s="54">
        <v>2.34</v>
      </c>
      <c r="F12596" s="54">
        <v>0</v>
      </c>
      <c r="G12596" s="54">
        <v>2.34</v>
      </c>
    </row>
    <row r="12597" s="37" customFormat="1" customHeight="1" spans="1:7">
      <c r="A12597" s="52" t="s">
        <v>2054</v>
      </c>
      <c r="B12597" s="52" t="s">
        <v>4411</v>
      </c>
      <c r="C12597" s="52" t="s">
        <v>2107</v>
      </c>
      <c r="D12597" s="52" t="s">
        <v>2134</v>
      </c>
      <c r="E12597" s="54">
        <v>12.42</v>
      </c>
      <c r="F12597" s="54">
        <v>0</v>
      </c>
      <c r="G12597" s="54">
        <v>12.42</v>
      </c>
    </row>
    <row r="12598" s="37" customFormat="1" customHeight="1" spans="1:7">
      <c r="A12598" s="52" t="s">
        <v>2054</v>
      </c>
      <c r="B12598" s="52" t="s">
        <v>4411</v>
      </c>
      <c r="C12598" s="52" t="s">
        <v>2107</v>
      </c>
      <c r="D12598" s="52" t="s">
        <v>2135</v>
      </c>
      <c r="E12598" s="54">
        <v>20.8644</v>
      </c>
      <c r="F12598" s="54">
        <v>0</v>
      </c>
      <c r="G12598" s="54">
        <v>20.8644</v>
      </c>
    </row>
    <row r="12599" s="37" customFormat="1" customHeight="1" spans="1:7">
      <c r="A12599" s="52" t="s">
        <v>2054</v>
      </c>
      <c r="B12599" s="52" t="s">
        <v>4411</v>
      </c>
      <c r="C12599" s="52" t="s">
        <v>2107</v>
      </c>
      <c r="D12599" s="52" t="s">
        <v>2136</v>
      </c>
      <c r="E12599" s="54">
        <v>5.28</v>
      </c>
      <c r="F12599" s="54">
        <v>0</v>
      </c>
      <c r="G12599" s="54">
        <v>5.28</v>
      </c>
    </row>
    <row r="12600" s="37" customFormat="1" customHeight="1" spans="1:7">
      <c r="A12600" s="52" t="s">
        <v>2054</v>
      </c>
      <c r="B12600" s="52" t="s">
        <v>4411</v>
      </c>
      <c r="C12600" s="52" t="s">
        <v>2107</v>
      </c>
      <c r="D12600" s="52" t="s">
        <v>2137</v>
      </c>
      <c r="E12600" s="54">
        <v>9.967872</v>
      </c>
      <c r="F12600" s="54">
        <v>0</v>
      </c>
      <c r="G12600" s="54">
        <v>9.967872</v>
      </c>
    </row>
    <row r="12601" s="37" customFormat="1" customHeight="1" spans="1:7">
      <c r="A12601" s="52" t="s">
        <v>2054</v>
      </c>
      <c r="B12601" s="52" t="s">
        <v>4411</v>
      </c>
      <c r="C12601" s="52" t="s">
        <v>2107</v>
      </c>
      <c r="D12601" s="52" t="s">
        <v>2138</v>
      </c>
      <c r="E12601" s="54">
        <v>3.936306</v>
      </c>
      <c r="F12601" s="54">
        <v>0</v>
      </c>
      <c r="G12601" s="54">
        <v>3.936306</v>
      </c>
    </row>
    <row r="12602" s="37" customFormat="1" customHeight="1" spans="1:7">
      <c r="A12602" s="52" t="s">
        <v>2054</v>
      </c>
      <c r="B12602" s="52" t="s">
        <v>4411</v>
      </c>
      <c r="C12602" s="52" t="s">
        <v>2107</v>
      </c>
      <c r="D12602" s="52" t="s">
        <v>2139</v>
      </c>
      <c r="E12602" s="54">
        <v>0.124304</v>
      </c>
      <c r="F12602" s="54">
        <v>0</v>
      </c>
      <c r="G12602" s="54">
        <v>0.124304</v>
      </c>
    </row>
    <row r="12603" s="37" customFormat="1" customHeight="1" spans="1:7">
      <c r="A12603" s="52" t="s">
        <v>2054</v>
      </c>
      <c r="B12603" s="52" t="s">
        <v>4411</v>
      </c>
      <c r="C12603" s="52" t="s">
        <v>2107</v>
      </c>
      <c r="D12603" s="52" t="s">
        <v>2140</v>
      </c>
      <c r="E12603" s="54">
        <v>0.207174</v>
      </c>
      <c r="F12603" s="54">
        <v>0</v>
      </c>
      <c r="G12603" s="54">
        <v>0.207174</v>
      </c>
    </row>
    <row r="12604" s="37" customFormat="1" customHeight="1" spans="1:7">
      <c r="A12604" s="52" t="s">
        <v>2054</v>
      </c>
      <c r="B12604" s="52" t="s">
        <v>4411</v>
      </c>
      <c r="C12604" s="52" t="s">
        <v>2107</v>
      </c>
      <c r="D12604" s="52" t="s">
        <v>2141</v>
      </c>
      <c r="E12604" s="54">
        <v>5.533776</v>
      </c>
      <c r="F12604" s="54">
        <v>0</v>
      </c>
      <c r="G12604" s="54">
        <v>5.533776</v>
      </c>
    </row>
    <row r="12605" s="37" customFormat="1" customHeight="1" spans="1:7">
      <c r="A12605" s="52" t="s">
        <v>2054</v>
      </c>
      <c r="B12605" s="52" t="s">
        <v>4411</v>
      </c>
      <c r="C12605" s="52" t="s">
        <v>2107</v>
      </c>
      <c r="D12605" s="52" t="s">
        <v>2142</v>
      </c>
      <c r="E12605" s="54">
        <v>4.983936</v>
      </c>
      <c r="F12605" s="54">
        <v>0</v>
      </c>
      <c r="G12605" s="54">
        <v>4.983936</v>
      </c>
    </row>
    <row r="12606" s="37" customFormat="1" customHeight="1" spans="1:7">
      <c r="A12606" s="52" t="s">
        <v>2054</v>
      </c>
      <c r="B12606" s="52" t="s">
        <v>4411</v>
      </c>
      <c r="C12606" s="52" t="s">
        <v>2107</v>
      </c>
      <c r="D12606" s="52" t="s">
        <v>2143</v>
      </c>
      <c r="E12606" s="54">
        <v>7.6536</v>
      </c>
      <c r="F12606" s="54">
        <v>0</v>
      </c>
      <c r="G12606" s="54">
        <v>7.6536</v>
      </c>
    </row>
    <row r="12607" s="37" customFormat="1" customHeight="1" spans="1:7">
      <c r="A12607" s="52" t="s">
        <v>2054</v>
      </c>
      <c r="B12607" s="52" t="s">
        <v>4411</v>
      </c>
      <c r="C12607" s="52" t="s">
        <v>2107</v>
      </c>
      <c r="D12607" s="52" t="s">
        <v>2144</v>
      </c>
      <c r="E12607" s="54">
        <v>0.8</v>
      </c>
      <c r="F12607" s="54">
        <v>0</v>
      </c>
      <c r="G12607" s="54">
        <v>0.8</v>
      </c>
    </row>
    <row r="12608" s="37" customFormat="1" customHeight="1" spans="1:7">
      <c r="A12608" s="52" t="s">
        <v>2054</v>
      </c>
      <c r="B12608" s="52" t="s">
        <v>4411</v>
      </c>
      <c r="C12608" s="52" t="s">
        <v>2107</v>
      </c>
      <c r="D12608" s="52" t="s">
        <v>2145</v>
      </c>
      <c r="E12608" s="54">
        <v>0.361548</v>
      </c>
      <c r="F12608" s="54">
        <v>0</v>
      </c>
      <c r="G12608" s="54">
        <v>0.361548</v>
      </c>
    </row>
    <row r="12609" s="37" customFormat="1" customHeight="1" spans="1:7">
      <c r="A12609" s="49" t="s">
        <v>4412</v>
      </c>
      <c r="B12609" s="49"/>
      <c r="C12609" s="49"/>
      <c r="D12609" s="49"/>
      <c r="E12609" s="55">
        <v>2056.625349</v>
      </c>
      <c r="F12609" s="55">
        <v>0</v>
      </c>
      <c r="G12609" s="55">
        <v>2056.625349</v>
      </c>
    </row>
    <row r="12610" s="37" customFormat="1" customHeight="1" spans="1:7">
      <c r="A12610" s="52" t="s">
        <v>2055</v>
      </c>
      <c r="B12610" s="49" t="s">
        <v>4413</v>
      </c>
      <c r="C12610" s="49"/>
      <c r="D12610" s="49"/>
      <c r="E12610" s="55">
        <v>1301.850326</v>
      </c>
      <c r="F12610" s="55">
        <v>0</v>
      </c>
      <c r="G12610" s="55">
        <v>1301.850326</v>
      </c>
    </row>
    <row r="12611" s="37" customFormat="1" customHeight="1" spans="1:7">
      <c r="A12611" s="52" t="s">
        <v>2055</v>
      </c>
      <c r="B12611" s="52" t="s">
        <v>4414</v>
      </c>
      <c r="C12611" s="49" t="s">
        <v>2080</v>
      </c>
      <c r="D12611" s="49"/>
      <c r="E12611" s="55">
        <v>448.4923</v>
      </c>
      <c r="F12611" s="55">
        <v>0</v>
      </c>
      <c r="G12611" s="55">
        <v>448.4923</v>
      </c>
    </row>
    <row r="12612" s="37" customFormat="1" customHeight="1" spans="1:7">
      <c r="A12612" s="52" t="s">
        <v>2055</v>
      </c>
      <c r="B12612" s="52" t="s">
        <v>4414</v>
      </c>
      <c r="C12612" s="52" t="s">
        <v>2081</v>
      </c>
      <c r="D12612" s="52" t="s">
        <v>4415</v>
      </c>
      <c r="E12612" s="54">
        <v>10.508</v>
      </c>
      <c r="F12612" s="54">
        <v>0</v>
      </c>
      <c r="G12612" s="54">
        <v>10.508</v>
      </c>
    </row>
    <row r="12613" s="37" customFormat="1" customHeight="1" spans="1:7">
      <c r="A12613" s="52" t="s">
        <v>2055</v>
      </c>
      <c r="B12613" s="52" t="s">
        <v>4414</v>
      </c>
      <c r="C12613" s="52" t="s">
        <v>2081</v>
      </c>
      <c r="D12613" s="52" t="s">
        <v>4416</v>
      </c>
      <c r="E12613" s="54">
        <v>7.59</v>
      </c>
      <c r="F12613" s="54">
        <v>0</v>
      </c>
      <c r="G12613" s="54">
        <v>7.59</v>
      </c>
    </row>
    <row r="12614" s="37" customFormat="1" customHeight="1" spans="1:7">
      <c r="A12614" s="52" t="s">
        <v>2055</v>
      </c>
      <c r="B12614" s="52" t="s">
        <v>4414</v>
      </c>
      <c r="C12614" s="52" t="s">
        <v>2081</v>
      </c>
      <c r="D12614" s="52" t="s">
        <v>4417</v>
      </c>
      <c r="E12614" s="54">
        <v>28.25</v>
      </c>
      <c r="F12614" s="54">
        <v>0</v>
      </c>
      <c r="G12614" s="54">
        <v>28.25</v>
      </c>
    </row>
    <row r="12615" s="37" customFormat="1" customHeight="1" spans="1:7">
      <c r="A12615" s="52" t="s">
        <v>2055</v>
      </c>
      <c r="B12615" s="52" t="s">
        <v>4414</v>
      </c>
      <c r="C12615" s="52" t="s">
        <v>2081</v>
      </c>
      <c r="D12615" s="52" t="s">
        <v>4418</v>
      </c>
      <c r="E12615" s="54">
        <v>20.0817</v>
      </c>
      <c r="F12615" s="54">
        <v>0</v>
      </c>
      <c r="G12615" s="54">
        <v>20.0817</v>
      </c>
    </row>
    <row r="12616" s="37" customFormat="1" customHeight="1" spans="1:7">
      <c r="A12616" s="52" t="s">
        <v>2055</v>
      </c>
      <c r="B12616" s="52" t="s">
        <v>4414</v>
      </c>
      <c r="C12616" s="52" t="s">
        <v>2081</v>
      </c>
      <c r="D12616" s="52" t="s">
        <v>4419</v>
      </c>
      <c r="E12616" s="54">
        <v>28.9048</v>
      </c>
      <c r="F12616" s="54">
        <v>0</v>
      </c>
      <c r="G12616" s="54">
        <v>28.9048</v>
      </c>
    </row>
    <row r="12617" s="37" customFormat="1" customHeight="1" spans="1:7">
      <c r="A12617" s="52" t="s">
        <v>2055</v>
      </c>
      <c r="B12617" s="52" t="s">
        <v>4414</v>
      </c>
      <c r="C12617" s="52" t="s">
        <v>2081</v>
      </c>
      <c r="D12617" s="52" t="s">
        <v>4420</v>
      </c>
      <c r="E12617" s="54">
        <v>5.2656</v>
      </c>
      <c r="F12617" s="54">
        <v>0</v>
      </c>
      <c r="G12617" s="54">
        <v>5.2656</v>
      </c>
    </row>
    <row r="12618" s="37" customFormat="1" customHeight="1" spans="1:7">
      <c r="A12618" s="52" t="s">
        <v>2055</v>
      </c>
      <c r="B12618" s="52" t="s">
        <v>4414</v>
      </c>
      <c r="C12618" s="52" t="s">
        <v>2081</v>
      </c>
      <c r="D12618" s="52" t="s">
        <v>4421</v>
      </c>
      <c r="E12618" s="54">
        <v>7.7225</v>
      </c>
      <c r="F12618" s="54">
        <v>0</v>
      </c>
      <c r="G12618" s="54">
        <v>7.7225</v>
      </c>
    </row>
    <row r="12619" s="37" customFormat="1" customHeight="1" spans="1:7">
      <c r="A12619" s="52" t="s">
        <v>2055</v>
      </c>
      <c r="B12619" s="52" t="s">
        <v>4414</v>
      </c>
      <c r="C12619" s="52" t="s">
        <v>2081</v>
      </c>
      <c r="D12619" s="52" t="s">
        <v>4422</v>
      </c>
      <c r="E12619" s="54">
        <v>17.2</v>
      </c>
      <c r="F12619" s="54">
        <v>0</v>
      </c>
      <c r="G12619" s="54">
        <v>17.2</v>
      </c>
    </row>
    <row r="12620" s="37" customFormat="1" customHeight="1" spans="1:7">
      <c r="A12620" s="52" t="s">
        <v>2055</v>
      </c>
      <c r="B12620" s="52" t="s">
        <v>4414</v>
      </c>
      <c r="C12620" s="52" t="s">
        <v>2081</v>
      </c>
      <c r="D12620" s="52" t="s">
        <v>4423</v>
      </c>
      <c r="E12620" s="54">
        <v>12.802</v>
      </c>
      <c r="F12620" s="54">
        <v>0</v>
      </c>
      <c r="G12620" s="54">
        <v>12.802</v>
      </c>
    </row>
    <row r="12621" s="37" customFormat="1" customHeight="1" spans="1:7">
      <c r="A12621" s="52" t="s">
        <v>2055</v>
      </c>
      <c r="B12621" s="52" t="s">
        <v>4414</v>
      </c>
      <c r="C12621" s="52" t="s">
        <v>2081</v>
      </c>
      <c r="D12621" s="52" t="s">
        <v>4424</v>
      </c>
      <c r="E12621" s="54">
        <v>0.8</v>
      </c>
      <c r="F12621" s="54">
        <v>0</v>
      </c>
      <c r="G12621" s="54">
        <v>0.8</v>
      </c>
    </row>
    <row r="12622" s="37" customFormat="1" customHeight="1" spans="1:7">
      <c r="A12622" s="52" t="s">
        <v>2055</v>
      </c>
      <c r="B12622" s="52" t="s">
        <v>4414</v>
      </c>
      <c r="C12622" s="52" t="s">
        <v>2081</v>
      </c>
      <c r="D12622" s="52" t="s">
        <v>4425</v>
      </c>
      <c r="E12622" s="54">
        <v>19.068</v>
      </c>
      <c r="F12622" s="54">
        <v>0</v>
      </c>
      <c r="G12622" s="54">
        <v>19.068</v>
      </c>
    </row>
    <row r="12623" s="37" customFormat="1" customHeight="1" spans="1:7">
      <c r="A12623" s="52" t="s">
        <v>2055</v>
      </c>
      <c r="B12623" s="52" t="s">
        <v>4414</v>
      </c>
      <c r="C12623" s="52" t="s">
        <v>2081</v>
      </c>
      <c r="D12623" s="52" t="s">
        <v>4426</v>
      </c>
      <c r="E12623" s="54">
        <v>1.44</v>
      </c>
      <c r="F12623" s="54">
        <v>0</v>
      </c>
      <c r="G12623" s="54">
        <v>1.44</v>
      </c>
    </row>
    <row r="12624" s="37" customFormat="1" customHeight="1" spans="1:7">
      <c r="A12624" s="52" t="s">
        <v>2055</v>
      </c>
      <c r="B12624" s="52" t="s">
        <v>4414</v>
      </c>
      <c r="C12624" s="52" t="s">
        <v>2081</v>
      </c>
      <c r="D12624" s="52" t="s">
        <v>4427</v>
      </c>
      <c r="E12624" s="54">
        <v>9.3</v>
      </c>
      <c r="F12624" s="54">
        <v>0</v>
      </c>
      <c r="G12624" s="54">
        <v>9.3</v>
      </c>
    </row>
    <row r="12625" s="37" customFormat="1" customHeight="1" spans="1:7">
      <c r="A12625" s="52" t="s">
        <v>2055</v>
      </c>
      <c r="B12625" s="52" t="s">
        <v>4414</v>
      </c>
      <c r="C12625" s="52" t="s">
        <v>2081</v>
      </c>
      <c r="D12625" s="52" t="s">
        <v>4428</v>
      </c>
      <c r="E12625" s="54">
        <v>19.2</v>
      </c>
      <c r="F12625" s="54">
        <v>0</v>
      </c>
      <c r="G12625" s="54">
        <v>19.2</v>
      </c>
    </row>
    <row r="12626" s="37" customFormat="1" customHeight="1" spans="1:7">
      <c r="A12626" s="52" t="s">
        <v>2055</v>
      </c>
      <c r="B12626" s="52" t="s">
        <v>4414</v>
      </c>
      <c r="C12626" s="52" t="s">
        <v>2081</v>
      </c>
      <c r="D12626" s="52" t="s">
        <v>4429</v>
      </c>
      <c r="E12626" s="54">
        <v>6.84</v>
      </c>
      <c r="F12626" s="54">
        <v>0</v>
      </c>
      <c r="G12626" s="54">
        <v>6.84</v>
      </c>
    </row>
    <row r="12627" s="37" customFormat="1" customHeight="1" spans="1:7">
      <c r="A12627" s="52" t="s">
        <v>2055</v>
      </c>
      <c r="B12627" s="52" t="s">
        <v>4414</v>
      </c>
      <c r="C12627" s="52" t="s">
        <v>2081</v>
      </c>
      <c r="D12627" s="52" t="s">
        <v>4430</v>
      </c>
      <c r="E12627" s="54">
        <v>18.5816</v>
      </c>
      <c r="F12627" s="54">
        <v>0</v>
      </c>
      <c r="G12627" s="54">
        <v>18.5816</v>
      </c>
    </row>
    <row r="12628" s="37" customFormat="1" customHeight="1" spans="1:7">
      <c r="A12628" s="52" t="s">
        <v>2055</v>
      </c>
      <c r="B12628" s="52" t="s">
        <v>4414</v>
      </c>
      <c r="C12628" s="52" t="s">
        <v>2081</v>
      </c>
      <c r="D12628" s="52" t="s">
        <v>4431</v>
      </c>
      <c r="E12628" s="54">
        <v>9</v>
      </c>
      <c r="F12628" s="54">
        <v>0</v>
      </c>
      <c r="G12628" s="54">
        <v>9</v>
      </c>
    </row>
    <row r="12629" s="37" customFormat="1" customHeight="1" spans="1:7">
      <c r="A12629" s="52" t="s">
        <v>2055</v>
      </c>
      <c r="B12629" s="52" t="s">
        <v>4414</v>
      </c>
      <c r="C12629" s="52" t="s">
        <v>2081</v>
      </c>
      <c r="D12629" s="52" t="s">
        <v>4432</v>
      </c>
      <c r="E12629" s="54">
        <v>68</v>
      </c>
      <c r="F12629" s="54">
        <v>0</v>
      </c>
      <c r="G12629" s="54">
        <v>68</v>
      </c>
    </row>
    <row r="12630" s="37" customFormat="1" customHeight="1" spans="1:7">
      <c r="A12630" s="52" t="s">
        <v>2055</v>
      </c>
      <c r="B12630" s="52" t="s">
        <v>4414</v>
      </c>
      <c r="C12630" s="52" t="s">
        <v>2081</v>
      </c>
      <c r="D12630" s="52" t="s">
        <v>4433</v>
      </c>
      <c r="E12630" s="54">
        <v>16.6</v>
      </c>
      <c r="F12630" s="54">
        <v>0</v>
      </c>
      <c r="G12630" s="54">
        <v>16.6</v>
      </c>
    </row>
    <row r="12631" s="37" customFormat="1" customHeight="1" spans="1:7">
      <c r="A12631" s="52" t="s">
        <v>2055</v>
      </c>
      <c r="B12631" s="52" t="s">
        <v>4414</v>
      </c>
      <c r="C12631" s="52" t="s">
        <v>2081</v>
      </c>
      <c r="D12631" s="52" t="s">
        <v>4434</v>
      </c>
      <c r="E12631" s="54">
        <v>90.7881</v>
      </c>
      <c r="F12631" s="54">
        <v>0</v>
      </c>
      <c r="G12631" s="54">
        <v>90.7881</v>
      </c>
    </row>
    <row r="12632" s="37" customFormat="1" customHeight="1" spans="1:7">
      <c r="A12632" s="52" t="s">
        <v>2055</v>
      </c>
      <c r="B12632" s="52" t="s">
        <v>4414</v>
      </c>
      <c r="C12632" s="52" t="s">
        <v>2081</v>
      </c>
      <c r="D12632" s="52" t="s">
        <v>4435</v>
      </c>
      <c r="E12632" s="54">
        <v>21</v>
      </c>
      <c r="F12632" s="54">
        <v>0</v>
      </c>
      <c r="G12632" s="54">
        <v>21</v>
      </c>
    </row>
    <row r="12633" s="37" customFormat="1" customHeight="1" spans="1:7">
      <c r="A12633" s="52" t="s">
        <v>2055</v>
      </c>
      <c r="B12633" s="52" t="s">
        <v>4414</v>
      </c>
      <c r="C12633" s="52" t="s">
        <v>2081</v>
      </c>
      <c r="D12633" s="52" t="s">
        <v>4436</v>
      </c>
      <c r="E12633" s="54">
        <v>12.4</v>
      </c>
      <c r="F12633" s="54">
        <v>0</v>
      </c>
      <c r="G12633" s="54">
        <v>12.4</v>
      </c>
    </row>
    <row r="12634" s="37" customFormat="1" customHeight="1" spans="1:7">
      <c r="A12634" s="52" t="s">
        <v>2055</v>
      </c>
      <c r="B12634" s="52" t="s">
        <v>4414</v>
      </c>
      <c r="C12634" s="52" t="s">
        <v>2081</v>
      </c>
      <c r="D12634" s="52" t="s">
        <v>4437</v>
      </c>
      <c r="E12634" s="54">
        <v>9.15</v>
      </c>
      <c r="F12634" s="54">
        <v>0</v>
      </c>
      <c r="G12634" s="54">
        <v>9.15</v>
      </c>
    </row>
    <row r="12635" s="37" customFormat="1" customHeight="1" spans="1:7">
      <c r="A12635" s="52" t="s">
        <v>2055</v>
      </c>
      <c r="B12635" s="52" t="s">
        <v>4414</v>
      </c>
      <c r="C12635" s="52" t="s">
        <v>2081</v>
      </c>
      <c r="D12635" s="52" t="s">
        <v>4438</v>
      </c>
      <c r="E12635" s="54">
        <v>2</v>
      </c>
      <c r="F12635" s="54">
        <v>0</v>
      </c>
      <c r="G12635" s="54">
        <v>2</v>
      </c>
    </row>
    <row r="12636" s="37" customFormat="1" customHeight="1" spans="1:7">
      <c r="A12636" s="52" t="s">
        <v>2055</v>
      </c>
      <c r="B12636" s="52" t="s">
        <v>4414</v>
      </c>
      <c r="C12636" s="52" t="s">
        <v>2081</v>
      </c>
      <c r="D12636" s="52" t="s">
        <v>4439</v>
      </c>
      <c r="E12636" s="54">
        <v>6</v>
      </c>
      <c r="F12636" s="54">
        <v>0</v>
      </c>
      <c r="G12636" s="54">
        <v>6</v>
      </c>
    </row>
    <row r="12637" s="37" customFormat="1" customHeight="1" spans="1:7">
      <c r="A12637" s="52" t="s">
        <v>2055</v>
      </c>
      <c r="B12637" s="52" t="s">
        <v>4414</v>
      </c>
      <c r="C12637" s="49" t="s">
        <v>2091</v>
      </c>
      <c r="D12637" s="49"/>
      <c r="E12637" s="55">
        <v>138.864696</v>
      </c>
      <c r="F12637" s="55">
        <v>0</v>
      </c>
      <c r="G12637" s="55">
        <v>138.864696</v>
      </c>
    </row>
    <row r="12638" s="37" customFormat="1" customHeight="1" spans="1:7">
      <c r="A12638" s="52" t="s">
        <v>2055</v>
      </c>
      <c r="B12638" s="52" t="s">
        <v>4414</v>
      </c>
      <c r="C12638" s="52" t="s">
        <v>2092</v>
      </c>
      <c r="D12638" s="52" t="s">
        <v>2093</v>
      </c>
      <c r="E12638" s="54">
        <v>68.6</v>
      </c>
      <c r="F12638" s="54">
        <v>0</v>
      </c>
      <c r="G12638" s="54">
        <v>68.6</v>
      </c>
    </row>
    <row r="12639" s="37" customFormat="1" customHeight="1" spans="1:7">
      <c r="A12639" s="52" t="s">
        <v>2055</v>
      </c>
      <c r="B12639" s="52" t="s">
        <v>4414</v>
      </c>
      <c r="C12639" s="52" t="s">
        <v>2092</v>
      </c>
      <c r="D12639" s="52" t="s">
        <v>2094</v>
      </c>
      <c r="E12639" s="54">
        <v>3.319733</v>
      </c>
      <c r="F12639" s="54">
        <v>0</v>
      </c>
      <c r="G12639" s="54">
        <v>3.319733</v>
      </c>
    </row>
    <row r="12640" s="37" customFormat="1" customHeight="1" spans="1:7">
      <c r="A12640" s="52" t="s">
        <v>2055</v>
      </c>
      <c r="B12640" s="52" t="s">
        <v>4414</v>
      </c>
      <c r="C12640" s="52" t="s">
        <v>2092</v>
      </c>
      <c r="D12640" s="52" t="s">
        <v>2095</v>
      </c>
      <c r="E12640" s="54">
        <v>2.213155</v>
      </c>
      <c r="F12640" s="54">
        <v>0</v>
      </c>
      <c r="G12640" s="54">
        <v>2.213155</v>
      </c>
    </row>
    <row r="12641" s="37" customFormat="1" customHeight="1" spans="1:7">
      <c r="A12641" s="52" t="s">
        <v>2055</v>
      </c>
      <c r="B12641" s="52" t="s">
        <v>4414</v>
      </c>
      <c r="C12641" s="52" t="s">
        <v>2092</v>
      </c>
      <c r="D12641" s="52" t="s">
        <v>2096</v>
      </c>
      <c r="E12641" s="54">
        <v>1.393142</v>
      </c>
      <c r="F12641" s="54">
        <v>0</v>
      </c>
      <c r="G12641" s="54">
        <v>1.393142</v>
      </c>
    </row>
    <row r="12642" s="37" customFormat="1" customHeight="1" spans="1:7">
      <c r="A12642" s="52" t="s">
        <v>2055</v>
      </c>
      <c r="B12642" s="52" t="s">
        <v>4414</v>
      </c>
      <c r="C12642" s="52" t="s">
        <v>2092</v>
      </c>
      <c r="D12642" s="52" t="s">
        <v>2097</v>
      </c>
      <c r="E12642" s="54">
        <v>4.851</v>
      </c>
      <c r="F12642" s="54">
        <v>0</v>
      </c>
      <c r="G12642" s="54">
        <v>4.851</v>
      </c>
    </row>
    <row r="12643" s="37" customFormat="1" customHeight="1" spans="1:7">
      <c r="A12643" s="52" t="s">
        <v>2055</v>
      </c>
      <c r="B12643" s="52" t="s">
        <v>4414</v>
      </c>
      <c r="C12643" s="52" t="s">
        <v>2092</v>
      </c>
      <c r="D12643" s="52" t="s">
        <v>2098</v>
      </c>
      <c r="E12643" s="54">
        <v>4.149666</v>
      </c>
      <c r="F12643" s="54">
        <v>0</v>
      </c>
      <c r="G12643" s="54">
        <v>4.149666</v>
      </c>
    </row>
    <row r="12644" s="37" customFormat="1" customHeight="1" spans="1:7">
      <c r="A12644" s="52" t="s">
        <v>2055</v>
      </c>
      <c r="B12644" s="52" t="s">
        <v>4414</v>
      </c>
      <c r="C12644" s="52" t="s">
        <v>2092</v>
      </c>
      <c r="D12644" s="52" t="s">
        <v>2099</v>
      </c>
      <c r="E12644" s="54">
        <v>30.552</v>
      </c>
      <c r="F12644" s="54">
        <v>0</v>
      </c>
      <c r="G12644" s="54">
        <v>30.552</v>
      </c>
    </row>
    <row r="12645" s="37" customFormat="1" customHeight="1" spans="1:7">
      <c r="A12645" s="52" t="s">
        <v>2055</v>
      </c>
      <c r="B12645" s="52" t="s">
        <v>4414</v>
      </c>
      <c r="C12645" s="52" t="s">
        <v>2092</v>
      </c>
      <c r="D12645" s="52" t="s">
        <v>2100</v>
      </c>
      <c r="E12645" s="54">
        <v>8.736</v>
      </c>
      <c r="F12645" s="54">
        <v>0</v>
      </c>
      <c r="G12645" s="54">
        <v>8.736</v>
      </c>
    </row>
    <row r="12646" s="37" customFormat="1" customHeight="1" spans="1:7">
      <c r="A12646" s="52" t="s">
        <v>2055</v>
      </c>
      <c r="B12646" s="52" t="s">
        <v>4414</v>
      </c>
      <c r="C12646" s="52" t="s">
        <v>2092</v>
      </c>
      <c r="D12646" s="52" t="s">
        <v>2102</v>
      </c>
      <c r="E12646" s="54">
        <v>10.5</v>
      </c>
      <c r="F12646" s="54">
        <v>0</v>
      </c>
      <c r="G12646" s="54">
        <v>10.5</v>
      </c>
    </row>
    <row r="12647" s="37" customFormat="1" customHeight="1" spans="1:7">
      <c r="A12647" s="52" t="s">
        <v>2055</v>
      </c>
      <c r="B12647" s="52" t="s">
        <v>4414</v>
      </c>
      <c r="C12647" s="52" t="s">
        <v>2092</v>
      </c>
      <c r="D12647" s="52" t="s">
        <v>2104</v>
      </c>
      <c r="E12647" s="54">
        <v>0.35</v>
      </c>
      <c r="F12647" s="54">
        <v>0</v>
      </c>
      <c r="G12647" s="54">
        <v>0.35</v>
      </c>
    </row>
    <row r="12648" s="37" customFormat="1" customHeight="1" spans="1:7">
      <c r="A12648" s="52" t="s">
        <v>2055</v>
      </c>
      <c r="B12648" s="52" t="s">
        <v>4414</v>
      </c>
      <c r="C12648" s="52" t="s">
        <v>2092</v>
      </c>
      <c r="D12648" s="52" t="s">
        <v>2105</v>
      </c>
      <c r="E12648" s="54">
        <v>4.2</v>
      </c>
      <c r="F12648" s="54">
        <v>0</v>
      </c>
      <c r="G12648" s="54">
        <v>4.2</v>
      </c>
    </row>
    <row r="12649" s="37" customFormat="1" customHeight="1" spans="1:7">
      <c r="A12649" s="52" t="s">
        <v>2055</v>
      </c>
      <c r="B12649" s="52" t="s">
        <v>4414</v>
      </c>
      <c r="C12649" s="49" t="s">
        <v>2106</v>
      </c>
      <c r="D12649" s="49"/>
      <c r="E12649" s="55">
        <v>714.49333</v>
      </c>
      <c r="F12649" s="55">
        <v>0</v>
      </c>
      <c r="G12649" s="55">
        <v>714.49333</v>
      </c>
    </row>
    <row r="12650" s="37" customFormat="1" customHeight="1" spans="1:7">
      <c r="A12650" s="52" t="s">
        <v>2055</v>
      </c>
      <c r="B12650" s="52" t="s">
        <v>4414</v>
      </c>
      <c r="C12650" s="52" t="s">
        <v>2107</v>
      </c>
      <c r="D12650" s="52" t="s">
        <v>2108</v>
      </c>
      <c r="E12650" s="54">
        <v>161.7</v>
      </c>
      <c r="F12650" s="54">
        <v>0</v>
      </c>
      <c r="G12650" s="54">
        <v>161.7</v>
      </c>
    </row>
    <row r="12651" s="37" customFormat="1" customHeight="1" spans="1:7">
      <c r="A12651" s="52" t="s">
        <v>2055</v>
      </c>
      <c r="B12651" s="52" t="s">
        <v>4414</v>
      </c>
      <c r="C12651" s="52" t="s">
        <v>2107</v>
      </c>
      <c r="D12651" s="52" t="s">
        <v>2109</v>
      </c>
      <c r="E12651" s="54">
        <v>102.6444</v>
      </c>
      <c r="F12651" s="54">
        <v>0</v>
      </c>
      <c r="G12651" s="54">
        <v>102.6444</v>
      </c>
    </row>
    <row r="12652" s="37" customFormat="1" customHeight="1" spans="1:7">
      <c r="A12652" s="52" t="s">
        <v>2055</v>
      </c>
      <c r="B12652" s="52" t="s">
        <v>4414</v>
      </c>
      <c r="C12652" s="52" t="s">
        <v>2107</v>
      </c>
      <c r="D12652" s="52" t="s">
        <v>2110</v>
      </c>
      <c r="E12652" s="54">
        <v>12.3</v>
      </c>
      <c r="F12652" s="54">
        <v>0</v>
      </c>
      <c r="G12652" s="54">
        <v>12.3</v>
      </c>
    </row>
    <row r="12653" s="37" customFormat="1" customHeight="1" spans="1:7">
      <c r="A12653" s="52" t="s">
        <v>2055</v>
      </c>
      <c r="B12653" s="52" t="s">
        <v>4414</v>
      </c>
      <c r="C12653" s="52" t="s">
        <v>2107</v>
      </c>
      <c r="D12653" s="52" t="s">
        <v>2133</v>
      </c>
      <c r="E12653" s="54">
        <v>0.006</v>
      </c>
      <c r="F12653" s="54">
        <v>0</v>
      </c>
      <c r="G12653" s="54">
        <v>0.006</v>
      </c>
    </row>
    <row r="12654" s="37" customFormat="1" customHeight="1" spans="1:7">
      <c r="A12654" s="52" t="s">
        <v>2055</v>
      </c>
      <c r="B12654" s="52" t="s">
        <v>4414</v>
      </c>
      <c r="C12654" s="52" t="s">
        <v>2107</v>
      </c>
      <c r="D12654" s="52" t="s">
        <v>2111</v>
      </c>
      <c r="E12654" s="54">
        <v>13.475</v>
      </c>
      <c r="F12654" s="54">
        <v>0</v>
      </c>
      <c r="G12654" s="54">
        <v>13.475</v>
      </c>
    </row>
    <row r="12655" s="37" customFormat="1" customHeight="1" spans="1:7">
      <c r="A12655" s="52" t="s">
        <v>2055</v>
      </c>
      <c r="B12655" s="52" t="s">
        <v>4414</v>
      </c>
      <c r="C12655" s="52" t="s">
        <v>2107</v>
      </c>
      <c r="D12655" s="52" t="s">
        <v>2112</v>
      </c>
      <c r="E12655" s="54">
        <v>39.126643</v>
      </c>
      <c r="F12655" s="54">
        <v>0</v>
      </c>
      <c r="G12655" s="54">
        <v>39.126643</v>
      </c>
    </row>
    <row r="12656" s="37" customFormat="1" customHeight="1" spans="1:7">
      <c r="A12656" s="52" t="s">
        <v>2055</v>
      </c>
      <c r="B12656" s="52" t="s">
        <v>4414</v>
      </c>
      <c r="C12656" s="52" t="s">
        <v>2107</v>
      </c>
      <c r="D12656" s="52" t="s">
        <v>2113</v>
      </c>
      <c r="E12656" s="54">
        <v>32.948752</v>
      </c>
      <c r="F12656" s="54">
        <v>0</v>
      </c>
      <c r="G12656" s="54">
        <v>32.948752</v>
      </c>
    </row>
    <row r="12657" s="37" customFormat="1" customHeight="1" spans="1:7">
      <c r="A12657" s="52" t="s">
        <v>2055</v>
      </c>
      <c r="B12657" s="52" t="s">
        <v>4414</v>
      </c>
      <c r="C12657" s="52" t="s">
        <v>2107</v>
      </c>
      <c r="D12657" s="52" t="s">
        <v>2114</v>
      </c>
      <c r="E12657" s="54">
        <v>0.833458</v>
      </c>
      <c r="F12657" s="54">
        <v>0</v>
      </c>
      <c r="G12657" s="54">
        <v>0.833458</v>
      </c>
    </row>
    <row r="12658" s="37" customFormat="1" customHeight="1" spans="1:7">
      <c r="A12658" s="52" t="s">
        <v>2055</v>
      </c>
      <c r="B12658" s="52" t="s">
        <v>4414</v>
      </c>
      <c r="C12658" s="52" t="s">
        <v>2107</v>
      </c>
      <c r="D12658" s="52" t="s">
        <v>2115</v>
      </c>
      <c r="E12658" s="54">
        <v>1.389097</v>
      </c>
      <c r="F12658" s="54">
        <v>0</v>
      </c>
      <c r="G12658" s="54">
        <v>1.389097</v>
      </c>
    </row>
    <row r="12659" s="37" customFormat="1" customHeight="1" spans="1:7">
      <c r="A12659" s="52" t="s">
        <v>2055</v>
      </c>
      <c r="B12659" s="52" t="s">
        <v>4414</v>
      </c>
      <c r="C12659" s="52" t="s">
        <v>2107</v>
      </c>
      <c r="D12659" s="52" t="s">
        <v>2116</v>
      </c>
      <c r="E12659" s="54">
        <v>2.4</v>
      </c>
      <c r="F12659" s="54">
        <v>0</v>
      </c>
      <c r="G12659" s="54">
        <v>2.4</v>
      </c>
    </row>
    <row r="12660" s="37" customFormat="1" customHeight="1" spans="1:7">
      <c r="A12660" s="52" t="s">
        <v>2055</v>
      </c>
      <c r="B12660" s="52" t="s">
        <v>4414</v>
      </c>
      <c r="C12660" s="52" t="s">
        <v>2107</v>
      </c>
      <c r="D12660" s="52" t="s">
        <v>2117</v>
      </c>
      <c r="E12660" s="54">
        <v>65.897504</v>
      </c>
      <c r="F12660" s="54">
        <v>0</v>
      </c>
      <c r="G12660" s="54">
        <v>65.897504</v>
      </c>
    </row>
    <row r="12661" s="37" customFormat="1" customHeight="1" spans="1:7">
      <c r="A12661" s="52" t="s">
        <v>2055</v>
      </c>
      <c r="B12661" s="52" t="s">
        <v>4414</v>
      </c>
      <c r="C12661" s="52" t="s">
        <v>2107</v>
      </c>
      <c r="D12661" s="52" t="s">
        <v>2118</v>
      </c>
      <c r="E12661" s="54">
        <v>57.185076</v>
      </c>
      <c r="F12661" s="54">
        <v>0</v>
      </c>
      <c r="G12661" s="54">
        <v>57.185076</v>
      </c>
    </row>
    <row r="12662" s="37" customFormat="1" customHeight="1" spans="1:7">
      <c r="A12662" s="52" t="s">
        <v>2055</v>
      </c>
      <c r="B12662" s="52" t="s">
        <v>4414</v>
      </c>
      <c r="C12662" s="52" t="s">
        <v>2107</v>
      </c>
      <c r="D12662" s="52" t="s">
        <v>2119</v>
      </c>
      <c r="E12662" s="54">
        <v>6.0845</v>
      </c>
      <c r="F12662" s="54">
        <v>0</v>
      </c>
      <c r="G12662" s="54">
        <v>6.0845</v>
      </c>
    </row>
    <row r="12663" s="37" customFormat="1" customHeight="1" spans="1:7">
      <c r="A12663" s="52" t="s">
        <v>2055</v>
      </c>
      <c r="B12663" s="52" t="s">
        <v>4414</v>
      </c>
      <c r="C12663" s="52" t="s">
        <v>2107</v>
      </c>
      <c r="D12663" s="52" t="s">
        <v>2120</v>
      </c>
      <c r="E12663" s="54">
        <v>27.6</v>
      </c>
      <c r="F12663" s="54">
        <v>0</v>
      </c>
      <c r="G12663" s="54">
        <v>27.6</v>
      </c>
    </row>
    <row r="12664" s="37" customFormat="1" customHeight="1" spans="1:7">
      <c r="A12664" s="52" t="s">
        <v>2055</v>
      </c>
      <c r="B12664" s="52" t="s">
        <v>4414</v>
      </c>
      <c r="C12664" s="52" t="s">
        <v>2107</v>
      </c>
      <c r="D12664" s="52" t="s">
        <v>2121</v>
      </c>
      <c r="E12664" s="54">
        <v>4.48</v>
      </c>
      <c r="F12664" s="54">
        <v>0</v>
      </c>
      <c r="G12664" s="54">
        <v>4.48</v>
      </c>
    </row>
    <row r="12665" s="37" customFormat="1" customHeight="1" spans="1:7">
      <c r="A12665" s="52" t="s">
        <v>2055</v>
      </c>
      <c r="B12665" s="52" t="s">
        <v>4414</v>
      </c>
      <c r="C12665" s="52" t="s">
        <v>2107</v>
      </c>
      <c r="D12665" s="52" t="s">
        <v>2122</v>
      </c>
      <c r="E12665" s="54">
        <v>134.04</v>
      </c>
      <c r="F12665" s="54">
        <v>0</v>
      </c>
      <c r="G12665" s="54">
        <v>134.04</v>
      </c>
    </row>
    <row r="12666" s="37" customFormat="1" customHeight="1" spans="1:7">
      <c r="A12666" s="52" t="s">
        <v>2055</v>
      </c>
      <c r="B12666" s="52" t="s">
        <v>4414</v>
      </c>
      <c r="C12666" s="52" t="s">
        <v>2107</v>
      </c>
      <c r="D12666" s="52" t="s">
        <v>2123</v>
      </c>
      <c r="E12666" s="54">
        <v>52.3829</v>
      </c>
      <c r="F12666" s="54">
        <v>0</v>
      </c>
      <c r="G12666" s="54">
        <v>52.3829</v>
      </c>
    </row>
    <row r="12667" s="37" customFormat="1" customHeight="1" spans="1:7">
      <c r="A12667" s="52" t="s">
        <v>2055</v>
      </c>
      <c r="B12667" s="49" t="s">
        <v>4440</v>
      </c>
      <c r="C12667" s="49"/>
      <c r="D12667" s="49"/>
      <c r="E12667" s="55">
        <v>225.55838</v>
      </c>
      <c r="F12667" s="55">
        <v>0</v>
      </c>
      <c r="G12667" s="55">
        <v>225.55838</v>
      </c>
    </row>
    <row r="12668" s="37" customFormat="1" customHeight="1" spans="1:7">
      <c r="A12668" s="52" t="s">
        <v>2055</v>
      </c>
      <c r="B12668" s="52" t="s">
        <v>4441</v>
      </c>
      <c r="C12668" s="49" t="s">
        <v>2091</v>
      </c>
      <c r="D12668" s="49"/>
      <c r="E12668" s="55">
        <v>37.678948</v>
      </c>
      <c r="F12668" s="55">
        <v>0</v>
      </c>
      <c r="G12668" s="55">
        <v>37.678948</v>
      </c>
    </row>
    <row r="12669" s="37" customFormat="1" customHeight="1" spans="1:7">
      <c r="A12669" s="52" t="s">
        <v>2055</v>
      </c>
      <c r="B12669" s="52" t="s">
        <v>4441</v>
      </c>
      <c r="C12669" s="52" t="s">
        <v>2092</v>
      </c>
      <c r="D12669" s="52" t="s">
        <v>2126</v>
      </c>
      <c r="E12669" s="54">
        <v>19.6</v>
      </c>
      <c r="F12669" s="54">
        <v>0</v>
      </c>
      <c r="G12669" s="54">
        <v>19.6</v>
      </c>
    </row>
    <row r="12670" s="37" customFormat="1" customHeight="1" spans="1:7">
      <c r="A12670" s="52" t="s">
        <v>2055</v>
      </c>
      <c r="B12670" s="52" t="s">
        <v>4441</v>
      </c>
      <c r="C12670" s="52" t="s">
        <v>2092</v>
      </c>
      <c r="D12670" s="52" t="s">
        <v>2127</v>
      </c>
      <c r="E12670" s="54">
        <v>0.813442</v>
      </c>
      <c r="F12670" s="54">
        <v>0</v>
      </c>
      <c r="G12670" s="54">
        <v>0.813442</v>
      </c>
    </row>
    <row r="12671" s="37" customFormat="1" customHeight="1" spans="1:7">
      <c r="A12671" s="52" t="s">
        <v>2055</v>
      </c>
      <c r="B12671" s="52" t="s">
        <v>4441</v>
      </c>
      <c r="C12671" s="52" t="s">
        <v>2092</v>
      </c>
      <c r="D12671" s="52" t="s">
        <v>2128</v>
      </c>
      <c r="E12671" s="54">
        <v>0.569174</v>
      </c>
      <c r="F12671" s="54">
        <v>0</v>
      </c>
      <c r="G12671" s="54">
        <v>0.569174</v>
      </c>
    </row>
    <row r="12672" s="37" customFormat="1" customHeight="1" spans="1:7">
      <c r="A12672" s="52" t="s">
        <v>2055</v>
      </c>
      <c r="B12672" s="52" t="s">
        <v>4441</v>
      </c>
      <c r="C12672" s="52" t="s">
        <v>2092</v>
      </c>
      <c r="D12672" s="52" t="s">
        <v>2129</v>
      </c>
      <c r="E12672" s="54">
        <v>1.068012</v>
      </c>
      <c r="F12672" s="54">
        <v>0</v>
      </c>
      <c r="G12672" s="54">
        <v>1.068012</v>
      </c>
    </row>
    <row r="12673" s="37" customFormat="1" customHeight="1" spans="1:7">
      <c r="A12673" s="52" t="s">
        <v>2055</v>
      </c>
      <c r="B12673" s="52" t="s">
        <v>4441</v>
      </c>
      <c r="C12673" s="52" t="s">
        <v>2092</v>
      </c>
      <c r="D12673" s="52" t="s">
        <v>2297</v>
      </c>
      <c r="E12673" s="54">
        <v>1.411518</v>
      </c>
      <c r="F12673" s="54">
        <v>0</v>
      </c>
      <c r="G12673" s="54">
        <v>1.411518</v>
      </c>
    </row>
    <row r="12674" s="37" customFormat="1" customHeight="1" spans="1:7">
      <c r="A12674" s="52" t="s">
        <v>2055</v>
      </c>
      <c r="B12674" s="52" t="s">
        <v>4441</v>
      </c>
      <c r="C12674" s="52" t="s">
        <v>2092</v>
      </c>
      <c r="D12674" s="52" t="s">
        <v>2130</v>
      </c>
      <c r="E12674" s="54">
        <v>1.016802</v>
      </c>
      <c r="F12674" s="54">
        <v>0</v>
      </c>
      <c r="G12674" s="54">
        <v>1.016802</v>
      </c>
    </row>
    <row r="12675" s="37" customFormat="1" customHeight="1" spans="1:7">
      <c r="A12675" s="52" t="s">
        <v>2055</v>
      </c>
      <c r="B12675" s="52" t="s">
        <v>4441</v>
      </c>
      <c r="C12675" s="52" t="s">
        <v>2092</v>
      </c>
      <c r="D12675" s="52" t="s">
        <v>2102</v>
      </c>
      <c r="E12675" s="54">
        <v>12</v>
      </c>
      <c r="F12675" s="54">
        <v>0</v>
      </c>
      <c r="G12675" s="54">
        <v>12</v>
      </c>
    </row>
    <row r="12676" s="37" customFormat="1" customHeight="1" spans="1:7">
      <c r="A12676" s="52" t="s">
        <v>2055</v>
      </c>
      <c r="B12676" s="52" t="s">
        <v>4441</v>
      </c>
      <c r="C12676" s="52" t="s">
        <v>2092</v>
      </c>
      <c r="D12676" s="52" t="s">
        <v>2105</v>
      </c>
      <c r="E12676" s="54">
        <v>1.2</v>
      </c>
      <c r="F12676" s="54">
        <v>0</v>
      </c>
      <c r="G12676" s="54">
        <v>1.2</v>
      </c>
    </row>
    <row r="12677" s="37" customFormat="1" customHeight="1" spans="1:7">
      <c r="A12677" s="52" t="s">
        <v>2055</v>
      </c>
      <c r="B12677" s="52" t="s">
        <v>4441</v>
      </c>
      <c r="C12677" s="49" t="s">
        <v>2106</v>
      </c>
      <c r="D12677" s="49"/>
      <c r="E12677" s="55">
        <v>187.879432</v>
      </c>
      <c r="F12677" s="55">
        <v>0</v>
      </c>
      <c r="G12677" s="55">
        <v>187.879432</v>
      </c>
    </row>
    <row r="12678" s="37" customFormat="1" customHeight="1" spans="1:7">
      <c r="A12678" s="52" t="s">
        <v>2055</v>
      </c>
      <c r="B12678" s="52" t="s">
        <v>4441</v>
      </c>
      <c r="C12678" s="52" t="s">
        <v>2107</v>
      </c>
      <c r="D12678" s="52" t="s">
        <v>2131</v>
      </c>
      <c r="E12678" s="54">
        <v>35.6004</v>
      </c>
      <c r="F12678" s="54">
        <v>0</v>
      </c>
      <c r="G12678" s="54">
        <v>35.6004</v>
      </c>
    </row>
    <row r="12679" s="37" customFormat="1" customHeight="1" spans="1:7">
      <c r="A12679" s="52" t="s">
        <v>2055</v>
      </c>
      <c r="B12679" s="52" t="s">
        <v>4441</v>
      </c>
      <c r="C12679" s="52" t="s">
        <v>2107</v>
      </c>
      <c r="D12679" s="52" t="s">
        <v>2132</v>
      </c>
      <c r="E12679" s="54">
        <v>5.0184</v>
      </c>
      <c r="F12679" s="54">
        <v>0</v>
      </c>
      <c r="G12679" s="54">
        <v>5.0184</v>
      </c>
    </row>
    <row r="12680" s="37" customFormat="1" customHeight="1" spans="1:7">
      <c r="A12680" s="52" t="s">
        <v>2055</v>
      </c>
      <c r="B12680" s="52" t="s">
        <v>4441</v>
      </c>
      <c r="C12680" s="52" t="s">
        <v>2107</v>
      </c>
      <c r="D12680" s="52" t="s">
        <v>2110</v>
      </c>
      <c r="E12680" s="54">
        <v>3.36</v>
      </c>
      <c r="F12680" s="54">
        <v>0</v>
      </c>
      <c r="G12680" s="54">
        <v>3.36</v>
      </c>
    </row>
    <row r="12681" s="37" customFormat="1" customHeight="1" spans="1:7">
      <c r="A12681" s="52" t="s">
        <v>2055</v>
      </c>
      <c r="B12681" s="52" t="s">
        <v>4441</v>
      </c>
      <c r="C12681" s="52" t="s">
        <v>2107</v>
      </c>
      <c r="D12681" s="52" t="s">
        <v>2134</v>
      </c>
      <c r="E12681" s="54">
        <v>16.344</v>
      </c>
      <c r="F12681" s="54">
        <v>0</v>
      </c>
      <c r="G12681" s="54">
        <v>16.344</v>
      </c>
    </row>
    <row r="12682" s="37" customFormat="1" customHeight="1" spans="1:7">
      <c r="A12682" s="52" t="s">
        <v>2055</v>
      </c>
      <c r="B12682" s="52" t="s">
        <v>4441</v>
      </c>
      <c r="C12682" s="52" t="s">
        <v>2107</v>
      </c>
      <c r="D12682" s="52" t="s">
        <v>2135</v>
      </c>
      <c r="E12682" s="54">
        <v>31.2084</v>
      </c>
      <c r="F12682" s="54">
        <v>0</v>
      </c>
      <c r="G12682" s="54">
        <v>31.2084</v>
      </c>
    </row>
    <row r="12683" s="37" customFormat="1" customHeight="1" spans="1:7">
      <c r="A12683" s="52" t="s">
        <v>2055</v>
      </c>
      <c r="B12683" s="52" t="s">
        <v>4441</v>
      </c>
      <c r="C12683" s="52" t="s">
        <v>2107</v>
      </c>
      <c r="D12683" s="52" t="s">
        <v>2136</v>
      </c>
      <c r="E12683" s="54">
        <v>10.824</v>
      </c>
      <c r="F12683" s="54">
        <v>0</v>
      </c>
      <c r="G12683" s="54">
        <v>10.824</v>
      </c>
    </row>
    <row r="12684" s="37" customFormat="1" customHeight="1" spans="1:7">
      <c r="A12684" s="52" t="s">
        <v>2055</v>
      </c>
      <c r="B12684" s="52" t="s">
        <v>4441</v>
      </c>
      <c r="C12684" s="52" t="s">
        <v>2107</v>
      </c>
      <c r="D12684" s="52" t="s">
        <v>2137</v>
      </c>
      <c r="E12684" s="54">
        <v>15.839232</v>
      </c>
      <c r="F12684" s="54">
        <v>0</v>
      </c>
      <c r="G12684" s="54">
        <v>15.839232</v>
      </c>
    </row>
    <row r="12685" s="37" customFormat="1" customHeight="1" spans="1:7">
      <c r="A12685" s="52" t="s">
        <v>2055</v>
      </c>
      <c r="B12685" s="52" t="s">
        <v>4441</v>
      </c>
      <c r="C12685" s="52" t="s">
        <v>2107</v>
      </c>
      <c r="D12685" s="52" t="s">
        <v>2138</v>
      </c>
      <c r="E12685" s="54">
        <v>6.439746</v>
      </c>
      <c r="F12685" s="54">
        <v>0</v>
      </c>
      <c r="G12685" s="54">
        <v>6.439746</v>
      </c>
    </row>
    <row r="12686" s="37" customFormat="1" customHeight="1" spans="1:7">
      <c r="A12686" s="52" t="s">
        <v>2055</v>
      </c>
      <c r="B12686" s="52" t="s">
        <v>4441</v>
      </c>
      <c r="C12686" s="52" t="s">
        <v>2107</v>
      </c>
      <c r="D12686" s="52" t="s">
        <v>2139</v>
      </c>
      <c r="E12686" s="54">
        <v>0.20336</v>
      </c>
      <c r="F12686" s="54">
        <v>0</v>
      </c>
      <c r="G12686" s="54">
        <v>0.20336</v>
      </c>
    </row>
    <row r="12687" s="37" customFormat="1" customHeight="1" spans="1:7">
      <c r="A12687" s="52" t="s">
        <v>2055</v>
      </c>
      <c r="B12687" s="52" t="s">
        <v>4441</v>
      </c>
      <c r="C12687" s="52" t="s">
        <v>2107</v>
      </c>
      <c r="D12687" s="52" t="s">
        <v>2140</v>
      </c>
      <c r="E12687" s="54">
        <v>0.338934</v>
      </c>
      <c r="F12687" s="54">
        <v>0</v>
      </c>
      <c r="G12687" s="54">
        <v>0.338934</v>
      </c>
    </row>
    <row r="12688" s="37" customFormat="1" customHeight="1" spans="1:7">
      <c r="A12688" s="52" t="s">
        <v>2055</v>
      </c>
      <c r="B12688" s="52" t="s">
        <v>4441</v>
      </c>
      <c r="C12688" s="52" t="s">
        <v>2107</v>
      </c>
      <c r="D12688" s="52" t="s">
        <v>2141</v>
      </c>
      <c r="E12688" s="54">
        <v>8.940816</v>
      </c>
      <c r="F12688" s="54">
        <v>0</v>
      </c>
      <c r="G12688" s="54">
        <v>8.940816</v>
      </c>
    </row>
    <row r="12689" s="37" customFormat="1" customHeight="1" spans="1:7">
      <c r="A12689" s="52" t="s">
        <v>2055</v>
      </c>
      <c r="B12689" s="52" t="s">
        <v>4441</v>
      </c>
      <c r="C12689" s="52" t="s">
        <v>2107</v>
      </c>
      <c r="D12689" s="52" t="s">
        <v>2298</v>
      </c>
      <c r="E12689" s="54">
        <v>2.6</v>
      </c>
      <c r="F12689" s="54">
        <v>0</v>
      </c>
      <c r="G12689" s="54">
        <v>2.6</v>
      </c>
    </row>
    <row r="12690" s="37" customFormat="1" customHeight="1" spans="1:7">
      <c r="A12690" s="52" t="s">
        <v>2055</v>
      </c>
      <c r="B12690" s="52" t="s">
        <v>4441</v>
      </c>
      <c r="C12690" s="52" t="s">
        <v>2107</v>
      </c>
      <c r="D12690" s="52" t="s">
        <v>2142</v>
      </c>
      <c r="E12690" s="54">
        <v>7.919616</v>
      </c>
      <c r="F12690" s="54">
        <v>0</v>
      </c>
      <c r="G12690" s="54">
        <v>7.919616</v>
      </c>
    </row>
    <row r="12691" s="37" customFormat="1" customHeight="1" spans="1:7">
      <c r="A12691" s="52" t="s">
        <v>2055</v>
      </c>
      <c r="B12691" s="52" t="s">
        <v>4441</v>
      </c>
      <c r="C12691" s="52" t="s">
        <v>2107</v>
      </c>
      <c r="D12691" s="52" t="s">
        <v>2299</v>
      </c>
      <c r="E12691" s="54">
        <v>29.9</v>
      </c>
      <c r="F12691" s="54">
        <v>0</v>
      </c>
      <c r="G12691" s="54">
        <v>29.9</v>
      </c>
    </row>
    <row r="12692" s="37" customFormat="1" customHeight="1" spans="1:7">
      <c r="A12692" s="52" t="s">
        <v>2055</v>
      </c>
      <c r="B12692" s="52" t="s">
        <v>4441</v>
      </c>
      <c r="C12692" s="52" t="s">
        <v>2107</v>
      </c>
      <c r="D12692" s="52" t="s">
        <v>2143</v>
      </c>
      <c r="E12692" s="54">
        <v>11.5307</v>
      </c>
      <c r="F12692" s="54">
        <v>0</v>
      </c>
      <c r="G12692" s="54">
        <v>11.5307</v>
      </c>
    </row>
    <row r="12693" s="37" customFormat="1" customHeight="1" spans="1:7">
      <c r="A12693" s="52" t="s">
        <v>2055</v>
      </c>
      <c r="B12693" s="52" t="s">
        <v>4441</v>
      </c>
      <c r="C12693" s="52" t="s">
        <v>2107</v>
      </c>
      <c r="D12693" s="52" t="s">
        <v>2144</v>
      </c>
      <c r="E12693" s="54">
        <v>1.28</v>
      </c>
      <c r="F12693" s="54">
        <v>0</v>
      </c>
      <c r="G12693" s="54">
        <v>1.28</v>
      </c>
    </row>
    <row r="12694" s="37" customFormat="1" customHeight="1" spans="1:7">
      <c r="A12694" s="52" t="s">
        <v>2055</v>
      </c>
      <c r="B12694" s="52" t="s">
        <v>4441</v>
      </c>
      <c r="C12694" s="52" t="s">
        <v>2107</v>
      </c>
      <c r="D12694" s="52" t="s">
        <v>2145</v>
      </c>
      <c r="E12694" s="54">
        <v>0.531828</v>
      </c>
      <c r="F12694" s="54">
        <v>0</v>
      </c>
      <c r="G12694" s="54">
        <v>0.531828</v>
      </c>
    </row>
    <row r="12695" s="37" customFormat="1" customHeight="1" spans="1:7">
      <c r="A12695" s="52" t="s">
        <v>2055</v>
      </c>
      <c r="B12695" s="49" t="s">
        <v>4442</v>
      </c>
      <c r="C12695" s="49"/>
      <c r="D12695" s="49"/>
      <c r="E12695" s="55">
        <v>111.720483</v>
      </c>
      <c r="F12695" s="55">
        <v>0</v>
      </c>
      <c r="G12695" s="55">
        <v>111.720483</v>
      </c>
    </row>
    <row r="12696" s="37" customFormat="1" customHeight="1" spans="1:7">
      <c r="A12696" s="52" t="s">
        <v>2055</v>
      </c>
      <c r="B12696" s="52" t="s">
        <v>4443</v>
      </c>
      <c r="C12696" s="49" t="s">
        <v>2091</v>
      </c>
      <c r="D12696" s="49"/>
      <c r="E12696" s="55">
        <v>15.143087</v>
      </c>
      <c r="F12696" s="55">
        <v>0</v>
      </c>
      <c r="G12696" s="55">
        <v>15.143087</v>
      </c>
    </row>
    <row r="12697" s="37" customFormat="1" customHeight="1" spans="1:7">
      <c r="A12697" s="52" t="s">
        <v>2055</v>
      </c>
      <c r="B12697" s="52" t="s">
        <v>4443</v>
      </c>
      <c r="C12697" s="52" t="s">
        <v>2092</v>
      </c>
      <c r="D12697" s="52" t="s">
        <v>2126</v>
      </c>
      <c r="E12697" s="54">
        <v>12.25</v>
      </c>
      <c r="F12697" s="54">
        <v>0</v>
      </c>
      <c r="G12697" s="54">
        <v>12.25</v>
      </c>
    </row>
    <row r="12698" s="37" customFormat="1" customHeight="1" spans="1:7">
      <c r="A12698" s="52" t="s">
        <v>2055</v>
      </c>
      <c r="B12698" s="52" t="s">
        <v>4443</v>
      </c>
      <c r="C12698" s="52" t="s">
        <v>2092</v>
      </c>
      <c r="D12698" s="52" t="s">
        <v>2127</v>
      </c>
      <c r="E12698" s="54">
        <v>0.477504</v>
      </c>
      <c r="F12698" s="54">
        <v>0</v>
      </c>
      <c r="G12698" s="54">
        <v>0.477504</v>
      </c>
    </row>
    <row r="12699" s="37" customFormat="1" customHeight="1" spans="1:7">
      <c r="A12699" s="52" t="s">
        <v>2055</v>
      </c>
      <c r="B12699" s="52" t="s">
        <v>4443</v>
      </c>
      <c r="C12699" s="52" t="s">
        <v>2092</v>
      </c>
      <c r="D12699" s="52" t="s">
        <v>2128</v>
      </c>
      <c r="E12699" s="54">
        <v>0.334176</v>
      </c>
      <c r="F12699" s="54">
        <v>0</v>
      </c>
      <c r="G12699" s="54">
        <v>0.334176</v>
      </c>
    </row>
    <row r="12700" s="37" customFormat="1" customHeight="1" spans="1:7">
      <c r="A12700" s="52" t="s">
        <v>2055</v>
      </c>
      <c r="B12700" s="52" t="s">
        <v>4443</v>
      </c>
      <c r="C12700" s="52" t="s">
        <v>2092</v>
      </c>
      <c r="D12700" s="52" t="s">
        <v>2129</v>
      </c>
      <c r="E12700" s="54">
        <v>0.65124</v>
      </c>
      <c r="F12700" s="54">
        <v>0</v>
      </c>
      <c r="G12700" s="54">
        <v>0.65124</v>
      </c>
    </row>
    <row r="12701" s="37" customFormat="1" customHeight="1" spans="1:7">
      <c r="A12701" s="52" t="s">
        <v>2055</v>
      </c>
      <c r="B12701" s="52" t="s">
        <v>4443</v>
      </c>
      <c r="C12701" s="52" t="s">
        <v>2092</v>
      </c>
      <c r="D12701" s="52" t="s">
        <v>2297</v>
      </c>
      <c r="E12701" s="54">
        <v>0.083287</v>
      </c>
      <c r="F12701" s="54">
        <v>0</v>
      </c>
      <c r="G12701" s="54">
        <v>0.083287</v>
      </c>
    </row>
    <row r="12702" s="37" customFormat="1" customHeight="1" spans="1:7">
      <c r="A12702" s="52" t="s">
        <v>2055</v>
      </c>
      <c r="B12702" s="52" t="s">
        <v>4443</v>
      </c>
      <c r="C12702" s="52" t="s">
        <v>2092</v>
      </c>
      <c r="D12702" s="52" t="s">
        <v>2130</v>
      </c>
      <c r="E12702" s="54">
        <v>0.59688</v>
      </c>
      <c r="F12702" s="54">
        <v>0</v>
      </c>
      <c r="G12702" s="54">
        <v>0.59688</v>
      </c>
    </row>
    <row r="12703" s="37" customFormat="1" customHeight="1" spans="1:7">
      <c r="A12703" s="52" t="s">
        <v>2055</v>
      </c>
      <c r="B12703" s="52" t="s">
        <v>4443</v>
      </c>
      <c r="C12703" s="52" t="s">
        <v>2092</v>
      </c>
      <c r="D12703" s="52" t="s">
        <v>2105</v>
      </c>
      <c r="E12703" s="54">
        <v>0.75</v>
      </c>
      <c r="F12703" s="54">
        <v>0</v>
      </c>
      <c r="G12703" s="54">
        <v>0.75</v>
      </c>
    </row>
    <row r="12704" s="37" customFormat="1" customHeight="1" spans="1:7">
      <c r="A12704" s="52" t="s">
        <v>2055</v>
      </c>
      <c r="B12704" s="52" t="s">
        <v>4443</v>
      </c>
      <c r="C12704" s="49" t="s">
        <v>2106</v>
      </c>
      <c r="D12704" s="49"/>
      <c r="E12704" s="55">
        <v>96.577396</v>
      </c>
      <c r="F12704" s="55">
        <v>0</v>
      </c>
      <c r="G12704" s="55">
        <v>96.577396</v>
      </c>
    </row>
    <row r="12705" s="37" customFormat="1" customHeight="1" spans="1:7">
      <c r="A12705" s="52" t="s">
        <v>2055</v>
      </c>
      <c r="B12705" s="52" t="s">
        <v>4443</v>
      </c>
      <c r="C12705" s="52" t="s">
        <v>2107</v>
      </c>
      <c r="D12705" s="52" t="s">
        <v>2131</v>
      </c>
      <c r="E12705" s="54">
        <v>21.708</v>
      </c>
      <c r="F12705" s="54">
        <v>0</v>
      </c>
      <c r="G12705" s="54">
        <v>21.708</v>
      </c>
    </row>
    <row r="12706" s="37" customFormat="1" customHeight="1" spans="1:7">
      <c r="A12706" s="52" t="s">
        <v>2055</v>
      </c>
      <c r="B12706" s="52" t="s">
        <v>4443</v>
      </c>
      <c r="C12706" s="52" t="s">
        <v>2107</v>
      </c>
      <c r="D12706" s="52" t="s">
        <v>2132</v>
      </c>
      <c r="E12706" s="54">
        <v>0.774</v>
      </c>
      <c r="F12706" s="54">
        <v>0</v>
      </c>
      <c r="G12706" s="54">
        <v>0.774</v>
      </c>
    </row>
    <row r="12707" s="37" customFormat="1" customHeight="1" spans="1:7">
      <c r="A12707" s="52" t="s">
        <v>2055</v>
      </c>
      <c r="B12707" s="52" t="s">
        <v>4443</v>
      </c>
      <c r="C12707" s="52" t="s">
        <v>2107</v>
      </c>
      <c r="D12707" s="52" t="s">
        <v>2110</v>
      </c>
      <c r="E12707" s="54">
        <v>1.98</v>
      </c>
      <c r="F12707" s="54">
        <v>0</v>
      </c>
      <c r="G12707" s="54">
        <v>1.98</v>
      </c>
    </row>
    <row r="12708" s="37" customFormat="1" customHeight="1" spans="1:7">
      <c r="A12708" s="52" t="s">
        <v>2055</v>
      </c>
      <c r="B12708" s="52" t="s">
        <v>4443</v>
      </c>
      <c r="C12708" s="52" t="s">
        <v>2107</v>
      </c>
      <c r="D12708" s="52" t="s">
        <v>2134</v>
      </c>
      <c r="E12708" s="54">
        <v>10.428</v>
      </c>
      <c r="F12708" s="54">
        <v>0</v>
      </c>
      <c r="G12708" s="54">
        <v>10.428</v>
      </c>
    </row>
    <row r="12709" s="37" customFormat="1" customHeight="1" spans="1:7">
      <c r="A12709" s="52" t="s">
        <v>2055</v>
      </c>
      <c r="B12709" s="52" t="s">
        <v>4443</v>
      </c>
      <c r="C12709" s="52" t="s">
        <v>2107</v>
      </c>
      <c r="D12709" s="52" t="s">
        <v>2135</v>
      </c>
      <c r="E12709" s="54">
        <v>20.04</v>
      </c>
      <c r="F12709" s="54">
        <v>0</v>
      </c>
      <c r="G12709" s="54">
        <v>20.04</v>
      </c>
    </row>
    <row r="12710" s="37" customFormat="1" customHeight="1" spans="1:7">
      <c r="A12710" s="52" t="s">
        <v>2055</v>
      </c>
      <c r="B12710" s="52" t="s">
        <v>4443</v>
      </c>
      <c r="C12710" s="52" t="s">
        <v>2107</v>
      </c>
      <c r="D12710" s="52" t="s">
        <v>2136</v>
      </c>
      <c r="E12710" s="54">
        <v>6.882</v>
      </c>
      <c r="F12710" s="54">
        <v>0</v>
      </c>
      <c r="G12710" s="54">
        <v>6.882</v>
      </c>
    </row>
    <row r="12711" s="37" customFormat="1" customHeight="1" spans="1:7">
      <c r="A12711" s="52" t="s">
        <v>2055</v>
      </c>
      <c r="B12711" s="52" t="s">
        <v>4443</v>
      </c>
      <c r="C12711" s="52" t="s">
        <v>2107</v>
      </c>
      <c r="D12711" s="52" t="s">
        <v>2137</v>
      </c>
      <c r="E12711" s="54">
        <v>9.57312</v>
      </c>
      <c r="F12711" s="54">
        <v>0</v>
      </c>
      <c r="G12711" s="54">
        <v>9.57312</v>
      </c>
    </row>
    <row r="12712" s="37" customFormat="1" customHeight="1" spans="1:7">
      <c r="A12712" s="52" t="s">
        <v>2055</v>
      </c>
      <c r="B12712" s="52" t="s">
        <v>4443</v>
      </c>
      <c r="C12712" s="52" t="s">
        <v>2107</v>
      </c>
      <c r="D12712" s="52" t="s">
        <v>2138</v>
      </c>
      <c r="E12712" s="54">
        <v>3.78024</v>
      </c>
      <c r="F12712" s="54">
        <v>0</v>
      </c>
      <c r="G12712" s="54">
        <v>3.78024</v>
      </c>
    </row>
    <row r="12713" s="37" customFormat="1" customHeight="1" spans="1:7">
      <c r="A12713" s="52" t="s">
        <v>2055</v>
      </c>
      <c r="B12713" s="52" t="s">
        <v>4443</v>
      </c>
      <c r="C12713" s="52" t="s">
        <v>2107</v>
      </c>
      <c r="D12713" s="52" t="s">
        <v>2139</v>
      </c>
      <c r="E12713" s="54">
        <v>0.119376</v>
      </c>
      <c r="F12713" s="54">
        <v>0</v>
      </c>
      <c r="G12713" s="54">
        <v>0.119376</v>
      </c>
    </row>
    <row r="12714" s="37" customFormat="1" customHeight="1" spans="1:7">
      <c r="A12714" s="52" t="s">
        <v>2055</v>
      </c>
      <c r="B12714" s="52" t="s">
        <v>4443</v>
      </c>
      <c r="C12714" s="52" t="s">
        <v>2107</v>
      </c>
      <c r="D12714" s="52" t="s">
        <v>2140</v>
      </c>
      <c r="E12714" s="54">
        <v>0.19896</v>
      </c>
      <c r="F12714" s="54">
        <v>0</v>
      </c>
      <c r="G12714" s="54">
        <v>0.19896</v>
      </c>
    </row>
    <row r="12715" s="37" customFormat="1" customHeight="1" spans="1:7">
      <c r="A12715" s="52" t="s">
        <v>2055</v>
      </c>
      <c r="B12715" s="52" t="s">
        <v>4443</v>
      </c>
      <c r="C12715" s="52" t="s">
        <v>2107</v>
      </c>
      <c r="D12715" s="52" t="s">
        <v>2141</v>
      </c>
      <c r="E12715" s="54">
        <v>5.25024</v>
      </c>
      <c r="F12715" s="54">
        <v>0</v>
      </c>
      <c r="G12715" s="54">
        <v>5.25024</v>
      </c>
    </row>
    <row r="12716" s="37" customFormat="1" customHeight="1" spans="1:7">
      <c r="A12716" s="52" t="s">
        <v>2055</v>
      </c>
      <c r="B12716" s="52" t="s">
        <v>4443</v>
      </c>
      <c r="C12716" s="52" t="s">
        <v>2107</v>
      </c>
      <c r="D12716" s="52" t="s">
        <v>2298</v>
      </c>
      <c r="E12716" s="54">
        <v>0.2</v>
      </c>
      <c r="F12716" s="54">
        <v>0</v>
      </c>
      <c r="G12716" s="54">
        <v>0.2</v>
      </c>
    </row>
    <row r="12717" s="37" customFormat="1" customHeight="1" spans="1:7">
      <c r="A12717" s="52" t="s">
        <v>2055</v>
      </c>
      <c r="B12717" s="52" t="s">
        <v>4443</v>
      </c>
      <c r="C12717" s="52" t="s">
        <v>2107</v>
      </c>
      <c r="D12717" s="52" t="s">
        <v>2142</v>
      </c>
      <c r="E12717" s="54">
        <v>4.78656</v>
      </c>
      <c r="F12717" s="54">
        <v>0</v>
      </c>
      <c r="G12717" s="54">
        <v>4.78656</v>
      </c>
    </row>
    <row r="12718" s="37" customFormat="1" customHeight="1" spans="1:7">
      <c r="A12718" s="52" t="s">
        <v>2055</v>
      </c>
      <c r="B12718" s="52" t="s">
        <v>4443</v>
      </c>
      <c r="C12718" s="52" t="s">
        <v>2107</v>
      </c>
      <c r="D12718" s="52" t="s">
        <v>2299</v>
      </c>
      <c r="E12718" s="54">
        <v>2.3</v>
      </c>
      <c r="F12718" s="54">
        <v>0</v>
      </c>
      <c r="G12718" s="54">
        <v>2.3</v>
      </c>
    </row>
    <row r="12719" s="37" customFormat="1" customHeight="1" spans="1:7">
      <c r="A12719" s="52" t="s">
        <v>2055</v>
      </c>
      <c r="B12719" s="52" t="s">
        <v>4443</v>
      </c>
      <c r="C12719" s="52" t="s">
        <v>2107</v>
      </c>
      <c r="D12719" s="52" t="s">
        <v>2143</v>
      </c>
      <c r="E12719" s="54">
        <v>7.4278</v>
      </c>
      <c r="F12719" s="54">
        <v>0</v>
      </c>
      <c r="G12719" s="54">
        <v>7.4278</v>
      </c>
    </row>
    <row r="12720" s="37" customFormat="1" customHeight="1" spans="1:7">
      <c r="A12720" s="52" t="s">
        <v>2055</v>
      </c>
      <c r="B12720" s="52" t="s">
        <v>4443</v>
      </c>
      <c r="C12720" s="52" t="s">
        <v>2107</v>
      </c>
      <c r="D12720" s="52" t="s">
        <v>2144</v>
      </c>
      <c r="E12720" s="54">
        <v>0.8</v>
      </c>
      <c r="F12720" s="54">
        <v>0</v>
      </c>
      <c r="G12720" s="54">
        <v>0.8</v>
      </c>
    </row>
    <row r="12721" s="37" customFormat="1" customHeight="1" spans="1:7">
      <c r="A12721" s="52" t="s">
        <v>2055</v>
      </c>
      <c r="B12721" s="52" t="s">
        <v>4443</v>
      </c>
      <c r="C12721" s="52" t="s">
        <v>2107</v>
      </c>
      <c r="D12721" s="52" t="s">
        <v>2145</v>
      </c>
      <c r="E12721" s="54">
        <v>0.3291</v>
      </c>
      <c r="F12721" s="54">
        <v>0</v>
      </c>
      <c r="G12721" s="54">
        <v>0.3291</v>
      </c>
    </row>
    <row r="12722" s="37" customFormat="1" customHeight="1" spans="1:7">
      <c r="A12722" s="52" t="s">
        <v>2055</v>
      </c>
      <c r="B12722" s="49" t="s">
        <v>4444</v>
      </c>
      <c r="C12722" s="49"/>
      <c r="D12722" s="49"/>
      <c r="E12722" s="55">
        <v>135.882451</v>
      </c>
      <c r="F12722" s="55">
        <v>0</v>
      </c>
      <c r="G12722" s="55">
        <v>135.882451</v>
      </c>
    </row>
    <row r="12723" s="37" customFormat="1" customHeight="1" spans="1:7">
      <c r="A12723" s="52" t="s">
        <v>2055</v>
      </c>
      <c r="B12723" s="52" t="s">
        <v>4445</v>
      </c>
      <c r="C12723" s="49" t="s">
        <v>2091</v>
      </c>
      <c r="D12723" s="49"/>
      <c r="E12723" s="55">
        <v>18.324331</v>
      </c>
      <c r="F12723" s="55">
        <v>0</v>
      </c>
      <c r="G12723" s="55">
        <v>18.324331</v>
      </c>
    </row>
    <row r="12724" s="37" customFormat="1" customHeight="1" spans="1:7">
      <c r="A12724" s="52" t="s">
        <v>2055</v>
      </c>
      <c r="B12724" s="52" t="s">
        <v>4445</v>
      </c>
      <c r="C12724" s="52" t="s">
        <v>2092</v>
      </c>
      <c r="D12724" s="52" t="s">
        <v>2126</v>
      </c>
      <c r="E12724" s="54">
        <v>14.7</v>
      </c>
      <c r="F12724" s="54">
        <v>0</v>
      </c>
      <c r="G12724" s="54">
        <v>14.7</v>
      </c>
    </row>
    <row r="12725" s="37" customFormat="1" customHeight="1" spans="1:7">
      <c r="A12725" s="52" t="s">
        <v>2055</v>
      </c>
      <c r="B12725" s="52" t="s">
        <v>4445</v>
      </c>
      <c r="C12725" s="52" t="s">
        <v>2092</v>
      </c>
      <c r="D12725" s="52" t="s">
        <v>2127</v>
      </c>
      <c r="E12725" s="54">
        <v>0.581342</v>
      </c>
      <c r="F12725" s="54">
        <v>0</v>
      </c>
      <c r="G12725" s="54">
        <v>0.581342</v>
      </c>
    </row>
    <row r="12726" s="37" customFormat="1" customHeight="1" spans="1:7">
      <c r="A12726" s="52" t="s">
        <v>2055</v>
      </c>
      <c r="B12726" s="52" t="s">
        <v>4445</v>
      </c>
      <c r="C12726" s="52" t="s">
        <v>2092</v>
      </c>
      <c r="D12726" s="52" t="s">
        <v>2128</v>
      </c>
      <c r="E12726" s="54">
        <v>0.408202</v>
      </c>
      <c r="F12726" s="54">
        <v>0</v>
      </c>
      <c r="G12726" s="54">
        <v>0.408202</v>
      </c>
    </row>
    <row r="12727" s="37" customFormat="1" customHeight="1" spans="1:7">
      <c r="A12727" s="52" t="s">
        <v>2055</v>
      </c>
      <c r="B12727" s="52" t="s">
        <v>4445</v>
      </c>
      <c r="C12727" s="52" t="s">
        <v>2092</v>
      </c>
      <c r="D12727" s="52" t="s">
        <v>2129</v>
      </c>
      <c r="E12727" s="54">
        <v>0.828072</v>
      </c>
      <c r="F12727" s="54">
        <v>0</v>
      </c>
      <c r="G12727" s="54">
        <v>0.828072</v>
      </c>
    </row>
    <row r="12728" s="37" customFormat="1" customHeight="1" spans="1:7">
      <c r="A12728" s="52" t="s">
        <v>2055</v>
      </c>
      <c r="B12728" s="52" t="s">
        <v>4445</v>
      </c>
      <c r="C12728" s="52" t="s">
        <v>2092</v>
      </c>
      <c r="D12728" s="52" t="s">
        <v>2297</v>
      </c>
      <c r="E12728" s="54">
        <v>0.180037</v>
      </c>
      <c r="F12728" s="54">
        <v>0</v>
      </c>
      <c r="G12728" s="54">
        <v>0.180037</v>
      </c>
    </row>
    <row r="12729" s="37" customFormat="1" customHeight="1" spans="1:7">
      <c r="A12729" s="52" t="s">
        <v>2055</v>
      </c>
      <c r="B12729" s="52" t="s">
        <v>4445</v>
      </c>
      <c r="C12729" s="52" t="s">
        <v>2092</v>
      </c>
      <c r="D12729" s="52" t="s">
        <v>2130</v>
      </c>
      <c r="E12729" s="54">
        <v>0.726678</v>
      </c>
      <c r="F12729" s="54">
        <v>0</v>
      </c>
      <c r="G12729" s="54">
        <v>0.726678</v>
      </c>
    </row>
    <row r="12730" s="37" customFormat="1" customHeight="1" spans="1:7">
      <c r="A12730" s="52" t="s">
        <v>2055</v>
      </c>
      <c r="B12730" s="52" t="s">
        <v>4445</v>
      </c>
      <c r="C12730" s="52" t="s">
        <v>2092</v>
      </c>
      <c r="D12730" s="52" t="s">
        <v>2105</v>
      </c>
      <c r="E12730" s="54">
        <v>0.9</v>
      </c>
      <c r="F12730" s="54">
        <v>0</v>
      </c>
      <c r="G12730" s="54">
        <v>0.9</v>
      </c>
    </row>
    <row r="12731" s="37" customFormat="1" customHeight="1" spans="1:7">
      <c r="A12731" s="52" t="s">
        <v>2055</v>
      </c>
      <c r="B12731" s="52" t="s">
        <v>4445</v>
      </c>
      <c r="C12731" s="49" t="s">
        <v>2106</v>
      </c>
      <c r="D12731" s="49"/>
      <c r="E12731" s="55">
        <v>117.55812</v>
      </c>
      <c r="F12731" s="55">
        <v>0</v>
      </c>
      <c r="G12731" s="55">
        <v>117.55812</v>
      </c>
    </row>
    <row r="12732" s="37" customFormat="1" customHeight="1" spans="1:7">
      <c r="A12732" s="52" t="s">
        <v>2055</v>
      </c>
      <c r="B12732" s="52" t="s">
        <v>4445</v>
      </c>
      <c r="C12732" s="52" t="s">
        <v>2107</v>
      </c>
      <c r="D12732" s="52" t="s">
        <v>2131</v>
      </c>
      <c r="E12732" s="54">
        <v>27.6024</v>
      </c>
      <c r="F12732" s="54">
        <v>0</v>
      </c>
      <c r="G12732" s="54">
        <v>27.6024</v>
      </c>
    </row>
    <row r="12733" s="37" customFormat="1" customHeight="1" spans="1:7">
      <c r="A12733" s="52" t="s">
        <v>2055</v>
      </c>
      <c r="B12733" s="52" t="s">
        <v>4445</v>
      </c>
      <c r="C12733" s="52" t="s">
        <v>2107</v>
      </c>
      <c r="D12733" s="52" t="s">
        <v>2132</v>
      </c>
      <c r="E12733" s="54">
        <v>0.9288</v>
      </c>
      <c r="F12733" s="54">
        <v>0</v>
      </c>
      <c r="G12733" s="54">
        <v>0.9288</v>
      </c>
    </row>
    <row r="12734" s="37" customFormat="1" customHeight="1" spans="1:7">
      <c r="A12734" s="52" t="s">
        <v>2055</v>
      </c>
      <c r="B12734" s="52" t="s">
        <v>4445</v>
      </c>
      <c r="C12734" s="52" t="s">
        <v>2107</v>
      </c>
      <c r="D12734" s="52" t="s">
        <v>2110</v>
      </c>
      <c r="E12734" s="54">
        <v>2.58</v>
      </c>
      <c r="F12734" s="54">
        <v>0</v>
      </c>
      <c r="G12734" s="54">
        <v>2.58</v>
      </c>
    </row>
    <row r="12735" s="37" customFormat="1" customHeight="1" spans="1:7">
      <c r="A12735" s="52" t="s">
        <v>2055</v>
      </c>
      <c r="B12735" s="52" t="s">
        <v>4445</v>
      </c>
      <c r="C12735" s="52" t="s">
        <v>2107</v>
      </c>
      <c r="D12735" s="52" t="s">
        <v>2134</v>
      </c>
      <c r="E12735" s="54">
        <v>11.988</v>
      </c>
      <c r="F12735" s="54">
        <v>0</v>
      </c>
      <c r="G12735" s="54">
        <v>11.988</v>
      </c>
    </row>
    <row r="12736" s="37" customFormat="1" customHeight="1" spans="1:7">
      <c r="A12736" s="52" t="s">
        <v>2055</v>
      </c>
      <c r="B12736" s="52" t="s">
        <v>4445</v>
      </c>
      <c r="C12736" s="52" t="s">
        <v>2107</v>
      </c>
      <c r="D12736" s="52" t="s">
        <v>2135</v>
      </c>
      <c r="E12736" s="54">
        <v>23.04</v>
      </c>
      <c r="F12736" s="54">
        <v>0</v>
      </c>
      <c r="G12736" s="54">
        <v>23.04</v>
      </c>
    </row>
    <row r="12737" s="37" customFormat="1" customHeight="1" spans="1:7">
      <c r="A12737" s="52" t="s">
        <v>2055</v>
      </c>
      <c r="B12737" s="52" t="s">
        <v>4445</v>
      </c>
      <c r="C12737" s="52" t="s">
        <v>2107</v>
      </c>
      <c r="D12737" s="52" t="s">
        <v>2136</v>
      </c>
      <c r="E12737" s="54">
        <v>7.926</v>
      </c>
      <c r="F12737" s="54">
        <v>0</v>
      </c>
      <c r="G12737" s="54">
        <v>7.926</v>
      </c>
    </row>
    <row r="12738" s="37" customFormat="1" customHeight="1" spans="1:7">
      <c r="A12738" s="52" t="s">
        <v>2055</v>
      </c>
      <c r="B12738" s="52" t="s">
        <v>4445</v>
      </c>
      <c r="C12738" s="52" t="s">
        <v>2107</v>
      </c>
      <c r="D12738" s="52" t="s">
        <v>2137</v>
      </c>
      <c r="E12738" s="54">
        <v>11.437632</v>
      </c>
      <c r="F12738" s="54">
        <v>0</v>
      </c>
      <c r="G12738" s="54">
        <v>11.437632</v>
      </c>
    </row>
    <row r="12739" s="37" customFormat="1" customHeight="1" spans="1:7">
      <c r="A12739" s="52" t="s">
        <v>2055</v>
      </c>
      <c r="B12739" s="52" t="s">
        <v>4445</v>
      </c>
      <c r="C12739" s="52" t="s">
        <v>2107</v>
      </c>
      <c r="D12739" s="52" t="s">
        <v>2138</v>
      </c>
      <c r="E12739" s="54">
        <v>4.602294</v>
      </c>
      <c r="F12739" s="54">
        <v>0</v>
      </c>
      <c r="G12739" s="54">
        <v>4.602294</v>
      </c>
    </row>
    <row r="12740" s="37" customFormat="1" customHeight="1" spans="1:7">
      <c r="A12740" s="52" t="s">
        <v>2055</v>
      </c>
      <c r="B12740" s="52" t="s">
        <v>4445</v>
      </c>
      <c r="C12740" s="52" t="s">
        <v>2107</v>
      </c>
      <c r="D12740" s="52" t="s">
        <v>2139</v>
      </c>
      <c r="E12740" s="54">
        <v>0.145336</v>
      </c>
      <c r="F12740" s="54">
        <v>0</v>
      </c>
      <c r="G12740" s="54">
        <v>0.145336</v>
      </c>
    </row>
    <row r="12741" s="37" customFormat="1" customHeight="1" spans="1:7">
      <c r="A12741" s="52" t="s">
        <v>2055</v>
      </c>
      <c r="B12741" s="52" t="s">
        <v>4445</v>
      </c>
      <c r="C12741" s="52" t="s">
        <v>2107</v>
      </c>
      <c r="D12741" s="52" t="s">
        <v>2140</v>
      </c>
      <c r="E12741" s="54">
        <v>0.242226</v>
      </c>
      <c r="F12741" s="54">
        <v>0</v>
      </c>
      <c r="G12741" s="54">
        <v>0.242226</v>
      </c>
    </row>
    <row r="12742" s="37" customFormat="1" customHeight="1" spans="1:7">
      <c r="A12742" s="52" t="s">
        <v>2055</v>
      </c>
      <c r="B12742" s="52" t="s">
        <v>4445</v>
      </c>
      <c r="C12742" s="52" t="s">
        <v>2107</v>
      </c>
      <c r="D12742" s="52" t="s">
        <v>2141</v>
      </c>
      <c r="E12742" s="54">
        <v>6.432624</v>
      </c>
      <c r="F12742" s="54">
        <v>0</v>
      </c>
      <c r="G12742" s="54">
        <v>6.432624</v>
      </c>
    </row>
    <row r="12743" s="37" customFormat="1" customHeight="1" spans="1:7">
      <c r="A12743" s="52" t="s">
        <v>2055</v>
      </c>
      <c r="B12743" s="52" t="s">
        <v>4445</v>
      </c>
      <c r="C12743" s="52" t="s">
        <v>2107</v>
      </c>
      <c r="D12743" s="52" t="s">
        <v>2298</v>
      </c>
      <c r="E12743" s="54">
        <v>0.4</v>
      </c>
      <c r="F12743" s="54">
        <v>0</v>
      </c>
      <c r="G12743" s="54">
        <v>0.4</v>
      </c>
    </row>
    <row r="12744" s="37" customFormat="1" customHeight="1" spans="1:7">
      <c r="A12744" s="52" t="s">
        <v>2055</v>
      </c>
      <c r="B12744" s="52" t="s">
        <v>4445</v>
      </c>
      <c r="C12744" s="52" t="s">
        <v>2107</v>
      </c>
      <c r="D12744" s="52" t="s">
        <v>2142</v>
      </c>
      <c r="E12744" s="54">
        <v>5.718816</v>
      </c>
      <c r="F12744" s="54">
        <v>0</v>
      </c>
      <c r="G12744" s="54">
        <v>5.718816</v>
      </c>
    </row>
    <row r="12745" s="37" customFormat="1" customHeight="1" spans="1:7">
      <c r="A12745" s="52" t="s">
        <v>2055</v>
      </c>
      <c r="B12745" s="52" t="s">
        <v>4445</v>
      </c>
      <c r="C12745" s="52" t="s">
        <v>2107</v>
      </c>
      <c r="D12745" s="52" t="s">
        <v>2299</v>
      </c>
      <c r="E12745" s="54">
        <v>4.6</v>
      </c>
      <c r="F12745" s="54">
        <v>0</v>
      </c>
      <c r="G12745" s="54">
        <v>4.6</v>
      </c>
    </row>
    <row r="12746" s="37" customFormat="1" customHeight="1" spans="1:7">
      <c r="A12746" s="52" t="s">
        <v>2055</v>
      </c>
      <c r="B12746" s="52" t="s">
        <v>4445</v>
      </c>
      <c r="C12746" s="52" t="s">
        <v>2107</v>
      </c>
      <c r="D12746" s="52" t="s">
        <v>2143</v>
      </c>
      <c r="E12746" s="54">
        <v>8.5488</v>
      </c>
      <c r="F12746" s="54">
        <v>0</v>
      </c>
      <c r="G12746" s="54">
        <v>8.5488</v>
      </c>
    </row>
    <row r="12747" s="37" customFormat="1" customHeight="1" spans="1:7">
      <c r="A12747" s="52" t="s">
        <v>2055</v>
      </c>
      <c r="B12747" s="52" t="s">
        <v>4445</v>
      </c>
      <c r="C12747" s="52" t="s">
        <v>2107</v>
      </c>
      <c r="D12747" s="52" t="s">
        <v>2144</v>
      </c>
      <c r="E12747" s="54">
        <v>0.96</v>
      </c>
      <c r="F12747" s="54">
        <v>0</v>
      </c>
      <c r="G12747" s="54">
        <v>0.96</v>
      </c>
    </row>
    <row r="12748" s="37" customFormat="1" customHeight="1" spans="1:7">
      <c r="A12748" s="52" t="s">
        <v>2055</v>
      </c>
      <c r="B12748" s="52" t="s">
        <v>4445</v>
      </c>
      <c r="C12748" s="52" t="s">
        <v>2107</v>
      </c>
      <c r="D12748" s="52" t="s">
        <v>2145</v>
      </c>
      <c r="E12748" s="54">
        <v>0.405192</v>
      </c>
      <c r="F12748" s="54">
        <v>0</v>
      </c>
      <c r="G12748" s="54">
        <v>0.405192</v>
      </c>
    </row>
    <row r="12749" s="37" customFormat="1" customHeight="1" spans="1:7">
      <c r="A12749" s="52" t="s">
        <v>2055</v>
      </c>
      <c r="B12749" s="49" t="s">
        <v>4446</v>
      </c>
      <c r="C12749" s="49"/>
      <c r="D12749" s="49"/>
      <c r="E12749" s="55">
        <v>144.8901</v>
      </c>
      <c r="F12749" s="55">
        <v>0</v>
      </c>
      <c r="G12749" s="55">
        <v>144.8901</v>
      </c>
    </row>
    <row r="12750" s="37" customFormat="1" customHeight="1" spans="1:7">
      <c r="A12750" s="52" t="s">
        <v>2055</v>
      </c>
      <c r="B12750" s="52" t="s">
        <v>4447</v>
      </c>
      <c r="C12750" s="49" t="s">
        <v>2091</v>
      </c>
      <c r="D12750" s="49"/>
      <c r="E12750" s="55">
        <v>18.477786</v>
      </c>
      <c r="F12750" s="55">
        <v>0</v>
      </c>
      <c r="G12750" s="55">
        <v>18.477786</v>
      </c>
    </row>
    <row r="12751" s="37" customFormat="1" customHeight="1" spans="1:7">
      <c r="A12751" s="52" t="s">
        <v>2055</v>
      </c>
      <c r="B12751" s="52" t="s">
        <v>4447</v>
      </c>
      <c r="C12751" s="52" t="s">
        <v>2092</v>
      </c>
      <c r="D12751" s="52" t="s">
        <v>2126</v>
      </c>
      <c r="E12751" s="54">
        <v>14.7</v>
      </c>
      <c r="F12751" s="54">
        <v>0</v>
      </c>
      <c r="G12751" s="54">
        <v>14.7</v>
      </c>
    </row>
    <row r="12752" s="37" customFormat="1" customHeight="1" spans="1:7">
      <c r="A12752" s="52" t="s">
        <v>2055</v>
      </c>
      <c r="B12752" s="52" t="s">
        <v>4447</v>
      </c>
      <c r="C12752" s="52" t="s">
        <v>2092</v>
      </c>
      <c r="D12752" s="52" t="s">
        <v>2127</v>
      </c>
      <c r="E12752" s="54">
        <v>0.655848</v>
      </c>
      <c r="F12752" s="54">
        <v>0</v>
      </c>
      <c r="G12752" s="54">
        <v>0.655848</v>
      </c>
    </row>
    <row r="12753" s="37" customFormat="1" customHeight="1" spans="1:7">
      <c r="A12753" s="52" t="s">
        <v>2055</v>
      </c>
      <c r="B12753" s="52" t="s">
        <v>4447</v>
      </c>
      <c r="C12753" s="52" t="s">
        <v>2092</v>
      </c>
      <c r="D12753" s="52" t="s">
        <v>2128</v>
      </c>
      <c r="E12753" s="54">
        <v>0.458352</v>
      </c>
      <c r="F12753" s="54">
        <v>0</v>
      </c>
      <c r="G12753" s="54">
        <v>0.458352</v>
      </c>
    </row>
    <row r="12754" s="37" customFormat="1" customHeight="1" spans="1:7">
      <c r="A12754" s="52" t="s">
        <v>2055</v>
      </c>
      <c r="B12754" s="52" t="s">
        <v>4447</v>
      </c>
      <c r="C12754" s="52" t="s">
        <v>2092</v>
      </c>
      <c r="D12754" s="52" t="s">
        <v>2129</v>
      </c>
      <c r="E12754" s="54">
        <v>0.943776</v>
      </c>
      <c r="F12754" s="54">
        <v>0</v>
      </c>
      <c r="G12754" s="54">
        <v>0.943776</v>
      </c>
    </row>
    <row r="12755" s="37" customFormat="1" customHeight="1" spans="1:7">
      <c r="A12755" s="52" t="s">
        <v>2055</v>
      </c>
      <c r="B12755" s="52" t="s">
        <v>4447</v>
      </c>
      <c r="C12755" s="52" t="s">
        <v>2092</v>
      </c>
      <c r="D12755" s="52" t="s">
        <v>2130</v>
      </c>
      <c r="E12755" s="54">
        <v>0.81981</v>
      </c>
      <c r="F12755" s="54">
        <v>0</v>
      </c>
      <c r="G12755" s="54">
        <v>0.81981</v>
      </c>
    </row>
    <row r="12756" s="37" customFormat="1" customHeight="1" spans="1:7">
      <c r="A12756" s="52" t="s">
        <v>2055</v>
      </c>
      <c r="B12756" s="52" t="s">
        <v>4447</v>
      </c>
      <c r="C12756" s="52" t="s">
        <v>2092</v>
      </c>
      <c r="D12756" s="52" t="s">
        <v>2105</v>
      </c>
      <c r="E12756" s="54">
        <v>0.9</v>
      </c>
      <c r="F12756" s="54">
        <v>0</v>
      </c>
      <c r="G12756" s="54">
        <v>0.9</v>
      </c>
    </row>
    <row r="12757" s="37" customFormat="1" customHeight="1" spans="1:7">
      <c r="A12757" s="52" t="s">
        <v>2055</v>
      </c>
      <c r="B12757" s="52" t="s">
        <v>4447</v>
      </c>
      <c r="C12757" s="49" t="s">
        <v>2106</v>
      </c>
      <c r="D12757" s="49"/>
      <c r="E12757" s="55">
        <v>126.412314</v>
      </c>
      <c r="F12757" s="55">
        <v>0</v>
      </c>
      <c r="G12757" s="55">
        <v>126.412314</v>
      </c>
    </row>
    <row r="12758" s="37" customFormat="1" customHeight="1" spans="1:7">
      <c r="A12758" s="52" t="s">
        <v>2055</v>
      </c>
      <c r="B12758" s="52" t="s">
        <v>4447</v>
      </c>
      <c r="C12758" s="52" t="s">
        <v>2107</v>
      </c>
      <c r="D12758" s="52" t="s">
        <v>2131</v>
      </c>
      <c r="E12758" s="54">
        <v>31.4592</v>
      </c>
      <c r="F12758" s="54">
        <v>0</v>
      </c>
      <c r="G12758" s="54">
        <v>31.4592</v>
      </c>
    </row>
    <row r="12759" s="37" customFormat="1" customHeight="1" spans="1:7">
      <c r="A12759" s="52" t="s">
        <v>2055</v>
      </c>
      <c r="B12759" s="52" t="s">
        <v>4447</v>
      </c>
      <c r="C12759" s="52" t="s">
        <v>2107</v>
      </c>
      <c r="D12759" s="52" t="s">
        <v>2132</v>
      </c>
      <c r="E12759" s="54">
        <v>0.9288</v>
      </c>
      <c r="F12759" s="54">
        <v>0</v>
      </c>
      <c r="G12759" s="54">
        <v>0.9288</v>
      </c>
    </row>
    <row r="12760" s="37" customFormat="1" customHeight="1" spans="1:7">
      <c r="A12760" s="52" t="s">
        <v>2055</v>
      </c>
      <c r="B12760" s="52" t="s">
        <v>4447</v>
      </c>
      <c r="C12760" s="52" t="s">
        <v>2107</v>
      </c>
      <c r="D12760" s="52" t="s">
        <v>2110</v>
      </c>
      <c r="E12760" s="54">
        <v>2.64</v>
      </c>
      <c r="F12760" s="54">
        <v>0</v>
      </c>
      <c r="G12760" s="54">
        <v>2.64</v>
      </c>
    </row>
    <row r="12761" s="37" customFormat="1" customHeight="1" spans="1:7">
      <c r="A12761" s="52" t="s">
        <v>2055</v>
      </c>
      <c r="B12761" s="52" t="s">
        <v>4447</v>
      </c>
      <c r="C12761" s="52" t="s">
        <v>2107</v>
      </c>
      <c r="D12761" s="52" t="s">
        <v>2134</v>
      </c>
      <c r="E12761" s="54">
        <v>13.392</v>
      </c>
      <c r="F12761" s="54">
        <v>0</v>
      </c>
      <c r="G12761" s="54">
        <v>13.392</v>
      </c>
    </row>
    <row r="12762" s="37" customFormat="1" customHeight="1" spans="1:7">
      <c r="A12762" s="52" t="s">
        <v>2055</v>
      </c>
      <c r="B12762" s="52" t="s">
        <v>4447</v>
      </c>
      <c r="C12762" s="52" t="s">
        <v>2107</v>
      </c>
      <c r="D12762" s="52" t="s">
        <v>2135</v>
      </c>
      <c r="E12762" s="54">
        <v>26.0088</v>
      </c>
      <c r="F12762" s="54">
        <v>0</v>
      </c>
      <c r="G12762" s="54">
        <v>26.0088</v>
      </c>
    </row>
    <row r="12763" s="37" customFormat="1" customHeight="1" spans="1:7">
      <c r="A12763" s="52" t="s">
        <v>2055</v>
      </c>
      <c r="B12763" s="52" t="s">
        <v>4447</v>
      </c>
      <c r="C12763" s="52" t="s">
        <v>2107</v>
      </c>
      <c r="D12763" s="52" t="s">
        <v>2136</v>
      </c>
      <c r="E12763" s="54">
        <v>8.874</v>
      </c>
      <c r="F12763" s="54">
        <v>0</v>
      </c>
      <c r="G12763" s="54">
        <v>8.874</v>
      </c>
    </row>
    <row r="12764" s="37" customFormat="1" customHeight="1" spans="1:7">
      <c r="A12764" s="52" t="s">
        <v>2055</v>
      </c>
      <c r="B12764" s="52" t="s">
        <v>4447</v>
      </c>
      <c r="C12764" s="52" t="s">
        <v>2107</v>
      </c>
      <c r="D12764" s="52" t="s">
        <v>2137</v>
      </c>
      <c r="E12764" s="54">
        <v>12.906048</v>
      </c>
      <c r="F12764" s="54">
        <v>0</v>
      </c>
      <c r="G12764" s="54">
        <v>12.906048</v>
      </c>
    </row>
    <row r="12765" s="37" customFormat="1" customHeight="1" spans="1:7">
      <c r="A12765" s="52" t="s">
        <v>2055</v>
      </c>
      <c r="B12765" s="52" t="s">
        <v>4447</v>
      </c>
      <c r="C12765" s="52" t="s">
        <v>2107</v>
      </c>
      <c r="D12765" s="52" t="s">
        <v>2138</v>
      </c>
      <c r="E12765" s="54">
        <v>5.19213</v>
      </c>
      <c r="F12765" s="54">
        <v>0</v>
      </c>
      <c r="G12765" s="54">
        <v>5.19213</v>
      </c>
    </row>
    <row r="12766" s="37" customFormat="1" customHeight="1" spans="1:7">
      <c r="A12766" s="52" t="s">
        <v>2055</v>
      </c>
      <c r="B12766" s="52" t="s">
        <v>4447</v>
      </c>
      <c r="C12766" s="52" t="s">
        <v>2107</v>
      </c>
      <c r="D12766" s="52" t="s">
        <v>2139</v>
      </c>
      <c r="E12766" s="54">
        <v>0.163962</v>
      </c>
      <c r="F12766" s="54">
        <v>0</v>
      </c>
      <c r="G12766" s="54">
        <v>0.163962</v>
      </c>
    </row>
    <row r="12767" s="37" customFormat="1" customHeight="1" spans="1:7">
      <c r="A12767" s="52" t="s">
        <v>2055</v>
      </c>
      <c r="B12767" s="52" t="s">
        <v>4447</v>
      </c>
      <c r="C12767" s="52" t="s">
        <v>2107</v>
      </c>
      <c r="D12767" s="52" t="s">
        <v>2140</v>
      </c>
      <c r="E12767" s="54">
        <v>0.27327</v>
      </c>
      <c r="F12767" s="54">
        <v>0</v>
      </c>
      <c r="G12767" s="54">
        <v>0.27327</v>
      </c>
    </row>
    <row r="12768" s="37" customFormat="1" customHeight="1" spans="1:7">
      <c r="A12768" s="52" t="s">
        <v>2055</v>
      </c>
      <c r="B12768" s="52" t="s">
        <v>4447</v>
      </c>
      <c r="C12768" s="52" t="s">
        <v>2107</v>
      </c>
      <c r="D12768" s="52" t="s">
        <v>2141</v>
      </c>
      <c r="E12768" s="54">
        <v>7.19208</v>
      </c>
      <c r="F12768" s="54">
        <v>0</v>
      </c>
      <c r="G12768" s="54">
        <v>7.19208</v>
      </c>
    </row>
    <row r="12769" s="37" customFormat="1" customHeight="1" spans="1:7">
      <c r="A12769" s="52" t="s">
        <v>2055</v>
      </c>
      <c r="B12769" s="52" t="s">
        <v>4447</v>
      </c>
      <c r="C12769" s="52" t="s">
        <v>2107</v>
      </c>
      <c r="D12769" s="52" t="s">
        <v>2142</v>
      </c>
      <c r="E12769" s="54">
        <v>6.453024</v>
      </c>
      <c r="F12769" s="54">
        <v>0</v>
      </c>
      <c r="G12769" s="54">
        <v>6.453024</v>
      </c>
    </row>
    <row r="12770" s="37" customFormat="1" customHeight="1" spans="1:7">
      <c r="A12770" s="52" t="s">
        <v>2055</v>
      </c>
      <c r="B12770" s="52" t="s">
        <v>4447</v>
      </c>
      <c r="C12770" s="52" t="s">
        <v>2107</v>
      </c>
      <c r="D12770" s="52" t="s">
        <v>2143</v>
      </c>
      <c r="E12770" s="54">
        <v>9.5112</v>
      </c>
      <c r="F12770" s="54">
        <v>0</v>
      </c>
      <c r="G12770" s="54">
        <v>9.5112</v>
      </c>
    </row>
    <row r="12771" s="37" customFormat="1" customHeight="1" spans="1:7">
      <c r="A12771" s="52" t="s">
        <v>2055</v>
      </c>
      <c r="B12771" s="52" t="s">
        <v>4447</v>
      </c>
      <c r="C12771" s="52" t="s">
        <v>2107</v>
      </c>
      <c r="D12771" s="52" t="s">
        <v>2144</v>
      </c>
      <c r="E12771" s="54">
        <v>0.96</v>
      </c>
      <c r="F12771" s="54">
        <v>0</v>
      </c>
      <c r="G12771" s="54">
        <v>0.96</v>
      </c>
    </row>
    <row r="12772" s="37" customFormat="1" customHeight="1" spans="1:7">
      <c r="A12772" s="52" t="s">
        <v>2055</v>
      </c>
      <c r="B12772" s="52" t="s">
        <v>4447</v>
      </c>
      <c r="C12772" s="52" t="s">
        <v>2107</v>
      </c>
      <c r="D12772" s="52" t="s">
        <v>2145</v>
      </c>
      <c r="E12772" s="54">
        <v>0.4578</v>
      </c>
      <c r="F12772" s="54">
        <v>0</v>
      </c>
      <c r="G12772" s="54">
        <v>0.4578</v>
      </c>
    </row>
    <row r="12773" s="37" customFormat="1" customHeight="1" spans="1:7">
      <c r="A12773" s="52" t="s">
        <v>2055</v>
      </c>
      <c r="B12773" s="49" t="s">
        <v>4448</v>
      </c>
      <c r="C12773" s="49"/>
      <c r="D12773" s="49"/>
      <c r="E12773" s="55">
        <v>136.723609</v>
      </c>
      <c r="F12773" s="55">
        <v>0</v>
      </c>
      <c r="G12773" s="55">
        <v>136.723609</v>
      </c>
    </row>
    <row r="12774" s="37" customFormat="1" customHeight="1" spans="1:7">
      <c r="A12774" s="52" t="s">
        <v>2055</v>
      </c>
      <c r="B12774" s="52" t="s">
        <v>4449</v>
      </c>
      <c r="C12774" s="49" t="s">
        <v>2091</v>
      </c>
      <c r="D12774" s="49"/>
      <c r="E12774" s="55">
        <v>18.302039</v>
      </c>
      <c r="F12774" s="55">
        <v>0</v>
      </c>
      <c r="G12774" s="55">
        <v>18.302039</v>
      </c>
    </row>
    <row r="12775" s="37" customFormat="1" customHeight="1" spans="1:7">
      <c r="A12775" s="52" t="s">
        <v>2055</v>
      </c>
      <c r="B12775" s="52" t="s">
        <v>4449</v>
      </c>
      <c r="C12775" s="52" t="s">
        <v>2092</v>
      </c>
      <c r="D12775" s="52" t="s">
        <v>2126</v>
      </c>
      <c r="E12775" s="54">
        <v>14.7</v>
      </c>
      <c r="F12775" s="54">
        <v>0</v>
      </c>
      <c r="G12775" s="54">
        <v>14.7</v>
      </c>
    </row>
    <row r="12776" s="37" customFormat="1" customHeight="1" spans="1:7">
      <c r="A12776" s="52" t="s">
        <v>2055</v>
      </c>
      <c r="B12776" s="52" t="s">
        <v>4449</v>
      </c>
      <c r="C12776" s="52" t="s">
        <v>2092</v>
      </c>
      <c r="D12776" s="52" t="s">
        <v>2127</v>
      </c>
      <c r="E12776" s="54">
        <v>0.591034</v>
      </c>
      <c r="F12776" s="54">
        <v>0</v>
      </c>
      <c r="G12776" s="54">
        <v>0.591034</v>
      </c>
    </row>
    <row r="12777" s="37" customFormat="1" customHeight="1" spans="1:7">
      <c r="A12777" s="52" t="s">
        <v>2055</v>
      </c>
      <c r="B12777" s="52" t="s">
        <v>4449</v>
      </c>
      <c r="C12777" s="52" t="s">
        <v>2092</v>
      </c>
      <c r="D12777" s="52" t="s">
        <v>2128</v>
      </c>
      <c r="E12777" s="54">
        <v>0.413222</v>
      </c>
      <c r="F12777" s="54">
        <v>0</v>
      </c>
      <c r="G12777" s="54">
        <v>0.413222</v>
      </c>
    </row>
    <row r="12778" s="37" customFormat="1" customHeight="1" spans="1:7">
      <c r="A12778" s="52" t="s">
        <v>2055</v>
      </c>
      <c r="B12778" s="52" t="s">
        <v>4449</v>
      </c>
      <c r="C12778" s="52" t="s">
        <v>2092</v>
      </c>
      <c r="D12778" s="52" t="s">
        <v>2129</v>
      </c>
      <c r="E12778" s="54">
        <v>0.82098</v>
      </c>
      <c r="F12778" s="54">
        <v>0</v>
      </c>
      <c r="G12778" s="54">
        <v>0.82098</v>
      </c>
    </row>
    <row r="12779" s="37" customFormat="1" customHeight="1" spans="1:7">
      <c r="A12779" s="52" t="s">
        <v>2055</v>
      </c>
      <c r="B12779" s="52" t="s">
        <v>4449</v>
      </c>
      <c r="C12779" s="52" t="s">
        <v>2092</v>
      </c>
      <c r="D12779" s="52" t="s">
        <v>2297</v>
      </c>
      <c r="E12779" s="54">
        <v>0.138011</v>
      </c>
      <c r="F12779" s="54">
        <v>0</v>
      </c>
      <c r="G12779" s="54">
        <v>0.138011</v>
      </c>
    </row>
    <row r="12780" s="37" customFormat="1" customHeight="1" spans="1:7">
      <c r="A12780" s="52" t="s">
        <v>2055</v>
      </c>
      <c r="B12780" s="52" t="s">
        <v>4449</v>
      </c>
      <c r="C12780" s="52" t="s">
        <v>2092</v>
      </c>
      <c r="D12780" s="52" t="s">
        <v>2130</v>
      </c>
      <c r="E12780" s="54">
        <v>0.738792</v>
      </c>
      <c r="F12780" s="54">
        <v>0</v>
      </c>
      <c r="G12780" s="54">
        <v>0.738792</v>
      </c>
    </row>
    <row r="12781" s="37" customFormat="1" customHeight="1" spans="1:7">
      <c r="A12781" s="52" t="s">
        <v>2055</v>
      </c>
      <c r="B12781" s="52" t="s">
        <v>4449</v>
      </c>
      <c r="C12781" s="52" t="s">
        <v>2092</v>
      </c>
      <c r="D12781" s="52" t="s">
        <v>2105</v>
      </c>
      <c r="E12781" s="54">
        <v>0.9</v>
      </c>
      <c r="F12781" s="54">
        <v>0</v>
      </c>
      <c r="G12781" s="54">
        <v>0.9</v>
      </c>
    </row>
    <row r="12782" s="37" customFormat="1" customHeight="1" spans="1:7">
      <c r="A12782" s="52" t="s">
        <v>2055</v>
      </c>
      <c r="B12782" s="52" t="s">
        <v>4449</v>
      </c>
      <c r="C12782" s="49" t="s">
        <v>2106</v>
      </c>
      <c r="D12782" s="49"/>
      <c r="E12782" s="55">
        <v>118.42157</v>
      </c>
      <c r="F12782" s="55">
        <v>0</v>
      </c>
      <c r="G12782" s="55">
        <v>118.42157</v>
      </c>
    </row>
    <row r="12783" s="37" customFormat="1" customHeight="1" spans="1:7">
      <c r="A12783" s="52" t="s">
        <v>2055</v>
      </c>
      <c r="B12783" s="52" t="s">
        <v>4449</v>
      </c>
      <c r="C12783" s="52" t="s">
        <v>2107</v>
      </c>
      <c r="D12783" s="52" t="s">
        <v>2131</v>
      </c>
      <c r="E12783" s="54">
        <v>27.366</v>
      </c>
      <c r="F12783" s="54">
        <v>0</v>
      </c>
      <c r="G12783" s="54">
        <v>27.366</v>
      </c>
    </row>
    <row r="12784" s="37" customFormat="1" customHeight="1" spans="1:7">
      <c r="A12784" s="52" t="s">
        <v>2055</v>
      </c>
      <c r="B12784" s="52" t="s">
        <v>4449</v>
      </c>
      <c r="C12784" s="52" t="s">
        <v>2107</v>
      </c>
      <c r="D12784" s="52" t="s">
        <v>2132</v>
      </c>
      <c r="E12784" s="54">
        <v>0.9288</v>
      </c>
      <c r="F12784" s="54">
        <v>0</v>
      </c>
      <c r="G12784" s="54">
        <v>0.9288</v>
      </c>
    </row>
    <row r="12785" s="37" customFormat="1" customHeight="1" spans="1:7">
      <c r="A12785" s="52" t="s">
        <v>2055</v>
      </c>
      <c r="B12785" s="52" t="s">
        <v>4449</v>
      </c>
      <c r="C12785" s="52" t="s">
        <v>2107</v>
      </c>
      <c r="D12785" s="52" t="s">
        <v>2110</v>
      </c>
      <c r="E12785" s="54">
        <v>2.4</v>
      </c>
      <c r="F12785" s="54">
        <v>0</v>
      </c>
      <c r="G12785" s="54">
        <v>2.4</v>
      </c>
    </row>
    <row r="12786" s="37" customFormat="1" customHeight="1" spans="1:7">
      <c r="A12786" s="52" t="s">
        <v>2055</v>
      </c>
      <c r="B12786" s="52" t="s">
        <v>4449</v>
      </c>
      <c r="C12786" s="52" t="s">
        <v>2107</v>
      </c>
      <c r="D12786" s="52" t="s">
        <v>2134</v>
      </c>
      <c r="E12786" s="54">
        <v>12.612</v>
      </c>
      <c r="F12786" s="54">
        <v>0</v>
      </c>
      <c r="G12786" s="54">
        <v>12.612</v>
      </c>
    </row>
    <row r="12787" s="37" customFormat="1" customHeight="1" spans="1:7">
      <c r="A12787" s="52" t="s">
        <v>2055</v>
      </c>
      <c r="B12787" s="52" t="s">
        <v>4449</v>
      </c>
      <c r="C12787" s="52" t="s">
        <v>2107</v>
      </c>
      <c r="D12787" s="52" t="s">
        <v>2135</v>
      </c>
      <c r="E12787" s="54">
        <v>24.5844</v>
      </c>
      <c r="F12787" s="54">
        <v>0</v>
      </c>
      <c r="G12787" s="54">
        <v>24.5844</v>
      </c>
    </row>
    <row r="12788" s="37" customFormat="1" customHeight="1" spans="1:7">
      <c r="A12788" s="52" t="s">
        <v>2055</v>
      </c>
      <c r="B12788" s="52" t="s">
        <v>4449</v>
      </c>
      <c r="C12788" s="52" t="s">
        <v>2107</v>
      </c>
      <c r="D12788" s="52" t="s">
        <v>2136</v>
      </c>
      <c r="E12788" s="54">
        <v>8.346</v>
      </c>
      <c r="F12788" s="54">
        <v>0</v>
      </c>
      <c r="G12788" s="54">
        <v>8.346</v>
      </c>
    </row>
    <row r="12789" s="37" customFormat="1" customHeight="1" spans="1:7">
      <c r="A12789" s="52" t="s">
        <v>2055</v>
      </c>
      <c r="B12789" s="52" t="s">
        <v>4449</v>
      </c>
      <c r="C12789" s="52" t="s">
        <v>2107</v>
      </c>
      <c r="D12789" s="52" t="s">
        <v>2137</v>
      </c>
      <c r="E12789" s="54">
        <v>11.813952</v>
      </c>
      <c r="F12789" s="54">
        <v>0</v>
      </c>
      <c r="G12789" s="54">
        <v>11.813952</v>
      </c>
    </row>
    <row r="12790" s="37" customFormat="1" customHeight="1" spans="1:7">
      <c r="A12790" s="52" t="s">
        <v>2055</v>
      </c>
      <c r="B12790" s="52" t="s">
        <v>4449</v>
      </c>
      <c r="C12790" s="52" t="s">
        <v>2107</v>
      </c>
      <c r="D12790" s="52" t="s">
        <v>2138</v>
      </c>
      <c r="E12790" s="54">
        <v>4.679016</v>
      </c>
      <c r="F12790" s="54">
        <v>0</v>
      </c>
      <c r="G12790" s="54">
        <v>4.679016</v>
      </c>
    </row>
    <row r="12791" s="37" customFormat="1" customHeight="1" spans="1:7">
      <c r="A12791" s="52" t="s">
        <v>2055</v>
      </c>
      <c r="B12791" s="52" t="s">
        <v>4449</v>
      </c>
      <c r="C12791" s="52" t="s">
        <v>2107</v>
      </c>
      <c r="D12791" s="52" t="s">
        <v>2139</v>
      </c>
      <c r="E12791" s="54">
        <v>0.147758</v>
      </c>
      <c r="F12791" s="54">
        <v>0</v>
      </c>
      <c r="G12791" s="54">
        <v>0.147758</v>
      </c>
    </row>
    <row r="12792" s="37" customFormat="1" customHeight="1" spans="1:7">
      <c r="A12792" s="52" t="s">
        <v>2055</v>
      </c>
      <c r="B12792" s="52" t="s">
        <v>4449</v>
      </c>
      <c r="C12792" s="52" t="s">
        <v>2107</v>
      </c>
      <c r="D12792" s="52" t="s">
        <v>2140</v>
      </c>
      <c r="E12792" s="54">
        <v>0.246264</v>
      </c>
      <c r="F12792" s="54">
        <v>0</v>
      </c>
      <c r="G12792" s="54">
        <v>0.246264</v>
      </c>
    </row>
    <row r="12793" s="37" customFormat="1" customHeight="1" spans="1:7">
      <c r="A12793" s="52" t="s">
        <v>2055</v>
      </c>
      <c r="B12793" s="52" t="s">
        <v>4449</v>
      </c>
      <c r="C12793" s="52" t="s">
        <v>2107</v>
      </c>
      <c r="D12793" s="52" t="s">
        <v>2141</v>
      </c>
      <c r="E12793" s="54">
        <v>6.486336</v>
      </c>
      <c r="F12793" s="54">
        <v>0</v>
      </c>
      <c r="G12793" s="54">
        <v>6.486336</v>
      </c>
    </row>
    <row r="12794" s="37" customFormat="1" customHeight="1" spans="1:7">
      <c r="A12794" s="52" t="s">
        <v>2055</v>
      </c>
      <c r="B12794" s="52" t="s">
        <v>4449</v>
      </c>
      <c r="C12794" s="52" t="s">
        <v>2107</v>
      </c>
      <c r="D12794" s="52" t="s">
        <v>2298</v>
      </c>
      <c r="E12794" s="54">
        <v>0.2</v>
      </c>
      <c r="F12794" s="54">
        <v>0</v>
      </c>
      <c r="G12794" s="54">
        <v>0.2</v>
      </c>
    </row>
    <row r="12795" s="37" customFormat="1" customHeight="1" spans="1:7">
      <c r="A12795" s="52" t="s">
        <v>2055</v>
      </c>
      <c r="B12795" s="52" t="s">
        <v>4449</v>
      </c>
      <c r="C12795" s="52" t="s">
        <v>2107</v>
      </c>
      <c r="D12795" s="52" t="s">
        <v>2142</v>
      </c>
      <c r="E12795" s="54">
        <v>5.906976</v>
      </c>
      <c r="F12795" s="54">
        <v>0</v>
      </c>
      <c r="G12795" s="54">
        <v>5.906976</v>
      </c>
    </row>
    <row r="12796" s="37" customFormat="1" customHeight="1" spans="1:7">
      <c r="A12796" s="52" t="s">
        <v>2055</v>
      </c>
      <c r="B12796" s="52" t="s">
        <v>4449</v>
      </c>
      <c r="C12796" s="52" t="s">
        <v>2107</v>
      </c>
      <c r="D12796" s="52" t="s">
        <v>2299</v>
      </c>
      <c r="E12796" s="54">
        <v>2.3</v>
      </c>
      <c r="F12796" s="54">
        <v>0</v>
      </c>
      <c r="G12796" s="54">
        <v>2.3</v>
      </c>
    </row>
    <row r="12797" s="37" customFormat="1" customHeight="1" spans="1:7">
      <c r="A12797" s="52" t="s">
        <v>2055</v>
      </c>
      <c r="B12797" s="52" t="s">
        <v>4449</v>
      </c>
      <c r="C12797" s="52" t="s">
        <v>2107</v>
      </c>
      <c r="D12797" s="52" t="s">
        <v>2143</v>
      </c>
      <c r="E12797" s="54">
        <v>9.035</v>
      </c>
      <c r="F12797" s="54">
        <v>0</v>
      </c>
      <c r="G12797" s="54">
        <v>9.035</v>
      </c>
    </row>
    <row r="12798" s="37" customFormat="1" customHeight="1" spans="1:7">
      <c r="A12798" s="52" t="s">
        <v>2055</v>
      </c>
      <c r="B12798" s="52" t="s">
        <v>4449</v>
      </c>
      <c r="C12798" s="52" t="s">
        <v>2107</v>
      </c>
      <c r="D12798" s="52" t="s">
        <v>2144</v>
      </c>
      <c r="E12798" s="54">
        <v>0.96</v>
      </c>
      <c r="F12798" s="54">
        <v>0</v>
      </c>
      <c r="G12798" s="54">
        <v>0.96</v>
      </c>
    </row>
    <row r="12799" s="37" customFormat="1" customHeight="1" spans="1:7">
      <c r="A12799" s="52" t="s">
        <v>2055</v>
      </c>
      <c r="B12799" s="52" t="s">
        <v>4449</v>
      </c>
      <c r="C12799" s="52" t="s">
        <v>2107</v>
      </c>
      <c r="D12799" s="52" t="s">
        <v>2145</v>
      </c>
      <c r="E12799" s="54">
        <v>0.409068</v>
      </c>
      <c r="F12799" s="54">
        <v>0</v>
      </c>
      <c r="G12799" s="54">
        <v>0.409068</v>
      </c>
    </row>
    <row r="12800" s="37" customFormat="1" customHeight="1" spans="1:7">
      <c r="A12800" s="49" t="s">
        <v>4450</v>
      </c>
      <c r="B12800" s="49"/>
      <c r="C12800" s="49"/>
      <c r="D12800" s="49"/>
      <c r="E12800" s="55">
        <v>1546.298732</v>
      </c>
      <c r="F12800" s="55">
        <v>0</v>
      </c>
      <c r="G12800" s="55">
        <v>1546.298732</v>
      </c>
    </row>
    <row r="12801" s="37" customFormat="1" customHeight="1" spans="1:7">
      <c r="A12801" s="52" t="s">
        <v>2056</v>
      </c>
      <c r="B12801" s="49" t="s">
        <v>4451</v>
      </c>
      <c r="C12801" s="49"/>
      <c r="D12801" s="49"/>
      <c r="E12801" s="55">
        <v>932.259541</v>
      </c>
      <c r="F12801" s="55">
        <v>0</v>
      </c>
      <c r="G12801" s="55">
        <v>932.259541</v>
      </c>
    </row>
    <row r="12802" s="37" customFormat="1" customHeight="1" spans="1:7">
      <c r="A12802" s="52" t="s">
        <v>2056</v>
      </c>
      <c r="B12802" s="52" t="s">
        <v>4452</v>
      </c>
      <c r="C12802" s="49" t="s">
        <v>2080</v>
      </c>
      <c r="D12802" s="49"/>
      <c r="E12802" s="55">
        <v>320.1212</v>
      </c>
      <c r="F12802" s="55">
        <v>0</v>
      </c>
      <c r="G12802" s="55">
        <v>320.1212</v>
      </c>
    </row>
    <row r="12803" s="37" customFormat="1" customHeight="1" spans="1:7">
      <c r="A12803" s="52" t="s">
        <v>2056</v>
      </c>
      <c r="B12803" s="52" t="s">
        <v>4452</v>
      </c>
      <c r="C12803" s="52" t="s">
        <v>2081</v>
      </c>
      <c r="D12803" s="52" t="s">
        <v>4453</v>
      </c>
      <c r="E12803" s="54">
        <v>8.8941</v>
      </c>
      <c r="F12803" s="54">
        <v>0</v>
      </c>
      <c r="G12803" s="54">
        <v>8.8941</v>
      </c>
    </row>
    <row r="12804" s="37" customFormat="1" customHeight="1" spans="1:7">
      <c r="A12804" s="52" t="s">
        <v>2056</v>
      </c>
      <c r="B12804" s="52" t="s">
        <v>4452</v>
      </c>
      <c r="C12804" s="52" t="s">
        <v>2081</v>
      </c>
      <c r="D12804" s="52" t="s">
        <v>4454</v>
      </c>
      <c r="E12804" s="54">
        <v>7.52</v>
      </c>
      <c r="F12804" s="54">
        <v>0</v>
      </c>
      <c r="G12804" s="54">
        <v>7.52</v>
      </c>
    </row>
    <row r="12805" s="37" customFormat="1" customHeight="1" spans="1:7">
      <c r="A12805" s="52" t="s">
        <v>2056</v>
      </c>
      <c r="B12805" s="52" t="s">
        <v>4452</v>
      </c>
      <c r="C12805" s="52" t="s">
        <v>2081</v>
      </c>
      <c r="D12805" s="52" t="s">
        <v>4455</v>
      </c>
      <c r="E12805" s="54">
        <v>15.7488</v>
      </c>
      <c r="F12805" s="54">
        <v>0</v>
      </c>
      <c r="G12805" s="54">
        <v>15.7488</v>
      </c>
    </row>
    <row r="12806" s="37" customFormat="1" customHeight="1" spans="1:7">
      <c r="A12806" s="52" t="s">
        <v>2056</v>
      </c>
      <c r="B12806" s="52" t="s">
        <v>4452</v>
      </c>
      <c r="C12806" s="52" t="s">
        <v>2081</v>
      </c>
      <c r="D12806" s="52" t="s">
        <v>4456</v>
      </c>
      <c r="E12806" s="54">
        <v>18.346</v>
      </c>
      <c r="F12806" s="54">
        <v>0</v>
      </c>
      <c r="G12806" s="54">
        <v>18.346</v>
      </c>
    </row>
    <row r="12807" s="37" customFormat="1" customHeight="1" spans="1:7">
      <c r="A12807" s="52" t="s">
        <v>2056</v>
      </c>
      <c r="B12807" s="52" t="s">
        <v>4452</v>
      </c>
      <c r="C12807" s="52" t="s">
        <v>2081</v>
      </c>
      <c r="D12807" s="52" t="s">
        <v>4457</v>
      </c>
      <c r="E12807" s="54">
        <v>5.2656</v>
      </c>
      <c r="F12807" s="54">
        <v>0</v>
      </c>
      <c r="G12807" s="54">
        <v>5.2656</v>
      </c>
    </row>
    <row r="12808" s="37" customFormat="1" customHeight="1" spans="1:7">
      <c r="A12808" s="52" t="s">
        <v>2056</v>
      </c>
      <c r="B12808" s="52" t="s">
        <v>4452</v>
      </c>
      <c r="C12808" s="52" t="s">
        <v>2081</v>
      </c>
      <c r="D12808" s="52" t="s">
        <v>4458</v>
      </c>
      <c r="E12808" s="54">
        <v>6.2825</v>
      </c>
      <c r="F12808" s="54">
        <v>0</v>
      </c>
      <c r="G12808" s="54">
        <v>6.2825</v>
      </c>
    </row>
    <row r="12809" s="37" customFormat="1" customHeight="1" spans="1:7">
      <c r="A12809" s="52" t="s">
        <v>2056</v>
      </c>
      <c r="B12809" s="52" t="s">
        <v>4452</v>
      </c>
      <c r="C12809" s="52" t="s">
        <v>2081</v>
      </c>
      <c r="D12809" s="52" t="s">
        <v>4459</v>
      </c>
      <c r="E12809" s="54">
        <v>11.59</v>
      </c>
      <c r="F12809" s="54">
        <v>0</v>
      </c>
      <c r="G12809" s="54">
        <v>11.59</v>
      </c>
    </row>
    <row r="12810" s="37" customFormat="1" customHeight="1" spans="1:7">
      <c r="A12810" s="52" t="s">
        <v>2056</v>
      </c>
      <c r="B12810" s="52" t="s">
        <v>4452</v>
      </c>
      <c r="C12810" s="52" t="s">
        <v>2081</v>
      </c>
      <c r="D12810" s="52" t="s">
        <v>4460</v>
      </c>
      <c r="E12810" s="54">
        <v>11.902</v>
      </c>
      <c r="F12810" s="54">
        <v>0</v>
      </c>
      <c r="G12810" s="54">
        <v>11.902</v>
      </c>
    </row>
    <row r="12811" s="37" customFormat="1" customHeight="1" spans="1:7">
      <c r="A12811" s="52" t="s">
        <v>2056</v>
      </c>
      <c r="B12811" s="52" t="s">
        <v>4452</v>
      </c>
      <c r="C12811" s="52" t="s">
        <v>2081</v>
      </c>
      <c r="D12811" s="52" t="s">
        <v>4461</v>
      </c>
      <c r="E12811" s="54">
        <v>0.5</v>
      </c>
      <c r="F12811" s="54">
        <v>0</v>
      </c>
      <c r="G12811" s="54">
        <v>0.5</v>
      </c>
    </row>
    <row r="12812" s="37" customFormat="1" customHeight="1" spans="1:7">
      <c r="A12812" s="52" t="s">
        <v>2056</v>
      </c>
      <c r="B12812" s="52" t="s">
        <v>4452</v>
      </c>
      <c r="C12812" s="52" t="s">
        <v>2081</v>
      </c>
      <c r="D12812" s="52" t="s">
        <v>4462</v>
      </c>
      <c r="E12812" s="54">
        <v>14.364</v>
      </c>
      <c r="F12812" s="54">
        <v>0</v>
      </c>
      <c r="G12812" s="54">
        <v>14.364</v>
      </c>
    </row>
    <row r="12813" s="37" customFormat="1" customHeight="1" spans="1:7">
      <c r="A12813" s="52" t="s">
        <v>2056</v>
      </c>
      <c r="B12813" s="52" t="s">
        <v>4452</v>
      </c>
      <c r="C12813" s="52" t="s">
        <v>2081</v>
      </c>
      <c r="D12813" s="52" t="s">
        <v>4463</v>
      </c>
      <c r="E12813" s="54">
        <v>0.48</v>
      </c>
      <c r="F12813" s="54">
        <v>0</v>
      </c>
      <c r="G12813" s="54">
        <v>0.48</v>
      </c>
    </row>
    <row r="12814" s="37" customFormat="1" customHeight="1" spans="1:7">
      <c r="A12814" s="52" t="s">
        <v>2056</v>
      </c>
      <c r="B12814" s="52" t="s">
        <v>4452</v>
      </c>
      <c r="C12814" s="52" t="s">
        <v>2081</v>
      </c>
      <c r="D12814" s="52" t="s">
        <v>4464</v>
      </c>
      <c r="E12814" s="54">
        <v>6.24</v>
      </c>
      <c r="F12814" s="54">
        <v>0</v>
      </c>
      <c r="G12814" s="54">
        <v>6.24</v>
      </c>
    </row>
    <row r="12815" s="37" customFormat="1" customHeight="1" spans="1:7">
      <c r="A12815" s="52" t="s">
        <v>2056</v>
      </c>
      <c r="B12815" s="52" t="s">
        <v>4452</v>
      </c>
      <c r="C12815" s="52" t="s">
        <v>2081</v>
      </c>
      <c r="D12815" s="52" t="s">
        <v>4465</v>
      </c>
      <c r="E12815" s="54">
        <v>12.9344</v>
      </c>
      <c r="F12815" s="54">
        <v>0</v>
      </c>
      <c r="G12815" s="54">
        <v>12.9344</v>
      </c>
    </row>
    <row r="12816" s="37" customFormat="1" customHeight="1" spans="1:7">
      <c r="A12816" s="52" t="s">
        <v>2056</v>
      </c>
      <c r="B12816" s="52" t="s">
        <v>4452</v>
      </c>
      <c r="C12816" s="52" t="s">
        <v>2081</v>
      </c>
      <c r="D12816" s="52" t="s">
        <v>4466</v>
      </c>
      <c r="E12816" s="54">
        <v>6</v>
      </c>
      <c r="F12816" s="54">
        <v>0</v>
      </c>
      <c r="G12816" s="54">
        <v>6</v>
      </c>
    </row>
    <row r="12817" s="37" customFormat="1" customHeight="1" spans="1:7">
      <c r="A12817" s="52" t="s">
        <v>2056</v>
      </c>
      <c r="B12817" s="52" t="s">
        <v>4452</v>
      </c>
      <c r="C12817" s="52" t="s">
        <v>2081</v>
      </c>
      <c r="D12817" s="52" t="s">
        <v>4467</v>
      </c>
      <c r="E12817" s="54">
        <v>54.4</v>
      </c>
      <c r="F12817" s="54">
        <v>0</v>
      </c>
      <c r="G12817" s="54">
        <v>54.4</v>
      </c>
    </row>
    <row r="12818" s="37" customFormat="1" customHeight="1" spans="1:7">
      <c r="A12818" s="52" t="s">
        <v>2056</v>
      </c>
      <c r="B12818" s="52" t="s">
        <v>4452</v>
      </c>
      <c r="C12818" s="52" t="s">
        <v>2081</v>
      </c>
      <c r="D12818" s="52" t="s">
        <v>4468</v>
      </c>
      <c r="E12818" s="54">
        <v>3.9</v>
      </c>
      <c r="F12818" s="54">
        <v>0</v>
      </c>
      <c r="G12818" s="54">
        <v>3.9</v>
      </c>
    </row>
    <row r="12819" s="37" customFormat="1" customHeight="1" spans="1:7">
      <c r="A12819" s="52" t="s">
        <v>2056</v>
      </c>
      <c r="B12819" s="52" t="s">
        <v>4452</v>
      </c>
      <c r="C12819" s="52" t="s">
        <v>2081</v>
      </c>
      <c r="D12819" s="52" t="s">
        <v>4469</v>
      </c>
      <c r="E12819" s="54">
        <v>47.3938</v>
      </c>
      <c r="F12819" s="54">
        <v>0</v>
      </c>
      <c r="G12819" s="54">
        <v>47.3938</v>
      </c>
    </row>
    <row r="12820" s="37" customFormat="1" customHeight="1" spans="1:7">
      <c r="A12820" s="52" t="s">
        <v>2056</v>
      </c>
      <c r="B12820" s="52" t="s">
        <v>4452</v>
      </c>
      <c r="C12820" s="52" t="s">
        <v>2081</v>
      </c>
      <c r="D12820" s="52" t="s">
        <v>4470</v>
      </c>
      <c r="E12820" s="54">
        <v>15</v>
      </c>
      <c r="F12820" s="54">
        <v>0</v>
      </c>
      <c r="G12820" s="54">
        <v>15</v>
      </c>
    </row>
    <row r="12821" s="37" customFormat="1" customHeight="1" spans="1:7">
      <c r="A12821" s="52" t="s">
        <v>2056</v>
      </c>
      <c r="B12821" s="52" t="s">
        <v>4452</v>
      </c>
      <c r="C12821" s="52" t="s">
        <v>2081</v>
      </c>
      <c r="D12821" s="52" t="s">
        <v>4471</v>
      </c>
      <c r="E12821" s="54">
        <v>10.4</v>
      </c>
      <c r="F12821" s="54">
        <v>0</v>
      </c>
      <c r="G12821" s="54">
        <v>10.4</v>
      </c>
    </row>
    <row r="12822" s="37" customFormat="1" customHeight="1" spans="1:7">
      <c r="A12822" s="52" t="s">
        <v>2056</v>
      </c>
      <c r="B12822" s="52" t="s">
        <v>4452</v>
      </c>
      <c r="C12822" s="52" t="s">
        <v>2081</v>
      </c>
      <c r="D12822" s="52" t="s">
        <v>4472</v>
      </c>
      <c r="E12822" s="54">
        <v>8.55</v>
      </c>
      <c r="F12822" s="54">
        <v>0</v>
      </c>
      <c r="G12822" s="54">
        <v>8.55</v>
      </c>
    </row>
    <row r="12823" s="37" customFormat="1" customHeight="1" spans="1:7">
      <c r="A12823" s="52" t="s">
        <v>2056</v>
      </c>
      <c r="B12823" s="52" t="s">
        <v>4452</v>
      </c>
      <c r="C12823" s="52" t="s">
        <v>2081</v>
      </c>
      <c r="D12823" s="52" t="s">
        <v>4473</v>
      </c>
      <c r="E12823" s="54">
        <v>2</v>
      </c>
      <c r="F12823" s="54">
        <v>0</v>
      </c>
      <c r="G12823" s="54">
        <v>2</v>
      </c>
    </row>
    <row r="12824" s="37" customFormat="1" customHeight="1" spans="1:7">
      <c r="A12824" s="52" t="s">
        <v>2056</v>
      </c>
      <c r="B12824" s="52" t="s">
        <v>4452</v>
      </c>
      <c r="C12824" s="52" t="s">
        <v>2081</v>
      </c>
      <c r="D12824" s="52" t="s">
        <v>4474</v>
      </c>
      <c r="E12824" s="54">
        <v>6.2</v>
      </c>
      <c r="F12824" s="54">
        <v>0</v>
      </c>
      <c r="G12824" s="54">
        <v>6.2</v>
      </c>
    </row>
    <row r="12825" s="37" customFormat="1" customHeight="1" spans="1:7">
      <c r="A12825" s="52" t="s">
        <v>2056</v>
      </c>
      <c r="B12825" s="52" t="s">
        <v>4452</v>
      </c>
      <c r="C12825" s="52" t="s">
        <v>2081</v>
      </c>
      <c r="D12825" s="52" t="s">
        <v>4475</v>
      </c>
      <c r="E12825" s="54">
        <v>13.4</v>
      </c>
      <c r="F12825" s="54">
        <v>0</v>
      </c>
      <c r="G12825" s="54">
        <v>13.4</v>
      </c>
    </row>
    <row r="12826" s="37" customFormat="1" customHeight="1" spans="1:7">
      <c r="A12826" s="52" t="s">
        <v>2056</v>
      </c>
      <c r="B12826" s="52" t="s">
        <v>4452</v>
      </c>
      <c r="C12826" s="52" t="s">
        <v>2081</v>
      </c>
      <c r="D12826" s="52" t="s">
        <v>4476</v>
      </c>
      <c r="E12826" s="54">
        <v>4.56</v>
      </c>
      <c r="F12826" s="54">
        <v>0</v>
      </c>
      <c r="G12826" s="54">
        <v>4.56</v>
      </c>
    </row>
    <row r="12827" s="37" customFormat="1" customHeight="1" spans="1:7">
      <c r="A12827" s="52" t="s">
        <v>2056</v>
      </c>
      <c r="B12827" s="52" t="s">
        <v>4452</v>
      </c>
      <c r="C12827" s="52" t="s">
        <v>2081</v>
      </c>
      <c r="D12827" s="52" t="s">
        <v>4477</v>
      </c>
      <c r="E12827" s="54">
        <v>28.25</v>
      </c>
      <c r="F12827" s="54">
        <v>0</v>
      </c>
      <c r="G12827" s="54">
        <v>28.25</v>
      </c>
    </row>
    <row r="12828" s="37" customFormat="1" customHeight="1" spans="1:7">
      <c r="A12828" s="52" t="s">
        <v>2056</v>
      </c>
      <c r="B12828" s="52" t="s">
        <v>4452</v>
      </c>
      <c r="C12828" s="49" t="s">
        <v>2091</v>
      </c>
      <c r="D12828" s="49"/>
      <c r="E12828" s="55">
        <v>106.242777</v>
      </c>
      <c r="F12828" s="55">
        <v>0</v>
      </c>
      <c r="G12828" s="55">
        <v>106.242777</v>
      </c>
    </row>
    <row r="12829" s="37" customFormat="1" customHeight="1" spans="1:7">
      <c r="A12829" s="52" t="s">
        <v>2056</v>
      </c>
      <c r="B12829" s="52" t="s">
        <v>4452</v>
      </c>
      <c r="C12829" s="52" t="s">
        <v>2092</v>
      </c>
      <c r="D12829" s="52" t="s">
        <v>2093</v>
      </c>
      <c r="E12829" s="54">
        <v>53.9</v>
      </c>
      <c r="F12829" s="54">
        <v>0</v>
      </c>
      <c r="G12829" s="54">
        <v>53.9</v>
      </c>
    </row>
    <row r="12830" s="37" customFormat="1" customHeight="1" spans="1:7">
      <c r="A12830" s="52" t="s">
        <v>2056</v>
      </c>
      <c r="B12830" s="52" t="s">
        <v>4452</v>
      </c>
      <c r="C12830" s="52" t="s">
        <v>2092</v>
      </c>
      <c r="D12830" s="52" t="s">
        <v>2094</v>
      </c>
      <c r="E12830" s="54">
        <v>2.266315</v>
      </c>
      <c r="F12830" s="54">
        <v>0</v>
      </c>
      <c r="G12830" s="54">
        <v>2.266315</v>
      </c>
    </row>
    <row r="12831" s="37" customFormat="1" customHeight="1" spans="1:7">
      <c r="A12831" s="52" t="s">
        <v>2056</v>
      </c>
      <c r="B12831" s="52" t="s">
        <v>4452</v>
      </c>
      <c r="C12831" s="52" t="s">
        <v>2092</v>
      </c>
      <c r="D12831" s="52" t="s">
        <v>2095</v>
      </c>
      <c r="E12831" s="54">
        <v>1.510877</v>
      </c>
      <c r="F12831" s="54">
        <v>0</v>
      </c>
      <c r="G12831" s="54">
        <v>1.510877</v>
      </c>
    </row>
    <row r="12832" s="37" customFormat="1" customHeight="1" spans="1:7">
      <c r="A12832" s="52" t="s">
        <v>2056</v>
      </c>
      <c r="B12832" s="52" t="s">
        <v>4452</v>
      </c>
      <c r="C12832" s="52" t="s">
        <v>2092</v>
      </c>
      <c r="D12832" s="52" t="s">
        <v>2096</v>
      </c>
      <c r="E12832" s="54">
        <v>0.970891</v>
      </c>
      <c r="F12832" s="54">
        <v>0</v>
      </c>
      <c r="G12832" s="54">
        <v>0.970891</v>
      </c>
    </row>
    <row r="12833" s="37" customFormat="1" customHeight="1" spans="1:7">
      <c r="A12833" s="52" t="s">
        <v>2056</v>
      </c>
      <c r="B12833" s="52" t="s">
        <v>4452</v>
      </c>
      <c r="C12833" s="52" t="s">
        <v>2092</v>
      </c>
      <c r="D12833" s="52" t="s">
        <v>2097</v>
      </c>
      <c r="E12833" s="54">
        <v>3.1878</v>
      </c>
      <c r="F12833" s="54">
        <v>0</v>
      </c>
      <c r="G12833" s="54">
        <v>3.1878</v>
      </c>
    </row>
    <row r="12834" s="37" customFormat="1" customHeight="1" spans="1:7">
      <c r="A12834" s="52" t="s">
        <v>2056</v>
      </c>
      <c r="B12834" s="52" t="s">
        <v>4452</v>
      </c>
      <c r="C12834" s="52" t="s">
        <v>2092</v>
      </c>
      <c r="D12834" s="52" t="s">
        <v>2098</v>
      </c>
      <c r="E12834" s="54">
        <v>2.832894</v>
      </c>
      <c r="F12834" s="54">
        <v>0</v>
      </c>
      <c r="G12834" s="54">
        <v>2.832894</v>
      </c>
    </row>
    <row r="12835" s="37" customFormat="1" customHeight="1" spans="1:7">
      <c r="A12835" s="52" t="s">
        <v>2056</v>
      </c>
      <c r="B12835" s="52" t="s">
        <v>4452</v>
      </c>
      <c r="C12835" s="52" t="s">
        <v>2092</v>
      </c>
      <c r="D12835" s="52" t="s">
        <v>2099</v>
      </c>
      <c r="E12835" s="54">
        <v>20.76</v>
      </c>
      <c r="F12835" s="54">
        <v>0</v>
      </c>
      <c r="G12835" s="54">
        <v>20.76</v>
      </c>
    </row>
    <row r="12836" s="37" customFormat="1" customHeight="1" spans="1:7">
      <c r="A12836" s="52" t="s">
        <v>2056</v>
      </c>
      <c r="B12836" s="52" t="s">
        <v>4452</v>
      </c>
      <c r="C12836" s="52" t="s">
        <v>2092</v>
      </c>
      <c r="D12836" s="52" t="s">
        <v>2100</v>
      </c>
      <c r="E12836" s="54">
        <v>6.864</v>
      </c>
      <c r="F12836" s="54">
        <v>0</v>
      </c>
      <c r="G12836" s="54">
        <v>6.864</v>
      </c>
    </row>
    <row r="12837" s="37" customFormat="1" customHeight="1" spans="1:7">
      <c r="A12837" s="52" t="s">
        <v>2056</v>
      </c>
      <c r="B12837" s="52" t="s">
        <v>4452</v>
      </c>
      <c r="C12837" s="52" t="s">
        <v>2092</v>
      </c>
      <c r="D12837" s="52" t="s">
        <v>2102</v>
      </c>
      <c r="E12837" s="54">
        <v>10.5</v>
      </c>
      <c r="F12837" s="54">
        <v>0</v>
      </c>
      <c r="G12837" s="54">
        <v>10.5</v>
      </c>
    </row>
    <row r="12838" s="37" customFormat="1" customHeight="1" spans="1:7">
      <c r="A12838" s="52" t="s">
        <v>2056</v>
      </c>
      <c r="B12838" s="52" t="s">
        <v>4452</v>
      </c>
      <c r="C12838" s="52" t="s">
        <v>2092</v>
      </c>
      <c r="D12838" s="52" t="s">
        <v>2104</v>
      </c>
      <c r="E12838" s="54">
        <v>0.15</v>
      </c>
      <c r="F12838" s="54">
        <v>0</v>
      </c>
      <c r="G12838" s="54">
        <v>0.15</v>
      </c>
    </row>
    <row r="12839" s="37" customFormat="1" customHeight="1" spans="1:7">
      <c r="A12839" s="52" t="s">
        <v>2056</v>
      </c>
      <c r="B12839" s="52" t="s">
        <v>4452</v>
      </c>
      <c r="C12839" s="52" t="s">
        <v>2092</v>
      </c>
      <c r="D12839" s="52" t="s">
        <v>2105</v>
      </c>
      <c r="E12839" s="54">
        <v>3.3</v>
      </c>
      <c r="F12839" s="54">
        <v>0</v>
      </c>
      <c r="G12839" s="54">
        <v>3.3</v>
      </c>
    </row>
    <row r="12840" s="37" customFormat="1" customHeight="1" spans="1:7">
      <c r="A12840" s="52" t="s">
        <v>2056</v>
      </c>
      <c r="B12840" s="52" t="s">
        <v>4452</v>
      </c>
      <c r="C12840" s="49" t="s">
        <v>2106</v>
      </c>
      <c r="D12840" s="49"/>
      <c r="E12840" s="55">
        <v>505.895564</v>
      </c>
      <c r="F12840" s="55">
        <v>0</v>
      </c>
      <c r="G12840" s="55">
        <v>505.895564</v>
      </c>
    </row>
    <row r="12841" s="37" customFormat="1" customHeight="1" spans="1:7">
      <c r="A12841" s="52" t="s">
        <v>2056</v>
      </c>
      <c r="B12841" s="52" t="s">
        <v>4452</v>
      </c>
      <c r="C12841" s="52" t="s">
        <v>2107</v>
      </c>
      <c r="D12841" s="52" t="s">
        <v>2108</v>
      </c>
      <c r="E12841" s="54">
        <v>106.26</v>
      </c>
      <c r="F12841" s="54">
        <v>0</v>
      </c>
      <c r="G12841" s="54">
        <v>106.26</v>
      </c>
    </row>
    <row r="12842" s="37" customFormat="1" customHeight="1" spans="1:7">
      <c r="A12842" s="52" t="s">
        <v>2056</v>
      </c>
      <c r="B12842" s="52" t="s">
        <v>4452</v>
      </c>
      <c r="C12842" s="52" t="s">
        <v>2107</v>
      </c>
      <c r="D12842" s="52" t="s">
        <v>2109</v>
      </c>
      <c r="E12842" s="54">
        <v>73.3596</v>
      </c>
      <c r="F12842" s="54">
        <v>0</v>
      </c>
      <c r="G12842" s="54">
        <v>73.3596</v>
      </c>
    </row>
    <row r="12843" s="37" customFormat="1" customHeight="1" spans="1:7">
      <c r="A12843" s="52" t="s">
        <v>2056</v>
      </c>
      <c r="B12843" s="52" t="s">
        <v>4452</v>
      </c>
      <c r="C12843" s="52" t="s">
        <v>2107</v>
      </c>
      <c r="D12843" s="52" t="s">
        <v>2110</v>
      </c>
      <c r="E12843" s="54">
        <v>9.24</v>
      </c>
      <c r="F12843" s="54">
        <v>0</v>
      </c>
      <c r="G12843" s="54">
        <v>9.24</v>
      </c>
    </row>
    <row r="12844" s="37" customFormat="1" customHeight="1" spans="1:7">
      <c r="A12844" s="52" t="s">
        <v>2056</v>
      </c>
      <c r="B12844" s="52" t="s">
        <v>4452</v>
      </c>
      <c r="C12844" s="52" t="s">
        <v>2107</v>
      </c>
      <c r="D12844" s="52" t="s">
        <v>2133</v>
      </c>
      <c r="E12844" s="54">
        <v>0.012</v>
      </c>
      <c r="F12844" s="54">
        <v>0</v>
      </c>
      <c r="G12844" s="54">
        <v>0.012</v>
      </c>
    </row>
    <row r="12845" s="37" customFormat="1" customHeight="1" spans="1:7">
      <c r="A12845" s="52" t="s">
        <v>2056</v>
      </c>
      <c r="B12845" s="52" t="s">
        <v>4452</v>
      </c>
      <c r="C12845" s="52" t="s">
        <v>2107</v>
      </c>
      <c r="D12845" s="52" t="s">
        <v>2111</v>
      </c>
      <c r="E12845" s="54">
        <v>8.855</v>
      </c>
      <c r="F12845" s="54">
        <v>0</v>
      </c>
      <c r="G12845" s="54">
        <v>8.855</v>
      </c>
    </row>
    <row r="12846" s="37" customFormat="1" customHeight="1" spans="1:7">
      <c r="A12846" s="52" t="s">
        <v>2056</v>
      </c>
      <c r="B12846" s="52" t="s">
        <v>4452</v>
      </c>
      <c r="C12846" s="52" t="s">
        <v>2107</v>
      </c>
      <c r="D12846" s="52" t="s">
        <v>2112</v>
      </c>
      <c r="E12846" s="54">
        <v>27.139087</v>
      </c>
      <c r="F12846" s="54">
        <v>0</v>
      </c>
      <c r="G12846" s="54">
        <v>27.139087</v>
      </c>
    </row>
    <row r="12847" s="37" customFormat="1" customHeight="1" spans="1:7">
      <c r="A12847" s="52" t="s">
        <v>2056</v>
      </c>
      <c r="B12847" s="52" t="s">
        <v>4452</v>
      </c>
      <c r="C12847" s="52" t="s">
        <v>2107</v>
      </c>
      <c r="D12847" s="52" t="s">
        <v>2113</v>
      </c>
      <c r="E12847" s="54">
        <v>22.853968</v>
      </c>
      <c r="F12847" s="54">
        <v>0</v>
      </c>
      <c r="G12847" s="54">
        <v>22.853968</v>
      </c>
    </row>
    <row r="12848" s="37" customFormat="1" customHeight="1" spans="1:7">
      <c r="A12848" s="52" t="s">
        <v>2056</v>
      </c>
      <c r="B12848" s="52" t="s">
        <v>4452</v>
      </c>
      <c r="C12848" s="52" t="s">
        <v>2107</v>
      </c>
      <c r="D12848" s="52" t="s">
        <v>2114</v>
      </c>
      <c r="E12848" s="54">
        <v>0.565424</v>
      </c>
      <c r="F12848" s="54">
        <v>0</v>
      </c>
      <c r="G12848" s="54">
        <v>0.565424</v>
      </c>
    </row>
    <row r="12849" s="37" customFormat="1" customHeight="1" spans="1:7">
      <c r="A12849" s="52" t="s">
        <v>2056</v>
      </c>
      <c r="B12849" s="52" t="s">
        <v>4452</v>
      </c>
      <c r="C12849" s="52" t="s">
        <v>2107</v>
      </c>
      <c r="D12849" s="52" t="s">
        <v>2115</v>
      </c>
      <c r="E12849" s="54">
        <v>0.942373</v>
      </c>
      <c r="F12849" s="54">
        <v>0</v>
      </c>
      <c r="G12849" s="54">
        <v>0.942373</v>
      </c>
    </row>
    <row r="12850" s="37" customFormat="1" customHeight="1" spans="1:7">
      <c r="A12850" s="52" t="s">
        <v>2056</v>
      </c>
      <c r="B12850" s="52" t="s">
        <v>4452</v>
      </c>
      <c r="C12850" s="52" t="s">
        <v>2107</v>
      </c>
      <c r="D12850" s="52" t="s">
        <v>2116</v>
      </c>
      <c r="E12850" s="54">
        <v>2</v>
      </c>
      <c r="F12850" s="54">
        <v>0</v>
      </c>
      <c r="G12850" s="54">
        <v>2</v>
      </c>
    </row>
    <row r="12851" s="37" customFormat="1" customHeight="1" spans="1:7">
      <c r="A12851" s="52" t="s">
        <v>2056</v>
      </c>
      <c r="B12851" s="52" t="s">
        <v>4452</v>
      </c>
      <c r="C12851" s="52" t="s">
        <v>2107</v>
      </c>
      <c r="D12851" s="52" t="s">
        <v>2117</v>
      </c>
      <c r="E12851" s="54">
        <v>45.707936</v>
      </c>
      <c r="F12851" s="54">
        <v>0</v>
      </c>
      <c r="G12851" s="54">
        <v>45.707936</v>
      </c>
    </row>
    <row r="12852" s="37" customFormat="1" customHeight="1" spans="1:7">
      <c r="A12852" s="52" t="s">
        <v>2056</v>
      </c>
      <c r="B12852" s="52" t="s">
        <v>4452</v>
      </c>
      <c r="C12852" s="52" t="s">
        <v>2107</v>
      </c>
      <c r="D12852" s="52" t="s">
        <v>2118</v>
      </c>
      <c r="E12852" s="54">
        <v>39.992208</v>
      </c>
      <c r="F12852" s="54">
        <v>0</v>
      </c>
      <c r="G12852" s="54">
        <v>39.992208</v>
      </c>
    </row>
    <row r="12853" s="37" customFormat="1" customHeight="1" spans="1:7">
      <c r="A12853" s="52" t="s">
        <v>2056</v>
      </c>
      <c r="B12853" s="52" t="s">
        <v>4452</v>
      </c>
      <c r="C12853" s="52" t="s">
        <v>2107</v>
      </c>
      <c r="D12853" s="52" t="s">
        <v>2119</v>
      </c>
      <c r="E12853" s="54">
        <v>6.894168</v>
      </c>
      <c r="F12853" s="54">
        <v>0</v>
      </c>
      <c r="G12853" s="54">
        <v>6.894168</v>
      </c>
    </row>
    <row r="12854" s="37" customFormat="1" customHeight="1" spans="1:7">
      <c r="A12854" s="52" t="s">
        <v>2056</v>
      </c>
      <c r="B12854" s="52" t="s">
        <v>4452</v>
      </c>
      <c r="C12854" s="52" t="s">
        <v>2107</v>
      </c>
      <c r="D12854" s="52" t="s">
        <v>2120</v>
      </c>
      <c r="E12854" s="54">
        <v>23</v>
      </c>
      <c r="F12854" s="54">
        <v>0</v>
      </c>
      <c r="G12854" s="54">
        <v>23</v>
      </c>
    </row>
    <row r="12855" s="37" customFormat="1" customHeight="1" spans="1:7">
      <c r="A12855" s="52" t="s">
        <v>2056</v>
      </c>
      <c r="B12855" s="52" t="s">
        <v>4452</v>
      </c>
      <c r="C12855" s="52" t="s">
        <v>2107</v>
      </c>
      <c r="D12855" s="52" t="s">
        <v>2121</v>
      </c>
      <c r="E12855" s="54">
        <v>3.52</v>
      </c>
      <c r="F12855" s="54">
        <v>0</v>
      </c>
      <c r="G12855" s="54">
        <v>3.52</v>
      </c>
    </row>
    <row r="12856" s="37" customFormat="1" customHeight="1" spans="1:7">
      <c r="A12856" s="52" t="s">
        <v>2056</v>
      </c>
      <c r="B12856" s="52" t="s">
        <v>4452</v>
      </c>
      <c r="C12856" s="52" t="s">
        <v>2107</v>
      </c>
      <c r="D12856" s="52" t="s">
        <v>2122</v>
      </c>
      <c r="E12856" s="54">
        <v>97.2</v>
      </c>
      <c r="F12856" s="54">
        <v>0</v>
      </c>
      <c r="G12856" s="54">
        <v>97.2</v>
      </c>
    </row>
    <row r="12857" s="37" customFormat="1" customHeight="1" spans="1:7">
      <c r="A12857" s="52" t="s">
        <v>2056</v>
      </c>
      <c r="B12857" s="52" t="s">
        <v>4452</v>
      </c>
      <c r="C12857" s="52" t="s">
        <v>2107</v>
      </c>
      <c r="D12857" s="52" t="s">
        <v>2123</v>
      </c>
      <c r="E12857" s="54">
        <v>38.3538</v>
      </c>
      <c r="F12857" s="54">
        <v>0</v>
      </c>
      <c r="G12857" s="54">
        <v>38.3538</v>
      </c>
    </row>
    <row r="12858" s="37" customFormat="1" customHeight="1" spans="1:7">
      <c r="A12858" s="52" t="s">
        <v>2056</v>
      </c>
      <c r="B12858" s="49" t="s">
        <v>4478</v>
      </c>
      <c r="C12858" s="49"/>
      <c r="D12858" s="49"/>
      <c r="E12858" s="55">
        <v>188.925861</v>
      </c>
      <c r="F12858" s="55">
        <v>0</v>
      </c>
      <c r="G12858" s="55">
        <v>188.925861</v>
      </c>
    </row>
    <row r="12859" s="37" customFormat="1" customHeight="1" spans="1:7">
      <c r="A12859" s="52" t="s">
        <v>2056</v>
      </c>
      <c r="B12859" s="52" t="s">
        <v>4479</v>
      </c>
      <c r="C12859" s="49" t="s">
        <v>2091</v>
      </c>
      <c r="D12859" s="49"/>
      <c r="E12859" s="55">
        <v>32.371177</v>
      </c>
      <c r="F12859" s="55">
        <v>0</v>
      </c>
      <c r="G12859" s="55">
        <v>32.371177</v>
      </c>
    </row>
    <row r="12860" s="37" customFormat="1" customHeight="1" spans="1:7">
      <c r="A12860" s="52" t="s">
        <v>2056</v>
      </c>
      <c r="B12860" s="52" t="s">
        <v>4479</v>
      </c>
      <c r="C12860" s="52" t="s">
        <v>2092</v>
      </c>
      <c r="D12860" s="52" t="s">
        <v>2126</v>
      </c>
      <c r="E12860" s="54">
        <v>17.15</v>
      </c>
      <c r="F12860" s="54">
        <v>0</v>
      </c>
      <c r="G12860" s="54">
        <v>17.15</v>
      </c>
    </row>
    <row r="12861" s="37" customFormat="1" customHeight="1" spans="1:7">
      <c r="A12861" s="52" t="s">
        <v>2056</v>
      </c>
      <c r="B12861" s="52" t="s">
        <v>4479</v>
      </c>
      <c r="C12861" s="52" t="s">
        <v>2092</v>
      </c>
      <c r="D12861" s="52" t="s">
        <v>2127</v>
      </c>
      <c r="E12861" s="54">
        <v>0.698962</v>
      </c>
      <c r="F12861" s="54">
        <v>0</v>
      </c>
      <c r="G12861" s="54">
        <v>0.698962</v>
      </c>
    </row>
    <row r="12862" s="37" customFormat="1" customHeight="1" spans="1:7">
      <c r="A12862" s="52" t="s">
        <v>2056</v>
      </c>
      <c r="B12862" s="52" t="s">
        <v>4479</v>
      </c>
      <c r="C12862" s="52" t="s">
        <v>2092</v>
      </c>
      <c r="D12862" s="52" t="s">
        <v>2128</v>
      </c>
      <c r="E12862" s="54">
        <v>0.491894</v>
      </c>
      <c r="F12862" s="54">
        <v>0</v>
      </c>
      <c r="G12862" s="54">
        <v>0.491894</v>
      </c>
    </row>
    <row r="12863" s="37" customFormat="1" customHeight="1" spans="1:7">
      <c r="A12863" s="52" t="s">
        <v>2056</v>
      </c>
      <c r="B12863" s="52" t="s">
        <v>4479</v>
      </c>
      <c r="C12863" s="52" t="s">
        <v>2092</v>
      </c>
      <c r="D12863" s="52" t="s">
        <v>2129</v>
      </c>
      <c r="E12863" s="54">
        <v>0.946116</v>
      </c>
      <c r="F12863" s="54">
        <v>0</v>
      </c>
      <c r="G12863" s="54">
        <v>0.946116</v>
      </c>
    </row>
    <row r="12864" s="37" customFormat="1" customHeight="1" spans="1:7">
      <c r="A12864" s="52" t="s">
        <v>2056</v>
      </c>
      <c r="B12864" s="52" t="s">
        <v>4479</v>
      </c>
      <c r="C12864" s="52" t="s">
        <v>2092</v>
      </c>
      <c r="D12864" s="52" t="s">
        <v>2297</v>
      </c>
      <c r="E12864" s="54">
        <v>0.660503</v>
      </c>
      <c r="F12864" s="54">
        <v>0</v>
      </c>
      <c r="G12864" s="54">
        <v>0.660503</v>
      </c>
    </row>
    <row r="12865" s="37" customFormat="1" customHeight="1" spans="1:7">
      <c r="A12865" s="52" t="s">
        <v>2056</v>
      </c>
      <c r="B12865" s="52" t="s">
        <v>4479</v>
      </c>
      <c r="C12865" s="52" t="s">
        <v>2092</v>
      </c>
      <c r="D12865" s="52" t="s">
        <v>2130</v>
      </c>
      <c r="E12865" s="54">
        <v>0.873702</v>
      </c>
      <c r="F12865" s="54">
        <v>0</v>
      </c>
      <c r="G12865" s="54">
        <v>0.873702</v>
      </c>
    </row>
    <row r="12866" s="37" customFormat="1" customHeight="1" spans="1:7">
      <c r="A12866" s="52" t="s">
        <v>2056</v>
      </c>
      <c r="B12866" s="52" t="s">
        <v>4479</v>
      </c>
      <c r="C12866" s="52" t="s">
        <v>2092</v>
      </c>
      <c r="D12866" s="52" t="s">
        <v>2102</v>
      </c>
      <c r="E12866" s="54">
        <v>10.5</v>
      </c>
      <c r="F12866" s="54">
        <v>0</v>
      </c>
      <c r="G12866" s="54">
        <v>10.5</v>
      </c>
    </row>
    <row r="12867" s="37" customFormat="1" customHeight="1" spans="1:7">
      <c r="A12867" s="52" t="s">
        <v>2056</v>
      </c>
      <c r="B12867" s="52" t="s">
        <v>4479</v>
      </c>
      <c r="C12867" s="52" t="s">
        <v>2092</v>
      </c>
      <c r="D12867" s="52" t="s">
        <v>2105</v>
      </c>
      <c r="E12867" s="54">
        <v>1.05</v>
      </c>
      <c r="F12867" s="54">
        <v>0</v>
      </c>
      <c r="G12867" s="54">
        <v>1.05</v>
      </c>
    </row>
    <row r="12868" s="37" customFormat="1" customHeight="1" spans="1:7">
      <c r="A12868" s="52" t="s">
        <v>2056</v>
      </c>
      <c r="B12868" s="52" t="s">
        <v>4479</v>
      </c>
      <c r="C12868" s="49" t="s">
        <v>2106</v>
      </c>
      <c r="D12868" s="49"/>
      <c r="E12868" s="55">
        <v>156.554684</v>
      </c>
      <c r="F12868" s="55">
        <v>0</v>
      </c>
      <c r="G12868" s="55">
        <v>156.554684</v>
      </c>
    </row>
    <row r="12869" s="37" customFormat="1" customHeight="1" spans="1:7">
      <c r="A12869" s="52" t="s">
        <v>2056</v>
      </c>
      <c r="B12869" s="52" t="s">
        <v>4479</v>
      </c>
      <c r="C12869" s="52" t="s">
        <v>2107</v>
      </c>
      <c r="D12869" s="52" t="s">
        <v>2131</v>
      </c>
      <c r="E12869" s="54">
        <v>31.5372</v>
      </c>
      <c r="F12869" s="54">
        <v>0</v>
      </c>
      <c r="G12869" s="54">
        <v>31.5372</v>
      </c>
    </row>
    <row r="12870" s="37" customFormat="1" customHeight="1" spans="1:7">
      <c r="A12870" s="52" t="s">
        <v>2056</v>
      </c>
      <c r="B12870" s="52" t="s">
        <v>4479</v>
      </c>
      <c r="C12870" s="52" t="s">
        <v>2107</v>
      </c>
      <c r="D12870" s="52" t="s">
        <v>2132</v>
      </c>
      <c r="E12870" s="54">
        <v>2.1636</v>
      </c>
      <c r="F12870" s="54">
        <v>0</v>
      </c>
      <c r="G12870" s="54">
        <v>2.1636</v>
      </c>
    </row>
    <row r="12871" s="37" customFormat="1" customHeight="1" spans="1:7">
      <c r="A12871" s="52" t="s">
        <v>2056</v>
      </c>
      <c r="B12871" s="52" t="s">
        <v>4479</v>
      </c>
      <c r="C12871" s="52" t="s">
        <v>2107</v>
      </c>
      <c r="D12871" s="52" t="s">
        <v>2110</v>
      </c>
      <c r="E12871" s="54">
        <v>3.24</v>
      </c>
      <c r="F12871" s="54">
        <v>0</v>
      </c>
      <c r="G12871" s="54">
        <v>3.24</v>
      </c>
    </row>
    <row r="12872" s="37" customFormat="1" customHeight="1" spans="1:7">
      <c r="A12872" s="52" t="s">
        <v>2056</v>
      </c>
      <c r="B12872" s="52" t="s">
        <v>4479</v>
      </c>
      <c r="C12872" s="52" t="s">
        <v>2107</v>
      </c>
      <c r="D12872" s="52" t="s">
        <v>2134</v>
      </c>
      <c r="E12872" s="54">
        <v>14.76</v>
      </c>
      <c r="F12872" s="54">
        <v>0</v>
      </c>
      <c r="G12872" s="54">
        <v>14.76</v>
      </c>
    </row>
    <row r="12873" s="37" customFormat="1" customHeight="1" spans="1:7">
      <c r="A12873" s="52" t="s">
        <v>2056</v>
      </c>
      <c r="B12873" s="52" t="s">
        <v>4479</v>
      </c>
      <c r="C12873" s="52" t="s">
        <v>2107</v>
      </c>
      <c r="D12873" s="52" t="s">
        <v>2135</v>
      </c>
      <c r="E12873" s="54">
        <v>28.4592</v>
      </c>
      <c r="F12873" s="54">
        <v>0</v>
      </c>
      <c r="G12873" s="54">
        <v>28.4592</v>
      </c>
    </row>
    <row r="12874" s="37" customFormat="1" customHeight="1" spans="1:7">
      <c r="A12874" s="52" t="s">
        <v>2056</v>
      </c>
      <c r="B12874" s="52" t="s">
        <v>4479</v>
      </c>
      <c r="C12874" s="52" t="s">
        <v>2107</v>
      </c>
      <c r="D12874" s="52" t="s">
        <v>2136</v>
      </c>
      <c r="E12874" s="54">
        <v>9.786</v>
      </c>
      <c r="F12874" s="54">
        <v>0</v>
      </c>
      <c r="G12874" s="54">
        <v>9.786</v>
      </c>
    </row>
    <row r="12875" s="37" customFormat="1" customHeight="1" spans="1:7">
      <c r="A12875" s="52" t="s">
        <v>2056</v>
      </c>
      <c r="B12875" s="52" t="s">
        <v>4479</v>
      </c>
      <c r="C12875" s="52" t="s">
        <v>2107</v>
      </c>
      <c r="D12875" s="52" t="s">
        <v>2137</v>
      </c>
      <c r="E12875" s="54">
        <v>13.87296</v>
      </c>
      <c r="F12875" s="54">
        <v>0</v>
      </c>
      <c r="G12875" s="54">
        <v>13.87296</v>
      </c>
    </row>
    <row r="12876" s="37" customFormat="1" customHeight="1" spans="1:7">
      <c r="A12876" s="52" t="s">
        <v>2056</v>
      </c>
      <c r="B12876" s="52" t="s">
        <v>4479</v>
      </c>
      <c r="C12876" s="52" t="s">
        <v>2107</v>
      </c>
      <c r="D12876" s="52" t="s">
        <v>2138</v>
      </c>
      <c r="E12876" s="54">
        <v>5.533446</v>
      </c>
      <c r="F12876" s="54">
        <v>0</v>
      </c>
      <c r="G12876" s="54">
        <v>5.533446</v>
      </c>
    </row>
    <row r="12877" s="37" customFormat="1" customHeight="1" spans="1:7">
      <c r="A12877" s="52" t="s">
        <v>2056</v>
      </c>
      <c r="B12877" s="52" t="s">
        <v>4479</v>
      </c>
      <c r="C12877" s="52" t="s">
        <v>2107</v>
      </c>
      <c r="D12877" s="52" t="s">
        <v>2139</v>
      </c>
      <c r="E12877" s="54">
        <v>0.17474</v>
      </c>
      <c r="F12877" s="54">
        <v>0</v>
      </c>
      <c r="G12877" s="54">
        <v>0.17474</v>
      </c>
    </row>
    <row r="12878" s="37" customFormat="1" customHeight="1" spans="1:7">
      <c r="A12878" s="52" t="s">
        <v>2056</v>
      </c>
      <c r="B12878" s="52" t="s">
        <v>4479</v>
      </c>
      <c r="C12878" s="52" t="s">
        <v>2107</v>
      </c>
      <c r="D12878" s="52" t="s">
        <v>2140</v>
      </c>
      <c r="E12878" s="54">
        <v>0.291234</v>
      </c>
      <c r="F12878" s="54">
        <v>0</v>
      </c>
      <c r="G12878" s="54">
        <v>0.291234</v>
      </c>
    </row>
    <row r="12879" s="37" customFormat="1" customHeight="1" spans="1:7">
      <c r="A12879" s="52" t="s">
        <v>2056</v>
      </c>
      <c r="B12879" s="52" t="s">
        <v>4479</v>
      </c>
      <c r="C12879" s="52" t="s">
        <v>2107</v>
      </c>
      <c r="D12879" s="52" t="s">
        <v>2141</v>
      </c>
      <c r="E12879" s="54">
        <v>7.767216</v>
      </c>
      <c r="F12879" s="54">
        <v>0</v>
      </c>
      <c r="G12879" s="54">
        <v>7.767216</v>
      </c>
    </row>
    <row r="12880" s="37" customFormat="1" customHeight="1" spans="1:7">
      <c r="A12880" s="52" t="s">
        <v>2056</v>
      </c>
      <c r="B12880" s="52" t="s">
        <v>4479</v>
      </c>
      <c r="C12880" s="52" t="s">
        <v>2107</v>
      </c>
      <c r="D12880" s="52" t="s">
        <v>2298</v>
      </c>
      <c r="E12880" s="54">
        <v>1.6</v>
      </c>
      <c r="F12880" s="54">
        <v>0</v>
      </c>
      <c r="G12880" s="54">
        <v>1.6</v>
      </c>
    </row>
    <row r="12881" s="37" customFormat="1" customHeight="1" spans="1:7">
      <c r="A12881" s="52" t="s">
        <v>2056</v>
      </c>
      <c r="B12881" s="52" t="s">
        <v>4479</v>
      </c>
      <c r="C12881" s="52" t="s">
        <v>2107</v>
      </c>
      <c r="D12881" s="52" t="s">
        <v>2142</v>
      </c>
      <c r="E12881" s="54">
        <v>6.93648</v>
      </c>
      <c r="F12881" s="54">
        <v>0</v>
      </c>
      <c r="G12881" s="54">
        <v>6.93648</v>
      </c>
    </row>
    <row r="12882" s="37" customFormat="1" customHeight="1" spans="1:7">
      <c r="A12882" s="52" t="s">
        <v>2056</v>
      </c>
      <c r="B12882" s="52" t="s">
        <v>4479</v>
      </c>
      <c r="C12882" s="52" t="s">
        <v>2107</v>
      </c>
      <c r="D12882" s="52" t="s">
        <v>2299</v>
      </c>
      <c r="E12882" s="54">
        <v>18.4</v>
      </c>
      <c r="F12882" s="54">
        <v>0</v>
      </c>
      <c r="G12882" s="54">
        <v>18.4</v>
      </c>
    </row>
    <row r="12883" s="37" customFormat="1" customHeight="1" spans="1:7">
      <c r="A12883" s="52" t="s">
        <v>2056</v>
      </c>
      <c r="B12883" s="52" t="s">
        <v>4479</v>
      </c>
      <c r="C12883" s="52" t="s">
        <v>2107</v>
      </c>
      <c r="D12883" s="52" t="s">
        <v>2143</v>
      </c>
      <c r="E12883" s="54">
        <v>10.4388</v>
      </c>
      <c r="F12883" s="54">
        <v>0</v>
      </c>
      <c r="G12883" s="54">
        <v>10.4388</v>
      </c>
    </row>
    <row r="12884" s="37" customFormat="1" customHeight="1" spans="1:7">
      <c r="A12884" s="52" t="s">
        <v>2056</v>
      </c>
      <c r="B12884" s="52" t="s">
        <v>4479</v>
      </c>
      <c r="C12884" s="52" t="s">
        <v>2107</v>
      </c>
      <c r="D12884" s="52" t="s">
        <v>2144</v>
      </c>
      <c r="E12884" s="54">
        <v>1.12</v>
      </c>
      <c r="F12884" s="54">
        <v>0</v>
      </c>
      <c r="G12884" s="54">
        <v>1.12</v>
      </c>
    </row>
    <row r="12885" s="37" customFormat="1" customHeight="1" spans="1:7">
      <c r="A12885" s="52" t="s">
        <v>2056</v>
      </c>
      <c r="B12885" s="52" t="s">
        <v>4479</v>
      </c>
      <c r="C12885" s="52" t="s">
        <v>2107</v>
      </c>
      <c r="D12885" s="52" t="s">
        <v>2145</v>
      </c>
      <c r="E12885" s="54">
        <v>0.473808</v>
      </c>
      <c r="F12885" s="54">
        <v>0</v>
      </c>
      <c r="G12885" s="54">
        <v>0.473808</v>
      </c>
    </row>
    <row r="12886" s="37" customFormat="1" customHeight="1" spans="1:7">
      <c r="A12886" s="52" t="s">
        <v>2056</v>
      </c>
      <c r="B12886" s="49" t="s">
        <v>4480</v>
      </c>
      <c r="C12886" s="49"/>
      <c r="D12886" s="49"/>
      <c r="E12886" s="55">
        <v>116.649339</v>
      </c>
      <c r="F12886" s="55">
        <v>0</v>
      </c>
      <c r="G12886" s="55">
        <v>116.649339</v>
      </c>
    </row>
    <row r="12887" s="37" customFormat="1" customHeight="1" spans="1:7">
      <c r="A12887" s="52" t="s">
        <v>2056</v>
      </c>
      <c r="B12887" s="52" t="s">
        <v>4481</v>
      </c>
      <c r="C12887" s="49" t="s">
        <v>2091</v>
      </c>
      <c r="D12887" s="49"/>
      <c r="E12887" s="55">
        <v>15.279408</v>
      </c>
      <c r="F12887" s="55">
        <v>0</v>
      </c>
      <c r="G12887" s="55">
        <v>15.279408</v>
      </c>
    </row>
    <row r="12888" s="37" customFormat="1" customHeight="1" spans="1:7">
      <c r="A12888" s="52" t="s">
        <v>2056</v>
      </c>
      <c r="B12888" s="52" t="s">
        <v>4481</v>
      </c>
      <c r="C12888" s="52" t="s">
        <v>2092</v>
      </c>
      <c r="D12888" s="52" t="s">
        <v>2126</v>
      </c>
      <c r="E12888" s="54">
        <v>12.25</v>
      </c>
      <c r="F12888" s="54">
        <v>0</v>
      </c>
      <c r="G12888" s="54">
        <v>12.25</v>
      </c>
    </row>
    <row r="12889" s="37" customFormat="1" customHeight="1" spans="1:7">
      <c r="A12889" s="52" t="s">
        <v>2056</v>
      </c>
      <c r="B12889" s="52" t="s">
        <v>4481</v>
      </c>
      <c r="C12889" s="52" t="s">
        <v>2092</v>
      </c>
      <c r="D12889" s="52" t="s">
        <v>2127</v>
      </c>
      <c r="E12889" s="54">
        <v>0.504475</v>
      </c>
      <c r="F12889" s="54">
        <v>0</v>
      </c>
      <c r="G12889" s="54">
        <v>0.504475</v>
      </c>
    </row>
    <row r="12890" s="37" customFormat="1" customHeight="1" spans="1:7">
      <c r="A12890" s="52" t="s">
        <v>2056</v>
      </c>
      <c r="B12890" s="52" t="s">
        <v>4481</v>
      </c>
      <c r="C12890" s="52" t="s">
        <v>2092</v>
      </c>
      <c r="D12890" s="52" t="s">
        <v>2128</v>
      </c>
      <c r="E12890" s="54">
        <v>0.355997</v>
      </c>
      <c r="F12890" s="54">
        <v>0</v>
      </c>
      <c r="G12890" s="54">
        <v>0.355997</v>
      </c>
    </row>
    <row r="12891" s="37" customFormat="1" customHeight="1" spans="1:7">
      <c r="A12891" s="52" t="s">
        <v>2056</v>
      </c>
      <c r="B12891" s="52" t="s">
        <v>4481</v>
      </c>
      <c r="C12891" s="52" t="s">
        <v>2092</v>
      </c>
      <c r="D12891" s="52" t="s">
        <v>2129</v>
      </c>
      <c r="E12891" s="54">
        <v>0.703728</v>
      </c>
      <c r="F12891" s="54">
        <v>0</v>
      </c>
      <c r="G12891" s="54">
        <v>0.703728</v>
      </c>
    </row>
    <row r="12892" s="37" customFormat="1" customHeight="1" spans="1:7">
      <c r="A12892" s="52" t="s">
        <v>2056</v>
      </c>
      <c r="B12892" s="52" t="s">
        <v>4481</v>
      </c>
      <c r="C12892" s="52" t="s">
        <v>2092</v>
      </c>
      <c r="D12892" s="52" t="s">
        <v>2297</v>
      </c>
      <c r="E12892" s="54">
        <v>0.084614</v>
      </c>
      <c r="F12892" s="54">
        <v>0</v>
      </c>
      <c r="G12892" s="54">
        <v>0.084614</v>
      </c>
    </row>
    <row r="12893" s="37" customFormat="1" customHeight="1" spans="1:7">
      <c r="A12893" s="52" t="s">
        <v>2056</v>
      </c>
      <c r="B12893" s="52" t="s">
        <v>4481</v>
      </c>
      <c r="C12893" s="52" t="s">
        <v>2092</v>
      </c>
      <c r="D12893" s="52" t="s">
        <v>2130</v>
      </c>
      <c r="E12893" s="54">
        <v>0.630594</v>
      </c>
      <c r="F12893" s="54">
        <v>0</v>
      </c>
      <c r="G12893" s="54">
        <v>0.630594</v>
      </c>
    </row>
    <row r="12894" s="37" customFormat="1" customHeight="1" spans="1:7">
      <c r="A12894" s="52" t="s">
        <v>2056</v>
      </c>
      <c r="B12894" s="52" t="s">
        <v>4481</v>
      </c>
      <c r="C12894" s="52" t="s">
        <v>2092</v>
      </c>
      <c r="D12894" s="52" t="s">
        <v>2105</v>
      </c>
      <c r="E12894" s="54">
        <v>0.75</v>
      </c>
      <c r="F12894" s="54">
        <v>0</v>
      </c>
      <c r="G12894" s="54">
        <v>0.75</v>
      </c>
    </row>
    <row r="12895" s="37" customFormat="1" customHeight="1" spans="1:7">
      <c r="A12895" s="52" t="s">
        <v>2056</v>
      </c>
      <c r="B12895" s="52" t="s">
        <v>4481</v>
      </c>
      <c r="C12895" s="49" t="s">
        <v>2106</v>
      </c>
      <c r="D12895" s="49"/>
      <c r="E12895" s="55">
        <v>101.369931</v>
      </c>
      <c r="F12895" s="55">
        <v>0</v>
      </c>
      <c r="G12895" s="55">
        <v>101.369931</v>
      </c>
    </row>
    <row r="12896" s="37" customFormat="1" customHeight="1" spans="1:7">
      <c r="A12896" s="52" t="s">
        <v>2056</v>
      </c>
      <c r="B12896" s="52" t="s">
        <v>4481</v>
      </c>
      <c r="C12896" s="52" t="s">
        <v>2107</v>
      </c>
      <c r="D12896" s="52" t="s">
        <v>2131</v>
      </c>
      <c r="E12896" s="54">
        <v>23.4576</v>
      </c>
      <c r="F12896" s="54">
        <v>0</v>
      </c>
      <c r="G12896" s="54">
        <v>23.4576</v>
      </c>
    </row>
    <row r="12897" s="37" customFormat="1" customHeight="1" spans="1:7">
      <c r="A12897" s="52" t="s">
        <v>2056</v>
      </c>
      <c r="B12897" s="52" t="s">
        <v>4481</v>
      </c>
      <c r="C12897" s="52" t="s">
        <v>2107</v>
      </c>
      <c r="D12897" s="52" t="s">
        <v>2132</v>
      </c>
      <c r="E12897" s="54">
        <v>0.774</v>
      </c>
      <c r="F12897" s="54">
        <v>0</v>
      </c>
      <c r="G12897" s="54">
        <v>0.774</v>
      </c>
    </row>
    <row r="12898" s="37" customFormat="1" customHeight="1" spans="1:7">
      <c r="A12898" s="52" t="s">
        <v>2056</v>
      </c>
      <c r="B12898" s="52" t="s">
        <v>4481</v>
      </c>
      <c r="C12898" s="52" t="s">
        <v>2107</v>
      </c>
      <c r="D12898" s="52" t="s">
        <v>2110</v>
      </c>
      <c r="E12898" s="54">
        <v>2.46</v>
      </c>
      <c r="F12898" s="54">
        <v>0</v>
      </c>
      <c r="G12898" s="54">
        <v>2.46</v>
      </c>
    </row>
    <row r="12899" s="37" customFormat="1" customHeight="1" spans="1:7">
      <c r="A12899" s="52" t="s">
        <v>2056</v>
      </c>
      <c r="B12899" s="52" t="s">
        <v>4481</v>
      </c>
      <c r="C12899" s="52" t="s">
        <v>2107</v>
      </c>
      <c r="D12899" s="52" t="s">
        <v>2134</v>
      </c>
      <c r="E12899" s="54">
        <v>10.728</v>
      </c>
      <c r="F12899" s="54">
        <v>0</v>
      </c>
      <c r="G12899" s="54">
        <v>10.728</v>
      </c>
    </row>
    <row r="12900" s="37" customFormat="1" customHeight="1" spans="1:7">
      <c r="A12900" s="52" t="s">
        <v>2056</v>
      </c>
      <c r="B12900" s="52" t="s">
        <v>4481</v>
      </c>
      <c r="C12900" s="52" t="s">
        <v>2107</v>
      </c>
      <c r="D12900" s="52" t="s">
        <v>2135</v>
      </c>
      <c r="E12900" s="54">
        <v>20.64</v>
      </c>
      <c r="F12900" s="54">
        <v>0</v>
      </c>
      <c r="G12900" s="54">
        <v>20.64</v>
      </c>
    </row>
    <row r="12901" s="37" customFormat="1" customHeight="1" spans="1:7">
      <c r="A12901" s="52" t="s">
        <v>2056</v>
      </c>
      <c r="B12901" s="52" t="s">
        <v>4481</v>
      </c>
      <c r="C12901" s="52" t="s">
        <v>2107</v>
      </c>
      <c r="D12901" s="52" t="s">
        <v>2136</v>
      </c>
      <c r="E12901" s="54">
        <v>7.08</v>
      </c>
      <c r="F12901" s="54">
        <v>0</v>
      </c>
      <c r="G12901" s="54">
        <v>7.08</v>
      </c>
    </row>
    <row r="12902" s="37" customFormat="1" customHeight="1" spans="1:7">
      <c r="A12902" s="52" t="s">
        <v>2056</v>
      </c>
      <c r="B12902" s="52" t="s">
        <v>4481</v>
      </c>
      <c r="C12902" s="52" t="s">
        <v>2107</v>
      </c>
      <c r="D12902" s="52" t="s">
        <v>2137</v>
      </c>
      <c r="E12902" s="54">
        <v>10.028736</v>
      </c>
      <c r="F12902" s="54">
        <v>0</v>
      </c>
      <c r="G12902" s="54">
        <v>10.028736</v>
      </c>
    </row>
    <row r="12903" s="37" customFormat="1" customHeight="1" spans="1:7">
      <c r="A12903" s="52" t="s">
        <v>2056</v>
      </c>
      <c r="B12903" s="52" t="s">
        <v>4481</v>
      </c>
      <c r="C12903" s="52" t="s">
        <v>2107</v>
      </c>
      <c r="D12903" s="52" t="s">
        <v>2138</v>
      </c>
      <c r="E12903" s="54">
        <v>3.993762</v>
      </c>
      <c r="F12903" s="54">
        <v>0</v>
      </c>
      <c r="G12903" s="54">
        <v>3.993762</v>
      </c>
    </row>
    <row r="12904" s="37" customFormat="1" customHeight="1" spans="1:7">
      <c r="A12904" s="52" t="s">
        <v>2056</v>
      </c>
      <c r="B12904" s="52" t="s">
        <v>4481</v>
      </c>
      <c r="C12904" s="52" t="s">
        <v>2107</v>
      </c>
      <c r="D12904" s="52" t="s">
        <v>2139</v>
      </c>
      <c r="E12904" s="54">
        <v>0.126119</v>
      </c>
      <c r="F12904" s="54">
        <v>0</v>
      </c>
      <c r="G12904" s="54">
        <v>0.126119</v>
      </c>
    </row>
    <row r="12905" s="37" customFormat="1" customHeight="1" spans="1:7">
      <c r="A12905" s="52" t="s">
        <v>2056</v>
      </c>
      <c r="B12905" s="52" t="s">
        <v>4481</v>
      </c>
      <c r="C12905" s="52" t="s">
        <v>2107</v>
      </c>
      <c r="D12905" s="52" t="s">
        <v>2140</v>
      </c>
      <c r="E12905" s="54">
        <v>0.210198</v>
      </c>
      <c r="F12905" s="54">
        <v>0</v>
      </c>
      <c r="G12905" s="54">
        <v>0.210198</v>
      </c>
    </row>
    <row r="12906" s="37" customFormat="1" customHeight="1" spans="1:7">
      <c r="A12906" s="52" t="s">
        <v>2056</v>
      </c>
      <c r="B12906" s="52" t="s">
        <v>4481</v>
      </c>
      <c r="C12906" s="52" t="s">
        <v>2107</v>
      </c>
      <c r="D12906" s="52" t="s">
        <v>2141</v>
      </c>
      <c r="E12906" s="54">
        <v>5.635152</v>
      </c>
      <c r="F12906" s="54">
        <v>0</v>
      </c>
      <c r="G12906" s="54">
        <v>5.635152</v>
      </c>
    </row>
    <row r="12907" s="37" customFormat="1" customHeight="1" spans="1:7">
      <c r="A12907" s="52" t="s">
        <v>2056</v>
      </c>
      <c r="B12907" s="52" t="s">
        <v>4481</v>
      </c>
      <c r="C12907" s="52" t="s">
        <v>2107</v>
      </c>
      <c r="D12907" s="52" t="s">
        <v>2298</v>
      </c>
      <c r="E12907" s="54">
        <v>0.2</v>
      </c>
      <c r="F12907" s="54">
        <v>0</v>
      </c>
      <c r="G12907" s="54">
        <v>0.2</v>
      </c>
    </row>
    <row r="12908" s="37" customFormat="1" customHeight="1" spans="1:7">
      <c r="A12908" s="52" t="s">
        <v>2056</v>
      </c>
      <c r="B12908" s="52" t="s">
        <v>4481</v>
      </c>
      <c r="C12908" s="52" t="s">
        <v>2107</v>
      </c>
      <c r="D12908" s="52" t="s">
        <v>2142</v>
      </c>
      <c r="E12908" s="54">
        <v>5.014368</v>
      </c>
      <c r="F12908" s="54">
        <v>0</v>
      </c>
      <c r="G12908" s="54">
        <v>5.014368</v>
      </c>
    </row>
    <row r="12909" s="37" customFormat="1" customHeight="1" spans="1:7">
      <c r="A12909" s="52" t="s">
        <v>2056</v>
      </c>
      <c r="B12909" s="52" t="s">
        <v>4481</v>
      </c>
      <c r="C12909" s="52" t="s">
        <v>2107</v>
      </c>
      <c r="D12909" s="52" t="s">
        <v>2299</v>
      </c>
      <c r="E12909" s="54">
        <v>2.3</v>
      </c>
      <c r="F12909" s="54">
        <v>0</v>
      </c>
      <c r="G12909" s="54">
        <v>2.3</v>
      </c>
    </row>
    <row r="12910" s="37" customFormat="1" customHeight="1" spans="1:7">
      <c r="A12910" s="52" t="s">
        <v>2056</v>
      </c>
      <c r="B12910" s="52" t="s">
        <v>4481</v>
      </c>
      <c r="C12910" s="52" t="s">
        <v>2107</v>
      </c>
      <c r="D12910" s="52" t="s">
        <v>2143</v>
      </c>
      <c r="E12910" s="54">
        <v>7.5724</v>
      </c>
      <c r="F12910" s="54">
        <v>0</v>
      </c>
      <c r="G12910" s="54">
        <v>7.5724</v>
      </c>
    </row>
    <row r="12911" s="37" customFormat="1" customHeight="1" spans="1:7">
      <c r="A12911" s="52" t="s">
        <v>2056</v>
      </c>
      <c r="B12911" s="52" t="s">
        <v>4481</v>
      </c>
      <c r="C12911" s="52" t="s">
        <v>2107</v>
      </c>
      <c r="D12911" s="52" t="s">
        <v>2144</v>
      </c>
      <c r="E12911" s="54">
        <v>0.8</v>
      </c>
      <c r="F12911" s="54">
        <v>0</v>
      </c>
      <c r="G12911" s="54">
        <v>0.8</v>
      </c>
    </row>
    <row r="12912" s="37" customFormat="1" customHeight="1" spans="1:7">
      <c r="A12912" s="52" t="s">
        <v>2056</v>
      </c>
      <c r="B12912" s="52" t="s">
        <v>4481</v>
      </c>
      <c r="C12912" s="52" t="s">
        <v>2107</v>
      </c>
      <c r="D12912" s="52" t="s">
        <v>2145</v>
      </c>
      <c r="E12912" s="54">
        <v>0.349596</v>
      </c>
      <c r="F12912" s="54">
        <v>0</v>
      </c>
      <c r="G12912" s="54">
        <v>0.349596</v>
      </c>
    </row>
    <row r="12913" s="37" customFormat="1" customHeight="1" spans="1:7">
      <c r="A12913" s="52" t="s">
        <v>2056</v>
      </c>
      <c r="B12913" s="49" t="s">
        <v>4482</v>
      </c>
      <c r="C12913" s="49"/>
      <c r="D12913" s="49"/>
      <c r="E12913" s="55">
        <v>108.978174</v>
      </c>
      <c r="F12913" s="55">
        <v>0</v>
      </c>
      <c r="G12913" s="55">
        <v>108.978174</v>
      </c>
    </row>
    <row r="12914" s="37" customFormat="1" customHeight="1" spans="1:7">
      <c r="A12914" s="52" t="s">
        <v>2056</v>
      </c>
      <c r="B12914" s="52" t="s">
        <v>4483</v>
      </c>
      <c r="C12914" s="49" t="s">
        <v>2091</v>
      </c>
      <c r="D12914" s="49"/>
      <c r="E12914" s="55">
        <v>15.063622</v>
      </c>
      <c r="F12914" s="55">
        <v>0</v>
      </c>
      <c r="G12914" s="55">
        <v>15.063622</v>
      </c>
    </row>
    <row r="12915" s="37" customFormat="1" customHeight="1" spans="1:7">
      <c r="A12915" s="52" t="s">
        <v>2056</v>
      </c>
      <c r="B12915" s="52" t="s">
        <v>4483</v>
      </c>
      <c r="C12915" s="52" t="s">
        <v>2092</v>
      </c>
      <c r="D12915" s="52" t="s">
        <v>2126</v>
      </c>
      <c r="E12915" s="54">
        <v>12.25</v>
      </c>
      <c r="F12915" s="54">
        <v>0</v>
      </c>
      <c r="G12915" s="54">
        <v>12.25</v>
      </c>
    </row>
    <row r="12916" s="37" customFormat="1" customHeight="1" spans="1:7">
      <c r="A12916" s="52" t="s">
        <v>2056</v>
      </c>
      <c r="B12916" s="52" t="s">
        <v>4483</v>
      </c>
      <c r="C12916" s="52" t="s">
        <v>2092</v>
      </c>
      <c r="D12916" s="52" t="s">
        <v>2127</v>
      </c>
      <c r="E12916" s="54">
        <v>0.476626</v>
      </c>
      <c r="F12916" s="54">
        <v>0</v>
      </c>
      <c r="G12916" s="54">
        <v>0.476626</v>
      </c>
    </row>
    <row r="12917" s="37" customFormat="1" customHeight="1" spans="1:7">
      <c r="A12917" s="52" t="s">
        <v>2056</v>
      </c>
      <c r="B12917" s="52" t="s">
        <v>4483</v>
      </c>
      <c r="C12917" s="52" t="s">
        <v>2092</v>
      </c>
      <c r="D12917" s="52" t="s">
        <v>2128</v>
      </c>
      <c r="E12917" s="54">
        <v>0.33695</v>
      </c>
      <c r="F12917" s="54">
        <v>0</v>
      </c>
      <c r="G12917" s="54">
        <v>0.33695</v>
      </c>
    </row>
    <row r="12918" s="37" customFormat="1" customHeight="1" spans="1:7">
      <c r="A12918" s="52" t="s">
        <v>2056</v>
      </c>
      <c r="B12918" s="52" t="s">
        <v>4483</v>
      </c>
      <c r="C12918" s="52" t="s">
        <v>2092</v>
      </c>
      <c r="D12918" s="52" t="s">
        <v>2129</v>
      </c>
      <c r="E12918" s="54">
        <v>0.654264</v>
      </c>
      <c r="F12918" s="54">
        <v>0</v>
      </c>
      <c r="G12918" s="54">
        <v>0.654264</v>
      </c>
    </row>
    <row r="12919" s="37" customFormat="1" customHeight="1" spans="1:7">
      <c r="A12919" s="52" t="s">
        <v>2056</v>
      </c>
      <c r="B12919" s="52" t="s">
        <v>4483</v>
      </c>
      <c r="C12919" s="52" t="s">
        <v>2092</v>
      </c>
      <c r="D12919" s="52" t="s">
        <v>2130</v>
      </c>
      <c r="E12919" s="54">
        <v>0.595782</v>
      </c>
      <c r="F12919" s="54">
        <v>0</v>
      </c>
      <c r="G12919" s="54">
        <v>0.595782</v>
      </c>
    </row>
    <row r="12920" s="37" customFormat="1" customHeight="1" spans="1:7">
      <c r="A12920" s="52" t="s">
        <v>2056</v>
      </c>
      <c r="B12920" s="52" t="s">
        <v>4483</v>
      </c>
      <c r="C12920" s="52" t="s">
        <v>2092</v>
      </c>
      <c r="D12920" s="52" t="s">
        <v>2105</v>
      </c>
      <c r="E12920" s="54">
        <v>0.75</v>
      </c>
      <c r="F12920" s="54">
        <v>0</v>
      </c>
      <c r="G12920" s="54">
        <v>0.75</v>
      </c>
    </row>
    <row r="12921" s="37" customFormat="1" customHeight="1" spans="1:7">
      <c r="A12921" s="52" t="s">
        <v>2056</v>
      </c>
      <c r="B12921" s="52" t="s">
        <v>4483</v>
      </c>
      <c r="C12921" s="49" t="s">
        <v>2106</v>
      </c>
      <c r="D12921" s="49"/>
      <c r="E12921" s="55">
        <v>93.914552</v>
      </c>
      <c r="F12921" s="55">
        <v>0</v>
      </c>
      <c r="G12921" s="55">
        <v>93.914552</v>
      </c>
    </row>
    <row r="12922" s="37" customFormat="1" customHeight="1" spans="1:7">
      <c r="A12922" s="52" t="s">
        <v>2056</v>
      </c>
      <c r="B12922" s="52" t="s">
        <v>4483</v>
      </c>
      <c r="C12922" s="52" t="s">
        <v>2107</v>
      </c>
      <c r="D12922" s="52" t="s">
        <v>2131</v>
      </c>
      <c r="E12922" s="54">
        <v>21.8088</v>
      </c>
      <c r="F12922" s="54">
        <v>0</v>
      </c>
      <c r="G12922" s="54">
        <v>21.8088</v>
      </c>
    </row>
    <row r="12923" s="37" customFormat="1" customHeight="1" spans="1:7">
      <c r="A12923" s="52" t="s">
        <v>2056</v>
      </c>
      <c r="B12923" s="52" t="s">
        <v>4483</v>
      </c>
      <c r="C12923" s="52" t="s">
        <v>2107</v>
      </c>
      <c r="D12923" s="52" t="s">
        <v>2132</v>
      </c>
      <c r="E12923" s="54">
        <v>0.774</v>
      </c>
      <c r="F12923" s="54">
        <v>0</v>
      </c>
      <c r="G12923" s="54">
        <v>0.774</v>
      </c>
    </row>
    <row r="12924" s="37" customFormat="1" customHeight="1" spans="1:7">
      <c r="A12924" s="52" t="s">
        <v>2056</v>
      </c>
      <c r="B12924" s="52" t="s">
        <v>4483</v>
      </c>
      <c r="C12924" s="52" t="s">
        <v>2107</v>
      </c>
      <c r="D12924" s="52" t="s">
        <v>2110</v>
      </c>
      <c r="E12924" s="54">
        <v>2.4</v>
      </c>
      <c r="F12924" s="54">
        <v>0</v>
      </c>
      <c r="G12924" s="54">
        <v>2.4</v>
      </c>
    </row>
    <row r="12925" s="37" customFormat="1" customHeight="1" spans="1:7">
      <c r="A12925" s="52" t="s">
        <v>2056</v>
      </c>
      <c r="B12925" s="52" t="s">
        <v>4483</v>
      </c>
      <c r="C12925" s="52" t="s">
        <v>2107</v>
      </c>
      <c r="D12925" s="52" t="s">
        <v>2134</v>
      </c>
      <c r="E12925" s="54">
        <v>10.332</v>
      </c>
      <c r="F12925" s="54">
        <v>0</v>
      </c>
      <c r="G12925" s="54">
        <v>10.332</v>
      </c>
    </row>
    <row r="12926" s="37" customFormat="1" customHeight="1" spans="1:7">
      <c r="A12926" s="52" t="s">
        <v>2056</v>
      </c>
      <c r="B12926" s="52" t="s">
        <v>4483</v>
      </c>
      <c r="C12926" s="52" t="s">
        <v>2107</v>
      </c>
      <c r="D12926" s="52" t="s">
        <v>2135</v>
      </c>
      <c r="E12926" s="54">
        <v>19.68</v>
      </c>
      <c r="F12926" s="54">
        <v>0</v>
      </c>
      <c r="G12926" s="54">
        <v>19.68</v>
      </c>
    </row>
    <row r="12927" s="37" customFormat="1" customHeight="1" spans="1:7">
      <c r="A12927" s="52" t="s">
        <v>2056</v>
      </c>
      <c r="B12927" s="52" t="s">
        <v>4483</v>
      </c>
      <c r="C12927" s="52" t="s">
        <v>2107</v>
      </c>
      <c r="D12927" s="52" t="s">
        <v>2136</v>
      </c>
      <c r="E12927" s="54">
        <v>6.804</v>
      </c>
      <c r="F12927" s="54">
        <v>0</v>
      </c>
      <c r="G12927" s="54">
        <v>6.804</v>
      </c>
    </row>
    <row r="12928" s="37" customFormat="1" customHeight="1" spans="1:7">
      <c r="A12928" s="52" t="s">
        <v>2056</v>
      </c>
      <c r="B12928" s="52" t="s">
        <v>4483</v>
      </c>
      <c r="C12928" s="52" t="s">
        <v>2107</v>
      </c>
      <c r="D12928" s="52" t="s">
        <v>2137</v>
      </c>
      <c r="E12928" s="54">
        <v>9.503808</v>
      </c>
      <c r="F12928" s="54">
        <v>0</v>
      </c>
      <c r="G12928" s="54">
        <v>9.503808</v>
      </c>
    </row>
    <row r="12929" s="37" customFormat="1" customHeight="1" spans="1:7">
      <c r="A12929" s="52" t="s">
        <v>2056</v>
      </c>
      <c r="B12929" s="52" t="s">
        <v>4483</v>
      </c>
      <c r="C12929" s="52" t="s">
        <v>2107</v>
      </c>
      <c r="D12929" s="52" t="s">
        <v>2138</v>
      </c>
      <c r="E12929" s="54">
        <v>3.773286</v>
      </c>
      <c r="F12929" s="54">
        <v>0</v>
      </c>
      <c r="G12929" s="54">
        <v>3.773286</v>
      </c>
    </row>
    <row r="12930" s="37" customFormat="1" customHeight="1" spans="1:7">
      <c r="A12930" s="52" t="s">
        <v>2056</v>
      </c>
      <c r="B12930" s="52" t="s">
        <v>4483</v>
      </c>
      <c r="C12930" s="52" t="s">
        <v>2107</v>
      </c>
      <c r="D12930" s="52" t="s">
        <v>2139</v>
      </c>
      <c r="E12930" s="54">
        <v>0.119156</v>
      </c>
      <c r="F12930" s="54">
        <v>0</v>
      </c>
      <c r="G12930" s="54">
        <v>0.119156</v>
      </c>
    </row>
    <row r="12931" s="37" customFormat="1" customHeight="1" spans="1:7">
      <c r="A12931" s="52" t="s">
        <v>2056</v>
      </c>
      <c r="B12931" s="52" t="s">
        <v>4483</v>
      </c>
      <c r="C12931" s="52" t="s">
        <v>2107</v>
      </c>
      <c r="D12931" s="52" t="s">
        <v>2140</v>
      </c>
      <c r="E12931" s="54">
        <v>0.198594</v>
      </c>
      <c r="F12931" s="54">
        <v>0</v>
      </c>
      <c r="G12931" s="54">
        <v>0.198594</v>
      </c>
    </row>
    <row r="12932" s="37" customFormat="1" customHeight="1" spans="1:7">
      <c r="A12932" s="52" t="s">
        <v>2056</v>
      </c>
      <c r="B12932" s="52" t="s">
        <v>4483</v>
      </c>
      <c r="C12932" s="52" t="s">
        <v>2107</v>
      </c>
      <c r="D12932" s="52" t="s">
        <v>2141</v>
      </c>
      <c r="E12932" s="54">
        <v>5.342256</v>
      </c>
      <c r="F12932" s="54">
        <v>0</v>
      </c>
      <c r="G12932" s="54">
        <v>5.342256</v>
      </c>
    </row>
    <row r="12933" s="37" customFormat="1" customHeight="1" spans="1:7">
      <c r="A12933" s="52" t="s">
        <v>2056</v>
      </c>
      <c r="B12933" s="52" t="s">
        <v>4483</v>
      </c>
      <c r="C12933" s="52" t="s">
        <v>2107</v>
      </c>
      <c r="D12933" s="52" t="s">
        <v>2142</v>
      </c>
      <c r="E12933" s="54">
        <v>4.751904</v>
      </c>
      <c r="F12933" s="54">
        <v>0</v>
      </c>
      <c r="G12933" s="54">
        <v>4.751904</v>
      </c>
    </row>
    <row r="12934" s="37" customFormat="1" customHeight="1" spans="1:7">
      <c r="A12934" s="52" t="s">
        <v>2056</v>
      </c>
      <c r="B12934" s="52" t="s">
        <v>4483</v>
      </c>
      <c r="C12934" s="52" t="s">
        <v>2107</v>
      </c>
      <c r="D12934" s="52" t="s">
        <v>2143</v>
      </c>
      <c r="E12934" s="54">
        <v>7.2976</v>
      </c>
      <c r="F12934" s="54">
        <v>0</v>
      </c>
      <c r="G12934" s="54">
        <v>7.2976</v>
      </c>
    </row>
    <row r="12935" s="37" customFormat="1" customHeight="1" spans="1:7">
      <c r="A12935" s="52" t="s">
        <v>2056</v>
      </c>
      <c r="B12935" s="52" t="s">
        <v>4483</v>
      </c>
      <c r="C12935" s="52" t="s">
        <v>2107</v>
      </c>
      <c r="D12935" s="52" t="s">
        <v>2144</v>
      </c>
      <c r="E12935" s="54">
        <v>0.8</v>
      </c>
      <c r="F12935" s="54">
        <v>0</v>
      </c>
      <c r="G12935" s="54">
        <v>0.8</v>
      </c>
    </row>
    <row r="12936" s="37" customFormat="1" customHeight="1" spans="1:7">
      <c r="A12936" s="52" t="s">
        <v>2056</v>
      </c>
      <c r="B12936" s="52" t="s">
        <v>4483</v>
      </c>
      <c r="C12936" s="52" t="s">
        <v>2107</v>
      </c>
      <c r="D12936" s="52" t="s">
        <v>2145</v>
      </c>
      <c r="E12936" s="54">
        <v>0.329148</v>
      </c>
      <c r="F12936" s="54">
        <v>0</v>
      </c>
      <c r="G12936" s="54">
        <v>0.329148</v>
      </c>
    </row>
    <row r="12937" s="37" customFormat="1" customHeight="1" spans="1:7">
      <c r="A12937" s="52" t="s">
        <v>2056</v>
      </c>
      <c r="B12937" s="49" t="s">
        <v>4484</v>
      </c>
      <c r="C12937" s="49"/>
      <c r="D12937" s="49"/>
      <c r="E12937" s="55">
        <v>99.053924</v>
      </c>
      <c r="F12937" s="55">
        <v>0</v>
      </c>
      <c r="G12937" s="55">
        <v>99.053924</v>
      </c>
    </row>
    <row r="12938" s="37" customFormat="1" customHeight="1" spans="1:7">
      <c r="A12938" s="52" t="s">
        <v>2056</v>
      </c>
      <c r="B12938" s="52" t="s">
        <v>4485</v>
      </c>
      <c r="C12938" s="49" t="s">
        <v>2091</v>
      </c>
      <c r="D12938" s="49"/>
      <c r="E12938" s="55">
        <v>14.80288</v>
      </c>
      <c r="F12938" s="55">
        <v>0</v>
      </c>
      <c r="G12938" s="55">
        <v>14.80288</v>
      </c>
    </row>
    <row r="12939" s="37" customFormat="1" customHeight="1" spans="1:7">
      <c r="A12939" s="52" t="s">
        <v>2056</v>
      </c>
      <c r="B12939" s="52" t="s">
        <v>4485</v>
      </c>
      <c r="C12939" s="52" t="s">
        <v>2092</v>
      </c>
      <c r="D12939" s="52" t="s">
        <v>2126</v>
      </c>
      <c r="E12939" s="54">
        <v>12.25</v>
      </c>
      <c r="F12939" s="54">
        <v>0</v>
      </c>
      <c r="G12939" s="54">
        <v>12.25</v>
      </c>
    </row>
    <row r="12940" s="37" customFormat="1" customHeight="1" spans="1:7">
      <c r="A12940" s="52" t="s">
        <v>2056</v>
      </c>
      <c r="B12940" s="52" t="s">
        <v>4485</v>
      </c>
      <c r="C12940" s="52" t="s">
        <v>2092</v>
      </c>
      <c r="D12940" s="52" t="s">
        <v>2127</v>
      </c>
      <c r="E12940" s="54">
        <v>0.418176</v>
      </c>
      <c r="F12940" s="54">
        <v>0</v>
      </c>
      <c r="G12940" s="54">
        <v>0.418176</v>
      </c>
    </row>
    <row r="12941" s="37" customFormat="1" customHeight="1" spans="1:7">
      <c r="A12941" s="52" t="s">
        <v>2056</v>
      </c>
      <c r="B12941" s="52" t="s">
        <v>4485</v>
      </c>
      <c r="C12941" s="52" t="s">
        <v>2092</v>
      </c>
      <c r="D12941" s="52" t="s">
        <v>2128</v>
      </c>
      <c r="E12941" s="54">
        <v>0.297504</v>
      </c>
      <c r="F12941" s="54">
        <v>0</v>
      </c>
      <c r="G12941" s="54">
        <v>0.297504</v>
      </c>
    </row>
    <row r="12942" s="37" customFormat="1" customHeight="1" spans="1:7">
      <c r="A12942" s="52" t="s">
        <v>2056</v>
      </c>
      <c r="B12942" s="52" t="s">
        <v>4485</v>
      </c>
      <c r="C12942" s="52" t="s">
        <v>2092</v>
      </c>
      <c r="D12942" s="52" t="s">
        <v>2129</v>
      </c>
      <c r="E12942" s="54">
        <v>0.56448</v>
      </c>
      <c r="F12942" s="54">
        <v>0</v>
      </c>
      <c r="G12942" s="54">
        <v>0.56448</v>
      </c>
    </row>
    <row r="12943" s="37" customFormat="1" customHeight="1" spans="1:7">
      <c r="A12943" s="52" t="s">
        <v>2056</v>
      </c>
      <c r="B12943" s="52" t="s">
        <v>4485</v>
      </c>
      <c r="C12943" s="52" t="s">
        <v>2092</v>
      </c>
      <c r="D12943" s="52" t="s">
        <v>2130</v>
      </c>
      <c r="E12943" s="54">
        <v>0.52272</v>
      </c>
      <c r="F12943" s="54">
        <v>0</v>
      </c>
      <c r="G12943" s="54">
        <v>0.52272</v>
      </c>
    </row>
    <row r="12944" s="37" customFormat="1" customHeight="1" spans="1:7">
      <c r="A12944" s="52" t="s">
        <v>2056</v>
      </c>
      <c r="B12944" s="52" t="s">
        <v>4485</v>
      </c>
      <c r="C12944" s="52" t="s">
        <v>2092</v>
      </c>
      <c r="D12944" s="52" t="s">
        <v>2105</v>
      </c>
      <c r="E12944" s="54">
        <v>0.75</v>
      </c>
      <c r="F12944" s="54">
        <v>0</v>
      </c>
      <c r="G12944" s="54">
        <v>0.75</v>
      </c>
    </row>
    <row r="12945" s="37" customFormat="1" customHeight="1" spans="1:7">
      <c r="A12945" s="52" t="s">
        <v>2056</v>
      </c>
      <c r="B12945" s="52" t="s">
        <v>4485</v>
      </c>
      <c r="C12945" s="49" t="s">
        <v>2106</v>
      </c>
      <c r="D12945" s="49"/>
      <c r="E12945" s="55">
        <v>84.251044</v>
      </c>
      <c r="F12945" s="55">
        <v>0</v>
      </c>
      <c r="G12945" s="55">
        <v>84.251044</v>
      </c>
    </row>
    <row r="12946" s="37" customFormat="1" customHeight="1" spans="1:7">
      <c r="A12946" s="52" t="s">
        <v>2056</v>
      </c>
      <c r="B12946" s="52" t="s">
        <v>4485</v>
      </c>
      <c r="C12946" s="52" t="s">
        <v>2107</v>
      </c>
      <c r="D12946" s="52" t="s">
        <v>2131</v>
      </c>
      <c r="E12946" s="54">
        <v>18.816</v>
      </c>
      <c r="F12946" s="54">
        <v>0</v>
      </c>
      <c r="G12946" s="54">
        <v>18.816</v>
      </c>
    </row>
    <row r="12947" s="37" customFormat="1" customHeight="1" spans="1:7">
      <c r="A12947" s="52" t="s">
        <v>2056</v>
      </c>
      <c r="B12947" s="52" t="s">
        <v>4485</v>
      </c>
      <c r="C12947" s="52" t="s">
        <v>2107</v>
      </c>
      <c r="D12947" s="52" t="s">
        <v>2132</v>
      </c>
      <c r="E12947" s="54">
        <v>0.774</v>
      </c>
      <c r="F12947" s="54">
        <v>0</v>
      </c>
      <c r="G12947" s="54">
        <v>0.774</v>
      </c>
    </row>
    <row r="12948" s="37" customFormat="1" customHeight="1" spans="1:7">
      <c r="A12948" s="52" t="s">
        <v>2056</v>
      </c>
      <c r="B12948" s="52" t="s">
        <v>4485</v>
      </c>
      <c r="C12948" s="52" t="s">
        <v>2107</v>
      </c>
      <c r="D12948" s="52" t="s">
        <v>2110</v>
      </c>
      <c r="E12948" s="54">
        <v>2.34</v>
      </c>
      <c r="F12948" s="54">
        <v>0</v>
      </c>
      <c r="G12948" s="54">
        <v>2.34</v>
      </c>
    </row>
    <row r="12949" s="37" customFormat="1" customHeight="1" spans="1:7">
      <c r="A12949" s="52" t="s">
        <v>2056</v>
      </c>
      <c r="B12949" s="52" t="s">
        <v>4485</v>
      </c>
      <c r="C12949" s="52" t="s">
        <v>2107</v>
      </c>
      <c r="D12949" s="52" t="s">
        <v>2134</v>
      </c>
      <c r="E12949" s="54">
        <v>9.18</v>
      </c>
      <c r="F12949" s="54">
        <v>0</v>
      </c>
      <c r="G12949" s="54">
        <v>9.18</v>
      </c>
    </row>
    <row r="12950" s="37" customFormat="1" customHeight="1" spans="1:7">
      <c r="A12950" s="52" t="s">
        <v>2056</v>
      </c>
      <c r="B12950" s="52" t="s">
        <v>4485</v>
      </c>
      <c r="C12950" s="52" t="s">
        <v>2107</v>
      </c>
      <c r="D12950" s="52" t="s">
        <v>2135</v>
      </c>
      <c r="E12950" s="54">
        <v>18.168</v>
      </c>
      <c r="F12950" s="54">
        <v>0</v>
      </c>
      <c r="G12950" s="54">
        <v>18.168</v>
      </c>
    </row>
    <row r="12951" s="37" customFormat="1" customHeight="1" spans="1:7">
      <c r="A12951" s="52" t="s">
        <v>2056</v>
      </c>
      <c r="B12951" s="52" t="s">
        <v>4485</v>
      </c>
      <c r="C12951" s="52" t="s">
        <v>2107</v>
      </c>
      <c r="D12951" s="52" t="s">
        <v>2136</v>
      </c>
      <c r="E12951" s="54">
        <v>6.078</v>
      </c>
      <c r="F12951" s="54">
        <v>0</v>
      </c>
      <c r="G12951" s="54">
        <v>6.078</v>
      </c>
    </row>
    <row r="12952" s="37" customFormat="1" customHeight="1" spans="1:7">
      <c r="A12952" s="52" t="s">
        <v>2056</v>
      </c>
      <c r="B12952" s="52" t="s">
        <v>4485</v>
      </c>
      <c r="C12952" s="52" t="s">
        <v>2107</v>
      </c>
      <c r="D12952" s="52" t="s">
        <v>2137</v>
      </c>
      <c r="E12952" s="54">
        <v>8.48256</v>
      </c>
      <c r="F12952" s="54">
        <v>0</v>
      </c>
      <c r="G12952" s="54">
        <v>8.48256</v>
      </c>
    </row>
    <row r="12953" s="37" customFormat="1" customHeight="1" spans="1:7">
      <c r="A12953" s="52" t="s">
        <v>2056</v>
      </c>
      <c r="B12953" s="52" t="s">
        <v>4485</v>
      </c>
      <c r="C12953" s="52" t="s">
        <v>2107</v>
      </c>
      <c r="D12953" s="52" t="s">
        <v>2138</v>
      </c>
      <c r="E12953" s="54">
        <v>3.31056</v>
      </c>
      <c r="F12953" s="54">
        <v>0</v>
      </c>
      <c r="G12953" s="54">
        <v>3.31056</v>
      </c>
    </row>
    <row r="12954" s="37" customFormat="1" customHeight="1" spans="1:7">
      <c r="A12954" s="52" t="s">
        <v>2056</v>
      </c>
      <c r="B12954" s="52" t="s">
        <v>4485</v>
      </c>
      <c r="C12954" s="52" t="s">
        <v>2107</v>
      </c>
      <c r="D12954" s="52" t="s">
        <v>2139</v>
      </c>
      <c r="E12954" s="54">
        <v>0.104544</v>
      </c>
      <c r="F12954" s="54">
        <v>0</v>
      </c>
      <c r="G12954" s="54">
        <v>0.104544</v>
      </c>
    </row>
    <row r="12955" s="37" customFormat="1" customHeight="1" spans="1:7">
      <c r="A12955" s="52" t="s">
        <v>2056</v>
      </c>
      <c r="B12955" s="52" t="s">
        <v>4485</v>
      </c>
      <c r="C12955" s="52" t="s">
        <v>2107</v>
      </c>
      <c r="D12955" s="52" t="s">
        <v>2140</v>
      </c>
      <c r="E12955" s="54">
        <v>0.17424</v>
      </c>
      <c r="F12955" s="54">
        <v>0</v>
      </c>
      <c r="G12955" s="54">
        <v>0.17424</v>
      </c>
    </row>
    <row r="12956" s="37" customFormat="1" customHeight="1" spans="1:7">
      <c r="A12956" s="52" t="s">
        <v>2056</v>
      </c>
      <c r="B12956" s="52" t="s">
        <v>4485</v>
      </c>
      <c r="C12956" s="52" t="s">
        <v>2107</v>
      </c>
      <c r="D12956" s="52" t="s">
        <v>2141</v>
      </c>
      <c r="E12956" s="54">
        <v>4.74336</v>
      </c>
      <c r="F12956" s="54">
        <v>0</v>
      </c>
      <c r="G12956" s="54">
        <v>4.74336</v>
      </c>
    </row>
    <row r="12957" s="37" customFormat="1" customHeight="1" spans="1:7">
      <c r="A12957" s="52" t="s">
        <v>2056</v>
      </c>
      <c r="B12957" s="52" t="s">
        <v>4485</v>
      </c>
      <c r="C12957" s="52" t="s">
        <v>2107</v>
      </c>
      <c r="D12957" s="52" t="s">
        <v>2142</v>
      </c>
      <c r="E12957" s="54">
        <v>4.24128</v>
      </c>
      <c r="F12957" s="54">
        <v>0</v>
      </c>
      <c r="G12957" s="54">
        <v>4.24128</v>
      </c>
    </row>
    <row r="12958" s="37" customFormat="1" customHeight="1" spans="1:7">
      <c r="A12958" s="52" t="s">
        <v>2056</v>
      </c>
      <c r="B12958" s="52" t="s">
        <v>4485</v>
      </c>
      <c r="C12958" s="52" t="s">
        <v>2107</v>
      </c>
      <c r="D12958" s="52" t="s">
        <v>2143</v>
      </c>
      <c r="E12958" s="54">
        <v>6.7508</v>
      </c>
      <c r="F12958" s="54">
        <v>0</v>
      </c>
      <c r="G12958" s="54">
        <v>6.7508</v>
      </c>
    </row>
    <row r="12959" s="37" customFormat="1" customHeight="1" spans="1:7">
      <c r="A12959" s="52" t="s">
        <v>2056</v>
      </c>
      <c r="B12959" s="52" t="s">
        <v>4485</v>
      </c>
      <c r="C12959" s="52" t="s">
        <v>2107</v>
      </c>
      <c r="D12959" s="52" t="s">
        <v>2144</v>
      </c>
      <c r="E12959" s="54">
        <v>0.8</v>
      </c>
      <c r="F12959" s="54">
        <v>0</v>
      </c>
      <c r="G12959" s="54">
        <v>0.8</v>
      </c>
    </row>
    <row r="12960" s="37" customFormat="1" customHeight="1" spans="1:7">
      <c r="A12960" s="52" t="s">
        <v>2056</v>
      </c>
      <c r="B12960" s="52" t="s">
        <v>4485</v>
      </c>
      <c r="C12960" s="52" t="s">
        <v>2107</v>
      </c>
      <c r="D12960" s="52" t="s">
        <v>2145</v>
      </c>
      <c r="E12960" s="54">
        <v>0.2877</v>
      </c>
      <c r="F12960" s="54">
        <v>0</v>
      </c>
      <c r="G12960" s="54">
        <v>0.2877</v>
      </c>
    </row>
    <row r="12961" s="37" customFormat="1" customHeight="1" spans="1:7">
      <c r="A12961" s="52" t="s">
        <v>2056</v>
      </c>
      <c r="B12961" s="49" t="s">
        <v>4486</v>
      </c>
      <c r="C12961" s="49"/>
      <c r="D12961" s="49"/>
      <c r="E12961" s="55">
        <v>100.431893</v>
      </c>
      <c r="F12961" s="55">
        <v>0</v>
      </c>
      <c r="G12961" s="55">
        <v>100.431893</v>
      </c>
    </row>
    <row r="12962" s="37" customFormat="1" customHeight="1" spans="1:7">
      <c r="A12962" s="52" t="s">
        <v>2056</v>
      </c>
      <c r="B12962" s="52" t="s">
        <v>4487</v>
      </c>
      <c r="C12962" s="49" t="s">
        <v>2091</v>
      </c>
      <c r="D12962" s="49"/>
      <c r="E12962" s="55">
        <v>14.866324</v>
      </c>
      <c r="F12962" s="55">
        <v>0</v>
      </c>
      <c r="G12962" s="55">
        <v>14.866324</v>
      </c>
    </row>
    <row r="12963" s="37" customFormat="1" customHeight="1" spans="1:7">
      <c r="A12963" s="52" t="s">
        <v>2056</v>
      </c>
      <c r="B12963" s="52" t="s">
        <v>4487</v>
      </c>
      <c r="C12963" s="52" t="s">
        <v>2092</v>
      </c>
      <c r="D12963" s="52" t="s">
        <v>2126</v>
      </c>
      <c r="E12963" s="54">
        <v>12.25</v>
      </c>
      <c r="F12963" s="54">
        <v>0</v>
      </c>
      <c r="G12963" s="54">
        <v>12.25</v>
      </c>
    </row>
    <row r="12964" s="37" customFormat="1" customHeight="1" spans="1:7">
      <c r="A12964" s="52" t="s">
        <v>2056</v>
      </c>
      <c r="B12964" s="52" t="s">
        <v>4487</v>
      </c>
      <c r="C12964" s="52" t="s">
        <v>2092</v>
      </c>
      <c r="D12964" s="52" t="s">
        <v>2127</v>
      </c>
      <c r="E12964" s="54">
        <v>0.432547</v>
      </c>
      <c r="F12964" s="54">
        <v>0</v>
      </c>
      <c r="G12964" s="54">
        <v>0.432547</v>
      </c>
    </row>
    <row r="12965" s="37" customFormat="1" customHeight="1" spans="1:7">
      <c r="A12965" s="52" t="s">
        <v>2056</v>
      </c>
      <c r="B12965" s="52" t="s">
        <v>4487</v>
      </c>
      <c r="C12965" s="52" t="s">
        <v>2092</v>
      </c>
      <c r="D12965" s="52" t="s">
        <v>2128</v>
      </c>
      <c r="E12965" s="54">
        <v>0.305645</v>
      </c>
      <c r="F12965" s="54">
        <v>0</v>
      </c>
      <c r="G12965" s="54">
        <v>0.305645</v>
      </c>
    </row>
    <row r="12966" s="37" customFormat="1" customHeight="1" spans="1:7">
      <c r="A12966" s="52" t="s">
        <v>2056</v>
      </c>
      <c r="B12966" s="52" t="s">
        <v>4487</v>
      </c>
      <c r="C12966" s="52" t="s">
        <v>2092</v>
      </c>
      <c r="D12966" s="52" t="s">
        <v>2129</v>
      </c>
      <c r="E12966" s="54">
        <v>0.587448</v>
      </c>
      <c r="F12966" s="54">
        <v>0</v>
      </c>
      <c r="G12966" s="54">
        <v>0.587448</v>
      </c>
    </row>
    <row r="12967" s="37" customFormat="1" customHeight="1" spans="1:7">
      <c r="A12967" s="52" t="s">
        <v>2056</v>
      </c>
      <c r="B12967" s="52" t="s">
        <v>4487</v>
      </c>
      <c r="C12967" s="52" t="s">
        <v>2092</v>
      </c>
      <c r="D12967" s="52" t="s">
        <v>2130</v>
      </c>
      <c r="E12967" s="54">
        <v>0.540684</v>
      </c>
      <c r="F12967" s="54">
        <v>0</v>
      </c>
      <c r="G12967" s="54">
        <v>0.540684</v>
      </c>
    </row>
    <row r="12968" s="37" customFormat="1" customHeight="1" spans="1:7">
      <c r="A12968" s="52" t="s">
        <v>2056</v>
      </c>
      <c r="B12968" s="52" t="s">
        <v>4487</v>
      </c>
      <c r="C12968" s="52" t="s">
        <v>2092</v>
      </c>
      <c r="D12968" s="52" t="s">
        <v>2105</v>
      </c>
      <c r="E12968" s="54">
        <v>0.75</v>
      </c>
      <c r="F12968" s="54">
        <v>0</v>
      </c>
      <c r="G12968" s="54">
        <v>0.75</v>
      </c>
    </row>
    <row r="12969" s="37" customFormat="1" customHeight="1" spans="1:7">
      <c r="A12969" s="52" t="s">
        <v>2056</v>
      </c>
      <c r="B12969" s="52" t="s">
        <v>4487</v>
      </c>
      <c r="C12969" s="49" t="s">
        <v>2106</v>
      </c>
      <c r="D12969" s="49"/>
      <c r="E12969" s="55">
        <v>85.565569</v>
      </c>
      <c r="F12969" s="55">
        <v>0</v>
      </c>
      <c r="G12969" s="55">
        <v>85.565569</v>
      </c>
    </row>
    <row r="12970" s="37" customFormat="1" customHeight="1" spans="1:7">
      <c r="A12970" s="52" t="s">
        <v>2056</v>
      </c>
      <c r="B12970" s="52" t="s">
        <v>4487</v>
      </c>
      <c r="C12970" s="52" t="s">
        <v>2107</v>
      </c>
      <c r="D12970" s="52" t="s">
        <v>2131</v>
      </c>
      <c r="E12970" s="54">
        <v>19.5816</v>
      </c>
      <c r="F12970" s="54">
        <v>0</v>
      </c>
      <c r="G12970" s="54">
        <v>19.5816</v>
      </c>
    </row>
    <row r="12971" s="37" customFormat="1" customHeight="1" spans="1:7">
      <c r="A12971" s="52" t="s">
        <v>2056</v>
      </c>
      <c r="B12971" s="52" t="s">
        <v>4487</v>
      </c>
      <c r="C12971" s="52" t="s">
        <v>2107</v>
      </c>
      <c r="D12971" s="52" t="s">
        <v>2132</v>
      </c>
      <c r="E12971" s="54">
        <v>0.774</v>
      </c>
      <c r="F12971" s="54">
        <v>0</v>
      </c>
      <c r="G12971" s="54">
        <v>0.774</v>
      </c>
    </row>
    <row r="12972" s="37" customFormat="1" customHeight="1" spans="1:7">
      <c r="A12972" s="52" t="s">
        <v>2056</v>
      </c>
      <c r="B12972" s="52" t="s">
        <v>4487</v>
      </c>
      <c r="C12972" s="52" t="s">
        <v>2107</v>
      </c>
      <c r="D12972" s="52" t="s">
        <v>2110</v>
      </c>
      <c r="E12972" s="54">
        <v>2.16</v>
      </c>
      <c r="F12972" s="54">
        <v>0</v>
      </c>
      <c r="G12972" s="54">
        <v>2.16</v>
      </c>
    </row>
    <row r="12973" s="37" customFormat="1" customHeight="1" spans="1:7">
      <c r="A12973" s="52" t="s">
        <v>2056</v>
      </c>
      <c r="B12973" s="52" t="s">
        <v>4487</v>
      </c>
      <c r="C12973" s="52" t="s">
        <v>2107</v>
      </c>
      <c r="D12973" s="52" t="s">
        <v>2133</v>
      </c>
      <c r="E12973" s="54">
        <v>0.006</v>
      </c>
      <c r="F12973" s="54">
        <v>0</v>
      </c>
      <c r="G12973" s="54">
        <v>0.006</v>
      </c>
    </row>
    <row r="12974" s="37" customFormat="1" customHeight="1" spans="1:7">
      <c r="A12974" s="52" t="s">
        <v>2056</v>
      </c>
      <c r="B12974" s="52" t="s">
        <v>4487</v>
      </c>
      <c r="C12974" s="52" t="s">
        <v>2107</v>
      </c>
      <c r="D12974" s="52" t="s">
        <v>2134</v>
      </c>
      <c r="E12974" s="54">
        <v>9.444</v>
      </c>
      <c r="F12974" s="54">
        <v>0</v>
      </c>
      <c r="G12974" s="54">
        <v>9.444</v>
      </c>
    </row>
    <row r="12975" s="37" customFormat="1" customHeight="1" spans="1:7">
      <c r="A12975" s="52" t="s">
        <v>2056</v>
      </c>
      <c r="B12975" s="52" t="s">
        <v>4487</v>
      </c>
      <c r="C12975" s="52" t="s">
        <v>2107</v>
      </c>
      <c r="D12975" s="52" t="s">
        <v>2135</v>
      </c>
      <c r="E12975" s="54">
        <v>18.024</v>
      </c>
      <c r="F12975" s="54">
        <v>0</v>
      </c>
      <c r="G12975" s="54">
        <v>18.024</v>
      </c>
    </row>
    <row r="12976" s="37" customFormat="1" customHeight="1" spans="1:7">
      <c r="A12976" s="52" t="s">
        <v>2056</v>
      </c>
      <c r="B12976" s="52" t="s">
        <v>4487</v>
      </c>
      <c r="C12976" s="52" t="s">
        <v>2107</v>
      </c>
      <c r="D12976" s="52" t="s">
        <v>2136</v>
      </c>
      <c r="E12976" s="54">
        <v>6.246</v>
      </c>
      <c r="F12976" s="54">
        <v>0</v>
      </c>
      <c r="G12976" s="54">
        <v>6.246</v>
      </c>
    </row>
    <row r="12977" s="37" customFormat="1" customHeight="1" spans="1:7">
      <c r="A12977" s="52" t="s">
        <v>2056</v>
      </c>
      <c r="B12977" s="52" t="s">
        <v>4487</v>
      </c>
      <c r="C12977" s="52" t="s">
        <v>2107</v>
      </c>
      <c r="D12977" s="52" t="s">
        <v>2137</v>
      </c>
      <c r="E12977" s="54">
        <v>8.651136</v>
      </c>
      <c r="F12977" s="54">
        <v>0</v>
      </c>
      <c r="G12977" s="54">
        <v>8.651136</v>
      </c>
    </row>
    <row r="12978" s="37" customFormat="1" customHeight="1" spans="1:7">
      <c r="A12978" s="52" t="s">
        <v>2056</v>
      </c>
      <c r="B12978" s="52" t="s">
        <v>4487</v>
      </c>
      <c r="C12978" s="52" t="s">
        <v>2107</v>
      </c>
      <c r="D12978" s="52" t="s">
        <v>2138</v>
      </c>
      <c r="E12978" s="54">
        <v>3.424332</v>
      </c>
      <c r="F12978" s="54">
        <v>0</v>
      </c>
      <c r="G12978" s="54">
        <v>3.424332</v>
      </c>
    </row>
    <row r="12979" s="37" customFormat="1" customHeight="1" spans="1:7">
      <c r="A12979" s="52" t="s">
        <v>2056</v>
      </c>
      <c r="B12979" s="52" t="s">
        <v>4487</v>
      </c>
      <c r="C12979" s="52" t="s">
        <v>2107</v>
      </c>
      <c r="D12979" s="52" t="s">
        <v>2139</v>
      </c>
      <c r="E12979" s="54">
        <v>0.108137</v>
      </c>
      <c r="F12979" s="54">
        <v>0</v>
      </c>
      <c r="G12979" s="54">
        <v>0.108137</v>
      </c>
    </row>
    <row r="12980" s="37" customFormat="1" customHeight="1" spans="1:7">
      <c r="A12980" s="52" t="s">
        <v>2056</v>
      </c>
      <c r="B12980" s="52" t="s">
        <v>4487</v>
      </c>
      <c r="C12980" s="52" t="s">
        <v>2107</v>
      </c>
      <c r="D12980" s="52" t="s">
        <v>2140</v>
      </c>
      <c r="E12980" s="54">
        <v>0.180228</v>
      </c>
      <c r="F12980" s="54">
        <v>0</v>
      </c>
      <c r="G12980" s="54">
        <v>0.180228</v>
      </c>
    </row>
    <row r="12981" s="37" customFormat="1" customHeight="1" spans="1:7">
      <c r="A12981" s="52" t="s">
        <v>2056</v>
      </c>
      <c r="B12981" s="52" t="s">
        <v>4487</v>
      </c>
      <c r="C12981" s="52" t="s">
        <v>2107</v>
      </c>
      <c r="D12981" s="52" t="s">
        <v>2141</v>
      </c>
      <c r="E12981" s="54">
        <v>4.843872</v>
      </c>
      <c r="F12981" s="54">
        <v>0</v>
      </c>
      <c r="G12981" s="54">
        <v>4.843872</v>
      </c>
    </row>
    <row r="12982" s="37" customFormat="1" customHeight="1" spans="1:7">
      <c r="A12982" s="52" t="s">
        <v>2056</v>
      </c>
      <c r="B12982" s="52" t="s">
        <v>4487</v>
      </c>
      <c r="C12982" s="52" t="s">
        <v>2107</v>
      </c>
      <c r="D12982" s="52" t="s">
        <v>2142</v>
      </c>
      <c r="E12982" s="54">
        <v>4.325568</v>
      </c>
      <c r="F12982" s="54">
        <v>0</v>
      </c>
      <c r="G12982" s="54">
        <v>4.325568</v>
      </c>
    </row>
    <row r="12983" s="37" customFormat="1" customHeight="1" spans="1:7">
      <c r="A12983" s="52" t="s">
        <v>2056</v>
      </c>
      <c r="B12983" s="52" t="s">
        <v>4487</v>
      </c>
      <c r="C12983" s="52" t="s">
        <v>2107</v>
      </c>
      <c r="D12983" s="52" t="s">
        <v>2143</v>
      </c>
      <c r="E12983" s="54">
        <v>6.6987</v>
      </c>
      <c r="F12983" s="54">
        <v>0</v>
      </c>
      <c r="G12983" s="54">
        <v>6.6987</v>
      </c>
    </row>
    <row r="12984" s="37" customFormat="1" customHeight="1" spans="1:7">
      <c r="A12984" s="52" t="s">
        <v>2056</v>
      </c>
      <c r="B12984" s="52" t="s">
        <v>4487</v>
      </c>
      <c r="C12984" s="52" t="s">
        <v>2107</v>
      </c>
      <c r="D12984" s="52" t="s">
        <v>2144</v>
      </c>
      <c r="E12984" s="54">
        <v>0.8</v>
      </c>
      <c r="F12984" s="54">
        <v>0</v>
      </c>
      <c r="G12984" s="54">
        <v>0.8</v>
      </c>
    </row>
    <row r="12985" s="37" customFormat="1" customHeight="1" spans="1:7">
      <c r="A12985" s="52" t="s">
        <v>2056</v>
      </c>
      <c r="B12985" s="52" t="s">
        <v>4487</v>
      </c>
      <c r="C12985" s="52" t="s">
        <v>2107</v>
      </c>
      <c r="D12985" s="52" t="s">
        <v>2145</v>
      </c>
      <c r="E12985" s="54">
        <v>0.297996</v>
      </c>
      <c r="F12985" s="54">
        <v>0</v>
      </c>
      <c r="G12985" s="54">
        <v>0.297996</v>
      </c>
    </row>
    <row r="12986" s="37" customFormat="1" customHeight="1" spans="1:7">
      <c r="A12986" s="49" t="s">
        <v>4488</v>
      </c>
      <c r="B12986" s="49"/>
      <c r="C12986" s="49"/>
      <c r="D12986" s="49"/>
      <c r="E12986" s="55">
        <v>1718.39487</v>
      </c>
      <c r="F12986" s="55">
        <v>0</v>
      </c>
      <c r="G12986" s="55">
        <v>1718.39487</v>
      </c>
    </row>
    <row r="12987" s="37" customFormat="1" customHeight="1" spans="1:7">
      <c r="A12987" s="52" t="s">
        <v>2057</v>
      </c>
      <c r="B12987" s="49" t="s">
        <v>4489</v>
      </c>
      <c r="C12987" s="49"/>
      <c r="D12987" s="49"/>
      <c r="E12987" s="55">
        <v>1058.204555</v>
      </c>
      <c r="F12987" s="55">
        <v>0</v>
      </c>
      <c r="G12987" s="55">
        <v>1058.204555</v>
      </c>
    </row>
    <row r="12988" s="37" customFormat="1" customHeight="1" spans="1:7">
      <c r="A12988" s="52" t="s">
        <v>2057</v>
      </c>
      <c r="B12988" s="52" t="s">
        <v>1164</v>
      </c>
      <c r="C12988" s="49" t="s">
        <v>2080</v>
      </c>
      <c r="D12988" s="49"/>
      <c r="E12988" s="55">
        <v>401.9648</v>
      </c>
      <c r="F12988" s="55">
        <v>0</v>
      </c>
      <c r="G12988" s="55">
        <v>401.9648</v>
      </c>
    </row>
    <row r="12989" s="37" customFormat="1" customHeight="1" spans="1:7">
      <c r="A12989" s="52" t="s">
        <v>2057</v>
      </c>
      <c r="B12989" s="52" t="s">
        <v>1164</v>
      </c>
      <c r="C12989" s="52" t="s">
        <v>2081</v>
      </c>
      <c r="D12989" s="52" t="s">
        <v>4490</v>
      </c>
      <c r="E12989" s="54">
        <v>8.9605</v>
      </c>
      <c r="F12989" s="54">
        <v>0</v>
      </c>
      <c r="G12989" s="54">
        <v>8.9605</v>
      </c>
    </row>
    <row r="12990" s="37" customFormat="1" customHeight="1" spans="1:7">
      <c r="A12990" s="52" t="s">
        <v>2057</v>
      </c>
      <c r="B12990" s="52" t="s">
        <v>1164</v>
      </c>
      <c r="C12990" s="52" t="s">
        <v>2081</v>
      </c>
      <c r="D12990" s="52" t="s">
        <v>4491</v>
      </c>
      <c r="E12990" s="54">
        <v>4.48</v>
      </c>
      <c r="F12990" s="54">
        <v>0</v>
      </c>
      <c r="G12990" s="54">
        <v>4.48</v>
      </c>
    </row>
    <row r="12991" s="37" customFormat="1" customHeight="1" spans="1:7">
      <c r="A12991" s="52" t="s">
        <v>2057</v>
      </c>
      <c r="B12991" s="52" t="s">
        <v>1164</v>
      </c>
      <c r="C12991" s="52" t="s">
        <v>2081</v>
      </c>
      <c r="D12991" s="52" t="s">
        <v>4492</v>
      </c>
      <c r="E12991" s="54">
        <v>38.75</v>
      </c>
      <c r="F12991" s="54">
        <v>0</v>
      </c>
      <c r="G12991" s="54">
        <v>38.75</v>
      </c>
    </row>
    <row r="12992" s="37" customFormat="1" customHeight="1" spans="1:7">
      <c r="A12992" s="52" t="s">
        <v>2057</v>
      </c>
      <c r="B12992" s="52" t="s">
        <v>1164</v>
      </c>
      <c r="C12992" s="52" t="s">
        <v>2081</v>
      </c>
      <c r="D12992" s="52" t="s">
        <v>4493</v>
      </c>
      <c r="E12992" s="54">
        <v>17.0817</v>
      </c>
      <c r="F12992" s="54">
        <v>0</v>
      </c>
      <c r="G12992" s="54">
        <v>17.0817</v>
      </c>
    </row>
    <row r="12993" s="37" customFormat="1" customHeight="1" spans="1:7">
      <c r="A12993" s="52" t="s">
        <v>2057</v>
      </c>
      <c r="B12993" s="52" t="s">
        <v>1164</v>
      </c>
      <c r="C12993" s="52" t="s">
        <v>2081</v>
      </c>
      <c r="D12993" s="52" t="s">
        <v>4494</v>
      </c>
      <c r="E12993" s="54">
        <v>21.5256</v>
      </c>
      <c r="F12993" s="54">
        <v>0</v>
      </c>
      <c r="G12993" s="54">
        <v>21.5256</v>
      </c>
    </row>
    <row r="12994" s="37" customFormat="1" customHeight="1" spans="1:7">
      <c r="A12994" s="52" t="s">
        <v>2057</v>
      </c>
      <c r="B12994" s="52" t="s">
        <v>1164</v>
      </c>
      <c r="C12994" s="52" t="s">
        <v>2081</v>
      </c>
      <c r="D12994" s="52" t="s">
        <v>4495</v>
      </c>
      <c r="E12994" s="54">
        <v>5.2656</v>
      </c>
      <c r="F12994" s="54">
        <v>0</v>
      </c>
      <c r="G12994" s="54">
        <v>5.2656</v>
      </c>
    </row>
    <row r="12995" s="37" customFormat="1" customHeight="1" spans="1:7">
      <c r="A12995" s="52" t="s">
        <v>2057</v>
      </c>
      <c r="B12995" s="52" t="s">
        <v>1164</v>
      </c>
      <c r="C12995" s="52" t="s">
        <v>2081</v>
      </c>
      <c r="D12995" s="52" t="s">
        <v>4496</v>
      </c>
      <c r="E12995" s="54">
        <v>8.0825</v>
      </c>
      <c r="F12995" s="54">
        <v>0</v>
      </c>
      <c r="G12995" s="54">
        <v>8.0825</v>
      </c>
    </row>
    <row r="12996" s="37" customFormat="1" customHeight="1" spans="1:7">
      <c r="A12996" s="52" t="s">
        <v>2057</v>
      </c>
      <c r="B12996" s="52" t="s">
        <v>1164</v>
      </c>
      <c r="C12996" s="52" t="s">
        <v>2081</v>
      </c>
      <c r="D12996" s="52" t="s">
        <v>4497</v>
      </c>
      <c r="E12996" s="54">
        <v>13.31</v>
      </c>
      <c r="F12996" s="54">
        <v>0</v>
      </c>
      <c r="G12996" s="54">
        <v>13.31</v>
      </c>
    </row>
    <row r="12997" s="37" customFormat="1" customHeight="1" spans="1:7">
      <c r="A12997" s="52" t="s">
        <v>2057</v>
      </c>
      <c r="B12997" s="52" t="s">
        <v>1164</v>
      </c>
      <c r="C12997" s="52" t="s">
        <v>2081</v>
      </c>
      <c r="D12997" s="52" t="s">
        <v>4498</v>
      </c>
      <c r="E12997" s="54">
        <v>11.808</v>
      </c>
      <c r="F12997" s="54">
        <v>0</v>
      </c>
      <c r="G12997" s="54">
        <v>11.808</v>
      </c>
    </row>
    <row r="12998" s="37" customFormat="1" customHeight="1" spans="1:7">
      <c r="A12998" s="52" t="s">
        <v>2057</v>
      </c>
      <c r="B12998" s="52" t="s">
        <v>1164</v>
      </c>
      <c r="C12998" s="52" t="s">
        <v>2081</v>
      </c>
      <c r="D12998" s="52" t="s">
        <v>4499</v>
      </c>
      <c r="E12998" s="54">
        <v>0.6</v>
      </c>
      <c r="F12998" s="54">
        <v>0</v>
      </c>
      <c r="G12998" s="54">
        <v>0.6</v>
      </c>
    </row>
    <row r="12999" s="37" customFormat="1" customHeight="1" spans="1:7">
      <c r="A12999" s="52" t="s">
        <v>2057</v>
      </c>
      <c r="B12999" s="52" t="s">
        <v>1164</v>
      </c>
      <c r="C12999" s="52" t="s">
        <v>2081</v>
      </c>
      <c r="D12999" s="52" t="s">
        <v>4500</v>
      </c>
      <c r="E12999" s="54">
        <v>16.944</v>
      </c>
      <c r="F12999" s="54">
        <v>0</v>
      </c>
      <c r="G12999" s="54">
        <v>16.944</v>
      </c>
    </row>
    <row r="13000" s="37" customFormat="1" customHeight="1" spans="1:7">
      <c r="A13000" s="52" t="s">
        <v>2057</v>
      </c>
      <c r="B13000" s="52" t="s">
        <v>1164</v>
      </c>
      <c r="C13000" s="52" t="s">
        <v>2081</v>
      </c>
      <c r="D13000" s="52" t="s">
        <v>4501</v>
      </c>
      <c r="E13000" s="54">
        <v>0.6</v>
      </c>
      <c r="F13000" s="54">
        <v>0</v>
      </c>
      <c r="G13000" s="54">
        <v>0.6</v>
      </c>
    </row>
    <row r="13001" s="37" customFormat="1" customHeight="1" spans="1:7">
      <c r="A13001" s="52" t="s">
        <v>2057</v>
      </c>
      <c r="B13001" s="52" t="s">
        <v>1164</v>
      </c>
      <c r="C13001" s="52" t="s">
        <v>2081</v>
      </c>
      <c r="D13001" s="52" t="s">
        <v>4502</v>
      </c>
      <c r="E13001" s="54">
        <v>15</v>
      </c>
      <c r="F13001" s="54">
        <v>0</v>
      </c>
      <c r="G13001" s="54">
        <v>15</v>
      </c>
    </row>
    <row r="13002" s="37" customFormat="1" customHeight="1" spans="1:7">
      <c r="A13002" s="52" t="s">
        <v>2057</v>
      </c>
      <c r="B13002" s="52" t="s">
        <v>1164</v>
      </c>
      <c r="C13002" s="52" t="s">
        <v>2081</v>
      </c>
      <c r="D13002" s="52" t="s">
        <v>4503</v>
      </c>
      <c r="E13002" s="54">
        <v>7.26</v>
      </c>
      <c r="F13002" s="54">
        <v>0</v>
      </c>
      <c r="G13002" s="54">
        <v>7.26</v>
      </c>
    </row>
    <row r="13003" s="37" customFormat="1" customHeight="1" spans="1:7">
      <c r="A13003" s="52" t="s">
        <v>2057</v>
      </c>
      <c r="B13003" s="52" t="s">
        <v>1164</v>
      </c>
      <c r="C13003" s="52" t="s">
        <v>2081</v>
      </c>
      <c r="D13003" s="52" t="s">
        <v>4504</v>
      </c>
      <c r="E13003" s="54">
        <v>5.32</v>
      </c>
      <c r="F13003" s="54">
        <v>0</v>
      </c>
      <c r="G13003" s="54">
        <v>5.32</v>
      </c>
    </row>
    <row r="13004" s="37" customFormat="1" customHeight="1" spans="1:7">
      <c r="A13004" s="52" t="s">
        <v>2057</v>
      </c>
      <c r="B13004" s="52" t="s">
        <v>1164</v>
      </c>
      <c r="C13004" s="52" t="s">
        <v>2081</v>
      </c>
      <c r="D13004" s="52" t="s">
        <v>4505</v>
      </c>
      <c r="E13004" s="54">
        <v>10.7376</v>
      </c>
      <c r="F13004" s="54">
        <v>0</v>
      </c>
      <c r="G13004" s="54">
        <v>10.7376</v>
      </c>
    </row>
    <row r="13005" s="37" customFormat="1" customHeight="1" spans="1:7">
      <c r="A13005" s="52" t="s">
        <v>2057</v>
      </c>
      <c r="B13005" s="52" t="s">
        <v>1164</v>
      </c>
      <c r="C13005" s="52" t="s">
        <v>2081</v>
      </c>
      <c r="D13005" s="52" t="s">
        <v>4506</v>
      </c>
      <c r="E13005" s="54">
        <v>7</v>
      </c>
      <c r="F13005" s="54">
        <v>0</v>
      </c>
      <c r="G13005" s="54">
        <v>7</v>
      </c>
    </row>
    <row r="13006" s="37" customFormat="1" customHeight="1" spans="1:7">
      <c r="A13006" s="52" t="s">
        <v>2057</v>
      </c>
      <c r="B13006" s="52" t="s">
        <v>1164</v>
      </c>
      <c r="C13006" s="52" t="s">
        <v>2081</v>
      </c>
      <c r="D13006" s="52" t="s">
        <v>4507</v>
      </c>
      <c r="E13006" s="54">
        <v>68</v>
      </c>
      <c r="F13006" s="54">
        <v>0</v>
      </c>
      <c r="G13006" s="54">
        <v>68</v>
      </c>
    </row>
    <row r="13007" s="37" customFormat="1" customHeight="1" spans="1:7">
      <c r="A13007" s="52" t="s">
        <v>2057</v>
      </c>
      <c r="B13007" s="52" t="s">
        <v>1164</v>
      </c>
      <c r="C13007" s="52" t="s">
        <v>2081</v>
      </c>
      <c r="D13007" s="52" t="s">
        <v>4508</v>
      </c>
      <c r="E13007" s="54">
        <v>14.1</v>
      </c>
      <c r="F13007" s="54">
        <v>0</v>
      </c>
      <c r="G13007" s="54">
        <v>14.1</v>
      </c>
    </row>
    <row r="13008" s="37" customFormat="1" customHeight="1" spans="1:7">
      <c r="A13008" s="52" t="s">
        <v>2057</v>
      </c>
      <c r="B13008" s="52" t="s">
        <v>1164</v>
      </c>
      <c r="C13008" s="52" t="s">
        <v>2081</v>
      </c>
      <c r="D13008" s="52" t="s">
        <v>4509</v>
      </c>
      <c r="E13008" s="54">
        <v>87.4893</v>
      </c>
      <c r="F13008" s="54">
        <v>0</v>
      </c>
      <c r="G13008" s="54">
        <v>87.4893</v>
      </c>
    </row>
    <row r="13009" s="37" customFormat="1" customHeight="1" spans="1:7">
      <c r="A13009" s="52" t="s">
        <v>2057</v>
      </c>
      <c r="B13009" s="52" t="s">
        <v>1164</v>
      </c>
      <c r="C13009" s="52" t="s">
        <v>2081</v>
      </c>
      <c r="D13009" s="52" t="s">
        <v>4510</v>
      </c>
      <c r="E13009" s="54">
        <v>17</v>
      </c>
      <c r="F13009" s="54">
        <v>0</v>
      </c>
      <c r="G13009" s="54">
        <v>17</v>
      </c>
    </row>
    <row r="13010" s="37" customFormat="1" customHeight="1" spans="1:7">
      <c r="A13010" s="52" t="s">
        <v>2057</v>
      </c>
      <c r="B13010" s="52" t="s">
        <v>1164</v>
      </c>
      <c r="C13010" s="52" t="s">
        <v>2081</v>
      </c>
      <c r="D13010" s="52" t="s">
        <v>4511</v>
      </c>
      <c r="E13010" s="54">
        <v>6.2</v>
      </c>
      <c r="F13010" s="54">
        <v>0</v>
      </c>
      <c r="G13010" s="54">
        <v>6.2</v>
      </c>
    </row>
    <row r="13011" s="37" customFormat="1" customHeight="1" spans="1:7">
      <c r="A13011" s="52" t="s">
        <v>2057</v>
      </c>
      <c r="B13011" s="52" t="s">
        <v>1164</v>
      </c>
      <c r="C13011" s="52" t="s">
        <v>2081</v>
      </c>
      <c r="D13011" s="52" t="s">
        <v>4512</v>
      </c>
      <c r="E13011" s="54">
        <v>8.25</v>
      </c>
      <c r="F13011" s="54">
        <v>0</v>
      </c>
      <c r="G13011" s="54">
        <v>8.25</v>
      </c>
    </row>
    <row r="13012" s="37" customFormat="1" customHeight="1" spans="1:7">
      <c r="A13012" s="52" t="s">
        <v>2057</v>
      </c>
      <c r="B13012" s="52" t="s">
        <v>1164</v>
      </c>
      <c r="C13012" s="52" t="s">
        <v>2081</v>
      </c>
      <c r="D13012" s="52" t="s">
        <v>4513</v>
      </c>
      <c r="E13012" s="54">
        <v>2</v>
      </c>
      <c r="F13012" s="54">
        <v>0</v>
      </c>
      <c r="G13012" s="54">
        <v>2</v>
      </c>
    </row>
    <row r="13013" s="37" customFormat="1" customHeight="1" spans="1:7">
      <c r="A13013" s="52" t="s">
        <v>2057</v>
      </c>
      <c r="B13013" s="52" t="s">
        <v>1164</v>
      </c>
      <c r="C13013" s="52" t="s">
        <v>2081</v>
      </c>
      <c r="D13013" s="52" t="s">
        <v>4514</v>
      </c>
      <c r="E13013" s="54">
        <v>6.2</v>
      </c>
      <c r="F13013" s="54">
        <v>0</v>
      </c>
      <c r="G13013" s="54">
        <v>6.2</v>
      </c>
    </row>
    <row r="13014" s="37" customFormat="1" customHeight="1" spans="1:7">
      <c r="A13014" s="52" t="s">
        <v>2057</v>
      </c>
      <c r="B13014" s="52" t="s">
        <v>1164</v>
      </c>
      <c r="C13014" s="49" t="s">
        <v>2091</v>
      </c>
      <c r="D13014" s="49"/>
      <c r="E13014" s="55">
        <v>106.826017</v>
      </c>
      <c r="F13014" s="55">
        <v>0</v>
      </c>
      <c r="G13014" s="55">
        <v>106.826017</v>
      </c>
    </row>
    <row r="13015" s="37" customFormat="1" customHeight="1" spans="1:7">
      <c r="A13015" s="52" t="s">
        <v>2057</v>
      </c>
      <c r="B13015" s="52" t="s">
        <v>1164</v>
      </c>
      <c r="C13015" s="52" t="s">
        <v>2092</v>
      </c>
      <c r="D13015" s="52" t="s">
        <v>2093</v>
      </c>
      <c r="E13015" s="54">
        <v>53.9</v>
      </c>
      <c r="F13015" s="54">
        <v>0</v>
      </c>
      <c r="G13015" s="54">
        <v>53.9</v>
      </c>
    </row>
    <row r="13016" s="37" customFormat="1" customHeight="1" spans="1:7">
      <c r="A13016" s="52" t="s">
        <v>2057</v>
      </c>
      <c r="B13016" s="52" t="s">
        <v>1164</v>
      </c>
      <c r="C13016" s="52" t="s">
        <v>2092</v>
      </c>
      <c r="D13016" s="52" t="s">
        <v>2094</v>
      </c>
      <c r="E13016" s="54">
        <v>2.406528</v>
      </c>
      <c r="F13016" s="54">
        <v>0</v>
      </c>
      <c r="G13016" s="54">
        <v>2.406528</v>
      </c>
    </row>
    <row r="13017" s="37" customFormat="1" customHeight="1" spans="1:7">
      <c r="A13017" s="52" t="s">
        <v>2057</v>
      </c>
      <c r="B13017" s="52" t="s">
        <v>1164</v>
      </c>
      <c r="C13017" s="52" t="s">
        <v>2092</v>
      </c>
      <c r="D13017" s="52" t="s">
        <v>2095</v>
      </c>
      <c r="E13017" s="54">
        <v>1.604352</v>
      </c>
      <c r="F13017" s="54">
        <v>0</v>
      </c>
      <c r="G13017" s="54">
        <v>1.604352</v>
      </c>
    </row>
    <row r="13018" s="37" customFormat="1" customHeight="1" spans="1:7">
      <c r="A13018" s="52" t="s">
        <v>2057</v>
      </c>
      <c r="B13018" s="52" t="s">
        <v>1164</v>
      </c>
      <c r="C13018" s="52" t="s">
        <v>2092</v>
      </c>
      <c r="D13018" s="52" t="s">
        <v>2096</v>
      </c>
      <c r="E13018" s="54">
        <v>1.690685</v>
      </c>
      <c r="F13018" s="54">
        <v>0</v>
      </c>
      <c r="G13018" s="54">
        <v>1.690685</v>
      </c>
    </row>
    <row r="13019" s="37" customFormat="1" customHeight="1" spans="1:7">
      <c r="A13019" s="52" t="s">
        <v>2057</v>
      </c>
      <c r="B13019" s="52" t="s">
        <v>1164</v>
      </c>
      <c r="C13019" s="52" t="s">
        <v>2092</v>
      </c>
      <c r="D13019" s="52" t="s">
        <v>2097</v>
      </c>
      <c r="E13019" s="54">
        <v>3.434292</v>
      </c>
      <c r="F13019" s="54">
        <v>0</v>
      </c>
      <c r="G13019" s="54">
        <v>3.434292</v>
      </c>
    </row>
    <row r="13020" s="37" customFormat="1" customHeight="1" spans="1:7">
      <c r="A13020" s="52" t="s">
        <v>2057</v>
      </c>
      <c r="B13020" s="52" t="s">
        <v>1164</v>
      </c>
      <c r="C13020" s="52" t="s">
        <v>2092</v>
      </c>
      <c r="D13020" s="52" t="s">
        <v>2098</v>
      </c>
      <c r="E13020" s="54">
        <v>3.00816</v>
      </c>
      <c r="F13020" s="54">
        <v>0</v>
      </c>
      <c r="G13020" s="54">
        <v>3.00816</v>
      </c>
    </row>
    <row r="13021" s="37" customFormat="1" customHeight="1" spans="1:7">
      <c r="A13021" s="52" t="s">
        <v>2057</v>
      </c>
      <c r="B13021" s="52" t="s">
        <v>1164</v>
      </c>
      <c r="C13021" s="52" t="s">
        <v>2092</v>
      </c>
      <c r="D13021" s="52" t="s">
        <v>2099</v>
      </c>
      <c r="E13021" s="54">
        <v>21.768</v>
      </c>
      <c r="F13021" s="54">
        <v>0</v>
      </c>
      <c r="G13021" s="54">
        <v>21.768</v>
      </c>
    </row>
    <row r="13022" s="37" customFormat="1" customHeight="1" spans="1:7">
      <c r="A13022" s="52" t="s">
        <v>2057</v>
      </c>
      <c r="B13022" s="52" t="s">
        <v>1164</v>
      </c>
      <c r="C13022" s="52" t="s">
        <v>2092</v>
      </c>
      <c r="D13022" s="52" t="s">
        <v>2100</v>
      </c>
      <c r="E13022" s="54">
        <v>6.864</v>
      </c>
      <c r="F13022" s="54">
        <v>0</v>
      </c>
      <c r="G13022" s="54">
        <v>6.864</v>
      </c>
    </row>
    <row r="13023" s="37" customFormat="1" customHeight="1" spans="1:7">
      <c r="A13023" s="52" t="s">
        <v>2057</v>
      </c>
      <c r="B13023" s="52" t="s">
        <v>1164</v>
      </c>
      <c r="C13023" s="52" t="s">
        <v>2092</v>
      </c>
      <c r="D13023" s="52" t="s">
        <v>2102</v>
      </c>
      <c r="E13023" s="54">
        <v>8.5</v>
      </c>
      <c r="F13023" s="54">
        <v>0</v>
      </c>
      <c r="G13023" s="54">
        <v>8.5</v>
      </c>
    </row>
    <row r="13024" s="37" customFormat="1" customHeight="1" spans="1:7">
      <c r="A13024" s="52" t="s">
        <v>2057</v>
      </c>
      <c r="B13024" s="52" t="s">
        <v>1164</v>
      </c>
      <c r="C13024" s="52" t="s">
        <v>2092</v>
      </c>
      <c r="D13024" s="52" t="s">
        <v>2104</v>
      </c>
      <c r="E13024" s="54">
        <v>0.35</v>
      </c>
      <c r="F13024" s="54">
        <v>0</v>
      </c>
      <c r="G13024" s="54">
        <v>0.35</v>
      </c>
    </row>
    <row r="13025" s="37" customFormat="1" customHeight="1" spans="1:7">
      <c r="A13025" s="52" t="s">
        <v>2057</v>
      </c>
      <c r="B13025" s="52" t="s">
        <v>1164</v>
      </c>
      <c r="C13025" s="52" t="s">
        <v>2092</v>
      </c>
      <c r="D13025" s="52" t="s">
        <v>2105</v>
      </c>
      <c r="E13025" s="54">
        <v>3.3</v>
      </c>
      <c r="F13025" s="54">
        <v>0</v>
      </c>
      <c r="G13025" s="54">
        <v>3.3</v>
      </c>
    </row>
    <row r="13026" s="37" customFormat="1" customHeight="1" spans="1:7">
      <c r="A13026" s="52" t="s">
        <v>2057</v>
      </c>
      <c r="B13026" s="52" t="s">
        <v>1164</v>
      </c>
      <c r="C13026" s="49" t="s">
        <v>2106</v>
      </c>
      <c r="D13026" s="49"/>
      <c r="E13026" s="55">
        <v>549.413738</v>
      </c>
      <c r="F13026" s="55">
        <v>0</v>
      </c>
      <c r="G13026" s="55">
        <v>549.413738</v>
      </c>
    </row>
    <row r="13027" s="37" customFormat="1" customHeight="1" spans="1:7">
      <c r="A13027" s="52" t="s">
        <v>2057</v>
      </c>
      <c r="B13027" s="52" t="s">
        <v>1164</v>
      </c>
      <c r="C13027" s="52" t="s">
        <v>2107</v>
      </c>
      <c r="D13027" s="52" t="s">
        <v>2108</v>
      </c>
      <c r="E13027" s="54">
        <v>114.4764</v>
      </c>
      <c r="F13027" s="54">
        <v>0</v>
      </c>
      <c r="G13027" s="54">
        <v>114.4764</v>
      </c>
    </row>
    <row r="13028" s="37" customFormat="1" customHeight="1" spans="1:7">
      <c r="A13028" s="52" t="s">
        <v>2057</v>
      </c>
      <c r="B13028" s="52" t="s">
        <v>1164</v>
      </c>
      <c r="C13028" s="52" t="s">
        <v>2107</v>
      </c>
      <c r="D13028" s="52" t="s">
        <v>2109</v>
      </c>
      <c r="E13028" s="54">
        <v>77.1276</v>
      </c>
      <c r="F13028" s="54">
        <v>0</v>
      </c>
      <c r="G13028" s="54">
        <v>77.1276</v>
      </c>
    </row>
    <row r="13029" s="37" customFormat="1" customHeight="1" spans="1:7">
      <c r="A13029" s="52" t="s">
        <v>2057</v>
      </c>
      <c r="B13029" s="52" t="s">
        <v>1164</v>
      </c>
      <c r="C13029" s="52" t="s">
        <v>2107</v>
      </c>
      <c r="D13029" s="52" t="s">
        <v>2110</v>
      </c>
      <c r="E13029" s="54">
        <v>8.94</v>
      </c>
      <c r="F13029" s="54">
        <v>0</v>
      </c>
      <c r="G13029" s="54">
        <v>8.94</v>
      </c>
    </row>
    <row r="13030" s="37" customFormat="1" customHeight="1" spans="1:7">
      <c r="A13030" s="52" t="s">
        <v>2057</v>
      </c>
      <c r="B13030" s="52" t="s">
        <v>1164</v>
      </c>
      <c r="C13030" s="52" t="s">
        <v>2107</v>
      </c>
      <c r="D13030" s="52" t="s">
        <v>2133</v>
      </c>
      <c r="E13030" s="54">
        <v>0.006</v>
      </c>
      <c r="F13030" s="54">
        <v>0</v>
      </c>
      <c r="G13030" s="54">
        <v>0.006</v>
      </c>
    </row>
    <row r="13031" s="37" customFormat="1" customHeight="1" spans="1:7">
      <c r="A13031" s="52" t="s">
        <v>2057</v>
      </c>
      <c r="B13031" s="52" t="s">
        <v>1164</v>
      </c>
      <c r="C13031" s="52" t="s">
        <v>2107</v>
      </c>
      <c r="D13031" s="52" t="s">
        <v>2111</v>
      </c>
      <c r="E13031" s="54">
        <v>9.5397</v>
      </c>
      <c r="F13031" s="54">
        <v>0</v>
      </c>
      <c r="G13031" s="54">
        <v>9.5397</v>
      </c>
    </row>
    <row r="13032" s="37" customFormat="1" customHeight="1" spans="1:7">
      <c r="A13032" s="52" t="s">
        <v>2057</v>
      </c>
      <c r="B13032" s="52" t="s">
        <v>1164</v>
      </c>
      <c r="C13032" s="52" t="s">
        <v>2107</v>
      </c>
      <c r="D13032" s="52" t="s">
        <v>2112</v>
      </c>
      <c r="E13032" s="54">
        <v>28.855652</v>
      </c>
      <c r="F13032" s="54">
        <v>0</v>
      </c>
      <c r="G13032" s="54">
        <v>28.855652</v>
      </c>
    </row>
    <row r="13033" s="37" customFormat="1" customHeight="1" spans="1:7">
      <c r="A13033" s="52" t="s">
        <v>2057</v>
      </c>
      <c r="B13033" s="52" t="s">
        <v>1164</v>
      </c>
      <c r="C13033" s="52" t="s">
        <v>2107</v>
      </c>
      <c r="D13033" s="52" t="s">
        <v>2113</v>
      </c>
      <c r="E13033" s="54">
        <v>24.299496</v>
      </c>
      <c r="F13033" s="54">
        <v>0</v>
      </c>
      <c r="G13033" s="54">
        <v>24.299496</v>
      </c>
    </row>
    <row r="13034" s="37" customFormat="1" customHeight="1" spans="1:7">
      <c r="A13034" s="52" t="s">
        <v>2057</v>
      </c>
      <c r="B13034" s="52" t="s">
        <v>1164</v>
      </c>
      <c r="C13034" s="52" t="s">
        <v>2107</v>
      </c>
      <c r="D13034" s="52" t="s">
        <v>2114</v>
      </c>
      <c r="E13034" s="54">
        <v>0.603431</v>
      </c>
      <c r="F13034" s="54">
        <v>0</v>
      </c>
      <c r="G13034" s="54">
        <v>0.603431</v>
      </c>
    </row>
    <row r="13035" s="37" customFormat="1" customHeight="1" spans="1:7">
      <c r="A13035" s="52" t="s">
        <v>2057</v>
      </c>
      <c r="B13035" s="52" t="s">
        <v>1164</v>
      </c>
      <c r="C13035" s="52" t="s">
        <v>2107</v>
      </c>
      <c r="D13035" s="52" t="s">
        <v>2115</v>
      </c>
      <c r="E13035" s="54">
        <v>1.005719</v>
      </c>
      <c r="F13035" s="54">
        <v>0</v>
      </c>
      <c r="G13035" s="54">
        <v>1.005719</v>
      </c>
    </row>
    <row r="13036" s="37" customFormat="1" customHeight="1" spans="1:7">
      <c r="A13036" s="52" t="s">
        <v>2057</v>
      </c>
      <c r="B13036" s="52" t="s">
        <v>1164</v>
      </c>
      <c r="C13036" s="52" t="s">
        <v>2107</v>
      </c>
      <c r="D13036" s="52" t="s">
        <v>2116</v>
      </c>
      <c r="E13036" s="54">
        <v>3.2</v>
      </c>
      <c r="F13036" s="54">
        <v>0</v>
      </c>
      <c r="G13036" s="54">
        <v>3.2</v>
      </c>
    </row>
    <row r="13037" s="37" customFormat="1" customHeight="1" spans="1:7">
      <c r="A13037" s="52" t="s">
        <v>2057</v>
      </c>
      <c r="B13037" s="52" t="s">
        <v>1164</v>
      </c>
      <c r="C13037" s="52" t="s">
        <v>2107</v>
      </c>
      <c r="D13037" s="52" t="s">
        <v>2117</v>
      </c>
      <c r="E13037" s="54">
        <v>48.598992</v>
      </c>
      <c r="F13037" s="54">
        <v>0</v>
      </c>
      <c r="G13037" s="54">
        <v>48.598992</v>
      </c>
    </row>
    <row r="13038" s="37" customFormat="1" customHeight="1" spans="1:7">
      <c r="A13038" s="52" t="s">
        <v>2057</v>
      </c>
      <c r="B13038" s="52" t="s">
        <v>1164</v>
      </c>
      <c r="C13038" s="52" t="s">
        <v>2107</v>
      </c>
      <c r="D13038" s="52" t="s">
        <v>2118</v>
      </c>
      <c r="E13038" s="54">
        <v>42.360048</v>
      </c>
      <c r="F13038" s="54">
        <v>0</v>
      </c>
      <c r="G13038" s="54">
        <v>42.360048</v>
      </c>
    </row>
    <row r="13039" s="37" customFormat="1" customHeight="1" spans="1:7">
      <c r="A13039" s="52" t="s">
        <v>2057</v>
      </c>
      <c r="B13039" s="52" t="s">
        <v>1164</v>
      </c>
      <c r="C13039" s="52" t="s">
        <v>2107</v>
      </c>
      <c r="D13039" s="52" t="s">
        <v>2119</v>
      </c>
      <c r="E13039" s="54">
        <v>7.164</v>
      </c>
      <c r="F13039" s="54">
        <v>0</v>
      </c>
      <c r="G13039" s="54">
        <v>7.164</v>
      </c>
    </row>
    <row r="13040" s="37" customFormat="1" customHeight="1" spans="1:7">
      <c r="A13040" s="52" t="s">
        <v>2057</v>
      </c>
      <c r="B13040" s="52" t="s">
        <v>1164</v>
      </c>
      <c r="C13040" s="52" t="s">
        <v>2107</v>
      </c>
      <c r="D13040" s="52" t="s">
        <v>2120</v>
      </c>
      <c r="E13040" s="54">
        <v>36.8</v>
      </c>
      <c r="F13040" s="54">
        <v>0</v>
      </c>
      <c r="G13040" s="54">
        <v>36.8</v>
      </c>
    </row>
    <row r="13041" s="37" customFormat="1" customHeight="1" spans="1:7">
      <c r="A13041" s="52" t="s">
        <v>2057</v>
      </c>
      <c r="B13041" s="52" t="s">
        <v>1164</v>
      </c>
      <c r="C13041" s="52" t="s">
        <v>2107</v>
      </c>
      <c r="D13041" s="52" t="s">
        <v>2121</v>
      </c>
      <c r="E13041" s="54">
        <v>3.52</v>
      </c>
      <c r="F13041" s="54">
        <v>0</v>
      </c>
      <c r="G13041" s="54">
        <v>3.52</v>
      </c>
    </row>
    <row r="13042" s="37" customFormat="1" customHeight="1" spans="1:7">
      <c r="A13042" s="52" t="s">
        <v>2057</v>
      </c>
      <c r="B13042" s="52" t="s">
        <v>1164</v>
      </c>
      <c r="C13042" s="52" t="s">
        <v>2107</v>
      </c>
      <c r="D13042" s="52" t="s">
        <v>2122</v>
      </c>
      <c r="E13042" s="54">
        <v>102.6</v>
      </c>
      <c r="F13042" s="54">
        <v>0</v>
      </c>
      <c r="G13042" s="54">
        <v>102.6</v>
      </c>
    </row>
    <row r="13043" s="37" customFormat="1" customHeight="1" spans="1:7">
      <c r="A13043" s="52" t="s">
        <v>2057</v>
      </c>
      <c r="B13043" s="52" t="s">
        <v>1164</v>
      </c>
      <c r="C13043" s="52" t="s">
        <v>2107</v>
      </c>
      <c r="D13043" s="52" t="s">
        <v>2123</v>
      </c>
      <c r="E13043" s="54">
        <v>40.3167</v>
      </c>
      <c r="F13043" s="54">
        <v>0</v>
      </c>
      <c r="G13043" s="54">
        <v>40.3167</v>
      </c>
    </row>
    <row r="13044" s="37" customFormat="1" customHeight="1" spans="1:7">
      <c r="A13044" s="52" t="s">
        <v>2057</v>
      </c>
      <c r="B13044" s="49" t="s">
        <v>4515</v>
      </c>
      <c r="C13044" s="49"/>
      <c r="D13044" s="49"/>
      <c r="E13044" s="55">
        <v>246.92042</v>
      </c>
      <c r="F13044" s="55">
        <v>0</v>
      </c>
      <c r="G13044" s="55">
        <v>246.92042</v>
      </c>
    </row>
    <row r="13045" s="37" customFormat="1" customHeight="1" spans="1:7">
      <c r="A13045" s="52" t="s">
        <v>2057</v>
      </c>
      <c r="B13045" s="52" t="s">
        <v>4516</v>
      </c>
      <c r="C13045" s="49" t="s">
        <v>2091</v>
      </c>
      <c r="D13045" s="49"/>
      <c r="E13045" s="55">
        <v>36.394176</v>
      </c>
      <c r="F13045" s="55">
        <v>0</v>
      </c>
      <c r="G13045" s="55">
        <v>36.394176</v>
      </c>
    </row>
    <row r="13046" s="37" customFormat="1" customHeight="1" spans="1:7">
      <c r="A13046" s="52" t="s">
        <v>2057</v>
      </c>
      <c r="B13046" s="52" t="s">
        <v>4516</v>
      </c>
      <c r="C13046" s="52" t="s">
        <v>2092</v>
      </c>
      <c r="D13046" s="52" t="s">
        <v>2126</v>
      </c>
      <c r="E13046" s="54">
        <v>19.6</v>
      </c>
      <c r="F13046" s="54">
        <v>0</v>
      </c>
      <c r="G13046" s="54">
        <v>19.6</v>
      </c>
    </row>
    <row r="13047" s="37" customFormat="1" customHeight="1" spans="1:7">
      <c r="A13047" s="52" t="s">
        <v>2057</v>
      </c>
      <c r="B13047" s="52" t="s">
        <v>4516</v>
      </c>
      <c r="C13047" s="52" t="s">
        <v>2092</v>
      </c>
      <c r="D13047" s="52" t="s">
        <v>2127</v>
      </c>
      <c r="E13047" s="54">
        <v>0.931536</v>
      </c>
      <c r="F13047" s="54">
        <v>0</v>
      </c>
      <c r="G13047" s="54">
        <v>0.931536</v>
      </c>
    </row>
    <row r="13048" s="37" customFormat="1" customHeight="1" spans="1:7">
      <c r="A13048" s="52" t="s">
        <v>2057</v>
      </c>
      <c r="B13048" s="52" t="s">
        <v>4516</v>
      </c>
      <c r="C13048" s="52" t="s">
        <v>2092</v>
      </c>
      <c r="D13048" s="52" t="s">
        <v>2128</v>
      </c>
      <c r="E13048" s="54">
        <v>0.651744</v>
      </c>
      <c r="F13048" s="54">
        <v>0</v>
      </c>
      <c r="G13048" s="54">
        <v>0.651744</v>
      </c>
    </row>
    <row r="13049" s="37" customFormat="1" customHeight="1" spans="1:7">
      <c r="A13049" s="52" t="s">
        <v>2057</v>
      </c>
      <c r="B13049" s="52" t="s">
        <v>4516</v>
      </c>
      <c r="C13049" s="52" t="s">
        <v>2092</v>
      </c>
      <c r="D13049" s="52" t="s">
        <v>2129</v>
      </c>
      <c r="E13049" s="54">
        <v>1.300788</v>
      </c>
      <c r="F13049" s="54">
        <v>0</v>
      </c>
      <c r="G13049" s="54">
        <v>1.300788</v>
      </c>
    </row>
    <row r="13050" s="37" customFormat="1" customHeight="1" spans="1:7">
      <c r="A13050" s="52" t="s">
        <v>2057</v>
      </c>
      <c r="B13050" s="52" t="s">
        <v>4516</v>
      </c>
      <c r="C13050" s="52" t="s">
        <v>2092</v>
      </c>
      <c r="D13050" s="52" t="s">
        <v>2297</v>
      </c>
      <c r="E13050" s="54">
        <v>1.045688</v>
      </c>
      <c r="F13050" s="54">
        <v>0</v>
      </c>
      <c r="G13050" s="54">
        <v>1.045688</v>
      </c>
    </row>
    <row r="13051" s="37" customFormat="1" customHeight="1" spans="1:7">
      <c r="A13051" s="52" t="s">
        <v>2057</v>
      </c>
      <c r="B13051" s="52" t="s">
        <v>4516</v>
      </c>
      <c r="C13051" s="52" t="s">
        <v>2092</v>
      </c>
      <c r="D13051" s="52" t="s">
        <v>2130</v>
      </c>
      <c r="E13051" s="54">
        <v>1.16442</v>
      </c>
      <c r="F13051" s="54">
        <v>0</v>
      </c>
      <c r="G13051" s="54">
        <v>1.16442</v>
      </c>
    </row>
    <row r="13052" s="37" customFormat="1" customHeight="1" spans="1:7">
      <c r="A13052" s="52" t="s">
        <v>2057</v>
      </c>
      <c r="B13052" s="52" t="s">
        <v>4516</v>
      </c>
      <c r="C13052" s="52" t="s">
        <v>2092</v>
      </c>
      <c r="D13052" s="52" t="s">
        <v>2102</v>
      </c>
      <c r="E13052" s="54">
        <v>10.5</v>
      </c>
      <c r="F13052" s="54">
        <v>0</v>
      </c>
      <c r="G13052" s="54">
        <v>10.5</v>
      </c>
    </row>
    <row r="13053" s="37" customFormat="1" customHeight="1" spans="1:7">
      <c r="A13053" s="52" t="s">
        <v>2057</v>
      </c>
      <c r="B13053" s="52" t="s">
        <v>4516</v>
      </c>
      <c r="C13053" s="52" t="s">
        <v>2092</v>
      </c>
      <c r="D13053" s="52" t="s">
        <v>2105</v>
      </c>
      <c r="E13053" s="54">
        <v>1.2</v>
      </c>
      <c r="F13053" s="54">
        <v>0</v>
      </c>
      <c r="G13053" s="54">
        <v>1.2</v>
      </c>
    </row>
    <row r="13054" s="37" customFormat="1" customHeight="1" spans="1:7">
      <c r="A13054" s="52" t="s">
        <v>2057</v>
      </c>
      <c r="B13054" s="52" t="s">
        <v>4516</v>
      </c>
      <c r="C13054" s="49" t="s">
        <v>2106</v>
      </c>
      <c r="D13054" s="49"/>
      <c r="E13054" s="55">
        <v>210.526244</v>
      </c>
      <c r="F13054" s="55">
        <v>0</v>
      </c>
      <c r="G13054" s="55">
        <v>210.526244</v>
      </c>
    </row>
    <row r="13055" s="37" customFormat="1" customHeight="1" spans="1:7">
      <c r="A13055" s="52" t="s">
        <v>2057</v>
      </c>
      <c r="B13055" s="52" t="s">
        <v>4516</v>
      </c>
      <c r="C13055" s="52" t="s">
        <v>2107</v>
      </c>
      <c r="D13055" s="52" t="s">
        <v>2131</v>
      </c>
      <c r="E13055" s="54">
        <v>43.3596</v>
      </c>
      <c r="F13055" s="54">
        <v>0</v>
      </c>
      <c r="G13055" s="54">
        <v>43.3596</v>
      </c>
    </row>
    <row r="13056" s="37" customFormat="1" customHeight="1" spans="1:7">
      <c r="A13056" s="52" t="s">
        <v>2057</v>
      </c>
      <c r="B13056" s="52" t="s">
        <v>4516</v>
      </c>
      <c r="C13056" s="52" t="s">
        <v>2107</v>
      </c>
      <c r="D13056" s="52" t="s">
        <v>2132</v>
      </c>
      <c r="E13056" s="54">
        <v>3.3984</v>
      </c>
      <c r="F13056" s="54">
        <v>0</v>
      </c>
      <c r="G13056" s="54">
        <v>3.3984</v>
      </c>
    </row>
    <row r="13057" s="37" customFormat="1" customHeight="1" spans="1:7">
      <c r="A13057" s="52" t="s">
        <v>2057</v>
      </c>
      <c r="B13057" s="52" t="s">
        <v>4516</v>
      </c>
      <c r="C13057" s="52" t="s">
        <v>2107</v>
      </c>
      <c r="D13057" s="52" t="s">
        <v>2110</v>
      </c>
      <c r="E13057" s="54">
        <v>3.84</v>
      </c>
      <c r="F13057" s="54">
        <v>0</v>
      </c>
      <c r="G13057" s="54">
        <v>3.84</v>
      </c>
    </row>
    <row r="13058" s="37" customFormat="1" customHeight="1" spans="1:7">
      <c r="A13058" s="52" t="s">
        <v>2057</v>
      </c>
      <c r="B13058" s="52" t="s">
        <v>4516</v>
      </c>
      <c r="C13058" s="52" t="s">
        <v>2107</v>
      </c>
      <c r="D13058" s="52" t="s">
        <v>2134</v>
      </c>
      <c r="E13058" s="54">
        <v>18.576</v>
      </c>
      <c r="F13058" s="54">
        <v>0</v>
      </c>
      <c r="G13058" s="54">
        <v>18.576</v>
      </c>
    </row>
    <row r="13059" s="37" customFormat="1" customHeight="1" spans="1:7">
      <c r="A13059" s="52" t="s">
        <v>2057</v>
      </c>
      <c r="B13059" s="52" t="s">
        <v>4516</v>
      </c>
      <c r="C13059" s="52" t="s">
        <v>2107</v>
      </c>
      <c r="D13059" s="52" t="s">
        <v>2135</v>
      </c>
      <c r="E13059" s="54">
        <v>36.036</v>
      </c>
      <c r="F13059" s="54">
        <v>0</v>
      </c>
      <c r="G13059" s="54">
        <v>36.036</v>
      </c>
    </row>
    <row r="13060" s="37" customFormat="1" customHeight="1" spans="1:7">
      <c r="A13060" s="52" t="s">
        <v>2057</v>
      </c>
      <c r="B13060" s="52" t="s">
        <v>4516</v>
      </c>
      <c r="C13060" s="52" t="s">
        <v>2107</v>
      </c>
      <c r="D13060" s="52" t="s">
        <v>2136</v>
      </c>
      <c r="E13060" s="54">
        <v>12.294</v>
      </c>
      <c r="F13060" s="54">
        <v>0</v>
      </c>
      <c r="G13060" s="54">
        <v>12.294</v>
      </c>
    </row>
    <row r="13061" s="37" customFormat="1" customHeight="1" spans="1:7">
      <c r="A13061" s="52" t="s">
        <v>2057</v>
      </c>
      <c r="B13061" s="52" t="s">
        <v>4516</v>
      </c>
      <c r="C13061" s="52" t="s">
        <v>2107</v>
      </c>
      <c r="D13061" s="52" t="s">
        <v>2137</v>
      </c>
      <c r="E13061" s="54">
        <v>18.18624</v>
      </c>
      <c r="F13061" s="54">
        <v>0</v>
      </c>
      <c r="G13061" s="54">
        <v>18.18624</v>
      </c>
    </row>
    <row r="13062" s="37" customFormat="1" customHeight="1" spans="1:7">
      <c r="A13062" s="52" t="s">
        <v>2057</v>
      </c>
      <c r="B13062" s="52" t="s">
        <v>4516</v>
      </c>
      <c r="C13062" s="52" t="s">
        <v>2107</v>
      </c>
      <c r="D13062" s="52" t="s">
        <v>2138</v>
      </c>
      <c r="E13062" s="54">
        <v>7.37466</v>
      </c>
      <c r="F13062" s="54">
        <v>0</v>
      </c>
      <c r="G13062" s="54">
        <v>7.37466</v>
      </c>
    </row>
    <row r="13063" s="37" customFormat="1" customHeight="1" spans="1:7">
      <c r="A13063" s="52" t="s">
        <v>2057</v>
      </c>
      <c r="B13063" s="52" t="s">
        <v>4516</v>
      </c>
      <c r="C13063" s="52" t="s">
        <v>2107</v>
      </c>
      <c r="D13063" s="52" t="s">
        <v>2139</v>
      </c>
      <c r="E13063" s="54">
        <v>0.232884</v>
      </c>
      <c r="F13063" s="54">
        <v>0</v>
      </c>
      <c r="G13063" s="54">
        <v>0.232884</v>
      </c>
    </row>
    <row r="13064" s="37" customFormat="1" customHeight="1" spans="1:7">
      <c r="A13064" s="52" t="s">
        <v>2057</v>
      </c>
      <c r="B13064" s="52" t="s">
        <v>4516</v>
      </c>
      <c r="C13064" s="52" t="s">
        <v>2107</v>
      </c>
      <c r="D13064" s="52" t="s">
        <v>2140</v>
      </c>
      <c r="E13064" s="54">
        <v>0.38814</v>
      </c>
      <c r="F13064" s="54">
        <v>0</v>
      </c>
      <c r="G13064" s="54">
        <v>0.38814</v>
      </c>
    </row>
    <row r="13065" s="37" customFormat="1" customHeight="1" spans="1:7">
      <c r="A13065" s="52" t="s">
        <v>2057</v>
      </c>
      <c r="B13065" s="52" t="s">
        <v>4516</v>
      </c>
      <c r="C13065" s="52" t="s">
        <v>2107</v>
      </c>
      <c r="D13065" s="52" t="s">
        <v>2141</v>
      </c>
      <c r="E13065" s="54">
        <v>10.23696</v>
      </c>
      <c r="F13065" s="54">
        <v>0</v>
      </c>
      <c r="G13065" s="54">
        <v>10.23696</v>
      </c>
    </row>
    <row r="13066" s="37" customFormat="1" customHeight="1" spans="1:7">
      <c r="A13066" s="52" t="s">
        <v>2057</v>
      </c>
      <c r="B13066" s="52" t="s">
        <v>4516</v>
      </c>
      <c r="C13066" s="52" t="s">
        <v>2107</v>
      </c>
      <c r="D13066" s="52" t="s">
        <v>2298</v>
      </c>
      <c r="E13066" s="54">
        <v>2.6</v>
      </c>
      <c r="F13066" s="54">
        <v>0</v>
      </c>
      <c r="G13066" s="54">
        <v>2.6</v>
      </c>
    </row>
    <row r="13067" s="37" customFormat="1" customHeight="1" spans="1:7">
      <c r="A13067" s="52" t="s">
        <v>2057</v>
      </c>
      <c r="B13067" s="52" t="s">
        <v>4516</v>
      </c>
      <c r="C13067" s="52" t="s">
        <v>2107</v>
      </c>
      <c r="D13067" s="52" t="s">
        <v>2142</v>
      </c>
      <c r="E13067" s="54">
        <v>9.09312</v>
      </c>
      <c r="F13067" s="54">
        <v>0</v>
      </c>
      <c r="G13067" s="54">
        <v>9.09312</v>
      </c>
    </row>
    <row r="13068" s="37" customFormat="1" customHeight="1" spans="1:7">
      <c r="A13068" s="52" t="s">
        <v>2057</v>
      </c>
      <c r="B13068" s="52" t="s">
        <v>4516</v>
      </c>
      <c r="C13068" s="52" t="s">
        <v>2107</v>
      </c>
      <c r="D13068" s="52" t="s">
        <v>2299</v>
      </c>
      <c r="E13068" s="54">
        <v>29.9</v>
      </c>
      <c r="F13068" s="54">
        <v>0</v>
      </c>
      <c r="G13068" s="54">
        <v>29.9</v>
      </c>
    </row>
    <row r="13069" s="37" customFormat="1" customHeight="1" spans="1:7">
      <c r="A13069" s="52" t="s">
        <v>2057</v>
      </c>
      <c r="B13069" s="52" t="s">
        <v>4516</v>
      </c>
      <c r="C13069" s="52" t="s">
        <v>2107</v>
      </c>
      <c r="D13069" s="52" t="s">
        <v>2143</v>
      </c>
      <c r="E13069" s="54">
        <v>13.0985</v>
      </c>
      <c r="F13069" s="54">
        <v>0</v>
      </c>
      <c r="G13069" s="54">
        <v>13.0985</v>
      </c>
    </row>
    <row r="13070" s="37" customFormat="1" customHeight="1" spans="1:7">
      <c r="A13070" s="52" t="s">
        <v>2057</v>
      </c>
      <c r="B13070" s="52" t="s">
        <v>4516</v>
      </c>
      <c r="C13070" s="52" t="s">
        <v>2107</v>
      </c>
      <c r="D13070" s="52" t="s">
        <v>2144</v>
      </c>
      <c r="E13070" s="54">
        <v>1.28</v>
      </c>
      <c r="F13070" s="54">
        <v>0</v>
      </c>
      <c r="G13070" s="54">
        <v>1.28</v>
      </c>
    </row>
    <row r="13071" s="37" customFormat="1" customHeight="1" spans="1:7">
      <c r="A13071" s="52" t="s">
        <v>2057</v>
      </c>
      <c r="B13071" s="52" t="s">
        <v>4516</v>
      </c>
      <c r="C13071" s="52" t="s">
        <v>2107</v>
      </c>
      <c r="D13071" s="52" t="s">
        <v>2145</v>
      </c>
      <c r="E13071" s="54">
        <v>0.63174</v>
      </c>
      <c r="F13071" s="54">
        <v>0</v>
      </c>
      <c r="G13071" s="54">
        <v>0.63174</v>
      </c>
    </row>
    <row r="13072" s="37" customFormat="1" customHeight="1" spans="1:7">
      <c r="A13072" s="52" t="s">
        <v>2057</v>
      </c>
      <c r="B13072" s="49" t="s">
        <v>4517</v>
      </c>
      <c r="C13072" s="49"/>
      <c r="D13072" s="49"/>
      <c r="E13072" s="55">
        <v>107.397267</v>
      </c>
      <c r="F13072" s="55">
        <v>0</v>
      </c>
      <c r="G13072" s="55">
        <v>107.397267</v>
      </c>
    </row>
    <row r="13073" s="37" customFormat="1" customHeight="1" spans="1:7">
      <c r="A13073" s="52" t="s">
        <v>2057</v>
      </c>
      <c r="B13073" s="52" t="s">
        <v>4518</v>
      </c>
      <c r="C13073" s="49" t="s">
        <v>2091</v>
      </c>
      <c r="D13073" s="49"/>
      <c r="E13073" s="55">
        <v>15.095083</v>
      </c>
      <c r="F13073" s="55">
        <v>0</v>
      </c>
      <c r="G13073" s="55">
        <v>15.095083</v>
      </c>
    </row>
    <row r="13074" s="37" customFormat="1" customHeight="1" spans="1:7">
      <c r="A13074" s="52" t="s">
        <v>2057</v>
      </c>
      <c r="B13074" s="52" t="s">
        <v>4518</v>
      </c>
      <c r="C13074" s="52" t="s">
        <v>2092</v>
      </c>
      <c r="D13074" s="52" t="s">
        <v>2126</v>
      </c>
      <c r="E13074" s="54">
        <v>12.25</v>
      </c>
      <c r="F13074" s="54">
        <v>0</v>
      </c>
      <c r="G13074" s="54">
        <v>12.25</v>
      </c>
    </row>
    <row r="13075" s="37" customFormat="1" customHeight="1" spans="1:7">
      <c r="A13075" s="52" t="s">
        <v>2057</v>
      </c>
      <c r="B13075" s="52" t="s">
        <v>4518</v>
      </c>
      <c r="C13075" s="52" t="s">
        <v>2092</v>
      </c>
      <c r="D13075" s="52" t="s">
        <v>2127</v>
      </c>
      <c r="E13075" s="54">
        <v>0.447422</v>
      </c>
      <c r="F13075" s="54">
        <v>0</v>
      </c>
      <c r="G13075" s="54">
        <v>0.447422</v>
      </c>
    </row>
    <row r="13076" s="37" customFormat="1" customHeight="1" spans="1:7">
      <c r="A13076" s="52" t="s">
        <v>2057</v>
      </c>
      <c r="B13076" s="52" t="s">
        <v>4518</v>
      </c>
      <c r="C13076" s="52" t="s">
        <v>2092</v>
      </c>
      <c r="D13076" s="52" t="s">
        <v>2128</v>
      </c>
      <c r="E13076" s="54">
        <v>0.313642</v>
      </c>
      <c r="F13076" s="54">
        <v>0</v>
      </c>
      <c r="G13076" s="54">
        <v>0.313642</v>
      </c>
    </row>
    <row r="13077" s="37" customFormat="1" customHeight="1" spans="1:7">
      <c r="A13077" s="52" t="s">
        <v>2057</v>
      </c>
      <c r="B13077" s="52" t="s">
        <v>4518</v>
      </c>
      <c r="C13077" s="52" t="s">
        <v>2092</v>
      </c>
      <c r="D13077" s="52" t="s">
        <v>2129</v>
      </c>
      <c r="E13077" s="54">
        <v>0.588456</v>
      </c>
      <c r="F13077" s="54">
        <v>0</v>
      </c>
      <c r="G13077" s="54">
        <v>0.588456</v>
      </c>
    </row>
    <row r="13078" s="37" customFormat="1" customHeight="1" spans="1:7">
      <c r="A13078" s="52" t="s">
        <v>2057</v>
      </c>
      <c r="B13078" s="52" t="s">
        <v>4518</v>
      </c>
      <c r="C13078" s="52" t="s">
        <v>2092</v>
      </c>
      <c r="D13078" s="52" t="s">
        <v>2297</v>
      </c>
      <c r="E13078" s="54">
        <v>0.186285</v>
      </c>
      <c r="F13078" s="54">
        <v>0</v>
      </c>
      <c r="G13078" s="54">
        <v>0.186285</v>
      </c>
    </row>
    <row r="13079" s="37" customFormat="1" customHeight="1" spans="1:7">
      <c r="A13079" s="52" t="s">
        <v>2057</v>
      </c>
      <c r="B13079" s="52" t="s">
        <v>4518</v>
      </c>
      <c r="C13079" s="52" t="s">
        <v>2092</v>
      </c>
      <c r="D13079" s="52" t="s">
        <v>2130</v>
      </c>
      <c r="E13079" s="54">
        <v>0.559278</v>
      </c>
      <c r="F13079" s="54">
        <v>0</v>
      </c>
      <c r="G13079" s="54">
        <v>0.559278</v>
      </c>
    </row>
    <row r="13080" s="37" customFormat="1" customHeight="1" spans="1:7">
      <c r="A13080" s="52" t="s">
        <v>2057</v>
      </c>
      <c r="B13080" s="52" t="s">
        <v>4518</v>
      </c>
      <c r="C13080" s="52" t="s">
        <v>2092</v>
      </c>
      <c r="D13080" s="52" t="s">
        <v>2105</v>
      </c>
      <c r="E13080" s="54">
        <v>0.75</v>
      </c>
      <c r="F13080" s="54">
        <v>0</v>
      </c>
      <c r="G13080" s="54">
        <v>0.75</v>
      </c>
    </row>
    <row r="13081" s="37" customFormat="1" customHeight="1" spans="1:7">
      <c r="A13081" s="52" t="s">
        <v>2057</v>
      </c>
      <c r="B13081" s="52" t="s">
        <v>4518</v>
      </c>
      <c r="C13081" s="49" t="s">
        <v>2106</v>
      </c>
      <c r="D13081" s="49"/>
      <c r="E13081" s="55">
        <v>92.302184</v>
      </c>
      <c r="F13081" s="55">
        <v>0</v>
      </c>
      <c r="G13081" s="55">
        <v>92.302184</v>
      </c>
    </row>
    <row r="13082" s="37" customFormat="1" customHeight="1" spans="1:7">
      <c r="A13082" s="52" t="s">
        <v>2057</v>
      </c>
      <c r="B13082" s="52" t="s">
        <v>4518</v>
      </c>
      <c r="C13082" s="52" t="s">
        <v>2107</v>
      </c>
      <c r="D13082" s="52" t="s">
        <v>2131</v>
      </c>
      <c r="E13082" s="54">
        <v>19.6152</v>
      </c>
      <c r="F13082" s="54">
        <v>0</v>
      </c>
      <c r="G13082" s="54">
        <v>19.6152</v>
      </c>
    </row>
    <row r="13083" s="37" customFormat="1" customHeight="1" spans="1:7">
      <c r="A13083" s="52" t="s">
        <v>2057</v>
      </c>
      <c r="B13083" s="52" t="s">
        <v>4518</v>
      </c>
      <c r="C13083" s="52" t="s">
        <v>2107</v>
      </c>
      <c r="D13083" s="52" t="s">
        <v>2132</v>
      </c>
      <c r="E13083" s="54">
        <v>0.774</v>
      </c>
      <c r="F13083" s="54">
        <v>0</v>
      </c>
      <c r="G13083" s="54">
        <v>0.774</v>
      </c>
    </row>
    <row r="13084" s="37" customFormat="1" customHeight="1" spans="1:7">
      <c r="A13084" s="52" t="s">
        <v>2057</v>
      </c>
      <c r="B13084" s="52" t="s">
        <v>4518</v>
      </c>
      <c r="C13084" s="52" t="s">
        <v>2107</v>
      </c>
      <c r="D13084" s="52" t="s">
        <v>2110</v>
      </c>
      <c r="E13084" s="54">
        <v>1.92</v>
      </c>
      <c r="F13084" s="54">
        <v>0</v>
      </c>
      <c r="G13084" s="54">
        <v>1.92</v>
      </c>
    </row>
    <row r="13085" s="37" customFormat="1" customHeight="1" spans="1:7">
      <c r="A13085" s="52" t="s">
        <v>2057</v>
      </c>
      <c r="B13085" s="52" t="s">
        <v>4518</v>
      </c>
      <c r="C13085" s="52" t="s">
        <v>2107</v>
      </c>
      <c r="D13085" s="52" t="s">
        <v>2134</v>
      </c>
      <c r="E13085" s="54">
        <v>10.08</v>
      </c>
      <c r="F13085" s="54">
        <v>0</v>
      </c>
      <c r="G13085" s="54">
        <v>10.08</v>
      </c>
    </row>
    <row r="13086" s="37" customFormat="1" customHeight="1" spans="1:7">
      <c r="A13086" s="52" t="s">
        <v>2057</v>
      </c>
      <c r="B13086" s="52" t="s">
        <v>4518</v>
      </c>
      <c r="C13086" s="52" t="s">
        <v>2107</v>
      </c>
      <c r="D13086" s="52" t="s">
        <v>2135</v>
      </c>
      <c r="E13086" s="54">
        <v>19.7256</v>
      </c>
      <c r="F13086" s="54">
        <v>0</v>
      </c>
      <c r="G13086" s="54">
        <v>19.7256</v>
      </c>
    </row>
    <row r="13087" s="37" customFormat="1" customHeight="1" spans="1:7">
      <c r="A13087" s="52" t="s">
        <v>2057</v>
      </c>
      <c r="B13087" s="52" t="s">
        <v>4518</v>
      </c>
      <c r="C13087" s="52" t="s">
        <v>2107</v>
      </c>
      <c r="D13087" s="52" t="s">
        <v>2136</v>
      </c>
      <c r="E13087" s="54">
        <v>6.816</v>
      </c>
      <c r="F13087" s="54">
        <v>0</v>
      </c>
      <c r="G13087" s="54">
        <v>6.816</v>
      </c>
    </row>
    <row r="13088" s="37" customFormat="1" customHeight="1" spans="1:7">
      <c r="A13088" s="52" t="s">
        <v>2057</v>
      </c>
      <c r="B13088" s="52" t="s">
        <v>4518</v>
      </c>
      <c r="C13088" s="52" t="s">
        <v>2107</v>
      </c>
      <c r="D13088" s="52" t="s">
        <v>2137</v>
      </c>
      <c r="E13088" s="54">
        <v>9.121728</v>
      </c>
      <c r="F13088" s="54">
        <v>0</v>
      </c>
      <c r="G13088" s="54">
        <v>9.121728</v>
      </c>
    </row>
    <row r="13089" s="37" customFormat="1" customHeight="1" spans="1:7">
      <c r="A13089" s="52" t="s">
        <v>2057</v>
      </c>
      <c r="B13089" s="52" t="s">
        <v>4518</v>
      </c>
      <c r="C13089" s="52" t="s">
        <v>2107</v>
      </c>
      <c r="D13089" s="52" t="s">
        <v>2138</v>
      </c>
      <c r="E13089" s="54">
        <v>3.542094</v>
      </c>
      <c r="F13089" s="54">
        <v>0</v>
      </c>
      <c r="G13089" s="54">
        <v>3.542094</v>
      </c>
    </row>
    <row r="13090" s="37" customFormat="1" customHeight="1" spans="1:7">
      <c r="A13090" s="52" t="s">
        <v>2057</v>
      </c>
      <c r="B13090" s="52" t="s">
        <v>4518</v>
      </c>
      <c r="C13090" s="52" t="s">
        <v>2107</v>
      </c>
      <c r="D13090" s="52" t="s">
        <v>2139</v>
      </c>
      <c r="E13090" s="54">
        <v>0.111856</v>
      </c>
      <c r="F13090" s="54">
        <v>0</v>
      </c>
      <c r="G13090" s="54">
        <v>0.111856</v>
      </c>
    </row>
    <row r="13091" s="37" customFormat="1" customHeight="1" spans="1:7">
      <c r="A13091" s="52" t="s">
        <v>2057</v>
      </c>
      <c r="B13091" s="52" t="s">
        <v>4518</v>
      </c>
      <c r="C13091" s="52" t="s">
        <v>2107</v>
      </c>
      <c r="D13091" s="52" t="s">
        <v>2140</v>
      </c>
      <c r="E13091" s="54">
        <v>0.186426</v>
      </c>
      <c r="F13091" s="54">
        <v>0</v>
      </c>
      <c r="G13091" s="54">
        <v>0.186426</v>
      </c>
    </row>
    <row r="13092" s="37" customFormat="1" customHeight="1" spans="1:7">
      <c r="A13092" s="52" t="s">
        <v>2057</v>
      </c>
      <c r="B13092" s="52" t="s">
        <v>4518</v>
      </c>
      <c r="C13092" s="52" t="s">
        <v>2107</v>
      </c>
      <c r="D13092" s="52" t="s">
        <v>2141</v>
      </c>
      <c r="E13092" s="54">
        <v>4.935024</v>
      </c>
      <c r="F13092" s="54">
        <v>0</v>
      </c>
      <c r="G13092" s="54">
        <v>4.935024</v>
      </c>
    </row>
    <row r="13093" s="37" customFormat="1" customHeight="1" spans="1:7">
      <c r="A13093" s="52" t="s">
        <v>2057</v>
      </c>
      <c r="B13093" s="52" t="s">
        <v>4518</v>
      </c>
      <c r="C13093" s="52" t="s">
        <v>2107</v>
      </c>
      <c r="D13093" s="52" t="s">
        <v>2298</v>
      </c>
      <c r="E13093" s="54">
        <v>0.2</v>
      </c>
      <c r="F13093" s="54">
        <v>0</v>
      </c>
      <c r="G13093" s="54">
        <v>0.2</v>
      </c>
    </row>
    <row r="13094" s="37" customFormat="1" customHeight="1" spans="1:7">
      <c r="A13094" s="52" t="s">
        <v>2057</v>
      </c>
      <c r="B13094" s="52" t="s">
        <v>4518</v>
      </c>
      <c r="C13094" s="52" t="s">
        <v>2107</v>
      </c>
      <c r="D13094" s="52" t="s">
        <v>2142</v>
      </c>
      <c r="E13094" s="54">
        <v>4.560864</v>
      </c>
      <c r="F13094" s="54">
        <v>0</v>
      </c>
      <c r="G13094" s="54">
        <v>4.560864</v>
      </c>
    </row>
    <row r="13095" s="37" customFormat="1" customHeight="1" spans="1:7">
      <c r="A13095" s="52" t="s">
        <v>2057</v>
      </c>
      <c r="B13095" s="52" t="s">
        <v>4518</v>
      </c>
      <c r="C13095" s="52" t="s">
        <v>2107</v>
      </c>
      <c r="D13095" s="52" t="s">
        <v>2299</v>
      </c>
      <c r="E13095" s="54">
        <v>2.3</v>
      </c>
      <c r="F13095" s="54">
        <v>0</v>
      </c>
      <c r="G13095" s="54">
        <v>2.3</v>
      </c>
    </row>
    <row r="13096" s="37" customFormat="1" customHeight="1" spans="1:7">
      <c r="A13096" s="52" t="s">
        <v>2057</v>
      </c>
      <c r="B13096" s="52" t="s">
        <v>4518</v>
      </c>
      <c r="C13096" s="52" t="s">
        <v>2107</v>
      </c>
      <c r="D13096" s="52" t="s">
        <v>2143</v>
      </c>
      <c r="E13096" s="54">
        <v>7.3087</v>
      </c>
      <c r="F13096" s="54">
        <v>0</v>
      </c>
      <c r="G13096" s="54">
        <v>7.3087</v>
      </c>
    </row>
    <row r="13097" s="37" customFormat="1" customHeight="1" spans="1:7">
      <c r="A13097" s="52" t="s">
        <v>2057</v>
      </c>
      <c r="B13097" s="52" t="s">
        <v>4518</v>
      </c>
      <c r="C13097" s="52" t="s">
        <v>2107</v>
      </c>
      <c r="D13097" s="52" t="s">
        <v>2144</v>
      </c>
      <c r="E13097" s="54">
        <v>0.8</v>
      </c>
      <c r="F13097" s="54">
        <v>0</v>
      </c>
      <c r="G13097" s="54">
        <v>0.8</v>
      </c>
    </row>
    <row r="13098" s="37" customFormat="1" customHeight="1" spans="1:7">
      <c r="A13098" s="52" t="s">
        <v>2057</v>
      </c>
      <c r="B13098" s="52" t="s">
        <v>4518</v>
      </c>
      <c r="C13098" s="52" t="s">
        <v>2107</v>
      </c>
      <c r="D13098" s="52" t="s">
        <v>2145</v>
      </c>
      <c r="E13098" s="54">
        <v>0.304692</v>
      </c>
      <c r="F13098" s="54">
        <v>0</v>
      </c>
      <c r="G13098" s="54">
        <v>0.304692</v>
      </c>
    </row>
    <row r="13099" s="37" customFormat="1" customHeight="1" spans="1:7">
      <c r="A13099" s="52" t="s">
        <v>2057</v>
      </c>
      <c r="B13099" s="49" t="s">
        <v>4519</v>
      </c>
      <c r="C13099" s="49"/>
      <c r="D13099" s="49"/>
      <c r="E13099" s="55">
        <v>82.063198</v>
      </c>
      <c r="F13099" s="55">
        <v>0</v>
      </c>
      <c r="G13099" s="55">
        <v>82.063198</v>
      </c>
    </row>
    <row r="13100" s="37" customFormat="1" customHeight="1" spans="1:7">
      <c r="A13100" s="52" t="s">
        <v>2057</v>
      </c>
      <c r="B13100" s="52" t="s">
        <v>4520</v>
      </c>
      <c r="C13100" s="49" t="s">
        <v>2091</v>
      </c>
      <c r="D13100" s="49"/>
      <c r="E13100" s="55">
        <v>11.935436</v>
      </c>
      <c r="F13100" s="55">
        <v>0</v>
      </c>
      <c r="G13100" s="55">
        <v>11.935436</v>
      </c>
    </row>
    <row r="13101" s="37" customFormat="1" customHeight="1" spans="1:7">
      <c r="A13101" s="52" t="s">
        <v>2057</v>
      </c>
      <c r="B13101" s="52" t="s">
        <v>4520</v>
      </c>
      <c r="C13101" s="52" t="s">
        <v>2092</v>
      </c>
      <c r="D13101" s="52" t="s">
        <v>2126</v>
      </c>
      <c r="E13101" s="54">
        <v>9.8</v>
      </c>
      <c r="F13101" s="54">
        <v>0</v>
      </c>
      <c r="G13101" s="54">
        <v>9.8</v>
      </c>
    </row>
    <row r="13102" s="37" customFormat="1" customHeight="1" spans="1:7">
      <c r="A13102" s="52" t="s">
        <v>2057</v>
      </c>
      <c r="B13102" s="52" t="s">
        <v>4520</v>
      </c>
      <c r="C13102" s="52" t="s">
        <v>2092</v>
      </c>
      <c r="D13102" s="52" t="s">
        <v>2127</v>
      </c>
      <c r="E13102" s="54">
        <v>0.356026</v>
      </c>
      <c r="F13102" s="54">
        <v>0</v>
      </c>
      <c r="G13102" s="54">
        <v>0.356026</v>
      </c>
    </row>
    <row r="13103" s="37" customFormat="1" customHeight="1" spans="1:7">
      <c r="A13103" s="52" t="s">
        <v>2057</v>
      </c>
      <c r="B13103" s="52" t="s">
        <v>4520</v>
      </c>
      <c r="C13103" s="52" t="s">
        <v>2092</v>
      </c>
      <c r="D13103" s="52" t="s">
        <v>2128</v>
      </c>
      <c r="E13103" s="54">
        <v>0.24935</v>
      </c>
      <c r="F13103" s="54">
        <v>0</v>
      </c>
      <c r="G13103" s="54">
        <v>0.24935</v>
      </c>
    </row>
    <row r="13104" s="37" customFormat="1" customHeight="1" spans="1:7">
      <c r="A13104" s="52" t="s">
        <v>2057</v>
      </c>
      <c r="B13104" s="52" t="s">
        <v>4520</v>
      </c>
      <c r="C13104" s="52" t="s">
        <v>2092</v>
      </c>
      <c r="D13104" s="52" t="s">
        <v>2129</v>
      </c>
      <c r="E13104" s="54">
        <v>0.485028</v>
      </c>
      <c r="F13104" s="54">
        <v>0</v>
      </c>
      <c r="G13104" s="54">
        <v>0.485028</v>
      </c>
    </row>
    <row r="13105" s="37" customFormat="1" customHeight="1" spans="1:7">
      <c r="A13105" s="52" t="s">
        <v>2057</v>
      </c>
      <c r="B13105" s="52" t="s">
        <v>4520</v>
      </c>
      <c r="C13105" s="52" t="s">
        <v>2092</v>
      </c>
      <c r="D13105" s="52" t="s">
        <v>2130</v>
      </c>
      <c r="E13105" s="54">
        <v>0.445032</v>
      </c>
      <c r="F13105" s="54">
        <v>0</v>
      </c>
      <c r="G13105" s="54">
        <v>0.445032</v>
      </c>
    </row>
    <row r="13106" s="37" customFormat="1" customHeight="1" spans="1:7">
      <c r="A13106" s="52" t="s">
        <v>2057</v>
      </c>
      <c r="B13106" s="52" t="s">
        <v>4520</v>
      </c>
      <c r="C13106" s="52" t="s">
        <v>2092</v>
      </c>
      <c r="D13106" s="52" t="s">
        <v>2105</v>
      </c>
      <c r="E13106" s="54">
        <v>0.6</v>
      </c>
      <c r="F13106" s="54">
        <v>0</v>
      </c>
      <c r="G13106" s="54">
        <v>0.6</v>
      </c>
    </row>
    <row r="13107" s="37" customFormat="1" customHeight="1" spans="1:7">
      <c r="A13107" s="52" t="s">
        <v>2057</v>
      </c>
      <c r="B13107" s="52" t="s">
        <v>4520</v>
      </c>
      <c r="C13107" s="49" t="s">
        <v>2106</v>
      </c>
      <c r="D13107" s="49"/>
      <c r="E13107" s="55">
        <v>70.127762</v>
      </c>
      <c r="F13107" s="55">
        <v>0</v>
      </c>
      <c r="G13107" s="55">
        <v>70.127762</v>
      </c>
    </row>
    <row r="13108" s="37" customFormat="1" customHeight="1" spans="1:7">
      <c r="A13108" s="52" t="s">
        <v>2057</v>
      </c>
      <c r="B13108" s="52" t="s">
        <v>4520</v>
      </c>
      <c r="C13108" s="52" t="s">
        <v>2107</v>
      </c>
      <c r="D13108" s="52" t="s">
        <v>2131</v>
      </c>
      <c r="E13108" s="54">
        <v>16.1676</v>
      </c>
      <c r="F13108" s="54">
        <v>0</v>
      </c>
      <c r="G13108" s="54">
        <v>16.1676</v>
      </c>
    </row>
    <row r="13109" s="37" customFormat="1" customHeight="1" spans="1:7">
      <c r="A13109" s="52" t="s">
        <v>2057</v>
      </c>
      <c r="B13109" s="52" t="s">
        <v>4520</v>
      </c>
      <c r="C13109" s="52" t="s">
        <v>2107</v>
      </c>
      <c r="D13109" s="52" t="s">
        <v>2132</v>
      </c>
      <c r="E13109" s="54">
        <v>0.6192</v>
      </c>
      <c r="F13109" s="54">
        <v>0</v>
      </c>
      <c r="G13109" s="54">
        <v>0.6192</v>
      </c>
    </row>
    <row r="13110" s="37" customFormat="1" customHeight="1" spans="1:7">
      <c r="A13110" s="52" t="s">
        <v>2057</v>
      </c>
      <c r="B13110" s="52" t="s">
        <v>4520</v>
      </c>
      <c r="C13110" s="52" t="s">
        <v>2107</v>
      </c>
      <c r="D13110" s="52" t="s">
        <v>2110</v>
      </c>
      <c r="E13110" s="54">
        <v>1.5</v>
      </c>
      <c r="F13110" s="54">
        <v>0</v>
      </c>
      <c r="G13110" s="54">
        <v>1.5</v>
      </c>
    </row>
    <row r="13111" s="37" customFormat="1" customHeight="1" spans="1:7">
      <c r="A13111" s="52" t="s">
        <v>2057</v>
      </c>
      <c r="B13111" s="52" t="s">
        <v>4520</v>
      </c>
      <c r="C13111" s="52" t="s">
        <v>2107</v>
      </c>
      <c r="D13111" s="52" t="s">
        <v>2134</v>
      </c>
      <c r="E13111" s="54">
        <v>7.764</v>
      </c>
      <c r="F13111" s="54">
        <v>0</v>
      </c>
      <c r="G13111" s="54">
        <v>7.764</v>
      </c>
    </row>
    <row r="13112" s="37" customFormat="1" customHeight="1" spans="1:7">
      <c r="A13112" s="52" t="s">
        <v>2057</v>
      </c>
      <c r="B13112" s="52" t="s">
        <v>4520</v>
      </c>
      <c r="C13112" s="52" t="s">
        <v>2107</v>
      </c>
      <c r="D13112" s="52" t="s">
        <v>2135</v>
      </c>
      <c r="E13112" s="54">
        <v>14.88</v>
      </c>
      <c r="F13112" s="54">
        <v>0</v>
      </c>
      <c r="G13112" s="54">
        <v>14.88</v>
      </c>
    </row>
    <row r="13113" s="37" customFormat="1" customHeight="1" spans="1:7">
      <c r="A13113" s="52" t="s">
        <v>2057</v>
      </c>
      <c r="B13113" s="52" t="s">
        <v>4520</v>
      </c>
      <c r="C13113" s="52" t="s">
        <v>2107</v>
      </c>
      <c r="D13113" s="52" t="s">
        <v>2136</v>
      </c>
      <c r="E13113" s="54">
        <v>5.118</v>
      </c>
      <c r="F13113" s="54">
        <v>0</v>
      </c>
      <c r="G13113" s="54">
        <v>5.118</v>
      </c>
    </row>
    <row r="13114" s="37" customFormat="1" customHeight="1" spans="1:7">
      <c r="A13114" s="52" t="s">
        <v>2057</v>
      </c>
      <c r="B13114" s="52" t="s">
        <v>4520</v>
      </c>
      <c r="C13114" s="52" t="s">
        <v>2107</v>
      </c>
      <c r="D13114" s="52" t="s">
        <v>2137</v>
      </c>
      <c r="E13114" s="54">
        <v>7.127808</v>
      </c>
      <c r="F13114" s="54">
        <v>0</v>
      </c>
      <c r="G13114" s="54">
        <v>7.127808</v>
      </c>
    </row>
    <row r="13115" s="37" customFormat="1" customHeight="1" spans="1:7">
      <c r="A13115" s="52" t="s">
        <v>2057</v>
      </c>
      <c r="B13115" s="52" t="s">
        <v>4520</v>
      </c>
      <c r="C13115" s="52" t="s">
        <v>2107</v>
      </c>
      <c r="D13115" s="52" t="s">
        <v>2138</v>
      </c>
      <c r="E13115" s="54">
        <v>2.818536</v>
      </c>
      <c r="F13115" s="54">
        <v>0</v>
      </c>
      <c r="G13115" s="54">
        <v>2.818536</v>
      </c>
    </row>
    <row r="13116" s="37" customFormat="1" customHeight="1" spans="1:7">
      <c r="A13116" s="52" t="s">
        <v>2057</v>
      </c>
      <c r="B13116" s="52" t="s">
        <v>4520</v>
      </c>
      <c r="C13116" s="52" t="s">
        <v>2107</v>
      </c>
      <c r="D13116" s="52" t="s">
        <v>2139</v>
      </c>
      <c r="E13116" s="54">
        <v>0.089006</v>
      </c>
      <c r="F13116" s="54">
        <v>0</v>
      </c>
      <c r="G13116" s="54">
        <v>0.089006</v>
      </c>
    </row>
    <row r="13117" s="37" customFormat="1" customHeight="1" spans="1:7">
      <c r="A13117" s="52" t="s">
        <v>2057</v>
      </c>
      <c r="B13117" s="52" t="s">
        <v>4520</v>
      </c>
      <c r="C13117" s="52" t="s">
        <v>2107</v>
      </c>
      <c r="D13117" s="52" t="s">
        <v>2140</v>
      </c>
      <c r="E13117" s="54">
        <v>0.148344</v>
      </c>
      <c r="F13117" s="54">
        <v>0</v>
      </c>
      <c r="G13117" s="54">
        <v>0.148344</v>
      </c>
    </row>
    <row r="13118" s="37" customFormat="1" customHeight="1" spans="1:7">
      <c r="A13118" s="52" t="s">
        <v>2057</v>
      </c>
      <c r="B13118" s="52" t="s">
        <v>4520</v>
      </c>
      <c r="C13118" s="52" t="s">
        <v>2107</v>
      </c>
      <c r="D13118" s="52" t="s">
        <v>2141</v>
      </c>
      <c r="E13118" s="54">
        <v>3.920256</v>
      </c>
      <c r="F13118" s="54">
        <v>0</v>
      </c>
      <c r="G13118" s="54">
        <v>3.920256</v>
      </c>
    </row>
    <row r="13119" s="37" customFormat="1" customHeight="1" spans="1:7">
      <c r="A13119" s="52" t="s">
        <v>2057</v>
      </c>
      <c r="B13119" s="52" t="s">
        <v>4520</v>
      </c>
      <c r="C13119" s="52" t="s">
        <v>2107</v>
      </c>
      <c r="D13119" s="52" t="s">
        <v>2142</v>
      </c>
      <c r="E13119" s="54">
        <v>3.563904</v>
      </c>
      <c r="F13119" s="54">
        <v>0</v>
      </c>
      <c r="G13119" s="54">
        <v>3.563904</v>
      </c>
    </row>
    <row r="13120" s="37" customFormat="1" customHeight="1" spans="1:7">
      <c r="A13120" s="52" t="s">
        <v>2057</v>
      </c>
      <c r="B13120" s="52" t="s">
        <v>4520</v>
      </c>
      <c r="C13120" s="52" t="s">
        <v>2107</v>
      </c>
      <c r="D13120" s="52" t="s">
        <v>2143</v>
      </c>
      <c r="E13120" s="54">
        <v>5.5256</v>
      </c>
      <c r="F13120" s="54">
        <v>0</v>
      </c>
      <c r="G13120" s="54">
        <v>5.5256</v>
      </c>
    </row>
    <row r="13121" s="37" customFormat="1" customHeight="1" spans="1:7">
      <c r="A13121" s="52" t="s">
        <v>2057</v>
      </c>
      <c r="B13121" s="52" t="s">
        <v>4520</v>
      </c>
      <c r="C13121" s="52" t="s">
        <v>2107</v>
      </c>
      <c r="D13121" s="52" t="s">
        <v>2144</v>
      </c>
      <c r="E13121" s="54">
        <v>0.64</v>
      </c>
      <c r="F13121" s="54">
        <v>0</v>
      </c>
      <c r="G13121" s="54">
        <v>0.64</v>
      </c>
    </row>
    <row r="13122" s="37" customFormat="1" customHeight="1" spans="1:7">
      <c r="A13122" s="52" t="s">
        <v>2057</v>
      </c>
      <c r="B13122" s="52" t="s">
        <v>4520</v>
      </c>
      <c r="C13122" s="52" t="s">
        <v>2107</v>
      </c>
      <c r="D13122" s="52" t="s">
        <v>2145</v>
      </c>
      <c r="E13122" s="54">
        <v>0.245508</v>
      </c>
      <c r="F13122" s="54">
        <v>0</v>
      </c>
      <c r="G13122" s="54">
        <v>0.245508</v>
      </c>
    </row>
    <row r="13123" s="37" customFormat="1" customHeight="1" spans="1:7">
      <c r="A13123" s="52" t="s">
        <v>2057</v>
      </c>
      <c r="B13123" s="49" t="s">
        <v>4521</v>
      </c>
      <c r="C13123" s="49"/>
      <c r="D13123" s="49"/>
      <c r="E13123" s="55">
        <v>108.92701</v>
      </c>
      <c r="F13123" s="55">
        <v>0</v>
      </c>
      <c r="G13123" s="55">
        <v>108.92701</v>
      </c>
    </row>
    <row r="13124" s="37" customFormat="1" customHeight="1" spans="1:7">
      <c r="A13124" s="52" t="s">
        <v>2057</v>
      </c>
      <c r="B13124" s="52" t="s">
        <v>4522</v>
      </c>
      <c r="C13124" s="49" t="s">
        <v>2091</v>
      </c>
      <c r="D13124" s="49"/>
      <c r="E13124" s="55">
        <v>15.082882</v>
      </c>
      <c r="F13124" s="55">
        <v>0</v>
      </c>
      <c r="G13124" s="55">
        <v>15.082882</v>
      </c>
    </row>
    <row r="13125" s="37" customFormat="1" customHeight="1" spans="1:7">
      <c r="A13125" s="52" t="s">
        <v>2057</v>
      </c>
      <c r="B13125" s="52" t="s">
        <v>4522</v>
      </c>
      <c r="C13125" s="52" t="s">
        <v>2092</v>
      </c>
      <c r="D13125" s="52" t="s">
        <v>2126</v>
      </c>
      <c r="E13125" s="54">
        <v>12.25</v>
      </c>
      <c r="F13125" s="54">
        <v>0</v>
      </c>
      <c r="G13125" s="54">
        <v>12.25</v>
      </c>
    </row>
    <row r="13126" s="37" customFormat="1" customHeight="1" spans="1:7">
      <c r="A13126" s="52" t="s">
        <v>2057</v>
      </c>
      <c r="B13126" s="52" t="s">
        <v>4522</v>
      </c>
      <c r="C13126" s="52" t="s">
        <v>2092</v>
      </c>
      <c r="D13126" s="52" t="s">
        <v>2127</v>
      </c>
      <c r="E13126" s="54">
        <v>0.479218</v>
      </c>
      <c r="F13126" s="54">
        <v>0</v>
      </c>
      <c r="G13126" s="54">
        <v>0.479218</v>
      </c>
    </row>
    <row r="13127" s="37" customFormat="1" customHeight="1" spans="1:7">
      <c r="A13127" s="52" t="s">
        <v>2057</v>
      </c>
      <c r="B13127" s="52" t="s">
        <v>4522</v>
      </c>
      <c r="C13127" s="52" t="s">
        <v>2092</v>
      </c>
      <c r="D13127" s="52" t="s">
        <v>2128</v>
      </c>
      <c r="E13127" s="54">
        <v>0.337238</v>
      </c>
      <c r="F13127" s="54">
        <v>0</v>
      </c>
      <c r="G13127" s="54">
        <v>0.337238</v>
      </c>
    </row>
    <row r="13128" s="37" customFormat="1" customHeight="1" spans="1:7">
      <c r="A13128" s="52" t="s">
        <v>2057</v>
      </c>
      <c r="B13128" s="52" t="s">
        <v>4522</v>
      </c>
      <c r="C13128" s="52" t="s">
        <v>2092</v>
      </c>
      <c r="D13128" s="52" t="s">
        <v>2129</v>
      </c>
      <c r="E13128" s="54">
        <v>0.667404</v>
      </c>
      <c r="F13128" s="54">
        <v>0</v>
      </c>
      <c r="G13128" s="54">
        <v>0.667404</v>
      </c>
    </row>
    <row r="13129" s="37" customFormat="1" customHeight="1" spans="1:7">
      <c r="A13129" s="52" t="s">
        <v>2057</v>
      </c>
      <c r="B13129" s="52" t="s">
        <v>4522</v>
      </c>
      <c r="C13129" s="52" t="s">
        <v>2092</v>
      </c>
      <c r="D13129" s="52" t="s">
        <v>2130</v>
      </c>
      <c r="E13129" s="54">
        <v>0.599022</v>
      </c>
      <c r="F13129" s="54">
        <v>0</v>
      </c>
      <c r="G13129" s="54">
        <v>0.599022</v>
      </c>
    </row>
    <row r="13130" s="37" customFormat="1" customHeight="1" spans="1:7">
      <c r="A13130" s="52" t="s">
        <v>2057</v>
      </c>
      <c r="B13130" s="52" t="s">
        <v>4522</v>
      </c>
      <c r="C13130" s="52" t="s">
        <v>2092</v>
      </c>
      <c r="D13130" s="52" t="s">
        <v>2105</v>
      </c>
      <c r="E13130" s="54">
        <v>0.75</v>
      </c>
      <c r="F13130" s="54">
        <v>0</v>
      </c>
      <c r="G13130" s="54">
        <v>0.75</v>
      </c>
    </row>
    <row r="13131" s="37" customFormat="1" customHeight="1" spans="1:7">
      <c r="A13131" s="52" t="s">
        <v>2057</v>
      </c>
      <c r="B13131" s="52" t="s">
        <v>4522</v>
      </c>
      <c r="C13131" s="49" t="s">
        <v>2106</v>
      </c>
      <c r="D13131" s="49"/>
      <c r="E13131" s="55">
        <v>93.844128</v>
      </c>
      <c r="F13131" s="55">
        <v>0</v>
      </c>
      <c r="G13131" s="55">
        <v>93.844128</v>
      </c>
    </row>
    <row r="13132" s="37" customFormat="1" customHeight="1" spans="1:7">
      <c r="A13132" s="52" t="s">
        <v>2057</v>
      </c>
      <c r="B13132" s="52" t="s">
        <v>4522</v>
      </c>
      <c r="C13132" s="52" t="s">
        <v>2107</v>
      </c>
      <c r="D13132" s="52" t="s">
        <v>2131</v>
      </c>
      <c r="E13132" s="54">
        <v>22.2468</v>
      </c>
      <c r="F13132" s="54">
        <v>0</v>
      </c>
      <c r="G13132" s="54">
        <v>22.2468</v>
      </c>
    </row>
    <row r="13133" s="37" customFormat="1" customHeight="1" spans="1:7">
      <c r="A13133" s="52" t="s">
        <v>2057</v>
      </c>
      <c r="B13133" s="52" t="s">
        <v>4522</v>
      </c>
      <c r="C13133" s="52" t="s">
        <v>2107</v>
      </c>
      <c r="D13133" s="52" t="s">
        <v>2132</v>
      </c>
      <c r="E13133" s="54">
        <v>0.774</v>
      </c>
      <c r="F13133" s="54">
        <v>0</v>
      </c>
      <c r="G13133" s="54">
        <v>0.774</v>
      </c>
    </row>
    <row r="13134" s="37" customFormat="1" customHeight="1" spans="1:7">
      <c r="A13134" s="52" t="s">
        <v>2057</v>
      </c>
      <c r="B13134" s="52" t="s">
        <v>4522</v>
      </c>
      <c r="C13134" s="52" t="s">
        <v>2107</v>
      </c>
      <c r="D13134" s="52" t="s">
        <v>2110</v>
      </c>
      <c r="E13134" s="54">
        <v>2.22</v>
      </c>
      <c r="F13134" s="54">
        <v>0</v>
      </c>
      <c r="G13134" s="54">
        <v>2.22</v>
      </c>
    </row>
    <row r="13135" s="37" customFormat="1" customHeight="1" spans="1:7">
      <c r="A13135" s="52" t="s">
        <v>2057</v>
      </c>
      <c r="B13135" s="52" t="s">
        <v>4522</v>
      </c>
      <c r="C13135" s="52" t="s">
        <v>2107</v>
      </c>
      <c r="D13135" s="52" t="s">
        <v>2134</v>
      </c>
      <c r="E13135" s="54">
        <v>10.188</v>
      </c>
      <c r="F13135" s="54">
        <v>0</v>
      </c>
      <c r="G13135" s="54">
        <v>10.188</v>
      </c>
    </row>
    <row r="13136" s="37" customFormat="1" customHeight="1" spans="1:7">
      <c r="A13136" s="52" t="s">
        <v>2057</v>
      </c>
      <c r="B13136" s="52" t="s">
        <v>4522</v>
      </c>
      <c r="C13136" s="52" t="s">
        <v>2107</v>
      </c>
      <c r="D13136" s="52" t="s">
        <v>2135</v>
      </c>
      <c r="E13136" s="54">
        <v>19.5972</v>
      </c>
      <c r="F13136" s="54">
        <v>0</v>
      </c>
      <c r="G13136" s="54">
        <v>19.5972</v>
      </c>
    </row>
    <row r="13137" s="37" customFormat="1" customHeight="1" spans="1:7">
      <c r="A13137" s="52" t="s">
        <v>2057</v>
      </c>
      <c r="B13137" s="52" t="s">
        <v>4522</v>
      </c>
      <c r="C13137" s="52" t="s">
        <v>2107</v>
      </c>
      <c r="D13137" s="52" t="s">
        <v>2136</v>
      </c>
      <c r="E13137" s="54">
        <v>6.726</v>
      </c>
      <c r="F13137" s="54">
        <v>0</v>
      </c>
      <c r="G13137" s="54">
        <v>6.726</v>
      </c>
    </row>
    <row r="13138" s="37" customFormat="1" customHeight="1" spans="1:7">
      <c r="A13138" s="52" t="s">
        <v>2057</v>
      </c>
      <c r="B13138" s="52" t="s">
        <v>4522</v>
      </c>
      <c r="C13138" s="52" t="s">
        <v>2107</v>
      </c>
      <c r="D13138" s="52" t="s">
        <v>2137</v>
      </c>
      <c r="E13138" s="54">
        <v>9.52512</v>
      </c>
      <c r="F13138" s="54">
        <v>0</v>
      </c>
      <c r="G13138" s="54">
        <v>9.52512</v>
      </c>
    </row>
    <row r="13139" s="37" customFormat="1" customHeight="1" spans="1:7">
      <c r="A13139" s="52" t="s">
        <v>2057</v>
      </c>
      <c r="B13139" s="52" t="s">
        <v>4522</v>
      </c>
      <c r="C13139" s="52" t="s">
        <v>2107</v>
      </c>
      <c r="D13139" s="52" t="s">
        <v>2138</v>
      </c>
      <c r="E13139" s="54">
        <v>3.793806</v>
      </c>
      <c r="F13139" s="54">
        <v>0</v>
      </c>
      <c r="G13139" s="54">
        <v>3.793806</v>
      </c>
    </row>
    <row r="13140" s="37" customFormat="1" customHeight="1" spans="1:7">
      <c r="A13140" s="52" t="s">
        <v>2057</v>
      </c>
      <c r="B13140" s="52" t="s">
        <v>4522</v>
      </c>
      <c r="C13140" s="52" t="s">
        <v>2107</v>
      </c>
      <c r="D13140" s="52" t="s">
        <v>2139</v>
      </c>
      <c r="E13140" s="54">
        <v>0.119804</v>
      </c>
      <c r="F13140" s="54">
        <v>0</v>
      </c>
      <c r="G13140" s="54">
        <v>0.119804</v>
      </c>
    </row>
    <row r="13141" s="37" customFormat="1" customHeight="1" spans="1:7">
      <c r="A13141" s="52" t="s">
        <v>2057</v>
      </c>
      <c r="B13141" s="52" t="s">
        <v>4522</v>
      </c>
      <c r="C13141" s="52" t="s">
        <v>2107</v>
      </c>
      <c r="D13141" s="52" t="s">
        <v>2140</v>
      </c>
      <c r="E13141" s="54">
        <v>0.199674</v>
      </c>
      <c r="F13141" s="54">
        <v>0</v>
      </c>
      <c r="G13141" s="54">
        <v>0.199674</v>
      </c>
    </row>
    <row r="13142" s="37" customFormat="1" customHeight="1" spans="1:7">
      <c r="A13142" s="52" t="s">
        <v>2057</v>
      </c>
      <c r="B13142" s="52" t="s">
        <v>4522</v>
      </c>
      <c r="C13142" s="52" t="s">
        <v>2107</v>
      </c>
      <c r="D13142" s="52" t="s">
        <v>2141</v>
      </c>
      <c r="E13142" s="54">
        <v>5.324976</v>
      </c>
      <c r="F13142" s="54">
        <v>0</v>
      </c>
      <c r="G13142" s="54">
        <v>5.324976</v>
      </c>
    </row>
    <row r="13143" s="37" customFormat="1" customHeight="1" spans="1:7">
      <c r="A13143" s="52" t="s">
        <v>2057</v>
      </c>
      <c r="B13143" s="52" t="s">
        <v>4522</v>
      </c>
      <c r="C13143" s="52" t="s">
        <v>2107</v>
      </c>
      <c r="D13143" s="52" t="s">
        <v>2142</v>
      </c>
      <c r="E13143" s="54">
        <v>4.76256</v>
      </c>
      <c r="F13143" s="54">
        <v>0</v>
      </c>
      <c r="G13143" s="54">
        <v>4.76256</v>
      </c>
    </row>
    <row r="13144" s="37" customFormat="1" customHeight="1" spans="1:7">
      <c r="A13144" s="52" t="s">
        <v>2057</v>
      </c>
      <c r="B13144" s="52" t="s">
        <v>4522</v>
      </c>
      <c r="C13144" s="52" t="s">
        <v>2107</v>
      </c>
      <c r="D13144" s="52" t="s">
        <v>2143</v>
      </c>
      <c r="E13144" s="54">
        <v>7.2341</v>
      </c>
      <c r="F13144" s="54">
        <v>0</v>
      </c>
      <c r="G13144" s="54">
        <v>7.2341</v>
      </c>
    </row>
    <row r="13145" s="37" customFormat="1" customHeight="1" spans="1:7">
      <c r="A13145" s="52" t="s">
        <v>2057</v>
      </c>
      <c r="B13145" s="52" t="s">
        <v>4522</v>
      </c>
      <c r="C13145" s="52" t="s">
        <v>2107</v>
      </c>
      <c r="D13145" s="52" t="s">
        <v>2144</v>
      </c>
      <c r="E13145" s="54">
        <v>0.8</v>
      </c>
      <c r="F13145" s="54">
        <v>0</v>
      </c>
      <c r="G13145" s="54">
        <v>0.8</v>
      </c>
    </row>
    <row r="13146" s="37" customFormat="1" customHeight="1" spans="1:7">
      <c r="A13146" s="52" t="s">
        <v>2057</v>
      </c>
      <c r="B13146" s="52" t="s">
        <v>4522</v>
      </c>
      <c r="C13146" s="52" t="s">
        <v>2107</v>
      </c>
      <c r="D13146" s="52" t="s">
        <v>2145</v>
      </c>
      <c r="E13146" s="54">
        <v>0.332088</v>
      </c>
      <c r="F13146" s="54">
        <v>0</v>
      </c>
      <c r="G13146" s="54">
        <v>0.332088</v>
      </c>
    </row>
    <row r="13147" s="37" customFormat="1" customHeight="1" spans="1:7">
      <c r="A13147" s="52" t="s">
        <v>2057</v>
      </c>
      <c r="B13147" s="49" t="s">
        <v>4523</v>
      </c>
      <c r="C13147" s="49"/>
      <c r="D13147" s="49"/>
      <c r="E13147" s="55">
        <v>114.88242</v>
      </c>
      <c r="F13147" s="55">
        <v>0</v>
      </c>
      <c r="G13147" s="55">
        <v>114.88242</v>
      </c>
    </row>
    <row r="13148" s="37" customFormat="1" customHeight="1" spans="1:7">
      <c r="A13148" s="52" t="s">
        <v>2057</v>
      </c>
      <c r="B13148" s="52" t="s">
        <v>4524</v>
      </c>
      <c r="C13148" s="49" t="s">
        <v>2091</v>
      </c>
      <c r="D13148" s="49"/>
      <c r="E13148" s="55">
        <v>15.21583</v>
      </c>
      <c r="F13148" s="55">
        <v>0</v>
      </c>
      <c r="G13148" s="55">
        <v>15.21583</v>
      </c>
    </row>
    <row r="13149" s="37" customFormat="1" customHeight="1" spans="1:7">
      <c r="A13149" s="52" t="s">
        <v>2057</v>
      </c>
      <c r="B13149" s="52" t="s">
        <v>4524</v>
      </c>
      <c r="C13149" s="52" t="s">
        <v>2092</v>
      </c>
      <c r="D13149" s="52" t="s">
        <v>2126</v>
      </c>
      <c r="E13149" s="54">
        <v>12.25</v>
      </c>
      <c r="F13149" s="54">
        <v>0</v>
      </c>
      <c r="G13149" s="54">
        <v>12.25</v>
      </c>
    </row>
    <row r="13150" s="37" customFormat="1" customHeight="1" spans="1:7">
      <c r="A13150" s="52" t="s">
        <v>2057</v>
      </c>
      <c r="B13150" s="52" t="s">
        <v>4524</v>
      </c>
      <c r="C13150" s="52" t="s">
        <v>2092</v>
      </c>
      <c r="D13150" s="52" t="s">
        <v>2127</v>
      </c>
      <c r="E13150" s="54">
        <v>0.509832</v>
      </c>
      <c r="F13150" s="54">
        <v>0</v>
      </c>
      <c r="G13150" s="54">
        <v>0.509832</v>
      </c>
    </row>
    <row r="13151" s="37" customFormat="1" customHeight="1" spans="1:7">
      <c r="A13151" s="52" t="s">
        <v>2057</v>
      </c>
      <c r="B13151" s="52" t="s">
        <v>4524</v>
      </c>
      <c r="C13151" s="52" t="s">
        <v>2092</v>
      </c>
      <c r="D13151" s="52" t="s">
        <v>2128</v>
      </c>
      <c r="E13151" s="54">
        <v>0.357168</v>
      </c>
      <c r="F13151" s="54">
        <v>0</v>
      </c>
      <c r="G13151" s="54">
        <v>0.357168</v>
      </c>
    </row>
    <row r="13152" s="37" customFormat="1" customHeight="1" spans="1:7">
      <c r="A13152" s="52" t="s">
        <v>2057</v>
      </c>
      <c r="B13152" s="52" t="s">
        <v>4524</v>
      </c>
      <c r="C13152" s="52" t="s">
        <v>2092</v>
      </c>
      <c r="D13152" s="52" t="s">
        <v>2129</v>
      </c>
      <c r="E13152" s="54">
        <v>0.71154</v>
      </c>
      <c r="F13152" s="54">
        <v>0</v>
      </c>
      <c r="G13152" s="54">
        <v>0.71154</v>
      </c>
    </row>
    <row r="13153" s="37" customFormat="1" customHeight="1" spans="1:7">
      <c r="A13153" s="52" t="s">
        <v>2057</v>
      </c>
      <c r="B13153" s="52" t="s">
        <v>4524</v>
      </c>
      <c r="C13153" s="52" t="s">
        <v>2092</v>
      </c>
      <c r="D13153" s="52" t="s">
        <v>2130</v>
      </c>
      <c r="E13153" s="54">
        <v>0.63729</v>
      </c>
      <c r="F13153" s="54">
        <v>0</v>
      </c>
      <c r="G13153" s="54">
        <v>0.63729</v>
      </c>
    </row>
    <row r="13154" s="37" customFormat="1" customHeight="1" spans="1:7">
      <c r="A13154" s="52" t="s">
        <v>2057</v>
      </c>
      <c r="B13154" s="52" t="s">
        <v>4524</v>
      </c>
      <c r="C13154" s="52" t="s">
        <v>2092</v>
      </c>
      <c r="D13154" s="52" t="s">
        <v>2105</v>
      </c>
      <c r="E13154" s="54">
        <v>0.75</v>
      </c>
      <c r="F13154" s="54">
        <v>0</v>
      </c>
      <c r="G13154" s="54">
        <v>0.75</v>
      </c>
    </row>
    <row r="13155" s="37" customFormat="1" customHeight="1" spans="1:7">
      <c r="A13155" s="52" t="s">
        <v>2057</v>
      </c>
      <c r="B13155" s="52" t="s">
        <v>4524</v>
      </c>
      <c r="C13155" s="49" t="s">
        <v>2106</v>
      </c>
      <c r="D13155" s="49"/>
      <c r="E13155" s="55">
        <v>99.66659</v>
      </c>
      <c r="F13155" s="55">
        <v>0</v>
      </c>
      <c r="G13155" s="55">
        <v>99.66659</v>
      </c>
    </row>
    <row r="13156" s="37" customFormat="1" customHeight="1" spans="1:7">
      <c r="A13156" s="52" t="s">
        <v>2057</v>
      </c>
      <c r="B13156" s="52" t="s">
        <v>4524</v>
      </c>
      <c r="C13156" s="52" t="s">
        <v>2107</v>
      </c>
      <c r="D13156" s="52" t="s">
        <v>2131</v>
      </c>
      <c r="E13156" s="54">
        <v>23.718</v>
      </c>
      <c r="F13156" s="54">
        <v>0</v>
      </c>
      <c r="G13156" s="54">
        <v>23.718</v>
      </c>
    </row>
    <row r="13157" s="37" customFormat="1" customHeight="1" spans="1:7">
      <c r="A13157" s="52" t="s">
        <v>2057</v>
      </c>
      <c r="B13157" s="52" t="s">
        <v>4524</v>
      </c>
      <c r="C13157" s="52" t="s">
        <v>2107</v>
      </c>
      <c r="D13157" s="52" t="s">
        <v>2132</v>
      </c>
      <c r="E13157" s="54">
        <v>0.774</v>
      </c>
      <c r="F13157" s="54">
        <v>0</v>
      </c>
      <c r="G13157" s="54">
        <v>0.774</v>
      </c>
    </row>
    <row r="13158" s="37" customFormat="1" customHeight="1" spans="1:7">
      <c r="A13158" s="52" t="s">
        <v>2057</v>
      </c>
      <c r="B13158" s="52" t="s">
        <v>4524</v>
      </c>
      <c r="C13158" s="52" t="s">
        <v>2107</v>
      </c>
      <c r="D13158" s="52" t="s">
        <v>2110</v>
      </c>
      <c r="E13158" s="54">
        <v>2.16</v>
      </c>
      <c r="F13158" s="54">
        <v>0</v>
      </c>
      <c r="G13158" s="54">
        <v>2.16</v>
      </c>
    </row>
    <row r="13159" s="37" customFormat="1" customHeight="1" spans="1:7">
      <c r="A13159" s="52" t="s">
        <v>2057</v>
      </c>
      <c r="B13159" s="52" t="s">
        <v>4524</v>
      </c>
      <c r="C13159" s="52" t="s">
        <v>2107</v>
      </c>
      <c r="D13159" s="52" t="s">
        <v>2134</v>
      </c>
      <c r="E13159" s="54">
        <v>10.824</v>
      </c>
      <c r="F13159" s="54">
        <v>0</v>
      </c>
      <c r="G13159" s="54">
        <v>10.824</v>
      </c>
    </row>
    <row r="13160" s="37" customFormat="1" customHeight="1" spans="1:7">
      <c r="A13160" s="52" t="s">
        <v>2057</v>
      </c>
      <c r="B13160" s="52" t="s">
        <v>4524</v>
      </c>
      <c r="C13160" s="52" t="s">
        <v>2107</v>
      </c>
      <c r="D13160" s="52" t="s">
        <v>2135</v>
      </c>
      <c r="E13160" s="54">
        <v>20.9388</v>
      </c>
      <c r="F13160" s="54">
        <v>0</v>
      </c>
      <c r="G13160" s="54">
        <v>20.9388</v>
      </c>
    </row>
    <row r="13161" s="37" customFormat="1" customHeight="1" spans="1:7">
      <c r="A13161" s="52" t="s">
        <v>2057</v>
      </c>
      <c r="B13161" s="52" t="s">
        <v>4524</v>
      </c>
      <c r="C13161" s="52" t="s">
        <v>2107</v>
      </c>
      <c r="D13161" s="52" t="s">
        <v>2136</v>
      </c>
      <c r="E13161" s="54">
        <v>7.17</v>
      </c>
      <c r="F13161" s="54">
        <v>0</v>
      </c>
      <c r="G13161" s="54">
        <v>7.17</v>
      </c>
    </row>
    <row r="13162" s="37" customFormat="1" customHeight="1" spans="1:7">
      <c r="A13162" s="52" t="s">
        <v>2057</v>
      </c>
      <c r="B13162" s="52" t="s">
        <v>4524</v>
      </c>
      <c r="C13162" s="52" t="s">
        <v>2107</v>
      </c>
      <c r="D13162" s="52" t="s">
        <v>2137</v>
      </c>
      <c r="E13162" s="54">
        <v>10.147968</v>
      </c>
      <c r="F13162" s="54">
        <v>0</v>
      </c>
      <c r="G13162" s="54">
        <v>10.147968</v>
      </c>
    </row>
    <row r="13163" s="37" customFormat="1" customHeight="1" spans="1:7">
      <c r="A13163" s="52" t="s">
        <v>2057</v>
      </c>
      <c r="B13163" s="52" t="s">
        <v>4524</v>
      </c>
      <c r="C13163" s="52" t="s">
        <v>2107</v>
      </c>
      <c r="D13163" s="52" t="s">
        <v>2138</v>
      </c>
      <c r="E13163" s="54">
        <v>4.03617</v>
      </c>
      <c r="F13163" s="54">
        <v>0</v>
      </c>
      <c r="G13163" s="54">
        <v>4.03617</v>
      </c>
    </row>
    <row r="13164" s="37" customFormat="1" customHeight="1" spans="1:7">
      <c r="A13164" s="52" t="s">
        <v>2057</v>
      </c>
      <c r="B13164" s="52" t="s">
        <v>4524</v>
      </c>
      <c r="C13164" s="52" t="s">
        <v>2107</v>
      </c>
      <c r="D13164" s="52" t="s">
        <v>2139</v>
      </c>
      <c r="E13164" s="54">
        <v>0.127458</v>
      </c>
      <c r="F13164" s="54">
        <v>0</v>
      </c>
      <c r="G13164" s="54">
        <v>0.127458</v>
      </c>
    </row>
    <row r="13165" s="37" customFormat="1" customHeight="1" spans="1:7">
      <c r="A13165" s="52" t="s">
        <v>2057</v>
      </c>
      <c r="B13165" s="52" t="s">
        <v>4524</v>
      </c>
      <c r="C13165" s="52" t="s">
        <v>2107</v>
      </c>
      <c r="D13165" s="52" t="s">
        <v>2140</v>
      </c>
      <c r="E13165" s="54">
        <v>0.21243</v>
      </c>
      <c r="F13165" s="54">
        <v>0</v>
      </c>
      <c r="G13165" s="54">
        <v>0.21243</v>
      </c>
    </row>
    <row r="13166" s="37" customFormat="1" customHeight="1" spans="1:7">
      <c r="A13166" s="52" t="s">
        <v>2057</v>
      </c>
      <c r="B13166" s="52" t="s">
        <v>4524</v>
      </c>
      <c r="C13166" s="52" t="s">
        <v>2107</v>
      </c>
      <c r="D13166" s="52" t="s">
        <v>2141</v>
      </c>
      <c r="E13166" s="54">
        <v>5.61672</v>
      </c>
      <c r="F13166" s="54">
        <v>0</v>
      </c>
      <c r="G13166" s="54">
        <v>5.61672</v>
      </c>
    </row>
    <row r="13167" s="37" customFormat="1" customHeight="1" spans="1:7">
      <c r="A13167" s="52" t="s">
        <v>2057</v>
      </c>
      <c r="B13167" s="52" t="s">
        <v>4524</v>
      </c>
      <c r="C13167" s="52" t="s">
        <v>2107</v>
      </c>
      <c r="D13167" s="52" t="s">
        <v>2142</v>
      </c>
      <c r="E13167" s="54">
        <v>5.073984</v>
      </c>
      <c r="F13167" s="54">
        <v>0</v>
      </c>
      <c r="G13167" s="54">
        <v>5.073984</v>
      </c>
    </row>
    <row r="13168" s="37" customFormat="1" customHeight="1" spans="1:7">
      <c r="A13168" s="52" t="s">
        <v>2057</v>
      </c>
      <c r="B13168" s="52" t="s">
        <v>4524</v>
      </c>
      <c r="C13168" s="52" t="s">
        <v>2107</v>
      </c>
      <c r="D13168" s="52" t="s">
        <v>2143</v>
      </c>
      <c r="E13168" s="54">
        <v>7.7139</v>
      </c>
      <c r="F13168" s="54">
        <v>0</v>
      </c>
      <c r="G13168" s="54">
        <v>7.7139</v>
      </c>
    </row>
    <row r="13169" s="37" customFormat="1" customHeight="1" spans="1:7">
      <c r="A13169" s="52" t="s">
        <v>2057</v>
      </c>
      <c r="B13169" s="52" t="s">
        <v>4524</v>
      </c>
      <c r="C13169" s="52" t="s">
        <v>2107</v>
      </c>
      <c r="D13169" s="52" t="s">
        <v>2144</v>
      </c>
      <c r="E13169" s="54">
        <v>0.8</v>
      </c>
      <c r="F13169" s="54">
        <v>0</v>
      </c>
      <c r="G13169" s="54">
        <v>0.8</v>
      </c>
    </row>
    <row r="13170" s="37" customFormat="1" customHeight="1" spans="1:7">
      <c r="A13170" s="52" t="s">
        <v>2057</v>
      </c>
      <c r="B13170" s="52" t="s">
        <v>4524</v>
      </c>
      <c r="C13170" s="52" t="s">
        <v>2107</v>
      </c>
      <c r="D13170" s="52" t="s">
        <v>2145</v>
      </c>
      <c r="E13170" s="54">
        <v>0.35316</v>
      </c>
      <c r="F13170" s="54">
        <v>0</v>
      </c>
      <c r="G13170" s="54">
        <v>0.35316</v>
      </c>
    </row>
    <row r="13171" s="37" customFormat="1" customHeight="1" spans="1:7">
      <c r="A13171" s="49" t="s">
        <v>4525</v>
      </c>
      <c r="B13171" s="49"/>
      <c r="C13171" s="49"/>
      <c r="D13171" s="49"/>
      <c r="E13171" s="55">
        <v>24.734693</v>
      </c>
      <c r="F13171" s="55">
        <v>0</v>
      </c>
      <c r="G13171" s="55">
        <v>24.734693</v>
      </c>
    </row>
    <row r="13172" s="37" customFormat="1" customHeight="1" spans="1:7">
      <c r="A13172" s="52" t="s">
        <v>2058</v>
      </c>
      <c r="B13172" s="49" t="s">
        <v>4526</v>
      </c>
      <c r="C13172" s="49"/>
      <c r="D13172" s="49"/>
      <c r="E13172" s="55">
        <v>24.734693</v>
      </c>
      <c r="F13172" s="55">
        <v>0</v>
      </c>
      <c r="G13172" s="55">
        <v>24.734693</v>
      </c>
    </row>
    <row r="13173" s="37" customFormat="1" customHeight="1" spans="1:7">
      <c r="A13173" s="52" t="s">
        <v>2058</v>
      </c>
      <c r="B13173" s="52" t="s">
        <v>4527</v>
      </c>
      <c r="C13173" s="49" t="s">
        <v>2080</v>
      </c>
      <c r="D13173" s="49"/>
      <c r="E13173" s="55">
        <v>12.07</v>
      </c>
      <c r="F13173" s="55">
        <v>0</v>
      </c>
      <c r="G13173" s="55">
        <v>12.07</v>
      </c>
    </row>
    <row r="13174" s="37" customFormat="1" customHeight="1" spans="1:7">
      <c r="A13174" s="52" t="s">
        <v>2058</v>
      </c>
      <c r="B13174" s="52" t="s">
        <v>4527</v>
      </c>
      <c r="C13174" s="52" t="s">
        <v>2081</v>
      </c>
      <c r="D13174" s="52" t="s">
        <v>4528</v>
      </c>
      <c r="E13174" s="54">
        <v>12.07</v>
      </c>
      <c r="F13174" s="54">
        <v>0</v>
      </c>
      <c r="G13174" s="54">
        <v>12.07</v>
      </c>
    </row>
    <row r="13175" s="37" customFormat="1" customHeight="1" spans="1:7">
      <c r="A13175" s="52" t="s">
        <v>2058</v>
      </c>
      <c r="B13175" s="52" t="s">
        <v>4527</v>
      </c>
      <c r="C13175" s="49" t="s">
        <v>2091</v>
      </c>
      <c r="D13175" s="49"/>
      <c r="E13175" s="55">
        <v>10.164693</v>
      </c>
      <c r="F13175" s="55">
        <v>0</v>
      </c>
      <c r="G13175" s="55">
        <v>10.164693</v>
      </c>
    </row>
    <row r="13176" s="37" customFormat="1" customHeight="1" spans="1:7">
      <c r="A13176" s="52" t="s">
        <v>2058</v>
      </c>
      <c r="B13176" s="52" t="s">
        <v>4527</v>
      </c>
      <c r="C13176" s="52" t="s">
        <v>2092</v>
      </c>
      <c r="D13176" s="52" t="s">
        <v>2096</v>
      </c>
      <c r="E13176" s="54">
        <v>0.114693</v>
      </c>
      <c r="F13176" s="54">
        <v>0</v>
      </c>
      <c r="G13176" s="54">
        <v>0.114693</v>
      </c>
    </row>
    <row r="13177" s="37" customFormat="1" customHeight="1" spans="1:7">
      <c r="A13177" s="52" t="s">
        <v>2058</v>
      </c>
      <c r="B13177" s="52" t="s">
        <v>4527</v>
      </c>
      <c r="C13177" s="52" t="s">
        <v>2092</v>
      </c>
      <c r="D13177" s="52" t="s">
        <v>2311</v>
      </c>
      <c r="E13177" s="54">
        <v>10</v>
      </c>
      <c r="F13177" s="54">
        <v>0</v>
      </c>
      <c r="G13177" s="54">
        <v>10</v>
      </c>
    </row>
    <row r="13178" s="37" customFormat="1" customHeight="1" spans="1:7">
      <c r="A13178" s="52" t="s">
        <v>2058</v>
      </c>
      <c r="B13178" s="52" t="s">
        <v>4527</v>
      </c>
      <c r="C13178" s="52" t="s">
        <v>2092</v>
      </c>
      <c r="D13178" s="52" t="s">
        <v>2104</v>
      </c>
      <c r="E13178" s="54">
        <v>0.05</v>
      </c>
      <c r="F13178" s="54">
        <v>0</v>
      </c>
      <c r="G13178" s="54">
        <v>0.05</v>
      </c>
    </row>
    <row r="13179" s="37" customFormat="1" customHeight="1" spans="1:7">
      <c r="A13179" s="52" t="s">
        <v>2058</v>
      </c>
      <c r="B13179" s="52" t="s">
        <v>4527</v>
      </c>
      <c r="C13179" s="49" t="s">
        <v>2106</v>
      </c>
      <c r="D13179" s="49"/>
      <c r="E13179" s="55">
        <v>2.5</v>
      </c>
      <c r="F13179" s="55">
        <v>0</v>
      </c>
      <c r="G13179" s="55">
        <v>2.5</v>
      </c>
    </row>
    <row r="13180" s="37" customFormat="1" customHeight="1" spans="1:7">
      <c r="A13180" s="52" t="s">
        <v>2058</v>
      </c>
      <c r="B13180" s="52" t="s">
        <v>4527</v>
      </c>
      <c r="C13180" s="52" t="s">
        <v>2107</v>
      </c>
      <c r="D13180" s="52" t="s">
        <v>2116</v>
      </c>
      <c r="E13180" s="54">
        <v>0.2</v>
      </c>
      <c r="F13180" s="54">
        <v>0</v>
      </c>
      <c r="G13180" s="54">
        <v>0.2</v>
      </c>
    </row>
    <row r="13181" s="37" customFormat="1" customHeight="1" spans="1:7">
      <c r="A13181" s="52" t="s">
        <v>2058</v>
      </c>
      <c r="B13181" s="52" t="s">
        <v>4527</v>
      </c>
      <c r="C13181" s="52" t="s">
        <v>2107</v>
      </c>
      <c r="D13181" s="52" t="s">
        <v>2120</v>
      </c>
      <c r="E13181" s="54">
        <v>2.3</v>
      </c>
      <c r="F13181" s="54">
        <v>0</v>
      </c>
      <c r="G13181" s="54">
        <v>2.3</v>
      </c>
    </row>
    <row r="13182" s="37" customFormat="1" customHeight="1" spans="1:7">
      <c r="A13182" s="49" t="s">
        <v>4529</v>
      </c>
      <c r="B13182" s="49"/>
      <c r="C13182" s="49"/>
      <c r="D13182" s="49"/>
      <c r="E13182" s="55">
        <v>76.562975</v>
      </c>
      <c r="F13182" s="55">
        <v>0</v>
      </c>
      <c r="G13182" s="55">
        <v>76.562975</v>
      </c>
    </row>
    <row r="13183" s="37" customFormat="1" customHeight="1" spans="1:7">
      <c r="A13183" s="52" t="s">
        <v>4530</v>
      </c>
      <c r="B13183" s="49" t="s">
        <v>4531</v>
      </c>
      <c r="C13183" s="49"/>
      <c r="D13183" s="49"/>
      <c r="E13183" s="55">
        <v>76.562975</v>
      </c>
      <c r="F13183" s="55">
        <v>0</v>
      </c>
      <c r="G13183" s="55">
        <v>76.562975</v>
      </c>
    </row>
    <row r="13184" s="37" customFormat="1" customHeight="1" spans="1:7">
      <c r="A13184" s="52" t="s">
        <v>4530</v>
      </c>
      <c r="B13184" s="52" t="s">
        <v>4532</v>
      </c>
      <c r="C13184" s="49" t="s">
        <v>2080</v>
      </c>
      <c r="D13184" s="49"/>
      <c r="E13184" s="55">
        <v>12.07</v>
      </c>
      <c r="F13184" s="55">
        <v>0</v>
      </c>
      <c r="G13184" s="55">
        <v>12.07</v>
      </c>
    </row>
    <row r="13185" s="37" customFormat="1" customHeight="1" spans="1:7">
      <c r="A13185" s="52" t="s">
        <v>4530</v>
      </c>
      <c r="B13185" s="52" t="s">
        <v>4532</v>
      </c>
      <c r="C13185" s="52" t="s">
        <v>2081</v>
      </c>
      <c r="D13185" s="52" t="s">
        <v>4533</v>
      </c>
      <c r="E13185" s="54">
        <v>12.07</v>
      </c>
      <c r="F13185" s="54">
        <v>0</v>
      </c>
      <c r="G13185" s="54">
        <v>12.07</v>
      </c>
    </row>
    <row r="13186" s="37" customFormat="1" customHeight="1" spans="1:7">
      <c r="A13186" s="52" t="s">
        <v>4530</v>
      </c>
      <c r="B13186" s="52" t="s">
        <v>4532</v>
      </c>
      <c r="C13186" s="49" t="s">
        <v>2091</v>
      </c>
      <c r="D13186" s="49"/>
      <c r="E13186" s="55">
        <v>18.794942</v>
      </c>
      <c r="F13186" s="55">
        <v>0</v>
      </c>
      <c r="G13186" s="55">
        <v>18.794942</v>
      </c>
    </row>
    <row r="13187" s="37" customFormat="1" customHeight="1" spans="1:7">
      <c r="A13187" s="52" t="s">
        <v>4530</v>
      </c>
      <c r="B13187" s="52" t="s">
        <v>4532</v>
      </c>
      <c r="C13187" s="52" t="s">
        <v>2092</v>
      </c>
      <c r="D13187" s="52" t="s">
        <v>2093</v>
      </c>
      <c r="E13187" s="54">
        <v>4.9</v>
      </c>
      <c r="F13187" s="54">
        <v>0</v>
      </c>
      <c r="G13187" s="54">
        <v>4.9</v>
      </c>
    </row>
    <row r="13188" s="37" customFormat="1" customHeight="1" spans="1:7">
      <c r="A13188" s="52" t="s">
        <v>4530</v>
      </c>
      <c r="B13188" s="52" t="s">
        <v>4532</v>
      </c>
      <c r="C13188" s="52" t="s">
        <v>2092</v>
      </c>
      <c r="D13188" s="52" t="s">
        <v>2094</v>
      </c>
      <c r="E13188" s="54">
        <v>0.214344</v>
      </c>
      <c r="F13188" s="54">
        <v>0</v>
      </c>
      <c r="G13188" s="54">
        <v>0.214344</v>
      </c>
    </row>
    <row r="13189" s="37" customFormat="1" customHeight="1" spans="1:7">
      <c r="A13189" s="52" t="s">
        <v>4530</v>
      </c>
      <c r="B13189" s="52" t="s">
        <v>4532</v>
      </c>
      <c r="C13189" s="52" t="s">
        <v>2092</v>
      </c>
      <c r="D13189" s="52" t="s">
        <v>2095</v>
      </c>
      <c r="E13189" s="54">
        <v>0.142896</v>
      </c>
      <c r="F13189" s="54">
        <v>0</v>
      </c>
      <c r="G13189" s="54">
        <v>0.142896</v>
      </c>
    </row>
    <row r="13190" s="37" customFormat="1" customHeight="1" spans="1:7">
      <c r="A13190" s="52" t="s">
        <v>4530</v>
      </c>
      <c r="B13190" s="52" t="s">
        <v>4532</v>
      </c>
      <c r="C13190" s="52" t="s">
        <v>2092</v>
      </c>
      <c r="D13190" s="52" t="s">
        <v>2097</v>
      </c>
      <c r="E13190" s="54">
        <v>0.317772</v>
      </c>
      <c r="F13190" s="54">
        <v>0</v>
      </c>
      <c r="G13190" s="54">
        <v>0.317772</v>
      </c>
    </row>
    <row r="13191" s="37" customFormat="1" customHeight="1" spans="1:7">
      <c r="A13191" s="52" t="s">
        <v>4530</v>
      </c>
      <c r="B13191" s="52" t="s">
        <v>4532</v>
      </c>
      <c r="C13191" s="52" t="s">
        <v>2092</v>
      </c>
      <c r="D13191" s="52" t="s">
        <v>2098</v>
      </c>
      <c r="E13191" s="54">
        <v>0.26793</v>
      </c>
      <c r="F13191" s="54">
        <v>0</v>
      </c>
      <c r="G13191" s="54">
        <v>0.26793</v>
      </c>
    </row>
    <row r="13192" s="37" customFormat="1" customHeight="1" spans="1:7">
      <c r="A13192" s="52" t="s">
        <v>4530</v>
      </c>
      <c r="B13192" s="52" t="s">
        <v>4532</v>
      </c>
      <c r="C13192" s="52" t="s">
        <v>2092</v>
      </c>
      <c r="D13192" s="52" t="s">
        <v>2099</v>
      </c>
      <c r="E13192" s="54">
        <v>2.028</v>
      </c>
      <c r="F13192" s="54">
        <v>0</v>
      </c>
      <c r="G13192" s="54">
        <v>2.028</v>
      </c>
    </row>
    <row r="13193" s="37" customFormat="1" customHeight="1" spans="1:7">
      <c r="A13193" s="52" t="s">
        <v>4530</v>
      </c>
      <c r="B13193" s="52" t="s">
        <v>4532</v>
      </c>
      <c r="C13193" s="52" t="s">
        <v>2092</v>
      </c>
      <c r="D13193" s="52" t="s">
        <v>2100</v>
      </c>
      <c r="E13193" s="54">
        <v>0.624</v>
      </c>
      <c r="F13193" s="54">
        <v>0</v>
      </c>
      <c r="G13193" s="54">
        <v>0.624</v>
      </c>
    </row>
    <row r="13194" s="37" customFormat="1" customHeight="1" spans="1:7">
      <c r="A13194" s="52" t="s">
        <v>4530</v>
      </c>
      <c r="B13194" s="52" t="s">
        <v>4532</v>
      </c>
      <c r="C13194" s="52" t="s">
        <v>2092</v>
      </c>
      <c r="D13194" s="52" t="s">
        <v>2311</v>
      </c>
      <c r="E13194" s="54">
        <v>10</v>
      </c>
      <c r="F13194" s="54">
        <v>0</v>
      </c>
      <c r="G13194" s="54">
        <v>10</v>
      </c>
    </row>
    <row r="13195" s="37" customFormat="1" customHeight="1" spans="1:7">
      <c r="A13195" s="52" t="s">
        <v>4530</v>
      </c>
      <c r="B13195" s="52" t="s">
        <v>4532</v>
      </c>
      <c r="C13195" s="52" t="s">
        <v>2092</v>
      </c>
      <c r="D13195" s="52" t="s">
        <v>2105</v>
      </c>
      <c r="E13195" s="54">
        <v>0.3</v>
      </c>
      <c r="F13195" s="54">
        <v>0</v>
      </c>
      <c r="G13195" s="54">
        <v>0.3</v>
      </c>
    </row>
    <row r="13196" s="37" customFormat="1" customHeight="1" spans="1:7">
      <c r="A13196" s="52" t="s">
        <v>4530</v>
      </c>
      <c r="B13196" s="52" t="s">
        <v>4532</v>
      </c>
      <c r="C13196" s="49" t="s">
        <v>2106</v>
      </c>
      <c r="D13196" s="49"/>
      <c r="E13196" s="55">
        <v>45.698033</v>
      </c>
      <c r="F13196" s="55">
        <v>0</v>
      </c>
      <c r="G13196" s="55">
        <v>45.698033</v>
      </c>
    </row>
    <row r="13197" s="37" customFormat="1" customHeight="1" spans="1:7">
      <c r="A13197" s="52" t="s">
        <v>4530</v>
      </c>
      <c r="B13197" s="52" t="s">
        <v>4532</v>
      </c>
      <c r="C13197" s="52" t="s">
        <v>2107</v>
      </c>
      <c r="D13197" s="52" t="s">
        <v>2108</v>
      </c>
      <c r="E13197" s="54">
        <v>10.5924</v>
      </c>
      <c r="F13197" s="54">
        <v>0</v>
      </c>
      <c r="G13197" s="54">
        <v>10.5924</v>
      </c>
    </row>
    <row r="13198" s="37" customFormat="1" customHeight="1" spans="1:7">
      <c r="A13198" s="52" t="s">
        <v>4530</v>
      </c>
      <c r="B13198" s="52" t="s">
        <v>4532</v>
      </c>
      <c r="C13198" s="52" t="s">
        <v>2107</v>
      </c>
      <c r="D13198" s="52" t="s">
        <v>2109</v>
      </c>
      <c r="E13198" s="54">
        <v>7.2696</v>
      </c>
      <c r="F13198" s="54">
        <v>0</v>
      </c>
      <c r="G13198" s="54">
        <v>7.2696</v>
      </c>
    </row>
    <row r="13199" s="37" customFormat="1" customHeight="1" spans="1:7">
      <c r="A13199" s="52" t="s">
        <v>4530</v>
      </c>
      <c r="B13199" s="52" t="s">
        <v>4532</v>
      </c>
      <c r="C13199" s="52" t="s">
        <v>2107</v>
      </c>
      <c r="D13199" s="52" t="s">
        <v>2111</v>
      </c>
      <c r="E13199" s="54">
        <v>0.8827</v>
      </c>
      <c r="F13199" s="54">
        <v>0</v>
      </c>
      <c r="G13199" s="54">
        <v>0.8827</v>
      </c>
    </row>
    <row r="13200" s="37" customFormat="1" customHeight="1" spans="1:7">
      <c r="A13200" s="52" t="s">
        <v>4530</v>
      </c>
      <c r="B13200" s="52" t="s">
        <v>4532</v>
      </c>
      <c r="C13200" s="52" t="s">
        <v>2107</v>
      </c>
      <c r="D13200" s="52" t="s">
        <v>2112</v>
      </c>
      <c r="E13200" s="54">
        <v>2.681347</v>
      </c>
      <c r="F13200" s="54">
        <v>0</v>
      </c>
      <c r="G13200" s="54">
        <v>2.681347</v>
      </c>
    </row>
    <row r="13201" s="37" customFormat="1" customHeight="1" spans="1:7">
      <c r="A13201" s="52" t="s">
        <v>4530</v>
      </c>
      <c r="B13201" s="52" t="s">
        <v>4532</v>
      </c>
      <c r="C13201" s="52" t="s">
        <v>2107</v>
      </c>
      <c r="D13201" s="52" t="s">
        <v>2113</v>
      </c>
      <c r="E13201" s="54">
        <v>2.257976</v>
      </c>
      <c r="F13201" s="54">
        <v>0</v>
      </c>
      <c r="G13201" s="54">
        <v>2.257976</v>
      </c>
    </row>
    <row r="13202" s="37" customFormat="1" customHeight="1" spans="1:7">
      <c r="A13202" s="52" t="s">
        <v>4530</v>
      </c>
      <c r="B13202" s="52" t="s">
        <v>4532</v>
      </c>
      <c r="C13202" s="52" t="s">
        <v>2107</v>
      </c>
      <c r="D13202" s="52" t="s">
        <v>2114</v>
      </c>
      <c r="E13202" s="54">
        <v>0.056234</v>
      </c>
      <c r="F13202" s="54">
        <v>0</v>
      </c>
      <c r="G13202" s="54">
        <v>0.056234</v>
      </c>
    </row>
    <row r="13203" s="37" customFormat="1" customHeight="1" spans="1:7">
      <c r="A13203" s="52" t="s">
        <v>4530</v>
      </c>
      <c r="B13203" s="52" t="s">
        <v>4532</v>
      </c>
      <c r="C13203" s="52" t="s">
        <v>2107</v>
      </c>
      <c r="D13203" s="52" t="s">
        <v>2115</v>
      </c>
      <c r="E13203" s="54">
        <v>0.093724</v>
      </c>
      <c r="F13203" s="54">
        <v>0</v>
      </c>
      <c r="G13203" s="54">
        <v>0.093724</v>
      </c>
    </row>
    <row r="13204" s="37" customFormat="1" customHeight="1" spans="1:7">
      <c r="A13204" s="52" t="s">
        <v>4530</v>
      </c>
      <c r="B13204" s="52" t="s">
        <v>4532</v>
      </c>
      <c r="C13204" s="52" t="s">
        <v>2107</v>
      </c>
      <c r="D13204" s="52" t="s">
        <v>2117</v>
      </c>
      <c r="E13204" s="54">
        <v>4.515952</v>
      </c>
      <c r="F13204" s="54">
        <v>0</v>
      </c>
      <c r="G13204" s="54">
        <v>4.515952</v>
      </c>
    </row>
    <row r="13205" s="37" customFormat="1" customHeight="1" spans="1:7">
      <c r="A13205" s="52" t="s">
        <v>4530</v>
      </c>
      <c r="B13205" s="52" t="s">
        <v>4532</v>
      </c>
      <c r="C13205" s="52" t="s">
        <v>2107</v>
      </c>
      <c r="D13205" s="52" t="s">
        <v>2118</v>
      </c>
      <c r="E13205" s="54">
        <v>3.8328</v>
      </c>
      <c r="F13205" s="54">
        <v>0</v>
      </c>
      <c r="G13205" s="54">
        <v>3.8328</v>
      </c>
    </row>
    <row r="13206" s="37" customFormat="1" customHeight="1" spans="1:7">
      <c r="A13206" s="52" t="s">
        <v>4530</v>
      </c>
      <c r="B13206" s="52" t="s">
        <v>4532</v>
      </c>
      <c r="C13206" s="52" t="s">
        <v>2107</v>
      </c>
      <c r="D13206" s="52" t="s">
        <v>2121</v>
      </c>
      <c r="E13206" s="54">
        <v>0.32</v>
      </c>
      <c r="F13206" s="54">
        <v>0</v>
      </c>
      <c r="G13206" s="54">
        <v>0.32</v>
      </c>
    </row>
    <row r="13207" s="37" customFormat="1" customHeight="1" spans="1:7">
      <c r="A13207" s="52" t="s">
        <v>4530</v>
      </c>
      <c r="B13207" s="52" t="s">
        <v>4532</v>
      </c>
      <c r="C13207" s="52" t="s">
        <v>2107</v>
      </c>
      <c r="D13207" s="52" t="s">
        <v>2122</v>
      </c>
      <c r="E13207" s="54">
        <v>9.48</v>
      </c>
      <c r="F13207" s="54">
        <v>0</v>
      </c>
      <c r="G13207" s="54">
        <v>9.48</v>
      </c>
    </row>
    <row r="13208" s="37" customFormat="1" customHeight="1" spans="1:7">
      <c r="A13208" s="52" t="s">
        <v>4530</v>
      </c>
      <c r="B13208" s="52" t="s">
        <v>4532</v>
      </c>
      <c r="C13208" s="52" t="s">
        <v>2107</v>
      </c>
      <c r="D13208" s="52" t="s">
        <v>2123</v>
      </c>
      <c r="E13208" s="54">
        <v>3.7153</v>
      </c>
      <c r="F13208" s="54">
        <v>0</v>
      </c>
      <c r="G13208" s="54">
        <v>3.7153</v>
      </c>
    </row>
    <row r="13209" s="37" customFormat="1" customHeight="1" spans="1:7">
      <c r="A13209" s="49" t="s">
        <v>4534</v>
      </c>
      <c r="B13209" s="49"/>
      <c r="C13209" s="49"/>
      <c r="D13209" s="49"/>
      <c r="E13209" s="55">
        <v>50.729088</v>
      </c>
      <c r="F13209" s="55">
        <v>0</v>
      </c>
      <c r="G13209" s="55">
        <v>50.729088</v>
      </c>
    </row>
    <row r="13210" s="37" customFormat="1" customHeight="1" spans="1:7">
      <c r="A13210" s="52" t="s">
        <v>4535</v>
      </c>
      <c r="B13210" s="49" t="s">
        <v>4536</v>
      </c>
      <c r="C13210" s="49"/>
      <c r="D13210" s="49"/>
      <c r="E13210" s="55">
        <v>50.729088</v>
      </c>
      <c r="F13210" s="55">
        <v>0</v>
      </c>
      <c r="G13210" s="55">
        <v>50.729088</v>
      </c>
    </row>
    <row r="13211" s="37" customFormat="1" customHeight="1" spans="1:7">
      <c r="A13211" s="52" t="s">
        <v>4535</v>
      </c>
      <c r="B13211" s="52" t="s">
        <v>4537</v>
      </c>
      <c r="C13211" s="49" t="s">
        <v>2080</v>
      </c>
      <c r="D13211" s="49"/>
      <c r="E13211" s="55">
        <v>12.07</v>
      </c>
      <c r="F13211" s="55">
        <v>0</v>
      </c>
      <c r="G13211" s="55">
        <v>12.07</v>
      </c>
    </row>
    <row r="13212" s="37" customFormat="1" customHeight="1" spans="1:7">
      <c r="A13212" s="52" t="s">
        <v>4535</v>
      </c>
      <c r="B13212" s="52" t="s">
        <v>4537</v>
      </c>
      <c r="C13212" s="52" t="s">
        <v>2081</v>
      </c>
      <c r="D13212" s="52" t="s">
        <v>4538</v>
      </c>
      <c r="E13212" s="54">
        <v>12.07</v>
      </c>
      <c r="F13212" s="54">
        <v>0</v>
      </c>
      <c r="G13212" s="54">
        <v>12.07</v>
      </c>
    </row>
    <row r="13213" s="37" customFormat="1" customHeight="1" spans="1:7">
      <c r="A13213" s="52" t="s">
        <v>4535</v>
      </c>
      <c r="B13213" s="52" t="s">
        <v>4537</v>
      </c>
      <c r="C13213" s="49" t="s">
        <v>2091</v>
      </c>
      <c r="D13213" s="49"/>
      <c r="E13213" s="55">
        <v>14.652402</v>
      </c>
      <c r="F13213" s="55">
        <v>0</v>
      </c>
      <c r="G13213" s="55">
        <v>14.652402</v>
      </c>
    </row>
    <row r="13214" s="37" customFormat="1" customHeight="1" spans="1:7">
      <c r="A13214" s="52" t="s">
        <v>4535</v>
      </c>
      <c r="B13214" s="52" t="s">
        <v>4537</v>
      </c>
      <c r="C13214" s="52" t="s">
        <v>2092</v>
      </c>
      <c r="D13214" s="52" t="s">
        <v>2093</v>
      </c>
      <c r="E13214" s="54">
        <v>2.45</v>
      </c>
      <c r="F13214" s="54">
        <v>0</v>
      </c>
      <c r="G13214" s="54">
        <v>2.45</v>
      </c>
    </row>
    <row r="13215" s="37" customFormat="1" customHeight="1" spans="1:7">
      <c r="A13215" s="52" t="s">
        <v>4535</v>
      </c>
      <c r="B13215" s="52" t="s">
        <v>4537</v>
      </c>
      <c r="C13215" s="52" t="s">
        <v>2092</v>
      </c>
      <c r="D13215" s="52" t="s">
        <v>2094</v>
      </c>
      <c r="E13215" s="54">
        <v>0.112133</v>
      </c>
      <c r="F13215" s="54">
        <v>0</v>
      </c>
      <c r="G13215" s="54">
        <v>0.112133</v>
      </c>
    </row>
    <row r="13216" s="37" customFormat="1" customHeight="1" spans="1:7">
      <c r="A13216" s="52" t="s">
        <v>4535</v>
      </c>
      <c r="B13216" s="52" t="s">
        <v>4537</v>
      </c>
      <c r="C13216" s="52" t="s">
        <v>2092</v>
      </c>
      <c r="D13216" s="52" t="s">
        <v>2095</v>
      </c>
      <c r="E13216" s="54">
        <v>0.074755</v>
      </c>
      <c r="F13216" s="54">
        <v>0</v>
      </c>
      <c r="G13216" s="54">
        <v>0.074755</v>
      </c>
    </row>
    <row r="13217" s="37" customFormat="1" customHeight="1" spans="1:7">
      <c r="A13217" s="52" t="s">
        <v>4535</v>
      </c>
      <c r="B13217" s="52" t="s">
        <v>4537</v>
      </c>
      <c r="C13217" s="52" t="s">
        <v>2092</v>
      </c>
      <c r="D13217" s="52" t="s">
        <v>2097</v>
      </c>
      <c r="E13217" s="54">
        <v>0.165348</v>
      </c>
      <c r="F13217" s="54">
        <v>0</v>
      </c>
      <c r="G13217" s="54">
        <v>0.165348</v>
      </c>
    </row>
    <row r="13218" s="37" customFormat="1" customHeight="1" spans="1:7">
      <c r="A13218" s="52" t="s">
        <v>4535</v>
      </c>
      <c r="B13218" s="52" t="s">
        <v>4537</v>
      </c>
      <c r="C13218" s="52" t="s">
        <v>2092</v>
      </c>
      <c r="D13218" s="52" t="s">
        <v>2098</v>
      </c>
      <c r="E13218" s="54">
        <v>0.140166</v>
      </c>
      <c r="F13218" s="54">
        <v>0</v>
      </c>
      <c r="G13218" s="54">
        <v>0.140166</v>
      </c>
    </row>
    <row r="13219" s="37" customFormat="1" customHeight="1" spans="1:7">
      <c r="A13219" s="52" t="s">
        <v>4535</v>
      </c>
      <c r="B13219" s="52" t="s">
        <v>4537</v>
      </c>
      <c r="C13219" s="52" t="s">
        <v>2092</v>
      </c>
      <c r="D13219" s="52" t="s">
        <v>2099</v>
      </c>
      <c r="E13219" s="54">
        <v>1.248</v>
      </c>
      <c r="F13219" s="54">
        <v>0</v>
      </c>
      <c r="G13219" s="54">
        <v>1.248</v>
      </c>
    </row>
    <row r="13220" s="37" customFormat="1" customHeight="1" spans="1:7">
      <c r="A13220" s="52" t="s">
        <v>4535</v>
      </c>
      <c r="B13220" s="52" t="s">
        <v>4537</v>
      </c>
      <c r="C13220" s="52" t="s">
        <v>2092</v>
      </c>
      <c r="D13220" s="52" t="s">
        <v>2100</v>
      </c>
      <c r="E13220" s="54">
        <v>0.312</v>
      </c>
      <c r="F13220" s="54">
        <v>0</v>
      </c>
      <c r="G13220" s="54">
        <v>0.312</v>
      </c>
    </row>
    <row r="13221" s="37" customFormat="1" customHeight="1" spans="1:7">
      <c r="A13221" s="52" t="s">
        <v>4535</v>
      </c>
      <c r="B13221" s="52" t="s">
        <v>4537</v>
      </c>
      <c r="C13221" s="52" t="s">
        <v>2092</v>
      </c>
      <c r="D13221" s="52" t="s">
        <v>2311</v>
      </c>
      <c r="E13221" s="54">
        <v>10</v>
      </c>
      <c r="F13221" s="54">
        <v>0</v>
      </c>
      <c r="G13221" s="54">
        <v>10</v>
      </c>
    </row>
    <row r="13222" s="37" customFormat="1" customHeight="1" spans="1:7">
      <c r="A13222" s="52" t="s">
        <v>4535</v>
      </c>
      <c r="B13222" s="52" t="s">
        <v>4537</v>
      </c>
      <c r="C13222" s="52" t="s">
        <v>2092</v>
      </c>
      <c r="D13222" s="52" t="s">
        <v>2105</v>
      </c>
      <c r="E13222" s="54">
        <v>0.15</v>
      </c>
      <c r="F13222" s="54">
        <v>0</v>
      </c>
      <c r="G13222" s="54">
        <v>0.15</v>
      </c>
    </row>
    <row r="13223" s="37" customFormat="1" customHeight="1" spans="1:7">
      <c r="A13223" s="52" t="s">
        <v>4535</v>
      </c>
      <c r="B13223" s="52" t="s">
        <v>4537</v>
      </c>
      <c r="C13223" s="49" t="s">
        <v>2106</v>
      </c>
      <c r="D13223" s="49"/>
      <c r="E13223" s="55">
        <v>24.006686</v>
      </c>
      <c r="F13223" s="55">
        <v>0</v>
      </c>
      <c r="G13223" s="55">
        <v>24.006686</v>
      </c>
    </row>
    <row r="13224" s="37" customFormat="1" customHeight="1" spans="1:7">
      <c r="A13224" s="52" t="s">
        <v>4535</v>
      </c>
      <c r="B13224" s="52" t="s">
        <v>4537</v>
      </c>
      <c r="C13224" s="52" t="s">
        <v>2107</v>
      </c>
      <c r="D13224" s="52" t="s">
        <v>2108</v>
      </c>
      <c r="E13224" s="54">
        <v>5.5116</v>
      </c>
      <c r="F13224" s="54">
        <v>0</v>
      </c>
      <c r="G13224" s="54">
        <v>5.5116</v>
      </c>
    </row>
    <row r="13225" s="37" customFormat="1" customHeight="1" spans="1:7">
      <c r="A13225" s="52" t="s">
        <v>4535</v>
      </c>
      <c r="B13225" s="52" t="s">
        <v>4537</v>
      </c>
      <c r="C13225" s="52" t="s">
        <v>2107</v>
      </c>
      <c r="D13225" s="52" t="s">
        <v>2109</v>
      </c>
      <c r="E13225" s="54">
        <v>3.8328</v>
      </c>
      <c r="F13225" s="54">
        <v>0</v>
      </c>
      <c r="G13225" s="54">
        <v>3.8328</v>
      </c>
    </row>
    <row r="13226" s="37" customFormat="1" customHeight="1" spans="1:7">
      <c r="A13226" s="52" t="s">
        <v>4535</v>
      </c>
      <c r="B13226" s="52" t="s">
        <v>4537</v>
      </c>
      <c r="C13226" s="52" t="s">
        <v>2107</v>
      </c>
      <c r="D13226" s="52" t="s">
        <v>2111</v>
      </c>
      <c r="E13226" s="54">
        <v>0.4593</v>
      </c>
      <c r="F13226" s="54">
        <v>0</v>
      </c>
      <c r="G13226" s="54">
        <v>0.4593</v>
      </c>
    </row>
    <row r="13227" s="37" customFormat="1" customHeight="1" spans="1:7">
      <c r="A13227" s="52" t="s">
        <v>4535</v>
      </c>
      <c r="B13227" s="52" t="s">
        <v>4537</v>
      </c>
      <c r="C13227" s="52" t="s">
        <v>2107</v>
      </c>
      <c r="D13227" s="52" t="s">
        <v>2112</v>
      </c>
      <c r="E13227" s="54">
        <v>1.410152</v>
      </c>
      <c r="F13227" s="54">
        <v>0</v>
      </c>
      <c r="G13227" s="54">
        <v>1.410152</v>
      </c>
    </row>
    <row r="13228" s="37" customFormat="1" customHeight="1" spans="1:7">
      <c r="A13228" s="52" t="s">
        <v>4535</v>
      </c>
      <c r="B13228" s="52" t="s">
        <v>4537</v>
      </c>
      <c r="C13228" s="52" t="s">
        <v>2107</v>
      </c>
      <c r="D13228" s="52" t="s">
        <v>2113</v>
      </c>
      <c r="E13228" s="54">
        <v>1.187496</v>
      </c>
      <c r="F13228" s="54">
        <v>0</v>
      </c>
      <c r="G13228" s="54">
        <v>1.187496</v>
      </c>
    </row>
    <row r="13229" s="37" customFormat="1" customHeight="1" spans="1:7">
      <c r="A13229" s="52" t="s">
        <v>4535</v>
      </c>
      <c r="B13229" s="52" t="s">
        <v>4537</v>
      </c>
      <c r="C13229" s="52" t="s">
        <v>2107</v>
      </c>
      <c r="D13229" s="52" t="s">
        <v>2114</v>
      </c>
      <c r="E13229" s="54">
        <v>0.029411</v>
      </c>
      <c r="F13229" s="54">
        <v>0</v>
      </c>
      <c r="G13229" s="54">
        <v>0.029411</v>
      </c>
    </row>
    <row r="13230" s="37" customFormat="1" customHeight="1" spans="1:7">
      <c r="A13230" s="52" t="s">
        <v>4535</v>
      </c>
      <c r="B13230" s="52" t="s">
        <v>4537</v>
      </c>
      <c r="C13230" s="52" t="s">
        <v>2107</v>
      </c>
      <c r="D13230" s="52" t="s">
        <v>2115</v>
      </c>
      <c r="E13230" s="54">
        <v>0.049019</v>
      </c>
      <c r="F13230" s="54">
        <v>0</v>
      </c>
      <c r="G13230" s="54">
        <v>0.049019</v>
      </c>
    </row>
    <row r="13231" s="37" customFormat="1" customHeight="1" spans="1:7">
      <c r="A13231" s="52" t="s">
        <v>4535</v>
      </c>
      <c r="B13231" s="52" t="s">
        <v>4537</v>
      </c>
      <c r="C13231" s="52" t="s">
        <v>2107</v>
      </c>
      <c r="D13231" s="52" t="s">
        <v>2117</v>
      </c>
      <c r="E13231" s="54">
        <v>2.374992</v>
      </c>
      <c r="F13231" s="54">
        <v>0</v>
      </c>
      <c r="G13231" s="54">
        <v>2.374992</v>
      </c>
    </row>
    <row r="13232" s="37" customFormat="1" customHeight="1" spans="1:7">
      <c r="A13232" s="52" t="s">
        <v>4535</v>
      </c>
      <c r="B13232" s="52" t="s">
        <v>4537</v>
      </c>
      <c r="C13232" s="52" t="s">
        <v>2107</v>
      </c>
      <c r="D13232" s="52" t="s">
        <v>2118</v>
      </c>
      <c r="E13232" s="54">
        <v>2.013816</v>
      </c>
      <c r="F13232" s="54">
        <v>0</v>
      </c>
      <c r="G13232" s="54">
        <v>2.013816</v>
      </c>
    </row>
    <row r="13233" s="37" customFormat="1" customHeight="1" spans="1:7">
      <c r="A13233" s="52" t="s">
        <v>4535</v>
      </c>
      <c r="B13233" s="52" t="s">
        <v>4537</v>
      </c>
      <c r="C13233" s="52" t="s">
        <v>2107</v>
      </c>
      <c r="D13233" s="52" t="s">
        <v>2121</v>
      </c>
      <c r="E13233" s="54">
        <v>0.16</v>
      </c>
      <c r="F13233" s="54">
        <v>0</v>
      </c>
      <c r="G13233" s="54">
        <v>0.16</v>
      </c>
    </row>
    <row r="13234" s="37" customFormat="1" customHeight="1" spans="1:7">
      <c r="A13234" s="52" t="s">
        <v>4535</v>
      </c>
      <c r="B13234" s="52" t="s">
        <v>4537</v>
      </c>
      <c r="C13234" s="52" t="s">
        <v>2107</v>
      </c>
      <c r="D13234" s="52" t="s">
        <v>2122</v>
      </c>
      <c r="E13234" s="54">
        <v>5.04</v>
      </c>
      <c r="F13234" s="54">
        <v>0</v>
      </c>
      <c r="G13234" s="54">
        <v>5.04</v>
      </c>
    </row>
    <row r="13235" s="37" customFormat="1" customHeight="1" spans="1:7">
      <c r="A13235" s="52" t="s">
        <v>4535</v>
      </c>
      <c r="B13235" s="52" t="s">
        <v>4537</v>
      </c>
      <c r="C13235" s="52" t="s">
        <v>2107</v>
      </c>
      <c r="D13235" s="52" t="s">
        <v>2123</v>
      </c>
      <c r="E13235" s="54">
        <v>1.9381</v>
      </c>
      <c r="F13235" s="54">
        <v>0</v>
      </c>
      <c r="G13235" s="54">
        <v>1.9381</v>
      </c>
    </row>
    <row r="13236" s="37" customFormat="1" customHeight="1" spans="1:7">
      <c r="A13236" s="49" t="s">
        <v>4539</v>
      </c>
      <c r="B13236" s="49"/>
      <c r="C13236" s="49"/>
      <c r="D13236" s="49"/>
      <c r="E13236" s="55">
        <v>52.530797</v>
      </c>
      <c r="F13236" s="55">
        <v>0</v>
      </c>
      <c r="G13236" s="55">
        <v>52.530797</v>
      </c>
    </row>
    <row r="13237" s="37" customFormat="1" customHeight="1" spans="1:7">
      <c r="A13237" s="52" t="s">
        <v>4540</v>
      </c>
      <c r="B13237" s="49" t="s">
        <v>4541</v>
      </c>
      <c r="C13237" s="49"/>
      <c r="D13237" s="49"/>
      <c r="E13237" s="55">
        <v>52.530797</v>
      </c>
      <c r="F13237" s="55">
        <v>0</v>
      </c>
      <c r="G13237" s="55">
        <v>52.530797</v>
      </c>
    </row>
    <row r="13238" s="37" customFormat="1" customHeight="1" spans="1:7">
      <c r="A13238" s="52" t="s">
        <v>4540</v>
      </c>
      <c r="B13238" s="52" t="s">
        <v>4542</v>
      </c>
      <c r="C13238" s="49" t="s">
        <v>2080</v>
      </c>
      <c r="D13238" s="49"/>
      <c r="E13238" s="55">
        <v>12.07</v>
      </c>
      <c r="F13238" s="55">
        <v>0</v>
      </c>
      <c r="G13238" s="55">
        <v>12.07</v>
      </c>
    </row>
    <row r="13239" s="37" customFormat="1" customHeight="1" spans="1:7">
      <c r="A13239" s="52" t="s">
        <v>4540</v>
      </c>
      <c r="B13239" s="52" t="s">
        <v>4542</v>
      </c>
      <c r="C13239" s="52" t="s">
        <v>2081</v>
      </c>
      <c r="D13239" s="52" t="s">
        <v>4543</v>
      </c>
      <c r="E13239" s="54">
        <v>12.07</v>
      </c>
      <c r="F13239" s="54">
        <v>0</v>
      </c>
      <c r="G13239" s="54">
        <v>12.07</v>
      </c>
    </row>
    <row r="13240" s="37" customFormat="1" customHeight="1" spans="1:7">
      <c r="A13240" s="52" t="s">
        <v>4540</v>
      </c>
      <c r="B13240" s="52" t="s">
        <v>4542</v>
      </c>
      <c r="C13240" s="49" t="s">
        <v>2091</v>
      </c>
      <c r="D13240" s="49"/>
      <c r="E13240" s="55">
        <v>14.723382</v>
      </c>
      <c r="F13240" s="55">
        <v>0</v>
      </c>
      <c r="G13240" s="55">
        <v>14.723382</v>
      </c>
    </row>
    <row r="13241" s="37" customFormat="1" customHeight="1" spans="1:7">
      <c r="A13241" s="52" t="s">
        <v>4540</v>
      </c>
      <c r="B13241" s="52" t="s">
        <v>4542</v>
      </c>
      <c r="C13241" s="52" t="s">
        <v>2092</v>
      </c>
      <c r="D13241" s="52" t="s">
        <v>2093</v>
      </c>
      <c r="E13241" s="54">
        <v>2.45</v>
      </c>
      <c r="F13241" s="54">
        <v>0</v>
      </c>
      <c r="G13241" s="54">
        <v>2.45</v>
      </c>
    </row>
    <row r="13242" s="37" customFormat="1" customHeight="1" spans="1:7">
      <c r="A13242" s="52" t="s">
        <v>4540</v>
      </c>
      <c r="B13242" s="52" t="s">
        <v>4542</v>
      </c>
      <c r="C13242" s="52" t="s">
        <v>2092</v>
      </c>
      <c r="D13242" s="52" t="s">
        <v>2094</v>
      </c>
      <c r="E13242" s="54">
        <v>0.125237</v>
      </c>
      <c r="F13242" s="54">
        <v>0</v>
      </c>
      <c r="G13242" s="54">
        <v>0.125237</v>
      </c>
    </row>
    <row r="13243" s="37" customFormat="1" customHeight="1" spans="1:7">
      <c r="A13243" s="52" t="s">
        <v>4540</v>
      </c>
      <c r="B13243" s="52" t="s">
        <v>4542</v>
      </c>
      <c r="C13243" s="52" t="s">
        <v>2092</v>
      </c>
      <c r="D13243" s="52" t="s">
        <v>2095</v>
      </c>
      <c r="E13243" s="54">
        <v>0.083491</v>
      </c>
      <c r="F13243" s="54">
        <v>0</v>
      </c>
      <c r="G13243" s="54">
        <v>0.083491</v>
      </c>
    </row>
    <row r="13244" s="37" customFormat="1" customHeight="1" spans="1:7">
      <c r="A13244" s="52" t="s">
        <v>4540</v>
      </c>
      <c r="B13244" s="52" t="s">
        <v>4542</v>
      </c>
      <c r="C13244" s="52" t="s">
        <v>2092</v>
      </c>
      <c r="D13244" s="52" t="s">
        <v>2097</v>
      </c>
      <c r="E13244" s="54">
        <v>0.198108</v>
      </c>
      <c r="F13244" s="54">
        <v>0</v>
      </c>
      <c r="G13244" s="54">
        <v>0.198108</v>
      </c>
    </row>
    <row r="13245" s="37" customFormat="1" customHeight="1" spans="1:7">
      <c r="A13245" s="52" t="s">
        <v>4540</v>
      </c>
      <c r="B13245" s="52" t="s">
        <v>4542</v>
      </c>
      <c r="C13245" s="52" t="s">
        <v>2092</v>
      </c>
      <c r="D13245" s="52" t="s">
        <v>2098</v>
      </c>
      <c r="E13245" s="54">
        <v>0.156546</v>
      </c>
      <c r="F13245" s="54">
        <v>0</v>
      </c>
      <c r="G13245" s="54">
        <v>0.156546</v>
      </c>
    </row>
    <row r="13246" s="37" customFormat="1" customHeight="1" spans="1:7">
      <c r="A13246" s="52" t="s">
        <v>4540</v>
      </c>
      <c r="B13246" s="52" t="s">
        <v>4542</v>
      </c>
      <c r="C13246" s="52" t="s">
        <v>2092</v>
      </c>
      <c r="D13246" s="52" t="s">
        <v>2099</v>
      </c>
      <c r="E13246" s="54">
        <v>1.248</v>
      </c>
      <c r="F13246" s="54">
        <v>0</v>
      </c>
      <c r="G13246" s="54">
        <v>1.248</v>
      </c>
    </row>
    <row r="13247" s="37" customFormat="1" customHeight="1" spans="1:7">
      <c r="A13247" s="52" t="s">
        <v>4540</v>
      </c>
      <c r="B13247" s="52" t="s">
        <v>4542</v>
      </c>
      <c r="C13247" s="52" t="s">
        <v>2092</v>
      </c>
      <c r="D13247" s="52" t="s">
        <v>2100</v>
      </c>
      <c r="E13247" s="54">
        <v>0.312</v>
      </c>
      <c r="F13247" s="54">
        <v>0</v>
      </c>
      <c r="G13247" s="54">
        <v>0.312</v>
      </c>
    </row>
    <row r="13248" s="37" customFormat="1" customHeight="1" spans="1:7">
      <c r="A13248" s="52" t="s">
        <v>4540</v>
      </c>
      <c r="B13248" s="52" t="s">
        <v>4542</v>
      </c>
      <c r="C13248" s="52" t="s">
        <v>2092</v>
      </c>
      <c r="D13248" s="52" t="s">
        <v>2311</v>
      </c>
      <c r="E13248" s="54">
        <v>10</v>
      </c>
      <c r="F13248" s="54">
        <v>0</v>
      </c>
      <c r="G13248" s="54">
        <v>10</v>
      </c>
    </row>
    <row r="13249" s="37" customFormat="1" customHeight="1" spans="1:7">
      <c r="A13249" s="52" t="s">
        <v>4540</v>
      </c>
      <c r="B13249" s="52" t="s">
        <v>4542</v>
      </c>
      <c r="C13249" s="52" t="s">
        <v>2092</v>
      </c>
      <c r="D13249" s="52" t="s">
        <v>2105</v>
      </c>
      <c r="E13249" s="54">
        <v>0.15</v>
      </c>
      <c r="F13249" s="54">
        <v>0</v>
      </c>
      <c r="G13249" s="54">
        <v>0.15</v>
      </c>
    </row>
    <row r="13250" s="37" customFormat="1" customHeight="1" spans="1:7">
      <c r="A13250" s="52" t="s">
        <v>4540</v>
      </c>
      <c r="B13250" s="52" t="s">
        <v>4542</v>
      </c>
      <c r="C13250" s="49" t="s">
        <v>2106</v>
      </c>
      <c r="D13250" s="49"/>
      <c r="E13250" s="55">
        <v>25.737415</v>
      </c>
      <c r="F13250" s="55">
        <v>0</v>
      </c>
      <c r="G13250" s="55">
        <v>25.737415</v>
      </c>
    </row>
    <row r="13251" s="37" customFormat="1" customHeight="1" spans="1:7">
      <c r="A13251" s="52" t="s">
        <v>4540</v>
      </c>
      <c r="B13251" s="52" t="s">
        <v>4542</v>
      </c>
      <c r="C13251" s="52" t="s">
        <v>2107</v>
      </c>
      <c r="D13251" s="52" t="s">
        <v>2108</v>
      </c>
      <c r="E13251" s="54">
        <v>6.6036</v>
      </c>
      <c r="F13251" s="54">
        <v>0</v>
      </c>
      <c r="G13251" s="54">
        <v>6.6036</v>
      </c>
    </row>
    <row r="13252" s="37" customFormat="1" customHeight="1" spans="1:7">
      <c r="A13252" s="52" t="s">
        <v>4540</v>
      </c>
      <c r="B13252" s="52" t="s">
        <v>4542</v>
      </c>
      <c r="C13252" s="52" t="s">
        <v>2107</v>
      </c>
      <c r="D13252" s="52" t="s">
        <v>2109</v>
      </c>
      <c r="E13252" s="54">
        <v>3.8328</v>
      </c>
      <c r="F13252" s="54">
        <v>0</v>
      </c>
      <c r="G13252" s="54">
        <v>3.8328</v>
      </c>
    </row>
    <row r="13253" s="37" customFormat="1" customHeight="1" spans="1:7">
      <c r="A13253" s="52" t="s">
        <v>4540</v>
      </c>
      <c r="B13253" s="52" t="s">
        <v>4542</v>
      </c>
      <c r="C13253" s="52" t="s">
        <v>2107</v>
      </c>
      <c r="D13253" s="52" t="s">
        <v>2111</v>
      </c>
      <c r="E13253" s="54">
        <v>0.5503</v>
      </c>
      <c r="F13253" s="54">
        <v>0</v>
      </c>
      <c r="G13253" s="54">
        <v>0.5503</v>
      </c>
    </row>
    <row r="13254" s="37" customFormat="1" customHeight="1" spans="1:7">
      <c r="A13254" s="52" t="s">
        <v>4540</v>
      </c>
      <c r="B13254" s="52" t="s">
        <v>4542</v>
      </c>
      <c r="C13254" s="52" t="s">
        <v>2107</v>
      </c>
      <c r="D13254" s="52" t="s">
        <v>2112</v>
      </c>
      <c r="E13254" s="54">
        <v>1.522537</v>
      </c>
      <c r="F13254" s="54">
        <v>0</v>
      </c>
      <c r="G13254" s="54">
        <v>1.522537</v>
      </c>
    </row>
    <row r="13255" s="37" customFormat="1" customHeight="1" spans="1:7">
      <c r="A13255" s="52" t="s">
        <v>4540</v>
      </c>
      <c r="B13255" s="52" t="s">
        <v>4542</v>
      </c>
      <c r="C13255" s="52" t="s">
        <v>2107</v>
      </c>
      <c r="D13255" s="52" t="s">
        <v>2113</v>
      </c>
      <c r="E13255" s="54">
        <v>1.282136</v>
      </c>
      <c r="F13255" s="54">
        <v>0</v>
      </c>
      <c r="G13255" s="54">
        <v>1.282136</v>
      </c>
    </row>
    <row r="13256" s="37" customFormat="1" customHeight="1" spans="1:7">
      <c r="A13256" s="52" t="s">
        <v>4540</v>
      </c>
      <c r="B13256" s="52" t="s">
        <v>4542</v>
      </c>
      <c r="C13256" s="52" t="s">
        <v>2107</v>
      </c>
      <c r="D13256" s="52" t="s">
        <v>2114</v>
      </c>
      <c r="E13256" s="54">
        <v>0.03296</v>
      </c>
      <c r="F13256" s="54">
        <v>0</v>
      </c>
      <c r="G13256" s="54">
        <v>0.03296</v>
      </c>
    </row>
    <row r="13257" s="37" customFormat="1" customHeight="1" spans="1:7">
      <c r="A13257" s="52" t="s">
        <v>4540</v>
      </c>
      <c r="B13257" s="52" t="s">
        <v>4542</v>
      </c>
      <c r="C13257" s="52" t="s">
        <v>2107</v>
      </c>
      <c r="D13257" s="52" t="s">
        <v>2115</v>
      </c>
      <c r="E13257" s="54">
        <v>0.054934</v>
      </c>
      <c r="F13257" s="54">
        <v>0</v>
      </c>
      <c r="G13257" s="54">
        <v>0.054934</v>
      </c>
    </row>
    <row r="13258" s="37" customFormat="1" customHeight="1" spans="1:7">
      <c r="A13258" s="52" t="s">
        <v>4540</v>
      </c>
      <c r="B13258" s="52" t="s">
        <v>4542</v>
      </c>
      <c r="C13258" s="52" t="s">
        <v>2107</v>
      </c>
      <c r="D13258" s="52" t="s">
        <v>2117</v>
      </c>
      <c r="E13258" s="54">
        <v>2.564272</v>
      </c>
      <c r="F13258" s="54">
        <v>0</v>
      </c>
      <c r="G13258" s="54">
        <v>2.564272</v>
      </c>
    </row>
    <row r="13259" s="37" customFormat="1" customHeight="1" spans="1:7">
      <c r="A13259" s="52" t="s">
        <v>4540</v>
      </c>
      <c r="B13259" s="52" t="s">
        <v>4542</v>
      </c>
      <c r="C13259" s="52" t="s">
        <v>2107</v>
      </c>
      <c r="D13259" s="52" t="s">
        <v>2118</v>
      </c>
      <c r="E13259" s="54">
        <v>2.155776</v>
      </c>
      <c r="F13259" s="54">
        <v>0</v>
      </c>
      <c r="G13259" s="54">
        <v>2.155776</v>
      </c>
    </row>
    <row r="13260" s="37" customFormat="1" customHeight="1" spans="1:7">
      <c r="A13260" s="52" t="s">
        <v>4540</v>
      </c>
      <c r="B13260" s="52" t="s">
        <v>4542</v>
      </c>
      <c r="C13260" s="52" t="s">
        <v>2107</v>
      </c>
      <c r="D13260" s="52" t="s">
        <v>2121</v>
      </c>
      <c r="E13260" s="54">
        <v>0.16</v>
      </c>
      <c r="F13260" s="54">
        <v>0</v>
      </c>
      <c r="G13260" s="54">
        <v>0.16</v>
      </c>
    </row>
    <row r="13261" s="37" customFormat="1" customHeight="1" spans="1:7">
      <c r="A13261" s="52" t="s">
        <v>4540</v>
      </c>
      <c r="B13261" s="52" t="s">
        <v>4542</v>
      </c>
      <c r="C13261" s="52" t="s">
        <v>2107</v>
      </c>
      <c r="D13261" s="52" t="s">
        <v>2122</v>
      </c>
      <c r="E13261" s="54">
        <v>5.04</v>
      </c>
      <c r="F13261" s="54">
        <v>0</v>
      </c>
      <c r="G13261" s="54">
        <v>5.04</v>
      </c>
    </row>
    <row r="13262" s="37" customFormat="1" customHeight="1" spans="1:7">
      <c r="A13262" s="52" t="s">
        <v>4540</v>
      </c>
      <c r="B13262" s="52" t="s">
        <v>4542</v>
      </c>
      <c r="C13262" s="52" t="s">
        <v>2107</v>
      </c>
      <c r="D13262" s="52" t="s">
        <v>2123</v>
      </c>
      <c r="E13262" s="54">
        <v>1.9381</v>
      </c>
      <c r="F13262" s="54">
        <v>0</v>
      </c>
      <c r="G13262" s="54">
        <v>1.9381</v>
      </c>
    </row>
    <row r="13263" s="37" customFormat="1" customHeight="1" spans="1:7">
      <c r="A13263" s="49" t="s">
        <v>4544</v>
      </c>
      <c r="B13263" s="49"/>
      <c r="C13263" s="49"/>
      <c r="D13263" s="49"/>
      <c r="E13263" s="55">
        <v>351.999372</v>
      </c>
      <c r="F13263" s="55">
        <v>0</v>
      </c>
      <c r="G13263" s="55">
        <v>351.999372</v>
      </c>
    </row>
    <row r="13264" s="37" customFormat="1" customHeight="1" spans="1:7">
      <c r="A13264" s="52" t="s">
        <v>2059</v>
      </c>
      <c r="B13264" s="49" t="s">
        <v>4545</v>
      </c>
      <c r="C13264" s="49"/>
      <c r="D13264" s="49"/>
      <c r="E13264" s="55">
        <v>201.057221</v>
      </c>
      <c r="F13264" s="55">
        <v>0</v>
      </c>
      <c r="G13264" s="55">
        <v>201.057221</v>
      </c>
    </row>
    <row r="13265" s="37" customFormat="1" customHeight="1" spans="1:7">
      <c r="A13265" s="52" t="s">
        <v>2059</v>
      </c>
      <c r="B13265" s="52" t="s">
        <v>4546</v>
      </c>
      <c r="C13265" s="49" t="s">
        <v>2091</v>
      </c>
      <c r="D13265" s="49"/>
      <c r="E13265" s="55">
        <v>38.163043</v>
      </c>
      <c r="F13265" s="55">
        <v>0</v>
      </c>
      <c r="G13265" s="55">
        <v>38.163043</v>
      </c>
    </row>
    <row r="13266" s="37" customFormat="1" customHeight="1" spans="1:7">
      <c r="A13266" s="52" t="s">
        <v>2059</v>
      </c>
      <c r="B13266" s="52" t="s">
        <v>4546</v>
      </c>
      <c r="C13266" s="52" t="s">
        <v>2092</v>
      </c>
      <c r="D13266" s="52" t="s">
        <v>2093</v>
      </c>
      <c r="E13266" s="54">
        <v>9.8</v>
      </c>
      <c r="F13266" s="54">
        <v>0</v>
      </c>
      <c r="G13266" s="54">
        <v>9.8</v>
      </c>
    </row>
    <row r="13267" s="37" customFormat="1" customHeight="1" spans="1:7">
      <c r="A13267" s="52" t="s">
        <v>2059</v>
      </c>
      <c r="B13267" s="52" t="s">
        <v>4546</v>
      </c>
      <c r="C13267" s="52" t="s">
        <v>2092</v>
      </c>
      <c r="D13267" s="52" t="s">
        <v>2094</v>
      </c>
      <c r="E13267" s="54">
        <v>0.552931</v>
      </c>
      <c r="F13267" s="54">
        <v>0</v>
      </c>
      <c r="G13267" s="54">
        <v>0.552931</v>
      </c>
    </row>
    <row r="13268" s="37" customFormat="1" customHeight="1" spans="1:7">
      <c r="A13268" s="52" t="s">
        <v>2059</v>
      </c>
      <c r="B13268" s="52" t="s">
        <v>4546</v>
      </c>
      <c r="C13268" s="52" t="s">
        <v>2092</v>
      </c>
      <c r="D13268" s="52" t="s">
        <v>2095</v>
      </c>
      <c r="E13268" s="54">
        <v>0.368621</v>
      </c>
      <c r="F13268" s="54">
        <v>0</v>
      </c>
      <c r="G13268" s="54">
        <v>0.368621</v>
      </c>
    </row>
    <row r="13269" s="37" customFormat="1" customHeight="1" spans="1:7">
      <c r="A13269" s="52" t="s">
        <v>2059</v>
      </c>
      <c r="B13269" s="52" t="s">
        <v>4546</v>
      </c>
      <c r="C13269" s="52" t="s">
        <v>2092</v>
      </c>
      <c r="D13269" s="52" t="s">
        <v>2096</v>
      </c>
      <c r="E13269" s="54">
        <v>2.616375</v>
      </c>
      <c r="F13269" s="54">
        <v>0</v>
      </c>
      <c r="G13269" s="54">
        <v>2.616375</v>
      </c>
    </row>
    <row r="13270" s="37" customFormat="1" customHeight="1" spans="1:7">
      <c r="A13270" s="52" t="s">
        <v>2059</v>
      </c>
      <c r="B13270" s="52" t="s">
        <v>4546</v>
      </c>
      <c r="C13270" s="52" t="s">
        <v>2092</v>
      </c>
      <c r="D13270" s="52" t="s">
        <v>2097</v>
      </c>
      <c r="E13270" s="54">
        <v>0.893952</v>
      </c>
      <c r="F13270" s="54">
        <v>0</v>
      </c>
      <c r="G13270" s="54">
        <v>0.893952</v>
      </c>
    </row>
    <row r="13271" s="37" customFormat="1" customHeight="1" spans="1:7">
      <c r="A13271" s="52" t="s">
        <v>2059</v>
      </c>
      <c r="B13271" s="52" t="s">
        <v>4546</v>
      </c>
      <c r="C13271" s="52" t="s">
        <v>2092</v>
      </c>
      <c r="D13271" s="52" t="s">
        <v>2098</v>
      </c>
      <c r="E13271" s="54">
        <v>0.691164</v>
      </c>
      <c r="F13271" s="54">
        <v>0</v>
      </c>
      <c r="G13271" s="54">
        <v>0.691164</v>
      </c>
    </row>
    <row r="13272" s="37" customFormat="1" customHeight="1" spans="1:7">
      <c r="A13272" s="52" t="s">
        <v>2059</v>
      </c>
      <c r="B13272" s="52" t="s">
        <v>4546</v>
      </c>
      <c r="C13272" s="52" t="s">
        <v>2092</v>
      </c>
      <c r="D13272" s="52" t="s">
        <v>2099</v>
      </c>
      <c r="E13272" s="54">
        <v>4.992</v>
      </c>
      <c r="F13272" s="54">
        <v>0</v>
      </c>
      <c r="G13272" s="54">
        <v>4.992</v>
      </c>
    </row>
    <row r="13273" s="37" customFormat="1" customHeight="1" spans="1:7">
      <c r="A13273" s="52" t="s">
        <v>2059</v>
      </c>
      <c r="B13273" s="52" t="s">
        <v>4546</v>
      </c>
      <c r="C13273" s="52" t="s">
        <v>2092</v>
      </c>
      <c r="D13273" s="52" t="s">
        <v>2100</v>
      </c>
      <c r="E13273" s="54">
        <v>1.248</v>
      </c>
      <c r="F13273" s="54">
        <v>0</v>
      </c>
      <c r="G13273" s="54">
        <v>1.248</v>
      </c>
    </row>
    <row r="13274" s="37" customFormat="1" customHeight="1" spans="1:7">
      <c r="A13274" s="52" t="s">
        <v>2059</v>
      </c>
      <c r="B13274" s="52" t="s">
        <v>4546</v>
      </c>
      <c r="C13274" s="52" t="s">
        <v>2092</v>
      </c>
      <c r="D13274" s="52" t="s">
        <v>2311</v>
      </c>
      <c r="E13274" s="54">
        <v>10</v>
      </c>
      <c r="F13274" s="54">
        <v>0</v>
      </c>
      <c r="G13274" s="54">
        <v>10</v>
      </c>
    </row>
    <row r="13275" s="37" customFormat="1" customHeight="1" spans="1:7">
      <c r="A13275" s="52" t="s">
        <v>2059</v>
      </c>
      <c r="B13275" s="52" t="s">
        <v>4546</v>
      </c>
      <c r="C13275" s="52" t="s">
        <v>2092</v>
      </c>
      <c r="D13275" s="52" t="s">
        <v>2103</v>
      </c>
      <c r="E13275" s="54">
        <v>5.75</v>
      </c>
      <c r="F13275" s="54">
        <v>0</v>
      </c>
      <c r="G13275" s="54">
        <v>5.75</v>
      </c>
    </row>
    <row r="13276" s="37" customFormat="1" customHeight="1" spans="1:7">
      <c r="A13276" s="52" t="s">
        <v>2059</v>
      </c>
      <c r="B13276" s="52" t="s">
        <v>4546</v>
      </c>
      <c r="C13276" s="52" t="s">
        <v>2092</v>
      </c>
      <c r="D13276" s="52" t="s">
        <v>2104</v>
      </c>
      <c r="E13276" s="54">
        <v>0.65</v>
      </c>
      <c r="F13276" s="54">
        <v>0</v>
      </c>
      <c r="G13276" s="54">
        <v>0.65</v>
      </c>
    </row>
    <row r="13277" s="37" customFormat="1" customHeight="1" spans="1:7">
      <c r="A13277" s="52" t="s">
        <v>2059</v>
      </c>
      <c r="B13277" s="52" t="s">
        <v>4546</v>
      </c>
      <c r="C13277" s="52" t="s">
        <v>2092</v>
      </c>
      <c r="D13277" s="52" t="s">
        <v>2105</v>
      </c>
      <c r="E13277" s="54">
        <v>0.6</v>
      </c>
      <c r="F13277" s="54">
        <v>0</v>
      </c>
      <c r="G13277" s="54">
        <v>0.6</v>
      </c>
    </row>
    <row r="13278" s="37" customFormat="1" customHeight="1" spans="1:7">
      <c r="A13278" s="52" t="s">
        <v>2059</v>
      </c>
      <c r="B13278" s="52" t="s">
        <v>4546</v>
      </c>
      <c r="C13278" s="49" t="s">
        <v>2106</v>
      </c>
      <c r="D13278" s="49"/>
      <c r="E13278" s="55">
        <v>162.894178</v>
      </c>
      <c r="F13278" s="55">
        <v>0</v>
      </c>
      <c r="G13278" s="55">
        <v>162.894178</v>
      </c>
    </row>
    <row r="13279" s="37" customFormat="1" customHeight="1" spans="1:7">
      <c r="A13279" s="52" t="s">
        <v>2059</v>
      </c>
      <c r="B13279" s="52" t="s">
        <v>4546</v>
      </c>
      <c r="C13279" s="52" t="s">
        <v>2107</v>
      </c>
      <c r="D13279" s="52" t="s">
        <v>2108</v>
      </c>
      <c r="E13279" s="54">
        <v>29.7984</v>
      </c>
      <c r="F13279" s="54">
        <v>0</v>
      </c>
      <c r="G13279" s="54">
        <v>29.7984</v>
      </c>
    </row>
    <row r="13280" s="37" customFormat="1" customHeight="1" spans="1:7">
      <c r="A13280" s="52" t="s">
        <v>2059</v>
      </c>
      <c r="B13280" s="52" t="s">
        <v>4546</v>
      </c>
      <c r="C13280" s="52" t="s">
        <v>2107</v>
      </c>
      <c r="D13280" s="52" t="s">
        <v>2109</v>
      </c>
      <c r="E13280" s="54">
        <v>16.2792</v>
      </c>
      <c r="F13280" s="54">
        <v>0</v>
      </c>
      <c r="G13280" s="54">
        <v>16.2792</v>
      </c>
    </row>
    <row r="13281" s="37" customFormat="1" customHeight="1" spans="1:7">
      <c r="A13281" s="52" t="s">
        <v>2059</v>
      </c>
      <c r="B13281" s="52" t="s">
        <v>4546</v>
      </c>
      <c r="C13281" s="52" t="s">
        <v>2107</v>
      </c>
      <c r="D13281" s="52" t="s">
        <v>2111</v>
      </c>
      <c r="E13281" s="54">
        <v>2.4832</v>
      </c>
      <c r="F13281" s="54">
        <v>0</v>
      </c>
      <c r="G13281" s="54">
        <v>2.4832</v>
      </c>
    </row>
    <row r="13282" s="37" customFormat="1" customHeight="1" spans="1:7">
      <c r="A13282" s="52" t="s">
        <v>2059</v>
      </c>
      <c r="B13282" s="52" t="s">
        <v>4546</v>
      </c>
      <c r="C13282" s="52" t="s">
        <v>2107</v>
      </c>
      <c r="D13282" s="52" t="s">
        <v>2112</v>
      </c>
      <c r="E13282" s="54">
        <v>6.688076</v>
      </c>
      <c r="F13282" s="54">
        <v>0</v>
      </c>
      <c r="G13282" s="54">
        <v>6.688076</v>
      </c>
    </row>
    <row r="13283" s="37" customFormat="1" customHeight="1" spans="1:7">
      <c r="A13283" s="52" t="s">
        <v>2059</v>
      </c>
      <c r="B13283" s="52" t="s">
        <v>4546</v>
      </c>
      <c r="C13283" s="52" t="s">
        <v>2107</v>
      </c>
      <c r="D13283" s="52" t="s">
        <v>2113</v>
      </c>
      <c r="E13283" s="54">
        <v>5.632064</v>
      </c>
      <c r="F13283" s="54">
        <v>0</v>
      </c>
      <c r="G13283" s="54">
        <v>5.632064</v>
      </c>
    </row>
    <row r="13284" s="37" customFormat="1" customHeight="1" spans="1:7">
      <c r="A13284" s="52" t="s">
        <v>2059</v>
      </c>
      <c r="B13284" s="52" t="s">
        <v>4546</v>
      </c>
      <c r="C13284" s="52" t="s">
        <v>2107</v>
      </c>
      <c r="D13284" s="52" t="s">
        <v>2114</v>
      </c>
      <c r="E13284" s="54">
        <v>0.145682</v>
      </c>
      <c r="F13284" s="54">
        <v>0</v>
      </c>
      <c r="G13284" s="54">
        <v>0.145682</v>
      </c>
    </row>
    <row r="13285" s="37" customFormat="1" customHeight="1" spans="1:7">
      <c r="A13285" s="52" t="s">
        <v>2059</v>
      </c>
      <c r="B13285" s="52" t="s">
        <v>4546</v>
      </c>
      <c r="C13285" s="52" t="s">
        <v>2107</v>
      </c>
      <c r="D13285" s="52" t="s">
        <v>2115</v>
      </c>
      <c r="E13285" s="54">
        <v>0.242804</v>
      </c>
      <c r="F13285" s="54">
        <v>0</v>
      </c>
      <c r="G13285" s="54">
        <v>0.242804</v>
      </c>
    </row>
    <row r="13286" s="37" customFormat="1" customHeight="1" spans="1:7">
      <c r="A13286" s="52" t="s">
        <v>2059</v>
      </c>
      <c r="B13286" s="52" t="s">
        <v>4546</v>
      </c>
      <c r="C13286" s="52" t="s">
        <v>2107</v>
      </c>
      <c r="D13286" s="52" t="s">
        <v>2116</v>
      </c>
      <c r="E13286" s="54">
        <v>4</v>
      </c>
      <c r="F13286" s="54">
        <v>0</v>
      </c>
      <c r="G13286" s="54">
        <v>4</v>
      </c>
    </row>
    <row r="13287" s="37" customFormat="1" customHeight="1" spans="1:7">
      <c r="A13287" s="52" t="s">
        <v>2059</v>
      </c>
      <c r="B13287" s="52" t="s">
        <v>4546</v>
      </c>
      <c r="C13287" s="52" t="s">
        <v>2107</v>
      </c>
      <c r="D13287" s="52" t="s">
        <v>2117</v>
      </c>
      <c r="E13287" s="54">
        <v>11.264128</v>
      </c>
      <c r="F13287" s="54">
        <v>0</v>
      </c>
      <c r="G13287" s="54">
        <v>11.264128</v>
      </c>
    </row>
    <row r="13288" s="37" customFormat="1" customHeight="1" spans="1:7">
      <c r="A13288" s="52" t="s">
        <v>2059</v>
      </c>
      <c r="B13288" s="52" t="s">
        <v>4546</v>
      </c>
      <c r="C13288" s="52" t="s">
        <v>2107</v>
      </c>
      <c r="D13288" s="52" t="s">
        <v>2118</v>
      </c>
      <c r="E13288" s="54">
        <v>9.458724</v>
      </c>
      <c r="F13288" s="54">
        <v>0</v>
      </c>
      <c r="G13288" s="54">
        <v>9.458724</v>
      </c>
    </row>
    <row r="13289" s="37" customFormat="1" customHeight="1" spans="1:7">
      <c r="A13289" s="52" t="s">
        <v>2059</v>
      </c>
      <c r="B13289" s="52" t="s">
        <v>4546</v>
      </c>
      <c r="C13289" s="52" t="s">
        <v>2107</v>
      </c>
      <c r="D13289" s="52" t="s">
        <v>2120</v>
      </c>
      <c r="E13289" s="54">
        <v>46</v>
      </c>
      <c r="F13289" s="54">
        <v>0</v>
      </c>
      <c r="G13289" s="54">
        <v>46</v>
      </c>
    </row>
    <row r="13290" s="37" customFormat="1" customHeight="1" spans="1:7">
      <c r="A13290" s="52" t="s">
        <v>2059</v>
      </c>
      <c r="B13290" s="52" t="s">
        <v>4546</v>
      </c>
      <c r="C13290" s="52" t="s">
        <v>2107</v>
      </c>
      <c r="D13290" s="52" t="s">
        <v>2121</v>
      </c>
      <c r="E13290" s="54">
        <v>0.64</v>
      </c>
      <c r="F13290" s="54">
        <v>0</v>
      </c>
      <c r="G13290" s="54">
        <v>0.64</v>
      </c>
    </row>
    <row r="13291" s="37" customFormat="1" customHeight="1" spans="1:7">
      <c r="A13291" s="52" t="s">
        <v>2059</v>
      </c>
      <c r="B13291" s="52" t="s">
        <v>4546</v>
      </c>
      <c r="C13291" s="52" t="s">
        <v>2107</v>
      </c>
      <c r="D13291" s="52" t="s">
        <v>2122</v>
      </c>
      <c r="E13291" s="54">
        <v>21.84</v>
      </c>
      <c r="F13291" s="54">
        <v>0</v>
      </c>
      <c r="G13291" s="54">
        <v>21.84</v>
      </c>
    </row>
    <row r="13292" s="37" customFormat="1" customHeight="1" spans="1:7">
      <c r="A13292" s="52" t="s">
        <v>2059</v>
      </c>
      <c r="B13292" s="52" t="s">
        <v>4546</v>
      </c>
      <c r="C13292" s="52" t="s">
        <v>2107</v>
      </c>
      <c r="D13292" s="52" t="s">
        <v>2123</v>
      </c>
      <c r="E13292" s="54">
        <v>8.4219</v>
      </c>
      <c r="F13292" s="54">
        <v>0</v>
      </c>
      <c r="G13292" s="54">
        <v>8.4219</v>
      </c>
    </row>
    <row r="13293" s="37" customFormat="1" customHeight="1" spans="1:7">
      <c r="A13293" s="52" t="s">
        <v>2059</v>
      </c>
      <c r="B13293" s="49" t="s">
        <v>4547</v>
      </c>
      <c r="C13293" s="49"/>
      <c r="D13293" s="49"/>
      <c r="E13293" s="55">
        <v>150.942151</v>
      </c>
      <c r="F13293" s="55">
        <v>0</v>
      </c>
      <c r="G13293" s="55">
        <v>150.942151</v>
      </c>
    </row>
    <row r="13294" s="37" customFormat="1" customHeight="1" spans="1:7">
      <c r="A13294" s="52" t="s">
        <v>2059</v>
      </c>
      <c r="B13294" s="52" t="s">
        <v>4548</v>
      </c>
      <c r="C13294" s="49" t="s">
        <v>2091</v>
      </c>
      <c r="D13294" s="49"/>
      <c r="E13294" s="55">
        <v>22.219931</v>
      </c>
      <c r="F13294" s="55">
        <v>0</v>
      </c>
      <c r="G13294" s="55">
        <v>22.219931</v>
      </c>
    </row>
    <row r="13295" s="37" customFormat="1" customHeight="1" spans="1:7">
      <c r="A13295" s="52" t="s">
        <v>2059</v>
      </c>
      <c r="B13295" s="52" t="s">
        <v>4548</v>
      </c>
      <c r="C13295" s="52" t="s">
        <v>2092</v>
      </c>
      <c r="D13295" s="52" t="s">
        <v>2126</v>
      </c>
      <c r="E13295" s="54">
        <v>14.7</v>
      </c>
      <c r="F13295" s="54">
        <v>0</v>
      </c>
      <c r="G13295" s="54">
        <v>14.7</v>
      </c>
    </row>
    <row r="13296" s="37" customFormat="1" customHeight="1" spans="1:7">
      <c r="A13296" s="52" t="s">
        <v>2059</v>
      </c>
      <c r="B13296" s="52" t="s">
        <v>4548</v>
      </c>
      <c r="C13296" s="52" t="s">
        <v>2092</v>
      </c>
      <c r="D13296" s="52" t="s">
        <v>2127</v>
      </c>
      <c r="E13296" s="54">
        <v>0.632578</v>
      </c>
      <c r="F13296" s="54">
        <v>0</v>
      </c>
      <c r="G13296" s="54">
        <v>0.632578</v>
      </c>
    </row>
    <row r="13297" s="37" customFormat="1" customHeight="1" spans="1:7">
      <c r="A13297" s="52" t="s">
        <v>2059</v>
      </c>
      <c r="B13297" s="52" t="s">
        <v>4548</v>
      </c>
      <c r="C13297" s="52" t="s">
        <v>2092</v>
      </c>
      <c r="D13297" s="52" t="s">
        <v>2128</v>
      </c>
      <c r="E13297" s="54">
        <v>0.425078</v>
      </c>
      <c r="F13297" s="54">
        <v>0</v>
      </c>
      <c r="G13297" s="54">
        <v>0.425078</v>
      </c>
    </row>
    <row r="13298" s="37" customFormat="1" customHeight="1" spans="1:7">
      <c r="A13298" s="52" t="s">
        <v>2059</v>
      </c>
      <c r="B13298" s="52" t="s">
        <v>4548</v>
      </c>
      <c r="C13298" s="52" t="s">
        <v>2092</v>
      </c>
      <c r="D13298" s="52" t="s">
        <v>2129</v>
      </c>
      <c r="E13298" s="54">
        <v>0.92088</v>
      </c>
      <c r="F13298" s="54">
        <v>0</v>
      </c>
      <c r="G13298" s="54">
        <v>0.92088</v>
      </c>
    </row>
    <row r="13299" s="37" customFormat="1" customHeight="1" spans="1:7">
      <c r="A13299" s="52" t="s">
        <v>2059</v>
      </c>
      <c r="B13299" s="52" t="s">
        <v>4548</v>
      </c>
      <c r="C13299" s="52" t="s">
        <v>2092</v>
      </c>
      <c r="D13299" s="52" t="s">
        <v>2297</v>
      </c>
      <c r="E13299" s="54">
        <v>0.350673</v>
      </c>
      <c r="F13299" s="54">
        <v>0</v>
      </c>
      <c r="G13299" s="54">
        <v>0.350673</v>
      </c>
    </row>
    <row r="13300" s="37" customFormat="1" customHeight="1" spans="1:7">
      <c r="A13300" s="52" t="s">
        <v>2059</v>
      </c>
      <c r="B13300" s="52" t="s">
        <v>4548</v>
      </c>
      <c r="C13300" s="52" t="s">
        <v>2092</v>
      </c>
      <c r="D13300" s="52" t="s">
        <v>2130</v>
      </c>
      <c r="E13300" s="54">
        <v>0.790722</v>
      </c>
      <c r="F13300" s="54">
        <v>0</v>
      </c>
      <c r="G13300" s="54">
        <v>0.790722</v>
      </c>
    </row>
    <row r="13301" s="37" customFormat="1" customHeight="1" spans="1:7">
      <c r="A13301" s="52" t="s">
        <v>2059</v>
      </c>
      <c r="B13301" s="52" t="s">
        <v>4548</v>
      </c>
      <c r="C13301" s="52" t="s">
        <v>2092</v>
      </c>
      <c r="D13301" s="52" t="s">
        <v>2102</v>
      </c>
      <c r="E13301" s="54">
        <v>3.5</v>
      </c>
      <c r="F13301" s="54">
        <v>0</v>
      </c>
      <c r="G13301" s="54">
        <v>3.5</v>
      </c>
    </row>
    <row r="13302" s="37" customFormat="1" customHeight="1" spans="1:7">
      <c r="A13302" s="52" t="s">
        <v>2059</v>
      </c>
      <c r="B13302" s="52" t="s">
        <v>4548</v>
      </c>
      <c r="C13302" s="52" t="s">
        <v>2092</v>
      </c>
      <c r="D13302" s="52" t="s">
        <v>2105</v>
      </c>
      <c r="E13302" s="54">
        <v>0.9</v>
      </c>
      <c r="F13302" s="54">
        <v>0</v>
      </c>
      <c r="G13302" s="54">
        <v>0.9</v>
      </c>
    </row>
    <row r="13303" s="37" customFormat="1" customHeight="1" spans="1:7">
      <c r="A13303" s="52" t="s">
        <v>2059</v>
      </c>
      <c r="B13303" s="52" t="s">
        <v>4548</v>
      </c>
      <c r="C13303" s="49" t="s">
        <v>2106</v>
      </c>
      <c r="D13303" s="49"/>
      <c r="E13303" s="55">
        <v>128.72222</v>
      </c>
      <c r="F13303" s="55">
        <v>0</v>
      </c>
      <c r="G13303" s="55">
        <v>128.72222</v>
      </c>
    </row>
    <row r="13304" s="37" customFormat="1" customHeight="1" spans="1:7">
      <c r="A13304" s="52" t="s">
        <v>2059</v>
      </c>
      <c r="B13304" s="52" t="s">
        <v>4548</v>
      </c>
      <c r="C13304" s="52" t="s">
        <v>2107</v>
      </c>
      <c r="D13304" s="52" t="s">
        <v>2131</v>
      </c>
      <c r="E13304" s="54">
        <v>30.696</v>
      </c>
      <c r="F13304" s="54">
        <v>0</v>
      </c>
      <c r="G13304" s="54">
        <v>30.696</v>
      </c>
    </row>
    <row r="13305" s="37" customFormat="1" customHeight="1" spans="1:7">
      <c r="A13305" s="52" t="s">
        <v>2059</v>
      </c>
      <c r="B13305" s="52" t="s">
        <v>4548</v>
      </c>
      <c r="C13305" s="52" t="s">
        <v>2107</v>
      </c>
      <c r="D13305" s="52" t="s">
        <v>2132</v>
      </c>
      <c r="E13305" s="54">
        <v>0.9288</v>
      </c>
      <c r="F13305" s="54">
        <v>0</v>
      </c>
      <c r="G13305" s="54">
        <v>0.9288</v>
      </c>
    </row>
    <row r="13306" s="37" customFormat="1" customHeight="1" spans="1:7">
      <c r="A13306" s="52" t="s">
        <v>2059</v>
      </c>
      <c r="B13306" s="52" t="s">
        <v>4548</v>
      </c>
      <c r="C13306" s="52" t="s">
        <v>2107</v>
      </c>
      <c r="D13306" s="52" t="s">
        <v>2110</v>
      </c>
      <c r="E13306" s="54">
        <v>0.42</v>
      </c>
      <c r="F13306" s="54">
        <v>0</v>
      </c>
      <c r="G13306" s="54">
        <v>0.42</v>
      </c>
    </row>
    <row r="13307" s="37" customFormat="1" customHeight="1" spans="1:7">
      <c r="A13307" s="52" t="s">
        <v>2059</v>
      </c>
      <c r="B13307" s="52" t="s">
        <v>4548</v>
      </c>
      <c r="C13307" s="52" t="s">
        <v>2107</v>
      </c>
      <c r="D13307" s="52" t="s">
        <v>2134</v>
      </c>
      <c r="E13307" s="54">
        <v>14.796</v>
      </c>
      <c r="F13307" s="54">
        <v>0</v>
      </c>
      <c r="G13307" s="54">
        <v>14.796</v>
      </c>
    </row>
    <row r="13308" s="37" customFormat="1" customHeight="1" spans="1:7">
      <c r="A13308" s="52" t="s">
        <v>2059</v>
      </c>
      <c r="B13308" s="52" t="s">
        <v>4548</v>
      </c>
      <c r="C13308" s="52" t="s">
        <v>2107</v>
      </c>
      <c r="D13308" s="52" t="s">
        <v>2135</v>
      </c>
      <c r="E13308" s="54">
        <v>24.624</v>
      </c>
      <c r="F13308" s="54">
        <v>0</v>
      </c>
      <c r="G13308" s="54">
        <v>24.624</v>
      </c>
    </row>
    <row r="13309" s="37" customFormat="1" customHeight="1" spans="1:7">
      <c r="A13309" s="52" t="s">
        <v>2059</v>
      </c>
      <c r="B13309" s="52" t="s">
        <v>4548</v>
      </c>
      <c r="C13309" s="52" t="s">
        <v>2107</v>
      </c>
      <c r="D13309" s="52" t="s">
        <v>2136</v>
      </c>
      <c r="E13309" s="54">
        <v>6.294</v>
      </c>
      <c r="F13309" s="54">
        <v>0</v>
      </c>
      <c r="G13309" s="54">
        <v>6.294</v>
      </c>
    </row>
    <row r="13310" s="37" customFormat="1" customHeight="1" spans="1:7">
      <c r="A13310" s="52" t="s">
        <v>2059</v>
      </c>
      <c r="B13310" s="52" t="s">
        <v>4548</v>
      </c>
      <c r="C13310" s="52" t="s">
        <v>2107</v>
      </c>
      <c r="D13310" s="52" t="s">
        <v>2137</v>
      </c>
      <c r="E13310" s="54">
        <v>12.374208</v>
      </c>
      <c r="F13310" s="54">
        <v>0</v>
      </c>
      <c r="G13310" s="54">
        <v>12.374208</v>
      </c>
    </row>
    <row r="13311" s="37" customFormat="1" customHeight="1" spans="1:7">
      <c r="A13311" s="52" t="s">
        <v>2059</v>
      </c>
      <c r="B13311" s="52" t="s">
        <v>4548</v>
      </c>
      <c r="C13311" s="52" t="s">
        <v>2107</v>
      </c>
      <c r="D13311" s="52" t="s">
        <v>2138</v>
      </c>
      <c r="E13311" s="54">
        <v>5.007906</v>
      </c>
      <c r="F13311" s="54">
        <v>0</v>
      </c>
      <c r="G13311" s="54">
        <v>5.007906</v>
      </c>
    </row>
    <row r="13312" s="37" customFormat="1" customHeight="1" spans="1:7">
      <c r="A13312" s="52" t="s">
        <v>2059</v>
      </c>
      <c r="B13312" s="52" t="s">
        <v>4548</v>
      </c>
      <c r="C13312" s="52" t="s">
        <v>2107</v>
      </c>
      <c r="D13312" s="52" t="s">
        <v>2139</v>
      </c>
      <c r="E13312" s="54">
        <v>0.158144</v>
      </c>
      <c r="F13312" s="54">
        <v>0</v>
      </c>
      <c r="G13312" s="54">
        <v>0.158144</v>
      </c>
    </row>
    <row r="13313" s="37" customFormat="1" customHeight="1" spans="1:7">
      <c r="A13313" s="52" t="s">
        <v>2059</v>
      </c>
      <c r="B13313" s="52" t="s">
        <v>4548</v>
      </c>
      <c r="C13313" s="52" t="s">
        <v>2107</v>
      </c>
      <c r="D13313" s="52" t="s">
        <v>2140</v>
      </c>
      <c r="E13313" s="54">
        <v>0.263574</v>
      </c>
      <c r="F13313" s="54">
        <v>0</v>
      </c>
      <c r="G13313" s="54">
        <v>0.263574</v>
      </c>
    </row>
    <row r="13314" s="37" customFormat="1" customHeight="1" spans="1:7">
      <c r="A13314" s="52" t="s">
        <v>2059</v>
      </c>
      <c r="B13314" s="52" t="s">
        <v>4548</v>
      </c>
      <c r="C13314" s="52" t="s">
        <v>2107</v>
      </c>
      <c r="D13314" s="52" t="s">
        <v>2141</v>
      </c>
      <c r="E13314" s="54">
        <v>6.426576</v>
      </c>
      <c r="F13314" s="54">
        <v>0</v>
      </c>
      <c r="G13314" s="54">
        <v>6.426576</v>
      </c>
    </row>
    <row r="13315" s="37" customFormat="1" customHeight="1" spans="1:7">
      <c r="A13315" s="52" t="s">
        <v>2059</v>
      </c>
      <c r="B13315" s="52" t="s">
        <v>4548</v>
      </c>
      <c r="C13315" s="52" t="s">
        <v>2107</v>
      </c>
      <c r="D13315" s="52" t="s">
        <v>2298</v>
      </c>
      <c r="E13315" s="54">
        <v>0.8</v>
      </c>
      <c r="F13315" s="54">
        <v>0</v>
      </c>
      <c r="G13315" s="54">
        <v>0.8</v>
      </c>
    </row>
    <row r="13316" s="37" customFormat="1" customHeight="1" spans="1:7">
      <c r="A13316" s="52" t="s">
        <v>2059</v>
      </c>
      <c r="B13316" s="52" t="s">
        <v>4548</v>
      </c>
      <c r="C13316" s="52" t="s">
        <v>2107</v>
      </c>
      <c r="D13316" s="52" t="s">
        <v>2142</v>
      </c>
      <c r="E13316" s="54">
        <v>6.187104</v>
      </c>
      <c r="F13316" s="54">
        <v>0</v>
      </c>
      <c r="G13316" s="54">
        <v>6.187104</v>
      </c>
    </row>
    <row r="13317" s="37" customFormat="1" customHeight="1" spans="1:7">
      <c r="A13317" s="52" t="s">
        <v>2059</v>
      </c>
      <c r="B13317" s="52" t="s">
        <v>4548</v>
      </c>
      <c r="C13317" s="52" t="s">
        <v>2107</v>
      </c>
      <c r="D13317" s="52" t="s">
        <v>2299</v>
      </c>
      <c r="E13317" s="54">
        <v>9.2</v>
      </c>
      <c r="F13317" s="54">
        <v>0</v>
      </c>
      <c r="G13317" s="54">
        <v>9.2</v>
      </c>
    </row>
    <row r="13318" s="37" customFormat="1" customHeight="1" spans="1:7">
      <c r="A13318" s="52" t="s">
        <v>2059</v>
      </c>
      <c r="B13318" s="52" t="s">
        <v>4548</v>
      </c>
      <c r="C13318" s="52" t="s">
        <v>2107</v>
      </c>
      <c r="D13318" s="52" t="s">
        <v>2143</v>
      </c>
      <c r="E13318" s="54">
        <v>9.1217</v>
      </c>
      <c r="F13318" s="54">
        <v>0</v>
      </c>
      <c r="G13318" s="54">
        <v>9.1217</v>
      </c>
    </row>
    <row r="13319" s="37" customFormat="1" customHeight="1" spans="1:7">
      <c r="A13319" s="52" t="s">
        <v>2059</v>
      </c>
      <c r="B13319" s="52" t="s">
        <v>4548</v>
      </c>
      <c r="C13319" s="52" t="s">
        <v>2107</v>
      </c>
      <c r="D13319" s="52" t="s">
        <v>2144</v>
      </c>
      <c r="E13319" s="54">
        <v>0.96</v>
      </c>
      <c r="F13319" s="54">
        <v>0</v>
      </c>
      <c r="G13319" s="54">
        <v>0.96</v>
      </c>
    </row>
    <row r="13320" s="37" customFormat="1" customHeight="1" spans="1:7">
      <c r="A13320" s="52" t="s">
        <v>2059</v>
      </c>
      <c r="B13320" s="52" t="s">
        <v>4548</v>
      </c>
      <c r="C13320" s="52" t="s">
        <v>2107</v>
      </c>
      <c r="D13320" s="52" t="s">
        <v>2145</v>
      </c>
      <c r="E13320" s="54">
        <v>0.464208</v>
      </c>
      <c r="F13320" s="54">
        <v>0</v>
      </c>
      <c r="G13320" s="54">
        <v>0.464208</v>
      </c>
    </row>
    <row r="13321" s="37" customFormat="1" customHeight="1" spans="1:7">
      <c r="A13321" s="49" t="s">
        <v>4549</v>
      </c>
      <c r="B13321" s="49"/>
      <c r="C13321" s="49"/>
      <c r="D13321" s="49"/>
      <c r="E13321" s="55">
        <v>585.230743</v>
      </c>
      <c r="F13321" s="55">
        <v>0</v>
      </c>
      <c r="G13321" s="55">
        <v>585.230743</v>
      </c>
    </row>
    <row r="13322" s="37" customFormat="1" customHeight="1" spans="1:7">
      <c r="A13322" s="52" t="s">
        <v>2060</v>
      </c>
      <c r="B13322" s="49" t="s">
        <v>4550</v>
      </c>
      <c r="C13322" s="49"/>
      <c r="D13322" s="49"/>
      <c r="E13322" s="55">
        <v>491.379534</v>
      </c>
      <c r="F13322" s="55">
        <v>0</v>
      </c>
      <c r="G13322" s="55">
        <v>491.379534</v>
      </c>
    </row>
    <row r="13323" s="37" customFormat="1" customHeight="1" spans="1:7">
      <c r="A13323" s="52" t="s">
        <v>2060</v>
      </c>
      <c r="B13323" s="52" t="s">
        <v>4551</v>
      </c>
      <c r="C13323" s="49" t="s">
        <v>2080</v>
      </c>
      <c r="D13323" s="49"/>
      <c r="E13323" s="55">
        <v>327.171088</v>
      </c>
      <c r="F13323" s="55">
        <v>0</v>
      </c>
      <c r="G13323" s="55">
        <v>327.171088</v>
      </c>
    </row>
    <row r="13324" s="37" customFormat="1" customHeight="1" spans="1:7">
      <c r="A13324" s="52" t="s">
        <v>2060</v>
      </c>
      <c r="B13324" s="52" t="s">
        <v>4551</v>
      </c>
      <c r="C13324" s="52" t="s">
        <v>2081</v>
      </c>
      <c r="D13324" s="52" t="s">
        <v>4552</v>
      </c>
      <c r="E13324" s="54">
        <v>2</v>
      </c>
      <c r="F13324" s="54">
        <v>0</v>
      </c>
      <c r="G13324" s="54">
        <v>2</v>
      </c>
    </row>
    <row r="13325" s="37" customFormat="1" customHeight="1" spans="1:7">
      <c r="A13325" s="52" t="s">
        <v>2060</v>
      </c>
      <c r="B13325" s="52" t="s">
        <v>4551</v>
      </c>
      <c r="C13325" s="52" t="s">
        <v>2081</v>
      </c>
      <c r="D13325" s="52" t="s">
        <v>4553</v>
      </c>
      <c r="E13325" s="54">
        <v>69.696188</v>
      </c>
      <c r="F13325" s="54">
        <v>0</v>
      </c>
      <c r="G13325" s="54">
        <v>69.696188</v>
      </c>
    </row>
    <row r="13326" s="37" customFormat="1" customHeight="1" spans="1:7">
      <c r="A13326" s="52" t="s">
        <v>2060</v>
      </c>
      <c r="B13326" s="52" t="s">
        <v>4551</v>
      </c>
      <c r="C13326" s="52" t="s">
        <v>2081</v>
      </c>
      <c r="D13326" s="52" t="s">
        <v>4554</v>
      </c>
      <c r="E13326" s="54">
        <v>0</v>
      </c>
      <c r="F13326" s="54">
        <v>0</v>
      </c>
      <c r="G13326" s="54">
        <v>0</v>
      </c>
    </row>
    <row r="13327" s="37" customFormat="1" customHeight="1" spans="1:7">
      <c r="A13327" s="52" t="s">
        <v>2060</v>
      </c>
      <c r="B13327" s="52" t="s">
        <v>4551</v>
      </c>
      <c r="C13327" s="52" t="s">
        <v>2081</v>
      </c>
      <c r="D13327" s="52" t="s">
        <v>4555</v>
      </c>
      <c r="E13327" s="54">
        <v>31</v>
      </c>
      <c r="F13327" s="54">
        <v>0</v>
      </c>
      <c r="G13327" s="54">
        <v>31</v>
      </c>
    </row>
    <row r="13328" s="37" customFormat="1" customHeight="1" spans="1:7">
      <c r="A13328" s="52" t="s">
        <v>2060</v>
      </c>
      <c r="B13328" s="52" t="s">
        <v>4551</v>
      </c>
      <c r="C13328" s="52" t="s">
        <v>2081</v>
      </c>
      <c r="D13328" s="52" t="s">
        <v>4556</v>
      </c>
      <c r="E13328" s="54">
        <v>0</v>
      </c>
      <c r="F13328" s="54">
        <v>0</v>
      </c>
      <c r="G13328" s="54">
        <v>0</v>
      </c>
    </row>
    <row r="13329" s="37" customFormat="1" customHeight="1" spans="1:7">
      <c r="A13329" s="52" t="s">
        <v>2060</v>
      </c>
      <c r="B13329" s="52" t="s">
        <v>4551</v>
      </c>
      <c r="C13329" s="52" t="s">
        <v>2081</v>
      </c>
      <c r="D13329" s="52" t="s">
        <v>4557</v>
      </c>
      <c r="E13329" s="54">
        <v>4</v>
      </c>
      <c r="F13329" s="54">
        <v>0</v>
      </c>
      <c r="G13329" s="54">
        <v>4</v>
      </c>
    </row>
    <row r="13330" s="37" customFormat="1" customHeight="1" spans="1:7">
      <c r="A13330" s="52" t="s">
        <v>2060</v>
      </c>
      <c r="B13330" s="52" t="s">
        <v>4551</v>
      </c>
      <c r="C13330" s="52" t="s">
        <v>2081</v>
      </c>
      <c r="D13330" s="52" t="s">
        <v>4558</v>
      </c>
      <c r="E13330" s="54">
        <v>2</v>
      </c>
      <c r="F13330" s="54">
        <v>0</v>
      </c>
      <c r="G13330" s="54">
        <v>2</v>
      </c>
    </row>
    <row r="13331" s="37" customFormat="1" customHeight="1" spans="1:7">
      <c r="A13331" s="52" t="s">
        <v>2060</v>
      </c>
      <c r="B13331" s="52" t="s">
        <v>4551</v>
      </c>
      <c r="C13331" s="52" t="s">
        <v>2081</v>
      </c>
      <c r="D13331" s="52" t="s">
        <v>4559</v>
      </c>
      <c r="E13331" s="54">
        <v>2</v>
      </c>
      <c r="F13331" s="54">
        <v>0</v>
      </c>
      <c r="G13331" s="54">
        <v>2</v>
      </c>
    </row>
    <row r="13332" s="37" customFormat="1" customHeight="1" spans="1:7">
      <c r="A13332" s="52" t="s">
        <v>2060</v>
      </c>
      <c r="B13332" s="52" t="s">
        <v>4551</v>
      </c>
      <c r="C13332" s="52" t="s">
        <v>2081</v>
      </c>
      <c r="D13332" s="52" t="s">
        <v>4560</v>
      </c>
      <c r="E13332" s="54">
        <v>16.3</v>
      </c>
      <c r="F13332" s="54">
        <v>0</v>
      </c>
      <c r="G13332" s="54">
        <v>16.3</v>
      </c>
    </row>
    <row r="13333" s="37" customFormat="1" customHeight="1" spans="1:7">
      <c r="A13333" s="52" t="s">
        <v>2060</v>
      </c>
      <c r="B13333" s="52" t="s">
        <v>4551</v>
      </c>
      <c r="C13333" s="52" t="s">
        <v>2081</v>
      </c>
      <c r="D13333" s="52" t="s">
        <v>4561</v>
      </c>
      <c r="E13333" s="54">
        <v>200.1749</v>
      </c>
      <c r="F13333" s="54">
        <v>0</v>
      </c>
      <c r="G13333" s="54">
        <v>200.1749</v>
      </c>
    </row>
    <row r="13334" s="37" customFormat="1" customHeight="1" spans="1:7">
      <c r="A13334" s="52" t="s">
        <v>2060</v>
      </c>
      <c r="B13334" s="52" t="s">
        <v>4551</v>
      </c>
      <c r="C13334" s="49" t="s">
        <v>2091</v>
      </c>
      <c r="D13334" s="49"/>
      <c r="E13334" s="55">
        <v>35.702098</v>
      </c>
      <c r="F13334" s="55">
        <v>0</v>
      </c>
      <c r="G13334" s="55">
        <v>35.702098</v>
      </c>
    </row>
    <row r="13335" s="37" customFormat="1" customHeight="1" spans="1:7">
      <c r="A13335" s="52" t="s">
        <v>2060</v>
      </c>
      <c r="B13335" s="52" t="s">
        <v>4551</v>
      </c>
      <c r="C13335" s="52" t="s">
        <v>2092</v>
      </c>
      <c r="D13335" s="52" t="s">
        <v>2093</v>
      </c>
      <c r="E13335" s="54">
        <v>14.7</v>
      </c>
      <c r="F13335" s="54">
        <v>0</v>
      </c>
      <c r="G13335" s="54">
        <v>14.7</v>
      </c>
    </row>
    <row r="13336" s="37" customFormat="1" customHeight="1" spans="1:7">
      <c r="A13336" s="52" t="s">
        <v>2060</v>
      </c>
      <c r="B13336" s="52" t="s">
        <v>4551</v>
      </c>
      <c r="C13336" s="52" t="s">
        <v>2092</v>
      </c>
      <c r="D13336" s="52" t="s">
        <v>2094</v>
      </c>
      <c r="E13336" s="54">
        <v>0.60133</v>
      </c>
      <c r="F13336" s="54">
        <v>0</v>
      </c>
      <c r="G13336" s="54">
        <v>0.60133</v>
      </c>
    </row>
    <row r="13337" s="37" customFormat="1" customHeight="1" spans="1:7">
      <c r="A13337" s="52" t="s">
        <v>2060</v>
      </c>
      <c r="B13337" s="52" t="s">
        <v>4551</v>
      </c>
      <c r="C13337" s="52" t="s">
        <v>2092</v>
      </c>
      <c r="D13337" s="52" t="s">
        <v>2095</v>
      </c>
      <c r="E13337" s="54">
        <v>0.400886</v>
      </c>
      <c r="F13337" s="54">
        <v>0</v>
      </c>
      <c r="G13337" s="54">
        <v>0.400886</v>
      </c>
    </row>
    <row r="13338" s="37" customFormat="1" customHeight="1" spans="1:7">
      <c r="A13338" s="52" t="s">
        <v>2060</v>
      </c>
      <c r="B13338" s="52" t="s">
        <v>4551</v>
      </c>
      <c r="C13338" s="52" t="s">
        <v>2092</v>
      </c>
      <c r="D13338" s="52" t="s">
        <v>2097</v>
      </c>
      <c r="E13338" s="54">
        <v>0.86022</v>
      </c>
      <c r="F13338" s="54">
        <v>0</v>
      </c>
      <c r="G13338" s="54">
        <v>0.86022</v>
      </c>
    </row>
    <row r="13339" s="37" customFormat="1" customHeight="1" spans="1:7">
      <c r="A13339" s="52" t="s">
        <v>2060</v>
      </c>
      <c r="B13339" s="52" t="s">
        <v>4551</v>
      </c>
      <c r="C13339" s="52" t="s">
        <v>2092</v>
      </c>
      <c r="D13339" s="52" t="s">
        <v>2098</v>
      </c>
      <c r="E13339" s="54">
        <v>0.751662</v>
      </c>
      <c r="F13339" s="54">
        <v>0</v>
      </c>
      <c r="G13339" s="54">
        <v>0.751662</v>
      </c>
    </row>
    <row r="13340" s="37" customFormat="1" customHeight="1" spans="1:7">
      <c r="A13340" s="52" t="s">
        <v>2060</v>
      </c>
      <c r="B13340" s="52" t="s">
        <v>4551</v>
      </c>
      <c r="C13340" s="52" t="s">
        <v>2092</v>
      </c>
      <c r="D13340" s="52" t="s">
        <v>2099</v>
      </c>
      <c r="E13340" s="54">
        <v>5.616</v>
      </c>
      <c r="F13340" s="54">
        <v>0</v>
      </c>
      <c r="G13340" s="54">
        <v>5.616</v>
      </c>
    </row>
    <row r="13341" s="37" customFormat="1" customHeight="1" spans="1:7">
      <c r="A13341" s="52" t="s">
        <v>2060</v>
      </c>
      <c r="B13341" s="52" t="s">
        <v>4551</v>
      </c>
      <c r="C13341" s="52" t="s">
        <v>2092</v>
      </c>
      <c r="D13341" s="52" t="s">
        <v>2100</v>
      </c>
      <c r="E13341" s="54">
        <v>1.872</v>
      </c>
      <c r="F13341" s="54">
        <v>0</v>
      </c>
      <c r="G13341" s="54">
        <v>1.872</v>
      </c>
    </row>
    <row r="13342" s="37" customFormat="1" customHeight="1" spans="1:7">
      <c r="A13342" s="52" t="s">
        <v>2060</v>
      </c>
      <c r="B13342" s="52" t="s">
        <v>4551</v>
      </c>
      <c r="C13342" s="52" t="s">
        <v>2092</v>
      </c>
      <c r="D13342" s="52" t="s">
        <v>2311</v>
      </c>
      <c r="E13342" s="54">
        <v>10</v>
      </c>
      <c r="F13342" s="54">
        <v>0</v>
      </c>
      <c r="G13342" s="54">
        <v>10</v>
      </c>
    </row>
    <row r="13343" s="37" customFormat="1" customHeight="1" spans="1:7">
      <c r="A13343" s="52" t="s">
        <v>2060</v>
      </c>
      <c r="B13343" s="52" t="s">
        <v>4551</v>
      </c>
      <c r="C13343" s="52" t="s">
        <v>2092</v>
      </c>
      <c r="D13343" s="52" t="s">
        <v>2105</v>
      </c>
      <c r="E13343" s="54">
        <v>0.9</v>
      </c>
      <c r="F13343" s="54">
        <v>0</v>
      </c>
      <c r="G13343" s="54">
        <v>0.9</v>
      </c>
    </row>
    <row r="13344" s="37" customFormat="1" customHeight="1" spans="1:7">
      <c r="A13344" s="52" t="s">
        <v>2060</v>
      </c>
      <c r="B13344" s="52" t="s">
        <v>4551</v>
      </c>
      <c r="C13344" s="49" t="s">
        <v>2106</v>
      </c>
      <c r="D13344" s="49"/>
      <c r="E13344" s="55">
        <v>128.506348</v>
      </c>
      <c r="F13344" s="55">
        <v>0</v>
      </c>
      <c r="G13344" s="55">
        <v>128.506348</v>
      </c>
    </row>
    <row r="13345" s="37" customFormat="1" customHeight="1" spans="1:7">
      <c r="A13345" s="52" t="s">
        <v>2060</v>
      </c>
      <c r="B13345" s="52" t="s">
        <v>4551</v>
      </c>
      <c r="C13345" s="52" t="s">
        <v>2107</v>
      </c>
      <c r="D13345" s="52" t="s">
        <v>2108</v>
      </c>
      <c r="E13345" s="54">
        <v>28.674</v>
      </c>
      <c r="F13345" s="54">
        <v>0</v>
      </c>
      <c r="G13345" s="54">
        <v>28.674</v>
      </c>
    </row>
    <row r="13346" s="37" customFormat="1" customHeight="1" spans="1:7">
      <c r="A13346" s="52" t="s">
        <v>2060</v>
      </c>
      <c r="B13346" s="52" t="s">
        <v>4551</v>
      </c>
      <c r="C13346" s="52" t="s">
        <v>2107</v>
      </c>
      <c r="D13346" s="52" t="s">
        <v>2109</v>
      </c>
      <c r="E13346" s="54">
        <v>20.5968</v>
      </c>
      <c r="F13346" s="54">
        <v>0</v>
      </c>
      <c r="G13346" s="54">
        <v>20.5968</v>
      </c>
    </row>
    <row r="13347" s="37" customFormat="1" customHeight="1" spans="1:7">
      <c r="A13347" s="52" t="s">
        <v>2060</v>
      </c>
      <c r="B13347" s="52" t="s">
        <v>4551</v>
      </c>
      <c r="C13347" s="52" t="s">
        <v>2107</v>
      </c>
      <c r="D13347" s="52" t="s">
        <v>2110</v>
      </c>
      <c r="E13347" s="54">
        <v>0.84</v>
      </c>
      <c r="F13347" s="54">
        <v>0</v>
      </c>
      <c r="G13347" s="54">
        <v>0.84</v>
      </c>
    </row>
    <row r="13348" s="37" customFormat="1" customHeight="1" spans="1:7">
      <c r="A13348" s="52" t="s">
        <v>2060</v>
      </c>
      <c r="B13348" s="52" t="s">
        <v>4551</v>
      </c>
      <c r="C13348" s="52" t="s">
        <v>2107</v>
      </c>
      <c r="D13348" s="52" t="s">
        <v>2111</v>
      </c>
      <c r="E13348" s="54">
        <v>2.3895</v>
      </c>
      <c r="F13348" s="54">
        <v>0</v>
      </c>
      <c r="G13348" s="54">
        <v>2.3895</v>
      </c>
    </row>
    <row r="13349" s="37" customFormat="1" customHeight="1" spans="1:7">
      <c r="A13349" s="52" t="s">
        <v>2060</v>
      </c>
      <c r="B13349" s="52" t="s">
        <v>4551</v>
      </c>
      <c r="C13349" s="52" t="s">
        <v>2107</v>
      </c>
      <c r="D13349" s="52" t="s">
        <v>2112</v>
      </c>
      <c r="E13349" s="54">
        <v>7.461329</v>
      </c>
      <c r="F13349" s="54">
        <v>0</v>
      </c>
      <c r="G13349" s="54">
        <v>7.461329</v>
      </c>
    </row>
    <row r="13350" s="37" customFormat="1" customHeight="1" spans="1:7">
      <c r="A13350" s="52" t="s">
        <v>2060</v>
      </c>
      <c r="B13350" s="52" t="s">
        <v>4551</v>
      </c>
      <c r="C13350" s="52" t="s">
        <v>2107</v>
      </c>
      <c r="D13350" s="52" t="s">
        <v>2113</v>
      </c>
      <c r="E13350" s="54">
        <v>6.283224</v>
      </c>
      <c r="F13350" s="54">
        <v>0</v>
      </c>
      <c r="G13350" s="54">
        <v>6.283224</v>
      </c>
    </row>
    <row r="13351" s="37" customFormat="1" customHeight="1" spans="1:7">
      <c r="A13351" s="52" t="s">
        <v>2060</v>
      </c>
      <c r="B13351" s="52" t="s">
        <v>4551</v>
      </c>
      <c r="C13351" s="52" t="s">
        <v>2107</v>
      </c>
      <c r="D13351" s="52" t="s">
        <v>2114</v>
      </c>
      <c r="E13351" s="54">
        <v>0.154981</v>
      </c>
      <c r="F13351" s="54">
        <v>0</v>
      </c>
      <c r="G13351" s="54">
        <v>0.154981</v>
      </c>
    </row>
    <row r="13352" s="37" customFormat="1" customHeight="1" spans="1:7">
      <c r="A13352" s="52" t="s">
        <v>2060</v>
      </c>
      <c r="B13352" s="52" t="s">
        <v>4551</v>
      </c>
      <c r="C13352" s="52" t="s">
        <v>2107</v>
      </c>
      <c r="D13352" s="52" t="s">
        <v>2115</v>
      </c>
      <c r="E13352" s="54">
        <v>0.258302</v>
      </c>
      <c r="F13352" s="54">
        <v>0</v>
      </c>
      <c r="G13352" s="54">
        <v>0.258302</v>
      </c>
    </row>
    <row r="13353" s="37" customFormat="1" customHeight="1" spans="1:7">
      <c r="A13353" s="52" t="s">
        <v>2060</v>
      </c>
      <c r="B13353" s="52" t="s">
        <v>4551</v>
      </c>
      <c r="C13353" s="52" t="s">
        <v>2107</v>
      </c>
      <c r="D13353" s="52" t="s">
        <v>2117</v>
      </c>
      <c r="E13353" s="54">
        <v>12.566448</v>
      </c>
      <c r="F13353" s="54">
        <v>0</v>
      </c>
      <c r="G13353" s="54">
        <v>12.566448</v>
      </c>
    </row>
    <row r="13354" s="37" customFormat="1" customHeight="1" spans="1:7">
      <c r="A13354" s="52" t="s">
        <v>2060</v>
      </c>
      <c r="B13354" s="52" t="s">
        <v>4551</v>
      </c>
      <c r="C13354" s="52" t="s">
        <v>2107</v>
      </c>
      <c r="D13354" s="52" t="s">
        <v>2118</v>
      </c>
      <c r="E13354" s="54">
        <v>10.802364</v>
      </c>
      <c r="F13354" s="54">
        <v>0</v>
      </c>
      <c r="G13354" s="54">
        <v>10.802364</v>
      </c>
    </row>
    <row r="13355" s="37" customFormat="1" customHeight="1" spans="1:7">
      <c r="A13355" s="52" t="s">
        <v>2060</v>
      </c>
      <c r="B13355" s="52" t="s">
        <v>4551</v>
      </c>
      <c r="C13355" s="52" t="s">
        <v>2107</v>
      </c>
      <c r="D13355" s="52" t="s">
        <v>2121</v>
      </c>
      <c r="E13355" s="54">
        <v>0.96</v>
      </c>
      <c r="F13355" s="54">
        <v>0</v>
      </c>
      <c r="G13355" s="54">
        <v>0.96</v>
      </c>
    </row>
    <row r="13356" s="37" customFormat="1" customHeight="1" spans="1:7">
      <c r="A13356" s="52" t="s">
        <v>2060</v>
      </c>
      <c r="B13356" s="52" t="s">
        <v>4551</v>
      </c>
      <c r="C13356" s="52" t="s">
        <v>2107</v>
      </c>
      <c r="D13356" s="52" t="s">
        <v>2122</v>
      </c>
      <c r="E13356" s="54">
        <v>26.88</v>
      </c>
      <c r="F13356" s="54">
        <v>0</v>
      </c>
      <c r="G13356" s="54">
        <v>26.88</v>
      </c>
    </row>
    <row r="13357" s="37" customFormat="1" customHeight="1" spans="1:7">
      <c r="A13357" s="52" t="s">
        <v>2060</v>
      </c>
      <c r="B13357" s="52" t="s">
        <v>4551</v>
      </c>
      <c r="C13357" s="52" t="s">
        <v>2107</v>
      </c>
      <c r="D13357" s="52" t="s">
        <v>2123</v>
      </c>
      <c r="E13357" s="54">
        <v>10.6394</v>
      </c>
      <c r="F13357" s="54">
        <v>0</v>
      </c>
      <c r="G13357" s="54">
        <v>10.6394</v>
      </c>
    </row>
    <row r="13358" s="37" customFormat="1" customHeight="1" spans="1:7">
      <c r="A13358" s="52" t="s">
        <v>2060</v>
      </c>
      <c r="B13358" s="49" t="s">
        <v>4562</v>
      </c>
      <c r="C13358" s="49"/>
      <c r="D13358" s="49"/>
      <c r="E13358" s="55">
        <v>93.851209</v>
      </c>
      <c r="F13358" s="55">
        <v>0</v>
      </c>
      <c r="G13358" s="55">
        <v>93.851209</v>
      </c>
    </row>
    <row r="13359" s="37" customFormat="1" customHeight="1" spans="1:7">
      <c r="A13359" s="52" t="s">
        <v>2060</v>
      </c>
      <c r="B13359" s="52" t="s">
        <v>4563</v>
      </c>
      <c r="C13359" s="49" t="s">
        <v>2091</v>
      </c>
      <c r="D13359" s="49"/>
      <c r="E13359" s="55">
        <v>12.335798</v>
      </c>
      <c r="F13359" s="55">
        <v>0</v>
      </c>
      <c r="G13359" s="55">
        <v>12.335798</v>
      </c>
    </row>
    <row r="13360" s="37" customFormat="1" customHeight="1" spans="1:7">
      <c r="A13360" s="52" t="s">
        <v>2060</v>
      </c>
      <c r="B13360" s="52" t="s">
        <v>4563</v>
      </c>
      <c r="C13360" s="52" t="s">
        <v>2092</v>
      </c>
      <c r="D13360" s="52" t="s">
        <v>2126</v>
      </c>
      <c r="E13360" s="54">
        <v>9.8</v>
      </c>
      <c r="F13360" s="54">
        <v>0</v>
      </c>
      <c r="G13360" s="54">
        <v>9.8</v>
      </c>
    </row>
    <row r="13361" s="37" customFormat="1" customHeight="1" spans="1:7">
      <c r="A13361" s="52" t="s">
        <v>2060</v>
      </c>
      <c r="B13361" s="52" t="s">
        <v>4563</v>
      </c>
      <c r="C13361" s="52" t="s">
        <v>2092</v>
      </c>
      <c r="D13361" s="52" t="s">
        <v>2127</v>
      </c>
      <c r="E13361" s="54">
        <v>0.440395</v>
      </c>
      <c r="F13361" s="54">
        <v>0</v>
      </c>
      <c r="G13361" s="54">
        <v>0.440395</v>
      </c>
    </row>
    <row r="13362" s="37" customFormat="1" customHeight="1" spans="1:7">
      <c r="A13362" s="52" t="s">
        <v>2060</v>
      </c>
      <c r="B13362" s="52" t="s">
        <v>4563</v>
      </c>
      <c r="C13362" s="52" t="s">
        <v>2092</v>
      </c>
      <c r="D13362" s="52" t="s">
        <v>2128</v>
      </c>
      <c r="E13362" s="54">
        <v>0.293597</v>
      </c>
      <c r="F13362" s="54">
        <v>0</v>
      </c>
      <c r="G13362" s="54">
        <v>0.293597</v>
      </c>
    </row>
    <row r="13363" s="37" customFormat="1" customHeight="1" spans="1:7">
      <c r="A13363" s="52" t="s">
        <v>2060</v>
      </c>
      <c r="B13363" s="52" t="s">
        <v>4563</v>
      </c>
      <c r="C13363" s="52" t="s">
        <v>2092</v>
      </c>
      <c r="D13363" s="52" t="s">
        <v>2129</v>
      </c>
      <c r="E13363" s="54">
        <v>0.651312</v>
      </c>
      <c r="F13363" s="54">
        <v>0</v>
      </c>
      <c r="G13363" s="54">
        <v>0.651312</v>
      </c>
    </row>
    <row r="13364" s="37" customFormat="1" customHeight="1" spans="1:7">
      <c r="A13364" s="52" t="s">
        <v>2060</v>
      </c>
      <c r="B13364" s="52" t="s">
        <v>4563</v>
      </c>
      <c r="C13364" s="52" t="s">
        <v>2092</v>
      </c>
      <c r="D13364" s="52" t="s">
        <v>2130</v>
      </c>
      <c r="E13364" s="54">
        <v>0.550494</v>
      </c>
      <c r="F13364" s="54">
        <v>0</v>
      </c>
      <c r="G13364" s="54">
        <v>0.550494</v>
      </c>
    </row>
    <row r="13365" s="37" customFormat="1" customHeight="1" spans="1:7">
      <c r="A13365" s="52" t="s">
        <v>2060</v>
      </c>
      <c r="B13365" s="52" t="s">
        <v>4563</v>
      </c>
      <c r="C13365" s="52" t="s">
        <v>2092</v>
      </c>
      <c r="D13365" s="52" t="s">
        <v>2105</v>
      </c>
      <c r="E13365" s="54">
        <v>0.6</v>
      </c>
      <c r="F13365" s="54">
        <v>0</v>
      </c>
      <c r="G13365" s="54">
        <v>0.6</v>
      </c>
    </row>
    <row r="13366" s="37" customFormat="1" customHeight="1" spans="1:7">
      <c r="A13366" s="52" t="s">
        <v>2060</v>
      </c>
      <c r="B13366" s="52" t="s">
        <v>4563</v>
      </c>
      <c r="C13366" s="49" t="s">
        <v>2106</v>
      </c>
      <c r="D13366" s="49"/>
      <c r="E13366" s="55">
        <v>81.515411</v>
      </c>
      <c r="F13366" s="55">
        <v>0</v>
      </c>
      <c r="G13366" s="55">
        <v>81.515411</v>
      </c>
    </row>
    <row r="13367" s="37" customFormat="1" customHeight="1" spans="1:7">
      <c r="A13367" s="52" t="s">
        <v>2060</v>
      </c>
      <c r="B13367" s="52" t="s">
        <v>4563</v>
      </c>
      <c r="C13367" s="52" t="s">
        <v>2107</v>
      </c>
      <c r="D13367" s="52" t="s">
        <v>2131</v>
      </c>
      <c r="E13367" s="54">
        <v>21.7104</v>
      </c>
      <c r="F13367" s="54">
        <v>0</v>
      </c>
      <c r="G13367" s="54">
        <v>21.7104</v>
      </c>
    </row>
    <row r="13368" s="37" customFormat="1" customHeight="1" spans="1:7">
      <c r="A13368" s="52" t="s">
        <v>2060</v>
      </c>
      <c r="B13368" s="52" t="s">
        <v>4563</v>
      </c>
      <c r="C13368" s="52" t="s">
        <v>2107</v>
      </c>
      <c r="D13368" s="52" t="s">
        <v>2132</v>
      </c>
      <c r="E13368" s="54">
        <v>0.6192</v>
      </c>
      <c r="F13368" s="54">
        <v>0</v>
      </c>
      <c r="G13368" s="54">
        <v>0.6192</v>
      </c>
    </row>
    <row r="13369" s="37" customFormat="1" customHeight="1" spans="1:7">
      <c r="A13369" s="52" t="s">
        <v>2060</v>
      </c>
      <c r="B13369" s="52" t="s">
        <v>4563</v>
      </c>
      <c r="C13369" s="52" t="s">
        <v>2107</v>
      </c>
      <c r="D13369" s="52" t="s">
        <v>2134</v>
      </c>
      <c r="E13369" s="54">
        <v>10.08</v>
      </c>
      <c r="F13369" s="54">
        <v>0</v>
      </c>
      <c r="G13369" s="54">
        <v>10.08</v>
      </c>
    </row>
    <row r="13370" s="37" customFormat="1" customHeight="1" spans="1:7">
      <c r="A13370" s="52" t="s">
        <v>2060</v>
      </c>
      <c r="B13370" s="52" t="s">
        <v>4563</v>
      </c>
      <c r="C13370" s="52" t="s">
        <v>2107</v>
      </c>
      <c r="D13370" s="52" t="s">
        <v>2135</v>
      </c>
      <c r="E13370" s="54">
        <v>16.68</v>
      </c>
      <c r="F13370" s="54">
        <v>0</v>
      </c>
      <c r="G13370" s="54">
        <v>16.68</v>
      </c>
    </row>
    <row r="13371" s="37" customFormat="1" customHeight="1" spans="1:7">
      <c r="A13371" s="52" t="s">
        <v>2060</v>
      </c>
      <c r="B13371" s="52" t="s">
        <v>4563</v>
      </c>
      <c r="C13371" s="52" t="s">
        <v>2107</v>
      </c>
      <c r="D13371" s="52" t="s">
        <v>2136</v>
      </c>
      <c r="E13371" s="54">
        <v>4.29</v>
      </c>
      <c r="F13371" s="54">
        <v>0</v>
      </c>
      <c r="G13371" s="54">
        <v>4.29</v>
      </c>
    </row>
    <row r="13372" s="37" customFormat="1" customHeight="1" spans="1:7">
      <c r="A13372" s="52" t="s">
        <v>2060</v>
      </c>
      <c r="B13372" s="52" t="s">
        <v>4563</v>
      </c>
      <c r="C13372" s="52" t="s">
        <v>2107</v>
      </c>
      <c r="D13372" s="52" t="s">
        <v>2137</v>
      </c>
      <c r="E13372" s="54">
        <v>8.540736</v>
      </c>
      <c r="F13372" s="54">
        <v>0</v>
      </c>
      <c r="G13372" s="54">
        <v>8.540736</v>
      </c>
    </row>
    <row r="13373" s="37" customFormat="1" customHeight="1" spans="1:7">
      <c r="A13373" s="52" t="s">
        <v>2060</v>
      </c>
      <c r="B13373" s="52" t="s">
        <v>4563</v>
      </c>
      <c r="C13373" s="52" t="s">
        <v>2107</v>
      </c>
      <c r="D13373" s="52" t="s">
        <v>2138</v>
      </c>
      <c r="E13373" s="54">
        <v>3.486462</v>
      </c>
      <c r="F13373" s="54">
        <v>0</v>
      </c>
      <c r="G13373" s="54">
        <v>3.486462</v>
      </c>
    </row>
    <row r="13374" s="37" customFormat="1" customHeight="1" spans="1:7">
      <c r="A13374" s="52" t="s">
        <v>2060</v>
      </c>
      <c r="B13374" s="52" t="s">
        <v>4563</v>
      </c>
      <c r="C13374" s="52" t="s">
        <v>2107</v>
      </c>
      <c r="D13374" s="52" t="s">
        <v>2139</v>
      </c>
      <c r="E13374" s="54">
        <v>0.110099</v>
      </c>
      <c r="F13374" s="54">
        <v>0</v>
      </c>
      <c r="G13374" s="54">
        <v>0.110099</v>
      </c>
    </row>
    <row r="13375" s="37" customFormat="1" customHeight="1" spans="1:7">
      <c r="A13375" s="52" t="s">
        <v>2060</v>
      </c>
      <c r="B13375" s="52" t="s">
        <v>4563</v>
      </c>
      <c r="C13375" s="52" t="s">
        <v>2107</v>
      </c>
      <c r="D13375" s="52" t="s">
        <v>2140</v>
      </c>
      <c r="E13375" s="54">
        <v>0.183498</v>
      </c>
      <c r="F13375" s="54">
        <v>0</v>
      </c>
      <c r="G13375" s="54">
        <v>0.183498</v>
      </c>
    </row>
    <row r="13376" s="37" customFormat="1" customHeight="1" spans="1:7">
      <c r="A13376" s="52" t="s">
        <v>2060</v>
      </c>
      <c r="B13376" s="52" t="s">
        <v>4563</v>
      </c>
      <c r="C13376" s="52" t="s">
        <v>2107</v>
      </c>
      <c r="D13376" s="52" t="s">
        <v>2141</v>
      </c>
      <c r="E13376" s="54">
        <v>4.403952</v>
      </c>
      <c r="F13376" s="54">
        <v>0</v>
      </c>
      <c r="G13376" s="54">
        <v>4.403952</v>
      </c>
    </row>
    <row r="13377" s="37" customFormat="1" customHeight="1" spans="1:7">
      <c r="A13377" s="52" t="s">
        <v>2060</v>
      </c>
      <c r="B13377" s="52" t="s">
        <v>4563</v>
      </c>
      <c r="C13377" s="52" t="s">
        <v>2107</v>
      </c>
      <c r="D13377" s="52" t="s">
        <v>2142</v>
      </c>
      <c r="E13377" s="54">
        <v>4.270368</v>
      </c>
      <c r="F13377" s="54">
        <v>0</v>
      </c>
      <c r="G13377" s="54">
        <v>4.270368</v>
      </c>
    </row>
    <row r="13378" s="37" customFormat="1" customHeight="1" spans="1:7">
      <c r="A13378" s="52" t="s">
        <v>2060</v>
      </c>
      <c r="B13378" s="52" t="s">
        <v>4563</v>
      </c>
      <c r="C13378" s="52" t="s">
        <v>2107</v>
      </c>
      <c r="D13378" s="52" t="s">
        <v>2143</v>
      </c>
      <c r="E13378" s="54">
        <v>6.1766</v>
      </c>
      <c r="F13378" s="54">
        <v>0</v>
      </c>
      <c r="G13378" s="54">
        <v>6.1766</v>
      </c>
    </row>
    <row r="13379" s="37" customFormat="1" customHeight="1" spans="1:7">
      <c r="A13379" s="52" t="s">
        <v>2060</v>
      </c>
      <c r="B13379" s="52" t="s">
        <v>4563</v>
      </c>
      <c r="C13379" s="52" t="s">
        <v>2107</v>
      </c>
      <c r="D13379" s="52" t="s">
        <v>2144</v>
      </c>
      <c r="E13379" s="54">
        <v>0.64</v>
      </c>
      <c r="F13379" s="54">
        <v>0</v>
      </c>
      <c r="G13379" s="54">
        <v>0.64</v>
      </c>
    </row>
    <row r="13380" s="37" customFormat="1" customHeight="1" spans="1:7">
      <c r="A13380" s="52" t="s">
        <v>2060</v>
      </c>
      <c r="B13380" s="52" t="s">
        <v>4563</v>
      </c>
      <c r="C13380" s="52" t="s">
        <v>2107</v>
      </c>
      <c r="D13380" s="52" t="s">
        <v>2145</v>
      </c>
      <c r="E13380" s="54">
        <v>0.324096</v>
      </c>
      <c r="F13380" s="54">
        <v>0</v>
      </c>
      <c r="G13380" s="54">
        <v>0.324096</v>
      </c>
    </row>
    <row r="13381" s="37" customFormat="1" customHeight="1" spans="1:7">
      <c r="A13381" s="49" t="s">
        <v>4564</v>
      </c>
      <c r="B13381" s="49"/>
      <c r="C13381" s="49"/>
      <c r="D13381" s="49"/>
      <c r="E13381" s="55">
        <v>382.23751</v>
      </c>
      <c r="F13381" s="55">
        <v>0</v>
      </c>
      <c r="G13381" s="55">
        <v>382.23751</v>
      </c>
    </row>
    <row r="13382" s="37" customFormat="1" customHeight="1" spans="1:7">
      <c r="A13382" s="52" t="s">
        <v>2061</v>
      </c>
      <c r="B13382" s="49" t="s">
        <v>4565</v>
      </c>
      <c r="C13382" s="49"/>
      <c r="D13382" s="49"/>
      <c r="E13382" s="55">
        <v>313.458572</v>
      </c>
      <c r="F13382" s="55">
        <v>0</v>
      </c>
      <c r="G13382" s="55">
        <v>313.458572</v>
      </c>
    </row>
    <row r="13383" s="37" customFormat="1" customHeight="1" spans="1:7">
      <c r="A13383" s="52" t="s">
        <v>2061</v>
      </c>
      <c r="B13383" s="52" t="s">
        <v>4566</v>
      </c>
      <c r="C13383" s="49" t="s">
        <v>2080</v>
      </c>
      <c r="D13383" s="49"/>
      <c r="E13383" s="55">
        <v>74.6723</v>
      </c>
      <c r="F13383" s="55">
        <v>0</v>
      </c>
      <c r="G13383" s="55">
        <v>74.6723</v>
      </c>
    </row>
    <row r="13384" s="37" customFormat="1" customHeight="1" spans="1:7">
      <c r="A13384" s="52" t="s">
        <v>2061</v>
      </c>
      <c r="B13384" s="52" t="s">
        <v>4566</v>
      </c>
      <c r="C13384" s="52" t="s">
        <v>2081</v>
      </c>
      <c r="D13384" s="52" t="s">
        <v>4567</v>
      </c>
      <c r="E13384" s="54">
        <v>27.6723</v>
      </c>
      <c r="F13384" s="54">
        <v>0</v>
      </c>
      <c r="G13384" s="54">
        <v>27.6723</v>
      </c>
    </row>
    <row r="13385" s="37" customFormat="1" customHeight="1" spans="1:7">
      <c r="A13385" s="52" t="s">
        <v>2061</v>
      </c>
      <c r="B13385" s="52" t="s">
        <v>4566</v>
      </c>
      <c r="C13385" s="52" t="s">
        <v>2081</v>
      </c>
      <c r="D13385" s="52" t="s">
        <v>4568</v>
      </c>
      <c r="E13385" s="54">
        <v>5</v>
      </c>
      <c r="F13385" s="54">
        <v>0</v>
      </c>
      <c r="G13385" s="54">
        <v>5</v>
      </c>
    </row>
    <row r="13386" s="37" customFormat="1" customHeight="1" spans="1:7">
      <c r="A13386" s="52" t="s">
        <v>2061</v>
      </c>
      <c r="B13386" s="52" t="s">
        <v>4566</v>
      </c>
      <c r="C13386" s="52" t="s">
        <v>2081</v>
      </c>
      <c r="D13386" s="52" t="s">
        <v>4569</v>
      </c>
      <c r="E13386" s="54">
        <v>20</v>
      </c>
      <c r="F13386" s="54">
        <v>0</v>
      </c>
      <c r="G13386" s="54">
        <v>20</v>
      </c>
    </row>
    <row r="13387" s="37" customFormat="1" customHeight="1" spans="1:7">
      <c r="A13387" s="52" t="s">
        <v>2061</v>
      </c>
      <c r="B13387" s="52" t="s">
        <v>4566</v>
      </c>
      <c r="C13387" s="52" t="s">
        <v>2081</v>
      </c>
      <c r="D13387" s="52" t="s">
        <v>4570</v>
      </c>
      <c r="E13387" s="54">
        <v>0</v>
      </c>
      <c r="F13387" s="54">
        <v>0</v>
      </c>
      <c r="G13387" s="54">
        <v>0</v>
      </c>
    </row>
    <row r="13388" s="37" customFormat="1" customHeight="1" spans="1:7">
      <c r="A13388" s="52" t="s">
        <v>2061</v>
      </c>
      <c r="B13388" s="52" t="s">
        <v>4566</v>
      </c>
      <c r="C13388" s="52" t="s">
        <v>2081</v>
      </c>
      <c r="D13388" s="52" t="s">
        <v>4571</v>
      </c>
      <c r="E13388" s="54">
        <v>10</v>
      </c>
      <c r="F13388" s="54">
        <v>0</v>
      </c>
      <c r="G13388" s="54">
        <v>10</v>
      </c>
    </row>
    <row r="13389" s="37" customFormat="1" customHeight="1" spans="1:7">
      <c r="A13389" s="52" t="s">
        <v>2061</v>
      </c>
      <c r="B13389" s="52" t="s">
        <v>4566</v>
      </c>
      <c r="C13389" s="52" t="s">
        <v>2081</v>
      </c>
      <c r="D13389" s="52" t="s">
        <v>4572</v>
      </c>
      <c r="E13389" s="54">
        <v>12</v>
      </c>
      <c r="F13389" s="54">
        <v>0</v>
      </c>
      <c r="G13389" s="54">
        <v>12</v>
      </c>
    </row>
    <row r="13390" s="37" customFormat="1" customHeight="1" spans="1:7">
      <c r="A13390" s="52" t="s">
        <v>2061</v>
      </c>
      <c r="B13390" s="52" t="s">
        <v>4566</v>
      </c>
      <c r="C13390" s="52" t="s">
        <v>2081</v>
      </c>
      <c r="D13390" s="52" t="s">
        <v>4573</v>
      </c>
      <c r="E13390" s="54">
        <v>0</v>
      </c>
      <c r="F13390" s="54">
        <v>0</v>
      </c>
      <c r="G13390" s="54">
        <v>0</v>
      </c>
    </row>
    <row r="13391" s="37" customFormat="1" customHeight="1" spans="1:7">
      <c r="A13391" s="52" t="s">
        <v>2061</v>
      </c>
      <c r="B13391" s="52" t="s">
        <v>4566</v>
      </c>
      <c r="C13391" s="49" t="s">
        <v>2091</v>
      </c>
      <c r="D13391" s="49"/>
      <c r="E13391" s="55">
        <v>44.594115</v>
      </c>
      <c r="F13391" s="55">
        <v>0</v>
      </c>
      <c r="G13391" s="55">
        <v>44.594115</v>
      </c>
    </row>
    <row r="13392" s="37" customFormat="1" customHeight="1" spans="1:7">
      <c r="A13392" s="52" t="s">
        <v>2061</v>
      </c>
      <c r="B13392" s="52" t="s">
        <v>4566</v>
      </c>
      <c r="C13392" s="52" t="s">
        <v>2092</v>
      </c>
      <c r="D13392" s="52" t="s">
        <v>2093</v>
      </c>
      <c r="E13392" s="54">
        <v>19.6</v>
      </c>
      <c r="F13392" s="54">
        <v>0</v>
      </c>
      <c r="G13392" s="54">
        <v>19.6</v>
      </c>
    </row>
    <row r="13393" s="37" customFormat="1" customHeight="1" spans="1:7">
      <c r="A13393" s="52" t="s">
        <v>2061</v>
      </c>
      <c r="B13393" s="52" t="s">
        <v>4566</v>
      </c>
      <c r="C13393" s="52" t="s">
        <v>2092</v>
      </c>
      <c r="D13393" s="52" t="s">
        <v>2094</v>
      </c>
      <c r="E13393" s="54">
        <v>0.86819</v>
      </c>
      <c r="F13393" s="54">
        <v>0</v>
      </c>
      <c r="G13393" s="54">
        <v>0.86819</v>
      </c>
    </row>
    <row r="13394" s="37" customFormat="1" customHeight="1" spans="1:7">
      <c r="A13394" s="52" t="s">
        <v>2061</v>
      </c>
      <c r="B13394" s="52" t="s">
        <v>4566</v>
      </c>
      <c r="C13394" s="52" t="s">
        <v>2092</v>
      </c>
      <c r="D13394" s="52" t="s">
        <v>2095</v>
      </c>
      <c r="E13394" s="54">
        <v>0.578794</v>
      </c>
      <c r="F13394" s="54">
        <v>0</v>
      </c>
      <c r="G13394" s="54">
        <v>0.578794</v>
      </c>
    </row>
    <row r="13395" s="37" customFormat="1" customHeight="1" spans="1:7">
      <c r="A13395" s="52" t="s">
        <v>2061</v>
      </c>
      <c r="B13395" s="52" t="s">
        <v>4566</v>
      </c>
      <c r="C13395" s="52" t="s">
        <v>2092</v>
      </c>
      <c r="D13395" s="52" t="s">
        <v>2096</v>
      </c>
      <c r="E13395" s="54">
        <v>0.458289</v>
      </c>
      <c r="F13395" s="54">
        <v>0</v>
      </c>
      <c r="G13395" s="54">
        <v>0.458289</v>
      </c>
    </row>
    <row r="13396" s="37" customFormat="1" customHeight="1" spans="1:7">
      <c r="A13396" s="52" t="s">
        <v>2061</v>
      </c>
      <c r="B13396" s="52" t="s">
        <v>4566</v>
      </c>
      <c r="C13396" s="52" t="s">
        <v>2092</v>
      </c>
      <c r="D13396" s="52" t="s">
        <v>2097</v>
      </c>
      <c r="E13396" s="54">
        <v>1.313604</v>
      </c>
      <c r="F13396" s="54">
        <v>0</v>
      </c>
      <c r="G13396" s="54">
        <v>1.313604</v>
      </c>
    </row>
    <row r="13397" s="37" customFormat="1" customHeight="1" spans="1:7">
      <c r="A13397" s="52" t="s">
        <v>2061</v>
      </c>
      <c r="B13397" s="52" t="s">
        <v>4566</v>
      </c>
      <c r="C13397" s="52" t="s">
        <v>2092</v>
      </c>
      <c r="D13397" s="52" t="s">
        <v>2098</v>
      </c>
      <c r="E13397" s="54">
        <v>1.085238</v>
      </c>
      <c r="F13397" s="54">
        <v>0</v>
      </c>
      <c r="G13397" s="54">
        <v>1.085238</v>
      </c>
    </row>
    <row r="13398" s="37" customFormat="1" customHeight="1" spans="1:7">
      <c r="A13398" s="52" t="s">
        <v>2061</v>
      </c>
      <c r="B13398" s="52" t="s">
        <v>4566</v>
      </c>
      <c r="C13398" s="52" t="s">
        <v>2092</v>
      </c>
      <c r="D13398" s="52" t="s">
        <v>2099</v>
      </c>
      <c r="E13398" s="54">
        <v>7.644</v>
      </c>
      <c r="F13398" s="54">
        <v>0</v>
      </c>
      <c r="G13398" s="54">
        <v>7.644</v>
      </c>
    </row>
    <row r="13399" s="37" customFormat="1" customHeight="1" spans="1:7">
      <c r="A13399" s="52" t="s">
        <v>2061</v>
      </c>
      <c r="B13399" s="52" t="s">
        <v>4566</v>
      </c>
      <c r="C13399" s="52" t="s">
        <v>2092</v>
      </c>
      <c r="D13399" s="52" t="s">
        <v>2100</v>
      </c>
      <c r="E13399" s="54">
        <v>2.496</v>
      </c>
      <c r="F13399" s="54">
        <v>0</v>
      </c>
      <c r="G13399" s="54">
        <v>2.496</v>
      </c>
    </row>
    <row r="13400" s="37" customFormat="1" customHeight="1" spans="1:7">
      <c r="A13400" s="52" t="s">
        <v>2061</v>
      </c>
      <c r="B13400" s="52" t="s">
        <v>4566</v>
      </c>
      <c r="C13400" s="52" t="s">
        <v>2092</v>
      </c>
      <c r="D13400" s="52" t="s">
        <v>2102</v>
      </c>
      <c r="E13400" s="54">
        <v>3.5</v>
      </c>
      <c r="F13400" s="54">
        <v>0</v>
      </c>
      <c r="G13400" s="54">
        <v>3.5</v>
      </c>
    </row>
    <row r="13401" s="37" customFormat="1" customHeight="1" spans="1:7">
      <c r="A13401" s="52" t="s">
        <v>2061</v>
      </c>
      <c r="B13401" s="52" t="s">
        <v>4566</v>
      </c>
      <c r="C13401" s="52" t="s">
        <v>2092</v>
      </c>
      <c r="D13401" s="52" t="s">
        <v>2103</v>
      </c>
      <c r="E13401" s="54">
        <v>5.75</v>
      </c>
      <c r="F13401" s="54">
        <v>0</v>
      </c>
      <c r="G13401" s="54">
        <v>5.75</v>
      </c>
    </row>
    <row r="13402" s="37" customFormat="1" customHeight="1" spans="1:7">
      <c r="A13402" s="52" t="s">
        <v>2061</v>
      </c>
      <c r="B13402" s="52" t="s">
        <v>4566</v>
      </c>
      <c r="C13402" s="52" t="s">
        <v>2092</v>
      </c>
      <c r="D13402" s="52" t="s">
        <v>2104</v>
      </c>
      <c r="E13402" s="54">
        <v>0.1</v>
      </c>
      <c r="F13402" s="54">
        <v>0</v>
      </c>
      <c r="G13402" s="54">
        <v>0.1</v>
      </c>
    </row>
    <row r="13403" s="37" customFormat="1" customHeight="1" spans="1:7">
      <c r="A13403" s="52" t="s">
        <v>2061</v>
      </c>
      <c r="B13403" s="52" t="s">
        <v>4566</v>
      </c>
      <c r="C13403" s="52" t="s">
        <v>2092</v>
      </c>
      <c r="D13403" s="52" t="s">
        <v>2105</v>
      </c>
      <c r="E13403" s="54">
        <v>1.2</v>
      </c>
      <c r="F13403" s="54">
        <v>0</v>
      </c>
      <c r="G13403" s="54">
        <v>1.2</v>
      </c>
    </row>
    <row r="13404" s="37" customFormat="1" customHeight="1" spans="1:7">
      <c r="A13404" s="52" t="s">
        <v>2061</v>
      </c>
      <c r="B13404" s="52" t="s">
        <v>4566</v>
      </c>
      <c r="C13404" s="49" t="s">
        <v>2106</v>
      </c>
      <c r="D13404" s="49"/>
      <c r="E13404" s="55">
        <v>194.192157</v>
      </c>
      <c r="F13404" s="55">
        <v>0</v>
      </c>
      <c r="G13404" s="55">
        <v>194.192157</v>
      </c>
    </row>
    <row r="13405" s="37" customFormat="1" customHeight="1" spans="1:7">
      <c r="A13405" s="52" t="s">
        <v>2061</v>
      </c>
      <c r="B13405" s="52" t="s">
        <v>4566</v>
      </c>
      <c r="C13405" s="52" t="s">
        <v>2107</v>
      </c>
      <c r="D13405" s="52" t="s">
        <v>2108</v>
      </c>
      <c r="E13405" s="54">
        <v>43.7868</v>
      </c>
      <c r="F13405" s="54">
        <v>0</v>
      </c>
      <c r="G13405" s="54">
        <v>43.7868</v>
      </c>
    </row>
    <row r="13406" s="37" customFormat="1" customHeight="1" spans="1:7">
      <c r="A13406" s="52" t="s">
        <v>2061</v>
      </c>
      <c r="B13406" s="52" t="s">
        <v>4566</v>
      </c>
      <c r="C13406" s="52" t="s">
        <v>2107</v>
      </c>
      <c r="D13406" s="52" t="s">
        <v>2109</v>
      </c>
      <c r="E13406" s="54">
        <v>28.5624</v>
      </c>
      <c r="F13406" s="54">
        <v>0</v>
      </c>
      <c r="G13406" s="54">
        <v>28.5624</v>
      </c>
    </row>
    <row r="13407" s="37" customFormat="1" customHeight="1" spans="1:7">
      <c r="A13407" s="52" t="s">
        <v>2061</v>
      </c>
      <c r="B13407" s="52" t="s">
        <v>4566</v>
      </c>
      <c r="C13407" s="52" t="s">
        <v>2107</v>
      </c>
      <c r="D13407" s="52" t="s">
        <v>2133</v>
      </c>
      <c r="E13407" s="54">
        <v>0.006</v>
      </c>
      <c r="F13407" s="54">
        <v>0</v>
      </c>
      <c r="G13407" s="54">
        <v>0.006</v>
      </c>
    </row>
    <row r="13408" s="37" customFormat="1" customHeight="1" spans="1:7">
      <c r="A13408" s="52" t="s">
        <v>2061</v>
      </c>
      <c r="B13408" s="52" t="s">
        <v>4566</v>
      </c>
      <c r="C13408" s="52" t="s">
        <v>2107</v>
      </c>
      <c r="D13408" s="52" t="s">
        <v>2111</v>
      </c>
      <c r="E13408" s="54">
        <v>3.6489</v>
      </c>
      <c r="F13408" s="54">
        <v>0</v>
      </c>
      <c r="G13408" s="54">
        <v>3.6489</v>
      </c>
    </row>
    <row r="13409" s="37" customFormat="1" customHeight="1" spans="1:7">
      <c r="A13409" s="52" t="s">
        <v>2061</v>
      </c>
      <c r="B13409" s="52" t="s">
        <v>4566</v>
      </c>
      <c r="C13409" s="52" t="s">
        <v>2107</v>
      </c>
      <c r="D13409" s="52" t="s">
        <v>2112</v>
      </c>
      <c r="E13409" s="54">
        <v>10.81082</v>
      </c>
      <c r="F13409" s="54">
        <v>0</v>
      </c>
      <c r="G13409" s="54">
        <v>10.81082</v>
      </c>
    </row>
    <row r="13410" s="37" customFormat="1" customHeight="1" spans="1:7">
      <c r="A13410" s="52" t="s">
        <v>2061</v>
      </c>
      <c r="B13410" s="52" t="s">
        <v>4566</v>
      </c>
      <c r="C13410" s="52" t="s">
        <v>2107</v>
      </c>
      <c r="D13410" s="52" t="s">
        <v>2113</v>
      </c>
      <c r="E13410" s="54">
        <v>9.103848</v>
      </c>
      <c r="F13410" s="54">
        <v>0</v>
      </c>
      <c r="G13410" s="54">
        <v>9.103848</v>
      </c>
    </row>
    <row r="13411" s="37" customFormat="1" customHeight="1" spans="1:7">
      <c r="A13411" s="52" t="s">
        <v>2061</v>
      </c>
      <c r="B13411" s="52" t="s">
        <v>4566</v>
      </c>
      <c r="C13411" s="52" t="s">
        <v>2107</v>
      </c>
      <c r="D13411" s="52" t="s">
        <v>2114</v>
      </c>
      <c r="E13411" s="54">
        <v>0.227994</v>
      </c>
      <c r="F13411" s="54">
        <v>0</v>
      </c>
      <c r="G13411" s="54">
        <v>0.227994</v>
      </c>
    </row>
    <row r="13412" s="37" customFormat="1" customHeight="1" spans="1:7">
      <c r="A13412" s="52" t="s">
        <v>2061</v>
      </c>
      <c r="B13412" s="52" t="s">
        <v>4566</v>
      </c>
      <c r="C13412" s="52" t="s">
        <v>2107</v>
      </c>
      <c r="D13412" s="52" t="s">
        <v>2115</v>
      </c>
      <c r="E13412" s="54">
        <v>0.379991</v>
      </c>
      <c r="F13412" s="54">
        <v>0</v>
      </c>
      <c r="G13412" s="54">
        <v>0.379991</v>
      </c>
    </row>
    <row r="13413" s="37" customFormat="1" customHeight="1" spans="1:7">
      <c r="A13413" s="52" t="s">
        <v>2061</v>
      </c>
      <c r="B13413" s="52" t="s">
        <v>4566</v>
      </c>
      <c r="C13413" s="52" t="s">
        <v>2107</v>
      </c>
      <c r="D13413" s="52" t="s">
        <v>2116</v>
      </c>
      <c r="E13413" s="54">
        <v>0.8</v>
      </c>
      <c r="F13413" s="54">
        <v>0</v>
      </c>
      <c r="G13413" s="54">
        <v>0.8</v>
      </c>
    </row>
    <row r="13414" s="37" customFormat="1" customHeight="1" spans="1:7">
      <c r="A13414" s="52" t="s">
        <v>2061</v>
      </c>
      <c r="B13414" s="52" t="s">
        <v>4566</v>
      </c>
      <c r="C13414" s="52" t="s">
        <v>2107</v>
      </c>
      <c r="D13414" s="52" t="s">
        <v>2117</v>
      </c>
      <c r="E13414" s="54">
        <v>18.207696</v>
      </c>
      <c r="F13414" s="54">
        <v>0</v>
      </c>
      <c r="G13414" s="54">
        <v>18.207696</v>
      </c>
    </row>
    <row r="13415" s="37" customFormat="1" customHeight="1" spans="1:7">
      <c r="A13415" s="52" t="s">
        <v>2061</v>
      </c>
      <c r="B13415" s="52" t="s">
        <v>4566</v>
      </c>
      <c r="C13415" s="52" t="s">
        <v>2107</v>
      </c>
      <c r="D13415" s="52" t="s">
        <v>2118</v>
      </c>
      <c r="E13415" s="54">
        <v>15.447408</v>
      </c>
      <c r="F13415" s="54">
        <v>0</v>
      </c>
      <c r="G13415" s="54">
        <v>15.447408</v>
      </c>
    </row>
    <row r="13416" s="37" customFormat="1" customHeight="1" spans="1:7">
      <c r="A13416" s="52" t="s">
        <v>2061</v>
      </c>
      <c r="B13416" s="52" t="s">
        <v>4566</v>
      </c>
      <c r="C13416" s="52" t="s">
        <v>2107</v>
      </c>
      <c r="D13416" s="52" t="s">
        <v>2120</v>
      </c>
      <c r="E13416" s="54">
        <v>9.2</v>
      </c>
      <c r="F13416" s="54">
        <v>0</v>
      </c>
      <c r="G13416" s="54">
        <v>9.2</v>
      </c>
    </row>
    <row r="13417" s="37" customFormat="1" customHeight="1" spans="1:7">
      <c r="A13417" s="52" t="s">
        <v>2061</v>
      </c>
      <c r="B13417" s="52" t="s">
        <v>4566</v>
      </c>
      <c r="C13417" s="52" t="s">
        <v>2107</v>
      </c>
      <c r="D13417" s="52" t="s">
        <v>2121</v>
      </c>
      <c r="E13417" s="54">
        <v>1.28</v>
      </c>
      <c r="F13417" s="54">
        <v>0</v>
      </c>
      <c r="G13417" s="54">
        <v>1.28</v>
      </c>
    </row>
    <row r="13418" s="37" customFormat="1" customHeight="1" spans="1:7">
      <c r="A13418" s="52" t="s">
        <v>2061</v>
      </c>
      <c r="B13418" s="52" t="s">
        <v>4566</v>
      </c>
      <c r="C13418" s="52" t="s">
        <v>2107</v>
      </c>
      <c r="D13418" s="52" t="s">
        <v>2122</v>
      </c>
      <c r="E13418" s="54">
        <v>37.8</v>
      </c>
      <c r="F13418" s="54">
        <v>0</v>
      </c>
      <c r="G13418" s="54">
        <v>37.8</v>
      </c>
    </row>
    <row r="13419" s="37" customFormat="1" customHeight="1" spans="1:7">
      <c r="A13419" s="52" t="s">
        <v>2061</v>
      </c>
      <c r="B13419" s="52" t="s">
        <v>4566</v>
      </c>
      <c r="C13419" s="52" t="s">
        <v>2107</v>
      </c>
      <c r="D13419" s="52" t="s">
        <v>2123</v>
      </c>
      <c r="E13419" s="54">
        <v>14.9303</v>
      </c>
      <c r="F13419" s="54">
        <v>0</v>
      </c>
      <c r="G13419" s="54">
        <v>14.9303</v>
      </c>
    </row>
    <row r="13420" s="37" customFormat="1" customHeight="1" spans="1:7">
      <c r="A13420" s="52" t="s">
        <v>2061</v>
      </c>
      <c r="B13420" s="49" t="s">
        <v>4574</v>
      </c>
      <c r="C13420" s="49"/>
      <c r="D13420" s="49"/>
      <c r="E13420" s="55">
        <v>68.778938</v>
      </c>
      <c r="F13420" s="55">
        <v>0</v>
      </c>
      <c r="G13420" s="55">
        <v>68.778938</v>
      </c>
    </row>
    <row r="13421" s="37" customFormat="1" customHeight="1" spans="1:7">
      <c r="A13421" s="52" t="s">
        <v>2061</v>
      </c>
      <c r="B13421" s="52" t="s">
        <v>4575</v>
      </c>
      <c r="C13421" s="49" t="s">
        <v>2091</v>
      </c>
      <c r="D13421" s="49"/>
      <c r="E13421" s="55">
        <v>9.17718</v>
      </c>
      <c r="F13421" s="55">
        <v>0</v>
      </c>
      <c r="G13421" s="55">
        <v>9.17718</v>
      </c>
    </row>
    <row r="13422" s="37" customFormat="1" customHeight="1" spans="1:7">
      <c r="A13422" s="52" t="s">
        <v>2061</v>
      </c>
      <c r="B13422" s="52" t="s">
        <v>4575</v>
      </c>
      <c r="C13422" s="52" t="s">
        <v>2092</v>
      </c>
      <c r="D13422" s="52" t="s">
        <v>2126</v>
      </c>
      <c r="E13422" s="54">
        <v>7.35</v>
      </c>
      <c r="F13422" s="54">
        <v>0</v>
      </c>
      <c r="G13422" s="54">
        <v>7.35</v>
      </c>
    </row>
    <row r="13423" s="37" customFormat="1" customHeight="1" spans="1:7">
      <c r="A13423" s="52" t="s">
        <v>2061</v>
      </c>
      <c r="B13423" s="52" t="s">
        <v>4575</v>
      </c>
      <c r="C13423" s="52" t="s">
        <v>2092</v>
      </c>
      <c r="D13423" s="52" t="s">
        <v>2127</v>
      </c>
      <c r="E13423" s="54">
        <v>0.31657</v>
      </c>
      <c r="F13423" s="54">
        <v>0</v>
      </c>
      <c r="G13423" s="54">
        <v>0.31657</v>
      </c>
    </row>
    <row r="13424" s="37" customFormat="1" customHeight="1" spans="1:7">
      <c r="A13424" s="52" t="s">
        <v>2061</v>
      </c>
      <c r="B13424" s="52" t="s">
        <v>4575</v>
      </c>
      <c r="C13424" s="52" t="s">
        <v>2092</v>
      </c>
      <c r="D13424" s="52" t="s">
        <v>2128</v>
      </c>
      <c r="E13424" s="54">
        <v>0.211046</v>
      </c>
      <c r="F13424" s="54">
        <v>0</v>
      </c>
      <c r="G13424" s="54">
        <v>0.211046</v>
      </c>
    </row>
    <row r="13425" s="37" customFormat="1" customHeight="1" spans="1:7">
      <c r="A13425" s="52" t="s">
        <v>2061</v>
      </c>
      <c r="B13425" s="52" t="s">
        <v>4575</v>
      </c>
      <c r="C13425" s="52" t="s">
        <v>2092</v>
      </c>
      <c r="D13425" s="52" t="s">
        <v>2129</v>
      </c>
      <c r="E13425" s="54">
        <v>0.453852</v>
      </c>
      <c r="F13425" s="54">
        <v>0</v>
      </c>
      <c r="G13425" s="54">
        <v>0.453852</v>
      </c>
    </row>
    <row r="13426" s="37" customFormat="1" customHeight="1" spans="1:7">
      <c r="A13426" s="52" t="s">
        <v>2061</v>
      </c>
      <c r="B13426" s="52" t="s">
        <v>4575</v>
      </c>
      <c r="C13426" s="52" t="s">
        <v>2092</v>
      </c>
      <c r="D13426" s="52" t="s">
        <v>2130</v>
      </c>
      <c r="E13426" s="54">
        <v>0.395712</v>
      </c>
      <c r="F13426" s="54">
        <v>0</v>
      </c>
      <c r="G13426" s="54">
        <v>0.395712</v>
      </c>
    </row>
    <row r="13427" s="37" customFormat="1" customHeight="1" spans="1:7">
      <c r="A13427" s="52" t="s">
        <v>2061</v>
      </c>
      <c r="B13427" s="52" t="s">
        <v>4575</v>
      </c>
      <c r="C13427" s="52" t="s">
        <v>2092</v>
      </c>
      <c r="D13427" s="52" t="s">
        <v>2105</v>
      </c>
      <c r="E13427" s="54">
        <v>0.45</v>
      </c>
      <c r="F13427" s="54">
        <v>0</v>
      </c>
      <c r="G13427" s="54">
        <v>0.45</v>
      </c>
    </row>
    <row r="13428" s="37" customFormat="1" customHeight="1" spans="1:7">
      <c r="A13428" s="52" t="s">
        <v>2061</v>
      </c>
      <c r="B13428" s="52" t="s">
        <v>4575</v>
      </c>
      <c r="C13428" s="49" t="s">
        <v>2106</v>
      </c>
      <c r="D13428" s="49"/>
      <c r="E13428" s="55">
        <v>59.601758</v>
      </c>
      <c r="F13428" s="55">
        <v>0</v>
      </c>
      <c r="G13428" s="55">
        <v>59.601758</v>
      </c>
    </row>
    <row r="13429" s="37" customFormat="1" customHeight="1" spans="1:7">
      <c r="A13429" s="52" t="s">
        <v>2061</v>
      </c>
      <c r="B13429" s="52" t="s">
        <v>4575</v>
      </c>
      <c r="C13429" s="52" t="s">
        <v>2107</v>
      </c>
      <c r="D13429" s="52" t="s">
        <v>2131</v>
      </c>
      <c r="E13429" s="54">
        <v>15.1284</v>
      </c>
      <c r="F13429" s="54">
        <v>0</v>
      </c>
      <c r="G13429" s="54">
        <v>15.1284</v>
      </c>
    </row>
    <row r="13430" s="37" customFormat="1" customHeight="1" spans="1:7">
      <c r="A13430" s="52" t="s">
        <v>2061</v>
      </c>
      <c r="B13430" s="52" t="s">
        <v>4575</v>
      </c>
      <c r="C13430" s="52" t="s">
        <v>2107</v>
      </c>
      <c r="D13430" s="52" t="s">
        <v>2132</v>
      </c>
      <c r="E13430" s="54">
        <v>0.4644</v>
      </c>
      <c r="F13430" s="54">
        <v>0</v>
      </c>
      <c r="G13430" s="54">
        <v>0.4644</v>
      </c>
    </row>
    <row r="13431" s="37" customFormat="1" customHeight="1" spans="1:7">
      <c r="A13431" s="52" t="s">
        <v>2061</v>
      </c>
      <c r="B13431" s="52" t="s">
        <v>4575</v>
      </c>
      <c r="C13431" s="52" t="s">
        <v>2107</v>
      </c>
      <c r="D13431" s="52" t="s">
        <v>2133</v>
      </c>
      <c r="E13431" s="54">
        <v>0.006</v>
      </c>
      <c r="F13431" s="54">
        <v>0</v>
      </c>
      <c r="G13431" s="54">
        <v>0.006</v>
      </c>
    </row>
    <row r="13432" s="37" customFormat="1" customHeight="1" spans="1:7">
      <c r="A13432" s="52" t="s">
        <v>2061</v>
      </c>
      <c r="B13432" s="52" t="s">
        <v>4575</v>
      </c>
      <c r="C13432" s="52" t="s">
        <v>2107</v>
      </c>
      <c r="D13432" s="52" t="s">
        <v>2134</v>
      </c>
      <c r="E13432" s="54">
        <v>7.572</v>
      </c>
      <c r="F13432" s="54">
        <v>0</v>
      </c>
      <c r="G13432" s="54">
        <v>7.572</v>
      </c>
    </row>
    <row r="13433" s="37" customFormat="1" customHeight="1" spans="1:7">
      <c r="A13433" s="52" t="s">
        <v>2061</v>
      </c>
      <c r="B13433" s="52" t="s">
        <v>4575</v>
      </c>
      <c r="C13433" s="52" t="s">
        <v>2107</v>
      </c>
      <c r="D13433" s="52" t="s">
        <v>2135</v>
      </c>
      <c r="E13433" s="54">
        <v>12.6</v>
      </c>
      <c r="F13433" s="54">
        <v>0</v>
      </c>
      <c r="G13433" s="54">
        <v>12.6</v>
      </c>
    </row>
    <row r="13434" s="37" customFormat="1" customHeight="1" spans="1:7">
      <c r="A13434" s="52" t="s">
        <v>2061</v>
      </c>
      <c r="B13434" s="52" t="s">
        <v>4575</v>
      </c>
      <c r="C13434" s="52" t="s">
        <v>2107</v>
      </c>
      <c r="D13434" s="52" t="s">
        <v>2136</v>
      </c>
      <c r="E13434" s="54">
        <v>3.216</v>
      </c>
      <c r="F13434" s="54">
        <v>0</v>
      </c>
      <c r="G13434" s="54">
        <v>3.216</v>
      </c>
    </row>
    <row r="13435" s="37" customFormat="1" customHeight="1" spans="1:7">
      <c r="A13435" s="52" t="s">
        <v>2061</v>
      </c>
      <c r="B13435" s="52" t="s">
        <v>4575</v>
      </c>
      <c r="C13435" s="52" t="s">
        <v>2107</v>
      </c>
      <c r="D13435" s="52" t="s">
        <v>2137</v>
      </c>
      <c r="E13435" s="54">
        <v>6.236928</v>
      </c>
      <c r="F13435" s="54">
        <v>0</v>
      </c>
      <c r="G13435" s="54">
        <v>6.236928</v>
      </c>
    </row>
    <row r="13436" s="37" customFormat="1" customHeight="1" spans="1:7">
      <c r="A13436" s="52" t="s">
        <v>2061</v>
      </c>
      <c r="B13436" s="52" t="s">
        <v>4575</v>
      </c>
      <c r="C13436" s="52" t="s">
        <v>2107</v>
      </c>
      <c r="D13436" s="52" t="s">
        <v>2138</v>
      </c>
      <c r="E13436" s="54">
        <v>2.506176</v>
      </c>
      <c r="F13436" s="54">
        <v>0</v>
      </c>
      <c r="G13436" s="54">
        <v>2.506176</v>
      </c>
    </row>
    <row r="13437" s="37" customFormat="1" customHeight="1" spans="1:7">
      <c r="A13437" s="52" t="s">
        <v>2061</v>
      </c>
      <c r="B13437" s="52" t="s">
        <v>4575</v>
      </c>
      <c r="C13437" s="52" t="s">
        <v>2107</v>
      </c>
      <c r="D13437" s="52" t="s">
        <v>2139</v>
      </c>
      <c r="E13437" s="54">
        <v>0.079142</v>
      </c>
      <c r="F13437" s="54">
        <v>0</v>
      </c>
      <c r="G13437" s="54">
        <v>0.079142</v>
      </c>
    </row>
    <row r="13438" s="37" customFormat="1" customHeight="1" spans="1:7">
      <c r="A13438" s="52" t="s">
        <v>2061</v>
      </c>
      <c r="B13438" s="52" t="s">
        <v>4575</v>
      </c>
      <c r="C13438" s="52" t="s">
        <v>2107</v>
      </c>
      <c r="D13438" s="52" t="s">
        <v>2140</v>
      </c>
      <c r="E13438" s="54">
        <v>0.131904</v>
      </c>
      <c r="F13438" s="54">
        <v>0</v>
      </c>
      <c r="G13438" s="54">
        <v>0.131904</v>
      </c>
    </row>
    <row r="13439" s="37" customFormat="1" customHeight="1" spans="1:7">
      <c r="A13439" s="52" t="s">
        <v>2061</v>
      </c>
      <c r="B13439" s="52" t="s">
        <v>4575</v>
      </c>
      <c r="C13439" s="52" t="s">
        <v>2107</v>
      </c>
      <c r="D13439" s="52" t="s">
        <v>2141</v>
      </c>
      <c r="E13439" s="54">
        <v>3.165696</v>
      </c>
      <c r="F13439" s="54">
        <v>0</v>
      </c>
      <c r="G13439" s="54">
        <v>3.165696</v>
      </c>
    </row>
    <row r="13440" s="37" customFormat="1" customHeight="1" spans="1:7">
      <c r="A13440" s="52" t="s">
        <v>2061</v>
      </c>
      <c r="B13440" s="52" t="s">
        <v>4575</v>
      </c>
      <c r="C13440" s="52" t="s">
        <v>2107</v>
      </c>
      <c r="D13440" s="52" t="s">
        <v>2142</v>
      </c>
      <c r="E13440" s="54">
        <v>3.118464</v>
      </c>
      <c r="F13440" s="54">
        <v>0</v>
      </c>
      <c r="G13440" s="54">
        <v>3.118464</v>
      </c>
    </row>
    <row r="13441" s="37" customFormat="1" customHeight="1" spans="1:7">
      <c r="A13441" s="52" t="s">
        <v>2061</v>
      </c>
      <c r="B13441" s="52" t="s">
        <v>4575</v>
      </c>
      <c r="C13441" s="52" t="s">
        <v>2107</v>
      </c>
      <c r="D13441" s="52" t="s">
        <v>2143</v>
      </c>
      <c r="E13441" s="54">
        <v>4.665</v>
      </c>
      <c r="F13441" s="54">
        <v>0</v>
      </c>
      <c r="G13441" s="54">
        <v>4.665</v>
      </c>
    </row>
    <row r="13442" s="37" customFormat="1" customHeight="1" spans="1:7">
      <c r="A13442" s="52" t="s">
        <v>2061</v>
      </c>
      <c r="B13442" s="52" t="s">
        <v>4575</v>
      </c>
      <c r="C13442" s="52" t="s">
        <v>2107</v>
      </c>
      <c r="D13442" s="52" t="s">
        <v>2144</v>
      </c>
      <c r="E13442" s="54">
        <v>0.48</v>
      </c>
      <c r="F13442" s="54">
        <v>0</v>
      </c>
      <c r="G13442" s="54">
        <v>0.48</v>
      </c>
    </row>
    <row r="13443" s="37" customFormat="1" customHeight="1" spans="1:7">
      <c r="A13443" s="52" t="s">
        <v>2061</v>
      </c>
      <c r="B13443" s="52" t="s">
        <v>4575</v>
      </c>
      <c r="C13443" s="52" t="s">
        <v>2107</v>
      </c>
      <c r="D13443" s="52" t="s">
        <v>2145</v>
      </c>
      <c r="E13443" s="54">
        <v>0.231648</v>
      </c>
      <c r="F13443" s="54">
        <v>0</v>
      </c>
      <c r="G13443" s="54">
        <v>0.231648</v>
      </c>
    </row>
    <row r="13444" s="37" customFormat="1" customHeight="1" spans="1:7">
      <c r="A13444" s="49" t="s">
        <v>4576</v>
      </c>
      <c r="B13444" s="49"/>
      <c r="C13444" s="49"/>
      <c r="D13444" s="49"/>
      <c r="E13444" s="55">
        <v>214.124313</v>
      </c>
      <c r="F13444" s="55">
        <v>0</v>
      </c>
      <c r="G13444" s="55">
        <v>214.124313</v>
      </c>
    </row>
    <row r="13445" s="37" customFormat="1" customHeight="1" spans="1:7">
      <c r="A13445" s="52" t="s">
        <v>2062</v>
      </c>
      <c r="B13445" s="49" t="s">
        <v>4577</v>
      </c>
      <c r="C13445" s="49"/>
      <c r="D13445" s="49"/>
      <c r="E13445" s="55">
        <v>214.124313</v>
      </c>
      <c r="F13445" s="55">
        <v>0</v>
      </c>
      <c r="G13445" s="55">
        <v>214.124313</v>
      </c>
    </row>
    <row r="13446" s="37" customFormat="1" customHeight="1" spans="1:7">
      <c r="A13446" s="52" t="s">
        <v>2062</v>
      </c>
      <c r="B13446" s="52" t="s">
        <v>4578</v>
      </c>
      <c r="C13446" s="49" t="s">
        <v>2080</v>
      </c>
      <c r="D13446" s="49"/>
      <c r="E13446" s="55">
        <v>45.4</v>
      </c>
      <c r="F13446" s="55">
        <v>0</v>
      </c>
      <c r="G13446" s="55">
        <v>45.4</v>
      </c>
    </row>
    <row r="13447" s="37" customFormat="1" customHeight="1" spans="1:7">
      <c r="A13447" s="52" t="s">
        <v>2062</v>
      </c>
      <c r="B13447" s="52" t="s">
        <v>4578</v>
      </c>
      <c r="C13447" s="52" t="s">
        <v>2081</v>
      </c>
      <c r="D13447" s="52" t="s">
        <v>4579</v>
      </c>
      <c r="E13447" s="54">
        <v>11.8</v>
      </c>
      <c r="F13447" s="54">
        <v>0</v>
      </c>
      <c r="G13447" s="54">
        <v>11.8</v>
      </c>
    </row>
    <row r="13448" s="37" customFormat="1" customHeight="1" spans="1:7">
      <c r="A13448" s="52" t="s">
        <v>2062</v>
      </c>
      <c r="B13448" s="52" t="s">
        <v>4578</v>
      </c>
      <c r="C13448" s="52" t="s">
        <v>2081</v>
      </c>
      <c r="D13448" s="52" t="s">
        <v>4580</v>
      </c>
      <c r="E13448" s="54">
        <v>3.4</v>
      </c>
      <c r="F13448" s="54">
        <v>0</v>
      </c>
      <c r="G13448" s="54">
        <v>3.4</v>
      </c>
    </row>
    <row r="13449" s="37" customFormat="1" customHeight="1" spans="1:7">
      <c r="A13449" s="52" t="s">
        <v>2062</v>
      </c>
      <c r="B13449" s="52" t="s">
        <v>4578</v>
      </c>
      <c r="C13449" s="52" t="s">
        <v>2081</v>
      </c>
      <c r="D13449" s="52" t="s">
        <v>4581</v>
      </c>
      <c r="E13449" s="54">
        <v>7.2</v>
      </c>
      <c r="F13449" s="54">
        <v>0</v>
      </c>
      <c r="G13449" s="54">
        <v>7.2</v>
      </c>
    </row>
    <row r="13450" s="37" customFormat="1" customHeight="1" spans="1:7">
      <c r="A13450" s="52" t="s">
        <v>2062</v>
      </c>
      <c r="B13450" s="52" t="s">
        <v>4578</v>
      </c>
      <c r="C13450" s="52" t="s">
        <v>2081</v>
      </c>
      <c r="D13450" s="52" t="s">
        <v>4582</v>
      </c>
      <c r="E13450" s="54">
        <v>18</v>
      </c>
      <c r="F13450" s="54">
        <v>0</v>
      </c>
      <c r="G13450" s="54">
        <v>18</v>
      </c>
    </row>
    <row r="13451" s="37" customFormat="1" customHeight="1" spans="1:7">
      <c r="A13451" s="52" t="s">
        <v>2062</v>
      </c>
      <c r="B13451" s="52" t="s">
        <v>4578</v>
      </c>
      <c r="C13451" s="52" t="s">
        <v>2081</v>
      </c>
      <c r="D13451" s="52" t="s">
        <v>4583</v>
      </c>
      <c r="E13451" s="54">
        <v>5</v>
      </c>
      <c r="F13451" s="54">
        <v>0</v>
      </c>
      <c r="G13451" s="54">
        <v>5</v>
      </c>
    </row>
    <row r="13452" s="37" customFormat="1" customHeight="1" spans="1:7">
      <c r="A13452" s="52" t="s">
        <v>2062</v>
      </c>
      <c r="B13452" s="52" t="s">
        <v>4578</v>
      </c>
      <c r="C13452" s="49" t="s">
        <v>2091</v>
      </c>
      <c r="D13452" s="49"/>
      <c r="E13452" s="55">
        <v>42.240155</v>
      </c>
      <c r="F13452" s="55">
        <v>0</v>
      </c>
      <c r="G13452" s="55">
        <v>42.240155</v>
      </c>
    </row>
    <row r="13453" s="37" customFormat="1" customHeight="1" spans="1:7">
      <c r="A13453" s="52" t="s">
        <v>2062</v>
      </c>
      <c r="B13453" s="52" t="s">
        <v>4578</v>
      </c>
      <c r="C13453" s="52" t="s">
        <v>2092</v>
      </c>
      <c r="D13453" s="52" t="s">
        <v>2093</v>
      </c>
      <c r="E13453" s="54">
        <v>9.8</v>
      </c>
      <c r="F13453" s="54">
        <v>0</v>
      </c>
      <c r="G13453" s="54">
        <v>9.8</v>
      </c>
    </row>
    <row r="13454" s="37" customFormat="1" customHeight="1" spans="1:7">
      <c r="A13454" s="52" t="s">
        <v>2062</v>
      </c>
      <c r="B13454" s="52" t="s">
        <v>4578</v>
      </c>
      <c r="C13454" s="52" t="s">
        <v>2092</v>
      </c>
      <c r="D13454" s="52" t="s">
        <v>2094</v>
      </c>
      <c r="E13454" s="54">
        <v>0.454608</v>
      </c>
      <c r="F13454" s="54">
        <v>0</v>
      </c>
      <c r="G13454" s="54">
        <v>0.454608</v>
      </c>
    </row>
    <row r="13455" s="37" customFormat="1" customHeight="1" spans="1:7">
      <c r="A13455" s="52" t="s">
        <v>2062</v>
      </c>
      <c r="B13455" s="52" t="s">
        <v>4578</v>
      </c>
      <c r="C13455" s="52" t="s">
        <v>2092</v>
      </c>
      <c r="D13455" s="52" t="s">
        <v>2095</v>
      </c>
      <c r="E13455" s="54">
        <v>0.303072</v>
      </c>
      <c r="F13455" s="54">
        <v>0</v>
      </c>
      <c r="G13455" s="54">
        <v>0.303072</v>
      </c>
    </row>
    <row r="13456" s="37" customFormat="1" customHeight="1" spans="1:7">
      <c r="A13456" s="52" t="s">
        <v>2062</v>
      </c>
      <c r="B13456" s="52" t="s">
        <v>4578</v>
      </c>
      <c r="C13456" s="52" t="s">
        <v>2092</v>
      </c>
      <c r="D13456" s="52" t="s">
        <v>2096</v>
      </c>
      <c r="E13456" s="54">
        <v>1.464371</v>
      </c>
      <c r="F13456" s="54">
        <v>0</v>
      </c>
      <c r="G13456" s="54">
        <v>1.464371</v>
      </c>
    </row>
    <row r="13457" s="37" customFormat="1" customHeight="1" spans="1:7">
      <c r="A13457" s="52" t="s">
        <v>2062</v>
      </c>
      <c r="B13457" s="52" t="s">
        <v>4578</v>
      </c>
      <c r="C13457" s="52" t="s">
        <v>2092</v>
      </c>
      <c r="D13457" s="52" t="s">
        <v>2097</v>
      </c>
      <c r="E13457" s="54">
        <v>0.695844</v>
      </c>
      <c r="F13457" s="54">
        <v>0</v>
      </c>
      <c r="G13457" s="54">
        <v>0.695844</v>
      </c>
    </row>
    <row r="13458" s="37" customFormat="1" customHeight="1" spans="1:7">
      <c r="A13458" s="52" t="s">
        <v>2062</v>
      </c>
      <c r="B13458" s="52" t="s">
        <v>4578</v>
      </c>
      <c r="C13458" s="52" t="s">
        <v>2092</v>
      </c>
      <c r="D13458" s="52" t="s">
        <v>2098</v>
      </c>
      <c r="E13458" s="54">
        <v>0.56826</v>
      </c>
      <c r="F13458" s="54">
        <v>0</v>
      </c>
      <c r="G13458" s="54">
        <v>0.56826</v>
      </c>
    </row>
    <row r="13459" s="37" customFormat="1" customHeight="1" spans="1:7">
      <c r="A13459" s="52" t="s">
        <v>2062</v>
      </c>
      <c r="B13459" s="52" t="s">
        <v>4578</v>
      </c>
      <c r="C13459" s="52" t="s">
        <v>2092</v>
      </c>
      <c r="D13459" s="52" t="s">
        <v>2099</v>
      </c>
      <c r="E13459" s="54">
        <v>4.056</v>
      </c>
      <c r="F13459" s="54">
        <v>0</v>
      </c>
      <c r="G13459" s="54">
        <v>4.056</v>
      </c>
    </row>
    <row r="13460" s="37" customFormat="1" customHeight="1" spans="1:7">
      <c r="A13460" s="52" t="s">
        <v>2062</v>
      </c>
      <c r="B13460" s="52" t="s">
        <v>4578</v>
      </c>
      <c r="C13460" s="52" t="s">
        <v>2092</v>
      </c>
      <c r="D13460" s="52" t="s">
        <v>2100</v>
      </c>
      <c r="E13460" s="54">
        <v>1.248</v>
      </c>
      <c r="F13460" s="54">
        <v>0</v>
      </c>
      <c r="G13460" s="54">
        <v>1.248</v>
      </c>
    </row>
    <row r="13461" s="37" customFormat="1" customHeight="1" spans="1:7">
      <c r="A13461" s="52" t="s">
        <v>2062</v>
      </c>
      <c r="B13461" s="52" t="s">
        <v>4578</v>
      </c>
      <c r="C13461" s="52" t="s">
        <v>2092</v>
      </c>
      <c r="D13461" s="52" t="s">
        <v>2102</v>
      </c>
      <c r="E13461" s="54">
        <v>7</v>
      </c>
      <c r="F13461" s="54">
        <v>0</v>
      </c>
      <c r="G13461" s="54">
        <v>7</v>
      </c>
    </row>
    <row r="13462" s="37" customFormat="1" customHeight="1" spans="1:7">
      <c r="A13462" s="52" t="s">
        <v>2062</v>
      </c>
      <c r="B13462" s="52" t="s">
        <v>4578</v>
      </c>
      <c r="C13462" s="52" t="s">
        <v>2092</v>
      </c>
      <c r="D13462" s="52" t="s">
        <v>2311</v>
      </c>
      <c r="E13462" s="54">
        <v>10</v>
      </c>
      <c r="F13462" s="54">
        <v>0</v>
      </c>
      <c r="G13462" s="54">
        <v>10</v>
      </c>
    </row>
    <row r="13463" s="37" customFormat="1" customHeight="1" spans="1:7">
      <c r="A13463" s="52" t="s">
        <v>2062</v>
      </c>
      <c r="B13463" s="52" t="s">
        <v>4578</v>
      </c>
      <c r="C13463" s="52" t="s">
        <v>2092</v>
      </c>
      <c r="D13463" s="52" t="s">
        <v>2103</v>
      </c>
      <c r="E13463" s="54">
        <v>5.75</v>
      </c>
      <c r="F13463" s="54">
        <v>0</v>
      </c>
      <c r="G13463" s="54">
        <v>5.75</v>
      </c>
    </row>
    <row r="13464" s="37" customFormat="1" customHeight="1" spans="1:7">
      <c r="A13464" s="52" t="s">
        <v>2062</v>
      </c>
      <c r="B13464" s="52" t="s">
        <v>4578</v>
      </c>
      <c r="C13464" s="52" t="s">
        <v>2092</v>
      </c>
      <c r="D13464" s="52" t="s">
        <v>2104</v>
      </c>
      <c r="E13464" s="54">
        <v>0.3</v>
      </c>
      <c r="F13464" s="54">
        <v>0</v>
      </c>
      <c r="G13464" s="54">
        <v>0.3</v>
      </c>
    </row>
    <row r="13465" s="37" customFormat="1" customHeight="1" spans="1:7">
      <c r="A13465" s="52" t="s">
        <v>2062</v>
      </c>
      <c r="B13465" s="52" t="s">
        <v>4578</v>
      </c>
      <c r="C13465" s="52" t="s">
        <v>2092</v>
      </c>
      <c r="D13465" s="52" t="s">
        <v>2105</v>
      </c>
      <c r="E13465" s="54">
        <v>0.6</v>
      </c>
      <c r="F13465" s="54">
        <v>0</v>
      </c>
      <c r="G13465" s="54">
        <v>0.6</v>
      </c>
    </row>
    <row r="13466" s="37" customFormat="1" customHeight="1" spans="1:7">
      <c r="A13466" s="52" t="s">
        <v>2062</v>
      </c>
      <c r="B13466" s="52" t="s">
        <v>4578</v>
      </c>
      <c r="C13466" s="49" t="s">
        <v>2106</v>
      </c>
      <c r="D13466" s="49"/>
      <c r="E13466" s="55">
        <v>126.484158</v>
      </c>
      <c r="F13466" s="55">
        <v>0</v>
      </c>
      <c r="G13466" s="55">
        <v>126.484158</v>
      </c>
    </row>
    <row r="13467" s="37" customFormat="1" customHeight="1" spans="1:7">
      <c r="A13467" s="52" t="s">
        <v>2062</v>
      </c>
      <c r="B13467" s="52" t="s">
        <v>4578</v>
      </c>
      <c r="C13467" s="52" t="s">
        <v>2107</v>
      </c>
      <c r="D13467" s="52" t="s">
        <v>2108</v>
      </c>
      <c r="E13467" s="54">
        <v>23.1948</v>
      </c>
      <c r="F13467" s="54">
        <v>0</v>
      </c>
      <c r="G13467" s="54">
        <v>23.1948</v>
      </c>
    </row>
    <row r="13468" s="37" customFormat="1" customHeight="1" spans="1:7">
      <c r="A13468" s="52" t="s">
        <v>2062</v>
      </c>
      <c r="B13468" s="52" t="s">
        <v>4578</v>
      </c>
      <c r="C13468" s="52" t="s">
        <v>2107</v>
      </c>
      <c r="D13468" s="52" t="s">
        <v>2109</v>
      </c>
      <c r="E13468" s="54">
        <v>14.6892</v>
      </c>
      <c r="F13468" s="54">
        <v>0</v>
      </c>
      <c r="G13468" s="54">
        <v>14.6892</v>
      </c>
    </row>
    <row r="13469" s="37" customFormat="1" customHeight="1" spans="1:7">
      <c r="A13469" s="52" t="s">
        <v>2062</v>
      </c>
      <c r="B13469" s="52" t="s">
        <v>4578</v>
      </c>
      <c r="C13469" s="52" t="s">
        <v>2107</v>
      </c>
      <c r="D13469" s="52" t="s">
        <v>2111</v>
      </c>
      <c r="E13469" s="54">
        <v>1.9329</v>
      </c>
      <c r="F13469" s="54">
        <v>0</v>
      </c>
      <c r="G13469" s="54">
        <v>1.9329</v>
      </c>
    </row>
    <row r="13470" s="37" customFormat="1" customHeight="1" spans="1:7">
      <c r="A13470" s="52" t="s">
        <v>2062</v>
      </c>
      <c r="B13470" s="52" t="s">
        <v>4578</v>
      </c>
      <c r="C13470" s="52" t="s">
        <v>2107</v>
      </c>
      <c r="D13470" s="52" t="s">
        <v>2112</v>
      </c>
      <c r="E13470" s="54">
        <v>5.652206</v>
      </c>
      <c r="F13470" s="54">
        <v>0</v>
      </c>
      <c r="G13470" s="54">
        <v>5.652206</v>
      </c>
    </row>
    <row r="13471" s="37" customFormat="1" customHeight="1" spans="1:7">
      <c r="A13471" s="52" t="s">
        <v>2062</v>
      </c>
      <c r="B13471" s="52" t="s">
        <v>4578</v>
      </c>
      <c r="C13471" s="52" t="s">
        <v>2107</v>
      </c>
      <c r="D13471" s="52" t="s">
        <v>2113</v>
      </c>
      <c r="E13471" s="54">
        <v>4.759752</v>
      </c>
      <c r="F13471" s="54">
        <v>0</v>
      </c>
      <c r="G13471" s="54">
        <v>4.759752</v>
      </c>
    </row>
    <row r="13472" s="37" customFormat="1" customHeight="1" spans="1:7">
      <c r="A13472" s="52" t="s">
        <v>2062</v>
      </c>
      <c r="B13472" s="52" t="s">
        <v>4578</v>
      </c>
      <c r="C13472" s="52" t="s">
        <v>2107</v>
      </c>
      <c r="D13472" s="52" t="s">
        <v>2114</v>
      </c>
      <c r="E13472" s="54">
        <v>0.119451</v>
      </c>
      <c r="F13472" s="54">
        <v>0</v>
      </c>
      <c r="G13472" s="54">
        <v>0.119451</v>
      </c>
    </row>
    <row r="13473" s="37" customFormat="1" customHeight="1" spans="1:7">
      <c r="A13473" s="52" t="s">
        <v>2062</v>
      </c>
      <c r="B13473" s="52" t="s">
        <v>4578</v>
      </c>
      <c r="C13473" s="52" t="s">
        <v>2107</v>
      </c>
      <c r="D13473" s="52" t="s">
        <v>2115</v>
      </c>
      <c r="E13473" s="54">
        <v>0.199085</v>
      </c>
      <c r="F13473" s="54">
        <v>0</v>
      </c>
      <c r="G13473" s="54">
        <v>0.199085</v>
      </c>
    </row>
    <row r="13474" s="37" customFormat="1" customHeight="1" spans="1:7">
      <c r="A13474" s="52" t="s">
        <v>2062</v>
      </c>
      <c r="B13474" s="52" t="s">
        <v>4578</v>
      </c>
      <c r="C13474" s="52" t="s">
        <v>2107</v>
      </c>
      <c r="D13474" s="52" t="s">
        <v>2116</v>
      </c>
      <c r="E13474" s="54">
        <v>2.2</v>
      </c>
      <c r="F13474" s="54">
        <v>0</v>
      </c>
      <c r="G13474" s="54">
        <v>2.2</v>
      </c>
    </row>
    <row r="13475" s="37" customFormat="1" customHeight="1" spans="1:7">
      <c r="A13475" s="52" t="s">
        <v>2062</v>
      </c>
      <c r="B13475" s="52" t="s">
        <v>4578</v>
      </c>
      <c r="C13475" s="52" t="s">
        <v>2107</v>
      </c>
      <c r="D13475" s="52" t="s">
        <v>2117</v>
      </c>
      <c r="E13475" s="54">
        <v>9.519504</v>
      </c>
      <c r="F13475" s="54">
        <v>0</v>
      </c>
      <c r="G13475" s="54">
        <v>9.519504</v>
      </c>
    </row>
    <row r="13476" s="37" customFormat="1" customHeight="1" spans="1:7">
      <c r="A13476" s="52" t="s">
        <v>2062</v>
      </c>
      <c r="B13476" s="52" t="s">
        <v>4578</v>
      </c>
      <c r="C13476" s="52" t="s">
        <v>2107</v>
      </c>
      <c r="D13476" s="52" t="s">
        <v>2118</v>
      </c>
      <c r="E13476" s="54">
        <v>8.06766</v>
      </c>
      <c r="F13476" s="54">
        <v>0</v>
      </c>
      <c r="G13476" s="54">
        <v>8.06766</v>
      </c>
    </row>
    <row r="13477" s="37" customFormat="1" customHeight="1" spans="1:7">
      <c r="A13477" s="52" t="s">
        <v>2062</v>
      </c>
      <c r="B13477" s="52" t="s">
        <v>4578</v>
      </c>
      <c r="C13477" s="52" t="s">
        <v>2107</v>
      </c>
      <c r="D13477" s="52" t="s">
        <v>2119</v>
      </c>
      <c r="E13477" s="54">
        <v>2.796</v>
      </c>
      <c r="F13477" s="54">
        <v>0</v>
      </c>
      <c r="G13477" s="54">
        <v>2.796</v>
      </c>
    </row>
    <row r="13478" s="37" customFormat="1" customHeight="1" spans="1:7">
      <c r="A13478" s="52" t="s">
        <v>2062</v>
      </c>
      <c r="B13478" s="52" t="s">
        <v>4578</v>
      </c>
      <c r="C13478" s="52" t="s">
        <v>2107</v>
      </c>
      <c r="D13478" s="52" t="s">
        <v>2120</v>
      </c>
      <c r="E13478" s="54">
        <v>25.3</v>
      </c>
      <c r="F13478" s="54">
        <v>0</v>
      </c>
      <c r="G13478" s="54">
        <v>25.3</v>
      </c>
    </row>
    <row r="13479" s="37" customFormat="1" customHeight="1" spans="1:7">
      <c r="A13479" s="52" t="s">
        <v>2062</v>
      </c>
      <c r="B13479" s="52" t="s">
        <v>4578</v>
      </c>
      <c r="C13479" s="52" t="s">
        <v>2107</v>
      </c>
      <c r="D13479" s="52" t="s">
        <v>2121</v>
      </c>
      <c r="E13479" s="54">
        <v>0.64</v>
      </c>
      <c r="F13479" s="54">
        <v>0</v>
      </c>
      <c r="G13479" s="54">
        <v>0.64</v>
      </c>
    </row>
    <row r="13480" s="37" customFormat="1" customHeight="1" spans="1:7">
      <c r="A13480" s="52" t="s">
        <v>2062</v>
      </c>
      <c r="B13480" s="52" t="s">
        <v>4578</v>
      </c>
      <c r="C13480" s="52" t="s">
        <v>2107</v>
      </c>
      <c r="D13480" s="52" t="s">
        <v>2122</v>
      </c>
      <c r="E13480" s="54">
        <v>19.68</v>
      </c>
      <c r="F13480" s="54">
        <v>0</v>
      </c>
      <c r="G13480" s="54">
        <v>19.68</v>
      </c>
    </row>
    <row r="13481" s="37" customFormat="1" customHeight="1" spans="1:7">
      <c r="A13481" s="52" t="s">
        <v>2062</v>
      </c>
      <c r="B13481" s="52" t="s">
        <v>4578</v>
      </c>
      <c r="C13481" s="52" t="s">
        <v>2107</v>
      </c>
      <c r="D13481" s="52" t="s">
        <v>2123</v>
      </c>
      <c r="E13481" s="54">
        <v>7.7336</v>
      </c>
      <c r="F13481" s="54">
        <v>0</v>
      </c>
      <c r="G13481" s="54">
        <v>7.7336</v>
      </c>
    </row>
    <row r="13482" s="37" customFormat="1" customHeight="1" spans="1:7">
      <c r="A13482" s="49" t="s">
        <v>4584</v>
      </c>
      <c r="B13482" s="49"/>
      <c r="C13482" s="49"/>
      <c r="D13482" s="49"/>
      <c r="E13482" s="55">
        <v>263.092643</v>
      </c>
      <c r="F13482" s="55">
        <v>0</v>
      </c>
      <c r="G13482" s="55">
        <v>263.092643</v>
      </c>
    </row>
    <row r="13483" s="37" customFormat="1" customHeight="1" spans="1:7">
      <c r="A13483" s="52" t="s">
        <v>2063</v>
      </c>
      <c r="B13483" s="49" t="s">
        <v>4585</v>
      </c>
      <c r="C13483" s="49"/>
      <c r="D13483" s="49"/>
      <c r="E13483" s="55">
        <v>263.092643</v>
      </c>
      <c r="F13483" s="55">
        <v>0</v>
      </c>
      <c r="G13483" s="55">
        <v>263.092643</v>
      </c>
    </row>
    <row r="13484" s="37" customFormat="1" customHeight="1" spans="1:7">
      <c r="A13484" s="52" t="s">
        <v>2063</v>
      </c>
      <c r="B13484" s="52" t="s">
        <v>4586</v>
      </c>
      <c r="C13484" s="49" t="s">
        <v>2080</v>
      </c>
      <c r="D13484" s="49"/>
      <c r="E13484" s="55">
        <v>24.4</v>
      </c>
      <c r="F13484" s="55">
        <v>0</v>
      </c>
      <c r="G13484" s="55">
        <v>24.4</v>
      </c>
    </row>
    <row r="13485" s="37" customFormat="1" customHeight="1" spans="1:7">
      <c r="A13485" s="52" t="s">
        <v>2063</v>
      </c>
      <c r="B13485" s="52" t="s">
        <v>4586</v>
      </c>
      <c r="C13485" s="52" t="s">
        <v>2081</v>
      </c>
      <c r="D13485" s="52" t="s">
        <v>4587</v>
      </c>
      <c r="E13485" s="54">
        <v>13.4</v>
      </c>
      <c r="F13485" s="54">
        <v>0</v>
      </c>
      <c r="G13485" s="54">
        <v>13.4</v>
      </c>
    </row>
    <row r="13486" s="37" customFormat="1" customHeight="1" spans="1:7">
      <c r="A13486" s="52" t="s">
        <v>2063</v>
      </c>
      <c r="B13486" s="52" t="s">
        <v>4586</v>
      </c>
      <c r="C13486" s="52" t="s">
        <v>2081</v>
      </c>
      <c r="D13486" s="52" t="s">
        <v>4588</v>
      </c>
      <c r="E13486" s="54">
        <v>2</v>
      </c>
      <c r="F13486" s="54">
        <v>0</v>
      </c>
      <c r="G13486" s="54">
        <v>2</v>
      </c>
    </row>
    <row r="13487" s="37" customFormat="1" customHeight="1" spans="1:7">
      <c r="A13487" s="52" t="s">
        <v>2063</v>
      </c>
      <c r="B13487" s="52" t="s">
        <v>4586</v>
      </c>
      <c r="C13487" s="52" t="s">
        <v>2081</v>
      </c>
      <c r="D13487" s="52" t="s">
        <v>4589</v>
      </c>
      <c r="E13487" s="54">
        <v>2</v>
      </c>
      <c r="F13487" s="54">
        <v>0</v>
      </c>
      <c r="G13487" s="54">
        <v>2</v>
      </c>
    </row>
    <row r="13488" s="37" customFormat="1" customHeight="1" spans="1:7">
      <c r="A13488" s="52" t="s">
        <v>2063</v>
      </c>
      <c r="B13488" s="52" t="s">
        <v>4586</v>
      </c>
      <c r="C13488" s="52" t="s">
        <v>2081</v>
      </c>
      <c r="D13488" s="52" t="s">
        <v>4590</v>
      </c>
      <c r="E13488" s="54">
        <v>2</v>
      </c>
      <c r="F13488" s="54">
        <v>0</v>
      </c>
      <c r="G13488" s="54">
        <v>2</v>
      </c>
    </row>
    <row r="13489" s="37" customFormat="1" customHeight="1" spans="1:7">
      <c r="A13489" s="52" t="s">
        <v>2063</v>
      </c>
      <c r="B13489" s="52" t="s">
        <v>4586</v>
      </c>
      <c r="C13489" s="52" t="s">
        <v>2081</v>
      </c>
      <c r="D13489" s="52" t="s">
        <v>4591</v>
      </c>
      <c r="E13489" s="54">
        <v>5</v>
      </c>
      <c r="F13489" s="54">
        <v>0</v>
      </c>
      <c r="G13489" s="54">
        <v>5</v>
      </c>
    </row>
    <row r="13490" s="37" customFormat="1" customHeight="1" spans="1:7">
      <c r="A13490" s="52" t="s">
        <v>2063</v>
      </c>
      <c r="B13490" s="52" t="s">
        <v>4586</v>
      </c>
      <c r="C13490" s="49" t="s">
        <v>2091</v>
      </c>
      <c r="D13490" s="49"/>
      <c r="E13490" s="55">
        <v>43.037275</v>
      </c>
      <c r="F13490" s="55">
        <v>0</v>
      </c>
      <c r="G13490" s="55">
        <v>43.037275</v>
      </c>
    </row>
    <row r="13491" s="37" customFormat="1" customHeight="1" spans="1:7">
      <c r="A13491" s="52" t="s">
        <v>2063</v>
      </c>
      <c r="B13491" s="52" t="s">
        <v>4586</v>
      </c>
      <c r="C13491" s="52" t="s">
        <v>2092</v>
      </c>
      <c r="D13491" s="52" t="s">
        <v>2093</v>
      </c>
      <c r="E13491" s="54">
        <v>17.15</v>
      </c>
      <c r="F13491" s="54">
        <v>0</v>
      </c>
      <c r="G13491" s="54">
        <v>17.15</v>
      </c>
    </row>
    <row r="13492" s="37" customFormat="1" customHeight="1" spans="1:7">
      <c r="A13492" s="52" t="s">
        <v>2063</v>
      </c>
      <c r="B13492" s="52" t="s">
        <v>4586</v>
      </c>
      <c r="C13492" s="52" t="s">
        <v>2092</v>
      </c>
      <c r="D13492" s="52" t="s">
        <v>2094</v>
      </c>
      <c r="E13492" s="54">
        <v>0.852797</v>
      </c>
      <c r="F13492" s="54">
        <v>0</v>
      </c>
      <c r="G13492" s="54">
        <v>0.852797</v>
      </c>
    </row>
    <row r="13493" s="37" customFormat="1" customHeight="1" spans="1:7">
      <c r="A13493" s="52" t="s">
        <v>2063</v>
      </c>
      <c r="B13493" s="52" t="s">
        <v>4586</v>
      </c>
      <c r="C13493" s="52" t="s">
        <v>2092</v>
      </c>
      <c r="D13493" s="52" t="s">
        <v>2095</v>
      </c>
      <c r="E13493" s="54">
        <v>0.568531</v>
      </c>
      <c r="F13493" s="54">
        <v>0</v>
      </c>
      <c r="G13493" s="54">
        <v>0.568531</v>
      </c>
    </row>
    <row r="13494" s="37" customFormat="1" customHeight="1" spans="1:7">
      <c r="A13494" s="52" t="s">
        <v>2063</v>
      </c>
      <c r="B13494" s="52" t="s">
        <v>4586</v>
      </c>
      <c r="C13494" s="52" t="s">
        <v>2092</v>
      </c>
      <c r="D13494" s="52" t="s">
        <v>2096</v>
      </c>
      <c r="E13494" s="54">
        <v>0.779487</v>
      </c>
      <c r="F13494" s="54">
        <v>0</v>
      </c>
      <c r="G13494" s="54">
        <v>0.779487</v>
      </c>
    </row>
    <row r="13495" s="37" customFormat="1" customHeight="1" spans="1:7">
      <c r="A13495" s="52" t="s">
        <v>2063</v>
      </c>
      <c r="B13495" s="52" t="s">
        <v>4586</v>
      </c>
      <c r="C13495" s="52" t="s">
        <v>2092</v>
      </c>
      <c r="D13495" s="52" t="s">
        <v>2097</v>
      </c>
      <c r="E13495" s="54">
        <v>1.336464</v>
      </c>
      <c r="F13495" s="54">
        <v>0</v>
      </c>
      <c r="G13495" s="54">
        <v>1.336464</v>
      </c>
    </row>
    <row r="13496" s="37" customFormat="1" customHeight="1" spans="1:7">
      <c r="A13496" s="52" t="s">
        <v>2063</v>
      </c>
      <c r="B13496" s="52" t="s">
        <v>4586</v>
      </c>
      <c r="C13496" s="52" t="s">
        <v>2092</v>
      </c>
      <c r="D13496" s="52" t="s">
        <v>2098</v>
      </c>
      <c r="E13496" s="54">
        <v>1.065996</v>
      </c>
      <c r="F13496" s="54">
        <v>0</v>
      </c>
      <c r="G13496" s="54">
        <v>1.065996</v>
      </c>
    </row>
    <row r="13497" s="37" customFormat="1" customHeight="1" spans="1:7">
      <c r="A13497" s="52" t="s">
        <v>2063</v>
      </c>
      <c r="B13497" s="52" t="s">
        <v>4586</v>
      </c>
      <c r="C13497" s="52" t="s">
        <v>2092</v>
      </c>
      <c r="D13497" s="52" t="s">
        <v>2099</v>
      </c>
      <c r="E13497" s="54">
        <v>7.8</v>
      </c>
      <c r="F13497" s="54">
        <v>0</v>
      </c>
      <c r="G13497" s="54">
        <v>7.8</v>
      </c>
    </row>
    <row r="13498" s="37" customFormat="1" customHeight="1" spans="1:7">
      <c r="A13498" s="52" t="s">
        <v>2063</v>
      </c>
      <c r="B13498" s="52" t="s">
        <v>4586</v>
      </c>
      <c r="C13498" s="52" t="s">
        <v>2092</v>
      </c>
      <c r="D13498" s="52" t="s">
        <v>2100</v>
      </c>
      <c r="E13498" s="54">
        <v>2.184</v>
      </c>
      <c r="F13498" s="54">
        <v>0</v>
      </c>
      <c r="G13498" s="54">
        <v>2.184</v>
      </c>
    </row>
    <row r="13499" s="37" customFormat="1" customHeight="1" spans="1:7">
      <c r="A13499" s="52" t="s">
        <v>2063</v>
      </c>
      <c r="B13499" s="52" t="s">
        <v>4586</v>
      </c>
      <c r="C13499" s="52" t="s">
        <v>2092</v>
      </c>
      <c r="D13499" s="52" t="s">
        <v>2311</v>
      </c>
      <c r="E13499" s="54">
        <v>10</v>
      </c>
      <c r="F13499" s="54">
        <v>0</v>
      </c>
      <c r="G13499" s="54">
        <v>10</v>
      </c>
    </row>
    <row r="13500" s="37" customFormat="1" customHeight="1" spans="1:7">
      <c r="A13500" s="52" t="s">
        <v>2063</v>
      </c>
      <c r="B13500" s="52" t="s">
        <v>4586</v>
      </c>
      <c r="C13500" s="52" t="s">
        <v>2092</v>
      </c>
      <c r="D13500" s="52" t="s">
        <v>2104</v>
      </c>
      <c r="E13500" s="54">
        <v>0.25</v>
      </c>
      <c r="F13500" s="54">
        <v>0</v>
      </c>
      <c r="G13500" s="54">
        <v>0.25</v>
      </c>
    </row>
    <row r="13501" s="37" customFormat="1" customHeight="1" spans="1:7">
      <c r="A13501" s="52" t="s">
        <v>2063</v>
      </c>
      <c r="B13501" s="52" t="s">
        <v>4586</v>
      </c>
      <c r="C13501" s="52" t="s">
        <v>2092</v>
      </c>
      <c r="D13501" s="52" t="s">
        <v>2105</v>
      </c>
      <c r="E13501" s="54">
        <v>1.05</v>
      </c>
      <c r="F13501" s="54">
        <v>0</v>
      </c>
      <c r="G13501" s="54">
        <v>1.05</v>
      </c>
    </row>
    <row r="13502" s="37" customFormat="1" customHeight="1" spans="1:7">
      <c r="A13502" s="52" t="s">
        <v>2063</v>
      </c>
      <c r="B13502" s="52" t="s">
        <v>4586</v>
      </c>
      <c r="C13502" s="49" t="s">
        <v>2106</v>
      </c>
      <c r="D13502" s="49"/>
      <c r="E13502" s="55">
        <v>195.655368</v>
      </c>
      <c r="F13502" s="55">
        <v>0</v>
      </c>
      <c r="G13502" s="55">
        <v>195.655368</v>
      </c>
    </row>
    <row r="13503" s="37" customFormat="1" customHeight="1" spans="1:7">
      <c r="A13503" s="52" t="s">
        <v>2063</v>
      </c>
      <c r="B13503" s="52" t="s">
        <v>4586</v>
      </c>
      <c r="C13503" s="52" t="s">
        <v>2107</v>
      </c>
      <c r="D13503" s="52" t="s">
        <v>2108</v>
      </c>
      <c r="E13503" s="54">
        <v>44.5488</v>
      </c>
      <c r="F13503" s="54">
        <v>0</v>
      </c>
      <c r="G13503" s="54">
        <v>44.5488</v>
      </c>
    </row>
    <row r="13504" s="37" customFormat="1" customHeight="1" spans="1:7">
      <c r="A13504" s="52" t="s">
        <v>2063</v>
      </c>
      <c r="B13504" s="52" t="s">
        <v>4586</v>
      </c>
      <c r="C13504" s="52" t="s">
        <v>2107</v>
      </c>
      <c r="D13504" s="52" t="s">
        <v>2109</v>
      </c>
      <c r="E13504" s="54">
        <v>26.5176</v>
      </c>
      <c r="F13504" s="54">
        <v>0</v>
      </c>
      <c r="G13504" s="54">
        <v>26.5176</v>
      </c>
    </row>
    <row r="13505" s="37" customFormat="1" customHeight="1" spans="1:7">
      <c r="A13505" s="52" t="s">
        <v>2063</v>
      </c>
      <c r="B13505" s="52" t="s">
        <v>4586</v>
      </c>
      <c r="C13505" s="52" t="s">
        <v>2107</v>
      </c>
      <c r="D13505" s="52" t="s">
        <v>2133</v>
      </c>
      <c r="E13505" s="54">
        <v>0.012</v>
      </c>
      <c r="F13505" s="54">
        <v>0</v>
      </c>
      <c r="G13505" s="54">
        <v>0.012</v>
      </c>
    </row>
    <row r="13506" s="37" customFormat="1" customHeight="1" spans="1:7">
      <c r="A13506" s="52" t="s">
        <v>2063</v>
      </c>
      <c r="B13506" s="52" t="s">
        <v>4586</v>
      </c>
      <c r="C13506" s="52" t="s">
        <v>2107</v>
      </c>
      <c r="D13506" s="52" t="s">
        <v>2111</v>
      </c>
      <c r="E13506" s="54">
        <v>3.7124</v>
      </c>
      <c r="F13506" s="54">
        <v>0</v>
      </c>
      <c r="G13506" s="54">
        <v>3.7124</v>
      </c>
    </row>
    <row r="13507" s="37" customFormat="1" customHeight="1" spans="1:7">
      <c r="A13507" s="52" t="s">
        <v>2063</v>
      </c>
      <c r="B13507" s="52" t="s">
        <v>4586</v>
      </c>
      <c r="C13507" s="52" t="s">
        <v>2107</v>
      </c>
      <c r="D13507" s="52" t="s">
        <v>2112</v>
      </c>
      <c r="E13507" s="54">
        <v>10.501186</v>
      </c>
      <c r="F13507" s="54">
        <v>0</v>
      </c>
      <c r="G13507" s="54">
        <v>10.501186</v>
      </c>
    </row>
    <row r="13508" s="37" customFormat="1" customHeight="1" spans="1:7">
      <c r="A13508" s="52" t="s">
        <v>2063</v>
      </c>
      <c r="B13508" s="52" t="s">
        <v>4586</v>
      </c>
      <c r="C13508" s="52" t="s">
        <v>2107</v>
      </c>
      <c r="D13508" s="52" t="s">
        <v>2113</v>
      </c>
      <c r="E13508" s="54">
        <v>8.843104</v>
      </c>
      <c r="F13508" s="54">
        <v>0</v>
      </c>
      <c r="G13508" s="54">
        <v>8.843104</v>
      </c>
    </row>
    <row r="13509" s="37" customFormat="1" customHeight="1" spans="1:7">
      <c r="A13509" s="52" t="s">
        <v>2063</v>
      </c>
      <c r="B13509" s="52" t="s">
        <v>4586</v>
      </c>
      <c r="C13509" s="52" t="s">
        <v>2107</v>
      </c>
      <c r="D13509" s="52" t="s">
        <v>2114</v>
      </c>
      <c r="E13509" s="54">
        <v>0.224336</v>
      </c>
      <c r="F13509" s="54">
        <v>0</v>
      </c>
      <c r="G13509" s="54">
        <v>0.224336</v>
      </c>
    </row>
    <row r="13510" s="37" customFormat="1" customHeight="1" spans="1:7">
      <c r="A13510" s="52" t="s">
        <v>2063</v>
      </c>
      <c r="B13510" s="52" t="s">
        <v>4586</v>
      </c>
      <c r="C13510" s="52" t="s">
        <v>2107</v>
      </c>
      <c r="D13510" s="52" t="s">
        <v>2115</v>
      </c>
      <c r="E13510" s="54">
        <v>0.373894</v>
      </c>
      <c r="F13510" s="54">
        <v>0</v>
      </c>
      <c r="G13510" s="54">
        <v>0.373894</v>
      </c>
    </row>
    <row r="13511" s="37" customFormat="1" customHeight="1" spans="1:7">
      <c r="A13511" s="52" t="s">
        <v>2063</v>
      </c>
      <c r="B13511" s="52" t="s">
        <v>4586</v>
      </c>
      <c r="C13511" s="52" t="s">
        <v>2107</v>
      </c>
      <c r="D13511" s="52" t="s">
        <v>2116</v>
      </c>
      <c r="E13511" s="54">
        <v>1.4</v>
      </c>
      <c r="F13511" s="54">
        <v>0</v>
      </c>
      <c r="G13511" s="54">
        <v>1.4</v>
      </c>
    </row>
    <row r="13512" s="37" customFormat="1" customHeight="1" spans="1:7">
      <c r="A13512" s="52" t="s">
        <v>2063</v>
      </c>
      <c r="B13512" s="52" t="s">
        <v>4586</v>
      </c>
      <c r="C13512" s="52" t="s">
        <v>2107</v>
      </c>
      <c r="D13512" s="52" t="s">
        <v>2117</v>
      </c>
      <c r="E13512" s="54">
        <v>17.686208</v>
      </c>
      <c r="F13512" s="54">
        <v>0</v>
      </c>
      <c r="G13512" s="54">
        <v>17.686208</v>
      </c>
    </row>
    <row r="13513" s="37" customFormat="1" customHeight="1" spans="1:7">
      <c r="A13513" s="52" t="s">
        <v>2063</v>
      </c>
      <c r="B13513" s="52" t="s">
        <v>4586</v>
      </c>
      <c r="C13513" s="52" t="s">
        <v>2107</v>
      </c>
      <c r="D13513" s="52" t="s">
        <v>2118</v>
      </c>
      <c r="E13513" s="54">
        <v>14.93514</v>
      </c>
      <c r="F13513" s="54">
        <v>0</v>
      </c>
      <c r="G13513" s="54">
        <v>14.93514</v>
      </c>
    </row>
    <row r="13514" s="37" customFormat="1" customHeight="1" spans="1:7">
      <c r="A13514" s="52" t="s">
        <v>2063</v>
      </c>
      <c r="B13514" s="52" t="s">
        <v>4586</v>
      </c>
      <c r="C13514" s="52" t="s">
        <v>2107</v>
      </c>
      <c r="D13514" s="52" t="s">
        <v>2120</v>
      </c>
      <c r="E13514" s="54">
        <v>16.1</v>
      </c>
      <c r="F13514" s="54">
        <v>0</v>
      </c>
      <c r="G13514" s="54">
        <v>16.1</v>
      </c>
    </row>
    <row r="13515" s="37" customFormat="1" customHeight="1" spans="1:7">
      <c r="A13515" s="52" t="s">
        <v>2063</v>
      </c>
      <c r="B13515" s="52" t="s">
        <v>4586</v>
      </c>
      <c r="C13515" s="52" t="s">
        <v>2107</v>
      </c>
      <c r="D13515" s="52" t="s">
        <v>2121</v>
      </c>
      <c r="E13515" s="54">
        <v>1.12</v>
      </c>
      <c r="F13515" s="54">
        <v>0</v>
      </c>
      <c r="G13515" s="54">
        <v>1.12</v>
      </c>
    </row>
    <row r="13516" s="37" customFormat="1" customHeight="1" spans="1:7">
      <c r="A13516" s="52" t="s">
        <v>2063</v>
      </c>
      <c r="B13516" s="52" t="s">
        <v>4586</v>
      </c>
      <c r="C13516" s="52" t="s">
        <v>2107</v>
      </c>
      <c r="D13516" s="52" t="s">
        <v>2122</v>
      </c>
      <c r="E13516" s="54">
        <v>35.76</v>
      </c>
      <c r="F13516" s="54">
        <v>0</v>
      </c>
      <c r="G13516" s="54">
        <v>35.76</v>
      </c>
    </row>
    <row r="13517" s="37" customFormat="1" customHeight="1" spans="1:7">
      <c r="A13517" s="52" t="s">
        <v>2063</v>
      </c>
      <c r="B13517" s="52" t="s">
        <v>4586</v>
      </c>
      <c r="C13517" s="52" t="s">
        <v>2107</v>
      </c>
      <c r="D13517" s="52" t="s">
        <v>2123</v>
      </c>
      <c r="E13517" s="54">
        <v>13.9207</v>
      </c>
      <c r="F13517" s="54">
        <v>0</v>
      </c>
      <c r="G13517" s="54">
        <v>13.9207</v>
      </c>
    </row>
    <row r="13518" s="37" customFormat="1" customHeight="1" spans="1:7">
      <c r="A13518" s="49" t="s">
        <v>4592</v>
      </c>
      <c r="B13518" s="49"/>
      <c r="C13518" s="49"/>
      <c r="D13518" s="49"/>
      <c r="E13518" s="55">
        <v>174.559999</v>
      </c>
      <c r="F13518" s="55">
        <v>0</v>
      </c>
      <c r="G13518" s="55">
        <v>174.559999</v>
      </c>
    </row>
    <row r="13519" s="37" customFormat="1" customHeight="1" spans="1:7">
      <c r="A13519" s="52" t="s">
        <v>2064</v>
      </c>
      <c r="B13519" s="49" t="s">
        <v>4593</v>
      </c>
      <c r="C13519" s="49"/>
      <c r="D13519" s="49"/>
      <c r="E13519" s="55">
        <v>174.559999</v>
      </c>
      <c r="F13519" s="55">
        <v>0</v>
      </c>
      <c r="G13519" s="55">
        <v>174.559999</v>
      </c>
    </row>
    <row r="13520" s="37" customFormat="1" customHeight="1" spans="1:7">
      <c r="A13520" s="52" t="s">
        <v>2064</v>
      </c>
      <c r="B13520" s="52" t="s">
        <v>4594</v>
      </c>
      <c r="C13520" s="49" t="s">
        <v>2080</v>
      </c>
      <c r="D13520" s="49"/>
      <c r="E13520" s="55">
        <v>6.25</v>
      </c>
      <c r="F13520" s="55">
        <v>0</v>
      </c>
      <c r="G13520" s="55">
        <v>6.25</v>
      </c>
    </row>
    <row r="13521" s="37" customFormat="1" customHeight="1" spans="1:7">
      <c r="A13521" s="52" t="s">
        <v>2064</v>
      </c>
      <c r="B13521" s="52" t="s">
        <v>4594</v>
      </c>
      <c r="C13521" s="52" t="s">
        <v>2081</v>
      </c>
      <c r="D13521" s="52" t="s">
        <v>4595</v>
      </c>
      <c r="E13521" s="54">
        <v>1.8</v>
      </c>
      <c r="F13521" s="54">
        <v>0</v>
      </c>
      <c r="G13521" s="54">
        <v>1.8</v>
      </c>
    </row>
    <row r="13522" s="37" customFormat="1" customHeight="1" spans="1:7">
      <c r="A13522" s="52" t="s">
        <v>2064</v>
      </c>
      <c r="B13522" s="52" t="s">
        <v>4594</v>
      </c>
      <c r="C13522" s="52" t="s">
        <v>2081</v>
      </c>
      <c r="D13522" s="52" t="s">
        <v>4596</v>
      </c>
      <c r="E13522" s="54">
        <v>2.45</v>
      </c>
      <c r="F13522" s="54">
        <v>0</v>
      </c>
      <c r="G13522" s="54">
        <v>2.45</v>
      </c>
    </row>
    <row r="13523" s="37" customFormat="1" customHeight="1" spans="1:7">
      <c r="A13523" s="52" t="s">
        <v>2064</v>
      </c>
      <c r="B13523" s="52" t="s">
        <v>4594</v>
      </c>
      <c r="C13523" s="52" t="s">
        <v>2081</v>
      </c>
      <c r="D13523" s="52" t="s">
        <v>4597</v>
      </c>
      <c r="E13523" s="54">
        <v>2</v>
      </c>
      <c r="F13523" s="54">
        <v>0</v>
      </c>
      <c r="G13523" s="54">
        <v>2</v>
      </c>
    </row>
    <row r="13524" s="37" customFormat="1" customHeight="1" spans="1:7">
      <c r="A13524" s="52" t="s">
        <v>2064</v>
      </c>
      <c r="B13524" s="52" t="s">
        <v>4594</v>
      </c>
      <c r="C13524" s="49" t="s">
        <v>2091</v>
      </c>
      <c r="D13524" s="49"/>
      <c r="E13524" s="55">
        <v>41.969901</v>
      </c>
      <c r="F13524" s="55">
        <v>0</v>
      </c>
      <c r="G13524" s="55">
        <v>41.969901</v>
      </c>
    </row>
    <row r="13525" s="37" customFormat="1" customHeight="1" spans="1:7">
      <c r="A13525" s="52" t="s">
        <v>2064</v>
      </c>
      <c r="B13525" s="52" t="s">
        <v>4594</v>
      </c>
      <c r="C13525" s="52" t="s">
        <v>2092</v>
      </c>
      <c r="D13525" s="52" t="s">
        <v>2093</v>
      </c>
      <c r="E13525" s="54">
        <v>12.25</v>
      </c>
      <c r="F13525" s="54">
        <v>0</v>
      </c>
      <c r="G13525" s="54">
        <v>12.25</v>
      </c>
    </row>
    <row r="13526" s="37" customFormat="1" customHeight="1" spans="1:7">
      <c r="A13526" s="52" t="s">
        <v>2064</v>
      </c>
      <c r="B13526" s="52" t="s">
        <v>4594</v>
      </c>
      <c r="C13526" s="52" t="s">
        <v>2092</v>
      </c>
      <c r="D13526" s="52" t="s">
        <v>2094</v>
      </c>
      <c r="E13526" s="54">
        <v>0.589536</v>
      </c>
      <c r="F13526" s="54">
        <v>0</v>
      </c>
      <c r="G13526" s="54">
        <v>0.589536</v>
      </c>
    </row>
    <row r="13527" s="37" customFormat="1" customHeight="1" spans="1:7">
      <c r="A13527" s="52" t="s">
        <v>2064</v>
      </c>
      <c r="B13527" s="52" t="s">
        <v>4594</v>
      </c>
      <c r="C13527" s="52" t="s">
        <v>2092</v>
      </c>
      <c r="D13527" s="52" t="s">
        <v>2095</v>
      </c>
      <c r="E13527" s="54">
        <v>0.393024</v>
      </c>
      <c r="F13527" s="54">
        <v>0</v>
      </c>
      <c r="G13527" s="54">
        <v>0.393024</v>
      </c>
    </row>
    <row r="13528" s="37" customFormat="1" customHeight="1" spans="1:7">
      <c r="A13528" s="52" t="s">
        <v>2064</v>
      </c>
      <c r="B13528" s="52" t="s">
        <v>4594</v>
      </c>
      <c r="C13528" s="52" t="s">
        <v>2092</v>
      </c>
      <c r="D13528" s="52" t="s">
        <v>2096</v>
      </c>
      <c r="E13528" s="54">
        <v>0.130841</v>
      </c>
      <c r="F13528" s="54">
        <v>0</v>
      </c>
      <c r="G13528" s="54">
        <v>0.130841</v>
      </c>
    </row>
    <row r="13529" s="37" customFormat="1" customHeight="1" spans="1:7">
      <c r="A13529" s="52" t="s">
        <v>2064</v>
      </c>
      <c r="B13529" s="52" t="s">
        <v>4594</v>
      </c>
      <c r="C13529" s="52" t="s">
        <v>2092</v>
      </c>
      <c r="D13529" s="52" t="s">
        <v>2097</v>
      </c>
      <c r="E13529" s="54">
        <v>0.90558</v>
      </c>
      <c r="F13529" s="54">
        <v>0</v>
      </c>
      <c r="G13529" s="54">
        <v>0.90558</v>
      </c>
    </row>
    <row r="13530" s="37" customFormat="1" customHeight="1" spans="1:7">
      <c r="A13530" s="52" t="s">
        <v>2064</v>
      </c>
      <c r="B13530" s="52" t="s">
        <v>4594</v>
      </c>
      <c r="C13530" s="52" t="s">
        <v>2092</v>
      </c>
      <c r="D13530" s="52" t="s">
        <v>2098</v>
      </c>
      <c r="E13530" s="54">
        <v>0.73692</v>
      </c>
      <c r="F13530" s="54">
        <v>0</v>
      </c>
      <c r="G13530" s="54">
        <v>0.73692</v>
      </c>
    </row>
    <row r="13531" s="37" customFormat="1" customHeight="1" spans="1:7">
      <c r="A13531" s="52" t="s">
        <v>2064</v>
      </c>
      <c r="B13531" s="52" t="s">
        <v>4594</v>
      </c>
      <c r="C13531" s="52" t="s">
        <v>2092</v>
      </c>
      <c r="D13531" s="52" t="s">
        <v>2099</v>
      </c>
      <c r="E13531" s="54">
        <v>5.304</v>
      </c>
      <c r="F13531" s="54">
        <v>0</v>
      </c>
      <c r="G13531" s="54">
        <v>5.304</v>
      </c>
    </row>
    <row r="13532" s="37" customFormat="1" customHeight="1" spans="1:7">
      <c r="A13532" s="52" t="s">
        <v>2064</v>
      </c>
      <c r="B13532" s="52" t="s">
        <v>4594</v>
      </c>
      <c r="C13532" s="52" t="s">
        <v>2092</v>
      </c>
      <c r="D13532" s="52" t="s">
        <v>2100</v>
      </c>
      <c r="E13532" s="54">
        <v>1.56</v>
      </c>
      <c r="F13532" s="54">
        <v>0</v>
      </c>
      <c r="G13532" s="54">
        <v>1.56</v>
      </c>
    </row>
    <row r="13533" s="37" customFormat="1" customHeight="1" spans="1:7">
      <c r="A13533" s="52" t="s">
        <v>2064</v>
      </c>
      <c r="B13533" s="52" t="s">
        <v>4594</v>
      </c>
      <c r="C13533" s="52" t="s">
        <v>2092</v>
      </c>
      <c r="D13533" s="52" t="s">
        <v>2102</v>
      </c>
      <c r="E13533" s="54">
        <v>3.5</v>
      </c>
      <c r="F13533" s="54">
        <v>0</v>
      </c>
      <c r="G13533" s="54">
        <v>3.5</v>
      </c>
    </row>
    <row r="13534" s="37" customFormat="1" customHeight="1" spans="1:7">
      <c r="A13534" s="52" t="s">
        <v>2064</v>
      </c>
      <c r="B13534" s="52" t="s">
        <v>4594</v>
      </c>
      <c r="C13534" s="52" t="s">
        <v>2092</v>
      </c>
      <c r="D13534" s="52" t="s">
        <v>2311</v>
      </c>
      <c r="E13534" s="54">
        <v>10</v>
      </c>
      <c r="F13534" s="54">
        <v>0</v>
      </c>
      <c r="G13534" s="54">
        <v>10</v>
      </c>
    </row>
    <row r="13535" s="37" customFormat="1" customHeight="1" spans="1:7">
      <c r="A13535" s="52" t="s">
        <v>2064</v>
      </c>
      <c r="B13535" s="52" t="s">
        <v>4594</v>
      </c>
      <c r="C13535" s="52" t="s">
        <v>2092</v>
      </c>
      <c r="D13535" s="52" t="s">
        <v>2103</v>
      </c>
      <c r="E13535" s="54">
        <v>5.75</v>
      </c>
      <c r="F13535" s="54">
        <v>0</v>
      </c>
      <c r="G13535" s="54">
        <v>5.75</v>
      </c>
    </row>
    <row r="13536" s="37" customFormat="1" customHeight="1" spans="1:7">
      <c r="A13536" s="52" t="s">
        <v>2064</v>
      </c>
      <c r="B13536" s="52" t="s">
        <v>4594</v>
      </c>
      <c r="C13536" s="52" t="s">
        <v>2092</v>
      </c>
      <c r="D13536" s="52" t="s">
        <v>2104</v>
      </c>
      <c r="E13536" s="54">
        <v>0.1</v>
      </c>
      <c r="F13536" s="54">
        <v>0</v>
      </c>
      <c r="G13536" s="54">
        <v>0.1</v>
      </c>
    </row>
    <row r="13537" s="37" customFormat="1" customHeight="1" spans="1:7">
      <c r="A13537" s="52" t="s">
        <v>2064</v>
      </c>
      <c r="B13537" s="52" t="s">
        <v>4594</v>
      </c>
      <c r="C13537" s="52" t="s">
        <v>2092</v>
      </c>
      <c r="D13537" s="52" t="s">
        <v>2105</v>
      </c>
      <c r="E13537" s="54">
        <v>0.75</v>
      </c>
      <c r="F13537" s="54">
        <v>0</v>
      </c>
      <c r="G13537" s="54">
        <v>0.75</v>
      </c>
    </row>
    <row r="13538" s="37" customFormat="1" customHeight="1" spans="1:7">
      <c r="A13538" s="52" t="s">
        <v>2064</v>
      </c>
      <c r="B13538" s="52" t="s">
        <v>4594</v>
      </c>
      <c r="C13538" s="49" t="s">
        <v>2106</v>
      </c>
      <c r="D13538" s="49"/>
      <c r="E13538" s="55">
        <v>126.340098</v>
      </c>
      <c r="F13538" s="55">
        <v>0</v>
      </c>
      <c r="G13538" s="55">
        <v>126.340098</v>
      </c>
    </row>
    <row r="13539" s="37" customFormat="1" customHeight="1" spans="1:7">
      <c r="A13539" s="52" t="s">
        <v>2064</v>
      </c>
      <c r="B13539" s="52" t="s">
        <v>4594</v>
      </c>
      <c r="C13539" s="52" t="s">
        <v>2107</v>
      </c>
      <c r="D13539" s="52" t="s">
        <v>2108</v>
      </c>
      <c r="E13539" s="54">
        <v>30.186</v>
      </c>
      <c r="F13539" s="54">
        <v>0</v>
      </c>
      <c r="G13539" s="54">
        <v>30.186</v>
      </c>
    </row>
    <row r="13540" s="37" customFormat="1" customHeight="1" spans="1:7">
      <c r="A13540" s="52" t="s">
        <v>2064</v>
      </c>
      <c r="B13540" s="52" t="s">
        <v>4594</v>
      </c>
      <c r="C13540" s="52" t="s">
        <v>2107</v>
      </c>
      <c r="D13540" s="52" t="s">
        <v>2109</v>
      </c>
      <c r="E13540" s="54">
        <v>18.942</v>
      </c>
      <c r="F13540" s="54">
        <v>0</v>
      </c>
      <c r="G13540" s="54">
        <v>18.942</v>
      </c>
    </row>
    <row r="13541" s="37" customFormat="1" customHeight="1" spans="1:7">
      <c r="A13541" s="52" t="s">
        <v>2064</v>
      </c>
      <c r="B13541" s="52" t="s">
        <v>4594</v>
      </c>
      <c r="C13541" s="52" t="s">
        <v>2107</v>
      </c>
      <c r="D13541" s="52" t="s">
        <v>2111</v>
      </c>
      <c r="E13541" s="54">
        <v>2.5155</v>
      </c>
      <c r="F13541" s="54">
        <v>0</v>
      </c>
      <c r="G13541" s="54">
        <v>2.5155</v>
      </c>
    </row>
    <row r="13542" s="37" customFormat="1" customHeight="1" spans="1:7">
      <c r="A13542" s="52" t="s">
        <v>2064</v>
      </c>
      <c r="B13542" s="52" t="s">
        <v>4594</v>
      </c>
      <c r="C13542" s="52" t="s">
        <v>2107</v>
      </c>
      <c r="D13542" s="52" t="s">
        <v>2112</v>
      </c>
      <c r="E13542" s="54">
        <v>7.288733</v>
      </c>
      <c r="F13542" s="54">
        <v>0</v>
      </c>
      <c r="G13542" s="54">
        <v>7.288733</v>
      </c>
    </row>
    <row r="13543" s="37" customFormat="1" customHeight="1" spans="1:7">
      <c r="A13543" s="52" t="s">
        <v>2064</v>
      </c>
      <c r="B13543" s="52" t="s">
        <v>4594</v>
      </c>
      <c r="C13543" s="52" t="s">
        <v>2107</v>
      </c>
      <c r="D13543" s="52" t="s">
        <v>2113</v>
      </c>
      <c r="E13543" s="54">
        <v>6.13788</v>
      </c>
      <c r="F13543" s="54">
        <v>0</v>
      </c>
      <c r="G13543" s="54">
        <v>6.13788</v>
      </c>
    </row>
    <row r="13544" s="37" customFormat="1" customHeight="1" spans="1:7">
      <c r="A13544" s="52" t="s">
        <v>2064</v>
      </c>
      <c r="B13544" s="52" t="s">
        <v>4594</v>
      </c>
      <c r="C13544" s="52" t="s">
        <v>2107</v>
      </c>
      <c r="D13544" s="52" t="s">
        <v>2114</v>
      </c>
      <c r="E13544" s="54">
        <v>0.154931</v>
      </c>
      <c r="F13544" s="54">
        <v>0</v>
      </c>
      <c r="G13544" s="54">
        <v>0.154931</v>
      </c>
    </row>
    <row r="13545" s="37" customFormat="1" customHeight="1" spans="1:7">
      <c r="A13545" s="52" t="s">
        <v>2064</v>
      </c>
      <c r="B13545" s="52" t="s">
        <v>4594</v>
      </c>
      <c r="C13545" s="52" t="s">
        <v>2107</v>
      </c>
      <c r="D13545" s="52" t="s">
        <v>2115</v>
      </c>
      <c r="E13545" s="54">
        <v>0.258218</v>
      </c>
      <c r="F13545" s="54">
        <v>0</v>
      </c>
      <c r="G13545" s="54">
        <v>0.258218</v>
      </c>
    </row>
    <row r="13546" s="37" customFormat="1" customHeight="1" spans="1:7">
      <c r="A13546" s="52" t="s">
        <v>2064</v>
      </c>
      <c r="B13546" s="52" t="s">
        <v>4594</v>
      </c>
      <c r="C13546" s="52" t="s">
        <v>2107</v>
      </c>
      <c r="D13546" s="52" t="s">
        <v>2116</v>
      </c>
      <c r="E13546" s="54">
        <v>0.2</v>
      </c>
      <c r="F13546" s="54">
        <v>0</v>
      </c>
      <c r="G13546" s="54">
        <v>0.2</v>
      </c>
    </row>
    <row r="13547" s="37" customFormat="1" customHeight="1" spans="1:7">
      <c r="A13547" s="52" t="s">
        <v>2064</v>
      </c>
      <c r="B13547" s="52" t="s">
        <v>4594</v>
      </c>
      <c r="C13547" s="52" t="s">
        <v>2107</v>
      </c>
      <c r="D13547" s="52" t="s">
        <v>2117</v>
      </c>
      <c r="E13547" s="54">
        <v>12.27576</v>
      </c>
      <c r="F13547" s="54">
        <v>0</v>
      </c>
      <c r="G13547" s="54">
        <v>12.27576</v>
      </c>
    </row>
    <row r="13548" s="37" customFormat="1" customHeight="1" spans="1:7">
      <c r="A13548" s="52" t="s">
        <v>2064</v>
      </c>
      <c r="B13548" s="52" t="s">
        <v>4594</v>
      </c>
      <c r="C13548" s="52" t="s">
        <v>2107</v>
      </c>
      <c r="D13548" s="52" t="s">
        <v>2118</v>
      </c>
      <c r="E13548" s="54">
        <v>10.384776</v>
      </c>
      <c r="F13548" s="54">
        <v>0</v>
      </c>
      <c r="G13548" s="54">
        <v>10.384776</v>
      </c>
    </row>
    <row r="13549" s="37" customFormat="1" customHeight="1" spans="1:7">
      <c r="A13549" s="52" t="s">
        <v>2064</v>
      </c>
      <c r="B13549" s="52" t="s">
        <v>4594</v>
      </c>
      <c r="C13549" s="52" t="s">
        <v>2107</v>
      </c>
      <c r="D13549" s="52" t="s">
        <v>2120</v>
      </c>
      <c r="E13549" s="54">
        <v>2.3</v>
      </c>
      <c r="F13549" s="54">
        <v>0</v>
      </c>
      <c r="G13549" s="54">
        <v>2.3</v>
      </c>
    </row>
    <row r="13550" s="37" customFormat="1" customHeight="1" spans="1:7">
      <c r="A13550" s="52" t="s">
        <v>2064</v>
      </c>
      <c r="B13550" s="52" t="s">
        <v>4594</v>
      </c>
      <c r="C13550" s="52" t="s">
        <v>2107</v>
      </c>
      <c r="D13550" s="52" t="s">
        <v>2121</v>
      </c>
      <c r="E13550" s="54">
        <v>0.8</v>
      </c>
      <c r="F13550" s="54">
        <v>0</v>
      </c>
      <c r="G13550" s="54">
        <v>0.8</v>
      </c>
    </row>
    <row r="13551" s="37" customFormat="1" customHeight="1" spans="1:7">
      <c r="A13551" s="52" t="s">
        <v>2064</v>
      </c>
      <c r="B13551" s="52" t="s">
        <v>4594</v>
      </c>
      <c r="C13551" s="52" t="s">
        <v>2107</v>
      </c>
      <c r="D13551" s="52" t="s">
        <v>2122</v>
      </c>
      <c r="E13551" s="54">
        <v>25.08</v>
      </c>
      <c r="F13551" s="54">
        <v>0</v>
      </c>
      <c r="G13551" s="54">
        <v>25.08</v>
      </c>
    </row>
    <row r="13552" s="37" customFormat="1" customHeight="1" spans="1:7">
      <c r="A13552" s="52" t="s">
        <v>2064</v>
      </c>
      <c r="B13552" s="52" t="s">
        <v>4594</v>
      </c>
      <c r="C13552" s="52" t="s">
        <v>2107</v>
      </c>
      <c r="D13552" s="52" t="s">
        <v>2123</v>
      </c>
      <c r="E13552" s="54">
        <v>9.8163</v>
      </c>
      <c r="F13552" s="54">
        <v>0</v>
      </c>
      <c r="G13552" s="54">
        <v>9.8163</v>
      </c>
    </row>
    <row r="13553" s="37" customFormat="1" customHeight="1" spans="1:7">
      <c r="A13553" s="49" t="s">
        <v>4598</v>
      </c>
      <c r="B13553" s="49"/>
      <c r="C13553" s="49"/>
      <c r="D13553" s="49"/>
      <c r="E13553" s="55">
        <v>1177.457061</v>
      </c>
      <c r="F13553" s="55">
        <v>0</v>
      </c>
      <c r="G13553" s="55">
        <v>1177.457061</v>
      </c>
    </row>
    <row r="13554" s="37" customFormat="1" customHeight="1" spans="1:7">
      <c r="A13554" s="52" t="s">
        <v>2065</v>
      </c>
      <c r="B13554" s="49" t="s">
        <v>4599</v>
      </c>
      <c r="C13554" s="49"/>
      <c r="D13554" s="49"/>
      <c r="E13554" s="55">
        <v>961.716143</v>
      </c>
      <c r="F13554" s="55">
        <v>0</v>
      </c>
      <c r="G13554" s="55">
        <v>961.716143</v>
      </c>
    </row>
    <row r="13555" s="37" customFormat="1" customHeight="1" spans="1:7">
      <c r="A13555" s="52" t="s">
        <v>2065</v>
      </c>
      <c r="B13555" s="52" t="s">
        <v>4600</v>
      </c>
      <c r="C13555" s="49" t="s">
        <v>2080</v>
      </c>
      <c r="D13555" s="49"/>
      <c r="E13555" s="55">
        <v>740</v>
      </c>
      <c r="F13555" s="55">
        <v>0</v>
      </c>
      <c r="G13555" s="55">
        <v>740</v>
      </c>
    </row>
    <row r="13556" s="37" customFormat="1" customHeight="1" spans="1:7">
      <c r="A13556" s="52" t="s">
        <v>2065</v>
      </c>
      <c r="B13556" s="52" t="s">
        <v>4600</v>
      </c>
      <c r="C13556" s="52" t="s">
        <v>2081</v>
      </c>
      <c r="D13556" s="52" t="s">
        <v>4601</v>
      </c>
      <c r="E13556" s="54">
        <v>300</v>
      </c>
      <c r="F13556" s="54">
        <v>0</v>
      </c>
      <c r="G13556" s="54">
        <v>300</v>
      </c>
    </row>
    <row r="13557" s="37" customFormat="1" customHeight="1" spans="1:7">
      <c r="A13557" s="52" t="s">
        <v>2065</v>
      </c>
      <c r="B13557" s="52" t="s">
        <v>4600</v>
      </c>
      <c r="C13557" s="52" t="s">
        <v>2081</v>
      </c>
      <c r="D13557" s="52" t="s">
        <v>4602</v>
      </c>
      <c r="E13557" s="54">
        <v>0</v>
      </c>
      <c r="F13557" s="54">
        <v>0</v>
      </c>
      <c r="G13557" s="54">
        <v>0</v>
      </c>
    </row>
    <row r="13558" s="37" customFormat="1" customHeight="1" spans="1:7">
      <c r="A13558" s="52" t="s">
        <v>2065</v>
      </c>
      <c r="B13558" s="52" t="s">
        <v>4600</v>
      </c>
      <c r="C13558" s="52" t="s">
        <v>2081</v>
      </c>
      <c r="D13558" s="52" t="s">
        <v>4603</v>
      </c>
      <c r="E13558" s="54">
        <v>0</v>
      </c>
      <c r="F13558" s="54">
        <v>0</v>
      </c>
      <c r="G13558" s="54">
        <v>0</v>
      </c>
    </row>
    <row r="13559" s="37" customFormat="1" customHeight="1" spans="1:7">
      <c r="A13559" s="52" t="s">
        <v>2065</v>
      </c>
      <c r="B13559" s="52" t="s">
        <v>4600</v>
      </c>
      <c r="C13559" s="52" t="s">
        <v>2081</v>
      </c>
      <c r="D13559" s="52" t="s">
        <v>4604</v>
      </c>
      <c r="E13559" s="54">
        <v>0</v>
      </c>
      <c r="F13559" s="54">
        <v>0</v>
      </c>
      <c r="G13559" s="54">
        <v>0</v>
      </c>
    </row>
    <row r="13560" s="37" customFormat="1" customHeight="1" spans="1:7">
      <c r="A13560" s="52" t="s">
        <v>2065</v>
      </c>
      <c r="B13560" s="52" t="s">
        <v>4600</v>
      </c>
      <c r="C13560" s="52" t="s">
        <v>2081</v>
      </c>
      <c r="D13560" s="52" t="s">
        <v>4605</v>
      </c>
      <c r="E13560" s="54">
        <v>162.98</v>
      </c>
      <c r="F13560" s="54">
        <v>0</v>
      </c>
      <c r="G13560" s="54">
        <v>162.98</v>
      </c>
    </row>
    <row r="13561" s="37" customFormat="1" customHeight="1" spans="1:7">
      <c r="A13561" s="52" t="s">
        <v>2065</v>
      </c>
      <c r="B13561" s="52" t="s">
        <v>4600</v>
      </c>
      <c r="C13561" s="52" t="s">
        <v>2081</v>
      </c>
      <c r="D13561" s="52" t="s">
        <v>4606</v>
      </c>
      <c r="E13561" s="54">
        <v>89.22</v>
      </c>
      <c r="F13561" s="54">
        <v>0</v>
      </c>
      <c r="G13561" s="54">
        <v>89.22</v>
      </c>
    </row>
    <row r="13562" s="37" customFormat="1" customHeight="1" spans="1:7">
      <c r="A13562" s="52" t="s">
        <v>2065</v>
      </c>
      <c r="B13562" s="52" t="s">
        <v>4600</v>
      </c>
      <c r="C13562" s="52" t="s">
        <v>2081</v>
      </c>
      <c r="D13562" s="52" t="s">
        <v>4607</v>
      </c>
      <c r="E13562" s="54">
        <v>92</v>
      </c>
      <c r="F13562" s="54">
        <v>0</v>
      </c>
      <c r="G13562" s="54">
        <v>92</v>
      </c>
    </row>
    <row r="13563" s="37" customFormat="1" customHeight="1" spans="1:7">
      <c r="A13563" s="52" t="s">
        <v>2065</v>
      </c>
      <c r="B13563" s="52" t="s">
        <v>4600</v>
      </c>
      <c r="C13563" s="52" t="s">
        <v>2081</v>
      </c>
      <c r="D13563" s="52" t="s">
        <v>4608</v>
      </c>
      <c r="E13563" s="54">
        <v>78.2</v>
      </c>
      <c r="F13563" s="54">
        <v>0</v>
      </c>
      <c r="G13563" s="54">
        <v>78.2</v>
      </c>
    </row>
    <row r="13564" s="37" customFormat="1" customHeight="1" spans="1:7">
      <c r="A13564" s="52" t="s">
        <v>2065</v>
      </c>
      <c r="B13564" s="52" t="s">
        <v>4600</v>
      </c>
      <c r="C13564" s="52" t="s">
        <v>2081</v>
      </c>
      <c r="D13564" s="52" t="s">
        <v>4609</v>
      </c>
      <c r="E13564" s="54">
        <v>17.6</v>
      </c>
      <c r="F13564" s="54">
        <v>0</v>
      </c>
      <c r="G13564" s="54">
        <v>17.6</v>
      </c>
    </row>
    <row r="13565" s="37" customFormat="1" customHeight="1" spans="1:7">
      <c r="A13565" s="52" t="s">
        <v>2065</v>
      </c>
      <c r="B13565" s="52" t="s">
        <v>4600</v>
      </c>
      <c r="C13565" s="49" t="s">
        <v>2091</v>
      </c>
      <c r="D13565" s="49"/>
      <c r="E13565" s="55">
        <v>28.616555</v>
      </c>
      <c r="F13565" s="55">
        <v>0</v>
      </c>
      <c r="G13565" s="55">
        <v>28.616555</v>
      </c>
    </row>
    <row r="13566" s="37" customFormat="1" customHeight="1" spans="1:7">
      <c r="A13566" s="52" t="s">
        <v>2065</v>
      </c>
      <c r="B13566" s="52" t="s">
        <v>4600</v>
      </c>
      <c r="C13566" s="52" t="s">
        <v>2092</v>
      </c>
      <c r="D13566" s="52" t="s">
        <v>2093</v>
      </c>
      <c r="E13566" s="54">
        <v>14.7</v>
      </c>
      <c r="F13566" s="54">
        <v>0</v>
      </c>
      <c r="G13566" s="54">
        <v>14.7</v>
      </c>
    </row>
    <row r="13567" s="37" customFormat="1" customHeight="1" spans="1:7">
      <c r="A13567" s="52" t="s">
        <v>2065</v>
      </c>
      <c r="B13567" s="52" t="s">
        <v>4600</v>
      </c>
      <c r="C13567" s="52" t="s">
        <v>2092</v>
      </c>
      <c r="D13567" s="52" t="s">
        <v>2094</v>
      </c>
      <c r="E13567" s="54">
        <v>0.793901</v>
      </c>
      <c r="F13567" s="54">
        <v>0</v>
      </c>
      <c r="G13567" s="54">
        <v>0.793901</v>
      </c>
    </row>
    <row r="13568" s="37" customFormat="1" customHeight="1" spans="1:7">
      <c r="A13568" s="52" t="s">
        <v>2065</v>
      </c>
      <c r="B13568" s="52" t="s">
        <v>4600</v>
      </c>
      <c r="C13568" s="52" t="s">
        <v>2092</v>
      </c>
      <c r="D13568" s="52" t="s">
        <v>2095</v>
      </c>
      <c r="E13568" s="54">
        <v>0.529267</v>
      </c>
      <c r="F13568" s="54">
        <v>0</v>
      </c>
      <c r="G13568" s="54">
        <v>0.529267</v>
      </c>
    </row>
    <row r="13569" s="37" customFormat="1" customHeight="1" spans="1:7">
      <c r="A13569" s="52" t="s">
        <v>2065</v>
      </c>
      <c r="B13569" s="52" t="s">
        <v>4600</v>
      </c>
      <c r="C13569" s="52" t="s">
        <v>2092</v>
      </c>
      <c r="D13569" s="52" t="s">
        <v>2096</v>
      </c>
      <c r="E13569" s="54">
        <v>1.326783</v>
      </c>
      <c r="F13569" s="54">
        <v>0</v>
      </c>
      <c r="G13569" s="54">
        <v>1.326783</v>
      </c>
    </row>
    <row r="13570" s="37" customFormat="1" customHeight="1" spans="1:7">
      <c r="A13570" s="52" t="s">
        <v>2065</v>
      </c>
      <c r="B13570" s="52" t="s">
        <v>4600</v>
      </c>
      <c r="C13570" s="52" t="s">
        <v>2092</v>
      </c>
      <c r="D13570" s="52" t="s">
        <v>2097</v>
      </c>
      <c r="E13570" s="54">
        <v>1.068228</v>
      </c>
      <c r="F13570" s="54">
        <v>0</v>
      </c>
      <c r="G13570" s="54">
        <v>1.068228</v>
      </c>
    </row>
    <row r="13571" s="37" customFormat="1" customHeight="1" spans="1:7">
      <c r="A13571" s="52" t="s">
        <v>2065</v>
      </c>
      <c r="B13571" s="52" t="s">
        <v>4600</v>
      </c>
      <c r="C13571" s="52" t="s">
        <v>2092</v>
      </c>
      <c r="D13571" s="52" t="s">
        <v>2098</v>
      </c>
      <c r="E13571" s="54">
        <v>0.992376</v>
      </c>
      <c r="F13571" s="54">
        <v>0</v>
      </c>
      <c r="G13571" s="54">
        <v>0.992376</v>
      </c>
    </row>
    <row r="13572" s="37" customFormat="1" customHeight="1" spans="1:7">
      <c r="A13572" s="52" t="s">
        <v>2065</v>
      </c>
      <c r="B13572" s="52" t="s">
        <v>4600</v>
      </c>
      <c r="C13572" s="52" t="s">
        <v>2092</v>
      </c>
      <c r="D13572" s="52" t="s">
        <v>2099</v>
      </c>
      <c r="E13572" s="54">
        <v>6.084</v>
      </c>
      <c r="F13572" s="54">
        <v>0</v>
      </c>
      <c r="G13572" s="54">
        <v>6.084</v>
      </c>
    </row>
    <row r="13573" s="37" customFormat="1" customHeight="1" spans="1:7">
      <c r="A13573" s="52" t="s">
        <v>2065</v>
      </c>
      <c r="B13573" s="52" t="s">
        <v>4600</v>
      </c>
      <c r="C13573" s="52" t="s">
        <v>2092</v>
      </c>
      <c r="D13573" s="52" t="s">
        <v>2100</v>
      </c>
      <c r="E13573" s="54">
        <v>1.872</v>
      </c>
      <c r="F13573" s="54">
        <v>0</v>
      </c>
      <c r="G13573" s="54">
        <v>1.872</v>
      </c>
    </row>
    <row r="13574" s="37" customFormat="1" customHeight="1" spans="1:7">
      <c r="A13574" s="52" t="s">
        <v>2065</v>
      </c>
      <c r="B13574" s="52" t="s">
        <v>4600</v>
      </c>
      <c r="C13574" s="52" t="s">
        <v>2092</v>
      </c>
      <c r="D13574" s="52" t="s">
        <v>2104</v>
      </c>
      <c r="E13574" s="54">
        <v>0.35</v>
      </c>
      <c r="F13574" s="54">
        <v>0</v>
      </c>
      <c r="G13574" s="54">
        <v>0.35</v>
      </c>
    </row>
    <row r="13575" s="37" customFormat="1" customHeight="1" spans="1:7">
      <c r="A13575" s="52" t="s">
        <v>2065</v>
      </c>
      <c r="B13575" s="52" t="s">
        <v>4600</v>
      </c>
      <c r="C13575" s="52" t="s">
        <v>2092</v>
      </c>
      <c r="D13575" s="52" t="s">
        <v>2105</v>
      </c>
      <c r="E13575" s="54">
        <v>0.9</v>
      </c>
      <c r="F13575" s="54">
        <v>0</v>
      </c>
      <c r="G13575" s="54">
        <v>0.9</v>
      </c>
    </row>
    <row r="13576" s="37" customFormat="1" customHeight="1" spans="1:7">
      <c r="A13576" s="52" t="s">
        <v>2065</v>
      </c>
      <c r="B13576" s="52" t="s">
        <v>4600</v>
      </c>
      <c r="C13576" s="49" t="s">
        <v>2106</v>
      </c>
      <c r="D13576" s="49"/>
      <c r="E13576" s="55">
        <v>193.099588</v>
      </c>
      <c r="F13576" s="55">
        <v>0</v>
      </c>
      <c r="G13576" s="55">
        <v>193.099588</v>
      </c>
    </row>
    <row r="13577" s="37" customFormat="1" customHeight="1" spans="1:7">
      <c r="A13577" s="52" t="s">
        <v>2065</v>
      </c>
      <c r="B13577" s="52" t="s">
        <v>4600</v>
      </c>
      <c r="C13577" s="52" t="s">
        <v>2107</v>
      </c>
      <c r="D13577" s="52" t="s">
        <v>2108</v>
      </c>
      <c r="E13577" s="54">
        <v>35.6076</v>
      </c>
      <c r="F13577" s="54">
        <v>0</v>
      </c>
      <c r="G13577" s="54">
        <v>35.6076</v>
      </c>
    </row>
    <row r="13578" s="37" customFormat="1" customHeight="1" spans="1:7">
      <c r="A13578" s="52" t="s">
        <v>2065</v>
      </c>
      <c r="B13578" s="52" t="s">
        <v>4600</v>
      </c>
      <c r="C13578" s="52" t="s">
        <v>2107</v>
      </c>
      <c r="D13578" s="52" t="s">
        <v>2109</v>
      </c>
      <c r="E13578" s="54">
        <v>30.1908</v>
      </c>
      <c r="F13578" s="54">
        <v>0</v>
      </c>
      <c r="G13578" s="54">
        <v>30.1908</v>
      </c>
    </row>
    <row r="13579" s="37" customFormat="1" customHeight="1" spans="1:7">
      <c r="A13579" s="52" t="s">
        <v>2065</v>
      </c>
      <c r="B13579" s="52" t="s">
        <v>4600</v>
      </c>
      <c r="C13579" s="52" t="s">
        <v>2107</v>
      </c>
      <c r="D13579" s="52" t="s">
        <v>2110</v>
      </c>
      <c r="E13579" s="54">
        <v>0.36</v>
      </c>
      <c r="F13579" s="54">
        <v>0</v>
      </c>
      <c r="G13579" s="54">
        <v>0.36</v>
      </c>
    </row>
    <row r="13580" s="37" customFormat="1" customHeight="1" spans="1:7">
      <c r="A13580" s="52" t="s">
        <v>2065</v>
      </c>
      <c r="B13580" s="52" t="s">
        <v>4600</v>
      </c>
      <c r="C13580" s="52" t="s">
        <v>2107</v>
      </c>
      <c r="D13580" s="52" t="s">
        <v>2111</v>
      </c>
      <c r="E13580" s="54">
        <v>2.9673</v>
      </c>
      <c r="F13580" s="54">
        <v>0</v>
      </c>
      <c r="G13580" s="54">
        <v>2.9673</v>
      </c>
    </row>
    <row r="13581" s="37" customFormat="1" customHeight="1" spans="1:7">
      <c r="A13581" s="52" t="s">
        <v>2065</v>
      </c>
      <c r="B13581" s="52" t="s">
        <v>4600</v>
      </c>
      <c r="C13581" s="52" t="s">
        <v>2107</v>
      </c>
      <c r="D13581" s="52" t="s">
        <v>2112</v>
      </c>
      <c r="E13581" s="54">
        <v>9.781742</v>
      </c>
      <c r="F13581" s="54">
        <v>0</v>
      </c>
      <c r="G13581" s="54">
        <v>9.781742</v>
      </c>
    </row>
    <row r="13582" s="37" customFormat="1" customHeight="1" spans="1:7">
      <c r="A13582" s="52" t="s">
        <v>2065</v>
      </c>
      <c r="B13582" s="52" t="s">
        <v>4600</v>
      </c>
      <c r="C13582" s="52" t="s">
        <v>2107</v>
      </c>
      <c r="D13582" s="52" t="s">
        <v>2113</v>
      </c>
      <c r="E13582" s="54">
        <v>8.237256</v>
      </c>
      <c r="F13582" s="54">
        <v>0</v>
      </c>
      <c r="G13582" s="54">
        <v>8.237256</v>
      </c>
    </row>
    <row r="13583" s="37" customFormat="1" customHeight="1" spans="1:7">
      <c r="A13583" s="52" t="s">
        <v>2065</v>
      </c>
      <c r="B13583" s="52" t="s">
        <v>4600</v>
      </c>
      <c r="C13583" s="52" t="s">
        <v>2107</v>
      </c>
      <c r="D13583" s="52" t="s">
        <v>2114</v>
      </c>
      <c r="E13583" s="54">
        <v>0.206297</v>
      </c>
      <c r="F13583" s="54">
        <v>0</v>
      </c>
      <c r="G13583" s="54">
        <v>0.206297</v>
      </c>
    </row>
    <row r="13584" s="37" customFormat="1" customHeight="1" spans="1:7">
      <c r="A13584" s="52" t="s">
        <v>2065</v>
      </c>
      <c r="B13584" s="52" t="s">
        <v>4600</v>
      </c>
      <c r="C13584" s="52" t="s">
        <v>2107</v>
      </c>
      <c r="D13584" s="52" t="s">
        <v>2115</v>
      </c>
      <c r="E13584" s="54">
        <v>0.343829</v>
      </c>
      <c r="F13584" s="54">
        <v>0</v>
      </c>
      <c r="G13584" s="54">
        <v>0.343829</v>
      </c>
    </row>
    <row r="13585" s="37" customFormat="1" customHeight="1" spans="1:7">
      <c r="A13585" s="52" t="s">
        <v>2065</v>
      </c>
      <c r="B13585" s="52" t="s">
        <v>4600</v>
      </c>
      <c r="C13585" s="52" t="s">
        <v>2107</v>
      </c>
      <c r="D13585" s="52" t="s">
        <v>2116</v>
      </c>
      <c r="E13585" s="54">
        <v>2</v>
      </c>
      <c r="F13585" s="54">
        <v>0</v>
      </c>
      <c r="G13585" s="54">
        <v>2</v>
      </c>
    </row>
    <row r="13586" s="37" customFormat="1" customHeight="1" spans="1:7">
      <c r="A13586" s="52" t="s">
        <v>2065</v>
      </c>
      <c r="B13586" s="52" t="s">
        <v>4600</v>
      </c>
      <c r="C13586" s="52" t="s">
        <v>2107</v>
      </c>
      <c r="D13586" s="52" t="s">
        <v>2117</v>
      </c>
      <c r="E13586" s="54">
        <v>16.474512</v>
      </c>
      <c r="F13586" s="54">
        <v>0</v>
      </c>
      <c r="G13586" s="54">
        <v>16.474512</v>
      </c>
    </row>
    <row r="13587" s="37" customFormat="1" customHeight="1" spans="1:7">
      <c r="A13587" s="52" t="s">
        <v>2065</v>
      </c>
      <c r="B13587" s="52" t="s">
        <v>4600</v>
      </c>
      <c r="C13587" s="52" t="s">
        <v>2107</v>
      </c>
      <c r="D13587" s="52" t="s">
        <v>2118</v>
      </c>
      <c r="E13587" s="54">
        <v>14.003352</v>
      </c>
      <c r="F13587" s="54">
        <v>0</v>
      </c>
      <c r="G13587" s="54">
        <v>14.003352</v>
      </c>
    </row>
    <row r="13588" s="37" customFormat="1" customHeight="1" spans="1:7">
      <c r="A13588" s="52" t="s">
        <v>2065</v>
      </c>
      <c r="B13588" s="52" t="s">
        <v>4600</v>
      </c>
      <c r="C13588" s="52" t="s">
        <v>2107</v>
      </c>
      <c r="D13588" s="52" t="s">
        <v>2119</v>
      </c>
      <c r="E13588" s="54">
        <v>1.398</v>
      </c>
      <c r="F13588" s="54">
        <v>0</v>
      </c>
      <c r="G13588" s="54">
        <v>1.398</v>
      </c>
    </row>
    <row r="13589" s="37" customFormat="1" customHeight="1" spans="1:7">
      <c r="A13589" s="52" t="s">
        <v>2065</v>
      </c>
      <c r="B13589" s="52" t="s">
        <v>4600</v>
      </c>
      <c r="C13589" s="52" t="s">
        <v>2107</v>
      </c>
      <c r="D13589" s="52" t="s">
        <v>2120</v>
      </c>
      <c r="E13589" s="54">
        <v>23</v>
      </c>
      <c r="F13589" s="54">
        <v>0</v>
      </c>
      <c r="G13589" s="54">
        <v>23</v>
      </c>
    </row>
    <row r="13590" s="37" customFormat="1" customHeight="1" spans="1:7">
      <c r="A13590" s="52" t="s">
        <v>2065</v>
      </c>
      <c r="B13590" s="52" t="s">
        <v>4600</v>
      </c>
      <c r="C13590" s="52" t="s">
        <v>2107</v>
      </c>
      <c r="D13590" s="52" t="s">
        <v>2121</v>
      </c>
      <c r="E13590" s="54">
        <v>0.96</v>
      </c>
      <c r="F13590" s="54">
        <v>0</v>
      </c>
      <c r="G13590" s="54">
        <v>0.96</v>
      </c>
    </row>
    <row r="13591" s="37" customFormat="1" customHeight="1" spans="1:7">
      <c r="A13591" s="52" t="s">
        <v>2065</v>
      </c>
      <c r="B13591" s="52" t="s">
        <v>4600</v>
      </c>
      <c r="C13591" s="52" t="s">
        <v>2107</v>
      </c>
      <c r="D13591" s="52" t="s">
        <v>2122</v>
      </c>
      <c r="E13591" s="54">
        <v>34.2</v>
      </c>
      <c r="F13591" s="54">
        <v>0</v>
      </c>
      <c r="G13591" s="54">
        <v>34.2</v>
      </c>
    </row>
    <row r="13592" s="37" customFormat="1" customHeight="1" spans="1:7">
      <c r="A13592" s="52" t="s">
        <v>2065</v>
      </c>
      <c r="B13592" s="52" t="s">
        <v>4600</v>
      </c>
      <c r="C13592" s="52" t="s">
        <v>2107</v>
      </c>
      <c r="D13592" s="52" t="s">
        <v>2123</v>
      </c>
      <c r="E13592" s="54">
        <v>13.3689</v>
      </c>
      <c r="F13592" s="54">
        <v>0</v>
      </c>
      <c r="G13592" s="54">
        <v>13.3689</v>
      </c>
    </row>
    <row r="13593" s="37" customFormat="1" customHeight="1" spans="1:7">
      <c r="A13593" s="52" t="s">
        <v>2065</v>
      </c>
      <c r="B13593" s="49" t="s">
        <v>4610</v>
      </c>
      <c r="C13593" s="49"/>
      <c r="D13593" s="49"/>
      <c r="E13593" s="55">
        <v>215.740918</v>
      </c>
      <c r="F13593" s="55">
        <v>0</v>
      </c>
      <c r="G13593" s="55">
        <v>215.740918</v>
      </c>
    </row>
    <row r="13594" s="37" customFormat="1" customHeight="1" spans="1:7">
      <c r="A13594" s="52" t="s">
        <v>2065</v>
      </c>
      <c r="B13594" s="52" t="s">
        <v>4611</v>
      </c>
      <c r="C13594" s="49" t="s">
        <v>2091</v>
      </c>
      <c r="D13594" s="49"/>
      <c r="E13594" s="55">
        <v>45.877963</v>
      </c>
      <c r="F13594" s="55">
        <v>0</v>
      </c>
      <c r="G13594" s="55">
        <v>45.877963</v>
      </c>
    </row>
    <row r="13595" s="37" customFormat="1" customHeight="1" spans="1:7">
      <c r="A13595" s="52" t="s">
        <v>2065</v>
      </c>
      <c r="B13595" s="52" t="s">
        <v>4611</v>
      </c>
      <c r="C13595" s="52" t="s">
        <v>2092</v>
      </c>
      <c r="D13595" s="52" t="s">
        <v>2126</v>
      </c>
      <c r="E13595" s="54">
        <v>22.05</v>
      </c>
      <c r="F13595" s="54">
        <v>0</v>
      </c>
      <c r="G13595" s="54">
        <v>22.05</v>
      </c>
    </row>
    <row r="13596" s="37" customFormat="1" customHeight="1" spans="1:7">
      <c r="A13596" s="52" t="s">
        <v>2065</v>
      </c>
      <c r="B13596" s="52" t="s">
        <v>4611</v>
      </c>
      <c r="C13596" s="52" t="s">
        <v>2092</v>
      </c>
      <c r="D13596" s="52" t="s">
        <v>2127</v>
      </c>
      <c r="E13596" s="54">
        <v>0.880877</v>
      </c>
      <c r="F13596" s="54">
        <v>0</v>
      </c>
      <c r="G13596" s="54">
        <v>0.880877</v>
      </c>
    </row>
    <row r="13597" s="37" customFormat="1" customHeight="1" spans="1:7">
      <c r="A13597" s="52" t="s">
        <v>2065</v>
      </c>
      <c r="B13597" s="52" t="s">
        <v>4611</v>
      </c>
      <c r="C13597" s="52" t="s">
        <v>2092</v>
      </c>
      <c r="D13597" s="52" t="s">
        <v>2128</v>
      </c>
      <c r="E13597" s="54">
        <v>0.587251</v>
      </c>
      <c r="F13597" s="54">
        <v>0</v>
      </c>
      <c r="G13597" s="54">
        <v>0.587251</v>
      </c>
    </row>
    <row r="13598" s="37" customFormat="1" customHeight="1" spans="1:7">
      <c r="A13598" s="52" t="s">
        <v>2065</v>
      </c>
      <c r="B13598" s="52" t="s">
        <v>4611</v>
      </c>
      <c r="C13598" s="52" t="s">
        <v>2092</v>
      </c>
      <c r="D13598" s="52" t="s">
        <v>2129</v>
      </c>
      <c r="E13598" s="54">
        <v>1.227456</v>
      </c>
      <c r="F13598" s="54">
        <v>0</v>
      </c>
      <c r="G13598" s="54">
        <v>1.227456</v>
      </c>
    </row>
    <row r="13599" s="37" customFormat="1" customHeight="1" spans="1:7">
      <c r="A13599" s="52" t="s">
        <v>2065</v>
      </c>
      <c r="B13599" s="52" t="s">
        <v>4611</v>
      </c>
      <c r="C13599" s="52" t="s">
        <v>2092</v>
      </c>
      <c r="D13599" s="52" t="s">
        <v>2297</v>
      </c>
      <c r="E13599" s="54">
        <v>0.181283</v>
      </c>
      <c r="F13599" s="54">
        <v>0</v>
      </c>
      <c r="G13599" s="54">
        <v>0.181283</v>
      </c>
    </row>
    <row r="13600" s="37" customFormat="1" customHeight="1" spans="1:7">
      <c r="A13600" s="52" t="s">
        <v>2065</v>
      </c>
      <c r="B13600" s="52" t="s">
        <v>4611</v>
      </c>
      <c r="C13600" s="52" t="s">
        <v>2092</v>
      </c>
      <c r="D13600" s="52" t="s">
        <v>2130</v>
      </c>
      <c r="E13600" s="54">
        <v>1.101096</v>
      </c>
      <c r="F13600" s="54">
        <v>0</v>
      </c>
      <c r="G13600" s="54">
        <v>1.101096</v>
      </c>
    </row>
    <row r="13601" s="37" customFormat="1" customHeight="1" spans="1:7">
      <c r="A13601" s="52" t="s">
        <v>2065</v>
      </c>
      <c r="B13601" s="52" t="s">
        <v>4611</v>
      </c>
      <c r="C13601" s="52" t="s">
        <v>2092</v>
      </c>
      <c r="D13601" s="52" t="s">
        <v>2102</v>
      </c>
      <c r="E13601" s="54">
        <v>7</v>
      </c>
      <c r="F13601" s="54">
        <v>0</v>
      </c>
      <c r="G13601" s="54">
        <v>7</v>
      </c>
    </row>
    <row r="13602" s="37" customFormat="1" customHeight="1" spans="1:7">
      <c r="A13602" s="52" t="s">
        <v>2065</v>
      </c>
      <c r="B13602" s="52" t="s">
        <v>4611</v>
      </c>
      <c r="C13602" s="52" t="s">
        <v>2092</v>
      </c>
      <c r="D13602" s="52" t="s">
        <v>2103</v>
      </c>
      <c r="E13602" s="54">
        <v>11.5</v>
      </c>
      <c r="F13602" s="54">
        <v>0</v>
      </c>
      <c r="G13602" s="54">
        <v>11.5</v>
      </c>
    </row>
    <row r="13603" s="37" customFormat="1" customHeight="1" spans="1:7">
      <c r="A13603" s="52" t="s">
        <v>2065</v>
      </c>
      <c r="B13603" s="52" t="s">
        <v>4611</v>
      </c>
      <c r="C13603" s="52" t="s">
        <v>2092</v>
      </c>
      <c r="D13603" s="52" t="s">
        <v>2105</v>
      </c>
      <c r="E13603" s="54">
        <v>1.35</v>
      </c>
      <c r="F13603" s="54">
        <v>0</v>
      </c>
      <c r="G13603" s="54">
        <v>1.35</v>
      </c>
    </row>
    <row r="13604" s="37" customFormat="1" customHeight="1" spans="1:7">
      <c r="A13604" s="52" t="s">
        <v>2065</v>
      </c>
      <c r="B13604" s="52" t="s">
        <v>4611</v>
      </c>
      <c r="C13604" s="49" t="s">
        <v>2106</v>
      </c>
      <c r="D13604" s="49"/>
      <c r="E13604" s="55">
        <v>169.862955</v>
      </c>
      <c r="F13604" s="55">
        <v>0</v>
      </c>
      <c r="G13604" s="55">
        <v>169.862955</v>
      </c>
    </row>
    <row r="13605" s="37" customFormat="1" customHeight="1" spans="1:7">
      <c r="A13605" s="52" t="s">
        <v>2065</v>
      </c>
      <c r="B13605" s="52" t="s">
        <v>4611</v>
      </c>
      <c r="C13605" s="52" t="s">
        <v>2107</v>
      </c>
      <c r="D13605" s="52" t="s">
        <v>2131</v>
      </c>
      <c r="E13605" s="54">
        <v>40.9152</v>
      </c>
      <c r="F13605" s="54">
        <v>0</v>
      </c>
      <c r="G13605" s="54">
        <v>40.9152</v>
      </c>
    </row>
    <row r="13606" s="37" customFormat="1" customHeight="1" spans="1:7">
      <c r="A13606" s="52" t="s">
        <v>2065</v>
      </c>
      <c r="B13606" s="52" t="s">
        <v>4611</v>
      </c>
      <c r="C13606" s="52" t="s">
        <v>2107</v>
      </c>
      <c r="D13606" s="52" t="s">
        <v>2132</v>
      </c>
      <c r="E13606" s="54">
        <v>1.3932</v>
      </c>
      <c r="F13606" s="54">
        <v>0</v>
      </c>
      <c r="G13606" s="54">
        <v>1.3932</v>
      </c>
    </row>
    <row r="13607" s="37" customFormat="1" customHeight="1" spans="1:7">
      <c r="A13607" s="52" t="s">
        <v>2065</v>
      </c>
      <c r="B13607" s="52" t="s">
        <v>4611</v>
      </c>
      <c r="C13607" s="52" t="s">
        <v>2107</v>
      </c>
      <c r="D13607" s="52" t="s">
        <v>2134</v>
      </c>
      <c r="E13607" s="54">
        <v>21.768</v>
      </c>
      <c r="F13607" s="54">
        <v>0</v>
      </c>
      <c r="G13607" s="54">
        <v>21.768</v>
      </c>
    </row>
    <row r="13608" s="37" customFormat="1" customHeight="1" spans="1:7">
      <c r="A13608" s="52" t="s">
        <v>2065</v>
      </c>
      <c r="B13608" s="52" t="s">
        <v>4611</v>
      </c>
      <c r="C13608" s="52" t="s">
        <v>2107</v>
      </c>
      <c r="D13608" s="52" t="s">
        <v>2135</v>
      </c>
      <c r="E13608" s="54">
        <v>35.9472</v>
      </c>
      <c r="F13608" s="54">
        <v>0</v>
      </c>
      <c r="G13608" s="54">
        <v>35.9472</v>
      </c>
    </row>
    <row r="13609" s="37" customFormat="1" customHeight="1" spans="1:7">
      <c r="A13609" s="52" t="s">
        <v>2065</v>
      </c>
      <c r="B13609" s="52" t="s">
        <v>4611</v>
      </c>
      <c r="C13609" s="52" t="s">
        <v>2107</v>
      </c>
      <c r="D13609" s="52" t="s">
        <v>2136</v>
      </c>
      <c r="E13609" s="54">
        <v>9.33</v>
      </c>
      <c r="F13609" s="54">
        <v>0</v>
      </c>
      <c r="G13609" s="54">
        <v>9.33</v>
      </c>
    </row>
    <row r="13610" s="37" customFormat="1" customHeight="1" spans="1:7">
      <c r="A13610" s="52" t="s">
        <v>2065</v>
      </c>
      <c r="B13610" s="52" t="s">
        <v>4611</v>
      </c>
      <c r="C13610" s="52" t="s">
        <v>2107</v>
      </c>
      <c r="D13610" s="52" t="s">
        <v>2137</v>
      </c>
      <c r="E13610" s="54">
        <v>17.496576</v>
      </c>
      <c r="F13610" s="54">
        <v>0</v>
      </c>
      <c r="G13610" s="54">
        <v>17.496576</v>
      </c>
    </row>
    <row r="13611" s="37" customFormat="1" customHeight="1" spans="1:7">
      <c r="A13611" s="52" t="s">
        <v>2065</v>
      </c>
      <c r="B13611" s="52" t="s">
        <v>4611</v>
      </c>
      <c r="C13611" s="52" t="s">
        <v>2107</v>
      </c>
      <c r="D13611" s="52" t="s">
        <v>2138</v>
      </c>
      <c r="E13611" s="54">
        <v>6.973608</v>
      </c>
      <c r="F13611" s="54">
        <v>0</v>
      </c>
      <c r="G13611" s="54">
        <v>6.973608</v>
      </c>
    </row>
    <row r="13612" s="37" customFormat="1" customHeight="1" spans="1:7">
      <c r="A13612" s="52" t="s">
        <v>2065</v>
      </c>
      <c r="B13612" s="52" t="s">
        <v>4611</v>
      </c>
      <c r="C13612" s="52" t="s">
        <v>2107</v>
      </c>
      <c r="D13612" s="52" t="s">
        <v>2139</v>
      </c>
      <c r="E13612" s="54">
        <v>0.220219</v>
      </c>
      <c r="F13612" s="54">
        <v>0</v>
      </c>
      <c r="G13612" s="54">
        <v>0.220219</v>
      </c>
    </row>
    <row r="13613" s="37" customFormat="1" customHeight="1" spans="1:7">
      <c r="A13613" s="52" t="s">
        <v>2065</v>
      </c>
      <c r="B13613" s="52" t="s">
        <v>4611</v>
      </c>
      <c r="C13613" s="52" t="s">
        <v>2107</v>
      </c>
      <c r="D13613" s="52" t="s">
        <v>2140</v>
      </c>
      <c r="E13613" s="54">
        <v>0.367032</v>
      </c>
      <c r="F13613" s="54">
        <v>0</v>
      </c>
      <c r="G13613" s="54">
        <v>0.367032</v>
      </c>
    </row>
    <row r="13614" s="37" customFormat="1" customHeight="1" spans="1:7">
      <c r="A13614" s="52" t="s">
        <v>2065</v>
      </c>
      <c r="B13614" s="52" t="s">
        <v>4611</v>
      </c>
      <c r="C13614" s="52" t="s">
        <v>2107</v>
      </c>
      <c r="D13614" s="52" t="s">
        <v>2141</v>
      </c>
      <c r="E13614" s="54">
        <v>8.808768</v>
      </c>
      <c r="F13614" s="54">
        <v>0</v>
      </c>
      <c r="G13614" s="54">
        <v>8.808768</v>
      </c>
    </row>
    <row r="13615" s="37" customFormat="1" customHeight="1" spans="1:7">
      <c r="A13615" s="52" t="s">
        <v>2065</v>
      </c>
      <c r="B13615" s="52" t="s">
        <v>4611</v>
      </c>
      <c r="C13615" s="52" t="s">
        <v>2107</v>
      </c>
      <c r="D13615" s="52" t="s">
        <v>2298</v>
      </c>
      <c r="E13615" s="54">
        <v>0.2</v>
      </c>
      <c r="F13615" s="54">
        <v>0</v>
      </c>
      <c r="G13615" s="54">
        <v>0.2</v>
      </c>
    </row>
    <row r="13616" s="37" customFormat="1" customHeight="1" spans="1:7">
      <c r="A13616" s="52" t="s">
        <v>2065</v>
      </c>
      <c r="B13616" s="52" t="s">
        <v>4611</v>
      </c>
      <c r="C13616" s="52" t="s">
        <v>2107</v>
      </c>
      <c r="D13616" s="52" t="s">
        <v>2142</v>
      </c>
      <c r="E13616" s="54">
        <v>8.748288</v>
      </c>
      <c r="F13616" s="54">
        <v>0</v>
      </c>
      <c r="G13616" s="54">
        <v>8.748288</v>
      </c>
    </row>
    <row r="13617" s="37" customFormat="1" customHeight="1" spans="1:7">
      <c r="A13617" s="52" t="s">
        <v>2065</v>
      </c>
      <c r="B13617" s="52" t="s">
        <v>4611</v>
      </c>
      <c r="C13617" s="52" t="s">
        <v>2107</v>
      </c>
      <c r="D13617" s="52" t="s">
        <v>2299</v>
      </c>
      <c r="E13617" s="54">
        <v>2.3</v>
      </c>
      <c r="F13617" s="54">
        <v>0</v>
      </c>
      <c r="G13617" s="54">
        <v>2.3</v>
      </c>
    </row>
    <row r="13618" s="37" customFormat="1" customHeight="1" spans="1:7">
      <c r="A13618" s="52" t="s">
        <v>2065</v>
      </c>
      <c r="B13618" s="52" t="s">
        <v>4611</v>
      </c>
      <c r="C13618" s="52" t="s">
        <v>2107</v>
      </c>
      <c r="D13618" s="52" t="s">
        <v>2143</v>
      </c>
      <c r="E13618" s="54">
        <v>13.3141</v>
      </c>
      <c r="F13618" s="54">
        <v>0</v>
      </c>
      <c r="G13618" s="54">
        <v>13.3141</v>
      </c>
    </row>
    <row r="13619" s="37" customFormat="1" customHeight="1" spans="1:7">
      <c r="A13619" s="52" t="s">
        <v>2065</v>
      </c>
      <c r="B13619" s="52" t="s">
        <v>4611</v>
      </c>
      <c r="C13619" s="52" t="s">
        <v>2107</v>
      </c>
      <c r="D13619" s="52" t="s">
        <v>2144</v>
      </c>
      <c r="E13619" s="54">
        <v>1.44</v>
      </c>
      <c r="F13619" s="54">
        <v>0</v>
      </c>
      <c r="G13619" s="54">
        <v>1.44</v>
      </c>
    </row>
    <row r="13620" s="37" customFormat="1" customHeight="1" spans="1:7">
      <c r="A13620" s="52" t="s">
        <v>2065</v>
      </c>
      <c r="B13620" s="52" t="s">
        <v>4611</v>
      </c>
      <c r="C13620" s="52" t="s">
        <v>2107</v>
      </c>
      <c r="D13620" s="52" t="s">
        <v>2145</v>
      </c>
      <c r="E13620" s="54">
        <v>0.640764</v>
      </c>
      <c r="F13620" s="54">
        <v>0</v>
      </c>
      <c r="G13620" s="54">
        <v>0.640764</v>
      </c>
    </row>
    <row r="13621" s="37" customFormat="1" customHeight="1" spans="1:7">
      <c r="A13621" s="49" t="s">
        <v>4612</v>
      </c>
      <c r="B13621" s="49"/>
      <c r="C13621" s="49"/>
      <c r="D13621" s="49"/>
      <c r="E13621" s="55">
        <v>288.090145</v>
      </c>
      <c r="F13621" s="55">
        <v>0</v>
      </c>
      <c r="G13621" s="55">
        <v>288.090145</v>
      </c>
    </row>
    <row r="13622" s="37" customFormat="1" customHeight="1" spans="1:7">
      <c r="A13622" s="52" t="s">
        <v>2066</v>
      </c>
      <c r="B13622" s="49" t="s">
        <v>4613</v>
      </c>
      <c r="C13622" s="49"/>
      <c r="D13622" s="49"/>
      <c r="E13622" s="55">
        <v>288.090145</v>
      </c>
      <c r="F13622" s="55">
        <v>0</v>
      </c>
      <c r="G13622" s="55">
        <v>288.090145</v>
      </c>
    </row>
    <row r="13623" s="37" customFormat="1" customHeight="1" spans="1:7">
      <c r="A13623" s="52" t="s">
        <v>2066</v>
      </c>
      <c r="B13623" s="52" t="s">
        <v>4614</v>
      </c>
      <c r="C13623" s="49" t="s">
        <v>2080</v>
      </c>
      <c r="D13623" s="49"/>
      <c r="E13623" s="55">
        <v>44</v>
      </c>
      <c r="F13623" s="55">
        <v>0</v>
      </c>
      <c r="G13623" s="55">
        <v>44</v>
      </c>
    </row>
    <row r="13624" s="37" customFormat="1" customHeight="1" spans="1:7">
      <c r="A13624" s="52" t="s">
        <v>2066</v>
      </c>
      <c r="B13624" s="52" t="s">
        <v>4614</v>
      </c>
      <c r="C13624" s="52" t="s">
        <v>2081</v>
      </c>
      <c r="D13624" s="52" t="s">
        <v>4615</v>
      </c>
      <c r="E13624" s="54">
        <v>28</v>
      </c>
      <c r="F13624" s="54">
        <v>0</v>
      </c>
      <c r="G13624" s="54">
        <v>28</v>
      </c>
    </row>
    <row r="13625" s="37" customFormat="1" customHeight="1" spans="1:7">
      <c r="A13625" s="52" t="s">
        <v>2066</v>
      </c>
      <c r="B13625" s="52" t="s">
        <v>4614</v>
      </c>
      <c r="C13625" s="52" t="s">
        <v>2081</v>
      </c>
      <c r="D13625" s="52" t="s">
        <v>4616</v>
      </c>
      <c r="E13625" s="54">
        <v>5</v>
      </c>
      <c r="F13625" s="54">
        <v>0</v>
      </c>
      <c r="G13625" s="54">
        <v>5</v>
      </c>
    </row>
    <row r="13626" s="37" customFormat="1" customHeight="1" spans="1:7">
      <c r="A13626" s="52" t="s">
        <v>2066</v>
      </c>
      <c r="B13626" s="52" t="s">
        <v>4614</v>
      </c>
      <c r="C13626" s="52" t="s">
        <v>2081</v>
      </c>
      <c r="D13626" s="52" t="s">
        <v>4617</v>
      </c>
      <c r="E13626" s="54">
        <v>7</v>
      </c>
      <c r="F13626" s="54">
        <v>0</v>
      </c>
      <c r="G13626" s="54">
        <v>7</v>
      </c>
    </row>
    <row r="13627" s="37" customFormat="1" customHeight="1" spans="1:7">
      <c r="A13627" s="52" t="s">
        <v>2066</v>
      </c>
      <c r="B13627" s="52" t="s">
        <v>4614</v>
      </c>
      <c r="C13627" s="52" t="s">
        <v>2081</v>
      </c>
      <c r="D13627" s="52" t="s">
        <v>4618</v>
      </c>
      <c r="E13627" s="54">
        <v>4</v>
      </c>
      <c r="F13627" s="54">
        <v>0</v>
      </c>
      <c r="G13627" s="54">
        <v>4</v>
      </c>
    </row>
    <row r="13628" s="37" customFormat="1" customHeight="1" spans="1:7">
      <c r="A13628" s="52" t="s">
        <v>2066</v>
      </c>
      <c r="B13628" s="52" t="s">
        <v>4614</v>
      </c>
      <c r="C13628" s="49" t="s">
        <v>2091</v>
      </c>
      <c r="D13628" s="49"/>
      <c r="E13628" s="55">
        <v>46.443398</v>
      </c>
      <c r="F13628" s="55">
        <v>0</v>
      </c>
      <c r="G13628" s="55">
        <v>46.443398</v>
      </c>
    </row>
    <row r="13629" s="37" customFormat="1" customHeight="1" spans="1:7">
      <c r="A13629" s="52" t="s">
        <v>2066</v>
      </c>
      <c r="B13629" s="52" t="s">
        <v>4614</v>
      </c>
      <c r="C13629" s="52" t="s">
        <v>2092</v>
      </c>
      <c r="D13629" s="52" t="s">
        <v>2093</v>
      </c>
      <c r="E13629" s="54">
        <v>19.6</v>
      </c>
      <c r="F13629" s="54">
        <v>0</v>
      </c>
      <c r="G13629" s="54">
        <v>19.6</v>
      </c>
    </row>
    <row r="13630" s="37" customFormat="1" customHeight="1" spans="1:7">
      <c r="A13630" s="52" t="s">
        <v>2066</v>
      </c>
      <c r="B13630" s="52" t="s">
        <v>4614</v>
      </c>
      <c r="C13630" s="52" t="s">
        <v>2092</v>
      </c>
      <c r="D13630" s="52" t="s">
        <v>2094</v>
      </c>
      <c r="E13630" s="54">
        <v>0.942984</v>
      </c>
      <c r="F13630" s="54">
        <v>0</v>
      </c>
      <c r="G13630" s="54">
        <v>0.942984</v>
      </c>
    </row>
    <row r="13631" s="37" customFormat="1" customHeight="1" spans="1:7">
      <c r="A13631" s="52" t="s">
        <v>2066</v>
      </c>
      <c r="B13631" s="52" t="s">
        <v>4614</v>
      </c>
      <c r="C13631" s="52" t="s">
        <v>2092</v>
      </c>
      <c r="D13631" s="52" t="s">
        <v>2095</v>
      </c>
      <c r="E13631" s="54">
        <v>0.628656</v>
      </c>
      <c r="F13631" s="54">
        <v>0</v>
      </c>
      <c r="G13631" s="54">
        <v>0.628656</v>
      </c>
    </row>
    <row r="13632" s="37" customFormat="1" customHeight="1" spans="1:7">
      <c r="A13632" s="52" t="s">
        <v>2066</v>
      </c>
      <c r="B13632" s="52" t="s">
        <v>4614</v>
      </c>
      <c r="C13632" s="52" t="s">
        <v>2092</v>
      </c>
      <c r="D13632" s="52" t="s">
        <v>2097</v>
      </c>
      <c r="E13632" s="54">
        <v>1.457028</v>
      </c>
      <c r="F13632" s="54">
        <v>0</v>
      </c>
      <c r="G13632" s="54">
        <v>1.457028</v>
      </c>
    </row>
    <row r="13633" s="37" customFormat="1" customHeight="1" spans="1:7">
      <c r="A13633" s="52" t="s">
        <v>2066</v>
      </c>
      <c r="B13633" s="52" t="s">
        <v>4614</v>
      </c>
      <c r="C13633" s="52" t="s">
        <v>2092</v>
      </c>
      <c r="D13633" s="52" t="s">
        <v>2098</v>
      </c>
      <c r="E13633" s="54">
        <v>1.17873</v>
      </c>
      <c r="F13633" s="54">
        <v>0</v>
      </c>
      <c r="G13633" s="54">
        <v>1.17873</v>
      </c>
    </row>
    <row r="13634" s="37" customFormat="1" customHeight="1" spans="1:7">
      <c r="A13634" s="52" t="s">
        <v>2066</v>
      </c>
      <c r="B13634" s="52" t="s">
        <v>4614</v>
      </c>
      <c r="C13634" s="52" t="s">
        <v>2092</v>
      </c>
      <c r="D13634" s="52" t="s">
        <v>2099</v>
      </c>
      <c r="E13634" s="54">
        <v>8.892</v>
      </c>
      <c r="F13634" s="54">
        <v>0</v>
      </c>
      <c r="G13634" s="54">
        <v>8.892</v>
      </c>
    </row>
    <row r="13635" s="37" customFormat="1" customHeight="1" spans="1:7">
      <c r="A13635" s="52" t="s">
        <v>2066</v>
      </c>
      <c r="B13635" s="52" t="s">
        <v>4614</v>
      </c>
      <c r="C13635" s="52" t="s">
        <v>2092</v>
      </c>
      <c r="D13635" s="52" t="s">
        <v>2100</v>
      </c>
      <c r="E13635" s="54">
        <v>2.544</v>
      </c>
      <c r="F13635" s="54">
        <v>0</v>
      </c>
      <c r="G13635" s="54">
        <v>2.544</v>
      </c>
    </row>
    <row r="13636" s="37" customFormat="1" customHeight="1" spans="1:7">
      <c r="A13636" s="52" t="s">
        <v>2066</v>
      </c>
      <c r="B13636" s="52" t="s">
        <v>4614</v>
      </c>
      <c r="C13636" s="52" t="s">
        <v>2092</v>
      </c>
      <c r="D13636" s="52" t="s">
        <v>2311</v>
      </c>
      <c r="E13636" s="54">
        <v>10</v>
      </c>
      <c r="F13636" s="54">
        <v>0</v>
      </c>
      <c r="G13636" s="54">
        <v>10</v>
      </c>
    </row>
    <row r="13637" s="37" customFormat="1" customHeight="1" spans="1:7">
      <c r="A13637" s="52" t="s">
        <v>2066</v>
      </c>
      <c r="B13637" s="52" t="s">
        <v>4614</v>
      </c>
      <c r="C13637" s="52" t="s">
        <v>2092</v>
      </c>
      <c r="D13637" s="52" t="s">
        <v>2105</v>
      </c>
      <c r="E13637" s="54">
        <v>1.2</v>
      </c>
      <c r="F13637" s="54">
        <v>0</v>
      </c>
      <c r="G13637" s="54">
        <v>1.2</v>
      </c>
    </row>
    <row r="13638" s="37" customFormat="1" customHeight="1" spans="1:7">
      <c r="A13638" s="52" t="s">
        <v>2066</v>
      </c>
      <c r="B13638" s="52" t="s">
        <v>4614</v>
      </c>
      <c r="C13638" s="49" t="s">
        <v>2106</v>
      </c>
      <c r="D13638" s="49"/>
      <c r="E13638" s="55">
        <v>197.646747</v>
      </c>
      <c r="F13638" s="55">
        <v>0</v>
      </c>
      <c r="G13638" s="55">
        <v>197.646747</v>
      </c>
    </row>
    <row r="13639" s="37" customFormat="1" customHeight="1" spans="1:7">
      <c r="A13639" s="52" t="s">
        <v>2066</v>
      </c>
      <c r="B13639" s="52" t="s">
        <v>4614</v>
      </c>
      <c r="C13639" s="52" t="s">
        <v>2107</v>
      </c>
      <c r="D13639" s="52" t="s">
        <v>2108</v>
      </c>
      <c r="E13639" s="54">
        <v>48.5676</v>
      </c>
      <c r="F13639" s="54">
        <v>0</v>
      </c>
      <c r="G13639" s="54">
        <v>48.5676</v>
      </c>
    </row>
    <row r="13640" s="37" customFormat="1" customHeight="1" spans="1:7">
      <c r="A13640" s="52" t="s">
        <v>2066</v>
      </c>
      <c r="B13640" s="52" t="s">
        <v>4614</v>
      </c>
      <c r="C13640" s="52" t="s">
        <v>2107</v>
      </c>
      <c r="D13640" s="52" t="s">
        <v>2109</v>
      </c>
      <c r="E13640" s="54">
        <v>30.0144</v>
      </c>
      <c r="F13640" s="54">
        <v>0</v>
      </c>
      <c r="G13640" s="54">
        <v>30.0144</v>
      </c>
    </row>
    <row r="13641" s="37" customFormat="1" customHeight="1" spans="1:7">
      <c r="A13641" s="52" t="s">
        <v>2066</v>
      </c>
      <c r="B13641" s="52" t="s">
        <v>4614</v>
      </c>
      <c r="C13641" s="52" t="s">
        <v>2107</v>
      </c>
      <c r="D13641" s="52" t="s">
        <v>2111</v>
      </c>
      <c r="E13641" s="54">
        <v>4.0473</v>
      </c>
      <c r="F13641" s="54">
        <v>0</v>
      </c>
      <c r="G13641" s="54">
        <v>4.0473</v>
      </c>
    </row>
    <row r="13642" s="37" customFormat="1" customHeight="1" spans="1:7">
      <c r="A13642" s="52" t="s">
        <v>2066</v>
      </c>
      <c r="B13642" s="52" t="s">
        <v>4614</v>
      </c>
      <c r="C13642" s="52" t="s">
        <v>2107</v>
      </c>
      <c r="D13642" s="52" t="s">
        <v>2112</v>
      </c>
      <c r="E13642" s="54">
        <v>11.634584</v>
      </c>
      <c r="F13642" s="54">
        <v>0</v>
      </c>
      <c r="G13642" s="54">
        <v>11.634584</v>
      </c>
    </row>
    <row r="13643" s="37" customFormat="1" customHeight="1" spans="1:7">
      <c r="A13643" s="52" t="s">
        <v>2066</v>
      </c>
      <c r="B13643" s="52" t="s">
        <v>4614</v>
      </c>
      <c r="C13643" s="52" t="s">
        <v>2107</v>
      </c>
      <c r="D13643" s="52" t="s">
        <v>2113</v>
      </c>
      <c r="E13643" s="54">
        <v>9.797544</v>
      </c>
      <c r="F13643" s="54">
        <v>0</v>
      </c>
      <c r="G13643" s="54">
        <v>9.797544</v>
      </c>
    </row>
    <row r="13644" s="37" customFormat="1" customHeight="1" spans="1:7">
      <c r="A13644" s="52" t="s">
        <v>2066</v>
      </c>
      <c r="B13644" s="52" t="s">
        <v>4614</v>
      </c>
      <c r="C13644" s="52" t="s">
        <v>2107</v>
      </c>
      <c r="D13644" s="52" t="s">
        <v>2114</v>
      </c>
      <c r="E13644" s="54">
        <v>0.247888</v>
      </c>
      <c r="F13644" s="54">
        <v>0</v>
      </c>
      <c r="G13644" s="54">
        <v>0.247888</v>
      </c>
    </row>
    <row r="13645" s="37" customFormat="1" customHeight="1" spans="1:7">
      <c r="A13645" s="52" t="s">
        <v>2066</v>
      </c>
      <c r="B13645" s="52" t="s">
        <v>4614</v>
      </c>
      <c r="C13645" s="52" t="s">
        <v>2107</v>
      </c>
      <c r="D13645" s="52" t="s">
        <v>2115</v>
      </c>
      <c r="E13645" s="54">
        <v>0.413147</v>
      </c>
      <c r="F13645" s="54">
        <v>0</v>
      </c>
      <c r="G13645" s="54">
        <v>0.413147</v>
      </c>
    </row>
    <row r="13646" s="37" customFormat="1" customHeight="1" spans="1:7">
      <c r="A13646" s="52" t="s">
        <v>2066</v>
      </c>
      <c r="B13646" s="52" t="s">
        <v>4614</v>
      </c>
      <c r="C13646" s="52" t="s">
        <v>2107</v>
      </c>
      <c r="D13646" s="52" t="s">
        <v>2117</v>
      </c>
      <c r="E13646" s="54">
        <v>19.595088</v>
      </c>
      <c r="F13646" s="54">
        <v>0</v>
      </c>
      <c r="G13646" s="54">
        <v>19.595088</v>
      </c>
    </row>
    <row r="13647" s="37" customFormat="1" customHeight="1" spans="1:7">
      <c r="A13647" s="52" t="s">
        <v>2066</v>
      </c>
      <c r="B13647" s="52" t="s">
        <v>4614</v>
      </c>
      <c r="C13647" s="52" t="s">
        <v>2107</v>
      </c>
      <c r="D13647" s="52" t="s">
        <v>2118</v>
      </c>
      <c r="E13647" s="54">
        <v>16.572696</v>
      </c>
      <c r="F13647" s="54">
        <v>0</v>
      </c>
      <c r="G13647" s="54">
        <v>16.572696</v>
      </c>
    </row>
    <row r="13648" s="37" customFormat="1" customHeight="1" spans="1:7">
      <c r="A13648" s="52" t="s">
        <v>2066</v>
      </c>
      <c r="B13648" s="52" t="s">
        <v>4614</v>
      </c>
      <c r="C13648" s="52" t="s">
        <v>2107</v>
      </c>
      <c r="D13648" s="52" t="s">
        <v>2121</v>
      </c>
      <c r="E13648" s="54">
        <v>1.28</v>
      </c>
      <c r="F13648" s="54">
        <v>0</v>
      </c>
      <c r="G13648" s="54">
        <v>1.28</v>
      </c>
    </row>
    <row r="13649" s="37" customFormat="1" customHeight="1" spans="1:7">
      <c r="A13649" s="52" t="s">
        <v>2066</v>
      </c>
      <c r="B13649" s="52" t="s">
        <v>4614</v>
      </c>
      <c r="C13649" s="52" t="s">
        <v>2107</v>
      </c>
      <c r="D13649" s="52" t="s">
        <v>2122</v>
      </c>
      <c r="E13649" s="54">
        <v>39.84</v>
      </c>
      <c r="F13649" s="54">
        <v>0</v>
      </c>
      <c r="G13649" s="54">
        <v>39.84</v>
      </c>
    </row>
    <row r="13650" s="37" customFormat="1" customHeight="1" spans="1:7">
      <c r="A13650" s="52" t="s">
        <v>2066</v>
      </c>
      <c r="B13650" s="52" t="s">
        <v>4614</v>
      </c>
      <c r="C13650" s="52" t="s">
        <v>2107</v>
      </c>
      <c r="D13650" s="52" t="s">
        <v>2123</v>
      </c>
      <c r="E13650" s="54">
        <v>15.6365</v>
      </c>
      <c r="F13650" s="54">
        <v>0</v>
      </c>
      <c r="G13650" s="54">
        <v>15.6365</v>
      </c>
    </row>
    <row r="13651" s="37" customFormat="1" customHeight="1" spans="1:7">
      <c r="A13651" s="49" t="s">
        <v>4619</v>
      </c>
      <c r="B13651" s="49"/>
      <c r="C13651" s="49"/>
      <c r="D13651" s="49"/>
      <c r="E13651" s="55">
        <v>204.316403</v>
      </c>
      <c r="F13651" s="55">
        <v>0</v>
      </c>
      <c r="G13651" s="55">
        <v>204.316403</v>
      </c>
    </row>
    <row r="13652" s="37" customFormat="1" customHeight="1" spans="1:7">
      <c r="A13652" s="52" t="s">
        <v>2067</v>
      </c>
      <c r="B13652" s="49" t="s">
        <v>4620</v>
      </c>
      <c r="C13652" s="49"/>
      <c r="D13652" s="49"/>
      <c r="E13652" s="55">
        <v>204.316403</v>
      </c>
      <c r="F13652" s="55">
        <v>0</v>
      </c>
      <c r="G13652" s="55">
        <v>204.316403</v>
      </c>
    </row>
    <row r="13653" s="37" customFormat="1" customHeight="1" spans="1:7">
      <c r="A13653" s="52" t="s">
        <v>2067</v>
      </c>
      <c r="B13653" s="52" t="s">
        <v>4621</v>
      </c>
      <c r="C13653" s="49" t="s">
        <v>2080</v>
      </c>
      <c r="D13653" s="49"/>
      <c r="E13653" s="55">
        <v>4.25</v>
      </c>
      <c r="F13653" s="55">
        <v>0</v>
      </c>
      <c r="G13653" s="55">
        <v>4.25</v>
      </c>
    </row>
    <row r="13654" s="37" customFormat="1" customHeight="1" spans="1:7">
      <c r="A13654" s="52" t="s">
        <v>2067</v>
      </c>
      <c r="B13654" s="52" t="s">
        <v>4621</v>
      </c>
      <c r="C13654" s="52" t="s">
        <v>2081</v>
      </c>
      <c r="D13654" s="52" t="s">
        <v>4622</v>
      </c>
      <c r="E13654" s="54">
        <v>3.6</v>
      </c>
      <c r="F13654" s="54">
        <v>0</v>
      </c>
      <c r="G13654" s="54">
        <v>3.6</v>
      </c>
    </row>
    <row r="13655" s="37" customFormat="1" customHeight="1" spans="1:7">
      <c r="A13655" s="52" t="s">
        <v>2067</v>
      </c>
      <c r="B13655" s="52" t="s">
        <v>4621</v>
      </c>
      <c r="C13655" s="52" t="s">
        <v>2081</v>
      </c>
      <c r="D13655" s="52" t="s">
        <v>4623</v>
      </c>
      <c r="E13655" s="54">
        <v>0.65</v>
      </c>
      <c r="F13655" s="54">
        <v>0</v>
      </c>
      <c r="G13655" s="54">
        <v>0.65</v>
      </c>
    </row>
    <row r="13656" s="37" customFormat="1" customHeight="1" spans="1:7">
      <c r="A13656" s="52" t="s">
        <v>2067</v>
      </c>
      <c r="B13656" s="52" t="s">
        <v>4621</v>
      </c>
      <c r="C13656" s="49" t="s">
        <v>2091</v>
      </c>
      <c r="D13656" s="49"/>
      <c r="E13656" s="55">
        <v>40.12035</v>
      </c>
      <c r="F13656" s="55">
        <v>0</v>
      </c>
      <c r="G13656" s="55">
        <v>40.12035</v>
      </c>
    </row>
    <row r="13657" s="37" customFormat="1" customHeight="1" spans="1:7">
      <c r="A13657" s="52" t="s">
        <v>2067</v>
      </c>
      <c r="B13657" s="52" t="s">
        <v>4621</v>
      </c>
      <c r="C13657" s="52" t="s">
        <v>2092</v>
      </c>
      <c r="D13657" s="52" t="s">
        <v>2093</v>
      </c>
      <c r="E13657" s="54">
        <v>17.15</v>
      </c>
      <c r="F13657" s="54">
        <v>0</v>
      </c>
      <c r="G13657" s="54">
        <v>17.15</v>
      </c>
    </row>
    <row r="13658" s="37" customFormat="1" customHeight="1" spans="1:7">
      <c r="A13658" s="52" t="s">
        <v>2067</v>
      </c>
      <c r="B13658" s="52" t="s">
        <v>4621</v>
      </c>
      <c r="C13658" s="52" t="s">
        <v>2092</v>
      </c>
      <c r="D13658" s="52" t="s">
        <v>2094</v>
      </c>
      <c r="E13658" s="54">
        <v>0.758462</v>
      </c>
      <c r="F13658" s="54">
        <v>0</v>
      </c>
      <c r="G13658" s="54">
        <v>0.758462</v>
      </c>
    </row>
    <row r="13659" s="37" customFormat="1" customHeight="1" spans="1:7">
      <c r="A13659" s="52" t="s">
        <v>2067</v>
      </c>
      <c r="B13659" s="52" t="s">
        <v>4621</v>
      </c>
      <c r="C13659" s="52" t="s">
        <v>2092</v>
      </c>
      <c r="D13659" s="52" t="s">
        <v>2095</v>
      </c>
      <c r="E13659" s="54">
        <v>0.505642</v>
      </c>
      <c r="F13659" s="54">
        <v>0</v>
      </c>
      <c r="G13659" s="54">
        <v>0.505642</v>
      </c>
    </row>
    <row r="13660" s="37" customFormat="1" customHeight="1" spans="1:7">
      <c r="A13660" s="52" t="s">
        <v>2067</v>
      </c>
      <c r="B13660" s="52" t="s">
        <v>4621</v>
      </c>
      <c r="C13660" s="52" t="s">
        <v>2092</v>
      </c>
      <c r="D13660" s="52" t="s">
        <v>2097</v>
      </c>
      <c r="E13660" s="54">
        <v>1.128168</v>
      </c>
      <c r="F13660" s="54">
        <v>0</v>
      </c>
      <c r="G13660" s="54">
        <v>1.128168</v>
      </c>
    </row>
    <row r="13661" s="37" customFormat="1" customHeight="1" spans="1:7">
      <c r="A13661" s="52" t="s">
        <v>2067</v>
      </c>
      <c r="B13661" s="52" t="s">
        <v>4621</v>
      </c>
      <c r="C13661" s="52" t="s">
        <v>2092</v>
      </c>
      <c r="D13661" s="52" t="s">
        <v>2098</v>
      </c>
      <c r="E13661" s="54">
        <v>0.948078</v>
      </c>
      <c r="F13661" s="54">
        <v>0</v>
      </c>
      <c r="G13661" s="54">
        <v>0.948078</v>
      </c>
    </row>
    <row r="13662" s="37" customFormat="1" customHeight="1" spans="1:7">
      <c r="A13662" s="52" t="s">
        <v>2067</v>
      </c>
      <c r="B13662" s="52" t="s">
        <v>4621</v>
      </c>
      <c r="C13662" s="52" t="s">
        <v>2092</v>
      </c>
      <c r="D13662" s="52" t="s">
        <v>2099</v>
      </c>
      <c r="E13662" s="54">
        <v>6.396</v>
      </c>
      <c r="F13662" s="54">
        <v>0</v>
      </c>
      <c r="G13662" s="54">
        <v>6.396</v>
      </c>
    </row>
    <row r="13663" s="37" customFormat="1" customHeight="1" spans="1:7">
      <c r="A13663" s="52" t="s">
        <v>2067</v>
      </c>
      <c r="B13663" s="52" t="s">
        <v>4621</v>
      </c>
      <c r="C13663" s="52" t="s">
        <v>2092</v>
      </c>
      <c r="D13663" s="52" t="s">
        <v>2100</v>
      </c>
      <c r="E13663" s="54">
        <v>2.184</v>
      </c>
      <c r="F13663" s="54">
        <v>0</v>
      </c>
      <c r="G13663" s="54">
        <v>2.184</v>
      </c>
    </row>
    <row r="13664" s="37" customFormat="1" customHeight="1" spans="1:7">
      <c r="A13664" s="52" t="s">
        <v>2067</v>
      </c>
      <c r="B13664" s="52" t="s">
        <v>4621</v>
      </c>
      <c r="C13664" s="52" t="s">
        <v>2092</v>
      </c>
      <c r="D13664" s="52" t="s">
        <v>2311</v>
      </c>
      <c r="E13664" s="54">
        <v>10</v>
      </c>
      <c r="F13664" s="54">
        <v>0</v>
      </c>
      <c r="G13664" s="54">
        <v>10</v>
      </c>
    </row>
    <row r="13665" s="37" customFormat="1" customHeight="1" spans="1:7">
      <c r="A13665" s="52" t="s">
        <v>2067</v>
      </c>
      <c r="B13665" s="52" t="s">
        <v>4621</v>
      </c>
      <c r="C13665" s="52" t="s">
        <v>2092</v>
      </c>
      <c r="D13665" s="52" t="s">
        <v>2105</v>
      </c>
      <c r="E13665" s="54">
        <v>1.05</v>
      </c>
      <c r="F13665" s="54">
        <v>0</v>
      </c>
      <c r="G13665" s="54">
        <v>1.05</v>
      </c>
    </row>
    <row r="13666" s="37" customFormat="1" customHeight="1" spans="1:7">
      <c r="A13666" s="52" t="s">
        <v>2067</v>
      </c>
      <c r="B13666" s="52" t="s">
        <v>4621</v>
      </c>
      <c r="C13666" s="49" t="s">
        <v>2106</v>
      </c>
      <c r="D13666" s="49"/>
      <c r="E13666" s="55">
        <v>159.946053</v>
      </c>
      <c r="F13666" s="55">
        <v>0</v>
      </c>
      <c r="G13666" s="55">
        <v>159.946053</v>
      </c>
    </row>
    <row r="13667" s="37" customFormat="1" customHeight="1" spans="1:7">
      <c r="A13667" s="52" t="s">
        <v>2067</v>
      </c>
      <c r="B13667" s="52" t="s">
        <v>4621</v>
      </c>
      <c r="C13667" s="52" t="s">
        <v>2107</v>
      </c>
      <c r="D13667" s="52" t="s">
        <v>2108</v>
      </c>
      <c r="E13667" s="54">
        <v>37.6056</v>
      </c>
      <c r="F13667" s="54">
        <v>0</v>
      </c>
      <c r="G13667" s="54">
        <v>37.6056</v>
      </c>
    </row>
    <row r="13668" s="37" customFormat="1" customHeight="1" spans="1:7">
      <c r="A13668" s="52" t="s">
        <v>2067</v>
      </c>
      <c r="B13668" s="52" t="s">
        <v>4621</v>
      </c>
      <c r="C13668" s="52" t="s">
        <v>2107</v>
      </c>
      <c r="D13668" s="52" t="s">
        <v>2109</v>
      </c>
      <c r="E13668" s="54">
        <v>25.1196</v>
      </c>
      <c r="F13668" s="54">
        <v>0</v>
      </c>
      <c r="G13668" s="54">
        <v>25.1196</v>
      </c>
    </row>
    <row r="13669" s="37" customFormat="1" customHeight="1" spans="1:7">
      <c r="A13669" s="52" t="s">
        <v>2067</v>
      </c>
      <c r="B13669" s="52" t="s">
        <v>4621</v>
      </c>
      <c r="C13669" s="52" t="s">
        <v>2107</v>
      </c>
      <c r="D13669" s="52" t="s">
        <v>2110</v>
      </c>
      <c r="E13669" s="54">
        <v>0.48</v>
      </c>
      <c r="F13669" s="54">
        <v>0</v>
      </c>
      <c r="G13669" s="54">
        <v>0.48</v>
      </c>
    </row>
    <row r="13670" s="37" customFormat="1" customHeight="1" spans="1:7">
      <c r="A13670" s="52" t="s">
        <v>2067</v>
      </c>
      <c r="B13670" s="52" t="s">
        <v>4621</v>
      </c>
      <c r="C13670" s="52" t="s">
        <v>2107</v>
      </c>
      <c r="D13670" s="52" t="s">
        <v>2111</v>
      </c>
      <c r="E13670" s="54">
        <v>3.1338</v>
      </c>
      <c r="F13670" s="54">
        <v>0</v>
      </c>
      <c r="G13670" s="54">
        <v>3.1338</v>
      </c>
    </row>
    <row r="13671" s="37" customFormat="1" customHeight="1" spans="1:7">
      <c r="A13671" s="52" t="s">
        <v>2067</v>
      </c>
      <c r="B13671" s="52" t="s">
        <v>4621</v>
      </c>
      <c r="C13671" s="52" t="s">
        <v>2107</v>
      </c>
      <c r="D13671" s="52" t="s">
        <v>2112</v>
      </c>
      <c r="E13671" s="54">
        <v>9.357405</v>
      </c>
      <c r="F13671" s="54">
        <v>0</v>
      </c>
      <c r="G13671" s="54">
        <v>9.357405</v>
      </c>
    </row>
    <row r="13672" s="37" customFormat="1" customHeight="1" spans="1:7">
      <c r="A13672" s="52" t="s">
        <v>2067</v>
      </c>
      <c r="B13672" s="52" t="s">
        <v>4621</v>
      </c>
      <c r="C13672" s="52" t="s">
        <v>2107</v>
      </c>
      <c r="D13672" s="52" t="s">
        <v>2113</v>
      </c>
      <c r="E13672" s="54">
        <v>7.87992</v>
      </c>
      <c r="F13672" s="54">
        <v>0</v>
      </c>
      <c r="G13672" s="54">
        <v>7.87992</v>
      </c>
    </row>
    <row r="13673" s="37" customFormat="1" customHeight="1" spans="1:7">
      <c r="A13673" s="52" t="s">
        <v>2067</v>
      </c>
      <c r="B13673" s="52" t="s">
        <v>4621</v>
      </c>
      <c r="C13673" s="52" t="s">
        <v>2107</v>
      </c>
      <c r="D13673" s="52" t="s">
        <v>2114</v>
      </c>
      <c r="E13673" s="54">
        <v>0.197577</v>
      </c>
      <c r="F13673" s="54">
        <v>0</v>
      </c>
      <c r="G13673" s="54">
        <v>0.197577</v>
      </c>
    </row>
    <row r="13674" s="37" customFormat="1" customHeight="1" spans="1:7">
      <c r="A13674" s="52" t="s">
        <v>2067</v>
      </c>
      <c r="B13674" s="52" t="s">
        <v>4621</v>
      </c>
      <c r="C13674" s="52" t="s">
        <v>2107</v>
      </c>
      <c r="D13674" s="52" t="s">
        <v>2115</v>
      </c>
      <c r="E13674" s="54">
        <v>0.329295</v>
      </c>
      <c r="F13674" s="54">
        <v>0</v>
      </c>
      <c r="G13674" s="54">
        <v>0.329295</v>
      </c>
    </row>
    <row r="13675" s="37" customFormat="1" customHeight="1" spans="1:7">
      <c r="A13675" s="52" t="s">
        <v>2067</v>
      </c>
      <c r="B13675" s="52" t="s">
        <v>4621</v>
      </c>
      <c r="C13675" s="52" t="s">
        <v>2107</v>
      </c>
      <c r="D13675" s="52" t="s">
        <v>2117</v>
      </c>
      <c r="E13675" s="54">
        <v>15.75984</v>
      </c>
      <c r="F13675" s="54">
        <v>0</v>
      </c>
      <c r="G13675" s="54">
        <v>15.75984</v>
      </c>
    </row>
    <row r="13676" s="37" customFormat="1" customHeight="1" spans="1:7">
      <c r="A13676" s="52" t="s">
        <v>2067</v>
      </c>
      <c r="B13676" s="52" t="s">
        <v>4621</v>
      </c>
      <c r="C13676" s="52" t="s">
        <v>2107</v>
      </c>
      <c r="D13676" s="52" t="s">
        <v>2118</v>
      </c>
      <c r="E13676" s="54">
        <v>13.425216</v>
      </c>
      <c r="F13676" s="54">
        <v>0</v>
      </c>
      <c r="G13676" s="54">
        <v>13.425216</v>
      </c>
    </row>
    <row r="13677" s="37" customFormat="1" customHeight="1" spans="1:7">
      <c r="A13677" s="52" t="s">
        <v>2067</v>
      </c>
      <c r="B13677" s="52" t="s">
        <v>4621</v>
      </c>
      <c r="C13677" s="52" t="s">
        <v>2107</v>
      </c>
      <c r="D13677" s="52" t="s">
        <v>2121</v>
      </c>
      <c r="E13677" s="54">
        <v>1.12</v>
      </c>
      <c r="F13677" s="54">
        <v>0</v>
      </c>
      <c r="G13677" s="54">
        <v>1.12</v>
      </c>
    </row>
    <row r="13678" s="37" customFormat="1" customHeight="1" spans="1:7">
      <c r="A13678" s="52" t="s">
        <v>2067</v>
      </c>
      <c r="B13678" s="52" t="s">
        <v>4621</v>
      </c>
      <c r="C13678" s="52" t="s">
        <v>2107</v>
      </c>
      <c r="D13678" s="52" t="s">
        <v>2122</v>
      </c>
      <c r="E13678" s="54">
        <v>32.64</v>
      </c>
      <c r="F13678" s="54">
        <v>0</v>
      </c>
      <c r="G13678" s="54">
        <v>32.64</v>
      </c>
    </row>
    <row r="13679" s="37" customFormat="1" customHeight="1" spans="1:7">
      <c r="A13679" s="52" t="s">
        <v>2067</v>
      </c>
      <c r="B13679" s="52" t="s">
        <v>4621</v>
      </c>
      <c r="C13679" s="52" t="s">
        <v>2107</v>
      </c>
      <c r="D13679" s="52" t="s">
        <v>2123</v>
      </c>
      <c r="E13679" s="54">
        <v>12.8978</v>
      </c>
      <c r="F13679" s="54">
        <v>0</v>
      </c>
      <c r="G13679" s="54">
        <v>12.8978</v>
      </c>
    </row>
    <row r="13680" s="37" customFormat="1" customHeight="1" spans="1:7">
      <c r="A13680" s="49" t="s">
        <v>4624</v>
      </c>
      <c r="B13680" s="49"/>
      <c r="C13680" s="49"/>
      <c r="D13680" s="49"/>
      <c r="E13680" s="55">
        <v>227.22</v>
      </c>
      <c r="F13680" s="55">
        <v>0</v>
      </c>
      <c r="G13680" s="55">
        <v>227.22</v>
      </c>
    </row>
    <row r="13681" s="37" customFormat="1" customHeight="1" spans="1:7">
      <c r="A13681" s="52" t="s">
        <v>4625</v>
      </c>
      <c r="B13681" s="49" t="s">
        <v>4626</v>
      </c>
      <c r="C13681" s="49"/>
      <c r="D13681" s="49"/>
      <c r="E13681" s="55">
        <v>227.22</v>
      </c>
      <c r="F13681" s="55">
        <v>0</v>
      </c>
      <c r="G13681" s="55">
        <v>227.22</v>
      </c>
    </row>
    <row r="13682" s="37" customFormat="1" customHeight="1" spans="1:7">
      <c r="A13682" s="52" t="s">
        <v>4625</v>
      </c>
      <c r="B13682" s="52" t="s">
        <v>4627</v>
      </c>
      <c r="C13682" s="49" t="s">
        <v>2080</v>
      </c>
      <c r="D13682" s="49"/>
      <c r="E13682" s="55">
        <v>227.22</v>
      </c>
      <c r="F13682" s="55">
        <v>0</v>
      </c>
      <c r="G13682" s="55">
        <v>227.22</v>
      </c>
    </row>
    <row r="13683" s="37" customFormat="1" customHeight="1" spans="1:7">
      <c r="A13683" s="52" t="s">
        <v>4625</v>
      </c>
      <c r="B13683" s="52" t="s">
        <v>4627</v>
      </c>
      <c r="C13683" s="52" t="s">
        <v>2081</v>
      </c>
      <c r="D13683" s="52" t="s">
        <v>4628</v>
      </c>
      <c r="E13683" s="54">
        <v>45.88</v>
      </c>
      <c r="F13683" s="54">
        <v>0</v>
      </c>
      <c r="G13683" s="54">
        <v>45.88</v>
      </c>
    </row>
    <row r="13684" s="37" customFormat="1" customHeight="1" spans="1:7">
      <c r="A13684" s="52" t="s">
        <v>4625</v>
      </c>
      <c r="B13684" s="52" t="s">
        <v>4627</v>
      </c>
      <c r="C13684" s="52" t="s">
        <v>2081</v>
      </c>
      <c r="D13684" s="52" t="s">
        <v>4629</v>
      </c>
      <c r="E13684" s="54">
        <v>36.6</v>
      </c>
      <c r="F13684" s="54">
        <v>0</v>
      </c>
      <c r="G13684" s="54">
        <v>36.6</v>
      </c>
    </row>
    <row r="13685" s="37" customFormat="1" customHeight="1" spans="1:7">
      <c r="A13685" s="52" t="s">
        <v>4625</v>
      </c>
      <c r="B13685" s="52" t="s">
        <v>4627</v>
      </c>
      <c r="C13685" s="52" t="s">
        <v>2081</v>
      </c>
      <c r="D13685" s="52" t="s">
        <v>4630</v>
      </c>
      <c r="E13685" s="54">
        <v>10</v>
      </c>
      <c r="F13685" s="54">
        <v>0</v>
      </c>
      <c r="G13685" s="54">
        <v>10</v>
      </c>
    </row>
    <row r="13686" s="37" customFormat="1" customHeight="1" spans="1:7">
      <c r="A13686" s="52" t="s">
        <v>4625</v>
      </c>
      <c r="B13686" s="52" t="s">
        <v>4627</v>
      </c>
      <c r="C13686" s="52" t="s">
        <v>2081</v>
      </c>
      <c r="D13686" s="52" t="s">
        <v>4631</v>
      </c>
      <c r="E13686" s="54">
        <v>10</v>
      </c>
      <c r="F13686" s="54">
        <v>0</v>
      </c>
      <c r="G13686" s="54">
        <v>10</v>
      </c>
    </row>
    <row r="13687" s="37" customFormat="1" customHeight="1" spans="1:7">
      <c r="A13687" s="52" t="s">
        <v>4625</v>
      </c>
      <c r="B13687" s="52" t="s">
        <v>4627</v>
      </c>
      <c r="C13687" s="52" t="s">
        <v>2081</v>
      </c>
      <c r="D13687" s="52" t="s">
        <v>4632</v>
      </c>
      <c r="E13687" s="54">
        <v>109.74</v>
      </c>
      <c r="F13687" s="54">
        <v>0</v>
      </c>
      <c r="G13687" s="54">
        <v>109.74</v>
      </c>
    </row>
    <row r="13688" s="37" customFormat="1" customHeight="1" spans="1:7">
      <c r="A13688" s="52" t="s">
        <v>4625</v>
      </c>
      <c r="B13688" s="52" t="s">
        <v>4627</v>
      </c>
      <c r="C13688" s="52" t="s">
        <v>2081</v>
      </c>
      <c r="D13688" s="52" t="s">
        <v>4633</v>
      </c>
      <c r="E13688" s="54">
        <v>15</v>
      </c>
      <c r="F13688" s="54">
        <v>0</v>
      </c>
      <c r="G13688" s="54">
        <v>15</v>
      </c>
    </row>
    <row r="13689" s="37" customFormat="1" customHeight="1" spans="1:7">
      <c r="A13689" s="49" t="s">
        <v>4634</v>
      </c>
      <c r="B13689" s="49"/>
      <c r="C13689" s="49"/>
      <c r="D13689" s="49"/>
      <c r="E13689" s="55">
        <v>148.3</v>
      </c>
      <c r="F13689" s="55">
        <v>0</v>
      </c>
      <c r="G13689" s="55">
        <v>148.3</v>
      </c>
    </row>
    <row r="13690" s="37" customFormat="1" customHeight="1" spans="1:7">
      <c r="A13690" s="52" t="s">
        <v>4635</v>
      </c>
      <c r="B13690" s="49" t="s">
        <v>4636</v>
      </c>
      <c r="C13690" s="49"/>
      <c r="D13690" s="49"/>
      <c r="E13690" s="55">
        <v>148.3</v>
      </c>
      <c r="F13690" s="55">
        <v>0</v>
      </c>
      <c r="G13690" s="55">
        <v>148.3</v>
      </c>
    </row>
    <row r="13691" s="37" customFormat="1" customHeight="1" spans="1:7">
      <c r="A13691" s="52" t="s">
        <v>4635</v>
      </c>
      <c r="B13691" s="52" t="s">
        <v>4637</v>
      </c>
      <c r="C13691" s="49" t="s">
        <v>2080</v>
      </c>
      <c r="D13691" s="49"/>
      <c r="E13691" s="55">
        <v>148.3</v>
      </c>
      <c r="F13691" s="55">
        <v>0</v>
      </c>
      <c r="G13691" s="55">
        <v>148.3</v>
      </c>
    </row>
    <row r="13692" s="37" customFormat="1" customHeight="1" spans="1:7">
      <c r="A13692" s="52" t="s">
        <v>4635</v>
      </c>
      <c r="B13692" s="52" t="s">
        <v>4637</v>
      </c>
      <c r="C13692" s="52" t="s">
        <v>2081</v>
      </c>
      <c r="D13692" s="52" t="s">
        <v>4638</v>
      </c>
      <c r="E13692" s="54">
        <v>20</v>
      </c>
      <c r="F13692" s="54">
        <v>0</v>
      </c>
      <c r="G13692" s="54">
        <v>20</v>
      </c>
    </row>
    <row r="13693" s="37" customFormat="1" customHeight="1" spans="1:7">
      <c r="A13693" s="52" t="s">
        <v>4635</v>
      </c>
      <c r="B13693" s="52" t="s">
        <v>4637</v>
      </c>
      <c r="C13693" s="52" t="s">
        <v>2081</v>
      </c>
      <c r="D13693" s="52" t="s">
        <v>4639</v>
      </c>
      <c r="E13693" s="54">
        <v>128.3</v>
      </c>
      <c r="F13693" s="54">
        <v>0</v>
      </c>
      <c r="G13693" s="54">
        <v>128.3</v>
      </c>
    </row>
    <row r="13694" s="37" customFormat="1" customHeight="1" spans="1:7">
      <c r="A13694" s="49" t="s">
        <v>4640</v>
      </c>
      <c r="B13694" s="49"/>
      <c r="C13694" s="49"/>
      <c r="D13694" s="49"/>
      <c r="E13694" s="55">
        <v>1450.8</v>
      </c>
      <c r="F13694" s="55">
        <v>3049.2</v>
      </c>
      <c r="G13694" s="55">
        <v>4500</v>
      </c>
    </row>
    <row r="13695" s="37" customFormat="1" customHeight="1" spans="1:7">
      <c r="A13695" s="52" t="s">
        <v>4641</v>
      </c>
      <c r="B13695" s="49" t="s">
        <v>4642</v>
      </c>
      <c r="C13695" s="49"/>
      <c r="D13695" s="49"/>
      <c r="E13695" s="55">
        <v>1450.8</v>
      </c>
      <c r="F13695" s="55">
        <v>3049.2</v>
      </c>
      <c r="G13695" s="55">
        <v>4500</v>
      </c>
    </row>
    <row r="13696" s="37" customFormat="1" customHeight="1" spans="1:7">
      <c r="A13696" s="52" t="s">
        <v>4641</v>
      </c>
      <c r="B13696" s="52" t="s">
        <v>1152</v>
      </c>
      <c r="C13696" s="49" t="s">
        <v>2080</v>
      </c>
      <c r="D13696" s="49"/>
      <c r="E13696" s="55">
        <v>1450.8</v>
      </c>
      <c r="F13696" s="55">
        <v>3049.2</v>
      </c>
      <c r="G13696" s="55">
        <v>4500</v>
      </c>
    </row>
    <row r="13697" s="37" customFormat="1" customHeight="1" spans="1:7">
      <c r="A13697" s="52" t="s">
        <v>4641</v>
      </c>
      <c r="B13697" s="52" t="s">
        <v>1152</v>
      </c>
      <c r="C13697" s="52" t="s">
        <v>2081</v>
      </c>
      <c r="D13697" s="52" t="s">
        <v>4643</v>
      </c>
      <c r="E13697" s="54">
        <v>0</v>
      </c>
      <c r="F13697" s="54">
        <v>0</v>
      </c>
      <c r="G13697" s="54">
        <v>0</v>
      </c>
    </row>
    <row r="13698" s="37" customFormat="1" customHeight="1" spans="1:7">
      <c r="A13698" s="52" t="s">
        <v>4641</v>
      </c>
      <c r="B13698" s="52" t="s">
        <v>1152</v>
      </c>
      <c r="C13698" s="52" t="s">
        <v>2081</v>
      </c>
      <c r="D13698" s="52" t="s">
        <v>4644</v>
      </c>
      <c r="E13698" s="54">
        <v>0</v>
      </c>
      <c r="F13698" s="54">
        <v>0</v>
      </c>
      <c r="G13698" s="54">
        <v>0</v>
      </c>
    </row>
    <row r="13699" s="37" customFormat="1" customHeight="1" spans="1:7">
      <c r="A13699" s="52" t="s">
        <v>4641</v>
      </c>
      <c r="B13699" s="52" t="s">
        <v>1152</v>
      </c>
      <c r="C13699" s="52" t="s">
        <v>2081</v>
      </c>
      <c r="D13699" s="52" t="s">
        <v>4645</v>
      </c>
      <c r="E13699" s="54">
        <v>1000.8</v>
      </c>
      <c r="F13699" s="54">
        <v>0</v>
      </c>
      <c r="G13699" s="54">
        <v>1000.8</v>
      </c>
    </row>
    <row r="13700" s="37" customFormat="1" customHeight="1" spans="1:7">
      <c r="A13700" s="52" t="s">
        <v>4641</v>
      </c>
      <c r="B13700" s="52" t="s">
        <v>1152</v>
      </c>
      <c r="C13700" s="52" t="s">
        <v>2081</v>
      </c>
      <c r="D13700" s="52" t="s">
        <v>4646</v>
      </c>
      <c r="E13700" s="54">
        <v>0</v>
      </c>
      <c r="F13700" s="54">
        <v>271.4</v>
      </c>
      <c r="G13700" s="54">
        <v>271.4</v>
      </c>
    </row>
    <row r="13701" s="37" customFormat="1" customHeight="1" spans="1:7">
      <c r="A13701" s="52" t="s">
        <v>4641</v>
      </c>
      <c r="B13701" s="52" t="s">
        <v>1152</v>
      </c>
      <c r="C13701" s="52" t="s">
        <v>2081</v>
      </c>
      <c r="D13701" s="52" t="s">
        <v>4647</v>
      </c>
      <c r="E13701" s="54">
        <v>0</v>
      </c>
      <c r="F13701" s="54">
        <v>625</v>
      </c>
      <c r="G13701" s="54">
        <v>625</v>
      </c>
    </row>
    <row r="13702" s="37" customFormat="1" customHeight="1" spans="1:7">
      <c r="A13702" s="52" t="s">
        <v>4641</v>
      </c>
      <c r="B13702" s="52" t="s">
        <v>1152</v>
      </c>
      <c r="C13702" s="52" t="s">
        <v>2081</v>
      </c>
      <c r="D13702" s="52" t="s">
        <v>4648</v>
      </c>
      <c r="E13702" s="54">
        <v>0</v>
      </c>
      <c r="F13702" s="54">
        <v>445</v>
      </c>
      <c r="G13702" s="54">
        <v>445</v>
      </c>
    </row>
    <row r="13703" s="37" customFormat="1" customHeight="1" spans="1:7">
      <c r="A13703" s="52" t="s">
        <v>4641</v>
      </c>
      <c r="B13703" s="52" t="s">
        <v>1152</v>
      </c>
      <c r="C13703" s="52" t="s">
        <v>2081</v>
      </c>
      <c r="D13703" s="52" t="s">
        <v>4649</v>
      </c>
      <c r="E13703" s="54">
        <v>450</v>
      </c>
      <c r="F13703" s="54">
        <v>0</v>
      </c>
      <c r="G13703" s="54">
        <v>450</v>
      </c>
    </row>
    <row r="13704" s="37" customFormat="1" customHeight="1" spans="1:7">
      <c r="A13704" s="52" t="s">
        <v>4641</v>
      </c>
      <c r="B13704" s="52" t="s">
        <v>1152</v>
      </c>
      <c r="C13704" s="52" t="s">
        <v>2081</v>
      </c>
      <c r="D13704" s="52" t="s">
        <v>4650</v>
      </c>
      <c r="E13704" s="54">
        <v>0</v>
      </c>
      <c r="F13704" s="54">
        <v>219</v>
      </c>
      <c r="G13704" s="54">
        <v>219</v>
      </c>
    </row>
    <row r="13705" s="37" customFormat="1" customHeight="1" spans="1:7">
      <c r="A13705" s="52" t="s">
        <v>4641</v>
      </c>
      <c r="B13705" s="52" t="s">
        <v>1152</v>
      </c>
      <c r="C13705" s="52" t="s">
        <v>2081</v>
      </c>
      <c r="D13705" s="52" t="s">
        <v>4651</v>
      </c>
      <c r="E13705" s="54">
        <v>0</v>
      </c>
      <c r="F13705" s="54">
        <v>149</v>
      </c>
      <c r="G13705" s="54">
        <v>149</v>
      </c>
    </row>
    <row r="13706" s="37" customFormat="1" customHeight="1" spans="1:7">
      <c r="A13706" s="52" t="s">
        <v>4641</v>
      </c>
      <c r="B13706" s="52" t="s">
        <v>1152</v>
      </c>
      <c r="C13706" s="52" t="s">
        <v>2081</v>
      </c>
      <c r="D13706" s="52" t="s">
        <v>4652</v>
      </c>
      <c r="E13706" s="54">
        <v>0</v>
      </c>
      <c r="F13706" s="54">
        <v>315</v>
      </c>
      <c r="G13706" s="54">
        <v>315</v>
      </c>
    </row>
    <row r="13707" s="37" customFormat="1" customHeight="1" spans="1:7">
      <c r="A13707" s="52" t="s">
        <v>4641</v>
      </c>
      <c r="B13707" s="52" t="s">
        <v>1152</v>
      </c>
      <c r="C13707" s="52" t="s">
        <v>2081</v>
      </c>
      <c r="D13707" s="52" t="s">
        <v>4653</v>
      </c>
      <c r="E13707" s="54">
        <v>0</v>
      </c>
      <c r="F13707" s="54">
        <v>491</v>
      </c>
      <c r="G13707" s="54">
        <v>491</v>
      </c>
    </row>
    <row r="13708" s="37" customFormat="1" customHeight="1" spans="1:7">
      <c r="A13708" s="52" t="s">
        <v>4641</v>
      </c>
      <c r="B13708" s="52" t="s">
        <v>1152</v>
      </c>
      <c r="C13708" s="52" t="s">
        <v>2081</v>
      </c>
      <c r="D13708" s="52" t="s">
        <v>4654</v>
      </c>
      <c r="E13708" s="54">
        <v>0</v>
      </c>
      <c r="F13708" s="54">
        <v>33.8</v>
      </c>
      <c r="G13708" s="54">
        <v>33.8</v>
      </c>
    </row>
    <row r="13709" s="37" customFormat="1" customHeight="1" spans="1:7">
      <c r="A13709" s="52" t="s">
        <v>4641</v>
      </c>
      <c r="B13709" s="52" t="s">
        <v>1152</v>
      </c>
      <c r="C13709" s="52" t="s">
        <v>2081</v>
      </c>
      <c r="D13709" s="52" t="s">
        <v>4655</v>
      </c>
      <c r="E13709" s="54">
        <v>0</v>
      </c>
      <c r="F13709" s="54">
        <v>500</v>
      </c>
      <c r="G13709" s="54">
        <v>500</v>
      </c>
    </row>
    <row r="13710" s="37" customFormat="1" customHeight="1" spans="1:7">
      <c r="A13710" s="49" t="s">
        <v>4656</v>
      </c>
      <c r="B13710" s="49"/>
      <c r="C13710" s="49"/>
      <c r="D13710" s="49"/>
      <c r="E13710" s="55">
        <v>2182.06</v>
      </c>
      <c r="F13710" s="55">
        <v>0</v>
      </c>
      <c r="G13710" s="55">
        <v>2182.06</v>
      </c>
    </row>
    <row r="13711" s="37" customFormat="1" customHeight="1" spans="1:7">
      <c r="A13711" s="52" t="s">
        <v>4657</v>
      </c>
      <c r="B13711" s="49" t="s">
        <v>4658</v>
      </c>
      <c r="C13711" s="49"/>
      <c r="D13711" s="49"/>
      <c r="E13711" s="55">
        <v>2182.06</v>
      </c>
      <c r="F13711" s="55">
        <v>0</v>
      </c>
      <c r="G13711" s="55">
        <v>2182.06</v>
      </c>
    </row>
    <row r="13712" s="37" customFormat="1" customHeight="1" spans="1:7">
      <c r="A13712" s="52" t="s">
        <v>4657</v>
      </c>
      <c r="B13712" s="52" t="s">
        <v>4659</v>
      </c>
      <c r="C13712" s="49" t="s">
        <v>2080</v>
      </c>
      <c r="D13712" s="49"/>
      <c r="E13712" s="55">
        <v>2182.06</v>
      </c>
      <c r="F13712" s="55">
        <v>0</v>
      </c>
      <c r="G13712" s="55">
        <v>2182.06</v>
      </c>
    </row>
    <row r="13713" s="37" customFormat="1" customHeight="1" spans="1:7">
      <c r="A13713" s="52" t="s">
        <v>4657</v>
      </c>
      <c r="B13713" s="52" t="s">
        <v>4659</v>
      </c>
      <c r="C13713" s="52" t="s">
        <v>2081</v>
      </c>
      <c r="D13713" s="52" t="s">
        <v>4660</v>
      </c>
      <c r="E13713" s="54">
        <v>317.5</v>
      </c>
      <c r="F13713" s="54">
        <v>0</v>
      </c>
      <c r="G13713" s="54">
        <v>317.5</v>
      </c>
    </row>
    <row r="13714" s="37" customFormat="1" customHeight="1" spans="1:7">
      <c r="A13714" s="52" t="s">
        <v>4657</v>
      </c>
      <c r="B13714" s="52" t="s">
        <v>4659</v>
      </c>
      <c r="C13714" s="52" t="s">
        <v>2081</v>
      </c>
      <c r="D13714" s="52" t="s">
        <v>4661</v>
      </c>
      <c r="E13714" s="54">
        <v>1864.56</v>
      </c>
      <c r="F13714" s="54">
        <v>0</v>
      </c>
      <c r="G13714" s="54">
        <v>1864.56</v>
      </c>
    </row>
    <row r="13715" s="37" customFormat="1" customHeight="1" spans="1:7">
      <c r="A13715" s="49" t="s">
        <v>4662</v>
      </c>
      <c r="B13715" s="49"/>
      <c r="C13715" s="49"/>
      <c r="D13715" s="49"/>
      <c r="E13715" s="55">
        <v>2643.3888</v>
      </c>
      <c r="F13715" s="55">
        <v>0</v>
      </c>
      <c r="G13715" s="55">
        <v>2643.3888</v>
      </c>
    </row>
    <row r="13716" s="37" customFormat="1" customHeight="1" spans="1:7">
      <c r="A13716" s="52" t="s">
        <v>4663</v>
      </c>
      <c r="B13716" s="49" t="s">
        <v>4664</v>
      </c>
      <c r="C13716" s="49"/>
      <c r="D13716" s="49"/>
      <c r="E13716" s="55">
        <v>2643.3888</v>
      </c>
      <c r="F13716" s="55">
        <v>0</v>
      </c>
      <c r="G13716" s="55">
        <v>2643.3888</v>
      </c>
    </row>
    <row r="13717" s="37" customFormat="1" customHeight="1" spans="1:7">
      <c r="A13717" s="52" t="s">
        <v>4663</v>
      </c>
      <c r="B13717" s="52" t="s">
        <v>4665</v>
      </c>
      <c r="C13717" s="49" t="s">
        <v>2080</v>
      </c>
      <c r="D13717" s="49"/>
      <c r="E13717" s="55">
        <v>2643.3888</v>
      </c>
      <c r="F13717" s="55">
        <v>0</v>
      </c>
      <c r="G13717" s="55">
        <v>2643.3888</v>
      </c>
    </row>
    <row r="13718" s="37" customFormat="1" customHeight="1" spans="1:7">
      <c r="A13718" s="52" t="s">
        <v>4663</v>
      </c>
      <c r="B13718" s="52" t="s">
        <v>4665</v>
      </c>
      <c r="C13718" s="52" t="s">
        <v>2081</v>
      </c>
      <c r="D13718" s="52" t="s">
        <v>4666</v>
      </c>
      <c r="E13718" s="54">
        <v>2154.938</v>
      </c>
      <c r="F13718" s="54">
        <v>0</v>
      </c>
      <c r="G13718" s="54">
        <v>2154.938</v>
      </c>
    </row>
    <row r="13719" s="37" customFormat="1" customHeight="1" spans="1:7">
      <c r="A13719" s="52" t="s">
        <v>4663</v>
      </c>
      <c r="B13719" s="52" t="s">
        <v>4665</v>
      </c>
      <c r="C13719" s="52" t="s">
        <v>2081</v>
      </c>
      <c r="D13719" s="52" t="s">
        <v>4667</v>
      </c>
      <c r="E13719" s="54">
        <v>105</v>
      </c>
      <c r="F13719" s="54">
        <v>0</v>
      </c>
      <c r="G13719" s="54">
        <v>105</v>
      </c>
    </row>
    <row r="13720" s="37" customFormat="1" customHeight="1" spans="1:7">
      <c r="A13720" s="52" t="s">
        <v>4663</v>
      </c>
      <c r="B13720" s="52" t="s">
        <v>4665</v>
      </c>
      <c r="C13720" s="52" t="s">
        <v>2081</v>
      </c>
      <c r="D13720" s="52" t="s">
        <v>4668</v>
      </c>
      <c r="E13720" s="54">
        <v>383.4508</v>
      </c>
      <c r="F13720" s="54">
        <v>0</v>
      </c>
      <c r="G13720" s="54">
        <v>383.4508</v>
      </c>
    </row>
  </sheetData>
  <mergeCells count="2">
    <mergeCell ref="A2:G2"/>
    <mergeCell ref="A5:D5"/>
  </mergeCells>
  <conditionalFormatting sqref="$A6:$XFD10 A11:C11 E11:XFD11 $A12:$XFD50 A51:C55 E51:XFD55 $A56:$XFD315 A316:C316 E316:XFD316 $A317:$XFD632 A633:C633 E633:XFD633 $A634:$XFD4913 A4914:C4914 E4914:XFD4914 $A4915:$XFD13720">
    <cfRule type="cellIs" dxfId="0" priority="1" operator="equal">
      <formula>0</formula>
    </cfRule>
  </conditionalFormatting>
  <printOptions horizontalCentered="1"/>
  <pageMargins left="0.393055555555556" right="0.393055555555556" top="0.314583333333333" bottom="0.314583333333333" header="0.236111111111111" footer="0.0784722222222222"/>
  <pageSetup paperSize="9" scale="68" firstPageNumber="60" fitToHeight="0" orientation="landscape" useFirstPageNumber="1" horizontalDpi="600"/>
  <headerFooter>
    <oddFooter>&amp;C— &amp;P —</oddFooter>
    <evenFooter>&amp;L— &amp;P —</even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464"/>
  <sheetViews>
    <sheetView workbookViewId="0">
      <pane ySplit="5" topLeftCell="A165" activePane="bottomLeft" state="frozen"/>
      <selection/>
      <selection pane="bottomLeft" activeCell="A190" sqref="A190"/>
    </sheetView>
  </sheetViews>
  <sheetFormatPr defaultColWidth="8" defaultRowHeight="12.75" outlineLevelCol="5"/>
  <cols>
    <col min="1" max="1" width="38.3833333333333" style="21" customWidth="1"/>
    <col min="2" max="2" width="27.5083333333333" style="21" customWidth="1"/>
    <col min="3" max="3" width="11.6333333333333" style="21" customWidth="1"/>
    <col min="4" max="5" width="11.1333333333333" style="21" customWidth="1"/>
    <col min="6" max="6" width="11.6333333333333" style="21" customWidth="1"/>
    <col min="7" max="16384" width="8" style="21"/>
  </cols>
  <sheetData>
    <row r="1" ht="18.75" spans="1:1">
      <c r="A1" s="22" t="s">
        <v>4669</v>
      </c>
    </row>
    <row r="2" ht="19" customHeight="1" spans="1:6">
      <c r="A2" s="23" t="s">
        <v>4670</v>
      </c>
      <c r="B2" s="23"/>
      <c r="C2" s="23"/>
      <c r="D2" s="23"/>
      <c r="E2" s="23"/>
      <c r="F2" s="23"/>
    </row>
    <row r="3" s="17" customFormat="1" ht="15.75" spans="1:6">
      <c r="A3" s="24" t="s">
        <v>4671</v>
      </c>
      <c r="B3" s="24"/>
      <c r="C3" s="24"/>
      <c r="D3" s="24"/>
      <c r="E3" s="24"/>
      <c r="F3" s="24"/>
    </row>
    <row r="4" spans="6:6">
      <c r="F4" s="25" t="s">
        <v>2</v>
      </c>
    </row>
    <row r="5" s="18" customFormat="1" ht="21" customHeight="1" spans="1:6">
      <c r="A5" s="26" t="s">
        <v>4672</v>
      </c>
      <c r="B5" s="26" t="s">
        <v>4673</v>
      </c>
      <c r="C5" s="26" t="s">
        <v>2075</v>
      </c>
      <c r="D5" s="26" t="s">
        <v>2076</v>
      </c>
      <c r="E5" s="26" t="s">
        <v>4674</v>
      </c>
      <c r="F5" s="26" t="s">
        <v>1958</v>
      </c>
    </row>
    <row r="6" s="19" customFormat="1" ht="15" customHeight="1" spans="1:6">
      <c r="A6" s="27" t="s">
        <v>4675</v>
      </c>
      <c r="B6" s="28"/>
      <c r="C6" s="29">
        <v>173358.309957</v>
      </c>
      <c r="D6" s="29">
        <v>153353.826166</v>
      </c>
      <c r="E6" s="29">
        <v>108.044</v>
      </c>
      <c r="F6" s="29">
        <v>326820.180123</v>
      </c>
    </row>
    <row r="7" s="18" customFormat="1" ht="15" customHeight="1" spans="1:6">
      <c r="A7" s="30" t="s">
        <v>4676</v>
      </c>
      <c r="B7" s="31"/>
      <c r="C7" s="32">
        <v>62.28</v>
      </c>
      <c r="D7" s="32">
        <v>0</v>
      </c>
      <c r="E7" s="32">
        <v>0</v>
      </c>
      <c r="F7" s="32">
        <v>62.28</v>
      </c>
    </row>
    <row r="8" s="20" customFormat="1" ht="15" customHeight="1" spans="1:6">
      <c r="A8" s="31"/>
      <c r="B8" s="30" t="s">
        <v>4677</v>
      </c>
      <c r="C8" s="32">
        <v>62.28</v>
      </c>
      <c r="D8" s="32">
        <v>0</v>
      </c>
      <c r="E8" s="32">
        <v>0</v>
      </c>
      <c r="F8" s="32">
        <v>62.28</v>
      </c>
    </row>
    <row r="9" s="20" customFormat="1" ht="15" customHeight="1" spans="1:6">
      <c r="A9" s="30" t="s">
        <v>4678</v>
      </c>
      <c r="B9" s="31"/>
      <c r="C9" s="32">
        <v>66.005</v>
      </c>
      <c r="D9" s="32">
        <v>0</v>
      </c>
      <c r="E9" s="32">
        <v>0</v>
      </c>
      <c r="F9" s="32">
        <v>66.005</v>
      </c>
    </row>
    <row r="10" s="20" customFormat="1" ht="15" customHeight="1" spans="1:6">
      <c r="A10" s="31"/>
      <c r="B10" s="30" t="s">
        <v>4679</v>
      </c>
      <c r="C10" s="32">
        <v>45.305</v>
      </c>
      <c r="D10" s="32">
        <v>0</v>
      </c>
      <c r="E10" s="32">
        <v>0</v>
      </c>
      <c r="F10" s="32">
        <v>45.305</v>
      </c>
    </row>
    <row r="11" s="20" customFormat="1" ht="15" customHeight="1" spans="1:6">
      <c r="A11" s="30"/>
      <c r="B11" s="31" t="s">
        <v>4680</v>
      </c>
      <c r="C11" s="32">
        <v>20.7</v>
      </c>
      <c r="D11" s="32">
        <v>0</v>
      </c>
      <c r="E11" s="32">
        <v>0</v>
      </c>
      <c r="F11" s="32">
        <v>20.7</v>
      </c>
    </row>
    <row r="12" s="20" customFormat="1" ht="15" customHeight="1" spans="1:6">
      <c r="A12" s="31" t="s">
        <v>4681</v>
      </c>
      <c r="B12" s="30"/>
      <c r="C12" s="32">
        <v>1169.68</v>
      </c>
      <c r="D12" s="32">
        <v>0</v>
      </c>
      <c r="E12" s="32">
        <v>0</v>
      </c>
      <c r="F12" s="32">
        <v>1169.68</v>
      </c>
    </row>
    <row r="13" s="20" customFormat="1" ht="15" customHeight="1" spans="1:6">
      <c r="A13" s="30"/>
      <c r="B13" s="31" t="s">
        <v>4682</v>
      </c>
      <c r="C13" s="32">
        <v>1169.68</v>
      </c>
      <c r="D13" s="32">
        <v>0</v>
      </c>
      <c r="E13" s="32">
        <v>0</v>
      </c>
      <c r="F13" s="32">
        <v>1169.68</v>
      </c>
    </row>
    <row r="14" s="20" customFormat="1" ht="15" customHeight="1" spans="1:6">
      <c r="A14" s="31" t="s">
        <v>4683</v>
      </c>
      <c r="B14" s="30"/>
      <c r="C14" s="32">
        <v>49.8667</v>
      </c>
      <c r="D14" s="32">
        <v>0</v>
      </c>
      <c r="E14" s="32">
        <v>0</v>
      </c>
      <c r="F14" s="32">
        <v>49.8667</v>
      </c>
    </row>
    <row r="15" s="20" customFormat="1" ht="15" customHeight="1" spans="1:6">
      <c r="A15" s="31"/>
      <c r="B15" s="30" t="s">
        <v>4684</v>
      </c>
      <c r="C15" s="32">
        <v>49.8667</v>
      </c>
      <c r="D15" s="32">
        <v>0</v>
      </c>
      <c r="E15" s="32">
        <v>0</v>
      </c>
      <c r="F15" s="32">
        <v>49.8667</v>
      </c>
    </row>
    <row r="16" s="20" customFormat="1" ht="15" customHeight="1" spans="1:6">
      <c r="A16" s="30" t="s">
        <v>4685</v>
      </c>
      <c r="B16" s="31"/>
      <c r="C16" s="32">
        <v>7035.372689</v>
      </c>
      <c r="D16" s="32">
        <v>10215.552429</v>
      </c>
      <c r="E16" s="32">
        <v>0</v>
      </c>
      <c r="F16" s="32">
        <v>17250.925118</v>
      </c>
    </row>
    <row r="17" s="20" customFormat="1" ht="15" customHeight="1" spans="1:6">
      <c r="A17" s="31"/>
      <c r="B17" s="30" t="s">
        <v>4686</v>
      </c>
      <c r="C17" s="32">
        <v>102</v>
      </c>
      <c r="D17" s="32">
        <v>0</v>
      </c>
      <c r="E17" s="32">
        <v>0</v>
      </c>
      <c r="F17" s="32">
        <v>102</v>
      </c>
    </row>
    <row r="18" s="20" customFormat="1" ht="15" customHeight="1" spans="1:6">
      <c r="A18" s="30"/>
      <c r="B18" s="31" t="s">
        <v>4687</v>
      </c>
      <c r="C18" s="32">
        <v>1114.050243</v>
      </c>
      <c r="D18" s="32">
        <v>0</v>
      </c>
      <c r="E18" s="32">
        <v>0</v>
      </c>
      <c r="F18" s="32">
        <v>1114.050243</v>
      </c>
    </row>
    <row r="19" s="20" customFormat="1" ht="15" customHeight="1" spans="1:6">
      <c r="A19" s="31"/>
      <c r="B19" s="30" t="s">
        <v>4688</v>
      </c>
      <c r="C19" s="32">
        <v>1522.364641</v>
      </c>
      <c r="D19" s="32">
        <v>0</v>
      </c>
      <c r="E19" s="32">
        <v>0</v>
      </c>
      <c r="F19" s="32">
        <v>1522.364641</v>
      </c>
    </row>
    <row r="20" s="20" customFormat="1" ht="15" customHeight="1" spans="1:6">
      <c r="A20" s="30"/>
      <c r="B20" s="31" t="s">
        <v>4689</v>
      </c>
      <c r="C20" s="32">
        <v>764.25401</v>
      </c>
      <c r="D20" s="32">
        <v>0</v>
      </c>
      <c r="E20" s="32">
        <v>0</v>
      </c>
      <c r="F20" s="32">
        <v>764.25401</v>
      </c>
    </row>
    <row r="21" s="20" customFormat="1" ht="15" customHeight="1" spans="1:6">
      <c r="A21" s="31"/>
      <c r="B21" s="30" t="s">
        <v>4690</v>
      </c>
      <c r="C21" s="32">
        <v>1191.658415</v>
      </c>
      <c r="D21" s="32">
        <v>0</v>
      </c>
      <c r="E21" s="32">
        <v>0</v>
      </c>
      <c r="F21" s="32">
        <v>1191.658415</v>
      </c>
    </row>
    <row r="22" s="20" customFormat="1" ht="15" customHeight="1" spans="1:6">
      <c r="A22" s="31"/>
      <c r="B22" s="30" t="s">
        <v>4691</v>
      </c>
      <c r="C22" s="32">
        <v>900</v>
      </c>
      <c r="D22" s="32">
        <v>0</v>
      </c>
      <c r="E22" s="32">
        <v>0</v>
      </c>
      <c r="F22" s="32">
        <v>900</v>
      </c>
    </row>
    <row r="23" s="20" customFormat="1" ht="15" customHeight="1" spans="1:6">
      <c r="A23" s="31"/>
      <c r="B23" s="30" t="s">
        <v>4692</v>
      </c>
      <c r="C23" s="32">
        <v>1229.387827</v>
      </c>
      <c r="D23" s="32">
        <v>0</v>
      </c>
      <c r="E23" s="32">
        <v>0</v>
      </c>
      <c r="F23" s="32">
        <v>1229.387827</v>
      </c>
    </row>
    <row r="24" s="20" customFormat="1" ht="15" customHeight="1" spans="1:6">
      <c r="A24" s="31"/>
      <c r="B24" s="30" t="s">
        <v>4693</v>
      </c>
      <c r="C24" s="32">
        <v>111.697648</v>
      </c>
      <c r="D24" s="32">
        <v>0</v>
      </c>
      <c r="E24" s="32">
        <v>0</v>
      </c>
      <c r="F24" s="32">
        <v>111.697648</v>
      </c>
    </row>
    <row r="25" s="20" customFormat="1" ht="15" customHeight="1" spans="1:6">
      <c r="A25" s="30"/>
      <c r="B25" s="31" t="s">
        <v>4694</v>
      </c>
      <c r="C25" s="32">
        <v>10</v>
      </c>
      <c r="D25" s="32">
        <v>0</v>
      </c>
      <c r="E25" s="32">
        <v>0</v>
      </c>
      <c r="F25" s="32">
        <v>10</v>
      </c>
    </row>
    <row r="26" s="20" customFormat="1" ht="15" customHeight="1" spans="1:6">
      <c r="A26" s="31"/>
      <c r="B26" s="30" t="s">
        <v>4695</v>
      </c>
      <c r="C26" s="32">
        <v>80</v>
      </c>
      <c r="D26" s="32">
        <v>0</v>
      </c>
      <c r="E26" s="32">
        <v>0</v>
      </c>
      <c r="F26" s="32">
        <v>80</v>
      </c>
    </row>
    <row r="27" s="20" customFormat="1" ht="15" customHeight="1" spans="1:6">
      <c r="A27" s="30"/>
      <c r="B27" s="31" t="s">
        <v>4696</v>
      </c>
      <c r="C27" s="32">
        <v>6.11727</v>
      </c>
      <c r="D27" s="32">
        <v>0</v>
      </c>
      <c r="E27" s="32">
        <v>0</v>
      </c>
      <c r="F27" s="32">
        <v>6.11727</v>
      </c>
    </row>
    <row r="28" s="20" customFormat="1" ht="15" customHeight="1" spans="1:6">
      <c r="A28" s="31"/>
      <c r="B28" s="30" t="s">
        <v>4697</v>
      </c>
      <c r="C28" s="32">
        <v>3.842635</v>
      </c>
      <c r="D28" s="32">
        <v>0</v>
      </c>
      <c r="E28" s="32">
        <v>0</v>
      </c>
      <c r="F28" s="32">
        <v>3.842635</v>
      </c>
    </row>
    <row r="29" s="20" customFormat="1" ht="15" customHeight="1" spans="1:6">
      <c r="A29" s="31"/>
      <c r="B29" s="30" t="s">
        <v>4698</v>
      </c>
      <c r="C29" s="32">
        <v>0</v>
      </c>
      <c r="D29" s="32">
        <v>37.806539</v>
      </c>
      <c r="E29" s="32">
        <v>0</v>
      </c>
      <c r="F29" s="32">
        <v>37.806539</v>
      </c>
    </row>
    <row r="30" s="20" customFormat="1" ht="15" customHeight="1" spans="1:6">
      <c r="A30" s="31"/>
      <c r="B30" s="30" t="s">
        <v>4699</v>
      </c>
      <c r="C30" s="32">
        <v>0</v>
      </c>
      <c r="D30" s="32">
        <v>10177.74589</v>
      </c>
      <c r="E30" s="32">
        <v>0</v>
      </c>
      <c r="F30" s="32">
        <v>10177.74589</v>
      </c>
    </row>
    <row r="31" s="20" customFormat="1" ht="15" customHeight="1" spans="1:6">
      <c r="A31" s="30" t="s">
        <v>4700</v>
      </c>
      <c r="B31" s="31"/>
      <c r="C31" s="32">
        <v>234</v>
      </c>
      <c r="D31" s="32">
        <v>0</v>
      </c>
      <c r="E31" s="32">
        <v>0</v>
      </c>
      <c r="F31" s="32">
        <v>234</v>
      </c>
    </row>
    <row r="32" s="20" customFormat="1" ht="15" customHeight="1" spans="1:6">
      <c r="A32" s="31"/>
      <c r="B32" s="30" t="s">
        <v>4701</v>
      </c>
      <c r="C32" s="32">
        <v>150</v>
      </c>
      <c r="D32" s="32">
        <v>0</v>
      </c>
      <c r="E32" s="32">
        <v>0</v>
      </c>
      <c r="F32" s="32">
        <v>150</v>
      </c>
    </row>
    <row r="33" s="20" customFormat="1" ht="15" customHeight="1" spans="1:6">
      <c r="A33" s="31"/>
      <c r="B33" s="30" t="s">
        <v>4702</v>
      </c>
      <c r="C33" s="32">
        <v>84</v>
      </c>
      <c r="D33" s="32">
        <v>0</v>
      </c>
      <c r="E33" s="32">
        <v>0</v>
      </c>
      <c r="F33" s="32">
        <v>84</v>
      </c>
    </row>
    <row r="34" s="20" customFormat="1" ht="15" customHeight="1" spans="1:6">
      <c r="A34" s="30" t="s">
        <v>4703</v>
      </c>
      <c r="B34" s="31"/>
      <c r="C34" s="32">
        <v>5613.980576</v>
      </c>
      <c r="D34" s="32">
        <v>587.098592</v>
      </c>
      <c r="E34" s="32">
        <v>0</v>
      </c>
      <c r="F34" s="32">
        <v>6201.079168</v>
      </c>
    </row>
    <row r="35" s="20" customFormat="1" ht="15" customHeight="1" spans="1:6">
      <c r="A35" s="31"/>
      <c r="B35" s="30" t="s">
        <v>4704</v>
      </c>
      <c r="C35" s="32">
        <v>50</v>
      </c>
      <c r="D35" s="32">
        <v>0</v>
      </c>
      <c r="E35" s="32">
        <v>0</v>
      </c>
      <c r="F35" s="32">
        <v>50</v>
      </c>
    </row>
    <row r="36" s="20" customFormat="1" ht="15" customHeight="1" spans="1:6">
      <c r="A36" s="30"/>
      <c r="B36" s="31" t="s">
        <v>4705</v>
      </c>
      <c r="C36" s="32">
        <v>180</v>
      </c>
      <c r="D36" s="32">
        <v>0</v>
      </c>
      <c r="E36" s="32">
        <v>0</v>
      </c>
      <c r="F36" s="32">
        <v>180</v>
      </c>
    </row>
    <row r="37" s="20" customFormat="1" ht="15" customHeight="1" spans="1:6">
      <c r="A37" s="31"/>
      <c r="B37" s="30" t="s">
        <v>4706</v>
      </c>
      <c r="C37" s="32">
        <v>5379.700576</v>
      </c>
      <c r="D37" s="32">
        <v>0</v>
      </c>
      <c r="E37" s="32">
        <v>0</v>
      </c>
      <c r="F37" s="32">
        <v>5379.700576</v>
      </c>
    </row>
    <row r="38" s="20" customFormat="1" ht="15" customHeight="1" spans="1:6">
      <c r="A38" s="30"/>
      <c r="B38" s="31" t="s">
        <v>4707</v>
      </c>
      <c r="C38" s="32">
        <v>4.28</v>
      </c>
      <c r="D38" s="32">
        <v>0</v>
      </c>
      <c r="E38" s="32">
        <v>0</v>
      </c>
      <c r="F38" s="32">
        <v>4.28</v>
      </c>
    </row>
    <row r="39" s="20" customFormat="1" ht="15" customHeight="1" spans="1:6">
      <c r="A39" s="31"/>
      <c r="B39" s="30" t="s">
        <v>4708</v>
      </c>
      <c r="C39" s="32">
        <v>0</v>
      </c>
      <c r="D39" s="32">
        <v>567.098592</v>
      </c>
      <c r="E39" s="32">
        <v>0</v>
      </c>
      <c r="F39" s="32">
        <v>567.098592</v>
      </c>
    </row>
    <row r="40" s="20" customFormat="1" ht="15" customHeight="1" spans="1:6">
      <c r="A40" s="31"/>
      <c r="B40" s="30" t="s">
        <v>4709</v>
      </c>
      <c r="C40" s="32">
        <v>0</v>
      </c>
      <c r="D40" s="32">
        <v>14</v>
      </c>
      <c r="E40" s="32">
        <v>0</v>
      </c>
      <c r="F40" s="32">
        <v>14</v>
      </c>
    </row>
    <row r="41" s="20" customFormat="1" ht="15" customHeight="1" spans="1:6">
      <c r="A41" s="30"/>
      <c r="B41" s="31" t="s">
        <v>4710</v>
      </c>
      <c r="C41" s="32">
        <v>0</v>
      </c>
      <c r="D41" s="32">
        <v>6</v>
      </c>
      <c r="E41" s="32">
        <v>0</v>
      </c>
      <c r="F41" s="32">
        <v>6</v>
      </c>
    </row>
    <row r="42" s="20" customFormat="1" ht="15" customHeight="1" spans="1:6">
      <c r="A42" s="31" t="s">
        <v>4711</v>
      </c>
      <c r="B42" s="30"/>
      <c r="C42" s="32">
        <v>3117.36723</v>
      </c>
      <c r="D42" s="32">
        <v>0</v>
      </c>
      <c r="E42" s="32">
        <v>0</v>
      </c>
      <c r="F42" s="32">
        <v>3117.36723</v>
      </c>
    </row>
    <row r="43" s="20" customFormat="1" ht="15" customHeight="1" spans="1:6">
      <c r="A43" s="31"/>
      <c r="B43" s="30" t="s">
        <v>4712</v>
      </c>
      <c r="C43" s="32">
        <v>1668.007131</v>
      </c>
      <c r="D43" s="32">
        <v>0</v>
      </c>
      <c r="E43" s="32">
        <v>0</v>
      </c>
      <c r="F43" s="32">
        <v>1668.007131</v>
      </c>
    </row>
    <row r="44" s="20" customFormat="1" ht="15" customHeight="1" spans="1:6">
      <c r="A44" s="30"/>
      <c r="B44" s="31" t="s">
        <v>4713</v>
      </c>
      <c r="C44" s="32">
        <v>1449.360099</v>
      </c>
      <c r="D44" s="32">
        <v>0</v>
      </c>
      <c r="E44" s="32">
        <v>0</v>
      </c>
      <c r="F44" s="32">
        <v>1449.360099</v>
      </c>
    </row>
    <row r="45" s="20" customFormat="1" ht="15" customHeight="1" spans="1:6">
      <c r="A45" s="31" t="s">
        <v>4714</v>
      </c>
      <c r="B45" s="30"/>
      <c r="C45" s="32">
        <v>38.301162</v>
      </c>
      <c r="D45" s="32">
        <v>0</v>
      </c>
      <c r="E45" s="32">
        <v>0</v>
      </c>
      <c r="F45" s="32">
        <v>38.301162</v>
      </c>
    </row>
    <row r="46" s="20" customFormat="1" ht="15" customHeight="1" spans="1:6">
      <c r="A46" s="30"/>
      <c r="B46" s="31" t="s">
        <v>4715</v>
      </c>
      <c r="C46" s="32">
        <v>1.924</v>
      </c>
      <c r="D46" s="32">
        <v>0</v>
      </c>
      <c r="E46" s="32">
        <v>0</v>
      </c>
      <c r="F46" s="32">
        <v>1.924</v>
      </c>
    </row>
    <row r="47" s="20" customFormat="1" ht="15" customHeight="1" spans="1:6">
      <c r="A47" s="31"/>
      <c r="B47" s="30" t="s">
        <v>4716</v>
      </c>
      <c r="C47" s="32">
        <v>0.063541</v>
      </c>
      <c r="D47" s="32">
        <v>0</v>
      </c>
      <c r="E47" s="32">
        <v>0</v>
      </c>
      <c r="F47" s="32">
        <v>0.063541</v>
      </c>
    </row>
    <row r="48" s="20" customFormat="1" ht="15" customHeight="1" spans="1:6">
      <c r="A48" s="31"/>
      <c r="B48" s="30" t="s">
        <v>4717</v>
      </c>
      <c r="C48" s="32">
        <v>31.79</v>
      </c>
      <c r="D48" s="32">
        <v>0</v>
      </c>
      <c r="E48" s="32">
        <v>0</v>
      </c>
      <c r="F48" s="32">
        <v>31.79</v>
      </c>
    </row>
    <row r="49" s="20" customFormat="1" ht="15" customHeight="1" spans="1:6">
      <c r="A49" s="31"/>
      <c r="B49" s="30" t="s">
        <v>4718</v>
      </c>
      <c r="C49" s="32">
        <v>4.523621</v>
      </c>
      <c r="D49" s="32">
        <v>0</v>
      </c>
      <c r="E49" s="32">
        <v>0</v>
      </c>
      <c r="F49" s="32">
        <v>4.523621</v>
      </c>
    </row>
    <row r="50" s="20" customFormat="1" ht="15" customHeight="1" spans="1:6">
      <c r="A50" s="30" t="s">
        <v>4719</v>
      </c>
      <c r="B50" s="31"/>
      <c r="C50" s="32">
        <v>432.871415</v>
      </c>
      <c r="D50" s="32">
        <v>0</v>
      </c>
      <c r="E50" s="32">
        <v>0</v>
      </c>
      <c r="F50" s="32">
        <v>432.871415</v>
      </c>
    </row>
    <row r="51" s="20" customFormat="1" ht="15" customHeight="1" spans="1:6">
      <c r="A51" s="31"/>
      <c r="B51" s="30" t="s">
        <v>4720</v>
      </c>
      <c r="C51" s="32">
        <v>40.311415</v>
      </c>
      <c r="D51" s="32">
        <v>0</v>
      </c>
      <c r="E51" s="32">
        <v>0</v>
      </c>
      <c r="F51" s="32">
        <v>40.311415</v>
      </c>
    </row>
    <row r="52" s="20" customFormat="1" ht="15" customHeight="1" spans="1:6">
      <c r="A52" s="31"/>
      <c r="B52" s="30" t="s">
        <v>4721</v>
      </c>
      <c r="C52" s="32">
        <v>392.56</v>
      </c>
      <c r="D52" s="32">
        <v>0</v>
      </c>
      <c r="E52" s="32">
        <v>0</v>
      </c>
      <c r="F52" s="32">
        <v>392.56</v>
      </c>
    </row>
    <row r="53" s="20" customFormat="1" ht="15" customHeight="1" spans="1:6">
      <c r="A53" s="30" t="s">
        <v>4722</v>
      </c>
      <c r="B53" s="31"/>
      <c r="C53" s="32">
        <v>339.934644</v>
      </c>
      <c r="D53" s="32">
        <v>0</v>
      </c>
      <c r="E53" s="32">
        <v>0</v>
      </c>
      <c r="F53" s="32">
        <v>339.934644</v>
      </c>
    </row>
    <row r="54" s="20" customFormat="1" ht="15" customHeight="1" spans="1:6">
      <c r="A54" s="31"/>
      <c r="B54" s="30" t="s">
        <v>4692</v>
      </c>
      <c r="C54" s="32">
        <v>339.934644</v>
      </c>
      <c r="D54" s="32">
        <v>0</v>
      </c>
      <c r="E54" s="32">
        <v>0</v>
      </c>
      <c r="F54" s="32">
        <v>339.934644</v>
      </c>
    </row>
    <row r="55" s="20" customFormat="1" ht="15" customHeight="1" spans="1:6">
      <c r="A55" s="31" t="s">
        <v>4723</v>
      </c>
      <c r="B55" s="30"/>
      <c r="C55" s="32">
        <v>2851.274201</v>
      </c>
      <c r="D55" s="32">
        <v>0</v>
      </c>
      <c r="E55" s="32">
        <v>108.044</v>
      </c>
      <c r="F55" s="32">
        <v>2959.318201</v>
      </c>
    </row>
    <row r="56" s="20" customFormat="1" ht="15" customHeight="1" spans="1:6">
      <c r="A56" s="30"/>
      <c r="B56" s="31" t="s">
        <v>4724</v>
      </c>
      <c r="C56" s="32">
        <v>1976</v>
      </c>
      <c r="D56" s="32">
        <v>0</v>
      </c>
      <c r="E56" s="32">
        <v>0</v>
      </c>
      <c r="F56" s="32">
        <v>1976</v>
      </c>
    </row>
    <row r="57" s="20" customFormat="1" ht="15" customHeight="1" spans="1:6">
      <c r="A57" s="31"/>
      <c r="B57" s="30" t="s">
        <v>4725</v>
      </c>
      <c r="C57" s="32">
        <v>49</v>
      </c>
      <c r="D57" s="32">
        <v>0</v>
      </c>
      <c r="E57" s="32">
        <v>0</v>
      </c>
      <c r="F57" s="32">
        <v>49</v>
      </c>
    </row>
    <row r="58" s="20" customFormat="1" ht="15" customHeight="1" spans="1:6">
      <c r="A58" s="30"/>
      <c r="B58" s="31" t="s">
        <v>4726</v>
      </c>
      <c r="C58" s="32">
        <v>9.050182</v>
      </c>
      <c r="D58" s="32">
        <v>0</v>
      </c>
      <c r="E58" s="32">
        <v>0</v>
      </c>
      <c r="F58" s="32">
        <v>9.050182</v>
      </c>
    </row>
    <row r="59" s="20" customFormat="1" ht="15" customHeight="1" spans="1:6">
      <c r="A59" s="31"/>
      <c r="B59" s="30" t="s">
        <v>4727</v>
      </c>
      <c r="C59" s="32">
        <v>76.913165</v>
      </c>
      <c r="D59" s="32">
        <v>0</v>
      </c>
      <c r="E59" s="32">
        <v>0</v>
      </c>
      <c r="F59" s="32">
        <v>76.913165</v>
      </c>
    </row>
    <row r="60" s="20" customFormat="1" ht="15" customHeight="1" spans="1:6">
      <c r="A60" s="31"/>
      <c r="B60" s="30" t="s">
        <v>4728</v>
      </c>
      <c r="C60" s="32">
        <v>77</v>
      </c>
      <c r="D60" s="32">
        <v>0</v>
      </c>
      <c r="E60" s="32">
        <v>0</v>
      </c>
      <c r="F60" s="32">
        <v>77</v>
      </c>
    </row>
    <row r="61" s="20" customFormat="1" ht="15" customHeight="1" spans="1:6">
      <c r="A61" s="30"/>
      <c r="B61" s="31" t="s">
        <v>4729</v>
      </c>
      <c r="C61" s="32">
        <v>189.635209</v>
      </c>
      <c r="D61" s="32">
        <v>0</v>
      </c>
      <c r="E61" s="32">
        <v>0</v>
      </c>
      <c r="F61" s="32">
        <v>189.635209</v>
      </c>
    </row>
    <row r="62" s="20" customFormat="1" ht="15" customHeight="1" spans="1:6">
      <c r="A62" s="31"/>
      <c r="B62" s="30" t="s">
        <v>4730</v>
      </c>
      <c r="C62" s="32">
        <v>4</v>
      </c>
      <c r="D62" s="32">
        <v>0</v>
      </c>
      <c r="E62" s="32">
        <v>0</v>
      </c>
      <c r="F62" s="32">
        <v>4</v>
      </c>
    </row>
    <row r="63" s="20" customFormat="1" ht="15" customHeight="1" spans="1:6">
      <c r="A63" s="31"/>
      <c r="B63" s="30" t="s">
        <v>4731</v>
      </c>
      <c r="C63" s="32">
        <v>469.675645</v>
      </c>
      <c r="D63" s="32">
        <v>0</v>
      </c>
      <c r="E63" s="32">
        <v>0</v>
      </c>
      <c r="F63" s="32">
        <v>469.675645</v>
      </c>
    </row>
    <row r="64" s="20" customFormat="1" ht="15" customHeight="1" spans="1:6">
      <c r="A64" s="31"/>
      <c r="B64" s="30" t="s">
        <v>4732</v>
      </c>
      <c r="C64" s="32">
        <v>0</v>
      </c>
      <c r="D64" s="32">
        <v>0</v>
      </c>
      <c r="E64" s="32">
        <v>108.044</v>
      </c>
      <c r="F64" s="32">
        <v>108.044</v>
      </c>
    </row>
    <row r="65" s="20" customFormat="1" ht="15" customHeight="1" spans="1:6">
      <c r="A65" s="30" t="s">
        <v>4733</v>
      </c>
      <c r="B65" s="31"/>
      <c r="C65" s="32">
        <v>5968.195549</v>
      </c>
      <c r="D65" s="32">
        <v>3746.19545</v>
      </c>
      <c r="E65" s="32">
        <v>0</v>
      </c>
      <c r="F65" s="32">
        <v>9714.390999</v>
      </c>
    </row>
    <row r="66" s="20" customFormat="1" ht="15" customHeight="1" spans="1:6">
      <c r="A66" s="31"/>
      <c r="B66" s="30" t="s">
        <v>4734</v>
      </c>
      <c r="C66" s="32">
        <v>433.616</v>
      </c>
      <c r="D66" s="32">
        <v>0</v>
      </c>
      <c r="E66" s="32">
        <v>0</v>
      </c>
      <c r="F66" s="32">
        <v>433.616</v>
      </c>
    </row>
    <row r="67" s="20" customFormat="1" ht="15" customHeight="1" spans="1:6">
      <c r="A67" s="30"/>
      <c r="B67" s="31" t="s">
        <v>4735</v>
      </c>
      <c r="C67" s="32">
        <v>1561.3957</v>
      </c>
      <c r="D67" s="32">
        <v>0</v>
      </c>
      <c r="E67" s="32">
        <v>0</v>
      </c>
      <c r="F67" s="32">
        <v>1561.3957</v>
      </c>
    </row>
    <row r="68" s="20" customFormat="1" ht="15" customHeight="1" spans="1:6">
      <c r="A68" s="31"/>
      <c r="B68" s="30" t="s">
        <v>4736</v>
      </c>
      <c r="C68" s="32">
        <v>2436.2</v>
      </c>
      <c r="D68" s="32">
        <v>0</v>
      </c>
      <c r="E68" s="32">
        <v>0</v>
      </c>
      <c r="F68" s="32">
        <v>2436.2</v>
      </c>
    </row>
    <row r="69" s="20" customFormat="1" ht="15" customHeight="1" spans="1:6">
      <c r="A69" s="31"/>
      <c r="B69" s="30" t="s">
        <v>4737</v>
      </c>
      <c r="C69" s="32">
        <v>1536.983849</v>
      </c>
      <c r="D69" s="32">
        <v>0</v>
      </c>
      <c r="E69" s="32">
        <v>0</v>
      </c>
      <c r="F69" s="32">
        <v>1536.983849</v>
      </c>
    </row>
    <row r="70" s="20" customFormat="1" ht="15" customHeight="1" spans="1:6">
      <c r="A70" s="30"/>
      <c r="B70" s="31" t="s">
        <v>4738</v>
      </c>
      <c r="C70" s="32">
        <v>0</v>
      </c>
      <c r="D70" s="32">
        <v>3746.19545</v>
      </c>
      <c r="E70" s="32">
        <v>0</v>
      </c>
      <c r="F70" s="32">
        <v>3746.19545</v>
      </c>
    </row>
    <row r="71" s="20" customFormat="1" ht="15" customHeight="1" spans="1:6">
      <c r="A71" s="31" t="s">
        <v>4739</v>
      </c>
      <c r="B71" s="30"/>
      <c r="C71" s="32">
        <v>52451.481876</v>
      </c>
      <c r="D71" s="32">
        <v>11926.20611</v>
      </c>
      <c r="E71" s="32">
        <v>0</v>
      </c>
      <c r="F71" s="32">
        <v>64377.687986</v>
      </c>
    </row>
    <row r="72" s="20" customFormat="1" ht="15" customHeight="1" spans="1:6">
      <c r="A72" s="30"/>
      <c r="B72" s="31" t="s">
        <v>4736</v>
      </c>
      <c r="C72" s="32">
        <v>47.907257</v>
      </c>
      <c r="D72" s="32">
        <v>0</v>
      </c>
      <c r="E72" s="32">
        <v>0</v>
      </c>
      <c r="F72" s="32">
        <v>47.907257</v>
      </c>
    </row>
    <row r="73" s="20" customFormat="1" ht="15" customHeight="1" spans="1:6">
      <c r="A73" s="31"/>
      <c r="B73" s="30" t="s">
        <v>4740</v>
      </c>
      <c r="C73" s="32">
        <v>68.258208</v>
      </c>
      <c r="D73" s="32">
        <v>0</v>
      </c>
      <c r="E73" s="32">
        <v>0</v>
      </c>
      <c r="F73" s="32">
        <v>68.258208</v>
      </c>
    </row>
    <row r="74" s="20" customFormat="1" ht="15" customHeight="1" spans="1:6">
      <c r="A74" s="30"/>
      <c r="B74" s="31" t="s">
        <v>4741</v>
      </c>
      <c r="C74" s="32">
        <v>0</v>
      </c>
      <c r="D74" s="32">
        <v>7857.9956</v>
      </c>
      <c r="E74" s="32">
        <v>0</v>
      </c>
      <c r="F74" s="32">
        <v>7857.9956</v>
      </c>
    </row>
    <row r="75" s="20" customFormat="1" ht="15" customHeight="1" spans="1:6">
      <c r="A75" s="31"/>
      <c r="B75" s="30" t="s">
        <v>4742</v>
      </c>
      <c r="C75" s="32">
        <v>7267.527517</v>
      </c>
      <c r="D75" s="32">
        <v>0</v>
      </c>
      <c r="E75" s="32">
        <v>0</v>
      </c>
      <c r="F75" s="32">
        <v>7267.527517</v>
      </c>
    </row>
    <row r="76" s="20" customFormat="1" ht="15" customHeight="1" spans="1:6">
      <c r="A76" s="30"/>
      <c r="B76" s="31" t="s">
        <v>4743</v>
      </c>
      <c r="C76" s="32">
        <v>0</v>
      </c>
      <c r="D76" s="32">
        <v>971</v>
      </c>
      <c r="E76" s="32">
        <v>0</v>
      </c>
      <c r="F76" s="32">
        <v>971</v>
      </c>
    </row>
    <row r="77" s="20" customFormat="1" ht="15" customHeight="1" spans="1:6">
      <c r="A77" s="31"/>
      <c r="B77" s="30" t="s">
        <v>4744</v>
      </c>
      <c r="C77" s="32">
        <v>0</v>
      </c>
      <c r="D77" s="32">
        <v>304</v>
      </c>
      <c r="E77" s="32">
        <v>0</v>
      </c>
      <c r="F77" s="32">
        <v>304</v>
      </c>
    </row>
    <row r="78" s="20" customFormat="1" ht="15" customHeight="1" spans="1:6">
      <c r="A78" s="31"/>
      <c r="B78" s="30" t="s">
        <v>4745</v>
      </c>
      <c r="C78" s="32">
        <v>0</v>
      </c>
      <c r="D78" s="32">
        <v>1903</v>
      </c>
      <c r="E78" s="32">
        <v>0</v>
      </c>
      <c r="F78" s="32">
        <v>1903</v>
      </c>
    </row>
    <row r="79" s="20" customFormat="1" ht="15" customHeight="1" spans="1:6">
      <c r="A79" s="30"/>
      <c r="B79" s="31" t="s">
        <v>4746</v>
      </c>
      <c r="C79" s="32">
        <v>0</v>
      </c>
      <c r="D79" s="32">
        <v>42.71051</v>
      </c>
      <c r="E79" s="32">
        <v>0</v>
      </c>
      <c r="F79" s="32">
        <v>42.71051</v>
      </c>
    </row>
    <row r="80" s="20" customFormat="1" ht="15" customHeight="1" spans="1:6">
      <c r="A80" s="31"/>
      <c r="B80" s="30" t="s">
        <v>4747</v>
      </c>
      <c r="C80" s="32">
        <v>7361.254261</v>
      </c>
      <c r="D80" s="32">
        <v>0</v>
      </c>
      <c r="E80" s="32">
        <v>0</v>
      </c>
      <c r="F80" s="32">
        <v>7361.254261</v>
      </c>
    </row>
    <row r="81" s="20" customFormat="1" ht="15" customHeight="1" spans="1:6">
      <c r="A81" s="31"/>
      <c r="B81" s="30" t="s">
        <v>4748</v>
      </c>
      <c r="C81" s="32">
        <v>16212.543746</v>
      </c>
      <c r="D81" s="32">
        <v>0</v>
      </c>
      <c r="E81" s="32">
        <v>0</v>
      </c>
      <c r="F81" s="32">
        <v>16212.543746</v>
      </c>
    </row>
    <row r="82" s="20" customFormat="1" ht="15" customHeight="1" spans="1:6">
      <c r="A82" s="30"/>
      <c r="B82" s="31" t="s">
        <v>4696</v>
      </c>
      <c r="C82" s="32">
        <v>5109.418593</v>
      </c>
      <c r="D82" s="32">
        <v>0</v>
      </c>
      <c r="E82" s="32">
        <v>0</v>
      </c>
      <c r="F82" s="32">
        <v>5109.418593</v>
      </c>
    </row>
    <row r="83" s="20" customFormat="1" ht="15" customHeight="1" spans="1:6">
      <c r="A83" s="31"/>
      <c r="B83" s="30" t="s">
        <v>4749</v>
      </c>
      <c r="C83" s="32">
        <v>10218</v>
      </c>
      <c r="D83" s="32">
        <v>0</v>
      </c>
      <c r="E83" s="32">
        <v>0</v>
      </c>
      <c r="F83" s="32">
        <v>10218</v>
      </c>
    </row>
    <row r="84" s="20" customFormat="1" ht="15" customHeight="1" spans="1:6">
      <c r="A84" s="31"/>
      <c r="B84" s="30" t="s">
        <v>4750</v>
      </c>
      <c r="C84" s="32">
        <v>5970</v>
      </c>
      <c r="D84" s="32">
        <v>0</v>
      </c>
      <c r="E84" s="32">
        <v>0</v>
      </c>
      <c r="F84" s="32">
        <v>5970</v>
      </c>
    </row>
    <row r="85" s="20" customFormat="1" ht="15" customHeight="1" spans="1:6">
      <c r="A85" s="30"/>
      <c r="B85" s="31" t="s">
        <v>4697</v>
      </c>
      <c r="C85" s="32">
        <v>196.572294</v>
      </c>
      <c r="D85" s="32">
        <v>0</v>
      </c>
      <c r="E85" s="32">
        <v>0</v>
      </c>
      <c r="F85" s="32">
        <v>196.572294</v>
      </c>
    </row>
    <row r="86" s="20" customFormat="1" ht="15" customHeight="1" spans="1:6">
      <c r="A86" s="31"/>
      <c r="B86" s="30" t="s">
        <v>4751</v>
      </c>
      <c r="C86" s="32">
        <v>0</v>
      </c>
      <c r="D86" s="32">
        <v>847.5</v>
      </c>
      <c r="E86" s="32">
        <v>0</v>
      </c>
      <c r="F86" s="32">
        <v>847.5</v>
      </c>
    </row>
    <row r="87" s="20" customFormat="1" ht="15" customHeight="1" spans="1:6">
      <c r="A87" s="30" t="s">
        <v>4752</v>
      </c>
      <c r="B87" s="31"/>
      <c r="C87" s="32">
        <v>2816.608816</v>
      </c>
      <c r="D87" s="32">
        <v>10525.346203</v>
      </c>
      <c r="E87" s="32">
        <v>0</v>
      </c>
      <c r="F87" s="32">
        <v>13341.955019</v>
      </c>
    </row>
    <row r="88" s="20" customFormat="1" ht="15" customHeight="1" spans="1:6">
      <c r="A88" s="31"/>
      <c r="B88" s="30" t="s">
        <v>4753</v>
      </c>
      <c r="C88" s="32">
        <v>715.057268</v>
      </c>
      <c r="D88" s="32">
        <v>0</v>
      </c>
      <c r="E88" s="32">
        <v>0</v>
      </c>
      <c r="F88" s="32">
        <v>715.057268</v>
      </c>
    </row>
    <row r="89" s="20" customFormat="1" ht="15" customHeight="1" spans="1:6">
      <c r="A89" s="30"/>
      <c r="B89" s="31" t="s">
        <v>4754</v>
      </c>
      <c r="C89" s="32">
        <v>89</v>
      </c>
      <c r="D89" s="32">
        <v>0</v>
      </c>
      <c r="E89" s="32">
        <v>0</v>
      </c>
      <c r="F89" s="32">
        <v>89</v>
      </c>
    </row>
    <row r="90" s="20" customFormat="1" ht="15" customHeight="1" spans="1:6">
      <c r="A90" s="31"/>
      <c r="B90" s="30" t="s">
        <v>4742</v>
      </c>
      <c r="C90" s="32">
        <v>1741.994747</v>
      </c>
      <c r="D90" s="32">
        <v>0</v>
      </c>
      <c r="E90" s="32">
        <v>0</v>
      </c>
      <c r="F90" s="32">
        <v>1741.994747</v>
      </c>
    </row>
    <row r="91" s="20" customFormat="1" ht="15" customHeight="1" spans="1:6">
      <c r="A91" s="30"/>
      <c r="B91" s="31" t="s">
        <v>4755</v>
      </c>
      <c r="C91" s="32">
        <v>0</v>
      </c>
      <c r="D91" s="32">
        <v>10444.346203</v>
      </c>
      <c r="E91" s="32">
        <v>0</v>
      </c>
      <c r="F91" s="32">
        <v>10444.346203</v>
      </c>
    </row>
    <row r="92" s="20" customFormat="1" ht="15" customHeight="1" spans="1:6">
      <c r="A92" s="31"/>
      <c r="B92" s="30" t="s">
        <v>4721</v>
      </c>
      <c r="C92" s="32">
        <v>270.556801</v>
      </c>
      <c r="D92" s="32">
        <v>0</v>
      </c>
      <c r="E92" s="32">
        <v>0</v>
      </c>
      <c r="F92" s="32">
        <v>270.556801</v>
      </c>
    </row>
    <row r="93" s="20" customFormat="1" ht="15" customHeight="1" spans="1:6">
      <c r="A93" s="31"/>
      <c r="B93" s="30" t="s">
        <v>4756</v>
      </c>
      <c r="C93" s="32">
        <v>0</v>
      </c>
      <c r="D93" s="32">
        <v>81</v>
      </c>
      <c r="E93" s="32">
        <v>0</v>
      </c>
      <c r="F93" s="32">
        <v>81</v>
      </c>
    </row>
    <row r="94" s="20" customFormat="1" ht="15" customHeight="1" spans="1:6">
      <c r="A94" s="30" t="s">
        <v>4757</v>
      </c>
      <c r="B94" s="31"/>
      <c r="C94" s="32">
        <v>20928.532913</v>
      </c>
      <c r="D94" s="32">
        <v>972.717</v>
      </c>
      <c r="E94" s="32">
        <v>0</v>
      </c>
      <c r="F94" s="32">
        <v>21901.249913</v>
      </c>
    </row>
    <row r="95" s="20" customFormat="1" ht="15" customHeight="1" spans="1:6">
      <c r="A95" s="31"/>
      <c r="B95" s="30" t="s">
        <v>4758</v>
      </c>
      <c r="C95" s="32">
        <v>0</v>
      </c>
      <c r="D95" s="32">
        <v>972.717</v>
      </c>
      <c r="E95" s="32">
        <v>0</v>
      </c>
      <c r="F95" s="32">
        <v>972.717</v>
      </c>
    </row>
    <row r="96" s="20" customFormat="1" ht="15" customHeight="1" spans="1:6">
      <c r="A96" s="30"/>
      <c r="B96" s="31" t="s">
        <v>4759</v>
      </c>
      <c r="C96" s="32">
        <v>16098.8475</v>
      </c>
      <c r="D96" s="32">
        <v>0</v>
      </c>
      <c r="E96" s="32">
        <v>0</v>
      </c>
      <c r="F96" s="32">
        <v>16098.8475</v>
      </c>
    </row>
    <row r="97" s="20" customFormat="1" ht="15" customHeight="1" spans="1:6">
      <c r="A97" s="31"/>
      <c r="B97" s="30" t="s">
        <v>4760</v>
      </c>
      <c r="C97" s="32">
        <v>3481.20584</v>
      </c>
      <c r="D97" s="32">
        <v>0</v>
      </c>
      <c r="E97" s="32">
        <v>0</v>
      </c>
      <c r="F97" s="32">
        <v>3481.20584</v>
      </c>
    </row>
    <row r="98" s="20" customFormat="1" ht="15" customHeight="1" spans="1:6">
      <c r="A98" s="31"/>
      <c r="B98" s="30" t="s">
        <v>4761</v>
      </c>
      <c r="C98" s="32">
        <v>273.943688</v>
      </c>
      <c r="D98" s="32">
        <v>0</v>
      </c>
      <c r="E98" s="32">
        <v>0</v>
      </c>
      <c r="F98" s="32">
        <v>273.943688</v>
      </c>
    </row>
    <row r="99" s="20" customFormat="1" ht="15" customHeight="1" spans="1:6">
      <c r="A99" s="30"/>
      <c r="B99" s="31" t="s">
        <v>4762</v>
      </c>
      <c r="C99" s="32">
        <v>178.519885</v>
      </c>
      <c r="D99" s="32">
        <v>0</v>
      </c>
      <c r="E99" s="32">
        <v>0</v>
      </c>
      <c r="F99" s="32">
        <v>178.519885</v>
      </c>
    </row>
    <row r="100" s="20" customFormat="1" ht="15" customHeight="1" spans="1:6">
      <c r="A100" s="31"/>
      <c r="B100" s="30" t="s">
        <v>4763</v>
      </c>
      <c r="C100" s="32">
        <v>359.34</v>
      </c>
      <c r="D100" s="32">
        <v>0</v>
      </c>
      <c r="E100" s="32">
        <v>0</v>
      </c>
      <c r="F100" s="32">
        <v>359.34</v>
      </c>
    </row>
    <row r="101" s="20" customFormat="1" ht="15" customHeight="1" spans="1:6">
      <c r="A101" s="31"/>
      <c r="B101" s="30" t="s">
        <v>4764</v>
      </c>
      <c r="C101" s="32">
        <v>536.676</v>
      </c>
      <c r="D101" s="32">
        <v>0</v>
      </c>
      <c r="E101" s="32">
        <v>0</v>
      </c>
      <c r="F101" s="32">
        <v>536.676</v>
      </c>
    </row>
    <row r="102" s="20" customFormat="1" ht="15" customHeight="1" spans="1:6">
      <c r="A102" s="30" t="s">
        <v>4765</v>
      </c>
      <c r="B102" s="31"/>
      <c r="C102" s="32">
        <v>25077.354244</v>
      </c>
      <c r="D102" s="32">
        <v>234.117357</v>
      </c>
      <c r="E102" s="32">
        <v>0</v>
      </c>
      <c r="F102" s="32">
        <v>25311.471601</v>
      </c>
    </row>
    <row r="103" s="20" customFormat="1" ht="15" customHeight="1" spans="1:6">
      <c r="A103" s="31"/>
      <c r="B103" s="30" t="s">
        <v>4766</v>
      </c>
      <c r="C103" s="32">
        <v>0</v>
      </c>
      <c r="D103" s="32">
        <v>99.7</v>
      </c>
      <c r="E103" s="32">
        <v>0</v>
      </c>
      <c r="F103" s="32">
        <v>99.7</v>
      </c>
    </row>
    <row r="104" s="20" customFormat="1" ht="15" customHeight="1" spans="1:6">
      <c r="A104" s="31"/>
      <c r="B104" s="30" t="s">
        <v>4767</v>
      </c>
      <c r="C104" s="32">
        <v>16002.895514</v>
      </c>
      <c r="D104" s="32">
        <v>0</v>
      </c>
      <c r="E104" s="32">
        <v>0</v>
      </c>
      <c r="F104" s="32">
        <v>16002.895514</v>
      </c>
    </row>
    <row r="105" s="20" customFormat="1" ht="15" customHeight="1" spans="1:6">
      <c r="A105" s="30"/>
      <c r="B105" s="31" t="s">
        <v>4768</v>
      </c>
      <c r="C105" s="32">
        <v>396.392916</v>
      </c>
      <c r="D105" s="32">
        <v>0</v>
      </c>
      <c r="E105" s="32">
        <v>0</v>
      </c>
      <c r="F105" s="32">
        <v>396.392916</v>
      </c>
    </row>
    <row r="106" s="20" customFormat="1" ht="15" customHeight="1" spans="1:6">
      <c r="A106" s="31"/>
      <c r="B106" s="30" t="s">
        <v>4769</v>
      </c>
      <c r="C106" s="32">
        <v>0.0321</v>
      </c>
      <c r="D106" s="32">
        <v>0</v>
      </c>
      <c r="E106" s="32">
        <v>0</v>
      </c>
      <c r="F106" s="32">
        <v>0.0321</v>
      </c>
    </row>
    <row r="107" s="20" customFormat="1" ht="15" customHeight="1" spans="1:6">
      <c r="A107" s="31"/>
      <c r="B107" s="30" t="s">
        <v>4770</v>
      </c>
      <c r="C107" s="32">
        <v>168.464809</v>
      </c>
      <c r="D107" s="32">
        <v>0</v>
      </c>
      <c r="E107" s="32">
        <v>0</v>
      </c>
      <c r="F107" s="32">
        <v>168.464809</v>
      </c>
    </row>
    <row r="108" s="20" customFormat="1" ht="15" customHeight="1" spans="1:6">
      <c r="A108" s="30"/>
      <c r="B108" s="31" t="s">
        <v>4771</v>
      </c>
      <c r="C108" s="32">
        <v>503.687118</v>
      </c>
      <c r="D108" s="32">
        <v>0</v>
      </c>
      <c r="E108" s="32">
        <v>0</v>
      </c>
      <c r="F108" s="32">
        <v>503.687118</v>
      </c>
    </row>
    <row r="109" s="20" customFormat="1" ht="15" customHeight="1" spans="1:6">
      <c r="A109" s="31"/>
      <c r="B109" s="30" t="s">
        <v>4772</v>
      </c>
      <c r="C109" s="32">
        <v>3259.376649</v>
      </c>
      <c r="D109" s="32">
        <v>0</v>
      </c>
      <c r="E109" s="32">
        <v>0</v>
      </c>
      <c r="F109" s="32">
        <v>3259.376649</v>
      </c>
    </row>
    <row r="110" s="20" customFormat="1" ht="15" customHeight="1" spans="1:6">
      <c r="A110" s="31"/>
      <c r="B110" s="30" t="s">
        <v>4773</v>
      </c>
      <c r="C110" s="32">
        <v>4707.959591</v>
      </c>
      <c r="D110" s="32">
        <v>0</v>
      </c>
      <c r="E110" s="32">
        <v>0</v>
      </c>
      <c r="F110" s="32">
        <v>4707.959591</v>
      </c>
    </row>
    <row r="111" s="20" customFormat="1" ht="15" customHeight="1" spans="1:6">
      <c r="A111" s="30"/>
      <c r="B111" s="31" t="s">
        <v>4774</v>
      </c>
      <c r="C111" s="32">
        <v>38.545547</v>
      </c>
      <c r="D111" s="32">
        <v>0</v>
      </c>
      <c r="E111" s="32">
        <v>0</v>
      </c>
      <c r="F111" s="32">
        <v>38.545547</v>
      </c>
    </row>
    <row r="112" s="20" customFormat="1" ht="15" customHeight="1" spans="1:6">
      <c r="A112" s="31"/>
      <c r="B112" s="30" t="s">
        <v>4775</v>
      </c>
      <c r="C112" s="32">
        <v>0</v>
      </c>
      <c r="D112" s="32">
        <v>10.495056</v>
      </c>
      <c r="E112" s="32">
        <v>0</v>
      </c>
      <c r="F112" s="32">
        <v>10.495056</v>
      </c>
    </row>
    <row r="113" s="20" customFormat="1" ht="15" customHeight="1" spans="1:6">
      <c r="A113" s="30"/>
      <c r="B113" s="31" t="s">
        <v>4776</v>
      </c>
      <c r="C113" s="32">
        <v>0</v>
      </c>
      <c r="D113" s="32">
        <v>121.96692</v>
      </c>
      <c r="E113" s="32">
        <v>0</v>
      </c>
      <c r="F113" s="32">
        <v>121.96692</v>
      </c>
    </row>
    <row r="114" s="20" customFormat="1" ht="15" customHeight="1" spans="1:6">
      <c r="A114" s="31"/>
      <c r="B114" s="30" t="s">
        <v>4777</v>
      </c>
      <c r="C114" s="32">
        <v>0</v>
      </c>
      <c r="D114" s="32">
        <v>1.955381</v>
      </c>
      <c r="E114" s="32">
        <v>0</v>
      </c>
      <c r="F114" s="32">
        <v>1.955381</v>
      </c>
    </row>
    <row r="115" s="20" customFormat="1" ht="15" customHeight="1" spans="1:6">
      <c r="A115" s="31" t="s">
        <v>4778</v>
      </c>
      <c r="B115" s="30"/>
      <c r="C115" s="32">
        <v>5317.514183</v>
      </c>
      <c r="D115" s="32">
        <v>8604.341777</v>
      </c>
      <c r="E115" s="32">
        <v>0</v>
      </c>
      <c r="F115" s="32">
        <v>13921.85596</v>
      </c>
    </row>
    <row r="116" s="20" customFormat="1" ht="15" customHeight="1" spans="1:6">
      <c r="A116" s="30"/>
      <c r="B116" s="31" t="s">
        <v>4779</v>
      </c>
      <c r="C116" s="32">
        <v>51.2247</v>
      </c>
      <c r="D116" s="32">
        <v>0</v>
      </c>
      <c r="E116" s="32">
        <v>0</v>
      </c>
      <c r="F116" s="32">
        <v>51.2247</v>
      </c>
    </row>
    <row r="117" s="20" customFormat="1" ht="15" customHeight="1" spans="1:6">
      <c r="A117" s="31"/>
      <c r="B117" s="30" t="s">
        <v>4780</v>
      </c>
      <c r="C117" s="32">
        <v>23.6484</v>
      </c>
      <c r="D117" s="32">
        <v>0</v>
      </c>
      <c r="E117" s="32">
        <v>0</v>
      </c>
      <c r="F117" s="32">
        <v>23.6484</v>
      </c>
    </row>
    <row r="118" s="20" customFormat="1" ht="15" customHeight="1" spans="1:6">
      <c r="A118" s="30"/>
      <c r="B118" s="31" t="s">
        <v>4781</v>
      </c>
      <c r="C118" s="32">
        <v>652.7031</v>
      </c>
      <c r="D118" s="32">
        <v>0</v>
      </c>
      <c r="E118" s="32">
        <v>0</v>
      </c>
      <c r="F118" s="32">
        <v>652.7031</v>
      </c>
    </row>
    <row r="119" s="20" customFormat="1" ht="15" customHeight="1" spans="1:6">
      <c r="A119" s="31"/>
      <c r="B119" s="30" t="s">
        <v>4782</v>
      </c>
      <c r="C119" s="32">
        <v>182.919905</v>
      </c>
      <c r="D119" s="32">
        <v>0</v>
      </c>
      <c r="E119" s="32">
        <v>0</v>
      </c>
      <c r="F119" s="32">
        <v>182.919905</v>
      </c>
    </row>
    <row r="120" s="20" customFormat="1" ht="15" customHeight="1" spans="1:6">
      <c r="A120" s="30"/>
      <c r="B120" s="31" t="s">
        <v>4783</v>
      </c>
      <c r="C120" s="32">
        <v>5</v>
      </c>
      <c r="D120" s="32">
        <v>0</v>
      </c>
      <c r="E120" s="32">
        <v>0</v>
      </c>
      <c r="F120" s="32">
        <v>5</v>
      </c>
    </row>
    <row r="121" s="20" customFormat="1" ht="15" customHeight="1" spans="1:6">
      <c r="A121" s="31"/>
      <c r="B121" s="30" t="s">
        <v>4784</v>
      </c>
      <c r="C121" s="32">
        <v>11.76222</v>
      </c>
      <c r="D121" s="32">
        <v>0</v>
      </c>
      <c r="E121" s="32">
        <v>0</v>
      </c>
      <c r="F121" s="32">
        <v>11.76222</v>
      </c>
    </row>
    <row r="122" s="20" customFormat="1" ht="15" customHeight="1" spans="1:6">
      <c r="A122" s="30"/>
      <c r="B122" s="31" t="s">
        <v>4785</v>
      </c>
      <c r="C122" s="32">
        <v>34</v>
      </c>
      <c r="D122" s="32">
        <v>0</v>
      </c>
      <c r="E122" s="32">
        <v>0</v>
      </c>
      <c r="F122" s="32">
        <v>34</v>
      </c>
    </row>
    <row r="123" s="20" customFormat="1" ht="15" customHeight="1" spans="1:6">
      <c r="A123" s="31"/>
      <c r="B123" s="30" t="s">
        <v>4786</v>
      </c>
      <c r="C123" s="32">
        <v>68.39101</v>
      </c>
      <c r="D123" s="32">
        <v>0</v>
      </c>
      <c r="E123" s="32">
        <v>0</v>
      </c>
      <c r="F123" s="32">
        <v>68.39101</v>
      </c>
    </row>
    <row r="124" s="20" customFormat="1" ht="15" customHeight="1" spans="1:6">
      <c r="A124" s="31"/>
      <c r="B124" s="30" t="s">
        <v>4787</v>
      </c>
      <c r="C124" s="32">
        <v>586.20241</v>
      </c>
      <c r="D124" s="32">
        <v>0</v>
      </c>
      <c r="E124" s="32">
        <v>0</v>
      </c>
      <c r="F124" s="32">
        <v>586.20241</v>
      </c>
    </row>
    <row r="125" s="20" customFormat="1" ht="15" customHeight="1" spans="1:6">
      <c r="A125" s="30"/>
      <c r="B125" s="31" t="s">
        <v>4788</v>
      </c>
      <c r="C125" s="32">
        <v>673.41285</v>
      </c>
      <c r="D125" s="32">
        <v>0</v>
      </c>
      <c r="E125" s="32">
        <v>0</v>
      </c>
      <c r="F125" s="32">
        <v>673.41285</v>
      </c>
    </row>
    <row r="126" s="20" customFormat="1" ht="15" customHeight="1" spans="1:6">
      <c r="A126" s="31"/>
      <c r="B126" s="30" t="s">
        <v>4789</v>
      </c>
      <c r="C126" s="32">
        <v>23.063759</v>
      </c>
      <c r="D126" s="32">
        <v>0</v>
      </c>
      <c r="E126" s="32">
        <v>0</v>
      </c>
      <c r="F126" s="32">
        <v>23.063759</v>
      </c>
    </row>
    <row r="127" s="20" customFormat="1" ht="15" customHeight="1" spans="1:6">
      <c r="A127" s="31"/>
      <c r="B127" s="30" t="s">
        <v>4790</v>
      </c>
      <c r="C127" s="32">
        <v>11.55</v>
      </c>
      <c r="D127" s="32">
        <v>0</v>
      </c>
      <c r="E127" s="32">
        <v>0</v>
      </c>
      <c r="F127" s="32">
        <v>11.55</v>
      </c>
    </row>
    <row r="128" s="20" customFormat="1" ht="15" customHeight="1" spans="1:6">
      <c r="A128" s="30"/>
      <c r="B128" s="31" t="s">
        <v>4791</v>
      </c>
      <c r="C128" s="32">
        <v>192.44479</v>
      </c>
      <c r="D128" s="32">
        <v>0</v>
      </c>
      <c r="E128" s="32">
        <v>0</v>
      </c>
      <c r="F128" s="32">
        <v>192.44479</v>
      </c>
    </row>
    <row r="129" s="20" customFormat="1" ht="15" customHeight="1" spans="1:6">
      <c r="A129" s="31"/>
      <c r="B129" s="30" t="s">
        <v>4792</v>
      </c>
      <c r="C129" s="32">
        <v>50</v>
      </c>
      <c r="D129" s="32">
        <v>0</v>
      </c>
      <c r="E129" s="32">
        <v>0</v>
      </c>
      <c r="F129" s="32">
        <v>50</v>
      </c>
    </row>
    <row r="130" s="20" customFormat="1" ht="15" customHeight="1" spans="1:6">
      <c r="A130" s="30"/>
      <c r="B130" s="31" t="s">
        <v>4793</v>
      </c>
      <c r="C130" s="32">
        <v>2747.499264</v>
      </c>
      <c r="D130" s="32">
        <v>0</v>
      </c>
      <c r="E130" s="32">
        <v>0</v>
      </c>
      <c r="F130" s="32">
        <v>2747.499264</v>
      </c>
    </row>
    <row r="131" s="20" customFormat="1" ht="15" customHeight="1" spans="1:6">
      <c r="A131" s="31"/>
      <c r="B131" s="30" t="s">
        <v>4794</v>
      </c>
      <c r="C131" s="32">
        <v>3.691775</v>
      </c>
      <c r="D131" s="32">
        <v>0</v>
      </c>
      <c r="E131" s="32">
        <v>0</v>
      </c>
      <c r="F131" s="32">
        <v>3.691775</v>
      </c>
    </row>
    <row r="132" s="20" customFormat="1" ht="15" customHeight="1" spans="1:6">
      <c r="A132" s="30"/>
      <c r="B132" s="31" t="s">
        <v>4795</v>
      </c>
      <c r="C132" s="32">
        <v>0</v>
      </c>
      <c r="D132" s="32">
        <v>8604.341777</v>
      </c>
      <c r="E132" s="32">
        <v>0</v>
      </c>
      <c r="F132" s="32">
        <v>8604.341777</v>
      </c>
    </row>
    <row r="133" s="20" customFormat="1" ht="15" customHeight="1" spans="1:6">
      <c r="A133" s="31" t="s">
        <v>4796</v>
      </c>
      <c r="B133" s="30"/>
      <c r="C133" s="32">
        <v>461</v>
      </c>
      <c r="D133" s="32">
        <v>0</v>
      </c>
      <c r="E133" s="32">
        <v>0</v>
      </c>
      <c r="F133" s="32">
        <v>461</v>
      </c>
    </row>
    <row r="134" s="20" customFormat="1" ht="15" customHeight="1" spans="1:6">
      <c r="A134" s="30"/>
      <c r="B134" s="31" t="s">
        <v>4797</v>
      </c>
      <c r="C134" s="32">
        <v>381</v>
      </c>
      <c r="D134" s="32">
        <v>0</v>
      </c>
      <c r="E134" s="32">
        <v>0</v>
      </c>
      <c r="F134" s="32">
        <v>381</v>
      </c>
    </row>
    <row r="135" s="20" customFormat="1" ht="15" customHeight="1" spans="1:6">
      <c r="A135" s="31"/>
      <c r="B135" s="30" t="s">
        <v>4798</v>
      </c>
      <c r="C135" s="32">
        <v>80</v>
      </c>
      <c r="D135" s="32">
        <v>0</v>
      </c>
      <c r="E135" s="32">
        <v>0</v>
      </c>
      <c r="F135" s="32">
        <v>80</v>
      </c>
    </row>
    <row r="136" s="20" customFormat="1" ht="15" customHeight="1" spans="1:6">
      <c r="A136" s="31" t="s">
        <v>4799</v>
      </c>
      <c r="B136" s="30"/>
      <c r="C136" s="32">
        <v>2877.03576</v>
      </c>
      <c r="D136" s="32">
        <v>692.670631</v>
      </c>
      <c r="E136" s="32">
        <v>0</v>
      </c>
      <c r="F136" s="32">
        <v>3569.706391</v>
      </c>
    </row>
    <row r="137" s="20" customFormat="1" ht="15" customHeight="1" spans="1:6">
      <c r="A137" s="30"/>
      <c r="B137" s="31" t="s">
        <v>4679</v>
      </c>
      <c r="C137" s="32">
        <v>190.53576</v>
      </c>
      <c r="D137" s="32">
        <v>0</v>
      </c>
      <c r="E137" s="32">
        <v>0</v>
      </c>
      <c r="F137" s="32">
        <v>190.53576</v>
      </c>
    </row>
    <row r="138" s="20" customFormat="1" ht="15" customHeight="1" spans="1:6">
      <c r="A138" s="31"/>
      <c r="B138" s="30" t="s">
        <v>4800</v>
      </c>
      <c r="C138" s="32">
        <v>103.5</v>
      </c>
      <c r="D138" s="32">
        <v>0</v>
      </c>
      <c r="E138" s="32">
        <v>0</v>
      </c>
      <c r="F138" s="32">
        <v>103.5</v>
      </c>
    </row>
    <row r="139" s="20" customFormat="1" ht="15" customHeight="1" spans="1:6">
      <c r="A139" s="30"/>
      <c r="B139" s="31" t="s">
        <v>4801</v>
      </c>
      <c r="C139" s="32">
        <v>122</v>
      </c>
      <c r="D139" s="32">
        <v>0</v>
      </c>
      <c r="E139" s="32">
        <v>0</v>
      </c>
      <c r="F139" s="32">
        <v>122</v>
      </c>
    </row>
    <row r="140" s="20" customFormat="1" ht="15" customHeight="1" spans="1:6">
      <c r="A140" s="31"/>
      <c r="B140" s="30" t="s">
        <v>4802</v>
      </c>
      <c r="C140" s="32">
        <v>200</v>
      </c>
      <c r="D140" s="32">
        <v>0</v>
      </c>
      <c r="E140" s="32">
        <v>0</v>
      </c>
      <c r="F140" s="32">
        <v>200</v>
      </c>
    </row>
    <row r="141" s="20" customFormat="1" ht="15" customHeight="1" spans="1:6">
      <c r="A141" s="30"/>
      <c r="B141" s="31" t="s">
        <v>4753</v>
      </c>
      <c r="C141" s="32">
        <v>2261</v>
      </c>
      <c r="D141" s="32">
        <v>0</v>
      </c>
      <c r="E141" s="32">
        <v>0</v>
      </c>
      <c r="F141" s="32">
        <v>2261</v>
      </c>
    </row>
    <row r="142" s="20" customFormat="1" ht="15" customHeight="1" spans="1:6">
      <c r="A142" s="31"/>
      <c r="B142" s="30" t="s">
        <v>4803</v>
      </c>
      <c r="C142" s="32">
        <v>0</v>
      </c>
      <c r="D142" s="32">
        <v>692.670631</v>
      </c>
      <c r="E142" s="32">
        <v>0</v>
      </c>
      <c r="F142" s="32">
        <v>692.670631</v>
      </c>
    </row>
    <row r="143" s="20" customFormat="1" ht="15" customHeight="1" spans="1:6">
      <c r="A143" s="30" t="s">
        <v>4804</v>
      </c>
      <c r="B143" s="31"/>
      <c r="C143" s="32">
        <v>4740.431834</v>
      </c>
      <c r="D143" s="32">
        <v>10413.942928</v>
      </c>
      <c r="E143" s="32">
        <v>0</v>
      </c>
      <c r="F143" s="32">
        <v>15154.374762</v>
      </c>
    </row>
    <row r="144" s="20" customFormat="1" ht="15" customHeight="1" spans="1:6">
      <c r="A144" s="31"/>
      <c r="B144" s="30" t="s">
        <v>4706</v>
      </c>
      <c r="C144" s="32">
        <v>3370.734061</v>
      </c>
      <c r="D144" s="32">
        <v>0</v>
      </c>
      <c r="E144" s="32">
        <v>0</v>
      </c>
      <c r="F144" s="32">
        <v>3370.734061</v>
      </c>
    </row>
    <row r="145" s="20" customFormat="1" ht="15" customHeight="1" spans="1:6">
      <c r="A145" s="31"/>
      <c r="B145" s="30" t="s">
        <v>4805</v>
      </c>
      <c r="C145" s="32">
        <v>3.675</v>
      </c>
      <c r="D145" s="32">
        <v>0</v>
      </c>
      <c r="E145" s="32">
        <v>0</v>
      </c>
      <c r="F145" s="32">
        <v>3.675</v>
      </c>
    </row>
    <row r="146" s="20" customFormat="1" ht="15" customHeight="1" spans="1:6">
      <c r="A146" s="31"/>
      <c r="B146" s="30" t="s">
        <v>4806</v>
      </c>
      <c r="C146" s="32">
        <v>91.703228</v>
      </c>
      <c r="D146" s="32">
        <v>0</v>
      </c>
      <c r="E146" s="32">
        <v>0</v>
      </c>
      <c r="F146" s="32">
        <v>91.703228</v>
      </c>
    </row>
    <row r="147" s="20" customFormat="1" ht="15" customHeight="1" spans="1:6">
      <c r="A147" s="31"/>
      <c r="B147" s="30" t="s">
        <v>4807</v>
      </c>
      <c r="C147" s="32">
        <v>72.4814</v>
      </c>
      <c r="D147" s="32">
        <v>0</v>
      </c>
      <c r="E147" s="32">
        <v>0</v>
      </c>
      <c r="F147" s="32">
        <v>72.4814</v>
      </c>
    </row>
    <row r="148" s="20" customFormat="1" ht="15" customHeight="1" spans="1:6">
      <c r="A148" s="30"/>
      <c r="B148" s="31" t="s">
        <v>4808</v>
      </c>
      <c r="C148" s="32">
        <v>41.261</v>
      </c>
      <c r="D148" s="32">
        <v>0</v>
      </c>
      <c r="E148" s="32">
        <v>0</v>
      </c>
      <c r="F148" s="32">
        <v>41.261</v>
      </c>
    </row>
    <row r="149" s="20" customFormat="1" ht="15" customHeight="1" spans="1:6">
      <c r="A149" s="31"/>
      <c r="B149" s="30" t="s">
        <v>4809</v>
      </c>
      <c r="C149" s="32">
        <v>0.3908</v>
      </c>
      <c r="D149" s="32">
        <v>0</v>
      </c>
      <c r="E149" s="32">
        <v>0</v>
      </c>
      <c r="F149" s="32">
        <v>0.3908</v>
      </c>
    </row>
    <row r="150" s="20" customFormat="1" ht="15" customHeight="1" spans="1:6">
      <c r="A150" s="30"/>
      <c r="B150" s="31" t="s">
        <v>4810</v>
      </c>
      <c r="C150" s="32">
        <v>464.395262</v>
      </c>
      <c r="D150" s="32">
        <v>0</v>
      </c>
      <c r="E150" s="32">
        <v>0</v>
      </c>
      <c r="F150" s="32">
        <v>464.395262</v>
      </c>
    </row>
    <row r="151" s="20" customFormat="1" ht="15" customHeight="1" spans="1:6">
      <c r="A151" s="31"/>
      <c r="B151" s="30" t="s">
        <v>4811</v>
      </c>
      <c r="C151" s="32">
        <v>141.181563</v>
      </c>
      <c r="D151" s="32">
        <v>0</v>
      </c>
      <c r="E151" s="32">
        <v>0</v>
      </c>
      <c r="F151" s="32">
        <v>141.181563</v>
      </c>
    </row>
    <row r="152" s="20" customFormat="1" ht="15" customHeight="1" spans="1:6">
      <c r="A152" s="31"/>
      <c r="B152" s="30" t="s">
        <v>4812</v>
      </c>
      <c r="C152" s="32">
        <v>124.60952</v>
      </c>
      <c r="D152" s="32">
        <v>0</v>
      </c>
      <c r="E152" s="32">
        <v>0</v>
      </c>
      <c r="F152" s="32">
        <v>124.60952</v>
      </c>
    </row>
    <row r="153" s="20" customFormat="1" ht="15" customHeight="1" spans="1:6">
      <c r="A153" s="30"/>
      <c r="B153" s="31" t="s">
        <v>4813</v>
      </c>
      <c r="C153" s="32">
        <v>3</v>
      </c>
      <c r="D153" s="32">
        <v>0</v>
      </c>
      <c r="E153" s="32">
        <v>0</v>
      </c>
      <c r="F153" s="32">
        <v>3</v>
      </c>
    </row>
    <row r="154" s="20" customFormat="1" ht="15" customHeight="1" spans="1:6">
      <c r="A154" s="31"/>
      <c r="B154" s="30" t="s">
        <v>4814</v>
      </c>
      <c r="C154" s="32">
        <v>427</v>
      </c>
      <c r="D154" s="32">
        <v>0</v>
      </c>
      <c r="E154" s="32">
        <v>0</v>
      </c>
      <c r="F154" s="32">
        <v>427</v>
      </c>
    </row>
    <row r="155" s="20" customFormat="1" ht="15" customHeight="1" spans="1:6">
      <c r="A155" s="30"/>
      <c r="B155" s="31" t="s">
        <v>4815</v>
      </c>
      <c r="C155" s="32">
        <v>0</v>
      </c>
      <c r="D155" s="32">
        <v>6251.04</v>
      </c>
      <c r="E155" s="32">
        <v>0</v>
      </c>
      <c r="F155" s="32">
        <v>6251.04</v>
      </c>
    </row>
    <row r="156" s="20" customFormat="1" ht="15" customHeight="1" spans="1:6">
      <c r="A156" s="31"/>
      <c r="B156" s="30" t="s">
        <v>4699</v>
      </c>
      <c r="C156" s="32">
        <v>0</v>
      </c>
      <c r="D156" s="32">
        <v>4162.902928</v>
      </c>
      <c r="E156" s="32">
        <v>0</v>
      </c>
      <c r="F156" s="32">
        <v>4162.902928</v>
      </c>
    </row>
    <row r="157" s="20" customFormat="1" ht="15" customHeight="1" spans="1:6">
      <c r="A157" s="30" t="s">
        <v>4816</v>
      </c>
      <c r="B157" s="31"/>
      <c r="C157" s="32">
        <v>1364.088842</v>
      </c>
      <c r="D157" s="32">
        <v>0</v>
      </c>
      <c r="E157" s="32">
        <v>0</v>
      </c>
      <c r="F157" s="32">
        <v>1364.088842</v>
      </c>
    </row>
    <row r="158" s="20" customFormat="1" ht="15" customHeight="1" spans="1:6">
      <c r="A158" s="31"/>
      <c r="B158" s="30" t="s">
        <v>4817</v>
      </c>
      <c r="C158" s="32">
        <v>385</v>
      </c>
      <c r="D158" s="32">
        <v>0</v>
      </c>
      <c r="E158" s="32">
        <v>0</v>
      </c>
      <c r="F158" s="32">
        <v>385</v>
      </c>
    </row>
    <row r="159" s="20" customFormat="1" ht="15" customHeight="1" spans="1:6">
      <c r="A159" s="30"/>
      <c r="B159" s="31" t="s">
        <v>4818</v>
      </c>
      <c r="C159" s="32">
        <v>31.495142</v>
      </c>
      <c r="D159" s="32">
        <v>0</v>
      </c>
      <c r="E159" s="32">
        <v>0</v>
      </c>
      <c r="F159" s="32">
        <v>31.495142</v>
      </c>
    </row>
    <row r="160" s="20" customFormat="1" ht="15" customHeight="1" spans="1:6">
      <c r="A160" s="31"/>
      <c r="B160" s="30" t="s">
        <v>4819</v>
      </c>
      <c r="C160" s="32">
        <v>116.3385</v>
      </c>
      <c r="D160" s="32">
        <v>0</v>
      </c>
      <c r="E160" s="32">
        <v>0</v>
      </c>
      <c r="F160" s="32">
        <v>116.3385</v>
      </c>
    </row>
    <row r="161" s="20" customFormat="1" ht="15" customHeight="1" spans="1:6">
      <c r="A161" s="31"/>
      <c r="B161" s="30" t="s">
        <v>4820</v>
      </c>
      <c r="C161" s="32">
        <v>379</v>
      </c>
      <c r="D161" s="32">
        <v>0</v>
      </c>
      <c r="E161" s="32">
        <v>0</v>
      </c>
      <c r="F161" s="32">
        <v>379</v>
      </c>
    </row>
    <row r="162" s="20" customFormat="1" ht="15" customHeight="1" spans="1:6">
      <c r="A162" s="30"/>
      <c r="B162" s="31" t="s">
        <v>4821</v>
      </c>
      <c r="C162" s="32">
        <v>68.396297</v>
      </c>
      <c r="D162" s="32">
        <v>0</v>
      </c>
      <c r="E162" s="32">
        <v>0</v>
      </c>
      <c r="F162" s="32">
        <v>68.396297</v>
      </c>
    </row>
    <row r="163" s="20" customFormat="1" ht="15" customHeight="1" spans="1:6">
      <c r="A163" s="31"/>
      <c r="B163" s="30" t="s">
        <v>4822</v>
      </c>
      <c r="C163" s="32">
        <v>0.2975</v>
      </c>
      <c r="D163" s="32">
        <v>0</v>
      </c>
      <c r="E163" s="32">
        <v>0</v>
      </c>
      <c r="F163" s="32">
        <v>0.2975</v>
      </c>
    </row>
    <row r="164" s="20" customFormat="1" ht="15" customHeight="1" spans="1:6">
      <c r="A164" s="31"/>
      <c r="B164" s="30" t="s">
        <v>4823</v>
      </c>
      <c r="C164" s="32">
        <v>2.1</v>
      </c>
      <c r="D164" s="32">
        <v>0</v>
      </c>
      <c r="E164" s="32">
        <v>0</v>
      </c>
      <c r="F164" s="32">
        <v>2.1</v>
      </c>
    </row>
    <row r="165" s="20" customFormat="1" ht="15" customHeight="1" spans="1:6">
      <c r="A165" s="30"/>
      <c r="B165" s="31" t="s">
        <v>4824</v>
      </c>
      <c r="C165" s="32">
        <v>127.92382</v>
      </c>
      <c r="D165" s="32">
        <v>0</v>
      </c>
      <c r="E165" s="32">
        <v>0</v>
      </c>
      <c r="F165" s="32">
        <v>127.92382</v>
      </c>
    </row>
    <row r="166" s="20" customFormat="1" ht="15" customHeight="1" spans="1:6">
      <c r="A166" s="31"/>
      <c r="B166" s="30" t="s">
        <v>4825</v>
      </c>
      <c r="C166" s="32">
        <v>253.537583</v>
      </c>
      <c r="D166" s="32">
        <v>0</v>
      </c>
      <c r="E166" s="32">
        <v>0</v>
      </c>
      <c r="F166" s="32">
        <v>253.537583</v>
      </c>
    </row>
    <row r="167" s="20" customFormat="1" ht="15" customHeight="1" spans="1:6">
      <c r="A167" s="30" t="s">
        <v>4826</v>
      </c>
      <c r="B167" s="31"/>
      <c r="C167" s="32">
        <v>459.015</v>
      </c>
      <c r="D167" s="32">
        <v>0</v>
      </c>
      <c r="E167" s="32">
        <v>0</v>
      </c>
      <c r="F167" s="32">
        <v>459.015</v>
      </c>
    </row>
    <row r="168" s="20" customFormat="1" ht="15" customHeight="1" spans="1:6">
      <c r="A168" s="31"/>
      <c r="B168" s="30" t="s">
        <v>4827</v>
      </c>
      <c r="C168" s="32">
        <v>232.1</v>
      </c>
      <c r="D168" s="32">
        <v>0</v>
      </c>
      <c r="E168" s="32">
        <v>0</v>
      </c>
      <c r="F168" s="32">
        <v>232.1</v>
      </c>
    </row>
    <row r="169" s="20" customFormat="1" ht="15" customHeight="1" spans="1:6">
      <c r="A169" s="30"/>
      <c r="B169" s="31" t="s">
        <v>4828</v>
      </c>
      <c r="C169" s="32">
        <v>226.915</v>
      </c>
      <c r="D169" s="32">
        <v>0</v>
      </c>
      <c r="E169" s="32">
        <v>0</v>
      </c>
      <c r="F169" s="32">
        <v>226.915</v>
      </c>
    </row>
    <row r="170" s="20" customFormat="1" ht="15" customHeight="1" spans="1:6">
      <c r="A170" s="31" t="s">
        <v>4829</v>
      </c>
      <c r="B170" s="30"/>
      <c r="C170" s="32">
        <v>4.0577</v>
      </c>
      <c r="D170" s="32">
        <v>0</v>
      </c>
      <c r="E170" s="32">
        <v>0</v>
      </c>
      <c r="F170" s="32">
        <v>4.0577</v>
      </c>
    </row>
    <row r="171" s="20" customFormat="1" ht="15" customHeight="1" spans="1:6">
      <c r="A171" s="30"/>
      <c r="B171" s="31" t="s">
        <v>4830</v>
      </c>
      <c r="C171" s="32">
        <v>4.0577</v>
      </c>
      <c r="D171" s="32">
        <v>0</v>
      </c>
      <c r="E171" s="32">
        <v>0</v>
      </c>
      <c r="F171" s="32">
        <v>4.0577</v>
      </c>
    </row>
    <row r="172" s="20" customFormat="1" ht="15" customHeight="1" spans="1:6">
      <c r="A172" s="31" t="s">
        <v>4831</v>
      </c>
      <c r="B172" s="30"/>
      <c r="C172" s="32">
        <v>41.17777</v>
      </c>
      <c r="D172" s="32">
        <v>0</v>
      </c>
      <c r="E172" s="32">
        <v>0</v>
      </c>
      <c r="F172" s="32">
        <v>41.17777</v>
      </c>
    </row>
    <row r="173" s="20" customFormat="1" ht="15" customHeight="1" spans="1:6">
      <c r="A173" s="30"/>
      <c r="B173" s="31" t="s">
        <v>4832</v>
      </c>
      <c r="C173" s="32">
        <v>0.00977</v>
      </c>
      <c r="D173" s="32">
        <v>0</v>
      </c>
      <c r="E173" s="32">
        <v>0</v>
      </c>
      <c r="F173" s="32">
        <v>0.00977</v>
      </c>
    </row>
    <row r="174" s="20" customFormat="1" ht="15" customHeight="1" spans="1:6">
      <c r="A174" s="31"/>
      <c r="B174" s="30" t="s">
        <v>4833</v>
      </c>
      <c r="C174" s="32">
        <v>41.168</v>
      </c>
      <c r="D174" s="32">
        <v>0</v>
      </c>
      <c r="E174" s="32">
        <v>0</v>
      </c>
      <c r="F174" s="32">
        <v>41.168</v>
      </c>
    </row>
    <row r="175" s="20" customFormat="1" ht="15" customHeight="1" spans="1:6">
      <c r="A175" s="31" t="s">
        <v>4834</v>
      </c>
      <c r="B175" s="30"/>
      <c r="C175" s="32">
        <v>2710.099633</v>
      </c>
      <c r="D175" s="32">
        <v>0</v>
      </c>
      <c r="E175" s="32">
        <v>0</v>
      </c>
      <c r="F175" s="32">
        <v>2710.099633</v>
      </c>
    </row>
    <row r="176" s="20" customFormat="1" ht="15" customHeight="1" spans="1:6">
      <c r="A176" s="30"/>
      <c r="B176" s="31" t="s">
        <v>4835</v>
      </c>
      <c r="C176" s="32">
        <v>40</v>
      </c>
      <c r="D176" s="32">
        <v>0</v>
      </c>
      <c r="E176" s="32">
        <v>0</v>
      </c>
      <c r="F176" s="32">
        <v>40</v>
      </c>
    </row>
    <row r="177" s="20" customFormat="1" ht="15" customHeight="1" spans="1:6">
      <c r="A177" s="31"/>
      <c r="B177" s="30" t="s">
        <v>4836</v>
      </c>
      <c r="C177" s="32">
        <v>14</v>
      </c>
      <c r="D177" s="32">
        <v>0</v>
      </c>
      <c r="E177" s="32">
        <v>0</v>
      </c>
      <c r="F177" s="32">
        <v>14</v>
      </c>
    </row>
    <row r="178" s="20" customFormat="1" ht="15" customHeight="1" spans="1:6">
      <c r="A178" s="30"/>
      <c r="B178" s="31" t="s">
        <v>4837</v>
      </c>
      <c r="C178" s="32">
        <v>41.419</v>
      </c>
      <c r="D178" s="32">
        <v>0</v>
      </c>
      <c r="E178" s="32">
        <v>0</v>
      </c>
      <c r="F178" s="32">
        <v>41.419</v>
      </c>
    </row>
    <row r="179" s="20" customFormat="1" ht="15" customHeight="1" spans="1:6">
      <c r="A179" s="31"/>
      <c r="B179" s="30" t="s">
        <v>4838</v>
      </c>
      <c r="C179" s="32">
        <v>595.223859</v>
      </c>
      <c r="D179" s="32">
        <v>0</v>
      </c>
      <c r="E179" s="32">
        <v>0</v>
      </c>
      <c r="F179" s="32">
        <v>595.223859</v>
      </c>
    </row>
    <row r="180" s="20" customFormat="1" ht="15" customHeight="1" spans="1:6">
      <c r="A180" s="31"/>
      <c r="B180" s="30" t="s">
        <v>4839</v>
      </c>
      <c r="C180" s="32">
        <v>967.324939</v>
      </c>
      <c r="D180" s="32">
        <v>0</v>
      </c>
      <c r="E180" s="32">
        <v>0</v>
      </c>
      <c r="F180" s="32">
        <v>967.324939</v>
      </c>
    </row>
    <row r="181" s="20" customFormat="1" ht="15" customHeight="1" spans="1:6">
      <c r="A181" s="30"/>
      <c r="B181" s="31" t="s">
        <v>4840</v>
      </c>
      <c r="C181" s="32">
        <v>522.277673</v>
      </c>
      <c r="D181" s="32">
        <v>0</v>
      </c>
      <c r="E181" s="32">
        <v>0</v>
      </c>
      <c r="F181" s="32">
        <v>522.277673</v>
      </c>
    </row>
    <row r="182" s="20" customFormat="1" ht="15" customHeight="1" spans="1:6">
      <c r="A182" s="31"/>
      <c r="B182" s="30" t="s">
        <v>4841</v>
      </c>
      <c r="C182" s="32">
        <v>44</v>
      </c>
      <c r="D182" s="32">
        <v>0</v>
      </c>
      <c r="E182" s="32">
        <v>0</v>
      </c>
      <c r="F182" s="32">
        <v>44</v>
      </c>
    </row>
    <row r="183" s="20" customFormat="1" ht="15" customHeight="1" spans="1:6">
      <c r="A183" s="31"/>
      <c r="B183" s="30" t="s">
        <v>4842</v>
      </c>
      <c r="C183" s="32">
        <v>485.854162</v>
      </c>
      <c r="D183" s="32">
        <v>0</v>
      </c>
      <c r="E183" s="32">
        <v>0</v>
      </c>
      <c r="F183" s="32">
        <v>485.854162</v>
      </c>
    </row>
    <row r="184" s="20" customFormat="1" ht="15" customHeight="1" spans="1:6">
      <c r="A184" s="30" t="s">
        <v>4843</v>
      </c>
      <c r="B184" s="31"/>
      <c r="C184" s="32">
        <v>85.492</v>
      </c>
      <c r="D184" s="32">
        <v>16587.504366</v>
      </c>
      <c r="E184" s="32">
        <v>0</v>
      </c>
      <c r="F184" s="32">
        <v>16672.996366</v>
      </c>
    </row>
    <row r="185" s="20" customFormat="1" ht="15" customHeight="1" spans="1:6">
      <c r="A185" s="31"/>
      <c r="B185" s="30" t="s">
        <v>4844</v>
      </c>
      <c r="C185" s="32">
        <v>85.492</v>
      </c>
      <c r="D185" s="32">
        <v>0</v>
      </c>
      <c r="E185" s="32">
        <v>0</v>
      </c>
      <c r="F185" s="32">
        <v>85.492</v>
      </c>
    </row>
    <row r="186" s="20" customFormat="1" ht="15" customHeight="1" spans="1:6">
      <c r="A186" s="31"/>
      <c r="B186" s="30" t="s">
        <v>4741</v>
      </c>
      <c r="C186" s="32">
        <v>0</v>
      </c>
      <c r="D186" s="32">
        <v>11872.635115</v>
      </c>
      <c r="E186" s="32">
        <v>0</v>
      </c>
      <c r="F186" s="32">
        <v>11872.635115</v>
      </c>
    </row>
    <row r="187" s="20" customFormat="1" ht="15" customHeight="1" spans="1:6">
      <c r="A187" s="30"/>
      <c r="B187" s="31" t="s">
        <v>4845</v>
      </c>
      <c r="C187" s="32">
        <v>0</v>
      </c>
      <c r="D187" s="32">
        <v>764.88</v>
      </c>
      <c r="E187" s="32">
        <v>0</v>
      </c>
      <c r="F187" s="32">
        <v>764.88</v>
      </c>
    </row>
    <row r="188" s="20" customFormat="1" ht="15" customHeight="1" spans="1:6">
      <c r="A188" s="31"/>
      <c r="B188" s="30" t="s">
        <v>4846</v>
      </c>
      <c r="C188" s="32">
        <v>0</v>
      </c>
      <c r="D188" s="32">
        <v>3288.65203</v>
      </c>
      <c r="E188" s="32">
        <v>0</v>
      </c>
      <c r="F188" s="32">
        <v>3288.65203</v>
      </c>
    </row>
    <row r="189" s="20" customFormat="1" ht="15" customHeight="1" spans="1:6">
      <c r="A189" s="31"/>
      <c r="B189" s="30" t="s">
        <v>4699</v>
      </c>
      <c r="C189" s="32">
        <v>0</v>
      </c>
      <c r="D189" s="32">
        <v>661.337221</v>
      </c>
      <c r="E189" s="32">
        <v>0</v>
      </c>
      <c r="F189" s="32">
        <v>661.337221</v>
      </c>
    </row>
    <row r="190" s="20" customFormat="1" ht="15" customHeight="1" spans="1:6">
      <c r="A190" s="31" t="s">
        <v>4847</v>
      </c>
      <c r="B190" s="30"/>
      <c r="C190" s="32">
        <v>10856.045518</v>
      </c>
      <c r="D190" s="32">
        <v>2620</v>
      </c>
      <c r="E190" s="32">
        <v>0</v>
      </c>
      <c r="F190" s="32">
        <v>13476.045518</v>
      </c>
    </row>
    <row r="191" s="20" customFormat="1" ht="15" customHeight="1" spans="1:6">
      <c r="A191" s="31"/>
      <c r="B191" s="30" t="s">
        <v>4736</v>
      </c>
      <c r="C191" s="32">
        <v>2056.045518</v>
      </c>
      <c r="D191" s="32">
        <v>0</v>
      </c>
      <c r="E191" s="32">
        <v>0</v>
      </c>
      <c r="F191" s="32">
        <v>2056.045518</v>
      </c>
    </row>
    <row r="192" s="20" customFormat="1" ht="15" customHeight="1" spans="1:6">
      <c r="A192" s="30"/>
      <c r="B192" s="31" t="s">
        <v>4742</v>
      </c>
      <c r="C192" s="32">
        <v>8800</v>
      </c>
      <c r="D192" s="32">
        <v>0</v>
      </c>
      <c r="E192" s="32">
        <v>0</v>
      </c>
      <c r="F192" s="32">
        <v>8800</v>
      </c>
    </row>
    <row r="193" s="20" customFormat="1" ht="15" customHeight="1" spans="1:6">
      <c r="A193" s="31"/>
      <c r="B193" s="30" t="s">
        <v>4848</v>
      </c>
      <c r="C193" s="32">
        <v>0</v>
      </c>
      <c r="D193" s="32">
        <v>2620</v>
      </c>
      <c r="E193" s="32">
        <v>0</v>
      </c>
      <c r="F193" s="32">
        <v>2620</v>
      </c>
    </row>
    <row r="194" s="20" customFormat="1" ht="15" customHeight="1" spans="1:6">
      <c r="A194" s="31" t="s">
        <v>4849</v>
      </c>
      <c r="B194" s="30"/>
      <c r="C194" s="32">
        <v>109.485</v>
      </c>
      <c r="D194" s="32">
        <v>0</v>
      </c>
      <c r="E194" s="32">
        <v>0</v>
      </c>
      <c r="F194" s="32">
        <v>109.485</v>
      </c>
    </row>
    <row r="195" s="20" customFormat="1" ht="15" customHeight="1" spans="1:6">
      <c r="A195" s="31"/>
      <c r="B195" s="30" t="s">
        <v>4850</v>
      </c>
      <c r="C195" s="32">
        <v>3.485</v>
      </c>
      <c r="D195" s="32">
        <v>0</v>
      </c>
      <c r="E195" s="32">
        <v>0</v>
      </c>
      <c r="F195" s="32">
        <v>3.485</v>
      </c>
    </row>
    <row r="196" s="20" customFormat="1" ht="15" customHeight="1" spans="1:6">
      <c r="A196" s="31"/>
      <c r="B196" s="30" t="s">
        <v>4788</v>
      </c>
      <c r="C196" s="32">
        <v>106</v>
      </c>
      <c r="D196" s="32">
        <v>0</v>
      </c>
      <c r="E196" s="32">
        <v>0</v>
      </c>
      <c r="F196" s="32">
        <v>106</v>
      </c>
    </row>
    <row r="197" s="20" customFormat="1" ht="15" customHeight="1" spans="1:6">
      <c r="A197" s="31" t="s">
        <v>4851</v>
      </c>
      <c r="B197" s="30"/>
      <c r="C197" s="32">
        <v>1746.809627</v>
      </c>
      <c r="D197" s="32">
        <v>15.971267</v>
      </c>
      <c r="E197" s="32">
        <v>0</v>
      </c>
      <c r="F197" s="32">
        <v>1762.780894</v>
      </c>
    </row>
    <row r="198" s="20" customFormat="1" ht="15" customHeight="1" spans="1:6">
      <c r="A198" s="31"/>
      <c r="B198" s="30" t="s">
        <v>4852</v>
      </c>
      <c r="C198" s="32">
        <v>0.99</v>
      </c>
      <c r="D198" s="32">
        <v>0</v>
      </c>
      <c r="E198" s="32">
        <v>0</v>
      </c>
      <c r="F198" s="32">
        <v>0.99</v>
      </c>
    </row>
    <row r="199" s="20" customFormat="1" ht="15" customHeight="1" spans="1:6">
      <c r="A199" s="31"/>
      <c r="B199" s="30" t="s">
        <v>4853</v>
      </c>
      <c r="C199" s="32">
        <v>0.824072</v>
      </c>
      <c r="D199" s="32">
        <v>0</v>
      </c>
      <c r="E199" s="32">
        <v>0</v>
      </c>
      <c r="F199" s="32">
        <v>0.824072</v>
      </c>
    </row>
    <row r="200" s="20" customFormat="1" ht="15" customHeight="1" spans="1:6">
      <c r="A200" s="31"/>
      <c r="B200" s="30" t="s">
        <v>4854</v>
      </c>
      <c r="C200" s="32">
        <v>0.001524</v>
      </c>
      <c r="D200" s="32">
        <v>0</v>
      </c>
      <c r="E200" s="32">
        <v>0</v>
      </c>
      <c r="F200" s="32">
        <v>0.001524</v>
      </c>
    </row>
    <row r="201" s="20" customFormat="1" ht="15" customHeight="1" spans="1:6">
      <c r="A201" s="30"/>
      <c r="B201" s="31" t="s">
        <v>4758</v>
      </c>
      <c r="C201" s="32">
        <v>0</v>
      </c>
      <c r="D201" s="32">
        <v>0.64</v>
      </c>
      <c r="E201" s="32">
        <v>0</v>
      </c>
      <c r="F201" s="32">
        <v>0.64</v>
      </c>
    </row>
    <row r="202" s="20" customFormat="1" ht="15" customHeight="1" spans="1:6">
      <c r="A202" s="31"/>
      <c r="B202" s="30" t="s">
        <v>4855</v>
      </c>
      <c r="C202" s="32">
        <v>16.398517</v>
      </c>
      <c r="D202" s="32">
        <v>0</v>
      </c>
      <c r="E202" s="32">
        <v>0</v>
      </c>
      <c r="F202" s="32">
        <v>16.398517</v>
      </c>
    </row>
    <row r="203" s="20" customFormat="1" ht="15" customHeight="1" spans="1:6">
      <c r="A203" s="30"/>
      <c r="B203" s="31" t="s">
        <v>4777</v>
      </c>
      <c r="C203" s="32">
        <v>0</v>
      </c>
      <c r="D203" s="32">
        <v>0.331267</v>
      </c>
      <c r="E203" s="32">
        <v>0</v>
      </c>
      <c r="F203" s="32">
        <v>0.331267</v>
      </c>
    </row>
    <row r="204" s="20" customFormat="1" ht="15" customHeight="1" spans="1:6">
      <c r="A204" s="31"/>
      <c r="B204" s="30" t="s">
        <v>4748</v>
      </c>
      <c r="C204" s="32">
        <v>1723.595514</v>
      </c>
      <c r="D204" s="32">
        <v>0</v>
      </c>
      <c r="E204" s="32">
        <v>0</v>
      </c>
      <c r="F204" s="32">
        <v>1723.595514</v>
      </c>
    </row>
    <row r="205" s="20" customFormat="1" ht="15" customHeight="1" spans="1:6">
      <c r="A205" s="31"/>
      <c r="B205" s="30" t="s">
        <v>4856</v>
      </c>
      <c r="C205" s="32">
        <v>5</v>
      </c>
      <c r="D205" s="32">
        <v>0</v>
      </c>
      <c r="E205" s="32">
        <v>0</v>
      </c>
      <c r="F205" s="32">
        <v>5</v>
      </c>
    </row>
    <row r="206" s="20" customFormat="1" ht="15" customHeight="1" spans="1:6">
      <c r="A206" s="31"/>
      <c r="B206" s="30" t="s">
        <v>4803</v>
      </c>
      <c r="C206" s="32">
        <v>0</v>
      </c>
      <c r="D206" s="32">
        <v>15</v>
      </c>
      <c r="E206" s="32">
        <v>0</v>
      </c>
      <c r="F206" s="32">
        <v>15</v>
      </c>
    </row>
    <row r="207" s="20" customFormat="1" ht="15" customHeight="1" spans="1:6">
      <c r="A207" s="31" t="s">
        <v>4857</v>
      </c>
      <c r="B207" s="30"/>
      <c r="C207" s="32">
        <v>1335.501475</v>
      </c>
      <c r="D207" s="32">
        <v>0.39</v>
      </c>
      <c r="E207" s="32">
        <v>0</v>
      </c>
      <c r="F207" s="32">
        <v>1335.891475</v>
      </c>
    </row>
    <row r="208" s="20" customFormat="1" ht="15" customHeight="1" spans="1:6">
      <c r="A208" s="30"/>
      <c r="B208" s="31" t="s">
        <v>4716</v>
      </c>
      <c r="C208" s="32">
        <v>79.0157</v>
      </c>
      <c r="D208" s="32">
        <v>0</v>
      </c>
      <c r="E208" s="32">
        <v>0</v>
      </c>
      <c r="F208" s="32">
        <v>79.0157</v>
      </c>
    </row>
    <row r="209" s="20" customFormat="1" ht="15" customHeight="1" spans="1:6">
      <c r="A209" s="31"/>
      <c r="B209" s="30" t="s">
        <v>4744</v>
      </c>
      <c r="C209" s="32">
        <v>0</v>
      </c>
      <c r="D209" s="32">
        <v>0.22</v>
      </c>
      <c r="E209" s="32">
        <v>0</v>
      </c>
      <c r="F209" s="32">
        <v>0.22</v>
      </c>
    </row>
    <row r="210" s="20" customFormat="1" ht="15" customHeight="1" spans="1:6">
      <c r="A210" s="30"/>
      <c r="B210" s="31" t="s">
        <v>4758</v>
      </c>
      <c r="C210" s="32">
        <v>0</v>
      </c>
      <c r="D210" s="32">
        <v>0.17</v>
      </c>
      <c r="E210" s="32">
        <v>0</v>
      </c>
      <c r="F210" s="32">
        <v>0.17</v>
      </c>
    </row>
    <row r="211" s="20" customFormat="1" ht="15" customHeight="1" spans="1:6">
      <c r="A211" s="31"/>
      <c r="B211" s="30" t="s">
        <v>4747</v>
      </c>
      <c r="C211" s="32">
        <v>0.105551</v>
      </c>
      <c r="D211" s="32">
        <v>0</v>
      </c>
      <c r="E211" s="32">
        <v>0</v>
      </c>
      <c r="F211" s="32">
        <v>0.105551</v>
      </c>
    </row>
    <row r="212" s="20" customFormat="1" ht="15" customHeight="1" spans="1:6">
      <c r="A212" s="30"/>
      <c r="B212" s="31" t="s">
        <v>4748</v>
      </c>
      <c r="C212" s="32">
        <v>1239.380224</v>
      </c>
      <c r="D212" s="32">
        <v>0</v>
      </c>
      <c r="E212" s="32">
        <v>0</v>
      </c>
      <c r="F212" s="32">
        <v>1239.380224</v>
      </c>
    </row>
    <row r="213" s="20" customFormat="1" ht="15" customHeight="1" spans="1:6">
      <c r="A213" s="31"/>
      <c r="B213" s="30" t="s">
        <v>4856</v>
      </c>
      <c r="C213" s="32">
        <v>11</v>
      </c>
      <c r="D213" s="32">
        <v>0</v>
      </c>
      <c r="E213" s="32">
        <v>0</v>
      </c>
      <c r="F213" s="32">
        <v>11</v>
      </c>
    </row>
    <row r="214" s="20" customFormat="1" ht="15" customHeight="1" spans="1:6">
      <c r="A214" s="30"/>
      <c r="B214" s="31" t="s">
        <v>4858</v>
      </c>
      <c r="C214" s="32">
        <v>6</v>
      </c>
      <c r="D214" s="32">
        <v>0</v>
      </c>
      <c r="E214" s="32">
        <v>0</v>
      </c>
      <c r="F214" s="32">
        <v>6</v>
      </c>
    </row>
    <row r="215" s="20" customFormat="1" ht="15" customHeight="1" spans="1:6">
      <c r="A215" s="31" t="s">
        <v>4859</v>
      </c>
      <c r="B215" s="30"/>
      <c r="C215" s="32">
        <v>1560.292494</v>
      </c>
      <c r="D215" s="32">
        <v>4.4025</v>
      </c>
      <c r="E215" s="32">
        <v>0</v>
      </c>
      <c r="F215" s="32">
        <v>1564.694994</v>
      </c>
    </row>
    <row r="216" s="20" customFormat="1" ht="15" customHeight="1" spans="1:6">
      <c r="A216" s="31"/>
      <c r="B216" s="30" t="s">
        <v>4852</v>
      </c>
      <c r="C216" s="32">
        <v>0.456076</v>
      </c>
      <c r="D216" s="32">
        <v>0</v>
      </c>
      <c r="E216" s="32">
        <v>0</v>
      </c>
      <c r="F216" s="32">
        <v>0.456076</v>
      </c>
    </row>
    <row r="217" s="20" customFormat="1" ht="15" customHeight="1" spans="1:6">
      <c r="A217" s="31"/>
      <c r="B217" s="30" t="s">
        <v>4853</v>
      </c>
      <c r="C217" s="32">
        <v>6.621837</v>
      </c>
      <c r="D217" s="32">
        <v>0</v>
      </c>
      <c r="E217" s="32">
        <v>0</v>
      </c>
      <c r="F217" s="32">
        <v>6.621837</v>
      </c>
    </row>
    <row r="218" s="20" customFormat="1" ht="15" customHeight="1" spans="1:6">
      <c r="A218" s="31"/>
      <c r="B218" s="30" t="s">
        <v>4677</v>
      </c>
      <c r="C218" s="32">
        <v>0.466172</v>
      </c>
      <c r="D218" s="32">
        <v>0</v>
      </c>
      <c r="E218" s="32">
        <v>0</v>
      </c>
      <c r="F218" s="32">
        <v>0.466172</v>
      </c>
    </row>
    <row r="219" s="20" customFormat="1" ht="15" customHeight="1" spans="1:6">
      <c r="A219" s="30"/>
      <c r="B219" s="31" t="s">
        <v>4679</v>
      </c>
      <c r="C219" s="32">
        <v>0.17051</v>
      </c>
      <c r="D219" s="32">
        <v>0</v>
      </c>
      <c r="E219" s="32">
        <v>0</v>
      </c>
      <c r="F219" s="32">
        <v>0.17051</v>
      </c>
    </row>
    <row r="220" s="20" customFormat="1" ht="15" customHeight="1" spans="1:6">
      <c r="A220" s="31"/>
      <c r="B220" s="30" t="s">
        <v>4704</v>
      </c>
      <c r="C220" s="32">
        <v>11.438506</v>
      </c>
      <c r="D220" s="32">
        <v>0</v>
      </c>
      <c r="E220" s="32">
        <v>0</v>
      </c>
      <c r="F220" s="32">
        <v>11.438506</v>
      </c>
    </row>
    <row r="221" s="20" customFormat="1" ht="15" customHeight="1" spans="1:6">
      <c r="A221" s="31"/>
      <c r="B221" s="30" t="s">
        <v>4860</v>
      </c>
      <c r="C221" s="32">
        <v>3.036388</v>
      </c>
      <c r="D221" s="32">
        <v>0</v>
      </c>
      <c r="E221" s="32">
        <v>0</v>
      </c>
      <c r="F221" s="32">
        <v>3.036388</v>
      </c>
    </row>
    <row r="222" s="20" customFormat="1" ht="15" customHeight="1" spans="1:6">
      <c r="A222" s="30"/>
      <c r="B222" s="31" t="s">
        <v>4850</v>
      </c>
      <c r="C222" s="32">
        <v>379.03108</v>
      </c>
      <c r="D222" s="32">
        <v>0</v>
      </c>
      <c r="E222" s="32">
        <v>0</v>
      </c>
      <c r="F222" s="32">
        <v>379.03108</v>
      </c>
    </row>
    <row r="223" s="20" customFormat="1" ht="15" customHeight="1" spans="1:6">
      <c r="A223" s="31"/>
      <c r="B223" s="30" t="s">
        <v>4861</v>
      </c>
      <c r="C223" s="32">
        <v>0.003355</v>
      </c>
      <c r="D223" s="32">
        <v>0</v>
      </c>
      <c r="E223" s="32">
        <v>0</v>
      </c>
      <c r="F223" s="32">
        <v>0.003355</v>
      </c>
    </row>
    <row r="224" s="20" customFormat="1" ht="15" customHeight="1" spans="1:6">
      <c r="A224" s="31"/>
      <c r="B224" s="30" t="s">
        <v>4721</v>
      </c>
      <c r="C224" s="32">
        <v>7.4</v>
      </c>
      <c r="D224" s="32">
        <v>0</v>
      </c>
      <c r="E224" s="32">
        <v>0</v>
      </c>
      <c r="F224" s="32">
        <v>7.4</v>
      </c>
    </row>
    <row r="225" s="20" customFormat="1" ht="15" customHeight="1" spans="1:6">
      <c r="A225" s="31"/>
      <c r="B225" s="30" t="s">
        <v>4855</v>
      </c>
      <c r="C225" s="32">
        <v>4.788937</v>
      </c>
      <c r="D225" s="32">
        <v>0</v>
      </c>
      <c r="E225" s="32">
        <v>0</v>
      </c>
      <c r="F225" s="32">
        <v>4.788937</v>
      </c>
    </row>
    <row r="226" s="20" customFormat="1" ht="15" customHeight="1" spans="1:6">
      <c r="A226" s="31"/>
      <c r="B226" s="30" t="s">
        <v>4775</v>
      </c>
      <c r="C226" s="32">
        <v>0</v>
      </c>
      <c r="D226" s="32">
        <v>0.162804</v>
      </c>
      <c r="E226" s="32">
        <v>0</v>
      </c>
      <c r="F226" s="32">
        <v>0.162804</v>
      </c>
    </row>
    <row r="227" s="20" customFormat="1" ht="15" customHeight="1" spans="1:6">
      <c r="A227" s="31"/>
      <c r="B227" s="30" t="s">
        <v>4776</v>
      </c>
      <c r="C227" s="32">
        <v>0</v>
      </c>
      <c r="D227" s="32">
        <v>4.140296</v>
      </c>
      <c r="E227" s="32">
        <v>0</v>
      </c>
      <c r="F227" s="32">
        <v>4.140296</v>
      </c>
    </row>
    <row r="228" s="20" customFormat="1" ht="15" customHeight="1" spans="1:6">
      <c r="A228" s="30"/>
      <c r="B228" s="31" t="s">
        <v>4777</v>
      </c>
      <c r="C228" s="32">
        <v>0</v>
      </c>
      <c r="D228" s="32">
        <v>0.0994</v>
      </c>
      <c r="E228" s="32">
        <v>0</v>
      </c>
      <c r="F228" s="32">
        <v>0.0994</v>
      </c>
    </row>
    <row r="229" s="20" customFormat="1" ht="15" customHeight="1" spans="1:6">
      <c r="A229" s="31"/>
      <c r="B229" s="30" t="s">
        <v>4747</v>
      </c>
      <c r="C229" s="32">
        <v>15.979862</v>
      </c>
      <c r="D229" s="32">
        <v>0</v>
      </c>
      <c r="E229" s="32">
        <v>0</v>
      </c>
      <c r="F229" s="32">
        <v>15.979862</v>
      </c>
    </row>
    <row r="230" s="20" customFormat="1" ht="15" customHeight="1" spans="1:6">
      <c r="A230" s="31"/>
      <c r="B230" s="30" t="s">
        <v>4748</v>
      </c>
      <c r="C230" s="32">
        <v>1120.899771</v>
      </c>
      <c r="D230" s="32">
        <v>0</v>
      </c>
      <c r="E230" s="32">
        <v>0</v>
      </c>
      <c r="F230" s="32">
        <v>1120.899771</v>
      </c>
    </row>
    <row r="231" s="20" customFormat="1" ht="15" customHeight="1" spans="1:6">
      <c r="A231" s="31"/>
      <c r="B231" s="30" t="s">
        <v>4856</v>
      </c>
      <c r="C231" s="32">
        <v>5</v>
      </c>
      <c r="D231" s="32">
        <v>0</v>
      </c>
      <c r="E231" s="32">
        <v>0</v>
      </c>
      <c r="F231" s="32">
        <v>5</v>
      </c>
    </row>
    <row r="232" s="20" customFormat="1" ht="15" customHeight="1" spans="1:6">
      <c r="A232" s="31"/>
      <c r="B232" s="30" t="s">
        <v>4858</v>
      </c>
      <c r="C232" s="32">
        <v>5</v>
      </c>
      <c r="D232" s="32">
        <v>0</v>
      </c>
      <c r="E232" s="32">
        <v>0</v>
      </c>
      <c r="F232" s="32">
        <v>5</v>
      </c>
    </row>
    <row r="233" s="20" customFormat="1" ht="15" customHeight="1" spans="1:6">
      <c r="A233" s="31" t="s">
        <v>4862</v>
      </c>
      <c r="B233" s="30"/>
      <c r="C233" s="32">
        <v>83.001023</v>
      </c>
      <c r="D233" s="32">
        <v>125.094271</v>
      </c>
      <c r="E233" s="32">
        <v>0</v>
      </c>
      <c r="F233" s="32">
        <v>208.095294</v>
      </c>
    </row>
    <row r="234" s="20" customFormat="1" ht="15" customHeight="1" spans="1:6">
      <c r="A234" s="31"/>
      <c r="B234" s="30" t="s">
        <v>4853</v>
      </c>
      <c r="C234" s="32">
        <v>3.330532</v>
      </c>
      <c r="D234" s="32">
        <v>0</v>
      </c>
      <c r="E234" s="32">
        <v>0</v>
      </c>
      <c r="F234" s="32">
        <v>3.330532</v>
      </c>
    </row>
    <row r="235" s="20" customFormat="1" ht="15" customHeight="1" spans="1:6">
      <c r="A235" s="30"/>
      <c r="B235" s="31" t="s">
        <v>4780</v>
      </c>
      <c r="C235" s="32">
        <v>0.0145</v>
      </c>
      <c r="D235" s="32">
        <v>0</v>
      </c>
      <c r="E235" s="32">
        <v>0</v>
      </c>
      <c r="F235" s="32">
        <v>0.0145</v>
      </c>
    </row>
    <row r="236" s="20" customFormat="1" ht="15" customHeight="1" spans="1:6">
      <c r="A236" s="31"/>
      <c r="B236" s="30" t="s">
        <v>4721</v>
      </c>
      <c r="C236" s="32">
        <v>68.977991</v>
      </c>
      <c r="D236" s="32">
        <v>0</v>
      </c>
      <c r="E236" s="32">
        <v>0</v>
      </c>
      <c r="F236" s="32">
        <v>68.977991</v>
      </c>
    </row>
    <row r="237" s="20" customFormat="1" ht="15" customHeight="1" spans="1:6">
      <c r="A237" s="31"/>
      <c r="B237" s="30" t="s">
        <v>4855</v>
      </c>
      <c r="C237" s="32">
        <v>2.678</v>
      </c>
      <c r="D237" s="32">
        <v>0</v>
      </c>
      <c r="E237" s="32">
        <v>0</v>
      </c>
      <c r="F237" s="32">
        <v>2.678</v>
      </c>
    </row>
    <row r="238" s="20" customFormat="1" ht="15" customHeight="1" spans="1:6">
      <c r="A238" s="31"/>
      <c r="B238" s="30" t="s">
        <v>4856</v>
      </c>
      <c r="C238" s="32">
        <v>5</v>
      </c>
      <c r="D238" s="32">
        <v>0</v>
      </c>
      <c r="E238" s="32">
        <v>0</v>
      </c>
      <c r="F238" s="32">
        <v>5</v>
      </c>
    </row>
    <row r="239" s="20" customFormat="1" ht="15" customHeight="1" spans="1:6">
      <c r="A239" s="31"/>
      <c r="B239" s="30" t="s">
        <v>4858</v>
      </c>
      <c r="C239" s="32">
        <v>3</v>
      </c>
      <c r="D239" s="32">
        <v>0</v>
      </c>
      <c r="E239" s="32">
        <v>0</v>
      </c>
      <c r="F239" s="32">
        <v>3</v>
      </c>
    </row>
    <row r="240" s="20" customFormat="1" ht="15" customHeight="1" spans="1:6">
      <c r="A240" s="30"/>
      <c r="B240" s="31" t="s">
        <v>4710</v>
      </c>
      <c r="C240" s="32">
        <v>0</v>
      </c>
      <c r="D240" s="32">
        <v>125.094271</v>
      </c>
      <c r="E240" s="32">
        <v>0</v>
      </c>
      <c r="F240" s="32">
        <v>125.094271</v>
      </c>
    </row>
    <row r="241" s="20" customFormat="1" ht="15" customHeight="1" spans="1:6">
      <c r="A241" s="31" t="s">
        <v>4863</v>
      </c>
      <c r="B241" s="30"/>
      <c r="C241" s="32">
        <v>108.917009</v>
      </c>
      <c r="D241" s="32">
        <v>0</v>
      </c>
      <c r="E241" s="32">
        <v>0</v>
      </c>
      <c r="F241" s="32">
        <v>108.917009</v>
      </c>
    </row>
    <row r="242" s="20" customFormat="1" ht="15" customHeight="1" spans="1:6">
      <c r="A242" s="30"/>
      <c r="B242" s="31" t="s">
        <v>4852</v>
      </c>
      <c r="C242" s="32">
        <v>1.0816</v>
      </c>
      <c r="D242" s="32">
        <v>0</v>
      </c>
      <c r="E242" s="32">
        <v>0</v>
      </c>
      <c r="F242" s="32">
        <v>1.0816</v>
      </c>
    </row>
    <row r="243" s="20" customFormat="1" ht="15" customHeight="1" spans="1:6">
      <c r="A243" s="31"/>
      <c r="B243" s="30" t="s">
        <v>4853</v>
      </c>
      <c r="C243" s="32">
        <v>5.045</v>
      </c>
      <c r="D243" s="32">
        <v>0</v>
      </c>
      <c r="E243" s="32">
        <v>0</v>
      </c>
      <c r="F243" s="32">
        <v>5.045</v>
      </c>
    </row>
    <row r="244" s="20" customFormat="1" ht="15" customHeight="1" spans="1:6">
      <c r="A244" s="30"/>
      <c r="B244" s="31" t="s">
        <v>4850</v>
      </c>
      <c r="C244" s="32">
        <v>9.17</v>
      </c>
      <c r="D244" s="32">
        <v>0</v>
      </c>
      <c r="E244" s="32">
        <v>0</v>
      </c>
      <c r="F244" s="32">
        <v>9.17</v>
      </c>
    </row>
    <row r="245" s="20" customFormat="1" ht="15" customHeight="1" spans="1:6">
      <c r="A245" s="31"/>
      <c r="B245" s="30" t="s">
        <v>4721</v>
      </c>
      <c r="C245" s="32">
        <v>80.000409</v>
      </c>
      <c r="D245" s="32">
        <v>0</v>
      </c>
      <c r="E245" s="32">
        <v>0</v>
      </c>
      <c r="F245" s="32">
        <v>80.000409</v>
      </c>
    </row>
    <row r="246" s="20" customFormat="1" ht="15" customHeight="1" spans="1:6">
      <c r="A246" s="30"/>
      <c r="B246" s="31" t="s">
        <v>4855</v>
      </c>
      <c r="C246" s="32">
        <v>3.62</v>
      </c>
      <c r="D246" s="32">
        <v>0</v>
      </c>
      <c r="E246" s="32">
        <v>0</v>
      </c>
      <c r="F246" s="32">
        <v>3.62</v>
      </c>
    </row>
    <row r="247" s="20" customFormat="1" ht="15" customHeight="1" spans="1:6">
      <c r="A247" s="31"/>
      <c r="B247" s="30" t="s">
        <v>4856</v>
      </c>
      <c r="C247" s="32">
        <v>5</v>
      </c>
      <c r="D247" s="32">
        <v>0</v>
      </c>
      <c r="E247" s="32">
        <v>0</v>
      </c>
      <c r="F247" s="32">
        <v>5</v>
      </c>
    </row>
    <row r="248" s="20" customFormat="1" ht="15" customHeight="1" spans="1:6">
      <c r="A248" s="31"/>
      <c r="B248" s="30" t="s">
        <v>4858</v>
      </c>
      <c r="C248" s="32">
        <v>5</v>
      </c>
      <c r="D248" s="32">
        <v>0</v>
      </c>
      <c r="E248" s="32">
        <v>0</v>
      </c>
      <c r="F248" s="32">
        <v>5</v>
      </c>
    </row>
    <row r="249" s="20" customFormat="1" ht="15" customHeight="1" spans="1:6">
      <c r="A249" s="30" t="s">
        <v>4864</v>
      </c>
      <c r="B249" s="31"/>
      <c r="C249" s="32">
        <v>176.161255</v>
      </c>
      <c r="D249" s="32">
        <v>0.012</v>
      </c>
      <c r="E249" s="32">
        <v>0</v>
      </c>
      <c r="F249" s="32">
        <v>176.173255</v>
      </c>
    </row>
    <row r="250" s="20" customFormat="1" ht="15" customHeight="1" spans="1:6">
      <c r="A250" s="31"/>
      <c r="B250" s="30" t="s">
        <v>4852</v>
      </c>
      <c r="C250" s="32">
        <v>0.0813</v>
      </c>
      <c r="D250" s="32">
        <v>0</v>
      </c>
      <c r="E250" s="32">
        <v>0</v>
      </c>
      <c r="F250" s="32">
        <v>0.0813</v>
      </c>
    </row>
    <row r="251" s="20" customFormat="1" ht="15" customHeight="1" spans="1:6">
      <c r="A251" s="31"/>
      <c r="B251" s="30" t="s">
        <v>4853</v>
      </c>
      <c r="C251" s="32">
        <v>5.4043</v>
      </c>
      <c r="D251" s="32">
        <v>0</v>
      </c>
      <c r="E251" s="32">
        <v>0</v>
      </c>
      <c r="F251" s="32">
        <v>5.4043</v>
      </c>
    </row>
    <row r="252" s="20" customFormat="1" ht="15" customHeight="1" spans="1:6">
      <c r="A252" s="31"/>
      <c r="B252" s="30" t="s">
        <v>4744</v>
      </c>
      <c r="C252" s="32">
        <v>0</v>
      </c>
      <c r="D252" s="32">
        <v>0.012</v>
      </c>
      <c r="E252" s="32">
        <v>0</v>
      </c>
      <c r="F252" s="32">
        <v>0.012</v>
      </c>
    </row>
    <row r="253" s="20" customFormat="1" ht="15" customHeight="1" spans="1:6">
      <c r="A253" s="31"/>
      <c r="B253" s="30" t="s">
        <v>4839</v>
      </c>
      <c r="C253" s="32">
        <v>50</v>
      </c>
      <c r="D253" s="32">
        <v>0</v>
      </c>
      <c r="E253" s="32">
        <v>0</v>
      </c>
      <c r="F253" s="32">
        <v>50</v>
      </c>
    </row>
    <row r="254" s="20" customFormat="1" ht="15" customHeight="1" spans="1:6">
      <c r="A254" s="31"/>
      <c r="B254" s="30" t="s">
        <v>4721</v>
      </c>
      <c r="C254" s="32">
        <v>102.859327</v>
      </c>
      <c r="D254" s="32">
        <v>0</v>
      </c>
      <c r="E254" s="32">
        <v>0</v>
      </c>
      <c r="F254" s="32">
        <v>102.859327</v>
      </c>
    </row>
    <row r="255" s="20" customFormat="1" ht="15" customHeight="1" spans="1:6">
      <c r="A255" s="31"/>
      <c r="B255" s="30" t="s">
        <v>4855</v>
      </c>
      <c r="C255" s="32">
        <v>16.048837</v>
      </c>
      <c r="D255" s="32">
        <v>0</v>
      </c>
      <c r="E255" s="32">
        <v>0</v>
      </c>
      <c r="F255" s="32">
        <v>16.048837</v>
      </c>
    </row>
    <row r="256" s="20" customFormat="1" ht="15" customHeight="1" spans="1:6">
      <c r="A256" s="30"/>
      <c r="B256" s="31" t="s">
        <v>4856</v>
      </c>
      <c r="C256" s="32">
        <v>1.767491</v>
      </c>
      <c r="D256" s="32">
        <v>0</v>
      </c>
      <c r="E256" s="32">
        <v>0</v>
      </c>
      <c r="F256" s="32">
        <v>1.767491</v>
      </c>
    </row>
    <row r="257" s="20" customFormat="1" ht="15" customHeight="1" spans="1:6">
      <c r="A257" s="31" t="s">
        <v>4865</v>
      </c>
      <c r="B257" s="30"/>
      <c r="C257" s="32">
        <v>352.769932</v>
      </c>
      <c r="D257" s="32">
        <v>0</v>
      </c>
      <c r="E257" s="32">
        <v>0</v>
      </c>
      <c r="F257" s="32">
        <v>352.769932</v>
      </c>
    </row>
    <row r="258" s="20" customFormat="1" ht="15" customHeight="1" spans="1:6">
      <c r="A258" s="31"/>
      <c r="B258" s="30" t="s">
        <v>4850</v>
      </c>
      <c r="C258" s="32">
        <v>25.8</v>
      </c>
      <c r="D258" s="32">
        <v>0</v>
      </c>
      <c r="E258" s="32">
        <v>0</v>
      </c>
      <c r="F258" s="32">
        <v>25.8</v>
      </c>
    </row>
    <row r="259" s="20" customFormat="1" ht="15" customHeight="1" spans="1:6">
      <c r="A259" s="31"/>
      <c r="B259" s="30" t="s">
        <v>4838</v>
      </c>
      <c r="C259" s="32">
        <v>159.069932</v>
      </c>
      <c r="D259" s="32">
        <v>0</v>
      </c>
      <c r="E259" s="32">
        <v>0</v>
      </c>
      <c r="F259" s="32">
        <v>159.069932</v>
      </c>
    </row>
    <row r="260" s="20" customFormat="1" ht="15" customHeight="1" spans="1:6">
      <c r="A260" s="30"/>
      <c r="B260" s="31" t="s">
        <v>4839</v>
      </c>
      <c r="C260" s="32">
        <v>50</v>
      </c>
      <c r="D260" s="32">
        <v>0</v>
      </c>
      <c r="E260" s="32">
        <v>0</v>
      </c>
      <c r="F260" s="32">
        <v>50</v>
      </c>
    </row>
    <row r="261" s="20" customFormat="1" ht="15" customHeight="1" spans="1:6">
      <c r="A261" s="31"/>
      <c r="B261" s="30" t="s">
        <v>4721</v>
      </c>
      <c r="C261" s="32">
        <v>107.9</v>
      </c>
      <c r="D261" s="32">
        <v>0</v>
      </c>
      <c r="E261" s="32">
        <v>0</v>
      </c>
      <c r="F261" s="32">
        <v>107.9</v>
      </c>
    </row>
    <row r="262" s="20" customFormat="1" ht="15" customHeight="1" spans="1:6">
      <c r="A262" s="31"/>
      <c r="B262" s="30" t="s">
        <v>4856</v>
      </c>
      <c r="C262" s="32">
        <v>3</v>
      </c>
      <c r="D262" s="32">
        <v>0</v>
      </c>
      <c r="E262" s="32">
        <v>0</v>
      </c>
      <c r="F262" s="32">
        <v>3</v>
      </c>
    </row>
    <row r="263" s="20" customFormat="1" ht="15" customHeight="1" spans="1:6">
      <c r="A263" s="31"/>
      <c r="B263" s="30" t="s">
        <v>4858</v>
      </c>
      <c r="C263" s="32">
        <v>7</v>
      </c>
      <c r="D263" s="32">
        <v>0</v>
      </c>
      <c r="E263" s="32">
        <v>0</v>
      </c>
      <c r="F263" s="32">
        <v>7</v>
      </c>
    </row>
    <row r="264" s="20" customFormat="1" ht="15" customHeight="1" spans="1:6">
      <c r="A264" s="30" t="s">
        <v>4866</v>
      </c>
      <c r="B264" s="31"/>
      <c r="C264" s="32">
        <v>1273.046667</v>
      </c>
      <c r="D264" s="32">
        <v>83.589019</v>
      </c>
      <c r="E264" s="32">
        <v>0</v>
      </c>
      <c r="F264" s="32">
        <v>1356.635686</v>
      </c>
    </row>
    <row r="265" s="20" customFormat="1" ht="15" customHeight="1" spans="1:6">
      <c r="A265" s="31"/>
      <c r="B265" s="30" t="s">
        <v>4852</v>
      </c>
      <c r="C265" s="32">
        <v>19.4942</v>
      </c>
      <c r="D265" s="32">
        <v>0</v>
      </c>
      <c r="E265" s="32">
        <v>0</v>
      </c>
      <c r="F265" s="32">
        <v>19.4942</v>
      </c>
    </row>
    <row r="266" s="20" customFormat="1" ht="15" customHeight="1" spans="1:6">
      <c r="A266" s="31"/>
      <c r="B266" s="30" t="s">
        <v>4853</v>
      </c>
      <c r="C266" s="32">
        <v>29.540476</v>
      </c>
      <c r="D266" s="32">
        <v>0</v>
      </c>
      <c r="E266" s="32">
        <v>0</v>
      </c>
      <c r="F266" s="32">
        <v>29.540476</v>
      </c>
    </row>
    <row r="267" s="20" customFormat="1" ht="15" customHeight="1" spans="1:6">
      <c r="A267" s="31"/>
      <c r="B267" s="30" t="s">
        <v>4860</v>
      </c>
      <c r="C267" s="32">
        <v>4.9</v>
      </c>
      <c r="D267" s="32">
        <v>0</v>
      </c>
      <c r="E267" s="32">
        <v>0</v>
      </c>
      <c r="F267" s="32">
        <v>4.9</v>
      </c>
    </row>
    <row r="268" s="20" customFormat="1" ht="15" customHeight="1" spans="1:6">
      <c r="A268" s="30"/>
      <c r="B268" s="31" t="s">
        <v>4850</v>
      </c>
      <c r="C268" s="32">
        <v>23.7659</v>
      </c>
      <c r="D268" s="32">
        <v>0</v>
      </c>
      <c r="E268" s="32">
        <v>0</v>
      </c>
      <c r="F268" s="32">
        <v>23.7659</v>
      </c>
    </row>
    <row r="269" s="20" customFormat="1" ht="15" customHeight="1" spans="1:6">
      <c r="A269" s="31"/>
      <c r="B269" s="30" t="s">
        <v>4758</v>
      </c>
      <c r="C269" s="32">
        <v>0</v>
      </c>
      <c r="D269" s="32">
        <v>0.8507</v>
      </c>
      <c r="E269" s="32">
        <v>0</v>
      </c>
      <c r="F269" s="32">
        <v>0.8507</v>
      </c>
    </row>
    <row r="270" s="20" customFormat="1" ht="15" customHeight="1" spans="1:6">
      <c r="A270" s="30"/>
      <c r="B270" s="31" t="s">
        <v>4721</v>
      </c>
      <c r="C270" s="32">
        <v>14.368814</v>
      </c>
      <c r="D270" s="32">
        <v>0</v>
      </c>
      <c r="E270" s="32">
        <v>0</v>
      </c>
      <c r="F270" s="32">
        <v>14.368814</v>
      </c>
    </row>
    <row r="271" s="20" customFormat="1" ht="15" customHeight="1" spans="1:6">
      <c r="A271" s="31"/>
      <c r="B271" s="30" t="s">
        <v>4855</v>
      </c>
      <c r="C271" s="32">
        <v>13.799496</v>
      </c>
      <c r="D271" s="32">
        <v>0</v>
      </c>
      <c r="E271" s="32">
        <v>0</v>
      </c>
      <c r="F271" s="32">
        <v>13.799496</v>
      </c>
    </row>
    <row r="272" s="20" customFormat="1" ht="15" customHeight="1" spans="1:6">
      <c r="A272" s="31"/>
      <c r="B272" s="30" t="s">
        <v>4856</v>
      </c>
      <c r="C272" s="32">
        <v>5</v>
      </c>
      <c r="D272" s="32">
        <v>0</v>
      </c>
      <c r="E272" s="32">
        <v>0</v>
      </c>
      <c r="F272" s="32">
        <v>5</v>
      </c>
    </row>
    <row r="273" s="20" customFormat="1" ht="15" customHeight="1" spans="1:6">
      <c r="A273" s="31"/>
      <c r="B273" s="30" t="s">
        <v>4858</v>
      </c>
      <c r="C273" s="32">
        <v>3</v>
      </c>
      <c r="D273" s="32">
        <v>0</v>
      </c>
      <c r="E273" s="32">
        <v>0</v>
      </c>
      <c r="F273" s="32">
        <v>3</v>
      </c>
    </row>
    <row r="274" s="20" customFormat="1" ht="15" customHeight="1" spans="1:6">
      <c r="A274" s="31"/>
      <c r="B274" s="30" t="s">
        <v>4803</v>
      </c>
      <c r="C274" s="32">
        <v>0</v>
      </c>
      <c r="D274" s="32">
        <v>82.738319</v>
      </c>
      <c r="E274" s="32">
        <v>0</v>
      </c>
      <c r="F274" s="32">
        <v>82.738319</v>
      </c>
    </row>
    <row r="275" s="20" customFormat="1" ht="15" customHeight="1" spans="1:6">
      <c r="A275" s="31"/>
      <c r="B275" s="30" t="s">
        <v>4867</v>
      </c>
      <c r="C275" s="32">
        <v>1159.177781</v>
      </c>
      <c r="D275" s="32">
        <v>0</v>
      </c>
      <c r="E275" s="32">
        <v>0</v>
      </c>
      <c r="F275" s="32">
        <v>1159.177781</v>
      </c>
    </row>
    <row r="276" s="20" customFormat="1" ht="15" customHeight="1" spans="1:6">
      <c r="A276" s="31" t="s">
        <v>4868</v>
      </c>
      <c r="B276" s="30"/>
      <c r="C276" s="32">
        <v>553.350982</v>
      </c>
      <c r="D276" s="32">
        <v>10</v>
      </c>
      <c r="E276" s="32">
        <v>0</v>
      </c>
      <c r="F276" s="32">
        <v>563.350982</v>
      </c>
    </row>
    <row r="277" s="20" customFormat="1" ht="15" customHeight="1" spans="1:6">
      <c r="A277" s="31"/>
      <c r="B277" s="30" t="s">
        <v>4853</v>
      </c>
      <c r="C277" s="32">
        <v>6.1716</v>
      </c>
      <c r="D277" s="32">
        <v>0</v>
      </c>
      <c r="E277" s="32">
        <v>0</v>
      </c>
      <c r="F277" s="32">
        <v>6.1716</v>
      </c>
    </row>
    <row r="278" s="20" customFormat="1" ht="15" customHeight="1" spans="1:6">
      <c r="A278" s="31"/>
      <c r="B278" s="30" t="s">
        <v>4736</v>
      </c>
      <c r="C278" s="32">
        <v>51.162</v>
      </c>
      <c r="D278" s="32">
        <v>0</v>
      </c>
      <c r="E278" s="32">
        <v>0</v>
      </c>
      <c r="F278" s="32">
        <v>51.162</v>
      </c>
    </row>
    <row r="279" s="20" customFormat="1" ht="15" customHeight="1" spans="1:6">
      <c r="A279" s="31"/>
      <c r="B279" s="30" t="s">
        <v>4855</v>
      </c>
      <c r="C279" s="32">
        <v>48.118062</v>
      </c>
      <c r="D279" s="32">
        <v>0</v>
      </c>
      <c r="E279" s="32">
        <v>0</v>
      </c>
      <c r="F279" s="32">
        <v>48.118062</v>
      </c>
    </row>
    <row r="280" s="20" customFormat="1" ht="15" customHeight="1" spans="1:6">
      <c r="A280" s="30"/>
      <c r="B280" s="31" t="s">
        <v>4747</v>
      </c>
      <c r="C280" s="32">
        <v>34.44205</v>
      </c>
      <c r="D280" s="32">
        <v>0</v>
      </c>
      <c r="E280" s="32">
        <v>0</v>
      </c>
      <c r="F280" s="32">
        <v>34.44205</v>
      </c>
    </row>
    <row r="281" s="20" customFormat="1" ht="15" customHeight="1" spans="1:6">
      <c r="A281" s="31"/>
      <c r="B281" s="30" t="s">
        <v>4869</v>
      </c>
      <c r="C281" s="32">
        <v>1</v>
      </c>
      <c r="D281" s="32">
        <v>0</v>
      </c>
      <c r="E281" s="32">
        <v>0</v>
      </c>
      <c r="F281" s="32">
        <v>1</v>
      </c>
    </row>
    <row r="282" s="20" customFormat="1" ht="15" customHeight="1" spans="1:6">
      <c r="A282" s="31"/>
      <c r="B282" s="30" t="s">
        <v>4827</v>
      </c>
      <c r="C282" s="32">
        <v>0.01974</v>
      </c>
      <c r="D282" s="32">
        <v>0</v>
      </c>
      <c r="E282" s="32">
        <v>0</v>
      </c>
      <c r="F282" s="32">
        <v>0.01974</v>
      </c>
    </row>
    <row r="283" s="20" customFormat="1" ht="15" customHeight="1" spans="1:6">
      <c r="A283" s="30"/>
      <c r="B283" s="31" t="s">
        <v>4856</v>
      </c>
      <c r="C283" s="32">
        <v>17</v>
      </c>
      <c r="D283" s="32">
        <v>0</v>
      </c>
      <c r="E283" s="32">
        <v>0</v>
      </c>
      <c r="F283" s="32">
        <v>17</v>
      </c>
    </row>
    <row r="284" s="20" customFormat="1" ht="15" customHeight="1" spans="1:6">
      <c r="A284" s="31"/>
      <c r="B284" s="30" t="s">
        <v>4858</v>
      </c>
      <c r="C284" s="32">
        <v>3</v>
      </c>
      <c r="D284" s="32">
        <v>0</v>
      </c>
      <c r="E284" s="32">
        <v>0</v>
      </c>
      <c r="F284" s="32">
        <v>3</v>
      </c>
    </row>
    <row r="285" s="20" customFormat="1" ht="15" customHeight="1" spans="1:6">
      <c r="A285" s="31"/>
      <c r="B285" s="30" t="s">
        <v>4803</v>
      </c>
      <c r="C285" s="32">
        <v>0</v>
      </c>
      <c r="D285" s="32">
        <v>10</v>
      </c>
      <c r="E285" s="32">
        <v>0</v>
      </c>
      <c r="F285" s="32">
        <v>10</v>
      </c>
    </row>
    <row r="286" s="20" customFormat="1" ht="15" customHeight="1" spans="1:6">
      <c r="A286" s="30"/>
      <c r="B286" s="31" t="s">
        <v>4867</v>
      </c>
      <c r="C286" s="32">
        <v>392.43753</v>
      </c>
      <c r="D286" s="32">
        <v>0</v>
      </c>
      <c r="E286" s="32">
        <v>0</v>
      </c>
      <c r="F286" s="32">
        <v>392.43753</v>
      </c>
    </row>
    <row r="287" s="20" customFormat="1" ht="15" customHeight="1" spans="1:6">
      <c r="A287" s="31" t="s">
        <v>4870</v>
      </c>
      <c r="B287" s="30"/>
      <c r="C287" s="32">
        <v>569.258207</v>
      </c>
      <c r="D287" s="32">
        <v>10.38</v>
      </c>
      <c r="E287" s="32">
        <v>0</v>
      </c>
      <c r="F287" s="32">
        <v>579.638207</v>
      </c>
    </row>
    <row r="288" s="20" customFormat="1" ht="15" customHeight="1" spans="1:6">
      <c r="A288" s="31"/>
      <c r="B288" s="30" t="s">
        <v>4852</v>
      </c>
      <c r="C288" s="32">
        <v>0.09</v>
      </c>
      <c r="D288" s="32">
        <v>0</v>
      </c>
      <c r="E288" s="32">
        <v>0</v>
      </c>
      <c r="F288" s="32">
        <v>0.09</v>
      </c>
    </row>
    <row r="289" s="20" customFormat="1" ht="15" customHeight="1" spans="1:6">
      <c r="A289" s="31"/>
      <c r="B289" s="30" t="s">
        <v>4853</v>
      </c>
      <c r="C289" s="32">
        <v>11.941335</v>
      </c>
      <c r="D289" s="32">
        <v>0</v>
      </c>
      <c r="E289" s="32">
        <v>0</v>
      </c>
      <c r="F289" s="32">
        <v>11.941335</v>
      </c>
    </row>
    <row r="290" s="20" customFormat="1" ht="15" customHeight="1" spans="1:6">
      <c r="A290" s="30"/>
      <c r="B290" s="31" t="s">
        <v>4677</v>
      </c>
      <c r="C290" s="32">
        <v>0.107</v>
      </c>
      <c r="D290" s="32">
        <v>0</v>
      </c>
      <c r="E290" s="32">
        <v>0</v>
      </c>
      <c r="F290" s="32">
        <v>0.107</v>
      </c>
    </row>
    <row r="291" s="20" customFormat="1" ht="15" customHeight="1" spans="1:6">
      <c r="A291" s="31"/>
      <c r="B291" s="30" t="s">
        <v>4758</v>
      </c>
      <c r="C291" s="32">
        <v>0</v>
      </c>
      <c r="D291" s="32">
        <v>0.38</v>
      </c>
      <c r="E291" s="32">
        <v>0</v>
      </c>
      <c r="F291" s="32">
        <v>0.38</v>
      </c>
    </row>
    <row r="292" s="20" customFormat="1" ht="15" customHeight="1" spans="1:6">
      <c r="A292" s="30"/>
      <c r="B292" s="31" t="s">
        <v>4838</v>
      </c>
      <c r="C292" s="32">
        <v>0.3</v>
      </c>
      <c r="D292" s="32">
        <v>0</v>
      </c>
      <c r="E292" s="32">
        <v>0</v>
      </c>
      <c r="F292" s="32">
        <v>0.3</v>
      </c>
    </row>
    <row r="293" s="20" customFormat="1" ht="15" customHeight="1" spans="1:6">
      <c r="A293" s="31"/>
      <c r="B293" s="30" t="s">
        <v>4767</v>
      </c>
      <c r="C293" s="32">
        <v>1.523369</v>
      </c>
      <c r="D293" s="32">
        <v>0</v>
      </c>
      <c r="E293" s="32">
        <v>0</v>
      </c>
      <c r="F293" s="32">
        <v>1.523369</v>
      </c>
    </row>
    <row r="294" s="20" customFormat="1" ht="15" customHeight="1" spans="1:6">
      <c r="A294" s="30"/>
      <c r="B294" s="31" t="s">
        <v>4721</v>
      </c>
      <c r="C294" s="32">
        <v>136.9</v>
      </c>
      <c r="D294" s="32">
        <v>0</v>
      </c>
      <c r="E294" s="32">
        <v>0</v>
      </c>
      <c r="F294" s="32">
        <v>136.9</v>
      </c>
    </row>
    <row r="295" s="20" customFormat="1" ht="15" customHeight="1" spans="1:6">
      <c r="A295" s="31"/>
      <c r="B295" s="30" t="s">
        <v>4855</v>
      </c>
      <c r="C295" s="32">
        <v>14.796503</v>
      </c>
      <c r="D295" s="32">
        <v>0</v>
      </c>
      <c r="E295" s="32">
        <v>0</v>
      </c>
      <c r="F295" s="32">
        <v>14.796503</v>
      </c>
    </row>
    <row r="296" s="20" customFormat="1" ht="15" customHeight="1" spans="1:6">
      <c r="A296" s="31"/>
      <c r="B296" s="30" t="s">
        <v>4871</v>
      </c>
      <c r="C296" s="32">
        <v>400</v>
      </c>
      <c r="D296" s="32">
        <v>0</v>
      </c>
      <c r="E296" s="32">
        <v>0</v>
      </c>
      <c r="F296" s="32">
        <v>400</v>
      </c>
    </row>
    <row r="297" s="20" customFormat="1" ht="15" customHeight="1" spans="1:6">
      <c r="A297" s="31"/>
      <c r="B297" s="30" t="s">
        <v>4856</v>
      </c>
      <c r="C297" s="32">
        <v>3.6</v>
      </c>
      <c r="D297" s="32">
        <v>0</v>
      </c>
      <c r="E297" s="32">
        <v>0</v>
      </c>
      <c r="F297" s="32">
        <v>3.6</v>
      </c>
    </row>
    <row r="298" s="20" customFormat="1" ht="15" customHeight="1" spans="1:6">
      <c r="A298" s="31"/>
      <c r="B298" s="30" t="s">
        <v>4803</v>
      </c>
      <c r="C298" s="32">
        <v>0</v>
      </c>
      <c r="D298" s="32">
        <v>10</v>
      </c>
      <c r="E298" s="32">
        <v>0</v>
      </c>
      <c r="F298" s="32">
        <v>10</v>
      </c>
    </row>
    <row r="299" s="20" customFormat="1" ht="15" customHeight="1" spans="1:6">
      <c r="A299" s="31" t="s">
        <v>4872</v>
      </c>
      <c r="B299" s="30"/>
      <c r="C299" s="32">
        <v>56.930772</v>
      </c>
      <c r="D299" s="32">
        <v>1e-6</v>
      </c>
      <c r="E299" s="32">
        <v>0</v>
      </c>
      <c r="F299" s="32">
        <v>56.930773</v>
      </c>
    </row>
    <row r="300" s="20" customFormat="1" ht="15" customHeight="1" spans="1:6">
      <c r="A300" s="31"/>
      <c r="B300" s="30" t="s">
        <v>4852</v>
      </c>
      <c r="C300" s="32">
        <v>0.2112</v>
      </c>
      <c r="D300" s="32">
        <v>0</v>
      </c>
      <c r="E300" s="32">
        <v>0</v>
      </c>
      <c r="F300" s="32">
        <v>0.2112</v>
      </c>
    </row>
    <row r="301" s="20" customFormat="1" ht="15" customHeight="1" spans="1:6">
      <c r="A301" s="30"/>
      <c r="B301" s="31" t="s">
        <v>4850</v>
      </c>
      <c r="C301" s="32">
        <v>56.719572</v>
      </c>
      <c r="D301" s="32">
        <v>0</v>
      </c>
      <c r="E301" s="32">
        <v>0</v>
      </c>
      <c r="F301" s="32">
        <v>56.719572</v>
      </c>
    </row>
    <row r="302" s="20" customFormat="1" ht="15" customHeight="1" spans="1:6">
      <c r="A302" s="31"/>
      <c r="B302" s="30" t="s">
        <v>4744</v>
      </c>
      <c r="C302" s="32">
        <v>0</v>
      </c>
      <c r="D302" s="32">
        <v>1e-6</v>
      </c>
      <c r="E302" s="32">
        <v>0</v>
      </c>
      <c r="F302" s="32">
        <v>1e-6</v>
      </c>
    </row>
    <row r="303" s="20" customFormat="1" ht="15" customHeight="1" spans="1:6">
      <c r="A303" s="31" t="s">
        <v>4873</v>
      </c>
      <c r="B303" s="30"/>
      <c r="C303" s="32">
        <v>784.864078</v>
      </c>
      <c r="D303" s="32">
        <v>42.131908</v>
      </c>
      <c r="E303" s="32">
        <v>0</v>
      </c>
      <c r="F303" s="32">
        <v>826.995986</v>
      </c>
    </row>
    <row r="304" s="20" customFormat="1" ht="15" customHeight="1" spans="1:6">
      <c r="A304" s="31"/>
      <c r="B304" s="30" t="s">
        <v>4874</v>
      </c>
      <c r="C304" s="32">
        <v>0.860782</v>
      </c>
      <c r="D304" s="32">
        <v>0</v>
      </c>
      <c r="E304" s="32">
        <v>0</v>
      </c>
      <c r="F304" s="32">
        <v>0.860782</v>
      </c>
    </row>
    <row r="305" s="20" customFormat="1" ht="15" customHeight="1" spans="1:6">
      <c r="A305" s="30"/>
      <c r="B305" s="31" t="s">
        <v>4852</v>
      </c>
      <c r="C305" s="32">
        <v>17.539385</v>
      </c>
      <c r="D305" s="32">
        <v>0</v>
      </c>
      <c r="E305" s="32">
        <v>0</v>
      </c>
      <c r="F305" s="32">
        <v>17.539385</v>
      </c>
    </row>
    <row r="306" s="20" customFormat="1" ht="15" customHeight="1" spans="1:6">
      <c r="A306" s="31"/>
      <c r="B306" s="30" t="s">
        <v>4853</v>
      </c>
      <c r="C306" s="32">
        <v>30.767207</v>
      </c>
      <c r="D306" s="32">
        <v>0</v>
      </c>
      <c r="E306" s="32">
        <v>0</v>
      </c>
      <c r="F306" s="32">
        <v>30.767207</v>
      </c>
    </row>
    <row r="307" s="20" customFormat="1" ht="15" customHeight="1" spans="1:6">
      <c r="A307" s="31"/>
      <c r="B307" s="30" t="s">
        <v>4677</v>
      </c>
      <c r="C307" s="32">
        <v>8.74774</v>
      </c>
      <c r="D307" s="32">
        <v>0</v>
      </c>
      <c r="E307" s="32">
        <v>0</v>
      </c>
      <c r="F307" s="32">
        <v>8.74774</v>
      </c>
    </row>
    <row r="308" s="20" customFormat="1" ht="15" customHeight="1" spans="1:6">
      <c r="A308" s="31"/>
      <c r="B308" s="30" t="s">
        <v>4875</v>
      </c>
      <c r="C308" s="32">
        <v>0.172205</v>
      </c>
      <c r="D308" s="32">
        <v>0</v>
      </c>
      <c r="E308" s="32">
        <v>0</v>
      </c>
      <c r="F308" s="32">
        <v>0.172205</v>
      </c>
    </row>
    <row r="309" s="20" customFormat="1" ht="15" customHeight="1" spans="1:6">
      <c r="A309" s="31"/>
      <c r="B309" s="30" t="s">
        <v>4679</v>
      </c>
      <c r="C309" s="32">
        <v>0.01436</v>
      </c>
      <c r="D309" s="32">
        <v>0</v>
      </c>
      <c r="E309" s="32">
        <v>0</v>
      </c>
      <c r="F309" s="32">
        <v>0.01436</v>
      </c>
    </row>
    <row r="310" s="20" customFormat="1" ht="15" customHeight="1" spans="1:6">
      <c r="A310" s="31"/>
      <c r="B310" s="30" t="s">
        <v>4704</v>
      </c>
      <c r="C310" s="32">
        <v>23.500018</v>
      </c>
      <c r="D310" s="32">
        <v>0</v>
      </c>
      <c r="E310" s="32">
        <v>0</v>
      </c>
      <c r="F310" s="32">
        <v>23.500018</v>
      </c>
    </row>
    <row r="311" s="20" customFormat="1" ht="15" customHeight="1" spans="1:6">
      <c r="A311" s="31"/>
      <c r="B311" s="30" t="s">
        <v>4860</v>
      </c>
      <c r="C311" s="32">
        <v>2.8821</v>
      </c>
      <c r="D311" s="32">
        <v>0</v>
      </c>
      <c r="E311" s="32">
        <v>0</v>
      </c>
      <c r="F311" s="32">
        <v>2.8821</v>
      </c>
    </row>
    <row r="312" s="20" customFormat="1" ht="15" customHeight="1" spans="1:6">
      <c r="A312" s="30"/>
      <c r="B312" s="31" t="s">
        <v>4730</v>
      </c>
      <c r="C312" s="32">
        <v>3.9998</v>
      </c>
      <c r="D312" s="32">
        <v>0</v>
      </c>
      <c r="E312" s="32">
        <v>0</v>
      </c>
      <c r="F312" s="32">
        <v>3.9998</v>
      </c>
    </row>
    <row r="313" s="20" customFormat="1" ht="15" customHeight="1" spans="1:6">
      <c r="A313" s="31"/>
      <c r="B313" s="30" t="s">
        <v>4850</v>
      </c>
      <c r="C313" s="32">
        <v>23.6748</v>
      </c>
      <c r="D313" s="32">
        <v>0</v>
      </c>
      <c r="E313" s="32">
        <v>0</v>
      </c>
      <c r="F313" s="32">
        <v>23.6748</v>
      </c>
    </row>
    <row r="314" s="20" customFormat="1" ht="15" customHeight="1" spans="1:6">
      <c r="A314" s="30"/>
      <c r="B314" s="31" t="s">
        <v>4861</v>
      </c>
      <c r="C314" s="32">
        <v>0.583745</v>
      </c>
      <c r="D314" s="32">
        <v>0</v>
      </c>
      <c r="E314" s="32">
        <v>0</v>
      </c>
      <c r="F314" s="32">
        <v>0.583745</v>
      </c>
    </row>
    <row r="315" s="20" customFormat="1" ht="15" customHeight="1" spans="1:6">
      <c r="A315" s="31"/>
      <c r="B315" s="30" t="s">
        <v>4758</v>
      </c>
      <c r="C315" s="32">
        <v>0</v>
      </c>
      <c r="D315" s="32">
        <v>32.003748</v>
      </c>
      <c r="E315" s="32">
        <v>0</v>
      </c>
      <c r="F315" s="32">
        <v>32.003748</v>
      </c>
    </row>
    <row r="316" s="20" customFormat="1" ht="15" customHeight="1" spans="1:6">
      <c r="A316" s="31"/>
      <c r="B316" s="30" t="s">
        <v>4780</v>
      </c>
      <c r="C316" s="32">
        <v>0.208107</v>
      </c>
      <c r="D316" s="32">
        <v>0</v>
      </c>
      <c r="E316" s="32">
        <v>0</v>
      </c>
      <c r="F316" s="32">
        <v>0.208107</v>
      </c>
    </row>
    <row r="317" s="20" customFormat="1" ht="15" customHeight="1" spans="1:6">
      <c r="A317" s="31"/>
      <c r="B317" s="30" t="s">
        <v>4838</v>
      </c>
      <c r="C317" s="32">
        <v>163.058</v>
      </c>
      <c r="D317" s="32">
        <v>0</v>
      </c>
      <c r="E317" s="32">
        <v>0</v>
      </c>
      <c r="F317" s="32">
        <v>163.058</v>
      </c>
    </row>
    <row r="318" s="20" customFormat="1" ht="15" customHeight="1" spans="1:6">
      <c r="A318" s="30"/>
      <c r="B318" s="31" t="s">
        <v>4721</v>
      </c>
      <c r="C318" s="32">
        <v>472.04</v>
      </c>
      <c r="D318" s="32">
        <v>0</v>
      </c>
      <c r="E318" s="32">
        <v>0</v>
      </c>
      <c r="F318" s="32">
        <v>472.04</v>
      </c>
    </row>
    <row r="319" s="20" customFormat="1" ht="15" customHeight="1" spans="1:6">
      <c r="A319" s="31"/>
      <c r="B319" s="30" t="s">
        <v>4855</v>
      </c>
      <c r="C319" s="32">
        <v>28.813946</v>
      </c>
      <c r="D319" s="32">
        <v>0</v>
      </c>
      <c r="E319" s="32">
        <v>0</v>
      </c>
      <c r="F319" s="32">
        <v>28.813946</v>
      </c>
    </row>
    <row r="320" s="20" customFormat="1" ht="15" customHeight="1" spans="1:6">
      <c r="A320" s="31"/>
      <c r="B320" s="30" t="s">
        <v>4760</v>
      </c>
      <c r="C320" s="32">
        <v>0.001883</v>
      </c>
      <c r="D320" s="32">
        <v>0</v>
      </c>
      <c r="E320" s="32">
        <v>0</v>
      </c>
      <c r="F320" s="32">
        <v>0.001883</v>
      </c>
    </row>
    <row r="321" s="20" customFormat="1" ht="15" customHeight="1" spans="1:6">
      <c r="A321" s="30"/>
      <c r="B321" s="31" t="s">
        <v>4856</v>
      </c>
      <c r="C321" s="32">
        <v>6</v>
      </c>
      <c r="D321" s="32">
        <v>0</v>
      </c>
      <c r="E321" s="32">
        <v>0</v>
      </c>
      <c r="F321" s="32">
        <v>6</v>
      </c>
    </row>
    <row r="322" s="20" customFormat="1" ht="15" customHeight="1" spans="1:6">
      <c r="A322" s="31"/>
      <c r="B322" s="30" t="s">
        <v>4858</v>
      </c>
      <c r="C322" s="32">
        <v>2</v>
      </c>
      <c r="D322" s="32">
        <v>0</v>
      </c>
      <c r="E322" s="32">
        <v>0</v>
      </c>
      <c r="F322" s="32">
        <v>2</v>
      </c>
    </row>
    <row r="323" s="20" customFormat="1" ht="15" customHeight="1" spans="1:6">
      <c r="A323" s="30"/>
      <c r="B323" s="31" t="s">
        <v>4803</v>
      </c>
      <c r="C323" s="32">
        <v>0</v>
      </c>
      <c r="D323" s="32">
        <v>10.12816</v>
      </c>
      <c r="E323" s="32">
        <v>0</v>
      </c>
      <c r="F323" s="32">
        <v>10.12816</v>
      </c>
    </row>
    <row r="324" s="20" customFormat="1" ht="15" customHeight="1" spans="1:6">
      <c r="A324" s="31" t="s">
        <v>4876</v>
      </c>
      <c r="B324" s="30"/>
      <c r="C324" s="32">
        <v>33.984234</v>
      </c>
      <c r="D324" s="32">
        <v>0.027991</v>
      </c>
      <c r="E324" s="32">
        <v>0</v>
      </c>
      <c r="F324" s="32">
        <v>34.012225</v>
      </c>
    </row>
    <row r="325" s="20" customFormat="1" ht="15" customHeight="1" spans="1:6">
      <c r="A325" s="31"/>
      <c r="B325" s="30" t="s">
        <v>4853</v>
      </c>
      <c r="C325" s="32">
        <v>0.4582</v>
      </c>
      <c r="D325" s="32">
        <v>0</v>
      </c>
      <c r="E325" s="32">
        <v>0</v>
      </c>
      <c r="F325" s="32">
        <v>0.4582</v>
      </c>
    </row>
    <row r="326" s="20" customFormat="1" ht="15" customHeight="1" spans="1:6">
      <c r="A326" s="30"/>
      <c r="B326" s="31" t="s">
        <v>4736</v>
      </c>
      <c r="C326" s="32">
        <v>2.826034</v>
      </c>
      <c r="D326" s="32">
        <v>0</v>
      </c>
      <c r="E326" s="32">
        <v>0</v>
      </c>
      <c r="F326" s="32">
        <v>2.826034</v>
      </c>
    </row>
    <row r="327" s="20" customFormat="1" ht="15" customHeight="1" spans="1:6">
      <c r="A327" s="31"/>
      <c r="B327" s="30" t="s">
        <v>4721</v>
      </c>
      <c r="C327" s="32">
        <v>25.7</v>
      </c>
      <c r="D327" s="32">
        <v>0</v>
      </c>
      <c r="E327" s="32">
        <v>0</v>
      </c>
      <c r="F327" s="32">
        <v>25.7</v>
      </c>
    </row>
    <row r="328" s="20" customFormat="1" ht="15" customHeight="1" spans="1:6">
      <c r="A328" s="31"/>
      <c r="B328" s="30" t="s">
        <v>4777</v>
      </c>
      <c r="C328" s="32">
        <v>0</v>
      </c>
      <c r="D328" s="32">
        <v>0.027991</v>
      </c>
      <c r="E328" s="32">
        <v>0</v>
      </c>
      <c r="F328" s="32">
        <v>0.027991</v>
      </c>
    </row>
    <row r="329" s="20" customFormat="1" ht="15" customHeight="1" spans="1:6">
      <c r="A329" s="31"/>
      <c r="B329" s="30" t="s">
        <v>4858</v>
      </c>
      <c r="C329" s="32">
        <v>5</v>
      </c>
      <c r="D329" s="32">
        <v>0</v>
      </c>
      <c r="E329" s="32">
        <v>0</v>
      </c>
      <c r="F329" s="32">
        <v>5</v>
      </c>
    </row>
    <row r="330" s="20" customFormat="1" ht="15" customHeight="1" spans="1:6">
      <c r="A330" s="30" t="s">
        <v>4877</v>
      </c>
      <c r="B330" s="31"/>
      <c r="C330" s="32">
        <v>877.065966</v>
      </c>
      <c r="D330" s="32">
        <v>29.407147</v>
      </c>
      <c r="E330" s="32">
        <v>0</v>
      </c>
      <c r="F330" s="32">
        <v>906.473113</v>
      </c>
    </row>
    <row r="331" s="20" customFormat="1" ht="15" customHeight="1" spans="1:6">
      <c r="A331" s="31"/>
      <c r="B331" s="30" t="s">
        <v>4874</v>
      </c>
      <c r="C331" s="32">
        <v>12.0229</v>
      </c>
      <c r="D331" s="32">
        <v>0</v>
      </c>
      <c r="E331" s="32">
        <v>0</v>
      </c>
      <c r="F331" s="32">
        <v>12.0229</v>
      </c>
    </row>
    <row r="332" s="20" customFormat="1" ht="15" customHeight="1" spans="1:6">
      <c r="A332" s="30"/>
      <c r="B332" s="31" t="s">
        <v>4852</v>
      </c>
      <c r="C332" s="32">
        <v>0.786782</v>
      </c>
      <c r="D332" s="32">
        <v>0</v>
      </c>
      <c r="E332" s="32">
        <v>0</v>
      </c>
      <c r="F332" s="32">
        <v>0.786782</v>
      </c>
    </row>
    <row r="333" s="20" customFormat="1" ht="15" customHeight="1" spans="1:6">
      <c r="A333" s="31"/>
      <c r="B333" s="30" t="s">
        <v>4853</v>
      </c>
      <c r="C333" s="32">
        <v>54.873816</v>
      </c>
      <c r="D333" s="32">
        <v>0</v>
      </c>
      <c r="E333" s="32">
        <v>0</v>
      </c>
      <c r="F333" s="32">
        <v>54.873816</v>
      </c>
    </row>
    <row r="334" s="20" customFormat="1" ht="15" customHeight="1" spans="1:6">
      <c r="A334" s="30"/>
      <c r="B334" s="31" t="s">
        <v>4878</v>
      </c>
      <c r="C334" s="32">
        <v>0.200208</v>
      </c>
      <c r="D334" s="32">
        <v>0</v>
      </c>
      <c r="E334" s="32">
        <v>0</v>
      </c>
      <c r="F334" s="32">
        <v>0.200208</v>
      </c>
    </row>
    <row r="335" s="20" customFormat="1" ht="15" customHeight="1" spans="1:6">
      <c r="A335" s="31"/>
      <c r="B335" s="30" t="s">
        <v>4677</v>
      </c>
      <c r="C335" s="32">
        <v>9.2831</v>
      </c>
      <c r="D335" s="32">
        <v>0</v>
      </c>
      <c r="E335" s="32">
        <v>0</v>
      </c>
      <c r="F335" s="32">
        <v>9.2831</v>
      </c>
    </row>
    <row r="336" s="20" customFormat="1" ht="15" customHeight="1" spans="1:6">
      <c r="A336" s="30"/>
      <c r="B336" s="31" t="s">
        <v>4875</v>
      </c>
      <c r="C336" s="32">
        <v>1.307648</v>
      </c>
      <c r="D336" s="32">
        <v>0</v>
      </c>
      <c r="E336" s="32">
        <v>0</v>
      </c>
      <c r="F336" s="32">
        <v>1.307648</v>
      </c>
    </row>
    <row r="337" s="20" customFormat="1" ht="15" customHeight="1" spans="1:6">
      <c r="A337" s="31"/>
      <c r="B337" s="30" t="s">
        <v>4679</v>
      </c>
      <c r="C337" s="32">
        <v>5</v>
      </c>
      <c r="D337" s="32">
        <v>0</v>
      </c>
      <c r="E337" s="32">
        <v>0</v>
      </c>
      <c r="F337" s="32">
        <v>5</v>
      </c>
    </row>
    <row r="338" s="20" customFormat="1" ht="15" customHeight="1" spans="1:6">
      <c r="A338" s="31"/>
      <c r="B338" s="30" t="s">
        <v>4753</v>
      </c>
      <c r="C338" s="32">
        <v>283.391723</v>
      </c>
      <c r="D338" s="32">
        <v>0</v>
      </c>
      <c r="E338" s="32">
        <v>0</v>
      </c>
      <c r="F338" s="32">
        <v>283.391723</v>
      </c>
    </row>
    <row r="339" s="20" customFormat="1" ht="15" customHeight="1" spans="1:6">
      <c r="A339" s="31"/>
      <c r="B339" s="30" t="s">
        <v>4879</v>
      </c>
      <c r="C339" s="32">
        <v>1</v>
      </c>
      <c r="D339" s="32">
        <v>0</v>
      </c>
      <c r="E339" s="32">
        <v>0</v>
      </c>
      <c r="F339" s="32">
        <v>1</v>
      </c>
    </row>
    <row r="340" s="20" customFormat="1" ht="15" customHeight="1" spans="1:6">
      <c r="A340" s="31"/>
      <c r="B340" s="30" t="s">
        <v>4850</v>
      </c>
      <c r="C340" s="32">
        <v>35.92492</v>
      </c>
      <c r="D340" s="32">
        <v>0</v>
      </c>
      <c r="E340" s="32">
        <v>0</v>
      </c>
      <c r="F340" s="32">
        <v>35.92492</v>
      </c>
    </row>
    <row r="341" s="20" customFormat="1" ht="15" customHeight="1" spans="1:6">
      <c r="A341" s="30"/>
      <c r="B341" s="31" t="s">
        <v>4861</v>
      </c>
      <c r="C341" s="32">
        <v>2.65383</v>
      </c>
      <c r="D341" s="32">
        <v>0</v>
      </c>
      <c r="E341" s="32">
        <v>0</v>
      </c>
      <c r="F341" s="32">
        <v>2.65383</v>
      </c>
    </row>
    <row r="342" s="20" customFormat="1" ht="15" customHeight="1" spans="1:6">
      <c r="A342" s="31"/>
      <c r="B342" s="30" t="s">
        <v>4744</v>
      </c>
      <c r="C342" s="32">
        <v>0</v>
      </c>
      <c r="D342" s="32">
        <v>1.542305</v>
      </c>
      <c r="E342" s="32">
        <v>0</v>
      </c>
      <c r="F342" s="32">
        <v>1.542305</v>
      </c>
    </row>
    <row r="343" s="20" customFormat="1" ht="15" customHeight="1" spans="1:6">
      <c r="A343" s="31"/>
      <c r="B343" s="30" t="s">
        <v>4758</v>
      </c>
      <c r="C343" s="32">
        <v>0</v>
      </c>
      <c r="D343" s="32">
        <v>0.613757</v>
      </c>
      <c r="E343" s="32">
        <v>0</v>
      </c>
      <c r="F343" s="32">
        <v>0.613757</v>
      </c>
    </row>
    <row r="344" s="20" customFormat="1" ht="15" customHeight="1" spans="1:6">
      <c r="A344" s="30"/>
      <c r="B344" s="31" t="s">
        <v>4880</v>
      </c>
      <c r="C344" s="32">
        <v>0</v>
      </c>
      <c r="D344" s="32">
        <v>27.165413</v>
      </c>
      <c r="E344" s="32">
        <v>0</v>
      </c>
      <c r="F344" s="32">
        <v>27.165413</v>
      </c>
    </row>
    <row r="345" s="20" customFormat="1" ht="15" customHeight="1" spans="1:6">
      <c r="A345" s="31"/>
      <c r="B345" s="30" t="s">
        <v>4780</v>
      </c>
      <c r="C345" s="32">
        <v>1.345</v>
      </c>
      <c r="D345" s="32">
        <v>0</v>
      </c>
      <c r="E345" s="32">
        <v>0</v>
      </c>
      <c r="F345" s="32">
        <v>1.345</v>
      </c>
    </row>
    <row r="346" s="20" customFormat="1" ht="15" customHeight="1" spans="1:6">
      <c r="A346" s="30"/>
      <c r="B346" s="31" t="s">
        <v>4721</v>
      </c>
      <c r="C346" s="32">
        <v>11.913</v>
      </c>
      <c r="D346" s="32">
        <v>0</v>
      </c>
      <c r="E346" s="32">
        <v>0</v>
      </c>
      <c r="F346" s="32">
        <v>11.913</v>
      </c>
    </row>
    <row r="347" s="20" customFormat="1" ht="15" customHeight="1" spans="1:6">
      <c r="A347" s="31"/>
      <c r="B347" s="30" t="s">
        <v>4855</v>
      </c>
      <c r="C347" s="32">
        <v>76.05265</v>
      </c>
      <c r="D347" s="32">
        <v>0</v>
      </c>
      <c r="E347" s="32">
        <v>0</v>
      </c>
      <c r="F347" s="32">
        <v>76.05265</v>
      </c>
    </row>
    <row r="348" s="20" customFormat="1" ht="15" customHeight="1" spans="1:6">
      <c r="A348" s="31"/>
      <c r="B348" s="30" t="s">
        <v>4871</v>
      </c>
      <c r="C348" s="32">
        <v>373.310389</v>
      </c>
      <c r="D348" s="32">
        <v>0</v>
      </c>
      <c r="E348" s="32">
        <v>0</v>
      </c>
      <c r="F348" s="32">
        <v>373.310389</v>
      </c>
    </row>
    <row r="349" s="20" customFormat="1" ht="15" customHeight="1" spans="1:6">
      <c r="A349" s="30"/>
      <c r="B349" s="31" t="s">
        <v>4777</v>
      </c>
      <c r="C349" s="32">
        <v>0</v>
      </c>
      <c r="D349" s="32">
        <v>0.085672</v>
      </c>
      <c r="E349" s="32">
        <v>0</v>
      </c>
      <c r="F349" s="32">
        <v>0.085672</v>
      </c>
    </row>
    <row r="350" s="20" customFormat="1" ht="15" customHeight="1" spans="1:6">
      <c r="A350" s="31"/>
      <c r="B350" s="30" t="s">
        <v>4856</v>
      </c>
      <c r="C350" s="32">
        <v>8</v>
      </c>
      <c r="D350" s="32">
        <v>0</v>
      </c>
      <c r="E350" s="32">
        <v>0</v>
      </c>
      <c r="F350" s="32">
        <v>8</v>
      </c>
    </row>
    <row r="351" s="20" customFormat="1" ht="15" customHeight="1" spans="1:6">
      <c r="A351" s="30" t="s">
        <v>4881</v>
      </c>
      <c r="B351" s="31"/>
      <c r="C351" s="32">
        <v>521.571588</v>
      </c>
      <c r="D351" s="32">
        <v>5</v>
      </c>
      <c r="E351" s="32">
        <v>0</v>
      </c>
      <c r="F351" s="32">
        <v>526.571588</v>
      </c>
    </row>
    <row r="352" s="20" customFormat="1" ht="15" customHeight="1" spans="1:6">
      <c r="A352" s="31"/>
      <c r="B352" s="30" t="s">
        <v>4852</v>
      </c>
      <c r="C352" s="32">
        <v>0.630236</v>
      </c>
      <c r="D352" s="32">
        <v>0</v>
      </c>
      <c r="E352" s="32">
        <v>0</v>
      </c>
      <c r="F352" s="32">
        <v>0.630236</v>
      </c>
    </row>
    <row r="353" s="20" customFormat="1" ht="15" customHeight="1" spans="1:6">
      <c r="A353" s="30"/>
      <c r="B353" s="31" t="s">
        <v>4853</v>
      </c>
      <c r="C353" s="32">
        <v>0.2071</v>
      </c>
      <c r="D353" s="32">
        <v>0</v>
      </c>
      <c r="E353" s="32">
        <v>0</v>
      </c>
      <c r="F353" s="32">
        <v>0.2071</v>
      </c>
    </row>
    <row r="354" s="20" customFormat="1" ht="15" customHeight="1" spans="1:6">
      <c r="A354" s="31"/>
      <c r="B354" s="30" t="s">
        <v>4736</v>
      </c>
      <c r="C354" s="32">
        <v>8.300497</v>
      </c>
      <c r="D354" s="32">
        <v>0</v>
      </c>
      <c r="E354" s="32">
        <v>0</v>
      </c>
      <c r="F354" s="32">
        <v>8.300497</v>
      </c>
    </row>
    <row r="355" s="20" customFormat="1" ht="15" customHeight="1" spans="1:6">
      <c r="A355" s="31"/>
      <c r="B355" s="30" t="s">
        <v>4737</v>
      </c>
      <c r="C355" s="32">
        <v>3.342</v>
      </c>
      <c r="D355" s="32">
        <v>0</v>
      </c>
      <c r="E355" s="32">
        <v>0</v>
      </c>
      <c r="F355" s="32">
        <v>3.342</v>
      </c>
    </row>
    <row r="356" s="20" customFormat="1" ht="15" customHeight="1" spans="1:6">
      <c r="A356" s="31"/>
      <c r="B356" s="30" t="s">
        <v>4855</v>
      </c>
      <c r="C356" s="32">
        <v>1.91089</v>
      </c>
      <c r="D356" s="32">
        <v>0</v>
      </c>
      <c r="E356" s="32">
        <v>0</v>
      </c>
      <c r="F356" s="32">
        <v>1.91089</v>
      </c>
    </row>
    <row r="357" s="20" customFormat="1" ht="15" customHeight="1" spans="1:6">
      <c r="A357" s="30"/>
      <c r="B357" s="31" t="s">
        <v>4871</v>
      </c>
      <c r="C357" s="32">
        <v>505.273492</v>
      </c>
      <c r="D357" s="32">
        <v>0</v>
      </c>
      <c r="E357" s="32">
        <v>0</v>
      </c>
      <c r="F357" s="32">
        <v>505.273492</v>
      </c>
    </row>
    <row r="358" s="20" customFormat="1" ht="15" customHeight="1" spans="1:6">
      <c r="A358" s="31"/>
      <c r="B358" s="30" t="s">
        <v>4858</v>
      </c>
      <c r="C358" s="32">
        <v>1.907373</v>
      </c>
      <c r="D358" s="32">
        <v>0</v>
      </c>
      <c r="E358" s="32">
        <v>0</v>
      </c>
      <c r="F358" s="32">
        <v>1.907373</v>
      </c>
    </row>
    <row r="359" s="20" customFormat="1" ht="15" customHeight="1" spans="1:6">
      <c r="A359" s="31"/>
      <c r="B359" s="30" t="s">
        <v>4803</v>
      </c>
      <c r="C359" s="32">
        <v>0</v>
      </c>
      <c r="D359" s="32">
        <v>5</v>
      </c>
      <c r="E359" s="32">
        <v>0</v>
      </c>
      <c r="F359" s="32">
        <v>5</v>
      </c>
    </row>
    <row r="360" s="20" customFormat="1" ht="15" customHeight="1" spans="1:6">
      <c r="A360" s="31" t="s">
        <v>4882</v>
      </c>
      <c r="B360" s="30"/>
      <c r="C360" s="32">
        <v>62.169821</v>
      </c>
      <c r="D360" s="32">
        <v>0</v>
      </c>
      <c r="E360" s="32">
        <v>0</v>
      </c>
      <c r="F360" s="32">
        <v>62.169821</v>
      </c>
    </row>
    <row r="361" s="20" customFormat="1" ht="15" customHeight="1" spans="1:6">
      <c r="A361" s="31"/>
      <c r="B361" s="30" t="s">
        <v>4874</v>
      </c>
      <c r="C361" s="32">
        <v>3.5926</v>
      </c>
      <c r="D361" s="32">
        <v>0</v>
      </c>
      <c r="E361" s="32">
        <v>0</v>
      </c>
      <c r="F361" s="32">
        <v>3.5926</v>
      </c>
    </row>
    <row r="362" s="20" customFormat="1" ht="15" customHeight="1" spans="1:6">
      <c r="A362" s="31"/>
      <c r="B362" s="30" t="s">
        <v>4852</v>
      </c>
      <c r="C362" s="32">
        <v>1.40739</v>
      </c>
      <c r="D362" s="32">
        <v>0</v>
      </c>
      <c r="E362" s="32">
        <v>0</v>
      </c>
      <c r="F362" s="32">
        <v>1.40739</v>
      </c>
    </row>
    <row r="363" s="20" customFormat="1" ht="15" customHeight="1" spans="1:6">
      <c r="A363" s="31"/>
      <c r="B363" s="30" t="s">
        <v>4853</v>
      </c>
      <c r="C363" s="32">
        <v>5.189581</v>
      </c>
      <c r="D363" s="32">
        <v>0</v>
      </c>
      <c r="E363" s="32">
        <v>0</v>
      </c>
      <c r="F363" s="32">
        <v>5.189581</v>
      </c>
    </row>
    <row r="364" s="20" customFormat="1" ht="15" customHeight="1" spans="1:6">
      <c r="A364" s="31"/>
      <c r="B364" s="30" t="s">
        <v>4883</v>
      </c>
      <c r="C364" s="32">
        <v>0.9809</v>
      </c>
      <c r="D364" s="32">
        <v>0</v>
      </c>
      <c r="E364" s="32">
        <v>0</v>
      </c>
      <c r="F364" s="32">
        <v>0.9809</v>
      </c>
    </row>
    <row r="365" s="20" customFormat="1" ht="15" customHeight="1" spans="1:6">
      <c r="A365" s="31"/>
      <c r="B365" s="30" t="s">
        <v>4677</v>
      </c>
      <c r="C365" s="32">
        <v>3.7426</v>
      </c>
      <c r="D365" s="32">
        <v>0</v>
      </c>
      <c r="E365" s="32">
        <v>0</v>
      </c>
      <c r="F365" s="32">
        <v>3.7426</v>
      </c>
    </row>
    <row r="366" s="20" customFormat="1" ht="15" customHeight="1" spans="1:6">
      <c r="A366" s="31"/>
      <c r="B366" s="30" t="s">
        <v>4879</v>
      </c>
      <c r="C366" s="32">
        <v>2.001593</v>
      </c>
      <c r="D366" s="32">
        <v>0</v>
      </c>
      <c r="E366" s="32">
        <v>0</v>
      </c>
      <c r="F366" s="32">
        <v>2.001593</v>
      </c>
    </row>
    <row r="367" s="20" customFormat="1" ht="15" customHeight="1" spans="1:6">
      <c r="A367" s="31"/>
      <c r="B367" s="30" t="s">
        <v>4860</v>
      </c>
      <c r="C367" s="32">
        <v>0.906</v>
      </c>
      <c r="D367" s="32">
        <v>0</v>
      </c>
      <c r="E367" s="32">
        <v>0</v>
      </c>
      <c r="F367" s="32">
        <v>0.906</v>
      </c>
    </row>
    <row r="368" s="20" customFormat="1" ht="15" customHeight="1" spans="1:6">
      <c r="A368" s="30"/>
      <c r="B368" s="31" t="s">
        <v>4721</v>
      </c>
      <c r="C368" s="32">
        <v>23.9</v>
      </c>
      <c r="D368" s="32">
        <v>0</v>
      </c>
      <c r="E368" s="32">
        <v>0</v>
      </c>
      <c r="F368" s="32">
        <v>23.9</v>
      </c>
    </row>
    <row r="369" s="20" customFormat="1" ht="15" customHeight="1" spans="1:6">
      <c r="A369" s="31"/>
      <c r="B369" s="30" t="s">
        <v>4855</v>
      </c>
      <c r="C369" s="32">
        <v>14.449157</v>
      </c>
      <c r="D369" s="32">
        <v>0</v>
      </c>
      <c r="E369" s="32">
        <v>0</v>
      </c>
      <c r="F369" s="32">
        <v>14.449157</v>
      </c>
    </row>
    <row r="370" s="20" customFormat="1" ht="15" customHeight="1" spans="1:6">
      <c r="A370" s="30"/>
      <c r="B370" s="31" t="s">
        <v>4856</v>
      </c>
      <c r="C370" s="32">
        <v>3</v>
      </c>
      <c r="D370" s="32">
        <v>0</v>
      </c>
      <c r="E370" s="32">
        <v>0</v>
      </c>
      <c r="F370" s="32">
        <v>3</v>
      </c>
    </row>
    <row r="371" s="20" customFormat="1" ht="15" customHeight="1" spans="1:6">
      <c r="A371" s="31"/>
      <c r="B371" s="30" t="s">
        <v>4858</v>
      </c>
      <c r="C371" s="32">
        <v>3</v>
      </c>
      <c r="D371" s="32">
        <v>0</v>
      </c>
      <c r="E371" s="32">
        <v>0</v>
      </c>
      <c r="F371" s="32">
        <v>3</v>
      </c>
    </row>
    <row r="372" s="20" customFormat="1" ht="15" customHeight="1" spans="1:6">
      <c r="A372" s="31" t="s">
        <v>4884</v>
      </c>
      <c r="B372" s="30"/>
      <c r="C372" s="32">
        <v>2045.116698</v>
      </c>
      <c r="D372" s="32">
        <v>0</v>
      </c>
      <c r="E372" s="32">
        <v>0</v>
      </c>
      <c r="F372" s="32">
        <v>2045.116698</v>
      </c>
    </row>
    <row r="373" s="20" customFormat="1" ht="15" customHeight="1" spans="1:6">
      <c r="A373" s="31"/>
      <c r="B373" s="30" t="s">
        <v>4874</v>
      </c>
      <c r="C373" s="32">
        <v>4.911852</v>
      </c>
      <c r="D373" s="32">
        <v>0</v>
      </c>
      <c r="E373" s="32">
        <v>0</v>
      </c>
      <c r="F373" s="32">
        <v>4.911852</v>
      </c>
    </row>
    <row r="374" s="20" customFormat="1" ht="15" customHeight="1" spans="1:6">
      <c r="A374" s="31"/>
      <c r="B374" s="30" t="s">
        <v>4852</v>
      </c>
      <c r="C374" s="32">
        <v>7.099365</v>
      </c>
      <c r="D374" s="32">
        <v>0</v>
      </c>
      <c r="E374" s="32">
        <v>0</v>
      </c>
      <c r="F374" s="32">
        <v>7.099365</v>
      </c>
    </row>
    <row r="375" s="20" customFormat="1" ht="15" customHeight="1" spans="1:6">
      <c r="A375" s="30"/>
      <c r="B375" s="31" t="s">
        <v>4853</v>
      </c>
      <c r="C375" s="32">
        <v>17.789196</v>
      </c>
      <c r="D375" s="32">
        <v>0</v>
      </c>
      <c r="E375" s="32">
        <v>0</v>
      </c>
      <c r="F375" s="32">
        <v>17.789196</v>
      </c>
    </row>
    <row r="376" s="20" customFormat="1" ht="15" customHeight="1" spans="1:6">
      <c r="A376" s="31"/>
      <c r="B376" s="30" t="s">
        <v>4875</v>
      </c>
      <c r="C376" s="32">
        <v>0.060652</v>
      </c>
      <c r="D376" s="32">
        <v>0</v>
      </c>
      <c r="E376" s="32">
        <v>0</v>
      </c>
      <c r="F376" s="32">
        <v>0.060652</v>
      </c>
    </row>
    <row r="377" s="20" customFormat="1" ht="15" customHeight="1" spans="1:6">
      <c r="A377" s="30"/>
      <c r="B377" s="31" t="s">
        <v>4879</v>
      </c>
      <c r="C377" s="32">
        <v>0.0649</v>
      </c>
      <c r="D377" s="32">
        <v>0</v>
      </c>
      <c r="E377" s="32">
        <v>0</v>
      </c>
      <c r="F377" s="32">
        <v>0.0649</v>
      </c>
    </row>
    <row r="378" s="20" customFormat="1" ht="15" customHeight="1" spans="1:6">
      <c r="A378" s="31"/>
      <c r="B378" s="30" t="s">
        <v>4860</v>
      </c>
      <c r="C378" s="32">
        <v>4.8e-5</v>
      </c>
      <c r="D378" s="32">
        <v>0</v>
      </c>
      <c r="E378" s="32">
        <v>0</v>
      </c>
      <c r="F378" s="32">
        <v>4.8e-5</v>
      </c>
    </row>
    <row r="379" s="20" customFormat="1" ht="15" customHeight="1" spans="1:6">
      <c r="A379" s="31"/>
      <c r="B379" s="30" t="s">
        <v>4850</v>
      </c>
      <c r="C379" s="32">
        <v>20.7273</v>
      </c>
      <c r="D379" s="32">
        <v>0</v>
      </c>
      <c r="E379" s="32">
        <v>0</v>
      </c>
      <c r="F379" s="32">
        <v>20.7273</v>
      </c>
    </row>
    <row r="380" s="20" customFormat="1" ht="15" customHeight="1" spans="1:6">
      <c r="A380" s="30"/>
      <c r="B380" s="31" t="s">
        <v>4861</v>
      </c>
      <c r="C380" s="32">
        <v>0.399184</v>
      </c>
      <c r="D380" s="32">
        <v>0</v>
      </c>
      <c r="E380" s="32">
        <v>0</v>
      </c>
      <c r="F380" s="32">
        <v>0.399184</v>
      </c>
    </row>
    <row r="381" s="20" customFormat="1" ht="15" customHeight="1" spans="1:6">
      <c r="A381" s="31"/>
      <c r="B381" s="30" t="s">
        <v>4885</v>
      </c>
      <c r="C381" s="32">
        <v>1.59</v>
      </c>
      <c r="D381" s="32">
        <v>0</v>
      </c>
      <c r="E381" s="32">
        <v>0</v>
      </c>
      <c r="F381" s="32">
        <v>1.59</v>
      </c>
    </row>
    <row r="382" s="20" customFormat="1" ht="15" customHeight="1" spans="1:6">
      <c r="A382" s="30"/>
      <c r="B382" s="31" t="s">
        <v>4780</v>
      </c>
      <c r="C382" s="32">
        <v>0.013074</v>
      </c>
      <c r="D382" s="32">
        <v>0</v>
      </c>
      <c r="E382" s="32">
        <v>0</v>
      </c>
      <c r="F382" s="32">
        <v>0.013074</v>
      </c>
    </row>
    <row r="383" s="20" customFormat="1" ht="15" customHeight="1" spans="1:6">
      <c r="A383" s="31"/>
      <c r="B383" s="30" t="s">
        <v>4767</v>
      </c>
      <c r="C383" s="32">
        <v>0.5</v>
      </c>
      <c r="D383" s="32">
        <v>0</v>
      </c>
      <c r="E383" s="32">
        <v>0</v>
      </c>
      <c r="F383" s="32">
        <v>0.5</v>
      </c>
    </row>
    <row r="384" s="20" customFormat="1" ht="15" customHeight="1" spans="1:6">
      <c r="A384" s="30"/>
      <c r="B384" s="31" t="s">
        <v>4855</v>
      </c>
      <c r="C384" s="32">
        <v>10.99961</v>
      </c>
      <c r="D384" s="32">
        <v>0</v>
      </c>
      <c r="E384" s="32">
        <v>0</v>
      </c>
      <c r="F384" s="32">
        <v>10.99961</v>
      </c>
    </row>
    <row r="385" s="20" customFormat="1" ht="15" customHeight="1" spans="1:6">
      <c r="A385" s="31"/>
      <c r="B385" s="30" t="s">
        <v>4856</v>
      </c>
      <c r="C385" s="32">
        <v>6.81</v>
      </c>
      <c r="D385" s="32">
        <v>0</v>
      </c>
      <c r="E385" s="32">
        <v>0</v>
      </c>
      <c r="F385" s="32">
        <v>6.81</v>
      </c>
    </row>
    <row r="386" s="20" customFormat="1" ht="15" customHeight="1" spans="1:6">
      <c r="A386" s="31"/>
      <c r="B386" s="30" t="s">
        <v>4858</v>
      </c>
      <c r="C386" s="32">
        <v>1.4</v>
      </c>
      <c r="D386" s="32">
        <v>0</v>
      </c>
      <c r="E386" s="32">
        <v>0</v>
      </c>
      <c r="F386" s="32">
        <v>1.4</v>
      </c>
    </row>
    <row r="387" s="20" customFormat="1" ht="15" customHeight="1" spans="1:6">
      <c r="A387" s="31"/>
      <c r="B387" s="30" t="s">
        <v>4867</v>
      </c>
      <c r="C387" s="32">
        <v>1972.751517</v>
      </c>
      <c r="D387" s="32">
        <v>0</v>
      </c>
      <c r="E387" s="32">
        <v>0</v>
      </c>
      <c r="F387" s="32">
        <v>1972.751517</v>
      </c>
    </row>
    <row r="388" s="20" customFormat="1" ht="15" customHeight="1" spans="1:6">
      <c r="A388" s="30" t="s">
        <v>4886</v>
      </c>
      <c r="B388" s="31"/>
      <c r="C388" s="32">
        <v>252.229466</v>
      </c>
      <c r="D388" s="32">
        <v>103.437061</v>
      </c>
      <c r="E388" s="32">
        <v>0</v>
      </c>
      <c r="F388" s="32">
        <v>355.666527</v>
      </c>
    </row>
    <row r="389" s="20" customFormat="1" ht="15" customHeight="1" spans="1:6">
      <c r="A389" s="31"/>
      <c r="B389" s="30" t="s">
        <v>4874</v>
      </c>
      <c r="C389" s="32">
        <v>7.24012</v>
      </c>
      <c r="D389" s="32">
        <v>0</v>
      </c>
      <c r="E389" s="32">
        <v>0</v>
      </c>
      <c r="F389" s="32">
        <v>7.24012</v>
      </c>
    </row>
    <row r="390" s="20" customFormat="1" ht="15" customHeight="1" spans="1:6">
      <c r="A390" s="30"/>
      <c r="B390" s="31" t="s">
        <v>4852</v>
      </c>
      <c r="C390" s="32">
        <v>1.0142</v>
      </c>
      <c r="D390" s="32">
        <v>0</v>
      </c>
      <c r="E390" s="32">
        <v>0</v>
      </c>
      <c r="F390" s="32">
        <v>1.0142</v>
      </c>
    </row>
    <row r="391" s="20" customFormat="1" ht="15" customHeight="1" spans="1:6">
      <c r="A391" s="31"/>
      <c r="B391" s="30" t="s">
        <v>4853</v>
      </c>
      <c r="C391" s="32">
        <v>48.428596</v>
      </c>
      <c r="D391" s="32">
        <v>0</v>
      </c>
      <c r="E391" s="32">
        <v>0</v>
      </c>
      <c r="F391" s="32">
        <v>48.428596</v>
      </c>
    </row>
    <row r="392" s="20" customFormat="1" ht="15" customHeight="1" spans="1:6">
      <c r="A392" s="31"/>
      <c r="B392" s="30" t="s">
        <v>4677</v>
      </c>
      <c r="C392" s="32">
        <v>4.376842</v>
      </c>
      <c r="D392" s="32">
        <v>0</v>
      </c>
      <c r="E392" s="32">
        <v>0</v>
      </c>
      <c r="F392" s="32">
        <v>4.376842</v>
      </c>
    </row>
    <row r="393" s="20" customFormat="1" ht="15" customHeight="1" spans="1:6">
      <c r="A393" s="31"/>
      <c r="B393" s="30" t="s">
        <v>4887</v>
      </c>
      <c r="C393" s="32">
        <v>1.010851</v>
      </c>
      <c r="D393" s="32">
        <v>0</v>
      </c>
      <c r="E393" s="32">
        <v>0</v>
      </c>
      <c r="F393" s="32">
        <v>1.010851</v>
      </c>
    </row>
    <row r="394" s="20" customFormat="1" ht="15" customHeight="1" spans="1:6">
      <c r="A394" s="31"/>
      <c r="B394" s="30" t="s">
        <v>4888</v>
      </c>
      <c r="C394" s="32">
        <v>29.330646</v>
      </c>
      <c r="D394" s="32">
        <v>0</v>
      </c>
      <c r="E394" s="32">
        <v>0</v>
      </c>
      <c r="F394" s="32">
        <v>29.330646</v>
      </c>
    </row>
    <row r="395" s="20" customFormat="1" ht="15" customHeight="1" spans="1:6">
      <c r="A395" s="31"/>
      <c r="B395" s="30" t="s">
        <v>4704</v>
      </c>
      <c r="C395" s="32">
        <v>15.3695</v>
      </c>
      <c r="D395" s="32">
        <v>0</v>
      </c>
      <c r="E395" s="32">
        <v>0</v>
      </c>
      <c r="F395" s="32">
        <v>15.3695</v>
      </c>
    </row>
    <row r="396" s="20" customFormat="1" ht="15" customHeight="1" spans="1:6">
      <c r="A396" s="31"/>
      <c r="B396" s="30" t="s">
        <v>4860</v>
      </c>
      <c r="C396" s="32">
        <v>6.84134</v>
      </c>
      <c r="D396" s="32">
        <v>0</v>
      </c>
      <c r="E396" s="32">
        <v>0</v>
      </c>
      <c r="F396" s="32">
        <v>6.84134</v>
      </c>
    </row>
    <row r="397" s="20" customFormat="1" ht="15" customHeight="1" spans="1:6">
      <c r="A397" s="31"/>
      <c r="B397" s="30" t="s">
        <v>4889</v>
      </c>
      <c r="C397" s="32">
        <v>0.025</v>
      </c>
      <c r="D397" s="32">
        <v>0</v>
      </c>
      <c r="E397" s="32">
        <v>0</v>
      </c>
      <c r="F397" s="32">
        <v>0.025</v>
      </c>
    </row>
    <row r="398" s="20" customFormat="1" ht="15" customHeight="1" spans="1:6">
      <c r="A398" s="30"/>
      <c r="B398" s="31" t="s">
        <v>4730</v>
      </c>
      <c r="C398" s="32">
        <v>0.22508</v>
      </c>
      <c r="D398" s="32">
        <v>0</v>
      </c>
      <c r="E398" s="32">
        <v>0</v>
      </c>
      <c r="F398" s="32">
        <v>0.22508</v>
      </c>
    </row>
    <row r="399" s="20" customFormat="1" ht="15" customHeight="1" spans="1:6">
      <c r="A399" s="31"/>
      <c r="B399" s="30" t="s">
        <v>4744</v>
      </c>
      <c r="C399" s="32">
        <v>0</v>
      </c>
      <c r="D399" s="32">
        <v>99.437061</v>
      </c>
      <c r="E399" s="32">
        <v>0</v>
      </c>
      <c r="F399" s="32">
        <v>99.437061</v>
      </c>
    </row>
    <row r="400" s="20" customFormat="1" ht="15" customHeight="1" spans="1:6">
      <c r="A400" s="31"/>
      <c r="B400" s="30" t="s">
        <v>4758</v>
      </c>
      <c r="C400" s="32">
        <v>0</v>
      </c>
      <c r="D400" s="32">
        <v>4</v>
      </c>
      <c r="E400" s="32">
        <v>0</v>
      </c>
      <c r="F400" s="32">
        <v>4</v>
      </c>
    </row>
    <row r="401" s="20" customFormat="1" ht="15" customHeight="1" spans="1:6">
      <c r="A401" s="30"/>
      <c r="B401" s="31" t="s">
        <v>4780</v>
      </c>
      <c r="C401" s="32">
        <v>1.057472</v>
      </c>
      <c r="D401" s="32">
        <v>0</v>
      </c>
      <c r="E401" s="32">
        <v>0</v>
      </c>
      <c r="F401" s="32">
        <v>1.057472</v>
      </c>
    </row>
    <row r="402" s="20" customFormat="1" ht="15" customHeight="1" spans="1:6">
      <c r="A402" s="31"/>
      <c r="B402" s="30" t="s">
        <v>4855</v>
      </c>
      <c r="C402" s="32">
        <v>127.609819</v>
      </c>
      <c r="D402" s="32">
        <v>0</v>
      </c>
      <c r="E402" s="32">
        <v>0</v>
      </c>
      <c r="F402" s="32">
        <v>127.609819</v>
      </c>
    </row>
    <row r="403" s="20" customFormat="1" ht="15" customHeight="1" spans="1:6">
      <c r="A403" s="30"/>
      <c r="B403" s="31" t="s">
        <v>4856</v>
      </c>
      <c r="C403" s="32">
        <v>8.7</v>
      </c>
      <c r="D403" s="32">
        <v>0</v>
      </c>
      <c r="E403" s="32">
        <v>0</v>
      </c>
      <c r="F403" s="32">
        <v>8.7</v>
      </c>
    </row>
    <row r="404" s="20" customFormat="1" ht="15" customHeight="1" spans="1:6">
      <c r="A404" s="31"/>
      <c r="B404" s="30" t="s">
        <v>4858</v>
      </c>
      <c r="C404" s="32">
        <v>1</v>
      </c>
      <c r="D404" s="32">
        <v>0</v>
      </c>
      <c r="E404" s="32">
        <v>0</v>
      </c>
      <c r="F404" s="32">
        <v>1</v>
      </c>
    </row>
    <row r="405" s="20" customFormat="1" ht="15" customHeight="1" spans="1:6">
      <c r="A405" s="30" t="s">
        <v>4890</v>
      </c>
      <c r="B405" s="31"/>
      <c r="C405" s="32">
        <v>30.803026</v>
      </c>
      <c r="D405" s="32">
        <v>60.422238</v>
      </c>
      <c r="E405" s="32">
        <v>0</v>
      </c>
      <c r="F405" s="32">
        <v>91.225264</v>
      </c>
    </row>
    <row r="406" s="20" customFormat="1" ht="15" customHeight="1" spans="1:6">
      <c r="A406" s="31"/>
      <c r="B406" s="30" t="s">
        <v>4874</v>
      </c>
      <c r="C406" s="32">
        <v>0.6227</v>
      </c>
      <c r="D406" s="32">
        <v>0</v>
      </c>
      <c r="E406" s="32">
        <v>0</v>
      </c>
      <c r="F406" s="32">
        <v>0.6227</v>
      </c>
    </row>
    <row r="407" s="20" customFormat="1" ht="15" customHeight="1" spans="1:6">
      <c r="A407" s="30"/>
      <c r="B407" s="31" t="s">
        <v>4852</v>
      </c>
      <c r="C407" s="32">
        <v>1.2217</v>
      </c>
      <c r="D407" s="32">
        <v>0</v>
      </c>
      <c r="E407" s="32">
        <v>0</v>
      </c>
      <c r="F407" s="32">
        <v>1.2217</v>
      </c>
    </row>
    <row r="408" s="20" customFormat="1" ht="15" customHeight="1" spans="1:6">
      <c r="A408" s="31"/>
      <c r="B408" s="30" t="s">
        <v>4853</v>
      </c>
      <c r="C408" s="32">
        <v>5.333075</v>
      </c>
      <c r="D408" s="32">
        <v>0</v>
      </c>
      <c r="E408" s="32">
        <v>0</v>
      </c>
      <c r="F408" s="32">
        <v>5.333075</v>
      </c>
    </row>
    <row r="409" s="20" customFormat="1" ht="15" customHeight="1" spans="1:6">
      <c r="A409" s="30"/>
      <c r="B409" s="31" t="s">
        <v>4875</v>
      </c>
      <c r="C409" s="32">
        <v>1.368873</v>
      </c>
      <c r="D409" s="32">
        <v>0</v>
      </c>
      <c r="E409" s="32">
        <v>0</v>
      </c>
      <c r="F409" s="32">
        <v>1.368873</v>
      </c>
    </row>
    <row r="410" s="20" customFormat="1" ht="15" customHeight="1" spans="1:6">
      <c r="A410" s="31"/>
      <c r="B410" s="30" t="s">
        <v>4879</v>
      </c>
      <c r="C410" s="32">
        <v>1.202898</v>
      </c>
      <c r="D410" s="32">
        <v>0</v>
      </c>
      <c r="E410" s="32">
        <v>0</v>
      </c>
      <c r="F410" s="32">
        <v>1.202898</v>
      </c>
    </row>
    <row r="411" s="20" customFormat="1" ht="15" customHeight="1" spans="1:6">
      <c r="A411" s="31"/>
      <c r="B411" s="30" t="s">
        <v>4704</v>
      </c>
      <c r="C411" s="32">
        <v>0.824145</v>
      </c>
      <c r="D411" s="32">
        <v>0</v>
      </c>
      <c r="E411" s="32">
        <v>0</v>
      </c>
      <c r="F411" s="32">
        <v>0.824145</v>
      </c>
    </row>
    <row r="412" s="20" customFormat="1" ht="15" customHeight="1" spans="1:6">
      <c r="A412" s="31"/>
      <c r="B412" s="30" t="s">
        <v>4860</v>
      </c>
      <c r="C412" s="32">
        <v>0.344495</v>
      </c>
      <c r="D412" s="32">
        <v>0</v>
      </c>
      <c r="E412" s="32">
        <v>0</v>
      </c>
      <c r="F412" s="32">
        <v>0.344495</v>
      </c>
    </row>
    <row r="413" s="20" customFormat="1" ht="15" customHeight="1" spans="1:6">
      <c r="A413" s="30"/>
      <c r="B413" s="31" t="s">
        <v>4861</v>
      </c>
      <c r="C413" s="32">
        <v>3.80805</v>
      </c>
      <c r="D413" s="32">
        <v>0</v>
      </c>
      <c r="E413" s="32">
        <v>0</v>
      </c>
      <c r="F413" s="32">
        <v>3.80805</v>
      </c>
    </row>
    <row r="414" s="20" customFormat="1" ht="15" customHeight="1" spans="1:6">
      <c r="A414" s="31"/>
      <c r="B414" s="30" t="s">
        <v>4758</v>
      </c>
      <c r="C414" s="32">
        <v>0</v>
      </c>
      <c r="D414" s="32">
        <v>0.422238</v>
      </c>
      <c r="E414" s="32">
        <v>0</v>
      </c>
      <c r="F414" s="32">
        <v>0.422238</v>
      </c>
    </row>
    <row r="415" s="20" customFormat="1" ht="15" customHeight="1" spans="1:6">
      <c r="A415" s="31"/>
      <c r="B415" s="30" t="s">
        <v>4780</v>
      </c>
      <c r="C415" s="32">
        <v>1.063</v>
      </c>
      <c r="D415" s="32">
        <v>0</v>
      </c>
      <c r="E415" s="32">
        <v>0</v>
      </c>
      <c r="F415" s="32">
        <v>1.063</v>
      </c>
    </row>
    <row r="416" s="20" customFormat="1" ht="15" customHeight="1" spans="1:6">
      <c r="A416" s="31"/>
      <c r="B416" s="30" t="s">
        <v>4855</v>
      </c>
      <c r="C416" s="32">
        <v>9.37809</v>
      </c>
      <c r="D416" s="32">
        <v>0</v>
      </c>
      <c r="E416" s="32">
        <v>0</v>
      </c>
      <c r="F416" s="32">
        <v>9.37809</v>
      </c>
    </row>
    <row r="417" s="20" customFormat="1" ht="15" customHeight="1" spans="1:6">
      <c r="A417" s="31"/>
      <c r="B417" s="30" t="s">
        <v>4856</v>
      </c>
      <c r="C417" s="32">
        <v>5.636</v>
      </c>
      <c r="D417" s="32">
        <v>0</v>
      </c>
      <c r="E417" s="32">
        <v>0</v>
      </c>
      <c r="F417" s="32">
        <v>5.636</v>
      </c>
    </row>
    <row r="418" s="20" customFormat="1" ht="15" customHeight="1" spans="1:6">
      <c r="A418" s="31"/>
      <c r="B418" s="30" t="s">
        <v>4803</v>
      </c>
      <c r="C418" s="32">
        <v>0</v>
      </c>
      <c r="D418" s="32">
        <v>60</v>
      </c>
      <c r="E418" s="32">
        <v>0</v>
      </c>
      <c r="F418" s="32">
        <v>60</v>
      </c>
    </row>
    <row r="419" s="20" customFormat="1" ht="15" customHeight="1" spans="1:6">
      <c r="A419" s="31" t="s">
        <v>4891</v>
      </c>
      <c r="B419" s="30"/>
      <c r="C419" s="32">
        <v>11.686998</v>
      </c>
      <c r="D419" s="32">
        <v>25.949399</v>
      </c>
      <c r="E419" s="32">
        <v>0</v>
      </c>
      <c r="F419" s="32">
        <v>37.636397</v>
      </c>
    </row>
    <row r="420" s="20" customFormat="1" ht="15" customHeight="1" spans="1:6">
      <c r="A420" s="31"/>
      <c r="B420" s="30" t="s">
        <v>4852</v>
      </c>
      <c r="C420" s="32">
        <v>2.416982</v>
      </c>
      <c r="D420" s="32">
        <v>0</v>
      </c>
      <c r="E420" s="32">
        <v>0</v>
      </c>
      <c r="F420" s="32">
        <v>2.416982</v>
      </c>
    </row>
    <row r="421" s="20" customFormat="1" ht="15" customHeight="1" spans="1:6">
      <c r="A421" s="30"/>
      <c r="B421" s="31" t="s">
        <v>4853</v>
      </c>
      <c r="C421" s="32">
        <v>0.1318</v>
      </c>
      <c r="D421" s="32">
        <v>0</v>
      </c>
      <c r="E421" s="32">
        <v>0</v>
      </c>
      <c r="F421" s="32">
        <v>0.1318</v>
      </c>
    </row>
    <row r="422" s="20" customFormat="1" ht="15" customHeight="1" spans="1:6">
      <c r="A422" s="31"/>
      <c r="B422" s="30" t="s">
        <v>4879</v>
      </c>
      <c r="C422" s="32">
        <v>0.036044</v>
      </c>
      <c r="D422" s="32">
        <v>0</v>
      </c>
      <c r="E422" s="32">
        <v>0</v>
      </c>
      <c r="F422" s="32">
        <v>0.036044</v>
      </c>
    </row>
    <row r="423" s="20" customFormat="1" ht="15" customHeight="1" spans="1:6">
      <c r="A423" s="31"/>
      <c r="B423" s="30" t="s">
        <v>4860</v>
      </c>
      <c r="C423" s="32">
        <v>0.019524</v>
      </c>
      <c r="D423" s="32">
        <v>0</v>
      </c>
      <c r="E423" s="32">
        <v>0</v>
      </c>
      <c r="F423" s="32">
        <v>0.019524</v>
      </c>
    </row>
    <row r="424" s="20" customFormat="1" ht="15" customHeight="1" spans="1:6">
      <c r="A424" s="31"/>
      <c r="B424" s="30" t="s">
        <v>4736</v>
      </c>
      <c r="C424" s="32">
        <v>0.05</v>
      </c>
      <c r="D424" s="32">
        <v>0</v>
      </c>
      <c r="E424" s="32">
        <v>0</v>
      </c>
      <c r="F424" s="32">
        <v>0.05</v>
      </c>
    </row>
    <row r="425" s="20" customFormat="1" ht="15" customHeight="1" spans="1:6">
      <c r="A425" s="30"/>
      <c r="B425" s="31" t="s">
        <v>4744</v>
      </c>
      <c r="C425" s="32">
        <v>0</v>
      </c>
      <c r="D425" s="32">
        <v>3</v>
      </c>
      <c r="E425" s="32">
        <v>0</v>
      </c>
      <c r="F425" s="32">
        <v>3</v>
      </c>
    </row>
    <row r="426" s="20" customFormat="1" ht="15" customHeight="1" spans="1:6">
      <c r="A426" s="31"/>
      <c r="B426" s="30" t="s">
        <v>4745</v>
      </c>
      <c r="C426" s="32">
        <v>0</v>
      </c>
      <c r="D426" s="32">
        <v>22.949399</v>
      </c>
      <c r="E426" s="32">
        <v>0</v>
      </c>
      <c r="F426" s="32">
        <v>22.949399</v>
      </c>
    </row>
    <row r="427" s="20" customFormat="1" ht="15" customHeight="1" spans="1:6">
      <c r="A427" s="30"/>
      <c r="B427" s="31" t="s">
        <v>4768</v>
      </c>
      <c r="C427" s="32">
        <v>0.976602</v>
      </c>
      <c r="D427" s="32">
        <v>0</v>
      </c>
      <c r="E427" s="32">
        <v>0</v>
      </c>
      <c r="F427" s="32">
        <v>0.976602</v>
      </c>
    </row>
    <row r="428" s="20" customFormat="1" ht="15" customHeight="1" spans="1:6">
      <c r="A428" s="31"/>
      <c r="B428" s="30" t="s">
        <v>4721</v>
      </c>
      <c r="C428" s="32">
        <v>1.65</v>
      </c>
      <c r="D428" s="32">
        <v>0</v>
      </c>
      <c r="E428" s="32">
        <v>0</v>
      </c>
      <c r="F428" s="32">
        <v>1.65</v>
      </c>
    </row>
    <row r="429" s="20" customFormat="1" ht="15" customHeight="1" spans="1:6">
      <c r="A429" s="30"/>
      <c r="B429" s="31" t="s">
        <v>4855</v>
      </c>
      <c r="C429" s="32">
        <v>6.383986</v>
      </c>
      <c r="D429" s="32">
        <v>0</v>
      </c>
      <c r="E429" s="32">
        <v>0</v>
      </c>
      <c r="F429" s="32">
        <v>6.383986</v>
      </c>
    </row>
    <row r="430" s="20" customFormat="1" ht="15" customHeight="1" spans="1:6">
      <c r="A430" s="31"/>
      <c r="B430" s="30" t="s">
        <v>4856</v>
      </c>
      <c r="C430" s="32">
        <v>0.015886</v>
      </c>
      <c r="D430" s="32">
        <v>0</v>
      </c>
      <c r="E430" s="32">
        <v>0</v>
      </c>
      <c r="F430" s="32">
        <v>0.015886</v>
      </c>
    </row>
    <row r="431" s="20" customFormat="1" ht="15" customHeight="1" spans="1:6">
      <c r="A431" s="30"/>
      <c r="B431" s="31" t="s">
        <v>4858</v>
      </c>
      <c r="C431" s="32">
        <v>0.006174</v>
      </c>
      <c r="D431" s="32">
        <v>0</v>
      </c>
      <c r="E431" s="32">
        <v>0</v>
      </c>
      <c r="F431" s="32">
        <v>0.006174</v>
      </c>
    </row>
    <row r="432" s="20" customFormat="1" ht="15" customHeight="1" spans="1:6">
      <c r="A432" s="31" t="s">
        <v>4892</v>
      </c>
      <c r="B432" s="30"/>
      <c r="C432" s="32">
        <v>874.168121</v>
      </c>
      <c r="D432" s="32">
        <v>0</v>
      </c>
      <c r="E432" s="32">
        <v>0</v>
      </c>
      <c r="F432" s="32">
        <v>874.168121</v>
      </c>
    </row>
    <row r="433" s="20" customFormat="1" ht="15" customHeight="1" spans="1:6">
      <c r="A433" s="31"/>
      <c r="B433" s="30" t="s">
        <v>4874</v>
      </c>
      <c r="C433" s="32">
        <v>2.300878</v>
      </c>
      <c r="D433" s="32">
        <v>0</v>
      </c>
      <c r="E433" s="32">
        <v>0</v>
      </c>
      <c r="F433" s="32">
        <v>2.300878</v>
      </c>
    </row>
    <row r="434" s="20" customFormat="1" ht="15" customHeight="1" spans="1:6">
      <c r="A434" s="31"/>
      <c r="B434" s="30" t="s">
        <v>4852</v>
      </c>
      <c r="C434" s="32">
        <v>0.258</v>
      </c>
      <c r="D434" s="32">
        <v>0</v>
      </c>
      <c r="E434" s="32">
        <v>0</v>
      </c>
      <c r="F434" s="32">
        <v>0.258</v>
      </c>
    </row>
    <row r="435" s="20" customFormat="1" ht="15" customHeight="1" spans="1:6">
      <c r="A435" s="30"/>
      <c r="B435" s="31" t="s">
        <v>4853</v>
      </c>
      <c r="C435" s="32">
        <v>3.860975</v>
      </c>
      <c r="D435" s="32">
        <v>0</v>
      </c>
      <c r="E435" s="32">
        <v>0</v>
      </c>
      <c r="F435" s="32">
        <v>3.860975</v>
      </c>
    </row>
    <row r="436" s="20" customFormat="1" ht="15" customHeight="1" spans="1:6">
      <c r="A436" s="31"/>
      <c r="B436" s="30" t="s">
        <v>4704</v>
      </c>
      <c r="C436" s="32">
        <v>6.46033</v>
      </c>
      <c r="D436" s="32">
        <v>0</v>
      </c>
      <c r="E436" s="32">
        <v>0</v>
      </c>
      <c r="F436" s="32">
        <v>6.46033</v>
      </c>
    </row>
    <row r="437" s="20" customFormat="1" ht="15" customHeight="1" spans="1:6">
      <c r="A437" s="31"/>
      <c r="B437" s="30" t="s">
        <v>4860</v>
      </c>
      <c r="C437" s="32">
        <v>0.537786</v>
      </c>
      <c r="D437" s="32">
        <v>0</v>
      </c>
      <c r="E437" s="32">
        <v>0</v>
      </c>
      <c r="F437" s="32">
        <v>0.537786</v>
      </c>
    </row>
    <row r="438" s="20" customFormat="1" ht="15" customHeight="1" spans="1:6">
      <c r="A438" s="30"/>
      <c r="B438" s="31" t="s">
        <v>4736</v>
      </c>
      <c r="C438" s="32">
        <v>105.466912</v>
      </c>
      <c r="D438" s="32">
        <v>0</v>
      </c>
      <c r="E438" s="32">
        <v>0</v>
      </c>
      <c r="F438" s="32">
        <v>105.466912</v>
      </c>
    </row>
    <row r="439" s="20" customFormat="1" ht="15" customHeight="1" spans="1:6">
      <c r="A439" s="31"/>
      <c r="B439" s="30" t="s">
        <v>4850</v>
      </c>
      <c r="C439" s="32">
        <v>13.424397</v>
      </c>
      <c r="D439" s="32">
        <v>0</v>
      </c>
      <c r="E439" s="32">
        <v>0</v>
      </c>
      <c r="F439" s="32">
        <v>13.424397</v>
      </c>
    </row>
    <row r="440" s="20" customFormat="1" ht="15" customHeight="1" spans="1:6">
      <c r="A440" s="31"/>
      <c r="B440" s="30" t="s">
        <v>4742</v>
      </c>
      <c r="C440" s="32">
        <v>0.0144</v>
      </c>
      <c r="D440" s="32">
        <v>0</v>
      </c>
      <c r="E440" s="32">
        <v>0</v>
      </c>
      <c r="F440" s="32">
        <v>0.0144</v>
      </c>
    </row>
    <row r="441" s="20" customFormat="1" ht="15" customHeight="1" spans="1:6">
      <c r="A441" s="31"/>
      <c r="B441" s="30" t="s">
        <v>4885</v>
      </c>
      <c r="C441" s="32">
        <v>0.001826</v>
      </c>
      <c r="D441" s="32">
        <v>0</v>
      </c>
      <c r="E441" s="32">
        <v>0</v>
      </c>
      <c r="F441" s="32">
        <v>0.001826</v>
      </c>
    </row>
    <row r="442" s="20" customFormat="1" ht="15" customHeight="1" spans="1:6">
      <c r="A442" s="30"/>
      <c r="B442" s="31" t="s">
        <v>4721</v>
      </c>
      <c r="C442" s="32">
        <v>718.858617</v>
      </c>
      <c r="D442" s="32">
        <v>0</v>
      </c>
      <c r="E442" s="32">
        <v>0</v>
      </c>
      <c r="F442" s="32">
        <v>718.858617</v>
      </c>
    </row>
    <row r="443" s="20" customFormat="1" ht="15" customHeight="1" spans="1:6">
      <c r="A443" s="31"/>
      <c r="B443" s="30" t="s">
        <v>4855</v>
      </c>
      <c r="C443" s="32">
        <v>7.984</v>
      </c>
      <c r="D443" s="32">
        <v>0</v>
      </c>
      <c r="E443" s="32">
        <v>0</v>
      </c>
      <c r="F443" s="32">
        <v>7.984</v>
      </c>
    </row>
    <row r="444" s="20" customFormat="1" ht="15" customHeight="1" spans="1:6">
      <c r="A444" s="30"/>
      <c r="B444" s="31" t="s">
        <v>4856</v>
      </c>
      <c r="C444" s="32">
        <v>8</v>
      </c>
      <c r="D444" s="32">
        <v>0</v>
      </c>
      <c r="E444" s="32">
        <v>0</v>
      </c>
      <c r="F444" s="32">
        <v>8</v>
      </c>
    </row>
    <row r="445" s="20" customFormat="1" ht="15" customHeight="1" spans="1:6">
      <c r="A445" s="31"/>
      <c r="B445" s="30" t="s">
        <v>4858</v>
      </c>
      <c r="C445" s="32">
        <v>7</v>
      </c>
      <c r="D445" s="32">
        <v>0</v>
      </c>
      <c r="E445" s="32">
        <v>0</v>
      </c>
      <c r="F445" s="32">
        <v>7</v>
      </c>
    </row>
    <row r="446" s="20" customFormat="1" ht="15" customHeight="1" spans="1:6">
      <c r="A446" s="31" t="s">
        <v>4893</v>
      </c>
      <c r="B446" s="30"/>
      <c r="C446" s="32">
        <v>9.208828</v>
      </c>
      <c r="D446" s="32">
        <v>371.94986</v>
      </c>
      <c r="E446" s="32">
        <v>0</v>
      </c>
      <c r="F446" s="32">
        <v>381.158688</v>
      </c>
    </row>
    <row r="447" s="20" customFormat="1" ht="15" customHeight="1" spans="1:6">
      <c r="A447" s="31"/>
      <c r="B447" s="30" t="s">
        <v>4894</v>
      </c>
      <c r="C447" s="32">
        <v>9.208828</v>
      </c>
      <c r="D447" s="32">
        <v>0</v>
      </c>
      <c r="E447" s="32">
        <v>0</v>
      </c>
      <c r="F447" s="32">
        <v>9.208828</v>
      </c>
    </row>
    <row r="448" s="20" customFormat="1" ht="15" customHeight="1" spans="1:6">
      <c r="A448" s="30"/>
      <c r="B448" s="31" t="s">
        <v>4698</v>
      </c>
      <c r="C448" s="32">
        <v>0</v>
      </c>
      <c r="D448" s="32">
        <v>371.94986</v>
      </c>
      <c r="E448" s="32">
        <v>0</v>
      </c>
      <c r="F448" s="32">
        <v>371.94986</v>
      </c>
    </row>
    <row r="449" s="20" customFormat="1" ht="15" customHeight="1" spans="1:6">
      <c r="A449" s="31" t="s">
        <v>4895</v>
      </c>
      <c r="B449" s="30"/>
      <c r="C449" s="32">
        <v>11.67777</v>
      </c>
      <c r="D449" s="32">
        <v>0</v>
      </c>
      <c r="E449" s="32">
        <v>0</v>
      </c>
      <c r="F449" s="32">
        <v>11.67777</v>
      </c>
    </row>
    <row r="450" s="20" customFormat="1" ht="15" customHeight="1" spans="1:6">
      <c r="A450" s="30"/>
      <c r="B450" s="31" t="s">
        <v>4896</v>
      </c>
      <c r="C450" s="32">
        <v>11.67777</v>
      </c>
      <c r="D450" s="32">
        <v>0</v>
      </c>
      <c r="E450" s="32">
        <v>0</v>
      </c>
      <c r="F450" s="32">
        <v>11.67777</v>
      </c>
    </row>
    <row r="451" s="20" customFormat="1" ht="15" customHeight="1" spans="1:6">
      <c r="A451" s="31" t="s">
        <v>4897</v>
      </c>
      <c r="B451" s="30"/>
      <c r="C451" s="32">
        <v>0</v>
      </c>
      <c r="D451" s="32">
        <v>18.458661</v>
      </c>
      <c r="E451" s="32">
        <v>0</v>
      </c>
      <c r="F451" s="32">
        <v>18.458661</v>
      </c>
    </row>
    <row r="452" s="20" customFormat="1" ht="15" customHeight="1" spans="1:6">
      <c r="A452" s="30"/>
      <c r="B452" s="31" t="s">
        <v>4803</v>
      </c>
      <c r="C452" s="32">
        <v>0</v>
      </c>
      <c r="D452" s="32">
        <v>18.458661</v>
      </c>
      <c r="E452" s="32">
        <v>0</v>
      </c>
      <c r="F452" s="32">
        <v>18.458661</v>
      </c>
    </row>
    <row r="453" s="20" customFormat="1" ht="15" customHeight="1" spans="1:6">
      <c r="A453" s="31" t="s">
        <v>4898</v>
      </c>
      <c r="B453" s="30"/>
      <c r="C453" s="32">
        <v>2749.173665</v>
      </c>
      <c r="D453" s="32">
        <v>407.51</v>
      </c>
      <c r="E453" s="32">
        <v>0</v>
      </c>
      <c r="F453" s="32">
        <v>3156.683665</v>
      </c>
    </row>
    <row r="454" s="20" customFormat="1" ht="15" customHeight="1" spans="1:6">
      <c r="A454" s="31"/>
      <c r="B454" s="30" t="s">
        <v>4899</v>
      </c>
      <c r="C454" s="32">
        <v>0</v>
      </c>
      <c r="D454" s="32">
        <v>406</v>
      </c>
      <c r="E454" s="32">
        <v>0</v>
      </c>
      <c r="F454" s="32">
        <v>406</v>
      </c>
    </row>
    <row r="455" s="20" customFormat="1" ht="15" customHeight="1" spans="1:6">
      <c r="A455" s="31"/>
      <c r="B455" s="30" t="s">
        <v>4758</v>
      </c>
      <c r="C455" s="32">
        <v>0</v>
      </c>
      <c r="D455" s="32">
        <v>1.51</v>
      </c>
      <c r="E455" s="32">
        <v>0</v>
      </c>
      <c r="F455" s="32">
        <v>1.51</v>
      </c>
    </row>
    <row r="456" s="20" customFormat="1" ht="15" customHeight="1" spans="1:6">
      <c r="A456" s="31"/>
      <c r="B456" s="30" t="s">
        <v>4781</v>
      </c>
      <c r="C456" s="32">
        <v>397.068145</v>
      </c>
      <c r="D456" s="32">
        <v>0</v>
      </c>
      <c r="E456" s="32">
        <v>0</v>
      </c>
      <c r="F456" s="32">
        <v>397.068145</v>
      </c>
    </row>
    <row r="457" s="20" customFormat="1" ht="15" customHeight="1" spans="1:6">
      <c r="A457" s="30"/>
      <c r="B457" s="31" t="s">
        <v>4721</v>
      </c>
      <c r="C457" s="32">
        <v>326.510903</v>
      </c>
      <c r="D457" s="32">
        <v>0</v>
      </c>
      <c r="E457" s="32">
        <v>0</v>
      </c>
      <c r="F457" s="32">
        <v>326.510903</v>
      </c>
    </row>
    <row r="458" s="20" customFormat="1" ht="15" customHeight="1" spans="1:6">
      <c r="A458" s="31"/>
      <c r="B458" s="30" t="s">
        <v>4900</v>
      </c>
      <c r="C458" s="32">
        <v>1135.69</v>
      </c>
      <c r="D458" s="32">
        <v>0</v>
      </c>
      <c r="E458" s="32">
        <v>0</v>
      </c>
      <c r="F458" s="32">
        <v>1135.69</v>
      </c>
    </row>
    <row r="459" s="20" customFormat="1" ht="15" customHeight="1" spans="1:6">
      <c r="A459" s="31"/>
      <c r="B459" s="30" t="s">
        <v>4901</v>
      </c>
      <c r="C459" s="32">
        <v>95</v>
      </c>
      <c r="D459" s="32">
        <v>0</v>
      </c>
      <c r="E459" s="32">
        <v>0</v>
      </c>
      <c r="F459" s="32">
        <v>95</v>
      </c>
    </row>
    <row r="460" s="20" customFormat="1" ht="15" customHeight="1" spans="1:6">
      <c r="A460" s="31"/>
      <c r="B460" s="30" t="s">
        <v>4856</v>
      </c>
      <c r="C460" s="32">
        <v>794.904617</v>
      </c>
      <c r="D460" s="32">
        <v>0</v>
      </c>
      <c r="E460" s="32">
        <v>0</v>
      </c>
      <c r="F460" s="32">
        <v>794.904617</v>
      </c>
    </row>
    <row r="461" s="20" customFormat="1" ht="15" customHeight="1" spans="1:6">
      <c r="A461" s="31" t="s">
        <v>4902</v>
      </c>
      <c r="B461" s="30"/>
      <c r="C461" s="32">
        <v>0</v>
      </c>
      <c r="D461" s="32">
        <v>74914</v>
      </c>
      <c r="E461" s="32">
        <v>0</v>
      </c>
      <c r="F461" s="32">
        <v>74914</v>
      </c>
    </row>
    <row r="462" s="20" customFormat="1" ht="15" customHeight="1" spans="1:6">
      <c r="A462" s="31"/>
      <c r="B462" s="30" t="s">
        <v>4743</v>
      </c>
      <c r="C462" s="32">
        <v>0</v>
      </c>
      <c r="D462" s="32">
        <v>24444</v>
      </c>
      <c r="E462" s="32">
        <v>0</v>
      </c>
      <c r="F462" s="32">
        <v>24444</v>
      </c>
    </row>
    <row r="463" ht="15" customHeight="1" spans="1:6">
      <c r="A463" s="31"/>
      <c r="B463" s="30" t="s">
        <v>4744</v>
      </c>
      <c r="C463" s="32">
        <v>0</v>
      </c>
      <c r="D463" s="32">
        <v>6570</v>
      </c>
      <c r="E463" s="32">
        <v>0</v>
      </c>
      <c r="F463" s="32">
        <v>6570</v>
      </c>
    </row>
    <row r="464" ht="15" customHeight="1" spans="1:6">
      <c r="A464" s="31"/>
      <c r="B464" s="30" t="s">
        <v>4758</v>
      </c>
      <c r="C464" s="32">
        <v>0</v>
      </c>
      <c r="D464" s="32">
        <v>43900</v>
      </c>
      <c r="E464" s="32">
        <v>0</v>
      </c>
      <c r="F464" s="32">
        <v>43900</v>
      </c>
    </row>
  </sheetData>
  <autoFilter ref="A6:F464">
    <extLst/>
  </autoFilter>
  <mergeCells count="3">
    <mergeCell ref="A2:F2"/>
    <mergeCell ref="A3:F3"/>
    <mergeCell ref="A6:B6"/>
  </mergeCells>
  <printOptions horizontalCentered="1"/>
  <pageMargins left="0.393055555555556" right="0.393055555555556" top="0.314583333333333" bottom="0.393055555555556" header="0.236111111111111" footer="0.236111111111111"/>
  <pageSetup paperSize="9" scale="87" firstPageNumber="306" fitToHeight="0" orientation="portrait" useFirstPageNumber="1" horizontalDpi="600"/>
  <headerFooter>
    <oddFooter>&amp;C— &amp;P —</oddFooter>
    <evenFooter>&amp;L— &amp;P —</even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4"/>
  <sheetViews>
    <sheetView workbookViewId="0">
      <selection activeCell="P16" sqref="P16:S18"/>
    </sheetView>
  </sheetViews>
  <sheetFormatPr defaultColWidth="9" defaultRowHeight="14.25"/>
  <cols>
    <col min="1" max="1" width="27.375" style="284" customWidth="1"/>
    <col min="2" max="5" width="12.625" style="284" hidden="1" customWidth="1"/>
    <col min="6" max="9" width="11" style="284" customWidth="1"/>
    <col min="10" max="10" width="12.625" style="284" customWidth="1"/>
    <col min="11" max="11" width="27" style="284" customWidth="1"/>
    <col min="12" max="15" width="12.625" style="284" hidden="1" customWidth="1"/>
    <col min="16" max="19" width="11.25" style="284" customWidth="1"/>
    <col min="20" max="20" width="12.625" style="284" customWidth="1"/>
    <col min="21" max="21" width="9.5" style="284"/>
    <col min="22" max="16384" width="9" style="284"/>
  </cols>
  <sheetData>
    <row r="1" ht="16.5" spans="1:20">
      <c r="A1" s="990" t="s">
        <v>204</v>
      </c>
      <c r="B1" s="990"/>
      <c r="C1" s="286"/>
      <c r="D1" s="286"/>
      <c r="E1" s="286"/>
      <c r="F1" s="286"/>
      <c r="G1" s="286"/>
      <c r="H1" s="286"/>
      <c r="I1" s="286"/>
      <c r="J1" s="286"/>
      <c r="K1" s="286"/>
      <c r="L1" s="286"/>
      <c r="M1" s="286"/>
      <c r="N1" s="286"/>
      <c r="O1" s="286"/>
      <c r="P1" s="286"/>
      <c r="Q1" s="286"/>
      <c r="R1" s="286"/>
      <c r="S1" s="286"/>
      <c r="T1" s="286"/>
    </row>
    <row r="2" ht="24" spans="1:20">
      <c r="A2" s="1110" t="s">
        <v>205</v>
      </c>
      <c r="B2" s="287"/>
      <c r="C2" s="287"/>
      <c r="D2" s="287"/>
      <c r="E2" s="287"/>
      <c r="F2" s="287"/>
      <c r="G2" s="287"/>
      <c r="H2" s="287"/>
      <c r="I2" s="287"/>
      <c r="J2" s="287"/>
      <c r="K2" s="287"/>
      <c r="L2" s="287"/>
      <c r="M2" s="287"/>
      <c r="N2" s="287"/>
      <c r="O2" s="287"/>
      <c r="P2" s="287"/>
      <c r="Q2" s="287"/>
      <c r="R2" s="287"/>
      <c r="S2" s="287"/>
      <c r="T2" s="287"/>
    </row>
    <row r="3" s="283" customFormat="1" ht="19.5" customHeight="1" spans="1:20">
      <c r="A3" s="288" t="s">
        <v>1</v>
      </c>
      <c r="B3" s="288"/>
      <c r="C3" s="288"/>
      <c r="D3" s="288"/>
      <c r="E3" s="288"/>
      <c r="F3" s="288"/>
      <c r="G3" s="288"/>
      <c r="H3" s="288"/>
      <c r="I3" s="288"/>
      <c r="J3" s="288"/>
      <c r="K3" s="288"/>
      <c r="L3" s="288"/>
      <c r="M3" s="288"/>
      <c r="N3" s="288"/>
      <c r="O3" s="288"/>
      <c r="P3" s="288"/>
      <c r="Q3" s="288"/>
      <c r="R3" s="288"/>
      <c r="S3" s="288"/>
      <c r="T3" s="998" t="s">
        <v>2</v>
      </c>
    </row>
    <row r="4" ht="18.75" customHeight="1" spans="1:20">
      <c r="A4" s="289" t="s">
        <v>75</v>
      </c>
      <c r="B4" s="991"/>
      <c r="C4" s="290"/>
      <c r="D4" s="290"/>
      <c r="E4" s="290"/>
      <c r="F4" s="290"/>
      <c r="G4" s="290"/>
      <c r="H4" s="290"/>
      <c r="I4" s="290"/>
      <c r="J4" s="290"/>
      <c r="K4" s="290" t="s">
        <v>76</v>
      </c>
      <c r="L4" s="290"/>
      <c r="M4" s="290"/>
      <c r="N4" s="290"/>
      <c r="O4" s="995"/>
      <c r="P4" s="995"/>
      <c r="Q4" s="995"/>
      <c r="R4" s="995"/>
      <c r="S4" s="995"/>
      <c r="T4" s="291"/>
    </row>
    <row r="5" ht="27" customHeight="1" spans="1:20">
      <c r="A5" s="292" t="s">
        <v>77</v>
      </c>
      <c r="B5" s="1111" t="s">
        <v>206</v>
      </c>
      <c r="C5" s="1111" t="s">
        <v>207</v>
      </c>
      <c r="D5" s="293" t="s">
        <v>208</v>
      </c>
      <c r="E5" s="992" t="s">
        <v>84</v>
      </c>
      <c r="F5" s="293" t="s">
        <v>209</v>
      </c>
      <c r="G5" s="293" t="s">
        <v>210</v>
      </c>
      <c r="H5" s="293" t="s">
        <v>87</v>
      </c>
      <c r="I5" s="293" t="s">
        <v>211</v>
      </c>
      <c r="J5" s="1111" t="s">
        <v>89</v>
      </c>
      <c r="K5" s="294" t="s">
        <v>77</v>
      </c>
      <c r="L5" s="1111" t="s">
        <v>206</v>
      </c>
      <c r="M5" s="1111" t="s">
        <v>207</v>
      </c>
      <c r="N5" s="1111" t="s">
        <v>208</v>
      </c>
      <c r="O5" s="992" t="s">
        <v>84</v>
      </c>
      <c r="P5" s="293" t="s">
        <v>209</v>
      </c>
      <c r="Q5" s="293" t="s">
        <v>212</v>
      </c>
      <c r="R5" s="293" t="s">
        <v>87</v>
      </c>
      <c r="S5" s="293" t="s">
        <v>211</v>
      </c>
      <c r="T5" s="1112" t="s">
        <v>89</v>
      </c>
    </row>
    <row r="6" ht="19.5" customHeight="1" spans="1:20">
      <c r="A6" s="296" t="s">
        <v>213</v>
      </c>
      <c r="B6" s="297">
        <v>31720.15</v>
      </c>
      <c r="C6" s="297">
        <v>18901</v>
      </c>
      <c r="D6" s="297">
        <v>31720.15</v>
      </c>
      <c r="E6" s="297">
        <v>1106</v>
      </c>
      <c r="F6" s="297">
        <v>28748</v>
      </c>
      <c r="G6" s="297">
        <v>18972</v>
      </c>
      <c r="H6" s="297">
        <v>18972</v>
      </c>
      <c r="I6" s="297">
        <v>35000</v>
      </c>
      <c r="J6" s="298">
        <f>(I6-H6)/H6*100</f>
        <v>84.4823951085811</v>
      </c>
      <c r="K6" s="1113" t="s">
        <v>122</v>
      </c>
      <c r="L6" s="299"/>
      <c r="M6" s="297"/>
      <c r="N6" s="297"/>
      <c r="O6" s="333"/>
      <c r="P6" s="333"/>
      <c r="Q6" s="333"/>
      <c r="R6" s="333"/>
      <c r="S6" s="333"/>
      <c r="T6" s="300"/>
    </row>
    <row r="7" ht="19.5" customHeight="1" spans="1:20">
      <c r="A7" s="296" t="s">
        <v>214</v>
      </c>
      <c r="B7" s="993"/>
      <c r="C7" s="297"/>
      <c r="D7" s="297"/>
      <c r="E7" s="297"/>
      <c r="F7" s="297"/>
      <c r="G7" s="297"/>
      <c r="H7" s="297"/>
      <c r="I7" s="297"/>
      <c r="J7" s="298"/>
      <c r="K7" s="299" t="s">
        <v>215</v>
      </c>
      <c r="L7" s="297">
        <v>130</v>
      </c>
      <c r="M7" s="297">
        <v>0</v>
      </c>
      <c r="N7" s="297">
        <f>130+216</f>
        <v>346</v>
      </c>
      <c r="O7" s="333">
        <v>246.19</v>
      </c>
      <c r="P7" s="333">
        <v>313.810000000001</v>
      </c>
      <c r="Q7" s="333">
        <v>313.810000000001</v>
      </c>
      <c r="R7" s="333">
        <v>206</v>
      </c>
      <c r="S7" s="333">
        <v>321</v>
      </c>
      <c r="T7" s="301">
        <f>(S7-R7)/R7*100</f>
        <v>55.8252427184466</v>
      </c>
    </row>
    <row r="8" ht="19.5" customHeight="1" spans="1:20">
      <c r="A8" s="296" t="s">
        <v>216</v>
      </c>
      <c r="B8" s="993"/>
      <c r="C8" s="297"/>
      <c r="D8" s="297"/>
      <c r="E8" s="297"/>
      <c r="F8" s="297"/>
      <c r="G8" s="297"/>
      <c r="H8" s="297"/>
      <c r="I8" s="297"/>
      <c r="J8" s="298"/>
      <c r="K8" s="299" t="s">
        <v>217</v>
      </c>
      <c r="L8" s="299"/>
      <c r="M8" s="297"/>
      <c r="N8" s="297"/>
      <c r="O8" s="333"/>
      <c r="P8" s="333"/>
      <c r="Q8" s="333"/>
      <c r="R8" s="333"/>
      <c r="S8" s="333"/>
      <c r="T8" s="300"/>
    </row>
    <row r="9" ht="19.5" customHeight="1" spans="1:20">
      <c r="A9" s="296" t="s">
        <v>218</v>
      </c>
      <c r="B9" s="993"/>
      <c r="C9" s="297"/>
      <c r="D9" s="297"/>
      <c r="E9" s="297"/>
      <c r="F9" s="297"/>
      <c r="G9" s="297"/>
      <c r="H9" s="297"/>
      <c r="I9" s="297"/>
      <c r="J9" s="298"/>
      <c r="K9" s="299" t="s">
        <v>219</v>
      </c>
      <c r="L9" s="299"/>
      <c r="M9" s="297"/>
      <c r="N9" s="297"/>
      <c r="O9" s="333"/>
      <c r="P9" s="333"/>
      <c r="Q9" s="333"/>
      <c r="R9" s="333"/>
      <c r="S9" s="333"/>
      <c r="T9" s="300"/>
    </row>
    <row r="10" ht="19.5" customHeight="1" spans="1:20">
      <c r="A10" s="296" t="s">
        <v>220</v>
      </c>
      <c r="B10" s="993"/>
      <c r="C10" s="297"/>
      <c r="D10" s="297"/>
      <c r="E10" s="297"/>
      <c r="F10" s="297"/>
      <c r="G10" s="297"/>
      <c r="H10" s="297"/>
      <c r="I10" s="297"/>
      <c r="J10" s="298"/>
      <c r="K10" s="302" t="s">
        <v>221</v>
      </c>
      <c r="L10" s="302"/>
      <c r="M10" s="297"/>
      <c r="N10" s="297"/>
      <c r="O10" s="333"/>
      <c r="P10" s="333"/>
      <c r="Q10" s="333"/>
      <c r="R10" s="333"/>
      <c r="S10" s="333"/>
      <c r="T10" s="300"/>
    </row>
    <row r="11" ht="19.5" customHeight="1" spans="1:20">
      <c r="A11" s="296"/>
      <c r="B11" s="993"/>
      <c r="C11" s="297"/>
      <c r="D11" s="297"/>
      <c r="E11" s="297"/>
      <c r="F11" s="297"/>
      <c r="G11" s="297"/>
      <c r="H11" s="297"/>
      <c r="I11" s="297"/>
      <c r="J11" s="298"/>
      <c r="K11" s="1114" t="s">
        <v>222</v>
      </c>
      <c r="L11" s="302"/>
      <c r="M11" s="297"/>
      <c r="N11" s="297"/>
      <c r="O11" s="333"/>
      <c r="P11" s="333"/>
      <c r="Q11" s="333"/>
      <c r="R11" s="333"/>
      <c r="S11" s="333"/>
      <c r="T11" s="300"/>
    </row>
    <row r="12" ht="19.5" customHeight="1" spans="1:20">
      <c r="A12" s="296"/>
      <c r="B12" s="993"/>
      <c r="C12" s="297"/>
      <c r="D12" s="297"/>
      <c r="E12" s="297"/>
      <c r="F12" s="297"/>
      <c r="G12" s="297"/>
      <c r="H12" s="297"/>
      <c r="I12" s="297"/>
      <c r="J12" s="298"/>
      <c r="K12" s="302"/>
      <c r="L12" s="302"/>
      <c r="M12" s="297"/>
      <c r="N12" s="297"/>
      <c r="O12" s="333"/>
      <c r="P12" s="333"/>
      <c r="Q12" s="333"/>
      <c r="R12" s="333"/>
      <c r="S12" s="333"/>
      <c r="T12" s="300"/>
    </row>
    <row r="13" ht="19.5" customHeight="1" spans="1:20">
      <c r="A13" s="296" t="s">
        <v>223</v>
      </c>
      <c r="B13" s="297">
        <v>31720</v>
      </c>
      <c r="C13" s="297">
        <f>C6</f>
        <v>18901</v>
      </c>
      <c r="D13" s="297">
        <v>31720.15</v>
      </c>
      <c r="E13" s="297">
        <v>1106</v>
      </c>
      <c r="F13" s="297">
        <v>28748</v>
      </c>
      <c r="G13" s="297">
        <v>18972</v>
      </c>
      <c r="H13" s="297">
        <v>18972</v>
      </c>
      <c r="I13" s="297">
        <v>35000</v>
      </c>
      <c r="J13" s="298">
        <f>(I13-H13)/H13*100</f>
        <v>84.4823951085811</v>
      </c>
      <c r="K13" s="302" t="s">
        <v>223</v>
      </c>
      <c r="L13" s="297">
        <v>130</v>
      </c>
      <c r="M13" s="297"/>
      <c r="N13" s="297">
        <v>346</v>
      </c>
      <c r="O13" s="333">
        <v>246.19</v>
      </c>
      <c r="P13" s="333">
        <v>313.810000000001</v>
      </c>
      <c r="Q13" s="333">
        <v>313.810000000001</v>
      </c>
      <c r="R13" s="333">
        <v>206</v>
      </c>
      <c r="S13" s="333">
        <v>321</v>
      </c>
      <c r="T13" s="301">
        <f t="shared" ref="T13:T18" si="0">(S13-R13)/R13*100</f>
        <v>55.8252427184466</v>
      </c>
    </row>
    <row r="14" ht="19.5" customHeight="1" spans="1:20">
      <c r="A14" s="296" t="s">
        <v>224</v>
      </c>
      <c r="B14" s="993"/>
      <c r="C14" s="297"/>
      <c r="D14" s="297"/>
      <c r="E14" s="297"/>
      <c r="F14" s="297"/>
      <c r="G14" s="297"/>
      <c r="H14" s="297"/>
      <c r="I14" s="297"/>
      <c r="J14" s="297"/>
      <c r="K14" s="302" t="s">
        <v>224</v>
      </c>
      <c r="L14" s="303"/>
      <c r="M14" s="297"/>
      <c r="N14" s="297"/>
      <c r="O14" s="333"/>
      <c r="P14" s="333"/>
      <c r="Q14" s="333"/>
      <c r="R14" s="333"/>
      <c r="S14" s="333"/>
      <c r="T14" s="300"/>
    </row>
    <row r="15" ht="19.5" customHeight="1" spans="1:20">
      <c r="A15" s="1115" t="s">
        <v>225</v>
      </c>
      <c r="B15" s="305">
        <f t="shared" ref="B15:I15" si="1">SUM(B6:B10)</f>
        <v>31720.15</v>
      </c>
      <c r="C15" s="305">
        <f t="shared" si="1"/>
        <v>18901</v>
      </c>
      <c r="D15" s="305">
        <f t="shared" si="1"/>
        <v>31720.15</v>
      </c>
      <c r="E15" s="305">
        <f>E6</f>
        <v>1106</v>
      </c>
      <c r="F15" s="305">
        <f>F13</f>
        <v>28748</v>
      </c>
      <c r="G15" s="305">
        <f t="shared" si="1"/>
        <v>18972</v>
      </c>
      <c r="H15" s="305">
        <f t="shared" si="1"/>
        <v>18972</v>
      </c>
      <c r="I15" s="305">
        <f t="shared" si="1"/>
        <v>35000</v>
      </c>
      <c r="J15" s="306">
        <f t="shared" ref="J13:J17" si="2">(I15-H15)/H15*100</f>
        <v>84.4823951085811</v>
      </c>
      <c r="K15" s="1116" t="s">
        <v>226</v>
      </c>
      <c r="L15" s="305">
        <f t="shared" ref="L15:N15" si="3">SUM(L6:L11)</f>
        <v>130</v>
      </c>
      <c r="M15" s="305">
        <f t="shared" si="3"/>
        <v>0</v>
      </c>
      <c r="N15" s="305">
        <f t="shared" si="3"/>
        <v>346</v>
      </c>
      <c r="O15" s="996">
        <v>246.19</v>
      </c>
      <c r="P15" s="996">
        <f t="shared" ref="P15:S15" si="4">P7</f>
        <v>313.810000000001</v>
      </c>
      <c r="Q15" s="996">
        <f t="shared" si="4"/>
        <v>313.810000000001</v>
      </c>
      <c r="R15" s="996">
        <f t="shared" si="4"/>
        <v>206</v>
      </c>
      <c r="S15" s="996">
        <f t="shared" si="4"/>
        <v>321</v>
      </c>
      <c r="T15" s="308">
        <f t="shared" si="0"/>
        <v>55.8252427184466</v>
      </c>
    </row>
    <row r="16" ht="19.5" customHeight="1" spans="1:21">
      <c r="A16" s="309" t="s">
        <v>160</v>
      </c>
      <c r="B16" s="994"/>
      <c r="C16" s="297"/>
      <c r="D16" s="297">
        <v>216</v>
      </c>
      <c r="E16" s="297">
        <v>216</v>
      </c>
      <c r="F16" s="297">
        <v>214</v>
      </c>
      <c r="G16" s="297">
        <v>214</v>
      </c>
      <c r="H16" s="297">
        <v>214</v>
      </c>
      <c r="I16" s="297">
        <v>213</v>
      </c>
      <c r="J16" s="298">
        <f t="shared" si="2"/>
        <v>-0.467289719626168</v>
      </c>
      <c r="K16" s="310" t="s">
        <v>227</v>
      </c>
      <c r="L16" s="297">
        <v>31720</v>
      </c>
      <c r="M16" s="297">
        <v>18901</v>
      </c>
      <c r="N16" s="297">
        <v>31720</v>
      </c>
      <c r="O16" s="333">
        <v>1106</v>
      </c>
      <c r="P16" s="297">
        <v>28748</v>
      </c>
      <c r="Q16" s="333">
        <v>18972</v>
      </c>
      <c r="R16" s="333">
        <v>18972</v>
      </c>
      <c r="S16" s="333">
        <v>35000</v>
      </c>
      <c r="T16" s="301">
        <f t="shared" si="0"/>
        <v>84.4823951085811</v>
      </c>
      <c r="U16" s="311"/>
    </row>
    <row r="17" ht="19.5" customHeight="1" spans="1:20">
      <c r="A17" s="1108" t="s">
        <v>228</v>
      </c>
      <c r="B17" s="297">
        <v>130</v>
      </c>
      <c r="C17" s="297">
        <v>130</v>
      </c>
      <c r="D17" s="297">
        <v>130</v>
      </c>
      <c r="E17" s="297">
        <v>130</v>
      </c>
      <c r="F17" s="333">
        <v>99.81</v>
      </c>
      <c r="G17" s="333">
        <v>100</v>
      </c>
      <c r="H17" s="333">
        <v>100</v>
      </c>
      <c r="I17" s="333">
        <v>108</v>
      </c>
      <c r="J17" s="298">
        <f t="shared" si="2"/>
        <v>8</v>
      </c>
      <c r="K17" s="1109" t="s">
        <v>229</v>
      </c>
      <c r="L17" s="313"/>
      <c r="M17" s="297">
        <v>130</v>
      </c>
      <c r="N17" s="297"/>
      <c r="O17" s="333">
        <v>99.81</v>
      </c>
      <c r="P17" s="333"/>
      <c r="Q17" s="333"/>
      <c r="R17" s="333">
        <v>108</v>
      </c>
      <c r="S17" s="333"/>
      <c r="T17" s="301">
        <f t="shared" si="0"/>
        <v>-100</v>
      </c>
    </row>
    <row r="18" ht="19.5" customHeight="1" spans="1:20">
      <c r="A18" s="296" t="s">
        <v>223</v>
      </c>
      <c r="B18" s="993">
        <v>130</v>
      </c>
      <c r="C18" s="297">
        <v>130</v>
      </c>
      <c r="D18" s="297">
        <v>130</v>
      </c>
      <c r="E18" s="297"/>
      <c r="F18" s="297"/>
      <c r="G18" s="297"/>
      <c r="H18" s="297"/>
      <c r="I18" s="297"/>
      <c r="J18" s="298"/>
      <c r="K18" s="313" t="s">
        <v>223</v>
      </c>
      <c r="L18" s="303"/>
      <c r="M18" s="297">
        <v>130</v>
      </c>
      <c r="N18" s="297"/>
      <c r="O18" s="333"/>
      <c r="P18" s="333"/>
      <c r="Q18" s="333"/>
      <c r="R18" s="333">
        <v>108</v>
      </c>
      <c r="S18" s="333"/>
      <c r="T18" s="301">
        <f t="shared" si="0"/>
        <v>-100</v>
      </c>
    </row>
    <row r="19" ht="19.5" customHeight="1" spans="1:20">
      <c r="A19" s="296" t="s">
        <v>224</v>
      </c>
      <c r="B19" s="993"/>
      <c r="C19" s="297"/>
      <c r="D19" s="297"/>
      <c r="E19" s="297"/>
      <c r="F19" s="297"/>
      <c r="G19" s="297"/>
      <c r="H19" s="297"/>
      <c r="I19" s="297"/>
      <c r="J19" s="297"/>
      <c r="K19" s="313" t="s">
        <v>224</v>
      </c>
      <c r="L19" s="303"/>
      <c r="M19" s="297"/>
      <c r="N19" s="297"/>
      <c r="O19" s="333"/>
      <c r="P19" s="333"/>
      <c r="Q19" s="333"/>
      <c r="R19" s="333"/>
      <c r="S19" s="333"/>
      <c r="T19" s="301"/>
    </row>
    <row r="20" ht="19.5" customHeight="1" spans="1:20">
      <c r="A20" s="296"/>
      <c r="B20" s="993"/>
      <c r="C20" s="297"/>
      <c r="D20" s="297"/>
      <c r="E20" s="297"/>
      <c r="F20" s="297"/>
      <c r="G20" s="297"/>
      <c r="H20" s="297"/>
      <c r="I20" s="297"/>
      <c r="J20" s="297"/>
      <c r="K20" s="310"/>
      <c r="L20" s="310"/>
      <c r="M20" s="297"/>
      <c r="N20" s="297"/>
      <c r="O20" s="333"/>
      <c r="P20" s="333"/>
      <c r="Q20" s="333"/>
      <c r="R20" s="333"/>
      <c r="S20" s="333"/>
      <c r="T20" s="300"/>
    </row>
    <row r="21" ht="19.5" customHeight="1" spans="1:20">
      <c r="A21" s="1117" t="s">
        <v>230</v>
      </c>
      <c r="B21" s="315">
        <f t="shared" ref="B21:I21" si="5">B15+B16+B17</f>
        <v>31850.15</v>
      </c>
      <c r="C21" s="315">
        <f t="shared" si="5"/>
        <v>19031</v>
      </c>
      <c r="D21" s="315">
        <f>SUM(D15:D17)</f>
        <v>32066.15</v>
      </c>
      <c r="E21" s="315">
        <f t="shared" si="5"/>
        <v>1452</v>
      </c>
      <c r="F21" s="315">
        <f t="shared" si="5"/>
        <v>29061.81</v>
      </c>
      <c r="G21" s="315">
        <f t="shared" si="5"/>
        <v>19286</v>
      </c>
      <c r="H21" s="315">
        <f t="shared" si="5"/>
        <v>19286</v>
      </c>
      <c r="I21" s="315">
        <f t="shared" si="5"/>
        <v>35321</v>
      </c>
      <c r="J21" s="316">
        <f>(I21-H21)/H21*100</f>
        <v>83.1432126931453</v>
      </c>
      <c r="K21" s="1118" t="s">
        <v>231</v>
      </c>
      <c r="L21" s="315">
        <f>L15+L16+L17</f>
        <v>31850</v>
      </c>
      <c r="M21" s="315">
        <f>M15+M16+M17</f>
        <v>19031</v>
      </c>
      <c r="N21" s="315">
        <f>SUM(N15:N20)</f>
        <v>32066</v>
      </c>
      <c r="O21" s="997">
        <f t="shared" ref="O21:S21" si="6">O16+O17+O15</f>
        <v>1452</v>
      </c>
      <c r="P21" s="997">
        <f t="shared" si="6"/>
        <v>29061.81</v>
      </c>
      <c r="Q21" s="997">
        <f t="shared" si="6"/>
        <v>19285.81</v>
      </c>
      <c r="R21" s="997">
        <f t="shared" si="6"/>
        <v>19286</v>
      </c>
      <c r="S21" s="997">
        <f t="shared" si="6"/>
        <v>35321</v>
      </c>
      <c r="T21" s="318">
        <f>(S21-R21)/R21*100</f>
        <v>83.1432126931453</v>
      </c>
    </row>
    <row r="22" ht="19.5" customHeight="1" spans="1:20">
      <c r="A22" s="319" t="s">
        <v>232</v>
      </c>
      <c r="B22" s="319"/>
      <c r="C22" s="320"/>
      <c r="D22" s="320"/>
      <c r="E22" s="320"/>
      <c r="F22" s="320"/>
      <c r="G22" s="320"/>
      <c r="H22" s="320"/>
      <c r="I22" s="320"/>
      <c r="J22" s="320"/>
      <c r="K22" s="320"/>
      <c r="L22" s="320"/>
      <c r="M22" s="320"/>
      <c r="N22" s="320"/>
      <c r="O22" s="320"/>
      <c r="P22" s="320"/>
      <c r="Q22" s="320"/>
      <c r="R22" s="320"/>
      <c r="S22" s="320"/>
      <c r="T22" s="320"/>
    </row>
    <row r="23" spans="13:20">
      <c r="M23" s="311"/>
      <c r="N23" s="311"/>
      <c r="O23" s="311"/>
      <c r="P23" s="311"/>
      <c r="Q23" s="311"/>
      <c r="R23" s="311"/>
      <c r="S23" s="311"/>
      <c r="T23" s="311"/>
    </row>
    <row r="24" spans="11:12">
      <c r="K24" s="311"/>
      <c r="L24" s="311"/>
    </row>
  </sheetData>
  <mergeCells count="3">
    <mergeCell ref="A2:T2"/>
    <mergeCell ref="A4:J4"/>
    <mergeCell ref="K4:T4"/>
  </mergeCells>
  <printOptions horizontalCentered="1"/>
  <pageMargins left="0.433070866141732" right="0.433070866141732" top="0.433070866141732" bottom="0.433070866141732" header="0.511811023622047" footer="0.31496062992126"/>
  <pageSetup paperSize="9" scale="88" firstPageNumber="25" fitToHeight="0" orientation="landscape" useFirstPageNumber="1" horizontalDpi="600" verticalDpi="600"/>
  <headerFooter>
    <oddFooter>&amp;C&amp;16— &amp;P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8433"/>
  <sheetViews>
    <sheetView tabSelected="1" workbookViewId="0">
      <pane ySplit="4" topLeftCell="A3453" activePane="bottomLeft" state="frozen"/>
      <selection/>
      <selection pane="bottomLeft" activeCell="F3453" sqref="F3453"/>
    </sheetView>
  </sheetViews>
  <sheetFormatPr defaultColWidth="6.85833333333333" defaultRowHeight="11.25"/>
  <cols>
    <col min="1" max="1" width="9.375" style="1" customWidth="1"/>
    <col min="2" max="2" width="24.875" style="1" customWidth="1"/>
    <col min="3" max="3" width="15.25" style="1" customWidth="1"/>
    <col min="4" max="5" width="9.375" style="3" customWidth="1"/>
    <col min="6" max="6" width="10.125" style="3" customWidth="1"/>
    <col min="7" max="10" width="6.85833333333333" style="4"/>
    <col min="11" max="11" width="9.125" style="5" customWidth="1"/>
    <col min="12" max="16384" width="6.85833333333333" style="1"/>
  </cols>
  <sheetData>
    <row r="1" s="1" customFormat="1" ht="14.25" spans="1:11">
      <c r="A1" s="6" t="s">
        <v>4903</v>
      </c>
      <c r="B1" s="7"/>
      <c r="C1" s="7"/>
      <c r="D1" s="8"/>
      <c r="E1" s="3"/>
      <c r="F1" s="8"/>
      <c r="G1" s="7"/>
      <c r="H1" s="7"/>
      <c r="I1" s="4"/>
      <c r="J1" s="4"/>
      <c r="K1" s="4"/>
    </row>
    <row r="2" s="1" customFormat="1" ht="25" customHeight="1" spans="1:11">
      <c r="A2" s="9" t="s">
        <v>4904</v>
      </c>
      <c r="B2" s="9"/>
      <c r="C2" s="9"/>
      <c r="D2" s="10"/>
      <c r="E2" s="10"/>
      <c r="F2" s="10"/>
      <c r="G2" s="9"/>
      <c r="H2" s="9"/>
      <c r="I2" s="9"/>
      <c r="J2" s="9"/>
      <c r="K2" s="9"/>
    </row>
    <row r="3" s="1" customFormat="1" ht="17" customHeight="1" spans="2:11">
      <c r="B3" s="9"/>
      <c r="C3" s="9"/>
      <c r="D3" s="10"/>
      <c r="E3" s="10"/>
      <c r="F3" s="10"/>
      <c r="G3" s="9"/>
      <c r="H3" s="9"/>
      <c r="I3" s="9"/>
      <c r="J3" s="9"/>
      <c r="K3" s="15"/>
    </row>
    <row r="4" s="2" customFormat="1" ht="42" customHeight="1" spans="1:11">
      <c r="A4" s="11" t="s">
        <v>4905</v>
      </c>
      <c r="B4" s="11" t="s">
        <v>4906</v>
      </c>
      <c r="C4" s="11" t="s">
        <v>460</v>
      </c>
      <c r="D4" s="11" t="s">
        <v>4907</v>
      </c>
      <c r="E4" s="11" t="s">
        <v>4908</v>
      </c>
      <c r="F4" s="11" t="s">
        <v>4909</v>
      </c>
      <c r="G4" s="11" t="s">
        <v>4910</v>
      </c>
      <c r="H4" s="11" t="s">
        <v>4911</v>
      </c>
      <c r="I4" s="11" t="s">
        <v>4912</v>
      </c>
      <c r="J4" s="11" t="s">
        <v>4913</v>
      </c>
      <c r="K4" s="11" t="s">
        <v>4914</v>
      </c>
    </row>
    <row r="5" spans="1:11">
      <c r="A5" s="12" t="s">
        <v>4915</v>
      </c>
      <c r="B5" s="12" t="s">
        <v>4916</v>
      </c>
      <c r="C5" s="12" t="s">
        <v>4917</v>
      </c>
      <c r="D5" s="13" t="s">
        <v>4918</v>
      </c>
      <c r="E5" s="13" t="s">
        <v>4919</v>
      </c>
      <c r="F5" s="13" t="s">
        <v>4920</v>
      </c>
      <c r="G5" s="14" t="s">
        <v>4921</v>
      </c>
      <c r="H5" s="14" t="s">
        <v>4922</v>
      </c>
      <c r="I5" s="14" t="s">
        <v>4923</v>
      </c>
      <c r="J5" s="14" t="s">
        <v>4924</v>
      </c>
      <c r="K5" s="16">
        <v>9.25</v>
      </c>
    </row>
    <row r="6" spans="1:11">
      <c r="A6" s="12" t="s">
        <v>4915</v>
      </c>
      <c r="B6" s="12" t="s">
        <v>4916</v>
      </c>
      <c r="C6" s="12" t="s">
        <v>4917</v>
      </c>
      <c r="D6" s="13" t="s">
        <v>4918</v>
      </c>
      <c r="E6" s="13" t="s">
        <v>4919</v>
      </c>
      <c r="F6" s="13" t="s">
        <v>4925</v>
      </c>
      <c r="G6" s="14" t="s">
        <v>4921</v>
      </c>
      <c r="H6" s="14" t="s">
        <v>4926</v>
      </c>
      <c r="I6" s="14" t="s">
        <v>4927</v>
      </c>
      <c r="J6" s="14" t="s">
        <v>4924</v>
      </c>
      <c r="K6" s="16">
        <v>9.25</v>
      </c>
    </row>
    <row r="7" spans="1:11">
      <c r="A7" s="12" t="s">
        <v>4915</v>
      </c>
      <c r="B7" s="12" t="s">
        <v>4916</v>
      </c>
      <c r="C7" s="12" t="s">
        <v>4917</v>
      </c>
      <c r="D7" s="13" t="s">
        <v>4918</v>
      </c>
      <c r="E7" s="13" t="s">
        <v>4919</v>
      </c>
      <c r="F7" s="13" t="s">
        <v>4928</v>
      </c>
      <c r="G7" s="14" t="s">
        <v>4921</v>
      </c>
      <c r="H7" s="14" t="s">
        <v>4929</v>
      </c>
      <c r="I7" s="14" t="s">
        <v>4930</v>
      </c>
      <c r="J7" s="14" t="s">
        <v>4924</v>
      </c>
      <c r="K7" s="16">
        <v>9.25</v>
      </c>
    </row>
    <row r="8" spans="1:11">
      <c r="A8" s="12" t="s">
        <v>4915</v>
      </c>
      <c r="B8" s="12" t="s">
        <v>4916</v>
      </c>
      <c r="C8" s="12" t="s">
        <v>4917</v>
      </c>
      <c r="D8" s="13" t="s">
        <v>4931</v>
      </c>
      <c r="E8" s="13" t="s">
        <v>4932</v>
      </c>
      <c r="F8" s="13" t="s">
        <v>4933</v>
      </c>
      <c r="G8" s="14" t="s">
        <v>4921</v>
      </c>
      <c r="H8" s="14" t="s">
        <v>4926</v>
      </c>
      <c r="I8" s="14" t="s">
        <v>4927</v>
      </c>
      <c r="J8" s="14" t="s">
        <v>4924</v>
      </c>
      <c r="K8" s="16">
        <v>9.25</v>
      </c>
    </row>
    <row r="9" spans="1:11">
      <c r="A9" s="12" t="s">
        <v>4915</v>
      </c>
      <c r="B9" s="12" t="s">
        <v>4916</v>
      </c>
      <c r="C9" s="12" t="s">
        <v>4917</v>
      </c>
      <c r="D9" s="13" t="s">
        <v>4934</v>
      </c>
      <c r="E9" s="13" t="s">
        <v>4934</v>
      </c>
      <c r="F9" s="13" t="s">
        <v>4935</v>
      </c>
      <c r="G9" s="14" t="s">
        <v>4921</v>
      </c>
      <c r="H9" s="14" t="s">
        <v>4926</v>
      </c>
      <c r="I9" s="14" t="s">
        <v>4927</v>
      </c>
      <c r="J9" s="14" t="s">
        <v>4936</v>
      </c>
      <c r="K9" s="16">
        <v>9.25</v>
      </c>
    </row>
    <row r="10" spans="1:11">
      <c r="A10" s="12" t="s">
        <v>4915</v>
      </c>
      <c r="B10" s="12" t="s">
        <v>4916</v>
      </c>
      <c r="C10" s="13" t="s">
        <v>2084</v>
      </c>
      <c r="D10" s="13" t="s">
        <v>4918</v>
      </c>
      <c r="E10" s="13" t="s">
        <v>4919</v>
      </c>
      <c r="F10" s="13" t="s">
        <v>4937</v>
      </c>
      <c r="G10" s="14" t="s">
        <v>4921</v>
      </c>
      <c r="H10" s="14" t="s">
        <v>4938</v>
      </c>
      <c r="I10" s="14" t="s">
        <v>4927</v>
      </c>
      <c r="J10" s="14" t="s">
        <v>4924</v>
      </c>
      <c r="K10" s="16">
        <v>400</v>
      </c>
    </row>
    <row r="11" spans="1:11">
      <c r="A11" s="12" t="s">
        <v>4915</v>
      </c>
      <c r="B11" s="12" t="s">
        <v>4916</v>
      </c>
      <c r="C11" s="13" t="s">
        <v>2084</v>
      </c>
      <c r="D11" s="13" t="s">
        <v>4918</v>
      </c>
      <c r="E11" s="13" t="s">
        <v>4939</v>
      </c>
      <c r="F11" s="13" t="s">
        <v>4937</v>
      </c>
      <c r="G11" s="14" t="s">
        <v>4921</v>
      </c>
      <c r="H11" s="14" t="s">
        <v>4938</v>
      </c>
      <c r="I11" s="14" t="s">
        <v>4927</v>
      </c>
      <c r="J11" s="14" t="s">
        <v>4924</v>
      </c>
      <c r="K11" s="16">
        <v>400</v>
      </c>
    </row>
    <row r="12" spans="1:11">
      <c r="A12" s="12" t="s">
        <v>4915</v>
      </c>
      <c r="B12" s="12" t="s">
        <v>4916</v>
      </c>
      <c r="C12" s="13" t="s">
        <v>2084</v>
      </c>
      <c r="D12" s="13" t="s">
        <v>4931</v>
      </c>
      <c r="E12" s="13" t="s">
        <v>4932</v>
      </c>
      <c r="F12" s="13" t="s">
        <v>4937</v>
      </c>
      <c r="G12" s="14" t="s">
        <v>4921</v>
      </c>
      <c r="H12" s="14" t="s">
        <v>4938</v>
      </c>
      <c r="I12" s="14" t="s">
        <v>4927</v>
      </c>
      <c r="J12" s="14" t="s">
        <v>4924</v>
      </c>
      <c r="K12" s="16">
        <v>400</v>
      </c>
    </row>
    <row r="13" spans="1:11">
      <c r="A13" s="12" t="s">
        <v>4915</v>
      </c>
      <c r="B13" s="12" t="s">
        <v>4916</v>
      </c>
      <c r="C13" s="13" t="s">
        <v>2084</v>
      </c>
      <c r="D13" s="13" t="s">
        <v>4934</v>
      </c>
      <c r="E13" s="13" t="s">
        <v>4934</v>
      </c>
      <c r="F13" s="13" t="s">
        <v>4937</v>
      </c>
      <c r="G13" s="14" t="s">
        <v>4921</v>
      </c>
      <c r="H13" s="14" t="s">
        <v>4938</v>
      </c>
      <c r="I13" s="14" t="s">
        <v>4927</v>
      </c>
      <c r="J13" s="14" t="s">
        <v>4936</v>
      </c>
      <c r="K13" s="16">
        <v>400</v>
      </c>
    </row>
    <row r="14" spans="1:11">
      <c r="A14" s="12" t="s">
        <v>4915</v>
      </c>
      <c r="B14" s="12" t="s">
        <v>4916</v>
      </c>
      <c r="C14" s="13" t="s">
        <v>2084</v>
      </c>
      <c r="D14" s="13" t="s">
        <v>4940</v>
      </c>
      <c r="E14" s="13" t="s">
        <v>4941</v>
      </c>
      <c r="F14" s="13" t="s">
        <v>4937</v>
      </c>
      <c r="G14" s="14" t="s">
        <v>4921</v>
      </c>
      <c r="H14" s="14" t="s">
        <v>4938</v>
      </c>
      <c r="I14" s="14" t="s">
        <v>4927</v>
      </c>
      <c r="J14" s="14" t="s">
        <v>4924</v>
      </c>
      <c r="K14" s="16">
        <v>400</v>
      </c>
    </row>
    <row r="15" spans="1:11">
      <c r="A15" s="12" t="s">
        <v>4915</v>
      </c>
      <c r="B15" s="12" t="s">
        <v>4916</v>
      </c>
      <c r="C15" s="13" t="s">
        <v>2084</v>
      </c>
      <c r="D15" s="13" t="s">
        <v>4918</v>
      </c>
      <c r="E15" s="13" t="s">
        <v>4919</v>
      </c>
      <c r="F15" s="13" t="s">
        <v>4937</v>
      </c>
      <c r="G15" s="14" t="s">
        <v>4942</v>
      </c>
      <c r="H15" s="14" t="s">
        <v>4938</v>
      </c>
      <c r="I15" s="14" t="s">
        <v>4927</v>
      </c>
      <c r="J15" s="14" t="s">
        <v>4924</v>
      </c>
      <c r="K15" s="16">
        <v>10</v>
      </c>
    </row>
    <row r="16" spans="1:11">
      <c r="A16" s="12" t="s">
        <v>4915</v>
      </c>
      <c r="B16" s="12" t="s">
        <v>4916</v>
      </c>
      <c r="C16" s="13" t="s">
        <v>2084</v>
      </c>
      <c r="D16" s="13" t="s">
        <v>4918</v>
      </c>
      <c r="E16" s="13" t="s">
        <v>4939</v>
      </c>
      <c r="F16" s="13" t="s">
        <v>4937</v>
      </c>
      <c r="G16" s="14" t="s">
        <v>4942</v>
      </c>
      <c r="H16" s="14" t="s">
        <v>4938</v>
      </c>
      <c r="I16" s="14" t="s">
        <v>4927</v>
      </c>
      <c r="J16" s="14" t="s">
        <v>4924</v>
      </c>
      <c r="K16" s="16">
        <v>10</v>
      </c>
    </row>
    <row r="17" spans="1:11">
      <c r="A17" s="12" t="s">
        <v>4915</v>
      </c>
      <c r="B17" s="12" t="s">
        <v>4916</v>
      </c>
      <c r="C17" s="13" t="s">
        <v>2084</v>
      </c>
      <c r="D17" s="13" t="s">
        <v>4918</v>
      </c>
      <c r="E17" s="13" t="s">
        <v>4943</v>
      </c>
      <c r="F17" s="13" t="s">
        <v>4937</v>
      </c>
      <c r="G17" s="14" t="s">
        <v>4942</v>
      </c>
      <c r="H17" s="14" t="s">
        <v>4938</v>
      </c>
      <c r="I17" s="14" t="s">
        <v>4927</v>
      </c>
      <c r="J17" s="14" t="s">
        <v>4924</v>
      </c>
      <c r="K17" s="16">
        <v>10</v>
      </c>
    </row>
    <row r="18" spans="1:11">
      <c r="A18" s="12" t="s">
        <v>4915</v>
      </c>
      <c r="B18" s="12" t="s">
        <v>4916</v>
      </c>
      <c r="C18" s="13" t="s">
        <v>2084</v>
      </c>
      <c r="D18" s="13" t="s">
        <v>4931</v>
      </c>
      <c r="E18" s="13" t="s">
        <v>4932</v>
      </c>
      <c r="F18" s="13" t="s">
        <v>4937</v>
      </c>
      <c r="G18" s="14" t="s">
        <v>4942</v>
      </c>
      <c r="H18" s="14" t="s">
        <v>4938</v>
      </c>
      <c r="I18" s="14" t="s">
        <v>4927</v>
      </c>
      <c r="J18" s="14" t="s">
        <v>4924</v>
      </c>
      <c r="K18" s="16">
        <v>10</v>
      </c>
    </row>
    <row r="19" spans="1:11">
      <c r="A19" s="12" t="s">
        <v>4915</v>
      </c>
      <c r="B19" s="12" t="s">
        <v>4916</v>
      </c>
      <c r="C19" s="13" t="s">
        <v>2084</v>
      </c>
      <c r="D19" s="13" t="s">
        <v>4934</v>
      </c>
      <c r="E19" s="13" t="s">
        <v>4934</v>
      </c>
      <c r="F19" s="13" t="s">
        <v>4937</v>
      </c>
      <c r="G19" s="14" t="s">
        <v>4942</v>
      </c>
      <c r="H19" s="14" t="s">
        <v>4938</v>
      </c>
      <c r="I19" s="14" t="s">
        <v>4927</v>
      </c>
      <c r="J19" s="14" t="s">
        <v>4936</v>
      </c>
      <c r="K19" s="16">
        <v>10</v>
      </c>
    </row>
    <row r="20" spans="1:11">
      <c r="A20" s="12" t="s">
        <v>4915</v>
      </c>
      <c r="B20" s="12" t="s">
        <v>4916</v>
      </c>
      <c r="C20" s="12" t="s">
        <v>4944</v>
      </c>
      <c r="D20" s="13" t="s">
        <v>4918</v>
      </c>
      <c r="E20" s="13" t="s">
        <v>4919</v>
      </c>
      <c r="F20" s="13" t="s">
        <v>4945</v>
      </c>
      <c r="G20" s="14" t="s">
        <v>4921</v>
      </c>
      <c r="H20" s="14" t="s">
        <v>4946</v>
      </c>
      <c r="I20" s="14" t="s">
        <v>4947</v>
      </c>
      <c r="J20" s="14" t="s">
        <v>4924</v>
      </c>
      <c r="K20" s="16">
        <v>4</v>
      </c>
    </row>
    <row r="21" spans="1:11">
      <c r="A21" s="12" t="s">
        <v>4915</v>
      </c>
      <c r="B21" s="12" t="s">
        <v>4916</v>
      </c>
      <c r="C21" s="12" t="s">
        <v>4944</v>
      </c>
      <c r="D21" s="13" t="s">
        <v>4918</v>
      </c>
      <c r="E21" s="13" t="s">
        <v>4919</v>
      </c>
      <c r="F21" s="13" t="s">
        <v>4948</v>
      </c>
      <c r="G21" s="14" t="s">
        <v>4921</v>
      </c>
      <c r="H21" s="14" t="s">
        <v>4936</v>
      </c>
      <c r="I21" s="14" t="s">
        <v>4949</v>
      </c>
      <c r="J21" s="14" t="s">
        <v>4924</v>
      </c>
      <c r="K21" s="16">
        <v>4</v>
      </c>
    </row>
    <row r="22" spans="1:11">
      <c r="A22" s="12" t="s">
        <v>4915</v>
      </c>
      <c r="B22" s="12" t="s">
        <v>4916</v>
      </c>
      <c r="C22" s="12" t="s">
        <v>4944</v>
      </c>
      <c r="D22" s="13" t="s">
        <v>4918</v>
      </c>
      <c r="E22" s="13" t="s">
        <v>4919</v>
      </c>
      <c r="F22" s="13" t="s">
        <v>4950</v>
      </c>
      <c r="G22" s="14" t="s">
        <v>4921</v>
      </c>
      <c r="H22" s="14" t="s">
        <v>4936</v>
      </c>
      <c r="I22" s="14" t="s">
        <v>4949</v>
      </c>
      <c r="J22" s="14" t="s">
        <v>4924</v>
      </c>
      <c r="K22" s="16">
        <v>4</v>
      </c>
    </row>
    <row r="23" spans="1:11">
      <c r="A23" s="12" t="s">
        <v>4915</v>
      </c>
      <c r="B23" s="12" t="s">
        <v>4916</v>
      </c>
      <c r="C23" s="12" t="s">
        <v>4944</v>
      </c>
      <c r="D23" s="13" t="s">
        <v>4931</v>
      </c>
      <c r="E23" s="13" t="s">
        <v>4932</v>
      </c>
      <c r="F23" s="13" t="s">
        <v>4951</v>
      </c>
      <c r="G23" s="14" t="s">
        <v>4921</v>
      </c>
      <c r="H23" s="14" t="s">
        <v>4952</v>
      </c>
      <c r="I23" s="14" t="s">
        <v>4927</v>
      </c>
      <c r="J23" s="14" t="s">
        <v>4924</v>
      </c>
      <c r="K23" s="16">
        <v>4</v>
      </c>
    </row>
    <row r="24" spans="1:11">
      <c r="A24" s="12" t="s">
        <v>4915</v>
      </c>
      <c r="B24" s="12" t="s">
        <v>4916</v>
      </c>
      <c r="C24" s="12" t="s">
        <v>4944</v>
      </c>
      <c r="D24" s="13" t="s">
        <v>4934</v>
      </c>
      <c r="E24" s="13" t="s">
        <v>4934</v>
      </c>
      <c r="F24" s="13" t="s">
        <v>4953</v>
      </c>
      <c r="G24" s="14" t="s">
        <v>4921</v>
      </c>
      <c r="H24" s="14" t="s">
        <v>4926</v>
      </c>
      <c r="I24" s="14" t="s">
        <v>4927</v>
      </c>
      <c r="J24" s="14" t="s">
        <v>4936</v>
      </c>
      <c r="K24" s="16">
        <v>4</v>
      </c>
    </row>
    <row r="25" spans="1:11">
      <c r="A25" s="12" t="s">
        <v>4915</v>
      </c>
      <c r="B25" s="12" t="s">
        <v>4916</v>
      </c>
      <c r="C25" s="12" t="s">
        <v>4954</v>
      </c>
      <c r="D25" s="13" t="s">
        <v>4918</v>
      </c>
      <c r="E25" s="13" t="s">
        <v>4919</v>
      </c>
      <c r="F25" s="13" t="s">
        <v>4955</v>
      </c>
      <c r="G25" s="14" t="s">
        <v>4921</v>
      </c>
      <c r="H25" s="14" t="s">
        <v>4956</v>
      </c>
      <c r="I25" s="14" t="s">
        <v>4947</v>
      </c>
      <c r="J25" s="14" t="s">
        <v>4924</v>
      </c>
      <c r="K25" s="16">
        <v>45</v>
      </c>
    </row>
    <row r="26" spans="1:11">
      <c r="A26" s="12" t="s">
        <v>4915</v>
      </c>
      <c r="B26" s="12" t="s">
        <v>4916</v>
      </c>
      <c r="C26" s="12" t="s">
        <v>4954</v>
      </c>
      <c r="D26" s="13" t="s">
        <v>4918</v>
      </c>
      <c r="E26" s="13" t="s">
        <v>4919</v>
      </c>
      <c r="F26" s="13" t="s">
        <v>4957</v>
      </c>
      <c r="G26" s="14" t="s">
        <v>4921</v>
      </c>
      <c r="H26" s="14" t="s">
        <v>4958</v>
      </c>
      <c r="I26" s="14" t="s">
        <v>4947</v>
      </c>
      <c r="J26" s="14" t="s">
        <v>4924</v>
      </c>
      <c r="K26" s="16">
        <v>45</v>
      </c>
    </row>
    <row r="27" spans="1:11">
      <c r="A27" s="12" t="s">
        <v>4915</v>
      </c>
      <c r="B27" s="12" t="s">
        <v>4916</v>
      </c>
      <c r="C27" s="12" t="s">
        <v>4954</v>
      </c>
      <c r="D27" s="13" t="s">
        <v>4918</v>
      </c>
      <c r="E27" s="13" t="s">
        <v>4939</v>
      </c>
      <c r="F27" s="13" t="s">
        <v>4959</v>
      </c>
      <c r="G27" s="14" t="s">
        <v>4960</v>
      </c>
      <c r="H27" s="14"/>
      <c r="I27" s="14"/>
      <c r="J27" s="14" t="s">
        <v>4924</v>
      </c>
      <c r="K27" s="16">
        <v>45</v>
      </c>
    </row>
    <row r="28" spans="1:11">
      <c r="A28" s="12" t="s">
        <v>4915</v>
      </c>
      <c r="B28" s="12" t="s">
        <v>4916</v>
      </c>
      <c r="C28" s="12" t="s">
        <v>4954</v>
      </c>
      <c r="D28" s="13" t="s">
        <v>4931</v>
      </c>
      <c r="E28" s="13" t="s">
        <v>4961</v>
      </c>
      <c r="F28" s="13" t="s">
        <v>4962</v>
      </c>
      <c r="G28" s="14" t="s">
        <v>4960</v>
      </c>
      <c r="H28" s="14"/>
      <c r="I28" s="14"/>
      <c r="J28" s="14" t="s">
        <v>4924</v>
      </c>
      <c r="K28" s="16">
        <v>45</v>
      </c>
    </row>
    <row r="29" spans="1:11">
      <c r="A29" s="12" t="s">
        <v>4915</v>
      </c>
      <c r="B29" s="12" t="s">
        <v>4916</v>
      </c>
      <c r="C29" s="12" t="s">
        <v>4954</v>
      </c>
      <c r="D29" s="13" t="s">
        <v>4934</v>
      </c>
      <c r="E29" s="13" t="s">
        <v>4934</v>
      </c>
      <c r="F29" s="13" t="s">
        <v>4963</v>
      </c>
      <c r="G29" s="14" t="s">
        <v>4921</v>
      </c>
      <c r="H29" s="14" t="s">
        <v>4926</v>
      </c>
      <c r="I29" s="14" t="s">
        <v>4927</v>
      </c>
      <c r="J29" s="14" t="s">
        <v>4936</v>
      </c>
      <c r="K29" s="16">
        <v>45</v>
      </c>
    </row>
    <row r="30" spans="1:11">
      <c r="A30" s="12" t="s">
        <v>4915</v>
      </c>
      <c r="B30" s="12" t="s">
        <v>4916</v>
      </c>
      <c r="C30" s="12" t="s">
        <v>4964</v>
      </c>
      <c r="D30" s="13" t="s">
        <v>4918</v>
      </c>
      <c r="E30" s="13" t="s">
        <v>4919</v>
      </c>
      <c r="F30" s="13" t="s">
        <v>4965</v>
      </c>
      <c r="G30" s="14" t="s">
        <v>4921</v>
      </c>
      <c r="H30" s="14" t="s">
        <v>4966</v>
      </c>
      <c r="I30" s="14" t="s">
        <v>4947</v>
      </c>
      <c r="J30" s="14" t="s">
        <v>4924</v>
      </c>
      <c r="K30" s="16">
        <v>13.2</v>
      </c>
    </row>
    <row r="31" spans="1:11">
      <c r="A31" s="12" t="s">
        <v>4915</v>
      </c>
      <c r="B31" s="12" t="s">
        <v>4916</v>
      </c>
      <c r="C31" s="12" t="s">
        <v>4964</v>
      </c>
      <c r="D31" s="13" t="s">
        <v>4918</v>
      </c>
      <c r="E31" s="13" t="s">
        <v>4919</v>
      </c>
      <c r="F31" s="13" t="s">
        <v>4967</v>
      </c>
      <c r="G31" s="14" t="s">
        <v>4921</v>
      </c>
      <c r="H31" s="14" t="s">
        <v>4924</v>
      </c>
      <c r="I31" s="14" t="s">
        <v>4949</v>
      </c>
      <c r="J31" s="14" t="s">
        <v>4924</v>
      </c>
      <c r="K31" s="16">
        <v>13.2</v>
      </c>
    </row>
    <row r="32" spans="1:11">
      <c r="A32" s="12" t="s">
        <v>4915</v>
      </c>
      <c r="B32" s="12" t="s">
        <v>4916</v>
      </c>
      <c r="C32" s="12" t="s">
        <v>4964</v>
      </c>
      <c r="D32" s="13" t="s">
        <v>4918</v>
      </c>
      <c r="E32" s="13" t="s">
        <v>4968</v>
      </c>
      <c r="F32" s="13" t="s">
        <v>4969</v>
      </c>
      <c r="G32" s="14" t="s">
        <v>4942</v>
      </c>
      <c r="H32" s="14" t="s">
        <v>4938</v>
      </c>
      <c r="I32" s="14" t="s">
        <v>4927</v>
      </c>
      <c r="J32" s="14" t="s">
        <v>4924</v>
      </c>
      <c r="K32" s="16">
        <v>13.2</v>
      </c>
    </row>
    <row r="33" spans="1:11">
      <c r="A33" s="12" t="s">
        <v>4915</v>
      </c>
      <c r="B33" s="12" t="s">
        <v>4916</v>
      </c>
      <c r="C33" s="12" t="s">
        <v>4964</v>
      </c>
      <c r="D33" s="13" t="s">
        <v>4931</v>
      </c>
      <c r="E33" s="13" t="s">
        <v>4932</v>
      </c>
      <c r="F33" s="13" t="s">
        <v>4970</v>
      </c>
      <c r="G33" s="14" t="s">
        <v>4960</v>
      </c>
      <c r="H33" s="14"/>
      <c r="I33" s="14"/>
      <c r="J33" s="14" t="s">
        <v>4924</v>
      </c>
      <c r="K33" s="16">
        <v>13.2</v>
      </c>
    </row>
    <row r="34" spans="1:11">
      <c r="A34" s="12" t="s">
        <v>4915</v>
      </c>
      <c r="B34" s="12" t="s">
        <v>4916</v>
      </c>
      <c r="C34" s="12" t="s">
        <v>4964</v>
      </c>
      <c r="D34" s="13" t="s">
        <v>4934</v>
      </c>
      <c r="E34" s="13" t="s">
        <v>4934</v>
      </c>
      <c r="F34" s="13" t="s">
        <v>4971</v>
      </c>
      <c r="G34" s="14" t="s">
        <v>4921</v>
      </c>
      <c r="H34" s="14" t="s">
        <v>4926</v>
      </c>
      <c r="I34" s="14" t="s">
        <v>4927</v>
      </c>
      <c r="J34" s="14" t="s">
        <v>4936</v>
      </c>
      <c r="K34" s="16">
        <v>13.2</v>
      </c>
    </row>
    <row r="35" spans="1:11">
      <c r="A35" s="12" t="s">
        <v>4915</v>
      </c>
      <c r="B35" s="12" t="s">
        <v>4916</v>
      </c>
      <c r="C35" s="12" t="s">
        <v>4972</v>
      </c>
      <c r="D35" s="13" t="s">
        <v>4918</v>
      </c>
      <c r="E35" s="13" t="s">
        <v>4919</v>
      </c>
      <c r="F35" s="13" t="s">
        <v>4973</v>
      </c>
      <c r="G35" s="14" t="s">
        <v>4921</v>
      </c>
      <c r="H35" s="14" t="s">
        <v>4974</v>
      </c>
      <c r="I35" s="14" t="s">
        <v>4975</v>
      </c>
      <c r="J35" s="14" t="s">
        <v>4924</v>
      </c>
      <c r="K35" s="16">
        <v>2</v>
      </c>
    </row>
    <row r="36" spans="1:11">
      <c r="A36" s="12" t="s">
        <v>4915</v>
      </c>
      <c r="B36" s="12" t="s">
        <v>4916</v>
      </c>
      <c r="C36" s="12" t="s">
        <v>4972</v>
      </c>
      <c r="D36" s="13" t="s">
        <v>4918</v>
      </c>
      <c r="E36" s="13" t="s">
        <v>4919</v>
      </c>
      <c r="F36" s="13" t="s">
        <v>4976</v>
      </c>
      <c r="G36" s="14" t="s">
        <v>4921</v>
      </c>
      <c r="H36" s="14" t="s">
        <v>4974</v>
      </c>
      <c r="I36" s="14" t="s">
        <v>4975</v>
      </c>
      <c r="J36" s="14" t="s">
        <v>4924</v>
      </c>
      <c r="K36" s="16">
        <v>2</v>
      </c>
    </row>
    <row r="37" spans="1:11">
      <c r="A37" s="12" t="s">
        <v>4915</v>
      </c>
      <c r="B37" s="12" t="s">
        <v>4916</v>
      </c>
      <c r="C37" s="12" t="s">
        <v>4972</v>
      </c>
      <c r="D37" s="13" t="s">
        <v>4918</v>
      </c>
      <c r="E37" s="13" t="s">
        <v>4939</v>
      </c>
      <c r="F37" s="13" t="s">
        <v>4977</v>
      </c>
      <c r="G37" s="14" t="s">
        <v>4960</v>
      </c>
      <c r="H37" s="14"/>
      <c r="I37" s="14"/>
      <c r="J37" s="14" t="s">
        <v>4924</v>
      </c>
      <c r="K37" s="16">
        <v>2</v>
      </c>
    </row>
    <row r="38" spans="1:11">
      <c r="A38" s="12" t="s">
        <v>4915</v>
      </c>
      <c r="B38" s="12" t="s">
        <v>4916</v>
      </c>
      <c r="C38" s="12" t="s">
        <v>4972</v>
      </c>
      <c r="D38" s="13" t="s">
        <v>4931</v>
      </c>
      <c r="E38" s="13" t="s">
        <v>4961</v>
      </c>
      <c r="F38" s="13" t="s">
        <v>4978</v>
      </c>
      <c r="G38" s="14" t="s">
        <v>4960</v>
      </c>
      <c r="H38" s="14"/>
      <c r="I38" s="14"/>
      <c r="J38" s="14" t="s">
        <v>4924</v>
      </c>
      <c r="K38" s="16">
        <v>2</v>
      </c>
    </row>
    <row r="39" spans="1:11">
      <c r="A39" s="12" t="s">
        <v>4915</v>
      </c>
      <c r="B39" s="12" t="s">
        <v>4916</v>
      </c>
      <c r="C39" s="12" t="s">
        <v>4972</v>
      </c>
      <c r="D39" s="13" t="s">
        <v>4934</v>
      </c>
      <c r="E39" s="13" t="s">
        <v>4934</v>
      </c>
      <c r="F39" s="13" t="s">
        <v>4979</v>
      </c>
      <c r="G39" s="14" t="s">
        <v>4921</v>
      </c>
      <c r="H39" s="14" t="s">
        <v>4926</v>
      </c>
      <c r="I39" s="14" t="s">
        <v>4927</v>
      </c>
      <c r="J39" s="14" t="s">
        <v>4936</v>
      </c>
      <c r="K39" s="16">
        <v>2</v>
      </c>
    </row>
    <row r="40" spans="1:11">
      <c r="A40" s="12" t="s">
        <v>4915</v>
      </c>
      <c r="B40" s="12" t="s">
        <v>4916</v>
      </c>
      <c r="C40" s="12" t="s">
        <v>4980</v>
      </c>
      <c r="D40" s="13" t="s">
        <v>4918</v>
      </c>
      <c r="E40" s="13" t="s">
        <v>4939</v>
      </c>
      <c r="F40" s="13" t="s">
        <v>4981</v>
      </c>
      <c r="G40" s="14" t="s">
        <v>4960</v>
      </c>
      <c r="H40" s="14"/>
      <c r="I40" s="14"/>
      <c r="J40" s="14" t="s">
        <v>4924</v>
      </c>
      <c r="K40" s="16">
        <v>23.364</v>
      </c>
    </row>
    <row r="41" spans="1:11">
      <c r="A41" s="12" t="s">
        <v>4915</v>
      </c>
      <c r="B41" s="12" t="s">
        <v>4916</v>
      </c>
      <c r="C41" s="12" t="s">
        <v>4980</v>
      </c>
      <c r="D41" s="13" t="s">
        <v>4918</v>
      </c>
      <c r="E41" s="13" t="s">
        <v>4943</v>
      </c>
      <c r="F41" s="13" t="s">
        <v>4982</v>
      </c>
      <c r="G41" s="14" t="s">
        <v>4921</v>
      </c>
      <c r="H41" s="14" t="s">
        <v>4952</v>
      </c>
      <c r="I41" s="14" t="s">
        <v>4927</v>
      </c>
      <c r="J41" s="14" t="s">
        <v>4924</v>
      </c>
      <c r="K41" s="16">
        <v>23.364</v>
      </c>
    </row>
    <row r="42" spans="1:11">
      <c r="A42" s="12" t="s">
        <v>4915</v>
      </c>
      <c r="B42" s="12" t="s">
        <v>4916</v>
      </c>
      <c r="C42" s="12" t="s">
        <v>4980</v>
      </c>
      <c r="D42" s="13" t="s">
        <v>4918</v>
      </c>
      <c r="E42" s="13" t="s">
        <v>4968</v>
      </c>
      <c r="F42" s="13" t="s">
        <v>4983</v>
      </c>
      <c r="G42" s="14" t="s">
        <v>4942</v>
      </c>
      <c r="H42" s="14" t="s">
        <v>4938</v>
      </c>
      <c r="I42" s="14" t="s">
        <v>4927</v>
      </c>
      <c r="J42" s="14" t="s">
        <v>4924</v>
      </c>
      <c r="K42" s="16">
        <v>23.364</v>
      </c>
    </row>
    <row r="43" spans="1:11">
      <c r="A43" s="12" t="s">
        <v>4915</v>
      </c>
      <c r="B43" s="12" t="s">
        <v>4916</v>
      </c>
      <c r="C43" s="12" t="s">
        <v>4980</v>
      </c>
      <c r="D43" s="13" t="s">
        <v>4931</v>
      </c>
      <c r="E43" s="13" t="s">
        <v>4961</v>
      </c>
      <c r="F43" s="13" t="s">
        <v>4984</v>
      </c>
      <c r="G43" s="14" t="s">
        <v>4960</v>
      </c>
      <c r="H43" s="14"/>
      <c r="I43" s="14"/>
      <c r="J43" s="14" t="s">
        <v>4924</v>
      </c>
      <c r="K43" s="16">
        <v>23.364</v>
      </c>
    </row>
    <row r="44" spans="1:11">
      <c r="A44" s="12" t="s">
        <v>4915</v>
      </c>
      <c r="B44" s="12" t="s">
        <v>4916</v>
      </c>
      <c r="C44" s="12" t="s">
        <v>4980</v>
      </c>
      <c r="D44" s="13" t="s">
        <v>4934</v>
      </c>
      <c r="E44" s="13" t="s">
        <v>4934</v>
      </c>
      <c r="F44" s="13" t="s">
        <v>4985</v>
      </c>
      <c r="G44" s="14" t="s">
        <v>4921</v>
      </c>
      <c r="H44" s="14" t="s">
        <v>4926</v>
      </c>
      <c r="I44" s="14" t="s">
        <v>4927</v>
      </c>
      <c r="J44" s="14" t="s">
        <v>4936</v>
      </c>
      <c r="K44" s="16">
        <v>23.364</v>
      </c>
    </row>
    <row r="45" spans="1:11">
      <c r="A45" s="12" t="s">
        <v>4915</v>
      </c>
      <c r="B45" s="12" t="s">
        <v>4916</v>
      </c>
      <c r="C45" s="12" t="s">
        <v>4986</v>
      </c>
      <c r="D45" s="13" t="s">
        <v>4918</v>
      </c>
      <c r="E45" s="13" t="s">
        <v>4919</v>
      </c>
      <c r="F45" s="13" t="s">
        <v>4987</v>
      </c>
      <c r="G45" s="14" t="s">
        <v>4921</v>
      </c>
      <c r="H45" s="14" t="s">
        <v>4988</v>
      </c>
      <c r="I45" s="14" t="s">
        <v>4947</v>
      </c>
      <c r="J45" s="14" t="s">
        <v>4924</v>
      </c>
      <c r="K45" s="16">
        <v>10</v>
      </c>
    </row>
    <row r="46" spans="1:11">
      <c r="A46" s="12" t="s">
        <v>4915</v>
      </c>
      <c r="B46" s="12" t="s">
        <v>4916</v>
      </c>
      <c r="C46" s="12" t="s">
        <v>4986</v>
      </c>
      <c r="D46" s="13" t="s">
        <v>4918</v>
      </c>
      <c r="E46" s="13" t="s">
        <v>4919</v>
      </c>
      <c r="F46" s="13" t="s">
        <v>4989</v>
      </c>
      <c r="G46" s="14" t="s">
        <v>4921</v>
      </c>
      <c r="H46" s="14" t="s">
        <v>4974</v>
      </c>
      <c r="I46" s="14" t="s">
        <v>4947</v>
      </c>
      <c r="J46" s="14" t="s">
        <v>4924</v>
      </c>
      <c r="K46" s="16">
        <v>10</v>
      </c>
    </row>
    <row r="47" spans="1:11">
      <c r="A47" s="12" t="s">
        <v>4915</v>
      </c>
      <c r="B47" s="12" t="s">
        <v>4916</v>
      </c>
      <c r="C47" s="12" t="s">
        <v>4986</v>
      </c>
      <c r="D47" s="13" t="s">
        <v>4918</v>
      </c>
      <c r="E47" s="13" t="s">
        <v>4968</v>
      </c>
      <c r="F47" s="13" t="s">
        <v>4983</v>
      </c>
      <c r="G47" s="14" t="s">
        <v>4942</v>
      </c>
      <c r="H47" s="14" t="s">
        <v>4938</v>
      </c>
      <c r="I47" s="14" t="s">
        <v>4927</v>
      </c>
      <c r="J47" s="14" t="s">
        <v>4924</v>
      </c>
      <c r="K47" s="16">
        <v>10</v>
      </c>
    </row>
    <row r="48" spans="1:11">
      <c r="A48" s="12" t="s">
        <v>4915</v>
      </c>
      <c r="B48" s="12" t="s">
        <v>4916</v>
      </c>
      <c r="C48" s="12" t="s">
        <v>4986</v>
      </c>
      <c r="D48" s="13" t="s">
        <v>4931</v>
      </c>
      <c r="E48" s="13" t="s">
        <v>4932</v>
      </c>
      <c r="F48" s="13" t="s">
        <v>4990</v>
      </c>
      <c r="G48" s="14" t="s">
        <v>4960</v>
      </c>
      <c r="H48" s="14"/>
      <c r="I48" s="14"/>
      <c r="J48" s="14" t="s">
        <v>4924</v>
      </c>
      <c r="K48" s="16">
        <v>10</v>
      </c>
    </row>
    <row r="49" spans="1:11">
      <c r="A49" s="12" t="s">
        <v>4915</v>
      </c>
      <c r="B49" s="12" t="s">
        <v>4916</v>
      </c>
      <c r="C49" s="12" t="s">
        <v>4986</v>
      </c>
      <c r="D49" s="13" t="s">
        <v>4934</v>
      </c>
      <c r="E49" s="13" t="s">
        <v>4934</v>
      </c>
      <c r="F49" s="13" t="s">
        <v>4991</v>
      </c>
      <c r="G49" s="14" t="s">
        <v>4921</v>
      </c>
      <c r="H49" s="14" t="s">
        <v>4926</v>
      </c>
      <c r="I49" s="14" t="s">
        <v>4927</v>
      </c>
      <c r="J49" s="14" t="s">
        <v>4936</v>
      </c>
      <c r="K49" s="16">
        <v>10</v>
      </c>
    </row>
    <row r="50" spans="1:11">
      <c r="A50" s="12" t="s">
        <v>4915</v>
      </c>
      <c r="B50" s="12" t="s">
        <v>4992</v>
      </c>
      <c r="C50" s="13" t="s">
        <v>2084</v>
      </c>
      <c r="D50" s="13" t="s">
        <v>4918</v>
      </c>
      <c r="E50" s="13" t="s">
        <v>4919</v>
      </c>
      <c r="F50" s="13" t="s">
        <v>4937</v>
      </c>
      <c r="G50" s="14" t="s">
        <v>4942</v>
      </c>
      <c r="H50" s="14" t="s">
        <v>4938</v>
      </c>
      <c r="I50" s="14" t="s">
        <v>4927</v>
      </c>
      <c r="J50" s="14" t="s">
        <v>4924</v>
      </c>
      <c r="K50" s="16">
        <v>76.047</v>
      </c>
    </row>
    <row r="51" spans="1:11">
      <c r="A51" s="12" t="s">
        <v>4915</v>
      </c>
      <c r="B51" s="12" t="s">
        <v>4992</v>
      </c>
      <c r="C51" s="13" t="s">
        <v>2084</v>
      </c>
      <c r="D51" s="13" t="s">
        <v>4918</v>
      </c>
      <c r="E51" s="13" t="s">
        <v>4939</v>
      </c>
      <c r="F51" s="13" t="s">
        <v>4937</v>
      </c>
      <c r="G51" s="14" t="s">
        <v>4942</v>
      </c>
      <c r="H51" s="14" t="s">
        <v>4938</v>
      </c>
      <c r="I51" s="14" t="s">
        <v>4927</v>
      </c>
      <c r="J51" s="14" t="s">
        <v>4924</v>
      </c>
      <c r="K51" s="16">
        <v>76.047</v>
      </c>
    </row>
    <row r="52" spans="1:11">
      <c r="A52" s="12" t="s">
        <v>4915</v>
      </c>
      <c r="B52" s="12" t="s">
        <v>4992</v>
      </c>
      <c r="C52" s="13" t="s">
        <v>2084</v>
      </c>
      <c r="D52" s="13" t="s">
        <v>4918</v>
      </c>
      <c r="E52" s="13" t="s">
        <v>4943</v>
      </c>
      <c r="F52" s="13" t="s">
        <v>4937</v>
      </c>
      <c r="G52" s="14" t="s">
        <v>4942</v>
      </c>
      <c r="H52" s="14" t="s">
        <v>4938</v>
      </c>
      <c r="I52" s="14" t="s">
        <v>4927</v>
      </c>
      <c r="J52" s="14" t="s">
        <v>4924</v>
      </c>
      <c r="K52" s="16">
        <v>76.047</v>
      </c>
    </row>
    <row r="53" spans="1:11">
      <c r="A53" s="12" t="s">
        <v>4915</v>
      </c>
      <c r="B53" s="12" t="s">
        <v>4992</v>
      </c>
      <c r="C53" s="13" t="s">
        <v>2084</v>
      </c>
      <c r="D53" s="13" t="s">
        <v>4931</v>
      </c>
      <c r="E53" s="13" t="s">
        <v>4932</v>
      </c>
      <c r="F53" s="13" t="s">
        <v>4937</v>
      </c>
      <c r="G53" s="14" t="s">
        <v>4942</v>
      </c>
      <c r="H53" s="14" t="s">
        <v>4938</v>
      </c>
      <c r="I53" s="14" t="s">
        <v>4927</v>
      </c>
      <c r="J53" s="14" t="s">
        <v>4924</v>
      </c>
      <c r="K53" s="16">
        <v>76.047</v>
      </c>
    </row>
    <row r="54" spans="1:11">
      <c r="A54" s="12" t="s">
        <v>4915</v>
      </c>
      <c r="B54" s="12" t="s">
        <v>4992</v>
      </c>
      <c r="C54" s="13" t="s">
        <v>2084</v>
      </c>
      <c r="D54" s="13" t="s">
        <v>4934</v>
      </c>
      <c r="E54" s="13" t="s">
        <v>4934</v>
      </c>
      <c r="F54" s="13" t="s">
        <v>4937</v>
      </c>
      <c r="G54" s="14" t="s">
        <v>4942</v>
      </c>
      <c r="H54" s="14" t="s">
        <v>4938</v>
      </c>
      <c r="I54" s="14" t="s">
        <v>4927</v>
      </c>
      <c r="J54" s="14" t="s">
        <v>4936</v>
      </c>
      <c r="K54" s="16">
        <v>76.047</v>
      </c>
    </row>
    <row r="55" spans="1:11">
      <c r="A55" s="12" t="s">
        <v>4915</v>
      </c>
      <c r="B55" s="12" t="s">
        <v>4992</v>
      </c>
      <c r="C55" s="13" t="s">
        <v>2084</v>
      </c>
      <c r="D55" s="13" t="s">
        <v>4918</v>
      </c>
      <c r="E55" s="13" t="s">
        <v>4919</v>
      </c>
      <c r="F55" s="13" t="s">
        <v>4937</v>
      </c>
      <c r="G55" s="14" t="s">
        <v>4942</v>
      </c>
      <c r="H55" s="14" t="s">
        <v>4938</v>
      </c>
      <c r="I55" s="14" t="s">
        <v>4927</v>
      </c>
      <c r="J55" s="14" t="s">
        <v>4924</v>
      </c>
      <c r="K55" s="16">
        <v>20</v>
      </c>
    </row>
    <row r="56" spans="1:11">
      <c r="A56" s="12" t="s">
        <v>4915</v>
      </c>
      <c r="B56" s="12" t="s">
        <v>4992</v>
      </c>
      <c r="C56" s="13" t="s">
        <v>2084</v>
      </c>
      <c r="D56" s="13" t="s">
        <v>4918</v>
      </c>
      <c r="E56" s="13" t="s">
        <v>4939</v>
      </c>
      <c r="F56" s="13" t="s">
        <v>4937</v>
      </c>
      <c r="G56" s="14" t="s">
        <v>4942</v>
      </c>
      <c r="H56" s="14" t="s">
        <v>4938</v>
      </c>
      <c r="I56" s="14" t="s">
        <v>4927</v>
      </c>
      <c r="J56" s="14" t="s">
        <v>4924</v>
      </c>
      <c r="K56" s="16">
        <v>20</v>
      </c>
    </row>
    <row r="57" spans="1:11">
      <c r="A57" s="12" t="s">
        <v>4915</v>
      </c>
      <c r="B57" s="12" t="s">
        <v>4992</v>
      </c>
      <c r="C57" s="13" t="s">
        <v>2084</v>
      </c>
      <c r="D57" s="13" t="s">
        <v>4918</v>
      </c>
      <c r="E57" s="13" t="s">
        <v>4943</v>
      </c>
      <c r="F57" s="13" t="s">
        <v>4937</v>
      </c>
      <c r="G57" s="14" t="s">
        <v>4942</v>
      </c>
      <c r="H57" s="14" t="s">
        <v>4938</v>
      </c>
      <c r="I57" s="14" t="s">
        <v>4927</v>
      </c>
      <c r="J57" s="14" t="s">
        <v>4924</v>
      </c>
      <c r="K57" s="16">
        <v>20</v>
      </c>
    </row>
    <row r="58" spans="1:11">
      <c r="A58" s="12" t="s">
        <v>4915</v>
      </c>
      <c r="B58" s="12" t="s">
        <v>4992</v>
      </c>
      <c r="C58" s="13" t="s">
        <v>2084</v>
      </c>
      <c r="D58" s="13" t="s">
        <v>4931</v>
      </c>
      <c r="E58" s="13" t="s">
        <v>4932</v>
      </c>
      <c r="F58" s="13" t="s">
        <v>4937</v>
      </c>
      <c r="G58" s="14" t="s">
        <v>4942</v>
      </c>
      <c r="H58" s="14" t="s">
        <v>4938</v>
      </c>
      <c r="I58" s="14" t="s">
        <v>4927</v>
      </c>
      <c r="J58" s="14" t="s">
        <v>4924</v>
      </c>
      <c r="K58" s="16">
        <v>20</v>
      </c>
    </row>
    <row r="59" spans="1:11">
      <c r="A59" s="12" t="s">
        <v>4915</v>
      </c>
      <c r="B59" s="12" t="s">
        <v>4992</v>
      </c>
      <c r="C59" s="13" t="s">
        <v>2084</v>
      </c>
      <c r="D59" s="13" t="s">
        <v>4934</v>
      </c>
      <c r="E59" s="13" t="s">
        <v>4934</v>
      </c>
      <c r="F59" s="13" t="s">
        <v>4937</v>
      </c>
      <c r="G59" s="14" t="s">
        <v>4942</v>
      </c>
      <c r="H59" s="14" t="s">
        <v>4938</v>
      </c>
      <c r="I59" s="14" t="s">
        <v>4927</v>
      </c>
      <c r="J59" s="14" t="s">
        <v>4936</v>
      </c>
      <c r="K59" s="16">
        <v>20</v>
      </c>
    </row>
    <row r="60" spans="1:11">
      <c r="A60" s="12" t="s">
        <v>4915</v>
      </c>
      <c r="B60" s="12" t="s">
        <v>4992</v>
      </c>
      <c r="C60" s="13" t="s">
        <v>2084</v>
      </c>
      <c r="D60" s="13" t="s">
        <v>4918</v>
      </c>
      <c r="E60" s="13" t="s">
        <v>4919</v>
      </c>
      <c r="F60" s="13" t="s">
        <v>4937</v>
      </c>
      <c r="G60" s="14" t="s">
        <v>4942</v>
      </c>
      <c r="H60" s="14" t="s">
        <v>4938</v>
      </c>
      <c r="I60" s="14" t="s">
        <v>4927</v>
      </c>
      <c r="J60" s="14" t="s">
        <v>4924</v>
      </c>
      <c r="K60" s="16">
        <v>30</v>
      </c>
    </row>
    <row r="61" spans="1:11">
      <c r="A61" s="12" t="s">
        <v>4915</v>
      </c>
      <c r="B61" s="12" t="s">
        <v>4992</v>
      </c>
      <c r="C61" s="13" t="s">
        <v>2084</v>
      </c>
      <c r="D61" s="13" t="s">
        <v>4918</v>
      </c>
      <c r="E61" s="13" t="s">
        <v>4939</v>
      </c>
      <c r="F61" s="13" t="s">
        <v>4937</v>
      </c>
      <c r="G61" s="14" t="s">
        <v>4942</v>
      </c>
      <c r="H61" s="14" t="s">
        <v>4938</v>
      </c>
      <c r="I61" s="14" t="s">
        <v>4927</v>
      </c>
      <c r="J61" s="14" t="s">
        <v>4924</v>
      </c>
      <c r="K61" s="16">
        <v>30</v>
      </c>
    </row>
    <row r="62" spans="1:11">
      <c r="A62" s="12" t="s">
        <v>4915</v>
      </c>
      <c r="B62" s="12" t="s">
        <v>4992</v>
      </c>
      <c r="C62" s="13" t="s">
        <v>2084</v>
      </c>
      <c r="D62" s="13" t="s">
        <v>4918</v>
      </c>
      <c r="E62" s="13" t="s">
        <v>4943</v>
      </c>
      <c r="F62" s="13" t="s">
        <v>4937</v>
      </c>
      <c r="G62" s="14" t="s">
        <v>4942</v>
      </c>
      <c r="H62" s="14" t="s">
        <v>4938</v>
      </c>
      <c r="I62" s="14" t="s">
        <v>4927</v>
      </c>
      <c r="J62" s="14" t="s">
        <v>4924</v>
      </c>
      <c r="K62" s="16">
        <v>30</v>
      </c>
    </row>
    <row r="63" spans="1:11">
      <c r="A63" s="12" t="s">
        <v>4915</v>
      </c>
      <c r="B63" s="12" t="s">
        <v>4992</v>
      </c>
      <c r="C63" s="13" t="s">
        <v>2084</v>
      </c>
      <c r="D63" s="13" t="s">
        <v>4931</v>
      </c>
      <c r="E63" s="13" t="s">
        <v>4932</v>
      </c>
      <c r="F63" s="13" t="s">
        <v>4937</v>
      </c>
      <c r="G63" s="14" t="s">
        <v>4942</v>
      </c>
      <c r="H63" s="14" t="s">
        <v>4938</v>
      </c>
      <c r="I63" s="14" t="s">
        <v>4927</v>
      </c>
      <c r="J63" s="14" t="s">
        <v>4924</v>
      </c>
      <c r="K63" s="16">
        <v>30</v>
      </c>
    </row>
    <row r="64" spans="1:11">
      <c r="A64" s="12" t="s">
        <v>4915</v>
      </c>
      <c r="B64" s="12" t="s">
        <v>4992</v>
      </c>
      <c r="C64" s="13" t="s">
        <v>2084</v>
      </c>
      <c r="D64" s="13" t="s">
        <v>4934</v>
      </c>
      <c r="E64" s="13" t="s">
        <v>4934</v>
      </c>
      <c r="F64" s="13" t="s">
        <v>4937</v>
      </c>
      <c r="G64" s="14" t="s">
        <v>4942</v>
      </c>
      <c r="H64" s="14" t="s">
        <v>4938</v>
      </c>
      <c r="I64" s="14" t="s">
        <v>4927</v>
      </c>
      <c r="J64" s="14" t="s">
        <v>4936</v>
      </c>
      <c r="K64" s="16">
        <v>30</v>
      </c>
    </row>
    <row r="65" spans="1:11">
      <c r="A65" s="12" t="s">
        <v>4915</v>
      </c>
      <c r="B65" s="12" t="s">
        <v>4992</v>
      </c>
      <c r="C65" s="13" t="s">
        <v>2084</v>
      </c>
      <c r="D65" s="13" t="s">
        <v>4918</v>
      </c>
      <c r="E65" s="13" t="s">
        <v>4919</v>
      </c>
      <c r="F65" s="13" t="s">
        <v>4937</v>
      </c>
      <c r="G65" s="14" t="s">
        <v>4942</v>
      </c>
      <c r="H65" s="14" t="s">
        <v>4938</v>
      </c>
      <c r="I65" s="14" t="s">
        <v>4927</v>
      </c>
      <c r="J65" s="14" t="s">
        <v>4924</v>
      </c>
      <c r="K65" s="16">
        <v>51</v>
      </c>
    </row>
    <row r="66" spans="1:11">
      <c r="A66" s="12" t="s">
        <v>4915</v>
      </c>
      <c r="B66" s="12" t="s">
        <v>4992</v>
      </c>
      <c r="C66" s="13" t="s">
        <v>2084</v>
      </c>
      <c r="D66" s="13" t="s">
        <v>4918</v>
      </c>
      <c r="E66" s="13" t="s">
        <v>4939</v>
      </c>
      <c r="F66" s="13" t="s">
        <v>4937</v>
      </c>
      <c r="G66" s="14" t="s">
        <v>4942</v>
      </c>
      <c r="H66" s="14" t="s">
        <v>4938</v>
      </c>
      <c r="I66" s="14" t="s">
        <v>4927</v>
      </c>
      <c r="J66" s="14" t="s">
        <v>4924</v>
      </c>
      <c r="K66" s="16">
        <v>51</v>
      </c>
    </row>
    <row r="67" spans="1:11">
      <c r="A67" s="12" t="s">
        <v>4915</v>
      </c>
      <c r="B67" s="12" t="s">
        <v>4992</v>
      </c>
      <c r="C67" s="13" t="s">
        <v>2084</v>
      </c>
      <c r="D67" s="13" t="s">
        <v>4918</v>
      </c>
      <c r="E67" s="13" t="s">
        <v>4943</v>
      </c>
      <c r="F67" s="13" t="s">
        <v>4937</v>
      </c>
      <c r="G67" s="14" t="s">
        <v>4942</v>
      </c>
      <c r="H67" s="14" t="s">
        <v>4938</v>
      </c>
      <c r="I67" s="14" t="s">
        <v>4927</v>
      </c>
      <c r="J67" s="14" t="s">
        <v>4924</v>
      </c>
      <c r="K67" s="16">
        <v>51</v>
      </c>
    </row>
    <row r="68" spans="1:11">
      <c r="A68" s="12" t="s">
        <v>4915</v>
      </c>
      <c r="B68" s="12" t="s">
        <v>4992</v>
      </c>
      <c r="C68" s="13" t="s">
        <v>2084</v>
      </c>
      <c r="D68" s="13" t="s">
        <v>4931</v>
      </c>
      <c r="E68" s="13" t="s">
        <v>4932</v>
      </c>
      <c r="F68" s="13" t="s">
        <v>4937</v>
      </c>
      <c r="G68" s="14" t="s">
        <v>4942</v>
      </c>
      <c r="H68" s="14" t="s">
        <v>4938</v>
      </c>
      <c r="I68" s="14" t="s">
        <v>4927</v>
      </c>
      <c r="J68" s="14" t="s">
        <v>4924</v>
      </c>
      <c r="K68" s="16">
        <v>51</v>
      </c>
    </row>
    <row r="69" spans="1:11">
      <c r="A69" s="12" t="s">
        <v>4915</v>
      </c>
      <c r="B69" s="12" t="s">
        <v>4992</v>
      </c>
      <c r="C69" s="13" t="s">
        <v>2084</v>
      </c>
      <c r="D69" s="13" t="s">
        <v>4934</v>
      </c>
      <c r="E69" s="13" t="s">
        <v>4934</v>
      </c>
      <c r="F69" s="13" t="s">
        <v>4937</v>
      </c>
      <c r="G69" s="14" t="s">
        <v>4942</v>
      </c>
      <c r="H69" s="14" t="s">
        <v>4938</v>
      </c>
      <c r="I69" s="14" t="s">
        <v>4927</v>
      </c>
      <c r="J69" s="14" t="s">
        <v>4936</v>
      </c>
      <c r="K69" s="16">
        <v>51</v>
      </c>
    </row>
    <row r="70" spans="1:11">
      <c r="A70" s="12" t="s">
        <v>4915</v>
      </c>
      <c r="B70" s="12" t="s">
        <v>4992</v>
      </c>
      <c r="C70" s="13" t="s">
        <v>2084</v>
      </c>
      <c r="D70" s="13" t="s">
        <v>4918</v>
      </c>
      <c r="E70" s="13" t="s">
        <v>4919</v>
      </c>
      <c r="F70" s="13" t="s">
        <v>4937</v>
      </c>
      <c r="G70" s="14" t="s">
        <v>4942</v>
      </c>
      <c r="H70" s="14" t="s">
        <v>4938</v>
      </c>
      <c r="I70" s="14" t="s">
        <v>4927</v>
      </c>
      <c r="J70" s="14" t="s">
        <v>4924</v>
      </c>
      <c r="K70" s="16">
        <v>50</v>
      </c>
    </row>
    <row r="71" spans="1:11">
      <c r="A71" s="12" t="s">
        <v>4915</v>
      </c>
      <c r="B71" s="12" t="s">
        <v>4992</v>
      </c>
      <c r="C71" s="13" t="s">
        <v>2084</v>
      </c>
      <c r="D71" s="13" t="s">
        <v>4918</v>
      </c>
      <c r="E71" s="13" t="s">
        <v>4939</v>
      </c>
      <c r="F71" s="13" t="s">
        <v>4937</v>
      </c>
      <c r="G71" s="14" t="s">
        <v>4942</v>
      </c>
      <c r="H71" s="14" t="s">
        <v>4938</v>
      </c>
      <c r="I71" s="14" t="s">
        <v>4927</v>
      </c>
      <c r="J71" s="14" t="s">
        <v>4924</v>
      </c>
      <c r="K71" s="16">
        <v>50</v>
      </c>
    </row>
    <row r="72" spans="1:11">
      <c r="A72" s="12" t="s">
        <v>4915</v>
      </c>
      <c r="B72" s="12" t="s">
        <v>4992</v>
      </c>
      <c r="C72" s="13" t="s">
        <v>2084</v>
      </c>
      <c r="D72" s="13" t="s">
        <v>4918</v>
      </c>
      <c r="E72" s="13" t="s">
        <v>4943</v>
      </c>
      <c r="F72" s="13" t="s">
        <v>4937</v>
      </c>
      <c r="G72" s="14" t="s">
        <v>4942</v>
      </c>
      <c r="H72" s="14" t="s">
        <v>4938</v>
      </c>
      <c r="I72" s="14" t="s">
        <v>4927</v>
      </c>
      <c r="J72" s="14" t="s">
        <v>4924</v>
      </c>
      <c r="K72" s="16">
        <v>50</v>
      </c>
    </row>
    <row r="73" spans="1:11">
      <c r="A73" s="12" t="s">
        <v>4915</v>
      </c>
      <c r="B73" s="12" t="s">
        <v>4992</v>
      </c>
      <c r="C73" s="13" t="s">
        <v>2084</v>
      </c>
      <c r="D73" s="13" t="s">
        <v>4931</v>
      </c>
      <c r="E73" s="13" t="s">
        <v>4932</v>
      </c>
      <c r="F73" s="13" t="s">
        <v>4937</v>
      </c>
      <c r="G73" s="14" t="s">
        <v>4942</v>
      </c>
      <c r="H73" s="14" t="s">
        <v>4938</v>
      </c>
      <c r="I73" s="14" t="s">
        <v>4927</v>
      </c>
      <c r="J73" s="14" t="s">
        <v>4924</v>
      </c>
      <c r="K73" s="16">
        <v>50</v>
      </c>
    </row>
    <row r="74" spans="1:11">
      <c r="A74" s="12" t="s">
        <v>4915</v>
      </c>
      <c r="B74" s="12" t="s">
        <v>4992</v>
      </c>
      <c r="C74" s="13" t="s">
        <v>2084</v>
      </c>
      <c r="D74" s="13" t="s">
        <v>4934</v>
      </c>
      <c r="E74" s="13" t="s">
        <v>4934</v>
      </c>
      <c r="F74" s="13" t="s">
        <v>4937</v>
      </c>
      <c r="G74" s="14" t="s">
        <v>4942</v>
      </c>
      <c r="H74" s="14" t="s">
        <v>4938</v>
      </c>
      <c r="I74" s="14" t="s">
        <v>4927</v>
      </c>
      <c r="J74" s="14" t="s">
        <v>4936</v>
      </c>
      <c r="K74" s="16">
        <v>50</v>
      </c>
    </row>
    <row r="75" spans="1:11">
      <c r="A75" s="12" t="s">
        <v>4915</v>
      </c>
      <c r="B75" s="12" t="s">
        <v>4993</v>
      </c>
      <c r="C75" s="12" t="s">
        <v>4994</v>
      </c>
      <c r="D75" s="13" t="s">
        <v>4918</v>
      </c>
      <c r="E75" s="13" t="s">
        <v>4919</v>
      </c>
      <c r="F75" s="13" t="s">
        <v>4995</v>
      </c>
      <c r="G75" s="14" t="s">
        <v>4921</v>
      </c>
      <c r="H75" s="14" t="s">
        <v>4966</v>
      </c>
      <c r="I75" s="14" t="s">
        <v>4947</v>
      </c>
      <c r="J75" s="14" t="s">
        <v>4958</v>
      </c>
      <c r="K75" s="16">
        <v>71.0228</v>
      </c>
    </row>
    <row r="76" spans="1:11">
      <c r="A76" s="12" t="s">
        <v>4915</v>
      </c>
      <c r="B76" s="12" t="s">
        <v>4993</v>
      </c>
      <c r="C76" s="12" t="s">
        <v>4994</v>
      </c>
      <c r="D76" s="13" t="s">
        <v>4931</v>
      </c>
      <c r="E76" s="13" t="s">
        <v>4932</v>
      </c>
      <c r="F76" s="13" t="s">
        <v>4996</v>
      </c>
      <c r="G76" s="14" t="s">
        <v>4921</v>
      </c>
      <c r="H76" s="14" t="s">
        <v>4926</v>
      </c>
      <c r="I76" s="14" t="s">
        <v>4927</v>
      </c>
      <c r="J76" s="14" t="s">
        <v>4924</v>
      </c>
      <c r="K76" s="16">
        <v>71.0228</v>
      </c>
    </row>
    <row r="77" spans="1:11">
      <c r="A77" s="12" t="s">
        <v>4915</v>
      </c>
      <c r="B77" s="12" t="s">
        <v>4993</v>
      </c>
      <c r="C77" s="12" t="s">
        <v>4994</v>
      </c>
      <c r="D77" s="13" t="s">
        <v>4931</v>
      </c>
      <c r="E77" s="13" t="s">
        <v>4932</v>
      </c>
      <c r="F77" s="13" t="s">
        <v>4997</v>
      </c>
      <c r="G77" s="14" t="s">
        <v>4921</v>
      </c>
      <c r="H77" s="14" t="s">
        <v>4938</v>
      </c>
      <c r="I77" s="14" t="s">
        <v>4927</v>
      </c>
      <c r="J77" s="14" t="s">
        <v>4924</v>
      </c>
      <c r="K77" s="16">
        <v>71.0228</v>
      </c>
    </row>
    <row r="78" spans="1:11">
      <c r="A78" s="12" t="s">
        <v>4915</v>
      </c>
      <c r="B78" s="12" t="s">
        <v>4993</v>
      </c>
      <c r="C78" s="12" t="s">
        <v>4994</v>
      </c>
      <c r="D78" s="13" t="s">
        <v>4934</v>
      </c>
      <c r="E78" s="13" t="s">
        <v>4998</v>
      </c>
      <c r="F78" s="13" t="s">
        <v>4999</v>
      </c>
      <c r="G78" s="14" t="s">
        <v>4921</v>
      </c>
      <c r="H78" s="14" t="s">
        <v>4926</v>
      </c>
      <c r="I78" s="14" t="s">
        <v>4927</v>
      </c>
      <c r="J78" s="14" t="s">
        <v>4936</v>
      </c>
      <c r="K78" s="16">
        <v>71.0228</v>
      </c>
    </row>
    <row r="79" spans="1:11">
      <c r="A79" s="12" t="s">
        <v>4915</v>
      </c>
      <c r="B79" s="12" t="s">
        <v>4993</v>
      </c>
      <c r="C79" s="12" t="s">
        <v>5000</v>
      </c>
      <c r="D79" s="13" t="s">
        <v>4918</v>
      </c>
      <c r="E79" s="13" t="s">
        <v>4939</v>
      </c>
      <c r="F79" s="13" t="s">
        <v>5001</v>
      </c>
      <c r="G79" s="14" t="s">
        <v>4921</v>
      </c>
      <c r="H79" s="14" t="s">
        <v>4974</v>
      </c>
      <c r="I79" s="14" t="s">
        <v>4947</v>
      </c>
      <c r="J79" s="14" t="s">
        <v>4958</v>
      </c>
      <c r="K79" s="16">
        <v>53</v>
      </c>
    </row>
    <row r="80" spans="1:11">
      <c r="A80" s="12" t="s">
        <v>4915</v>
      </c>
      <c r="B80" s="12" t="s">
        <v>4993</v>
      </c>
      <c r="C80" s="12" t="s">
        <v>5000</v>
      </c>
      <c r="D80" s="13" t="s">
        <v>4931</v>
      </c>
      <c r="E80" s="13" t="s">
        <v>4932</v>
      </c>
      <c r="F80" s="13" t="s">
        <v>5002</v>
      </c>
      <c r="G80" s="14" t="s">
        <v>4921</v>
      </c>
      <c r="H80" s="14" t="s">
        <v>4938</v>
      </c>
      <c r="I80" s="14" t="s">
        <v>4975</v>
      </c>
      <c r="J80" s="14" t="s">
        <v>4924</v>
      </c>
      <c r="K80" s="16">
        <v>53</v>
      </c>
    </row>
    <row r="81" spans="1:11">
      <c r="A81" s="12" t="s">
        <v>4915</v>
      </c>
      <c r="B81" s="12" t="s">
        <v>4993</v>
      </c>
      <c r="C81" s="12" t="s">
        <v>5000</v>
      </c>
      <c r="D81" s="13" t="s">
        <v>4931</v>
      </c>
      <c r="E81" s="13" t="s">
        <v>4932</v>
      </c>
      <c r="F81" s="13" t="s">
        <v>5003</v>
      </c>
      <c r="G81" s="14" t="s">
        <v>5004</v>
      </c>
      <c r="H81" s="14" t="s">
        <v>4936</v>
      </c>
      <c r="I81" s="14" t="s">
        <v>4927</v>
      </c>
      <c r="J81" s="14" t="s">
        <v>4924</v>
      </c>
      <c r="K81" s="16">
        <v>53</v>
      </c>
    </row>
    <row r="82" spans="1:11">
      <c r="A82" s="12" t="s">
        <v>4915</v>
      </c>
      <c r="B82" s="12" t="s">
        <v>4993</v>
      </c>
      <c r="C82" s="12" t="s">
        <v>5000</v>
      </c>
      <c r="D82" s="13" t="s">
        <v>4934</v>
      </c>
      <c r="E82" s="13" t="s">
        <v>4998</v>
      </c>
      <c r="F82" s="13" t="s">
        <v>4999</v>
      </c>
      <c r="G82" s="14" t="s">
        <v>4921</v>
      </c>
      <c r="H82" s="14" t="s">
        <v>4926</v>
      </c>
      <c r="I82" s="14" t="s">
        <v>4927</v>
      </c>
      <c r="J82" s="14" t="s">
        <v>4936</v>
      </c>
      <c r="K82" s="16">
        <v>53</v>
      </c>
    </row>
    <row r="83" spans="1:11">
      <c r="A83" s="12" t="s">
        <v>4915</v>
      </c>
      <c r="B83" s="12" t="s">
        <v>4993</v>
      </c>
      <c r="C83" s="12" t="s">
        <v>5005</v>
      </c>
      <c r="D83" s="13" t="s">
        <v>4918</v>
      </c>
      <c r="E83" s="13" t="s">
        <v>4919</v>
      </c>
      <c r="F83" s="13" t="s">
        <v>5006</v>
      </c>
      <c r="G83" s="14" t="s">
        <v>4921</v>
      </c>
      <c r="H83" s="14" t="s">
        <v>5007</v>
      </c>
      <c r="I83" s="14" t="s">
        <v>4947</v>
      </c>
      <c r="J83" s="14" t="s">
        <v>4958</v>
      </c>
      <c r="K83" s="16">
        <v>27.552</v>
      </c>
    </row>
    <row r="84" spans="1:11">
      <c r="A84" s="12" t="s">
        <v>4915</v>
      </c>
      <c r="B84" s="12" t="s">
        <v>4993</v>
      </c>
      <c r="C84" s="12" t="s">
        <v>5005</v>
      </c>
      <c r="D84" s="13" t="s">
        <v>4931</v>
      </c>
      <c r="E84" s="13" t="s">
        <v>4932</v>
      </c>
      <c r="F84" s="13" t="s">
        <v>5008</v>
      </c>
      <c r="G84" s="14" t="s">
        <v>4921</v>
      </c>
      <c r="H84" s="14" t="s">
        <v>4936</v>
      </c>
      <c r="I84" s="14" t="s">
        <v>4975</v>
      </c>
      <c r="J84" s="14" t="s">
        <v>4958</v>
      </c>
      <c r="K84" s="16">
        <v>27.552</v>
      </c>
    </row>
    <row r="85" spans="1:11">
      <c r="A85" s="12" t="s">
        <v>4915</v>
      </c>
      <c r="B85" s="12" t="s">
        <v>4993</v>
      </c>
      <c r="C85" s="12" t="s">
        <v>5005</v>
      </c>
      <c r="D85" s="13" t="s">
        <v>4934</v>
      </c>
      <c r="E85" s="13" t="s">
        <v>4998</v>
      </c>
      <c r="F85" s="13" t="s">
        <v>4999</v>
      </c>
      <c r="G85" s="14" t="s">
        <v>4921</v>
      </c>
      <c r="H85" s="14" t="s">
        <v>4926</v>
      </c>
      <c r="I85" s="14" t="s">
        <v>4927</v>
      </c>
      <c r="J85" s="14" t="s">
        <v>4936</v>
      </c>
      <c r="K85" s="16">
        <v>27.552</v>
      </c>
    </row>
    <row r="86" spans="1:11">
      <c r="A86" s="12" t="s">
        <v>4915</v>
      </c>
      <c r="B86" s="12" t="s">
        <v>4993</v>
      </c>
      <c r="C86" s="12" t="s">
        <v>5009</v>
      </c>
      <c r="D86" s="13" t="s">
        <v>4918</v>
      </c>
      <c r="E86" s="13" t="s">
        <v>4919</v>
      </c>
      <c r="F86" s="13" t="s">
        <v>5010</v>
      </c>
      <c r="G86" s="14" t="s">
        <v>4921</v>
      </c>
      <c r="H86" s="14" t="s">
        <v>4924</v>
      </c>
      <c r="I86" s="14" t="s">
        <v>4947</v>
      </c>
      <c r="J86" s="14" t="s">
        <v>4958</v>
      </c>
      <c r="K86" s="16">
        <v>248.7</v>
      </c>
    </row>
    <row r="87" spans="1:11">
      <c r="A87" s="12" t="s">
        <v>4915</v>
      </c>
      <c r="B87" s="12" t="s">
        <v>4993</v>
      </c>
      <c r="C87" s="12" t="s">
        <v>5009</v>
      </c>
      <c r="D87" s="13" t="s">
        <v>4931</v>
      </c>
      <c r="E87" s="13" t="s">
        <v>4932</v>
      </c>
      <c r="F87" s="13" t="s">
        <v>5011</v>
      </c>
      <c r="G87" s="14" t="s">
        <v>4921</v>
      </c>
      <c r="H87" s="14" t="s">
        <v>4936</v>
      </c>
      <c r="I87" s="14" t="s">
        <v>5012</v>
      </c>
      <c r="J87" s="14" t="s">
        <v>4924</v>
      </c>
      <c r="K87" s="16">
        <v>248.7</v>
      </c>
    </row>
    <row r="88" spans="1:11">
      <c r="A88" s="12" t="s">
        <v>4915</v>
      </c>
      <c r="B88" s="12" t="s">
        <v>4993</v>
      </c>
      <c r="C88" s="12" t="s">
        <v>5009</v>
      </c>
      <c r="D88" s="13" t="s">
        <v>4934</v>
      </c>
      <c r="E88" s="13" t="s">
        <v>4998</v>
      </c>
      <c r="F88" s="13" t="s">
        <v>5013</v>
      </c>
      <c r="G88" s="14" t="s">
        <v>4921</v>
      </c>
      <c r="H88" s="14" t="s">
        <v>4926</v>
      </c>
      <c r="I88" s="14" t="s">
        <v>4927</v>
      </c>
      <c r="J88" s="14" t="s">
        <v>4936</v>
      </c>
      <c r="K88" s="16">
        <v>248.7</v>
      </c>
    </row>
    <row r="89" spans="1:11">
      <c r="A89" s="12" t="s">
        <v>4915</v>
      </c>
      <c r="B89" s="12" t="s">
        <v>4993</v>
      </c>
      <c r="C89" s="12" t="s">
        <v>5009</v>
      </c>
      <c r="D89" s="13" t="s">
        <v>4940</v>
      </c>
      <c r="E89" s="13" t="s">
        <v>4941</v>
      </c>
      <c r="F89" s="13" t="s">
        <v>5014</v>
      </c>
      <c r="G89" s="14" t="s">
        <v>4921</v>
      </c>
      <c r="H89" s="14" t="s">
        <v>4926</v>
      </c>
      <c r="I89" s="14" t="s">
        <v>4927</v>
      </c>
      <c r="J89" s="14" t="s">
        <v>4924</v>
      </c>
      <c r="K89" s="16">
        <v>248.7</v>
      </c>
    </row>
    <row r="90" spans="1:11">
      <c r="A90" s="12" t="s">
        <v>4915</v>
      </c>
      <c r="B90" s="12" t="s">
        <v>4993</v>
      </c>
      <c r="C90" s="12" t="s">
        <v>5015</v>
      </c>
      <c r="D90" s="13" t="s">
        <v>4918</v>
      </c>
      <c r="E90" s="13" t="s">
        <v>4919</v>
      </c>
      <c r="F90" s="13" t="s">
        <v>5016</v>
      </c>
      <c r="G90" s="14" t="s">
        <v>4921</v>
      </c>
      <c r="H90" s="14" t="s">
        <v>4966</v>
      </c>
      <c r="I90" s="14" t="s">
        <v>4947</v>
      </c>
      <c r="J90" s="14" t="s">
        <v>4958</v>
      </c>
      <c r="K90" s="16">
        <v>40</v>
      </c>
    </row>
    <row r="91" spans="1:11">
      <c r="A91" s="12" t="s">
        <v>4915</v>
      </c>
      <c r="B91" s="12" t="s">
        <v>4993</v>
      </c>
      <c r="C91" s="12" t="s">
        <v>5015</v>
      </c>
      <c r="D91" s="13" t="s">
        <v>4931</v>
      </c>
      <c r="E91" s="13" t="s">
        <v>4932</v>
      </c>
      <c r="F91" s="13" t="s">
        <v>5017</v>
      </c>
      <c r="G91" s="14" t="s">
        <v>4921</v>
      </c>
      <c r="H91" s="14" t="s">
        <v>4926</v>
      </c>
      <c r="I91" s="14" t="s">
        <v>4927</v>
      </c>
      <c r="J91" s="14" t="s">
        <v>4924</v>
      </c>
      <c r="K91" s="16">
        <v>40</v>
      </c>
    </row>
    <row r="92" spans="1:11">
      <c r="A92" s="12" t="s">
        <v>4915</v>
      </c>
      <c r="B92" s="12" t="s">
        <v>4993</v>
      </c>
      <c r="C92" s="12" t="s">
        <v>5015</v>
      </c>
      <c r="D92" s="13" t="s">
        <v>4934</v>
      </c>
      <c r="E92" s="13" t="s">
        <v>4998</v>
      </c>
      <c r="F92" s="13" t="s">
        <v>5013</v>
      </c>
      <c r="G92" s="14" t="s">
        <v>4921</v>
      </c>
      <c r="H92" s="14" t="s">
        <v>4926</v>
      </c>
      <c r="I92" s="14" t="s">
        <v>4927</v>
      </c>
      <c r="J92" s="14" t="s">
        <v>4936</v>
      </c>
      <c r="K92" s="16">
        <v>40</v>
      </c>
    </row>
    <row r="93" spans="1:11">
      <c r="A93" s="12" t="s">
        <v>4915</v>
      </c>
      <c r="B93" s="12" t="s">
        <v>4993</v>
      </c>
      <c r="C93" s="12" t="s">
        <v>5015</v>
      </c>
      <c r="D93" s="13" t="s">
        <v>4940</v>
      </c>
      <c r="E93" s="13" t="s">
        <v>5018</v>
      </c>
      <c r="F93" s="13" t="s">
        <v>5019</v>
      </c>
      <c r="G93" s="14" t="s">
        <v>4921</v>
      </c>
      <c r="H93" s="14" t="s">
        <v>4926</v>
      </c>
      <c r="I93" s="14" t="s">
        <v>4927</v>
      </c>
      <c r="J93" s="14" t="s">
        <v>4924</v>
      </c>
      <c r="K93" s="16">
        <v>40</v>
      </c>
    </row>
    <row r="94" spans="1:11">
      <c r="A94" s="12" t="s">
        <v>4915</v>
      </c>
      <c r="B94" s="12" t="s">
        <v>4993</v>
      </c>
      <c r="C94" s="12" t="s">
        <v>5020</v>
      </c>
      <c r="D94" s="13" t="s">
        <v>4918</v>
      </c>
      <c r="E94" s="13" t="s">
        <v>4939</v>
      </c>
      <c r="F94" s="13" t="s">
        <v>5021</v>
      </c>
      <c r="G94" s="14" t="s">
        <v>4921</v>
      </c>
      <c r="H94" s="14" t="s">
        <v>4926</v>
      </c>
      <c r="I94" s="14" t="s">
        <v>4927</v>
      </c>
      <c r="J94" s="14" t="s">
        <v>4958</v>
      </c>
      <c r="K94" s="16">
        <v>25</v>
      </c>
    </row>
    <row r="95" spans="1:11">
      <c r="A95" s="12" t="s">
        <v>4915</v>
      </c>
      <c r="B95" s="12" t="s">
        <v>4993</v>
      </c>
      <c r="C95" s="12" t="s">
        <v>5020</v>
      </c>
      <c r="D95" s="13" t="s">
        <v>4931</v>
      </c>
      <c r="E95" s="13" t="s">
        <v>4961</v>
      </c>
      <c r="F95" s="13" t="s">
        <v>5022</v>
      </c>
      <c r="G95" s="14" t="s">
        <v>4921</v>
      </c>
      <c r="H95" s="14" t="s">
        <v>4926</v>
      </c>
      <c r="I95" s="14" t="s">
        <v>4927</v>
      </c>
      <c r="J95" s="14" t="s">
        <v>4924</v>
      </c>
      <c r="K95" s="16">
        <v>25</v>
      </c>
    </row>
    <row r="96" spans="1:11">
      <c r="A96" s="12" t="s">
        <v>4915</v>
      </c>
      <c r="B96" s="12" t="s">
        <v>4993</v>
      </c>
      <c r="C96" s="12" t="s">
        <v>5020</v>
      </c>
      <c r="D96" s="13" t="s">
        <v>4934</v>
      </c>
      <c r="E96" s="13" t="s">
        <v>4998</v>
      </c>
      <c r="F96" s="13" t="s">
        <v>5013</v>
      </c>
      <c r="G96" s="14" t="s">
        <v>4921</v>
      </c>
      <c r="H96" s="14" t="s">
        <v>4926</v>
      </c>
      <c r="I96" s="14" t="s">
        <v>4927</v>
      </c>
      <c r="J96" s="14" t="s">
        <v>4936</v>
      </c>
      <c r="K96" s="16">
        <v>25</v>
      </c>
    </row>
    <row r="97" spans="1:11">
      <c r="A97" s="12" t="s">
        <v>4915</v>
      </c>
      <c r="B97" s="12" t="s">
        <v>4993</v>
      </c>
      <c r="C97" s="12" t="s">
        <v>5020</v>
      </c>
      <c r="D97" s="13" t="s">
        <v>4940</v>
      </c>
      <c r="E97" s="13" t="s">
        <v>4941</v>
      </c>
      <c r="F97" s="13" t="s">
        <v>5023</v>
      </c>
      <c r="G97" s="14" t="s">
        <v>4921</v>
      </c>
      <c r="H97" s="14" t="s">
        <v>4926</v>
      </c>
      <c r="I97" s="14" t="s">
        <v>4927</v>
      </c>
      <c r="J97" s="14" t="s">
        <v>4924</v>
      </c>
      <c r="K97" s="16">
        <v>25</v>
      </c>
    </row>
    <row r="98" spans="1:11">
      <c r="A98" s="12" t="s">
        <v>4915</v>
      </c>
      <c r="B98" s="12" t="s">
        <v>4993</v>
      </c>
      <c r="C98" s="12" t="s">
        <v>5024</v>
      </c>
      <c r="D98" s="13" t="s">
        <v>4918</v>
      </c>
      <c r="E98" s="13" t="s">
        <v>4919</v>
      </c>
      <c r="F98" s="13" t="s">
        <v>5025</v>
      </c>
      <c r="G98" s="14" t="s">
        <v>4921</v>
      </c>
      <c r="H98" s="14" t="s">
        <v>5026</v>
      </c>
      <c r="I98" s="14" t="s">
        <v>4975</v>
      </c>
      <c r="J98" s="14" t="s">
        <v>4958</v>
      </c>
      <c r="K98" s="16">
        <v>43.5</v>
      </c>
    </row>
    <row r="99" spans="1:11">
      <c r="A99" s="12" t="s">
        <v>4915</v>
      </c>
      <c r="B99" s="12" t="s">
        <v>4993</v>
      </c>
      <c r="C99" s="12" t="s">
        <v>5024</v>
      </c>
      <c r="D99" s="13" t="s">
        <v>4931</v>
      </c>
      <c r="E99" s="13" t="s">
        <v>4932</v>
      </c>
      <c r="F99" s="13" t="s">
        <v>5027</v>
      </c>
      <c r="G99" s="14" t="s">
        <v>4921</v>
      </c>
      <c r="H99" s="14" t="s">
        <v>5026</v>
      </c>
      <c r="I99" s="14" t="s">
        <v>4975</v>
      </c>
      <c r="J99" s="14" t="s">
        <v>4924</v>
      </c>
      <c r="K99" s="16">
        <v>43.5</v>
      </c>
    </row>
    <row r="100" spans="1:11">
      <c r="A100" s="12" t="s">
        <v>4915</v>
      </c>
      <c r="B100" s="12" t="s">
        <v>4993</v>
      </c>
      <c r="C100" s="12" t="s">
        <v>5024</v>
      </c>
      <c r="D100" s="13" t="s">
        <v>4931</v>
      </c>
      <c r="E100" s="13" t="s">
        <v>4961</v>
      </c>
      <c r="F100" s="13" t="s">
        <v>5028</v>
      </c>
      <c r="G100" s="14" t="s">
        <v>4921</v>
      </c>
      <c r="H100" s="14" t="s">
        <v>4926</v>
      </c>
      <c r="I100" s="14" t="s">
        <v>4927</v>
      </c>
      <c r="J100" s="14" t="s">
        <v>4924</v>
      </c>
      <c r="K100" s="16">
        <v>43.5</v>
      </c>
    </row>
    <row r="101" spans="1:11">
      <c r="A101" s="12" t="s">
        <v>4915</v>
      </c>
      <c r="B101" s="12" t="s">
        <v>4993</v>
      </c>
      <c r="C101" s="12" t="s">
        <v>5024</v>
      </c>
      <c r="D101" s="13" t="s">
        <v>4934</v>
      </c>
      <c r="E101" s="13" t="s">
        <v>4998</v>
      </c>
      <c r="F101" s="13" t="s">
        <v>5013</v>
      </c>
      <c r="G101" s="14" t="s">
        <v>4921</v>
      </c>
      <c r="H101" s="14" t="s">
        <v>4926</v>
      </c>
      <c r="I101" s="14" t="s">
        <v>4927</v>
      </c>
      <c r="J101" s="14" t="s">
        <v>4936</v>
      </c>
      <c r="K101" s="16">
        <v>43.5</v>
      </c>
    </row>
    <row r="102" spans="1:11">
      <c r="A102" s="12" t="s">
        <v>4915</v>
      </c>
      <c r="B102" s="12" t="s">
        <v>4993</v>
      </c>
      <c r="C102" s="12" t="s">
        <v>5029</v>
      </c>
      <c r="D102" s="13" t="s">
        <v>4918</v>
      </c>
      <c r="E102" s="13" t="s">
        <v>4919</v>
      </c>
      <c r="F102" s="13" t="s">
        <v>5030</v>
      </c>
      <c r="G102" s="14" t="s">
        <v>4921</v>
      </c>
      <c r="H102" s="14" t="s">
        <v>4966</v>
      </c>
      <c r="I102" s="14" t="s">
        <v>4947</v>
      </c>
      <c r="J102" s="14" t="s">
        <v>4958</v>
      </c>
      <c r="K102" s="16">
        <v>200</v>
      </c>
    </row>
    <row r="103" spans="1:11">
      <c r="A103" s="12" t="s">
        <v>4915</v>
      </c>
      <c r="B103" s="12" t="s">
        <v>4993</v>
      </c>
      <c r="C103" s="12" t="s">
        <v>5029</v>
      </c>
      <c r="D103" s="13" t="s">
        <v>4931</v>
      </c>
      <c r="E103" s="13" t="s">
        <v>4932</v>
      </c>
      <c r="F103" s="13" t="s">
        <v>5031</v>
      </c>
      <c r="G103" s="14" t="s">
        <v>4921</v>
      </c>
      <c r="H103" s="14" t="s">
        <v>4938</v>
      </c>
      <c r="I103" s="14" t="s">
        <v>4927</v>
      </c>
      <c r="J103" s="14" t="s">
        <v>4956</v>
      </c>
      <c r="K103" s="16">
        <v>200</v>
      </c>
    </row>
    <row r="104" spans="1:11">
      <c r="A104" s="12" t="s">
        <v>4915</v>
      </c>
      <c r="B104" s="12" t="s">
        <v>4993</v>
      </c>
      <c r="C104" s="12" t="s">
        <v>5029</v>
      </c>
      <c r="D104" s="13" t="s">
        <v>4934</v>
      </c>
      <c r="E104" s="13" t="s">
        <v>4998</v>
      </c>
      <c r="F104" s="13" t="s">
        <v>5032</v>
      </c>
      <c r="G104" s="14" t="s">
        <v>4921</v>
      </c>
      <c r="H104" s="14" t="s">
        <v>4926</v>
      </c>
      <c r="I104" s="14" t="s">
        <v>4927</v>
      </c>
      <c r="J104" s="14" t="s">
        <v>4936</v>
      </c>
      <c r="K104" s="16">
        <v>200</v>
      </c>
    </row>
    <row r="105" spans="1:11">
      <c r="A105" s="12" t="s">
        <v>4915</v>
      </c>
      <c r="B105" s="12" t="s">
        <v>4993</v>
      </c>
      <c r="C105" s="12" t="s">
        <v>5029</v>
      </c>
      <c r="D105" s="13" t="s">
        <v>4940</v>
      </c>
      <c r="E105" s="13" t="s">
        <v>4941</v>
      </c>
      <c r="F105" s="13" t="s">
        <v>5033</v>
      </c>
      <c r="G105" s="14" t="s">
        <v>4921</v>
      </c>
      <c r="H105" s="14" t="s">
        <v>4926</v>
      </c>
      <c r="I105" s="14" t="s">
        <v>4927</v>
      </c>
      <c r="J105" s="14" t="s">
        <v>4936</v>
      </c>
      <c r="K105" s="16">
        <v>200</v>
      </c>
    </row>
    <row r="106" spans="1:11">
      <c r="A106" s="12" t="s">
        <v>4915</v>
      </c>
      <c r="B106" s="12" t="s">
        <v>4993</v>
      </c>
      <c r="C106" s="12" t="s">
        <v>5034</v>
      </c>
      <c r="D106" s="13" t="s">
        <v>4918</v>
      </c>
      <c r="E106" s="13" t="s">
        <v>4919</v>
      </c>
      <c r="F106" s="13" t="s">
        <v>5030</v>
      </c>
      <c r="G106" s="14" t="s">
        <v>4921</v>
      </c>
      <c r="H106" s="14" t="s">
        <v>5035</v>
      </c>
      <c r="I106" s="14" t="s">
        <v>4947</v>
      </c>
      <c r="J106" s="14" t="s">
        <v>4958</v>
      </c>
      <c r="K106" s="16">
        <v>20</v>
      </c>
    </row>
    <row r="107" spans="1:11">
      <c r="A107" s="12" t="s">
        <v>4915</v>
      </c>
      <c r="B107" s="12" t="s">
        <v>4993</v>
      </c>
      <c r="C107" s="12" t="s">
        <v>5034</v>
      </c>
      <c r="D107" s="13" t="s">
        <v>4931</v>
      </c>
      <c r="E107" s="13" t="s">
        <v>4961</v>
      </c>
      <c r="F107" s="13" t="s">
        <v>5036</v>
      </c>
      <c r="G107" s="14" t="s">
        <v>4921</v>
      </c>
      <c r="H107" s="14" t="s">
        <v>5037</v>
      </c>
      <c r="I107" s="14" t="s">
        <v>4927</v>
      </c>
      <c r="J107" s="14" t="s">
        <v>4924</v>
      </c>
      <c r="K107" s="16">
        <v>20</v>
      </c>
    </row>
    <row r="108" spans="1:11">
      <c r="A108" s="12" t="s">
        <v>4915</v>
      </c>
      <c r="B108" s="12" t="s">
        <v>4993</v>
      </c>
      <c r="C108" s="12" t="s">
        <v>5034</v>
      </c>
      <c r="D108" s="13" t="s">
        <v>4934</v>
      </c>
      <c r="E108" s="13" t="s">
        <v>4998</v>
      </c>
      <c r="F108" s="13" t="s">
        <v>5038</v>
      </c>
      <c r="G108" s="14" t="s">
        <v>4921</v>
      </c>
      <c r="H108" s="14" t="s">
        <v>4926</v>
      </c>
      <c r="I108" s="14" t="s">
        <v>4927</v>
      </c>
      <c r="J108" s="14" t="s">
        <v>4936</v>
      </c>
      <c r="K108" s="16">
        <v>20</v>
      </c>
    </row>
    <row r="109" spans="1:11">
      <c r="A109" s="12" t="s">
        <v>4915</v>
      </c>
      <c r="B109" s="12" t="s">
        <v>4993</v>
      </c>
      <c r="C109" s="12" t="s">
        <v>5034</v>
      </c>
      <c r="D109" s="13" t="s">
        <v>4940</v>
      </c>
      <c r="E109" s="13" t="s">
        <v>4941</v>
      </c>
      <c r="F109" s="13" t="s">
        <v>5033</v>
      </c>
      <c r="G109" s="14" t="s">
        <v>4921</v>
      </c>
      <c r="H109" s="14" t="s">
        <v>4938</v>
      </c>
      <c r="I109" s="14" t="s">
        <v>4927</v>
      </c>
      <c r="J109" s="14" t="s">
        <v>4924</v>
      </c>
      <c r="K109" s="16">
        <v>20</v>
      </c>
    </row>
    <row r="110" spans="1:11">
      <c r="A110" s="12" t="s">
        <v>4915</v>
      </c>
      <c r="B110" s="12" t="s">
        <v>5039</v>
      </c>
      <c r="C110" s="12" t="s">
        <v>5040</v>
      </c>
      <c r="D110" s="13" t="s">
        <v>4918</v>
      </c>
      <c r="E110" s="13" t="s">
        <v>4919</v>
      </c>
      <c r="F110" s="13" t="s">
        <v>5041</v>
      </c>
      <c r="G110" s="14" t="s">
        <v>4921</v>
      </c>
      <c r="H110" s="14" t="s">
        <v>5042</v>
      </c>
      <c r="I110" s="14" t="s">
        <v>4947</v>
      </c>
      <c r="J110" s="14" t="s">
        <v>4924</v>
      </c>
      <c r="K110" s="16">
        <v>93.52</v>
      </c>
    </row>
    <row r="111" spans="1:11">
      <c r="A111" s="12" t="s">
        <v>4915</v>
      </c>
      <c r="B111" s="12" t="s">
        <v>5039</v>
      </c>
      <c r="C111" s="12" t="s">
        <v>5040</v>
      </c>
      <c r="D111" s="13" t="s">
        <v>4918</v>
      </c>
      <c r="E111" s="13" t="s">
        <v>4919</v>
      </c>
      <c r="F111" s="13" t="s">
        <v>5043</v>
      </c>
      <c r="G111" s="14" t="s">
        <v>4921</v>
      </c>
      <c r="H111" s="14" t="s">
        <v>4966</v>
      </c>
      <c r="I111" s="14" t="s">
        <v>4947</v>
      </c>
      <c r="J111" s="14" t="s">
        <v>4936</v>
      </c>
      <c r="K111" s="16">
        <v>93.52</v>
      </c>
    </row>
    <row r="112" spans="1:11">
      <c r="A112" s="12" t="s">
        <v>4915</v>
      </c>
      <c r="B112" s="12" t="s">
        <v>5039</v>
      </c>
      <c r="C112" s="12" t="s">
        <v>5040</v>
      </c>
      <c r="D112" s="13" t="s">
        <v>4918</v>
      </c>
      <c r="E112" s="13" t="s">
        <v>4919</v>
      </c>
      <c r="F112" s="13" t="s">
        <v>5044</v>
      </c>
      <c r="G112" s="14" t="s">
        <v>4921</v>
      </c>
      <c r="H112" s="14" t="s">
        <v>4958</v>
      </c>
      <c r="I112" s="14" t="s">
        <v>4947</v>
      </c>
      <c r="J112" s="14" t="s">
        <v>4924</v>
      </c>
      <c r="K112" s="16">
        <v>93.52</v>
      </c>
    </row>
    <row r="113" spans="1:11">
      <c r="A113" s="12" t="s">
        <v>4915</v>
      </c>
      <c r="B113" s="12" t="s">
        <v>5039</v>
      </c>
      <c r="C113" s="12" t="s">
        <v>5040</v>
      </c>
      <c r="D113" s="13" t="s">
        <v>4918</v>
      </c>
      <c r="E113" s="13" t="s">
        <v>4919</v>
      </c>
      <c r="F113" s="13" t="s">
        <v>5045</v>
      </c>
      <c r="G113" s="14" t="s">
        <v>4921</v>
      </c>
      <c r="H113" s="14" t="s">
        <v>4929</v>
      </c>
      <c r="I113" s="14" t="s">
        <v>4947</v>
      </c>
      <c r="J113" s="14" t="s">
        <v>4936</v>
      </c>
      <c r="K113" s="16">
        <v>93.52</v>
      </c>
    </row>
    <row r="114" spans="1:11">
      <c r="A114" s="12" t="s">
        <v>4915</v>
      </c>
      <c r="B114" s="12" t="s">
        <v>5039</v>
      </c>
      <c r="C114" s="12" t="s">
        <v>5040</v>
      </c>
      <c r="D114" s="13" t="s">
        <v>4931</v>
      </c>
      <c r="E114" s="13" t="s">
        <v>4961</v>
      </c>
      <c r="F114" s="13" t="s">
        <v>5046</v>
      </c>
      <c r="G114" s="14" t="s">
        <v>4960</v>
      </c>
      <c r="H114" s="14"/>
      <c r="I114" s="14"/>
      <c r="J114" s="14" t="s">
        <v>4924</v>
      </c>
      <c r="K114" s="16">
        <v>93.52</v>
      </c>
    </row>
    <row r="115" spans="1:11">
      <c r="A115" s="12" t="s">
        <v>4915</v>
      </c>
      <c r="B115" s="12" t="s">
        <v>5039</v>
      </c>
      <c r="C115" s="12" t="s">
        <v>5040</v>
      </c>
      <c r="D115" s="13" t="s">
        <v>4934</v>
      </c>
      <c r="E115" s="13" t="s">
        <v>4998</v>
      </c>
      <c r="F115" s="13" t="s">
        <v>5047</v>
      </c>
      <c r="G115" s="14" t="s">
        <v>4921</v>
      </c>
      <c r="H115" s="14" t="s">
        <v>4952</v>
      </c>
      <c r="I115" s="14" t="s">
        <v>4927</v>
      </c>
      <c r="J115" s="14" t="s">
        <v>4936</v>
      </c>
      <c r="K115" s="16">
        <v>93.52</v>
      </c>
    </row>
    <row r="116" spans="1:11">
      <c r="A116" s="12" t="s">
        <v>4915</v>
      </c>
      <c r="B116" s="12" t="s">
        <v>5039</v>
      </c>
      <c r="C116" s="12" t="s">
        <v>5048</v>
      </c>
      <c r="D116" s="13" t="s">
        <v>4918</v>
      </c>
      <c r="E116" s="13" t="s">
        <v>4919</v>
      </c>
      <c r="F116" s="13" t="s">
        <v>5049</v>
      </c>
      <c r="G116" s="14" t="s">
        <v>4921</v>
      </c>
      <c r="H116" s="14" t="s">
        <v>4936</v>
      </c>
      <c r="I116" s="14" t="s">
        <v>4975</v>
      </c>
      <c r="J116" s="14" t="s">
        <v>4924</v>
      </c>
      <c r="K116" s="16">
        <v>16</v>
      </c>
    </row>
    <row r="117" spans="1:11">
      <c r="A117" s="12" t="s">
        <v>4915</v>
      </c>
      <c r="B117" s="12" t="s">
        <v>5039</v>
      </c>
      <c r="C117" s="12" t="s">
        <v>5048</v>
      </c>
      <c r="D117" s="13" t="s">
        <v>4918</v>
      </c>
      <c r="E117" s="13" t="s">
        <v>4919</v>
      </c>
      <c r="F117" s="13" t="s">
        <v>5050</v>
      </c>
      <c r="G117" s="14" t="s">
        <v>4921</v>
      </c>
      <c r="H117" s="14" t="s">
        <v>5051</v>
      </c>
      <c r="I117" s="14" t="s">
        <v>4975</v>
      </c>
      <c r="J117" s="14" t="s">
        <v>4924</v>
      </c>
      <c r="K117" s="16">
        <v>16</v>
      </c>
    </row>
    <row r="118" spans="1:11">
      <c r="A118" s="12" t="s">
        <v>4915</v>
      </c>
      <c r="B118" s="12" t="s">
        <v>5039</v>
      </c>
      <c r="C118" s="12" t="s">
        <v>5048</v>
      </c>
      <c r="D118" s="13" t="s">
        <v>4918</v>
      </c>
      <c r="E118" s="13" t="s">
        <v>4919</v>
      </c>
      <c r="F118" s="13" t="s">
        <v>5052</v>
      </c>
      <c r="G118" s="14" t="s">
        <v>4921</v>
      </c>
      <c r="H118" s="14" t="s">
        <v>4946</v>
      </c>
      <c r="I118" s="14" t="s">
        <v>4975</v>
      </c>
      <c r="J118" s="14" t="s">
        <v>4924</v>
      </c>
      <c r="K118" s="16">
        <v>16</v>
      </c>
    </row>
    <row r="119" spans="1:11">
      <c r="A119" s="12" t="s">
        <v>4915</v>
      </c>
      <c r="B119" s="12" t="s">
        <v>5039</v>
      </c>
      <c r="C119" s="12" t="s">
        <v>5048</v>
      </c>
      <c r="D119" s="13" t="s">
        <v>4931</v>
      </c>
      <c r="E119" s="13" t="s">
        <v>4961</v>
      </c>
      <c r="F119" s="13" t="s">
        <v>5053</v>
      </c>
      <c r="G119" s="14" t="s">
        <v>4921</v>
      </c>
      <c r="H119" s="14" t="s">
        <v>4952</v>
      </c>
      <c r="I119" s="14" t="s">
        <v>4927</v>
      </c>
      <c r="J119" s="14" t="s">
        <v>4924</v>
      </c>
      <c r="K119" s="16">
        <v>16</v>
      </c>
    </row>
    <row r="120" spans="1:11">
      <c r="A120" s="12" t="s">
        <v>4915</v>
      </c>
      <c r="B120" s="12" t="s">
        <v>5039</v>
      </c>
      <c r="C120" s="12" t="s">
        <v>5048</v>
      </c>
      <c r="D120" s="13" t="s">
        <v>4934</v>
      </c>
      <c r="E120" s="13" t="s">
        <v>4998</v>
      </c>
      <c r="F120" s="13" t="s">
        <v>5047</v>
      </c>
      <c r="G120" s="14" t="s">
        <v>4921</v>
      </c>
      <c r="H120" s="14" t="s">
        <v>4952</v>
      </c>
      <c r="I120" s="14" t="s">
        <v>4927</v>
      </c>
      <c r="J120" s="14" t="s">
        <v>4936</v>
      </c>
      <c r="K120" s="16">
        <v>16</v>
      </c>
    </row>
    <row r="121" spans="1:11">
      <c r="A121" s="12" t="s">
        <v>4915</v>
      </c>
      <c r="B121" s="12" t="s">
        <v>5039</v>
      </c>
      <c r="C121" s="12" t="s">
        <v>5054</v>
      </c>
      <c r="D121" s="13" t="s">
        <v>4918</v>
      </c>
      <c r="E121" s="13" t="s">
        <v>4919</v>
      </c>
      <c r="F121" s="13" t="s">
        <v>5055</v>
      </c>
      <c r="G121" s="14" t="s">
        <v>4921</v>
      </c>
      <c r="H121" s="14" t="s">
        <v>5056</v>
      </c>
      <c r="I121" s="14" t="s">
        <v>4947</v>
      </c>
      <c r="J121" s="14" t="s">
        <v>4924</v>
      </c>
      <c r="K121" s="16">
        <v>30</v>
      </c>
    </row>
    <row r="122" spans="1:11">
      <c r="A122" s="12" t="s">
        <v>4915</v>
      </c>
      <c r="B122" s="12" t="s">
        <v>5039</v>
      </c>
      <c r="C122" s="12" t="s">
        <v>5054</v>
      </c>
      <c r="D122" s="13" t="s">
        <v>4918</v>
      </c>
      <c r="E122" s="13" t="s">
        <v>4919</v>
      </c>
      <c r="F122" s="13" t="s">
        <v>5057</v>
      </c>
      <c r="G122" s="14" t="s">
        <v>4921</v>
      </c>
      <c r="H122" s="14" t="s">
        <v>5058</v>
      </c>
      <c r="I122" s="14" t="s">
        <v>5059</v>
      </c>
      <c r="J122" s="14" t="s">
        <v>4924</v>
      </c>
      <c r="K122" s="16">
        <v>30</v>
      </c>
    </row>
    <row r="123" spans="1:11">
      <c r="A123" s="12" t="s">
        <v>4915</v>
      </c>
      <c r="B123" s="12" t="s">
        <v>5039</v>
      </c>
      <c r="C123" s="12" t="s">
        <v>5054</v>
      </c>
      <c r="D123" s="13" t="s">
        <v>4918</v>
      </c>
      <c r="E123" s="13" t="s">
        <v>4919</v>
      </c>
      <c r="F123" s="13" t="s">
        <v>5060</v>
      </c>
      <c r="G123" s="14" t="s">
        <v>4921</v>
      </c>
      <c r="H123" s="14" t="s">
        <v>4938</v>
      </c>
      <c r="I123" s="14" t="s">
        <v>5059</v>
      </c>
      <c r="J123" s="14" t="s">
        <v>4924</v>
      </c>
      <c r="K123" s="16">
        <v>30</v>
      </c>
    </row>
    <row r="124" spans="1:11">
      <c r="A124" s="12" t="s">
        <v>4915</v>
      </c>
      <c r="B124" s="12" t="s">
        <v>5039</v>
      </c>
      <c r="C124" s="12" t="s">
        <v>5054</v>
      </c>
      <c r="D124" s="13" t="s">
        <v>4931</v>
      </c>
      <c r="E124" s="13" t="s">
        <v>4961</v>
      </c>
      <c r="F124" s="13" t="s">
        <v>5061</v>
      </c>
      <c r="G124" s="14" t="s">
        <v>4921</v>
      </c>
      <c r="H124" s="14" t="s">
        <v>4974</v>
      </c>
      <c r="I124" s="14" t="s">
        <v>4975</v>
      </c>
      <c r="J124" s="14" t="s">
        <v>4924</v>
      </c>
      <c r="K124" s="16">
        <v>30</v>
      </c>
    </row>
    <row r="125" spans="1:11">
      <c r="A125" s="12" t="s">
        <v>4915</v>
      </c>
      <c r="B125" s="12" t="s">
        <v>5039</v>
      </c>
      <c r="C125" s="12" t="s">
        <v>5054</v>
      </c>
      <c r="D125" s="13" t="s">
        <v>4934</v>
      </c>
      <c r="E125" s="13" t="s">
        <v>4998</v>
      </c>
      <c r="F125" s="13" t="s">
        <v>5047</v>
      </c>
      <c r="G125" s="14" t="s">
        <v>4921</v>
      </c>
      <c r="H125" s="14" t="s">
        <v>4952</v>
      </c>
      <c r="I125" s="14" t="s">
        <v>4927</v>
      </c>
      <c r="J125" s="14" t="s">
        <v>4936</v>
      </c>
      <c r="K125" s="16">
        <v>30</v>
      </c>
    </row>
    <row r="126" spans="1:11">
      <c r="A126" s="12" t="s">
        <v>4915</v>
      </c>
      <c r="B126" s="12" t="s">
        <v>5039</v>
      </c>
      <c r="C126" s="12" t="s">
        <v>5062</v>
      </c>
      <c r="D126" s="13" t="s">
        <v>4918</v>
      </c>
      <c r="E126" s="13" t="s">
        <v>4919</v>
      </c>
      <c r="F126" s="13" t="s">
        <v>5063</v>
      </c>
      <c r="G126" s="14" t="s">
        <v>4921</v>
      </c>
      <c r="H126" s="14" t="s">
        <v>5064</v>
      </c>
      <c r="I126" s="14" t="s">
        <v>5065</v>
      </c>
      <c r="J126" s="14" t="s">
        <v>4924</v>
      </c>
      <c r="K126" s="16">
        <v>90.574</v>
      </c>
    </row>
    <row r="127" spans="1:11">
      <c r="A127" s="12" t="s">
        <v>4915</v>
      </c>
      <c r="B127" s="12" t="s">
        <v>5039</v>
      </c>
      <c r="C127" s="12" t="s">
        <v>5062</v>
      </c>
      <c r="D127" s="13" t="s">
        <v>4918</v>
      </c>
      <c r="E127" s="13" t="s">
        <v>4919</v>
      </c>
      <c r="F127" s="13" t="s">
        <v>5066</v>
      </c>
      <c r="G127" s="14" t="s">
        <v>4921</v>
      </c>
      <c r="H127" s="14" t="s">
        <v>5056</v>
      </c>
      <c r="I127" s="14" t="s">
        <v>5065</v>
      </c>
      <c r="J127" s="14" t="s">
        <v>4924</v>
      </c>
      <c r="K127" s="16">
        <v>90.574</v>
      </c>
    </row>
    <row r="128" spans="1:11">
      <c r="A128" s="12" t="s">
        <v>4915</v>
      </c>
      <c r="B128" s="12" t="s">
        <v>5039</v>
      </c>
      <c r="C128" s="12" t="s">
        <v>5062</v>
      </c>
      <c r="D128" s="13" t="s">
        <v>4918</v>
      </c>
      <c r="E128" s="13" t="s">
        <v>4919</v>
      </c>
      <c r="F128" s="13" t="s">
        <v>5067</v>
      </c>
      <c r="G128" s="14" t="s">
        <v>4921</v>
      </c>
      <c r="H128" s="14" t="s">
        <v>4958</v>
      </c>
      <c r="I128" s="14" t="s">
        <v>4947</v>
      </c>
      <c r="J128" s="14" t="s">
        <v>4924</v>
      </c>
      <c r="K128" s="16">
        <v>90.574</v>
      </c>
    </row>
    <row r="129" spans="1:11">
      <c r="A129" s="12" t="s">
        <v>4915</v>
      </c>
      <c r="B129" s="12" t="s">
        <v>5039</v>
      </c>
      <c r="C129" s="12" t="s">
        <v>5062</v>
      </c>
      <c r="D129" s="13" t="s">
        <v>4931</v>
      </c>
      <c r="E129" s="13" t="s">
        <v>4961</v>
      </c>
      <c r="F129" s="13" t="s">
        <v>5068</v>
      </c>
      <c r="G129" s="14" t="s">
        <v>4960</v>
      </c>
      <c r="H129" s="14"/>
      <c r="I129" s="14"/>
      <c r="J129" s="14" t="s">
        <v>4924</v>
      </c>
      <c r="K129" s="16">
        <v>90.574</v>
      </c>
    </row>
    <row r="130" spans="1:11">
      <c r="A130" s="12" t="s">
        <v>4915</v>
      </c>
      <c r="B130" s="12" t="s">
        <v>5039</v>
      </c>
      <c r="C130" s="12" t="s">
        <v>5062</v>
      </c>
      <c r="D130" s="13" t="s">
        <v>4934</v>
      </c>
      <c r="E130" s="13" t="s">
        <v>4998</v>
      </c>
      <c r="F130" s="13" t="s">
        <v>5047</v>
      </c>
      <c r="G130" s="14" t="s">
        <v>4921</v>
      </c>
      <c r="H130" s="14" t="s">
        <v>4952</v>
      </c>
      <c r="I130" s="14" t="s">
        <v>4927</v>
      </c>
      <c r="J130" s="14" t="s">
        <v>4936</v>
      </c>
      <c r="K130" s="16">
        <v>90.574</v>
      </c>
    </row>
    <row r="131" spans="1:11">
      <c r="A131" s="12" t="s">
        <v>4915</v>
      </c>
      <c r="B131" s="12" t="s">
        <v>5039</v>
      </c>
      <c r="C131" s="12" t="s">
        <v>5069</v>
      </c>
      <c r="D131" s="13" t="s">
        <v>4918</v>
      </c>
      <c r="E131" s="13" t="s">
        <v>4919</v>
      </c>
      <c r="F131" s="13" t="s">
        <v>5070</v>
      </c>
      <c r="G131" s="14" t="s">
        <v>4921</v>
      </c>
      <c r="H131" s="14" t="s">
        <v>5071</v>
      </c>
      <c r="I131" s="14" t="s">
        <v>5012</v>
      </c>
      <c r="J131" s="14" t="s">
        <v>4924</v>
      </c>
      <c r="K131" s="16">
        <v>56.21</v>
      </c>
    </row>
    <row r="132" spans="1:11">
      <c r="A132" s="12" t="s">
        <v>4915</v>
      </c>
      <c r="B132" s="12" t="s">
        <v>5039</v>
      </c>
      <c r="C132" s="12" t="s">
        <v>5069</v>
      </c>
      <c r="D132" s="13" t="s">
        <v>4918</v>
      </c>
      <c r="E132" s="13" t="s">
        <v>4939</v>
      </c>
      <c r="F132" s="13" t="s">
        <v>5072</v>
      </c>
      <c r="G132" s="14" t="s">
        <v>4921</v>
      </c>
      <c r="H132" s="14" t="s">
        <v>5026</v>
      </c>
      <c r="I132" s="14" t="s">
        <v>5073</v>
      </c>
      <c r="J132" s="14" t="s">
        <v>4924</v>
      </c>
      <c r="K132" s="16">
        <v>56.21</v>
      </c>
    </row>
    <row r="133" spans="1:11">
      <c r="A133" s="12" t="s">
        <v>4915</v>
      </c>
      <c r="B133" s="12" t="s">
        <v>5039</v>
      </c>
      <c r="C133" s="12" t="s">
        <v>5069</v>
      </c>
      <c r="D133" s="13" t="s">
        <v>4918</v>
      </c>
      <c r="E133" s="13" t="s">
        <v>4943</v>
      </c>
      <c r="F133" s="13" t="s">
        <v>5074</v>
      </c>
      <c r="G133" s="14" t="s">
        <v>4921</v>
      </c>
      <c r="H133" s="14" t="s">
        <v>5075</v>
      </c>
      <c r="I133" s="14" t="s">
        <v>4927</v>
      </c>
      <c r="J133" s="14" t="s">
        <v>4924</v>
      </c>
      <c r="K133" s="16">
        <v>56.21</v>
      </c>
    </row>
    <row r="134" spans="1:11">
      <c r="A134" s="12" t="s">
        <v>4915</v>
      </c>
      <c r="B134" s="12" t="s">
        <v>5039</v>
      </c>
      <c r="C134" s="12" t="s">
        <v>5069</v>
      </c>
      <c r="D134" s="13" t="s">
        <v>4931</v>
      </c>
      <c r="E134" s="13" t="s">
        <v>4932</v>
      </c>
      <c r="F134" s="13" t="s">
        <v>5076</v>
      </c>
      <c r="G134" s="14" t="s">
        <v>4921</v>
      </c>
      <c r="H134" s="14" t="s">
        <v>4956</v>
      </c>
      <c r="I134" s="14" t="s">
        <v>5012</v>
      </c>
      <c r="J134" s="14" t="s">
        <v>4924</v>
      </c>
      <c r="K134" s="16">
        <v>56.21</v>
      </c>
    </row>
    <row r="135" spans="1:11">
      <c r="A135" s="12" t="s">
        <v>4915</v>
      </c>
      <c r="B135" s="12" t="s">
        <v>5039</v>
      </c>
      <c r="C135" s="12" t="s">
        <v>5069</v>
      </c>
      <c r="D135" s="13" t="s">
        <v>4940</v>
      </c>
      <c r="E135" s="13" t="s">
        <v>4941</v>
      </c>
      <c r="F135" s="13" t="s">
        <v>5077</v>
      </c>
      <c r="G135" s="14" t="s">
        <v>5004</v>
      </c>
      <c r="H135" s="14" t="s">
        <v>4974</v>
      </c>
      <c r="I135" s="14" t="s">
        <v>4975</v>
      </c>
      <c r="J135" s="14" t="s">
        <v>4936</v>
      </c>
      <c r="K135" s="16">
        <v>56.21</v>
      </c>
    </row>
    <row r="136" spans="1:11">
      <c r="A136" s="12" t="s">
        <v>4915</v>
      </c>
      <c r="B136" s="12" t="s">
        <v>5039</v>
      </c>
      <c r="C136" s="12" t="s">
        <v>5078</v>
      </c>
      <c r="D136" s="13" t="s">
        <v>4918</v>
      </c>
      <c r="E136" s="13" t="s">
        <v>4919</v>
      </c>
      <c r="F136" s="13" t="s">
        <v>5079</v>
      </c>
      <c r="G136" s="14" t="s">
        <v>4921</v>
      </c>
      <c r="H136" s="14" t="s">
        <v>5080</v>
      </c>
      <c r="I136" s="14" t="s">
        <v>4949</v>
      </c>
      <c r="J136" s="14" t="s">
        <v>4924</v>
      </c>
      <c r="K136" s="16">
        <v>150</v>
      </c>
    </row>
    <row r="137" spans="1:11">
      <c r="A137" s="12" t="s">
        <v>4915</v>
      </c>
      <c r="B137" s="12" t="s">
        <v>5039</v>
      </c>
      <c r="C137" s="12" t="s">
        <v>5078</v>
      </c>
      <c r="D137" s="13" t="s">
        <v>4918</v>
      </c>
      <c r="E137" s="13" t="s">
        <v>4919</v>
      </c>
      <c r="F137" s="13" t="s">
        <v>5081</v>
      </c>
      <c r="G137" s="14" t="s">
        <v>4921</v>
      </c>
      <c r="H137" s="14" t="s">
        <v>4938</v>
      </c>
      <c r="I137" s="14" t="s">
        <v>4927</v>
      </c>
      <c r="J137" s="14" t="s">
        <v>4924</v>
      </c>
      <c r="K137" s="16">
        <v>150</v>
      </c>
    </row>
    <row r="138" spans="1:11">
      <c r="A138" s="12" t="s">
        <v>4915</v>
      </c>
      <c r="B138" s="12" t="s">
        <v>5039</v>
      </c>
      <c r="C138" s="12" t="s">
        <v>5078</v>
      </c>
      <c r="D138" s="13" t="s">
        <v>4918</v>
      </c>
      <c r="E138" s="13" t="s">
        <v>4939</v>
      </c>
      <c r="F138" s="13" t="s">
        <v>5082</v>
      </c>
      <c r="G138" s="14" t="s">
        <v>4921</v>
      </c>
      <c r="H138" s="14" t="s">
        <v>4966</v>
      </c>
      <c r="I138" s="14" t="s">
        <v>4927</v>
      </c>
      <c r="J138" s="14" t="s">
        <v>4924</v>
      </c>
      <c r="K138" s="16">
        <v>150</v>
      </c>
    </row>
    <row r="139" spans="1:11">
      <c r="A139" s="12" t="s">
        <v>4915</v>
      </c>
      <c r="B139" s="12" t="s">
        <v>5039</v>
      </c>
      <c r="C139" s="12" t="s">
        <v>5078</v>
      </c>
      <c r="D139" s="13" t="s">
        <v>4931</v>
      </c>
      <c r="E139" s="13" t="s">
        <v>5083</v>
      </c>
      <c r="F139" s="13" t="s">
        <v>5084</v>
      </c>
      <c r="G139" s="14" t="s">
        <v>4960</v>
      </c>
      <c r="H139" s="14"/>
      <c r="I139" s="14"/>
      <c r="J139" s="14" t="s">
        <v>4924</v>
      </c>
      <c r="K139" s="16">
        <v>150</v>
      </c>
    </row>
    <row r="140" spans="1:11">
      <c r="A140" s="12" t="s">
        <v>4915</v>
      </c>
      <c r="B140" s="12" t="s">
        <v>5039</v>
      </c>
      <c r="C140" s="12" t="s">
        <v>5078</v>
      </c>
      <c r="D140" s="13" t="s">
        <v>4934</v>
      </c>
      <c r="E140" s="13" t="s">
        <v>4934</v>
      </c>
      <c r="F140" s="13" t="s">
        <v>4998</v>
      </c>
      <c r="G140" s="14" t="s">
        <v>4921</v>
      </c>
      <c r="H140" s="14" t="s">
        <v>4952</v>
      </c>
      <c r="I140" s="14" t="s">
        <v>4927</v>
      </c>
      <c r="J140" s="14" t="s">
        <v>4936</v>
      </c>
      <c r="K140" s="16">
        <v>150</v>
      </c>
    </row>
    <row r="141" spans="1:11">
      <c r="A141" s="12" t="s">
        <v>4915</v>
      </c>
      <c r="B141" s="12" t="s">
        <v>5039</v>
      </c>
      <c r="C141" s="12" t="s">
        <v>5085</v>
      </c>
      <c r="D141" s="13" t="s">
        <v>4918</v>
      </c>
      <c r="E141" s="13" t="s">
        <v>4919</v>
      </c>
      <c r="F141" s="13" t="s">
        <v>5079</v>
      </c>
      <c r="G141" s="14" t="s">
        <v>4921</v>
      </c>
      <c r="H141" s="14" t="s">
        <v>4956</v>
      </c>
      <c r="I141" s="14" t="s">
        <v>4949</v>
      </c>
      <c r="J141" s="14" t="s">
        <v>4924</v>
      </c>
      <c r="K141" s="16">
        <v>60</v>
      </c>
    </row>
    <row r="142" spans="1:11">
      <c r="A142" s="12" t="s">
        <v>4915</v>
      </c>
      <c r="B142" s="12" t="s">
        <v>5039</v>
      </c>
      <c r="C142" s="12" t="s">
        <v>5085</v>
      </c>
      <c r="D142" s="13" t="s">
        <v>4918</v>
      </c>
      <c r="E142" s="13" t="s">
        <v>4919</v>
      </c>
      <c r="F142" s="13" t="s">
        <v>5086</v>
      </c>
      <c r="G142" s="14" t="s">
        <v>4921</v>
      </c>
      <c r="H142" s="14" t="s">
        <v>5087</v>
      </c>
      <c r="I142" s="14" t="s">
        <v>5088</v>
      </c>
      <c r="J142" s="14" t="s">
        <v>4924</v>
      </c>
      <c r="K142" s="16">
        <v>60</v>
      </c>
    </row>
    <row r="143" spans="1:11">
      <c r="A143" s="12" t="s">
        <v>4915</v>
      </c>
      <c r="B143" s="12" t="s">
        <v>5039</v>
      </c>
      <c r="C143" s="12" t="s">
        <v>5085</v>
      </c>
      <c r="D143" s="13" t="s">
        <v>4931</v>
      </c>
      <c r="E143" s="13" t="s">
        <v>5089</v>
      </c>
      <c r="F143" s="13" t="s">
        <v>5090</v>
      </c>
      <c r="G143" s="14" t="s">
        <v>4921</v>
      </c>
      <c r="H143" s="14" t="s">
        <v>5037</v>
      </c>
      <c r="I143" s="14" t="s">
        <v>5088</v>
      </c>
      <c r="J143" s="14" t="s">
        <v>4924</v>
      </c>
      <c r="K143" s="16">
        <v>60</v>
      </c>
    </row>
    <row r="144" spans="1:11">
      <c r="A144" s="12" t="s">
        <v>4915</v>
      </c>
      <c r="B144" s="12" t="s">
        <v>5039</v>
      </c>
      <c r="C144" s="12" t="s">
        <v>5085</v>
      </c>
      <c r="D144" s="13" t="s">
        <v>4931</v>
      </c>
      <c r="E144" s="13" t="s">
        <v>4932</v>
      </c>
      <c r="F144" s="13" t="s">
        <v>5091</v>
      </c>
      <c r="G144" s="14" t="s">
        <v>4921</v>
      </c>
      <c r="H144" s="14" t="s">
        <v>5092</v>
      </c>
      <c r="I144" s="14" t="s">
        <v>4927</v>
      </c>
      <c r="J144" s="14" t="s">
        <v>4924</v>
      </c>
      <c r="K144" s="16">
        <v>60</v>
      </c>
    </row>
    <row r="145" spans="1:11">
      <c r="A145" s="12" t="s">
        <v>4915</v>
      </c>
      <c r="B145" s="12" t="s">
        <v>5039</v>
      </c>
      <c r="C145" s="12" t="s">
        <v>5085</v>
      </c>
      <c r="D145" s="13" t="s">
        <v>4934</v>
      </c>
      <c r="E145" s="13" t="s">
        <v>4998</v>
      </c>
      <c r="F145" s="13" t="s">
        <v>5093</v>
      </c>
      <c r="G145" s="14" t="s">
        <v>4921</v>
      </c>
      <c r="H145" s="14" t="s">
        <v>4926</v>
      </c>
      <c r="I145" s="14" t="s">
        <v>4927</v>
      </c>
      <c r="J145" s="14" t="s">
        <v>4936</v>
      </c>
      <c r="K145" s="16">
        <v>60</v>
      </c>
    </row>
    <row r="146" spans="1:11">
      <c r="A146" s="12" t="s">
        <v>4915</v>
      </c>
      <c r="B146" s="12" t="s">
        <v>5039</v>
      </c>
      <c r="C146" s="12" t="s">
        <v>5094</v>
      </c>
      <c r="D146" s="13" t="s">
        <v>4918</v>
      </c>
      <c r="E146" s="13" t="s">
        <v>4919</v>
      </c>
      <c r="F146" s="13" t="s">
        <v>5095</v>
      </c>
      <c r="G146" s="14" t="s">
        <v>4921</v>
      </c>
      <c r="H146" s="14" t="s">
        <v>4936</v>
      </c>
      <c r="I146" s="14" t="s">
        <v>5096</v>
      </c>
      <c r="J146" s="14" t="s">
        <v>4924</v>
      </c>
      <c r="K146" s="16">
        <v>80</v>
      </c>
    </row>
    <row r="147" spans="1:11">
      <c r="A147" s="12" t="s">
        <v>4915</v>
      </c>
      <c r="B147" s="12" t="s">
        <v>5039</v>
      </c>
      <c r="C147" s="12" t="s">
        <v>5094</v>
      </c>
      <c r="D147" s="13" t="s">
        <v>4918</v>
      </c>
      <c r="E147" s="13" t="s">
        <v>4919</v>
      </c>
      <c r="F147" s="13" t="s">
        <v>5097</v>
      </c>
      <c r="G147" s="14" t="s">
        <v>4921</v>
      </c>
      <c r="H147" s="14" t="s">
        <v>4966</v>
      </c>
      <c r="I147" s="14" t="s">
        <v>5098</v>
      </c>
      <c r="J147" s="14" t="s">
        <v>4924</v>
      </c>
      <c r="K147" s="16">
        <v>80</v>
      </c>
    </row>
    <row r="148" spans="1:11">
      <c r="A148" s="12" t="s">
        <v>4915</v>
      </c>
      <c r="B148" s="12" t="s">
        <v>5039</v>
      </c>
      <c r="C148" s="12" t="s">
        <v>5094</v>
      </c>
      <c r="D148" s="13" t="s">
        <v>4931</v>
      </c>
      <c r="E148" s="13" t="s">
        <v>4932</v>
      </c>
      <c r="F148" s="13" t="s">
        <v>5099</v>
      </c>
      <c r="G148" s="14" t="s">
        <v>4921</v>
      </c>
      <c r="H148" s="14" t="s">
        <v>4924</v>
      </c>
      <c r="I148" s="14" t="s">
        <v>5100</v>
      </c>
      <c r="J148" s="14" t="s">
        <v>4924</v>
      </c>
      <c r="K148" s="16">
        <v>80</v>
      </c>
    </row>
    <row r="149" spans="1:11">
      <c r="A149" s="12" t="s">
        <v>4915</v>
      </c>
      <c r="B149" s="12" t="s">
        <v>5039</v>
      </c>
      <c r="C149" s="12" t="s">
        <v>5094</v>
      </c>
      <c r="D149" s="13" t="s">
        <v>4931</v>
      </c>
      <c r="E149" s="13" t="s">
        <v>4961</v>
      </c>
      <c r="F149" s="13" t="s">
        <v>5101</v>
      </c>
      <c r="G149" s="14" t="s">
        <v>4921</v>
      </c>
      <c r="H149" s="14" t="s">
        <v>4966</v>
      </c>
      <c r="I149" s="14" t="s">
        <v>4949</v>
      </c>
      <c r="J149" s="14" t="s">
        <v>4924</v>
      </c>
      <c r="K149" s="16">
        <v>80</v>
      </c>
    </row>
    <row r="150" spans="1:11">
      <c r="A150" s="12" t="s">
        <v>4915</v>
      </c>
      <c r="B150" s="12" t="s">
        <v>5039</v>
      </c>
      <c r="C150" s="12" t="s">
        <v>5094</v>
      </c>
      <c r="D150" s="13" t="s">
        <v>4934</v>
      </c>
      <c r="E150" s="13" t="s">
        <v>4998</v>
      </c>
      <c r="F150" s="13" t="s">
        <v>5047</v>
      </c>
      <c r="G150" s="14" t="s">
        <v>4921</v>
      </c>
      <c r="H150" s="14" t="s">
        <v>4952</v>
      </c>
      <c r="I150" s="14" t="s">
        <v>4927</v>
      </c>
      <c r="J150" s="14" t="s">
        <v>4936</v>
      </c>
      <c r="K150" s="16">
        <v>80</v>
      </c>
    </row>
    <row r="151" spans="1:11">
      <c r="A151" s="12" t="s">
        <v>4915</v>
      </c>
      <c r="B151" s="12" t="s">
        <v>5039</v>
      </c>
      <c r="C151" s="12" t="s">
        <v>5102</v>
      </c>
      <c r="D151" s="13" t="s">
        <v>4918</v>
      </c>
      <c r="E151" s="13" t="s">
        <v>4919</v>
      </c>
      <c r="F151" s="13" t="s">
        <v>5103</v>
      </c>
      <c r="G151" s="14" t="s">
        <v>4942</v>
      </c>
      <c r="H151" s="14" t="s">
        <v>4938</v>
      </c>
      <c r="I151" s="14" t="s">
        <v>4927</v>
      </c>
      <c r="J151" s="14" t="s">
        <v>4924</v>
      </c>
      <c r="K151" s="16">
        <v>30</v>
      </c>
    </row>
    <row r="152" spans="1:11">
      <c r="A152" s="12" t="s">
        <v>4915</v>
      </c>
      <c r="B152" s="12" t="s">
        <v>5039</v>
      </c>
      <c r="C152" s="12" t="s">
        <v>5102</v>
      </c>
      <c r="D152" s="13" t="s">
        <v>4918</v>
      </c>
      <c r="E152" s="13" t="s">
        <v>4939</v>
      </c>
      <c r="F152" s="13" t="s">
        <v>5104</v>
      </c>
      <c r="G152" s="14" t="s">
        <v>4921</v>
      </c>
      <c r="H152" s="14" t="s">
        <v>5105</v>
      </c>
      <c r="I152" s="14" t="s">
        <v>4927</v>
      </c>
      <c r="J152" s="14" t="s">
        <v>4924</v>
      </c>
      <c r="K152" s="16">
        <v>30</v>
      </c>
    </row>
    <row r="153" spans="1:11">
      <c r="A153" s="12" t="s">
        <v>4915</v>
      </c>
      <c r="B153" s="12" t="s">
        <v>5039</v>
      </c>
      <c r="C153" s="12" t="s">
        <v>5102</v>
      </c>
      <c r="D153" s="13" t="s">
        <v>4918</v>
      </c>
      <c r="E153" s="13" t="s">
        <v>4943</v>
      </c>
      <c r="F153" s="13" t="s">
        <v>5106</v>
      </c>
      <c r="G153" s="14" t="s">
        <v>4942</v>
      </c>
      <c r="H153" s="14" t="s">
        <v>4938</v>
      </c>
      <c r="I153" s="14" t="s">
        <v>4927</v>
      </c>
      <c r="J153" s="14" t="s">
        <v>4924</v>
      </c>
      <c r="K153" s="16">
        <v>30</v>
      </c>
    </row>
    <row r="154" spans="1:11">
      <c r="A154" s="12" t="s">
        <v>4915</v>
      </c>
      <c r="B154" s="12" t="s">
        <v>5039</v>
      </c>
      <c r="C154" s="12" t="s">
        <v>5102</v>
      </c>
      <c r="D154" s="13" t="s">
        <v>4931</v>
      </c>
      <c r="E154" s="13" t="s">
        <v>4961</v>
      </c>
      <c r="F154" s="13" t="s">
        <v>5107</v>
      </c>
      <c r="G154" s="14" t="s">
        <v>4960</v>
      </c>
      <c r="H154" s="14"/>
      <c r="I154" s="14"/>
      <c r="J154" s="14" t="s">
        <v>4924</v>
      </c>
      <c r="K154" s="16">
        <v>30</v>
      </c>
    </row>
    <row r="155" spans="1:11">
      <c r="A155" s="12" t="s">
        <v>4915</v>
      </c>
      <c r="B155" s="12" t="s">
        <v>5039</v>
      </c>
      <c r="C155" s="12" t="s">
        <v>5102</v>
      </c>
      <c r="D155" s="13" t="s">
        <v>4934</v>
      </c>
      <c r="E155" s="13" t="s">
        <v>4998</v>
      </c>
      <c r="F155" s="13" t="s">
        <v>5047</v>
      </c>
      <c r="G155" s="14" t="s">
        <v>4921</v>
      </c>
      <c r="H155" s="14" t="s">
        <v>4952</v>
      </c>
      <c r="I155" s="14" t="s">
        <v>4927</v>
      </c>
      <c r="J155" s="14" t="s">
        <v>4936</v>
      </c>
      <c r="K155" s="16">
        <v>30</v>
      </c>
    </row>
    <row r="156" spans="1:11">
      <c r="A156" s="12" t="s">
        <v>4915</v>
      </c>
      <c r="B156" s="12" t="s">
        <v>5039</v>
      </c>
      <c r="C156" s="12" t="s">
        <v>5108</v>
      </c>
      <c r="D156" s="13" t="s">
        <v>4918</v>
      </c>
      <c r="E156" s="13" t="s">
        <v>4919</v>
      </c>
      <c r="F156" s="13" t="s">
        <v>5109</v>
      </c>
      <c r="G156" s="14" t="s">
        <v>5004</v>
      </c>
      <c r="H156" s="14" t="s">
        <v>5110</v>
      </c>
      <c r="I156" s="14" t="s">
        <v>5065</v>
      </c>
      <c r="J156" s="14" t="s">
        <v>4924</v>
      </c>
      <c r="K156" s="16">
        <v>35</v>
      </c>
    </row>
    <row r="157" spans="1:11">
      <c r="A157" s="12" t="s">
        <v>4915</v>
      </c>
      <c r="B157" s="12" t="s">
        <v>5039</v>
      </c>
      <c r="C157" s="12" t="s">
        <v>5108</v>
      </c>
      <c r="D157" s="13" t="s">
        <v>4918</v>
      </c>
      <c r="E157" s="13" t="s">
        <v>4919</v>
      </c>
      <c r="F157" s="13" t="s">
        <v>5111</v>
      </c>
      <c r="G157" s="14" t="s">
        <v>4942</v>
      </c>
      <c r="H157" s="14" t="s">
        <v>4966</v>
      </c>
      <c r="I157" s="14" t="s">
        <v>4949</v>
      </c>
      <c r="J157" s="14" t="s">
        <v>4924</v>
      </c>
      <c r="K157" s="16">
        <v>35</v>
      </c>
    </row>
    <row r="158" spans="1:11">
      <c r="A158" s="12" t="s">
        <v>4915</v>
      </c>
      <c r="B158" s="12" t="s">
        <v>5039</v>
      </c>
      <c r="C158" s="12" t="s">
        <v>5108</v>
      </c>
      <c r="D158" s="13" t="s">
        <v>4918</v>
      </c>
      <c r="E158" s="13" t="s">
        <v>5112</v>
      </c>
      <c r="F158" s="13" t="s">
        <v>5113</v>
      </c>
      <c r="G158" s="14" t="s">
        <v>4921</v>
      </c>
      <c r="H158" s="14" t="s">
        <v>4988</v>
      </c>
      <c r="I158" s="14" t="s">
        <v>5114</v>
      </c>
      <c r="J158" s="14" t="s">
        <v>4924</v>
      </c>
      <c r="K158" s="16">
        <v>35</v>
      </c>
    </row>
    <row r="159" spans="1:11">
      <c r="A159" s="12" t="s">
        <v>4915</v>
      </c>
      <c r="B159" s="12" t="s">
        <v>5039</v>
      </c>
      <c r="C159" s="12" t="s">
        <v>5108</v>
      </c>
      <c r="D159" s="13" t="s">
        <v>4931</v>
      </c>
      <c r="E159" s="13" t="s">
        <v>5089</v>
      </c>
      <c r="F159" s="13" t="s">
        <v>5115</v>
      </c>
      <c r="G159" s="14" t="s">
        <v>4921</v>
      </c>
      <c r="H159" s="14" t="s">
        <v>4988</v>
      </c>
      <c r="I159" s="14" t="s">
        <v>4949</v>
      </c>
      <c r="J159" s="14" t="s">
        <v>4924</v>
      </c>
      <c r="K159" s="16">
        <v>35</v>
      </c>
    </row>
    <row r="160" spans="1:11">
      <c r="A160" s="12" t="s">
        <v>4915</v>
      </c>
      <c r="B160" s="12" t="s">
        <v>5039</v>
      </c>
      <c r="C160" s="12" t="s">
        <v>5108</v>
      </c>
      <c r="D160" s="13" t="s">
        <v>4934</v>
      </c>
      <c r="E160" s="13" t="s">
        <v>4998</v>
      </c>
      <c r="F160" s="13" t="s">
        <v>5047</v>
      </c>
      <c r="G160" s="14" t="s">
        <v>4921</v>
      </c>
      <c r="H160" s="14" t="s">
        <v>4952</v>
      </c>
      <c r="I160" s="14" t="s">
        <v>4927</v>
      </c>
      <c r="J160" s="14" t="s">
        <v>4936</v>
      </c>
      <c r="K160" s="16">
        <v>35</v>
      </c>
    </row>
    <row r="161" spans="1:11">
      <c r="A161" s="12" t="s">
        <v>4915</v>
      </c>
      <c r="B161" s="12" t="s">
        <v>5116</v>
      </c>
      <c r="C161" s="12" t="s">
        <v>5117</v>
      </c>
      <c r="D161" s="13" t="s">
        <v>4918</v>
      </c>
      <c r="E161" s="13" t="s">
        <v>4919</v>
      </c>
      <c r="F161" s="13" t="s">
        <v>5118</v>
      </c>
      <c r="G161" s="14" t="s">
        <v>4921</v>
      </c>
      <c r="H161" s="14" t="s">
        <v>5119</v>
      </c>
      <c r="I161" s="14" t="s">
        <v>5120</v>
      </c>
      <c r="J161" s="14" t="s">
        <v>5051</v>
      </c>
      <c r="K161" s="16">
        <v>217.9</v>
      </c>
    </row>
    <row r="162" spans="1:11">
      <c r="A162" s="12" t="s">
        <v>4915</v>
      </c>
      <c r="B162" s="12" t="s">
        <v>5116</v>
      </c>
      <c r="C162" s="12" t="s">
        <v>5117</v>
      </c>
      <c r="D162" s="13" t="s">
        <v>4918</v>
      </c>
      <c r="E162" s="13" t="s">
        <v>4919</v>
      </c>
      <c r="F162" s="13" t="s">
        <v>5121</v>
      </c>
      <c r="G162" s="14" t="s">
        <v>4921</v>
      </c>
      <c r="H162" s="14" t="s">
        <v>4956</v>
      </c>
      <c r="I162" s="14" t="s">
        <v>5122</v>
      </c>
      <c r="J162" s="14" t="s">
        <v>5051</v>
      </c>
      <c r="K162" s="16">
        <v>217.9</v>
      </c>
    </row>
    <row r="163" spans="1:11">
      <c r="A163" s="12" t="s">
        <v>4915</v>
      </c>
      <c r="B163" s="12" t="s">
        <v>5116</v>
      </c>
      <c r="C163" s="12" t="s">
        <v>5117</v>
      </c>
      <c r="D163" s="13" t="s">
        <v>4931</v>
      </c>
      <c r="E163" s="13" t="s">
        <v>4961</v>
      </c>
      <c r="F163" s="13" t="s">
        <v>5123</v>
      </c>
      <c r="G163" s="14" t="s">
        <v>4921</v>
      </c>
      <c r="H163" s="14" t="s">
        <v>4924</v>
      </c>
      <c r="I163" s="14" t="s">
        <v>4949</v>
      </c>
      <c r="J163" s="14" t="s">
        <v>4924</v>
      </c>
      <c r="K163" s="16">
        <v>217.9</v>
      </c>
    </row>
    <row r="164" spans="1:11">
      <c r="A164" s="12" t="s">
        <v>4915</v>
      </c>
      <c r="B164" s="12" t="s">
        <v>5116</v>
      </c>
      <c r="C164" s="12" t="s">
        <v>5117</v>
      </c>
      <c r="D164" s="13" t="s">
        <v>4934</v>
      </c>
      <c r="E164" s="13" t="s">
        <v>4934</v>
      </c>
      <c r="F164" s="13" t="s">
        <v>4999</v>
      </c>
      <c r="G164" s="14" t="s">
        <v>4921</v>
      </c>
      <c r="H164" s="14" t="s">
        <v>4952</v>
      </c>
      <c r="I164" s="14" t="s">
        <v>4927</v>
      </c>
      <c r="J164" s="14" t="s">
        <v>4936</v>
      </c>
      <c r="K164" s="16">
        <v>217.9</v>
      </c>
    </row>
    <row r="165" spans="1:11">
      <c r="A165" s="12" t="s">
        <v>4915</v>
      </c>
      <c r="B165" s="12" t="s">
        <v>5116</v>
      </c>
      <c r="C165" s="12" t="s">
        <v>5117</v>
      </c>
      <c r="D165" s="13" t="s">
        <v>4940</v>
      </c>
      <c r="E165" s="13" t="s">
        <v>4941</v>
      </c>
      <c r="F165" s="13" t="s">
        <v>5124</v>
      </c>
      <c r="G165" s="14" t="s">
        <v>5004</v>
      </c>
      <c r="H165" s="14" t="s">
        <v>5125</v>
      </c>
      <c r="I165" s="14" t="s">
        <v>5126</v>
      </c>
      <c r="J165" s="14" t="s">
        <v>4936</v>
      </c>
      <c r="K165" s="16">
        <v>217.9</v>
      </c>
    </row>
    <row r="166" spans="1:11">
      <c r="A166" s="12" t="s">
        <v>4915</v>
      </c>
      <c r="B166" s="12" t="s">
        <v>5116</v>
      </c>
      <c r="C166" s="12" t="s">
        <v>5127</v>
      </c>
      <c r="D166" s="13" t="s">
        <v>4918</v>
      </c>
      <c r="E166" s="13" t="s">
        <v>4919</v>
      </c>
      <c r="F166" s="13" t="s">
        <v>5128</v>
      </c>
      <c r="G166" s="14" t="s">
        <v>4921</v>
      </c>
      <c r="H166" s="14" t="s">
        <v>5026</v>
      </c>
      <c r="I166" s="14" t="s">
        <v>5122</v>
      </c>
      <c r="J166" s="14" t="s">
        <v>5051</v>
      </c>
      <c r="K166" s="16">
        <v>20</v>
      </c>
    </row>
    <row r="167" spans="1:11">
      <c r="A167" s="12" t="s">
        <v>4915</v>
      </c>
      <c r="B167" s="12" t="s">
        <v>5116</v>
      </c>
      <c r="C167" s="12" t="s">
        <v>5127</v>
      </c>
      <c r="D167" s="13" t="s">
        <v>4918</v>
      </c>
      <c r="E167" s="13" t="s">
        <v>4919</v>
      </c>
      <c r="F167" s="13" t="s">
        <v>5129</v>
      </c>
      <c r="G167" s="14" t="s">
        <v>4921</v>
      </c>
      <c r="H167" s="14" t="s">
        <v>4936</v>
      </c>
      <c r="I167" s="14" t="s">
        <v>5120</v>
      </c>
      <c r="J167" s="14" t="s">
        <v>5051</v>
      </c>
      <c r="K167" s="16">
        <v>20</v>
      </c>
    </row>
    <row r="168" spans="1:11">
      <c r="A168" s="12" t="s">
        <v>4915</v>
      </c>
      <c r="B168" s="12" t="s">
        <v>5116</v>
      </c>
      <c r="C168" s="12" t="s">
        <v>5127</v>
      </c>
      <c r="D168" s="13" t="s">
        <v>4931</v>
      </c>
      <c r="E168" s="13" t="s">
        <v>4932</v>
      </c>
      <c r="F168" s="13" t="s">
        <v>5130</v>
      </c>
      <c r="G168" s="14" t="s">
        <v>4921</v>
      </c>
      <c r="H168" s="14" t="s">
        <v>5071</v>
      </c>
      <c r="I168" s="14" t="s">
        <v>5131</v>
      </c>
      <c r="J168" s="14" t="s">
        <v>4924</v>
      </c>
      <c r="K168" s="16">
        <v>20</v>
      </c>
    </row>
    <row r="169" spans="1:11">
      <c r="A169" s="12" t="s">
        <v>4915</v>
      </c>
      <c r="B169" s="12" t="s">
        <v>5116</v>
      </c>
      <c r="C169" s="12" t="s">
        <v>5127</v>
      </c>
      <c r="D169" s="13" t="s">
        <v>4934</v>
      </c>
      <c r="E169" s="13" t="s">
        <v>5132</v>
      </c>
      <c r="F169" s="13" t="s">
        <v>4999</v>
      </c>
      <c r="G169" s="14" t="s">
        <v>4921</v>
      </c>
      <c r="H169" s="14" t="s">
        <v>4952</v>
      </c>
      <c r="I169" s="14" t="s">
        <v>4927</v>
      </c>
      <c r="J169" s="14" t="s">
        <v>4936</v>
      </c>
      <c r="K169" s="16">
        <v>20</v>
      </c>
    </row>
    <row r="170" spans="1:11">
      <c r="A170" s="12" t="s">
        <v>4915</v>
      </c>
      <c r="B170" s="12" t="s">
        <v>5116</v>
      </c>
      <c r="C170" s="12" t="s">
        <v>5127</v>
      </c>
      <c r="D170" s="13" t="s">
        <v>4940</v>
      </c>
      <c r="E170" s="13" t="s">
        <v>4941</v>
      </c>
      <c r="F170" s="13" t="s">
        <v>5124</v>
      </c>
      <c r="G170" s="14" t="s">
        <v>5004</v>
      </c>
      <c r="H170" s="14" t="s">
        <v>5133</v>
      </c>
      <c r="I170" s="14" t="s">
        <v>5134</v>
      </c>
      <c r="J170" s="14" t="s">
        <v>4936</v>
      </c>
      <c r="K170" s="16">
        <v>20</v>
      </c>
    </row>
    <row r="171" spans="1:11">
      <c r="A171" s="12" t="s">
        <v>4915</v>
      </c>
      <c r="B171" s="12" t="s">
        <v>5116</v>
      </c>
      <c r="C171" s="12" t="s">
        <v>5135</v>
      </c>
      <c r="D171" s="13" t="s">
        <v>4918</v>
      </c>
      <c r="E171" s="13" t="s">
        <v>4919</v>
      </c>
      <c r="F171" s="13" t="s">
        <v>5136</v>
      </c>
      <c r="G171" s="14" t="s">
        <v>4921</v>
      </c>
      <c r="H171" s="14" t="s">
        <v>5137</v>
      </c>
      <c r="I171" s="14" t="s">
        <v>4947</v>
      </c>
      <c r="J171" s="14" t="s">
        <v>4956</v>
      </c>
      <c r="K171" s="16">
        <v>20.496</v>
      </c>
    </row>
    <row r="172" spans="1:11">
      <c r="A172" s="12" t="s">
        <v>4915</v>
      </c>
      <c r="B172" s="12" t="s">
        <v>5116</v>
      </c>
      <c r="C172" s="12" t="s">
        <v>5135</v>
      </c>
      <c r="D172" s="13" t="s">
        <v>4918</v>
      </c>
      <c r="E172" s="13" t="s">
        <v>4919</v>
      </c>
      <c r="F172" s="13" t="s">
        <v>5138</v>
      </c>
      <c r="G172" s="14" t="s">
        <v>4921</v>
      </c>
      <c r="H172" s="14" t="s">
        <v>4966</v>
      </c>
      <c r="I172" s="14" t="s">
        <v>4947</v>
      </c>
      <c r="J172" s="14" t="s">
        <v>4956</v>
      </c>
      <c r="K172" s="16">
        <v>20.496</v>
      </c>
    </row>
    <row r="173" spans="1:11">
      <c r="A173" s="12" t="s">
        <v>4915</v>
      </c>
      <c r="B173" s="12" t="s">
        <v>5116</v>
      </c>
      <c r="C173" s="12" t="s">
        <v>5135</v>
      </c>
      <c r="D173" s="13" t="s">
        <v>4931</v>
      </c>
      <c r="E173" s="13" t="s">
        <v>5083</v>
      </c>
      <c r="F173" s="13" t="s">
        <v>5139</v>
      </c>
      <c r="G173" s="14" t="s">
        <v>4921</v>
      </c>
      <c r="H173" s="14" t="s">
        <v>5140</v>
      </c>
      <c r="I173" s="14" t="s">
        <v>4927</v>
      </c>
      <c r="J173" s="14" t="s">
        <v>4924</v>
      </c>
      <c r="K173" s="16">
        <v>20.496</v>
      </c>
    </row>
    <row r="174" spans="1:11">
      <c r="A174" s="12" t="s">
        <v>4915</v>
      </c>
      <c r="B174" s="12" t="s">
        <v>5116</v>
      </c>
      <c r="C174" s="12" t="s">
        <v>5135</v>
      </c>
      <c r="D174" s="13" t="s">
        <v>4934</v>
      </c>
      <c r="E174" s="13" t="s">
        <v>4934</v>
      </c>
      <c r="F174" s="13" t="s">
        <v>5141</v>
      </c>
      <c r="G174" s="14" t="s">
        <v>4921</v>
      </c>
      <c r="H174" s="14" t="s">
        <v>4926</v>
      </c>
      <c r="I174" s="14" t="s">
        <v>4927</v>
      </c>
      <c r="J174" s="14" t="s">
        <v>4936</v>
      </c>
      <c r="K174" s="16">
        <v>20.496</v>
      </c>
    </row>
    <row r="175" spans="1:11">
      <c r="A175" s="12" t="s">
        <v>4915</v>
      </c>
      <c r="B175" s="12" t="s">
        <v>5116</v>
      </c>
      <c r="C175" s="12" t="s">
        <v>5142</v>
      </c>
      <c r="D175" s="13" t="s">
        <v>4918</v>
      </c>
      <c r="E175" s="13" t="s">
        <v>4919</v>
      </c>
      <c r="F175" s="13" t="s">
        <v>5143</v>
      </c>
      <c r="G175" s="14" t="s">
        <v>4921</v>
      </c>
      <c r="H175" s="14" t="s">
        <v>5051</v>
      </c>
      <c r="I175" s="14" t="s">
        <v>4949</v>
      </c>
      <c r="J175" s="14" t="s">
        <v>4956</v>
      </c>
      <c r="K175" s="16">
        <v>10</v>
      </c>
    </row>
    <row r="176" spans="1:11">
      <c r="A176" s="12" t="s">
        <v>4915</v>
      </c>
      <c r="B176" s="12" t="s">
        <v>5116</v>
      </c>
      <c r="C176" s="12" t="s">
        <v>5142</v>
      </c>
      <c r="D176" s="13" t="s">
        <v>4918</v>
      </c>
      <c r="E176" s="13" t="s">
        <v>4919</v>
      </c>
      <c r="F176" s="13" t="s">
        <v>5144</v>
      </c>
      <c r="G176" s="14" t="s">
        <v>4921</v>
      </c>
      <c r="H176" s="14" t="s">
        <v>4936</v>
      </c>
      <c r="I176" s="14" t="s">
        <v>4949</v>
      </c>
      <c r="J176" s="14" t="s">
        <v>4956</v>
      </c>
      <c r="K176" s="16">
        <v>10</v>
      </c>
    </row>
    <row r="177" spans="1:11">
      <c r="A177" s="12" t="s">
        <v>4915</v>
      </c>
      <c r="B177" s="12" t="s">
        <v>5116</v>
      </c>
      <c r="C177" s="12" t="s">
        <v>5142</v>
      </c>
      <c r="D177" s="13" t="s">
        <v>4931</v>
      </c>
      <c r="E177" s="13" t="s">
        <v>4932</v>
      </c>
      <c r="F177" s="13" t="s">
        <v>5145</v>
      </c>
      <c r="G177" s="14" t="s">
        <v>4921</v>
      </c>
      <c r="H177" s="14" t="s">
        <v>5056</v>
      </c>
      <c r="I177" s="14" t="s">
        <v>4949</v>
      </c>
      <c r="J177" s="14" t="s">
        <v>4924</v>
      </c>
      <c r="K177" s="16">
        <v>10</v>
      </c>
    </row>
    <row r="178" spans="1:11">
      <c r="A178" s="12" t="s">
        <v>4915</v>
      </c>
      <c r="B178" s="12" t="s">
        <v>5116</v>
      </c>
      <c r="C178" s="12" t="s">
        <v>5142</v>
      </c>
      <c r="D178" s="13" t="s">
        <v>4934</v>
      </c>
      <c r="E178" s="13" t="s">
        <v>4934</v>
      </c>
      <c r="F178" s="13" t="s">
        <v>5146</v>
      </c>
      <c r="G178" s="14" t="s">
        <v>4921</v>
      </c>
      <c r="H178" s="14" t="s">
        <v>4952</v>
      </c>
      <c r="I178" s="14" t="s">
        <v>4927</v>
      </c>
      <c r="J178" s="14" t="s">
        <v>4936</v>
      </c>
      <c r="K178" s="16">
        <v>10</v>
      </c>
    </row>
    <row r="179" spans="1:11">
      <c r="A179" s="12" t="s">
        <v>4915</v>
      </c>
      <c r="B179" s="12" t="s">
        <v>5116</v>
      </c>
      <c r="C179" s="12" t="s">
        <v>5147</v>
      </c>
      <c r="D179" s="13" t="s">
        <v>4918</v>
      </c>
      <c r="E179" s="13" t="s">
        <v>4919</v>
      </c>
      <c r="F179" s="13" t="s">
        <v>5148</v>
      </c>
      <c r="G179" s="14" t="s">
        <v>4921</v>
      </c>
      <c r="H179" s="14" t="s">
        <v>4974</v>
      </c>
      <c r="I179" s="14" t="s">
        <v>4949</v>
      </c>
      <c r="J179" s="14" t="s">
        <v>4956</v>
      </c>
      <c r="K179" s="16">
        <v>40</v>
      </c>
    </row>
    <row r="180" spans="1:11">
      <c r="A180" s="12" t="s">
        <v>4915</v>
      </c>
      <c r="B180" s="12" t="s">
        <v>5116</v>
      </c>
      <c r="C180" s="12" t="s">
        <v>5147</v>
      </c>
      <c r="D180" s="13" t="s">
        <v>4918</v>
      </c>
      <c r="E180" s="13" t="s">
        <v>4919</v>
      </c>
      <c r="F180" s="13" t="s">
        <v>5149</v>
      </c>
      <c r="G180" s="14" t="s">
        <v>4921</v>
      </c>
      <c r="H180" s="14" t="s">
        <v>4924</v>
      </c>
      <c r="I180" s="14" t="s">
        <v>4947</v>
      </c>
      <c r="J180" s="14" t="s">
        <v>4956</v>
      </c>
      <c r="K180" s="16">
        <v>40</v>
      </c>
    </row>
    <row r="181" spans="1:11">
      <c r="A181" s="12" t="s">
        <v>4915</v>
      </c>
      <c r="B181" s="12" t="s">
        <v>5116</v>
      </c>
      <c r="C181" s="12" t="s">
        <v>5147</v>
      </c>
      <c r="D181" s="13" t="s">
        <v>4931</v>
      </c>
      <c r="E181" s="13" t="s">
        <v>4961</v>
      </c>
      <c r="F181" s="13" t="s">
        <v>5150</v>
      </c>
      <c r="G181" s="14" t="s">
        <v>4921</v>
      </c>
      <c r="H181" s="14" t="s">
        <v>4946</v>
      </c>
      <c r="I181" s="14" t="s">
        <v>4949</v>
      </c>
      <c r="J181" s="14" t="s">
        <v>4924</v>
      </c>
      <c r="K181" s="16">
        <v>40</v>
      </c>
    </row>
    <row r="182" spans="1:11">
      <c r="A182" s="12" t="s">
        <v>4915</v>
      </c>
      <c r="B182" s="12" t="s">
        <v>5116</v>
      </c>
      <c r="C182" s="12" t="s">
        <v>5147</v>
      </c>
      <c r="D182" s="13" t="s">
        <v>4934</v>
      </c>
      <c r="E182" s="13" t="s">
        <v>4934</v>
      </c>
      <c r="F182" s="13" t="s">
        <v>5151</v>
      </c>
      <c r="G182" s="14" t="s">
        <v>4921</v>
      </c>
      <c r="H182" s="14" t="s">
        <v>4952</v>
      </c>
      <c r="I182" s="14" t="s">
        <v>4927</v>
      </c>
      <c r="J182" s="14" t="s">
        <v>4936</v>
      </c>
      <c r="K182" s="16">
        <v>40</v>
      </c>
    </row>
    <row r="183" spans="1:11">
      <c r="A183" s="12" t="s">
        <v>4915</v>
      </c>
      <c r="B183" s="12" t="s">
        <v>5116</v>
      </c>
      <c r="C183" s="12" t="s">
        <v>5152</v>
      </c>
      <c r="D183" s="13" t="s">
        <v>4918</v>
      </c>
      <c r="E183" s="13" t="s">
        <v>4919</v>
      </c>
      <c r="F183" s="13" t="s">
        <v>5153</v>
      </c>
      <c r="G183" s="14" t="s">
        <v>4921</v>
      </c>
      <c r="H183" s="14" t="s">
        <v>5026</v>
      </c>
      <c r="I183" s="14" t="s">
        <v>4975</v>
      </c>
      <c r="J183" s="14" t="s">
        <v>4956</v>
      </c>
      <c r="K183" s="16">
        <v>40</v>
      </c>
    </row>
    <row r="184" spans="1:11">
      <c r="A184" s="12" t="s">
        <v>4915</v>
      </c>
      <c r="B184" s="12" t="s">
        <v>5116</v>
      </c>
      <c r="C184" s="12" t="s">
        <v>5152</v>
      </c>
      <c r="D184" s="13" t="s">
        <v>4918</v>
      </c>
      <c r="E184" s="13" t="s">
        <v>4919</v>
      </c>
      <c r="F184" s="13" t="s">
        <v>5154</v>
      </c>
      <c r="G184" s="14" t="s">
        <v>4921</v>
      </c>
      <c r="H184" s="14" t="s">
        <v>5155</v>
      </c>
      <c r="I184" s="14" t="s">
        <v>4975</v>
      </c>
      <c r="J184" s="14" t="s">
        <v>4956</v>
      </c>
      <c r="K184" s="16">
        <v>40</v>
      </c>
    </row>
    <row r="185" spans="1:11">
      <c r="A185" s="12" t="s">
        <v>4915</v>
      </c>
      <c r="B185" s="12" t="s">
        <v>5116</v>
      </c>
      <c r="C185" s="12" t="s">
        <v>5152</v>
      </c>
      <c r="D185" s="13" t="s">
        <v>4931</v>
      </c>
      <c r="E185" s="13" t="s">
        <v>5089</v>
      </c>
      <c r="F185" s="13" t="s">
        <v>5156</v>
      </c>
      <c r="G185" s="14" t="s">
        <v>4921</v>
      </c>
      <c r="H185" s="14" t="s">
        <v>4936</v>
      </c>
      <c r="I185" s="14" t="s">
        <v>4975</v>
      </c>
      <c r="J185" s="14" t="s">
        <v>4924</v>
      </c>
      <c r="K185" s="16">
        <v>40</v>
      </c>
    </row>
    <row r="186" spans="1:11">
      <c r="A186" s="12" t="s">
        <v>4915</v>
      </c>
      <c r="B186" s="12" t="s">
        <v>5116</v>
      </c>
      <c r="C186" s="12" t="s">
        <v>5152</v>
      </c>
      <c r="D186" s="13" t="s">
        <v>4934</v>
      </c>
      <c r="E186" s="13" t="s">
        <v>4934</v>
      </c>
      <c r="F186" s="13" t="s">
        <v>5151</v>
      </c>
      <c r="G186" s="14" t="s">
        <v>4921</v>
      </c>
      <c r="H186" s="14" t="s">
        <v>4952</v>
      </c>
      <c r="I186" s="14" t="s">
        <v>4927</v>
      </c>
      <c r="J186" s="14" t="s">
        <v>4936</v>
      </c>
      <c r="K186" s="16">
        <v>40</v>
      </c>
    </row>
    <row r="187" spans="1:11">
      <c r="A187" s="12" t="s">
        <v>4915</v>
      </c>
      <c r="B187" s="12" t="s">
        <v>5116</v>
      </c>
      <c r="C187" s="12" t="s">
        <v>5157</v>
      </c>
      <c r="D187" s="13" t="s">
        <v>4918</v>
      </c>
      <c r="E187" s="13" t="s">
        <v>4919</v>
      </c>
      <c r="F187" s="13" t="s">
        <v>5158</v>
      </c>
      <c r="G187" s="14" t="s">
        <v>4921</v>
      </c>
      <c r="H187" s="14" t="s">
        <v>4946</v>
      </c>
      <c r="I187" s="14" t="s">
        <v>4947</v>
      </c>
      <c r="J187" s="14" t="s">
        <v>4956</v>
      </c>
      <c r="K187" s="16">
        <v>12</v>
      </c>
    </row>
    <row r="188" spans="1:11">
      <c r="A188" s="12" t="s">
        <v>4915</v>
      </c>
      <c r="B188" s="12" t="s">
        <v>5116</v>
      </c>
      <c r="C188" s="12" t="s">
        <v>5157</v>
      </c>
      <c r="D188" s="13" t="s">
        <v>4918</v>
      </c>
      <c r="E188" s="13" t="s">
        <v>4919</v>
      </c>
      <c r="F188" s="13" t="s">
        <v>5159</v>
      </c>
      <c r="G188" s="14" t="s">
        <v>4921</v>
      </c>
      <c r="H188" s="14" t="s">
        <v>4936</v>
      </c>
      <c r="I188" s="14" t="s">
        <v>4975</v>
      </c>
      <c r="J188" s="14" t="s">
        <v>4956</v>
      </c>
      <c r="K188" s="16">
        <v>12</v>
      </c>
    </row>
    <row r="189" spans="1:11">
      <c r="A189" s="12" t="s">
        <v>4915</v>
      </c>
      <c r="B189" s="12" t="s">
        <v>5116</v>
      </c>
      <c r="C189" s="12" t="s">
        <v>5157</v>
      </c>
      <c r="D189" s="13" t="s">
        <v>4931</v>
      </c>
      <c r="E189" s="13" t="s">
        <v>4961</v>
      </c>
      <c r="F189" s="13" t="s">
        <v>5160</v>
      </c>
      <c r="G189" s="14" t="s">
        <v>4921</v>
      </c>
      <c r="H189" s="14" t="s">
        <v>5119</v>
      </c>
      <c r="I189" s="14" t="s">
        <v>4927</v>
      </c>
      <c r="J189" s="14" t="s">
        <v>4924</v>
      </c>
      <c r="K189" s="16">
        <v>12</v>
      </c>
    </row>
    <row r="190" spans="1:11">
      <c r="A190" s="12" t="s">
        <v>4915</v>
      </c>
      <c r="B190" s="12" t="s">
        <v>5116</v>
      </c>
      <c r="C190" s="12" t="s">
        <v>5157</v>
      </c>
      <c r="D190" s="13" t="s">
        <v>4934</v>
      </c>
      <c r="E190" s="13" t="s">
        <v>4934</v>
      </c>
      <c r="F190" s="13" t="s">
        <v>5151</v>
      </c>
      <c r="G190" s="14" t="s">
        <v>4921</v>
      </c>
      <c r="H190" s="14" t="s">
        <v>4952</v>
      </c>
      <c r="I190" s="14" t="s">
        <v>4927</v>
      </c>
      <c r="J190" s="14" t="s">
        <v>4936</v>
      </c>
      <c r="K190" s="16">
        <v>12</v>
      </c>
    </row>
    <row r="191" spans="1:11">
      <c r="A191" s="12" t="s">
        <v>4915</v>
      </c>
      <c r="B191" s="12" t="s">
        <v>5116</v>
      </c>
      <c r="C191" s="12" t="s">
        <v>5161</v>
      </c>
      <c r="D191" s="13" t="s">
        <v>4918</v>
      </c>
      <c r="E191" s="13" t="s">
        <v>4919</v>
      </c>
      <c r="F191" s="13" t="s">
        <v>5162</v>
      </c>
      <c r="G191" s="14" t="s">
        <v>4921</v>
      </c>
      <c r="H191" s="14" t="s">
        <v>5071</v>
      </c>
      <c r="I191" s="14" t="s">
        <v>5163</v>
      </c>
      <c r="J191" s="14" t="s">
        <v>4956</v>
      </c>
      <c r="K191" s="16">
        <v>35</v>
      </c>
    </row>
    <row r="192" spans="1:11">
      <c r="A192" s="12" t="s">
        <v>4915</v>
      </c>
      <c r="B192" s="12" t="s">
        <v>5116</v>
      </c>
      <c r="C192" s="12" t="s">
        <v>5161</v>
      </c>
      <c r="D192" s="13" t="s">
        <v>4918</v>
      </c>
      <c r="E192" s="13" t="s">
        <v>4919</v>
      </c>
      <c r="F192" s="13" t="s">
        <v>5164</v>
      </c>
      <c r="G192" s="14" t="s">
        <v>4921</v>
      </c>
      <c r="H192" s="14" t="s">
        <v>5026</v>
      </c>
      <c r="I192" s="14" t="s">
        <v>5122</v>
      </c>
      <c r="J192" s="14" t="s">
        <v>4956</v>
      </c>
      <c r="K192" s="16">
        <v>35</v>
      </c>
    </row>
    <row r="193" spans="1:11">
      <c r="A193" s="12" t="s">
        <v>4915</v>
      </c>
      <c r="B193" s="12" t="s">
        <v>5116</v>
      </c>
      <c r="C193" s="12" t="s">
        <v>5161</v>
      </c>
      <c r="D193" s="13" t="s">
        <v>4931</v>
      </c>
      <c r="E193" s="13" t="s">
        <v>4961</v>
      </c>
      <c r="F193" s="13" t="s">
        <v>5165</v>
      </c>
      <c r="G193" s="14" t="s">
        <v>4921</v>
      </c>
      <c r="H193" s="14" t="s">
        <v>4974</v>
      </c>
      <c r="I193" s="14" t="s">
        <v>4927</v>
      </c>
      <c r="J193" s="14" t="s">
        <v>4924</v>
      </c>
      <c r="K193" s="16">
        <v>35</v>
      </c>
    </row>
    <row r="194" spans="1:11">
      <c r="A194" s="12" t="s">
        <v>4915</v>
      </c>
      <c r="B194" s="12" t="s">
        <v>5116</v>
      </c>
      <c r="C194" s="12" t="s">
        <v>5161</v>
      </c>
      <c r="D194" s="13" t="s">
        <v>4934</v>
      </c>
      <c r="E194" s="13" t="s">
        <v>4934</v>
      </c>
      <c r="F194" s="13" t="s">
        <v>5166</v>
      </c>
      <c r="G194" s="14" t="s">
        <v>4921</v>
      </c>
      <c r="H194" s="14" t="s">
        <v>4952</v>
      </c>
      <c r="I194" s="14" t="s">
        <v>4927</v>
      </c>
      <c r="J194" s="14" t="s">
        <v>4936</v>
      </c>
      <c r="K194" s="16">
        <v>35</v>
      </c>
    </row>
    <row r="195" spans="1:11">
      <c r="A195" s="12" t="s">
        <v>4915</v>
      </c>
      <c r="B195" s="12" t="s">
        <v>5116</v>
      </c>
      <c r="C195" s="12" t="s">
        <v>5029</v>
      </c>
      <c r="D195" s="13" t="s">
        <v>4918</v>
      </c>
      <c r="E195" s="13" t="s">
        <v>4919</v>
      </c>
      <c r="F195" s="13" t="s">
        <v>5167</v>
      </c>
      <c r="G195" s="14" t="s">
        <v>4921</v>
      </c>
      <c r="H195" s="14" t="s">
        <v>5140</v>
      </c>
      <c r="I195" s="14" t="s">
        <v>5109</v>
      </c>
      <c r="J195" s="14" t="s">
        <v>4956</v>
      </c>
      <c r="K195" s="16">
        <v>63.5</v>
      </c>
    </row>
    <row r="196" spans="1:11">
      <c r="A196" s="12" t="s">
        <v>4915</v>
      </c>
      <c r="B196" s="12" t="s">
        <v>5116</v>
      </c>
      <c r="C196" s="12" t="s">
        <v>5029</v>
      </c>
      <c r="D196" s="13" t="s">
        <v>4918</v>
      </c>
      <c r="E196" s="13" t="s">
        <v>4919</v>
      </c>
      <c r="F196" s="13" t="s">
        <v>5168</v>
      </c>
      <c r="G196" s="14" t="s">
        <v>4921</v>
      </c>
      <c r="H196" s="14" t="s">
        <v>5169</v>
      </c>
      <c r="I196" s="14" t="s">
        <v>5109</v>
      </c>
      <c r="J196" s="14" t="s">
        <v>4956</v>
      </c>
      <c r="K196" s="16">
        <v>63.5</v>
      </c>
    </row>
    <row r="197" spans="1:11">
      <c r="A197" s="12" t="s">
        <v>4915</v>
      </c>
      <c r="B197" s="12" t="s">
        <v>5116</v>
      </c>
      <c r="C197" s="12" t="s">
        <v>5029</v>
      </c>
      <c r="D197" s="13" t="s">
        <v>4931</v>
      </c>
      <c r="E197" s="13" t="s">
        <v>4932</v>
      </c>
      <c r="F197" s="13" t="s">
        <v>5170</v>
      </c>
      <c r="G197" s="14" t="s">
        <v>4921</v>
      </c>
      <c r="H197" s="14" t="s">
        <v>4926</v>
      </c>
      <c r="I197" s="14" t="s">
        <v>4927</v>
      </c>
      <c r="J197" s="14" t="s">
        <v>4924</v>
      </c>
      <c r="K197" s="16">
        <v>63.5</v>
      </c>
    </row>
    <row r="198" spans="1:11">
      <c r="A198" s="12" t="s">
        <v>4915</v>
      </c>
      <c r="B198" s="12" t="s">
        <v>5116</v>
      </c>
      <c r="C198" s="12" t="s">
        <v>5029</v>
      </c>
      <c r="D198" s="13" t="s">
        <v>4934</v>
      </c>
      <c r="E198" s="13" t="s">
        <v>4934</v>
      </c>
      <c r="F198" s="13" t="s">
        <v>5171</v>
      </c>
      <c r="G198" s="14" t="s">
        <v>4921</v>
      </c>
      <c r="H198" s="14" t="s">
        <v>4926</v>
      </c>
      <c r="I198" s="14" t="s">
        <v>4927</v>
      </c>
      <c r="J198" s="14" t="s">
        <v>4936</v>
      </c>
      <c r="K198" s="16">
        <v>63.5</v>
      </c>
    </row>
    <row r="199" spans="1:11">
      <c r="A199" s="12" t="s">
        <v>4915</v>
      </c>
      <c r="B199" s="12" t="s">
        <v>5116</v>
      </c>
      <c r="C199" s="12" t="s">
        <v>5172</v>
      </c>
      <c r="D199" s="13" t="s">
        <v>4918</v>
      </c>
      <c r="E199" s="13" t="s">
        <v>4919</v>
      </c>
      <c r="F199" s="13" t="s">
        <v>5173</v>
      </c>
      <c r="G199" s="14" t="s">
        <v>4921</v>
      </c>
      <c r="H199" s="14" t="s">
        <v>4966</v>
      </c>
      <c r="I199" s="14" t="s">
        <v>4947</v>
      </c>
      <c r="J199" s="14" t="s">
        <v>4956</v>
      </c>
      <c r="K199" s="16">
        <v>20</v>
      </c>
    </row>
    <row r="200" spans="1:11">
      <c r="A200" s="12" t="s">
        <v>4915</v>
      </c>
      <c r="B200" s="12" t="s">
        <v>5116</v>
      </c>
      <c r="C200" s="12" t="s">
        <v>5172</v>
      </c>
      <c r="D200" s="13" t="s">
        <v>4918</v>
      </c>
      <c r="E200" s="13" t="s">
        <v>4919</v>
      </c>
      <c r="F200" s="13" t="s">
        <v>5174</v>
      </c>
      <c r="G200" s="14" t="s">
        <v>4921</v>
      </c>
      <c r="H200" s="14" t="s">
        <v>5137</v>
      </c>
      <c r="I200" s="14" t="s">
        <v>4947</v>
      </c>
      <c r="J200" s="14" t="s">
        <v>4956</v>
      </c>
      <c r="K200" s="16">
        <v>20</v>
      </c>
    </row>
    <row r="201" spans="1:11">
      <c r="A201" s="12" t="s">
        <v>4915</v>
      </c>
      <c r="B201" s="12" t="s">
        <v>5116</v>
      </c>
      <c r="C201" s="12" t="s">
        <v>5172</v>
      </c>
      <c r="D201" s="13" t="s">
        <v>4931</v>
      </c>
      <c r="E201" s="13" t="s">
        <v>4961</v>
      </c>
      <c r="F201" s="13" t="s">
        <v>5148</v>
      </c>
      <c r="G201" s="14" t="s">
        <v>4921</v>
      </c>
      <c r="H201" s="14" t="s">
        <v>5175</v>
      </c>
      <c r="I201" s="14" t="s">
        <v>4927</v>
      </c>
      <c r="J201" s="14" t="s">
        <v>4924</v>
      </c>
      <c r="K201" s="16">
        <v>20</v>
      </c>
    </row>
    <row r="202" spans="1:11">
      <c r="A202" s="12" t="s">
        <v>4915</v>
      </c>
      <c r="B202" s="12" t="s">
        <v>5116</v>
      </c>
      <c r="C202" s="12" t="s">
        <v>5172</v>
      </c>
      <c r="D202" s="13" t="s">
        <v>4934</v>
      </c>
      <c r="E202" s="13" t="s">
        <v>4934</v>
      </c>
      <c r="F202" s="13" t="s">
        <v>5176</v>
      </c>
      <c r="G202" s="14" t="s">
        <v>4921</v>
      </c>
      <c r="H202" s="14" t="s">
        <v>4952</v>
      </c>
      <c r="I202" s="14" t="s">
        <v>4927</v>
      </c>
      <c r="J202" s="14" t="s">
        <v>4936</v>
      </c>
      <c r="K202" s="16">
        <v>20</v>
      </c>
    </row>
    <row r="203" spans="1:11">
      <c r="A203" s="12" t="s">
        <v>4915</v>
      </c>
      <c r="B203" s="12" t="s">
        <v>5116</v>
      </c>
      <c r="C203" s="12" t="s">
        <v>5177</v>
      </c>
      <c r="D203" s="13" t="s">
        <v>4918</v>
      </c>
      <c r="E203" s="13" t="s">
        <v>4919</v>
      </c>
      <c r="F203" s="13" t="s">
        <v>5178</v>
      </c>
      <c r="G203" s="14" t="s">
        <v>4921</v>
      </c>
      <c r="H203" s="14" t="s">
        <v>5026</v>
      </c>
      <c r="I203" s="14" t="s">
        <v>4975</v>
      </c>
      <c r="J203" s="14" t="s">
        <v>4956</v>
      </c>
      <c r="K203" s="16">
        <v>66.9236</v>
      </c>
    </row>
    <row r="204" spans="1:11">
      <c r="A204" s="12" t="s">
        <v>4915</v>
      </c>
      <c r="B204" s="12" t="s">
        <v>5116</v>
      </c>
      <c r="C204" s="12" t="s">
        <v>5177</v>
      </c>
      <c r="D204" s="13" t="s">
        <v>4918</v>
      </c>
      <c r="E204" s="13" t="s">
        <v>4919</v>
      </c>
      <c r="F204" s="13" t="s">
        <v>5179</v>
      </c>
      <c r="G204" s="14" t="s">
        <v>4921</v>
      </c>
      <c r="H204" s="14" t="s">
        <v>4966</v>
      </c>
      <c r="I204" s="14" t="s">
        <v>4947</v>
      </c>
      <c r="J204" s="14" t="s">
        <v>4956</v>
      </c>
      <c r="K204" s="16">
        <v>66.9236</v>
      </c>
    </row>
    <row r="205" spans="1:11">
      <c r="A205" s="12" t="s">
        <v>4915</v>
      </c>
      <c r="B205" s="12" t="s">
        <v>5116</v>
      </c>
      <c r="C205" s="12" t="s">
        <v>5177</v>
      </c>
      <c r="D205" s="13" t="s">
        <v>4931</v>
      </c>
      <c r="E205" s="13" t="s">
        <v>4932</v>
      </c>
      <c r="F205" s="13" t="s">
        <v>5148</v>
      </c>
      <c r="G205" s="14" t="s">
        <v>4921</v>
      </c>
      <c r="H205" s="14" t="s">
        <v>5119</v>
      </c>
      <c r="I205" s="14" t="s">
        <v>4927</v>
      </c>
      <c r="J205" s="14" t="s">
        <v>4924</v>
      </c>
      <c r="K205" s="16">
        <v>66.9236</v>
      </c>
    </row>
    <row r="206" spans="1:11">
      <c r="A206" s="12" t="s">
        <v>4915</v>
      </c>
      <c r="B206" s="12" t="s">
        <v>5116</v>
      </c>
      <c r="C206" s="12" t="s">
        <v>5177</v>
      </c>
      <c r="D206" s="13" t="s">
        <v>4934</v>
      </c>
      <c r="E206" s="13" t="s">
        <v>4934</v>
      </c>
      <c r="F206" s="13" t="s">
        <v>5180</v>
      </c>
      <c r="G206" s="14" t="s">
        <v>4921</v>
      </c>
      <c r="H206" s="14" t="s">
        <v>4974</v>
      </c>
      <c r="I206" s="14" t="s">
        <v>4927</v>
      </c>
      <c r="J206" s="14" t="s">
        <v>4936</v>
      </c>
      <c r="K206" s="16">
        <v>66.9236</v>
      </c>
    </row>
    <row r="207" spans="1:11">
      <c r="A207" s="12" t="s">
        <v>4915</v>
      </c>
      <c r="B207" s="12" t="s">
        <v>5181</v>
      </c>
      <c r="C207" s="12" t="s">
        <v>5182</v>
      </c>
      <c r="D207" s="13" t="s">
        <v>4918</v>
      </c>
      <c r="E207" s="13" t="s">
        <v>4919</v>
      </c>
      <c r="F207" s="13" t="s">
        <v>5183</v>
      </c>
      <c r="G207" s="14" t="s">
        <v>4921</v>
      </c>
      <c r="H207" s="14" t="s">
        <v>5035</v>
      </c>
      <c r="I207" s="14" t="s">
        <v>4949</v>
      </c>
      <c r="J207" s="14" t="s">
        <v>4956</v>
      </c>
      <c r="K207" s="16">
        <v>77.28</v>
      </c>
    </row>
    <row r="208" spans="1:11">
      <c r="A208" s="12" t="s">
        <v>4915</v>
      </c>
      <c r="B208" s="12" t="s">
        <v>5181</v>
      </c>
      <c r="C208" s="12" t="s">
        <v>5182</v>
      </c>
      <c r="D208" s="13" t="s">
        <v>4918</v>
      </c>
      <c r="E208" s="13" t="s">
        <v>5112</v>
      </c>
      <c r="F208" s="13" t="s">
        <v>5184</v>
      </c>
      <c r="G208" s="14" t="s">
        <v>4921</v>
      </c>
      <c r="H208" s="14" t="s">
        <v>5035</v>
      </c>
      <c r="I208" s="14" t="s">
        <v>5185</v>
      </c>
      <c r="J208" s="14" t="s">
        <v>4956</v>
      </c>
      <c r="K208" s="16">
        <v>77.28</v>
      </c>
    </row>
    <row r="209" spans="1:11">
      <c r="A209" s="12" t="s">
        <v>4915</v>
      </c>
      <c r="B209" s="12" t="s">
        <v>5181</v>
      </c>
      <c r="C209" s="12" t="s">
        <v>5182</v>
      </c>
      <c r="D209" s="13" t="s">
        <v>4931</v>
      </c>
      <c r="E209" s="13" t="s">
        <v>4932</v>
      </c>
      <c r="F209" s="13" t="s">
        <v>5186</v>
      </c>
      <c r="G209" s="14" t="s">
        <v>4960</v>
      </c>
      <c r="H209" s="14"/>
      <c r="I209" s="14" t="s">
        <v>5187</v>
      </c>
      <c r="J209" s="14" t="s">
        <v>4936</v>
      </c>
      <c r="K209" s="16">
        <v>77.28</v>
      </c>
    </row>
    <row r="210" spans="1:11">
      <c r="A210" s="12" t="s">
        <v>4915</v>
      </c>
      <c r="B210" s="12" t="s">
        <v>5181</v>
      </c>
      <c r="C210" s="12" t="s">
        <v>5182</v>
      </c>
      <c r="D210" s="13" t="s">
        <v>4931</v>
      </c>
      <c r="E210" s="13" t="s">
        <v>4961</v>
      </c>
      <c r="F210" s="13" t="s">
        <v>5188</v>
      </c>
      <c r="G210" s="14" t="s">
        <v>4921</v>
      </c>
      <c r="H210" s="14" t="s">
        <v>4988</v>
      </c>
      <c r="I210" s="14" t="s">
        <v>5098</v>
      </c>
      <c r="J210" s="14" t="s">
        <v>4936</v>
      </c>
      <c r="K210" s="16">
        <v>77.28</v>
      </c>
    </row>
    <row r="211" spans="1:11">
      <c r="A211" s="12" t="s">
        <v>4915</v>
      </c>
      <c r="B211" s="12" t="s">
        <v>5181</v>
      </c>
      <c r="C211" s="12" t="s">
        <v>5182</v>
      </c>
      <c r="D211" s="13" t="s">
        <v>4934</v>
      </c>
      <c r="E211" s="13" t="s">
        <v>4998</v>
      </c>
      <c r="F211" s="13" t="s">
        <v>5189</v>
      </c>
      <c r="G211" s="14" t="s">
        <v>4921</v>
      </c>
      <c r="H211" s="14" t="s">
        <v>4952</v>
      </c>
      <c r="I211" s="14" t="s">
        <v>4927</v>
      </c>
      <c r="J211" s="14" t="s">
        <v>4936</v>
      </c>
      <c r="K211" s="16">
        <v>77.28</v>
      </c>
    </row>
    <row r="212" spans="1:11">
      <c r="A212" s="12" t="s">
        <v>4915</v>
      </c>
      <c r="B212" s="12" t="s">
        <v>5181</v>
      </c>
      <c r="C212" s="12" t="s">
        <v>5190</v>
      </c>
      <c r="D212" s="13" t="s">
        <v>4918</v>
      </c>
      <c r="E212" s="13" t="s">
        <v>4919</v>
      </c>
      <c r="F212" s="13" t="s">
        <v>5191</v>
      </c>
      <c r="G212" s="14" t="s">
        <v>4921</v>
      </c>
      <c r="H212" s="14" t="s">
        <v>5192</v>
      </c>
      <c r="I212" s="14" t="s">
        <v>5131</v>
      </c>
      <c r="J212" s="14" t="s">
        <v>4956</v>
      </c>
      <c r="K212" s="16">
        <v>19.28</v>
      </c>
    </row>
    <row r="213" spans="1:11">
      <c r="A213" s="12" t="s">
        <v>4915</v>
      </c>
      <c r="B213" s="12" t="s">
        <v>5181</v>
      </c>
      <c r="C213" s="12" t="s">
        <v>5190</v>
      </c>
      <c r="D213" s="13" t="s">
        <v>4918</v>
      </c>
      <c r="E213" s="13" t="s">
        <v>4939</v>
      </c>
      <c r="F213" s="13" t="s">
        <v>5193</v>
      </c>
      <c r="G213" s="14" t="s">
        <v>4921</v>
      </c>
      <c r="H213" s="14" t="s">
        <v>4926</v>
      </c>
      <c r="I213" s="14" t="s">
        <v>5194</v>
      </c>
      <c r="J213" s="14" t="s">
        <v>4956</v>
      </c>
      <c r="K213" s="16">
        <v>19.28</v>
      </c>
    </row>
    <row r="214" spans="1:11">
      <c r="A214" s="12" t="s">
        <v>4915</v>
      </c>
      <c r="B214" s="12" t="s">
        <v>5181</v>
      </c>
      <c r="C214" s="12" t="s">
        <v>5190</v>
      </c>
      <c r="D214" s="13" t="s">
        <v>4931</v>
      </c>
      <c r="E214" s="13" t="s">
        <v>4932</v>
      </c>
      <c r="F214" s="13" t="s">
        <v>5195</v>
      </c>
      <c r="G214" s="14" t="s">
        <v>4960</v>
      </c>
      <c r="H214" s="14"/>
      <c r="I214" s="14" t="s">
        <v>5187</v>
      </c>
      <c r="J214" s="14" t="s">
        <v>4936</v>
      </c>
      <c r="K214" s="16">
        <v>19.28</v>
      </c>
    </row>
    <row r="215" spans="1:11">
      <c r="A215" s="12" t="s">
        <v>4915</v>
      </c>
      <c r="B215" s="12" t="s">
        <v>5181</v>
      </c>
      <c r="C215" s="12" t="s">
        <v>5190</v>
      </c>
      <c r="D215" s="13" t="s">
        <v>4931</v>
      </c>
      <c r="E215" s="13" t="s">
        <v>4961</v>
      </c>
      <c r="F215" s="13" t="s">
        <v>5196</v>
      </c>
      <c r="G215" s="14" t="s">
        <v>4960</v>
      </c>
      <c r="H215" s="14"/>
      <c r="I215" s="14" t="s">
        <v>5187</v>
      </c>
      <c r="J215" s="14" t="s">
        <v>4936</v>
      </c>
      <c r="K215" s="16">
        <v>19.28</v>
      </c>
    </row>
    <row r="216" spans="1:11">
      <c r="A216" s="12" t="s">
        <v>4915</v>
      </c>
      <c r="B216" s="12" t="s">
        <v>5181</v>
      </c>
      <c r="C216" s="12" t="s">
        <v>5190</v>
      </c>
      <c r="D216" s="13" t="s">
        <v>4934</v>
      </c>
      <c r="E216" s="13" t="s">
        <v>4998</v>
      </c>
      <c r="F216" s="13" t="s">
        <v>5197</v>
      </c>
      <c r="G216" s="14" t="s">
        <v>4921</v>
      </c>
      <c r="H216" s="14" t="s">
        <v>4952</v>
      </c>
      <c r="I216" s="14" t="s">
        <v>4927</v>
      </c>
      <c r="J216" s="14" t="s">
        <v>4936</v>
      </c>
      <c r="K216" s="16">
        <v>19.28</v>
      </c>
    </row>
    <row r="217" spans="1:11">
      <c r="A217" s="12" t="s">
        <v>4915</v>
      </c>
      <c r="B217" s="12" t="s">
        <v>5181</v>
      </c>
      <c r="C217" s="12" t="s">
        <v>5198</v>
      </c>
      <c r="D217" s="13" t="s">
        <v>4918</v>
      </c>
      <c r="E217" s="13" t="s">
        <v>4919</v>
      </c>
      <c r="F217" s="13" t="s">
        <v>5199</v>
      </c>
      <c r="G217" s="14" t="s">
        <v>4921</v>
      </c>
      <c r="H217" s="14" t="s">
        <v>4974</v>
      </c>
      <c r="I217" s="14" t="s">
        <v>4975</v>
      </c>
      <c r="J217" s="14" t="s">
        <v>4924</v>
      </c>
      <c r="K217" s="16">
        <v>679.8</v>
      </c>
    </row>
    <row r="218" spans="1:11">
      <c r="A218" s="12" t="s">
        <v>4915</v>
      </c>
      <c r="B218" s="12" t="s">
        <v>5181</v>
      </c>
      <c r="C218" s="12" t="s">
        <v>5198</v>
      </c>
      <c r="D218" s="13" t="s">
        <v>4918</v>
      </c>
      <c r="E218" s="13" t="s">
        <v>4919</v>
      </c>
      <c r="F218" s="13" t="s">
        <v>5200</v>
      </c>
      <c r="G218" s="14" t="s">
        <v>4921</v>
      </c>
      <c r="H218" s="14" t="s">
        <v>5201</v>
      </c>
      <c r="I218" s="14" t="s">
        <v>4947</v>
      </c>
      <c r="J218" s="14" t="s">
        <v>4924</v>
      </c>
      <c r="K218" s="16">
        <v>679.8</v>
      </c>
    </row>
    <row r="219" spans="1:11">
      <c r="A219" s="12" t="s">
        <v>4915</v>
      </c>
      <c r="B219" s="12" t="s">
        <v>5181</v>
      </c>
      <c r="C219" s="12" t="s">
        <v>5198</v>
      </c>
      <c r="D219" s="13" t="s">
        <v>4931</v>
      </c>
      <c r="E219" s="13" t="s">
        <v>4932</v>
      </c>
      <c r="F219" s="13" t="s">
        <v>5202</v>
      </c>
      <c r="G219" s="14" t="s">
        <v>4960</v>
      </c>
      <c r="H219" s="14"/>
      <c r="I219" s="14"/>
      <c r="J219" s="14" t="s">
        <v>4924</v>
      </c>
      <c r="K219" s="16">
        <v>679.8</v>
      </c>
    </row>
    <row r="220" spans="1:11">
      <c r="A220" s="12" t="s">
        <v>4915</v>
      </c>
      <c r="B220" s="12" t="s">
        <v>5181</v>
      </c>
      <c r="C220" s="12" t="s">
        <v>5198</v>
      </c>
      <c r="D220" s="13" t="s">
        <v>4931</v>
      </c>
      <c r="E220" s="13" t="s">
        <v>5083</v>
      </c>
      <c r="F220" s="13" t="s">
        <v>5203</v>
      </c>
      <c r="G220" s="14" t="s">
        <v>4960</v>
      </c>
      <c r="H220" s="14"/>
      <c r="I220" s="14"/>
      <c r="J220" s="14" t="s">
        <v>4924</v>
      </c>
      <c r="K220" s="16">
        <v>679.8</v>
      </c>
    </row>
    <row r="221" spans="1:11">
      <c r="A221" s="12" t="s">
        <v>4915</v>
      </c>
      <c r="B221" s="12" t="s">
        <v>5181</v>
      </c>
      <c r="C221" s="12" t="s">
        <v>5198</v>
      </c>
      <c r="D221" s="13" t="s">
        <v>4934</v>
      </c>
      <c r="E221" s="13" t="s">
        <v>4998</v>
      </c>
      <c r="F221" s="13" t="s">
        <v>5151</v>
      </c>
      <c r="G221" s="14" t="s">
        <v>4921</v>
      </c>
      <c r="H221" s="14" t="s">
        <v>4952</v>
      </c>
      <c r="I221" s="14" t="s">
        <v>4927</v>
      </c>
      <c r="J221" s="14" t="s">
        <v>4936</v>
      </c>
      <c r="K221" s="16">
        <v>679.8</v>
      </c>
    </row>
    <row r="222" spans="1:11">
      <c r="A222" s="12" t="s">
        <v>4915</v>
      </c>
      <c r="B222" s="12" t="s">
        <v>5181</v>
      </c>
      <c r="C222" s="12" t="s">
        <v>5204</v>
      </c>
      <c r="D222" s="13" t="s">
        <v>4918</v>
      </c>
      <c r="E222" s="13" t="s">
        <v>4919</v>
      </c>
      <c r="F222" s="13" t="s">
        <v>5205</v>
      </c>
      <c r="G222" s="14" t="s">
        <v>4921</v>
      </c>
      <c r="H222" s="14" t="s">
        <v>4966</v>
      </c>
      <c r="I222" s="14" t="s">
        <v>4949</v>
      </c>
      <c r="J222" s="14" t="s">
        <v>4924</v>
      </c>
      <c r="K222" s="16">
        <v>36</v>
      </c>
    </row>
    <row r="223" spans="1:11">
      <c r="A223" s="12" t="s">
        <v>4915</v>
      </c>
      <c r="B223" s="12" t="s">
        <v>5181</v>
      </c>
      <c r="C223" s="12" t="s">
        <v>5204</v>
      </c>
      <c r="D223" s="13" t="s">
        <v>4918</v>
      </c>
      <c r="E223" s="13" t="s">
        <v>4919</v>
      </c>
      <c r="F223" s="13" t="s">
        <v>5206</v>
      </c>
      <c r="G223" s="14" t="s">
        <v>4921</v>
      </c>
      <c r="H223" s="14" t="s">
        <v>4966</v>
      </c>
      <c r="I223" s="14" t="s">
        <v>4949</v>
      </c>
      <c r="J223" s="14" t="s">
        <v>4924</v>
      </c>
      <c r="K223" s="16">
        <v>36</v>
      </c>
    </row>
    <row r="224" spans="1:11">
      <c r="A224" s="12" t="s">
        <v>4915</v>
      </c>
      <c r="B224" s="12" t="s">
        <v>5181</v>
      </c>
      <c r="C224" s="12" t="s">
        <v>5204</v>
      </c>
      <c r="D224" s="13" t="s">
        <v>4918</v>
      </c>
      <c r="E224" s="13" t="s">
        <v>4919</v>
      </c>
      <c r="F224" s="13" t="s">
        <v>5207</v>
      </c>
      <c r="G224" s="14" t="s">
        <v>4921</v>
      </c>
      <c r="H224" s="14" t="s">
        <v>4966</v>
      </c>
      <c r="I224" s="14" t="s">
        <v>4947</v>
      </c>
      <c r="J224" s="14" t="s">
        <v>4924</v>
      </c>
      <c r="K224" s="16">
        <v>36</v>
      </c>
    </row>
    <row r="225" spans="1:11">
      <c r="A225" s="12" t="s">
        <v>4915</v>
      </c>
      <c r="B225" s="12" t="s">
        <v>5181</v>
      </c>
      <c r="C225" s="12" t="s">
        <v>5204</v>
      </c>
      <c r="D225" s="13" t="s">
        <v>4931</v>
      </c>
      <c r="E225" s="13" t="s">
        <v>4932</v>
      </c>
      <c r="F225" s="13" t="s">
        <v>5208</v>
      </c>
      <c r="G225" s="14" t="s">
        <v>4960</v>
      </c>
      <c r="H225" s="14"/>
      <c r="I225" s="14"/>
      <c r="J225" s="14" t="s">
        <v>4936</v>
      </c>
      <c r="K225" s="16">
        <v>36</v>
      </c>
    </row>
    <row r="226" spans="1:11">
      <c r="A226" s="12" t="s">
        <v>4915</v>
      </c>
      <c r="B226" s="12" t="s">
        <v>5181</v>
      </c>
      <c r="C226" s="12" t="s">
        <v>5204</v>
      </c>
      <c r="D226" s="13" t="s">
        <v>4931</v>
      </c>
      <c r="E226" s="13" t="s">
        <v>5083</v>
      </c>
      <c r="F226" s="13" t="s">
        <v>5209</v>
      </c>
      <c r="G226" s="14" t="s">
        <v>4960</v>
      </c>
      <c r="H226" s="14"/>
      <c r="I226" s="14"/>
      <c r="J226" s="14" t="s">
        <v>4924</v>
      </c>
      <c r="K226" s="16">
        <v>36</v>
      </c>
    </row>
    <row r="227" spans="1:11">
      <c r="A227" s="12" t="s">
        <v>4915</v>
      </c>
      <c r="B227" s="12" t="s">
        <v>5181</v>
      </c>
      <c r="C227" s="12" t="s">
        <v>5210</v>
      </c>
      <c r="D227" s="13" t="s">
        <v>4918</v>
      </c>
      <c r="E227" s="13" t="s">
        <v>4919</v>
      </c>
      <c r="F227" s="13" t="s">
        <v>5211</v>
      </c>
      <c r="G227" s="14" t="s">
        <v>4921</v>
      </c>
      <c r="H227" s="14" t="s">
        <v>5212</v>
      </c>
      <c r="I227" s="14" t="s">
        <v>4975</v>
      </c>
      <c r="J227" s="14" t="s">
        <v>4924</v>
      </c>
      <c r="K227" s="16">
        <v>38.34</v>
      </c>
    </row>
    <row r="228" spans="1:11">
      <c r="A228" s="12" t="s">
        <v>4915</v>
      </c>
      <c r="B228" s="12" t="s">
        <v>5181</v>
      </c>
      <c r="C228" s="12" t="s">
        <v>5210</v>
      </c>
      <c r="D228" s="13" t="s">
        <v>4918</v>
      </c>
      <c r="E228" s="13" t="s">
        <v>4919</v>
      </c>
      <c r="F228" s="13" t="s">
        <v>5213</v>
      </c>
      <c r="G228" s="14" t="s">
        <v>4921</v>
      </c>
      <c r="H228" s="14" t="s">
        <v>5214</v>
      </c>
      <c r="I228" s="14" t="s">
        <v>4947</v>
      </c>
      <c r="J228" s="14" t="s">
        <v>4924</v>
      </c>
      <c r="K228" s="16">
        <v>38.34</v>
      </c>
    </row>
    <row r="229" spans="1:11">
      <c r="A229" s="12" t="s">
        <v>4915</v>
      </c>
      <c r="B229" s="12" t="s">
        <v>5181</v>
      </c>
      <c r="C229" s="12" t="s">
        <v>5210</v>
      </c>
      <c r="D229" s="13" t="s">
        <v>4918</v>
      </c>
      <c r="E229" s="13" t="s">
        <v>4919</v>
      </c>
      <c r="F229" s="13" t="s">
        <v>5215</v>
      </c>
      <c r="G229" s="14" t="s">
        <v>4921</v>
      </c>
      <c r="H229" s="14" t="s">
        <v>4922</v>
      </c>
      <c r="I229" s="14" t="s">
        <v>4947</v>
      </c>
      <c r="J229" s="14" t="s">
        <v>4924</v>
      </c>
      <c r="K229" s="16">
        <v>38.34</v>
      </c>
    </row>
    <row r="230" spans="1:11">
      <c r="A230" s="12" t="s">
        <v>4915</v>
      </c>
      <c r="B230" s="12" t="s">
        <v>5181</v>
      </c>
      <c r="C230" s="12" t="s">
        <v>5210</v>
      </c>
      <c r="D230" s="13" t="s">
        <v>4931</v>
      </c>
      <c r="E230" s="13" t="s">
        <v>4932</v>
      </c>
      <c r="F230" s="13" t="s">
        <v>5216</v>
      </c>
      <c r="G230" s="14" t="s">
        <v>4960</v>
      </c>
      <c r="H230" s="14"/>
      <c r="I230" s="14"/>
      <c r="J230" s="14" t="s">
        <v>4924</v>
      </c>
      <c r="K230" s="16">
        <v>38.34</v>
      </c>
    </row>
    <row r="231" spans="1:11">
      <c r="A231" s="12" t="s">
        <v>4915</v>
      </c>
      <c r="B231" s="12" t="s">
        <v>5181</v>
      </c>
      <c r="C231" s="12" t="s">
        <v>5210</v>
      </c>
      <c r="D231" s="13" t="s">
        <v>4934</v>
      </c>
      <c r="E231" s="13" t="s">
        <v>4998</v>
      </c>
      <c r="F231" s="13" t="s">
        <v>5151</v>
      </c>
      <c r="G231" s="14" t="s">
        <v>4921</v>
      </c>
      <c r="H231" s="14" t="s">
        <v>4952</v>
      </c>
      <c r="I231" s="14" t="s">
        <v>4927</v>
      </c>
      <c r="J231" s="14" t="s">
        <v>4936</v>
      </c>
      <c r="K231" s="16">
        <v>38.34</v>
      </c>
    </row>
    <row r="232" spans="1:11">
      <c r="A232" s="12" t="s">
        <v>4915</v>
      </c>
      <c r="B232" s="12" t="s">
        <v>5181</v>
      </c>
      <c r="C232" s="12" t="s">
        <v>5217</v>
      </c>
      <c r="D232" s="13" t="s">
        <v>4918</v>
      </c>
      <c r="E232" s="13" t="s">
        <v>4919</v>
      </c>
      <c r="F232" s="13" t="s">
        <v>5218</v>
      </c>
      <c r="G232" s="14" t="s">
        <v>4942</v>
      </c>
      <c r="H232" s="14" t="s">
        <v>5169</v>
      </c>
      <c r="I232" s="14" t="s">
        <v>5122</v>
      </c>
      <c r="J232" s="14" t="s">
        <v>4924</v>
      </c>
      <c r="K232" s="16">
        <v>6200</v>
      </c>
    </row>
    <row r="233" spans="1:11">
      <c r="A233" s="12" t="s">
        <v>4915</v>
      </c>
      <c r="B233" s="12" t="s">
        <v>5181</v>
      </c>
      <c r="C233" s="12" t="s">
        <v>5217</v>
      </c>
      <c r="D233" s="13" t="s">
        <v>4918</v>
      </c>
      <c r="E233" s="13" t="s">
        <v>4919</v>
      </c>
      <c r="F233" s="13" t="s">
        <v>5219</v>
      </c>
      <c r="G233" s="14" t="s">
        <v>4921</v>
      </c>
      <c r="H233" s="14" t="s">
        <v>4924</v>
      </c>
      <c r="I233" s="14" t="s">
        <v>5220</v>
      </c>
      <c r="J233" s="14" t="s">
        <v>5221</v>
      </c>
      <c r="K233" s="16">
        <v>6200</v>
      </c>
    </row>
    <row r="234" spans="1:11">
      <c r="A234" s="12" t="s">
        <v>4915</v>
      </c>
      <c r="B234" s="12" t="s">
        <v>5181</v>
      </c>
      <c r="C234" s="12" t="s">
        <v>5217</v>
      </c>
      <c r="D234" s="13" t="s">
        <v>4918</v>
      </c>
      <c r="E234" s="13" t="s">
        <v>4968</v>
      </c>
      <c r="F234" s="13" t="s">
        <v>5222</v>
      </c>
      <c r="G234" s="14" t="s">
        <v>5004</v>
      </c>
      <c r="H234" s="14" t="s">
        <v>5223</v>
      </c>
      <c r="I234" s="14" t="s">
        <v>4947</v>
      </c>
      <c r="J234" s="14" t="s">
        <v>4924</v>
      </c>
      <c r="K234" s="16">
        <v>6200</v>
      </c>
    </row>
    <row r="235" spans="1:11">
      <c r="A235" s="12" t="s">
        <v>4915</v>
      </c>
      <c r="B235" s="12" t="s">
        <v>5181</v>
      </c>
      <c r="C235" s="12" t="s">
        <v>5217</v>
      </c>
      <c r="D235" s="13" t="s">
        <v>4931</v>
      </c>
      <c r="E235" s="13" t="s">
        <v>4932</v>
      </c>
      <c r="F235" s="13" t="s">
        <v>5224</v>
      </c>
      <c r="G235" s="14" t="s">
        <v>4960</v>
      </c>
      <c r="H235" s="14"/>
      <c r="I235" s="14"/>
      <c r="J235" s="14" t="s">
        <v>4924</v>
      </c>
      <c r="K235" s="16">
        <v>6200</v>
      </c>
    </row>
    <row r="236" spans="1:11">
      <c r="A236" s="12" t="s">
        <v>4915</v>
      </c>
      <c r="B236" s="12" t="s">
        <v>5181</v>
      </c>
      <c r="C236" s="12" t="s">
        <v>5217</v>
      </c>
      <c r="D236" s="13" t="s">
        <v>4940</v>
      </c>
      <c r="E236" s="13" t="s">
        <v>4941</v>
      </c>
      <c r="F236" s="13" t="s">
        <v>5225</v>
      </c>
      <c r="G236" s="14" t="s">
        <v>5004</v>
      </c>
      <c r="H236" s="14" t="s">
        <v>5226</v>
      </c>
      <c r="I236" s="14" t="s">
        <v>5126</v>
      </c>
      <c r="J236" s="14" t="s">
        <v>5221</v>
      </c>
      <c r="K236" s="16">
        <v>6200</v>
      </c>
    </row>
    <row r="237" spans="1:11">
      <c r="A237" s="12" t="s">
        <v>4915</v>
      </c>
      <c r="B237" s="12" t="s">
        <v>5181</v>
      </c>
      <c r="C237" s="12" t="s">
        <v>5227</v>
      </c>
      <c r="D237" s="13" t="s">
        <v>4918</v>
      </c>
      <c r="E237" s="13" t="s">
        <v>4919</v>
      </c>
      <c r="F237" s="13" t="s">
        <v>5228</v>
      </c>
      <c r="G237" s="14" t="s">
        <v>4942</v>
      </c>
      <c r="H237" s="14" t="s">
        <v>5229</v>
      </c>
      <c r="I237" s="14" t="s">
        <v>5230</v>
      </c>
      <c r="J237" s="14" t="s">
        <v>4924</v>
      </c>
      <c r="K237" s="16">
        <v>234.9877</v>
      </c>
    </row>
    <row r="238" spans="1:11">
      <c r="A238" s="12" t="s">
        <v>4915</v>
      </c>
      <c r="B238" s="12" t="s">
        <v>5181</v>
      </c>
      <c r="C238" s="12" t="s">
        <v>5227</v>
      </c>
      <c r="D238" s="13" t="s">
        <v>4918</v>
      </c>
      <c r="E238" s="13" t="s">
        <v>4919</v>
      </c>
      <c r="F238" s="13" t="s">
        <v>5231</v>
      </c>
      <c r="G238" s="14" t="s">
        <v>4942</v>
      </c>
      <c r="H238" s="14" t="s">
        <v>4938</v>
      </c>
      <c r="I238" s="14" t="s">
        <v>4927</v>
      </c>
      <c r="J238" s="14" t="s">
        <v>4924</v>
      </c>
      <c r="K238" s="16">
        <v>234.9877</v>
      </c>
    </row>
    <row r="239" spans="1:11">
      <c r="A239" s="12" t="s">
        <v>4915</v>
      </c>
      <c r="B239" s="12" t="s">
        <v>5181</v>
      </c>
      <c r="C239" s="12" t="s">
        <v>5227</v>
      </c>
      <c r="D239" s="13" t="s">
        <v>4918</v>
      </c>
      <c r="E239" s="13" t="s">
        <v>4939</v>
      </c>
      <c r="F239" s="13" t="s">
        <v>5232</v>
      </c>
      <c r="G239" s="14" t="s">
        <v>4942</v>
      </c>
      <c r="H239" s="14" t="s">
        <v>4938</v>
      </c>
      <c r="I239" s="14" t="s">
        <v>4927</v>
      </c>
      <c r="J239" s="14" t="s">
        <v>5221</v>
      </c>
      <c r="K239" s="16">
        <v>234.9877</v>
      </c>
    </row>
    <row r="240" spans="1:11">
      <c r="A240" s="12" t="s">
        <v>4915</v>
      </c>
      <c r="B240" s="12" t="s">
        <v>5181</v>
      </c>
      <c r="C240" s="12" t="s">
        <v>5227</v>
      </c>
      <c r="D240" s="13" t="s">
        <v>4931</v>
      </c>
      <c r="E240" s="13" t="s">
        <v>4932</v>
      </c>
      <c r="F240" s="13" t="s">
        <v>5233</v>
      </c>
      <c r="G240" s="14" t="s">
        <v>4960</v>
      </c>
      <c r="H240" s="14"/>
      <c r="I240" s="14"/>
      <c r="J240" s="14" t="s">
        <v>4924</v>
      </c>
      <c r="K240" s="16">
        <v>234.9877</v>
      </c>
    </row>
    <row r="241" spans="1:11">
      <c r="A241" s="12" t="s">
        <v>4915</v>
      </c>
      <c r="B241" s="12" t="s">
        <v>5181</v>
      </c>
      <c r="C241" s="12" t="s">
        <v>5227</v>
      </c>
      <c r="D241" s="13" t="s">
        <v>4940</v>
      </c>
      <c r="E241" s="13" t="s">
        <v>4941</v>
      </c>
      <c r="F241" s="13" t="s">
        <v>5234</v>
      </c>
      <c r="G241" s="14" t="s">
        <v>5004</v>
      </c>
      <c r="H241" s="14" t="s">
        <v>5235</v>
      </c>
      <c r="I241" s="14" t="s">
        <v>5126</v>
      </c>
      <c r="J241" s="14" t="s">
        <v>5221</v>
      </c>
      <c r="K241" s="16">
        <v>234.9877</v>
      </c>
    </row>
    <row r="242" spans="1:11">
      <c r="A242" s="12" t="s">
        <v>4915</v>
      </c>
      <c r="B242" s="12" t="s">
        <v>5236</v>
      </c>
      <c r="C242" s="12" t="s">
        <v>5237</v>
      </c>
      <c r="D242" s="13" t="s">
        <v>4918</v>
      </c>
      <c r="E242" s="13" t="s">
        <v>4919</v>
      </c>
      <c r="F242" s="13" t="s">
        <v>5238</v>
      </c>
      <c r="G242" s="14" t="s">
        <v>4942</v>
      </c>
      <c r="H242" s="14" t="s">
        <v>5239</v>
      </c>
      <c r="I242" s="14" t="s">
        <v>4949</v>
      </c>
      <c r="J242" s="14" t="s">
        <v>4924</v>
      </c>
      <c r="K242" s="16">
        <v>43.8</v>
      </c>
    </row>
    <row r="243" spans="1:11">
      <c r="A243" s="12" t="s">
        <v>4915</v>
      </c>
      <c r="B243" s="12" t="s">
        <v>5236</v>
      </c>
      <c r="C243" s="12" t="s">
        <v>5237</v>
      </c>
      <c r="D243" s="13" t="s">
        <v>4918</v>
      </c>
      <c r="E243" s="13" t="s">
        <v>4919</v>
      </c>
      <c r="F243" s="13" t="s">
        <v>5240</v>
      </c>
      <c r="G243" s="14" t="s">
        <v>4921</v>
      </c>
      <c r="H243" s="14" t="s">
        <v>4926</v>
      </c>
      <c r="I243" s="14" t="s">
        <v>4927</v>
      </c>
      <c r="J243" s="14" t="s">
        <v>4958</v>
      </c>
      <c r="K243" s="16">
        <v>43.8</v>
      </c>
    </row>
    <row r="244" spans="1:11">
      <c r="A244" s="12" t="s">
        <v>4915</v>
      </c>
      <c r="B244" s="12" t="s">
        <v>5236</v>
      </c>
      <c r="C244" s="12" t="s">
        <v>5237</v>
      </c>
      <c r="D244" s="13" t="s">
        <v>4931</v>
      </c>
      <c r="E244" s="13" t="s">
        <v>4932</v>
      </c>
      <c r="F244" s="13" t="s">
        <v>5241</v>
      </c>
      <c r="G244" s="14" t="s">
        <v>4921</v>
      </c>
      <c r="H244" s="14" t="s">
        <v>5026</v>
      </c>
      <c r="I244" s="14" t="s">
        <v>5065</v>
      </c>
      <c r="J244" s="14" t="s">
        <v>4936</v>
      </c>
      <c r="K244" s="16">
        <v>43.8</v>
      </c>
    </row>
    <row r="245" spans="1:11">
      <c r="A245" s="12" t="s">
        <v>4915</v>
      </c>
      <c r="B245" s="12" t="s">
        <v>5236</v>
      </c>
      <c r="C245" s="12" t="s">
        <v>5237</v>
      </c>
      <c r="D245" s="13" t="s">
        <v>4931</v>
      </c>
      <c r="E245" s="13" t="s">
        <v>5083</v>
      </c>
      <c r="F245" s="13" t="s">
        <v>5242</v>
      </c>
      <c r="G245" s="14" t="s">
        <v>4921</v>
      </c>
      <c r="H245" s="14" t="s">
        <v>5037</v>
      </c>
      <c r="I245" s="14" t="s">
        <v>4927</v>
      </c>
      <c r="J245" s="14" t="s">
        <v>4936</v>
      </c>
      <c r="K245" s="16">
        <v>43.8</v>
      </c>
    </row>
    <row r="246" spans="1:11">
      <c r="A246" s="12" t="s">
        <v>4915</v>
      </c>
      <c r="B246" s="12" t="s">
        <v>5236</v>
      </c>
      <c r="C246" s="12" t="s">
        <v>5237</v>
      </c>
      <c r="D246" s="13" t="s">
        <v>4934</v>
      </c>
      <c r="E246" s="13" t="s">
        <v>4998</v>
      </c>
      <c r="F246" s="13" t="s">
        <v>5243</v>
      </c>
      <c r="G246" s="14" t="s">
        <v>4921</v>
      </c>
      <c r="H246" s="14" t="s">
        <v>4926</v>
      </c>
      <c r="I246" s="14" t="s">
        <v>4927</v>
      </c>
      <c r="J246" s="14" t="s">
        <v>4936</v>
      </c>
      <c r="K246" s="16">
        <v>43.8</v>
      </c>
    </row>
    <row r="247" spans="1:11">
      <c r="A247" s="12" t="s">
        <v>4915</v>
      </c>
      <c r="B247" s="12" t="s">
        <v>5236</v>
      </c>
      <c r="C247" s="12" t="s">
        <v>5244</v>
      </c>
      <c r="D247" s="13" t="s">
        <v>4918</v>
      </c>
      <c r="E247" s="13" t="s">
        <v>4919</v>
      </c>
      <c r="F247" s="13" t="s">
        <v>5245</v>
      </c>
      <c r="G247" s="14" t="s">
        <v>4921</v>
      </c>
      <c r="H247" s="14" t="s">
        <v>5175</v>
      </c>
      <c r="I247" s="14" t="s">
        <v>4949</v>
      </c>
      <c r="J247" s="14" t="s">
        <v>5221</v>
      </c>
      <c r="K247" s="16">
        <v>99.8</v>
      </c>
    </row>
    <row r="248" spans="1:11">
      <c r="A248" s="12" t="s">
        <v>4915</v>
      </c>
      <c r="B248" s="12" t="s">
        <v>5236</v>
      </c>
      <c r="C248" s="12" t="s">
        <v>5244</v>
      </c>
      <c r="D248" s="13" t="s">
        <v>4918</v>
      </c>
      <c r="E248" s="13" t="s">
        <v>4919</v>
      </c>
      <c r="F248" s="13" t="s">
        <v>5246</v>
      </c>
      <c r="G248" s="14" t="s">
        <v>4921</v>
      </c>
      <c r="H248" s="14" t="s">
        <v>4958</v>
      </c>
      <c r="I248" s="14" t="s">
        <v>5065</v>
      </c>
      <c r="J248" s="14" t="s">
        <v>5221</v>
      </c>
      <c r="K248" s="16">
        <v>99.8</v>
      </c>
    </row>
    <row r="249" spans="1:11">
      <c r="A249" s="12" t="s">
        <v>4915</v>
      </c>
      <c r="B249" s="12" t="s">
        <v>5236</v>
      </c>
      <c r="C249" s="12" t="s">
        <v>5244</v>
      </c>
      <c r="D249" s="13" t="s">
        <v>4918</v>
      </c>
      <c r="E249" s="13" t="s">
        <v>4919</v>
      </c>
      <c r="F249" s="13" t="s">
        <v>5247</v>
      </c>
      <c r="G249" s="14" t="s">
        <v>4921</v>
      </c>
      <c r="H249" s="14" t="s">
        <v>4924</v>
      </c>
      <c r="I249" s="14" t="s">
        <v>5065</v>
      </c>
      <c r="J249" s="14" t="s">
        <v>5221</v>
      </c>
      <c r="K249" s="16">
        <v>99.8</v>
      </c>
    </row>
    <row r="250" spans="1:11">
      <c r="A250" s="12" t="s">
        <v>4915</v>
      </c>
      <c r="B250" s="12" t="s">
        <v>5236</v>
      </c>
      <c r="C250" s="12" t="s">
        <v>5244</v>
      </c>
      <c r="D250" s="13" t="s">
        <v>4918</v>
      </c>
      <c r="E250" s="13" t="s">
        <v>4919</v>
      </c>
      <c r="F250" s="13" t="s">
        <v>5248</v>
      </c>
      <c r="G250" s="14" t="s">
        <v>4921</v>
      </c>
      <c r="H250" s="14" t="s">
        <v>4936</v>
      </c>
      <c r="I250" s="14" t="s">
        <v>5065</v>
      </c>
      <c r="J250" s="14" t="s">
        <v>5221</v>
      </c>
      <c r="K250" s="16">
        <v>99.8</v>
      </c>
    </row>
    <row r="251" spans="1:11">
      <c r="A251" s="12" t="s">
        <v>4915</v>
      </c>
      <c r="B251" s="12" t="s">
        <v>5236</v>
      </c>
      <c r="C251" s="12" t="s">
        <v>5244</v>
      </c>
      <c r="D251" s="13" t="s">
        <v>4931</v>
      </c>
      <c r="E251" s="13" t="s">
        <v>4932</v>
      </c>
      <c r="F251" s="13" t="s">
        <v>5249</v>
      </c>
      <c r="G251" s="14" t="s">
        <v>4921</v>
      </c>
      <c r="H251" s="14" t="s">
        <v>5175</v>
      </c>
      <c r="I251" s="14" t="s">
        <v>5065</v>
      </c>
      <c r="J251" s="14" t="s">
        <v>4936</v>
      </c>
      <c r="K251" s="16">
        <v>99.8</v>
      </c>
    </row>
    <row r="252" spans="1:11">
      <c r="A252" s="12" t="s">
        <v>4915</v>
      </c>
      <c r="B252" s="12" t="s">
        <v>5236</v>
      </c>
      <c r="C252" s="12" t="s">
        <v>5244</v>
      </c>
      <c r="D252" s="13" t="s">
        <v>4931</v>
      </c>
      <c r="E252" s="13" t="s">
        <v>5083</v>
      </c>
      <c r="F252" s="13" t="s">
        <v>5250</v>
      </c>
      <c r="G252" s="14" t="s">
        <v>4921</v>
      </c>
      <c r="H252" s="14" t="s">
        <v>5037</v>
      </c>
      <c r="I252" s="14" t="s">
        <v>4927</v>
      </c>
      <c r="J252" s="14" t="s">
        <v>4936</v>
      </c>
      <c r="K252" s="16">
        <v>99.8</v>
      </c>
    </row>
    <row r="253" spans="1:11">
      <c r="A253" s="12" t="s">
        <v>4915</v>
      </c>
      <c r="B253" s="12" t="s">
        <v>5236</v>
      </c>
      <c r="C253" s="12" t="s">
        <v>5244</v>
      </c>
      <c r="D253" s="13" t="s">
        <v>4934</v>
      </c>
      <c r="E253" s="13" t="s">
        <v>4998</v>
      </c>
      <c r="F253" s="13" t="s">
        <v>5047</v>
      </c>
      <c r="G253" s="14" t="s">
        <v>4921</v>
      </c>
      <c r="H253" s="14" t="s">
        <v>4926</v>
      </c>
      <c r="I253" s="14" t="s">
        <v>4927</v>
      </c>
      <c r="J253" s="14" t="s">
        <v>4936</v>
      </c>
      <c r="K253" s="16">
        <v>99.8</v>
      </c>
    </row>
    <row r="254" spans="1:11">
      <c r="A254" s="12" t="s">
        <v>4915</v>
      </c>
      <c r="B254" s="12" t="s">
        <v>5236</v>
      </c>
      <c r="C254" s="12" t="s">
        <v>5251</v>
      </c>
      <c r="D254" s="13" t="s">
        <v>4918</v>
      </c>
      <c r="E254" s="13" t="s">
        <v>4919</v>
      </c>
      <c r="F254" s="13" t="s">
        <v>5252</v>
      </c>
      <c r="G254" s="14" t="s">
        <v>4921</v>
      </c>
      <c r="H254" s="14" t="s">
        <v>4924</v>
      </c>
      <c r="I254" s="14" t="s">
        <v>4949</v>
      </c>
      <c r="J254" s="14" t="s">
        <v>4924</v>
      </c>
      <c r="K254" s="16">
        <v>228.4</v>
      </c>
    </row>
    <row r="255" spans="1:11">
      <c r="A255" s="12" t="s">
        <v>4915</v>
      </c>
      <c r="B255" s="12" t="s">
        <v>5236</v>
      </c>
      <c r="C255" s="12" t="s">
        <v>5251</v>
      </c>
      <c r="D255" s="13" t="s">
        <v>4918</v>
      </c>
      <c r="E255" s="13" t="s">
        <v>4919</v>
      </c>
      <c r="F255" s="13" t="s">
        <v>5253</v>
      </c>
      <c r="G255" s="14" t="s">
        <v>4921</v>
      </c>
      <c r="H255" s="14" t="s">
        <v>5254</v>
      </c>
      <c r="I255" s="14" t="s">
        <v>5065</v>
      </c>
      <c r="J255" s="14" t="s">
        <v>4924</v>
      </c>
      <c r="K255" s="16">
        <v>228.4</v>
      </c>
    </row>
    <row r="256" spans="1:11">
      <c r="A256" s="12" t="s">
        <v>4915</v>
      </c>
      <c r="B256" s="12" t="s">
        <v>5236</v>
      </c>
      <c r="C256" s="12" t="s">
        <v>5251</v>
      </c>
      <c r="D256" s="13" t="s">
        <v>4918</v>
      </c>
      <c r="E256" s="13" t="s">
        <v>4939</v>
      </c>
      <c r="F256" s="13" t="s">
        <v>5255</v>
      </c>
      <c r="G256" s="14" t="s">
        <v>4921</v>
      </c>
      <c r="H256" s="14" t="s">
        <v>4952</v>
      </c>
      <c r="I256" s="14" t="s">
        <v>5194</v>
      </c>
      <c r="J256" s="14" t="s">
        <v>4924</v>
      </c>
      <c r="K256" s="16">
        <v>228.4</v>
      </c>
    </row>
    <row r="257" spans="1:11">
      <c r="A257" s="12" t="s">
        <v>4915</v>
      </c>
      <c r="B257" s="12" t="s">
        <v>5236</v>
      </c>
      <c r="C257" s="12" t="s">
        <v>5251</v>
      </c>
      <c r="D257" s="13" t="s">
        <v>4931</v>
      </c>
      <c r="E257" s="13" t="s">
        <v>4932</v>
      </c>
      <c r="F257" s="13" t="s">
        <v>5256</v>
      </c>
      <c r="G257" s="14" t="s">
        <v>4921</v>
      </c>
      <c r="H257" s="14" t="s">
        <v>4952</v>
      </c>
      <c r="I257" s="14" t="s">
        <v>4927</v>
      </c>
      <c r="J257" s="14" t="s">
        <v>4936</v>
      </c>
      <c r="K257" s="16">
        <v>228.4</v>
      </c>
    </row>
    <row r="258" spans="1:11">
      <c r="A258" s="12" t="s">
        <v>4915</v>
      </c>
      <c r="B258" s="12" t="s">
        <v>5236</v>
      </c>
      <c r="C258" s="12" t="s">
        <v>5251</v>
      </c>
      <c r="D258" s="13" t="s">
        <v>4931</v>
      </c>
      <c r="E258" s="13" t="s">
        <v>4961</v>
      </c>
      <c r="F258" s="13" t="s">
        <v>5257</v>
      </c>
      <c r="G258" s="14" t="s">
        <v>4921</v>
      </c>
      <c r="H258" s="14" t="s">
        <v>4952</v>
      </c>
      <c r="I258" s="14" t="s">
        <v>4927</v>
      </c>
      <c r="J258" s="14" t="s">
        <v>4936</v>
      </c>
      <c r="K258" s="16">
        <v>228.4</v>
      </c>
    </row>
    <row r="259" spans="1:11">
      <c r="A259" s="12" t="s">
        <v>4915</v>
      </c>
      <c r="B259" s="12" t="s">
        <v>5236</v>
      </c>
      <c r="C259" s="12" t="s">
        <v>5251</v>
      </c>
      <c r="D259" s="13" t="s">
        <v>4934</v>
      </c>
      <c r="E259" s="13" t="s">
        <v>4934</v>
      </c>
      <c r="F259" s="13" t="s">
        <v>5258</v>
      </c>
      <c r="G259" s="14" t="s">
        <v>4921</v>
      </c>
      <c r="H259" s="14" t="s">
        <v>4952</v>
      </c>
      <c r="I259" s="14" t="s">
        <v>4927</v>
      </c>
      <c r="J259" s="14" t="s">
        <v>4936</v>
      </c>
      <c r="K259" s="16">
        <v>228.4</v>
      </c>
    </row>
    <row r="260" spans="1:11">
      <c r="A260" s="12" t="s">
        <v>4915</v>
      </c>
      <c r="B260" s="12" t="s">
        <v>5236</v>
      </c>
      <c r="C260" s="12" t="s">
        <v>5259</v>
      </c>
      <c r="D260" s="13" t="s">
        <v>4918</v>
      </c>
      <c r="E260" s="13" t="s">
        <v>4919</v>
      </c>
      <c r="F260" s="13" t="s">
        <v>5260</v>
      </c>
      <c r="G260" s="14" t="s">
        <v>4921</v>
      </c>
      <c r="H260" s="14" t="s">
        <v>5201</v>
      </c>
      <c r="I260" s="14" t="s">
        <v>5065</v>
      </c>
      <c r="J260" s="14" t="s">
        <v>4958</v>
      </c>
      <c r="K260" s="16">
        <v>10</v>
      </c>
    </row>
    <row r="261" spans="1:11">
      <c r="A261" s="12" t="s">
        <v>4915</v>
      </c>
      <c r="B261" s="12" t="s">
        <v>5236</v>
      </c>
      <c r="C261" s="12" t="s">
        <v>5259</v>
      </c>
      <c r="D261" s="13" t="s">
        <v>4918</v>
      </c>
      <c r="E261" s="13" t="s">
        <v>4939</v>
      </c>
      <c r="F261" s="13" t="s">
        <v>5261</v>
      </c>
      <c r="G261" s="14" t="s">
        <v>4921</v>
      </c>
      <c r="H261" s="14" t="s">
        <v>5201</v>
      </c>
      <c r="I261" s="14" t="s">
        <v>5065</v>
      </c>
      <c r="J261" s="14" t="s">
        <v>4924</v>
      </c>
      <c r="K261" s="16">
        <v>10</v>
      </c>
    </row>
    <row r="262" spans="1:11">
      <c r="A262" s="12" t="s">
        <v>4915</v>
      </c>
      <c r="B262" s="12" t="s">
        <v>5236</v>
      </c>
      <c r="C262" s="12" t="s">
        <v>5259</v>
      </c>
      <c r="D262" s="13" t="s">
        <v>4931</v>
      </c>
      <c r="E262" s="13" t="s">
        <v>4932</v>
      </c>
      <c r="F262" s="13" t="s">
        <v>5262</v>
      </c>
      <c r="G262" s="14" t="s">
        <v>4921</v>
      </c>
      <c r="H262" s="14" t="s">
        <v>4926</v>
      </c>
      <c r="I262" s="14" t="s">
        <v>4927</v>
      </c>
      <c r="J262" s="14" t="s">
        <v>4936</v>
      </c>
      <c r="K262" s="16">
        <v>10</v>
      </c>
    </row>
    <row r="263" spans="1:11">
      <c r="A263" s="12" t="s">
        <v>4915</v>
      </c>
      <c r="B263" s="12" t="s">
        <v>5236</v>
      </c>
      <c r="C263" s="12" t="s">
        <v>5259</v>
      </c>
      <c r="D263" s="13" t="s">
        <v>4931</v>
      </c>
      <c r="E263" s="13" t="s">
        <v>5083</v>
      </c>
      <c r="F263" s="13" t="s">
        <v>5263</v>
      </c>
      <c r="G263" s="14" t="s">
        <v>4921</v>
      </c>
      <c r="H263" s="14" t="s">
        <v>4926</v>
      </c>
      <c r="I263" s="14" t="s">
        <v>4927</v>
      </c>
      <c r="J263" s="14" t="s">
        <v>4936</v>
      </c>
      <c r="K263" s="16">
        <v>10</v>
      </c>
    </row>
    <row r="264" spans="1:11">
      <c r="A264" s="12" t="s">
        <v>4915</v>
      </c>
      <c r="B264" s="12" t="s">
        <v>5236</v>
      </c>
      <c r="C264" s="12" t="s">
        <v>5259</v>
      </c>
      <c r="D264" s="13" t="s">
        <v>4934</v>
      </c>
      <c r="E264" s="13" t="s">
        <v>4998</v>
      </c>
      <c r="F264" s="13" t="s">
        <v>5047</v>
      </c>
      <c r="G264" s="14" t="s">
        <v>4921</v>
      </c>
      <c r="H264" s="14" t="s">
        <v>4926</v>
      </c>
      <c r="I264" s="14" t="s">
        <v>4927</v>
      </c>
      <c r="J264" s="14" t="s">
        <v>4936</v>
      </c>
      <c r="K264" s="16">
        <v>10</v>
      </c>
    </row>
    <row r="265" spans="1:11">
      <c r="A265" s="12" t="s">
        <v>4915</v>
      </c>
      <c r="B265" s="12" t="s">
        <v>5236</v>
      </c>
      <c r="C265" s="12" t="s">
        <v>5264</v>
      </c>
      <c r="D265" s="13" t="s">
        <v>4918</v>
      </c>
      <c r="E265" s="13" t="s">
        <v>4919</v>
      </c>
      <c r="F265" s="13" t="s">
        <v>5265</v>
      </c>
      <c r="G265" s="14" t="s">
        <v>4921</v>
      </c>
      <c r="H265" s="14" t="s">
        <v>4974</v>
      </c>
      <c r="I265" s="14" t="s">
        <v>4949</v>
      </c>
      <c r="J265" s="14" t="s">
        <v>4956</v>
      </c>
      <c r="K265" s="16">
        <v>30</v>
      </c>
    </row>
    <row r="266" spans="1:11">
      <c r="A266" s="12" t="s">
        <v>4915</v>
      </c>
      <c r="B266" s="12" t="s">
        <v>5236</v>
      </c>
      <c r="C266" s="12" t="s">
        <v>5264</v>
      </c>
      <c r="D266" s="13" t="s">
        <v>4918</v>
      </c>
      <c r="E266" s="13" t="s">
        <v>4919</v>
      </c>
      <c r="F266" s="13" t="s">
        <v>5266</v>
      </c>
      <c r="G266" s="14" t="s">
        <v>4921</v>
      </c>
      <c r="H266" s="14" t="s">
        <v>4974</v>
      </c>
      <c r="I266" s="14" t="s">
        <v>4949</v>
      </c>
      <c r="J266" s="14" t="s">
        <v>4956</v>
      </c>
      <c r="K266" s="16">
        <v>30</v>
      </c>
    </row>
    <row r="267" spans="1:11">
      <c r="A267" s="12" t="s">
        <v>4915</v>
      </c>
      <c r="B267" s="12" t="s">
        <v>5236</v>
      </c>
      <c r="C267" s="12" t="s">
        <v>5264</v>
      </c>
      <c r="D267" s="13" t="s">
        <v>4931</v>
      </c>
      <c r="E267" s="13" t="s">
        <v>4932</v>
      </c>
      <c r="F267" s="13" t="s">
        <v>5249</v>
      </c>
      <c r="G267" s="14" t="s">
        <v>4921</v>
      </c>
      <c r="H267" s="14" t="s">
        <v>5201</v>
      </c>
      <c r="I267" s="14" t="s">
        <v>5065</v>
      </c>
      <c r="J267" s="14" t="s">
        <v>4936</v>
      </c>
      <c r="K267" s="16">
        <v>30</v>
      </c>
    </row>
    <row r="268" spans="1:11">
      <c r="A268" s="12" t="s">
        <v>4915</v>
      </c>
      <c r="B268" s="12" t="s">
        <v>5236</v>
      </c>
      <c r="C268" s="12" t="s">
        <v>5264</v>
      </c>
      <c r="D268" s="13" t="s">
        <v>4931</v>
      </c>
      <c r="E268" s="13" t="s">
        <v>5083</v>
      </c>
      <c r="F268" s="13" t="s">
        <v>5267</v>
      </c>
      <c r="G268" s="14" t="s">
        <v>4921</v>
      </c>
      <c r="H268" s="14" t="s">
        <v>5037</v>
      </c>
      <c r="I268" s="14" t="s">
        <v>4927</v>
      </c>
      <c r="J268" s="14" t="s">
        <v>4936</v>
      </c>
      <c r="K268" s="16">
        <v>30</v>
      </c>
    </row>
    <row r="269" spans="1:11">
      <c r="A269" s="12" t="s">
        <v>4915</v>
      </c>
      <c r="B269" s="12" t="s">
        <v>5236</v>
      </c>
      <c r="C269" s="12" t="s">
        <v>5264</v>
      </c>
      <c r="D269" s="13" t="s">
        <v>4934</v>
      </c>
      <c r="E269" s="13" t="s">
        <v>4998</v>
      </c>
      <c r="F269" s="13" t="s">
        <v>5047</v>
      </c>
      <c r="G269" s="14" t="s">
        <v>4921</v>
      </c>
      <c r="H269" s="14" t="s">
        <v>4926</v>
      </c>
      <c r="I269" s="14" t="s">
        <v>4927</v>
      </c>
      <c r="J269" s="14" t="s">
        <v>4936</v>
      </c>
      <c r="K269" s="16">
        <v>30</v>
      </c>
    </row>
    <row r="270" spans="1:11">
      <c r="A270" s="12" t="s">
        <v>4915</v>
      </c>
      <c r="B270" s="12" t="s">
        <v>5236</v>
      </c>
      <c r="C270" s="12" t="s">
        <v>5268</v>
      </c>
      <c r="D270" s="13" t="s">
        <v>4918</v>
      </c>
      <c r="E270" s="13" t="s">
        <v>4919</v>
      </c>
      <c r="F270" s="13" t="s">
        <v>5269</v>
      </c>
      <c r="G270" s="14" t="s">
        <v>4921</v>
      </c>
      <c r="H270" s="14" t="s">
        <v>4946</v>
      </c>
      <c r="I270" s="14" t="s">
        <v>5065</v>
      </c>
      <c r="J270" s="14" t="s">
        <v>4924</v>
      </c>
      <c r="K270" s="16">
        <v>104</v>
      </c>
    </row>
    <row r="271" spans="1:11">
      <c r="A271" s="12" t="s">
        <v>4915</v>
      </c>
      <c r="B271" s="12" t="s">
        <v>5236</v>
      </c>
      <c r="C271" s="12" t="s">
        <v>5268</v>
      </c>
      <c r="D271" s="13" t="s">
        <v>4918</v>
      </c>
      <c r="E271" s="13" t="s">
        <v>4919</v>
      </c>
      <c r="F271" s="13" t="s">
        <v>5270</v>
      </c>
      <c r="G271" s="14" t="s">
        <v>4921</v>
      </c>
      <c r="H271" s="14" t="s">
        <v>5271</v>
      </c>
      <c r="I271" s="14" t="s">
        <v>5065</v>
      </c>
      <c r="J271" s="14" t="s">
        <v>4956</v>
      </c>
      <c r="K271" s="16">
        <v>104</v>
      </c>
    </row>
    <row r="272" spans="1:11">
      <c r="A272" s="12" t="s">
        <v>4915</v>
      </c>
      <c r="B272" s="12" t="s">
        <v>5236</v>
      </c>
      <c r="C272" s="12" t="s">
        <v>5268</v>
      </c>
      <c r="D272" s="13" t="s">
        <v>4931</v>
      </c>
      <c r="E272" s="13" t="s">
        <v>4932</v>
      </c>
      <c r="F272" s="13" t="s">
        <v>5249</v>
      </c>
      <c r="G272" s="14" t="s">
        <v>4921</v>
      </c>
      <c r="H272" s="14" t="s">
        <v>5272</v>
      </c>
      <c r="I272" s="14" t="s">
        <v>5065</v>
      </c>
      <c r="J272" s="14" t="s">
        <v>4924</v>
      </c>
      <c r="K272" s="16">
        <v>104</v>
      </c>
    </row>
    <row r="273" spans="1:11">
      <c r="A273" s="12" t="s">
        <v>4915</v>
      </c>
      <c r="B273" s="12" t="s">
        <v>5236</v>
      </c>
      <c r="C273" s="12" t="s">
        <v>5268</v>
      </c>
      <c r="D273" s="13" t="s">
        <v>4931</v>
      </c>
      <c r="E273" s="13" t="s">
        <v>5083</v>
      </c>
      <c r="F273" s="13" t="s">
        <v>5273</v>
      </c>
      <c r="G273" s="14" t="s">
        <v>4921</v>
      </c>
      <c r="H273" s="14" t="s">
        <v>5037</v>
      </c>
      <c r="I273" s="14" t="s">
        <v>4927</v>
      </c>
      <c r="J273" s="14" t="s">
        <v>4936</v>
      </c>
      <c r="K273" s="16">
        <v>104</v>
      </c>
    </row>
    <row r="274" spans="1:11">
      <c r="A274" s="12" t="s">
        <v>4915</v>
      </c>
      <c r="B274" s="12" t="s">
        <v>5236</v>
      </c>
      <c r="C274" s="12" t="s">
        <v>5268</v>
      </c>
      <c r="D274" s="13" t="s">
        <v>4934</v>
      </c>
      <c r="E274" s="13" t="s">
        <v>4998</v>
      </c>
      <c r="F274" s="13" t="s">
        <v>5047</v>
      </c>
      <c r="G274" s="14" t="s">
        <v>4921</v>
      </c>
      <c r="H274" s="14" t="s">
        <v>4926</v>
      </c>
      <c r="I274" s="14" t="s">
        <v>4927</v>
      </c>
      <c r="J274" s="14" t="s">
        <v>4936</v>
      </c>
      <c r="K274" s="16">
        <v>104</v>
      </c>
    </row>
    <row r="275" spans="1:11">
      <c r="A275" s="12" t="s">
        <v>4915</v>
      </c>
      <c r="B275" s="12" t="s">
        <v>5236</v>
      </c>
      <c r="C275" s="12" t="s">
        <v>5274</v>
      </c>
      <c r="D275" s="13" t="s">
        <v>4918</v>
      </c>
      <c r="E275" s="13" t="s">
        <v>4919</v>
      </c>
      <c r="F275" s="13" t="s">
        <v>5275</v>
      </c>
      <c r="G275" s="14" t="s">
        <v>4921</v>
      </c>
      <c r="H275" s="14" t="s">
        <v>5276</v>
      </c>
      <c r="I275" s="14" t="s">
        <v>5131</v>
      </c>
      <c r="J275" s="14" t="s">
        <v>4958</v>
      </c>
      <c r="K275" s="16">
        <v>25</v>
      </c>
    </row>
    <row r="276" spans="1:11">
      <c r="A276" s="12" t="s">
        <v>4915</v>
      </c>
      <c r="B276" s="12" t="s">
        <v>5236</v>
      </c>
      <c r="C276" s="12" t="s">
        <v>5274</v>
      </c>
      <c r="D276" s="13" t="s">
        <v>4918</v>
      </c>
      <c r="E276" s="13" t="s">
        <v>4939</v>
      </c>
      <c r="F276" s="13" t="s">
        <v>5277</v>
      </c>
      <c r="G276" s="14" t="s">
        <v>4921</v>
      </c>
      <c r="H276" s="14" t="s">
        <v>5278</v>
      </c>
      <c r="I276" s="14" t="s">
        <v>5065</v>
      </c>
      <c r="J276" s="14" t="s">
        <v>4924</v>
      </c>
      <c r="K276" s="16">
        <v>25</v>
      </c>
    </row>
    <row r="277" spans="1:11">
      <c r="A277" s="12" t="s">
        <v>4915</v>
      </c>
      <c r="B277" s="12" t="s">
        <v>5236</v>
      </c>
      <c r="C277" s="12" t="s">
        <v>5274</v>
      </c>
      <c r="D277" s="13" t="s">
        <v>4931</v>
      </c>
      <c r="E277" s="13" t="s">
        <v>4932</v>
      </c>
      <c r="F277" s="13" t="s">
        <v>5249</v>
      </c>
      <c r="G277" s="14" t="s">
        <v>4921</v>
      </c>
      <c r="H277" s="14" t="s">
        <v>5192</v>
      </c>
      <c r="I277" s="14" t="s">
        <v>5131</v>
      </c>
      <c r="J277" s="14" t="s">
        <v>4974</v>
      </c>
      <c r="K277" s="16">
        <v>25</v>
      </c>
    </row>
    <row r="278" spans="1:11">
      <c r="A278" s="12" t="s">
        <v>4915</v>
      </c>
      <c r="B278" s="12" t="s">
        <v>5236</v>
      </c>
      <c r="C278" s="12" t="s">
        <v>5274</v>
      </c>
      <c r="D278" s="13" t="s">
        <v>4931</v>
      </c>
      <c r="E278" s="13" t="s">
        <v>5083</v>
      </c>
      <c r="F278" s="13" t="s">
        <v>5279</v>
      </c>
      <c r="G278" s="14" t="s">
        <v>4921</v>
      </c>
      <c r="H278" s="14" t="s">
        <v>4926</v>
      </c>
      <c r="I278" s="14" t="s">
        <v>4927</v>
      </c>
      <c r="J278" s="14" t="s">
        <v>5221</v>
      </c>
      <c r="K278" s="16">
        <v>25</v>
      </c>
    </row>
    <row r="279" spans="1:11">
      <c r="A279" s="12" t="s">
        <v>4915</v>
      </c>
      <c r="B279" s="12" t="s">
        <v>5236</v>
      </c>
      <c r="C279" s="12" t="s">
        <v>5274</v>
      </c>
      <c r="D279" s="13" t="s">
        <v>4934</v>
      </c>
      <c r="E279" s="13" t="s">
        <v>4998</v>
      </c>
      <c r="F279" s="13" t="s">
        <v>5047</v>
      </c>
      <c r="G279" s="14" t="s">
        <v>4921</v>
      </c>
      <c r="H279" s="14" t="s">
        <v>4926</v>
      </c>
      <c r="I279" s="14" t="s">
        <v>4927</v>
      </c>
      <c r="J279" s="14" t="s">
        <v>4936</v>
      </c>
      <c r="K279" s="16">
        <v>25</v>
      </c>
    </row>
    <row r="280" spans="1:11">
      <c r="A280" s="12" t="s">
        <v>4915</v>
      </c>
      <c r="B280" s="12" t="s">
        <v>5236</v>
      </c>
      <c r="C280" s="12" t="s">
        <v>5280</v>
      </c>
      <c r="D280" s="13" t="s">
        <v>4918</v>
      </c>
      <c r="E280" s="13" t="s">
        <v>4919</v>
      </c>
      <c r="F280" s="13" t="s">
        <v>5281</v>
      </c>
      <c r="G280" s="14" t="s">
        <v>4942</v>
      </c>
      <c r="H280" s="14" t="s">
        <v>4966</v>
      </c>
      <c r="I280" s="14" t="s">
        <v>4949</v>
      </c>
      <c r="J280" s="14" t="s">
        <v>4924</v>
      </c>
      <c r="K280" s="16">
        <v>5</v>
      </c>
    </row>
    <row r="281" spans="1:11">
      <c r="A281" s="12" t="s">
        <v>4915</v>
      </c>
      <c r="B281" s="12" t="s">
        <v>5236</v>
      </c>
      <c r="C281" s="12" t="s">
        <v>5280</v>
      </c>
      <c r="D281" s="13" t="s">
        <v>4918</v>
      </c>
      <c r="E281" s="13" t="s">
        <v>4919</v>
      </c>
      <c r="F281" s="13" t="s">
        <v>5282</v>
      </c>
      <c r="G281" s="14" t="s">
        <v>4921</v>
      </c>
      <c r="H281" s="14" t="s">
        <v>5283</v>
      </c>
      <c r="I281" s="14" t="s">
        <v>5065</v>
      </c>
      <c r="J281" s="14" t="s">
        <v>4958</v>
      </c>
      <c r="K281" s="16">
        <v>5</v>
      </c>
    </row>
    <row r="282" spans="1:11">
      <c r="A282" s="12" t="s">
        <v>4915</v>
      </c>
      <c r="B282" s="12" t="s">
        <v>5236</v>
      </c>
      <c r="C282" s="12" t="s">
        <v>5280</v>
      </c>
      <c r="D282" s="13" t="s">
        <v>4931</v>
      </c>
      <c r="E282" s="13" t="s">
        <v>4932</v>
      </c>
      <c r="F282" s="13" t="s">
        <v>5249</v>
      </c>
      <c r="G282" s="14" t="s">
        <v>4921</v>
      </c>
      <c r="H282" s="14" t="s">
        <v>5283</v>
      </c>
      <c r="I282" s="14" t="s">
        <v>5065</v>
      </c>
      <c r="J282" s="14" t="s">
        <v>4936</v>
      </c>
      <c r="K282" s="16">
        <v>5</v>
      </c>
    </row>
    <row r="283" spans="1:11">
      <c r="A283" s="12" t="s">
        <v>4915</v>
      </c>
      <c r="B283" s="12" t="s">
        <v>5236</v>
      </c>
      <c r="C283" s="12" t="s">
        <v>5280</v>
      </c>
      <c r="D283" s="13" t="s">
        <v>4931</v>
      </c>
      <c r="E283" s="13" t="s">
        <v>5083</v>
      </c>
      <c r="F283" s="13" t="s">
        <v>5284</v>
      </c>
      <c r="G283" s="14" t="s">
        <v>4921</v>
      </c>
      <c r="H283" s="14" t="s">
        <v>5037</v>
      </c>
      <c r="I283" s="14" t="s">
        <v>4927</v>
      </c>
      <c r="J283" s="14" t="s">
        <v>4936</v>
      </c>
      <c r="K283" s="16">
        <v>5</v>
      </c>
    </row>
    <row r="284" spans="1:11">
      <c r="A284" s="12" t="s">
        <v>4915</v>
      </c>
      <c r="B284" s="12" t="s">
        <v>5236</v>
      </c>
      <c r="C284" s="12" t="s">
        <v>5280</v>
      </c>
      <c r="D284" s="13" t="s">
        <v>4934</v>
      </c>
      <c r="E284" s="13" t="s">
        <v>4998</v>
      </c>
      <c r="F284" s="13" t="s">
        <v>5047</v>
      </c>
      <c r="G284" s="14" t="s">
        <v>4921</v>
      </c>
      <c r="H284" s="14" t="s">
        <v>4926</v>
      </c>
      <c r="I284" s="14" t="s">
        <v>4927</v>
      </c>
      <c r="J284" s="14" t="s">
        <v>4936</v>
      </c>
      <c r="K284" s="16">
        <v>5</v>
      </c>
    </row>
    <row r="285" spans="1:11">
      <c r="A285" s="12" t="s">
        <v>4915</v>
      </c>
      <c r="B285" s="12" t="s">
        <v>5236</v>
      </c>
      <c r="C285" s="12" t="s">
        <v>5285</v>
      </c>
      <c r="D285" s="13" t="s">
        <v>4918</v>
      </c>
      <c r="E285" s="13" t="s">
        <v>4919</v>
      </c>
      <c r="F285" s="13" t="s">
        <v>5286</v>
      </c>
      <c r="G285" s="14" t="s">
        <v>4921</v>
      </c>
      <c r="H285" s="14" t="s">
        <v>5287</v>
      </c>
      <c r="I285" s="14" t="s">
        <v>5065</v>
      </c>
      <c r="J285" s="14" t="s">
        <v>4924</v>
      </c>
      <c r="K285" s="16">
        <v>41.6</v>
      </c>
    </row>
    <row r="286" spans="1:11">
      <c r="A286" s="12" t="s">
        <v>4915</v>
      </c>
      <c r="B286" s="12" t="s">
        <v>5236</v>
      </c>
      <c r="C286" s="12" t="s">
        <v>5285</v>
      </c>
      <c r="D286" s="13" t="s">
        <v>4918</v>
      </c>
      <c r="E286" s="13" t="s">
        <v>4939</v>
      </c>
      <c r="F286" s="13" t="s">
        <v>5288</v>
      </c>
      <c r="G286" s="14" t="s">
        <v>4921</v>
      </c>
      <c r="H286" s="14" t="s">
        <v>5287</v>
      </c>
      <c r="I286" s="14" t="s">
        <v>5065</v>
      </c>
      <c r="J286" s="14" t="s">
        <v>4924</v>
      </c>
      <c r="K286" s="16">
        <v>41.6</v>
      </c>
    </row>
    <row r="287" spans="1:11">
      <c r="A287" s="12" t="s">
        <v>4915</v>
      </c>
      <c r="B287" s="12" t="s">
        <v>5236</v>
      </c>
      <c r="C287" s="12" t="s">
        <v>5285</v>
      </c>
      <c r="D287" s="13" t="s">
        <v>4931</v>
      </c>
      <c r="E287" s="13" t="s">
        <v>4932</v>
      </c>
      <c r="F287" s="13" t="s">
        <v>5249</v>
      </c>
      <c r="G287" s="14" t="s">
        <v>4921</v>
      </c>
      <c r="H287" s="14" t="s">
        <v>5287</v>
      </c>
      <c r="I287" s="14" t="s">
        <v>5065</v>
      </c>
      <c r="J287" s="14" t="s">
        <v>4924</v>
      </c>
      <c r="K287" s="16">
        <v>41.6</v>
      </c>
    </row>
    <row r="288" spans="1:11">
      <c r="A288" s="12" t="s">
        <v>4915</v>
      </c>
      <c r="B288" s="12" t="s">
        <v>5236</v>
      </c>
      <c r="C288" s="12" t="s">
        <v>5285</v>
      </c>
      <c r="D288" s="13" t="s">
        <v>4931</v>
      </c>
      <c r="E288" s="13" t="s">
        <v>5083</v>
      </c>
      <c r="F288" s="13" t="s">
        <v>5289</v>
      </c>
      <c r="G288" s="14" t="s">
        <v>4921</v>
      </c>
      <c r="H288" s="14" t="s">
        <v>4926</v>
      </c>
      <c r="I288" s="14" t="s">
        <v>4927</v>
      </c>
      <c r="J288" s="14" t="s">
        <v>4924</v>
      </c>
      <c r="K288" s="16">
        <v>41.6</v>
      </c>
    </row>
    <row r="289" spans="1:11">
      <c r="A289" s="12" t="s">
        <v>4915</v>
      </c>
      <c r="B289" s="12" t="s">
        <v>5236</v>
      </c>
      <c r="C289" s="12" t="s">
        <v>5285</v>
      </c>
      <c r="D289" s="13" t="s">
        <v>4934</v>
      </c>
      <c r="E289" s="13" t="s">
        <v>4998</v>
      </c>
      <c r="F289" s="13" t="s">
        <v>5047</v>
      </c>
      <c r="G289" s="14" t="s">
        <v>4921</v>
      </c>
      <c r="H289" s="14" t="s">
        <v>4952</v>
      </c>
      <c r="I289" s="14" t="s">
        <v>4927</v>
      </c>
      <c r="J289" s="14" t="s">
        <v>4936</v>
      </c>
      <c r="K289" s="16">
        <v>41.6</v>
      </c>
    </row>
    <row r="290" spans="1:11">
      <c r="A290" s="12" t="s">
        <v>4915</v>
      </c>
      <c r="B290" s="12" t="s">
        <v>5236</v>
      </c>
      <c r="C290" s="12" t="s">
        <v>5290</v>
      </c>
      <c r="D290" s="13" t="s">
        <v>4918</v>
      </c>
      <c r="E290" s="13" t="s">
        <v>4919</v>
      </c>
      <c r="F290" s="13" t="s">
        <v>5291</v>
      </c>
      <c r="G290" s="14" t="s">
        <v>4921</v>
      </c>
      <c r="H290" s="14" t="s">
        <v>4924</v>
      </c>
      <c r="I290" s="14" t="s">
        <v>5059</v>
      </c>
      <c r="J290" s="14" t="s">
        <v>5221</v>
      </c>
      <c r="K290" s="16">
        <v>62.28</v>
      </c>
    </row>
    <row r="291" spans="1:11">
      <c r="A291" s="12" t="s">
        <v>4915</v>
      </c>
      <c r="B291" s="12" t="s">
        <v>5236</v>
      </c>
      <c r="C291" s="12" t="s">
        <v>5290</v>
      </c>
      <c r="D291" s="13" t="s">
        <v>4918</v>
      </c>
      <c r="E291" s="13" t="s">
        <v>4919</v>
      </c>
      <c r="F291" s="13" t="s">
        <v>5291</v>
      </c>
      <c r="G291" s="14" t="s">
        <v>4921</v>
      </c>
      <c r="H291" s="14" t="s">
        <v>4924</v>
      </c>
      <c r="I291" s="14" t="s">
        <v>5059</v>
      </c>
      <c r="J291" s="14" t="s">
        <v>5221</v>
      </c>
      <c r="K291" s="16">
        <v>61.75</v>
      </c>
    </row>
    <row r="292" spans="1:11">
      <c r="A292" s="12" t="s">
        <v>4915</v>
      </c>
      <c r="B292" s="12" t="s">
        <v>5236</v>
      </c>
      <c r="C292" s="12" t="s">
        <v>5290</v>
      </c>
      <c r="D292" s="13" t="s">
        <v>4918</v>
      </c>
      <c r="E292" s="13" t="s">
        <v>4919</v>
      </c>
      <c r="F292" s="13" t="s">
        <v>5292</v>
      </c>
      <c r="G292" s="14" t="s">
        <v>4921</v>
      </c>
      <c r="H292" s="14" t="s">
        <v>4924</v>
      </c>
      <c r="I292" s="14" t="s">
        <v>5059</v>
      </c>
      <c r="J292" s="14" t="s">
        <v>5221</v>
      </c>
      <c r="K292" s="16">
        <v>62.28</v>
      </c>
    </row>
    <row r="293" spans="1:11">
      <c r="A293" s="12" t="s">
        <v>4915</v>
      </c>
      <c r="B293" s="12" t="s">
        <v>5236</v>
      </c>
      <c r="C293" s="12" t="s">
        <v>5290</v>
      </c>
      <c r="D293" s="13" t="s">
        <v>4918</v>
      </c>
      <c r="E293" s="13" t="s">
        <v>4919</v>
      </c>
      <c r="F293" s="13" t="s">
        <v>5292</v>
      </c>
      <c r="G293" s="14" t="s">
        <v>4921</v>
      </c>
      <c r="H293" s="14" t="s">
        <v>4924</v>
      </c>
      <c r="I293" s="14" t="s">
        <v>5059</v>
      </c>
      <c r="J293" s="14" t="s">
        <v>5221</v>
      </c>
      <c r="K293" s="16">
        <v>61.75</v>
      </c>
    </row>
    <row r="294" spans="1:11">
      <c r="A294" s="12" t="s">
        <v>4915</v>
      </c>
      <c r="B294" s="12" t="s">
        <v>5236</v>
      </c>
      <c r="C294" s="12" t="s">
        <v>5290</v>
      </c>
      <c r="D294" s="13" t="s">
        <v>4918</v>
      </c>
      <c r="E294" s="13" t="s">
        <v>4919</v>
      </c>
      <c r="F294" s="13" t="s">
        <v>5293</v>
      </c>
      <c r="G294" s="14" t="s">
        <v>4921</v>
      </c>
      <c r="H294" s="14" t="s">
        <v>4924</v>
      </c>
      <c r="I294" s="14" t="s">
        <v>5065</v>
      </c>
      <c r="J294" s="14" t="s">
        <v>4956</v>
      </c>
      <c r="K294" s="16">
        <v>62.28</v>
      </c>
    </row>
    <row r="295" spans="1:11">
      <c r="A295" s="12" t="s">
        <v>4915</v>
      </c>
      <c r="B295" s="12" t="s">
        <v>5236</v>
      </c>
      <c r="C295" s="12" t="s">
        <v>5290</v>
      </c>
      <c r="D295" s="13" t="s">
        <v>4918</v>
      </c>
      <c r="E295" s="13" t="s">
        <v>4919</v>
      </c>
      <c r="F295" s="13" t="s">
        <v>5293</v>
      </c>
      <c r="G295" s="14" t="s">
        <v>4921</v>
      </c>
      <c r="H295" s="14" t="s">
        <v>4924</v>
      </c>
      <c r="I295" s="14" t="s">
        <v>5065</v>
      </c>
      <c r="J295" s="14" t="s">
        <v>4956</v>
      </c>
      <c r="K295" s="16">
        <v>61.75</v>
      </c>
    </row>
    <row r="296" spans="1:11">
      <c r="A296" s="12" t="s">
        <v>4915</v>
      </c>
      <c r="B296" s="12" t="s">
        <v>5236</v>
      </c>
      <c r="C296" s="12" t="s">
        <v>5290</v>
      </c>
      <c r="D296" s="13" t="s">
        <v>4931</v>
      </c>
      <c r="E296" s="13" t="s">
        <v>4932</v>
      </c>
      <c r="F296" s="13" t="s">
        <v>5249</v>
      </c>
      <c r="G296" s="14" t="s">
        <v>4921</v>
      </c>
      <c r="H296" s="14" t="s">
        <v>4924</v>
      </c>
      <c r="I296" s="14" t="s">
        <v>5065</v>
      </c>
      <c r="J296" s="14" t="s">
        <v>4936</v>
      </c>
      <c r="K296" s="16">
        <v>62.28</v>
      </c>
    </row>
    <row r="297" spans="1:11">
      <c r="A297" s="12" t="s">
        <v>4915</v>
      </c>
      <c r="B297" s="12" t="s">
        <v>5236</v>
      </c>
      <c r="C297" s="12" t="s">
        <v>5290</v>
      </c>
      <c r="D297" s="13" t="s">
        <v>4931</v>
      </c>
      <c r="E297" s="13" t="s">
        <v>4932</v>
      </c>
      <c r="F297" s="13" t="s">
        <v>5249</v>
      </c>
      <c r="G297" s="14" t="s">
        <v>4921</v>
      </c>
      <c r="H297" s="14" t="s">
        <v>4924</v>
      </c>
      <c r="I297" s="14" t="s">
        <v>5065</v>
      </c>
      <c r="J297" s="14" t="s">
        <v>4936</v>
      </c>
      <c r="K297" s="16">
        <v>61.75</v>
      </c>
    </row>
    <row r="298" spans="1:11">
      <c r="A298" s="12" t="s">
        <v>4915</v>
      </c>
      <c r="B298" s="12" t="s">
        <v>5236</v>
      </c>
      <c r="C298" s="12" t="s">
        <v>5290</v>
      </c>
      <c r="D298" s="13" t="s">
        <v>4931</v>
      </c>
      <c r="E298" s="13" t="s">
        <v>5083</v>
      </c>
      <c r="F298" s="13" t="s">
        <v>5294</v>
      </c>
      <c r="G298" s="14" t="s">
        <v>4921</v>
      </c>
      <c r="H298" s="14" t="s">
        <v>4926</v>
      </c>
      <c r="I298" s="14" t="s">
        <v>4927</v>
      </c>
      <c r="J298" s="14" t="s">
        <v>4936</v>
      </c>
      <c r="K298" s="16">
        <v>62.28</v>
      </c>
    </row>
    <row r="299" spans="1:11">
      <c r="A299" s="12" t="s">
        <v>4915</v>
      </c>
      <c r="B299" s="12" t="s">
        <v>5236</v>
      </c>
      <c r="C299" s="12" t="s">
        <v>5290</v>
      </c>
      <c r="D299" s="13" t="s">
        <v>4931</v>
      </c>
      <c r="E299" s="13" t="s">
        <v>5083</v>
      </c>
      <c r="F299" s="13" t="s">
        <v>5294</v>
      </c>
      <c r="G299" s="14" t="s">
        <v>4921</v>
      </c>
      <c r="H299" s="14" t="s">
        <v>4926</v>
      </c>
      <c r="I299" s="14" t="s">
        <v>4927</v>
      </c>
      <c r="J299" s="14" t="s">
        <v>4936</v>
      </c>
      <c r="K299" s="16">
        <v>61.75</v>
      </c>
    </row>
    <row r="300" spans="1:11">
      <c r="A300" s="12" t="s">
        <v>4915</v>
      </c>
      <c r="B300" s="12" t="s">
        <v>5236</v>
      </c>
      <c r="C300" s="12" t="s">
        <v>5290</v>
      </c>
      <c r="D300" s="13" t="s">
        <v>4934</v>
      </c>
      <c r="E300" s="13" t="s">
        <v>4998</v>
      </c>
      <c r="F300" s="13" t="s">
        <v>5295</v>
      </c>
      <c r="G300" s="14" t="s">
        <v>4921</v>
      </c>
      <c r="H300" s="14" t="s">
        <v>4926</v>
      </c>
      <c r="I300" s="14" t="s">
        <v>4927</v>
      </c>
      <c r="J300" s="14" t="s">
        <v>4936</v>
      </c>
      <c r="K300" s="16">
        <v>62.28</v>
      </c>
    </row>
    <row r="301" spans="1:11">
      <c r="A301" s="12" t="s">
        <v>4915</v>
      </c>
      <c r="B301" s="12" t="s">
        <v>5236</v>
      </c>
      <c r="C301" s="12" t="s">
        <v>5290</v>
      </c>
      <c r="D301" s="13" t="s">
        <v>4934</v>
      </c>
      <c r="E301" s="13" t="s">
        <v>4998</v>
      </c>
      <c r="F301" s="13" t="s">
        <v>5295</v>
      </c>
      <c r="G301" s="14" t="s">
        <v>4921</v>
      </c>
      <c r="H301" s="14" t="s">
        <v>4926</v>
      </c>
      <c r="I301" s="14" t="s">
        <v>4927</v>
      </c>
      <c r="J301" s="14" t="s">
        <v>4936</v>
      </c>
      <c r="K301" s="16">
        <v>61.75</v>
      </c>
    </row>
    <row r="302" spans="1:11">
      <c r="A302" s="12" t="s">
        <v>4915</v>
      </c>
      <c r="B302" s="12" t="s">
        <v>5236</v>
      </c>
      <c r="C302" s="12" t="s">
        <v>5296</v>
      </c>
      <c r="D302" s="13" t="s">
        <v>4918</v>
      </c>
      <c r="E302" s="13" t="s">
        <v>4919</v>
      </c>
      <c r="F302" s="13" t="s">
        <v>5297</v>
      </c>
      <c r="G302" s="14" t="s">
        <v>4942</v>
      </c>
      <c r="H302" s="14" t="s">
        <v>5239</v>
      </c>
      <c r="I302" s="14" t="s">
        <v>4949</v>
      </c>
      <c r="J302" s="14" t="s">
        <v>4924</v>
      </c>
      <c r="K302" s="16">
        <v>20</v>
      </c>
    </row>
    <row r="303" spans="1:11">
      <c r="A303" s="12" t="s">
        <v>4915</v>
      </c>
      <c r="B303" s="12" t="s">
        <v>5236</v>
      </c>
      <c r="C303" s="12" t="s">
        <v>5296</v>
      </c>
      <c r="D303" s="13" t="s">
        <v>4918</v>
      </c>
      <c r="E303" s="13" t="s">
        <v>4919</v>
      </c>
      <c r="F303" s="13" t="s">
        <v>5298</v>
      </c>
      <c r="G303" s="14" t="s">
        <v>4921</v>
      </c>
      <c r="H303" s="14" t="s">
        <v>4956</v>
      </c>
      <c r="I303" s="14" t="s">
        <v>4949</v>
      </c>
      <c r="J303" s="14" t="s">
        <v>4958</v>
      </c>
      <c r="K303" s="16">
        <v>20</v>
      </c>
    </row>
    <row r="304" spans="1:11">
      <c r="A304" s="12" t="s">
        <v>4915</v>
      </c>
      <c r="B304" s="12" t="s">
        <v>5236</v>
      </c>
      <c r="C304" s="12" t="s">
        <v>5296</v>
      </c>
      <c r="D304" s="13" t="s">
        <v>4931</v>
      </c>
      <c r="E304" s="13" t="s">
        <v>4932</v>
      </c>
      <c r="F304" s="13" t="s">
        <v>5299</v>
      </c>
      <c r="G304" s="14" t="s">
        <v>4921</v>
      </c>
      <c r="H304" s="14" t="s">
        <v>4924</v>
      </c>
      <c r="I304" s="14" t="s">
        <v>4927</v>
      </c>
      <c r="J304" s="14" t="s">
        <v>4936</v>
      </c>
      <c r="K304" s="16">
        <v>20</v>
      </c>
    </row>
    <row r="305" spans="1:11">
      <c r="A305" s="12" t="s">
        <v>4915</v>
      </c>
      <c r="B305" s="12" t="s">
        <v>5236</v>
      </c>
      <c r="C305" s="12" t="s">
        <v>5296</v>
      </c>
      <c r="D305" s="13" t="s">
        <v>4931</v>
      </c>
      <c r="E305" s="13" t="s">
        <v>4932</v>
      </c>
      <c r="F305" s="13" t="s">
        <v>5249</v>
      </c>
      <c r="G305" s="14" t="s">
        <v>4921</v>
      </c>
      <c r="H305" s="14" t="s">
        <v>5300</v>
      </c>
      <c r="I305" s="14" t="s">
        <v>5065</v>
      </c>
      <c r="J305" s="14" t="s">
        <v>4936</v>
      </c>
      <c r="K305" s="16">
        <v>20</v>
      </c>
    </row>
    <row r="306" spans="1:11">
      <c r="A306" s="12" t="s">
        <v>4915</v>
      </c>
      <c r="B306" s="12" t="s">
        <v>5236</v>
      </c>
      <c r="C306" s="12" t="s">
        <v>5296</v>
      </c>
      <c r="D306" s="13" t="s">
        <v>4934</v>
      </c>
      <c r="E306" s="13" t="s">
        <v>4998</v>
      </c>
      <c r="F306" s="13" t="s">
        <v>5047</v>
      </c>
      <c r="G306" s="14" t="s">
        <v>4921</v>
      </c>
      <c r="H306" s="14" t="s">
        <v>4926</v>
      </c>
      <c r="I306" s="14" t="s">
        <v>4927</v>
      </c>
      <c r="J306" s="14" t="s">
        <v>4936</v>
      </c>
      <c r="K306" s="16">
        <v>20</v>
      </c>
    </row>
    <row r="307" spans="1:11">
      <c r="A307" s="12" t="s">
        <v>4915</v>
      </c>
      <c r="B307" s="12" t="s">
        <v>5236</v>
      </c>
      <c r="C307" s="12" t="s">
        <v>5301</v>
      </c>
      <c r="D307" s="13" t="s">
        <v>4918</v>
      </c>
      <c r="E307" s="13" t="s">
        <v>4919</v>
      </c>
      <c r="F307" s="13" t="s">
        <v>5302</v>
      </c>
      <c r="G307" s="14" t="s">
        <v>4921</v>
      </c>
      <c r="H307" s="14" t="s">
        <v>5300</v>
      </c>
      <c r="I307" s="14" t="s">
        <v>5065</v>
      </c>
      <c r="J307" s="14" t="s">
        <v>4958</v>
      </c>
      <c r="K307" s="16">
        <v>467.6</v>
      </c>
    </row>
    <row r="308" spans="1:11">
      <c r="A308" s="12" t="s">
        <v>4915</v>
      </c>
      <c r="B308" s="12" t="s">
        <v>5236</v>
      </c>
      <c r="C308" s="12" t="s">
        <v>5301</v>
      </c>
      <c r="D308" s="13" t="s">
        <v>4918</v>
      </c>
      <c r="E308" s="13" t="s">
        <v>4919</v>
      </c>
      <c r="F308" s="13" t="s">
        <v>5303</v>
      </c>
      <c r="G308" s="14" t="s">
        <v>4921</v>
      </c>
      <c r="H308" s="14" t="s">
        <v>5119</v>
      </c>
      <c r="I308" s="14" t="s">
        <v>5065</v>
      </c>
      <c r="J308" s="14" t="s">
        <v>4924</v>
      </c>
      <c r="K308" s="16">
        <v>467.6</v>
      </c>
    </row>
    <row r="309" spans="1:11">
      <c r="A309" s="12" t="s">
        <v>4915</v>
      </c>
      <c r="B309" s="12" t="s">
        <v>5236</v>
      </c>
      <c r="C309" s="12" t="s">
        <v>5301</v>
      </c>
      <c r="D309" s="13" t="s">
        <v>4931</v>
      </c>
      <c r="E309" s="13" t="s">
        <v>4932</v>
      </c>
      <c r="F309" s="13" t="s">
        <v>5304</v>
      </c>
      <c r="G309" s="14" t="s">
        <v>4921</v>
      </c>
      <c r="H309" s="14" t="s">
        <v>4924</v>
      </c>
      <c r="I309" s="14" t="s">
        <v>4949</v>
      </c>
      <c r="J309" s="14" t="s">
        <v>4936</v>
      </c>
      <c r="K309" s="16">
        <v>467.6</v>
      </c>
    </row>
    <row r="310" spans="1:11">
      <c r="A310" s="12" t="s">
        <v>4915</v>
      </c>
      <c r="B310" s="12" t="s">
        <v>5236</v>
      </c>
      <c r="C310" s="12" t="s">
        <v>5301</v>
      </c>
      <c r="D310" s="13" t="s">
        <v>4931</v>
      </c>
      <c r="E310" s="13" t="s">
        <v>4932</v>
      </c>
      <c r="F310" s="13" t="s">
        <v>5305</v>
      </c>
      <c r="G310" s="14" t="s">
        <v>4921</v>
      </c>
      <c r="H310" s="14" t="s">
        <v>4938</v>
      </c>
      <c r="I310" s="14" t="s">
        <v>4949</v>
      </c>
      <c r="J310" s="14" t="s">
        <v>4936</v>
      </c>
      <c r="K310" s="16">
        <v>467.6</v>
      </c>
    </row>
    <row r="311" spans="1:11">
      <c r="A311" s="12" t="s">
        <v>4915</v>
      </c>
      <c r="B311" s="12" t="s">
        <v>5236</v>
      </c>
      <c r="C311" s="12" t="s">
        <v>5301</v>
      </c>
      <c r="D311" s="13" t="s">
        <v>4934</v>
      </c>
      <c r="E311" s="13" t="s">
        <v>4998</v>
      </c>
      <c r="F311" s="13" t="s">
        <v>5306</v>
      </c>
      <c r="G311" s="14" t="s">
        <v>4921</v>
      </c>
      <c r="H311" s="14" t="s">
        <v>4926</v>
      </c>
      <c r="I311" s="14" t="s">
        <v>4927</v>
      </c>
      <c r="J311" s="14" t="s">
        <v>4936</v>
      </c>
      <c r="K311" s="16">
        <v>467.6</v>
      </c>
    </row>
    <row r="312" spans="1:11">
      <c r="A312" s="12" t="s">
        <v>4915</v>
      </c>
      <c r="B312" s="12" t="s">
        <v>5236</v>
      </c>
      <c r="C312" s="12" t="s">
        <v>5307</v>
      </c>
      <c r="D312" s="13" t="s">
        <v>4918</v>
      </c>
      <c r="E312" s="13" t="s">
        <v>4919</v>
      </c>
      <c r="F312" s="13" t="s">
        <v>5308</v>
      </c>
      <c r="G312" s="14" t="s">
        <v>4921</v>
      </c>
      <c r="H312" s="14" t="s">
        <v>4966</v>
      </c>
      <c r="I312" s="14" t="s">
        <v>4947</v>
      </c>
      <c r="J312" s="14" t="s">
        <v>4958</v>
      </c>
      <c r="K312" s="16">
        <v>10</v>
      </c>
    </row>
    <row r="313" spans="1:11">
      <c r="A313" s="12" t="s">
        <v>4915</v>
      </c>
      <c r="B313" s="12" t="s">
        <v>5236</v>
      </c>
      <c r="C313" s="12" t="s">
        <v>5307</v>
      </c>
      <c r="D313" s="13" t="s">
        <v>4918</v>
      </c>
      <c r="E313" s="13" t="s">
        <v>4919</v>
      </c>
      <c r="F313" s="13" t="s">
        <v>5309</v>
      </c>
      <c r="G313" s="14" t="s">
        <v>4921</v>
      </c>
      <c r="H313" s="14" t="s">
        <v>4966</v>
      </c>
      <c r="I313" s="14" t="s">
        <v>4947</v>
      </c>
      <c r="J313" s="14" t="s">
        <v>4924</v>
      </c>
      <c r="K313" s="16">
        <v>10</v>
      </c>
    </row>
    <row r="314" spans="1:11">
      <c r="A314" s="12" t="s">
        <v>4915</v>
      </c>
      <c r="B314" s="12" t="s">
        <v>5236</v>
      </c>
      <c r="C314" s="12" t="s">
        <v>5307</v>
      </c>
      <c r="D314" s="13" t="s">
        <v>4931</v>
      </c>
      <c r="E314" s="13" t="s">
        <v>4932</v>
      </c>
      <c r="F314" s="13" t="s">
        <v>5249</v>
      </c>
      <c r="G314" s="14" t="s">
        <v>4921</v>
      </c>
      <c r="H314" s="14" t="s">
        <v>4936</v>
      </c>
      <c r="I314" s="14" t="s">
        <v>5131</v>
      </c>
      <c r="J314" s="14" t="s">
        <v>4936</v>
      </c>
      <c r="K314" s="16">
        <v>10</v>
      </c>
    </row>
    <row r="315" spans="1:11">
      <c r="A315" s="12" t="s">
        <v>4915</v>
      </c>
      <c r="B315" s="12" t="s">
        <v>5236</v>
      </c>
      <c r="C315" s="12" t="s">
        <v>5307</v>
      </c>
      <c r="D315" s="13" t="s">
        <v>4931</v>
      </c>
      <c r="E315" s="13" t="s">
        <v>5083</v>
      </c>
      <c r="F315" s="13" t="s">
        <v>5310</v>
      </c>
      <c r="G315" s="14" t="s">
        <v>4921</v>
      </c>
      <c r="H315" s="14" t="s">
        <v>5037</v>
      </c>
      <c r="I315" s="14" t="s">
        <v>4927</v>
      </c>
      <c r="J315" s="14" t="s">
        <v>4936</v>
      </c>
      <c r="K315" s="16">
        <v>10</v>
      </c>
    </row>
    <row r="316" spans="1:11">
      <c r="A316" s="12" t="s">
        <v>4915</v>
      </c>
      <c r="B316" s="12" t="s">
        <v>5236</v>
      </c>
      <c r="C316" s="12" t="s">
        <v>5307</v>
      </c>
      <c r="D316" s="13" t="s">
        <v>4934</v>
      </c>
      <c r="E316" s="13" t="s">
        <v>4998</v>
      </c>
      <c r="F316" s="13" t="s">
        <v>5047</v>
      </c>
      <c r="G316" s="14" t="s">
        <v>4921</v>
      </c>
      <c r="H316" s="14" t="s">
        <v>4926</v>
      </c>
      <c r="I316" s="14" t="s">
        <v>4927</v>
      </c>
      <c r="J316" s="14" t="s">
        <v>4936</v>
      </c>
      <c r="K316" s="16">
        <v>10</v>
      </c>
    </row>
    <row r="317" spans="1:11">
      <c r="A317" s="12" t="s">
        <v>4915</v>
      </c>
      <c r="B317" s="12" t="s">
        <v>5311</v>
      </c>
      <c r="C317" s="12" t="s">
        <v>5312</v>
      </c>
      <c r="D317" s="13" t="s">
        <v>4918</v>
      </c>
      <c r="E317" s="13" t="s">
        <v>4919</v>
      </c>
      <c r="F317" s="13" t="s">
        <v>5313</v>
      </c>
      <c r="G317" s="14" t="s">
        <v>4921</v>
      </c>
      <c r="H317" s="14" t="s">
        <v>5314</v>
      </c>
      <c r="I317" s="14" t="s">
        <v>5315</v>
      </c>
      <c r="J317" s="14" t="s">
        <v>4956</v>
      </c>
      <c r="K317" s="16">
        <v>20</v>
      </c>
    </row>
    <row r="318" spans="1:11">
      <c r="A318" s="12" t="s">
        <v>4915</v>
      </c>
      <c r="B318" s="12" t="s">
        <v>5311</v>
      </c>
      <c r="C318" s="12" t="s">
        <v>5312</v>
      </c>
      <c r="D318" s="13" t="s">
        <v>4918</v>
      </c>
      <c r="E318" s="13" t="s">
        <v>4939</v>
      </c>
      <c r="F318" s="13" t="s">
        <v>5316</v>
      </c>
      <c r="G318" s="14" t="s">
        <v>4921</v>
      </c>
      <c r="H318" s="14" t="s">
        <v>5314</v>
      </c>
      <c r="I318" s="14" t="s">
        <v>5315</v>
      </c>
      <c r="J318" s="14" t="s">
        <v>4956</v>
      </c>
      <c r="K318" s="16">
        <v>20</v>
      </c>
    </row>
    <row r="319" spans="1:11">
      <c r="A319" s="12" t="s">
        <v>4915</v>
      </c>
      <c r="B319" s="12" t="s">
        <v>5311</v>
      </c>
      <c r="C319" s="12" t="s">
        <v>5312</v>
      </c>
      <c r="D319" s="13" t="s">
        <v>4931</v>
      </c>
      <c r="E319" s="13" t="s">
        <v>4932</v>
      </c>
      <c r="F319" s="13" t="s">
        <v>5249</v>
      </c>
      <c r="G319" s="14" t="s">
        <v>4921</v>
      </c>
      <c r="H319" s="14" t="s">
        <v>5201</v>
      </c>
      <c r="I319" s="14" t="s">
        <v>5065</v>
      </c>
      <c r="J319" s="14" t="s">
        <v>4936</v>
      </c>
      <c r="K319" s="16">
        <v>20</v>
      </c>
    </row>
    <row r="320" spans="1:11">
      <c r="A320" s="12" t="s">
        <v>4915</v>
      </c>
      <c r="B320" s="12" t="s">
        <v>5311</v>
      </c>
      <c r="C320" s="12" t="s">
        <v>5312</v>
      </c>
      <c r="D320" s="13" t="s">
        <v>4931</v>
      </c>
      <c r="E320" s="13" t="s">
        <v>5083</v>
      </c>
      <c r="F320" s="13" t="s">
        <v>5317</v>
      </c>
      <c r="G320" s="14" t="s">
        <v>4921</v>
      </c>
      <c r="H320" s="14" t="s">
        <v>5037</v>
      </c>
      <c r="I320" s="14" t="s">
        <v>4927</v>
      </c>
      <c r="J320" s="14" t="s">
        <v>4936</v>
      </c>
      <c r="K320" s="16">
        <v>20</v>
      </c>
    </row>
    <row r="321" spans="1:11">
      <c r="A321" s="12" t="s">
        <v>4915</v>
      </c>
      <c r="B321" s="12" t="s">
        <v>5311</v>
      </c>
      <c r="C321" s="12" t="s">
        <v>5312</v>
      </c>
      <c r="D321" s="13" t="s">
        <v>4934</v>
      </c>
      <c r="E321" s="13" t="s">
        <v>4998</v>
      </c>
      <c r="F321" s="13" t="s">
        <v>5047</v>
      </c>
      <c r="G321" s="14" t="s">
        <v>4921</v>
      </c>
      <c r="H321" s="14" t="s">
        <v>4926</v>
      </c>
      <c r="I321" s="14" t="s">
        <v>4927</v>
      </c>
      <c r="J321" s="14" t="s">
        <v>4936</v>
      </c>
      <c r="K321" s="16">
        <v>20</v>
      </c>
    </row>
    <row r="322" spans="1:11">
      <c r="A322" s="12" t="s">
        <v>4915</v>
      </c>
      <c r="B322" s="12" t="s">
        <v>5318</v>
      </c>
      <c r="C322" s="12" t="s">
        <v>5319</v>
      </c>
      <c r="D322" s="13" t="s">
        <v>4918</v>
      </c>
      <c r="E322" s="13" t="s">
        <v>4919</v>
      </c>
      <c r="F322" s="13" t="s">
        <v>5320</v>
      </c>
      <c r="G322" s="14" t="s">
        <v>4921</v>
      </c>
      <c r="H322" s="14" t="s">
        <v>4988</v>
      </c>
      <c r="I322" s="14" t="s">
        <v>5098</v>
      </c>
      <c r="J322" s="14" t="s">
        <v>4924</v>
      </c>
      <c r="K322" s="16">
        <v>10.13</v>
      </c>
    </row>
    <row r="323" spans="1:11">
      <c r="A323" s="12" t="s">
        <v>4915</v>
      </c>
      <c r="B323" s="12" t="s">
        <v>5318</v>
      </c>
      <c r="C323" s="12" t="s">
        <v>5319</v>
      </c>
      <c r="D323" s="13" t="s">
        <v>4918</v>
      </c>
      <c r="E323" s="13" t="s">
        <v>4919</v>
      </c>
      <c r="F323" s="13" t="s">
        <v>5321</v>
      </c>
      <c r="G323" s="14" t="s">
        <v>4921</v>
      </c>
      <c r="H323" s="14" t="s">
        <v>4988</v>
      </c>
      <c r="I323" s="14" t="s">
        <v>5098</v>
      </c>
      <c r="J323" s="14" t="s">
        <v>4924</v>
      </c>
      <c r="K323" s="16">
        <v>10.13</v>
      </c>
    </row>
    <row r="324" spans="1:11">
      <c r="A324" s="12" t="s">
        <v>4915</v>
      </c>
      <c r="B324" s="12" t="s">
        <v>5318</v>
      </c>
      <c r="C324" s="12" t="s">
        <v>5319</v>
      </c>
      <c r="D324" s="13" t="s">
        <v>4918</v>
      </c>
      <c r="E324" s="13" t="s">
        <v>4939</v>
      </c>
      <c r="F324" s="13" t="s">
        <v>5322</v>
      </c>
      <c r="G324" s="14" t="s">
        <v>4921</v>
      </c>
      <c r="H324" s="14" t="s">
        <v>4966</v>
      </c>
      <c r="I324" s="14" t="s">
        <v>5098</v>
      </c>
      <c r="J324" s="14" t="s">
        <v>4924</v>
      </c>
      <c r="K324" s="16">
        <v>10.13</v>
      </c>
    </row>
    <row r="325" spans="1:11">
      <c r="A325" s="12" t="s">
        <v>4915</v>
      </c>
      <c r="B325" s="12" t="s">
        <v>5318</v>
      </c>
      <c r="C325" s="12" t="s">
        <v>5319</v>
      </c>
      <c r="D325" s="13" t="s">
        <v>4931</v>
      </c>
      <c r="E325" s="13" t="s">
        <v>4932</v>
      </c>
      <c r="F325" s="13" t="s">
        <v>5323</v>
      </c>
      <c r="G325" s="14" t="s">
        <v>5004</v>
      </c>
      <c r="H325" s="14" t="s">
        <v>5223</v>
      </c>
      <c r="I325" s="14" t="s">
        <v>4975</v>
      </c>
      <c r="J325" s="14" t="s">
        <v>4924</v>
      </c>
      <c r="K325" s="16">
        <v>10.13</v>
      </c>
    </row>
    <row r="326" spans="1:11">
      <c r="A326" s="12" t="s">
        <v>4915</v>
      </c>
      <c r="B326" s="12" t="s">
        <v>5318</v>
      </c>
      <c r="C326" s="12" t="s">
        <v>5319</v>
      </c>
      <c r="D326" s="13" t="s">
        <v>4934</v>
      </c>
      <c r="E326" s="13" t="s">
        <v>4934</v>
      </c>
      <c r="F326" s="13" t="s">
        <v>5047</v>
      </c>
      <c r="G326" s="14" t="s">
        <v>4921</v>
      </c>
      <c r="H326" s="14" t="s">
        <v>5324</v>
      </c>
      <c r="I326" s="14" t="s">
        <v>4927</v>
      </c>
      <c r="J326" s="14" t="s">
        <v>4936</v>
      </c>
      <c r="K326" s="16">
        <v>10.13</v>
      </c>
    </row>
    <row r="327" spans="1:11">
      <c r="A327" s="12" t="s">
        <v>4915</v>
      </c>
      <c r="B327" s="12" t="s">
        <v>5318</v>
      </c>
      <c r="C327" s="12" t="s">
        <v>5325</v>
      </c>
      <c r="D327" s="13" t="s">
        <v>4918</v>
      </c>
      <c r="E327" s="13" t="s">
        <v>4919</v>
      </c>
      <c r="F327" s="13" t="s">
        <v>5326</v>
      </c>
      <c r="G327" s="14" t="s">
        <v>4921</v>
      </c>
      <c r="H327" s="14" t="s">
        <v>5137</v>
      </c>
      <c r="I327" s="14" t="s">
        <v>5098</v>
      </c>
      <c r="J327" s="14" t="s">
        <v>4924</v>
      </c>
      <c r="K327" s="16">
        <v>220</v>
      </c>
    </row>
    <row r="328" spans="1:11">
      <c r="A328" s="12" t="s">
        <v>4915</v>
      </c>
      <c r="B328" s="12" t="s">
        <v>5318</v>
      </c>
      <c r="C328" s="12" t="s">
        <v>5325</v>
      </c>
      <c r="D328" s="13" t="s">
        <v>4918</v>
      </c>
      <c r="E328" s="13" t="s">
        <v>4919</v>
      </c>
      <c r="F328" s="13" t="s">
        <v>5327</v>
      </c>
      <c r="G328" s="14" t="s">
        <v>4921</v>
      </c>
      <c r="H328" s="14" t="s">
        <v>5175</v>
      </c>
      <c r="I328" s="14" t="s">
        <v>5012</v>
      </c>
      <c r="J328" s="14" t="s">
        <v>4924</v>
      </c>
      <c r="K328" s="16">
        <v>220</v>
      </c>
    </row>
    <row r="329" spans="1:11">
      <c r="A329" s="12" t="s">
        <v>4915</v>
      </c>
      <c r="B329" s="12" t="s">
        <v>5318</v>
      </c>
      <c r="C329" s="12" t="s">
        <v>5325</v>
      </c>
      <c r="D329" s="13" t="s">
        <v>4918</v>
      </c>
      <c r="E329" s="13" t="s">
        <v>4939</v>
      </c>
      <c r="F329" s="13" t="s">
        <v>5328</v>
      </c>
      <c r="G329" s="14" t="s">
        <v>4921</v>
      </c>
      <c r="H329" s="14" t="s">
        <v>5051</v>
      </c>
      <c r="I329" s="14" t="s">
        <v>5012</v>
      </c>
      <c r="J329" s="14" t="s">
        <v>4924</v>
      </c>
      <c r="K329" s="16">
        <v>220</v>
      </c>
    </row>
    <row r="330" spans="1:11">
      <c r="A330" s="12" t="s">
        <v>4915</v>
      </c>
      <c r="B330" s="12" t="s">
        <v>5318</v>
      </c>
      <c r="C330" s="12" t="s">
        <v>5325</v>
      </c>
      <c r="D330" s="13" t="s">
        <v>4931</v>
      </c>
      <c r="E330" s="13" t="s">
        <v>4932</v>
      </c>
      <c r="F330" s="13" t="s">
        <v>5329</v>
      </c>
      <c r="G330" s="14" t="s">
        <v>4960</v>
      </c>
      <c r="H330" s="14"/>
      <c r="I330" s="14"/>
      <c r="J330" s="14" t="s">
        <v>4924</v>
      </c>
      <c r="K330" s="16">
        <v>220</v>
      </c>
    </row>
    <row r="331" spans="1:11">
      <c r="A331" s="12" t="s">
        <v>4915</v>
      </c>
      <c r="B331" s="12" t="s">
        <v>5318</v>
      </c>
      <c r="C331" s="12" t="s">
        <v>5325</v>
      </c>
      <c r="D331" s="13" t="s">
        <v>4934</v>
      </c>
      <c r="E331" s="13" t="s">
        <v>4998</v>
      </c>
      <c r="F331" s="13" t="s">
        <v>5330</v>
      </c>
      <c r="G331" s="14" t="s">
        <v>4921</v>
      </c>
      <c r="H331" s="14" t="s">
        <v>5324</v>
      </c>
      <c r="I331" s="14" t="s">
        <v>4927</v>
      </c>
      <c r="J331" s="14" t="s">
        <v>4936</v>
      </c>
      <c r="K331" s="16">
        <v>220</v>
      </c>
    </row>
    <row r="332" spans="1:11">
      <c r="A332" s="12" t="s">
        <v>4915</v>
      </c>
      <c r="B332" s="12" t="s">
        <v>5318</v>
      </c>
      <c r="C332" s="12" t="s">
        <v>5331</v>
      </c>
      <c r="D332" s="13" t="s">
        <v>4918</v>
      </c>
      <c r="E332" s="13" t="s">
        <v>4919</v>
      </c>
      <c r="F332" s="13" t="s">
        <v>5332</v>
      </c>
      <c r="G332" s="14" t="s">
        <v>4921</v>
      </c>
      <c r="H332" s="14" t="s">
        <v>4946</v>
      </c>
      <c r="I332" s="14" t="s">
        <v>5098</v>
      </c>
      <c r="J332" s="14" t="s">
        <v>4924</v>
      </c>
      <c r="K332" s="16">
        <v>5</v>
      </c>
    </row>
    <row r="333" spans="1:11">
      <c r="A333" s="12" t="s">
        <v>4915</v>
      </c>
      <c r="B333" s="12" t="s">
        <v>5318</v>
      </c>
      <c r="C333" s="12" t="s">
        <v>5331</v>
      </c>
      <c r="D333" s="13" t="s">
        <v>4918</v>
      </c>
      <c r="E333" s="13" t="s">
        <v>4919</v>
      </c>
      <c r="F333" s="13" t="s">
        <v>5333</v>
      </c>
      <c r="G333" s="14" t="s">
        <v>4921</v>
      </c>
      <c r="H333" s="14" t="s">
        <v>4946</v>
      </c>
      <c r="I333" s="14" t="s">
        <v>5109</v>
      </c>
      <c r="J333" s="14" t="s">
        <v>4924</v>
      </c>
      <c r="K333" s="16">
        <v>5</v>
      </c>
    </row>
    <row r="334" spans="1:11">
      <c r="A334" s="12" t="s">
        <v>4915</v>
      </c>
      <c r="B334" s="12" t="s">
        <v>5318</v>
      </c>
      <c r="C334" s="12" t="s">
        <v>5331</v>
      </c>
      <c r="D334" s="13" t="s">
        <v>4918</v>
      </c>
      <c r="E334" s="13" t="s">
        <v>4939</v>
      </c>
      <c r="F334" s="13" t="s">
        <v>5334</v>
      </c>
      <c r="G334" s="14" t="s">
        <v>4921</v>
      </c>
      <c r="H334" s="14" t="s">
        <v>4926</v>
      </c>
      <c r="I334" s="14" t="s">
        <v>4927</v>
      </c>
      <c r="J334" s="14" t="s">
        <v>4924</v>
      </c>
      <c r="K334" s="16">
        <v>5</v>
      </c>
    </row>
    <row r="335" spans="1:11">
      <c r="A335" s="12" t="s">
        <v>4915</v>
      </c>
      <c r="B335" s="12" t="s">
        <v>5318</v>
      </c>
      <c r="C335" s="12" t="s">
        <v>5331</v>
      </c>
      <c r="D335" s="13" t="s">
        <v>4931</v>
      </c>
      <c r="E335" s="13" t="s">
        <v>4932</v>
      </c>
      <c r="F335" s="13" t="s">
        <v>5335</v>
      </c>
      <c r="G335" s="14" t="s">
        <v>4960</v>
      </c>
      <c r="H335" s="14"/>
      <c r="I335" s="14"/>
      <c r="J335" s="14" t="s">
        <v>4924</v>
      </c>
      <c r="K335" s="16">
        <v>5</v>
      </c>
    </row>
    <row r="336" spans="1:11">
      <c r="A336" s="12" t="s">
        <v>4915</v>
      </c>
      <c r="B336" s="12" t="s">
        <v>5318</v>
      </c>
      <c r="C336" s="12" t="s">
        <v>5331</v>
      </c>
      <c r="D336" s="13" t="s">
        <v>4934</v>
      </c>
      <c r="E336" s="13" t="s">
        <v>4998</v>
      </c>
      <c r="F336" s="13" t="s">
        <v>5151</v>
      </c>
      <c r="G336" s="14" t="s">
        <v>4921</v>
      </c>
      <c r="H336" s="14" t="s">
        <v>5324</v>
      </c>
      <c r="I336" s="14" t="s">
        <v>4927</v>
      </c>
      <c r="J336" s="14" t="s">
        <v>4936</v>
      </c>
      <c r="K336" s="16">
        <v>5</v>
      </c>
    </row>
    <row r="337" spans="1:11">
      <c r="A337" s="12" t="s">
        <v>4915</v>
      </c>
      <c r="B337" s="12" t="s">
        <v>5318</v>
      </c>
      <c r="C337" s="12" t="s">
        <v>5336</v>
      </c>
      <c r="D337" s="13" t="s">
        <v>4918</v>
      </c>
      <c r="E337" s="13" t="s">
        <v>4919</v>
      </c>
      <c r="F337" s="13" t="s">
        <v>5337</v>
      </c>
      <c r="G337" s="14" t="s">
        <v>4921</v>
      </c>
      <c r="H337" s="14" t="s">
        <v>4988</v>
      </c>
      <c r="I337" s="14" t="s">
        <v>4949</v>
      </c>
      <c r="J337" s="14" t="s">
        <v>4924</v>
      </c>
      <c r="K337" s="16">
        <v>5</v>
      </c>
    </row>
    <row r="338" spans="1:11">
      <c r="A338" s="12" t="s">
        <v>4915</v>
      </c>
      <c r="B338" s="12" t="s">
        <v>5318</v>
      </c>
      <c r="C338" s="12" t="s">
        <v>5336</v>
      </c>
      <c r="D338" s="13" t="s">
        <v>4918</v>
      </c>
      <c r="E338" s="13" t="s">
        <v>4919</v>
      </c>
      <c r="F338" s="13" t="s">
        <v>5338</v>
      </c>
      <c r="G338" s="14" t="s">
        <v>4921</v>
      </c>
      <c r="H338" s="14" t="s">
        <v>4966</v>
      </c>
      <c r="I338" s="14" t="s">
        <v>4949</v>
      </c>
      <c r="J338" s="14" t="s">
        <v>4924</v>
      </c>
      <c r="K338" s="16">
        <v>5</v>
      </c>
    </row>
    <row r="339" spans="1:11">
      <c r="A339" s="12" t="s">
        <v>4915</v>
      </c>
      <c r="B339" s="12" t="s">
        <v>5318</v>
      </c>
      <c r="C339" s="12" t="s">
        <v>5336</v>
      </c>
      <c r="D339" s="13" t="s">
        <v>4918</v>
      </c>
      <c r="E339" s="13" t="s">
        <v>4939</v>
      </c>
      <c r="F339" s="13" t="s">
        <v>5339</v>
      </c>
      <c r="G339" s="14" t="s">
        <v>4921</v>
      </c>
      <c r="H339" s="14" t="s">
        <v>4966</v>
      </c>
      <c r="I339" s="14" t="s">
        <v>4949</v>
      </c>
      <c r="J339" s="14" t="s">
        <v>4924</v>
      </c>
      <c r="K339" s="16">
        <v>5</v>
      </c>
    </row>
    <row r="340" spans="1:11">
      <c r="A340" s="12" t="s">
        <v>4915</v>
      </c>
      <c r="B340" s="12" t="s">
        <v>5318</v>
      </c>
      <c r="C340" s="12" t="s">
        <v>5336</v>
      </c>
      <c r="D340" s="13" t="s">
        <v>4931</v>
      </c>
      <c r="E340" s="13" t="s">
        <v>4932</v>
      </c>
      <c r="F340" s="13" t="s">
        <v>5340</v>
      </c>
      <c r="G340" s="14" t="s">
        <v>4921</v>
      </c>
      <c r="H340" s="14" t="s">
        <v>5324</v>
      </c>
      <c r="I340" s="14" t="s">
        <v>4927</v>
      </c>
      <c r="J340" s="14" t="s">
        <v>4924</v>
      </c>
      <c r="K340" s="16">
        <v>5</v>
      </c>
    </row>
    <row r="341" spans="1:11">
      <c r="A341" s="12" t="s">
        <v>4915</v>
      </c>
      <c r="B341" s="12" t="s">
        <v>5318</v>
      </c>
      <c r="C341" s="12" t="s">
        <v>5336</v>
      </c>
      <c r="D341" s="13" t="s">
        <v>4934</v>
      </c>
      <c r="E341" s="13" t="s">
        <v>4998</v>
      </c>
      <c r="F341" s="13" t="s">
        <v>5151</v>
      </c>
      <c r="G341" s="14" t="s">
        <v>4921</v>
      </c>
      <c r="H341" s="14" t="s">
        <v>5324</v>
      </c>
      <c r="I341" s="14" t="s">
        <v>4927</v>
      </c>
      <c r="J341" s="14" t="s">
        <v>4936</v>
      </c>
      <c r="K341" s="16">
        <v>5</v>
      </c>
    </row>
    <row r="342" spans="1:11">
      <c r="A342" s="12" t="s">
        <v>4915</v>
      </c>
      <c r="B342" s="12" t="s">
        <v>5318</v>
      </c>
      <c r="C342" s="12" t="s">
        <v>5341</v>
      </c>
      <c r="D342" s="13" t="s">
        <v>4918</v>
      </c>
      <c r="E342" s="13" t="s">
        <v>4919</v>
      </c>
      <c r="F342" s="13" t="s">
        <v>5342</v>
      </c>
      <c r="G342" s="14" t="s">
        <v>4921</v>
      </c>
      <c r="H342" s="14" t="s">
        <v>4988</v>
      </c>
      <c r="I342" s="14" t="s">
        <v>5012</v>
      </c>
      <c r="J342" s="14" t="s">
        <v>4924</v>
      </c>
      <c r="K342" s="16">
        <v>60</v>
      </c>
    </row>
    <row r="343" spans="1:11">
      <c r="A343" s="12" t="s">
        <v>4915</v>
      </c>
      <c r="B343" s="12" t="s">
        <v>5318</v>
      </c>
      <c r="C343" s="12" t="s">
        <v>5341</v>
      </c>
      <c r="D343" s="13" t="s">
        <v>4918</v>
      </c>
      <c r="E343" s="13" t="s">
        <v>4919</v>
      </c>
      <c r="F343" s="13" t="s">
        <v>5343</v>
      </c>
      <c r="G343" s="14" t="s">
        <v>4921</v>
      </c>
      <c r="H343" s="14" t="s">
        <v>4956</v>
      </c>
      <c r="I343" s="14" t="s">
        <v>4947</v>
      </c>
      <c r="J343" s="14" t="s">
        <v>4924</v>
      </c>
      <c r="K343" s="16">
        <v>60</v>
      </c>
    </row>
    <row r="344" spans="1:11">
      <c r="A344" s="12" t="s">
        <v>4915</v>
      </c>
      <c r="B344" s="12" t="s">
        <v>5318</v>
      </c>
      <c r="C344" s="12" t="s">
        <v>5341</v>
      </c>
      <c r="D344" s="13" t="s">
        <v>4918</v>
      </c>
      <c r="E344" s="13" t="s">
        <v>4919</v>
      </c>
      <c r="F344" s="13" t="s">
        <v>5344</v>
      </c>
      <c r="G344" s="14" t="s">
        <v>4921</v>
      </c>
      <c r="H344" s="14" t="s">
        <v>5056</v>
      </c>
      <c r="I344" s="14" t="s">
        <v>5345</v>
      </c>
      <c r="J344" s="14" t="s">
        <v>4924</v>
      </c>
      <c r="K344" s="16">
        <v>60</v>
      </c>
    </row>
    <row r="345" spans="1:11">
      <c r="A345" s="12" t="s">
        <v>4915</v>
      </c>
      <c r="B345" s="12" t="s">
        <v>5318</v>
      </c>
      <c r="C345" s="12" t="s">
        <v>5341</v>
      </c>
      <c r="D345" s="13" t="s">
        <v>4931</v>
      </c>
      <c r="E345" s="13" t="s">
        <v>4932</v>
      </c>
      <c r="F345" s="13" t="s">
        <v>5346</v>
      </c>
      <c r="G345" s="14" t="s">
        <v>4921</v>
      </c>
      <c r="H345" s="14" t="s">
        <v>5324</v>
      </c>
      <c r="I345" s="14" t="s">
        <v>4927</v>
      </c>
      <c r="J345" s="14" t="s">
        <v>4924</v>
      </c>
      <c r="K345" s="16">
        <v>60</v>
      </c>
    </row>
    <row r="346" spans="1:11">
      <c r="A346" s="12" t="s">
        <v>4915</v>
      </c>
      <c r="B346" s="12" t="s">
        <v>5318</v>
      </c>
      <c r="C346" s="12" t="s">
        <v>5341</v>
      </c>
      <c r="D346" s="13" t="s">
        <v>4934</v>
      </c>
      <c r="E346" s="13" t="s">
        <v>4998</v>
      </c>
      <c r="F346" s="13" t="s">
        <v>5347</v>
      </c>
      <c r="G346" s="14" t="s">
        <v>4921</v>
      </c>
      <c r="H346" s="14" t="s">
        <v>5324</v>
      </c>
      <c r="I346" s="14" t="s">
        <v>4927</v>
      </c>
      <c r="J346" s="14" t="s">
        <v>4936</v>
      </c>
      <c r="K346" s="16">
        <v>60</v>
      </c>
    </row>
    <row r="347" spans="1:11">
      <c r="A347" s="12" t="s">
        <v>4915</v>
      </c>
      <c r="B347" s="12" t="s">
        <v>5318</v>
      </c>
      <c r="C347" s="12" t="s">
        <v>5348</v>
      </c>
      <c r="D347" s="13" t="s">
        <v>4918</v>
      </c>
      <c r="E347" s="13" t="s">
        <v>4919</v>
      </c>
      <c r="F347" s="13" t="s">
        <v>5349</v>
      </c>
      <c r="G347" s="14" t="s">
        <v>4921</v>
      </c>
      <c r="H347" s="14" t="s">
        <v>4936</v>
      </c>
      <c r="I347" s="14" t="s">
        <v>4949</v>
      </c>
      <c r="J347" s="14" t="s">
        <v>4924</v>
      </c>
      <c r="K347" s="16">
        <v>21.85</v>
      </c>
    </row>
    <row r="348" spans="1:11">
      <c r="A348" s="12" t="s">
        <v>4915</v>
      </c>
      <c r="B348" s="12" t="s">
        <v>5318</v>
      </c>
      <c r="C348" s="12" t="s">
        <v>5348</v>
      </c>
      <c r="D348" s="13" t="s">
        <v>4918</v>
      </c>
      <c r="E348" s="13" t="s">
        <v>4919</v>
      </c>
      <c r="F348" s="13" t="s">
        <v>5350</v>
      </c>
      <c r="G348" s="14" t="s">
        <v>4921</v>
      </c>
      <c r="H348" s="14" t="s">
        <v>5314</v>
      </c>
      <c r="I348" s="14" t="s">
        <v>5351</v>
      </c>
      <c r="J348" s="14" t="s">
        <v>4924</v>
      </c>
      <c r="K348" s="16">
        <v>21.85</v>
      </c>
    </row>
    <row r="349" spans="1:11">
      <c r="A349" s="12" t="s">
        <v>4915</v>
      </c>
      <c r="B349" s="12" t="s">
        <v>5318</v>
      </c>
      <c r="C349" s="12" t="s">
        <v>5348</v>
      </c>
      <c r="D349" s="13" t="s">
        <v>4918</v>
      </c>
      <c r="E349" s="13" t="s">
        <v>4919</v>
      </c>
      <c r="F349" s="13" t="s">
        <v>5352</v>
      </c>
      <c r="G349" s="14" t="s">
        <v>4921</v>
      </c>
      <c r="H349" s="14" t="s">
        <v>5192</v>
      </c>
      <c r="I349" s="14" t="s">
        <v>5353</v>
      </c>
      <c r="J349" s="14" t="s">
        <v>4924</v>
      </c>
      <c r="K349" s="16">
        <v>21.85</v>
      </c>
    </row>
    <row r="350" spans="1:11">
      <c r="A350" s="12" t="s">
        <v>4915</v>
      </c>
      <c r="B350" s="12" t="s">
        <v>5318</v>
      </c>
      <c r="C350" s="12" t="s">
        <v>5348</v>
      </c>
      <c r="D350" s="13" t="s">
        <v>4931</v>
      </c>
      <c r="E350" s="13" t="s">
        <v>4932</v>
      </c>
      <c r="F350" s="13" t="s">
        <v>5354</v>
      </c>
      <c r="G350" s="14" t="s">
        <v>4960</v>
      </c>
      <c r="H350" s="14"/>
      <c r="I350" s="14"/>
      <c r="J350" s="14" t="s">
        <v>4924</v>
      </c>
      <c r="K350" s="16">
        <v>21.85</v>
      </c>
    </row>
    <row r="351" spans="1:11">
      <c r="A351" s="12" t="s">
        <v>4915</v>
      </c>
      <c r="B351" s="12" t="s">
        <v>5318</v>
      </c>
      <c r="C351" s="12" t="s">
        <v>5348</v>
      </c>
      <c r="D351" s="13" t="s">
        <v>4934</v>
      </c>
      <c r="E351" s="13" t="s">
        <v>4998</v>
      </c>
      <c r="F351" s="13" t="s">
        <v>5151</v>
      </c>
      <c r="G351" s="14" t="s">
        <v>4921</v>
      </c>
      <c r="H351" s="14" t="s">
        <v>4926</v>
      </c>
      <c r="I351" s="14" t="s">
        <v>4927</v>
      </c>
      <c r="J351" s="14" t="s">
        <v>4936</v>
      </c>
      <c r="K351" s="16">
        <v>21.85</v>
      </c>
    </row>
    <row r="352" spans="1:11">
      <c r="A352" s="12" t="s">
        <v>4915</v>
      </c>
      <c r="B352" s="12" t="s">
        <v>5318</v>
      </c>
      <c r="C352" s="12" t="s">
        <v>5355</v>
      </c>
      <c r="D352" s="13" t="s">
        <v>4918</v>
      </c>
      <c r="E352" s="13" t="s">
        <v>4919</v>
      </c>
      <c r="F352" s="13" t="s">
        <v>5356</v>
      </c>
      <c r="G352" s="14" t="s">
        <v>4921</v>
      </c>
      <c r="H352" s="14" t="s">
        <v>4938</v>
      </c>
      <c r="I352" s="14" t="s">
        <v>5059</v>
      </c>
      <c r="J352" s="14" t="s">
        <v>4924</v>
      </c>
      <c r="K352" s="16">
        <v>35.4</v>
      </c>
    </row>
    <row r="353" spans="1:11">
      <c r="A353" s="12" t="s">
        <v>4915</v>
      </c>
      <c r="B353" s="12" t="s">
        <v>5318</v>
      </c>
      <c r="C353" s="12" t="s">
        <v>5355</v>
      </c>
      <c r="D353" s="13" t="s">
        <v>4918</v>
      </c>
      <c r="E353" s="13" t="s">
        <v>4919</v>
      </c>
      <c r="F353" s="13" t="s">
        <v>5357</v>
      </c>
      <c r="G353" s="14" t="s">
        <v>4921</v>
      </c>
      <c r="H353" s="14" t="s">
        <v>5358</v>
      </c>
      <c r="I353" s="14" t="s">
        <v>5109</v>
      </c>
      <c r="J353" s="14" t="s">
        <v>4924</v>
      </c>
      <c r="K353" s="16">
        <v>35.4</v>
      </c>
    </row>
    <row r="354" spans="1:11">
      <c r="A354" s="12" t="s">
        <v>4915</v>
      </c>
      <c r="B354" s="12" t="s">
        <v>5318</v>
      </c>
      <c r="C354" s="12" t="s">
        <v>5355</v>
      </c>
      <c r="D354" s="13" t="s">
        <v>4918</v>
      </c>
      <c r="E354" s="13" t="s">
        <v>4939</v>
      </c>
      <c r="F354" s="13" t="s">
        <v>5359</v>
      </c>
      <c r="G354" s="14" t="s">
        <v>4921</v>
      </c>
      <c r="H354" s="14" t="s">
        <v>5137</v>
      </c>
      <c r="I354" s="14" t="s">
        <v>5353</v>
      </c>
      <c r="J354" s="14" t="s">
        <v>4924</v>
      </c>
      <c r="K354" s="16">
        <v>35.4</v>
      </c>
    </row>
    <row r="355" spans="1:11">
      <c r="A355" s="12" t="s">
        <v>4915</v>
      </c>
      <c r="B355" s="12" t="s">
        <v>5318</v>
      </c>
      <c r="C355" s="12" t="s">
        <v>5355</v>
      </c>
      <c r="D355" s="13" t="s">
        <v>4931</v>
      </c>
      <c r="E355" s="13" t="s">
        <v>4932</v>
      </c>
      <c r="F355" s="13" t="s">
        <v>5360</v>
      </c>
      <c r="G355" s="14" t="s">
        <v>4921</v>
      </c>
      <c r="H355" s="14" t="s">
        <v>5324</v>
      </c>
      <c r="I355" s="14" t="s">
        <v>4927</v>
      </c>
      <c r="J355" s="14" t="s">
        <v>4924</v>
      </c>
      <c r="K355" s="16">
        <v>35.4</v>
      </c>
    </row>
    <row r="356" spans="1:11">
      <c r="A356" s="12" t="s">
        <v>4915</v>
      </c>
      <c r="B356" s="12" t="s">
        <v>5318</v>
      </c>
      <c r="C356" s="12" t="s">
        <v>5355</v>
      </c>
      <c r="D356" s="13" t="s">
        <v>4934</v>
      </c>
      <c r="E356" s="13" t="s">
        <v>4998</v>
      </c>
      <c r="F356" s="13" t="s">
        <v>5047</v>
      </c>
      <c r="G356" s="14" t="s">
        <v>4921</v>
      </c>
      <c r="H356" s="14" t="s">
        <v>4926</v>
      </c>
      <c r="I356" s="14" t="s">
        <v>4927</v>
      </c>
      <c r="J356" s="14" t="s">
        <v>4936</v>
      </c>
      <c r="K356" s="16">
        <v>35.4</v>
      </c>
    </row>
    <row r="357" spans="1:11">
      <c r="A357" s="12" t="s">
        <v>4915</v>
      </c>
      <c r="B357" s="12" t="s">
        <v>5318</v>
      </c>
      <c r="C357" s="12" t="s">
        <v>5361</v>
      </c>
      <c r="D357" s="13" t="s">
        <v>4918</v>
      </c>
      <c r="E357" s="13" t="s">
        <v>4919</v>
      </c>
      <c r="F357" s="13" t="s">
        <v>5362</v>
      </c>
      <c r="G357" s="14" t="s">
        <v>4921</v>
      </c>
      <c r="H357" s="14" t="s">
        <v>4936</v>
      </c>
      <c r="I357" s="14" t="s">
        <v>5098</v>
      </c>
      <c r="J357" s="14" t="s">
        <v>4924</v>
      </c>
      <c r="K357" s="16">
        <v>21</v>
      </c>
    </row>
    <row r="358" spans="1:11">
      <c r="A358" s="12" t="s">
        <v>4915</v>
      </c>
      <c r="B358" s="12" t="s">
        <v>5318</v>
      </c>
      <c r="C358" s="12" t="s">
        <v>5361</v>
      </c>
      <c r="D358" s="13" t="s">
        <v>4918</v>
      </c>
      <c r="E358" s="13" t="s">
        <v>4919</v>
      </c>
      <c r="F358" s="13" t="s">
        <v>5363</v>
      </c>
      <c r="G358" s="14" t="s">
        <v>4921</v>
      </c>
      <c r="H358" s="14" t="s">
        <v>4966</v>
      </c>
      <c r="I358" s="14" t="s">
        <v>5059</v>
      </c>
      <c r="J358" s="14" t="s">
        <v>4924</v>
      </c>
      <c r="K358" s="16">
        <v>21</v>
      </c>
    </row>
    <row r="359" spans="1:11">
      <c r="A359" s="12" t="s">
        <v>4915</v>
      </c>
      <c r="B359" s="12" t="s">
        <v>5318</v>
      </c>
      <c r="C359" s="12" t="s">
        <v>5361</v>
      </c>
      <c r="D359" s="13" t="s">
        <v>4918</v>
      </c>
      <c r="E359" s="13" t="s">
        <v>4919</v>
      </c>
      <c r="F359" s="13" t="s">
        <v>5364</v>
      </c>
      <c r="G359" s="14" t="s">
        <v>4921</v>
      </c>
      <c r="H359" s="14" t="s">
        <v>4929</v>
      </c>
      <c r="I359" s="14" t="s">
        <v>5114</v>
      </c>
      <c r="J359" s="14" t="s">
        <v>4924</v>
      </c>
      <c r="K359" s="16">
        <v>21</v>
      </c>
    </row>
    <row r="360" spans="1:11">
      <c r="A360" s="12" t="s">
        <v>4915</v>
      </c>
      <c r="B360" s="12" t="s">
        <v>5318</v>
      </c>
      <c r="C360" s="12" t="s">
        <v>5361</v>
      </c>
      <c r="D360" s="13" t="s">
        <v>4931</v>
      </c>
      <c r="E360" s="13" t="s">
        <v>5083</v>
      </c>
      <c r="F360" s="13" t="s">
        <v>5365</v>
      </c>
      <c r="G360" s="14" t="s">
        <v>4921</v>
      </c>
      <c r="H360" s="14" t="s">
        <v>5324</v>
      </c>
      <c r="I360" s="14" t="s">
        <v>4927</v>
      </c>
      <c r="J360" s="14" t="s">
        <v>4924</v>
      </c>
      <c r="K360" s="16">
        <v>21</v>
      </c>
    </row>
    <row r="361" spans="1:11">
      <c r="A361" s="12" t="s">
        <v>4915</v>
      </c>
      <c r="B361" s="12" t="s">
        <v>5318</v>
      </c>
      <c r="C361" s="12" t="s">
        <v>5361</v>
      </c>
      <c r="D361" s="13" t="s">
        <v>4934</v>
      </c>
      <c r="E361" s="13" t="s">
        <v>4934</v>
      </c>
      <c r="F361" s="13" t="s">
        <v>5047</v>
      </c>
      <c r="G361" s="14" t="s">
        <v>4921</v>
      </c>
      <c r="H361" s="14" t="s">
        <v>5324</v>
      </c>
      <c r="I361" s="14" t="s">
        <v>4927</v>
      </c>
      <c r="J361" s="14" t="s">
        <v>4936</v>
      </c>
      <c r="K361" s="16">
        <v>21</v>
      </c>
    </row>
    <row r="362" spans="1:11">
      <c r="A362" s="12" t="s">
        <v>4915</v>
      </c>
      <c r="B362" s="12" t="s">
        <v>5318</v>
      </c>
      <c r="C362" s="12" t="s">
        <v>5366</v>
      </c>
      <c r="D362" s="13" t="s">
        <v>4918</v>
      </c>
      <c r="E362" s="13" t="s">
        <v>4919</v>
      </c>
      <c r="F362" s="13" t="s">
        <v>5367</v>
      </c>
      <c r="G362" s="14" t="s">
        <v>4921</v>
      </c>
      <c r="H362" s="14" t="s">
        <v>4946</v>
      </c>
      <c r="I362" s="14" t="s">
        <v>4949</v>
      </c>
      <c r="J362" s="14" t="s">
        <v>4924</v>
      </c>
      <c r="K362" s="16">
        <v>15</v>
      </c>
    </row>
    <row r="363" spans="1:11">
      <c r="A363" s="12" t="s">
        <v>4915</v>
      </c>
      <c r="B363" s="12" t="s">
        <v>5318</v>
      </c>
      <c r="C363" s="12" t="s">
        <v>5366</v>
      </c>
      <c r="D363" s="13" t="s">
        <v>4918</v>
      </c>
      <c r="E363" s="13" t="s">
        <v>4919</v>
      </c>
      <c r="F363" s="13" t="s">
        <v>5368</v>
      </c>
      <c r="G363" s="14" t="s">
        <v>4921</v>
      </c>
      <c r="H363" s="14" t="s">
        <v>4988</v>
      </c>
      <c r="I363" s="14" t="s">
        <v>5369</v>
      </c>
      <c r="J363" s="14" t="s">
        <v>4924</v>
      </c>
      <c r="K363" s="16">
        <v>15</v>
      </c>
    </row>
    <row r="364" spans="1:11">
      <c r="A364" s="12" t="s">
        <v>4915</v>
      </c>
      <c r="B364" s="12" t="s">
        <v>5318</v>
      </c>
      <c r="C364" s="12" t="s">
        <v>5366</v>
      </c>
      <c r="D364" s="13" t="s">
        <v>4918</v>
      </c>
      <c r="E364" s="13" t="s">
        <v>4939</v>
      </c>
      <c r="F364" s="13" t="s">
        <v>5370</v>
      </c>
      <c r="G364" s="14" t="s">
        <v>4921</v>
      </c>
      <c r="H364" s="14" t="s">
        <v>4966</v>
      </c>
      <c r="I364" s="14" t="s">
        <v>5369</v>
      </c>
      <c r="J364" s="14" t="s">
        <v>4924</v>
      </c>
      <c r="K364" s="16">
        <v>15</v>
      </c>
    </row>
    <row r="365" spans="1:11">
      <c r="A365" s="12" t="s">
        <v>4915</v>
      </c>
      <c r="B365" s="12" t="s">
        <v>5318</v>
      </c>
      <c r="C365" s="12" t="s">
        <v>5366</v>
      </c>
      <c r="D365" s="13" t="s">
        <v>4931</v>
      </c>
      <c r="E365" s="13" t="s">
        <v>4961</v>
      </c>
      <c r="F365" s="13" t="s">
        <v>5371</v>
      </c>
      <c r="G365" s="14" t="s">
        <v>4921</v>
      </c>
      <c r="H365" s="14" t="s">
        <v>5324</v>
      </c>
      <c r="I365" s="14" t="s">
        <v>4927</v>
      </c>
      <c r="J365" s="14" t="s">
        <v>4936</v>
      </c>
      <c r="K365" s="16">
        <v>15</v>
      </c>
    </row>
    <row r="366" spans="1:11">
      <c r="A366" s="12" t="s">
        <v>4915</v>
      </c>
      <c r="B366" s="12" t="s">
        <v>5318</v>
      </c>
      <c r="C366" s="12" t="s">
        <v>5366</v>
      </c>
      <c r="D366" s="13" t="s">
        <v>4931</v>
      </c>
      <c r="E366" s="13" t="s">
        <v>5083</v>
      </c>
      <c r="F366" s="13" t="s">
        <v>5372</v>
      </c>
      <c r="G366" s="14" t="s">
        <v>4960</v>
      </c>
      <c r="H366" s="14"/>
      <c r="I366" s="14"/>
      <c r="J366" s="14" t="s">
        <v>4936</v>
      </c>
      <c r="K366" s="16">
        <v>15</v>
      </c>
    </row>
    <row r="367" spans="1:11">
      <c r="A367" s="12" t="s">
        <v>4915</v>
      </c>
      <c r="B367" s="12" t="s">
        <v>5318</v>
      </c>
      <c r="C367" s="12" t="s">
        <v>5366</v>
      </c>
      <c r="D367" s="13" t="s">
        <v>4934</v>
      </c>
      <c r="E367" s="13" t="s">
        <v>4998</v>
      </c>
      <c r="F367" s="13" t="s">
        <v>5373</v>
      </c>
      <c r="G367" s="14" t="s">
        <v>4921</v>
      </c>
      <c r="H367" s="14" t="s">
        <v>5324</v>
      </c>
      <c r="I367" s="14" t="s">
        <v>4927</v>
      </c>
      <c r="J367" s="14" t="s">
        <v>4936</v>
      </c>
      <c r="K367" s="16">
        <v>15</v>
      </c>
    </row>
    <row r="368" spans="1:11">
      <c r="A368" s="12" t="s">
        <v>4915</v>
      </c>
      <c r="B368" s="12" t="s">
        <v>5318</v>
      </c>
      <c r="C368" s="12" t="s">
        <v>5374</v>
      </c>
      <c r="D368" s="13" t="s">
        <v>4918</v>
      </c>
      <c r="E368" s="13" t="s">
        <v>4919</v>
      </c>
      <c r="F368" s="13" t="s">
        <v>5375</v>
      </c>
      <c r="G368" s="14" t="s">
        <v>4921</v>
      </c>
      <c r="H368" s="14" t="s">
        <v>4946</v>
      </c>
      <c r="I368" s="14" t="s">
        <v>5012</v>
      </c>
      <c r="J368" s="14" t="s">
        <v>4924</v>
      </c>
      <c r="K368" s="16">
        <v>7</v>
      </c>
    </row>
    <row r="369" spans="1:11">
      <c r="A369" s="12" t="s">
        <v>4915</v>
      </c>
      <c r="B369" s="12" t="s">
        <v>5318</v>
      </c>
      <c r="C369" s="12" t="s">
        <v>5374</v>
      </c>
      <c r="D369" s="13" t="s">
        <v>4918</v>
      </c>
      <c r="E369" s="13" t="s">
        <v>4939</v>
      </c>
      <c r="F369" s="13" t="s">
        <v>5376</v>
      </c>
      <c r="G369" s="14" t="s">
        <v>4921</v>
      </c>
      <c r="H369" s="14" t="s">
        <v>4924</v>
      </c>
      <c r="I369" s="14" t="s">
        <v>5012</v>
      </c>
      <c r="J369" s="14" t="s">
        <v>4924</v>
      </c>
      <c r="K369" s="16">
        <v>7</v>
      </c>
    </row>
    <row r="370" spans="1:11">
      <c r="A370" s="12" t="s">
        <v>4915</v>
      </c>
      <c r="B370" s="12" t="s">
        <v>5318</v>
      </c>
      <c r="C370" s="12" t="s">
        <v>5374</v>
      </c>
      <c r="D370" s="13" t="s">
        <v>4918</v>
      </c>
      <c r="E370" s="13" t="s">
        <v>4943</v>
      </c>
      <c r="F370" s="13" t="s">
        <v>5377</v>
      </c>
      <c r="G370" s="14" t="s">
        <v>4921</v>
      </c>
      <c r="H370" s="14" t="s">
        <v>4929</v>
      </c>
      <c r="I370" s="14" t="s">
        <v>5194</v>
      </c>
      <c r="J370" s="14" t="s">
        <v>4924</v>
      </c>
      <c r="K370" s="16">
        <v>7</v>
      </c>
    </row>
    <row r="371" spans="1:11">
      <c r="A371" s="12" t="s">
        <v>4915</v>
      </c>
      <c r="B371" s="12" t="s">
        <v>5318</v>
      </c>
      <c r="C371" s="12" t="s">
        <v>5374</v>
      </c>
      <c r="D371" s="13" t="s">
        <v>4931</v>
      </c>
      <c r="E371" s="13" t="s">
        <v>4932</v>
      </c>
      <c r="F371" s="13" t="s">
        <v>5378</v>
      </c>
      <c r="G371" s="14" t="s">
        <v>5004</v>
      </c>
      <c r="H371" s="14" t="s">
        <v>5223</v>
      </c>
      <c r="I371" s="14" t="s">
        <v>4927</v>
      </c>
      <c r="J371" s="14" t="s">
        <v>4924</v>
      </c>
      <c r="K371" s="16">
        <v>7</v>
      </c>
    </row>
    <row r="372" spans="1:11">
      <c r="A372" s="12" t="s">
        <v>4915</v>
      </c>
      <c r="B372" s="12" t="s">
        <v>5318</v>
      </c>
      <c r="C372" s="12" t="s">
        <v>5374</v>
      </c>
      <c r="D372" s="13" t="s">
        <v>4934</v>
      </c>
      <c r="E372" s="13" t="s">
        <v>4998</v>
      </c>
      <c r="F372" s="13" t="s">
        <v>5047</v>
      </c>
      <c r="G372" s="14" t="s">
        <v>4921</v>
      </c>
      <c r="H372" s="14" t="s">
        <v>5324</v>
      </c>
      <c r="I372" s="14" t="s">
        <v>4927</v>
      </c>
      <c r="J372" s="14" t="s">
        <v>4936</v>
      </c>
      <c r="K372" s="16">
        <v>7</v>
      </c>
    </row>
    <row r="373" spans="1:11">
      <c r="A373" s="12" t="s">
        <v>4915</v>
      </c>
      <c r="B373" s="12" t="s">
        <v>5318</v>
      </c>
      <c r="C373" s="12" t="s">
        <v>5379</v>
      </c>
      <c r="D373" s="13" t="s">
        <v>4918</v>
      </c>
      <c r="E373" s="13" t="s">
        <v>4919</v>
      </c>
      <c r="F373" s="13" t="s">
        <v>5380</v>
      </c>
      <c r="G373" s="14" t="s">
        <v>4921</v>
      </c>
      <c r="H373" s="14" t="s">
        <v>5381</v>
      </c>
      <c r="I373" s="14" t="s">
        <v>5098</v>
      </c>
      <c r="J373" s="14" t="s">
        <v>4924</v>
      </c>
      <c r="K373" s="16">
        <v>0.005</v>
      </c>
    </row>
    <row r="374" spans="1:11">
      <c r="A374" s="12" t="s">
        <v>4915</v>
      </c>
      <c r="B374" s="12" t="s">
        <v>5318</v>
      </c>
      <c r="C374" s="12" t="s">
        <v>5379</v>
      </c>
      <c r="D374" s="13" t="s">
        <v>4918</v>
      </c>
      <c r="E374" s="13" t="s">
        <v>4919</v>
      </c>
      <c r="F374" s="13" t="s">
        <v>5380</v>
      </c>
      <c r="G374" s="14" t="s">
        <v>4921</v>
      </c>
      <c r="H374" s="14" t="s">
        <v>5381</v>
      </c>
      <c r="I374" s="14" t="s">
        <v>5098</v>
      </c>
      <c r="J374" s="14" t="s">
        <v>4924</v>
      </c>
      <c r="K374" s="16">
        <v>97.2</v>
      </c>
    </row>
    <row r="375" spans="1:11">
      <c r="A375" s="12" t="s">
        <v>4915</v>
      </c>
      <c r="B375" s="12" t="s">
        <v>5318</v>
      </c>
      <c r="C375" s="12" t="s">
        <v>5379</v>
      </c>
      <c r="D375" s="13" t="s">
        <v>4918</v>
      </c>
      <c r="E375" s="13" t="s">
        <v>4919</v>
      </c>
      <c r="F375" s="13" t="s">
        <v>5382</v>
      </c>
      <c r="G375" s="14" t="s">
        <v>4921</v>
      </c>
      <c r="H375" s="14" t="s">
        <v>5383</v>
      </c>
      <c r="I375" s="14" t="s">
        <v>4949</v>
      </c>
      <c r="J375" s="14" t="s">
        <v>4924</v>
      </c>
      <c r="K375" s="16">
        <v>0.005</v>
      </c>
    </row>
    <row r="376" spans="1:11">
      <c r="A376" s="12" t="s">
        <v>4915</v>
      </c>
      <c r="B376" s="12" t="s">
        <v>5318</v>
      </c>
      <c r="C376" s="12" t="s">
        <v>5379</v>
      </c>
      <c r="D376" s="13" t="s">
        <v>4918</v>
      </c>
      <c r="E376" s="13" t="s">
        <v>4919</v>
      </c>
      <c r="F376" s="13" t="s">
        <v>5382</v>
      </c>
      <c r="G376" s="14" t="s">
        <v>4921</v>
      </c>
      <c r="H376" s="14" t="s">
        <v>5383</v>
      </c>
      <c r="I376" s="14" t="s">
        <v>4949</v>
      </c>
      <c r="J376" s="14" t="s">
        <v>4924</v>
      </c>
      <c r="K376" s="16">
        <v>97.2</v>
      </c>
    </row>
    <row r="377" spans="1:11">
      <c r="A377" s="12" t="s">
        <v>4915</v>
      </c>
      <c r="B377" s="12" t="s">
        <v>5318</v>
      </c>
      <c r="C377" s="12" t="s">
        <v>5379</v>
      </c>
      <c r="D377" s="13" t="s">
        <v>4918</v>
      </c>
      <c r="E377" s="13" t="s">
        <v>4943</v>
      </c>
      <c r="F377" s="13" t="s">
        <v>5384</v>
      </c>
      <c r="G377" s="14" t="s">
        <v>4921</v>
      </c>
      <c r="H377" s="14" t="s">
        <v>4966</v>
      </c>
      <c r="I377" s="14" t="s">
        <v>5353</v>
      </c>
      <c r="J377" s="14" t="s">
        <v>4924</v>
      </c>
      <c r="K377" s="16">
        <v>0.005</v>
      </c>
    </row>
    <row r="378" spans="1:11">
      <c r="A378" s="12" t="s">
        <v>4915</v>
      </c>
      <c r="B378" s="12" t="s">
        <v>5318</v>
      </c>
      <c r="C378" s="12" t="s">
        <v>5379</v>
      </c>
      <c r="D378" s="13" t="s">
        <v>4918</v>
      </c>
      <c r="E378" s="13" t="s">
        <v>4943</v>
      </c>
      <c r="F378" s="13" t="s">
        <v>5384</v>
      </c>
      <c r="G378" s="14" t="s">
        <v>4921</v>
      </c>
      <c r="H378" s="14" t="s">
        <v>4966</v>
      </c>
      <c r="I378" s="14" t="s">
        <v>5353</v>
      </c>
      <c r="J378" s="14" t="s">
        <v>4924</v>
      </c>
      <c r="K378" s="16">
        <v>97.2</v>
      </c>
    </row>
    <row r="379" spans="1:11">
      <c r="A379" s="12" t="s">
        <v>4915</v>
      </c>
      <c r="B379" s="12" t="s">
        <v>5318</v>
      </c>
      <c r="C379" s="12" t="s">
        <v>5379</v>
      </c>
      <c r="D379" s="13" t="s">
        <v>4931</v>
      </c>
      <c r="E379" s="13" t="s">
        <v>4932</v>
      </c>
      <c r="F379" s="13" t="s">
        <v>5385</v>
      </c>
      <c r="G379" s="14" t="s">
        <v>4921</v>
      </c>
      <c r="H379" s="14" t="s">
        <v>5324</v>
      </c>
      <c r="I379" s="14" t="s">
        <v>4927</v>
      </c>
      <c r="J379" s="14" t="s">
        <v>4924</v>
      </c>
      <c r="K379" s="16">
        <v>0.005</v>
      </c>
    </row>
    <row r="380" spans="1:11">
      <c r="A380" s="12" t="s">
        <v>4915</v>
      </c>
      <c r="B380" s="12" t="s">
        <v>5318</v>
      </c>
      <c r="C380" s="12" t="s">
        <v>5379</v>
      </c>
      <c r="D380" s="13" t="s">
        <v>4931</v>
      </c>
      <c r="E380" s="13" t="s">
        <v>4932</v>
      </c>
      <c r="F380" s="13" t="s">
        <v>5385</v>
      </c>
      <c r="G380" s="14" t="s">
        <v>4921</v>
      </c>
      <c r="H380" s="14" t="s">
        <v>5324</v>
      </c>
      <c r="I380" s="14" t="s">
        <v>4927</v>
      </c>
      <c r="J380" s="14" t="s">
        <v>4924</v>
      </c>
      <c r="K380" s="16">
        <v>97.2</v>
      </c>
    </row>
    <row r="381" spans="1:11">
      <c r="A381" s="12" t="s">
        <v>4915</v>
      </c>
      <c r="B381" s="12" t="s">
        <v>5318</v>
      </c>
      <c r="C381" s="12" t="s">
        <v>5379</v>
      </c>
      <c r="D381" s="13" t="s">
        <v>4934</v>
      </c>
      <c r="E381" s="13" t="s">
        <v>4998</v>
      </c>
      <c r="F381" s="13" t="s">
        <v>5151</v>
      </c>
      <c r="G381" s="14" t="s">
        <v>4921</v>
      </c>
      <c r="H381" s="14" t="s">
        <v>5324</v>
      </c>
      <c r="I381" s="14" t="s">
        <v>4927</v>
      </c>
      <c r="J381" s="14" t="s">
        <v>4936</v>
      </c>
      <c r="K381" s="16">
        <v>0.005</v>
      </c>
    </row>
    <row r="382" spans="1:11">
      <c r="A382" s="12" t="s">
        <v>4915</v>
      </c>
      <c r="B382" s="12" t="s">
        <v>5318</v>
      </c>
      <c r="C382" s="12" t="s">
        <v>5379</v>
      </c>
      <c r="D382" s="13" t="s">
        <v>4934</v>
      </c>
      <c r="E382" s="13" t="s">
        <v>4998</v>
      </c>
      <c r="F382" s="13" t="s">
        <v>5151</v>
      </c>
      <c r="G382" s="14" t="s">
        <v>4921</v>
      </c>
      <c r="H382" s="14" t="s">
        <v>5324</v>
      </c>
      <c r="I382" s="14" t="s">
        <v>4927</v>
      </c>
      <c r="J382" s="14" t="s">
        <v>4936</v>
      </c>
      <c r="K382" s="16">
        <v>97.2</v>
      </c>
    </row>
    <row r="383" spans="1:11">
      <c r="A383" s="12" t="s">
        <v>4915</v>
      </c>
      <c r="B383" s="12" t="s">
        <v>5318</v>
      </c>
      <c r="C383" s="12" t="s">
        <v>5386</v>
      </c>
      <c r="D383" s="13" t="s">
        <v>4918</v>
      </c>
      <c r="E383" s="13" t="s">
        <v>4919</v>
      </c>
      <c r="F383" s="13" t="s">
        <v>5387</v>
      </c>
      <c r="G383" s="14" t="s">
        <v>4921</v>
      </c>
      <c r="H383" s="14" t="s">
        <v>5388</v>
      </c>
      <c r="I383" s="14" t="s">
        <v>5389</v>
      </c>
      <c r="J383" s="14" t="s">
        <v>4924</v>
      </c>
      <c r="K383" s="16">
        <v>12.4</v>
      </c>
    </row>
    <row r="384" spans="1:11">
      <c r="A384" s="12" t="s">
        <v>4915</v>
      </c>
      <c r="B384" s="12" t="s">
        <v>5318</v>
      </c>
      <c r="C384" s="12" t="s">
        <v>5386</v>
      </c>
      <c r="D384" s="13" t="s">
        <v>4918</v>
      </c>
      <c r="E384" s="13" t="s">
        <v>4919</v>
      </c>
      <c r="F384" s="13" t="s">
        <v>5390</v>
      </c>
      <c r="G384" s="14" t="s">
        <v>4921</v>
      </c>
      <c r="H384" s="14" t="s">
        <v>5383</v>
      </c>
      <c r="I384" s="14" t="s">
        <v>4949</v>
      </c>
      <c r="J384" s="14" t="s">
        <v>4924</v>
      </c>
      <c r="K384" s="16">
        <v>12.4</v>
      </c>
    </row>
    <row r="385" spans="1:11">
      <c r="A385" s="12" t="s">
        <v>4915</v>
      </c>
      <c r="B385" s="12" t="s">
        <v>5318</v>
      </c>
      <c r="C385" s="12" t="s">
        <v>5386</v>
      </c>
      <c r="D385" s="13" t="s">
        <v>4918</v>
      </c>
      <c r="E385" s="13" t="s">
        <v>4939</v>
      </c>
      <c r="F385" s="13" t="s">
        <v>5391</v>
      </c>
      <c r="G385" s="14" t="s">
        <v>4942</v>
      </c>
      <c r="H385" s="14" t="s">
        <v>4938</v>
      </c>
      <c r="I385" s="14" t="s">
        <v>4927</v>
      </c>
      <c r="J385" s="14" t="s">
        <v>4924</v>
      </c>
      <c r="K385" s="16">
        <v>12.4</v>
      </c>
    </row>
    <row r="386" spans="1:11">
      <c r="A386" s="12" t="s">
        <v>4915</v>
      </c>
      <c r="B386" s="12" t="s">
        <v>5318</v>
      </c>
      <c r="C386" s="12" t="s">
        <v>5386</v>
      </c>
      <c r="D386" s="13" t="s">
        <v>4931</v>
      </c>
      <c r="E386" s="13" t="s">
        <v>4932</v>
      </c>
      <c r="F386" s="13" t="s">
        <v>5392</v>
      </c>
      <c r="G386" s="14" t="s">
        <v>4921</v>
      </c>
      <c r="H386" s="14" t="s">
        <v>5324</v>
      </c>
      <c r="I386" s="14" t="s">
        <v>4927</v>
      </c>
      <c r="J386" s="14" t="s">
        <v>4924</v>
      </c>
      <c r="K386" s="16">
        <v>12.4</v>
      </c>
    </row>
    <row r="387" spans="1:11">
      <c r="A387" s="12" t="s">
        <v>4915</v>
      </c>
      <c r="B387" s="12" t="s">
        <v>5318</v>
      </c>
      <c r="C387" s="12" t="s">
        <v>5386</v>
      </c>
      <c r="D387" s="13" t="s">
        <v>4934</v>
      </c>
      <c r="E387" s="13" t="s">
        <v>4998</v>
      </c>
      <c r="F387" s="13" t="s">
        <v>5151</v>
      </c>
      <c r="G387" s="14" t="s">
        <v>4921</v>
      </c>
      <c r="H387" s="14" t="s">
        <v>5324</v>
      </c>
      <c r="I387" s="14" t="s">
        <v>4927</v>
      </c>
      <c r="J387" s="14" t="s">
        <v>4936</v>
      </c>
      <c r="K387" s="16">
        <v>12.4</v>
      </c>
    </row>
    <row r="388" spans="1:11">
      <c r="A388" s="12" t="s">
        <v>4915</v>
      </c>
      <c r="B388" s="12" t="s">
        <v>5318</v>
      </c>
      <c r="C388" s="12" t="s">
        <v>5393</v>
      </c>
      <c r="D388" s="13" t="s">
        <v>4918</v>
      </c>
      <c r="E388" s="13" t="s">
        <v>4919</v>
      </c>
      <c r="F388" s="13" t="s">
        <v>5394</v>
      </c>
      <c r="G388" s="14" t="s">
        <v>4921</v>
      </c>
      <c r="H388" s="14" t="s">
        <v>4922</v>
      </c>
      <c r="I388" s="14" t="s">
        <v>5098</v>
      </c>
      <c r="J388" s="14" t="s">
        <v>4924</v>
      </c>
      <c r="K388" s="16">
        <v>20</v>
      </c>
    </row>
    <row r="389" spans="1:11">
      <c r="A389" s="12" t="s">
        <v>4915</v>
      </c>
      <c r="B389" s="12" t="s">
        <v>5318</v>
      </c>
      <c r="C389" s="12" t="s">
        <v>5393</v>
      </c>
      <c r="D389" s="13" t="s">
        <v>4918</v>
      </c>
      <c r="E389" s="13" t="s">
        <v>4919</v>
      </c>
      <c r="F389" s="13" t="s">
        <v>5395</v>
      </c>
      <c r="G389" s="14" t="s">
        <v>4921</v>
      </c>
      <c r="H389" s="14" t="s">
        <v>4936</v>
      </c>
      <c r="I389" s="14" t="s">
        <v>4949</v>
      </c>
      <c r="J389" s="14" t="s">
        <v>4924</v>
      </c>
      <c r="K389" s="16">
        <v>20</v>
      </c>
    </row>
    <row r="390" spans="1:11">
      <c r="A390" s="12" t="s">
        <v>4915</v>
      </c>
      <c r="B390" s="12" t="s">
        <v>5318</v>
      </c>
      <c r="C390" s="12" t="s">
        <v>5393</v>
      </c>
      <c r="D390" s="13" t="s">
        <v>4918</v>
      </c>
      <c r="E390" s="13" t="s">
        <v>4919</v>
      </c>
      <c r="F390" s="13" t="s">
        <v>5396</v>
      </c>
      <c r="G390" s="14" t="s">
        <v>4921</v>
      </c>
      <c r="H390" s="14" t="s">
        <v>4974</v>
      </c>
      <c r="I390" s="14" t="s">
        <v>4949</v>
      </c>
      <c r="J390" s="14" t="s">
        <v>4924</v>
      </c>
      <c r="K390" s="16">
        <v>20</v>
      </c>
    </row>
    <row r="391" spans="1:11">
      <c r="A391" s="12" t="s">
        <v>4915</v>
      </c>
      <c r="B391" s="12" t="s">
        <v>5318</v>
      </c>
      <c r="C391" s="12" t="s">
        <v>5393</v>
      </c>
      <c r="D391" s="13" t="s">
        <v>4931</v>
      </c>
      <c r="E391" s="13" t="s">
        <v>4932</v>
      </c>
      <c r="F391" s="13" t="s">
        <v>5397</v>
      </c>
      <c r="G391" s="14" t="s">
        <v>4960</v>
      </c>
      <c r="H391" s="14"/>
      <c r="I391" s="14"/>
      <c r="J391" s="14" t="s">
        <v>4936</v>
      </c>
      <c r="K391" s="16">
        <v>20</v>
      </c>
    </row>
    <row r="392" spans="1:11">
      <c r="A392" s="12" t="s">
        <v>4915</v>
      </c>
      <c r="B392" s="12" t="s">
        <v>5318</v>
      </c>
      <c r="C392" s="12" t="s">
        <v>5393</v>
      </c>
      <c r="D392" s="13" t="s">
        <v>4931</v>
      </c>
      <c r="E392" s="13" t="s">
        <v>5083</v>
      </c>
      <c r="F392" s="13" t="s">
        <v>5398</v>
      </c>
      <c r="G392" s="14" t="s">
        <v>4960</v>
      </c>
      <c r="H392" s="14"/>
      <c r="I392" s="14"/>
      <c r="J392" s="14" t="s">
        <v>4936</v>
      </c>
      <c r="K392" s="16">
        <v>20</v>
      </c>
    </row>
    <row r="393" spans="1:11">
      <c r="A393" s="12" t="s">
        <v>4915</v>
      </c>
      <c r="B393" s="12" t="s">
        <v>5318</v>
      </c>
      <c r="C393" s="12" t="s">
        <v>5393</v>
      </c>
      <c r="D393" s="13" t="s">
        <v>4934</v>
      </c>
      <c r="E393" s="13" t="s">
        <v>4998</v>
      </c>
      <c r="F393" s="13" t="s">
        <v>5151</v>
      </c>
      <c r="G393" s="14" t="s">
        <v>4921</v>
      </c>
      <c r="H393" s="14" t="s">
        <v>5324</v>
      </c>
      <c r="I393" s="14" t="s">
        <v>4927</v>
      </c>
      <c r="J393" s="14" t="s">
        <v>4936</v>
      </c>
      <c r="K393" s="16">
        <v>20</v>
      </c>
    </row>
    <row r="394" spans="1:11">
      <c r="A394" s="12" t="s">
        <v>4915</v>
      </c>
      <c r="B394" s="12" t="s">
        <v>5318</v>
      </c>
      <c r="C394" s="12" t="s">
        <v>5399</v>
      </c>
      <c r="D394" s="13" t="s">
        <v>4918</v>
      </c>
      <c r="E394" s="13" t="s">
        <v>4919</v>
      </c>
      <c r="F394" s="13" t="s">
        <v>5400</v>
      </c>
      <c r="G394" s="14" t="s">
        <v>4921</v>
      </c>
      <c r="H394" s="14" t="s">
        <v>4966</v>
      </c>
      <c r="I394" s="14" t="s">
        <v>4947</v>
      </c>
      <c r="J394" s="14" t="s">
        <v>4956</v>
      </c>
      <c r="K394" s="16">
        <v>3</v>
      </c>
    </row>
    <row r="395" spans="1:11">
      <c r="A395" s="12" t="s">
        <v>4915</v>
      </c>
      <c r="B395" s="12" t="s">
        <v>5318</v>
      </c>
      <c r="C395" s="12" t="s">
        <v>5399</v>
      </c>
      <c r="D395" s="13" t="s">
        <v>4918</v>
      </c>
      <c r="E395" s="13" t="s">
        <v>4919</v>
      </c>
      <c r="F395" s="13" t="s">
        <v>5401</v>
      </c>
      <c r="G395" s="14" t="s">
        <v>4921</v>
      </c>
      <c r="H395" s="14" t="s">
        <v>4988</v>
      </c>
      <c r="I395" s="14" t="s">
        <v>4947</v>
      </c>
      <c r="J395" s="14" t="s">
        <v>4956</v>
      </c>
      <c r="K395" s="16">
        <v>3</v>
      </c>
    </row>
    <row r="396" spans="1:11">
      <c r="A396" s="12" t="s">
        <v>4915</v>
      </c>
      <c r="B396" s="12" t="s">
        <v>5318</v>
      </c>
      <c r="C396" s="12" t="s">
        <v>5399</v>
      </c>
      <c r="D396" s="13" t="s">
        <v>4931</v>
      </c>
      <c r="E396" s="13" t="s">
        <v>4932</v>
      </c>
      <c r="F396" s="13" t="s">
        <v>5402</v>
      </c>
      <c r="G396" s="14" t="s">
        <v>4921</v>
      </c>
      <c r="H396" s="14" t="s">
        <v>5324</v>
      </c>
      <c r="I396" s="14" t="s">
        <v>4927</v>
      </c>
      <c r="J396" s="14" t="s">
        <v>5221</v>
      </c>
      <c r="K396" s="16">
        <v>3</v>
      </c>
    </row>
    <row r="397" spans="1:11">
      <c r="A397" s="12" t="s">
        <v>4915</v>
      </c>
      <c r="B397" s="12" t="s">
        <v>5318</v>
      </c>
      <c r="C397" s="12" t="s">
        <v>5399</v>
      </c>
      <c r="D397" s="13" t="s">
        <v>4931</v>
      </c>
      <c r="E397" s="13" t="s">
        <v>4961</v>
      </c>
      <c r="F397" s="13" t="s">
        <v>5403</v>
      </c>
      <c r="G397" s="14" t="s">
        <v>4921</v>
      </c>
      <c r="H397" s="14" t="s">
        <v>5324</v>
      </c>
      <c r="I397" s="14" t="s">
        <v>4927</v>
      </c>
      <c r="J397" s="14" t="s">
        <v>4974</v>
      </c>
      <c r="K397" s="16">
        <v>3</v>
      </c>
    </row>
    <row r="398" spans="1:11">
      <c r="A398" s="12" t="s">
        <v>4915</v>
      </c>
      <c r="B398" s="12" t="s">
        <v>5318</v>
      </c>
      <c r="C398" s="12" t="s">
        <v>5399</v>
      </c>
      <c r="D398" s="13" t="s">
        <v>4934</v>
      </c>
      <c r="E398" s="13" t="s">
        <v>4998</v>
      </c>
      <c r="F398" s="13" t="s">
        <v>5151</v>
      </c>
      <c r="G398" s="14" t="s">
        <v>4921</v>
      </c>
      <c r="H398" s="14" t="s">
        <v>5324</v>
      </c>
      <c r="I398" s="14" t="s">
        <v>4927</v>
      </c>
      <c r="J398" s="14" t="s">
        <v>4936</v>
      </c>
      <c r="K398" s="16">
        <v>3</v>
      </c>
    </row>
    <row r="399" spans="1:11">
      <c r="A399" s="12" t="s">
        <v>4915</v>
      </c>
      <c r="B399" s="12" t="s">
        <v>5318</v>
      </c>
      <c r="C399" s="12" t="s">
        <v>5404</v>
      </c>
      <c r="D399" s="13" t="s">
        <v>4918</v>
      </c>
      <c r="E399" s="13" t="s">
        <v>4919</v>
      </c>
      <c r="F399" s="13" t="s">
        <v>5405</v>
      </c>
      <c r="G399" s="14" t="s">
        <v>4921</v>
      </c>
      <c r="H399" s="14" t="s">
        <v>4966</v>
      </c>
      <c r="I399" s="14" t="s">
        <v>4947</v>
      </c>
      <c r="J399" s="14" t="s">
        <v>4924</v>
      </c>
      <c r="K399" s="16">
        <v>4</v>
      </c>
    </row>
    <row r="400" spans="1:11">
      <c r="A400" s="12" t="s">
        <v>4915</v>
      </c>
      <c r="B400" s="12" t="s">
        <v>5318</v>
      </c>
      <c r="C400" s="12" t="s">
        <v>5404</v>
      </c>
      <c r="D400" s="13" t="s">
        <v>4918</v>
      </c>
      <c r="E400" s="13" t="s">
        <v>4919</v>
      </c>
      <c r="F400" s="13" t="s">
        <v>5406</v>
      </c>
      <c r="G400" s="14" t="s">
        <v>4921</v>
      </c>
      <c r="H400" s="14" t="s">
        <v>4966</v>
      </c>
      <c r="I400" s="14" t="s">
        <v>4947</v>
      </c>
      <c r="J400" s="14" t="s">
        <v>4924</v>
      </c>
      <c r="K400" s="16">
        <v>4</v>
      </c>
    </row>
    <row r="401" spans="1:11">
      <c r="A401" s="12" t="s">
        <v>4915</v>
      </c>
      <c r="B401" s="12" t="s">
        <v>5318</v>
      </c>
      <c r="C401" s="12" t="s">
        <v>5404</v>
      </c>
      <c r="D401" s="13" t="s">
        <v>4918</v>
      </c>
      <c r="E401" s="13" t="s">
        <v>4939</v>
      </c>
      <c r="F401" s="13" t="s">
        <v>5407</v>
      </c>
      <c r="G401" s="14" t="s">
        <v>4921</v>
      </c>
      <c r="H401" s="14" t="s">
        <v>5175</v>
      </c>
      <c r="I401" s="14" t="s">
        <v>4949</v>
      </c>
      <c r="J401" s="14" t="s">
        <v>4924</v>
      </c>
      <c r="K401" s="16">
        <v>4</v>
      </c>
    </row>
    <row r="402" spans="1:11">
      <c r="A402" s="12" t="s">
        <v>4915</v>
      </c>
      <c r="B402" s="12" t="s">
        <v>5318</v>
      </c>
      <c r="C402" s="12" t="s">
        <v>5404</v>
      </c>
      <c r="D402" s="13" t="s">
        <v>4931</v>
      </c>
      <c r="E402" s="13" t="s">
        <v>4932</v>
      </c>
      <c r="F402" s="13" t="s">
        <v>5408</v>
      </c>
      <c r="G402" s="14" t="s">
        <v>4921</v>
      </c>
      <c r="H402" s="14" t="s">
        <v>4926</v>
      </c>
      <c r="I402" s="14" t="s">
        <v>4927</v>
      </c>
      <c r="J402" s="14" t="s">
        <v>4924</v>
      </c>
      <c r="K402" s="16">
        <v>4</v>
      </c>
    </row>
    <row r="403" spans="1:11">
      <c r="A403" s="12" t="s">
        <v>4915</v>
      </c>
      <c r="B403" s="12" t="s">
        <v>5318</v>
      </c>
      <c r="C403" s="12" t="s">
        <v>5404</v>
      </c>
      <c r="D403" s="13" t="s">
        <v>4934</v>
      </c>
      <c r="E403" s="13" t="s">
        <v>4998</v>
      </c>
      <c r="F403" s="13" t="s">
        <v>5047</v>
      </c>
      <c r="G403" s="14" t="s">
        <v>4921</v>
      </c>
      <c r="H403" s="14" t="s">
        <v>5324</v>
      </c>
      <c r="I403" s="14" t="s">
        <v>4927</v>
      </c>
      <c r="J403" s="14" t="s">
        <v>4936</v>
      </c>
      <c r="K403" s="16">
        <v>4</v>
      </c>
    </row>
    <row r="404" spans="1:11">
      <c r="A404" s="12" t="s">
        <v>4915</v>
      </c>
      <c r="B404" s="12" t="s">
        <v>5318</v>
      </c>
      <c r="C404" s="12" t="s">
        <v>5409</v>
      </c>
      <c r="D404" s="13" t="s">
        <v>4918</v>
      </c>
      <c r="E404" s="13" t="s">
        <v>4919</v>
      </c>
      <c r="F404" s="13" t="s">
        <v>5410</v>
      </c>
      <c r="G404" s="14" t="s">
        <v>4921</v>
      </c>
      <c r="H404" s="14" t="s">
        <v>4974</v>
      </c>
      <c r="I404" s="14" t="s">
        <v>4947</v>
      </c>
      <c r="J404" s="14" t="s">
        <v>4924</v>
      </c>
      <c r="K404" s="16">
        <v>50</v>
      </c>
    </row>
    <row r="405" spans="1:11">
      <c r="A405" s="12" t="s">
        <v>4915</v>
      </c>
      <c r="B405" s="12" t="s">
        <v>5318</v>
      </c>
      <c r="C405" s="12" t="s">
        <v>5409</v>
      </c>
      <c r="D405" s="13" t="s">
        <v>4918</v>
      </c>
      <c r="E405" s="13" t="s">
        <v>4919</v>
      </c>
      <c r="F405" s="13" t="s">
        <v>5411</v>
      </c>
      <c r="G405" s="14" t="s">
        <v>4921</v>
      </c>
      <c r="H405" s="14" t="s">
        <v>4974</v>
      </c>
      <c r="I405" s="14" t="s">
        <v>4947</v>
      </c>
      <c r="J405" s="14" t="s">
        <v>4924</v>
      </c>
      <c r="K405" s="16">
        <v>50</v>
      </c>
    </row>
    <row r="406" spans="1:11">
      <c r="A406" s="12" t="s">
        <v>4915</v>
      </c>
      <c r="B406" s="12" t="s">
        <v>5318</v>
      </c>
      <c r="C406" s="12" t="s">
        <v>5409</v>
      </c>
      <c r="D406" s="13" t="s">
        <v>4918</v>
      </c>
      <c r="E406" s="13" t="s">
        <v>4939</v>
      </c>
      <c r="F406" s="13" t="s">
        <v>5412</v>
      </c>
      <c r="G406" s="14" t="s">
        <v>4921</v>
      </c>
      <c r="H406" s="14" t="s">
        <v>4936</v>
      </c>
      <c r="I406" s="14" t="s">
        <v>4947</v>
      </c>
      <c r="J406" s="14" t="s">
        <v>4924</v>
      </c>
      <c r="K406" s="16">
        <v>50</v>
      </c>
    </row>
    <row r="407" spans="1:11">
      <c r="A407" s="12" t="s">
        <v>4915</v>
      </c>
      <c r="B407" s="12" t="s">
        <v>5318</v>
      </c>
      <c r="C407" s="12" t="s">
        <v>5409</v>
      </c>
      <c r="D407" s="13" t="s">
        <v>4931</v>
      </c>
      <c r="E407" s="13" t="s">
        <v>4932</v>
      </c>
      <c r="F407" s="13" t="s">
        <v>5329</v>
      </c>
      <c r="G407" s="14" t="s">
        <v>4960</v>
      </c>
      <c r="H407" s="14"/>
      <c r="I407" s="14"/>
      <c r="J407" s="14" t="s">
        <v>4974</v>
      </c>
      <c r="K407" s="16">
        <v>50</v>
      </c>
    </row>
    <row r="408" spans="1:11">
      <c r="A408" s="12" t="s">
        <v>4915</v>
      </c>
      <c r="B408" s="12" t="s">
        <v>5318</v>
      </c>
      <c r="C408" s="12" t="s">
        <v>5409</v>
      </c>
      <c r="D408" s="13" t="s">
        <v>4931</v>
      </c>
      <c r="E408" s="13" t="s">
        <v>4932</v>
      </c>
      <c r="F408" s="13" t="s">
        <v>5413</v>
      </c>
      <c r="G408" s="14" t="s">
        <v>4921</v>
      </c>
      <c r="H408" s="14" t="s">
        <v>5324</v>
      </c>
      <c r="I408" s="14" t="s">
        <v>4927</v>
      </c>
      <c r="J408" s="14" t="s">
        <v>4936</v>
      </c>
      <c r="K408" s="16">
        <v>50</v>
      </c>
    </row>
    <row r="409" spans="1:11">
      <c r="A409" s="12" t="s">
        <v>4915</v>
      </c>
      <c r="B409" s="12" t="s">
        <v>5318</v>
      </c>
      <c r="C409" s="12" t="s">
        <v>5409</v>
      </c>
      <c r="D409" s="13" t="s">
        <v>4931</v>
      </c>
      <c r="E409" s="13" t="s">
        <v>5083</v>
      </c>
      <c r="F409" s="13" t="s">
        <v>5414</v>
      </c>
      <c r="G409" s="14" t="s">
        <v>4960</v>
      </c>
      <c r="H409" s="14"/>
      <c r="I409" s="14"/>
      <c r="J409" s="14" t="s">
        <v>4974</v>
      </c>
      <c r="K409" s="16">
        <v>50</v>
      </c>
    </row>
    <row r="410" spans="1:11">
      <c r="A410" s="12" t="s">
        <v>4915</v>
      </c>
      <c r="B410" s="12" t="s">
        <v>5318</v>
      </c>
      <c r="C410" s="12" t="s">
        <v>5409</v>
      </c>
      <c r="D410" s="13" t="s">
        <v>4934</v>
      </c>
      <c r="E410" s="13" t="s">
        <v>4998</v>
      </c>
      <c r="F410" s="13" t="s">
        <v>5151</v>
      </c>
      <c r="G410" s="14" t="s">
        <v>4921</v>
      </c>
      <c r="H410" s="14" t="s">
        <v>5324</v>
      </c>
      <c r="I410" s="14" t="s">
        <v>4927</v>
      </c>
      <c r="J410" s="14" t="s">
        <v>4936</v>
      </c>
      <c r="K410" s="16">
        <v>50</v>
      </c>
    </row>
    <row r="411" spans="1:11">
      <c r="A411" s="12" t="s">
        <v>4915</v>
      </c>
      <c r="B411" s="12" t="s">
        <v>5318</v>
      </c>
      <c r="C411" s="12" t="s">
        <v>5415</v>
      </c>
      <c r="D411" s="13" t="s">
        <v>4918</v>
      </c>
      <c r="E411" s="13" t="s">
        <v>4919</v>
      </c>
      <c r="F411" s="13" t="s">
        <v>5416</v>
      </c>
      <c r="G411" s="14" t="s">
        <v>4921</v>
      </c>
      <c r="H411" s="14" t="s">
        <v>4936</v>
      </c>
      <c r="I411" s="14" t="s">
        <v>5065</v>
      </c>
      <c r="J411" s="14" t="s">
        <v>4924</v>
      </c>
      <c r="K411" s="16">
        <v>4</v>
      </c>
    </row>
    <row r="412" spans="1:11">
      <c r="A412" s="12" t="s">
        <v>4915</v>
      </c>
      <c r="B412" s="12" t="s">
        <v>5318</v>
      </c>
      <c r="C412" s="12" t="s">
        <v>5415</v>
      </c>
      <c r="D412" s="13" t="s">
        <v>4918</v>
      </c>
      <c r="E412" s="13" t="s">
        <v>4919</v>
      </c>
      <c r="F412" s="13" t="s">
        <v>5417</v>
      </c>
      <c r="G412" s="14" t="s">
        <v>4921</v>
      </c>
      <c r="H412" s="14" t="s">
        <v>4936</v>
      </c>
      <c r="I412" s="14" t="s">
        <v>5065</v>
      </c>
      <c r="J412" s="14" t="s">
        <v>4924</v>
      </c>
      <c r="K412" s="16">
        <v>4</v>
      </c>
    </row>
    <row r="413" spans="1:11">
      <c r="A413" s="12" t="s">
        <v>4915</v>
      </c>
      <c r="B413" s="12" t="s">
        <v>5318</v>
      </c>
      <c r="C413" s="12" t="s">
        <v>5415</v>
      </c>
      <c r="D413" s="13" t="s">
        <v>4918</v>
      </c>
      <c r="E413" s="13" t="s">
        <v>4919</v>
      </c>
      <c r="F413" s="13" t="s">
        <v>5418</v>
      </c>
      <c r="G413" s="14" t="s">
        <v>4921</v>
      </c>
      <c r="H413" s="14" t="s">
        <v>4966</v>
      </c>
      <c r="I413" s="14" t="s">
        <v>5065</v>
      </c>
      <c r="J413" s="14" t="s">
        <v>4924</v>
      </c>
      <c r="K413" s="16">
        <v>4</v>
      </c>
    </row>
    <row r="414" spans="1:11">
      <c r="A414" s="12" t="s">
        <v>4915</v>
      </c>
      <c r="B414" s="12" t="s">
        <v>5318</v>
      </c>
      <c r="C414" s="12" t="s">
        <v>5415</v>
      </c>
      <c r="D414" s="13" t="s">
        <v>4931</v>
      </c>
      <c r="E414" s="13" t="s">
        <v>4932</v>
      </c>
      <c r="F414" s="13" t="s">
        <v>5419</v>
      </c>
      <c r="G414" s="14" t="s">
        <v>4921</v>
      </c>
      <c r="H414" s="14" t="s">
        <v>5324</v>
      </c>
      <c r="I414" s="14" t="s">
        <v>4927</v>
      </c>
      <c r="J414" s="14" t="s">
        <v>4924</v>
      </c>
      <c r="K414" s="16">
        <v>4</v>
      </c>
    </row>
    <row r="415" spans="1:11">
      <c r="A415" s="12" t="s">
        <v>4915</v>
      </c>
      <c r="B415" s="12" t="s">
        <v>5318</v>
      </c>
      <c r="C415" s="12" t="s">
        <v>5415</v>
      </c>
      <c r="D415" s="13" t="s">
        <v>4934</v>
      </c>
      <c r="E415" s="13" t="s">
        <v>5420</v>
      </c>
      <c r="F415" s="13" t="s">
        <v>5421</v>
      </c>
      <c r="G415" s="14" t="s">
        <v>4921</v>
      </c>
      <c r="H415" s="14" t="s">
        <v>5324</v>
      </c>
      <c r="I415" s="14" t="s">
        <v>4927</v>
      </c>
      <c r="J415" s="14" t="s">
        <v>4936</v>
      </c>
      <c r="K415" s="16">
        <v>4</v>
      </c>
    </row>
    <row r="416" spans="1:11">
      <c r="A416" s="12" t="s">
        <v>4915</v>
      </c>
      <c r="B416" s="12" t="s">
        <v>5422</v>
      </c>
      <c r="C416" s="12" t="s">
        <v>5423</v>
      </c>
      <c r="D416" s="13" t="s">
        <v>4918</v>
      </c>
      <c r="E416" s="13" t="s">
        <v>4919</v>
      </c>
      <c r="F416" s="13" t="s">
        <v>5424</v>
      </c>
      <c r="G416" s="14" t="s">
        <v>4921</v>
      </c>
      <c r="H416" s="14" t="s">
        <v>5425</v>
      </c>
      <c r="I416" s="14" t="s">
        <v>5065</v>
      </c>
      <c r="J416" s="14" t="s">
        <v>4924</v>
      </c>
      <c r="K416" s="16">
        <v>11.952</v>
      </c>
    </row>
    <row r="417" spans="1:11">
      <c r="A417" s="12" t="s">
        <v>4915</v>
      </c>
      <c r="B417" s="12" t="s">
        <v>5422</v>
      </c>
      <c r="C417" s="12" t="s">
        <v>5423</v>
      </c>
      <c r="D417" s="13" t="s">
        <v>4918</v>
      </c>
      <c r="E417" s="13" t="s">
        <v>4919</v>
      </c>
      <c r="F417" s="13" t="s">
        <v>5426</v>
      </c>
      <c r="G417" s="14" t="s">
        <v>4942</v>
      </c>
      <c r="H417" s="14" t="s">
        <v>4922</v>
      </c>
      <c r="I417" s="14" t="s">
        <v>5427</v>
      </c>
      <c r="J417" s="14" t="s">
        <v>4924</v>
      </c>
      <c r="K417" s="16">
        <v>11.952</v>
      </c>
    </row>
    <row r="418" spans="1:11">
      <c r="A418" s="12" t="s">
        <v>4915</v>
      </c>
      <c r="B418" s="12" t="s">
        <v>5422</v>
      </c>
      <c r="C418" s="12" t="s">
        <v>5423</v>
      </c>
      <c r="D418" s="13" t="s">
        <v>4918</v>
      </c>
      <c r="E418" s="13" t="s">
        <v>4943</v>
      </c>
      <c r="F418" s="13" t="s">
        <v>5428</v>
      </c>
      <c r="G418" s="14" t="s">
        <v>4942</v>
      </c>
      <c r="H418" s="14" t="s">
        <v>4938</v>
      </c>
      <c r="I418" s="14" t="s">
        <v>4927</v>
      </c>
      <c r="J418" s="14" t="s">
        <v>4924</v>
      </c>
      <c r="K418" s="16">
        <v>11.952</v>
      </c>
    </row>
    <row r="419" spans="1:11">
      <c r="A419" s="12" t="s">
        <v>4915</v>
      </c>
      <c r="B419" s="12" t="s">
        <v>5422</v>
      </c>
      <c r="C419" s="12" t="s">
        <v>5423</v>
      </c>
      <c r="D419" s="13" t="s">
        <v>4931</v>
      </c>
      <c r="E419" s="13" t="s">
        <v>4932</v>
      </c>
      <c r="F419" s="13" t="s">
        <v>5429</v>
      </c>
      <c r="G419" s="14" t="s">
        <v>4942</v>
      </c>
      <c r="H419" s="14" t="s">
        <v>5223</v>
      </c>
      <c r="I419" s="14" t="s">
        <v>4947</v>
      </c>
      <c r="J419" s="14" t="s">
        <v>4924</v>
      </c>
      <c r="K419" s="16">
        <v>11.952</v>
      </c>
    </row>
    <row r="420" spans="1:11">
      <c r="A420" s="12" t="s">
        <v>4915</v>
      </c>
      <c r="B420" s="12" t="s">
        <v>5422</v>
      </c>
      <c r="C420" s="12" t="s">
        <v>5423</v>
      </c>
      <c r="D420" s="13" t="s">
        <v>4934</v>
      </c>
      <c r="E420" s="13" t="s">
        <v>4998</v>
      </c>
      <c r="F420" s="13" t="s">
        <v>5430</v>
      </c>
      <c r="G420" s="14" t="s">
        <v>4921</v>
      </c>
      <c r="H420" s="14" t="s">
        <v>4926</v>
      </c>
      <c r="I420" s="14" t="s">
        <v>4927</v>
      </c>
      <c r="J420" s="14" t="s">
        <v>4936</v>
      </c>
      <c r="K420" s="16">
        <v>11.952</v>
      </c>
    </row>
    <row r="421" spans="1:11">
      <c r="A421" s="12" t="s">
        <v>4915</v>
      </c>
      <c r="B421" s="12" t="s">
        <v>5422</v>
      </c>
      <c r="C421" s="12" t="s">
        <v>5431</v>
      </c>
      <c r="D421" s="13" t="s">
        <v>4918</v>
      </c>
      <c r="E421" s="13" t="s">
        <v>4919</v>
      </c>
      <c r="F421" s="13" t="s">
        <v>5432</v>
      </c>
      <c r="G421" s="14" t="s">
        <v>4921</v>
      </c>
      <c r="H421" s="14" t="s">
        <v>5110</v>
      </c>
      <c r="I421" s="14" t="s">
        <v>4949</v>
      </c>
      <c r="J421" s="14" t="s">
        <v>4924</v>
      </c>
      <c r="K421" s="16">
        <v>30</v>
      </c>
    </row>
    <row r="422" spans="1:11">
      <c r="A422" s="12" t="s">
        <v>4915</v>
      </c>
      <c r="B422" s="12" t="s">
        <v>5422</v>
      </c>
      <c r="C422" s="12" t="s">
        <v>5431</v>
      </c>
      <c r="D422" s="13" t="s">
        <v>4918</v>
      </c>
      <c r="E422" s="13" t="s">
        <v>4919</v>
      </c>
      <c r="F422" s="13" t="s">
        <v>5433</v>
      </c>
      <c r="G422" s="14" t="s">
        <v>4921</v>
      </c>
      <c r="H422" s="14" t="s">
        <v>4966</v>
      </c>
      <c r="I422" s="14" t="s">
        <v>4947</v>
      </c>
      <c r="J422" s="14" t="s">
        <v>4924</v>
      </c>
      <c r="K422" s="16">
        <v>30</v>
      </c>
    </row>
    <row r="423" spans="1:11">
      <c r="A423" s="12" t="s">
        <v>4915</v>
      </c>
      <c r="B423" s="12" t="s">
        <v>5422</v>
      </c>
      <c r="C423" s="12" t="s">
        <v>5431</v>
      </c>
      <c r="D423" s="13" t="s">
        <v>4918</v>
      </c>
      <c r="E423" s="13" t="s">
        <v>4919</v>
      </c>
      <c r="F423" s="13" t="s">
        <v>5434</v>
      </c>
      <c r="G423" s="14" t="s">
        <v>4921</v>
      </c>
      <c r="H423" s="14" t="s">
        <v>4974</v>
      </c>
      <c r="I423" s="14" t="s">
        <v>4947</v>
      </c>
      <c r="J423" s="14" t="s">
        <v>4924</v>
      </c>
      <c r="K423" s="16">
        <v>30</v>
      </c>
    </row>
    <row r="424" spans="1:11">
      <c r="A424" s="12" t="s">
        <v>4915</v>
      </c>
      <c r="B424" s="12" t="s">
        <v>5422</v>
      </c>
      <c r="C424" s="12" t="s">
        <v>5431</v>
      </c>
      <c r="D424" s="13" t="s">
        <v>4931</v>
      </c>
      <c r="E424" s="13" t="s">
        <v>4932</v>
      </c>
      <c r="F424" s="13" t="s">
        <v>5435</v>
      </c>
      <c r="G424" s="14" t="s">
        <v>4921</v>
      </c>
      <c r="H424" s="14" t="s">
        <v>5119</v>
      </c>
      <c r="I424" s="14" t="s">
        <v>5012</v>
      </c>
      <c r="J424" s="14" t="s">
        <v>4924</v>
      </c>
      <c r="K424" s="16">
        <v>30</v>
      </c>
    </row>
    <row r="425" spans="1:11">
      <c r="A425" s="12" t="s">
        <v>4915</v>
      </c>
      <c r="B425" s="12" t="s">
        <v>5422</v>
      </c>
      <c r="C425" s="12" t="s">
        <v>5431</v>
      </c>
      <c r="D425" s="13" t="s">
        <v>4934</v>
      </c>
      <c r="E425" s="13" t="s">
        <v>4998</v>
      </c>
      <c r="F425" s="13" t="s">
        <v>5436</v>
      </c>
      <c r="G425" s="14" t="s">
        <v>4921</v>
      </c>
      <c r="H425" s="14" t="s">
        <v>4926</v>
      </c>
      <c r="I425" s="14" t="s">
        <v>4927</v>
      </c>
      <c r="J425" s="14" t="s">
        <v>4936</v>
      </c>
      <c r="K425" s="16">
        <v>30</v>
      </c>
    </row>
    <row r="426" spans="1:11">
      <c r="A426" s="12" t="s">
        <v>4915</v>
      </c>
      <c r="B426" s="12" t="s">
        <v>5422</v>
      </c>
      <c r="C426" s="12" t="s">
        <v>5437</v>
      </c>
      <c r="D426" s="13" t="s">
        <v>4918</v>
      </c>
      <c r="E426" s="13" t="s">
        <v>4919</v>
      </c>
      <c r="F426" s="13" t="s">
        <v>5438</v>
      </c>
      <c r="G426" s="14" t="s">
        <v>4921</v>
      </c>
      <c r="H426" s="14" t="s">
        <v>4958</v>
      </c>
      <c r="I426" s="14" t="s">
        <v>5131</v>
      </c>
      <c r="J426" s="14" t="s">
        <v>4924</v>
      </c>
      <c r="K426" s="16">
        <v>14</v>
      </c>
    </row>
    <row r="427" spans="1:11">
      <c r="A427" s="12" t="s">
        <v>4915</v>
      </c>
      <c r="B427" s="12" t="s">
        <v>5422</v>
      </c>
      <c r="C427" s="12" t="s">
        <v>5437</v>
      </c>
      <c r="D427" s="13" t="s">
        <v>4918</v>
      </c>
      <c r="E427" s="13" t="s">
        <v>4919</v>
      </c>
      <c r="F427" s="13" t="s">
        <v>5439</v>
      </c>
      <c r="G427" s="14" t="s">
        <v>4921</v>
      </c>
      <c r="H427" s="14" t="s">
        <v>4966</v>
      </c>
      <c r="I427" s="14" t="s">
        <v>4923</v>
      </c>
      <c r="J427" s="14" t="s">
        <v>4924</v>
      </c>
      <c r="K427" s="16">
        <v>14</v>
      </c>
    </row>
    <row r="428" spans="1:11">
      <c r="A428" s="12" t="s">
        <v>4915</v>
      </c>
      <c r="B428" s="12" t="s">
        <v>5422</v>
      </c>
      <c r="C428" s="12" t="s">
        <v>5437</v>
      </c>
      <c r="D428" s="13" t="s">
        <v>4918</v>
      </c>
      <c r="E428" s="13" t="s">
        <v>5112</v>
      </c>
      <c r="F428" s="13" t="s">
        <v>5440</v>
      </c>
      <c r="G428" s="14" t="s">
        <v>4942</v>
      </c>
      <c r="H428" s="14" t="s">
        <v>4938</v>
      </c>
      <c r="I428" s="14" t="s">
        <v>4927</v>
      </c>
      <c r="J428" s="14" t="s">
        <v>4924</v>
      </c>
      <c r="K428" s="16">
        <v>14</v>
      </c>
    </row>
    <row r="429" spans="1:11">
      <c r="A429" s="12" t="s">
        <v>4915</v>
      </c>
      <c r="B429" s="12" t="s">
        <v>5422</v>
      </c>
      <c r="C429" s="12" t="s">
        <v>5437</v>
      </c>
      <c r="D429" s="13" t="s">
        <v>4931</v>
      </c>
      <c r="E429" s="13" t="s">
        <v>4932</v>
      </c>
      <c r="F429" s="13" t="s">
        <v>5441</v>
      </c>
      <c r="G429" s="14" t="s">
        <v>4921</v>
      </c>
      <c r="H429" s="14" t="s">
        <v>4958</v>
      </c>
      <c r="I429" s="14" t="s">
        <v>5131</v>
      </c>
      <c r="J429" s="14" t="s">
        <v>4924</v>
      </c>
      <c r="K429" s="16">
        <v>14</v>
      </c>
    </row>
    <row r="430" spans="1:11">
      <c r="A430" s="12" t="s">
        <v>4915</v>
      </c>
      <c r="B430" s="12" t="s">
        <v>5422</v>
      </c>
      <c r="C430" s="12" t="s">
        <v>5437</v>
      </c>
      <c r="D430" s="13" t="s">
        <v>4934</v>
      </c>
      <c r="E430" s="13" t="s">
        <v>4998</v>
      </c>
      <c r="F430" s="13" t="s">
        <v>5442</v>
      </c>
      <c r="G430" s="14" t="s">
        <v>4921</v>
      </c>
      <c r="H430" s="14" t="s">
        <v>4926</v>
      </c>
      <c r="I430" s="14" t="s">
        <v>4927</v>
      </c>
      <c r="J430" s="14" t="s">
        <v>4936</v>
      </c>
      <c r="K430" s="16">
        <v>14</v>
      </c>
    </row>
    <row r="431" spans="1:11">
      <c r="A431" s="12" t="s">
        <v>4915</v>
      </c>
      <c r="B431" s="12" t="s">
        <v>5422</v>
      </c>
      <c r="C431" s="12" t="s">
        <v>5443</v>
      </c>
      <c r="D431" s="13" t="s">
        <v>4918</v>
      </c>
      <c r="E431" s="13" t="s">
        <v>4919</v>
      </c>
      <c r="F431" s="13" t="s">
        <v>5444</v>
      </c>
      <c r="G431" s="14" t="s">
        <v>4921</v>
      </c>
      <c r="H431" s="14" t="s">
        <v>5119</v>
      </c>
      <c r="I431" s="14" t="s">
        <v>4947</v>
      </c>
      <c r="J431" s="14" t="s">
        <v>4924</v>
      </c>
      <c r="K431" s="16">
        <v>10</v>
      </c>
    </row>
    <row r="432" spans="1:11">
      <c r="A432" s="12" t="s">
        <v>4915</v>
      </c>
      <c r="B432" s="12" t="s">
        <v>5422</v>
      </c>
      <c r="C432" s="12" t="s">
        <v>5443</v>
      </c>
      <c r="D432" s="13" t="s">
        <v>4918</v>
      </c>
      <c r="E432" s="13" t="s">
        <v>4919</v>
      </c>
      <c r="F432" s="13" t="s">
        <v>5445</v>
      </c>
      <c r="G432" s="14" t="s">
        <v>4921</v>
      </c>
      <c r="H432" s="14" t="s">
        <v>4966</v>
      </c>
      <c r="I432" s="14" t="s">
        <v>4947</v>
      </c>
      <c r="J432" s="14" t="s">
        <v>4924</v>
      </c>
      <c r="K432" s="16">
        <v>10</v>
      </c>
    </row>
    <row r="433" spans="1:11">
      <c r="A433" s="12" t="s">
        <v>4915</v>
      </c>
      <c r="B433" s="12" t="s">
        <v>5422</v>
      </c>
      <c r="C433" s="12" t="s">
        <v>5443</v>
      </c>
      <c r="D433" s="13" t="s">
        <v>4918</v>
      </c>
      <c r="E433" s="13" t="s">
        <v>4919</v>
      </c>
      <c r="F433" s="13" t="s">
        <v>5446</v>
      </c>
      <c r="G433" s="14" t="s">
        <v>4921</v>
      </c>
      <c r="H433" s="14" t="s">
        <v>4946</v>
      </c>
      <c r="I433" s="14" t="s">
        <v>4947</v>
      </c>
      <c r="J433" s="14" t="s">
        <v>4924</v>
      </c>
      <c r="K433" s="16">
        <v>10</v>
      </c>
    </row>
    <row r="434" spans="1:11">
      <c r="A434" s="12" t="s">
        <v>4915</v>
      </c>
      <c r="B434" s="12" t="s">
        <v>5422</v>
      </c>
      <c r="C434" s="12" t="s">
        <v>5443</v>
      </c>
      <c r="D434" s="13" t="s">
        <v>4931</v>
      </c>
      <c r="E434" s="13" t="s">
        <v>4932</v>
      </c>
      <c r="F434" s="13" t="s">
        <v>5447</v>
      </c>
      <c r="G434" s="14" t="s">
        <v>4942</v>
      </c>
      <c r="H434" s="14" t="s">
        <v>5223</v>
      </c>
      <c r="I434" s="14" t="s">
        <v>4947</v>
      </c>
      <c r="J434" s="14" t="s">
        <v>4924</v>
      </c>
      <c r="K434" s="16">
        <v>10</v>
      </c>
    </row>
    <row r="435" spans="1:11">
      <c r="A435" s="12" t="s">
        <v>4915</v>
      </c>
      <c r="B435" s="12" t="s">
        <v>5422</v>
      </c>
      <c r="C435" s="12" t="s">
        <v>5443</v>
      </c>
      <c r="D435" s="13" t="s">
        <v>4934</v>
      </c>
      <c r="E435" s="13" t="s">
        <v>4998</v>
      </c>
      <c r="F435" s="13" t="s">
        <v>5448</v>
      </c>
      <c r="G435" s="14" t="s">
        <v>4921</v>
      </c>
      <c r="H435" s="14" t="s">
        <v>4926</v>
      </c>
      <c r="I435" s="14" t="s">
        <v>4927</v>
      </c>
      <c r="J435" s="14" t="s">
        <v>4936</v>
      </c>
      <c r="K435" s="16">
        <v>10</v>
      </c>
    </row>
    <row r="436" spans="1:11">
      <c r="A436" s="12" t="s">
        <v>4915</v>
      </c>
      <c r="B436" s="12" t="s">
        <v>5422</v>
      </c>
      <c r="C436" s="12" t="s">
        <v>5449</v>
      </c>
      <c r="D436" s="13" t="s">
        <v>4918</v>
      </c>
      <c r="E436" s="13" t="s">
        <v>4919</v>
      </c>
      <c r="F436" s="13" t="s">
        <v>5450</v>
      </c>
      <c r="G436" s="14" t="s">
        <v>4921</v>
      </c>
      <c r="H436" s="14" t="s">
        <v>4974</v>
      </c>
      <c r="I436" s="14" t="s">
        <v>4947</v>
      </c>
      <c r="J436" s="14" t="s">
        <v>4924</v>
      </c>
      <c r="K436" s="16">
        <v>8</v>
      </c>
    </row>
    <row r="437" spans="1:11">
      <c r="A437" s="12" t="s">
        <v>4915</v>
      </c>
      <c r="B437" s="12" t="s">
        <v>5422</v>
      </c>
      <c r="C437" s="12" t="s">
        <v>5449</v>
      </c>
      <c r="D437" s="13" t="s">
        <v>4918</v>
      </c>
      <c r="E437" s="13" t="s">
        <v>4919</v>
      </c>
      <c r="F437" s="13" t="s">
        <v>5451</v>
      </c>
      <c r="G437" s="14" t="s">
        <v>4921</v>
      </c>
      <c r="H437" s="14" t="s">
        <v>4966</v>
      </c>
      <c r="I437" s="14" t="s">
        <v>4947</v>
      </c>
      <c r="J437" s="14" t="s">
        <v>4924</v>
      </c>
      <c r="K437" s="16">
        <v>8</v>
      </c>
    </row>
    <row r="438" spans="1:11">
      <c r="A438" s="12" t="s">
        <v>4915</v>
      </c>
      <c r="B438" s="12" t="s">
        <v>5422</v>
      </c>
      <c r="C438" s="12" t="s">
        <v>5449</v>
      </c>
      <c r="D438" s="13" t="s">
        <v>4918</v>
      </c>
      <c r="E438" s="13" t="s">
        <v>4919</v>
      </c>
      <c r="F438" s="13" t="s">
        <v>5452</v>
      </c>
      <c r="G438" s="14" t="s">
        <v>4921</v>
      </c>
      <c r="H438" s="14" t="s">
        <v>4988</v>
      </c>
      <c r="I438" s="14" t="s">
        <v>4947</v>
      </c>
      <c r="J438" s="14" t="s">
        <v>4924</v>
      </c>
      <c r="K438" s="16">
        <v>8</v>
      </c>
    </row>
    <row r="439" spans="1:11">
      <c r="A439" s="12" t="s">
        <v>4915</v>
      </c>
      <c r="B439" s="12" t="s">
        <v>5422</v>
      </c>
      <c r="C439" s="12" t="s">
        <v>5449</v>
      </c>
      <c r="D439" s="13" t="s">
        <v>4931</v>
      </c>
      <c r="E439" s="13" t="s">
        <v>4932</v>
      </c>
      <c r="F439" s="13" t="s">
        <v>5453</v>
      </c>
      <c r="G439" s="14" t="s">
        <v>4921</v>
      </c>
      <c r="H439" s="14" t="s">
        <v>4966</v>
      </c>
      <c r="I439" s="14" t="s">
        <v>4949</v>
      </c>
      <c r="J439" s="14" t="s">
        <v>4924</v>
      </c>
      <c r="K439" s="16">
        <v>8</v>
      </c>
    </row>
    <row r="440" spans="1:11">
      <c r="A440" s="12" t="s">
        <v>4915</v>
      </c>
      <c r="B440" s="12" t="s">
        <v>5422</v>
      </c>
      <c r="C440" s="12" t="s">
        <v>5449</v>
      </c>
      <c r="D440" s="13" t="s">
        <v>4934</v>
      </c>
      <c r="E440" s="13" t="s">
        <v>4998</v>
      </c>
      <c r="F440" s="13" t="s">
        <v>5146</v>
      </c>
      <c r="G440" s="14" t="s">
        <v>4921</v>
      </c>
      <c r="H440" s="14" t="s">
        <v>4926</v>
      </c>
      <c r="I440" s="14" t="s">
        <v>4927</v>
      </c>
      <c r="J440" s="14" t="s">
        <v>4936</v>
      </c>
      <c r="K440" s="16">
        <v>8</v>
      </c>
    </row>
    <row r="441" spans="1:11">
      <c r="A441" s="12" t="s">
        <v>4915</v>
      </c>
      <c r="B441" s="12" t="s">
        <v>5422</v>
      </c>
      <c r="C441" s="12" t="s">
        <v>5454</v>
      </c>
      <c r="D441" s="13" t="s">
        <v>4918</v>
      </c>
      <c r="E441" s="13" t="s">
        <v>4939</v>
      </c>
      <c r="F441" s="13" t="s">
        <v>5455</v>
      </c>
      <c r="G441" s="14" t="s">
        <v>4942</v>
      </c>
      <c r="H441" s="14" t="s">
        <v>4938</v>
      </c>
      <c r="I441" s="14" t="s">
        <v>4927</v>
      </c>
      <c r="J441" s="14" t="s">
        <v>4924</v>
      </c>
      <c r="K441" s="16">
        <v>5.5</v>
      </c>
    </row>
    <row r="442" spans="1:11">
      <c r="A442" s="12" t="s">
        <v>4915</v>
      </c>
      <c r="B442" s="12" t="s">
        <v>5422</v>
      </c>
      <c r="C442" s="12" t="s">
        <v>5454</v>
      </c>
      <c r="D442" s="13" t="s">
        <v>4918</v>
      </c>
      <c r="E442" s="13" t="s">
        <v>4943</v>
      </c>
      <c r="F442" s="13" t="s">
        <v>5456</v>
      </c>
      <c r="G442" s="14" t="s">
        <v>5004</v>
      </c>
      <c r="H442" s="14" t="s">
        <v>4922</v>
      </c>
      <c r="I442" s="14" t="s">
        <v>5427</v>
      </c>
      <c r="J442" s="14" t="s">
        <v>4924</v>
      </c>
      <c r="K442" s="16">
        <v>5.5</v>
      </c>
    </row>
    <row r="443" spans="1:11">
      <c r="A443" s="12" t="s">
        <v>4915</v>
      </c>
      <c r="B443" s="12" t="s">
        <v>5422</v>
      </c>
      <c r="C443" s="12" t="s">
        <v>5454</v>
      </c>
      <c r="D443" s="13" t="s">
        <v>4931</v>
      </c>
      <c r="E443" s="13" t="s">
        <v>5089</v>
      </c>
      <c r="F443" s="13" t="s">
        <v>5457</v>
      </c>
      <c r="G443" s="14" t="s">
        <v>4921</v>
      </c>
      <c r="H443" s="14" t="s">
        <v>4966</v>
      </c>
      <c r="I443" s="14" t="s">
        <v>5458</v>
      </c>
      <c r="J443" s="14" t="s">
        <v>4924</v>
      </c>
      <c r="K443" s="16">
        <v>5.5</v>
      </c>
    </row>
    <row r="444" spans="1:11">
      <c r="A444" s="12" t="s">
        <v>4915</v>
      </c>
      <c r="B444" s="12" t="s">
        <v>5422</v>
      </c>
      <c r="C444" s="12" t="s">
        <v>5454</v>
      </c>
      <c r="D444" s="13" t="s">
        <v>4934</v>
      </c>
      <c r="E444" s="13" t="s">
        <v>4998</v>
      </c>
      <c r="F444" s="13" t="s">
        <v>5459</v>
      </c>
      <c r="G444" s="14" t="s">
        <v>4921</v>
      </c>
      <c r="H444" s="14" t="s">
        <v>4926</v>
      </c>
      <c r="I444" s="14" t="s">
        <v>4927</v>
      </c>
      <c r="J444" s="14" t="s">
        <v>4936</v>
      </c>
      <c r="K444" s="16">
        <v>5.5</v>
      </c>
    </row>
    <row r="445" spans="1:11">
      <c r="A445" s="12" t="s">
        <v>4915</v>
      </c>
      <c r="B445" s="12" t="s">
        <v>5422</v>
      </c>
      <c r="C445" s="12" t="s">
        <v>5454</v>
      </c>
      <c r="D445" s="13" t="s">
        <v>4940</v>
      </c>
      <c r="E445" s="13" t="s">
        <v>5018</v>
      </c>
      <c r="F445" s="13" t="s">
        <v>5460</v>
      </c>
      <c r="G445" s="14" t="s">
        <v>4942</v>
      </c>
      <c r="H445" s="14" t="s">
        <v>4938</v>
      </c>
      <c r="I445" s="14" t="s">
        <v>4927</v>
      </c>
      <c r="J445" s="14" t="s">
        <v>4924</v>
      </c>
      <c r="K445" s="16">
        <v>5.5</v>
      </c>
    </row>
    <row r="446" spans="1:11">
      <c r="A446" s="12" t="s">
        <v>4915</v>
      </c>
      <c r="B446" s="12" t="s">
        <v>5422</v>
      </c>
      <c r="C446" s="12" t="s">
        <v>5461</v>
      </c>
      <c r="D446" s="13" t="s">
        <v>4918</v>
      </c>
      <c r="E446" s="13" t="s">
        <v>4919</v>
      </c>
      <c r="F446" s="13" t="s">
        <v>5462</v>
      </c>
      <c r="G446" s="14" t="s">
        <v>4921</v>
      </c>
      <c r="H446" s="14" t="s">
        <v>4946</v>
      </c>
      <c r="I446" s="14" t="s">
        <v>4947</v>
      </c>
      <c r="J446" s="14" t="s">
        <v>4924</v>
      </c>
      <c r="K446" s="16">
        <v>3.86</v>
      </c>
    </row>
    <row r="447" spans="1:11">
      <c r="A447" s="12" t="s">
        <v>4915</v>
      </c>
      <c r="B447" s="12" t="s">
        <v>5422</v>
      </c>
      <c r="C447" s="12" t="s">
        <v>5461</v>
      </c>
      <c r="D447" s="13" t="s">
        <v>4918</v>
      </c>
      <c r="E447" s="13" t="s">
        <v>4919</v>
      </c>
      <c r="F447" s="13" t="s">
        <v>5463</v>
      </c>
      <c r="G447" s="14" t="s">
        <v>4921</v>
      </c>
      <c r="H447" s="14" t="s">
        <v>4924</v>
      </c>
      <c r="I447" s="14" t="s">
        <v>5131</v>
      </c>
      <c r="J447" s="14" t="s">
        <v>4924</v>
      </c>
      <c r="K447" s="16">
        <v>3.86</v>
      </c>
    </row>
    <row r="448" spans="1:11">
      <c r="A448" s="12" t="s">
        <v>4915</v>
      </c>
      <c r="B448" s="12" t="s">
        <v>5422</v>
      </c>
      <c r="C448" s="12" t="s">
        <v>5461</v>
      </c>
      <c r="D448" s="13" t="s">
        <v>4918</v>
      </c>
      <c r="E448" s="13" t="s">
        <v>4919</v>
      </c>
      <c r="F448" s="13" t="s">
        <v>5464</v>
      </c>
      <c r="G448" s="14" t="s">
        <v>4921</v>
      </c>
      <c r="H448" s="14" t="s">
        <v>4936</v>
      </c>
      <c r="I448" s="14" t="s">
        <v>4947</v>
      </c>
      <c r="J448" s="14" t="s">
        <v>4924</v>
      </c>
      <c r="K448" s="16">
        <v>3.86</v>
      </c>
    </row>
    <row r="449" spans="1:11">
      <c r="A449" s="12" t="s">
        <v>4915</v>
      </c>
      <c r="B449" s="12" t="s">
        <v>5422</v>
      </c>
      <c r="C449" s="12" t="s">
        <v>5461</v>
      </c>
      <c r="D449" s="13" t="s">
        <v>4931</v>
      </c>
      <c r="E449" s="13" t="s">
        <v>4932</v>
      </c>
      <c r="F449" s="13" t="s">
        <v>5465</v>
      </c>
      <c r="G449" s="14" t="s">
        <v>4942</v>
      </c>
      <c r="H449" s="14" t="s">
        <v>4938</v>
      </c>
      <c r="I449" s="14" t="s">
        <v>5131</v>
      </c>
      <c r="J449" s="14" t="s">
        <v>4924</v>
      </c>
      <c r="K449" s="16">
        <v>3.86</v>
      </c>
    </row>
    <row r="450" spans="1:11">
      <c r="A450" s="12" t="s">
        <v>4915</v>
      </c>
      <c r="B450" s="12" t="s">
        <v>5422</v>
      </c>
      <c r="C450" s="12" t="s">
        <v>5461</v>
      </c>
      <c r="D450" s="13" t="s">
        <v>4934</v>
      </c>
      <c r="E450" s="13" t="s">
        <v>4998</v>
      </c>
      <c r="F450" s="13" t="s">
        <v>5466</v>
      </c>
      <c r="G450" s="14" t="s">
        <v>4921</v>
      </c>
      <c r="H450" s="14" t="s">
        <v>4926</v>
      </c>
      <c r="I450" s="14" t="s">
        <v>4927</v>
      </c>
      <c r="J450" s="14" t="s">
        <v>4936</v>
      </c>
      <c r="K450" s="16">
        <v>3.86</v>
      </c>
    </row>
    <row r="451" spans="1:11">
      <c r="A451" s="12" t="s">
        <v>4915</v>
      </c>
      <c r="B451" s="12" t="s">
        <v>5422</v>
      </c>
      <c r="C451" s="12" t="s">
        <v>5467</v>
      </c>
      <c r="D451" s="13" t="s">
        <v>4918</v>
      </c>
      <c r="E451" s="13" t="s">
        <v>4919</v>
      </c>
      <c r="F451" s="13" t="s">
        <v>5468</v>
      </c>
      <c r="G451" s="14" t="s">
        <v>4921</v>
      </c>
      <c r="H451" s="14" t="s">
        <v>4988</v>
      </c>
      <c r="I451" s="14" t="s">
        <v>4947</v>
      </c>
      <c r="J451" s="14" t="s">
        <v>4924</v>
      </c>
      <c r="K451" s="16">
        <v>15</v>
      </c>
    </row>
    <row r="452" spans="1:11">
      <c r="A452" s="12" t="s">
        <v>4915</v>
      </c>
      <c r="B452" s="12" t="s">
        <v>5422</v>
      </c>
      <c r="C452" s="12" t="s">
        <v>5467</v>
      </c>
      <c r="D452" s="13" t="s">
        <v>4918</v>
      </c>
      <c r="E452" s="13" t="s">
        <v>4919</v>
      </c>
      <c r="F452" s="13" t="s">
        <v>5469</v>
      </c>
      <c r="G452" s="14" t="s">
        <v>4921</v>
      </c>
      <c r="H452" s="14" t="s">
        <v>4966</v>
      </c>
      <c r="I452" s="14" t="s">
        <v>4947</v>
      </c>
      <c r="J452" s="14" t="s">
        <v>4924</v>
      </c>
      <c r="K452" s="16">
        <v>15</v>
      </c>
    </row>
    <row r="453" spans="1:11">
      <c r="A453" s="12" t="s">
        <v>4915</v>
      </c>
      <c r="B453" s="12" t="s">
        <v>5422</v>
      </c>
      <c r="C453" s="12" t="s">
        <v>5467</v>
      </c>
      <c r="D453" s="13" t="s">
        <v>4918</v>
      </c>
      <c r="E453" s="13" t="s">
        <v>4919</v>
      </c>
      <c r="F453" s="13" t="s">
        <v>5470</v>
      </c>
      <c r="G453" s="14" t="s">
        <v>4921</v>
      </c>
      <c r="H453" s="14" t="s">
        <v>4974</v>
      </c>
      <c r="I453" s="14" t="s">
        <v>4947</v>
      </c>
      <c r="J453" s="14" t="s">
        <v>4924</v>
      </c>
      <c r="K453" s="16">
        <v>15</v>
      </c>
    </row>
    <row r="454" spans="1:11">
      <c r="A454" s="12" t="s">
        <v>4915</v>
      </c>
      <c r="B454" s="12" t="s">
        <v>5422</v>
      </c>
      <c r="C454" s="12" t="s">
        <v>5467</v>
      </c>
      <c r="D454" s="13" t="s">
        <v>4931</v>
      </c>
      <c r="E454" s="13" t="s">
        <v>4932</v>
      </c>
      <c r="F454" s="13" t="s">
        <v>5471</v>
      </c>
      <c r="G454" s="14" t="s">
        <v>4921</v>
      </c>
      <c r="H454" s="14" t="s">
        <v>4966</v>
      </c>
      <c r="I454" s="14" t="s">
        <v>4947</v>
      </c>
      <c r="J454" s="14" t="s">
        <v>4924</v>
      </c>
      <c r="K454" s="16">
        <v>15</v>
      </c>
    </row>
    <row r="455" spans="1:11">
      <c r="A455" s="12" t="s">
        <v>4915</v>
      </c>
      <c r="B455" s="12" t="s">
        <v>5422</v>
      </c>
      <c r="C455" s="12" t="s">
        <v>5467</v>
      </c>
      <c r="D455" s="13" t="s">
        <v>4934</v>
      </c>
      <c r="E455" s="13" t="s">
        <v>4998</v>
      </c>
      <c r="F455" s="13" t="s">
        <v>5472</v>
      </c>
      <c r="G455" s="14" t="s">
        <v>4921</v>
      </c>
      <c r="H455" s="14" t="s">
        <v>4926</v>
      </c>
      <c r="I455" s="14" t="s">
        <v>4927</v>
      </c>
      <c r="J455" s="14" t="s">
        <v>4936</v>
      </c>
      <c r="K455" s="16">
        <v>15</v>
      </c>
    </row>
    <row r="456" spans="1:11">
      <c r="A456" s="12" t="s">
        <v>4915</v>
      </c>
      <c r="B456" s="12" t="s">
        <v>5422</v>
      </c>
      <c r="C456" s="12" t="s">
        <v>5473</v>
      </c>
      <c r="D456" s="13" t="s">
        <v>4918</v>
      </c>
      <c r="E456" s="13" t="s">
        <v>4919</v>
      </c>
      <c r="F456" s="13" t="s">
        <v>5474</v>
      </c>
      <c r="G456" s="14" t="s">
        <v>4921</v>
      </c>
      <c r="H456" s="14" t="s">
        <v>4938</v>
      </c>
      <c r="I456" s="14" t="s">
        <v>4930</v>
      </c>
      <c r="J456" s="14" t="s">
        <v>4924</v>
      </c>
      <c r="K456" s="16">
        <v>6</v>
      </c>
    </row>
    <row r="457" spans="1:11">
      <c r="A457" s="12" t="s">
        <v>4915</v>
      </c>
      <c r="B457" s="12" t="s">
        <v>5422</v>
      </c>
      <c r="C457" s="12" t="s">
        <v>5473</v>
      </c>
      <c r="D457" s="13" t="s">
        <v>4918</v>
      </c>
      <c r="E457" s="13" t="s">
        <v>4919</v>
      </c>
      <c r="F457" s="13" t="s">
        <v>5475</v>
      </c>
      <c r="G457" s="14" t="s">
        <v>4921</v>
      </c>
      <c r="H457" s="14" t="s">
        <v>5007</v>
      </c>
      <c r="I457" s="14" t="s">
        <v>4923</v>
      </c>
      <c r="J457" s="14" t="s">
        <v>4924</v>
      </c>
      <c r="K457" s="16">
        <v>6</v>
      </c>
    </row>
    <row r="458" spans="1:11">
      <c r="A458" s="12" t="s">
        <v>4915</v>
      </c>
      <c r="B458" s="12" t="s">
        <v>5422</v>
      </c>
      <c r="C458" s="12" t="s">
        <v>5473</v>
      </c>
      <c r="D458" s="13" t="s">
        <v>4918</v>
      </c>
      <c r="E458" s="13" t="s">
        <v>5112</v>
      </c>
      <c r="F458" s="13" t="s">
        <v>5476</v>
      </c>
      <c r="G458" s="14" t="s">
        <v>4921</v>
      </c>
      <c r="H458" s="14" t="s">
        <v>4946</v>
      </c>
      <c r="I458" s="14" t="s">
        <v>5059</v>
      </c>
      <c r="J458" s="14" t="s">
        <v>4924</v>
      </c>
      <c r="K458" s="16">
        <v>6</v>
      </c>
    </row>
    <row r="459" spans="1:11">
      <c r="A459" s="12" t="s">
        <v>4915</v>
      </c>
      <c r="B459" s="12" t="s">
        <v>5422</v>
      </c>
      <c r="C459" s="12" t="s">
        <v>5473</v>
      </c>
      <c r="D459" s="13" t="s">
        <v>4931</v>
      </c>
      <c r="E459" s="13" t="s">
        <v>4932</v>
      </c>
      <c r="F459" s="13" t="s">
        <v>5477</v>
      </c>
      <c r="G459" s="14" t="s">
        <v>4921</v>
      </c>
      <c r="H459" s="14" t="s">
        <v>5119</v>
      </c>
      <c r="I459" s="14" t="s">
        <v>5131</v>
      </c>
      <c r="J459" s="14" t="s">
        <v>4924</v>
      </c>
      <c r="K459" s="16">
        <v>6</v>
      </c>
    </row>
    <row r="460" spans="1:11">
      <c r="A460" s="12" t="s">
        <v>4915</v>
      </c>
      <c r="B460" s="12" t="s">
        <v>5422</v>
      </c>
      <c r="C460" s="12" t="s">
        <v>5473</v>
      </c>
      <c r="D460" s="13" t="s">
        <v>4934</v>
      </c>
      <c r="E460" s="13" t="s">
        <v>4934</v>
      </c>
      <c r="F460" s="13" t="s">
        <v>5478</v>
      </c>
      <c r="G460" s="14" t="s">
        <v>4921</v>
      </c>
      <c r="H460" s="14" t="s">
        <v>4926</v>
      </c>
      <c r="I460" s="14" t="s">
        <v>4927</v>
      </c>
      <c r="J460" s="14" t="s">
        <v>4936</v>
      </c>
      <c r="K460" s="16">
        <v>6</v>
      </c>
    </row>
    <row r="461" spans="1:11">
      <c r="A461" s="12" t="s">
        <v>4915</v>
      </c>
      <c r="B461" s="12" t="s">
        <v>5422</v>
      </c>
      <c r="C461" s="12" t="s">
        <v>5479</v>
      </c>
      <c r="D461" s="13" t="s">
        <v>4918</v>
      </c>
      <c r="E461" s="13" t="s">
        <v>4919</v>
      </c>
      <c r="F461" s="13" t="s">
        <v>5480</v>
      </c>
      <c r="G461" s="14" t="s">
        <v>4921</v>
      </c>
      <c r="H461" s="14" t="s">
        <v>5137</v>
      </c>
      <c r="I461" s="14" t="s">
        <v>4949</v>
      </c>
      <c r="J461" s="14" t="s">
        <v>4924</v>
      </c>
      <c r="K461" s="16">
        <v>80</v>
      </c>
    </row>
    <row r="462" spans="1:11">
      <c r="A462" s="12" t="s">
        <v>4915</v>
      </c>
      <c r="B462" s="12" t="s">
        <v>5422</v>
      </c>
      <c r="C462" s="12" t="s">
        <v>5479</v>
      </c>
      <c r="D462" s="13" t="s">
        <v>4918</v>
      </c>
      <c r="E462" s="13" t="s">
        <v>4943</v>
      </c>
      <c r="F462" s="13" t="s">
        <v>5481</v>
      </c>
      <c r="G462" s="14" t="s">
        <v>4942</v>
      </c>
      <c r="H462" s="14" t="s">
        <v>4938</v>
      </c>
      <c r="I462" s="14" t="s">
        <v>4927</v>
      </c>
      <c r="J462" s="14" t="s">
        <v>4924</v>
      </c>
      <c r="K462" s="16">
        <v>80</v>
      </c>
    </row>
    <row r="463" spans="1:11">
      <c r="A463" s="12" t="s">
        <v>4915</v>
      </c>
      <c r="B463" s="12" t="s">
        <v>5422</v>
      </c>
      <c r="C463" s="12" t="s">
        <v>5479</v>
      </c>
      <c r="D463" s="13" t="s">
        <v>4918</v>
      </c>
      <c r="E463" s="13" t="s">
        <v>5112</v>
      </c>
      <c r="F463" s="13" t="s">
        <v>5482</v>
      </c>
      <c r="G463" s="14" t="s">
        <v>4942</v>
      </c>
      <c r="H463" s="14" t="s">
        <v>4938</v>
      </c>
      <c r="I463" s="14" t="s">
        <v>4927</v>
      </c>
      <c r="J463" s="14" t="s">
        <v>4924</v>
      </c>
      <c r="K463" s="16">
        <v>80</v>
      </c>
    </row>
    <row r="464" spans="1:11">
      <c r="A464" s="12" t="s">
        <v>4915</v>
      </c>
      <c r="B464" s="12" t="s">
        <v>5422</v>
      </c>
      <c r="C464" s="12" t="s">
        <v>5479</v>
      </c>
      <c r="D464" s="13" t="s">
        <v>4931</v>
      </c>
      <c r="E464" s="13" t="s">
        <v>4932</v>
      </c>
      <c r="F464" s="13" t="s">
        <v>5483</v>
      </c>
      <c r="G464" s="14" t="s">
        <v>4921</v>
      </c>
      <c r="H464" s="14" t="s">
        <v>4929</v>
      </c>
      <c r="I464" s="14" t="s">
        <v>5065</v>
      </c>
      <c r="J464" s="14" t="s">
        <v>4924</v>
      </c>
      <c r="K464" s="16">
        <v>80</v>
      </c>
    </row>
    <row r="465" spans="1:11">
      <c r="A465" s="12" t="s">
        <v>4915</v>
      </c>
      <c r="B465" s="12" t="s">
        <v>5422</v>
      </c>
      <c r="C465" s="12" t="s">
        <v>5479</v>
      </c>
      <c r="D465" s="13" t="s">
        <v>4934</v>
      </c>
      <c r="E465" s="13" t="s">
        <v>4934</v>
      </c>
      <c r="F465" s="13" t="s">
        <v>5146</v>
      </c>
      <c r="G465" s="14" t="s">
        <v>4921</v>
      </c>
      <c r="H465" s="14" t="s">
        <v>4926</v>
      </c>
      <c r="I465" s="14" t="s">
        <v>4927</v>
      </c>
      <c r="J465" s="14" t="s">
        <v>4936</v>
      </c>
      <c r="K465" s="16">
        <v>80</v>
      </c>
    </row>
    <row r="466" spans="1:11">
      <c r="A466" s="12" t="s">
        <v>4915</v>
      </c>
      <c r="B466" s="12" t="s">
        <v>5422</v>
      </c>
      <c r="C466" s="12" t="s">
        <v>5484</v>
      </c>
      <c r="D466" s="13" t="s">
        <v>4918</v>
      </c>
      <c r="E466" s="13" t="s">
        <v>4919</v>
      </c>
      <c r="F466" s="13" t="s">
        <v>5485</v>
      </c>
      <c r="G466" s="14" t="s">
        <v>4921</v>
      </c>
      <c r="H466" s="14" t="s">
        <v>4974</v>
      </c>
      <c r="I466" s="14" t="s">
        <v>4947</v>
      </c>
      <c r="J466" s="14" t="s">
        <v>4924</v>
      </c>
      <c r="K466" s="16">
        <v>4.4</v>
      </c>
    </row>
    <row r="467" spans="1:11">
      <c r="A467" s="12" t="s">
        <v>4915</v>
      </c>
      <c r="B467" s="12" t="s">
        <v>5422</v>
      </c>
      <c r="C467" s="12" t="s">
        <v>5484</v>
      </c>
      <c r="D467" s="13" t="s">
        <v>4918</v>
      </c>
      <c r="E467" s="13" t="s">
        <v>4919</v>
      </c>
      <c r="F467" s="13" t="s">
        <v>5486</v>
      </c>
      <c r="G467" s="14" t="s">
        <v>4921</v>
      </c>
      <c r="H467" s="14" t="s">
        <v>4988</v>
      </c>
      <c r="I467" s="14" t="s">
        <v>4947</v>
      </c>
      <c r="J467" s="14" t="s">
        <v>4924</v>
      </c>
      <c r="K467" s="16">
        <v>4.4</v>
      </c>
    </row>
    <row r="468" spans="1:11">
      <c r="A468" s="12" t="s">
        <v>4915</v>
      </c>
      <c r="B468" s="12" t="s">
        <v>5422</v>
      </c>
      <c r="C468" s="12" t="s">
        <v>5484</v>
      </c>
      <c r="D468" s="13" t="s">
        <v>4918</v>
      </c>
      <c r="E468" s="13" t="s">
        <v>4943</v>
      </c>
      <c r="F468" s="13" t="s">
        <v>5487</v>
      </c>
      <c r="G468" s="14" t="s">
        <v>5004</v>
      </c>
      <c r="H468" s="14" t="s">
        <v>5488</v>
      </c>
      <c r="I468" s="14" t="s">
        <v>5427</v>
      </c>
      <c r="J468" s="14" t="s">
        <v>4924</v>
      </c>
      <c r="K468" s="16">
        <v>4.4</v>
      </c>
    </row>
    <row r="469" spans="1:11">
      <c r="A469" s="12" t="s">
        <v>4915</v>
      </c>
      <c r="B469" s="12" t="s">
        <v>5422</v>
      </c>
      <c r="C469" s="12" t="s">
        <v>5484</v>
      </c>
      <c r="D469" s="13" t="s">
        <v>4931</v>
      </c>
      <c r="E469" s="13" t="s">
        <v>4932</v>
      </c>
      <c r="F469" s="13" t="s">
        <v>5489</v>
      </c>
      <c r="G469" s="14" t="s">
        <v>4921</v>
      </c>
      <c r="H469" s="14" t="s">
        <v>4938</v>
      </c>
      <c r="I469" s="14" t="s">
        <v>5131</v>
      </c>
      <c r="J469" s="14" t="s">
        <v>4924</v>
      </c>
      <c r="K469" s="16">
        <v>4.4</v>
      </c>
    </row>
    <row r="470" spans="1:11">
      <c r="A470" s="12" t="s">
        <v>4915</v>
      </c>
      <c r="B470" s="12" t="s">
        <v>5422</v>
      </c>
      <c r="C470" s="12" t="s">
        <v>5484</v>
      </c>
      <c r="D470" s="13" t="s">
        <v>4934</v>
      </c>
      <c r="E470" s="13" t="s">
        <v>4998</v>
      </c>
      <c r="F470" s="13" t="s">
        <v>5490</v>
      </c>
      <c r="G470" s="14" t="s">
        <v>4921</v>
      </c>
      <c r="H470" s="14" t="s">
        <v>4926</v>
      </c>
      <c r="I470" s="14" t="s">
        <v>4927</v>
      </c>
      <c r="J470" s="14" t="s">
        <v>4936</v>
      </c>
      <c r="K470" s="16">
        <v>4.4</v>
      </c>
    </row>
    <row r="471" spans="1:11">
      <c r="A471" s="12" t="s">
        <v>4915</v>
      </c>
      <c r="B471" s="12" t="s">
        <v>5422</v>
      </c>
      <c r="C471" s="12" t="s">
        <v>5491</v>
      </c>
      <c r="D471" s="13" t="s">
        <v>4918</v>
      </c>
      <c r="E471" s="13" t="s">
        <v>4919</v>
      </c>
      <c r="F471" s="13" t="s">
        <v>5492</v>
      </c>
      <c r="G471" s="14" t="s">
        <v>4921</v>
      </c>
      <c r="H471" s="14" t="s">
        <v>5064</v>
      </c>
      <c r="I471" s="14" t="s">
        <v>4927</v>
      </c>
      <c r="J471" s="14" t="s">
        <v>4924</v>
      </c>
      <c r="K471" s="16">
        <v>40</v>
      </c>
    </row>
    <row r="472" spans="1:11">
      <c r="A472" s="12" t="s">
        <v>4915</v>
      </c>
      <c r="B472" s="12" t="s">
        <v>5422</v>
      </c>
      <c r="C472" s="12" t="s">
        <v>5491</v>
      </c>
      <c r="D472" s="13" t="s">
        <v>4918</v>
      </c>
      <c r="E472" s="13" t="s">
        <v>4919</v>
      </c>
      <c r="F472" s="13" t="s">
        <v>5493</v>
      </c>
      <c r="G472" s="14" t="s">
        <v>4921</v>
      </c>
      <c r="H472" s="14" t="s">
        <v>5140</v>
      </c>
      <c r="I472" s="14" t="s">
        <v>4927</v>
      </c>
      <c r="J472" s="14" t="s">
        <v>4924</v>
      </c>
      <c r="K472" s="16">
        <v>40</v>
      </c>
    </row>
    <row r="473" spans="1:11">
      <c r="A473" s="12" t="s">
        <v>4915</v>
      </c>
      <c r="B473" s="12" t="s">
        <v>5422</v>
      </c>
      <c r="C473" s="12" t="s">
        <v>5491</v>
      </c>
      <c r="D473" s="13" t="s">
        <v>4918</v>
      </c>
      <c r="E473" s="13" t="s">
        <v>4919</v>
      </c>
      <c r="F473" s="13" t="s">
        <v>5494</v>
      </c>
      <c r="G473" s="14" t="s">
        <v>4942</v>
      </c>
      <c r="H473" s="14" t="s">
        <v>5007</v>
      </c>
      <c r="I473" s="14" t="s">
        <v>4949</v>
      </c>
      <c r="J473" s="14" t="s">
        <v>4924</v>
      </c>
      <c r="K473" s="16">
        <v>40</v>
      </c>
    </row>
    <row r="474" spans="1:11">
      <c r="A474" s="12" t="s">
        <v>4915</v>
      </c>
      <c r="B474" s="12" t="s">
        <v>5422</v>
      </c>
      <c r="C474" s="12" t="s">
        <v>5491</v>
      </c>
      <c r="D474" s="13" t="s">
        <v>4931</v>
      </c>
      <c r="E474" s="13" t="s">
        <v>4932</v>
      </c>
      <c r="F474" s="13" t="s">
        <v>5495</v>
      </c>
      <c r="G474" s="14" t="s">
        <v>4921</v>
      </c>
      <c r="H474" s="14" t="s">
        <v>4936</v>
      </c>
      <c r="I474" s="14" t="s">
        <v>4947</v>
      </c>
      <c r="J474" s="14" t="s">
        <v>4924</v>
      </c>
      <c r="K474" s="16">
        <v>40</v>
      </c>
    </row>
    <row r="475" spans="1:11">
      <c r="A475" s="12" t="s">
        <v>4915</v>
      </c>
      <c r="B475" s="12" t="s">
        <v>5422</v>
      </c>
      <c r="C475" s="12" t="s">
        <v>5491</v>
      </c>
      <c r="D475" s="13" t="s">
        <v>4934</v>
      </c>
      <c r="E475" s="13" t="s">
        <v>4998</v>
      </c>
      <c r="F475" s="13" t="s">
        <v>5436</v>
      </c>
      <c r="G475" s="14" t="s">
        <v>4921</v>
      </c>
      <c r="H475" s="14" t="s">
        <v>4926</v>
      </c>
      <c r="I475" s="14" t="s">
        <v>4927</v>
      </c>
      <c r="J475" s="14" t="s">
        <v>4936</v>
      </c>
      <c r="K475" s="16">
        <v>40</v>
      </c>
    </row>
    <row r="476" spans="1:11">
      <c r="A476" s="12" t="s">
        <v>4915</v>
      </c>
      <c r="B476" s="12" t="s">
        <v>5422</v>
      </c>
      <c r="C476" s="12" t="s">
        <v>5496</v>
      </c>
      <c r="D476" s="13" t="s">
        <v>4918</v>
      </c>
      <c r="E476" s="13" t="s">
        <v>4919</v>
      </c>
      <c r="F476" s="13" t="s">
        <v>5497</v>
      </c>
      <c r="G476" s="14" t="s">
        <v>4921</v>
      </c>
      <c r="H476" s="14" t="s">
        <v>4988</v>
      </c>
      <c r="I476" s="14" t="s">
        <v>4947</v>
      </c>
      <c r="J476" s="14" t="s">
        <v>4924</v>
      </c>
      <c r="K476" s="16">
        <v>10</v>
      </c>
    </row>
    <row r="477" spans="1:11">
      <c r="A477" s="12" t="s">
        <v>4915</v>
      </c>
      <c r="B477" s="12" t="s">
        <v>5422</v>
      </c>
      <c r="C477" s="12" t="s">
        <v>5496</v>
      </c>
      <c r="D477" s="13" t="s">
        <v>4918</v>
      </c>
      <c r="E477" s="13" t="s">
        <v>4919</v>
      </c>
      <c r="F477" s="13" t="s">
        <v>5498</v>
      </c>
      <c r="G477" s="14" t="s">
        <v>4921</v>
      </c>
      <c r="H477" s="14" t="s">
        <v>4966</v>
      </c>
      <c r="I477" s="14" t="s">
        <v>4947</v>
      </c>
      <c r="J477" s="14" t="s">
        <v>4924</v>
      </c>
      <c r="K477" s="16">
        <v>10</v>
      </c>
    </row>
    <row r="478" spans="1:11">
      <c r="A478" s="12" t="s">
        <v>4915</v>
      </c>
      <c r="B478" s="12" t="s">
        <v>5422</v>
      </c>
      <c r="C478" s="12" t="s">
        <v>5496</v>
      </c>
      <c r="D478" s="13" t="s">
        <v>4918</v>
      </c>
      <c r="E478" s="13" t="s">
        <v>4919</v>
      </c>
      <c r="F478" s="13" t="s">
        <v>5499</v>
      </c>
      <c r="G478" s="14" t="s">
        <v>4921</v>
      </c>
      <c r="H478" s="14" t="s">
        <v>4988</v>
      </c>
      <c r="I478" s="14" t="s">
        <v>4949</v>
      </c>
      <c r="J478" s="14" t="s">
        <v>4924</v>
      </c>
      <c r="K478" s="16">
        <v>10</v>
      </c>
    </row>
    <row r="479" spans="1:11">
      <c r="A479" s="12" t="s">
        <v>4915</v>
      </c>
      <c r="B479" s="12" t="s">
        <v>5422</v>
      </c>
      <c r="C479" s="12" t="s">
        <v>5496</v>
      </c>
      <c r="D479" s="13" t="s">
        <v>4931</v>
      </c>
      <c r="E479" s="13" t="s">
        <v>4932</v>
      </c>
      <c r="F479" s="13" t="s">
        <v>5500</v>
      </c>
      <c r="G479" s="14" t="s">
        <v>4921</v>
      </c>
      <c r="H479" s="14" t="s">
        <v>4936</v>
      </c>
      <c r="I479" s="14" t="s">
        <v>5065</v>
      </c>
      <c r="J479" s="14" t="s">
        <v>4924</v>
      </c>
      <c r="K479" s="16">
        <v>10</v>
      </c>
    </row>
    <row r="480" spans="1:11">
      <c r="A480" s="12" t="s">
        <v>4915</v>
      </c>
      <c r="B480" s="12" t="s">
        <v>5422</v>
      </c>
      <c r="C480" s="12" t="s">
        <v>5496</v>
      </c>
      <c r="D480" s="13" t="s">
        <v>4934</v>
      </c>
      <c r="E480" s="13" t="s">
        <v>4998</v>
      </c>
      <c r="F480" s="13" t="s">
        <v>5501</v>
      </c>
      <c r="G480" s="14" t="s">
        <v>4921</v>
      </c>
      <c r="H480" s="14" t="s">
        <v>5037</v>
      </c>
      <c r="I480" s="14" t="s">
        <v>4927</v>
      </c>
      <c r="J480" s="14" t="s">
        <v>4936</v>
      </c>
      <c r="K480" s="16">
        <v>10</v>
      </c>
    </row>
    <row r="481" spans="1:11">
      <c r="A481" s="12" t="s">
        <v>4915</v>
      </c>
      <c r="B481" s="12" t="s">
        <v>5422</v>
      </c>
      <c r="C481" s="12" t="s">
        <v>5502</v>
      </c>
      <c r="D481" s="13" t="s">
        <v>4918</v>
      </c>
      <c r="E481" s="13" t="s">
        <v>4919</v>
      </c>
      <c r="F481" s="13" t="s">
        <v>5503</v>
      </c>
      <c r="G481" s="14" t="s">
        <v>5504</v>
      </c>
      <c r="H481" s="14" t="s">
        <v>5007</v>
      </c>
      <c r="I481" s="14" t="s">
        <v>5427</v>
      </c>
      <c r="J481" s="14" t="s">
        <v>4924</v>
      </c>
      <c r="K481" s="16">
        <v>10.3</v>
      </c>
    </row>
    <row r="482" spans="1:11">
      <c r="A482" s="12" t="s">
        <v>4915</v>
      </c>
      <c r="B482" s="12" t="s">
        <v>5422</v>
      </c>
      <c r="C482" s="12" t="s">
        <v>5502</v>
      </c>
      <c r="D482" s="13" t="s">
        <v>4918</v>
      </c>
      <c r="E482" s="13" t="s">
        <v>4919</v>
      </c>
      <c r="F482" s="13" t="s">
        <v>5505</v>
      </c>
      <c r="G482" s="14" t="s">
        <v>4921</v>
      </c>
      <c r="H482" s="14" t="s">
        <v>5137</v>
      </c>
      <c r="I482" s="14" t="s">
        <v>4949</v>
      </c>
      <c r="J482" s="14" t="s">
        <v>4924</v>
      </c>
      <c r="K482" s="16">
        <v>10.3</v>
      </c>
    </row>
    <row r="483" spans="1:11">
      <c r="A483" s="12" t="s">
        <v>4915</v>
      </c>
      <c r="B483" s="12" t="s">
        <v>5422</v>
      </c>
      <c r="C483" s="12" t="s">
        <v>5502</v>
      </c>
      <c r="D483" s="13" t="s">
        <v>4918</v>
      </c>
      <c r="E483" s="13" t="s">
        <v>4919</v>
      </c>
      <c r="F483" s="13" t="s">
        <v>5506</v>
      </c>
      <c r="G483" s="14" t="s">
        <v>4921</v>
      </c>
      <c r="H483" s="14" t="s">
        <v>4974</v>
      </c>
      <c r="I483" s="14" t="s">
        <v>4949</v>
      </c>
      <c r="J483" s="14" t="s">
        <v>4924</v>
      </c>
      <c r="K483" s="16">
        <v>10.3</v>
      </c>
    </row>
    <row r="484" spans="1:11">
      <c r="A484" s="12" t="s">
        <v>4915</v>
      </c>
      <c r="B484" s="12" t="s">
        <v>5422</v>
      </c>
      <c r="C484" s="12" t="s">
        <v>5502</v>
      </c>
      <c r="D484" s="13" t="s">
        <v>4931</v>
      </c>
      <c r="E484" s="13" t="s">
        <v>4932</v>
      </c>
      <c r="F484" s="13" t="s">
        <v>5507</v>
      </c>
      <c r="G484" s="14" t="s">
        <v>5004</v>
      </c>
      <c r="H484" s="14" t="s">
        <v>5223</v>
      </c>
      <c r="I484" s="14" t="s">
        <v>4927</v>
      </c>
      <c r="J484" s="14" t="s">
        <v>4924</v>
      </c>
      <c r="K484" s="16">
        <v>10.3</v>
      </c>
    </row>
    <row r="485" spans="1:11">
      <c r="A485" s="12" t="s">
        <v>4915</v>
      </c>
      <c r="B485" s="12" t="s">
        <v>5422</v>
      </c>
      <c r="C485" s="12" t="s">
        <v>5502</v>
      </c>
      <c r="D485" s="13" t="s">
        <v>4934</v>
      </c>
      <c r="E485" s="13" t="s">
        <v>4998</v>
      </c>
      <c r="F485" s="13" t="s">
        <v>5508</v>
      </c>
      <c r="G485" s="14" t="s">
        <v>4921</v>
      </c>
      <c r="H485" s="14" t="s">
        <v>5037</v>
      </c>
      <c r="I485" s="14" t="s">
        <v>4927</v>
      </c>
      <c r="J485" s="14" t="s">
        <v>4936</v>
      </c>
      <c r="K485" s="16">
        <v>10.3</v>
      </c>
    </row>
    <row r="486" spans="1:11">
      <c r="A486" s="12" t="s">
        <v>4915</v>
      </c>
      <c r="B486" s="12" t="s">
        <v>5422</v>
      </c>
      <c r="C486" s="12" t="s">
        <v>5509</v>
      </c>
      <c r="D486" s="13" t="s">
        <v>4918</v>
      </c>
      <c r="E486" s="13" t="s">
        <v>4919</v>
      </c>
      <c r="F486" s="13" t="s">
        <v>5510</v>
      </c>
      <c r="G486" s="14" t="s">
        <v>4921</v>
      </c>
      <c r="H486" s="14" t="s">
        <v>5137</v>
      </c>
      <c r="I486" s="14" t="s">
        <v>4947</v>
      </c>
      <c r="J486" s="14" t="s">
        <v>4924</v>
      </c>
      <c r="K486" s="16">
        <v>18</v>
      </c>
    </row>
    <row r="487" spans="1:11">
      <c r="A487" s="12" t="s">
        <v>4915</v>
      </c>
      <c r="B487" s="12" t="s">
        <v>5422</v>
      </c>
      <c r="C487" s="12" t="s">
        <v>5509</v>
      </c>
      <c r="D487" s="13" t="s">
        <v>4918</v>
      </c>
      <c r="E487" s="13" t="s">
        <v>4919</v>
      </c>
      <c r="F487" s="13" t="s">
        <v>5511</v>
      </c>
      <c r="G487" s="14" t="s">
        <v>4921</v>
      </c>
      <c r="H487" s="14" t="s">
        <v>5137</v>
      </c>
      <c r="I487" s="14" t="s">
        <v>5114</v>
      </c>
      <c r="J487" s="14" t="s">
        <v>4924</v>
      </c>
      <c r="K487" s="16">
        <v>18</v>
      </c>
    </row>
    <row r="488" spans="1:11">
      <c r="A488" s="12" t="s">
        <v>4915</v>
      </c>
      <c r="B488" s="12" t="s">
        <v>5422</v>
      </c>
      <c r="C488" s="12" t="s">
        <v>5509</v>
      </c>
      <c r="D488" s="13" t="s">
        <v>4918</v>
      </c>
      <c r="E488" s="13" t="s">
        <v>4919</v>
      </c>
      <c r="F488" s="13" t="s">
        <v>5512</v>
      </c>
      <c r="G488" s="14" t="s">
        <v>4921</v>
      </c>
      <c r="H488" s="14" t="s">
        <v>5137</v>
      </c>
      <c r="I488" s="14" t="s">
        <v>5114</v>
      </c>
      <c r="J488" s="14" t="s">
        <v>4924</v>
      </c>
      <c r="K488" s="16">
        <v>18</v>
      </c>
    </row>
    <row r="489" spans="1:11">
      <c r="A489" s="12" t="s">
        <v>4915</v>
      </c>
      <c r="B489" s="12" t="s">
        <v>5422</v>
      </c>
      <c r="C489" s="12" t="s">
        <v>5509</v>
      </c>
      <c r="D489" s="13" t="s">
        <v>4931</v>
      </c>
      <c r="E489" s="13" t="s">
        <v>4932</v>
      </c>
      <c r="F489" s="13" t="s">
        <v>5513</v>
      </c>
      <c r="G489" s="14" t="s">
        <v>4921</v>
      </c>
      <c r="H489" s="14" t="s">
        <v>4958</v>
      </c>
      <c r="I489" s="14" t="s">
        <v>5065</v>
      </c>
      <c r="J489" s="14" t="s">
        <v>4924</v>
      </c>
      <c r="K489" s="16">
        <v>18</v>
      </c>
    </row>
    <row r="490" spans="1:11">
      <c r="A490" s="12" t="s">
        <v>4915</v>
      </c>
      <c r="B490" s="12" t="s">
        <v>5422</v>
      </c>
      <c r="C490" s="12" t="s">
        <v>5509</v>
      </c>
      <c r="D490" s="13" t="s">
        <v>4934</v>
      </c>
      <c r="E490" s="13" t="s">
        <v>4998</v>
      </c>
      <c r="F490" s="13" t="s">
        <v>5514</v>
      </c>
      <c r="G490" s="14" t="s">
        <v>4921</v>
      </c>
      <c r="H490" s="14" t="s">
        <v>4926</v>
      </c>
      <c r="I490" s="14" t="s">
        <v>4927</v>
      </c>
      <c r="J490" s="14" t="s">
        <v>4936</v>
      </c>
      <c r="K490" s="16">
        <v>18</v>
      </c>
    </row>
    <row r="491" spans="1:11">
      <c r="A491" s="12" t="s">
        <v>4915</v>
      </c>
      <c r="B491" s="12" t="s">
        <v>5422</v>
      </c>
      <c r="C491" s="12" t="s">
        <v>5515</v>
      </c>
      <c r="D491" s="13" t="s">
        <v>4918</v>
      </c>
      <c r="E491" s="13" t="s">
        <v>4919</v>
      </c>
      <c r="F491" s="13" t="s">
        <v>5516</v>
      </c>
      <c r="G491" s="14" t="s">
        <v>4921</v>
      </c>
      <c r="H491" s="14" t="s">
        <v>5137</v>
      </c>
      <c r="I491" s="14" t="s">
        <v>5114</v>
      </c>
      <c r="J491" s="14" t="s">
        <v>4936</v>
      </c>
      <c r="K491" s="16">
        <v>8.64</v>
      </c>
    </row>
    <row r="492" spans="1:11">
      <c r="A492" s="12" t="s">
        <v>4915</v>
      </c>
      <c r="B492" s="12" t="s">
        <v>5422</v>
      </c>
      <c r="C492" s="12" t="s">
        <v>5515</v>
      </c>
      <c r="D492" s="13" t="s">
        <v>4918</v>
      </c>
      <c r="E492" s="13" t="s">
        <v>4919</v>
      </c>
      <c r="F492" s="13" t="s">
        <v>5517</v>
      </c>
      <c r="G492" s="14" t="s">
        <v>4921</v>
      </c>
      <c r="H492" s="14" t="s">
        <v>5192</v>
      </c>
      <c r="I492" s="14" t="s">
        <v>5065</v>
      </c>
      <c r="J492" s="14" t="s">
        <v>4924</v>
      </c>
      <c r="K492" s="16">
        <v>8.64</v>
      </c>
    </row>
    <row r="493" spans="1:11">
      <c r="A493" s="12" t="s">
        <v>4915</v>
      </c>
      <c r="B493" s="12" t="s">
        <v>5422</v>
      </c>
      <c r="C493" s="12" t="s">
        <v>5515</v>
      </c>
      <c r="D493" s="13" t="s">
        <v>4918</v>
      </c>
      <c r="E493" s="13" t="s">
        <v>4919</v>
      </c>
      <c r="F493" s="13" t="s">
        <v>5518</v>
      </c>
      <c r="G493" s="14" t="s">
        <v>4921</v>
      </c>
      <c r="H493" s="14" t="s">
        <v>4924</v>
      </c>
      <c r="I493" s="14" t="s">
        <v>5012</v>
      </c>
      <c r="J493" s="14" t="s">
        <v>4924</v>
      </c>
      <c r="K493" s="16">
        <v>8.64</v>
      </c>
    </row>
    <row r="494" spans="1:11">
      <c r="A494" s="12" t="s">
        <v>4915</v>
      </c>
      <c r="B494" s="12" t="s">
        <v>5422</v>
      </c>
      <c r="C494" s="12" t="s">
        <v>5515</v>
      </c>
      <c r="D494" s="13" t="s">
        <v>4931</v>
      </c>
      <c r="E494" s="13" t="s">
        <v>4932</v>
      </c>
      <c r="F494" s="13" t="s">
        <v>5519</v>
      </c>
      <c r="G494" s="14" t="s">
        <v>4921</v>
      </c>
      <c r="H494" s="14" t="s">
        <v>4924</v>
      </c>
      <c r="I494" s="14" t="s">
        <v>4947</v>
      </c>
      <c r="J494" s="14" t="s">
        <v>4956</v>
      </c>
      <c r="K494" s="16">
        <v>8.64</v>
      </c>
    </row>
    <row r="495" spans="1:11">
      <c r="A495" s="12" t="s">
        <v>4915</v>
      </c>
      <c r="B495" s="12" t="s">
        <v>5422</v>
      </c>
      <c r="C495" s="12" t="s">
        <v>5515</v>
      </c>
      <c r="D495" s="13" t="s">
        <v>4934</v>
      </c>
      <c r="E495" s="13" t="s">
        <v>4998</v>
      </c>
      <c r="F495" s="13" t="s">
        <v>5520</v>
      </c>
      <c r="G495" s="14" t="s">
        <v>4921</v>
      </c>
      <c r="H495" s="14" t="s">
        <v>4926</v>
      </c>
      <c r="I495" s="14" t="s">
        <v>4927</v>
      </c>
      <c r="J495" s="14" t="s">
        <v>4936</v>
      </c>
      <c r="K495" s="16">
        <v>8.64</v>
      </c>
    </row>
    <row r="496" spans="1:11">
      <c r="A496" s="12" t="s">
        <v>4915</v>
      </c>
      <c r="B496" s="12" t="s">
        <v>5422</v>
      </c>
      <c r="C496" s="12" t="s">
        <v>5521</v>
      </c>
      <c r="D496" s="13" t="s">
        <v>4918</v>
      </c>
      <c r="E496" s="13" t="s">
        <v>4919</v>
      </c>
      <c r="F496" s="13" t="s">
        <v>5522</v>
      </c>
      <c r="G496" s="14" t="s">
        <v>4921</v>
      </c>
      <c r="H496" s="14" t="s">
        <v>4946</v>
      </c>
      <c r="I496" s="14" t="s">
        <v>5059</v>
      </c>
      <c r="J496" s="14" t="s">
        <v>4924</v>
      </c>
      <c r="K496" s="16">
        <v>2.9</v>
      </c>
    </row>
    <row r="497" spans="1:11">
      <c r="A497" s="12" t="s">
        <v>4915</v>
      </c>
      <c r="B497" s="12" t="s">
        <v>5422</v>
      </c>
      <c r="C497" s="12" t="s">
        <v>5521</v>
      </c>
      <c r="D497" s="13" t="s">
        <v>4918</v>
      </c>
      <c r="E497" s="13" t="s">
        <v>4919</v>
      </c>
      <c r="F497" s="13" t="s">
        <v>5523</v>
      </c>
      <c r="G497" s="14" t="s">
        <v>4921</v>
      </c>
      <c r="H497" s="14" t="s">
        <v>5119</v>
      </c>
      <c r="I497" s="14" t="s">
        <v>5059</v>
      </c>
      <c r="J497" s="14" t="s">
        <v>4924</v>
      </c>
      <c r="K497" s="16">
        <v>2.9</v>
      </c>
    </row>
    <row r="498" spans="1:11">
      <c r="A498" s="12" t="s">
        <v>4915</v>
      </c>
      <c r="B498" s="12" t="s">
        <v>5422</v>
      </c>
      <c r="C498" s="12" t="s">
        <v>5521</v>
      </c>
      <c r="D498" s="13" t="s">
        <v>4918</v>
      </c>
      <c r="E498" s="13" t="s">
        <v>4919</v>
      </c>
      <c r="F498" s="13" t="s">
        <v>5524</v>
      </c>
      <c r="G498" s="14" t="s">
        <v>4921</v>
      </c>
      <c r="H498" s="14" t="s">
        <v>4966</v>
      </c>
      <c r="I498" s="14" t="s">
        <v>4947</v>
      </c>
      <c r="J498" s="14" t="s">
        <v>4924</v>
      </c>
      <c r="K498" s="16">
        <v>2.9</v>
      </c>
    </row>
    <row r="499" spans="1:11">
      <c r="A499" s="12" t="s">
        <v>4915</v>
      </c>
      <c r="B499" s="12" t="s">
        <v>5422</v>
      </c>
      <c r="C499" s="12" t="s">
        <v>5521</v>
      </c>
      <c r="D499" s="13" t="s">
        <v>4931</v>
      </c>
      <c r="E499" s="13" t="s">
        <v>4932</v>
      </c>
      <c r="F499" s="13" t="s">
        <v>5525</v>
      </c>
      <c r="G499" s="14" t="s">
        <v>4921</v>
      </c>
      <c r="H499" s="14" t="s">
        <v>5300</v>
      </c>
      <c r="I499" s="14" t="s">
        <v>5065</v>
      </c>
      <c r="J499" s="14" t="s">
        <v>4924</v>
      </c>
      <c r="K499" s="16">
        <v>2.9</v>
      </c>
    </row>
    <row r="500" spans="1:11">
      <c r="A500" s="12" t="s">
        <v>4915</v>
      </c>
      <c r="B500" s="12" t="s">
        <v>5422</v>
      </c>
      <c r="C500" s="12" t="s">
        <v>5521</v>
      </c>
      <c r="D500" s="13" t="s">
        <v>4934</v>
      </c>
      <c r="E500" s="13" t="s">
        <v>4998</v>
      </c>
      <c r="F500" s="13" t="s">
        <v>5526</v>
      </c>
      <c r="G500" s="14" t="s">
        <v>4921</v>
      </c>
      <c r="H500" s="14" t="s">
        <v>4926</v>
      </c>
      <c r="I500" s="14" t="s">
        <v>4927</v>
      </c>
      <c r="J500" s="14" t="s">
        <v>4936</v>
      </c>
      <c r="K500" s="16">
        <v>2.9</v>
      </c>
    </row>
    <row r="501" spans="1:11">
      <c r="A501" s="12" t="s">
        <v>4915</v>
      </c>
      <c r="B501" s="12" t="s">
        <v>5527</v>
      </c>
      <c r="C501" s="12" t="s">
        <v>5528</v>
      </c>
      <c r="D501" s="13" t="s">
        <v>4918</v>
      </c>
      <c r="E501" s="13" t="s">
        <v>4919</v>
      </c>
      <c r="F501" s="13" t="s">
        <v>5529</v>
      </c>
      <c r="G501" s="14" t="s">
        <v>4921</v>
      </c>
      <c r="H501" s="14" t="s">
        <v>4988</v>
      </c>
      <c r="I501" s="14" t="s">
        <v>5530</v>
      </c>
      <c r="J501" s="14" t="s">
        <v>4924</v>
      </c>
      <c r="K501" s="16">
        <v>10</v>
      </c>
    </row>
    <row r="502" spans="1:11">
      <c r="A502" s="12" t="s">
        <v>4915</v>
      </c>
      <c r="B502" s="12" t="s">
        <v>5527</v>
      </c>
      <c r="C502" s="12" t="s">
        <v>5528</v>
      </c>
      <c r="D502" s="13" t="s">
        <v>4918</v>
      </c>
      <c r="E502" s="13" t="s">
        <v>4919</v>
      </c>
      <c r="F502" s="13" t="s">
        <v>5531</v>
      </c>
      <c r="G502" s="14" t="s">
        <v>4921</v>
      </c>
      <c r="H502" s="14" t="s">
        <v>4936</v>
      </c>
      <c r="I502" s="14" t="s">
        <v>5163</v>
      </c>
      <c r="J502" s="14" t="s">
        <v>5221</v>
      </c>
      <c r="K502" s="16">
        <v>10</v>
      </c>
    </row>
    <row r="503" spans="1:11">
      <c r="A503" s="12" t="s">
        <v>4915</v>
      </c>
      <c r="B503" s="12" t="s">
        <v>5527</v>
      </c>
      <c r="C503" s="12" t="s">
        <v>5528</v>
      </c>
      <c r="D503" s="13" t="s">
        <v>4918</v>
      </c>
      <c r="E503" s="13" t="s">
        <v>4939</v>
      </c>
      <c r="F503" s="13" t="s">
        <v>5532</v>
      </c>
      <c r="G503" s="14" t="s">
        <v>4921</v>
      </c>
      <c r="H503" s="14" t="s">
        <v>4988</v>
      </c>
      <c r="I503" s="14" t="s">
        <v>5059</v>
      </c>
      <c r="J503" s="14" t="s">
        <v>4924</v>
      </c>
      <c r="K503" s="16">
        <v>10</v>
      </c>
    </row>
    <row r="504" spans="1:11">
      <c r="A504" s="12" t="s">
        <v>4915</v>
      </c>
      <c r="B504" s="12" t="s">
        <v>5527</v>
      </c>
      <c r="C504" s="12" t="s">
        <v>5528</v>
      </c>
      <c r="D504" s="13" t="s">
        <v>4931</v>
      </c>
      <c r="E504" s="13" t="s">
        <v>4932</v>
      </c>
      <c r="F504" s="13" t="s">
        <v>5533</v>
      </c>
      <c r="G504" s="14" t="s">
        <v>4921</v>
      </c>
      <c r="H504" s="14" t="s">
        <v>5534</v>
      </c>
      <c r="I504" s="14" t="s">
        <v>5535</v>
      </c>
      <c r="J504" s="14" t="s">
        <v>5221</v>
      </c>
      <c r="K504" s="16">
        <v>10</v>
      </c>
    </row>
    <row r="505" spans="1:11">
      <c r="A505" s="12" t="s">
        <v>4915</v>
      </c>
      <c r="B505" s="12" t="s">
        <v>5527</v>
      </c>
      <c r="C505" s="12" t="s">
        <v>5528</v>
      </c>
      <c r="D505" s="13" t="s">
        <v>4931</v>
      </c>
      <c r="E505" s="13" t="s">
        <v>4961</v>
      </c>
      <c r="F505" s="13" t="s">
        <v>5536</v>
      </c>
      <c r="G505" s="14" t="s">
        <v>4921</v>
      </c>
      <c r="H505" s="14" t="s">
        <v>4946</v>
      </c>
      <c r="I505" s="14" t="s">
        <v>4947</v>
      </c>
      <c r="J505" s="14" t="s">
        <v>4924</v>
      </c>
      <c r="K505" s="16">
        <v>10</v>
      </c>
    </row>
    <row r="506" spans="1:11">
      <c r="A506" s="12" t="s">
        <v>4915</v>
      </c>
      <c r="B506" s="12" t="s">
        <v>5527</v>
      </c>
      <c r="C506" s="12" t="s">
        <v>5537</v>
      </c>
      <c r="D506" s="13" t="s">
        <v>4918</v>
      </c>
      <c r="E506" s="13" t="s">
        <v>4919</v>
      </c>
      <c r="F506" s="13" t="s">
        <v>5538</v>
      </c>
      <c r="G506" s="14" t="s">
        <v>4921</v>
      </c>
      <c r="H506" s="14" t="s">
        <v>5539</v>
      </c>
      <c r="I506" s="14" t="s">
        <v>4975</v>
      </c>
      <c r="J506" s="14" t="s">
        <v>4924</v>
      </c>
      <c r="K506" s="16">
        <v>6</v>
      </c>
    </row>
    <row r="507" spans="1:11">
      <c r="A507" s="12" t="s">
        <v>4915</v>
      </c>
      <c r="B507" s="12" t="s">
        <v>5527</v>
      </c>
      <c r="C507" s="12" t="s">
        <v>5537</v>
      </c>
      <c r="D507" s="13" t="s">
        <v>4918</v>
      </c>
      <c r="E507" s="13" t="s">
        <v>4919</v>
      </c>
      <c r="F507" s="13" t="s">
        <v>5540</v>
      </c>
      <c r="G507" s="14" t="s">
        <v>4921</v>
      </c>
      <c r="H507" s="14" t="s">
        <v>4988</v>
      </c>
      <c r="I507" s="14" t="s">
        <v>5530</v>
      </c>
      <c r="J507" s="14" t="s">
        <v>4924</v>
      </c>
      <c r="K507" s="16">
        <v>6</v>
      </c>
    </row>
    <row r="508" spans="1:11">
      <c r="A508" s="12" t="s">
        <v>4915</v>
      </c>
      <c r="B508" s="12" t="s">
        <v>5527</v>
      </c>
      <c r="C508" s="12" t="s">
        <v>5537</v>
      </c>
      <c r="D508" s="13" t="s">
        <v>4931</v>
      </c>
      <c r="E508" s="13" t="s">
        <v>4961</v>
      </c>
      <c r="F508" s="13" t="s">
        <v>5541</v>
      </c>
      <c r="G508" s="14" t="s">
        <v>4921</v>
      </c>
      <c r="H508" s="14" t="s">
        <v>5542</v>
      </c>
      <c r="I508" s="14" t="s">
        <v>5535</v>
      </c>
      <c r="J508" s="14" t="s">
        <v>4924</v>
      </c>
      <c r="K508" s="16">
        <v>6</v>
      </c>
    </row>
    <row r="509" spans="1:11">
      <c r="A509" s="12" t="s">
        <v>4915</v>
      </c>
      <c r="B509" s="12" t="s">
        <v>5527</v>
      </c>
      <c r="C509" s="12" t="s">
        <v>5537</v>
      </c>
      <c r="D509" s="13" t="s">
        <v>4931</v>
      </c>
      <c r="E509" s="13" t="s">
        <v>4961</v>
      </c>
      <c r="F509" s="13" t="s">
        <v>5543</v>
      </c>
      <c r="G509" s="14" t="s">
        <v>4960</v>
      </c>
      <c r="H509" s="14"/>
      <c r="I509" s="14"/>
      <c r="J509" s="14" t="s">
        <v>5221</v>
      </c>
      <c r="K509" s="16">
        <v>6</v>
      </c>
    </row>
    <row r="510" spans="1:11">
      <c r="A510" s="12" t="s">
        <v>4915</v>
      </c>
      <c r="B510" s="12" t="s">
        <v>5527</v>
      </c>
      <c r="C510" s="12" t="s">
        <v>5537</v>
      </c>
      <c r="D510" s="13" t="s">
        <v>4940</v>
      </c>
      <c r="E510" s="13" t="s">
        <v>5018</v>
      </c>
      <c r="F510" s="13" t="s">
        <v>5544</v>
      </c>
      <c r="G510" s="14" t="s">
        <v>4921</v>
      </c>
      <c r="H510" s="14" t="s">
        <v>4988</v>
      </c>
      <c r="I510" s="14" t="s">
        <v>5098</v>
      </c>
      <c r="J510" s="14" t="s">
        <v>5221</v>
      </c>
      <c r="K510" s="16">
        <v>6</v>
      </c>
    </row>
    <row r="511" spans="1:11">
      <c r="A511" s="12" t="s">
        <v>4915</v>
      </c>
      <c r="B511" s="12" t="s">
        <v>5527</v>
      </c>
      <c r="C511" s="12" t="s">
        <v>5545</v>
      </c>
      <c r="D511" s="13" t="s">
        <v>4918</v>
      </c>
      <c r="E511" s="13" t="s">
        <v>4939</v>
      </c>
      <c r="F511" s="13" t="s">
        <v>5546</v>
      </c>
      <c r="G511" s="14" t="s">
        <v>4921</v>
      </c>
      <c r="H511" s="14" t="s">
        <v>4988</v>
      </c>
      <c r="I511" s="14" t="s">
        <v>4949</v>
      </c>
      <c r="J511" s="14" t="s">
        <v>4958</v>
      </c>
      <c r="K511" s="16">
        <v>38.4982</v>
      </c>
    </row>
    <row r="512" spans="1:11">
      <c r="A512" s="12" t="s">
        <v>4915</v>
      </c>
      <c r="B512" s="12" t="s">
        <v>5527</v>
      </c>
      <c r="C512" s="12" t="s">
        <v>5545</v>
      </c>
      <c r="D512" s="13" t="s">
        <v>4931</v>
      </c>
      <c r="E512" s="13" t="s">
        <v>4961</v>
      </c>
      <c r="F512" s="13" t="s">
        <v>5547</v>
      </c>
      <c r="G512" s="14" t="s">
        <v>4921</v>
      </c>
      <c r="H512" s="14" t="s">
        <v>5539</v>
      </c>
      <c r="I512" s="14" t="s">
        <v>4947</v>
      </c>
      <c r="J512" s="14" t="s">
        <v>4924</v>
      </c>
      <c r="K512" s="16">
        <v>38.4982</v>
      </c>
    </row>
    <row r="513" spans="1:11">
      <c r="A513" s="12" t="s">
        <v>4915</v>
      </c>
      <c r="B513" s="12" t="s">
        <v>5527</v>
      </c>
      <c r="C513" s="12" t="s">
        <v>5545</v>
      </c>
      <c r="D513" s="13" t="s">
        <v>4931</v>
      </c>
      <c r="E513" s="13" t="s">
        <v>5083</v>
      </c>
      <c r="F513" s="13" t="s">
        <v>5548</v>
      </c>
      <c r="G513" s="14" t="s">
        <v>4921</v>
      </c>
      <c r="H513" s="14" t="s">
        <v>5175</v>
      </c>
      <c r="I513" s="14" t="s">
        <v>4927</v>
      </c>
      <c r="J513" s="14" t="s">
        <v>4924</v>
      </c>
      <c r="K513" s="16">
        <v>38.4982</v>
      </c>
    </row>
    <row r="514" spans="1:11">
      <c r="A514" s="12" t="s">
        <v>4915</v>
      </c>
      <c r="B514" s="12" t="s">
        <v>5527</v>
      </c>
      <c r="C514" s="12" t="s">
        <v>5545</v>
      </c>
      <c r="D514" s="13" t="s">
        <v>4934</v>
      </c>
      <c r="E514" s="13" t="s">
        <v>4998</v>
      </c>
      <c r="F514" s="13" t="s">
        <v>4999</v>
      </c>
      <c r="G514" s="14" t="s">
        <v>4921</v>
      </c>
      <c r="H514" s="14" t="s">
        <v>4926</v>
      </c>
      <c r="I514" s="14" t="s">
        <v>4927</v>
      </c>
      <c r="J514" s="14" t="s">
        <v>4974</v>
      </c>
      <c r="K514" s="16">
        <v>38.4982</v>
      </c>
    </row>
    <row r="515" spans="1:11">
      <c r="A515" s="12" t="s">
        <v>4915</v>
      </c>
      <c r="B515" s="12" t="s">
        <v>5527</v>
      </c>
      <c r="C515" s="12" t="s">
        <v>5545</v>
      </c>
      <c r="D515" s="13" t="s">
        <v>4940</v>
      </c>
      <c r="E515" s="13" t="s">
        <v>5018</v>
      </c>
      <c r="F515" s="13" t="s">
        <v>5549</v>
      </c>
      <c r="G515" s="14" t="s">
        <v>4921</v>
      </c>
      <c r="H515" s="14" t="s">
        <v>5137</v>
      </c>
      <c r="I515" s="14" t="s">
        <v>5530</v>
      </c>
      <c r="J515" s="14" t="s">
        <v>4974</v>
      </c>
      <c r="K515" s="16">
        <v>38.4982</v>
      </c>
    </row>
    <row r="516" spans="1:11">
      <c r="A516" s="12" t="s">
        <v>4915</v>
      </c>
      <c r="B516" s="12" t="s">
        <v>5527</v>
      </c>
      <c r="C516" s="12" t="s">
        <v>5550</v>
      </c>
      <c r="D516" s="13" t="s">
        <v>4918</v>
      </c>
      <c r="E516" s="13" t="s">
        <v>4919</v>
      </c>
      <c r="F516" s="13" t="s">
        <v>5551</v>
      </c>
      <c r="G516" s="14" t="s">
        <v>4921</v>
      </c>
      <c r="H516" s="14" t="s">
        <v>5542</v>
      </c>
      <c r="I516" s="14" t="s">
        <v>5552</v>
      </c>
      <c r="J516" s="14" t="s">
        <v>4924</v>
      </c>
      <c r="K516" s="16">
        <v>36.5</v>
      </c>
    </row>
    <row r="517" spans="1:11">
      <c r="A517" s="12" t="s">
        <v>4915</v>
      </c>
      <c r="B517" s="12" t="s">
        <v>5527</v>
      </c>
      <c r="C517" s="12" t="s">
        <v>5550</v>
      </c>
      <c r="D517" s="13" t="s">
        <v>4918</v>
      </c>
      <c r="E517" s="13" t="s">
        <v>4919</v>
      </c>
      <c r="F517" s="13" t="s">
        <v>5553</v>
      </c>
      <c r="G517" s="14" t="s">
        <v>4921</v>
      </c>
      <c r="H517" s="14" t="s">
        <v>4988</v>
      </c>
      <c r="I517" s="14" t="s">
        <v>5065</v>
      </c>
      <c r="J517" s="14" t="s">
        <v>4924</v>
      </c>
      <c r="K517" s="16">
        <v>36.5</v>
      </c>
    </row>
    <row r="518" spans="1:11">
      <c r="A518" s="12" t="s">
        <v>4915</v>
      </c>
      <c r="B518" s="12" t="s">
        <v>5527</v>
      </c>
      <c r="C518" s="12" t="s">
        <v>5550</v>
      </c>
      <c r="D518" s="13" t="s">
        <v>4918</v>
      </c>
      <c r="E518" s="13" t="s">
        <v>4919</v>
      </c>
      <c r="F518" s="13" t="s">
        <v>5540</v>
      </c>
      <c r="G518" s="14" t="s">
        <v>4921</v>
      </c>
      <c r="H518" s="14" t="s">
        <v>4988</v>
      </c>
      <c r="I518" s="14" t="s">
        <v>4947</v>
      </c>
      <c r="J518" s="14" t="s">
        <v>4924</v>
      </c>
      <c r="K518" s="16">
        <v>36.5</v>
      </c>
    </row>
    <row r="519" spans="1:11">
      <c r="A519" s="12" t="s">
        <v>4915</v>
      </c>
      <c r="B519" s="12" t="s">
        <v>5527</v>
      </c>
      <c r="C519" s="12" t="s">
        <v>5550</v>
      </c>
      <c r="D519" s="13" t="s">
        <v>4931</v>
      </c>
      <c r="E519" s="13" t="s">
        <v>4932</v>
      </c>
      <c r="F519" s="13" t="s">
        <v>5554</v>
      </c>
      <c r="G519" s="14" t="s">
        <v>4921</v>
      </c>
      <c r="H519" s="14" t="s">
        <v>4974</v>
      </c>
      <c r="I519" s="14" t="s">
        <v>4947</v>
      </c>
      <c r="J519" s="14" t="s">
        <v>4924</v>
      </c>
      <c r="K519" s="16">
        <v>36.5</v>
      </c>
    </row>
    <row r="520" spans="1:11">
      <c r="A520" s="12" t="s">
        <v>4915</v>
      </c>
      <c r="B520" s="12" t="s">
        <v>5527</v>
      </c>
      <c r="C520" s="12" t="s">
        <v>5550</v>
      </c>
      <c r="D520" s="13" t="s">
        <v>4931</v>
      </c>
      <c r="E520" s="13" t="s">
        <v>5083</v>
      </c>
      <c r="F520" s="13" t="s">
        <v>5555</v>
      </c>
      <c r="G520" s="14" t="s">
        <v>4921</v>
      </c>
      <c r="H520" s="14" t="s">
        <v>4926</v>
      </c>
      <c r="I520" s="14" t="s">
        <v>4927</v>
      </c>
      <c r="J520" s="14" t="s">
        <v>4936</v>
      </c>
      <c r="K520" s="16">
        <v>36.5</v>
      </c>
    </row>
    <row r="521" spans="1:11">
      <c r="A521" s="12" t="s">
        <v>4915</v>
      </c>
      <c r="B521" s="12" t="s">
        <v>5527</v>
      </c>
      <c r="C521" s="12" t="s">
        <v>5556</v>
      </c>
      <c r="D521" s="13" t="s">
        <v>4918</v>
      </c>
      <c r="E521" s="13" t="s">
        <v>4919</v>
      </c>
      <c r="F521" s="13" t="s">
        <v>5557</v>
      </c>
      <c r="G521" s="14" t="s">
        <v>4921</v>
      </c>
      <c r="H521" s="14" t="s">
        <v>4988</v>
      </c>
      <c r="I521" s="14" t="s">
        <v>5530</v>
      </c>
      <c r="J521" s="14" t="s">
        <v>4924</v>
      </c>
      <c r="K521" s="16">
        <v>5.7</v>
      </c>
    </row>
    <row r="522" spans="1:11">
      <c r="A522" s="12" t="s">
        <v>4915</v>
      </c>
      <c r="B522" s="12" t="s">
        <v>5527</v>
      </c>
      <c r="C522" s="12" t="s">
        <v>5556</v>
      </c>
      <c r="D522" s="13" t="s">
        <v>4918</v>
      </c>
      <c r="E522" s="13" t="s">
        <v>4919</v>
      </c>
      <c r="F522" s="13" t="s">
        <v>5558</v>
      </c>
      <c r="G522" s="14" t="s">
        <v>4921</v>
      </c>
      <c r="H522" s="14" t="s">
        <v>5119</v>
      </c>
      <c r="I522" s="14" t="s">
        <v>4975</v>
      </c>
      <c r="J522" s="14" t="s">
        <v>4924</v>
      </c>
      <c r="K522" s="16">
        <v>5.7</v>
      </c>
    </row>
    <row r="523" spans="1:11">
      <c r="A523" s="12" t="s">
        <v>4915</v>
      </c>
      <c r="B523" s="12" t="s">
        <v>5527</v>
      </c>
      <c r="C523" s="12" t="s">
        <v>5556</v>
      </c>
      <c r="D523" s="13" t="s">
        <v>4931</v>
      </c>
      <c r="E523" s="13" t="s">
        <v>4932</v>
      </c>
      <c r="F523" s="13" t="s">
        <v>5559</v>
      </c>
      <c r="G523" s="14" t="s">
        <v>4921</v>
      </c>
      <c r="H523" s="14" t="s">
        <v>4952</v>
      </c>
      <c r="I523" s="14" t="s">
        <v>4927</v>
      </c>
      <c r="J523" s="14" t="s">
        <v>4924</v>
      </c>
      <c r="K523" s="16">
        <v>5.7</v>
      </c>
    </row>
    <row r="524" spans="1:11">
      <c r="A524" s="12" t="s">
        <v>4915</v>
      </c>
      <c r="B524" s="12" t="s">
        <v>5527</v>
      </c>
      <c r="C524" s="12" t="s">
        <v>5556</v>
      </c>
      <c r="D524" s="13" t="s">
        <v>4931</v>
      </c>
      <c r="E524" s="13" t="s">
        <v>5083</v>
      </c>
      <c r="F524" s="13" t="s">
        <v>5560</v>
      </c>
      <c r="G524" s="14" t="s">
        <v>4921</v>
      </c>
      <c r="H524" s="14" t="s">
        <v>4988</v>
      </c>
      <c r="I524" s="14" t="s">
        <v>4947</v>
      </c>
      <c r="J524" s="14" t="s">
        <v>4924</v>
      </c>
      <c r="K524" s="16">
        <v>5.7</v>
      </c>
    </row>
    <row r="525" spans="1:11">
      <c r="A525" s="12" t="s">
        <v>4915</v>
      </c>
      <c r="B525" s="12" t="s">
        <v>5527</v>
      </c>
      <c r="C525" s="12" t="s">
        <v>5556</v>
      </c>
      <c r="D525" s="13" t="s">
        <v>4934</v>
      </c>
      <c r="E525" s="13" t="s">
        <v>4998</v>
      </c>
      <c r="F525" s="13" t="s">
        <v>5561</v>
      </c>
      <c r="G525" s="14" t="s">
        <v>4921</v>
      </c>
      <c r="H525" s="14" t="s">
        <v>5037</v>
      </c>
      <c r="I525" s="14" t="s">
        <v>4927</v>
      </c>
      <c r="J525" s="14" t="s">
        <v>4936</v>
      </c>
      <c r="K525" s="16">
        <v>5.7</v>
      </c>
    </row>
    <row r="526" spans="1:11">
      <c r="A526" s="12" t="s">
        <v>4915</v>
      </c>
      <c r="B526" s="12" t="s">
        <v>5527</v>
      </c>
      <c r="C526" s="12" t="s">
        <v>5562</v>
      </c>
      <c r="D526" s="13" t="s">
        <v>4918</v>
      </c>
      <c r="E526" s="13" t="s">
        <v>4919</v>
      </c>
      <c r="F526" s="13" t="s">
        <v>5563</v>
      </c>
      <c r="G526" s="14" t="s">
        <v>4921</v>
      </c>
      <c r="H526" s="14" t="s">
        <v>5324</v>
      </c>
      <c r="I526" s="14" t="s">
        <v>4927</v>
      </c>
      <c r="J526" s="14" t="s">
        <v>4924</v>
      </c>
      <c r="K526" s="16">
        <v>3.5498</v>
      </c>
    </row>
    <row r="527" spans="1:11">
      <c r="A527" s="12" t="s">
        <v>4915</v>
      </c>
      <c r="B527" s="12" t="s">
        <v>5527</v>
      </c>
      <c r="C527" s="12" t="s">
        <v>5562</v>
      </c>
      <c r="D527" s="13" t="s">
        <v>4918</v>
      </c>
      <c r="E527" s="13" t="s">
        <v>4939</v>
      </c>
      <c r="F527" s="13" t="s">
        <v>5564</v>
      </c>
      <c r="G527" s="14" t="s">
        <v>4942</v>
      </c>
      <c r="H527" s="14" t="s">
        <v>5075</v>
      </c>
      <c r="I527" s="14" t="s">
        <v>4927</v>
      </c>
      <c r="J527" s="14" t="s">
        <v>4924</v>
      </c>
      <c r="K527" s="16">
        <v>3.5498</v>
      </c>
    </row>
    <row r="528" spans="1:11">
      <c r="A528" s="12" t="s">
        <v>4915</v>
      </c>
      <c r="B528" s="12" t="s">
        <v>5527</v>
      </c>
      <c r="C528" s="12" t="s">
        <v>5562</v>
      </c>
      <c r="D528" s="13" t="s">
        <v>4931</v>
      </c>
      <c r="E528" s="13" t="s">
        <v>4932</v>
      </c>
      <c r="F528" s="13" t="s">
        <v>5565</v>
      </c>
      <c r="G528" s="14" t="s">
        <v>4921</v>
      </c>
      <c r="H528" s="14" t="s">
        <v>4988</v>
      </c>
      <c r="I528" s="14" t="s">
        <v>5530</v>
      </c>
      <c r="J528" s="14" t="s">
        <v>4924</v>
      </c>
      <c r="K528" s="16">
        <v>3.5498</v>
      </c>
    </row>
    <row r="529" spans="1:11">
      <c r="A529" s="12" t="s">
        <v>4915</v>
      </c>
      <c r="B529" s="12" t="s">
        <v>5527</v>
      </c>
      <c r="C529" s="12" t="s">
        <v>5562</v>
      </c>
      <c r="D529" s="13" t="s">
        <v>4931</v>
      </c>
      <c r="E529" s="13" t="s">
        <v>5083</v>
      </c>
      <c r="F529" s="13" t="s">
        <v>5566</v>
      </c>
      <c r="G529" s="14" t="s">
        <v>4921</v>
      </c>
      <c r="H529" s="14" t="s">
        <v>5254</v>
      </c>
      <c r="I529" s="14" t="s">
        <v>5552</v>
      </c>
      <c r="J529" s="14" t="s">
        <v>4924</v>
      </c>
      <c r="K529" s="16">
        <v>3.5498</v>
      </c>
    </row>
    <row r="530" spans="1:11">
      <c r="A530" s="12" t="s">
        <v>4915</v>
      </c>
      <c r="B530" s="12" t="s">
        <v>5527</v>
      </c>
      <c r="C530" s="12" t="s">
        <v>5562</v>
      </c>
      <c r="D530" s="13" t="s">
        <v>4934</v>
      </c>
      <c r="E530" s="13" t="s">
        <v>4998</v>
      </c>
      <c r="F530" s="13" t="s">
        <v>5567</v>
      </c>
      <c r="G530" s="14" t="s">
        <v>4921</v>
      </c>
      <c r="H530" s="14" t="s">
        <v>5037</v>
      </c>
      <c r="I530" s="14" t="s">
        <v>4927</v>
      </c>
      <c r="J530" s="14" t="s">
        <v>4936</v>
      </c>
      <c r="K530" s="16">
        <v>3.5498</v>
      </c>
    </row>
    <row r="531" spans="1:11">
      <c r="A531" s="12" t="s">
        <v>4915</v>
      </c>
      <c r="B531" s="12" t="s">
        <v>5527</v>
      </c>
      <c r="C531" s="12" t="s">
        <v>5568</v>
      </c>
      <c r="D531" s="13" t="s">
        <v>4918</v>
      </c>
      <c r="E531" s="13" t="s">
        <v>4919</v>
      </c>
      <c r="F531" s="13" t="s">
        <v>5569</v>
      </c>
      <c r="G531" s="14" t="s">
        <v>4942</v>
      </c>
      <c r="H531" s="14" t="s">
        <v>5570</v>
      </c>
      <c r="I531" s="14" t="s">
        <v>5351</v>
      </c>
      <c r="J531" s="14" t="s">
        <v>4958</v>
      </c>
      <c r="K531" s="16">
        <v>23.1072</v>
      </c>
    </row>
    <row r="532" spans="1:11">
      <c r="A532" s="12" t="s">
        <v>4915</v>
      </c>
      <c r="B532" s="12" t="s">
        <v>5527</v>
      </c>
      <c r="C532" s="12" t="s">
        <v>5568</v>
      </c>
      <c r="D532" s="13" t="s">
        <v>4931</v>
      </c>
      <c r="E532" s="13" t="s">
        <v>4961</v>
      </c>
      <c r="F532" s="13" t="s">
        <v>5571</v>
      </c>
      <c r="G532" s="14" t="s">
        <v>4960</v>
      </c>
      <c r="H532" s="14"/>
      <c r="I532" s="14"/>
      <c r="J532" s="14" t="s">
        <v>4924</v>
      </c>
      <c r="K532" s="16">
        <v>23.1072</v>
      </c>
    </row>
    <row r="533" spans="1:11">
      <c r="A533" s="12" t="s">
        <v>4915</v>
      </c>
      <c r="B533" s="12" t="s">
        <v>5527</v>
      </c>
      <c r="C533" s="12" t="s">
        <v>5568</v>
      </c>
      <c r="D533" s="13" t="s">
        <v>4931</v>
      </c>
      <c r="E533" s="13" t="s">
        <v>4961</v>
      </c>
      <c r="F533" s="13" t="s">
        <v>5572</v>
      </c>
      <c r="G533" s="14" t="s">
        <v>4942</v>
      </c>
      <c r="H533" s="14" t="s">
        <v>4966</v>
      </c>
      <c r="I533" s="14" t="s">
        <v>5573</v>
      </c>
      <c r="J533" s="14" t="s">
        <v>4924</v>
      </c>
      <c r="K533" s="16">
        <v>23.1072</v>
      </c>
    </row>
    <row r="534" spans="1:11">
      <c r="A534" s="12" t="s">
        <v>4915</v>
      </c>
      <c r="B534" s="12" t="s">
        <v>5527</v>
      </c>
      <c r="C534" s="12" t="s">
        <v>5568</v>
      </c>
      <c r="D534" s="13" t="s">
        <v>4934</v>
      </c>
      <c r="E534" s="13" t="s">
        <v>4998</v>
      </c>
      <c r="F534" s="13" t="s">
        <v>5574</v>
      </c>
      <c r="G534" s="14" t="s">
        <v>4960</v>
      </c>
      <c r="H534" s="14"/>
      <c r="I534" s="14"/>
      <c r="J534" s="14" t="s">
        <v>4974</v>
      </c>
      <c r="K534" s="16">
        <v>23.1072</v>
      </c>
    </row>
    <row r="535" spans="1:11">
      <c r="A535" s="12" t="s">
        <v>4915</v>
      </c>
      <c r="B535" s="12" t="s">
        <v>5527</v>
      </c>
      <c r="C535" s="12" t="s">
        <v>5568</v>
      </c>
      <c r="D535" s="13" t="s">
        <v>4940</v>
      </c>
      <c r="E535" s="13" t="s">
        <v>4941</v>
      </c>
      <c r="F535" s="13" t="s">
        <v>5575</v>
      </c>
      <c r="G535" s="14" t="s">
        <v>4960</v>
      </c>
      <c r="H535" s="14"/>
      <c r="I535" s="14"/>
      <c r="J535" s="14" t="s">
        <v>4974</v>
      </c>
      <c r="K535" s="16">
        <v>23.1072</v>
      </c>
    </row>
    <row r="536" spans="1:11">
      <c r="A536" s="12" t="s">
        <v>4915</v>
      </c>
      <c r="B536" s="12" t="s">
        <v>5527</v>
      </c>
      <c r="C536" s="12" t="s">
        <v>5576</v>
      </c>
      <c r="D536" s="13" t="s">
        <v>4918</v>
      </c>
      <c r="E536" s="13" t="s">
        <v>4919</v>
      </c>
      <c r="F536" s="13" t="s">
        <v>5577</v>
      </c>
      <c r="G536" s="14" t="s">
        <v>4921</v>
      </c>
      <c r="H536" s="14" t="s">
        <v>5137</v>
      </c>
      <c r="I536" s="14" t="s">
        <v>5098</v>
      </c>
      <c r="J536" s="14" t="s">
        <v>4924</v>
      </c>
      <c r="K536" s="16">
        <v>37.5</v>
      </c>
    </row>
    <row r="537" spans="1:11">
      <c r="A537" s="12" t="s">
        <v>4915</v>
      </c>
      <c r="B537" s="12" t="s">
        <v>5527</v>
      </c>
      <c r="C537" s="12" t="s">
        <v>5576</v>
      </c>
      <c r="D537" s="13" t="s">
        <v>4918</v>
      </c>
      <c r="E537" s="13" t="s">
        <v>4919</v>
      </c>
      <c r="F537" s="13" t="s">
        <v>5578</v>
      </c>
      <c r="G537" s="14" t="s">
        <v>4921</v>
      </c>
      <c r="H537" s="14" t="s">
        <v>5119</v>
      </c>
      <c r="I537" s="14" t="s">
        <v>5012</v>
      </c>
      <c r="J537" s="14" t="s">
        <v>4924</v>
      </c>
      <c r="K537" s="16">
        <v>37.5</v>
      </c>
    </row>
    <row r="538" spans="1:11">
      <c r="A538" s="12" t="s">
        <v>4915</v>
      </c>
      <c r="B538" s="12" t="s">
        <v>5527</v>
      </c>
      <c r="C538" s="12" t="s">
        <v>5576</v>
      </c>
      <c r="D538" s="13" t="s">
        <v>4918</v>
      </c>
      <c r="E538" s="13" t="s">
        <v>5112</v>
      </c>
      <c r="F538" s="13" t="s">
        <v>5579</v>
      </c>
      <c r="G538" s="14" t="s">
        <v>4921</v>
      </c>
      <c r="H538" s="14" t="s">
        <v>5580</v>
      </c>
      <c r="I538" s="14" t="s">
        <v>4927</v>
      </c>
      <c r="J538" s="14" t="s">
        <v>4924</v>
      </c>
      <c r="K538" s="16">
        <v>37.5</v>
      </c>
    </row>
    <row r="539" spans="1:11">
      <c r="A539" s="12" t="s">
        <v>4915</v>
      </c>
      <c r="B539" s="12" t="s">
        <v>5527</v>
      </c>
      <c r="C539" s="12" t="s">
        <v>5576</v>
      </c>
      <c r="D539" s="13" t="s">
        <v>4931</v>
      </c>
      <c r="E539" s="13" t="s">
        <v>4932</v>
      </c>
      <c r="F539" s="13" t="s">
        <v>5581</v>
      </c>
      <c r="G539" s="14" t="s">
        <v>4921</v>
      </c>
      <c r="H539" s="14" t="s">
        <v>5324</v>
      </c>
      <c r="I539" s="14" t="s">
        <v>4927</v>
      </c>
      <c r="J539" s="14" t="s">
        <v>4924</v>
      </c>
      <c r="K539" s="16">
        <v>37.5</v>
      </c>
    </row>
    <row r="540" spans="1:11">
      <c r="A540" s="12" t="s">
        <v>4915</v>
      </c>
      <c r="B540" s="12" t="s">
        <v>5527</v>
      </c>
      <c r="C540" s="12" t="s">
        <v>5576</v>
      </c>
      <c r="D540" s="13" t="s">
        <v>4934</v>
      </c>
      <c r="E540" s="13" t="s">
        <v>4998</v>
      </c>
      <c r="F540" s="13" t="s">
        <v>5582</v>
      </c>
      <c r="G540" s="14" t="s">
        <v>4921</v>
      </c>
      <c r="H540" s="14" t="s">
        <v>4952</v>
      </c>
      <c r="I540" s="14" t="s">
        <v>4927</v>
      </c>
      <c r="J540" s="14" t="s">
        <v>4936</v>
      </c>
      <c r="K540" s="16">
        <v>37.5</v>
      </c>
    </row>
    <row r="541" spans="1:11">
      <c r="A541" s="12" t="s">
        <v>4915</v>
      </c>
      <c r="B541" s="12" t="s">
        <v>5527</v>
      </c>
      <c r="C541" s="12" t="s">
        <v>5583</v>
      </c>
      <c r="D541" s="13" t="s">
        <v>4918</v>
      </c>
      <c r="E541" s="13" t="s">
        <v>4919</v>
      </c>
      <c r="F541" s="13" t="s">
        <v>5584</v>
      </c>
      <c r="G541" s="14" t="s">
        <v>4921</v>
      </c>
      <c r="H541" s="14" t="s">
        <v>5042</v>
      </c>
      <c r="I541" s="14" t="s">
        <v>5585</v>
      </c>
      <c r="J541" s="14" t="s">
        <v>4924</v>
      </c>
      <c r="K541" s="16">
        <v>19</v>
      </c>
    </row>
    <row r="542" spans="1:11">
      <c r="A542" s="12" t="s">
        <v>4915</v>
      </c>
      <c r="B542" s="12" t="s">
        <v>5527</v>
      </c>
      <c r="C542" s="12" t="s">
        <v>5583</v>
      </c>
      <c r="D542" s="13" t="s">
        <v>4918</v>
      </c>
      <c r="E542" s="13" t="s">
        <v>4919</v>
      </c>
      <c r="F542" s="13" t="s">
        <v>5586</v>
      </c>
      <c r="G542" s="14" t="s">
        <v>5004</v>
      </c>
      <c r="H542" s="14" t="s">
        <v>4988</v>
      </c>
      <c r="I542" s="14" t="s">
        <v>5587</v>
      </c>
      <c r="J542" s="14" t="s">
        <v>4924</v>
      </c>
      <c r="K542" s="16">
        <v>19</v>
      </c>
    </row>
    <row r="543" spans="1:11">
      <c r="A543" s="12" t="s">
        <v>4915</v>
      </c>
      <c r="B543" s="12" t="s">
        <v>5527</v>
      </c>
      <c r="C543" s="12" t="s">
        <v>5583</v>
      </c>
      <c r="D543" s="13" t="s">
        <v>4931</v>
      </c>
      <c r="E543" s="13" t="s">
        <v>5089</v>
      </c>
      <c r="F543" s="13" t="s">
        <v>5588</v>
      </c>
      <c r="G543" s="14" t="s">
        <v>4921</v>
      </c>
      <c r="H543" s="14" t="s">
        <v>5580</v>
      </c>
      <c r="I543" s="14" t="s">
        <v>4927</v>
      </c>
      <c r="J543" s="14" t="s">
        <v>4924</v>
      </c>
      <c r="K543" s="16">
        <v>19</v>
      </c>
    </row>
    <row r="544" spans="1:11">
      <c r="A544" s="12" t="s">
        <v>4915</v>
      </c>
      <c r="B544" s="12" t="s">
        <v>5527</v>
      </c>
      <c r="C544" s="12" t="s">
        <v>5583</v>
      </c>
      <c r="D544" s="13" t="s">
        <v>4931</v>
      </c>
      <c r="E544" s="13" t="s">
        <v>4961</v>
      </c>
      <c r="F544" s="13" t="s">
        <v>5541</v>
      </c>
      <c r="G544" s="14" t="s">
        <v>4921</v>
      </c>
      <c r="H544" s="14" t="s">
        <v>5534</v>
      </c>
      <c r="I544" s="14" t="s">
        <v>5552</v>
      </c>
      <c r="J544" s="14" t="s">
        <v>4924</v>
      </c>
      <c r="K544" s="16">
        <v>19</v>
      </c>
    </row>
    <row r="545" spans="1:11">
      <c r="A545" s="12" t="s">
        <v>4915</v>
      </c>
      <c r="B545" s="12" t="s">
        <v>5527</v>
      </c>
      <c r="C545" s="12" t="s">
        <v>5583</v>
      </c>
      <c r="D545" s="13" t="s">
        <v>4934</v>
      </c>
      <c r="E545" s="13" t="s">
        <v>4934</v>
      </c>
      <c r="F545" s="13" t="s">
        <v>5589</v>
      </c>
      <c r="G545" s="14" t="s">
        <v>4921</v>
      </c>
      <c r="H545" s="14" t="s">
        <v>4926</v>
      </c>
      <c r="I545" s="14" t="s">
        <v>4927</v>
      </c>
      <c r="J545" s="14" t="s">
        <v>4936</v>
      </c>
      <c r="K545" s="16">
        <v>19</v>
      </c>
    </row>
    <row r="546" spans="1:11">
      <c r="A546" s="12" t="s">
        <v>4915</v>
      </c>
      <c r="B546" s="12" t="s">
        <v>5527</v>
      </c>
      <c r="C546" s="12" t="s">
        <v>5590</v>
      </c>
      <c r="D546" s="13" t="s">
        <v>4918</v>
      </c>
      <c r="E546" s="13" t="s">
        <v>4919</v>
      </c>
      <c r="F546" s="13" t="s">
        <v>5591</v>
      </c>
      <c r="G546" s="14" t="s">
        <v>5004</v>
      </c>
      <c r="H546" s="14" t="s">
        <v>4974</v>
      </c>
      <c r="I546" s="14" t="s">
        <v>4975</v>
      </c>
      <c r="J546" s="14" t="s">
        <v>5592</v>
      </c>
      <c r="K546" s="16">
        <v>115.5</v>
      </c>
    </row>
    <row r="547" spans="1:11">
      <c r="A547" s="12" t="s">
        <v>4915</v>
      </c>
      <c r="B547" s="12" t="s">
        <v>5527</v>
      </c>
      <c r="C547" s="12" t="s">
        <v>5590</v>
      </c>
      <c r="D547" s="13" t="s">
        <v>4918</v>
      </c>
      <c r="E547" s="13" t="s">
        <v>5112</v>
      </c>
      <c r="F547" s="13" t="s">
        <v>5593</v>
      </c>
      <c r="G547" s="14" t="s">
        <v>4960</v>
      </c>
      <c r="H547" s="14"/>
      <c r="I547" s="14"/>
      <c r="J547" s="14" t="s">
        <v>5594</v>
      </c>
      <c r="K547" s="16">
        <v>115.5</v>
      </c>
    </row>
    <row r="548" spans="1:11">
      <c r="A548" s="12" t="s">
        <v>4915</v>
      </c>
      <c r="B548" s="12" t="s">
        <v>5527</v>
      </c>
      <c r="C548" s="12" t="s">
        <v>5590</v>
      </c>
      <c r="D548" s="13" t="s">
        <v>4931</v>
      </c>
      <c r="E548" s="13" t="s">
        <v>4932</v>
      </c>
      <c r="F548" s="13" t="s">
        <v>5595</v>
      </c>
      <c r="G548" s="14" t="s">
        <v>5004</v>
      </c>
      <c r="H548" s="14" t="s">
        <v>4974</v>
      </c>
      <c r="I548" s="14" t="s">
        <v>4975</v>
      </c>
      <c r="J548" s="14" t="s">
        <v>5042</v>
      </c>
      <c r="K548" s="16">
        <v>115.5</v>
      </c>
    </row>
    <row r="549" spans="1:11">
      <c r="A549" s="12" t="s">
        <v>4915</v>
      </c>
      <c r="B549" s="12" t="s">
        <v>5527</v>
      </c>
      <c r="C549" s="12" t="s">
        <v>5590</v>
      </c>
      <c r="D549" s="13" t="s">
        <v>4934</v>
      </c>
      <c r="E549" s="13" t="s">
        <v>4998</v>
      </c>
      <c r="F549" s="13" t="s">
        <v>5151</v>
      </c>
      <c r="G549" s="14" t="s">
        <v>4921</v>
      </c>
      <c r="H549" s="14" t="s">
        <v>4926</v>
      </c>
      <c r="I549" s="14" t="s">
        <v>4927</v>
      </c>
      <c r="J549" s="14" t="s">
        <v>5592</v>
      </c>
      <c r="K549" s="16">
        <v>115.5</v>
      </c>
    </row>
    <row r="550" spans="1:11">
      <c r="A550" s="12" t="s">
        <v>4915</v>
      </c>
      <c r="B550" s="12" t="s">
        <v>5527</v>
      </c>
      <c r="C550" s="12" t="s">
        <v>5590</v>
      </c>
      <c r="D550" s="13" t="s">
        <v>4940</v>
      </c>
      <c r="E550" s="13" t="s">
        <v>5018</v>
      </c>
      <c r="F550" s="13" t="s">
        <v>5596</v>
      </c>
      <c r="G550" s="14" t="s">
        <v>5004</v>
      </c>
      <c r="H550" s="14" t="s">
        <v>4936</v>
      </c>
      <c r="I550" s="14" t="s">
        <v>5126</v>
      </c>
      <c r="J550" s="14" t="s">
        <v>5056</v>
      </c>
      <c r="K550" s="16">
        <v>115.5</v>
      </c>
    </row>
    <row r="551" spans="1:11">
      <c r="A551" s="12" t="s">
        <v>4915</v>
      </c>
      <c r="B551" s="12" t="s">
        <v>5527</v>
      </c>
      <c r="C551" s="12" t="s">
        <v>5597</v>
      </c>
      <c r="D551" s="13" t="s">
        <v>4918</v>
      </c>
      <c r="E551" s="13" t="s">
        <v>4919</v>
      </c>
      <c r="F551" s="13" t="s">
        <v>5598</v>
      </c>
      <c r="G551" s="14" t="s">
        <v>5004</v>
      </c>
      <c r="H551" s="14" t="s">
        <v>4946</v>
      </c>
      <c r="I551" s="14" t="s">
        <v>4975</v>
      </c>
      <c r="J551" s="14" t="s">
        <v>4958</v>
      </c>
      <c r="K551" s="16">
        <v>60</v>
      </c>
    </row>
    <row r="552" spans="1:11">
      <c r="A552" s="12" t="s">
        <v>4915</v>
      </c>
      <c r="B552" s="12" t="s">
        <v>5527</v>
      </c>
      <c r="C552" s="12" t="s">
        <v>5597</v>
      </c>
      <c r="D552" s="13" t="s">
        <v>4931</v>
      </c>
      <c r="E552" s="13" t="s">
        <v>4932</v>
      </c>
      <c r="F552" s="13" t="s">
        <v>5599</v>
      </c>
      <c r="G552" s="14" t="s">
        <v>4960</v>
      </c>
      <c r="H552" s="14"/>
      <c r="I552" s="14"/>
      <c r="J552" s="14" t="s">
        <v>4956</v>
      </c>
      <c r="K552" s="16">
        <v>60</v>
      </c>
    </row>
    <row r="553" spans="1:11">
      <c r="A553" s="12" t="s">
        <v>4915</v>
      </c>
      <c r="B553" s="12" t="s">
        <v>5527</v>
      </c>
      <c r="C553" s="12" t="s">
        <v>5597</v>
      </c>
      <c r="D553" s="13" t="s">
        <v>4934</v>
      </c>
      <c r="E553" s="13" t="s">
        <v>4998</v>
      </c>
      <c r="F553" s="13" t="s">
        <v>5574</v>
      </c>
      <c r="G553" s="14" t="s">
        <v>4960</v>
      </c>
      <c r="H553" s="14"/>
      <c r="I553" s="14"/>
      <c r="J553" s="14" t="s">
        <v>5137</v>
      </c>
      <c r="K553" s="16">
        <v>60</v>
      </c>
    </row>
    <row r="554" spans="1:11">
      <c r="A554" s="12" t="s">
        <v>4915</v>
      </c>
      <c r="B554" s="12" t="s">
        <v>5527</v>
      </c>
      <c r="C554" s="12" t="s">
        <v>5597</v>
      </c>
      <c r="D554" s="13" t="s">
        <v>4940</v>
      </c>
      <c r="E554" s="13" t="s">
        <v>4941</v>
      </c>
      <c r="F554" s="13" t="s">
        <v>5600</v>
      </c>
      <c r="G554" s="14" t="s">
        <v>4960</v>
      </c>
      <c r="H554" s="14"/>
      <c r="I554" s="14"/>
      <c r="J554" s="14" t="s">
        <v>4936</v>
      </c>
      <c r="K554" s="16">
        <v>60</v>
      </c>
    </row>
    <row r="555" spans="1:11">
      <c r="A555" s="12" t="s">
        <v>4915</v>
      </c>
      <c r="B555" s="12" t="s">
        <v>5527</v>
      </c>
      <c r="C555" s="12" t="s">
        <v>5597</v>
      </c>
      <c r="D555" s="13" t="s">
        <v>4940</v>
      </c>
      <c r="E555" s="13" t="s">
        <v>5018</v>
      </c>
      <c r="F555" s="13" t="s">
        <v>5601</v>
      </c>
      <c r="G555" s="14" t="s">
        <v>4960</v>
      </c>
      <c r="H555" s="14"/>
      <c r="I555" s="14"/>
      <c r="J555" s="14" t="s">
        <v>5007</v>
      </c>
      <c r="K555" s="16">
        <v>60</v>
      </c>
    </row>
    <row r="556" spans="1:11">
      <c r="A556" s="12" t="s">
        <v>4915</v>
      </c>
      <c r="B556" s="12" t="s">
        <v>5527</v>
      </c>
      <c r="C556" s="12" t="s">
        <v>5602</v>
      </c>
      <c r="D556" s="13" t="s">
        <v>4918</v>
      </c>
      <c r="E556" s="13" t="s">
        <v>4919</v>
      </c>
      <c r="F556" s="13" t="s">
        <v>5603</v>
      </c>
      <c r="G556" s="14" t="s">
        <v>4921</v>
      </c>
      <c r="H556" s="14" t="s">
        <v>5223</v>
      </c>
      <c r="I556" s="14" t="s">
        <v>5163</v>
      </c>
      <c r="J556" s="14" t="s">
        <v>4958</v>
      </c>
      <c r="K556" s="16">
        <v>20</v>
      </c>
    </row>
    <row r="557" spans="1:11">
      <c r="A557" s="12" t="s">
        <v>4915</v>
      </c>
      <c r="B557" s="12" t="s">
        <v>5527</v>
      </c>
      <c r="C557" s="12" t="s">
        <v>5602</v>
      </c>
      <c r="D557" s="13" t="s">
        <v>4931</v>
      </c>
      <c r="E557" s="13" t="s">
        <v>4932</v>
      </c>
      <c r="F557" s="13" t="s">
        <v>5604</v>
      </c>
      <c r="G557" s="14" t="s">
        <v>4960</v>
      </c>
      <c r="H557" s="14"/>
      <c r="I557" s="14"/>
      <c r="J557" s="14" t="s">
        <v>4924</v>
      </c>
      <c r="K557" s="16">
        <v>20</v>
      </c>
    </row>
    <row r="558" spans="1:11">
      <c r="A558" s="12" t="s">
        <v>4915</v>
      </c>
      <c r="B558" s="12" t="s">
        <v>5527</v>
      </c>
      <c r="C558" s="12" t="s">
        <v>5602</v>
      </c>
      <c r="D558" s="13" t="s">
        <v>4934</v>
      </c>
      <c r="E558" s="13" t="s">
        <v>4998</v>
      </c>
      <c r="F558" s="13" t="s">
        <v>4999</v>
      </c>
      <c r="G558" s="14" t="s">
        <v>4921</v>
      </c>
      <c r="H558" s="14" t="s">
        <v>4926</v>
      </c>
      <c r="I558" s="14" t="s">
        <v>4927</v>
      </c>
      <c r="J558" s="14" t="s">
        <v>4936</v>
      </c>
      <c r="K558" s="16">
        <v>20</v>
      </c>
    </row>
    <row r="559" spans="1:11">
      <c r="A559" s="12" t="s">
        <v>4915</v>
      </c>
      <c r="B559" s="12" t="s">
        <v>5527</v>
      </c>
      <c r="C559" s="12" t="s">
        <v>5602</v>
      </c>
      <c r="D559" s="13" t="s">
        <v>4940</v>
      </c>
      <c r="E559" s="13" t="s">
        <v>4941</v>
      </c>
      <c r="F559" s="13" t="s">
        <v>5605</v>
      </c>
      <c r="G559" s="14" t="s">
        <v>4960</v>
      </c>
      <c r="H559" s="14"/>
      <c r="I559" s="14"/>
      <c r="J559" s="14" t="s">
        <v>4936</v>
      </c>
      <c r="K559" s="16">
        <v>20</v>
      </c>
    </row>
    <row r="560" spans="1:11">
      <c r="A560" s="12" t="s">
        <v>4915</v>
      </c>
      <c r="B560" s="12" t="s">
        <v>5527</v>
      </c>
      <c r="C560" s="12" t="s">
        <v>5602</v>
      </c>
      <c r="D560" s="13" t="s">
        <v>4940</v>
      </c>
      <c r="E560" s="13" t="s">
        <v>5018</v>
      </c>
      <c r="F560" s="13" t="s">
        <v>5606</v>
      </c>
      <c r="G560" s="14" t="s">
        <v>4960</v>
      </c>
      <c r="H560" s="14"/>
      <c r="I560" s="14"/>
      <c r="J560" s="14" t="s">
        <v>4936</v>
      </c>
      <c r="K560" s="16">
        <v>20</v>
      </c>
    </row>
    <row r="561" spans="1:11">
      <c r="A561" s="12" t="s">
        <v>4915</v>
      </c>
      <c r="B561" s="12" t="s">
        <v>5527</v>
      </c>
      <c r="C561" s="12" t="s">
        <v>5607</v>
      </c>
      <c r="D561" s="13" t="s">
        <v>4918</v>
      </c>
      <c r="E561" s="13" t="s">
        <v>4939</v>
      </c>
      <c r="F561" s="13" t="s">
        <v>5608</v>
      </c>
      <c r="G561" s="14" t="s">
        <v>4960</v>
      </c>
      <c r="H561" s="14"/>
      <c r="I561" s="14"/>
      <c r="J561" s="14" t="s">
        <v>4958</v>
      </c>
      <c r="K561" s="16">
        <v>86.8</v>
      </c>
    </row>
    <row r="562" spans="1:11">
      <c r="A562" s="12" t="s">
        <v>4915</v>
      </c>
      <c r="B562" s="12" t="s">
        <v>5527</v>
      </c>
      <c r="C562" s="12" t="s">
        <v>5607</v>
      </c>
      <c r="D562" s="13" t="s">
        <v>4931</v>
      </c>
      <c r="E562" s="13" t="s">
        <v>4961</v>
      </c>
      <c r="F562" s="13" t="s">
        <v>5609</v>
      </c>
      <c r="G562" s="14" t="s">
        <v>4960</v>
      </c>
      <c r="H562" s="14"/>
      <c r="I562" s="14"/>
      <c r="J562" s="14" t="s">
        <v>4956</v>
      </c>
      <c r="K562" s="16">
        <v>86.8</v>
      </c>
    </row>
    <row r="563" spans="1:11">
      <c r="A563" s="12" t="s">
        <v>4915</v>
      </c>
      <c r="B563" s="12" t="s">
        <v>5527</v>
      </c>
      <c r="C563" s="12" t="s">
        <v>5607</v>
      </c>
      <c r="D563" s="13" t="s">
        <v>4934</v>
      </c>
      <c r="E563" s="13" t="s">
        <v>4998</v>
      </c>
      <c r="F563" s="13" t="s">
        <v>4999</v>
      </c>
      <c r="G563" s="14" t="s">
        <v>4921</v>
      </c>
      <c r="H563" s="14" t="s">
        <v>4926</v>
      </c>
      <c r="I563" s="14" t="s">
        <v>4927</v>
      </c>
      <c r="J563" s="14" t="s">
        <v>4974</v>
      </c>
      <c r="K563" s="16">
        <v>86.8</v>
      </c>
    </row>
    <row r="564" spans="1:11">
      <c r="A564" s="12" t="s">
        <v>4915</v>
      </c>
      <c r="B564" s="12" t="s">
        <v>5527</v>
      </c>
      <c r="C564" s="12" t="s">
        <v>5607</v>
      </c>
      <c r="D564" s="13" t="s">
        <v>4934</v>
      </c>
      <c r="E564" s="13" t="s">
        <v>4934</v>
      </c>
      <c r="F564" s="13" t="s">
        <v>4999</v>
      </c>
      <c r="G564" s="14" t="s">
        <v>4921</v>
      </c>
      <c r="H564" s="14" t="s">
        <v>4926</v>
      </c>
      <c r="I564" s="14" t="s">
        <v>4927</v>
      </c>
      <c r="J564" s="14" t="s">
        <v>4974</v>
      </c>
      <c r="K564" s="16">
        <v>86.8</v>
      </c>
    </row>
    <row r="565" spans="1:11">
      <c r="A565" s="12" t="s">
        <v>4915</v>
      </c>
      <c r="B565" s="12" t="s">
        <v>5527</v>
      </c>
      <c r="C565" s="12" t="s">
        <v>5607</v>
      </c>
      <c r="D565" s="13" t="s">
        <v>4940</v>
      </c>
      <c r="E565" s="13" t="s">
        <v>4941</v>
      </c>
      <c r="F565" s="13" t="s">
        <v>5610</v>
      </c>
      <c r="G565" s="14" t="s">
        <v>4960</v>
      </c>
      <c r="H565" s="14"/>
      <c r="I565" s="14"/>
      <c r="J565" s="14" t="s">
        <v>4936</v>
      </c>
      <c r="K565" s="16">
        <v>86.8</v>
      </c>
    </row>
    <row r="566" spans="1:11">
      <c r="A566" s="12" t="s">
        <v>4915</v>
      </c>
      <c r="B566" s="12" t="s">
        <v>5527</v>
      </c>
      <c r="C566" s="12" t="s">
        <v>5611</v>
      </c>
      <c r="D566" s="13" t="s">
        <v>4918</v>
      </c>
      <c r="E566" s="13" t="s">
        <v>4939</v>
      </c>
      <c r="F566" s="13" t="s">
        <v>5612</v>
      </c>
      <c r="G566" s="14" t="s">
        <v>4960</v>
      </c>
      <c r="H566" s="14"/>
      <c r="I566" s="14"/>
      <c r="J566" s="14" t="s">
        <v>4958</v>
      </c>
      <c r="K566" s="16">
        <v>5</v>
      </c>
    </row>
    <row r="567" spans="1:11">
      <c r="A567" s="12" t="s">
        <v>4915</v>
      </c>
      <c r="B567" s="12" t="s">
        <v>5527</v>
      </c>
      <c r="C567" s="12" t="s">
        <v>5611</v>
      </c>
      <c r="D567" s="13" t="s">
        <v>4931</v>
      </c>
      <c r="E567" s="13" t="s">
        <v>4932</v>
      </c>
      <c r="F567" s="13" t="s">
        <v>5613</v>
      </c>
      <c r="G567" s="14" t="s">
        <v>4960</v>
      </c>
      <c r="H567" s="14"/>
      <c r="I567" s="14"/>
      <c r="J567" s="14" t="s">
        <v>4924</v>
      </c>
      <c r="K567" s="16">
        <v>5</v>
      </c>
    </row>
    <row r="568" spans="1:11">
      <c r="A568" s="12" t="s">
        <v>4915</v>
      </c>
      <c r="B568" s="12" t="s">
        <v>5527</v>
      </c>
      <c r="C568" s="12" t="s">
        <v>5611</v>
      </c>
      <c r="D568" s="13" t="s">
        <v>4934</v>
      </c>
      <c r="E568" s="13" t="s">
        <v>4998</v>
      </c>
      <c r="F568" s="13" t="s">
        <v>4999</v>
      </c>
      <c r="G568" s="14" t="s">
        <v>4921</v>
      </c>
      <c r="H568" s="14" t="s">
        <v>4926</v>
      </c>
      <c r="I568" s="14" t="s">
        <v>4927</v>
      </c>
      <c r="J568" s="14" t="s">
        <v>4974</v>
      </c>
      <c r="K568" s="16">
        <v>5</v>
      </c>
    </row>
    <row r="569" spans="1:11">
      <c r="A569" s="12" t="s">
        <v>4915</v>
      </c>
      <c r="B569" s="12" t="s">
        <v>5527</v>
      </c>
      <c r="C569" s="12" t="s">
        <v>5611</v>
      </c>
      <c r="D569" s="13" t="s">
        <v>4934</v>
      </c>
      <c r="E569" s="13" t="s">
        <v>4934</v>
      </c>
      <c r="F569" s="13" t="s">
        <v>4999</v>
      </c>
      <c r="G569" s="14" t="s">
        <v>4921</v>
      </c>
      <c r="H569" s="14" t="s">
        <v>4926</v>
      </c>
      <c r="I569" s="14" t="s">
        <v>4927</v>
      </c>
      <c r="J569" s="14" t="s">
        <v>4974</v>
      </c>
      <c r="K569" s="16">
        <v>5</v>
      </c>
    </row>
    <row r="570" spans="1:11">
      <c r="A570" s="12" t="s">
        <v>4915</v>
      </c>
      <c r="B570" s="12" t="s">
        <v>5527</v>
      </c>
      <c r="C570" s="12" t="s">
        <v>5611</v>
      </c>
      <c r="D570" s="13" t="s">
        <v>4940</v>
      </c>
      <c r="E570" s="13" t="s">
        <v>4941</v>
      </c>
      <c r="F570" s="13" t="s">
        <v>5600</v>
      </c>
      <c r="G570" s="14" t="s">
        <v>4960</v>
      </c>
      <c r="H570" s="14"/>
      <c r="I570" s="14"/>
      <c r="J570" s="14" t="s">
        <v>4924</v>
      </c>
      <c r="K570" s="16">
        <v>5</v>
      </c>
    </row>
    <row r="571" spans="1:11">
      <c r="A571" s="12" t="s">
        <v>4915</v>
      </c>
      <c r="B571" s="12" t="s">
        <v>5614</v>
      </c>
      <c r="C571" s="12" t="s">
        <v>5615</v>
      </c>
      <c r="D571" s="13" t="s">
        <v>4918</v>
      </c>
      <c r="E571" s="13" t="s">
        <v>4919</v>
      </c>
      <c r="F571" s="13" t="s">
        <v>5616</v>
      </c>
      <c r="G571" s="14" t="s">
        <v>4921</v>
      </c>
      <c r="H571" s="14" t="s">
        <v>4966</v>
      </c>
      <c r="I571" s="14" t="s">
        <v>5098</v>
      </c>
      <c r="J571" s="14" t="s">
        <v>4924</v>
      </c>
      <c r="K571" s="16">
        <v>26.36</v>
      </c>
    </row>
    <row r="572" spans="1:11">
      <c r="A572" s="12" t="s">
        <v>4915</v>
      </c>
      <c r="B572" s="12" t="s">
        <v>5614</v>
      </c>
      <c r="C572" s="12" t="s">
        <v>5615</v>
      </c>
      <c r="D572" s="13" t="s">
        <v>4918</v>
      </c>
      <c r="E572" s="13" t="s">
        <v>4919</v>
      </c>
      <c r="F572" s="13" t="s">
        <v>5617</v>
      </c>
      <c r="G572" s="14" t="s">
        <v>4921</v>
      </c>
      <c r="H572" s="14" t="s">
        <v>4966</v>
      </c>
      <c r="I572" s="14" t="s">
        <v>5098</v>
      </c>
      <c r="J572" s="14" t="s">
        <v>4924</v>
      </c>
      <c r="K572" s="16">
        <v>26.36</v>
      </c>
    </row>
    <row r="573" spans="1:11">
      <c r="A573" s="12" t="s">
        <v>4915</v>
      </c>
      <c r="B573" s="12" t="s">
        <v>5614</v>
      </c>
      <c r="C573" s="12" t="s">
        <v>5615</v>
      </c>
      <c r="D573" s="13" t="s">
        <v>4918</v>
      </c>
      <c r="E573" s="13" t="s">
        <v>4919</v>
      </c>
      <c r="F573" s="13" t="s">
        <v>5618</v>
      </c>
      <c r="G573" s="14" t="s">
        <v>4921</v>
      </c>
      <c r="H573" s="14" t="s">
        <v>4966</v>
      </c>
      <c r="I573" s="14" t="s">
        <v>5098</v>
      </c>
      <c r="J573" s="14" t="s">
        <v>4924</v>
      </c>
      <c r="K573" s="16">
        <v>26.36</v>
      </c>
    </row>
    <row r="574" spans="1:11">
      <c r="A574" s="12" t="s">
        <v>4915</v>
      </c>
      <c r="B574" s="12" t="s">
        <v>5614</v>
      </c>
      <c r="C574" s="12" t="s">
        <v>5615</v>
      </c>
      <c r="D574" s="13" t="s">
        <v>4931</v>
      </c>
      <c r="E574" s="13" t="s">
        <v>4932</v>
      </c>
      <c r="F574" s="13" t="s">
        <v>5619</v>
      </c>
      <c r="G574" s="14" t="s">
        <v>5004</v>
      </c>
      <c r="H574" s="14" t="s">
        <v>4966</v>
      </c>
      <c r="I574" s="14" t="s">
        <v>4947</v>
      </c>
      <c r="J574" s="14" t="s">
        <v>4936</v>
      </c>
      <c r="K574" s="16">
        <v>26.36</v>
      </c>
    </row>
    <row r="575" spans="1:11">
      <c r="A575" s="12" t="s">
        <v>4915</v>
      </c>
      <c r="B575" s="12" t="s">
        <v>5614</v>
      </c>
      <c r="C575" s="12" t="s">
        <v>5615</v>
      </c>
      <c r="D575" s="13" t="s">
        <v>4931</v>
      </c>
      <c r="E575" s="13" t="s">
        <v>4961</v>
      </c>
      <c r="F575" s="13" t="s">
        <v>5620</v>
      </c>
      <c r="G575" s="14" t="s">
        <v>4921</v>
      </c>
      <c r="H575" s="14" t="s">
        <v>4936</v>
      </c>
      <c r="I575" s="14" t="s">
        <v>5098</v>
      </c>
      <c r="J575" s="14" t="s">
        <v>4924</v>
      </c>
      <c r="K575" s="16">
        <v>26.36</v>
      </c>
    </row>
    <row r="576" spans="1:11">
      <c r="A576" s="12" t="s">
        <v>4915</v>
      </c>
      <c r="B576" s="12" t="s">
        <v>5614</v>
      </c>
      <c r="C576" s="12" t="s">
        <v>5374</v>
      </c>
      <c r="D576" s="13" t="s">
        <v>4918</v>
      </c>
      <c r="E576" s="13" t="s">
        <v>4919</v>
      </c>
      <c r="F576" s="13" t="s">
        <v>5621</v>
      </c>
      <c r="G576" s="14" t="s">
        <v>4921</v>
      </c>
      <c r="H576" s="14" t="s">
        <v>4974</v>
      </c>
      <c r="I576" s="14" t="s">
        <v>4947</v>
      </c>
      <c r="J576" s="14" t="s">
        <v>4924</v>
      </c>
      <c r="K576" s="16">
        <v>9.58</v>
      </c>
    </row>
    <row r="577" spans="1:11">
      <c r="A577" s="12" t="s">
        <v>4915</v>
      </c>
      <c r="B577" s="12" t="s">
        <v>5614</v>
      </c>
      <c r="C577" s="12" t="s">
        <v>5374</v>
      </c>
      <c r="D577" s="13" t="s">
        <v>4918</v>
      </c>
      <c r="E577" s="13" t="s">
        <v>4919</v>
      </c>
      <c r="F577" s="13" t="s">
        <v>5622</v>
      </c>
      <c r="G577" s="14" t="s">
        <v>4921</v>
      </c>
      <c r="H577" s="14" t="s">
        <v>4936</v>
      </c>
      <c r="I577" s="14" t="s">
        <v>4947</v>
      </c>
      <c r="J577" s="14" t="s">
        <v>4924</v>
      </c>
      <c r="K577" s="16">
        <v>9.58</v>
      </c>
    </row>
    <row r="578" spans="1:11">
      <c r="A578" s="12" t="s">
        <v>4915</v>
      </c>
      <c r="B578" s="12" t="s">
        <v>5614</v>
      </c>
      <c r="C578" s="12" t="s">
        <v>5374</v>
      </c>
      <c r="D578" s="13" t="s">
        <v>4918</v>
      </c>
      <c r="E578" s="13" t="s">
        <v>4919</v>
      </c>
      <c r="F578" s="13" t="s">
        <v>5623</v>
      </c>
      <c r="G578" s="14" t="s">
        <v>4921</v>
      </c>
      <c r="H578" s="14" t="s">
        <v>5169</v>
      </c>
      <c r="I578" s="14" t="s">
        <v>5122</v>
      </c>
      <c r="J578" s="14" t="s">
        <v>4924</v>
      </c>
      <c r="K578" s="16">
        <v>9.58</v>
      </c>
    </row>
    <row r="579" spans="1:11">
      <c r="A579" s="12" t="s">
        <v>4915</v>
      </c>
      <c r="B579" s="12" t="s">
        <v>5614</v>
      </c>
      <c r="C579" s="12" t="s">
        <v>5374</v>
      </c>
      <c r="D579" s="13" t="s">
        <v>4931</v>
      </c>
      <c r="E579" s="13" t="s">
        <v>4932</v>
      </c>
      <c r="F579" s="13" t="s">
        <v>5624</v>
      </c>
      <c r="G579" s="14" t="s">
        <v>5004</v>
      </c>
      <c r="H579" s="14" t="s">
        <v>4966</v>
      </c>
      <c r="I579" s="14" t="s">
        <v>4975</v>
      </c>
      <c r="J579" s="14" t="s">
        <v>4936</v>
      </c>
      <c r="K579" s="16">
        <v>9.58</v>
      </c>
    </row>
    <row r="580" spans="1:11">
      <c r="A580" s="12" t="s">
        <v>4915</v>
      </c>
      <c r="B580" s="12" t="s">
        <v>5614</v>
      </c>
      <c r="C580" s="12" t="s">
        <v>5374</v>
      </c>
      <c r="D580" s="13" t="s">
        <v>4931</v>
      </c>
      <c r="E580" s="13" t="s">
        <v>4932</v>
      </c>
      <c r="F580" s="13" t="s">
        <v>5625</v>
      </c>
      <c r="G580" s="14" t="s">
        <v>4921</v>
      </c>
      <c r="H580" s="14" t="s">
        <v>5137</v>
      </c>
      <c r="I580" s="14" t="s">
        <v>5098</v>
      </c>
      <c r="J580" s="14" t="s">
        <v>4924</v>
      </c>
      <c r="K580" s="16">
        <v>9.58</v>
      </c>
    </row>
    <row r="581" spans="1:11">
      <c r="A581" s="12" t="s">
        <v>4915</v>
      </c>
      <c r="B581" s="12" t="s">
        <v>5614</v>
      </c>
      <c r="C581" s="12" t="s">
        <v>5626</v>
      </c>
      <c r="D581" s="13" t="s">
        <v>4918</v>
      </c>
      <c r="E581" s="13" t="s">
        <v>4919</v>
      </c>
      <c r="F581" s="13" t="s">
        <v>5627</v>
      </c>
      <c r="G581" s="14" t="s">
        <v>4921</v>
      </c>
      <c r="H581" s="14" t="s">
        <v>4936</v>
      </c>
      <c r="I581" s="14" t="s">
        <v>5012</v>
      </c>
      <c r="J581" s="14" t="s">
        <v>5221</v>
      </c>
      <c r="K581" s="16">
        <v>31</v>
      </c>
    </row>
    <row r="582" spans="1:11">
      <c r="A582" s="12" t="s">
        <v>4915</v>
      </c>
      <c r="B582" s="12" t="s">
        <v>5614</v>
      </c>
      <c r="C582" s="12" t="s">
        <v>5626</v>
      </c>
      <c r="D582" s="13" t="s">
        <v>4918</v>
      </c>
      <c r="E582" s="13" t="s">
        <v>4919</v>
      </c>
      <c r="F582" s="13" t="s">
        <v>5628</v>
      </c>
      <c r="G582" s="14" t="s">
        <v>4921</v>
      </c>
      <c r="H582" s="14" t="s">
        <v>4946</v>
      </c>
      <c r="I582" s="14" t="s">
        <v>5098</v>
      </c>
      <c r="J582" s="14" t="s">
        <v>4924</v>
      </c>
      <c r="K582" s="16">
        <v>31</v>
      </c>
    </row>
    <row r="583" spans="1:11">
      <c r="A583" s="12" t="s">
        <v>4915</v>
      </c>
      <c r="B583" s="12" t="s">
        <v>5614</v>
      </c>
      <c r="C583" s="12" t="s">
        <v>5626</v>
      </c>
      <c r="D583" s="13" t="s">
        <v>4918</v>
      </c>
      <c r="E583" s="13" t="s">
        <v>4919</v>
      </c>
      <c r="F583" s="13" t="s">
        <v>5629</v>
      </c>
      <c r="G583" s="14" t="s">
        <v>4921</v>
      </c>
      <c r="H583" s="14" t="s">
        <v>4974</v>
      </c>
      <c r="I583" s="14" t="s">
        <v>4947</v>
      </c>
      <c r="J583" s="14" t="s">
        <v>4924</v>
      </c>
      <c r="K583" s="16">
        <v>31</v>
      </c>
    </row>
    <row r="584" spans="1:11">
      <c r="A584" s="12" t="s">
        <v>4915</v>
      </c>
      <c r="B584" s="12" t="s">
        <v>5614</v>
      </c>
      <c r="C584" s="12" t="s">
        <v>5626</v>
      </c>
      <c r="D584" s="13" t="s">
        <v>4931</v>
      </c>
      <c r="E584" s="13" t="s">
        <v>4932</v>
      </c>
      <c r="F584" s="13" t="s">
        <v>5630</v>
      </c>
      <c r="G584" s="14" t="s">
        <v>4921</v>
      </c>
      <c r="H584" s="14" t="s">
        <v>4938</v>
      </c>
      <c r="I584" s="14" t="s">
        <v>5012</v>
      </c>
      <c r="J584" s="14" t="s">
        <v>5221</v>
      </c>
      <c r="K584" s="16">
        <v>31</v>
      </c>
    </row>
    <row r="585" spans="1:11">
      <c r="A585" s="12" t="s">
        <v>4915</v>
      </c>
      <c r="B585" s="12" t="s">
        <v>5614</v>
      </c>
      <c r="C585" s="12" t="s">
        <v>5626</v>
      </c>
      <c r="D585" s="13" t="s">
        <v>4931</v>
      </c>
      <c r="E585" s="13" t="s">
        <v>4961</v>
      </c>
      <c r="F585" s="13" t="s">
        <v>5631</v>
      </c>
      <c r="G585" s="14" t="s">
        <v>4921</v>
      </c>
      <c r="H585" s="14" t="s">
        <v>5201</v>
      </c>
      <c r="I585" s="14" t="s">
        <v>5131</v>
      </c>
      <c r="J585" s="14" t="s">
        <v>4924</v>
      </c>
      <c r="K585" s="16">
        <v>31</v>
      </c>
    </row>
    <row r="586" spans="1:11">
      <c r="A586" s="12" t="s">
        <v>4915</v>
      </c>
      <c r="B586" s="12" t="s">
        <v>5632</v>
      </c>
      <c r="C586" s="12" t="s">
        <v>5633</v>
      </c>
      <c r="D586" s="13" t="s">
        <v>4918</v>
      </c>
      <c r="E586" s="13" t="s">
        <v>4939</v>
      </c>
      <c r="F586" s="13" t="s">
        <v>5634</v>
      </c>
      <c r="G586" s="14" t="s">
        <v>4921</v>
      </c>
      <c r="H586" s="14" t="s">
        <v>4952</v>
      </c>
      <c r="I586" s="14" t="s">
        <v>5635</v>
      </c>
      <c r="J586" s="14" t="s">
        <v>5119</v>
      </c>
      <c r="K586" s="16">
        <v>8.15</v>
      </c>
    </row>
    <row r="587" spans="1:11">
      <c r="A587" s="12" t="s">
        <v>4915</v>
      </c>
      <c r="B587" s="12" t="s">
        <v>5632</v>
      </c>
      <c r="C587" s="12" t="s">
        <v>5633</v>
      </c>
      <c r="D587" s="13" t="s">
        <v>4931</v>
      </c>
      <c r="E587" s="13" t="s">
        <v>4932</v>
      </c>
      <c r="F587" s="13" t="s">
        <v>5636</v>
      </c>
      <c r="G587" s="14" t="s">
        <v>4921</v>
      </c>
      <c r="H587" s="14" t="s">
        <v>4952</v>
      </c>
      <c r="I587" s="14" t="s">
        <v>5635</v>
      </c>
      <c r="J587" s="14" t="s">
        <v>4956</v>
      </c>
      <c r="K587" s="16">
        <v>8.15</v>
      </c>
    </row>
    <row r="588" spans="1:11">
      <c r="A588" s="12" t="s">
        <v>4915</v>
      </c>
      <c r="B588" s="12" t="s">
        <v>5632</v>
      </c>
      <c r="C588" s="12" t="s">
        <v>5633</v>
      </c>
      <c r="D588" s="13" t="s">
        <v>4934</v>
      </c>
      <c r="E588" s="13" t="s">
        <v>4998</v>
      </c>
      <c r="F588" s="13" t="s">
        <v>5637</v>
      </c>
      <c r="G588" s="14" t="s">
        <v>4921</v>
      </c>
      <c r="H588" s="14" t="s">
        <v>4952</v>
      </c>
      <c r="I588" s="14" t="s">
        <v>5635</v>
      </c>
      <c r="J588" s="14" t="s">
        <v>4936</v>
      </c>
      <c r="K588" s="16">
        <v>8.15</v>
      </c>
    </row>
    <row r="589" spans="1:11">
      <c r="A589" s="12" t="s">
        <v>4915</v>
      </c>
      <c r="B589" s="12" t="s">
        <v>5632</v>
      </c>
      <c r="C589" s="12" t="s">
        <v>5638</v>
      </c>
      <c r="D589" s="13" t="s">
        <v>4918</v>
      </c>
      <c r="E589" s="13" t="s">
        <v>4919</v>
      </c>
      <c r="F589" s="13" t="s">
        <v>5639</v>
      </c>
      <c r="G589" s="14" t="s">
        <v>4942</v>
      </c>
      <c r="H589" s="14" t="s">
        <v>4952</v>
      </c>
      <c r="I589" s="14" t="s">
        <v>5635</v>
      </c>
      <c r="J589" s="14" t="s">
        <v>5119</v>
      </c>
      <c r="K589" s="16">
        <v>10</v>
      </c>
    </row>
    <row r="590" spans="1:11">
      <c r="A590" s="12" t="s">
        <v>4915</v>
      </c>
      <c r="B590" s="12" t="s">
        <v>5632</v>
      </c>
      <c r="C590" s="12" t="s">
        <v>5638</v>
      </c>
      <c r="D590" s="13" t="s">
        <v>4931</v>
      </c>
      <c r="E590" s="13" t="s">
        <v>4932</v>
      </c>
      <c r="F590" s="13" t="s">
        <v>5640</v>
      </c>
      <c r="G590" s="14" t="s">
        <v>4960</v>
      </c>
      <c r="H590" s="14"/>
      <c r="I590" s="14" t="s">
        <v>5635</v>
      </c>
      <c r="J590" s="14" t="s">
        <v>4956</v>
      </c>
      <c r="K590" s="16">
        <v>10</v>
      </c>
    </row>
    <row r="591" spans="1:11">
      <c r="A591" s="12" t="s">
        <v>4915</v>
      </c>
      <c r="B591" s="12" t="s">
        <v>5632</v>
      </c>
      <c r="C591" s="12" t="s">
        <v>5638</v>
      </c>
      <c r="D591" s="13" t="s">
        <v>4934</v>
      </c>
      <c r="E591" s="13" t="s">
        <v>4998</v>
      </c>
      <c r="F591" s="13" t="s">
        <v>5641</v>
      </c>
      <c r="G591" s="14" t="s">
        <v>4921</v>
      </c>
      <c r="H591" s="14" t="s">
        <v>4952</v>
      </c>
      <c r="I591" s="14" t="s">
        <v>5635</v>
      </c>
      <c r="J591" s="14" t="s">
        <v>4936</v>
      </c>
      <c r="K591" s="16">
        <v>10</v>
      </c>
    </row>
    <row r="592" spans="1:11">
      <c r="A592" s="12" t="s">
        <v>4915</v>
      </c>
      <c r="B592" s="12" t="s">
        <v>5642</v>
      </c>
      <c r="C592" s="12" t="s">
        <v>5643</v>
      </c>
      <c r="D592" s="13" t="s">
        <v>4918</v>
      </c>
      <c r="E592" s="13" t="s">
        <v>4919</v>
      </c>
      <c r="F592" s="13" t="s">
        <v>5644</v>
      </c>
      <c r="G592" s="14" t="s">
        <v>4921</v>
      </c>
      <c r="H592" s="14" t="s">
        <v>4958</v>
      </c>
      <c r="I592" s="14" t="s">
        <v>5065</v>
      </c>
      <c r="J592" s="14" t="s">
        <v>4924</v>
      </c>
      <c r="K592" s="16">
        <v>132.598</v>
      </c>
    </row>
    <row r="593" spans="1:11">
      <c r="A593" s="12" t="s">
        <v>4915</v>
      </c>
      <c r="B593" s="12" t="s">
        <v>5642</v>
      </c>
      <c r="C593" s="12" t="s">
        <v>5643</v>
      </c>
      <c r="D593" s="13" t="s">
        <v>4918</v>
      </c>
      <c r="E593" s="13" t="s">
        <v>4919</v>
      </c>
      <c r="F593" s="13" t="s">
        <v>5645</v>
      </c>
      <c r="G593" s="14" t="s">
        <v>4921</v>
      </c>
      <c r="H593" s="14" t="s">
        <v>5137</v>
      </c>
      <c r="I593" s="14" t="s">
        <v>5098</v>
      </c>
      <c r="J593" s="14" t="s">
        <v>4924</v>
      </c>
      <c r="K593" s="16">
        <v>132.598</v>
      </c>
    </row>
    <row r="594" spans="1:11">
      <c r="A594" s="12" t="s">
        <v>4915</v>
      </c>
      <c r="B594" s="12" t="s">
        <v>5642</v>
      </c>
      <c r="C594" s="12" t="s">
        <v>5643</v>
      </c>
      <c r="D594" s="13" t="s">
        <v>4918</v>
      </c>
      <c r="E594" s="13" t="s">
        <v>4919</v>
      </c>
      <c r="F594" s="13" t="s">
        <v>5646</v>
      </c>
      <c r="G594" s="14" t="s">
        <v>4921</v>
      </c>
      <c r="H594" s="14" t="s">
        <v>5647</v>
      </c>
      <c r="I594" s="14" t="s">
        <v>5131</v>
      </c>
      <c r="J594" s="14" t="s">
        <v>4924</v>
      </c>
      <c r="K594" s="16">
        <v>132.598</v>
      </c>
    </row>
    <row r="595" spans="1:11">
      <c r="A595" s="12" t="s">
        <v>4915</v>
      </c>
      <c r="B595" s="12" t="s">
        <v>5642</v>
      </c>
      <c r="C595" s="12" t="s">
        <v>5643</v>
      </c>
      <c r="D595" s="13" t="s">
        <v>4931</v>
      </c>
      <c r="E595" s="13" t="s">
        <v>4932</v>
      </c>
      <c r="F595" s="13" t="s">
        <v>5648</v>
      </c>
      <c r="G595" s="14" t="s">
        <v>4921</v>
      </c>
      <c r="H595" s="14" t="s">
        <v>4926</v>
      </c>
      <c r="I595" s="14" t="s">
        <v>4927</v>
      </c>
      <c r="J595" s="14" t="s">
        <v>4936</v>
      </c>
      <c r="K595" s="16">
        <v>132.598</v>
      </c>
    </row>
    <row r="596" spans="1:11">
      <c r="A596" s="12" t="s">
        <v>4915</v>
      </c>
      <c r="B596" s="12" t="s">
        <v>5642</v>
      </c>
      <c r="C596" s="12" t="s">
        <v>5643</v>
      </c>
      <c r="D596" s="13" t="s">
        <v>4931</v>
      </c>
      <c r="E596" s="13" t="s">
        <v>5083</v>
      </c>
      <c r="F596" s="13" t="s">
        <v>5649</v>
      </c>
      <c r="G596" s="14" t="s">
        <v>4921</v>
      </c>
      <c r="H596" s="14" t="s">
        <v>4926</v>
      </c>
      <c r="I596" s="14" t="s">
        <v>4927</v>
      </c>
      <c r="J596" s="14" t="s">
        <v>4936</v>
      </c>
      <c r="K596" s="16">
        <v>132.598</v>
      </c>
    </row>
    <row r="597" spans="1:11">
      <c r="A597" s="12" t="s">
        <v>4915</v>
      </c>
      <c r="B597" s="12" t="s">
        <v>5642</v>
      </c>
      <c r="C597" s="12" t="s">
        <v>5643</v>
      </c>
      <c r="D597" s="13" t="s">
        <v>4934</v>
      </c>
      <c r="E597" s="13" t="s">
        <v>4998</v>
      </c>
      <c r="F597" s="13" t="s">
        <v>5650</v>
      </c>
      <c r="G597" s="14" t="s">
        <v>4921</v>
      </c>
      <c r="H597" s="14" t="s">
        <v>4926</v>
      </c>
      <c r="I597" s="14" t="s">
        <v>4927</v>
      </c>
      <c r="J597" s="14" t="s">
        <v>4936</v>
      </c>
      <c r="K597" s="16">
        <v>132.598</v>
      </c>
    </row>
    <row r="598" spans="1:11">
      <c r="A598" s="12" t="s">
        <v>4915</v>
      </c>
      <c r="B598" s="12" t="s">
        <v>5642</v>
      </c>
      <c r="C598" s="12" t="s">
        <v>5651</v>
      </c>
      <c r="D598" s="13" t="s">
        <v>4918</v>
      </c>
      <c r="E598" s="13" t="s">
        <v>4919</v>
      </c>
      <c r="F598" s="13" t="s">
        <v>5652</v>
      </c>
      <c r="G598" s="14" t="s">
        <v>4942</v>
      </c>
      <c r="H598" s="14" t="s">
        <v>5653</v>
      </c>
      <c r="I598" s="14" t="s">
        <v>5654</v>
      </c>
      <c r="J598" s="14" t="s">
        <v>4956</v>
      </c>
      <c r="K598" s="16">
        <v>0.924</v>
      </c>
    </row>
    <row r="599" spans="1:11">
      <c r="A599" s="12" t="s">
        <v>4915</v>
      </c>
      <c r="B599" s="12" t="s">
        <v>5642</v>
      </c>
      <c r="C599" s="12" t="s">
        <v>5651</v>
      </c>
      <c r="D599" s="13" t="s">
        <v>4918</v>
      </c>
      <c r="E599" s="13" t="s">
        <v>4939</v>
      </c>
      <c r="F599" s="13" t="s">
        <v>5655</v>
      </c>
      <c r="G599" s="14" t="s">
        <v>4921</v>
      </c>
      <c r="H599" s="14" t="s">
        <v>4966</v>
      </c>
      <c r="I599" s="14" t="s">
        <v>4947</v>
      </c>
      <c r="J599" s="14" t="s">
        <v>4956</v>
      </c>
      <c r="K599" s="16">
        <v>0.924</v>
      </c>
    </row>
    <row r="600" spans="1:11">
      <c r="A600" s="12" t="s">
        <v>4915</v>
      </c>
      <c r="B600" s="12" t="s">
        <v>5642</v>
      </c>
      <c r="C600" s="12" t="s">
        <v>5651</v>
      </c>
      <c r="D600" s="13" t="s">
        <v>4931</v>
      </c>
      <c r="E600" s="13" t="s">
        <v>4932</v>
      </c>
      <c r="F600" s="13" t="s">
        <v>5249</v>
      </c>
      <c r="G600" s="14" t="s">
        <v>4942</v>
      </c>
      <c r="H600" s="14" t="s">
        <v>4966</v>
      </c>
      <c r="I600" s="14" t="s">
        <v>5065</v>
      </c>
      <c r="J600" s="14" t="s">
        <v>4936</v>
      </c>
      <c r="K600" s="16">
        <v>0.924</v>
      </c>
    </row>
    <row r="601" spans="1:11">
      <c r="A601" s="12" t="s">
        <v>4915</v>
      </c>
      <c r="B601" s="12" t="s">
        <v>5642</v>
      </c>
      <c r="C601" s="12" t="s">
        <v>5651</v>
      </c>
      <c r="D601" s="13" t="s">
        <v>4931</v>
      </c>
      <c r="E601" s="13" t="s">
        <v>5083</v>
      </c>
      <c r="F601" s="13" t="s">
        <v>5656</v>
      </c>
      <c r="G601" s="14" t="s">
        <v>4921</v>
      </c>
      <c r="H601" s="14" t="s">
        <v>4952</v>
      </c>
      <c r="I601" s="14" t="s">
        <v>4927</v>
      </c>
      <c r="J601" s="14" t="s">
        <v>4936</v>
      </c>
      <c r="K601" s="16">
        <v>0.924</v>
      </c>
    </row>
    <row r="602" spans="1:11">
      <c r="A602" s="12" t="s">
        <v>4915</v>
      </c>
      <c r="B602" s="12" t="s">
        <v>5642</v>
      </c>
      <c r="C602" s="12" t="s">
        <v>5651</v>
      </c>
      <c r="D602" s="13" t="s">
        <v>4934</v>
      </c>
      <c r="E602" s="13" t="s">
        <v>4998</v>
      </c>
      <c r="F602" s="13" t="s">
        <v>5657</v>
      </c>
      <c r="G602" s="14" t="s">
        <v>4921</v>
      </c>
      <c r="H602" s="14" t="s">
        <v>4952</v>
      </c>
      <c r="I602" s="14" t="s">
        <v>4927</v>
      </c>
      <c r="J602" s="14" t="s">
        <v>4936</v>
      </c>
      <c r="K602" s="16">
        <v>0.924</v>
      </c>
    </row>
    <row r="603" spans="1:11">
      <c r="A603" s="12" t="s">
        <v>4915</v>
      </c>
      <c r="B603" s="12" t="s">
        <v>5642</v>
      </c>
      <c r="C603" s="12" t="s">
        <v>5658</v>
      </c>
      <c r="D603" s="13" t="s">
        <v>4918</v>
      </c>
      <c r="E603" s="13" t="s">
        <v>4919</v>
      </c>
      <c r="F603" s="13" t="s">
        <v>5659</v>
      </c>
      <c r="G603" s="14" t="s">
        <v>4921</v>
      </c>
      <c r="H603" s="14" t="s">
        <v>5660</v>
      </c>
      <c r="I603" s="14" t="s">
        <v>4949</v>
      </c>
      <c r="J603" s="14" t="s">
        <v>4958</v>
      </c>
      <c r="K603" s="16">
        <v>320</v>
      </c>
    </row>
    <row r="604" spans="1:11">
      <c r="A604" s="12" t="s">
        <v>4915</v>
      </c>
      <c r="B604" s="12" t="s">
        <v>5642</v>
      </c>
      <c r="C604" s="12" t="s">
        <v>5658</v>
      </c>
      <c r="D604" s="13" t="s">
        <v>4918</v>
      </c>
      <c r="E604" s="13" t="s">
        <v>4943</v>
      </c>
      <c r="F604" s="13" t="s">
        <v>5661</v>
      </c>
      <c r="G604" s="14" t="s">
        <v>4942</v>
      </c>
      <c r="H604" s="14" t="s">
        <v>4938</v>
      </c>
      <c r="I604" s="14" t="s">
        <v>4927</v>
      </c>
      <c r="J604" s="14" t="s">
        <v>4924</v>
      </c>
      <c r="K604" s="16">
        <v>320</v>
      </c>
    </row>
    <row r="605" spans="1:11">
      <c r="A605" s="12" t="s">
        <v>4915</v>
      </c>
      <c r="B605" s="12" t="s">
        <v>5642</v>
      </c>
      <c r="C605" s="12" t="s">
        <v>5658</v>
      </c>
      <c r="D605" s="13" t="s">
        <v>4931</v>
      </c>
      <c r="E605" s="13" t="s">
        <v>4932</v>
      </c>
      <c r="F605" s="13" t="s">
        <v>5662</v>
      </c>
      <c r="G605" s="14" t="s">
        <v>4960</v>
      </c>
      <c r="H605" s="14"/>
      <c r="I605" s="14"/>
      <c r="J605" s="14" t="s">
        <v>4936</v>
      </c>
      <c r="K605" s="16">
        <v>320</v>
      </c>
    </row>
    <row r="606" spans="1:11">
      <c r="A606" s="12" t="s">
        <v>4915</v>
      </c>
      <c r="B606" s="12" t="s">
        <v>5642</v>
      </c>
      <c r="C606" s="12" t="s">
        <v>5658</v>
      </c>
      <c r="D606" s="13" t="s">
        <v>4931</v>
      </c>
      <c r="E606" s="13" t="s">
        <v>4932</v>
      </c>
      <c r="F606" s="13" t="s">
        <v>5663</v>
      </c>
      <c r="G606" s="14" t="s">
        <v>4960</v>
      </c>
      <c r="H606" s="14"/>
      <c r="I606" s="14"/>
      <c r="J606" s="14" t="s">
        <v>4936</v>
      </c>
      <c r="K606" s="16">
        <v>320</v>
      </c>
    </row>
    <row r="607" spans="1:11">
      <c r="A607" s="12" t="s">
        <v>4915</v>
      </c>
      <c r="B607" s="12" t="s">
        <v>5642</v>
      </c>
      <c r="C607" s="12" t="s">
        <v>5658</v>
      </c>
      <c r="D607" s="13" t="s">
        <v>4934</v>
      </c>
      <c r="E607" s="13" t="s">
        <v>4998</v>
      </c>
      <c r="F607" s="13" t="s">
        <v>5047</v>
      </c>
      <c r="G607" s="14" t="s">
        <v>4921</v>
      </c>
      <c r="H607" s="14" t="s">
        <v>4926</v>
      </c>
      <c r="I607" s="14" t="s">
        <v>4927</v>
      </c>
      <c r="J607" s="14" t="s">
        <v>4936</v>
      </c>
      <c r="K607" s="16">
        <v>320</v>
      </c>
    </row>
    <row r="608" spans="1:11">
      <c r="A608" s="12" t="s">
        <v>4915</v>
      </c>
      <c r="B608" s="12" t="s">
        <v>5664</v>
      </c>
      <c r="C608" s="12" t="s">
        <v>5665</v>
      </c>
      <c r="D608" s="13" t="s">
        <v>4918</v>
      </c>
      <c r="E608" s="13" t="s">
        <v>4919</v>
      </c>
      <c r="F608" s="13" t="s">
        <v>5666</v>
      </c>
      <c r="G608" s="14" t="s">
        <v>4921</v>
      </c>
      <c r="H608" s="14" t="s">
        <v>5221</v>
      </c>
      <c r="I608" s="14" t="s">
        <v>5065</v>
      </c>
      <c r="J608" s="14" t="s">
        <v>4924</v>
      </c>
      <c r="K608" s="16">
        <v>18</v>
      </c>
    </row>
    <row r="609" spans="1:11">
      <c r="A609" s="12" t="s">
        <v>4915</v>
      </c>
      <c r="B609" s="12" t="s">
        <v>5664</v>
      </c>
      <c r="C609" s="12" t="s">
        <v>5665</v>
      </c>
      <c r="D609" s="13" t="s">
        <v>4918</v>
      </c>
      <c r="E609" s="13" t="s">
        <v>4919</v>
      </c>
      <c r="F609" s="13" t="s">
        <v>5667</v>
      </c>
      <c r="G609" s="14" t="s">
        <v>4921</v>
      </c>
      <c r="H609" s="14" t="s">
        <v>4936</v>
      </c>
      <c r="I609" s="14" t="s">
        <v>5668</v>
      </c>
      <c r="J609" s="14" t="s">
        <v>4924</v>
      </c>
      <c r="K609" s="16">
        <v>18</v>
      </c>
    </row>
    <row r="610" spans="1:11">
      <c r="A610" s="12" t="s">
        <v>4915</v>
      </c>
      <c r="B610" s="12" t="s">
        <v>5664</v>
      </c>
      <c r="C610" s="12" t="s">
        <v>5665</v>
      </c>
      <c r="D610" s="13" t="s">
        <v>4918</v>
      </c>
      <c r="E610" s="13" t="s">
        <v>4919</v>
      </c>
      <c r="F610" s="13" t="s">
        <v>5669</v>
      </c>
      <c r="G610" s="14" t="s">
        <v>4921</v>
      </c>
      <c r="H610" s="14" t="s">
        <v>5670</v>
      </c>
      <c r="I610" s="14" t="s">
        <v>4947</v>
      </c>
      <c r="J610" s="14" t="s">
        <v>4924</v>
      </c>
      <c r="K610" s="16">
        <v>18</v>
      </c>
    </row>
    <row r="611" spans="1:11">
      <c r="A611" s="12" t="s">
        <v>4915</v>
      </c>
      <c r="B611" s="12" t="s">
        <v>5664</v>
      </c>
      <c r="C611" s="12" t="s">
        <v>5665</v>
      </c>
      <c r="D611" s="13" t="s">
        <v>4931</v>
      </c>
      <c r="E611" s="13" t="s">
        <v>5089</v>
      </c>
      <c r="F611" s="13" t="s">
        <v>5671</v>
      </c>
      <c r="G611" s="14" t="s">
        <v>4921</v>
      </c>
      <c r="H611" s="14" t="s">
        <v>5300</v>
      </c>
      <c r="I611" s="14" t="s">
        <v>5131</v>
      </c>
      <c r="J611" s="14" t="s">
        <v>4924</v>
      </c>
      <c r="K611" s="16">
        <v>18</v>
      </c>
    </row>
    <row r="612" spans="1:11">
      <c r="A612" s="12" t="s">
        <v>4915</v>
      </c>
      <c r="B612" s="12" t="s">
        <v>5664</v>
      </c>
      <c r="C612" s="12" t="s">
        <v>5665</v>
      </c>
      <c r="D612" s="13" t="s">
        <v>4934</v>
      </c>
      <c r="E612" s="13" t="s">
        <v>4934</v>
      </c>
      <c r="F612" s="13" t="s">
        <v>5672</v>
      </c>
      <c r="G612" s="14" t="s">
        <v>4921</v>
      </c>
      <c r="H612" s="14" t="s">
        <v>4926</v>
      </c>
      <c r="I612" s="14" t="s">
        <v>4927</v>
      </c>
      <c r="J612" s="14" t="s">
        <v>4936</v>
      </c>
      <c r="K612" s="16">
        <v>18</v>
      </c>
    </row>
    <row r="613" spans="1:11">
      <c r="A613" s="12" t="s">
        <v>4915</v>
      </c>
      <c r="B613" s="12" t="s">
        <v>5664</v>
      </c>
      <c r="C613" s="12" t="s">
        <v>5673</v>
      </c>
      <c r="D613" s="13" t="s">
        <v>4918</v>
      </c>
      <c r="E613" s="13" t="s">
        <v>4919</v>
      </c>
      <c r="F613" s="13" t="s">
        <v>5674</v>
      </c>
      <c r="G613" s="14" t="s">
        <v>4921</v>
      </c>
      <c r="H613" s="14" t="s">
        <v>4988</v>
      </c>
      <c r="I613" s="14" t="s">
        <v>4947</v>
      </c>
      <c r="J613" s="14" t="s">
        <v>4936</v>
      </c>
      <c r="K613" s="16">
        <v>340.39</v>
      </c>
    </row>
    <row r="614" spans="1:11">
      <c r="A614" s="12" t="s">
        <v>4915</v>
      </c>
      <c r="B614" s="12" t="s">
        <v>5664</v>
      </c>
      <c r="C614" s="12" t="s">
        <v>5673</v>
      </c>
      <c r="D614" s="13" t="s">
        <v>4918</v>
      </c>
      <c r="E614" s="13" t="s">
        <v>4919</v>
      </c>
      <c r="F614" s="13" t="s">
        <v>5675</v>
      </c>
      <c r="G614" s="14" t="s">
        <v>4921</v>
      </c>
      <c r="H614" s="14" t="s">
        <v>5676</v>
      </c>
      <c r="I614" s="14" t="s">
        <v>5369</v>
      </c>
      <c r="J614" s="14" t="s">
        <v>4974</v>
      </c>
      <c r="K614" s="16">
        <v>340.39</v>
      </c>
    </row>
    <row r="615" spans="1:11">
      <c r="A615" s="12" t="s">
        <v>4915</v>
      </c>
      <c r="B615" s="12" t="s">
        <v>5664</v>
      </c>
      <c r="C615" s="12" t="s">
        <v>5673</v>
      </c>
      <c r="D615" s="13" t="s">
        <v>4918</v>
      </c>
      <c r="E615" s="13" t="s">
        <v>4919</v>
      </c>
      <c r="F615" s="13" t="s">
        <v>5677</v>
      </c>
      <c r="G615" s="14" t="s">
        <v>4921</v>
      </c>
      <c r="H615" s="14" t="s">
        <v>4946</v>
      </c>
      <c r="I615" s="14" t="s">
        <v>4947</v>
      </c>
      <c r="J615" s="14" t="s">
        <v>4924</v>
      </c>
      <c r="K615" s="16">
        <v>340.39</v>
      </c>
    </row>
    <row r="616" spans="1:11">
      <c r="A616" s="12" t="s">
        <v>4915</v>
      </c>
      <c r="B616" s="12" t="s">
        <v>5664</v>
      </c>
      <c r="C616" s="12" t="s">
        <v>5673</v>
      </c>
      <c r="D616" s="13" t="s">
        <v>4918</v>
      </c>
      <c r="E616" s="13" t="s">
        <v>4919</v>
      </c>
      <c r="F616" s="13" t="s">
        <v>5678</v>
      </c>
      <c r="G616" s="14" t="s">
        <v>4921</v>
      </c>
      <c r="H616" s="14" t="s">
        <v>5110</v>
      </c>
      <c r="I616" s="14" t="s">
        <v>4947</v>
      </c>
      <c r="J616" s="14" t="s">
        <v>4974</v>
      </c>
      <c r="K616" s="16">
        <v>340.39</v>
      </c>
    </row>
    <row r="617" spans="1:11">
      <c r="A617" s="12" t="s">
        <v>4915</v>
      </c>
      <c r="B617" s="12" t="s">
        <v>5664</v>
      </c>
      <c r="C617" s="12" t="s">
        <v>5673</v>
      </c>
      <c r="D617" s="13" t="s">
        <v>4918</v>
      </c>
      <c r="E617" s="13" t="s">
        <v>4919</v>
      </c>
      <c r="F617" s="13" t="s">
        <v>5679</v>
      </c>
      <c r="G617" s="14" t="s">
        <v>4921</v>
      </c>
      <c r="H617" s="14" t="s">
        <v>5058</v>
      </c>
      <c r="I617" s="14" t="s">
        <v>5131</v>
      </c>
      <c r="J617" s="14" t="s">
        <v>4924</v>
      </c>
      <c r="K617" s="16">
        <v>340.39</v>
      </c>
    </row>
    <row r="618" spans="1:11">
      <c r="A618" s="12" t="s">
        <v>4915</v>
      </c>
      <c r="B618" s="12" t="s">
        <v>5664</v>
      </c>
      <c r="C618" s="12" t="s">
        <v>5673</v>
      </c>
      <c r="D618" s="13" t="s">
        <v>4931</v>
      </c>
      <c r="E618" s="13" t="s">
        <v>5083</v>
      </c>
      <c r="F618" s="13" t="s">
        <v>5680</v>
      </c>
      <c r="G618" s="14" t="s">
        <v>4921</v>
      </c>
      <c r="H618" s="14" t="s">
        <v>5681</v>
      </c>
      <c r="I618" s="14" t="s">
        <v>5065</v>
      </c>
      <c r="J618" s="14" t="s">
        <v>4936</v>
      </c>
      <c r="K618" s="16">
        <v>340.39</v>
      </c>
    </row>
    <row r="619" spans="1:11">
      <c r="A619" s="12" t="s">
        <v>4915</v>
      </c>
      <c r="B619" s="12" t="s">
        <v>5664</v>
      </c>
      <c r="C619" s="12" t="s">
        <v>5673</v>
      </c>
      <c r="D619" s="13" t="s">
        <v>4931</v>
      </c>
      <c r="E619" s="13" t="s">
        <v>5083</v>
      </c>
      <c r="F619" s="13" t="s">
        <v>5682</v>
      </c>
      <c r="G619" s="14" t="s">
        <v>4921</v>
      </c>
      <c r="H619" s="14" t="s">
        <v>5488</v>
      </c>
      <c r="I619" s="14" t="s">
        <v>5098</v>
      </c>
      <c r="J619" s="14" t="s">
        <v>4936</v>
      </c>
      <c r="K619" s="16">
        <v>340.39</v>
      </c>
    </row>
    <row r="620" spans="1:11">
      <c r="A620" s="12" t="s">
        <v>4915</v>
      </c>
      <c r="B620" s="12" t="s">
        <v>5664</v>
      </c>
      <c r="C620" s="12" t="s">
        <v>5673</v>
      </c>
      <c r="D620" s="13" t="s">
        <v>4934</v>
      </c>
      <c r="E620" s="13" t="s">
        <v>4998</v>
      </c>
      <c r="F620" s="13" t="s">
        <v>5683</v>
      </c>
      <c r="G620" s="14" t="s">
        <v>4921</v>
      </c>
      <c r="H620" s="14" t="s">
        <v>4926</v>
      </c>
      <c r="I620" s="14" t="s">
        <v>4927</v>
      </c>
      <c r="J620" s="14" t="s">
        <v>4936</v>
      </c>
      <c r="K620" s="16">
        <v>340.39</v>
      </c>
    </row>
    <row r="621" spans="1:11">
      <c r="A621" s="12" t="s">
        <v>4915</v>
      </c>
      <c r="B621" s="12" t="s">
        <v>5664</v>
      </c>
      <c r="C621" s="12" t="s">
        <v>5684</v>
      </c>
      <c r="D621" s="13" t="s">
        <v>4918</v>
      </c>
      <c r="E621" s="13" t="s">
        <v>4919</v>
      </c>
      <c r="F621" s="13" t="s">
        <v>5685</v>
      </c>
      <c r="G621" s="14" t="s">
        <v>4942</v>
      </c>
      <c r="H621" s="14" t="s">
        <v>4946</v>
      </c>
      <c r="I621" s="14" t="s">
        <v>5065</v>
      </c>
      <c r="J621" s="14" t="s">
        <v>4958</v>
      </c>
      <c r="K621" s="16">
        <v>17.1672</v>
      </c>
    </row>
    <row r="622" spans="1:11">
      <c r="A622" s="12" t="s">
        <v>4915</v>
      </c>
      <c r="B622" s="12" t="s">
        <v>5664</v>
      </c>
      <c r="C622" s="12" t="s">
        <v>5684</v>
      </c>
      <c r="D622" s="13" t="s">
        <v>4918</v>
      </c>
      <c r="E622" s="13" t="s">
        <v>4939</v>
      </c>
      <c r="F622" s="13" t="s">
        <v>5686</v>
      </c>
      <c r="G622" s="14" t="s">
        <v>4942</v>
      </c>
      <c r="H622" s="14" t="s">
        <v>4938</v>
      </c>
      <c r="I622" s="14" t="s">
        <v>4927</v>
      </c>
      <c r="J622" s="14" t="s">
        <v>4936</v>
      </c>
      <c r="K622" s="16">
        <v>17.1672</v>
      </c>
    </row>
    <row r="623" spans="1:11">
      <c r="A623" s="12" t="s">
        <v>4915</v>
      </c>
      <c r="B623" s="12" t="s">
        <v>5664</v>
      </c>
      <c r="C623" s="12" t="s">
        <v>5684</v>
      </c>
      <c r="D623" s="13" t="s">
        <v>4918</v>
      </c>
      <c r="E623" s="13" t="s">
        <v>4943</v>
      </c>
      <c r="F623" s="13" t="s">
        <v>5687</v>
      </c>
      <c r="G623" s="14" t="s">
        <v>4942</v>
      </c>
      <c r="H623" s="14" t="s">
        <v>4938</v>
      </c>
      <c r="I623" s="14" t="s">
        <v>4927</v>
      </c>
      <c r="J623" s="14" t="s">
        <v>4936</v>
      </c>
      <c r="K623" s="16">
        <v>17.1672</v>
      </c>
    </row>
    <row r="624" spans="1:11">
      <c r="A624" s="12" t="s">
        <v>4915</v>
      </c>
      <c r="B624" s="12" t="s">
        <v>5664</v>
      </c>
      <c r="C624" s="12" t="s">
        <v>5684</v>
      </c>
      <c r="D624" s="13" t="s">
        <v>4931</v>
      </c>
      <c r="E624" s="13" t="s">
        <v>5083</v>
      </c>
      <c r="F624" s="13" t="s">
        <v>5688</v>
      </c>
      <c r="G624" s="14" t="s">
        <v>4942</v>
      </c>
      <c r="H624" s="14" t="s">
        <v>4938</v>
      </c>
      <c r="I624" s="14" t="s">
        <v>4927</v>
      </c>
      <c r="J624" s="14" t="s">
        <v>4924</v>
      </c>
      <c r="K624" s="16">
        <v>17.1672</v>
      </c>
    </row>
    <row r="625" spans="1:11">
      <c r="A625" s="12" t="s">
        <v>4915</v>
      </c>
      <c r="B625" s="12" t="s">
        <v>5664</v>
      </c>
      <c r="C625" s="12" t="s">
        <v>5684</v>
      </c>
      <c r="D625" s="13" t="s">
        <v>4934</v>
      </c>
      <c r="E625" s="13" t="s">
        <v>4998</v>
      </c>
      <c r="F625" s="13" t="s">
        <v>5689</v>
      </c>
      <c r="G625" s="14" t="s">
        <v>4921</v>
      </c>
      <c r="H625" s="14" t="s">
        <v>4926</v>
      </c>
      <c r="I625" s="14" t="s">
        <v>4927</v>
      </c>
      <c r="J625" s="14" t="s">
        <v>4936</v>
      </c>
      <c r="K625" s="16">
        <v>17.1672</v>
      </c>
    </row>
    <row r="626" spans="1:11">
      <c r="A626" s="12" t="s">
        <v>4915</v>
      </c>
      <c r="B626" s="12" t="s">
        <v>5664</v>
      </c>
      <c r="C626" s="12" t="s">
        <v>5690</v>
      </c>
      <c r="D626" s="13" t="s">
        <v>4918</v>
      </c>
      <c r="E626" s="13" t="s">
        <v>4919</v>
      </c>
      <c r="F626" s="13" t="s">
        <v>5691</v>
      </c>
      <c r="G626" s="14" t="s">
        <v>4921</v>
      </c>
      <c r="H626" s="14" t="s">
        <v>5192</v>
      </c>
      <c r="I626" s="14" t="s">
        <v>5065</v>
      </c>
      <c r="J626" s="14" t="s">
        <v>4936</v>
      </c>
      <c r="K626" s="16">
        <v>250.24</v>
      </c>
    </row>
    <row r="627" spans="1:11">
      <c r="A627" s="12" t="s">
        <v>4915</v>
      </c>
      <c r="B627" s="12" t="s">
        <v>5664</v>
      </c>
      <c r="C627" s="12" t="s">
        <v>5690</v>
      </c>
      <c r="D627" s="13" t="s">
        <v>4918</v>
      </c>
      <c r="E627" s="13" t="s">
        <v>4919</v>
      </c>
      <c r="F627" s="13" t="s">
        <v>5692</v>
      </c>
      <c r="G627" s="14" t="s">
        <v>4921</v>
      </c>
      <c r="H627" s="14" t="s">
        <v>5592</v>
      </c>
      <c r="I627" s="14" t="s">
        <v>5065</v>
      </c>
      <c r="J627" s="14" t="s">
        <v>4974</v>
      </c>
      <c r="K627" s="16">
        <v>250.24</v>
      </c>
    </row>
    <row r="628" spans="1:11">
      <c r="A628" s="12" t="s">
        <v>4915</v>
      </c>
      <c r="B628" s="12" t="s">
        <v>5664</v>
      </c>
      <c r="C628" s="12" t="s">
        <v>5690</v>
      </c>
      <c r="D628" s="13" t="s">
        <v>4918</v>
      </c>
      <c r="E628" s="13" t="s">
        <v>4919</v>
      </c>
      <c r="F628" s="13" t="s">
        <v>5693</v>
      </c>
      <c r="G628" s="14" t="s">
        <v>4921</v>
      </c>
      <c r="H628" s="14" t="s">
        <v>5221</v>
      </c>
      <c r="I628" s="14" t="s">
        <v>5694</v>
      </c>
      <c r="J628" s="14" t="s">
        <v>4924</v>
      </c>
      <c r="K628" s="16">
        <v>250.24</v>
      </c>
    </row>
    <row r="629" spans="1:11">
      <c r="A629" s="12" t="s">
        <v>4915</v>
      </c>
      <c r="B629" s="12" t="s">
        <v>5664</v>
      </c>
      <c r="C629" s="12" t="s">
        <v>5690</v>
      </c>
      <c r="D629" s="13" t="s">
        <v>4918</v>
      </c>
      <c r="E629" s="13" t="s">
        <v>4919</v>
      </c>
      <c r="F629" s="13" t="s">
        <v>5695</v>
      </c>
      <c r="G629" s="14" t="s">
        <v>4921</v>
      </c>
      <c r="H629" s="14" t="s">
        <v>5681</v>
      </c>
      <c r="I629" s="14" t="s">
        <v>5065</v>
      </c>
      <c r="J629" s="14" t="s">
        <v>4924</v>
      </c>
      <c r="K629" s="16">
        <v>250.24</v>
      </c>
    </row>
    <row r="630" spans="1:11">
      <c r="A630" s="12" t="s">
        <v>4915</v>
      </c>
      <c r="B630" s="12" t="s">
        <v>5664</v>
      </c>
      <c r="C630" s="12" t="s">
        <v>5690</v>
      </c>
      <c r="D630" s="13" t="s">
        <v>4918</v>
      </c>
      <c r="E630" s="13" t="s">
        <v>4919</v>
      </c>
      <c r="F630" s="13" t="s">
        <v>5696</v>
      </c>
      <c r="G630" s="14" t="s">
        <v>4921</v>
      </c>
      <c r="H630" s="14" t="s">
        <v>5110</v>
      </c>
      <c r="I630" s="14" t="s">
        <v>5065</v>
      </c>
      <c r="J630" s="14" t="s">
        <v>4974</v>
      </c>
      <c r="K630" s="16">
        <v>250.24</v>
      </c>
    </row>
    <row r="631" spans="1:11">
      <c r="A631" s="12" t="s">
        <v>4915</v>
      </c>
      <c r="B631" s="12" t="s">
        <v>5664</v>
      </c>
      <c r="C631" s="12" t="s">
        <v>5690</v>
      </c>
      <c r="D631" s="13" t="s">
        <v>4931</v>
      </c>
      <c r="E631" s="13" t="s">
        <v>4932</v>
      </c>
      <c r="F631" s="13" t="s">
        <v>5680</v>
      </c>
      <c r="G631" s="14" t="s">
        <v>4921</v>
      </c>
      <c r="H631" s="14" t="s">
        <v>5681</v>
      </c>
      <c r="I631" s="14" t="s">
        <v>5065</v>
      </c>
      <c r="J631" s="14" t="s">
        <v>4924</v>
      </c>
      <c r="K631" s="16">
        <v>250.24</v>
      </c>
    </row>
    <row r="632" spans="1:11">
      <c r="A632" s="12" t="s">
        <v>4915</v>
      </c>
      <c r="B632" s="12" t="s">
        <v>5664</v>
      </c>
      <c r="C632" s="12" t="s">
        <v>5690</v>
      </c>
      <c r="D632" s="13" t="s">
        <v>4934</v>
      </c>
      <c r="E632" s="13" t="s">
        <v>4998</v>
      </c>
      <c r="F632" s="13" t="s">
        <v>5683</v>
      </c>
      <c r="G632" s="14" t="s">
        <v>4921</v>
      </c>
      <c r="H632" s="14" t="s">
        <v>4926</v>
      </c>
      <c r="I632" s="14" t="s">
        <v>4927</v>
      </c>
      <c r="J632" s="14" t="s">
        <v>4936</v>
      </c>
      <c r="K632" s="16">
        <v>250.24</v>
      </c>
    </row>
    <row r="633" spans="1:11">
      <c r="A633" s="12" t="s">
        <v>4915</v>
      </c>
      <c r="B633" s="12" t="s">
        <v>5664</v>
      </c>
      <c r="C633" s="12" t="s">
        <v>5697</v>
      </c>
      <c r="D633" s="13" t="s">
        <v>4918</v>
      </c>
      <c r="E633" s="13" t="s">
        <v>4919</v>
      </c>
      <c r="F633" s="13" t="s">
        <v>5698</v>
      </c>
      <c r="G633" s="14" t="s">
        <v>4921</v>
      </c>
      <c r="H633" s="14" t="s">
        <v>4946</v>
      </c>
      <c r="I633" s="14" t="s">
        <v>4949</v>
      </c>
      <c r="J633" s="14" t="s">
        <v>4924</v>
      </c>
      <c r="K633" s="16">
        <v>14.77</v>
      </c>
    </row>
    <row r="634" spans="1:11">
      <c r="A634" s="12" t="s">
        <v>4915</v>
      </c>
      <c r="B634" s="12" t="s">
        <v>5664</v>
      </c>
      <c r="C634" s="12" t="s">
        <v>5697</v>
      </c>
      <c r="D634" s="13" t="s">
        <v>4918</v>
      </c>
      <c r="E634" s="13" t="s">
        <v>4919</v>
      </c>
      <c r="F634" s="13" t="s">
        <v>5699</v>
      </c>
      <c r="G634" s="14" t="s">
        <v>4921</v>
      </c>
      <c r="H634" s="14" t="s">
        <v>4946</v>
      </c>
      <c r="I634" s="14" t="s">
        <v>4949</v>
      </c>
      <c r="J634" s="14" t="s">
        <v>4924</v>
      </c>
      <c r="K634" s="16">
        <v>14.77</v>
      </c>
    </row>
    <row r="635" spans="1:11">
      <c r="A635" s="12" t="s">
        <v>4915</v>
      </c>
      <c r="B635" s="12" t="s">
        <v>5664</v>
      </c>
      <c r="C635" s="12" t="s">
        <v>5697</v>
      </c>
      <c r="D635" s="13" t="s">
        <v>4918</v>
      </c>
      <c r="E635" s="13" t="s">
        <v>4919</v>
      </c>
      <c r="F635" s="13" t="s">
        <v>5700</v>
      </c>
      <c r="G635" s="14" t="s">
        <v>4921</v>
      </c>
      <c r="H635" s="14" t="s">
        <v>5175</v>
      </c>
      <c r="I635" s="14" t="s">
        <v>5065</v>
      </c>
      <c r="J635" s="14" t="s">
        <v>4924</v>
      </c>
      <c r="K635" s="16">
        <v>14.77</v>
      </c>
    </row>
    <row r="636" spans="1:11">
      <c r="A636" s="12" t="s">
        <v>4915</v>
      </c>
      <c r="B636" s="12" t="s">
        <v>5664</v>
      </c>
      <c r="C636" s="12" t="s">
        <v>5697</v>
      </c>
      <c r="D636" s="13" t="s">
        <v>4931</v>
      </c>
      <c r="E636" s="13" t="s">
        <v>4932</v>
      </c>
      <c r="F636" s="13" t="s">
        <v>5701</v>
      </c>
      <c r="G636" s="14" t="s">
        <v>4921</v>
      </c>
      <c r="H636" s="14" t="s">
        <v>5254</v>
      </c>
      <c r="I636" s="14" t="s">
        <v>5065</v>
      </c>
      <c r="J636" s="14" t="s">
        <v>4924</v>
      </c>
      <c r="K636" s="16">
        <v>14.77</v>
      </c>
    </row>
    <row r="637" spans="1:11">
      <c r="A637" s="12" t="s">
        <v>4915</v>
      </c>
      <c r="B637" s="12" t="s">
        <v>5664</v>
      </c>
      <c r="C637" s="12" t="s">
        <v>5697</v>
      </c>
      <c r="D637" s="13" t="s">
        <v>4934</v>
      </c>
      <c r="E637" s="13" t="s">
        <v>4998</v>
      </c>
      <c r="F637" s="13" t="s">
        <v>5683</v>
      </c>
      <c r="G637" s="14" t="s">
        <v>4921</v>
      </c>
      <c r="H637" s="14" t="s">
        <v>4926</v>
      </c>
      <c r="I637" s="14" t="s">
        <v>4927</v>
      </c>
      <c r="J637" s="14" t="s">
        <v>4936</v>
      </c>
      <c r="K637" s="16">
        <v>14.77</v>
      </c>
    </row>
    <row r="638" spans="1:11">
      <c r="A638" s="12" t="s">
        <v>4915</v>
      </c>
      <c r="B638" s="12" t="s">
        <v>5664</v>
      </c>
      <c r="C638" s="12" t="s">
        <v>5702</v>
      </c>
      <c r="D638" s="13" t="s">
        <v>4918</v>
      </c>
      <c r="E638" s="13" t="s">
        <v>4919</v>
      </c>
      <c r="F638" s="13" t="s">
        <v>5703</v>
      </c>
      <c r="G638" s="14" t="s">
        <v>4921</v>
      </c>
      <c r="H638" s="14" t="s">
        <v>4988</v>
      </c>
      <c r="I638" s="14" t="s">
        <v>4947</v>
      </c>
      <c r="J638" s="14" t="s">
        <v>4974</v>
      </c>
      <c r="K638" s="16">
        <v>71.24</v>
      </c>
    </row>
    <row r="639" spans="1:11">
      <c r="A639" s="12" t="s">
        <v>4915</v>
      </c>
      <c r="B639" s="12" t="s">
        <v>5664</v>
      </c>
      <c r="C639" s="12" t="s">
        <v>5702</v>
      </c>
      <c r="D639" s="13" t="s">
        <v>4918</v>
      </c>
      <c r="E639" s="13" t="s">
        <v>4919</v>
      </c>
      <c r="F639" s="13" t="s">
        <v>5704</v>
      </c>
      <c r="G639" s="14" t="s">
        <v>4921</v>
      </c>
      <c r="H639" s="14" t="s">
        <v>4988</v>
      </c>
      <c r="I639" s="14" t="s">
        <v>4947</v>
      </c>
      <c r="J639" s="14" t="s">
        <v>4974</v>
      </c>
      <c r="K639" s="16">
        <v>71.24</v>
      </c>
    </row>
    <row r="640" spans="1:11">
      <c r="A640" s="12" t="s">
        <v>4915</v>
      </c>
      <c r="B640" s="12" t="s">
        <v>5664</v>
      </c>
      <c r="C640" s="12" t="s">
        <v>5702</v>
      </c>
      <c r="D640" s="13" t="s">
        <v>4918</v>
      </c>
      <c r="E640" s="13" t="s">
        <v>4919</v>
      </c>
      <c r="F640" s="13" t="s">
        <v>5705</v>
      </c>
      <c r="G640" s="14" t="s">
        <v>4921</v>
      </c>
      <c r="H640" s="14" t="s">
        <v>5214</v>
      </c>
      <c r="I640" s="14" t="s">
        <v>4947</v>
      </c>
      <c r="J640" s="14" t="s">
        <v>4974</v>
      </c>
      <c r="K640" s="16">
        <v>71.24</v>
      </c>
    </row>
    <row r="641" spans="1:11">
      <c r="A641" s="12" t="s">
        <v>4915</v>
      </c>
      <c r="B641" s="12" t="s">
        <v>5664</v>
      </c>
      <c r="C641" s="12" t="s">
        <v>5702</v>
      </c>
      <c r="D641" s="13" t="s">
        <v>4918</v>
      </c>
      <c r="E641" s="13" t="s">
        <v>4919</v>
      </c>
      <c r="F641" s="13" t="s">
        <v>5706</v>
      </c>
      <c r="G641" s="14" t="s">
        <v>4921</v>
      </c>
      <c r="H641" s="14" t="s">
        <v>5051</v>
      </c>
      <c r="I641" s="14" t="s">
        <v>5065</v>
      </c>
      <c r="J641" s="14" t="s">
        <v>4936</v>
      </c>
      <c r="K641" s="16">
        <v>71.24</v>
      </c>
    </row>
    <row r="642" spans="1:11">
      <c r="A642" s="12" t="s">
        <v>4915</v>
      </c>
      <c r="B642" s="12" t="s">
        <v>5664</v>
      </c>
      <c r="C642" s="12" t="s">
        <v>5702</v>
      </c>
      <c r="D642" s="13" t="s">
        <v>4918</v>
      </c>
      <c r="E642" s="13" t="s">
        <v>4919</v>
      </c>
      <c r="F642" s="13" t="s">
        <v>5707</v>
      </c>
      <c r="G642" s="14" t="s">
        <v>4921</v>
      </c>
      <c r="H642" s="14" t="s">
        <v>4922</v>
      </c>
      <c r="I642" s="14" t="s">
        <v>4947</v>
      </c>
      <c r="J642" s="14" t="s">
        <v>4956</v>
      </c>
      <c r="K642" s="16">
        <v>71.24</v>
      </c>
    </row>
    <row r="643" spans="1:11">
      <c r="A643" s="12" t="s">
        <v>4915</v>
      </c>
      <c r="B643" s="12" t="s">
        <v>5664</v>
      </c>
      <c r="C643" s="12" t="s">
        <v>5702</v>
      </c>
      <c r="D643" s="13" t="s">
        <v>4918</v>
      </c>
      <c r="E643" s="13" t="s">
        <v>4919</v>
      </c>
      <c r="F643" s="13" t="s">
        <v>5708</v>
      </c>
      <c r="G643" s="14" t="s">
        <v>4921</v>
      </c>
      <c r="H643" s="14" t="s">
        <v>4966</v>
      </c>
      <c r="I643" s="14" t="s">
        <v>5114</v>
      </c>
      <c r="J643" s="14" t="s">
        <v>4974</v>
      </c>
      <c r="K643" s="16">
        <v>71.24</v>
      </c>
    </row>
    <row r="644" spans="1:11">
      <c r="A644" s="12" t="s">
        <v>4915</v>
      </c>
      <c r="B644" s="12" t="s">
        <v>5664</v>
      </c>
      <c r="C644" s="12" t="s">
        <v>5702</v>
      </c>
      <c r="D644" s="13" t="s">
        <v>4931</v>
      </c>
      <c r="E644" s="13" t="s">
        <v>5083</v>
      </c>
      <c r="F644" s="13" t="s">
        <v>5709</v>
      </c>
      <c r="G644" s="14" t="s">
        <v>4921</v>
      </c>
      <c r="H644" s="14" t="s">
        <v>4929</v>
      </c>
      <c r="I644" s="14" t="s">
        <v>5351</v>
      </c>
      <c r="J644" s="14" t="s">
        <v>4924</v>
      </c>
      <c r="K644" s="16">
        <v>71.24</v>
      </c>
    </row>
    <row r="645" spans="1:11">
      <c r="A645" s="12" t="s">
        <v>4915</v>
      </c>
      <c r="B645" s="12" t="s">
        <v>5664</v>
      </c>
      <c r="C645" s="12" t="s">
        <v>5702</v>
      </c>
      <c r="D645" s="13" t="s">
        <v>4934</v>
      </c>
      <c r="E645" s="13" t="s">
        <v>4998</v>
      </c>
      <c r="F645" s="13" t="s">
        <v>5710</v>
      </c>
      <c r="G645" s="14" t="s">
        <v>4921</v>
      </c>
      <c r="H645" s="14" t="s">
        <v>4926</v>
      </c>
      <c r="I645" s="14" t="s">
        <v>4927</v>
      </c>
      <c r="J645" s="14" t="s">
        <v>4936</v>
      </c>
      <c r="K645" s="16">
        <v>71.24</v>
      </c>
    </row>
    <row r="646" spans="1:11">
      <c r="A646" s="12" t="s">
        <v>4915</v>
      </c>
      <c r="B646" s="12" t="s">
        <v>5664</v>
      </c>
      <c r="C646" s="12" t="s">
        <v>5711</v>
      </c>
      <c r="D646" s="13" t="s">
        <v>4918</v>
      </c>
      <c r="E646" s="13" t="s">
        <v>4919</v>
      </c>
      <c r="F646" s="13" t="s">
        <v>5712</v>
      </c>
      <c r="G646" s="14" t="s">
        <v>4942</v>
      </c>
      <c r="H646" s="14" t="s">
        <v>4946</v>
      </c>
      <c r="I646" s="14" t="s">
        <v>4927</v>
      </c>
      <c r="J646" s="14" t="s">
        <v>4924</v>
      </c>
      <c r="K646" s="16">
        <v>7.6426</v>
      </c>
    </row>
    <row r="647" spans="1:11">
      <c r="A647" s="12" t="s">
        <v>4915</v>
      </c>
      <c r="B647" s="12" t="s">
        <v>5664</v>
      </c>
      <c r="C647" s="12" t="s">
        <v>5711</v>
      </c>
      <c r="D647" s="13" t="s">
        <v>4918</v>
      </c>
      <c r="E647" s="13" t="s">
        <v>4939</v>
      </c>
      <c r="F647" s="13" t="s">
        <v>5713</v>
      </c>
      <c r="G647" s="14" t="s">
        <v>4942</v>
      </c>
      <c r="H647" s="14" t="s">
        <v>5714</v>
      </c>
      <c r="I647" s="14" t="s">
        <v>4927</v>
      </c>
      <c r="J647" s="14" t="s">
        <v>4924</v>
      </c>
      <c r="K647" s="16">
        <v>7.6426</v>
      </c>
    </row>
    <row r="648" spans="1:11">
      <c r="A648" s="12" t="s">
        <v>4915</v>
      </c>
      <c r="B648" s="12" t="s">
        <v>5664</v>
      </c>
      <c r="C648" s="12" t="s">
        <v>5711</v>
      </c>
      <c r="D648" s="13" t="s">
        <v>4918</v>
      </c>
      <c r="E648" s="13" t="s">
        <v>4943</v>
      </c>
      <c r="F648" s="13" t="s">
        <v>5687</v>
      </c>
      <c r="G648" s="14" t="s">
        <v>4942</v>
      </c>
      <c r="H648" s="14" t="s">
        <v>4938</v>
      </c>
      <c r="I648" s="14" t="s">
        <v>4927</v>
      </c>
      <c r="J648" s="14" t="s">
        <v>4924</v>
      </c>
      <c r="K648" s="16">
        <v>7.6426</v>
      </c>
    </row>
    <row r="649" spans="1:11">
      <c r="A649" s="12" t="s">
        <v>4915</v>
      </c>
      <c r="B649" s="12" t="s">
        <v>5664</v>
      </c>
      <c r="C649" s="12" t="s">
        <v>5711</v>
      </c>
      <c r="D649" s="13" t="s">
        <v>4931</v>
      </c>
      <c r="E649" s="13" t="s">
        <v>5083</v>
      </c>
      <c r="F649" s="13" t="s">
        <v>5688</v>
      </c>
      <c r="G649" s="14" t="s">
        <v>4942</v>
      </c>
      <c r="H649" s="14" t="s">
        <v>4938</v>
      </c>
      <c r="I649" s="14" t="s">
        <v>4927</v>
      </c>
      <c r="J649" s="14" t="s">
        <v>4924</v>
      </c>
      <c r="K649" s="16">
        <v>7.6426</v>
      </c>
    </row>
    <row r="650" spans="1:11">
      <c r="A650" s="12" t="s">
        <v>4915</v>
      </c>
      <c r="B650" s="12" t="s">
        <v>5664</v>
      </c>
      <c r="C650" s="12" t="s">
        <v>5711</v>
      </c>
      <c r="D650" s="13" t="s">
        <v>4934</v>
      </c>
      <c r="E650" s="13" t="s">
        <v>4998</v>
      </c>
      <c r="F650" s="13" t="s">
        <v>5683</v>
      </c>
      <c r="G650" s="14" t="s">
        <v>4921</v>
      </c>
      <c r="H650" s="14" t="s">
        <v>4952</v>
      </c>
      <c r="I650" s="14" t="s">
        <v>4927</v>
      </c>
      <c r="J650" s="14" t="s">
        <v>4936</v>
      </c>
      <c r="K650" s="16">
        <v>7.6426</v>
      </c>
    </row>
    <row r="651" spans="1:11">
      <c r="A651" s="12" t="s">
        <v>4915</v>
      </c>
      <c r="B651" s="12" t="s">
        <v>5715</v>
      </c>
      <c r="C651" s="12" t="s">
        <v>5716</v>
      </c>
      <c r="D651" s="13" t="s">
        <v>4918</v>
      </c>
      <c r="E651" s="13" t="s">
        <v>4919</v>
      </c>
      <c r="F651" s="13" t="s">
        <v>5717</v>
      </c>
      <c r="G651" s="14" t="s">
        <v>4921</v>
      </c>
      <c r="H651" s="14" t="s">
        <v>5201</v>
      </c>
      <c r="I651" s="14" t="s">
        <v>5369</v>
      </c>
      <c r="J651" s="14" t="s">
        <v>4924</v>
      </c>
      <c r="K651" s="16">
        <v>9</v>
      </c>
    </row>
    <row r="652" spans="1:11">
      <c r="A652" s="12" t="s">
        <v>4915</v>
      </c>
      <c r="B652" s="12" t="s">
        <v>5715</v>
      </c>
      <c r="C652" s="12" t="s">
        <v>5716</v>
      </c>
      <c r="D652" s="13" t="s">
        <v>4918</v>
      </c>
      <c r="E652" s="13" t="s">
        <v>4919</v>
      </c>
      <c r="F652" s="13" t="s">
        <v>5718</v>
      </c>
      <c r="G652" s="14" t="s">
        <v>4921</v>
      </c>
      <c r="H652" s="14" t="s">
        <v>5137</v>
      </c>
      <c r="I652" s="14" t="s">
        <v>4947</v>
      </c>
      <c r="J652" s="14" t="s">
        <v>4924</v>
      </c>
      <c r="K652" s="16">
        <v>9</v>
      </c>
    </row>
    <row r="653" spans="1:11">
      <c r="A653" s="12" t="s">
        <v>4915</v>
      </c>
      <c r="B653" s="12" t="s">
        <v>5715</v>
      </c>
      <c r="C653" s="12" t="s">
        <v>5716</v>
      </c>
      <c r="D653" s="13" t="s">
        <v>4918</v>
      </c>
      <c r="E653" s="13" t="s">
        <v>4919</v>
      </c>
      <c r="F653" s="13" t="s">
        <v>5719</v>
      </c>
      <c r="G653" s="14" t="s">
        <v>4921</v>
      </c>
      <c r="H653" s="14" t="s">
        <v>4966</v>
      </c>
      <c r="I653" s="14" t="s">
        <v>5098</v>
      </c>
      <c r="J653" s="14" t="s">
        <v>4924</v>
      </c>
      <c r="K653" s="16">
        <v>9</v>
      </c>
    </row>
    <row r="654" spans="1:11">
      <c r="A654" s="12" t="s">
        <v>4915</v>
      </c>
      <c r="B654" s="12" t="s">
        <v>5715</v>
      </c>
      <c r="C654" s="12" t="s">
        <v>5716</v>
      </c>
      <c r="D654" s="13" t="s">
        <v>4931</v>
      </c>
      <c r="E654" s="13" t="s">
        <v>4932</v>
      </c>
      <c r="F654" s="13" t="s">
        <v>5720</v>
      </c>
      <c r="G654" s="14" t="s">
        <v>4921</v>
      </c>
      <c r="H654" s="14" t="s">
        <v>5721</v>
      </c>
      <c r="I654" s="14" t="s">
        <v>5131</v>
      </c>
      <c r="J654" s="14" t="s">
        <v>4924</v>
      </c>
      <c r="K654" s="16">
        <v>9</v>
      </c>
    </row>
    <row r="655" spans="1:11">
      <c r="A655" s="12" t="s">
        <v>4915</v>
      </c>
      <c r="B655" s="12" t="s">
        <v>5715</v>
      </c>
      <c r="C655" s="12" t="s">
        <v>5716</v>
      </c>
      <c r="D655" s="13" t="s">
        <v>4934</v>
      </c>
      <c r="E655" s="13" t="s">
        <v>4934</v>
      </c>
      <c r="F655" s="13" t="s">
        <v>5722</v>
      </c>
      <c r="G655" s="14" t="s">
        <v>4921</v>
      </c>
      <c r="H655" s="14" t="s">
        <v>4926</v>
      </c>
      <c r="I655" s="14" t="s">
        <v>4927</v>
      </c>
      <c r="J655" s="14" t="s">
        <v>4936</v>
      </c>
      <c r="K655" s="16">
        <v>9</v>
      </c>
    </row>
    <row r="656" spans="1:11">
      <c r="A656" s="12" t="s">
        <v>4915</v>
      </c>
      <c r="B656" s="12" t="s">
        <v>5715</v>
      </c>
      <c r="C656" s="12" t="s">
        <v>5723</v>
      </c>
      <c r="D656" s="13" t="s">
        <v>4918</v>
      </c>
      <c r="E656" s="13" t="s">
        <v>4919</v>
      </c>
      <c r="F656" s="13" t="s">
        <v>5724</v>
      </c>
      <c r="G656" s="14" t="s">
        <v>4921</v>
      </c>
      <c r="H656" s="14" t="s">
        <v>5592</v>
      </c>
      <c r="I656" s="14" t="s">
        <v>5725</v>
      </c>
      <c r="J656" s="14" t="s">
        <v>4924</v>
      </c>
      <c r="K656" s="16">
        <v>10</v>
      </c>
    </row>
    <row r="657" spans="1:11">
      <c r="A657" s="12" t="s">
        <v>4915</v>
      </c>
      <c r="B657" s="12" t="s">
        <v>5715</v>
      </c>
      <c r="C657" s="12" t="s">
        <v>5723</v>
      </c>
      <c r="D657" s="13" t="s">
        <v>4918</v>
      </c>
      <c r="E657" s="13" t="s">
        <v>4919</v>
      </c>
      <c r="F657" s="13" t="s">
        <v>5726</v>
      </c>
      <c r="G657" s="14" t="s">
        <v>4921</v>
      </c>
      <c r="H657" s="14" t="s">
        <v>4966</v>
      </c>
      <c r="I657" s="14" t="s">
        <v>4947</v>
      </c>
      <c r="J657" s="14" t="s">
        <v>4924</v>
      </c>
      <c r="K657" s="16">
        <v>10</v>
      </c>
    </row>
    <row r="658" spans="1:11">
      <c r="A658" s="12" t="s">
        <v>4915</v>
      </c>
      <c r="B658" s="12" t="s">
        <v>5715</v>
      </c>
      <c r="C658" s="12" t="s">
        <v>5723</v>
      </c>
      <c r="D658" s="13" t="s">
        <v>4918</v>
      </c>
      <c r="E658" s="13" t="s">
        <v>4919</v>
      </c>
      <c r="F658" s="13" t="s">
        <v>5727</v>
      </c>
      <c r="G658" s="14" t="s">
        <v>4921</v>
      </c>
      <c r="H658" s="14" t="s">
        <v>4966</v>
      </c>
      <c r="I658" s="14" t="s">
        <v>4947</v>
      </c>
      <c r="J658" s="14" t="s">
        <v>4924</v>
      </c>
      <c r="K658" s="16">
        <v>10</v>
      </c>
    </row>
    <row r="659" spans="1:11">
      <c r="A659" s="12" t="s">
        <v>4915</v>
      </c>
      <c r="B659" s="12" t="s">
        <v>5715</v>
      </c>
      <c r="C659" s="12" t="s">
        <v>5723</v>
      </c>
      <c r="D659" s="13" t="s">
        <v>4931</v>
      </c>
      <c r="E659" s="13" t="s">
        <v>4932</v>
      </c>
      <c r="F659" s="13" t="s">
        <v>5728</v>
      </c>
      <c r="G659" s="14" t="s">
        <v>4921</v>
      </c>
      <c r="H659" s="14" t="s">
        <v>5729</v>
      </c>
      <c r="I659" s="14" t="s">
        <v>5131</v>
      </c>
      <c r="J659" s="14" t="s">
        <v>4924</v>
      </c>
      <c r="K659" s="16">
        <v>10</v>
      </c>
    </row>
    <row r="660" spans="1:11">
      <c r="A660" s="12" t="s">
        <v>4915</v>
      </c>
      <c r="B660" s="12" t="s">
        <v>5715</v>
      </c>
      <c r="C660" s="12" t="s">
        <v>5723</v>
      </c>
      <c r="D660" s="13" t="s">
        <v>4934</v>
      </c>
      <c r="E660" s="13" t="s">
        <v>4934</v>
      </c>
      <c r="F660" s="13" t="s">
        <v>5730</v>
      </c>
      <c r="G660" s="14" t="s">
        <v>4921</v>
      </c>
      <c r="H660" s="14" t="s">
        <v>4926</v>
      </c>
      <c r="I660" s="14" t="s">
        <v>4927</v>
      </c>
      <c r="J660" s="14" t="s">
        <v>4936</v>
      </c>
      <c r="K660" s="16">
        <v>10</v>
      </c>
    </row>
    <row r="661" spans="1:11">
      <c r="A661" s="12" t="s">
        <v>4915</v>
      </c>
      <c r="B661" s="12" t="s">
        <v>5715</v>
      </c>
      <c r="C661" s="12" t="s">
        <v>5731</v>
      </c>
      <c r="D661" s="13" t="s">
        <v>4918</v>
      </c>
      <c r="E661" s="13" t="s">
        <v>4919</v>
      </c>
      <c r="F661" s="13" t="s">
        <v>5732</v>
      </c>
      <c r="G661" s="14" t="s">
        <v>4921</v>
      </c>
      <c r="H661" s="14" t="s">
        <v>4936</v>
      </c>
      <c r="I661" s="14" t="s">
        <v>4947</v>
      </c>
      <c r="J661" s="14" t="s">
        <v>4924</v>
      </c>
      <c r="K661" s="16">
        <v>36</v>
      </c>
    </row>
    <row r="662" spans="1:11">
      <c r="A662" s="12" t="s">
        <v>4915</v>
      </c>
      <c r="B662" s="12" t="s">
        <v>5715</v>
      </c>
      <c r="C662" s="12" t="s">
        <v>5731</v>
      </c>
      <c r="D662" s="13" t="s">
        <v>4918</v>
      </c>
      <c r="E662" s="13" t="s">
        <v>4919</v>
      </c>
      <c r="F662" s="13" t="s">
        <v>5733</v>
      </c>
      <c r="G662" s="14" t="s">
        <v>4921</v>
      </c>
      <c r="H662" s="14" t="s">
        <v>4936</v>
      </c>
      <c r="I662" s="14" t="s">
        <v>4947</v>
      </c>
      <c r="J662" s="14" t="s">
        <v>4924</v>
      </c>
      <c r="K662" s="16">
        <v>36</v>
      </c>
    </row>
    <row r="663" spans="1:11">
      <c r="A663" s="12" t="s">
        <v>4915</v>
      </c>
      <c r="B663" s="12" t="s">
        <v>5715</v>
      </c>
      <c r="C663" s="12" t="s">
        <v>5731</v>
      </c>
      <c r="D663" s="13" t="s">
        <v>4918</v>
      </c>
      <c r="E663" s="13" t="s">
        <v>4919</v>
      </c>
      <c r="F663" s="13" t="s">
        <v>5734</v>
      </c>
      <c r="G663" s="14" t="s">
        <v>4921</v>
      </c>
      <c r="H663" s="14" t="s">
        <v>4966</v>
      </c>
      <c r="I663" s="14" t="s">
        <v>4947</v>
      </c>
      <c r="J663" s="14" t="s">
        <v>4924</v>
      </c>
      <c r="K663" s="16">
        <v>36</v>
      </c>
    </row>
    <row r="664" spans="1:11">
      <c r="A664" s="12" t="s">
        <v>4915</v>
      </c>
      <c r="B664" s="12" t="s">
        <v>5715</v>
      </c>
      <c r="C664" s="12" t="s">
        <v>5731</v>
      </c>
      <c r="D664" s="13" t="s">
        <v>4931</v>
      </c>
      <c r="E664" s="13" t="s">
        <v>4932</v>
      </c>
      <c r="F664" s="13" t="s">
        <v>5735</v>
      </c>
      <c r="G664" s="14" t="s">
        <v>4921</v>
      </c>
      <c r="H664" s="14" t="s">
        <v>5736</v>
      </c>
      <c r="I664" s="14" t="s">
        <v>5131</v>
      </c>
      <c r="J664" s="14" t="s">
        <v>4924</v>
      </c>
      <c r="K664" s="16">
        <v>36</v>
      </c>
    </row>
    <row r="665" spans="1:11">
      <c r="A665" s="12" t="s">
        <v>4915</v>
      </c>
      <c r="B665" s="12" t="s">
        <v>5715</v>
      </c>
      <c r="C665" s="12" t="s">
        <v>5731</v>
      </c>
      <c r="D665" s="13" t="s">
        <v>4934</v>
      </c>
      <c r="E665" s="13" t="s">
        <v>4998</v>
      </c>
      <c r="F665" s="13" t="s">
        <v>5722</v>
      </c>
      <c r="G665" s="14" t="s">
        <v>4921</v>
      </c>
      <c r="H665" s="14" t="s">
        <v>4926</v>
      </c>
      <c r="I665" s="14" t="s">
        <v>4927</v>
      </c>
      <c r="J665" s="14" t="s">
        <v>4936</v>
      </c>
      <c r="K665" s="16">
        <v>36</v>
      </c>
    </row>
    <row r="666" spans="1:11">
      <c r="A666" s="12" t="s">
        <v>4915</v>
      </c>
      <c r="B666" s="12" t="s">
        <v>5715</v>
      </c>
      <c r="C666" s="12" t="s">
        <v>5737</v>
      </c>
      <c r="D666" s="13" t="s">
        <v>4918</v>
      </c>
      <c r="E666" s="13" t="s">
        <v>4919</v>
      </c>
      <c r="F666" s="13" t="s">
        <v>5738</v>
      </c>
      <c r="G666" s="14" t="s">
        <v>4921</v>
      </c>
      <c r="H666" s="14" t="s">
        <v>4966</v>
      </c>
      <c r="I666" s="14" t="s">
        <v>5098</v>
      </c>
      <c r="J666" s="14" t="s">
        <v>4924</v>
      </c>
      <c r="K666" s="16">
        <v>5</v>
      </c>
    </row>
    <row r="667" spans="1:11">
      <c r="A667" s="12" t="s">
        <v>4915</v>
      </c>
      <c r="B667" s="12" t="s">
        <v>5715</v>
      </c>
      <c r="C667" s="12" t="s">
        <v>5737</v>
      </c>
      <c r="D667" s="13" t="s">
        <v>4918</v>
      </c>
      <c r="E667" s="13" t="s">
        <v>4919</v>
      </c>
      <c r="F667" s="13" t="s">
        <v>5739</v>
      </c>
      <c r="G667" s="14" t="s">
        <v>4921</v>
      </c>
      <c r="H667" s="14" t="s">
        <v>4924</v>
      </c>
      <c r="I667" s="14" t="s">
        <v>5065</v>
      </c>
      <c r="J667" s="14" t="s">
        <v>4924</v>
      </c>
      <c r="K667" s="16">
        <v>5</v>
      </c>
    </row>
    <row r="668" spans="1:11">
      <c r="A668" s="12" t="s">
        <v>4915</v>
      </c>
      <c r="B668" s="12" t="s">
        <v>5715</v>
      </c>
      <c r="C668" s="12" t="s">
        <v>5737</v>
      </c>
      <c r="D668" s="13" t="s">
        <v>4918</v>
      </c>
      <c r="E668" s="13" t="s">
        <v>4919</v>
      </c>
      <c r="F668" s="13" t="s">
        <v>5740</v>
      </c>
      <c r="G668" s="14" t="s">
        <v>4921</v>
      </c>
      <c r="H668" s="14" t="s">
        <v>4936</v>
      </c>
      <c r="I668" s="14" t="s">
        <v>5065</v>
      </c>
      <c r="J668" s="14" t="s">
        <v>4924</v>
      </c>
      <c r="K668" s="16">
        <v>5</v>
      </c>
    </row>
    <row r="669" spans="1:11">
      <c r="A669" s="12" t="s">
        <v>4915</v>
      </c>
      <c r="B669" s="12" t="s">
        <v>5715</v>
      </c>
      <c r="C669" s="12" t="s">
        <v>5737</v>
      </c>
      <c r="D669" s="13" t="s">
        <v>4931</v>
      </c>
      <c r="E669" s="13" t="s">
        <v>5083</v>
      </c>
      <c r="F669" s="13" t="s">
        <v>5741</v>
      </c>
      <c r="G669" s="14" t="s">
        <v>4921</v>
      </c>
      <c r="H669" s="14" t="s">
        <v>5051</v>
      </c>
      <c r="I669" s="14" t="s">
        <v>4927</v>
      </c>
      <c r="J669" s="14" t="s">
        <v>4924</v>
      </c>
      <c r="K669" s="16">
        <v>5</v>
      </c>
    </row>
    <row r="670" spans="1:11">
      <c r="A670" s="12" t="s">
        <v>4915</v>
      </c>
      <c r="B670" s="12" t="s">
        <v>5715</v>
      </c>
      <c r="C670" s="12" t="s">
        <v>5737</v>
      </c>
      <c r="D670" s="13" t="s">
        <v>4934</v>
      </c>
      <c r="E670" s="13" t="s">
        <v>5420</v>
      </c>
      <c r="F670" s="13" t="s">
        <v>5742</v>
      </c>
      <c r="G670" s="14" t="s">
        <v>4921</v>
      </c>
      <c r="H670" s="14" t="s">
        <v>4926</v>
      </c>
      <c r="I670" s="14" t="s">
        <v>4927</v>
      </c>
      <c r="J670" s="14" t="s">
        <v>4936</v>
      </c>
      <c r="K670" s="16">
        <v>5</v>
      </c>
    </row>
    <row r="671" spans="1:11">
      <c r="A671" s="12" t="s">
        <v>4915</v>
      </c>
      <c r="B671" s="12" t="s">
        <v>5715</v>
      </c>
      <c r="C671" s="12" t="s">
        <v>5743</v>
      </c>
      <c r="D671" s="13" t="s">
        <v>4918</v>
      </c>
      <c r="E671" s="13" t="s">
        <v>4919</v>
      </c>
      <c r="F671" s="13" t="s">
        <v>5744</v>
      </c>
      <c r="G671" s="14" t="s">
        <v>4921</v>
      </c>
      <c r="H671" s="14" t="s">
        <v>4966</v>
      </c>
      <c r="I671" s="14" t="s">
        <v>4949</v>
      </c>
      <c r="J671" s="14" t="s">
        <v>4924</v>
      </c>
      <c r="K671" s="16">
        <v>7</v>
      </c>
    </row>
    <row r="672" spans="1:11">
      <c r="A672" s="12" t="s">
        <v>4915</v>
      </c>
      <c r="B672" s="12" t="s">
        <v>5715</v>
      </c>
      <c r="C672" s="12" t="s">
        <v>5743</v>
      </c>
      <c r="D672" s="13" t="s">
        <v>4918</v>
      </c>
      <c r="E672" s="13" t="s">
        <v>4919</v>
      </c>
      <c r="F672" s="13" t="s">
        <v>5745</v>
      </c>
      <c r="G672" s="14" t="s">
        <v>4921</v>
      </c>
      <c r="H672" s="14" t="s">
        <v>4988</v>
      </c>
      <c r="I672" s="14" t="s">
        <v>4947</v>
      </c>
      <c r="J672" s="14" t="s">
        <v>4924</v>
      </c>
      <c r="K672" s="16">
        <v>7</v>
      </c>
    </row>
    <row r="673" spans="1:11">
      <c r="A673" s="12" t="s">
        <v>4915</v>
      </c>
      <c r="B673" s="12" t="s">
        <v>5715</v>
      </c>
      <c r="C673" s="12" t="s">
        <v>5743</v>
      </c>
      <c r="D673" s="13" t="s">
        <v>4918</v>
      </c>
      <c r="E673" s="13" t="s">
        <v>4919</v>
      </c>
      <c r="F673" s="13" t="s">
        <v>5746</v>
      </c>
      <c r="G673" s="14" t="s">
        <v>4921</v>
      </c>
      <c r="H673" s="14" t="s">
        <v>4966</v>
      </c>
      <c r="I673" s="14" t="s">
        <v>4949</v>
      </c>
      <c r="J673" s="14" t="s">
        <v>4924</v>
      </c>
      <c r="K673" s="16">
        <v>7</v>
      </c>
    </row>
    <row r="674" spans="1:11">
      <c r="A674" s="12" t="s">
        <v>4915</v>
      </c>
      <c r="B674" s="12" t="s">
        <v>5715</v>
      </c>
      <c r="C674" s="12" t="s">
        <v>5743</v>
      </c>
      <c r="D674" s="13" t="s">
        <v>4931</v>
      </c>
      <c r="E674" s="13" t="s">
        <v>4932</v>
      </c>
      <c r="F674" s="13" t="s">
        <v>5747</v>
      </c>
      <c r="G674" s="14" t="s">
        <v>4921</v>
      </c>
      <c r="H674" s="14" t="s">
        <v>5201</v>
      </c>
      <c r="I674" s="14" t="s">
        <v>5131</v>
      </c>
      <c r="J674" s="14" t="s">
        <v>4924</v>
      </c>
      <c r="K674" s="16">
        <v>7</v>
      </c>
    </row>
    <row r="675" spans="1:11">
      <c r="A675" s="12" t="s">
        <v>4915</v>
      </c>
      <c r="B675" s="12" t="s">
        <v>5715</v>
      </c>
      <c r="C675" s="12" t="s">
        <v>5743</v>
      </c>
      <c r="D675" s="13" t="s">
        <v>4934</v>
      </c>
      <c r="E675" s="13" t="s">
        <v>4934</v>
      </c>
      <c r="F675" s="13" t="s">
        <v>5748</v>
      </c>
      <c r="G675" s="14" t="s">
        <v>4921</v>
      </c>
      <c r="H675" s="14" t="s">
        <v>4926</v>
      </c>
      <c r="I675" s="14" t="s">
        <v>4927</v>
      </c>
      <c r="J675" s="14" t="s">
        <v>4936</v>
      </c>
      <c r="K675" s="16">
        <v>7</v>
      </c>
    </row>
    <row r="676" spans="1:11">
      <c r="A676" s="12" t="s">
        <v>4915</v>
      </c>
      <c r="B676" s="12" t="s">
        <v>5715</v>
      </c>
      <c r="C676" s="12" t="s">
        <v>5749</v>
      </c>
      <c r="D676" s="13" t="s">
        <v>4918</v>
      </c>
      <c r="E676" s="13" t="s">
        <v>4919</v>
      </c>
      <c r="F676" s="13" t="s">
        <v>5750</v>
      </c>
      <c r="G676" s="14" t="s">
        <v>4921</v>
      </c>
      <c r="H676" s="14" t="s">
        <v>5729</v>
      </c>
      <c r="I676" s="14" t="s">
        <v>5369</v>
      </c>
      <c r="J676" s="14" t="s">
        <v>4924</v>
      </c>
      <c r="K676" s="16">
        <v>40</v>
      </c>
    </row>
    <row r="677" spans="1:11">
      <c r="A677" s="12" t="s">
        <v>4915</v>
      </c>
      <c r="B677" s="12" t="s">
        <v>5715</v>
      </c>
      <c r="C677" s="12" t="s">
        <v>5749</v>
      </c>
      <c r="D677" s="13" t="s">
        <v>4918</v>
      </c>
      <c r="E677" s="13" t="s">
        <v>4919</v>
      </c>
      <c r="F677" s="13" t="s">
        <v>5751</v>
      </c>
      <c r="G677" s="14" t="s">
        <v>4921</v>
      </c>
      <c r="H677" s="14" t="s">
        <v>4974</v>
      </c>
      <c r="I677" s="14" t="s">
        <v>5098</v>
      </c>
      <c r="J677" s="14" t="s">
        <v>4924</v>
      </c>
      <c r="K677" s="16">
        <v>40</v>
      </c>
    </row>
    <row r="678" spans="1:11">
      <c r="A678" s="12" t="s">
        <v>4915</v>
      </c>
      <c r="B678" s="12" t="s">
        <v>5715</v>
      </c>
      <c r="C678" s="12" t="s">
        <v>5749</v>
      </c>
      <c r="D678" s="13" t="s">
        <v>4918</v>
      </c>
      <c r="E678" s="13" t="s">
        <v>4919</v>
      </c>
      <c r="F678" s="13" t="s">
        <v>5752</v>
      </c>
      <c r="G678" s="14" t="s">
        <v>4921</v>
      </c>
      <c r="H678" s="14" t="s">
        <v>4966</v>
      </c>
      <c r="I678" s="14" t="s">
        <v>5098</v>
      </c>
      <c r="J678" s="14" t="s">
        <v>4924</v>
      </c>
      <c r="K678" s="16">
        <v>40</v>
      </c>
    </row>
    <row r="679" spans="1:11">
      <c r="A679" s="12" t="s">
        <v>4915</v>
      </c>
      <c r="B679" s="12" t="s">
        <v>5715</v>
      </c>
      <c r="C679" s="12" t="s">
        <v>5749</v>
      </c>
      <c r="D679" s="13" t="s">
        <v>4931</v>
      </c>
      <c r="E679" s="13" t="s">
        <v>4932</v>
      </c>
      <c r="F679" s="13" t="s">
        <v>5753</v>
      </c>
      <c r="G679" s="14" t="s">
        <v>4921</v>
      </c>
      <c r="H679" s="14" t="s">
        <v>5754</v>
      </c>
      <c r="I679" s="14" t="s">
        <v>5131</v>
      </c>
      <c r="J679" s="14" t="s">
        <v>4924</v>
      </c>
      <c r="K679" s="16">
        <v>40</v>
      </c>
    </row>
    <row r="680" spans="1:11">
      <c r="A680" s="12" t="s">
        <v>4915</v>
      </c>
      <c r="B680" s="12" t="s">
        <v>5715</v>
      </c>
      <c r="C680" s="12" t="s">
        <v>5749</v>
      </c>
      <c r="D680" s="13" t="s">
        <v>4934</v>
      </c>
      <c r="E680" s="13" t="s">
        <v>4934</v>
      </c>
      <c r="F680" s="13" t="s">
        <v>5755</v>
      </c>
      <c r="G680" s="14" t="s">
        <v>4921</v>
      </c>
      <c r="H680" s="14" t="s">
        <v>4926</v>
      </c>
      <c r="I680" s="14" t="s">
        <v>4927</v>
      </c>
      <c r="J680" s="14" t="s">
        <v>4936</v>
      </c>
      <c r="K680" s="16">
        <v>40</v>
      </c>
    </row>
    <row r="681" spans="1:11">
      <c r="A681" s="12" t="s">
        <v>4915</v>
      </c>
      <c r="B681" s="12" t="s">
        <v>5715</v>
      </c>
      <c r="C681" s="12" t="s">
        <v>5756</v>
      </c>
      <c r="D681" s="13" t="s">
        <v>4918</v>
      </c>
      <c r="E681" s="13" t="s">
        <v>4919</v>
      </c>
      <c r="F681" s="13" t="s">
        <v>5757</v>
      </c>
      <c r="G681" s="14" t="s">
        <v>4921</v>
      </c>
      <c r="H681" s="14" t="s">
        <v>4966</v>
      </c>
      <c r="I681" s="14" t="s">
        <v>4947</v>
      </c>
      <c r="J681" s="14" t="s">
        <v>4924</v>
      </c>
      <c r="K681" s="16">
        <v>4</v>
      </c>
    </row>
    <row r="682" spans="1:11">
      <c r="A682" s="12" t="s">
        <v>4915</v>
      </c>
      <c r="B682" s="12" t="s">
        <v>5715</v>
      </c>
      <c r="C682" s="12" t="s">
        <v>5756</v>
      </c>
      <c r="D682" s="13" t="s">
        <v>4918</v>
      </c>
      <c r="E682" s="13" t="s">
        <v>4919</v>
      </c>
      <c r="F682" s="13" t="s">
        <v>5758</v>
      </c>
      <c r="G682" s="14" t="s">
        <v>4921</v>
      </c>
      <c r="H682" s="14" t="s">
        <v>4988</v>
      </c>
      <c r="I682" s="14" t="s">
        <v>4947</v>
      </c>
      <c r="J682" s="14" t="s">
        <v>4924</v>
      </c>
      <c r="K682" s="16">
        <v>4</v>
      </c>
    </row>
    <row r="683" spans="1:11">
      <c r="A683" s="12" t="s">
        <v>4915</v>
      </c>
      <c r="B683" s="12" t="s">
        <v>5715</v>
      </c>
      <c r="C683" s="12" t="s">
        <v>5756</v>
      </c>
      <c r="D683" s="13" t="s">
        <v>4918</v>
      </c>
      <c r="E683" s="13" t="s">
        <v>4919</v>
      </c>
      <c r="F683" s="13" t="s">
        <v>5759</v>
      </c>
      <c r="G683" s="14" t="s">
        <v>4921</v>
      </c>
      <c r="H683" s="14" t="s">
        <v>4988</v>
      </c>
      <c r="I683" s="14" t="s">
        <v>4949</v>
      </c>
      <c r="J683" s="14" t="s">
        <v>4924</v>
      </c>
      <c r="K683" s="16">
        <v>4</v>
      </c>
    </row>
    <row r="684" spans="1:11">
      <c r="A684" s="12" t="s">
        <v>4915</v>
      </c>
      <c r="B684" s="12" t="s">
        <v>5715</v>
      </c>
      <c r="C684" s="12" t="s">
        <v>5756</v>
      </c>
      <c r="D684" s="13" t="s">
        <v>4931</v>
      </c>
      <c r="E684" s="13" t="s">
        <v>5083</v>
      </c>
      <c r="F684" s="13" t="s">
        <v>5760</v>
      </c>
      <c r="G684" s="14" t="s">
        <v>4921</v>
      </c>
      <c r="H684" s="14" t="s">
        <v>5037</v>
      </c>
      <c r="I684" s="14" t="s">
        <v>4927</v>
      </c>
      <c r="J684" s="14" t="s">
        <v>4924</v>
      </c>
      <c r="K684" s="16">
        <v>4</v>
      </c>
    </row>
    <row r="685" spans="1:11">
      <c r="A685" s="12" t="s">
        <v>4915</v>
      </c>
      <c r="B685" s="12" t="s">
        <v>5715</v>
      </c>
      <c r="C685" s="12" t="s">
        <v>5756</v>
      </c>
      <c r="D685" s="13" t="s">
        <v>4934</v>
      </c>
      <c r="E685" s="13" t="s">
        <v>4998</v>
      </c>
      <c r="F685" s="13" t="s">
        <v>5761</v>
      </c>
      <c r="G685" s="14" t="s">
        <v>4921</v>
      </c>
      <c r="H685" s="14" t="s">
        <v>4926</v>
      </c>
      <c r="I685" s="14" t="s">
        <v>4927</v>
      </c>
      <c r="J685" s="14" t="s">
        <v>4936</v>
      </c>
      <c r="K685" s="16">
        <v>4</v>
      </c>
    </row>
    <row r="686" spans="1:11">
      <c r="A686" s="12" t="s">
        <v>4915</v>
      </c>
      <c r="B686" s="12" t="s">
        <v>5715</v>
      </c>
      <c r="C686" s="12" t="s">
        <v>5762</v>
      </c>
      <c r="D686" s="13" t="s">
        <v>4918</v>
      </c>
      <c r="E686" s="13" t="s">
        <v>4919</v>
      </c>
      <c r="F686" s="13" t="s">
        <v>5763</v>
      </c>
      <c r="G686" s="14" t="s">
        <v>4921</v>
      </c>
      <c r="H686" s="14" t="s">
        <v>4966</v>
      </c>
      <c r="I686" s="14" t="s">
        <v>5098</v>
      </c>
      <c r="J686" s="14" t="s">
        <v>4924</v>
      </c>
      <c r="K686" s="16">
        <v>5</v>
      </c>
    </row>
    <row r="687" spans="1:11">
      <c r="A687" s="12" t="s">
        <v>4915</v>
      </c>
      <c r="B687" s="12" t="s">
        <v>5715</v>
      </c>
      <c r="C687" s="12" t="s">
        <v>5762</v>
      </c>
      <c r="D687" s="13" t="s">
        <v>4918</v>
      </c>
      <c r="E687" s="13" t="s">
        <v>4919</v>
      </c>
      <c r="F687" s="13" t="s">
        <v>5764</v>
      </c>
      <c r="G687" s="14" t="s">
        <v>4921</v>
      </c>
      <c r="H687" s="14" t="s">
        <v>4966</v>
      </c>
      <c r="I687" s="14" t="s">
        <v>5098</v>
      </c>
      <c r="J687" s="14" t="s">
        <v>4924</v>
      </c>
      <c r="K687" s="16">
        <v>5</v>
      </c>
    </row>
    <row r="688" spans="1:11">
      <c r="A688" s="12" t="s">
        <v>4915</v>
      </c>
      <c r="B688" s="12" t="s">
        <v>5715</v>
      </c>
      <c r="C688" s="12" t="s">
        <v>5762</v>
      </c>
      <c r="D688" s="13" t="s">
        <v>4918</v>
      </c>
      <c r="E688" s="13" t="s">
        <v>4919</v>
      </c>
      <c r="F688" s="13" t="s">
        <v>5765</v>
      </c>
      <c r="G688" s="14" t="s">
        <v>4921</v>
      </c>
      <c r="H688" s="14" t="s">
        <v>4966</v>
      </c>
      <c r="I688" s="14" t="s">
        <v>5098</v>
      </c>
      <c r="J688" s="14" t="s">
        <v>4924</v>
      </c>
      <c r="K688" s="16">
        <v>5</v>
      </c>
    </row>
    <row r="689" spans="1:11">
      <c r="A689" s="12" t="s">
        <v>4915</v>
      </c>
      <c r="B689" s="12" t="s">
        <v>5715</v>
      </c>
      <c r="C689" s="12" t="s">
        <v>5762</v>
      </c>
      <c r="D689" s="13" t="s">
        <v>4931</v>
      </c>
      <c r="E689" s="13" t="s">
        <v>5083</v>
      </c>
      <c r="F689" s="13" t="s">
        <v>5720</v>
      </c>
      <c r="G689" s="14" t="s">
        <v>4921</v>
      </c>
      <c r="H689" s="14" t="s">
        <v>4956</v>
      </c>
      <c r="I689" s="14" t="s">
        <v>5131</v>
      </c>
      <c r="J689" s="14" t="s">
        <v>4924</v>
      </c>
      <c r="K689" s="16">
        <v>5</v>
      </c>
    </row>
    <row r="690" spans="1:11">
      <c r="A690" s="12" t="s">
        <v>4915</v>
      </c>
      <c r="B690" s="12" t="s">
        <v>5715</v>
      </c>
      <c r="C690" s="12" t="s">
        <v>5762</v>
      </c>
      <c r="D690" s="13" t="s">
        <v>4934</v>
      </c>
      <c r="E690" s="13" t="s">
        <v>4934</v>
      </c>
      <c r="F690" s="13" t="s">
        <v>5766</v>
      </c>
      <c r="G690" s="14" t="s">
        <v>4921</v>
      </c>
      <c r="H690" s="14" t="s">
        <v>4926</v>
      </c>
      <c r="I690" s="14" t="s">
        <v>4927</v>
      </c>
      <c r="J690" s="14" t="s">
        <v>4936</v>
      </c>
      <c r="K690" s="16">
        <v>5</v>
      </c>
    </row>
    <row r="691" spans="1:11">
      <c r="A691" s="12" t="s">
        <v>4915</v>
      </c>
      <c r="B691" s="12" t="s">
        <v>5767</v>
      </c>
      <c r="C691" s="12" t="s">
        <v>5768</v>
      </c>
      <c r="D691" s="13" t="s">
        <v>4918</v>
      </c>
      <c r="E691" s="13" t="s">
        <v>4919</v>
      </c>
      <c r="F691" s="13" t="s">
        <v>5769</v>
      </c>
      <c r="G691" s="14" t="s">
        <v>4921</v>
      </c>
      <c r="H691" s="14" t="s">
        <v>4966</v>
      </c>
      <c r="I691" s="14" t="s">
        <v>4947</v>
      </c>
      <c r="J691" s="14" t="s">
        <v>4924</v>
      </c>
      <c r="K691" s="16">
        <v>8</v>
      </c>
    </row>
    <row r="692" spans="1:11">
      <c r="A692" s="12" t="s">
        <v>4915</v>
      </c>
      <c r="B692" s="12" t="s">
        <v>5767</v>
      </c>
      <c r="C692" s="12" t="s">
        <v>5768</v>
      </c>
      <c r="D692" s="13" t="s">
        <v>4918</v>
      </c>
      <c r="E692" s="13" t="s">
        <v>4919</v>
      </c>
      <c r="F692" s="13" t="s">
        <v>5770</v>
      </c>
      <c r="G692" s="14" t="s">
        <v>4921</v>
      </c>
      <c r="H692" s="14" t="s">
        <v>4966</v>
      </c>
      <c r="I692" s="14" t="s">
        <v>5635</v>
      </c>
      <c r="J692" s="14" t="s">
        <v>4924</v>
      </c>
      <c r="K692" s="16">
        <v>8</v>
      </c>
    </row>
    <row r="693" spans="1:11">
      <c r="A693" s="12" t="s">
        <v>4915</v>
      </c>
      <c r="B693" s="12" t="s">
        <v>5767</v>
      </c>
      <c r="C693" s="12" t="s">
        <v>5768</v>
      </c>
      <c r="D693" s="13" t="s">
        <v>4918</v>
      </c>
      <c r="E693" s="13" t="s">
        <v>4919</v>
      </c>
      <c r="F693" s="13" t="s">
        <v>5771</v>
      </c>
      <c r="G693" s="14" t="s">
        <v>4921</v>
      </c>
      <c r="H693" s="14" t="s">
        <v>4974</v>
      </c>
      <c r="I693" s="14" t="s">
        <v>4947</v>
      </c>
      <c r="J693" s="14" t="s">
        <v>4924</v>
      </c>
      <c r="K693" s="16">
        <v>8</v>
      </c>
    </row>
    <row r="694" spans="1:11">
      <c r="A694" s="12" t="s">
        <v>4915</v>
      </c>
      <c r="B694" s="12" t="s">
        <v>5767</v>
      </c>
      <c r="C694" s="12" t="s">
        <v>5768</v>
      </c>
      <c r="D694" s="13" t="s">
        <v>4931</v>
      </c>
      <c r="E694" s="13" t="s">
        <v>4961</v>
      </c>
      <c r="F694" s="13" t="s">
        <v>5772</v>
      </c>
      <c r="G694" s="14" t="s">
        <v>4960</v>
      </c>
      <c r="H694" s="14"/>
      <c r="I694" s="14"/>
      <c r="J694" s="14" t="s">
        <v>4924</v>
      </c>
      <c r="K694" s="16">
        <v>8</v>
      </c>
    </row>
    <row r="695" spans="1:11">
      <c r="A695" s="12" t="s">
        <v>4915</v>
      </c>
      <c r="B695" s="12" t="s">
        <v>5767</v>
      </c>
      <c r="C695" s="12" t="s">
        <v>5768</v>
      </c>
      <c r="D695" s="13" t="s">
        <v>4940</v>
      </c>
      <c r="E695" s="13" t="s">
        <v>4941</v>
      </c>
      <c r="F695" s="13" t="s">
        <v>4969</v>
      </c>
      <c r="G695" s="14" t="s">
        <v>4942</v>
      </c>
      <c r="H695" s="14" t="s">
        <v>4938</v>
      </c>
      <c r="I695" s="14" t="s">
        <v>4927</v>
      </c>
      <c r="J695" s="14" t="s">
        <v>4936</v>
      </c>
      <c r="K695" s="16">
        <v>8</v>
      </c>
    </row>
    <row r="696" spans="1:11">
      <c r="A696" s="12" t="s">
        <v>4915</v>
      </c>
      <c r="B696" s="12" t="s">
        <v>5773</v>
      </c>
      <c r="C696" s="13" t="s">
        <v>2084</v>
      </c>
      <c r="D696" s="13" t="s">
        <v>4918</v>
      </c>
      <c r="E696" s="13" t="s">
        <v>4919</v>
      </c>
      <c r="F696" s="13" t="s">
        <v>4937</v>
      </c>
      <c r="G696" s="14" t="s">
        <v>4942</v>
      </c>
      <c r="H696" s="14" t="s">
        <v>4938</v>
      </c>
      <c r="I696" s="14" t="s">
        <v>4927</v>
      </c>
      <c r="J696" s="14" t="s">
        <v>4924</v>
      </c>
      <c r="K696" s="16">
        <v>28</v>
      </c>
    </row>
    <row r="697" spans="1:11">
      <c r="A697" s="12" t="s">
        <v>4915</v>
      </c>
      <c r="B697" s="12" t="s">
        <v>5773</v>
      </c>
      <c r="C697" s="13" t="s">
        <v>2084</v>
      </c>
      <c r="D697" s="13" t="s">
        <v>4918</v>
      </c>
      <c r="E697" s="13" t="s">
        <v>4939</v>
      </c>
      <c r="F697" s="13" t="s">
        <v>4937</v>
      </c>
      <c r="G697" s="14" t="s">
        <v>4942</v>
      </c>
      <c r="H697" s="14" t="s">
        <v>4938</v>
      </c>
      <c r="I697" s="14" t="s">
        <v>4927</v>
      </c>
      <c r="J697" s="14" t="s">
        <v>4924</v>
      </c>
      <c r="K697" s="16">
        <v>28</v>
      </c>
    </row>
    <row r="698" spans="1:11">
      <c r="A698" s="12" t="s">
        <v>4915</v>
      </c>
      <c r="B698" s="12" t="s">
        <v>5773</v>
      </c>
      <c r="C698" s="13" t="s">
        <v>2084</v>
      </c>
      <c r="D698" s="13" t="s">
        <v>4918</v>
      </c>
      <c r="E698" s="13" t="s">
        <v>4943</v>
      </c>
      <c r="F698" s="13" t="s">
        <v>4937</v>
      </c>
      <c r="G698" s="14" t="s">
        <v>4942</v>
      </c>
      <c r="H698" s="14" t="s">
        <v>4938</v>
      </c>
      <c r="I698" s="14" t="s">
        <v>4927</v>
      </c>
      <c r="J698" s="14" t="s">
        <v>4924</v>
      </c>
      <c r="K698" s="16">
        <v>28</v>
      </c>
    </row>
    <row r="699" spans="1:11">
      <c r="A699" s="12" t="s">
        <v>4915</v>
      </c>
      <c r="B699" s="12" t="s">
        <v>5773</v>
      </c>
      <c r="C699" s="13" t="s">
        <v>2084</v>
      </c>
      <c r="D699" s="13" t="s">
        <v>4931</v>
      </c>
      <c r="E699" s="13" t="s">
        <v>4961</v>
      </c>
      <c r="F699" s="13" t="s">
        <v>4937</v>
      </c>
      <c r="G699" s="14" t="s">
        <v>4942</v>
      </c>
      <c r="H699" s="14" t="s">
        <v>4938</v>
      </c>
      <c r="I699" s="14" t="s">
        <v>4927</v>
      </c>
      <c r="J699" s="14" t="s">
        <v>4924</v>
      </c>
      <c r="K699" s="16">
        <v>28</v>
      </c>
    </row>
    <row r="700" spans="1:11">
      <c r="A700" s="12" t="s">
        <v>4915</v>
      </c>
      <c r="B700" s="12" t="s">
        <v>5773</v>
      </c>
      <c r="C700" s="13" t="s">
        <v>2084</v>
      </c>
      <c r="D700" s="13" t="s">
        <v>4934</v>
      </c>
      <c r="E700" s="13" t="s">
        <v>4934</v>
      </c>
      <c r="F700" s="13" t="s">
        <v>4937</v>
      </c>
      <c r="G700" s="14" t="s">
        <v>4942</v>
      </c>
      <c r="H700" s="14" t="s">
        <v>4938</v>
      </c>
      <c r="I700" s="14" t="s">
        <v>4927</v>
      </c>
      <c r="J700" s="14" t="s">
        <v>4936</v>
      </c>
      <c r="K700" s="16">
        <v>28</v>
      </c>
    </row>
    <row r="701" spans="1:11">
      <c r="A701" s="12" t="s">
        <v>4915</v>
      </c>
      <c r="B701" s="12" t="s">
        <v>5773</v>
      </c>
      <c r="C701" s="12" t="s">
        <v>5774</v>
      </c>
      <c r="D701" s="13" t="s">
        <v>4918</v>
      </c>
      <c r="E701" s="13" t="s">
        <v>4919</v>
      </c>
      <c r="F701" s="13" t="s">
        <v>5775</v>
      </c>
      <c r="G701" s="14" t="s">
        <v>4921</v>
      </c>
      <c r="H701" s="14" t="s">
        <v>4966</v>
      </c>
      <c r="I701" s="14" t="s">
        <v>4947</v>
      </c>
      <c r="J701" s="14" t="s">
        <v>4924</v>
      </c>
      <c r="K701" s="16">
        <v>9.4</v>
      </c>
    </row>
    <row r="702" spans="1:11">
      <c r="A702" s="12" t="s">
        <v>4915</v>
      </c>
      <c r="B702" s="12" t="s">
        <v>5773</v>
      </c>
      <c r="C702" s="12" t="s">
        <v>5774</v>
      </c>
      <c r="D702" s="13" t="s">
        <v>4918</v>
      </c>
      <c r="E702" s="13" t="s">
        <v>4919</v>
      </c>
      <c r="F702" s="13" t="s">
        <v>5776</v>
      </c>
      <c r="G702" s="14" t="s">
        <v>4921</v>
      </c>
      <c r="H702" s="14" t="s">
        <v>4966</v>
      </c>
      <c r="I702" s="14" t="s">
        <v>4947</v>
      </c>
      <c r="J702" s="14" t="s">
        <v>4924</v>
      </c>
      <c r="K702" s="16">
        <v>9.4</v>
      </c>
    </row>
    <row r="703" spans="1:11">
      <c r="A703" s="12" t="s">
        <v>4915</v>
      </c>
      <c r="B703" s="12" t="s">
        <v>5773</v>
      </c>
      <c r="C703" s="12" t="s">
        <v>5774</v>
      </c>
      <c r="D703" s="13" t="s">
        <v>4918</v>
      </c>
      <c r="E703" s="13" t="s">
        <v>4919</v>
      </c>
      <c r="F703" s="13" t="s">
        <v>5777</v>
      </c>
      <c r="G703" s="14" t="s">
        <v>4921</v>
      </c>
      <c r="H703" s="14" t="s">
        <v>4966</v>
      </c>
      <c r="I703" s="14" t="s">
        <v>4947</v>
      </c>
      <c r="J703" s="14" t="s">
        <v>4924</v>
      </c>
      <c r="K703" s="16">
        <v>9.4</v>
      </c>
    </row>
    <row r="704" spans="1:11">
      <c r="A704" s="12" t="s">
        <v>4915</v>
      </c>
      <c r="B704" s="12" t="s">
        <v>5773</v>
      </c>
      <c r="C704" s="12" t="s">
        <v>5774</v>
      </c>
      <c r="D704" s="13" t="s">
        <v>4931</v>
      </c>
      <c r="E704" s="13" t="s">
        <v>4932</v>
      </c>
      <c r="F704" s="13" t="s">
        <v>5778</v>
      </c>
      <c r="G704" s="14" t="s">
        <v>4960</v>
      </c>
      <c r="H704" s="14"/>
      <c r="I704" s="14"/>
      <c r="J704" s="14" t="s">
        <v>4924</v>
      </c>
      <c r="K704" s="16">
        <v>9.4</v>
      </c>
    </row>
    <row r="705" spans="1:11">
      <c r="A705" s="12" t="s">
        <v>4915</v>
      </c>
      <c r="B705" s="12" t="s">
        <v>5773</v>
      </c>
      <c r="C705" s="12" t="s">
        <v>5774</v>
      </c>
      <c r="D705" s="13" t="s">
        <v>4940</v>
      </c>
      <c r="E705" s="13" t="s">
        <v>4941</v>
      </c>
      <c r="F705" s="13" t="s">
        <v>4969</v>
      </c>
      <c r="G705" s="14" t="s">
        <v>4942</v>
      </c>
      <c r="H705" s="14" t="s">
        <v>4938</v>
      </c>
      <c r="I705" s="14" t="s">
        <v>4927</v>
      </c>
      <c r="J705" s="14" t="s">
        <v>4936</v>
      </c>
      <c r="K705" s="16">
        <v>9.4</v>
      </c>
    </row>
    <row r="706" spans="1:11">
      <c r="A706" s="12" t="s">
        <v>4915</v>
      </c>
      <c r="B706" s="12" t="s">
        <v>5773</v>
      </c>
      <c r="C706" s="12" t="s">
        <v>5779</v>
      </c>
      <c r="D706" s="13"/>
      <c r="E706" s="13"/>
      <c r="F706" s="13"/>
      <c r="G706" s="14"/>
      <c r="H706" s="14"/>
      <c r="I706" s="14"/>
      <c r="J706" s="14"/>
      <c r="K706" s="16">
        <v>1169.68</v>
      </c>
    </row>
    <row r="707" spans="1:11">
      <c r="A707" s="12" t="s">
        <v>4915</v>
      </c>
      <c r="B707" s="12" t="s">
        <v>5780</v>
      </c>
      <c r="C707" s="13" t="s">
        <v>2084</v>
      </c>
      <c r="D707" s="13" t="s">
        <v>4918</v>
      </c>
      <c r="E707" s="13" t="s">
        <v>4919</v>
      </c>
      <c r="F707" s="13" t="s">
        <v>4937</v>
      </c>
      <c r="G707" s="14" t="s">
        <v>4921</v>
      </c>
      <c r="H707" s="14" t="s">
        <v>4938</v>
      </c>
      <c r="I707" s="14" t="s">
        <v>4927</v>
      </c>
      <c r="J707" s="14" t="s">
        <v>4924</v>
      </c>
      <c r="K707" s="16">
        <v>3</v>
      </c>
    </row>
    <row r="708" spans="1:11">
      <c r="A708" s="12" t="s">
        <v>4915</v>
      </c>
      <c r="B708" s="12" t="s">
        <v>5780</v>
      </c>
      <c r="C708" s="13" t="s">
        <v>2084</v>
      </c>
      <c r="D708" s="13" t="s">
        <v>4918</v>
      </c>
      <c r="E708" s="13" t="s">
        <v>4939</v>
      </c>
      <c r="F708" s="13" t="s">
        <v>4937</v>
      </c>
      <c r="G708" s="14" t="s">
        <v>4960</v>
      </c>
      <c r="H708" s="14"/>
      <c r="I708" s="14" t="s">
        <v>4927</v>
      </c>
      <c r="J708" s="14" t="s">
        <v>4924</v>
      </c>
      <c r="K708" s="16">
        <v>3</v>
      </c>
    </row>
    <row r="709" spans="1:11">
      <c r="A709" s="12" t="s">
        <v>4915</v>
      </c>
      <c r="B709" s="12" t="s">
        <v>5780</v>
      </c>
      <c r="C709" s="13" t="s">
        <v>2084</v>
      </c>
      <c r="D709" s="13" t="s">
        <v>4918</v>
      </c>
      <c r="E709" s="13" t="s">
        <v>4943</v>
      </c>
      <c r="F709" s="13" t="s">
        <v>4937</v>
      </c>
      <c r="G709" s="14" t="s">
        <v>4960</v>
      </c>
      <c r="H709" s="14"/>
      <c r="I709" s="14" t="s">
        <v>4927</v>
      </c>
      <c r="J709" s="14" t="s">
        <v>4924</v>
      </c>
      <c r="K709" s="16">
        <v>3</v>
      </c>
    </row>
    <row r="710" spans="1:11">
      <c r="A710" s="12" t="s">
        <v>4915</v>
      </c>
      <c r="B710" s="12" t="s">
        <v>5780</v>
      </c>
      <c r="C710" s="13" t="s">
        <v>2084</v>
      </c>
      <c r="D710" s="13" t="s">
        <v>4931</v>
      </c>
      <c r="E710" s="13" t="s">
        <v>4961</v>
      </c>
      <c r="F710" s="13" t="s">
        <v>4937</v>
      </c>
      <c r="G710" s="14" t="s">
        <v>4960</v>
      </c>
      <c r="H710" s="14"/>
      <c r="I710" s="14" t="s">
        <v>4927</v>
      </c>
      <c r="J710" s="14" t="s">
        <v>4924</v>
      </c>
      <c r="K710" s="16">
        <v>3</v>
      </c>
    </row>
    <row r="711" spans="1:11">
      <c r="A711" s="12" t="s">
        <v>4915</v>
      </c>
      <c r="B711" s="12" t="s">
        <v>5780</v>
      </c>
      <c r="C711" s="13" t="s">
        <v>2084</v>
      </c>
      <c r="D711" s="13" t="s">
        <v>4934</v>
      </c>
      <c r="E711" s="13" t="s">
        <v>4934</v>
      </c>
      <c r="F711" s="13" t="s">
        <v>4937</v>
      </c>
      <c r="G711" s="14" t="s">
        <v>4960</v>
      </c>
      <c r="H711" s="14"/>
      <c r="I711" s="14" t="s">
        <v>4927</v>
      </c>
      <c r="J711" s="14" t="s">
        <v>4936</v>
      </c>
      <c r="K711" s="16">
        <v>3</v>
      </c>
    </row>
    <row r="712" spans="1:11">
      <c r="A712" s="12" t="s">
        <v>5781</v>
      </c>
      <c r="B712" s="12" t="s">
        <v>5782</v>
      </c>
      <c r="C712" s="12" t="s">
        <v>5783</v>
      </c>
      <c r="D712" s="13" t="s">
        <v>4918</v>
      </c>
      <c r="E712" s="13" t="s">
        <v>4919</v>
      </c>
      <c r="F712" s="13" t="s">
        <v>5784</v>
      </c>
      <c r="G712" s="14" t="s">
        <v>4921</v>
      </c>
      <c r="H712" s="14" t="s">
        <v>4936</v>
      </c>
      <c r="I712" s="14" t="s">
        <v>5785</v>
      </c>
      <c r="J712" s="14" t="s">
        <v>4974</v>
      </c>
      <c r="K712" s="16">
        <v>15</v>
      </c>
    </row>
    <row r="713" spans="1:11">
      <c r="A713" s="12" t="s">
        <v>5781</v>
      </c>
      <c r="B713" s="12" t="s">
        <v>5782</v>
      </c>
      <c r="C713" s="12" t="s">
        <v>5783</v>
      </c>
      <c r="D713" s="13" t="s">
        <v>4918</v>
      </c>
      <c r="E713" s="13" t="s">
        <v>4919</v>
      </c>
      <c r="F713" s="13" t="s">
        <v>5786</v>
      </c>
      <c r="G713" s="14" t="s">
        <v>4921</v>
      </c>
      <c r="H713" s="14" t="s">
        <v>5221</v>
      </c>
      <c r="I713" s="14" t="s">
        <v>5059</v>
      </c>
      <c r="J713" s="14" t="s">
        <v>5221</v>
      </c>
      <c r="K713" s="16">
        <v>15</v>
      </c>
    </row>
    <row r="714" spans="1:11">
      <c r="A714" s="12" t="s">
        <v>5781</v>
      </c>
      <c r="B714" s="12" t="s">
        <v>5782</v>
      </c>
      <c r="C714" s="12" t="s">
        <v>5783</v>
      </c>
      <c r="D714" s="13" t="s">
        <v>4918</v>
      </c>
      <c r="E714" s="13" t="s">
        <v>4919</v>
      </c>
      <c r="F714" s="13" t="s">
        <v>5787</v>
      </c>
      <c r="G714" s="14" t="s">
        <v>4921</v>
      </c>
      <c r="H714" s="14" t="s">
        <v>5110</v>
      </c>
      <c r="I714" s="14" t="s">
        <v>5635</v>
      </c>
      <c r="J714" s="14" t="s">
        <v>4924</v>
      </c>
      <c r="K714" s="16">
        <v>15</v>
      </c>
    </row>
    <row r="715" spans="1:11">
      <c r="A715" s="12" t="s">
        <v>5781</v>
      </c>
      <c r="B715" s="12" t="s">
        <v>5782</v>
      </c>
      <c r="C715" s="12" t="s">
        <v>5783</v>
      </c>
      <c r="D715" s="13" t="s">
        <v>4918</v>
      </c>
      <c r="E715" s="13" t="s">
        <v>4939</v>
      </c>
      <c r="F715" s="13" t="s">
        <v>5788</v>
      </c>
      <c r="G715" s="14" t="s">
        <v>5004</v>
      </c>
      <c r="H715" s="14" t="s">
        <v>4924</v>
      </c>
      <c r="I715" s="14" t="s">
        <v>4927</v>
      </c>
      <c r="J715" s="14" t="s">
        <v>4924</v>
      </c>
      <c r="K715" s="16">
        <v>15</v>
      </c>
    </row>
    <row r="716" spans="1:11">
      <c r="A716" s="12" t="s">
        <v>5781</v>
      </c>
      <c r="B716" s="12" t="s">
        <v>5782</v>
      </c>
      <c r="C716" s="12" t="s">
        <v>5783</v>
      </c>
      <c r="D716" s="13" t="s">
        <v>4931</v>
      </c>
      <c r="E716" s="13" t="s">
        <v>4961</v>
      </c>
      <c r="F716" s="13" t="s">
        <v>5789</v>
      </c>
      <c r="G716" s="14" t="s">
        <v>4942</v>
      </c>
      <c r="H716" s="14" t="s">
        <v>4966</v>
      </c>
      <c r="I716" s="14" t="s">
        <v>5059</v>
      </c>
      <c r="J716" s="14" t="s">
        <v>4936</v>
      </c>
      <c r="K716" s="16">
        <v>15</v>
      </c>
    </row>
    <row r="717" spans="1:11">
      <c r="A717" s="12" t="s">
        <v>5781</v>
      </c>
      <c r="B717" s="12" t="s">
        <v>5782</v>
      </c>
      <c r="C717" s="12" t="s">
        <v>5783</v>
      </c>
      <c r="D717" s="13" t="s">
        <v>4931</v>
      </c>
      <c r="E717" s="13" t="s">
        <v>4961</v>
      </c>
      <c r="F717" s="13" t="s">
        <v>5790</v>
      </c>
      <c r="G717" s="14" t="s">
        <v>4942</v>
      </c>
      <c r="H717" s="14" t="s">
        <v>5007</v>
      </c>
      <c r="I717" s="14" t="s">
        <v>5059</v>
      </c>
      <c r="J717" s="14" t="s">
        <v>4936</v>
      </c>
      <c r="K717" s="16">
        <v>15</v>
      </c>
    </row>
    <row r="718" spans="1:11">
      <c r="A718" s="12" t="s">
        <v>5781</v>
      </c>
      <c r="B718" s="12" t="s">
        <v>5782</v>
      </c>
      <c r="C718" s="12" t="s">
        <v>5783</v>
      </c>
      <c r="D718" s="13" t="s">
        <v>4934</v>
      </c>
      <c r="E718" s="13" t="s">
        <v>4934</v>
      </c>
      <c r="F718" s="13" t="s">
        <v>5791</v>
      </c>
      <c r="G718" s="14" t="s">
        <v>4921</v>
      </c>
      <c r="H718" s="14" t="s">
        <v>5792</v>
      </c>
      <c r="I718" s="14" t="s">
        <v>4927</v>
      </c>
      <c r="J718" s="14" t="s">
        <v>4936</v>
      </c>
      <c r="K718" s="16">
        <v>15</v>
      </c>
    </row>
    <row r="719" spans="1:11">
      <c r="A719" s="12" t="s">
        <v>5781</v>
      </c>
      <c r="B719" s="12" t="s">
        <v>5782</v>
      </c>
      <c r="C719" s="12" t="s">
        <v>5793</v>
      </c>
      <c r="D719" s="13" t="s">
        <v>4918</v>
      </c>
      <c r="E719" s="13" t="s">
        <v>4919</v>
      </c>
      <c r="F719" s="13" t="s">
        <v>5794</v>
      </c>
      <c r="G719" s="14" t="s">
        <v>4942</v>
      </c>
      <c r="H719" s="14" t="s">
        <v>5795</v>
      </c>
      <c r="I719" s="14" t="s">
        <v>5109</v>
      </c>
      <c r="J719" s="14" t="s">
        <v>4924</v>
      </c>
      <c r="K719" s="16">
        <v>207.78</v>
      </c>
    </row>
    <row r="720" spans="1:11">
      <c r="A720" s="12" t="s">
        <v>5781</v>
      </c>
      <c r="B720" s="12" t="s">
        <v>5782</v>
      </c>
      <c r="C720" s="12" t="s">
        <v>5793</v>
      </c>
      <c r="D720" s="13" t="s">
        <v>4918</v>
      </c>
      <c r="E720" s="13" t="s">
        <v>4919</v>
      </c>
      <c r="F720" s="13" t="s">
        <v>5796</v>
      </c>
      <c r="G720" s="14" t="s">
        <v>4942</v>
      </c>
      <c r="H720" s="14" t="s">
        <v>5797</v>
      </c>
      <c r="I720" s="14" t="s">
        <v>5351</v>
      </c>
      <c r="J720" s="14" t="s">
        <v>4924</v>
      </c>
      <c r="K720" s="16">
        <v>207.78</v>
      </c>
    </row>
    <row r="721" spans="1:11">
      <c r="A721" s="12" t="s">
        <v>5781</v>
      </c>
      <c r="B721" s="12" t="s">
        <v>5782</v>
      </c>
      <c r="C721" s="12" t="s">
        <v>5793</v>
      </c>
      <c r="D721" s="13" t="s">
        <v>4918</v>
      </c>
      <c r="E721" s="13" t="s">
        <v>4968</v>
      </c>
      <c r="F721" s="13" t="s">
        <v>5798</v>
      </c>
      <c r="G721" s="14" t="s">
        <v>4942</v>
      </c>
      <c r="H721" s="14" t="s">
        <v>5223</v>
      </c>
      <c r="I721" s="14" t="s">
        <v>4947</v>
      </c>
      <c r="J721" s="14" t="s">
        <v>4924</v>
      </c>
      <c r="K721" s="16">
        <v>207.78</v>
      </c>
    </row>
    <row r="722" spans="1:11">
      <c r="A722" s="12" t="s">
        <v>5781</v>
      </c>
      <c r="B722" s="12" t="s">
        <v>5782</v>
      </c>
      <c r="C722" s="12" t="s">
        <v>5793</v>
      </c>
      <c r="D722" s="13" t="s">
        <v>4931</v>
      </c>
      <c r="E722" s="13" t="s">
        <v>4932</v>
      </c>
      <c r="F722" s="13" t="s">
        <v>5799</v>
      </c>
      <c r="G722" s="14" t="s">
        <v>4921</v>
      </c>
      <c r="H722" s="14" t="s">
        <v>5800</v>
      </c>
      <c r="I722" s="14" t="s">
        <v>4927</v>
      </c>
      <c r="J722" s="14" t="s">
        <v>4936</v>
      </c>
      <c r="K722" s="16">
        <v>207.78</v>
      </c>
    </row>
    <row r="723" spans="1:11">
      <c r="A723" s="12" t="s">
        <v>5781</v>
      </c>
      <c r="B723" s="12" t="s">
        <v>5782</v>
      </c>
      <c r="C723" s="12" t="s">
        <v>5793</v>
      </c>
      <c r="D723" s="13" t="s">
        <v>4931</v>
      </c>
      <c r="E723" s="13" t="s">
        <v>4961</v>
      </c>
      <c r="F723" s="13" t="s">
        <v>5801</v>
      </c>
      <c r="G723" s="14" t="s">
        <v>4921</v>
      </c>
      <c r="H723" s="14" t="s">
        <v>5254</v>
      </c>
      <c r="I723" s="14" t="s">
        <v>5131</v>
      </c>
      <c r="J723" s="14" t="s">
        <v>4936</v>
      </c>
      <c r="K723" s="16">
        <v>207.78</v>
      </c>
    </row>
    <row r="724" spans="1:11">
      <c r="A724" s="12" t="s">
        <v>5781</v>
      </c>
      <c r="B724" s="12" t="s">
        <v>5782</v>
      </c>
      <c r="C724" s="12" t="s">
        <v>5793</v>
      </c>
      <c r="D724" s="13" t="s">
        <v>4934</v>
      </c>
      <c r="E724" s="13" t="s">
        <v>4998</v>
      </c>
      <c r="F724" s="13" t="s">
        <v>5802</v>
      </c>
      <c r="G724" s="14" t="s">
        <v>4921</v>
      </c>
      <c r="H724" s="14" t="s">
        <v>5792</v>
      </c>
      <c r="I724" s="14" t="s">
        <v>4927</v>
      </c>
      <c r="J724" s="14" t="s">
        <v>4936</v>
      </c>
      <c r="K724" s="16">
        <v>207.78</v>
      </c>
    </row>
    <row r="725" spans="1:11">
      <c r="A725" s="12" t="s">
        <v>5781</v>
      </c>
      <c r="B725" s="12" t="s">
        <v>5782</v>
      </c>
      <c r="C725" s="12" t="s">
        <v>5803</v>
      </c>
      <c r="D725" s="13" t="s">
        <v>4918</v>
      </c>
      <c r="E725" s="13" t="s">
        <v>4919</v>
      </c>
      <c r="F725" s="13" t="s">
        <v>5804</v>
      </c>
      <c r="G725" s="14" t="s">
        <v>4921</v>
      </c>
      <c r="H725" s="14" t="s">
        <v>4936</v>
      </c>
      <c r="I725" s="14" t="s">
        <v>4923</v>
      </c>
      <c r="J725" s="14" t="s">
        <v>5221</v>
      </c>
      <c r="K725" s="16">
        <v>100</v>
      </c>
    </row>
    <row r="726" spans="1:11">
      <c r="A726" s="12" t="s">
        <v>5781</v>
      </c>
      <c r="B726" s="12" t="s">
        <v>5782</v>
      </c>
      <c r="C726" s="12" t="s">
        <v>5803</v>
      </c>
      <c r="D726" s="13" t="s">
        <v>4918</v>
      </c>
      <c r="E726" s="13" t="s">
        <v>4919</v>
      </c>
      <c r="F726" s="13" t="s">
        <v>5805</v>
      </c>
      <c r="G726" s="14" t="s">
        <v>4921</v>
      </c>
      <c r="H726" s="14" t="s">
        <v>5806</v>
      </c>
      <c r="I726" s="14" t="s">
        <v>5109</v>
      </c>
      <c r="J726" s="14" t="s">
        <v>5221</v>
      </c>
      <c r="K726" s="16">
        <v>100</v>
      </c>
    </row>
    <row r="727" spans="1:11">
      <c r="A727" s="12" t="s">
        <v>5781</v>
      </c>
      <c r="B727" s="12" t="s">
        <v>5782</v>
      </c>
      <c r="C727" s="12" t="s">
        <v>5803</v>
      </c>
      <c r="D727" s="13" t="s">
        <v>4918</v>
      </c>
      <c r="E727" s="13" t="s">
        <v>4968</v>
      </c>
      <c r="F727" s="13" t="s">
        <v>5807</v>
      </c>
      <c r="G727" s="14" t="s">
        <v>4942</v>
      </c>
      <c r="H727" s="14" t="s">
        <v>5223</v>
      </c>
      <c r="I727" s="14" t="s">
        <v>5131</v>
      </c>
      <c r="J727" s="14" t="s">
        <v>4924</v>
      </c>
      <c r="K727" s="16">
        <v>100</v>
      </c>
    </row>
    <row r="728" spans="1:11">
      <c r="A728" s="12" t="s">
        <v>5781</v>
      </c>
      <c r="B728" s="12" t="s">
        <v>5782</v>
      </c>
      <c r="C728" s="12" t="s">
        <v>5803</v>
      </c>
      <c r="D728" s="13" t="s">
        <v>4931</v>
      </c>
      <c r="E728" s="13" t="s">
        <v>5083</v>
      </c>
      <c r="F728" s="13" t="s">
        <v>5808</v>
      </c>
      <c r="G728" s="14" t="s">
        <v>4942</v>
      </c>
      <c r="H728" s="14" t="s">
        <v>4988</v>
      </c>
      <c r="I728" s="14" t="s">
        <v>5785</v>
      </c>
      <c r="J728" s="14" t="s">
        <v>5221</v>
      </c>
      <c r="K728" s="16">
        <v>100</v>
      </c>
    </row>
    <row r="729" spans="1:11">
      <c r="A729" s="12" t="s">
        <v>5781</v>
      </c>
      <c r="B729" s="12" t="s">
        <v>5782</v>
      </c>
      <c r="C729" s="12" t="s">
        <v>5803</v>
      </c>
      <c r="D729" s="13" t="s">
        <v>4931</v>
      </c>
      <c r="E729" s="13" t="s">
        <v>5083</v>
      </c>
      <c r="F729" s="13" t="s">
        <v>5809</v>
      </c>
      <c r="G729" s="14" t="s">
        <v>4942</v>
      </c>
      <c r="H729" s="14" t="s">
        <v>4946</v>
      </c>
      <c r="I729" s="14" t="s">
        <v>5785</v>
      </c>
      <c r="J729" s="14" t="s">
        <v>5221</v>
      </c>
      <c r="K729" s="16">
        <v>100</v>
      </c>
    </row>
    <row r="730" spans="1:11">
      <c r="A730" s="12" t="s">
        <v>5781</v>
      </c>
      <c r="B730" s="12" t="s">
        <v>5782</v>
      </c>
      <c r="C730" s="12" t="s">
        <v>5803</v>
      </c>
      <c r="D730" s="13" t="s">
        <v>4934</v>
      </c>
      <c r="E730" s="13" t="s">
        <v>4998</v>
      </c>
      <c r="F730" s="13" t="s">
        <v>5810</v>
      </c>
      <c r="G730" s="14" t="s">
        <v>4921</v>
      </c>
      <c r="H730" s="14" t="s">
        <v>4926</v>
      </c>
      <c r="I730" s="14" t="s">
        <v>4927</v>
      </c>
      <c r="J730" s="14" t="s">
        <v>4936</v>
      </c>
      <c r="K730" s="16">
        <v>100</v>
      </c>
    </row>
    <row r="731" spans="1:11">
      <c r="A731" s="12" t="s">
        <v>4915</v>
      </c>
      <c r="B731" s="12" t="s">
        <v>5811</v>
      </c>
      <c r="C731" s="12" t="s">
        <v>5812</v>
      </c>
      <c r="D731" s="13" t="s">
        <v>4918</v>
      </c>
      <c r="E731" s="13" t="s">
        <v>4919</v>
      </c>
      <c r="F731" s="13" t="s">
        <v>5813</v>
      </c>
      <c r="G731" s="14" t="s">
        <v>4921</v>
      </c>
      <c r="H731" s="14" t="s">
        <v>5007</v>
      </c>
      <c r="I731" s="14" t="s">
        <v>4947</v>
      </c>
      <c r="J731" s="14" t="s">
        <v>4924</v>
      </c>
      <c r="K731" s="16">
        <v>40</v>
      </c>
    </row>
    <row r="732" spans="1:11">
      <c r="A732" s="12" t="s">
        <v>4915</v>
      </c>
      <c r="B732" s="12" t="s">
        <v>5811</v>
      </c>
      <c r="C732" s="12" t="s">
        <v>5812</v>
      </c>
      <c r="D732" s="13" t="s">
        <v>4918</v>
      </c>
      <c r="E732" s="13" t="s">
        <v>4919</v>
      </c>
      <c r="F732" s="13" t="s">
        <v>5814</v>
      </c>
      <c r="G732" s="14" t="s">
        <v>4921</v>
      </c>
      <c r="H732" s="14" t="s">
        <v>5815</v>
      </c>
      <c r="I732" s="14" t="s">
        <v>5816</v>
      </c>
      <c r="J732" s="14" t="s">
        <v>4924</v>
      </c>
      <c r="K732" s="16">
        <v>40</v>
      </c>
    </row>
    <row r="733" spans="1:11">
      <c r="A733" s="12" t="s">
        <v>4915</v>
      </c>
      <c r="B733" s="12" t="s">
        <v>5811</v>
      </c>
      <c r="C733" s="12" t="s">
        <v>5812</v>
      </c>
      <c r="D733" s="13" t="s">
        <v>4918</v>
      </c>
      <c r="E733" s="13" t="s">
        <v>4939</v>
      </c>
      <c r="F733" s="13" t="s">
        <v>5817</v>
      </c>
      <c r="G733" s="14" t="s">
        <v>4942</v>
      </c>
      <c r="H733" s="14" t="s">
        <v>5169</v>
      </c>
      <c r="I733" s="14" t="s">
        <v>5122</v>
      </c>
      <c r="J733" s="14" t="s">
        <v>5221</v>
      </c>
      <c r="K733" s="16">
        <v>40</v>
      </c>
    </row>
    <row r="734" spans="1:11">
      <c r="A734" s="12" t="s">
        <v>4915</v>
      </c>
      <c r="B734" s="12" t="s">
        <v>5811</v>
      </c>
      <c r="C734" s="12" t="s">
        <v>5812</v>
      </c>
      <c r="D734" s="13" t="s">
        <v>4931</v>
      </c>
      <c r="E734" s="13" t="s">
        <v>4932</v>
      </c>
      <c r="F734" s="13" t="s">
        <v>5818</v>
      </c>
      <c r="G734" s="14" t="s">
        <v>4921</v>
      </c>
      <c r="H734" s="14" t="s">
        <v>5007</v>
      </c>
      <c r="I734" s="14" t="s">
        <v>5114</v>
      </c>
      <c r="J734" s="14" t="s">
        <v>5221</v>
      </c>
      <c r="K734" s="16">
        <v>40</v>
      </c>
    </row>
    <row r="735" spans="1:11">
      <c r="A735" s="12" t="s">
        <v>4915</v>
      </c>
      <c r="B735" s="12" t="s">
        <v>5811</v>
      </c>
      <c r="C735" s="12" t="s">
        <v>5812</v>
      </c>
      <c r="D735" s="13" t="s">
        <v>4931</v>
      </c>
      <c r="E735" s="13" t="s">
        <v>4932</v>
      </c>
      <c r="F735" s="13" t="s">
        <v>5819</v>
      </c>
      <c r="G735" s="14" t="s">
        <v>4921</v>
      </c>
      <c r="H735" s="14" t="s">
        <v>5820</v>
      </c>
      <c r="I735" s="14" t="s">
        <v>5012</v>
      </c>
      <c r="J735" s="14" t="s">
        <v>4924</v>
      </c>
      <c r="K735" s="16">
        <v>40</v>
      </c>
    </row>
    <row r="736" spans="1:11">
      <c r="A736" s="12" t="s">
        <v>4915</v>
      </c>
      <c r="B736" s="12" t="s">
        <v>5811</v>
      </c>
      <c r="C736" s="12" t="s">
        <v>5821</v>
      </c>
      <c r="D736" s="13" t="s">
        <v>4918</v>
      </c>
      <c r="E736" s="13" t="s">
        <v>4919</v>
      </c>
      <c r="F736" s="13" t="s">
        <v>5822</v>
      </c>
      <c r="G736" s="14" t="s">
        <v>4921</v>
      </c>
      <c r="H736" s="14" t="s">
        <v>5823</v>
      </c>
      <c r="I736" s="14" t="s">
        <v>4923</v>
      </c>
      <c r="J736" s="14" t="s">
        <v>4924</v>
      </c>
      <c r="K736" s="16">
        <v>114.14</v>
      </c>
    </row>
    <row r="737" spans="1:11">
      <c r="A737" s="12" t="s">
        <v>4915</v>
      </c>
      <c r="B737" s="12" t="s">
        <v>5811</v>
      </c>
      <c r="C737" s="12" t="s">
        <v>5821</v>
      </c>
      <c r="D737" s="13" t="s">
        <v>4918</v>
      </c>
      <c r="E737" s="13" t="s">
        <v>4939</v>
      </c>
      <c r="F737" s="13" t="s">
        <v>5824</v>
      </c>
      <c r="G737" s="14" t="s">
        <v>4921</v>
      </c>
      <c r="H737" s="14" t="s">
        <v>4952</v>
      </c>
      <c r="I737" s="14" t="s">
        <v>4927</v>
      </c>
      <c r="J737" s="14" t="s">
        <v>5221</v>
      </c>
      <c r="K737" s="16">
        <v>114.14</v>
      </c>
    </row>
    <row r="738" spans="1:11">
      <c r="A738" s="12" t="s">
        <v>4915</v>
      </c>
      <c r="B738" s="12" t="s">
        <v>5811</v>
      </c>
      <c r="C738" s="12" t="s">
        <v>5821</v>
      </c>
      <c r="D738" s="13" t="s">
        <v>4918</v>
      </c>
      <c r="E738" s="13" t="s">
        <v>4943</v>
      </c>
      <c r="F738" s="13" t="s">
        <v>5825</v>
      </c>
      <c r="G738" s="14" t="s">
        <v>4921</v>
      </c>
      <c r="H738" s="14" t="s">
        <v>5826</v>
      </c>
      <c r="I738" s="14" t="s">
        <v>4927</v>
      </c>
      <c r="J738" s="14" t="s">
        <v>4924</v>
      </c>
      <c r="K738" s="16">
        <v>114.14</v>
      </c>
    </row>
    <row r="739" spans="1:11">
      <c r="A739" s="12" t="s">
        <v>4915</v>
      </c>
      <c r="B739" s="12" t="s">
        <v>5811</v>
      </c>
      <c r="C739" s="12" t="s">
        <v>5821</v>
      </c>
      <c r="D739" s="13" t="s">
        <v>4931</v>
      </c>
      <c r="E739" s="13" t="s">
        <v>4932</v>
      </c>
      <c r="F739" s="13" t="s">
        <v>5827</v>
      </c>
      <c r="G739" s="14" t="s">
        <v>4921</v>
      </c>
      <c r="H739" s="14" t="s">
        <v>4988</v>
      </c>
      <c r="I739" s="14" t="s">
        <v>4949</v>
      </c>
      <c r="J739" s="14" t="s">
        <v>4924</v>
      </c>
      <c r="K739" s="16">
        <v>114.14</v>
      </c>
    </row>
    <row r="740" spans="1:11">
      <c r="A740" s="12" t="s">
        <v>4915</v>
      </c>
      <c r="B740" s="12" t="s">
        <v>5811</v>
      </c>
      <c r="C740" s="12" t="s">
        <v>5821</v>
      </c>
      <c r="D740" s="13" t="s">
        <v>4931</v>
      </c>
      <c r="E740" s="13" t="s">
        <v>4932</v>
      </c>
      <c r="F740" s="13" t="s">
        <v>5828</v>
      </c>
      <c r="G740" s="14" t="s">
        <v>4921</v>
      </c>
      <c r="H740" s="14" t="s">
        <v>5137</v>
      </c>
      <c r="I740" s="14" t="s">
        <v>4949</v>
      </c>
      <c r="J740" s="14" t="s">
        <v>5221</v>
      </c>
      <c r="K740" s="16">
        <v>114.14</v>
      </c>
    </row>
    <row r="741" spans="1:11">
      <c r="A741" s="12" t="s">
        <v>4915</v>
      </c>
      <c r="B741" s="12" t="s">
        <v>5811</v>
      </c>
      <c r="C741" s="12" t="s">
        <v>5829</v>
      </c>
      <c r="D741" s="13" t="s">
        <v>4918</v>
      </c>
      <c r="E741" s="13" t="s">
        <v>4919</v>
      </c>
      <c r="F741" s="13" t="s">
        <v>5830</v>
      </c>
      <c r="G741" s="14" t="s">
        <v>4921</v>
      </c>
      <c r="H741" s="14" t="s">
        <v>5071</v>
      </c>
      <c r="I741" s="14" t="s">
        <v>5012</v>
      </c>
      <c r="J741" s="14" t="s">
        <v>5051</v>
      </c>
      <c r="K741" s="16">
        <v>24</v>
      </c>
    </row>
    <row r="742" spans="1:11">
      <c r="A742" s="12" t="s">
        <v>4915</v>
      </c>
      <c r="B742" s="12" t="s">
        <v>5811</v>
      </c>
      <c r="C742" s="12" t="s">
        <v>5829</v>
      </c>
      <c r="D742" s="13" t="s">
        <v>4918</v>
      </c>
      <c r="E742" s="13" t="s">
        <v>4919</v>
      </c>
      <c r="F742" s="13" t="s">
        <v>5831</v>
      </c>
      <c r="G742" s="14" t="s">
        <v>5004</v>
      </c>
      <c r="H742" s="14" t="s">
        <v>4974</v>
      </c>
      <c r="I742" s="14" t="s">
        <v>5126</v>
      </c>
      <c r="J742" s="14" t="s">
        <v>4936</v>
      </c>
      <c r="K742" s="16">
        <v>24</v>
      </c>
    </row>
    <row r="743" spans="1:11">
      <c r="A743" s="12" t="s">
        <v>4915</v>
      </c>
      <c r="B743" s="12" t="s">
        <v>5811</v>
      </c>
      <c r="C743" s="12" t="s">
        <v>5829</v>
      </c>
      <c r="D743" s="13" t="s">
        <v>4918</v>
      </c>
      <c r="E743" s="13" t="s">
        <v>4939</v>
      </c>
      <c r="F743" s="13" t="s">
        <v>5832</v>
      </c>
      <c r="G743" s="14" t="s">
        <v>4921</v>
      </c>
      <c r="H743" s="14" t="s">
        <v>5670</v>
      </c>
      <c r="I743" s="14" t="s">
        <v>4927</v>
      </c>
      <c r="J743" s="14" t="s">
        <v>5051</v>
      </c>
      <c r="K743" s="16">
        <v>24</v>
      </c>
    </row>
    <row r="744" spans="1:11">
      <c r="A744" s="12" t="s">
        <v>4915</v>
      </c>
      <c r="B744" s="12" t="s">
        <v>5811</v>
      </c>
      <c r="C744" s="12" t="s">
        <v>5829</v>
      </c>
      <c r="D744" s="13" t="s">
        <v>4931</v>
      </c>
      <c r="E744" s="13" t="s">
        <v>4932</v>
      </c>
      <c r="F744" s="13" t="s">
        <v>5833</v>
      </c>
      <c r="G744" s="14" t="s">
        <v>4921</v>
      </c>
      <c r="H744" s="14" t="s">
        <v>5192</v>
      </c>
      <c r="I744" s="14" t="s">
        <v>5834</v>
      </c>
      <c r="J744" s="14" t="s">
        <v>5221</v>
      </c>
      <c r="K744" s="16">
        <v>24</v>
      </c>
    </row>
    <row r="745" spans="1:11">
      <c r="A745" s="12" t="s">
        <v>4915</v>
      </c>
      <c r="B745" s="12" t="s">
        <v>5811</v>
      </c>
      <c r="C745" s="12" t="s">
        <v>5829</v>
      </c>
      <c r="D745" s="13" t="s">
        <v>4931</v>
      </c>
      <c r="E745" s="13" t="s">
        <v>4932</v>
      </c>
      <c r="F745" s="13" t="s">
        <v>5835</v>
      </c>
      <c r="G745" s="14" t="s">
        <v>4921</v>
      </c>
      <c r="H745" s="14" t="s">
        <v>5539</v>
      </c>
      <c r="I745" s="14" t="s">
        <v>4947</v>
      </c>
      <c r="J745" s="14" t="s">
        <v>5221</v>
      </c>
      <c r="K745" s="16">
        <v>24</v>
      </c>
    </row>
    <row r="746" spans="1:11">
      <c r="A746" s="12" t="s">
        <v>4915</v>
      </c>
      <c r="B746" s="12" t="s">
        <v>5811</v>
      </c>
      <c r="C746" s="12" t="s">
        <v>5836</v>
      </c>
      <c r="D746" s="13" t="s">
        <v>4918</v>
      </c>
      <c r="E746" s="13" t="s">
        <v>4939</v>
      </c>
      <c r="F746" s="13" t="s">
        <v>5837</v>
      </c>
      <c r="G746" s="14" t="s">
        <v>4921</v>
      </c>
      <c r="H746" s="14" t="s">
        <v>5670</v>
      </c>
      <c r="I746" s="14" t="s">
        <v>4927</v>
      </c>
      <c r="J746" s="14" t="s">
        <v>4924</v>
      </c>
      <c r="K746" s="16">
        <v>18</v>
      </c>
    </row>
    <row r="747" spans="1:11">
      <c r="A747" s="12" t="s">
        <v>4915</v>
      </c>
      <c r="B747" s="12" t="s">
        <v>5811</v>
      </c>
      <c r="C747" s="12" t="s">
        <v>5836</v>
      </c>
      <c r="D747" s="13" t="s">
        <v>4918</v>
      </c>
      <c r="E747" s="13" t="s">
        <v>4943</v>
      </c>
      <c r="F747" s="13" t="s">
        <v>5838</v>
      </c>
      <c r="G747" s="14" t="s">
        <v>4921</v>
      </c>
      <c r="H747" s="14" t="s">
        <v>5839</v>
      </c>
      <c r="I747" s="14" t="s">
        <v>5122</v>
      </c>
      <c r="J747" s="14" t="s">
        <v>4924</v>
      </c>
      <c r="K747" s="16">
        <v>18</v>
      </c>
    </row>
    <row r="748" spans="1:11">
      <c r="A748" s="12" t="s">
        <v>4915</v>
      </c>
      <c r="B748" s="12" t="s">
        <v>5811</v>
      </c>
      <c r="C748" s="12" t="s">
        <v>5836</v>
      </c>
      <c r="D748" s="13" t="s">
        <v>4918</v>
      </c>
      <c r="E748" s="13" t="s">
        <v>5112</v>
      </c>
      <c r="F748" s="13" t="s">
        <v>5840</v>
      </c>
      <c r="G748" s="14" t="s">
        <v>4921</v>
      </c>
      <c r="H748" s="14" t="s">
        <v>5841</v>
      </c>
      <c r="I748" s="14" t="s">
        <v>5012</v>
      </c>
      <c r="J748" s="14" t="s">
        <v>4924</v>
      </c>
      <c r="K748" s="16">
        <v>18</v>
      </c>
    </row>
    <row r="749" spans="1:11">
      <c r="A749" s="12" t="s">
        <v>4915</v>
      </c>
      <c r="B749" s="12" t="s">
        <v>5811</v>
      </c>
      <c r="C749" s="12" t="s">
        <v>5836</v>
      </c>
      <c r="D749" s="13" t="s">
        <v>4931</v>
      </c>
      <c r="E749" s="13" t="s">
        <v>4932</v>
      </c>
      <c r="F749" s="13" t="s">
        <v>5842</v>
      </c>
      <c r="G749" s="14" t="s">
        <v>4921</v>
      </c>
      <c r="H749" s="14" t="s">
        <v>5843</v>
      </c>
      <c r="I749" s="14" t="s">
        <v>4927</v>
      </c>
      <c r="J749" s="14" t="s">
        <v>5221</v>
      </c>
      <c r="K749" s="16">
        <v>18</v>
      </c>
    </row>
    <row r="750" spans="1:11">
      <c r="A750" s="12" t="s">
        <v>4915</v>
      </c>
      <c r="B750" s="12" t="s">
        <v>5811</v>
      </c>
      <c r="C750" s="12" t="s">
        <v>5836</v>
      </c>
      <c r="D750" s="13" t="s">
        <v>4931</v>
      </c>
      <c r="E750" s="13" t="s">
        <v>4932</v>
      </c>
      <c r="F750" s="13" t="s">
        <v>5844</v>
      </c>
      <c r="G750" s="14" t="s">
        <v>4921</v>
      </c>
      <c r="H750" s="14" t="s">
        <v>4952</v>
      </c>
      <c r="I750" s="14" t="s">
        <v>4927</v>
      </c>
      <c r="J750" s="14" t="s">
        <v>5221</v>
      </c>
      <c r="K750" s="16">
        <v>18</v>
      </c>
    </row>
    <row r="751" spans="1:11">
      <c r="A751" s="12" t="s">
        <v>4915</v>
      </c>
      <c r="B751" s="12" t="s">
        <v>5811</v>
      </c>
      <c r="C751" s="12" t="s">
        <v>5845</v>
      </c>
      <c r="D751" s="13" t="s">
        <v>4918</v>
      </c>
      <c r="E751" s="13" t="s">
        <v>4919</v>
      </c>
      <c r="F751" s="13" t="s">
        <v>5846</v>
      </c>
      <c r="G751" s="14" t="s">
        <v>4921</v>
      </c>
      <c r="H751" s="14" t="s">
        <v>4924</v>
      </c>
      <c r="I751" s="14" t="s">
        <v>5012</v>
      </c>
      <c r="J751" s="14" t="s">
        <v>4924</v>
      </c>
      <c r="K751" s="16">
        <v>4</v>
      </c>
    </row>
    <row r="752" spans="1:11">
      <c r="A752" s="12" t="s">
        <v>4915</v>
      </c>
      <c r="B752" s="12" t="s">
        <v>5811</v>
      </c>
      <c r="C752" s="12" t="s">
        <v>5845</v>
      </c>
      <c r="D752" s="13" t="s">
        <v>4918</v>
      </c>
      <c r="E752" s="13" t="s">
        <v>4919</v>
      </c>
      <c r="F752" s="13" t="s">
        <v>5847</v>
      </c>
      <c r="G752" s="14" t="s">
        <v>4921</v>
      </c>
      <c r="H752" s="14" t="s">
        <v>5119</v>
      </c>
      <c r="I752" s="14" t="s">
        <v>5012</v>
      </c>
      <c r="J752" s="14" t="s">
        <v>4924</v>
      </c>
      <c r="K752" s="16">
        <v>4</v>
      </c>
    </row>
    <row r="753" spans="1:11">
      <c r="A753" s="12" t="s">
        <v>4915</v>
      </c>
      <c r="B753" s="12" t="s">
        <v>5811</v>
      </c>
      <c r="C753" s="12" t="s">
        <v>5845</v>
      </c>
      <c r="D753" s="13" t="s">
        <v>4918</v>
      </c>
      <c r="E753" s="13" t="s">
        <v>4919</v>
      </c>
      <c r="F753" s="13" t="s">
        <v>5848</v>
      </c>
      <c r="G753" s="14" t="s">
        <v>4921</v>
      </c>
      <c r="H753" s="14" t="s">
        <v>5119</v>
      </c>
      <c r="I753" s="14" t="s">
        <v>5012</v>
      </c>
      <c r="J753" s="14" t="s">
        <v>4924</v>
      </c>
      <c r="K753" s="16">
        <v>4</v>
      </c>
    </row>
    <row r="754" spans="1:11">
      <c r="A754" s="12" t="s">
        <v>4915</v>
      </c>
      <c r="B754" s="12" t="s">
        <v>5811</v>
      </c>
      <c r="C754" s="12" t="s">
        <v>5845</v>
      </c>
      <c r="D754" s="13" t="s">
        <v>4931</v>
      </c>
      <c r="E754" s="13" t="s">
        <v>4932</v>
      </c>
      <c r="F754" s="13" t="s">
        <v>5849</v>
      </c>
      <c r="G754" s="14" t="s">
        <v>4921</v>
      </c>
      <c r="H754" s="14" t="s">
        <v>4938</v>
      </c>
      <c r="I754" s="14" t="s">
        <v>5012</v>
      </c>
      <c r="J754" s="14" t="s">
        <v>5221</v>
      </c>
      <c r="K754" s="16">
        <v>4</v>
      </c>
    </row>
    <row r="755" spans="1:11">
      <c r="A755" s="12" t="s">
        <v>4915</v>
      </c>
      <c r="B755" s="12" t="s">
        <v>5811</v>
      </c>
      <c r="C755" s="12" t="s">
        <v>5845</v>
      </c>
      <c r="D755" s="13" t="s">
        <v>4931</v>
      </c>
      <c r="E755" s="13" t="s">
        <v>4932</v>
      </c>
      <c r="F755" s="13" t="s">
        <v>5850</v>
      </c>
      <c r="G755" s="14" t="s">
        <v>5004</v>
      </c>
      <c r="H755" s="14" t="s">
        <v>4936</v>
      </c>
      <c r="I755" s="14" t="s">
        <v>5851</v>
      </c>
      <c r="J755" s="14" t="s">
        <v>5221</v>
      </c>
      <c r="K755" s="16">
        <v>4</v>
      </c>
    </row>
    <row r="756" spans="1:11">
      <c r="A756" s="12" t="s">
        <v>4915</v>
      </c>
      <c r="B756" s="12" t="s">
        <v>5811</v>
      </c>
      <c r="C756" s="12" t="s">
        <v>5852</v>
      </c>
      <c r="D756" s="13" t="s">
        <v>4918</v>
      </c>
      <c r="E756" s="13" t="s">
        <v>4919</v>
      </c>
      <c r="F756" s="13" t="s">
        <v>5853</v>
      </c>
      <c r="G756" s="14" t="s">
        <v>4921</v>
      </c>
      <c r="H756" s="14" t="s">
        <v>5854</v>
      </c>
      <c r="I756" s="14" t="s">
        <v>5351</v>
      </c>
      <c r="J756" s="14" t="s">
        <v>4924</v>
      </c>
      <c r="K756" s="16">
        <v>75.6804</v>
      </c>
    </row>
    <row r="757" spans="1:11">
      <c r="A757" s="12" t="s">
        <v>4915</v>
      </c>
      <c r="B757" s="12" t="s">
        <v>5811</v>
      </c>
      <c r="C757" s="12" t="s">
        <v>5852</v>
      </c>
      <c r="D757" s="13" t="s">
        <v>4918</v>
      </c>
      <c r="E757" s="13" t="s">
        <v>4919</v>
      </c>
      <c r="F757" s="13" t="s">
        <v>5855</v>
      </c>
      <c r="G757" s="14" t="s">
        <v>4921</v>
      </c>
      <c r="H757" s="14" t="s">
        <v>5140</v>
      </c>
      <c r="I757" s="14" t="s">
        <v>5065</v>
      </c>
      <c r="J757" s="14" t="s">
        <v>4924</v>
      </c>
      <c r="K757" s="16">
        <v>75.6804</v>
      </c>
    </row>
    <row r="758" spans="1:11">
      <c r="A758" s="12" t="s">
        <v>4915</v>
      </c>
      <c r="B758" s="12" t="s">
        <v>5811</v>
      </c>
      <c r="C758" s="12" t="s">
        <v>5852</v>
      </c>
      <c r="D758" s="13" t="s">
        <v>4918</v>
      </c>
      <c r="E758" s="13" t="s">
        <v>4919</v>
      </c>
      <c r="F758" s="13" t="s">
        <v>5856</v>
      </c>
      <c r="G758" s="14" t="s">
        <v>4921</v>
      </c>
      <c r="H758" s="14" t="s">
        <v>5037</v>
      </c>
      <c r="I758" s="14" t="s">
        <v>4927</v>
      </c>
      <c r="J758" s="14" t="s">
        <v>4924</v>
      </c>
      <c r="K758" s="16">
        <v>75.6804</v>
      </c>
    </row>
    <row r="759" spans="1:11">
      <c r="A759" s="12" t="s">
        <v>4915</v>
      </c>
      <c r="B759" s="12" t="s">
        <v>5811</v>
      </c>
      <c r="C759" s="12" t="s">
        <v>5852</v>
      </c>
      <c r="D759" s="13" t="s">
        <v>4931</v>
      </c>
      <c r="E759" s="13" t="s">
        <v>5089</v>
      </c>
      <c r="F759" s="13" t="s">
        <v>5857</v>
      </c>
      <c r="G759" s="14" t="s">
        <v>5004</v>
      </c>
      <c r="H759" s="14" t="s">
        <v>4974</v>
      </c>
      <c r="I759" s="14" t="s">
        <v>4947</v>
      </c>
      <c r="J759" s="14" t="s">
        <v>5221</v>
      </c>
      <c r="K759" s="16">
        <v>75.6804</v>
      </c>
    </row>
    <row r="760" spans="1:11">
      <c r="A760" s="12" t="s">
        <v>4915</v>
      </c>
      <c r="B760" s="12" t="s">
        <v>5811</v>
      </c>
      <c r="C760" s="12" t="s">
        <v>5852</v>
      </c>
      <c r="D760" s="13" t="s">
        <v>4931</v>
      </c>
      <c r="E760" s="13" t="s">
        <v>5089</v>
      </c>
      <c r="F760" s="13" t="s">
        <v>5858</v>
      </c>
      <c r="G760" s="14" t="s">
        <v>5004</v>
      </c>
      <c r="H760" s="14" t="s">
        <v>4936</v>
      </c>
      <c r="I760" s="14" t="s">
        <v>5126</v>
      </c>
      <c r="J760" s="14" t="s">
        <v>5221</v>
      </c>
      <c r="K760" s="16">
        <v>75.6804</v>
      </c>
    </row>
    <row r="761" spans="1:11">
      <c r="A761" s="12" t="s">
        <v>4915</v>
      </c>
      <c r="B761" s="12" t="s">
        <v>5811</v>
      </c>
      <c r="C761" s="12" t="s">
        <v>5859</v>
      </c>
      <c r="D761" s="13" t="s">
        <v>4918</v>
      </c>
      <c r="E761" s="13" t="s">
        <v>4919</v>
      </c>
      <c r="F761" s="13" t="s">
        <v>5860</v>
      </c>
      <c r="G761" s="14" t="s">
        <v>4921</v>
      </c>
      <c r="H761" s="14" t="s">
        <v>5820</v>
      </c>
      <c r="I761" s="14" t="s">
        <v>5861</v>
      </c>
      <c r="J761" s="14" t="s">
        <v>4924</v>
      </c>
      <c r="K761" s="16">
        <v>60</v>
      </c>
    </row>
    <row r="762" spans="1:11">
      <c r="A762" s="12" t="s">
        <v>4915</v>
      </c>
      <c r="B762" s="12" t="s">
        <v>5811</v>
      </c>
      <c r="C762" s="12" t="s">
        <v>5859</v>
      </c>
      <c r="D762" s="13" t="s">
        <v>4918</v>
      </c>
      <c r="E762" s="13" t="s">
        <v>4943</v>
      </c>
      <c r="F762" s="13" t="s">
        <v>5862</v>
      </c>
      <c r="G762" s="14" t="s">
        <v>4921</v>
      </c>
      <c r="H762" s="14" t="s">
        <v>5254</v>
      </c>
      <c r="I762" s="14" t="s">
        <v>5861</v>
      </c>
      <c r="J762" s="14" t="s">
        <v>4924</v>
      </c>
      <c r="K762" s="16">
        <v>60</v>
      </c>
    </row>
    <row r="763" spans="1:11">
      <c r="A763" s="12" t="s">
        <v>4915</v>
      </c>
      <c r="B763" s="12" t="s">
        <v>5811</v>
      </c>
      <c r="C763" s="12" t="s">
        <v>5859</v>
      </c>
      <c r="D763" s="13" t="s">
        <v>4918</v>
      </c>
      <c r="E763" s="13" t="s">
        <v>4968</v>
      </c>
      <c r="F763" s="13" t="s">
        <v>5863</v>
      </c>
      <c r="G763" s="14" t="s">
        <v>4921</v>
      </c>
      <c r="H763" s="14" t="s">
        <v>4952</v>
      </c>
      <c r="I763" s="14" t="s">
        <v>4927</v>
      </c>
      <c r="J763" s="14" t="s">
        <v>5221</v>
      </c>
      <c r="K763" s="16">
        <v>60</v>
      </c>
    </row>
    <row r="764" spans="1:11">
      <c r="A764" s="12" t="s">
        <v>4915</v>
      </c>
      <c r="B764" s="12" t="s">
        <v>5811</v>
      </c>
      <c r="C764" s="12" t="s">
        <v>5859</v>
      </c>
      <c r="D764" s="13" t="s">
        <v>4931</v>
      </c>
      <c r="E764" s="13" t="s">
        <v>4932</v>
      </c>
      <c r="F764" s="13" t="s">
        <v>5864</v>
      </c>
      <c r="G764" s="14" t="s">
        <v>4921</v>
      </c>
      <c r="H764" s="14" t="s">
        <v>4952</v>
      </c>
      <c r="I764" s="14" t="s">
        <v>4927</v>
      </c>
      <c r="J764" s="14" t="s">
        <v>4924</v>
      </c>
      <c r="K764" s="16">
        <v>60</v>
      </c>
    </row>
    <row r="765" spans="1:11">
      <c r="A765" s="12" t="s">
        <v>4915</v>
      </c>
      <c r="B765" s="12" t="s">
        <v>5811</v>
      </c>
      <c r="C765" s="12" t="s">
        <v>5859</v>
      </c>
      <c r="D765" s="13" t="s">
        <v>4931</v>
      </c>
      <c r="E765" s="13" t="s">
        <v>5083</v>
      </c>
      <c r="F765" s="13" t="s">
        <v>5865</v>
      </c>
      <c r="G765" s="14" t="s">
        <v>4921</v>
      </c>
      <c r="H765" s="14" t="s">
        <v>4952</v>
      </c>
      <c r="I765" s="14" t="s">
        <v>4927</v>
      </c>
      <c r="J765" s="14" t="s">
        <v>5221</v>
      </c>
      <c r="K765" s="16">
        <v>60</v>
      </c>
    </row>
    <row r="766" spans="1:11">
      <c r="A766" s="12" t="s">
        <v>4915</v>
      </c>
      <c r="B766" s="12" t="s">
        <v>5811</v>
      </c>
      <c r="C766" s="12" t="s">
        <v>5866</v>
      </c>
      <c r="D766" s="13" t="s">
        <v>4918</v>
      </c>
      <c r="E766" s="13" t="s">
        <v>4919</v>
      </c>
      <c r="F766" s="13" t="s">
        <v>5867</v>
      </c>
      <c r="G766" s="14" t="s">
        <v>4921</v>
      </c>
      <c r="H766" s="14" t="s">
        <v>4922</v>
      </c>
      <c r="I766" s="14" t="s">
        <v>5065</v>
      </c>
      <c r="J766" s="14" t="s">
        <v>4924</v>
      </c>
      <c r="K766" s="16">
        <v>0</v>
      </c>
    </row>
    <row r="767" spans="1:11">
      <c r="A767" s="12" t="s">
        <v>4915</v>
      </c>
      <c r="B767" s="12" t="s">
        <v>5811</v>
      </c>
      <c r="C767" s="12" t="s">
        <v>5866</v>
      </c>
      <c r="D767" s="13" t="s">
        <v>4918</v>
      </c>
      <c r="E767" s="13" t="s">
        <v>4919</v>
      </c>
      <c r="F767" s="13" t="s">
        <v>5868</v>
      </c>
      <c r="G767" s="14" t="s">
        <v>4921</v>
      </c>
      <c r="H767" s="14" t="s">
        <v>5869</v>
      </c>
      <c r="I767" s="14" t="s">
        <v>5065</v>
      </c>
      <c r="J767" s="14" t="s">
        <v>4956</v>
      </c>
      <c r="K767" s="16">
        <v>0</v>
      </c>
    </row>
    <row r="768" spans="1:11">
      <c r="A768" s="12" t="s">
        <v>4915</v>
      </c>
      <c r="B768" s="12" t="s">
        <v>5811</v>
      </c>
      <c r="C768" s="12" t="s">
        <v>5866</v>
      </c>
      <c r="D768" s="13" t="s">
        <v>4931</v>
      </c>
      <c r="E768" s="13" t="s">
        <v>4961</v>
      </c>
      <c r="F768" s="13" t="s">
        <v>5870</v>
      </c>
      <c r="G768" s="14" t="s">
        <v>4921</v>
      </c>
      <c r="H768" s="14" t="s">
        <v>4966</v>
      </c>
      <c r="I768" s="14" t="s">
        <v>4947</v>
      </c>
      <c r="J768" s="14" t="s">
        <v>4936</v>
      </c>
      <c r="K768" s="16">
        <v>0</v>
      </c>
    </row>
    <row r="769" spans="1:11">
      <c r="A769" s="12" t="s">
        <v>4915</v>
      </c>
      <c r="B769" s="12" t="s">
        <v>5811</v>
      </c>
      <c r="C769" s="12" t="s">
        <v>5866</v>
      </c>
      <c r="D769" s="13" t="s">
        <v>4931</v>
      </c>
      <c r="E769" s="13" t="s">
        <v>4961</v>
      </c>
      <c r="F769" s="13" t="s">
        <v>5871</v>
      </c>
      <c r="G769" s="14" t="s">
        <v>4921</v>
      </c>
      <c r="H769" s="14" t="s">
        <v>4956</v>
      </c>
      <c r="I769" s="14" t="s">
        <v>5065</v>
      </c>
      <c r="J769" s="14" t="s">
        <v>4924</v>
      </c>
      <c r="K769" s="16">
        <v>0</v>
      </c>
    </row>
    <row r="770" spans="1:11">
      <c r="A770" s="12" t="s">
        <v>4915</v>
      </c>
      <c r="B770" s="12" t="s">
        <v>5811</v>
      </c>
      <c r="C770" s="12" t="s">
        <v>5866</v>
      </c>
      <c r="D770" s="13" t="s">
        <v>4934</v>
      </c>
      <c r="E770" s="13" t="s">
        <v>4934</v>
      </c>
      <c r="F770" s="13" t="s">
        <v>5872</v>
      </c>
      <c r="G770" s="14" t="s">
        <v>4921</v>
      </c>
      <c r="H770" s="14" t="s">
        <v>4924</v>
      </c>
      <c r="I770" s="14" t="s">
        <v>5065</v>
      </c>
      <c r="J770" s="14" t="s">
        <v>4936</v>
      </c>
      <c r="K770" s="16">
        <v>0</v>
      </c>
    </row>
    <row r="771" spans="1:11">
      <c r="A771" s="12" t="s">
        <v>4915</v>
      </c>
      <c r="B771" s="12" t="s">
        <v>5811</v>
      </c>
      <c r="C771" s="12" t="s">
        <v>5873</v>
      </c>
      <c r="D771" s="13" t="s">
        <v>4918</v>
      </c>
      <c r="E771" s="13" t="s">
        <v>4919</v>
      </c>
      <c r="F771" s="13" t="s">
        <v>5874</v>
      </c>
      <c r="G771" s="14" t="s">
        <v>4921</v>
      </c>
      <c r="H771" s="14" t="s">
        <v>5875</v>
      </c>
      <c r="I771" s="14" t="s">
        <v>5012</v>
      </c>
      <c r="J771" s="14" t="s">
        <v>4924</v>
      </c>
      <c r="K771" s="16">
        <v>20</v>
      </c>
    </row>
    <row r="772" spans="1:11">
      <c r="A772" s="12" t="s">
        <v>4915</v>
      </c>
      <c r="B772" s="12" t="s">
        <v>5811</v>
      </c>
      <c r="C772" s="12" t="s">
        <v>5873</v>
      </c>
      <c r="D772" s="13" t="s">
        <v>4918</v>
      </c>
      <c r="E772" s="13" t="s">
        <v>4939</v>
      </c>
      <c r="F772" s="13" t="s">
        <v>5876</v>
      </c>
      <c r="G772" s="14" t="s">
        <v>4921</v>
      </c>
      <c r="H772" s="14" t="s">
        <v>5058</v>
      </c>
      <c r="I772" s="14" t="s">
        <v>5012</v>
      </c>
      <c r="J772" s="14" t="s">
        <v>4924</v>
      </c>
      <c r="K772" s="16">
        <v>20</v>
      </c>
    </row>
    <row r="773" spans="1:11">
      <c r="A773" s="12" t="s">
        <v>4915</v>
      </c>
      <c r="B773" s="12" t="s">
        <v>5811</v>
      </c>
      <c r="C773" s="12" t="s">
        <v>5873</v>
      </c>
      <c r="D773" s="13" t="s">
        <v>4918</v>
      </c>
      <c r="E773" s="13" t="s">
        <v>4968</v>
      </c>
      <c r="F773" s="13" t="s">
        <v>5877</v>
      </c>
      <c r="G773" s="14" t="s">
        <v>4921</v>
      </c>
      <c r="H773" s="14" t="s">
        <v>4952</v>
      </c>
      <c r="I773" s="14" t="s">
        <v>4927</v>
      </c>
      <c r="J773" s="14" t="s">
        <v>5221</v>
      </c>
      <c r="K773" s="16">
        <v>20</v>
      </c>
    </row>
    <row r="774" spans="1:11">
      <c r="A774" s="12" t="s">
        <v>4915</v>
      </c>
      <c r="B774" s="12" t="s">
        <v>5811</v>
      </c>
      <c r="C774" s="12" t="s">
        <v>5873</v>
      </c>
      <c r="D774" s="13" t="s">
        <v>4931</v>
      </c>
      <c r="E774" s="13" t="s">
        <v>4932</v>
      </c>
      <c r="F774" s="13" t="s">
        <v>5878</v>
      </c>
      <c r="G774" s="14" t="s">
        <v>4921</v>
      </c>
      <c r="H774" s="14" t="s">
        <v>4952</v>
      </c>
      <c r="I774" s="14" t="s">
        <v>4927</v>
      </c>
      <c r="J774" s="14" t="s">
        <v>4924</v>
      </c>
      <c r="K774" s="16">
        <v>20</v>
      </c>
    </row>
    <row r="775" spans="1:11">
      <c r="A775" s="12" t="s">
        <v>4915</v>
      </c>
      <c r="B775" s="12" t="s">
        <v>5811</v>
      </c>
      <c r="C775" s="12" t="s">
        <v>5873</v>
      </c>
      <c r="D775" s="13" t="s">
        <v>4931</v>
      </c>
      <c r="E775" s="13" t="s">
        <v>5083</v>
      </c>
      <c r="F775" s="13" t="s">
        <v>5879</v>
      </c>
      <c r="G775" s="14" t="s">
        <v>4921</v>
      </c>
      <c r="H775" s="14" t="s">
        <v>4952</v>
      </c>
      <c r="I775" s="14" t="s">
        <v>4927</v>
      </c>
      <c r="J775" s="14" t="s">
        <v>5221</v>
      </c>
      <c r="K775" s="16">
        <v>20</v>
      </c>
    </row>
    <row r="776" spans="1:11">
      <c r="A776" s="12" t="s">
        <v>4915</v>
      </c>
      <c r="B776" s="12" t="s">
        <v>5811</v>
      </c>
      <c r="C776" s="12" t="s">
        <v>5880</v>
      </c>
      <c r="D776" s="13" t="s">
        <v>4918</v>
      </c>
      <c r="E776" s="13" t="s">
        <v>4919</v>
      </c>
      <c r="F776" s="13" t="s">
        <v>5881</v>
      </c>
      <c r="G776" s="14" t="s">
        <v>4921</v>
      </c>
      <c r="H776" s="14" t="s">
        <v>5037</v>
      </c>
      <c r="I776" s="14" t="s">
        <v>4927</v>
      </c>
      <c r="J776" s="14" t="s">
        <v>4956</v>
      </c>
      <c r="K776" s="16">
        <v>12.552</v>
      </c>
    </row>
    <row r="777" spans="1:11">
      <c r="A777" s="12" t="s">
        <v>4915</v>
      </c>
      <c r="B777" s="12" t="s">
        <v>5811</v>
      </c>
      <c r="C777" s="12" t="s">
        <v>5880</v>
      </c>
      <c r="D777" s="13" t="s">
        <v>4918</v>
      </c>
      <c r="E777" s="13" t="s">
        <v>4939</v>
      </c>
      <c r="F777" s="13" t="s">
        <v>5882</v>
      </c>
      <c r="G777" s="14" t="s">
        <v>4921</v>
      </c>
      <c r="H777" s="14" t="s">
        <v>5105</v>
      </c>
      <c r="I777" s="14" t="s">
        <v>4927</v>
      </c>
      <c r="J777" s="14" t="s">
        <v>4936</v>
      </c>
      <c r="K777" s="16">
        <v>12.552</v>
      </c>
    </row>
    <row r="778" spans="1:11">
      <c r="A778" s="12" t="s">
        <v>4915</v>
      </c>
      <c r="B778" s="12" t="s">
        <v>5811</v>
      </c>
      <c r="C778" s="12" t="s">
        <v>5880</v>
      </c>
      <c r="D778" s="13" t="s">
        <v>4918</v>
      </c>
      <c r="E778" s="13" t="s">
        <v>4939</v>
      </c>
      <c r="F778" s="13" t="s">
        <v>5883</v>
      </c>
      <c r="G778" s="14" t="s">
        <v>4942</v>
      </c>
      <c r="H778" s="14" t="s">
        <v>4938</v>
      </c>
      <c r="I778" s="14" t="s">
        <v>4927</v>
      </c>
      <c r="J778" s="14" t="s">
        <v>4924</v>
      </c>
      <c r="K778" s="16">
        <v>12.552</v>
      </c>
    </row>
    <row r="779" spans="1:11">
      <c r="A779" s="12" t="s">
        <v>4915</v>
      </c>
      <c r="B779" s="12" t="s">
        <v>5811</v>
      </c>
      <c r="C779" s="12" t="s">
        <v>5880</v>
      </c>
      <c r="D779" s="13" t="s">
        <v>4931</v>
      </c>
      <c r="E779" s="13" t="s">
        <v>4961</v>
      </c>
      <c r="F779" s="13" t="s">
        <v>5884</v>
      </c>
      <c r="G779" s="14" t="s">
        <v>5004</v>
      </c>
      <c r="H779" s="14" t="s">
        <v>5885</v>
      </c>
      <c r="I779" s="14" t="s">
        <v>5126</v>
      </c>
      <c r="J779" s="14" t="s">
        <v>4936</v>
      </c>
      <c r="K779" s="16">
        <v>12.552</v>
      </c>
    </row>
    <row r="780" spans="1:11">
      <c r="A780" s="12" t="s">
        <v>4915</v>
      </c>
      <c r="B780" s="12" t="s">
        <v>5811</v>
      </c>
      <c r="C780" s="12" t="s">
        <v>5880</v>
      </c>
      <c r="D780" s="13" t="s">
        <v>4931</v>
      </c>
      <c r="E780" s="13" t="s">
        <v>5083</v>
      </c>
      <c r="F780" s="13" t="s">
        <v>5886</v>
      </c>
      <c r="G780" s="14" t="s">
        <v>4921</v>
      </c>
      <c r="H780" s="14" t="s">
        <v>4938</v>
      </c>
      <c r="I780" s="14" t="s">
        <v>4927</v>
      </c>
      <c r="J780" s="14" t="s">
        <v>4924</v>
      </c>
      <c r="K780" s="16">
        <v>12.552</v>
      </c>
    </row>
    <row r="781" spans="1:11">
      <c r="A781" s="12" t="s">
        <v>4915</v>
      </c>
      <c r="B781" s="12" t="s">
        <v>5887</v>
      </c>
      <c r="C781" s="12" t="s">
        <v>5888</v>
      </c>
      <c r="D781" s="13" t="s">
        <v>4918</v>
      </c>
      <c r="E781" s="13" t="s">
        <v>4939</v>
      </c>
      <c r="F781" s="13" t="s">
        <v>5889</v>
      </c>
      <c r="G781" s="14" t="s">
        <v>4921</v>
      </c>
      <c r="H781" s="14" t="s">
        <v>4952</v>
      </c>
      <c r="I781" s="14" t="s">
        <v>4927</v>
      </c>
      <c r="J781" s="14" t="s">
        <v>4924</v>
      </c>
      <c r="K781" s="16">
        <v>3</v>
      </c>
    </row>
    <row r="782" spans="1:11">
      <c r="A782" s="12" t="s">
        <v>4915</v>
      </c>
      <c r="B782" s="12" t="s">
        <v>5887</v>
      </c>
      <c r="C782" s="12" t="s">
        <v>5888</v>
      </c>
      <c r="D782" s="13" t="s">
        <v>4918</v>
      </c>
      <c r="E782" s="13" t="s">
        <v>4943</v>
      </c>
      <c r="F782" s="13" t="s">
        <v>5890</v>
      </c>
      <c r="G782" s="14" t="s">
        <v>4921</v>
      </c>
      <c r="H782" s="14" t="s">
        <v>5891</v>
      </c>
      <c r="I782" s="14" t="s">
        <v>4927</v>
      </c>
      <c r="J782" s="14" t="s">
        <v>4956</v>
      </c>
      <c r="K782" s="16">
        <v>3</v>
      </c>
    </row>
    <row r="783" spans="1:11">
      <c r="A783" s="12" t="s">
        <v>4915</v>
      </c>
      <c r="B783" s="12" t="s">
        <v>5887</v>
      </c>
      <c r="C783" s="12" t="s">
        <v>5888</v>
      </c>
      <c r="D783" s="13" t="s">
        <v>4931</v>
      </c>
      <c r="E783" s="13" t="s">
        <v>5089</v>
      </c>
      <c r="F783" s="13" t="s">
        <v>5892</v>
      </c>
      <c r="G783" s="14" t="s">
        <v>4921</v>
      </c>
      <c r="H783" s="14" t="s">
        <v>5075</v>
      </c>
      <c r="I783" s="14" t="s">
        <v>4927</v>
      </c>
      <c r="J783" s="14" t="s">
        <v>4924</v>
      </c>
      <c r="K783" s="16">
        <v>3</v>
      </c>
    </row>
    <row r="784" spans="1:11">
      <c r="A784" s="12" t="s">
        <v>4915</v>
      </c>
      <c r="B784" s="12" t="s">
        <v>5887</v>
      </c>
      <c r="C784" s="12" t="s">
        <v>5888</v>
      </c>
      <c r="D784" s="13" t="s">
        <v>4931</v>
      </c>
      <c r="E784" s="13" t="s">
        <v>4961</v>
      </c>
      <c r="F784" s="13" t="s">
        <v>5893</v>
      </c>
      <c r="G784" s="14" t="s">
        <v>4921</v>
      </c>
      <c r="H784" s="14" t="s">
        <v>4952</v>
      </c>
      <c r="I784" s="14" t="s">
        <v>4927</v>
      </c>
      <c r="J784" s="14" t="s">
        <v>4924</v>
      </c>
      <c r="K784" s="16">
        <v>3</v>
      </c>
    </row>
    <row r="785" spans="1:11">
      <c r="A785" s="12" t="s">
        <v>4915</v>
      </c>
      <c r="B785" s="12" t="s">
        <v>5887</v>
      </c>
      <c r="C785" s="12" t="s">
        <v>5894</v>
      </c>
      <c r="D785" s="13" t="s">
        <v>4918</v>
      </c>
      <c r="E785" s="13" t="s">
        <v>4919</v>
      </c>
      <c r="F785" s="13" t="s">
        <v>5895</v>
      </c>
      <c r="G785" s="14" t="s">
        <v>4921</v>
      </c>
      <c r="H785" s="14" t="s">
        <v>5201</v>
      </c>
      <c r="I785" s="14" t="s">
        <v>4975</v>
      </c>
      <c r="J785" s="14" t="s">
        <v>5221</v>
      </c>
      <c r="K785" s="16">
        <v>5.8</v>
      </c>
    </row>
    <row r="786" spans="1:11">
      <c r="A786" s="12" t="s">
        <v>4915</v>
      </c>
      <c r="B786" s="12" t="s">
        <v>5887</v>
      </c>
      <c r="C786" s="12" t="s">
        <v>5894</v>
      </c>
      <c r="D786" s="13" t="s">
        <v>4918</v>
      </c>
      <c r="E786" s="13" t="s">
        <v>4919</v>
      </c>
      <c r="F786" s="13" t="s">
        <v>5896</v>
      </c>
      <c r="G786" s="14" t="s">
        <v>4921</v>
      </c>
      <c r="H786" s="14" t="s">
        <v>5212</v>
      </c>
      <c r="I786" s="14" t="s">
        <v>5351</v>
      </c>
      <c r="J786" s="14" t="s">
        <v>4924</v>
      </c>
      <c r="K786" s="16">
        <v>5.8</v>
      </c>
    </row>
    <row r="787" spans="1:11">
      <c r="A787" s="12" t="s">
        <v>4915</v>
      </c>
      <c r="B787" s="12" t="s">
        <v>5887</v>
      </c>
      <c r="C787" s="12" t="s">
        <v>5894</v>
      </c>
      <c r="D787" s="13" t="s">
        <v>4918</v>
      </c>
      <c r="E787" s="13" t="s">
        <v>4919</v>
      </c>
      <c r="F787" s="13" t="s">
        <v>5897</v>
      </c>
      <c r="G787" s="14" t="s">
        <v>4921</v>
      </c>
      <c r="H787" s="14" t="s">
        <v>5898</v>
      </c>
      <c r="I787" s="14" t="s">
        <v>5899</v>
      </c>
      <c r="J787" s="14" t="s">
        <v>4924</v>
      </c>
      <c r="K787" s="16">
        <v>5.8</v>
      </c>
    </row>
    <row r="788" spans="1:11">
      <c r="A788" s="12" t="s">
        <v>4915</v>
      </c>
      <c r="B788" s="12" t="s">
        <v>5887</v>
      </c>
      <c r="C788" s="12" t="s">
        <v>5894</v>
      </c>
      <c r="D788" s="13" t="s">
        <v>4931</v>
      </c>
      <c r="E788" s="13" t="s">
        <v>4932</v>
      </c>
      <c r="F788" s="13" t="s">
        <v>5900</v>
      </c>
      <c r="G788" s="14" t="s">
        <v>4921</v>
      </c>
      <c r="H788" s="14" t="s">
        <v>5542</v>
      </c>
      <c r="I788" s="14" t="s">
        <v>5131</v>
      </c>
      <c r="J788" s="14" t="s">
        <v>5221</v>
      </c>
      <c r="K788" s="16">
        <v>5.8</v>
      </c>
    </row>
    <row r="789" spans="1:11">
      <c r="A789" s="12" t="s">
        <v>4915</v>
      </c>
      <c r="B789" s="12" t="s">
        <v>5887</v>
      </c>
      <c r="C789" s="12" t="s">
        <v>5894</v>
      </c>
      <c r="D789" s="13" t="s">
        <v>4931</v>
      </c>
      <c r="E789" s="13" t="s">
        <v>4961</v>
      </c>
      <c r="F789" s="13" t="s">
        <v>5901</v>
      </c>
      <c r="G789" s="14" t="s">
        <v>4921</v>
      </c>
      <c r="H789" s="14" t="s">
        <v>5902</v>
      </c>
      <c r="I789" s="14" t="s">
        <v>4975</v>
      </c>
      <c r="J789" s="14" t="s">
        <v>4924</v>
      </c>
      <c r="K789" s="16">
        <v>5.8</v>
      </c>
    </row>
    <row r="790" spans="1:11">
      <c r="A790" s="12" t="s">
        <v>4915</v>
      </c>
      <c r="B790" s="12" t="s">
        <v>5887</v>
      </c>
      <c r="C790" s="12" t="s">
        <v>5903</v>
      </c>
      <c r="D790" s="13" t="s">
        <v>4918</v>
      </c>
      <c r="E790" s="13" t="s">
        <v>4919</v>
      </c>
      <c r="F790" s="13" t="s">
        <v>5904</v>
      </c>
      <c r="G790" s="14" t="s">
        <v>4942</v>
      </c>
      <c r="H790" s="14" t="s">
        <v>5071</v>
      </c>
      <c r="I790" s="14" t="s">
        <v>5351</v>
      </c>
      <c r="J790" s="14" t="s">
        <v>4924</v>
      </c>
      <c r="K790" s="16">
        <v>146.997332</v>
      </c>
    </row>
    <row r="791" spans="1:11">
      <c r="A791" s="12" t="s">
        <v>4915</v>
      </c>
      <c r="B791" s="12" t="s">
        <v>5887</v>
      </c>
      <c r="C791" s="12" t="s">
        <v>5903</v>
      </c>
      <c r="D791" s="13" t="s">
        <v>4918</v>
      </c>
      <c r="E791" s="13" t="s">
        <v>4939</v>
      </c>
      <c r="F791" s="13" t="s">
        <v>5905</v>
      </c>
      <c r="G791" s="14" t="s">
        <v>4921</v>
      </c>
      <c r="H791" s="14" t="s">
        <v>5906</v>
      </c>
      <c r="I791" s="14" t="s">
        <v>5899</v>
      </c>
      <c r="J791" s="14" t="s">
        <v>4924</v>
      </c>
      <c r="K791" s="16">
        <v>146.997332</v>
      </c>
    </row>
    <row r="792" spans="1:11">
      <c r="A792" s="12" t="s">
        <v>4915</v>
      </c>
      <c r="B792" s="12" t="s">
        <v>5887</v>
      </c>
      <c r="C792" s="12" t="s">
        <v>5903</v>
      </c>
      <c r="D792" s="13" t="s">
        <v>4918</v>
      </c>
      <c r="E792" s="13" t="s">
        <v>4943</v>
      </c>
      <c r="F792" s="13" t="s">
        <v>5907</v>
      </c>
      <c r="G792" s="14" t="s">
        <v>4921</v>
      </c>
      <c r="H792" s="14" t="s">
        <v>4926</v>
      </c>
      <c r="I792" s="14" t="s">
        <v>4927</v>
      </c>
      <c r="J792" s="14" t="s">
        <v>4924</v>
      </c>
      <c r="K792" s="16">
        <v>146.997332</v>
      </c>
    </row>
    <row r="793" spans="1:11">
      <c r="A793" s="12" t="s">
        <v>4915</v>
      </c>
      <c r="B793" s="12" t="s">
        <v>5887</v>
      </c>
      <c r="C793" s="12" t="s">
        <v>5903</v>
      </c>
      <c r="D793" s="13" t="s">
        <v>4931</v>
      </c>
      <c r="E793" s="13" t="s">
        <v>5089</v>
      </c>
      <c r="F793" s="13" t="s">
        <v>5908</v>
      </c>
      <c r="G793" s="14" t="s">
        <v>4921</v>
      </c>
      <c r="H793" s="14" t="s">
        <v>4926</v>
      </c>
      <c r="I793" s="14" t="s">
        <v>4927</v>
      </c>
      <c r="J793" s="14" t="s">
        <v>4924</v>
      </c>
      <c r="K793" s="16">
        <v>146.997332</v>
      </c>
    </row>
    <row r="794" spans="1:11">
      <c r="A794" s="12" t="s">
        <v>4915</v>
      </c>
      <c r="B794" s="12" t="s">
        <v>5887</v>
      </c>
      <c r="C794" s="12" t="s">
        <v>5903</v>
      </c>
      <c r="D794" s="13" t="s">
        <v>4940</v>
      </c>
      <c r="E794" s="13" t="s">
        <v>4941</v>
      </c>
      <c r="F794" s="13" t="s">
        <v>5909</v>
      </c>
      <c r="G794" s="14" t="s">
        <v>5004</v>
      </c>
      <c r="H794" s="14" t="s">
        <v>4926</v>
      </c>
      <c r="I794" s="14" t="s">
        <v>4927</v>
      </c>
      <c r="J794" s="14" t="s">
        <v>4936</v>
      </c>
      <c r="K794" s="16">
        <v>146.997332</v>
      </c>
    </row>
    <row r="795" spans="1:11">
      <c r="A795" s="12" t="s">
        <v>4915</v>
      </c>
      <c r="B795" s="12" t="s">
        <v>5887</v>
      </c>
      <c r="C795" s="12" t="s">
        <v>5910</v>
      </c>
      <c r="D795" s="13" t="s">
        <v>4918</v>
      </c>
      <c r="E795" s="13" t="s">
        <v>4919</v>
      </c>
      <c r="F795" s="13" t="s">
        <v>5911</v>
      </c>
      <c r="G795" s="14" t="s">
        <v>4921</v>
      </c>
      <c r="H795" s="14" t="s">
        <v>5912</v>
      </c>
      <c r="I795" s="14" t="s">
        <v>5913</v>
      </c>
      <c r="J795" s="14" t="s">
        <v>4924</v>
      </c>
      <c r="K795" s="16">
        <v>15</v>
      </c>
    </row>
    <row r="796" spans="1:11">
      <c r="A796" s="12" t="s">
        <v>4915</v>
      </c>
      <c r="B796" s="12" t="s">
        <v>5887</v>
      </c>
      <c r="C796" s="12" t="s">
        <v>5910</v>
      </c>
      <c r="D796" s="13" t="s">
        <v>4918</v>
      </c>
      <c r="E796" s="13" t="s">
        <v>4919</v>
      </c>
      <c r="F796" s="13" t="s">
        <v>5914</v>
      </c>
      <c r="G796" s="14" t="s">
        <v>4921</v>
      </c>
      <c r="H796" s="14" t="s">
        <v>4974</v>
      </c>
      <c r="I796" s="14" t="s">
        <v>5915</v>
      </c>
      <c r="J796" s="14" t="s">
        <v>4936</v>
      </c>
      <c r="K796" s="16">
        <v>15</v>
      </c>
    </row>
    <row r="797" spans="1:11">
      <c r="A797" s="12" t="s">
        <v>4915</v>
      </c>
      <c r="B797" s="12" t="s">
        <v>5887</v>
      </c>
      <c r="C797" s="12" t="s">
        <v>5910</v>
      </c>
      <c r="D797" s="13" t="s">
        <v>4918</v>
      </c>
      <c r="E797" s="13" t="s">
        <v>4919</v>
      </c>
      <c r="F797" s="13" t="s">
        <v>5916</v>
      </c>
      <c r="G797" s="14" t="s">
        <v>4921</v>
      </c>
      <c r="H797" s="14" t="s">
        <v>5917</v>
      </c>
      <c r="I797" s="14" t="s">
        <v>5918</v>
      </c>
      <c r="J797" s="14" t="s">
        <v>4924</v>
      </c>
      <c r="K797" s="16">
        <v>15</v>
      </c>
    </row>
    <row r="798" spans="1:11">
      <c r="A798" s="12" t="s">
        <v>4915</v>
      </c>
      <c r="B798" s="12" t="s">
        <v>5887</v>
      </c>
      <c r="C798" s="12" t="s">
        <v>5910</v>
      </c>
      <c r="D798" s="13" t="s">
        <v>4931</v>
      </c>
      <c r="E798" s="13" t="s">
        <v>4932</v>
      </c>
      <c r="F798" s="13" t="s">
        <v>5919</v>
      </c>
      <c r="G798" s="14" t="s">
        <v>4921</v>
      </c>
      <c r="H798" s="14" t="s">
        <v>4966</v>
      </c>
      <c r="I798" s="14" t="s">
        <v>5530</v>
      </c>
      <c r="J798" s="14" t="s">
        <v>4924</v>
      </c>
      <c r="K798" s="16">
        <v>15</v>
      </c>
    </row>
    <row r="799" spans="1:11">
      <c r="A799" s="12" t="s">
        <v>4915</v>
      </c>
      <c r="B799" s="12" t="s">
        <v>5887</v>
      </c>
      <c r="C799" s="12" t="s">
        <v>5910</v>
      </c>
      <c r="D799" s="13" t="s">
        <v>4931</v>
      </c>
      <c r="E799" s="13" t="s">
        <v>4932</v>
      </c>
      <c r="F799" s="13" t="s">
        <v>5920</v>
      </c>
      <c r="G799" s="14" t="s">
        <v>4921</v>
      </c>
      <c r="H799" s="14" t="s">
        <v>4974</v>
      </c>
      <c r="I799" s="14" t="s">
        <v>5552</v>
      </c>
      <c r="J799" s="14" t="s">
        <v>4924</v>
      </c>
      <c r="K799" s="16">
        <v>15</v>
      </c>
    </row>
    <row r="800" spans="1:11">
      <c r="A800" s="12" t="s">
        <v>4915</v>
      </c>
      <c r="B800" s="12" t="s">
        <v>5887</v>
      </c>
      <c r="C800" s="12" t="s">
        <v>5921</v>
      </c>
      <c r="D800" s="13" t="s">
        <v>4918</v>
      </c>
      <c r="E800" s="13" t="s">
        <v>4919</v>
      </c>
      <c r="F800" s="13" t="s">
        <v>5922</v>
      </c>
      <c r="G800" s="14" t="s">
        <v>4921</v>
      </c>
      <c r="H800" s="14" t="s">
        <v>4966</v>
      </c>
      <c r="I800" s="14" t="s">
        <v>5530</v>
      </c>
      <c r="J800" s="14" t="s">
        <v>4924</v>
      </c>
      <c r="K800" s="16">
        <v>10</v>
      </c>
    </row>
    <row r="801" spans="1:11">
      <c r="A801" s="12" t="s">
        <v>4915</v>
      </c>
      <c r="B801" s="12" t="s">
        <v>5887</v>
      </c>
      <c r="C801" s="12" t="s">
        <v>5921</v>
      </c>
      <c r="D801" s="13" t="s">
        <v>4918</v>
      </c>
      <c r="E801" s="13" t="s">
        <v>4919</v>
      </c>
      <c r="F801" s="13" t="s">
        <v>5923</v>
      </c>
      <c r="G801" s="14" t="s">
        <v>4921</v>
      </c>
      <c r="H801" s="14" t="s">
        <v>4988</v>
      </c>
      <c r="I801" s="14" t="s">
        <v>5530</v>
      </c>
      <c r="J801" s="14" t="s">
        <v>4924</v>
      </c>
      <c r="K801" s="16">
        <v>10</v>
      </c>
    </row>
    <row r="802" spans="1:11">
      <c r="A802" s="12" t="s">
        <v>4915</v>
      </c>
      <c r="B802" s="12" t="s">
        <v>5887</v>
      </c>
      <c r="C802" s="12" t="s">
        <v>5921</v>
      </c>
      <c r="D802" s="13" t="s">
        <v>4918</v>
      </c>
      <c r="E802" s="13" t="s">
        <v>4919</v>
      </c>
      <c r="F802" s="13" t="s">
        <v>5914</v>
      </c>
      <c r="G802" s="14" t="s">
        <v>4921</v>
      </c>
      <c r="H802" s="14" t="s">
        <v>4966</v>
      </c>
      <c r="I802" s="14" t="s">
        <v>5915</v>
      </c>
      <c r="J802" s="14" t="s">
        <v>4936</v>
      </c>
      <c r="K802" s="16">
        <v>10</v>
      </c>
    </row>
    <row r="803" spans="1:11">
      <c r="A803" s="12" t="s">
        <v>4915</v>
      </c>
      <c r="B803" s="12" t="s">
        <v>5887</v>
      </c>
      <c r="C803" s="12" t="s">
        <v>5921</v>
      </c>
      <c r="D803" s="13" t="s">
        <v>4931</v>
      </c>
      <c r="E803" s="13" t="s">
        <v>4932</v>
      </c>
      <c r="F803" s="13" t="s">
        <v>5924</v>
      </c>
      <c r="G803" s="14" t="s">
        <v>4921</v>
      </c>
      <c r="H803" s="14" t="s">
        <v>4966</v>
      </c>
      <c r="I803" s="14" t="s">
        <v>5530</v>
      </c>
      <c r="J803" s="14" t="s">
        <v>4924</v>
      </c>
      <c r="K803" s="16">
        <v>10</v>
      </c>
    </row>
    <row r="804" spans="1:11">
      <c r="A804" s="12" t="s">
        <v>4915</v>
      </c>
      <c r="B804" s="12" t="s">
        <v>5887</v>
      </c>
      <c r="C804" s="12" t="s">
        <v>5921</v>
      </c>
      <c r="D804" s="13" t="s">
        <v>4931</v>
      </c>
      <c r="E804" s="13" t="s">
        <v>4932</v>
      </c>
      <c r="F804" s="13" t="s">
        <v>5925</v>
      </c>
      <c r="G804" s="14" t="s">
        <v>4921</v>
      </c>
      <c r="H804" s="14" t="s">
        <v>4974</v>
      </c>
      <c r="I804" s="14" t="s">
        <v>5530</v>
      </c>
      <c r="J804" s="14" t="s">
        <v>4924</v>
      </c>
      <c r="K804" s="16">
        <v>10</v>
      </c>
    </row>
    <row r="805" spans="1:11">
      <c r="A805" s="12" t="s">
        <v>4915</v>
      </c>
      <c r="B805" s="12" t="s">
        <v>5926</v>
      </c>
      <c r="C805" s="12" t="s">
        <v>5927</v>
      </c>
      <c r="D805" s="13" t="s">
        <v>4918</v>
      </c>
      <c r="E805" s="13" t="s">
        <v>4919</v>
      </c>
      <c r="F805" s="13" t="s">
        <v>5928</v>
      </c>
      <c r="G805" s="14" t="s">
        <v>4921</v>
      </c>
      <c r="H805" s="14" t="s">
        <v>5841</v>
      </c>
      <c r="I805" s="14" t="s">
        <v>5065</v>
      </c>
      <c r="J805" s="14" t="s">
        <v>4956</v>
      </c>
      <c r="K805" s="16">
        <v>2.7</v>
      </c>
    </row>
    <row r="806" spans="1:11">
      <c r="A806" s="12" t="s">
        <v>4915</v>
      </c>
      <c r="B806" s="12" t="s">
        <v>5926</v>
      </c>
      <c r="C806" s="12" t="s">
        <v>5927</v>
      </c>
      <c r="D806" s="13" t="s">
        <v>4918</v>
      </c>
      <c r="E806" s="13" t="s">
        <v>4943</v>
      </c>
      <c r="F806" s="13" t="s">
        <v>5929</v>
      </c>
      <c r="G806" s="14" t="s">
        <v>4942</v>
      </c>
      <c r="H806" s="14" t="s">
        <v>5542</v>
      </c>
      <c r="I806" s="14" t="s">
        <v>5573</v>
      </c>
      <c r="J806" s="14" t="s">
        <v>4924</v>
      </c>
      <c r="K806" s="16">
        <v>2.7</v>
      </c>
    </row>
    <row r="807" spans="1:11">
      <c r="A807" s="12" t="s">
        <v>4915</v>
      </c>
      <c r="B807" s="12" t="s">
        <v>5926</v>
      </c>
      <c r="C807" s="12" t="s">
        <v>5927</v>
      </c>
      <c r="D807" s="13" t="s">
        <v>4931</v>
      </c>
      <c r="E807" s="13" t="s">
        <v>4932</v>
      </c>
      <c r="F807" s="13" t="s">
        <v>5930</v>
      </c>
      <c r="G807" s="14" t="s">
        <v>4921</v>
      </c>
      <c r="H807" s="14" t="s">
        <v>5542</v>
      </c>
      <c r="I807" s="14" t="s">
        <v>4947</v>
      </c>
      <c r="J807" s="14" t="s">
        <v>4924</v>
      </c>
      <c r="K807" s="16">
        <v>2.7</v>
      </c>
    </row>
    <row r="808" spans="1:11">
      <c r="A808" s="12" t="s">
        <v>4915</v>
      </c>
      <c r="B808" s="12" t="s">
        <v>5926</v>
      </c>
      <c r="C808" s="12" t="s">
        <v>5927</v>
      </c>
      <c r="D808" s="13" t="s">
        <v>4931</v>
      </c>
      <c r="E808" s="13" t="s">
        <v>5083</v>
      </c>
      <c r="F808" s="13" t="s">
        <v>5931</v>
      </c>
      <c r="G808" s="14" t="s">
        <v>4942</v>
      </c>
      <c r="H808" s="14" t="s">
        <v>5201</v>
      </c>
      <c r="I808" s="14" t="s">
        <v>4927</v>
      </c>
      <c r="J808" s="14" t="s">
        <v>4936</v>
      </c>
      <c r="K808" s="16">
        <v>2.7</v>
      </c>
    </row>
    <row r="809" spans="1:11">
      <c r="A809" s="12" t="s">
        <v>4915</v>
      </c>
      <c r="B809" s="12" t="s">
        <v>5926</v>
      </c>
      <c r="C809" s="12" t="s">
        <v>5927</v>
      </c>
      <c r="D809" s="13" t="s">
        <v>4934</v>
      </c>
      <c r="E809" s="13" t="s">
        <v>4998</v>
      </c>
      <c r="F809" s="13" t="s">
        <v>4999</v>
      </c>
      <c r="G809" s="14" t="s">
        <v>4921</v>
      </c>
      <c r="H809" s="14" t="s">
        <v>5201</v>
      </c>
      <c r="I809" s="14" t="s">
        <v>4927</v>
      </c>
      <c r="J809" s="14" t="s">
        <v>4936</v>
      </c>
      <c r="K809" s="16">
        <v>2.7</v>
      </c>
    </row>
    <row r="810" spans="1:11">
      <c r="A810" s="12" t="s">
        <v>4915</v>
      </c>
      <c r="B810" s="12" t="s">
        <v>5926</v>
      </c>
      <c r="C810" s="12" t="s">
        <v>5932</v>
      </c>
      <c r="D810" s="13" t="s">
        <v>4918</v>
      </c>
      <c r="E810" s="13" t="s">
        <v>4919</v>
      </c>
      <c r="F810" s="13" t="s">
        <v>5933</v>
      </c>
      <c r="G810" s="14" t="s">
        <v>4921</v>
      </c>
      <c r="H810" s="14" t="s">
        <v>5934</v>
      </c>
      <c r="I810" s="14" t="s">
        <v>5065</v>
      </c>
      <c r="J810" s="14" t="s">
        <v>4956</v>
      </c>
      <c r="K810" s="16">
        <v>43.69</v>
      </c>
    </row>
    <row r="811" spans="1:11">
      <c r="A811" s="12" t="s">
        <v>4915</v>
      </c>
      <c r="B811" s="12" t="s">
        <v>5926</v>
      </c>
      <c r="C811" s="12" t="s">
        <v>5932</v>
      </c>
      <c r="D811" s="13" t="s">
        <v>4918</v>
      </c>
      <c r="E811" s="13" t="s">
        <v>4939</v>
      </c>
      <c r="F811" s="13" t="s">
        <v>5482</v>
      </c>
      <c r="G811" s="14" t="s">
        <v>4942</v>
      </c>
      <c r="H811" s="14" t="s">
        <v>5935</v>
      </c>
      <c r="I811" s="14" t="s">
        <v>4927</v>
      </c>
      <c r="J811" s="14" t="s">
        <v>4924</v>
      </c>
      <c r="K811" s="16">
        <v>43.69</v>
      </c>
    </row>
    <row r="812" spans="1:11">
      <c r="A812" s="12" t="s">
        <v>4915</v>
      </c>
      <c r="B812" s="12" t="s">
        <v>5926</v>
      </c>
      <c r="C812" s="12" t="s">
        <v>5932</v>
      </c>
      <c r="D812" s="13" t="s">
        <v>4931</v>
      </c>
      <c r="E812" s="13" t="s">
        <v>4932</v>
      </c>
      <c r="F812" s="13" t="s">
        <v>5936</v>
      </c>
      <c r="G812" s="14" t="s">
        <v>4921</v>
      </c>
      <c r="H812" s="14" t="s">
        <v>5935</v>
      </c>
      <c r="I812" s="14" t="s">
        <v>5065</v>
      </c>
      <c r="J812" s="14" t="s">
        <v>4924</v>
      </c>
      <c r="K812" s="16">
        <v>43.69</v>
      </c>
    </row>
    <row r="813" spans="1:11">
      <c r="A813" s="12" t="s">
        <v>4915</v>
      </c>
      <c r="B813" s="12" t="s">
        <v>5926</v>
      </c>
      <c r="C813" s="12" t="s">
        <v>5932</v>
      </c>
      <c r="D813" s="13" t="s">
        <v>4931</v>
      </c>
      <c r="E813" s="13" t="s">
        <v>5083</v>
      </c>
      <c r="F813" s="13" t="s">
        <v>5937</v>
      </c>
      <c r="G813" s="14" t="s">
        <v>4921</v>
      </c>
      <c r="H813" s="14" t="s">
        <v>5729</v>
      </c>
      <c r="I813" s="14" t="s">
        <v>4947</v>
      </c>
      <c r="J813" s="14" t="s">
        <v>4936</v>
      </c>
      <c r="K813" s="16">
        <v>43.69</v>
      </c>
    </row>
    <row r="814" spans="1:11">
      <c r="A814" s="12" t="s">
        <v>4915</v>
      </c>
      <c r="B814" s="12" t="s">
        <v>5926</v>
      </c>
      <c r="C814" s="12" t="s">
        <v>5932</v>
      </c>
      <c r="D814" s="13" t="s">
        <v>4934</v>
      </c>
      <c r="E814" s="13" t="s">
        <v>4998</v>
      </c>
      <c r="F814" s="13" t="s">
        <v>4999</v>
      </c>
      <c r="G814" s="14" t="s">
        <v>4942</v>
      </c>
      <c r="H814" s="14" t="s">
        <v>5938</v>
      </c>
      <c r="I814" s="14" t="s">
        <v>4927</v>
      </c>
      <c r="J814" s="14" t="s">
        <v>4936</v>
      </c>
      <c r="K814" s="16">
        <v>43.69</v>
      </c>
    </row>
    <row r="815" spans="1:11">
      <c r="A815" s="12" t="s">
        <v>4915</v>
      </c>
      <c r="B815" s="12" t="s">
        <v>5926</v>
      </c>
      <c r="C815" s="12" t="s">
        <v>5939</v>
      </c>
      <c r="D815" s="13" t="s">
        <v>4918</v>
      </c>
      <c r="E815" s="13" t="s">
        <v>4919</v>
      </c>
      <c r="F815" s="13" t="s">
        <v>5940</v>
      </c>
      <c r="G815" s="14" t="s">
        <v>4921</v>
      </c>
      <c r="H815" s="14" t="s">
        <v>5071</v>
      </c>
      <c r="I815" s="14" t="s">
        <v>5725</v>
      </c>
      <c r="J815" s="14" t="s">
        <v>4956</v>
      </c>
      <c r="K815" s="16">
        <v>2.7</v>
      </c>
    </row>
    <row r="816" spans="1:11">
      <c r="A816" s="12" t="s">
        <v>4915</v>
      </c>
      <c r="B816" s="12" t="s">
        <v>5926</v>
      </c>
      <c r="C816" s="12" t="s">
        <v>5939</v>
      </c>
      <c r="D816" s="13" t="s">
        <v>4918</v>
      </c>
      <c r="E816" s="13" t="s">
        <v>4939</v>
      </c>
      <c r="F816" s="13" t="s">
        <v>5941</v>
      </c>
      <c r="G816" s="14" t="s">
        <v>4921</v>
      </c>
      <c r="H816" s="14" t="s">
        <v>5542</v>
      </c>
      <c r="I816" s="14" t="s">
        <v>5065</v>
      </c>
      <c r="J816" s="14" t="s">
        <v>4924</v>
      </c>
      <c r="K816" s="16">
        <v>2.7</v>
      </c>
    </row>
    <row r="817" spans="1:11">
      <c r="A817" s="12" t="s">
        <v>4915</v>
      </c>
      <c r="B817" s="12" t="s">
        <v>5926</v>
      </c>
      <c r="C817" s="12" t="s">
        <v>5939</v>
      </c>
      <c r="D817" s="13" t="s">
        <v>4931</v>
      </c>
      <c r="E817" s="13" t="s">
        <v>4932</v>
      </c>
      <c r="F817" s="13" t="s">
        <v>5942</v>
      </c>
      <c r="G817" s="14" t="s">
        <v>4921</v>
      </c>
      <c r="H817" s="14" t="s">
        <v>5542</v>
      </c>
      <c r="I817" s="14" t="s">
        <v>4927</v>
      </c>
      <c r="J817" s="14" t="s">
        <v>4924</v>
      </c>
      <c r="K817" s="16">
        <v>2.7</v>
      </c>
    </row>
    <row r="818" spans="1:11">
      <c r="A818" s="12" t="s">
        <v>4915</v>
      </c>
      <c r="B818" s="12" t="s">
        <v>5926</v>
      </c>
      <c r="C818" s="12" t="s">
        <v>5939</v>
      </c>
      <c r="D818" s="13" t="s">
        <v>4931</v>
      </c>
      <c r="E818" s="13" t="s">
        <v>5083</v>
      </c>
      <c r="F818" s="13" t="s">
        <v>5943</v>
      </c>
      <c r="G818" s="14" t="s">
        <v>4921</v>
      </c>
      <c r="H818" s="14" t="s">
        <v>5676</v>
      </c>
      <c r="I818" s="14" t="s">
        <v>4947</v>
      </c>
      <c r="J818" s="14" t="s">
        <v>4936</v>
      </c>
      <c r="K818" s="16">
        <v>2.7</v>
      </c>
    </row>
    <row r="819" spans="1:11">
      <c r="A819" s="12" t="s">
        <v>4915</v>
      </c>
      <c r="B819" s="12" t="s">
        <v>5926</v>
      </c>
      <c r="C819" s="12" t="s">
        <v>5939</v>
      </c>
      <c r="D819" s="13" t="s">
        <v>4934</v>
      </c>
      <c r="E819" s="13" t="s">
        <v>4998</v>
      </c>
      <c r="F819" s="13" t="s">
        <v>4999</v>
      </c>
      <c r="G819" s="14" t="s">
        <v>4921</v>
      </c>
      <c r="H819" s="14" t="s">
        <v>5736</v>
      </c>
      <c r="I819" s="14" t="s">
        <v>4927</v>
      </c>
      <c r="J819" s="14" t="s">
        <v>4936</v>
      </c>
      <c r="K819" s="16">
        <v>2.7</v>
      </c>
    </row>
    <row r="820" spans="1:11">
      <c r="A820" s="12" t="s">
        <v>4915</v>
      </c>
      <c r="B820" s="12" t="s">
        <v>5926</v>
      </c>
      <c r="C820" s="12" t="s">
        <v>5944</v>
      </c>
      <c r="D820" s="13" t="s">
        <v>4918</v>
      </c>
      <c r="E820" s="13" t="s">
        <v>4919</v>
      </c>
      <c r="F820" s="13" t="s">
        <v>5945</v>
      </c>
      <c r="G820" s="14" t="s">
        <v>4921</v>
      </c>
      <c r="H820" s="14" t="s">
        <v>5729</v>
      </c>
      <c r="I820" s="14" t="s">
        <v>5065</v>
      </c>
      <c r="J820" s="14" t="s">
        <v>4924</v>
      </c>
      <c r="K820" s="16">
        <v>10</v>
      </c>
    </row>
    <row r="821" spans="1:11">
      <c r="A821" s="12" t="s">
        <v>4915</v>
      </c>
      <c r="B821" s="12" t="s">
        <v>5926</v>
      </c>
      <c r="C821" s="12" t="s">
        <v>5944</v>
      </c>
      <c r="D821" s="13" t="s">
        <v>4918</v>
      </c>
      <c r="E821" s="13" t="s">
        <v>4939</v>
      </c>
      <c r="F821" s="13" t="s">
        <v>5946</v>
      </c>
      <c r="G821" s="14" t="s">
        <v>4921</v>
      </c>
      <c r="H821" s="14" t="s">
        <v>5947</v>
      </c>
      <c r="I821" s="14" t="s">
        <v>4927</v>
      </c>
      <c r="J821" s="14" t="s">
        <v>4956</v>
      </c>
      <c r="K821" s="16">
        <v>10</v>
      </c>
    </row>
    <row r="822" spans="1:11">
      <c r="A822" s="12" t="s">
        <v>4915</v>
      </c>
      <c r="B822" s="12" t="s">
        <v>5926</v>
      </c>
      <c r="C822" s="12" t="s">
        <v>5944</v>
      </c>
      <c r="D822" s="13" t="s">
        <v>4931</v>
      </c>
      <c r="E822" s="13" t="s">
        <v>4932</v>
      </c>
      <c r="F822" s="13" t="s">
        <v>5948</v>
      </c>
      <c r="G822" s="14" t="s">
        <v>4921</v>
      </c>
      <c r="H822" s="14" t="s">
        <v>5071</v>
      </c>
      <c r="I822" s="14" t="s">
        <v>5065</v>
      </c>
      <c r="J822" s="14" t="s">
        <v>4936</v>
      </c>
      <c r="K822" s="16">
        <v>10</v>
      </c>
    </row>
    <row r="823" spans="1:11">
      <c r="A823" s="12" t="s">
        <v>4915</v>
      </c>
      <c r="B823" s="12" t="s">
        <v>5926</v>
      </c>
      <c r="C823" s="12" t="s">
        <v>5944</v>
      </c>
      <c r="D823" s="13" t="s">
        <v>4931</v>
      </c>
      <c r="E823" s="13" t="s">
        <v>5083</v>
      </c>
      <c r="F823" s="13" t="s">
        <v>5949</v>
      </c>
      <c r="G823" s="14" t="s">
        <v>4921</v>
      </c>
      <c r="H823" s="14" t="s">
        <v>5729</v>
      </c>
      <c r="I823" s="14" t="s">
        <v>5065</v>
      </c>
      <c r="J823" s="14" t="s">
        <v>4924</v>
      </c>
      <c r="K823" s="16">
        <v>10</v>
      </c>
    </row>
    <row r="824" spans="1:11">
      <c r="A824" s="12" t="s">
        <v>4915</v>
      </c>
      <c r="B824" s="12" t="s">
        <v>5926</v>
      </c>
      <c r="C824" s="12" t="s">
        <v>5944</v>
      </c>
      <c r="D824" s="13" t="s">
        <v>4934</v>
      </c>
      <c r="E824" s="13" t="s">
        <v>4934</v>
      </c>
      <c r="F824" s="13" t="s">
        <v>4999</v>
      </c>
      <c r="G824" s="14" t="s">
        <v>4921</v>
      </c>
      <c r="H824" s="14" t="s">
        <v>5071</v>
      </c>
      <c r="I824" s="14" t="s">
        <v>4927</v>
      </c>
      <c r="J824" s="14" t="s">
        <v>4936</v>
      </c>
      <c r="K824" s="16">
        <v>10</v>
      </c>
    </row>
    <row r="825" spans="1:11">
      <c r="A825" s="12" t="s">
        <v>4915</v>
      </c>
      <c r="B825" s="12" t="s">
        <v>5926</v>
      </c>
      <c r="C825" s="12" t="s">
        <v>5950</v>
      </c>
      <c r="D825" s="13" t="s">
        <v>4918</v>
      </c>
      <c r="E825" s="13" t="s">
        <v>4919</v>
      </c>
      <c r="F825" s="13" t="s">
        <v>5951</v>
      </c>
      <c r="G825" s="14" t="s">
        <v>4921</v>
      </c>
      <c r="H825" s="14" t="s">
        <v>5952</v>
      </c>
      <c r="I825" s="14" t="s">
        <v>5065</v>
      </c>
      <c r="J825" s="14" t="s">
        <v>4956</v>
      </c>
      <c r="K825" s="16">
        <v>6</v>
      </c>
    </row>
    <row r="826" spans="1:11">
      <c r="A826" s="12" t="s">
        <v>4915</v>
      </c>
      <c r="B826" s="12" t="s">
        <v>5926</v>
      </c>
      <c r="C826" s="12" t="s">
        <v>5950</v>
      </c>
      <c r="D826" s="13" t="s">
        <v>4918</v>
      </c>
      <c r="E826" s="13" t="s">
        <v>4943</v>
      </c>
      <c r="F826" s="13" t="s">
        <v>5953</v>
      </c>
      <c r="G826" s="14" t="s">
        <v>4921</v>
      </c>
      <c r="H826" s="14" t="s">
        <v>5071</v>
      </c>
      <c r="I826" s="14" t="s">
        <v>4947</v>
      </c>
      <c r="J826" s="14" t="s">
        <v>4924</v>
      </c>
      <c r="K826" s="16">
        <v>6</v>
      </c>
    </row>
    <row r="827" spans="1:11">
      <c r="A827" s="12" t="s">
        <v>4915</v>
      </c>
      <c r="B827" s="12" t="s">
        <v>5926</v>
      </c>
      <c r="C827" s="12" t="s">
        <v>5950</v>
      </c>
      <c r="D827" s="13" t="s">
        <v>4931</v>
      </c>
      <c r="E827" s="13" t="s">
        <v>4932</v>
      </c>
      <c r="F827" s="13" t="s">
        <v>5954</v>
      </c>
      <c r="G827" s="14" t="s">
        <v>4921</v>
      </c>
      <c r="H827" s="14" t="s">
        <v>5071</v>
      </c>
      <c r="I827" s="14" t="s">
        <v>5065</v>
      </c>
      <c r="J827" s="14" t="s">
        <v>4924</v>
      </c>
      <c r="K827" s="16">
        <v>6</v>
      </c>
    </row>
    <row r="828" spans="1:11">
      <c r="A828" s="12" t="s">
        <v>4915</v>
      </c>
      <c r="B828" s="12" t="s">
        <v>5926</v>
      </c>
      <c r="C828" s="12" t="s">
        <v>5950</v>
      </c>
      <c r="D828" s="13" t="s">
        <v>4931</v>
      </c>
      <c r="E828" s="13" t="s">
        <v>5083</v>
      </c>
      <c r="F828" s="13" t="s">
        <v>5937</v>
      </c>
      <c r="G828" s="14" t="s">
        <v>4921</v>
      </c>
      <c r="H828" s="14" t="s">
        <v>5542</v>
      </c>
      <c r="I828" s="14" t="s">
        <v>4947</v>
      </c>
      <c r="J828" s="14" t="s">
        <v>4936</v>
      </c>
      <c r="K828" s="16">
        <v>6</v>
      </c>
    </row>
    <row r="829" spans="1:11">
      <c r="A829" s="12" t="s">
        <v>4915</v>
      </c>
      <c r="B829" s="12" t="s">
        <v>5926</v>
      </c>
      <c r="C829" s="12" t="s">
        <v>5950</v>
      </c>
      <c r="D829" s="13" t="s">
        <v>4934</v>
      </c>
      <c r="E829" s="13" t="s">
        <v>4998</v>
      </c>
      <c r="F829" s="13" t="s">
        <v>4999</v>
      </c>
      <c r="G829" s="14" t="s">
        <v>4921</v>
      </c>
      <c r="H829" s="14" t="s">
        <v>5542</v>
      </c>
      <c r="I829" s="14" t="s">
        <v>4927</v>
      </c>
      <c r="J829" s="14" t="s">
        <v>4936</v>
      </c>
      <c r="K829" s="16">
        <v>6</v>
      </c>
    </row>
    <row r="830" spans="1:11">
      <c r="A830" s="12" t="s">
        <v>4915</v>
      </c>
      <c r="B830" s="12" t="s">
        <v>5926</v>
      </c>
      <c r="C830" s="12" t="s">
        <v>5955</v>
      </c>
      <c r="D830" s="13" t="s">
        <v>4918</v>
      </c>
      <c r="E830" s="13" t="s">
        <v>4919</v>
      </c>
      <c r="F830" s="13" t="s">
        <v>5956</v>
      </c>
      <c r="G830" s="14" t="s">
        <v>4921</v>
      </c>
      <c r="H830" s="14" t="s">
        <v>5729</v>
      </c>
      <c r="I830" s="14" t="s">
        <v>5012</v>
      </c>
      <c r="J830" s="14" t="s">
        <v>4956</v>
      </c>
      <c r="K830" s="16">
        <v>3.6</v>
      </c>
    </row>
    <row r="831" spans="1:11">
      <c r="A831" s="12" t="s">
        <v>4915</v>
      </c>
      <c r="B831" s="12" t="s">
        <v>5926</v>
      </c>
      <c r="C831" s="12" t="s">
        <v>5955</v>
      </c>
      <c r="D831" s="13" t="s">
        <v>4918</v>
      </c>
      <c r="E831" s="13" t="s">
        <v>4943</v>
      </c>
      <c r="F831" s="13" t="s">
        <v>5957</v>
      </c>
      <c r="G831" s="14" t="s">
        <v>4921</v>
      </c>
      <c r="H831" s="14" t="s">
        <v>5958</v>
      </c>
      <c r="I831" s="14" t="s">
        <v>5427</v>
      </c>
      <c r="J831" s="14" t="s">
        <v>4924</v>
      </c>
      <c r="K831" s="16">
        <v>3.6</v>
      </c>
    </row>
    <row r="832" spans="1:11">
      <c r="A832" s="12" t="s">
        <v>4915</v>
      </c>
      <c r="B832" s="12" t="s">
        <v>5926</v>
      </c>
      <c r="C832" s="12" t="s">
        <v>5955</v>
      </c>
      <c r="D832" s="13" t="s">
        <v>4931</v>
      </c>
      <c r="E832" s="13" t="s">
        <v>4932</v>
      </c>
      <c r="F832" s="13" t="s">
        <v>5959</v>
      </c>
      <c r="G832" s="14" t="s">
        <v>4942</v>
      </c>
      <c r="H832" s="14" t="s">
        <v>5542</v>
      </c>
      <c r="I832" s="14" t="s">
        <v>4927</v>
      </c>
      <c r="J832" s="14" t="s">
        <v>4924</v>
      </c>
      <c r="K832" s="16">
        <v>3.6</v>
      </c>
    </row>
    <row r="833" spans="1:11">
      <c r="A833" s="12" t="s">
        <v>4915</v>
      </c>
      <c r="B833" s="12" t="s">
        <v>5926</v>
      </c>
      <c r="C833" s="12" t="s">
        <v>5955</v>
      </c>
      <c r="D833" s="13" t="s">
        <v>4931</v>
      </c>
      <c r="E833" s="13" t="s">
        <v>5083</v>
      </c>
      <c r="F833" s="13" t="s">
        <v>5747</v>
      </c>
      <c r="G833" s="14" t="s">
        <v>4921</v>
      </c>
      <c r="H833" s="14" t="s">
        <v>5736</v>
      </c>
      <c r="I833" s="14" t="s">
        <v>5065</v>
      </c>
      <c r="J833" s="14" t="s">
        <v>4936</v>
      </c>
      <c r="K833" s="16">
        <v>3.6</v>
      </c>
    </row>
    <row r="834" spans="1:11">
      <c r="A834" s="12" t="s">
        <v>4915</v>
      </c>
      <c r="B834" s="12" t="s">
        <v>5926</v>
      </c>
      <c r="C834" s="12" t="s">
        <v>5955</v>
      </c>
      <c r="D834" s="13" t="s">
        <v>4934</v>
      </c>
      <c r="E834" s="13" t="s">
        <v>4998</v>
      </c>
      <c r="F834" s="13" t="s">
        <v>4999</v>
      </c>
      <c r="G834" s="14" t="s">
        <v>4921</v>
      </c>
      <c r="H834" s="14" t="s">
        <v>5534</v>
      </c>
      <c r="I834" s="14" t="s">
        <v>4927</v>
      </c>
      <c r="J834" s="14" t="s">
        <v>4936</v>
      </c>
      <c r="K834" s="16">
        <v>3.6</v>
      </c>
    </row>
    <row r="835" spans="1:11">
      <c r="A835" s="12" t="s">
        <v>4915</v>
      </c>
      <c r="B835" s="12" t="s">
        <v>5926</v>
      </c>
      <c r="C835" s="12" t="s">
        <v>5960</v>
      </c>
      <c r="D835" s="13" t="s">
        <v>4918</v>
      </c>
      <c r="E835" s="13" t="s">
        <v>4919</v>
      </c>
      <c r="F835" s="13" t="s">
        <v>5961</v>
      </c>
      <c r="G835" s="14" t="s">
        <v>4921</v>
      </c>
      <c r="H835" s="14" t="s">
        <v>5952</v>
      </c>
      <c r="I835" s="14" t="s">
        <v>4975</v>
      </c>
      <c r="J835" s="14" t="s">
        <v>4956</v>
      </c>
      <c r="K835" s="16">
        <v>7.2</v>
      </c>
    </row>
    <row r="836" spans="1:11">
      <c r="A836" s="12" t="s">
        <v>4915</v>
      </c>
      <c r="B836" s="12" t="s">
        <v>5926</v>
      </c>
      <c r="C836" s="12" t="s">
        <v>5960</v>
      </c>
      <c r="D836" s="13" t="s">
        <v>4918</v>
      </c>
      <c r="E836" s="13" t="s">
        <v>4943</v>
      </c>
      <c r="F836" s="13" t="s">
        <v>5957</v>
      </c>
      <c r="G836" s="14" t="s">
        <v>4921</v>
      </c>
      <c r="H836" s="14" t="s">
        <v>5729</v>
      </c>
      <c r="I836" s="14" t="s">
        <v>5427</v>
      </c>
      <c r="J836" s="14" t="s">
        <v>4924</v>
      </c>
      <c r="K836" s="16">
        <v>7.2</v>
      </c>
    </row>
    <row r="837" spans="1:11">
      <c r="A837" s="12" t="s">
        <v>4915</v>
      </c>
      <c r="B837" s="12" t="s">
        <v>5926</v>
      </c>
      <c r="C837" s="12" t="s">
        <v>5960</v>
      </c>
      <c r="D837" s="13" t="s">
        <v>4931</v>
      </c>
      <c r="E837" s="13" t="s">
        <v>4932</v>
      </c>
      <c r="F837" s="13" t="s">
        <v>5962</v>
      </c>
      <c r="G837" s="14" t="s">
        <v>4921</v>
      </c>
      <c r="H837" s="14" t="s">
        <v>5729</v>
      </c>
      <c r="I837" s="14" t="s">
        <v>5963</v>
      </c>
      <c r="J837" s="14" t="s">
        <v>4924</v>
      </c>
      <c r="K837" s="16">
        <v>7.2</v>
      </c>
    </row>
    <row r="838" spans="1:11">
      <c r="A838" s="12" t="s">
        <v>4915</v>
      </c>
      <c r="B838" s="12" t="s">
        <v>5926</v>
      </c>
      <c r="C838" s="12" t="s">
        <v>5960</v>
      </c>
      <c r="D838" s="13" t="s">
        <v>4931</v>
      </c>
      <c r="E838" s="13" t="s">
        <v>5083</v>
      </c>
      <c r="F838" s="13" t="s">
        <v>5964</v>
      </c>
      <c r="G838" s="14" t="s">
        <v>4921</v>
      </c>
      <c r="H838" s="14" t="s">
        <v>5201</v>
      </c>
      <c r="I838" s="14" t="s">
        <v>5131</v>
      </c>
      <c r="J838" s="14" t="s">
        <v>4936</v>
      </c>
      <c r="K838" s="16">
        <v>7.2</v>
      </c>
    </row>
    <row r="839" spans="1:11">
      <c r="A839" s="12" t="s">
        <v>4915</v>
      </c>
      <c r="B839" s="12" t="s">
        <v>5926</v>
      </c>
      <c r="C839" s="12" t="s">
        <v>5960</v>
      </c>
      <c r="D839" s="13" t="s">
        <v>4934</v>
      </c>
      <c r="E839" s="13" t="s">
        <v>4998</v>
      </c>
      <c r="F839" s="13" t="s">
        <v>4999</v>
      </c>
      <c r="G839" s="14" t="s">
        <v>4921</v>
      </c>
      <c r="H839" s="14" t="s">
        <v>5201</v>
      </c>
      <c r="I839" s="14" t="s">
        <v>4927</v>
      </c>
      <c r="J839" s="14" t="s">
        <v>4936</v>
      </c>
      <c r="K839" s="16">
        <v>7.2</v>
      </c>
    </row>
    <row r="840" spans="1:11">
      <c r="A840" s="12" t="s">
        <v>4915</v>
      </c>
      <c r="B840" s="12" t="s">
        <v>5926</v>
      </c>
      <c r="C840" s="12" t="s">
        <v>5965</v>
      </c>
      <c r="D840" s="13" t="s">
        <v>4918</v>
      </c>
      <c r="E840" s="13" t="s">
        <v>4919</v>
      </c>
      <c r="F840" s="13" t="s">
        <v>5966</v>
      </c>
      <c r="G840" s="14" t="s">
        <v>4921</v>
      </c>
      <c r="H840" s="14" t="s">
        <v>5729</v>
      </c>
      <c r="I840" s="14" t="s">
        <v>5967</v>
      </c>
      <c r="J840" s="14" t="s">
        <v>4956</v>
      </c>
      <c r="K840" s="16">
        <v>4.5</v>
      </c>
    </row>
    <row r="841" spans="1:11">
      <c r="A841" s="12" t="s">
        <v>4915</v>
      </c>
      <c r="B841" s="12" t="s">
        <v>5926</v>
      </c>
      <c r="C841" s="12" t="s">
        <v>5965</v>
      </c>
      <c r="D841" s="13" t="s">
        <v>4918</v>
      </c>
      <c r="E841" s="13" t="s">
        <v>4943</v>
      </c>
      <c r="F841" s="13" t="s">
        <v>5957</v>
      </c>
      <c r="G841" s="14" t="s">
        <v>4921</v>
      </c>
      <c r="H841" s="14" t="s">
        <v>5542</v>
      </c>
      <c r="I841" s="14" t="s">
        <v>5427</v>
      </c>
      <c r="J841" s="14" t="s">
        <v>4924</v>
      </c>
      <c r="K841" s="16">
        <v>4.5</v>
      </c>
    </row>
    <row r="842" spans="1:11">
      <c r="A842" s="12" t="s">
        <v>4915</v>
      </c>
      <c r="B842" s="12" t="s">
        <v>5926</v>
      </c>
      <c r="C842" s="12" t="s">
        <v>5965</v>
      </c>
      <c r="D842" s="13" t="s">
        <v>4931</v>
      </c>
      <c r="E842" s="13" t="s">
        <v>4932</v>
      </c>
      <c r="F842" s="13" t="s">
        <v>5968</v>
      </c>
      <c r="G842" s="14" t="s">
        <v>4921</v>
      </c>
      <c r="H842" s="14" t="s">
        <v>5542</v>
      </c>
      <c r="I842" s="14" t="s">
        <v>4975</v>
      </c>
      <c r="J842" s="14" t="s">
        <v>4924</v>
      </c>
      <c r="K842" s="16">
        <v>4.5</v>
      </c>
    </row>
    <row r="843" spans="1:11">
      <c r="A843" s="12" t="s">
        <v>4915</v>
      </c>
      <c r="B843" s="12" t="s">
        <v>5926</v>
      </c>
      <c r="C843" s="12" t="s">
        <v>5965</v>
      </c>
      <c r="D843" s="13" t="s">
        <v>4931</v>
      </c>
      <c r="E843" s="13" t="s">
        <v>5083</v>
      </c>
      <c r="F843" s="13" t="s">
        <v>5969</v>
      </c>
      <c r="G843" s="14" t="s">
        <v>4921</v>
      </c>
      <c r="H843" s="14" t="s">
        <v>5071</v>
      </c>
      <c r="I843" s="14" t="s">
        <v>5834</v>
      </c>
      <c r="J843" s="14" t="s">
        <v>4936</v>
      </c>
      <c r="K843" s="16">
        <v>4.5</v>
      </c>
    </row>
    <row r="844" spans="1:11">
      <c r="A844" s="12" t="s">
        <v>4915</v>
      </c>
      <c r="B844" s="12" t="s">
        <v>5926</v>
      </c>
      <c r="C844" s="12" t="s">
        <v>5965</v>
      </c>
      <c r="D844" s="13" t="s">
        <v>4934</v>
      </c>
      <c r="E844" s="13" t="s">
        <v>4998</v>
      </c>
      <c r="F844" s="13" t="s">
        <v>4999</v>
      </c>
      <c r="G844" s="14" t="s">
        <v>4921</v>
      </c>
      <c r="H844" s="14" t="s">
        <v>5542</v>
      </c>
      <c r="I844" s="14" t="s">
        <v>4927</v>
      </c>
      <c r="J844" s="14" t="s">
        <v>4936</v>
      </c>
      <c r="K844" s="16">
        <v>4.5</v>
      </c>
    </row>
    <row r="845" spans="1:11">
      <c r="A845" s="12" t="s">
        <v>4915</v>
      </c>
      <c r="B845" s="12" t="s">
        <v>5926</v>
      </c>
      <c r="C845" s="12" t="s">
        <v>5970</v>
      </c>
      <c r="D845" s="13" t="s">
        <v>4918</v>
      </c>
      <c r="E845" s="13" t="s">
        <v>4919</v>
      </c>
      <c r="F845" s="13" t="s">
        <v>5971</v>
      </c>
      <c r="G845" s="14" t="s">
        <v>4921</v>
      </c>
      <c r="H845" s="14" t="s">
        <v>5972</v>
      </c>
      <c r="I845" s="14" t="s">
        <v>5065</v>
      </c>
      <c r="J845" s="14" t="s">
        <v>4958</v>
      </c>
      <c r="K845" s="16">
        <v>158</v>
      </c>
    </row>
    <row r="846" spans="1:11">
      <c r="A846" s="12" t="s">
        <v>4915</v>
      </c>
      <c r="B846" s="12" t="s">
        <v>5926</v>
      </c>
      <c r="C846" s="12" t="s">
        <v>5970</v>
      </c>
      <c r="D846" s="13" t="s">
        <v>4918</v>
      </c>
      <c r="E846" s="13" t="s">
        <v>4943</v>
      </c>
      <c r="F846" s="13" t="s">
        <v>5973</v>
      </c>
      <c r="G846" s="14" t="s">
        <v>4921</v>
      </c>
      <c r="H846" s="14" t="s">
        <v>5974</v>
      </c>
      <c r="I846" s="14" t="s">
        <v>4947</v>
      </c>
      <c r="J846" s="14" t="s">
        <v>4924</v>
      </c>
      <c r="K846" s="16">
        <v>158</v>
      </c>
    </row>
    <row r="847" spans="1:11">
      <c r="A847" s="12" t="s">
        <v>4915</v>
      </c>
      <c r="B847" s="12" t="s">
        <v>5926</v>
      </c>
      <c r="C847" s="12" t="s">
        <v>5970</v>
      </c>
      <c r="D847" s="13" t="s">
        <v>4931</v>
      </c>
      <c r="E847" s="13" t="s">
        <v>4932</v>
      </c>
      <c r="F847" s="13" t="s">
        <v>5975</v>
      </c>
      <c r="G847" s="14" t="s">
        <v>4921</v>
      </c>
      <c r="H847" s="14" t="s">
        <v>5976</v>
      </c>
      <c r="I847" s="14" t="s">
        <v>5065</v>
      </c>
      <c r="J847" s="14" t="s">
        <v>4936</v>
      </c>
      <c r="K847" s="16">
        <v>158</v>
      </c>
    </row>
    <row r="848" spans="1:11">
      <c r="A848" s="12" t="s">
        <v>4915</v>
      </c>
      <c r="B848" s="12" t="s">
        <v>5926</v>
      </c>
      <c r="C848" s="12" t="s">
        <v>5970</v>
      </c>
      <c r="D848" s="13" t="s">
        <v>4931</v>
      </c>
      <c r="E848" s="13" t="s">
        <v>5083</v>
      </c>
      <c r="F848" s="13" t="s">
        <v>5977</v>
      </c>
      <c r="G848" s="14" t="s">
        <v>4921</v>
      </c>
      <c r="H848" s="14" t="s">
        <v>5978</v>
      </c>
      <c r="I848" s="14" t="s">
        <v>5065</v>
      </c>
      <c r="J848" s="14" t="s">
        <v>4936</v>
      </c>
      <c r="K848" s="16">
        <v>158</v>
      </c>
    </row>
    <row r="849" spans="1:11">
      <c r="A849" s="12" t="s">
        <v>4915</v>
      </c>
      <c r="B849" s="12" t="s">
        <v>5926</v>
      </c>
      <c r="C849" s="12" t="s">
        <v>5970</v>
      </c>
      <c r="D849" s="13" t="s">
        <v>4934</v>
      </c>
      <c r="E849" s="13" t="s">
        <v>4998</v>
      </c>
      <c r="F849" s="13" t="s">
        <v>4999</v>
      </c>
      <c r="G849" s="14" t="s">
        <v>4921</v>
      </c>
      <c r="H849" s="14" t="s">
        <v>5978</v>
      </c>
      <c r="I849" s="14" t="s">
        <v>4927</v>
      </c>
      <c r="J849" s="14" t="s">
        <v>4936</v>
      </c>
      <c r="K849" s="16">
        <v>158</v>
      </c>
    </row>
    <row r="850" spans="1:11">
      <c r="A850" s="12" t="s">
        <v>4915</v>
      </c>
      <c r="B850" s="12" t="s">
        <v>5926</v>
      </c>
      <c r="C850" s="12" t="s">
        <v>5979</v>
      </c>
      <c r="D850" s="13" t="s">
        <v>4918</v>
      </c>
      <c r="E850" s="13" t="s">
        <v>4919</v>
      </c>
      <c r="F850" s="13" t="s">
        <v>5980</v>
      </c>
      <c r="G850" s="14" t="s">
        <v>4921</v>
      </c>
      <c r="H850" s="14" t="s">
        <v>5736</v>
      </c>
      <c r="I850" s="14" t="s">
        <v>4949</v>
      </c>
      <c r="J850" s="14" t="s">
        <v>4956</v>
      </c>
      <c r="K850" s="16">
        <v>1</v>
      </c>
    </row>
    <row r="851" spans="1:11">
      <c r="A851" s="12" t="s">
        <v>4915</v>
      </c>
      <c r="B851" s="12" t="s">
        <v>5926</v>
      </c>
      <c r="C851" s="12" t="s">
        <v>5979</v>
      </c>
      <c r="D851" s="13" t="s">
        <v>4918</v>
      </c>
      <c r="E851" s="13" t="s">
        <v>4943</v>
      </c>
      <c r="F851" s="13" t="s">
        <v>5981</v>
      </c>
      <c r="G851" s="14" t="s">
        <v>4921</v>
      </c>
      <c r="H851" s="14" t="s">
        <v>5676</v>
      </c>
      <c r="I851" s="14" t="s">
        <v>4947</v>
      </c>
      <c r="J851" s="14" t="s">
        <v>4924</v>
      </c>
      <c r="K851" s="16">
        <v>1</v>
      </c>
    </row>
    <row r="852" spans="1:11">
      <c r="A852" s="12" t="s">
        <v>4915</v>
      </c>
      <c r="B852" s="12" t="s">
        <v>5926</v>
      </c>
      <c r="C852" s="12" t="s">
        <v>5979</v>
      </c>
      <c r="D852" s="13" t="s">
        <v>4931</v>
      </c>
      <c r="E852" s="13" t="s">
        <v>4932</v>
      </c>
      <c r="F852" s="13" t="s">
        <v>5747</v>
      </c>
      <c r="G852" s="14" t="s">
        <v>4921</v>
      </c>
      <c r="H852" s="14" t="s">
        <v>5534</v>
      </c>
      <c r="I852" s="14" t="s">
        <v>5065</v>
      </c>
      <c r="J852" s="14" t="s">
        <v>4924</v>
      </c>
      <c r="K852" s="16">
        <v>1</v>
      </c>
    </row>
    <row r="853" spans="1:11">
      <c r="A853" s="12" t="s">
        <v>4915</v>
      </c>
      <c r="B853" s="12" t="s">
        <v>5926</v>
      </c>
      <c r="C853" s="12" t="s">
        <v>5979</v>
      </c>
      <c r="D853" s="13" t="s">
        <v>4931</v>
      </c>
      <c r="E853" s="13" t="s">
        <v>5083</v>
      </c>
      <c r="F853" s="13" t="s">
        <v>5982</v>
      </c>
      <c r="G853" s="14" t="s">
        <v>4921</v>
      </c>
      <c r="H853" s="14" t="s">
        <v>5300</v>
      </c>
      <c r="I853" s="14" t="s">
        <v>5096</v>
      </c>
      <c r="J853" s="14" t="s">
        <v>4936</v>
      </c>
      <c r="K853" s="16">
        <v>1</v>
      </c>
    </row>
    <row r="854" spans="1:11">
      <c r="A854" s="12" t="s">
        <v>4915</v>
      </c>
      <c r="B854" s="12" t="s">
        <v>5926</v>
      </c>
      <c r="C854" s="12" t="s">
        <v>5979</v>
      </c>
      <c r="D854" s="13" t="s">
        <v>4934</v>
      </c>
      <c r="E854" s="13" t="s">
        <v>4934</v>
      </c>
      <c r="F854" s="13" t="s">
        <v>4999</v>
      </c>
      <c r="G854" s="14" t="s">
        <v>4921</v>
      </c>
      <c r="H854" s="14" t="s">
        <v>5300</v>
      </c>
      <c r="I854" s="14" t="s">
        <v>4927</v>
      </c>
      <c r="J854" s="14" t="s">
        <v>4936</v>
      </c>
      <c r="K854" s="16">
        <v>1</v>
      </c>
    </row>
    <row r="855" spans="1:11">
      <c r="A855" s="12" t="s">
        <v>4915</v>
      </c>
      <c r="B855" s="12" t="s">
        <v>5926</v>
      </c>
      <c r="C855" s="12" t="s">
        <v>5983</v>
      </c>
      <c r="D855" s="13" t="s">
        <v>4918</v>
      </c>
      <c r="E855" s="13" t="s">
        <v>4919</v>
      </c>
      <c r="F855" s="13" t="s">
        <v>5984</v>
      </c>
      <c r="G855" s="14" t="s">
        <v>4921</v>
      </c>
      <c r="H855" s="14" t="s">
        <v>5754</v>
      </c>
      <c r="I855" s="14" t="s">
        <v>5985</v>
      </c>
      <c r="J855" s="14" t="s">
        <v>4956</v>
      </c>
      <c r="K855" s="16">
        <v>20</v>
      </c>
    </row>
    <row r="856" spans="1:11">
      <c r="A856" s="12" t="s">
        <v>4915</v>
      </c>
      <c r="B856" s="12" t="s">
        <v>5926</v>
      </c>
      <c r="C856" s="12" t="s">
        <v>5983</v>
      </c>
      <c r="D856" s="13" t="s">
        <v>4918</v>
      </c>
      <c r="E856" s="13" t="s">
        <v>4943</v>
      </c>
      <c r="F856" s="13" t="s">
        <v>5957</v>
      </c>
      <c r="G856" s="14" t="s">
        <v>4921</v>
      </c>
      <c r="H856" s="14" t="s">
        <v>5947</v>
      </c>
      <c r="I856" s="14" t="s">
        <v>5427</v>
      </c>
      <c r="J856" s="14" t="s">
        <v>4924</v>
      </c>
      <c r="K856" s="16">
        <v>20</v>
      </c>
    </row>
    <row r="857" spans="1:11">
      <c r="A857" s="12" t="s">
        <v>4915</v>
      </c>
      <c r="B857" s="12" t="s">
        <v>5926</v>
      </c>
      <c r="C857" s="12" t="s">
        <v>5983</v>
      </c>
      <c r="D857" s="13" t="s">
        <v>4931</v>
      </c>
      <c r="E857" s="13" t="s">
        <v>4932</v>
      </c>
      <c r="F857" s="13" t="s">
        <v>5986</v>
      </c>
      <c r="G857" s="14" t="s">
        <v>4921</v>
      </c>
      <c r="H857" s="14" t="s">
        <v>5947</v>
      </c>
      <c r="I857" s="14" t="s">
        <v>5985</v>
      </c>
      <c r="J857" s="14" t="s">
        <v>4924</v>
      </c>
      <c r="K857" s="16">
        <v>20</v>
      </c>
    </row>
    <row r="858" spans="1:11">
      <c r="A858" s="12" t="s">
        <v>4915</v>
      </c>
      <c r="B858" s="12" t="s">
        <v>5926</v>
      </c>
      <c r="C858" s="12" t="s">
        <v>5983</v>
      </c>
      <c r="D858" s="13" t="s">
        <v>4931</v>
      </c>
      <c r="E858" s="13" t="s">
        <v>5083</v>
      </c>
      <c r="F858" s="13" t="s">
        <v>5987</v>
      </c>
      <c r="G858" s="14" t="s">
        <v>4921</v>
      </c>
      <c r="H858" s="14" t="s">
        <v>5988</v>
      </c>
      <c r="I858" s="14" t="s">
        <v>5985</v>
      </c>
      <c r="J858" s="14" t="s">
        <v>4936</v>
      </c>
      <c r="K858" s="16">
        <v>20</v>
      </c>
    </row>
    <row r="859" spans="1:11">
      <c r="A859" s="12" t="s">
        <v>4915</v>
      </c>
      <c r="B859" s="12" t="s">
        <v>5926</v>
      </c>
      <c r="C859" s="12" t="s">
        <v>5983</v>
      </c>
      <c r="D859" s="13" t="s">
        <v>4934</v>
      </c>
      <c r="E859" s="13" t="s">
        <v>4998</v>
      </c>
      <c r="F859" s="13" t="s">
        <v>4999</v>
      </c>
      <c r="G859" s="14" t="s">
        <v>4921</v>
      </c>
      <c r="H859" s="14" t="s">
        <v>5988</v>
      </c>
      <c r="I859" s="14" t="s">
        <v>4927</v>
      </c>
      <c r="J859" s="14" t="s">
        <v>4936</v>
      </c>
      <c r="K859" s="16">
        <v>20</v>
      </c>
    </row>
    <row r="860" spans="1:11">
      <c r="A860" s="12" t="s">
        <v>4915</v>
      </c>
      <c r="B860" s="12" t="s">
        <v>5926</v>
      </c>
      <c r="C860" s="12" t="s">
        <v>5989</v>
      </c>
      <c r="D860" s="13" t="s">
        <v>4918</v>
      </c>
      <c r="E860" s="13" t="s">
        <v>4919</v>
      </c>
      <c r="F860" s="13" t="s">
        <v>5990</v>
      </c>
      <c r="G860" s="14" t="s">
        <v>4921</v>
      </c>
      <c r="H860" s="14" t="s">
        <v>5991</v>
      </c>
      <c r="I860" s="14" t="s">
        <v>5065</v>
      </c>
      <c r="J860" s="14" t="s">
        <v>4956</v>
      </c>
      <c r="K860" s="16">
        <v>64.5047</v>
      </c>
    </row>
    <row r="861" spans="1:11">
      <c r="A861" s="12" t="s">
        <v>4915</v>
      </c>
      <c r="B861" s="12" t="s">
        <v>5926</v>
      </c>
      <c r="C861" s="12" t="s">
        <v>5989</v>
      </c>
      <c r="D861" s="13" t="s">
        <v>4918</v>
      </c>
      <c r="E861" s="13" t="s">
        <v>4943</v>
      </c>
      <c r="F861" s="13" t="s">
        <v>5992</v>
      </c>
      <c r="G861" s="14" t="s">
        <v>4921</v>
      </c>
      <c r="H861" s="14" t="s">
        <v>5935</v>
      </c>
      <c r="I861" s="14" t="s">
        <v>5427</v>
      </c>
      <c r="J861" s="14" t="s">
        <v>4924</v>
      </c>
      <c r="K861" s="16">
        <v>64.5047</v>
      </c>
    </row>
    <row r="862" spans="1:11">
      <c r="A862" s="12" t="s">
        <v>4915</v>
      </c>
      <c r="B862" s="12" t="s">
        <v>5926</v>
      </c>
      <c r="C862" s="12" t="s">
        <v>5989</v>
      </c>
      <c r="D862" s="13" t="s">
        <v>4931</v>
      </c>
      <c r="E862" s="13" t="s">
        <v>4932</v>
      </c>
      <c r="F862" s="13" t="s">
        <v>5993</v>
      </c>
      <c r="G862" s="14" t="s">
        <v>4921</v>
      </c>
      <c r="H862" s="14" t="s">
        <v>5935</v>
      </c>
      <c r="I862" s="14" t="s">
        <v>5065</v>
      </c>
      <c r="J862" s="14" t="s">
        <v>4924</v>
      </c>
      <c r="K862" s="16">
        <v>64.5047</v>
      </c>
    </row>
    <row r="863" spans="1:11">
      <c r="A863" s="12" t="s">
        <v>4915</v>
      </c>
      <c r="B863" s="12" t="s">
        <v>5926</v>
      </c>
      <c r="C863" s="12" t="s">
        <v>5989</v>
      </c>
      <c r="D863" s="13" t="s">
        <v>4931</v>
      </c>
      <c r="E863" s="13" t="s">
        <v>4961</v>
      </c>
      <c r="F863" s="13" t="s">
        <v>5994</v>
      </c>
      <c r="G863" s="14" t="s">
        <v>4921</v>
      </c>
      <c r="H863" s="14" t="s">
        <v>5995</v>
      </c>
      <c r="I863" s="14" t="s">
        <v>4927</v>
      </c>
      <c r="J863" s="14" t="s">
        <v>4936</v>
      </c>
      <c r="K863" s="16">
        <v>64.5047</v>
      </c>
    </row>
    <row r="864" spans="1:11">
      <c r="A864" s="12" t="s">
        <v>4915</v>
      </c>
      <c r="B864" s="12" t="s">
        <v>5926</v>
      </c>
      <c r="C864" s="12" t="s">
        <v>5989</v>
      </c>
      <c r="D864" s="13" t="s">
        <v>4934</v>
      </c>
      <c r="E864" s="13" t="s">
        <v>4998</v>
      </c>
      <c r="F864" s="13" t="s">
        <v>4938</v>
      </c>
      <c r="G864" s="14" t="s">
        <v>4921</v>
      </c>
      <c r="H864" s="14" t="s">
        <v>5996</v>
      </c>
      <c r="I864" s="14" t="s">
        <v>4927</v>
      </c>
      <c r="J864" s="14" t="s">
        <v>4936</v>
      </c>
      <c r="K864" s="16">
        <v>64.5047</v>
      </c>
    </row>
    <row r="865" spans="1:11">
      <c r="A865" s="12" t="s">
        <v>4915</v>
      </c>
      <c r="B865" s="12" t="s">
        <v>5997</v>
      </c>
      <c r="C865" s="12" t="s">
        <v>5998</v>
      </c>
      <c r="D865" s="13" t="s">
        <v>4918</v>
      </c>
      <c r="E865" s="13" t="s">
        <v>4919</v>
      </c>
      <c r="F865" s="13" t="s">
        <v>5999</v>
      </c>
      <c r="G865" s="14" t="s">
        <v>6000</v>
      </c>
      <c r="H865" s="14" t="s">
        <v>5875</v>
      </c>
      <c r="I865" s="14" t="s">
        <v>5065</v>
      </c>
      <c r="J865" s="14" t="s">
        <v>4924</v>
      </c>
      <c r="K865" s="16">
        <v>81.7</v>
      </c>
    </row>
    <row r="866" spans="1:11">
      <c r="A866" s="12" t="s">
        <v>4915</v>
      </c>
      <c r="B866" s="12" t="s">
        <v>5997</v>
      </c>
      <c r="C866" s="12" t="s">
        <v>5998</v>
      </c>
      <c r="D866" s="13" t="s">
        <v>4918</v>
      </c>
      <c r="E866" s="13" t="s">
        <v>4943</v>
      </c>
      <c r="F866" s="13" t="s">
        <v>6001</v>
      </c>
      <c r="G866" s="14" t="s">
        <v>4960</v>
      </c>
      <c r="H866" s="14"/>
      <c r="I866" s="14"/>
      <c r="J866" s="14" t="s">
        <v>4924</v>
      </c>
      <c r="K866" s="16">
        <v>81.7</v>
      </c>
    </row>
    <row r="867" spans="1:11">
      <c r="A867" s="12" t="s">
        <v>4915</v>
      </c>
      <c r="B867" s="12" t="s">
        <v>5997</v>
      </c>
      <c r="C867" s="12" t="s">
        <v>5998</v>
      </c>
      <c r="D867" s="13" t="s">
        <v>4918</v>
      </c>
      <c r="E867" s="13" t="s">
        <v>5112</v>
      </c>
      <c r="F867" s="13" t="s">
        <v>6002</v>
      </c>
      <c r="G867" s="14" t="s">
        <v>4960</v>
      </c>
      <c r="H867" s="14"/>
      <c r="I867" s="14"/>
      <c r="J867" s="14" t="s">
        <v>4924</v>
      </c>
      <c r="K867" s="16">
        <v>81.7</v>
      </c>
    </row>
    <row r="868" spans="1:11">
      <c r="A868" s="12" t="s">
        <v>4915</v>
      </c>
      <c r="B868" s="12" t="s">
        <v>5997</v>
      </c>
      <c r="C868" s="12" t="s">
        <v>5998</v>
      </c>
      <c r="D868" s="13" t="s">
        <v>4931</v>
      </c>
      <c r="E868" s="13" t="s">
        <v>4961</v>
      </c>
      <c r="F868" s="13" t="s">
        <v>6003</v>
      </c>
      <c r="G868" s="14" t="s">
        <v>4960</v>
      </c>
      <c r="H868" s="14"/>
      <c r="I868" s="14"/>
      <c r="J868" s="14" t="s">
        <v>4924</v>
      </c>
      <c r="K868" s="16">
        <v>81.7</v>
      </c>
    </row>
    <row r="869" spans="1:11">
      <c r="A869" s="12" t="s">
        <v>4915</v>
      </c>
      <c r="B869" s="12" t="s">
        <v>5997</v>
      </c>
      <c r="C869" s="12" t="s">
        <v>5998</v>
      </c>
      <c r="D869" s="13" t="s">
        <v>4934</v>
      </c>
      <c r="E869" s="13" t="s">
        <v>4934</v>
      </c>
      <c r="F869" s="13" t="s">
        <v>6004</v>
      </c>
      <c r="G869" s="14" t="s">
        <v>6000</v>
      </c>
      <c r="H869" s="14" t="s">
        <v>4952</v>
      </c>
      <c r="I869" s="14" t="s">
        <v>4927</v>
      </c>
      <c r="J869" s="14" t="s">
        <v>4936</v>
      </c>
      <c r="K869" s="16">
        <v>81.7</v>
      </c>
    </row>
    <row r="870" spans="1:11">
      <c r="A870" s="12" t="s">
        <v>4915</v>
      </c>
      <c r="B870" s="12" t="s">
        <v>5997</v>
      </c>
      <c r="C870" s="12" t="s">
        <v>6005</v>
      </c>
      <c r="D870" s="13" t="s">
        <v>4918</v>
      </c>
      <c r="E870" s="13" t="s">
        <v>4919</v>
      </c>
      <c r="F870" s="13" t="s">
        <v>6006</v>
      </c>
      <c r="G870" s="14" t="s">
        <v>4921</v>
      </c>
      <c r="H870" s="14" t="s">
        <v>4946</v>
      </c>
      <c r="I870" s="14" t="s">
        <v>5098</v>
      </c>
      <c r="J870" s="14" t="s">
        <v>4956</v>
      </c>
      <c r="K870" s="16">
        <v>20</v>
      </c>
    </row>
    <row r="871" spans="1:11">
      <c r="A871" s="12" t="s">
        <v>4915</v>
      </c>
      <c r="B871" s="12" t="s">
        <v>5997</v>
      </c>
      <c r="C871" s="12" t="s">
        <v>6005</v>
      </c>
      <c r="D871" s="13" t="s">
        <v>4918</v>
      </c>
      <c r="E871" s="13" t="s">
        <v>4919</v>
      </c>
      <c r="F871" s="13" t="s">
        <v>6007</v>
      </c>
      <c r="G871" s="14" t="s">
        <v>4921</v>
      </c>
      <c r="H871" s="14" t="s">
        <v>5192</v>
      </c>
      <c r="I871" s="14" t="s">
        <v>5131</v>
      </c>
      <c r="J871" s="14" t="s">
        <v>4924</v>
      </c>
      <c r="K871" s="16">
        <v>20</v>
      </c>
    </row>
    <row r="872" spans="1:11">
      <c r="A872" s="12" t="s">
        <v>4915</v>
      </c>
      <c r="B872" s="12" t="s">
        <v>5997</v>
      </c>
      <c r="C872" s="12" t="s">
        <v>6005</v>
      </c>
      <c r="D872" s="13" t="s">
        <v>4931</v>
      </c>
      <c r="E872" s="13" t="s">
        <v>4961</v>
      </c>
      <c r="F872" s="13" t="s">
        <v>6008</v>
      </c>
      <c r="G872" s="14" t="s">
        <v>4960</v>
      </c>
      <c r="H872" s="14"/>
      <c r="I872" s="14"/>
      <c r="J872" s="14" t="s">
        <v>4924</v>
      </c>
      <c r="K872" s="16">
        <v>20</v>
      </c>
    </row>
    <row r="873" spans="1:11">
      <c r="A873" s="12" t="s">
        <v>4915</v>
      </c>
      <c r="B873" s="12" t="s">
        <v>5997</v>
      </c>
      <c r="C873" s="12" t="s">
        <v>6005</v>
      </c>
      <c r="D873" s="13" t="s">
        <v>4934</v>
      </c>
      <c r="E873" s="13" t="s">
        <v>4934</v>
      </c>
      <c r="F873" s="13" t="s">
        <v>6009</v>
      </c>
      <c r="G873" s="14" t="s">
        <v>4921</v>
      </c>
      <c r="H873" s="14" t="s">
        <v>5075</v>
      </c>
      <c r="I873" s="14" t="s">
        <v>4927</v>
      </c>
      <c r="J873" s="14" t="s">
        <v>4936</v>
      </c>
      <c r="K873" s="16">
        <v>20</v>
      </c>
    </row>
    <row r="874" spans="1:11">
      <c r="A874" s="12" t="s">
        <v>4915</v>
      </c>
      <c r="B874" s="12" t="s">
        <v>5997</v>
      </c>
      <c r="C874" s="12" t="s">
        <v>6005</v>
      </c>
      <c r="D874" s="13" t="s">
        <v>4940</v>
      </c>
      <c r="E874" s="13" t="s">
        <v>4941</v>
      </c>
      <c r="F874" s="13" t="s">
        <v>6010</v>
      </c>
      <c r="G874" s="14" t="s">
        <v>5004</v>
      </c>
      <c r="H874" s="14" t="s">
        <v>5026</v>
      </c>
      <c r="I874" s="14" t="s">
        <v>6011</v>
      </c>
      <c r="J874" s="14" t="s">
        <v>4936</v>
      </c>
      <c r="K874" s="16">
        <v>20</v>
      </c>
    </row>
    <row r="875" spans="1:11">
      <c r="A875" s="12" t="s">
        <v>4915</v>
      </c>
      <c r="B875" s="12" t="s">
        <v>5997</v>
      </c>
      <c r="C875" s="12" t="s">
        <v>6012</v>
      </c>
      <c r="D875" s="13" t="s">
        <v>4918</v>
      </c>
      <c r="E875" s="13" t="s">
        <v>4919</v>
      </c>
      <c r="F875" s="13" t="s">
        <v>6013</v>
      </c>
      <c r="G875" s="14" t="s">
        <v>6000</v>
      </c>
      <c r="H875" s="14" t="s">
        <v>4974</v>
      </c>
      <c r="I875" s="14" t="s">
        <v>5098</v>
      </c>
      <c r="J875" s="14" t="s">
        <v>4936</v>
      </c>
      <c r="K875" s="16">
        <v>143.7</v>
      </c>
    </row>
    <row r="876" spans="1:11">
      <c r="A876" s="12" t="s">
        <v>4915</v>
      </c>
      <c r="B876" s="12" t="s">
        <v>5997</v>
      </c>
      <c r="C876" s="12" t="s">
        <v>6012</v>
      </c>
      <c r="D876" s="13" t="s">
        <v>4918</v>
      </c>
      <c r="E876" s="13" t="s">
        <v>4919</v>
      </c>
      <c r="F876" s="13" t="s">
        <v>6014</v>
      </c>
      <c r="G876" s="14" t="s">
        <v>6000</v>
      </c>
      <c r="H876" s="14" t="s">
        <v>5192</v>
      </c>
      <c r="I876" s="14" t="s">
        <v>5109</v>
      </c>
      <c r="J876" s="14" t="s">
        <v>4924</v>
      </c>
      <c r="K876" s="16">
        <v>143.7</v>
      </c>
    </row>
    <row r="877" spans="1:11">
      <c r="A877" s="12" t="s">
        <v>4915</v>
      </c>
      <c r="B877" s="12" t="s">
        <v>5997</v>
      </c>
      <c r="C877" s="12" t="s">
        <v>6012</v>
      </c>
      <c r="D877" s="13" t="s">
        <v>4918</v>
      </c>
      <c r="E877" s="13" t="s">
        <v>4919</v>
      </c>
      <c r="F877" s="13" t="s">
        <v>6015</v>
      </c>
      <c r="G877" s="14" t="s">
        <v>6000</v>
      </c>
      <c r="H877" s="14" t="s">
        <v>4936</v>
      </c>
      <c r="I877" s="14" t="s">
        <v>5098</v>
      </c>
      <c r="J877" s="14" t="s">
        <v>4924</v>
      </c>
      <c r="K877" s="16">
        <v>143.7</v>
      </c>
    </row>
    <row r="878" spans="1:11">
      <c r="A878" s="12" t="s">
        <v>4915</v>
      </c>
      <c r="B878" s="12" t="s">
        <v>5997</v>
      </c>
      <c r="C878" s="12" t="s">
        <v>6012</v>
      </c>
      <c r="D878" s="13" t="s">
        <v>4918</v>
      </c>
      <c r="E878" s="13" t="s">
        <v>4943</v>
      </c>
      <c r="F878" s="13" t="s">
        <v>6016</v>
      </c>
      <c r="G878" s="14" t="s">
        <v>4960</v>
      </c>
      <c r="H878" s="14"/>
      <c r="I878" s="14"/>
      <c r="J878" s="14" t="s">
        <v>4936</v>
      </c>
      <c r="K878" s="16">
        <v>143.7</v>
      </c>
    </row>
    <row r="879" spans="1:11">
      <c r="A879" s="12" t="s">
        <v>4915</v>
      </c>
      <c r="B879" s="12" t="s">
        <v>5997</v>
      </c>
      <c r="C879" s="12" t="s">
        <v>6012</v>
      </c>
      <c r="D879" s="13" t="s">
        <v>4931</v>
      </c>
      <c r="E879" s="13" t="s">
        <v>4961</v>
      </c>
      <c r="F879" s="13" t="s">
        <v>6017</v>
      </c>
      <c r="G879" s="14" t="s">
        <v>4960</v>
      </c>
      <c r="H879" s="14"/>
      <c r="I879" s="14"/>
      <c r="J879" s="14" t="s">
        <v>4956</v>
      </c>
      <c r="K879" s="16">
        <v>143.7</v>
      </c>
    </row>
    <row r="880" spans="1:11">
      <c r="A880" s="12" t="s">
        <v>4915</v>
      </c>
      <c r="B880" s="12" t="s">
        <v>5997</v>
      </c>
      <c r="C880" s="12" t="s">
        <v>6018</v>
      </c>
      <c r="D880" s="13" t="s">
        <v>4918</v>
      </c>
      <c r="E880" s="13" t="s">
        <v>4919</v>
      </c>
      <c r="F880" s="13" t="s">
        <v>6019</v>
      </c>
      <c r="G880" s="14" t="s">
        <v>4921</v>
      </c>
      <c r="H880" s="14" t="s">
        <v>4988</v>
      </c>
      <c r="I880" s="14" t="s">
        <v>5345</v>
      </c>
      <c r="J880" s="14" t="s">
        <v>4924</v>
      </c>
      <c r="K880" s="16">
        <v>30</v>
      </c>
    </row>
    <row r="881" spans="1:11">
      <c r="A881" s="12" t="s">
        <v>4915</v>
      </c>
      <c r="B881" s="12" t="s">
        <v>5997</v>
      </c>
      <c r="C881" s="12" t="s">
        <v>6018</v>
      </c>
      <c r="D881" s="13" t="s">
        <v>4918</v>
      </c>
      <c r="E881" s="13" t="s">
        <v>4919</v>
      </c>
      <c r="F881" s="13" t="s">
        <v>6020</v>
      </c>
      <c r="G881" s="14" t="s">
        <v>4921</v>
      </c>
      <c r="H881" s="14" t="s">
        <v>4946</v>
      </c>
      <c r="I881" s="14" t="s">
        <v>5098</v>
      </c>
      <c r="J881" s="14" t="s">
        <v>4924</v>
      </c>
      <c r="K881" s="16">
        <v>30</v>
      </c>
    </row>
    <row r="882" spans="1:11">
      <c r="A882" s="12" t="s">
        <v>4915</v>
      </c>
      <c r="B882" s="12" t="s">
        <v>5997</v>
      </c>
      <c r="C882" s="12" t="s">
        <v>6018</v>
      </c>
      <c r="D882" s="13" t="s">
        <v>4918</v>
      </c>
      <c r="E882" s="13" t="s">
        <v>4919</v>
      </c>
      <c r="F882" s="13" t="s">
        <v>6021</v>
      </c>
      <c r="G882" s="14" t="s">
        <v>4921</v>
      </c>
      <c r="H882" s="14" t="s">
        <v>4966</v>
      </c>
      <c r="I882" s="14" t="s">
        <v>5345</v>
      </c>
      <c r="J882" s="14" t="s">
        <v>4924</v>
      </c>
      <c r="K882" s="16">
        <v>30</v>
      </c>
    </row>
    <row r="883" spans="1:11">
      <c r="A883" s="12" t="s">
        <v>4915</v>
      </c>
      <c r="B883" s="12" t="s">
        <v>5997</v>
      </c>
      <c r="C883" s="12" t="s">
        <v>6018</v>
      </c>
      <c r="D883" s="13" t="s">
        <v>4931</v>
      </c>
      <c r="E883" s="13" t="s">
        <v>4961</v>
      </c>
      <c r="F883" s="13" t="s">
        <v>6022</v>
      </c>
      <c r="G883" s="14" t="s">
        <v>4960</v>
      </c>
      <c r="H883" s="14"/>
      <c r="I883" s="14"/>
      <c r="J883" s="14" t="s">
        <v>4924</v>
      </c>
      <c r="K883" s="16">
        <v>30</v>
      </c>
    </row>
    <row r="884" spans="1:11">
      <c r="A884" s="12" t="s">
        <v>4915</v>
      </c>
      <c r="B884" s="12" t="s">
        <v>5997</v>
      </c>
      <c r="C884" s="12" t="s">
        <v>6018</v>
      </c>
      <c r="D884" s="13" t="s">
        <v>4934</v>
      </c>
      <c r="E884" s="13" t="s">
        <v>4998</v>
      </c>
      <c r="F884" s="13" t="s">
        <v>6023</v>
      </c>
      <c r="G884" s="14" t="s">
        <v>4921</v>
      </c>
      <c r="H884" s="14" t="s">
        <v>4952</v>
      </c>
      <c r="I884" s="14" t="s">
        <v>4927</v>
      </c>
      <c r="J884" s="14" t="s">
        <v>4936</v>
      </c>
      <c r="K884" s="16">
        <v>30</v>
      </c>
    </row>
    <row r="885" spans="1:11">
      <c r="A885" s="12" t="s">
        <v>4915</v>
      </c>
      <c r="B885" s="12" t="s">
        <v>5997</v>
      </c>
      <c r="C885" s="12" t="s">
        <v>6024</v>
      </c>
      <c r="D885" s="13" t="s">
        <v>4918</v>
      </c>
      <c r="E885" s="13" t="s">
        <v>4919</v>
      </c>
      <c r="F885" s="13" t="s">
        <v>6025</v>
      </c>
      <c r="G885" s="14" t="s">
        <v>4921</v>
      </c>
      <c r="H885" s="14" t="s">
        <v>4966</v>
      </c>
      <c r="I885" s="14" t="s">
        <v>5345</v>
      </c>
      <c r="J885" s="14" t="s">
        <v>4924</v>
      </c>
      <c r="K885" s="16">
        <v>20</v>
      </c>
    </row>
    <row r="886" spans="1:11">
      <c r="A886" s="12" t="s">
        <v>4915</v>
      </c>
      <c r="B886" s="12" t="s">
        <v>5997</v>
      </c>
      <c r="C886" s="12" t="s">
        <v>6024</v>
      </c>
      <c r="D886" s="13" t="s">
        <v>4918</v>
      </c>
      <c r="E886" s="13" t="s">
        <v>4919</v>
      </c>
      <c r="F886" s="13" t="s">
        <v>6026</v>
      </c>
      <c r="G886" s="14" t="s">
        <v>4921</v>
      </c>
      <c r="H886" s="14" t="s">
        <v>4974</v>
      </c>
      <c r="I886" s="14" t="s">
        <v>5098</v>
      </c>
      <c r="J886" s="14" t="s">
        <v>4924</v>
      </c>
      <c r="K886" s="16">
        <v>20</v>
      </c>
    </row>
    <row r="887" spans="1:11">
      <c r="A887" s="12" t="s">
        <v>4915</v>
      </c>
      <c r="B887" s="12" t="s">
        <v>5997</v>
      </c>
      <c r="C887" s="12" t="s">
        <v>6024</v>
      </c>
      <c r="D887" s="13" t="s">
        <v>4918</v>
      </c>
      <c r="E887" s="13" t="s">
        <v>4919</v>
      </c>
      <c r="F887" s="13" t="s">
        <v>6027</v>
      </c>
      <c r="G887" s="14" t="s">
        <v>4921</v>
      </c>
      <c r="H887" s="14" t="s">
        <v>4946</v>
      </c>
      <c r="I887" s="14" t="s">
        <v>5098</v>
      </c>
      <c r="J887" s="14" t="s">
        <v>4924</v>
      </c>
      <c r="K887" s="16">
        <v>20</v>
      </c>
    </row>
    <row r="888" spans="1:11">
      <c r="A888" s="12" t="s">
        <v>4915</v>
      </c>
      <c r="B888" s="12" t="s">
        <v>5997</v>
      </c>
      <c r="C888" s="12" t="s">
        <v>6024</v>
      </c>
      <c r="D888" s="13" t="s">
        <v>4931</v>
      </c>
      <c r="E888" s="13" t="s">
        <v>4961</v>
      </c>
      <c r="F888" s="13" t="s">
        <v>6028</v>
      </c>
      <c r="G888" s="14" t="s">
        <v>4960</v>
      </c>
      <c r="H888" s="14"/>
      <c r="I888" s="14"/>
      <c r="J888" s="14" t="s">
        <v>4924</v>
      </c>
      <c r="K888" s="16">
        <v>20</v>
      </c>
    </row>
    <row r="889" spans="1:11">
      <c r="A889" s="12" t="s">
        <v>4915</v>
      </c>
      <c r="B889" s="12" t="s">
        <v>5997</v>
      </c>
      <c r="C889" s="12" t="s">
        <v>6024</v>
      </c>
      <c r="D889" s="13" t="s">
        <v>4934</v>
      </c>
      <c r="E889" s="13" t="s">
        <v>4934</v>
      </c>
      <c r="F889" s="13" t="s">
        <v>6029</v>
      </c>
      <c r="G889" s="14" t="s">
        <v>4921</v>
      </c>
      <c r="H889" s="14" t="s">
        <v>4952</v>
      </c>
      <c r="I889" s="14" t="s">
        <v>4927</v>
      </c>
      <c r="J889" s="14" t="s">
        <v>4936</v>
      </c>
      <c r="K889" s="16">
        <v>20</v>
      </c>
    </row>
    <row r="890" spans="1:11">
      <c r="A890" s="12" t="s">
        <v>4915</v>
      </c>
      <c r="B890" s="12" t="s">
        <v>5997</v>
      </c>
      <c r="C890" s="12" t="s">
        <v>6030</v>
      </c>
      <c r="D890" s="13" t="s">
        <v>4918</v>
      </c>
      <c r="E890" s="13" t="s">
        <v>4919</v>
      </c>
      <c r="F890" s="13" t="s">
        <v>6031</v>
      </c>
      <c r="G890" s="14" t="s">
        <v>4942</v>
      </c>
      <c r="H890" s="14" t="s">
        <v>5169</v>
      </c>
      <c r="I890" s="14" t="s">
        <v>5122</v>
      </c>
      <c r="J890" s="14" t="s">
        <v>4924</v>
      </c>
      <c r="K890" s="16">
        <v>18.3</v>
      </c>
    </row>
    <row r="891" spans="1:11">
      <c r="A891" s="12" t="s">
        <v>4915</v>
      </c>
      <c r="B891" s="12" t="s">
        <v>5997</v>
      </c>
      <c r="C891" s="12" t="s">
        <v>6030</v>
      </c>
      <c r="D891" s="13" t="s">
        <v>4918</v>
      </c>
      <c r="E891" s="13" t="s">
        <v>4919</v>
      </c>
      <c r="F891" s="13" t="s">
        <v>6032</v>
      </c>
      <c r="G891" s="14" t="s">
        <v>4942</v>
      </c>
      <c r="H891" s="14" t="s">
        <v>5169</v>
      </c>
      <c r="I891" s="14" t="s">
        <v>5122</v>
      </c>
      <c r="J891" s="14" t="s">
        <v>4924</v>
      </c>
      <c r="K891" s="16">
        <v>18.3</v>
      </c>
    </row>
    <row r="892" spans="1:11">
      <c r="A892" s="12" t="s">
        <v>4915</v>
      </c>
      <c r="B892" s="12" t="s">
        <v>5997</v>
      </c>
      <c r="C892" s="12" t="s">
        <v>6030</v>
      </c>
      <c r="D892" s="13" t="s">
        <v>4918</v>
      </c>
      <c r="E892" s="13" t="s">
        <v>4943</v>
      </c>
      <c r="F892" s="13" t="s">
        <v>6033</v>
      </c>
      <c r="G892" s="14" t="s">
        <v>4960</v>
      </c>
      <c r="H892" s="14"/>
      <c r="I892" s="14"/>
      <c r="J892" s="14" t="s">
        <v>4924</v>
      </c>
      <c r="K892" s="16">
        <v>18.3</v>
      </c>
    </row>
    <row r="893" spans="1:11">
      <c r="A893" s="12" t="s">
        <v>4915</v>
      </c>
      <c r="B893" s="12" t="s">
        <v>5997</v>
      </c>
      <c r="C893" s="12" t="s">
        <v>6030</v>
      </c>
      <c r="D893" s="13" t="s">
        <v>4931</v>
      </c>
      <c r="E893" s="13" t="s">
        <v>4961</v>
      </c>
      <c r="F893" s="13" t="s">
        <v>6034</v>
      </c>
      <c r="G893" s="14" t="s">
        <v>4921</v>
      </c>
      <c r="H893" s="14" t="s">
        <v>4952</v>
      </c>
      <c r="I893" s="14" t="s">
        <v>4927</v>
      </c>
      <c r="J893" s="14" t="s">
        <v>4924</v>
      </c>
      <c r="K893" s="16">
        <v>18.3</v>
      </c>
    </row>
    <row r="894" spans="1:11">
      <c r="A894" s="12" t="s">
        <v>4915</v>
      </c>
      <c r="B894" s="12" t="s">
        <v>5997</v>
      </c>
      <c r="C894" s="12" t="s">
        <v>6030</v>
      </c>
      <c r="D894" s="13" t="s">
        <v>4940</v>
      </c>
      <c r="E894" s="13" t="s">
        <v>4941</v>
      </c>
      <c r="F894" s="13" t="s">
        <v>6035</v>
      </c>
      <c r="G894" s="14" t="s">
        <v>5504</v>
      </c>
      <c r="H894" s="14" t="s">
        <v>6036</v>
      </c>
      <c r="I894" s="14" t="s">
        <v>6037</v>
      </c>
      <c r="J894" s="14" t="s">
        <v>4936</v>
      </c>
      <c r="K894" s="16">
        <v>18.3</v>
      </c>
    </row>
    <row r="895" spans="1:11">
      <c r="A895" s="12" t="s">
        <v>4915</v>
      </c>
      <c r="B895" s="12" t="s">
        <v>5997</v>
      </c>
      <c r="C895" s="12" t="s">
        <v>6038</v>
      </c>
      <c r="D895" s="13" t="s">
        <v>4918</v>
      </c>
      <c r="E895" s="13" t="s">
        <v>4919</v>
      </c>
      <c r="F895" s="13" t="s">
        <v>6039</v>
      </c>
      <c r="G895" s="14" t="s">
        <v>4921</v>
      </c>
      <c r="H895" s="14" t="s">
        <v>4966</v>
      </c>
      <c r="I895" s="14" t="s">
        <v>4949</v>
      </c>
      <c r="J895" s="14" t="s">
        <v>4924</v>
      </c>
      <c r="K895" s="16">
        <v>26.61</v>
      </c>
    </row>
    <row r="896" spans="1:11">
      <c r="A896" s="12" t="s">
        <v>4915</v>
      </c>
      <c r="B896" s="12" t="s">
        <v>5997</v>
      </c>
      <c r="C896" s="12" t="s">
        <v>6038</v>
      </c>
      <c r="D896" s="13" t="s">
        <v>4918</v>
      </c>
      <c r="E896" s="13" t="s">
        <v>4919</v>
      </c>
      <c r="F896" s="13" t="s">
        <v>5010</v>
      </c>
      <c r="G896" s="14" t="s">
        <v>4921</v>
      </c>
      <c r="H896" s="14" t="s">
        <v>4946</v>
      </c>
      <c r="I896" s="14" t="s">
        <v>4947</v>
      </c>
      <c r="J896" s="14" t="s">
        <v>4924</v>
      </c>
      <c r="K896" s="16">
        <v>26.61</v>
      </c>
    </row>
    <row r="897" spans="1:11">
      <c r="A897" s="12" t="s">
        <v>4915</v>
      </c>
      <c r="B897" s="12" t="s">
        <v>5997</v>
      </c>
      <c r="C897" s="12" t="s">
        <v>6038</v>
      </c>
      <c r="D897" s="13" t="s">
        <v>4918</v>
      </c>
      <c r="E897" s="13" t="s">
        <v>4919</v>
      </c>
      <c r="F897" s="13" t="s">
        <v>6040</v>
      </c>
      <c r="G897" s="14" t="s">
        <v>4921</v>
      </c>
      <c r="H897" s="14" t="s">
        <v>4988</v>
      </c>
      <c r="I897" s="14" t="s">
        <v>4947</v>
      </c>
      <c r="J897" s="14" t="s">
        <v>4924</v>
      </c>
      <c r="K897" s="16">
        <v>26.61</v>
      </c>
    </row>
    <row r="898" spans="1:11">
      <c r="A898" s="12" t="s">
        <v>4915</v>
      </c>
      <c r="B898" s="12" t="s">
        <v>5997</v>
      </c>
      <c r="C898" s="12" t="s">
        <v>6038</v>
      </c>
      <c r="D898" s="13" t="s">
        <v>4931</v>
      </c>
      <c r="E898" s="13" t="s">
        <v>4961</v>
      </c>
      <c r="F898" s="13" t="s">
        <v>6017</v>
      </c>
      <c r="G898" s="14" t="s">
        <v>4960</v>
      </c>
      <c r="H898" s="14"/>
      <c r="I898" s="14"/>
      <c r="J898" s="14" t="s">
        <v>4924</v>
      </c>
      <c r="K898" s="16">
        <v>26.61</v>
      </c>
    </row>
    <row r="899" spans="1:11">
      <c r="A899" s="12" t="s">
        <v>4915</v>
      </c>
      <c r="B899" s="12" t="s">
        <v>5997</v>
      </c>
      <c r="C899" s="12" t="s">
        <v>6038</v>
      </c>
      <c r="D899" s="13" t="s">
        <v>4934</v>
      </c>
      <c r="E899" s="13" t="s">
        <v>4998</v>
      </c>
      <c r="F899" s="13" t="s">
        <v>6041</v>
      </c>
      <c r="G899" s="14" t="s">
        <v>4921</v>
      </c>
      <c r="H899" s="14" t="s">
        <v>4952</v>
      </c>
      <c r="I899" s="14" t="s">
        <v>4927</v>
      </c>
      <c r="J899" s="14" t="s">
        <v>4936</v>
      </c>
      <c r="K899" s="16">
        <v>26.61</v>
      </c>
    </row>
    <row r="900" spans="1:11">
      <c r="A900" s="12" t="s">
        <v>4915</v>
      </c>
      <c r="B900" s="12" t="s">
        <v>5997</v>
      </c>
      <c r="C900" s="12" t="s">
        <v>6042</v>
      </c>
      <c r="D900" s="13" t="s">
        <v>4918</v>
      </c>
      <c r="E900" s="13" t="s">
        <v>4919</v>
      </c>
      <c r="F900" s="13" t="s">
        <v>6043</v>
      </c>
      <c r="G900" s="14" t="s">
        <v>4921</v>
      </c>
      <c r="H900" s="14" t="s">
        <v>4966</v>
      </c>
      <c r="I900" s="14" t="s">
        <v>5345</v>
      </c>
      <c r="J900" s="14" t="s">
        <v>4924</v>
      </c>
      <c r="K900" s="16">
        <v>21</v>
      </c>
    </row>
    <row r="901" spans="1:11">
      <c r="A901" s="12" t="s">
        <v>4915</v>
      </c>
      <c r="B901" s="12" t="s">
        <v>5997</v>
      </c>
      <c r="C901" s="12" t="s">
        <v>6042</v>
      </c>
      <c r="D901" s="13" t="s">
        <v>4918</v>
      </c>
      <c r="E901" s="13" t="s">
        <v>4919</v>
      </c>
      <c r="F901" s="13" t="s">
        <v>5010</v>
      </c>
      <c r="G901" s="14" t="s">
        <v>4921</v>
      </c>
      <c r="H901" s="14" t="s">
        <v>4946</v>
      </c>
      <c r="I901" s="14" t="s">
        <v>4947</v>
      </c>
      <c r="J901" s="14" t="s">
        <v>4924</v>
      </c>
      <c r="K901" s="16">
        <v>21</v>
      </c>
    </row>
    <row r="902" spans="1:11">
      <c r="A902" s="12" t="s">
        <v>4915</v>
      </c>
      <c r="B902" s="12" t="s">
        <v>5997</v>
      </c>
      <c r="C902" s="12" t="s">
        <v>6042</v>
      </c>
      <c r="D902" s="13" t="s">
        <v>4918</v>
      </c>
      <c r="E902" s="13" t="s">
        <v>4919</v>
      </c>
      <c r="F902" s="13" t="s">
        <v>6027</v>
      </c>
      <c r="G902" s="14" t="s">
        <v>4921</v>
      </c>
      <c r="H902" s="14" t="s">
        <v>4988</v>
      </c>
      <c r="I902" s="14" t="s">
        <v>4947</v>
      </c>
      <c r="J902" s="14" t="s">
        <v>4924</v>
      </c>
      <c r="K902" s="16">
        <v>21</v>
      </c>
    </row>
    <row r="903" spans="1:11">
      <c r="A903" s="12" t="s">
        <v>4915</v>
      </c>
      <c r="B903" s="12" t="s">
        <v>5997</v>
      </c>
      <c r="C903" s="12" t="s">
        <v>6042</v>
      </c>
      <c r="D903" s="13" t="s">
        <v>4931</v>
      </c>
      <c r="E903" s="13" t="s">
        <v>4961</v>
      </c>
      <c r="F903" s="13" t="s">
        <v>6044</v>
      </c>
      <c r="G903" s="14" t="s">
        <v>4960</v>
      </c>
      <c r="H903" s="14"/>
      <c r="I903" s="14"/>
      <c r="J903" s="14" t="s">
        <v>4924</v>
      </c>
      <c r="K903" s="16">
        <v>21</v>
      </c>
    </row>
    <row r="904" spans="1:11">
      <c r="A904" s="12" t="s">
        <v>4915</v>
      </c>
      <c r="B904" s="12" t="s">
        <v>5997</v>
      </c>
      <c r="C904" s="12" t="s">
        <v>6042</v>
      </c>
      <c r="D904" s="13" t="s">
        <v>4934</v>
      </c>
      <c r="E904" s="13" t="s">
        <v>4934</v>
      </c>
      <c r="F904" s="13" t="s">
        <v>5151</v>
      </c>
      <c r="G904" s="14" t="s">
        <v>4921</v>
      </c>
      <c r="H904" s="14" t="s">
        <v>5670</v>
      </c>
      <c r="I904" s="14" t="s">
        <v>4927</v>
      </c>
      <c r="J904" s="14" t="s">
        <v>4936</v>
      </c>
      <c r="K904" s="16">
        <v>21</v>
      </c>
    </row>
    <row r="905" spans="1:11">
      <c r="A905" s="12" t="s">
        <v>4915</v>
      </c>
      <c r="B905" s="12" t="s">
        <v>5997</v>
      </c>
      <c r="C905" s="12" t="s">
        <v>6045</v>
      </c>
      <c r="D905" s="13" t="s">
        <v>4918</v>
      </c>
      <c r="E905" s="13" t="s">
        <v>4919</v>
      </c>
      <c r="F905" s="13" t="s">
        <v>6046</v>
      </c>
      <c r="G905" s="14" t="s">
        <v>4921</v>
      </c>
      <c r="H905" s="14" t="s">
        <v>4966</v>
      </c>
      <c r="I905" s="14" t="s">
        <v>4949</v>
      </c>
      <c r="J905" s="14" t="s">
        <v>4924</v>
      </c>
      <c r="K905" s="16">
        <v>20</v>
      </c>
    </row>
    <row r="906" spans="1:11">
      <c r="A906" s="12" t="s">
        <v>4915</v>
      </c>
      <c r="B906" s="12" t="s">
        <v>5997</v>
      </c>
      <c r="C906" s="12" t="s">
        <v>6045</v>
      </c>
      <c r="D906" s="13" t="s">
        <v>4918</v>
      </c>
      <c r="E906" s="13" t="s">
        <v>4919</v>
      </c>
      <c r="F906" s="13" t="s">
        <v>6013</v>
      </c>
      <c r="G906" s="14" t="s">
        <v>4921</v>
      </c>
      <c r="H906" s="14" t="s">
        <v>4988</v>
      </c>
      <c r="I906" s="14" t="s">
        <v>5114</v>
      </c>
      <c r="J906" s="14" t="s">
        <v>4924</v>
      </c>
      <c r="K906" s="16">
        <v>20</v>
      </c>
    </row>
    <row r="907" spans="1:11">
      <c r="A907" s="12" t="s">
        <v>4915</v>
      </c>
      <c r="B907" s="12" t="s">
        <v>5997</v>
      </c>
      <c r="C907" s="12" t="s">
        <v>6045</v>
      </c>
      <c r="D907" s="13" t="s">
        <v>4918</v>
      </c>
      <c r="E907" s="13" t="s">
        <v>4919</v>
      </c>
      <c r="F907" s="13" t="s">
        <v>6047</v>
      </c>
      <c r="G907" s="14" t="s">
        <v>4921</v>
      </c>
      <c r="H907" s="14" t="s">
        <v>4966</v>
      </c>
      <c r="I907" s="14" t="s">
        <v>4949</v>
      </c>
      <c r="J907" s="14" t="s">
        <v>4924</v>
      </c>
      <c r="K907" s="16">
        <v>20</v>
      </c>
    </row>
    <row r="908" spans="1:11">
      <c r="A908" s="12" t="s">
        <v>4915</v>
      </c>
      <c r="B908" s="12" t="s">
        <v>5997</v>
      </c>
      <c r="C908" s="12" t="s">
        <v>6045</v>
      </c>
      <c r="D908" s="13" t="s">
        <v>4931</v>
      </c>
      <c r="E908" s="13" t="s">
        <v>4932</v>
      </c>
      <c r="F908" s="13" t="s">
        <v>6048</v>
      </c>
      <c r="G908" s="14" t="s">
        <v>4921</v>
      </c>
      <c r="H908" s="14" t="s">
        <v>4946</v>
      </c>
      <c r="I908" s="14" t="s">
        <v>4949</v>
      </c>
      <c r="J908" s="14" t="s">
        <v>4924</v>
      </c>
      <c r="K908" s="16">
        <v>20</v>
      </c>
    </row>
    <row r="909" spans="1:11">
      <c r="A909" s="12" t="s">
        <v>4915</v>
      </c>
      <c r="B909" s="12" t="s">
        <v>5997</v>
      </c>
      <c r="C909" s="12" t="s">
        <v>6045</v>
      </c>
      <c r="D909" s="13" t="s">
        <v>4934</v>
      </c>
      <c r="E909" s="13" t="s">
        <v>4934</v>
      </c>
      <c r="F909" s="13" t="s">
        <v>6049</v>
      </c>
      <c r="G909" s="14" t="s">
        <v>4921</v>
      </c>
      <c r="H909" s="14" t="s">
        <v>6050</v>
      </c>
      <c r="I909" s="14" t="s">
        <v>4927</v>
      </c>
      <c r="J909" s="14" t="s">
        <v>4936</v>
      </c>
      <c r="K909" s="16">
        <v>20</v>
      </c>
    </row>
    <row r="910" spans="1:11">
      <c r="A910" s="12" t="s">
        <v>4915</v>
      </c>
      <c r="B910" s="12" t="s">
        <v>5997</v>
      </c>
      <c r="C910" s="12" t="s">
        <v>6051</v>
      </c>
      <c r="D910" s="13" t="s">
        <v>4918</v>
      </c>
      <c r="E910" s="13" t="s">
        <v>4919</v>
      </c>
      <c r="F910" s="13" t="s">
        <v>6052</v>
      </c>
      <c r="G910" s="14" t="s">
        <v>4921</v>
      </c>
      <c r="H910" s="14" t="s">
        <v>6053</v>
      </c>
      <c r="I910" s="14" t="s">
        <v>5220</v>
      </c>
      <c r="J910" s="14" t="s">
        <v>4924</v>
      </c>
      <c r="K910" s="16">
        <v>8542.3104</v>
      </c>
    </row>
    <row r="911" spans="1:11">
      <c r="A911" s="12" t="s">
        <v>4915</v>
      </c>
      <c r="B911" s="12" t="s">
        <v>5997</v>
      </c>
      <c r="C911" s="12" t="s">
        <v>6051</v>
      </c>
      <c r="D911" s="13" t="s">
        <v>4918</v>
      </c>
      <c r="E911" s="13" t="s">
        <v>4939</v>
      </c>
      <c r="F911" s="13" t="s">
        <v>6054</v>
      </c>
      <c r="G911" s="14" t="s">
        <v>4921</v>
      </c>
      <c r="H911" s="14" t="s">
        <v>5075</v>
      </c>
      <c r="I911" s="14" t="s">
        <v>4927</v>
      </c>
      <c r="J911" s="14" t="s">
        <v>4924</v>
      </c>
      <c r="K911" s="16">
        <v>8542.3104</v>
      </c>
    </row>
    <row r="912" spans="1:11">
      <c r="A912" s="12" t="s">
        <v>4915</v>
      </c>
      <c r="B912" s="12" t="s">
        <v>5997</v>
      </c>
      <c r="C912" s="12" t="s">
        <v>6051</v>
      </c>
      <c r="D912" s="13" t="s">
        <v>4918</v>
      </c>
      <c r="E912" s="13" t="s">
        <v>4943</v>
      </c>
      <c r="F912" s="13" t="s">
        <v>6055</v>
      </c>
      <c r="G912" s="14" t="s">
        <v>4960</v>
      </c>
      <c r="H912" s="14"/>
      <c r="I912" s="14"/>
      <c r="J912" s="14" t="s">
        <v>4924</v>
      </c>
      <c r="K912" s="16">
        <v>8542.3104</v>
      </c>
    </row>
    <row r="913" spans="1:11">
      <c r="A913" s="12" t="s">
        <v>4915</v>
      </c>
      <c r="B913" s="12" t="s">
        <v>5997</v>
      </c>
      <c r="C913" s="12" t="s">
        <v>6051</v>
      </c>
      <c r="D913" s="13" t="s">
        <v>4931</v>
      </c>
      <c r="E913" s="13" t="s">
        <v>4961</v>
      </c>
      <c r="F913" s="13" t="s">
        <v>6056</v>
      </c>
      <c r="G913" s="14" t="s">
        <v>4960</v>
      </c>
      <c r="H913" s="14"/>
      <c r="I913" s="14"/>
      <c r="J913" s="14" t="s">
        <v>4924</v>
      </c>
      <c r="K913" s="16">
        <v>8542.3104</v>
      </c>
    </row>
    <row r="914" spans="1:11">
      <c r="A914" s="12" t="s">
        <v>4915</v>
      </c>
      <c r="B914" s="12" t="s">
        <v>5997</v>
      </c>
      <c r="C914" s="12" t="s">
        <v>6051</v>
      </c>
      <c r="D914" s="13" t="s">
        <v>4934</v>
      </c>
      <c r="E914" s="13" t="s">
        <v>4934</v>
      </c>
      <c r="F914" s="13" t="s">
        <v>6057</v>
      </c>
      <c r="G914" s="14" t="s">
        <v>4921</v>
      </c>
      <c r="H914" s="14" t="s">
        <v>4952</v>
      </c>
      <c r="I914" s="14" t="s">
        <v>4927</v>
      </c>
      <c r="J914" s="14" t="s">
        <v>4936</v>
      </c>
      <c r="K914" s="16">
        <v>8542.3104</v>
      </c>
    </row>
    <row r="915" spans="1:11">
      <c r="A915" s="12" t="s">
        <v>4915</v>
      </c>
      <c r="B915" s="12" t="s">
        <v>6058</v>
      </c>
      <c r="C915" s="12" t="s">
        <v>6059</v>
      </c>
      <c r="D915" s="13" t="s">
        <v>4918</v>
      </c>
      <c r="E915" s="13" t="s">
        <v>4919</v>
      </c>
      <c r="F915" s="13" t="s">
        <v>5856</v>
      </c>
      <c r="G915" s="14" t="s">
        <v>4921</v>
      </c>
      <c r="H915" s="14" t="s">
        <v>4926</v>
      </c>
      <c r="I915" s="14" t="s">
        <v>4927</v>
      </c>
      <c r="J915" s="14" t="s">
        <v>4924</v>
      </c>
      <c r="K915" s="16">
        <v>7.77</v>
      </c>
    </row>
    <row r="916" spans="1:11">
      <c r="A916" s="12" t="s">
        <v>4915</v>
      </c>
      <c r="B916" s="12" t="s">
        <v>6058</v>
      </c>
      <c r="C916" s="12" t="s">
        <v>6059</v>
      </c>
      <c r="D916" s="13" t="s">
        <v>4918</v>
      </c>
      <c r="E916" s="13" t="s">
        <v>4919</v>
      </c>
      <c r="F916" s="13" t="s">
        <v>6060</v>
      </c>
      <c r="G916" s="14" t="s">
        <v>4942</v>
      </c>
      <c r="H916" s="14" t="s">
        <v>6061</v>
      </c>
      <c r="I916" s="14" t="s">
        <v>5351</v>
      </c>
      <c r="J916" s="14" t="s">
        <v>4956</v>
      </c>
      <c r="K916" s="16">
        <v>7.77</v>
      </c>
    </row>
    <row r="917" spans="1:11">
      <c r="A917" s="12" t="s">
        <v>4915</v>
      </c>
      <c r="B917" s="12" t="s">
        <v>6058</v>
      </c>
      <c r="C917" s="12" t="s">
        <v>6059</v>
      </c>
      <c r="D917" s="13" t="s">
        <v>4931</v>
      </c>
      <c r="E917" s="13" t="s">
        <v>4932</v>
      </c>
      <c r="F917" s="13" t="s">
        <v>6062</v>
      </c>
      <c r="G917" s="14" t="s">
        <v>4921</v>
      </c>
      <c r="H917" s="14" t="s">
        <v>4926</v>
      </c>
      <c r="I917" s="14" t="s">
        <v>4927</v>
      </c>
      <c r="J917" s="14" t="s">
        <v>4956</v>
      </c>
      <c r="K917" s="16">
        <v>7.77</v>
      </c>
    </row>
    <row r="918" spans="1:11">
      <c r="A918" s="12" t="s">
        <v>4915</v>
      </c>
      <c r="B918" s="12" t="s">
        <v>6058</v>
      </c>
      <c r="C918" s="12" t="s">
        <v>6059</v>
      </c>
      <c r="D918" s="13" t="s">
        <v>4934</v>
      </c>
      <c r="E918" s="13" t="s">
        <v>4998</v>
      </c>
      <c r="F918" s="13" t="s">
        <v>5047</v>
      </c>
      <c r="G918" s="14" t="s">
        <v>4921</v>
      </c>
      <c r="H918" s="14" t="s">
        <v>4926</v>
      </c>
      <c r="I918" s="14" t="s">
        <v>4927</v>
      </c>
      <c r="J918" s="14" t="s">
        <v>4936</v>
      </c>
      <c r="K918" s="16">
        <v>7.77</v>
      </c>
    </row>
    <row r="919" spans="1:11">
      <c r="A919" s="12" t="s">
        <v>4915</v>
      </c>
      <c r="B919" s="12" t="s">
        <v>6058</v>
      </c>
      <c r="C919" s="12" t="s">
        <v>6063</v>
      </c>
      <c r="D919" s="13" t="s">
        <v>4918</v>
      </c>
      <c r="E919" s="13" t="s">
        <v>4943</v>
      </c>
      <c r="F919" s="13" t="s">
        <v>6064</v>
      </c>
      <c r="G919" s="14" t="s">
        <v>4921</v>
      </c>
      <c r="H919" s="14" t="s">
        <v>4926</v>
      </c>
      <c r="I919" s="14" t="s">
        <v>4927</v>
      </c>
      <c r="J919" s="14" t="s">
        <v>4956</v>
      </c>
      <c r="K919" s="16">
        <v>2</v>
      </c>
    </row>
    <row r="920" spans="1:11">
      <c r="A920" s="12" t="s">
        <v>4915</v>
      </c>
      <c r="B920" s="12" t="s">
        <v>6058</v>
      </c>
      <c r="C920" s="12" t="s">
        <v>6063</v>
      </c>
      <c r="D920" s="13" t="s">
        <v>4918</v>
      </c>
      <c r="E920" s="13" t="s">
        <v>4943</v>
      </c>
      <c r="F920" s="13" t="s">
        <v>6065</v>
      </c>
      <c r="G920" s="14" t="s">
        <v>4921</v>
      </c>
      <c r="H920" s="14" t="s">
        <v>4926</v>
      </c>
      <c r="I920" s="14" t="s">
        <v>4927</v>
      </c>
      <c r="J920" s="14" t="s">
        <v>4924</v>
      </c>
      <c r="K920" s="16">
        <v>2</v>
      </c>
    </row>
    <row r="921" spans="1:11">
      <c r="A921" s="12" t="s">
        <v>4915</v>
      </c>
      <c r="B921" s="12" t="s">
        <v>6058</v>
      </c>
      <c r="C921" s="12" t="s">
        <v>6063</v>
      </c>
      <c r="D921" s="13" t="s">
        <v>4931</v>
      </c>
      <c r="E921" s="13" t="s">
        <v>4932</v>
      </c>
      <c r="F921" s="13" t="s">
        <v>6066</v>
      </c>
      <c r="G921" s="14" t="s">
        <v>4921</v>
      </c>
      <c r="H921" s="14" t="s">
        <v>4926</v>
      </c>
      <c r="I921" s="14" t="s">
        <v>4927</v>
      </c>
      <c r="J921" s="14" t="s">
        <v>4956</v>
      </c>
      <c r="K921" s="16">
        <v>2</v>
      </c>
    </row>
    <row r="922" spans="1:11">
      <c r="A922" s="12" t="s">
        <v>4915</v>
      </c>
      <c r="B922" s="12" t="s">
        <v>6058</v>
      </c>
      <c r="C922" s="12" t="s">
        <v>6063</v>
      </c>
      <c r="D922" s="13" t="s">
        <v>4934</v>
      </c>
      <c r="E922" s="13" t="s">
        <v>4998</v>
      </c>
      <c r="F922" s="13" t="s">
        <v>5047</v>
      </c>
      <c r="G922" s="14" t="s">
        <v>4921</v>
      </c>
      <c r="H922" s="14" t="s">
        <v>4926</v>
      </c>
      <c r="I922" s="14" t="s">
        <v>4927</v>
      </c>
      <c r="J922" s="14" t="s">
        <v>4936</v>
      </c>
      <c r="K922" s="16">
        <v>2</v>
      </c>
    </row>
    <row r="923" spans="1:11">
      <c r="A923" s="12" t="s">
        <v>4915</v>
      </c>
      <c r="B923" s="12" t="s">
        <v>6058</v>
      </c>
      <c r="C923" s="12" t="s">
        <v>6067</v>
      </c>
      <c r="D923" s="13" t="s">
        <v>4918</v>
      </c>
      <c r="E923" s="13" t="s">
        <v>4919</v>
      </c>
      <c r="F923" s="13" t="s">
        <v>6068</v>
      </c>
      <c r="G923" s="14" t="s">
        <v>4921</v>
      </c>
      <c r="H923" s="14" t="s">
        <v>4926</v>
      </c>
      <c r="I923" s="14" t="s">
        <v>4927</v>
      </c>
      <c r="J923" s="14" t="s">
        <v>4924</v>
      </c>
      <c r="K923" s="16">
        <v>35</v>
      </c>
    </row>
    <row r="924" spans="1:11">
      <c r="A924" s="12" t="s">
        <v>4915</v>
      </c>
      <c r="B924" s="12" t="s">
        <v>6058</v>
      </c>
      <c r="C924" s="12" t="s">
        <v>6067</v>
      </c>
      <c r="D924" s="13" t="s">
        <v>4918</v>
      </c>
      <c r="E924" s="13" t="s">
        <v>4939</v>
      </c>
      <c r="F924" s="13" t="s">
        <v>6069</v>
      </c>
      <c r="G924" s="14" t="s">
        <v>4921</v>
      </c>
      <c r="H924" s="14" t="s">
        <v>4926</v>
      </c>
      <c r="I924" s="14" t="s">
        <v>4927</v>
      </c>
      <c r="J924" s="14" t="s">
        <v>4924</v>
      </c>
      <c r="K924" s="16">
        <v>35</v>
      </c>
    </row>
    <row r="925" spans="1:11">
      <c r="A925" s="12" t="s">
        <v>4915</v>
      </c>
      <c r="B925" s="12" t="s">
        <v>6058</v>
      </c>
      <c r="C925" s="12" t="s">
        <v>6067</v>
      </c>
      <c r="D925" s="13" t="s">
        <v>4918</v>
      </c>
      <c r="E925" s="13" t="s">
        <v>4943</v>
      </c>
      <c r="F925" s="13" t="s">
        <v>6064</v>
      </c>
      <c r="G925" s="14" t="s">
        <v>4921</v>
      </c>
      <c r="H925" s="14" t="s">
        <v>4926</v>
      </c>
      <c r="I925" s="14" t="s">
        <v>4927</v>
      </c>
      <c r="J925" s="14" t="s">
        <v>4924</v>
      </c>
      <c r="K925" s="16">
        <v>35</v>
      </c>
    </row>
    <row r="926" spans="1:11">
      <c r="A926" s="12" t="s">
        <v>4915</v>
      </c>
      <c r="B926" s="12" t="s">
        <v>6058</v>
      </c>
      <c r="C926" s="12" t="s">
        <v>6067</v>
      </c>
      <c r="D926" s="13" t="s">
        <v>4931</v>
      </c>
      <c r="E926" s="13" t="s">
        <v>4932</v>
      </c>
      <c r="F926" s="13" t="s">
        <v>6070</v>
      </c>
      <c r="G926" s="14" t="s">
        <v>4921</v>
      </c>
      <c r="H926" s="14" t="s">
        <v>4926</v>
      </c>
      <c r="I926" s="14" t="s">
        <v>4927</v>
      </c>
      <c r="J926" s="14" t="s">
        <v>4924</v>
      </c>
      <c r="K926" s="16">
        <v>35</v>
      </c>
    </row>
    <row r="927" spans="1:11">
      <c r="A927" s="12" t="s">
        <v>4915</v>
      </c>
      <c r="B927" s="12" t="s">
        <v>6058</v>
      </c>
      <c r="C927" s="12" t="s">
        <v>6067</v>
      </c>
      <c r="D927" s="13" t="s">
        <v>4934</v>
      </c>
      <c r="E927" s="13" t="s">
        <v>4998</v>
      </c>
      <c r="F927" s="13" t="s">
        <v>6071</v>
      </c>
      <c r="G927" s="14" t="s">
        <v>4921</v>
      </c>
      <c r="H927" s="14" t="s">
        <v>4926</v>
      </c>
      <c r="I927" s="14" t="s">
        <v>4927</v>
      </c>
      <c r="J927" s="14" t="s">
        <v>4936</v>
      </c>
      <c r="K927" s="16">
        <v>35</v>
      </c>
    </row>
    <row r="928" spans="1:11">
      <c r="A928" s="12" t="s">
        <v>4915</v>
      </c>
      <c r="B928" s="12" t="s">
        <v>6058</v>
      </c>
      <c r="C928" s="12" t="s">
        <v>6072</v>
      </c>
      <c r="D928" s="13" t="s">
        <v>4918</v>
      </c>
      <c r="E928" s="13" t="s">
        <v>4919</v>
      </c>
      <c r="F928" s="13" t="s">
        <v>6068</v>
      </c>
      <c r="G928" s="14" t="s">
        <v>4921</v>
      </c>
      <c r="H928" s="14" t="s">
        <v>4926</v>
      </c>
      <c r="I928" s="14" t="s">
        <v>4927</v>
      </c>
      <c r="J928" s="14" t="s">
        <v>4924</v>
      </c>
      <c r="K928" s="16">
        <v>15.5</v>
      </c>
    </row>
    <row r="929" spans="1:11">
      <c r="A929" s="12" t="s">
        <v>4915</v>
      </c>
      <c r="B929" s="12" t="s">
        <v>6058</v>
      </c>
      <c r="C929" s="12" t="s">
        <v>6072</v>
      </c>
      <c r="D929" s="13" t="s">
        <v>4918</v>
      </c>
      <c r="E929" s="13" t="s">
        <v>4939</v>
      </c>
      <c r="F929" s="13" t="s">
        <v>6073</v>
      </c>
      <c r="G929" s="14" t="s">
        <v>4921</v>
      </c>
      <c r="H929" s="14" t="s">
        <v>4926</v>
      </c>
      <c r="I929" s="14" t="s">
        <v>4927</v>
      </c>
      <c r="J929" s="14" t="s">
        <v>4924</v>
      </c>
      <c r="K929" s="16">
        <v>15.5</v>
      </c>
    </row>
    <row r="930" spans="1:11">
      <c r="A930" s="12" t="s">
        <v>4915</v>
      </c>
      <c r="B930" s="12" t="s">
        <v>6058</v>
      </c>
      <c r="C930" s="12" t="s">
        <v>6072</v>
      </c>
      <c r="D930" s="13" t="s">
        <v>4918</v>
      </c>
      <c r="E930" s="13" t="s">
        <v>4943</v>
      </c>
      <c r="F930" s="13" t="s">
        <v>6064</v>
      </c>
      <c r="G930" s="14" t="s">
        <v>4921</v>
      </c>
      <c r="H930" s="14" t="s">
        <v>4926</v>
      </c>
      <c r="I930" s="14" t="s">
        <v>4927</v>
      </c>
      <c r="J930" s="14" t="s">
        <v>4924</v>
      </c>
      <c r="K930" s="16">
        <v>15.5</v>
      </c>
    </row>
    <row r="931" spans="1:11">
      <c r="A931" s="12" t="s">
        <v>4915</v>
      </c>
      <c r="B931" s="12" t="s">
        <v>6058</v>
      </c>
      <c r="C931" s="12" t="s">
        <v>6072</v>
      </c>
      <c r="D931" s="13" t="s">
        <v>4931</v>
      </c>
      <c r="E931" s="13" t="s">
        <v>4932</v>
      </c>
      <c r="F931" s="13" t="s">
        <v>6074</v>
      </c>
      <c r="G931" s="14" t="s">
        <v>4921</v>
      </c>
      <c r="H931" s="14" t="s">
        <v>4926</v>
      </c>
      <c r="I931" s="14" t="s">
        <v>4927</v>
      </c>
      <c r="J931" s="14" t="s">
        <v>4924</v>
      </c>
      <c r="K931" s="16">
        <v>15.5</v>
      </c>
    </row>
    <row r="932" spans="1:11">
      <c r="A932" s="12" t="s">
        <v>4915</v>
      </c>
      <c r="B932" s="12" t="s">
        <v>6058</v>
      </c>
      <c r="C932" s="12" t="s">
        <v>6072</v>
      </c>
      <c r="D932" s="13" t="s">
        <v>4934</v>
      </c>
      <c r="E932" s="13" t="s">
        <v>4998</v>
      </c>
      <c r="F932" s="13" t="s">
        <v>6075</v>
      </c>
      <c r="G932" s="14" t="s">
        <v>4921</v>
      </c>
      <c r="H932" s="14" t="s">
        <v>4926</v>
      </c>
      <c r="I932" s="14" t="s">
        <v>4927</v>
      </c>
      <c r="J932" s="14" t="s">
        <v>4936</v>
      </c>
      <c r="K932" s="16">
        <v>15.5</v>
      </c>
    </row>
    <row r="933" spans="1:11">
      <c r="A933" s="12" t="s">
        <v>4915</v>
      </c>
      <c r="B933" s="12" t="s">
        <v>6076</v>
      </c>
      <c r="C933" s="12" t="s">
        <v>6077</v>
      </c>
      <c r="D933" s="13" t="s">
        <v>4918</v>
      </c>
      <c r="E933" s="13" t="s">
        <v>4919</v>
      </c>
      <c r="F933" s="13" t="s">
        <v>6078</v>
      </c>
      <c r="G933" s="14" t="s">
        <v>4921</v>
      </c>
      <c r="H933" s="14" t="s">
        <v>5972</v>
      </c>
      <c r="I933" s="14" t="s">
        <v>4975</v>
      </c>
      <c r="J933" s="14" t="s">
        <v>4924</v>
      </c>
      <c r="K933" s="16">
        <v>108.85</v>
      </c>
    </row>
    <row r="934" spans="1:11">
      <c r="A934" s="12" t="s">
        <v>4915</v>
      </c>
      <c r="B934" s="12" t="s">
        <v>6076</v>
      </c>
      <c r="C934" s="12" t="s">
        <v>6077</v>
      </c>
      <c r="D934" s="13" t="s">
        <v>4918</v>
      </c>
      <c r="E934" s="13" t="s">
        <v>4919</v>
      </c>
      <c r="F934" s="13" t="s">
        <v>6079</v>
      </c>
      <c r="G934" s="14" t="s">
        <v>5004</v>
      </c>
      <c r="H934" s="14" t="s">
        <v>4988</v>
      </c>
      <c r="I934" s="14" t="s">
        <v>5530</v>
      </c>
      <c r="J934" s="14" t="s">
        <v>4936</v>
      </c>
      <c r="K934" s="16">
        <v>108.85</v>
      </c>
    </row>
    <row r="935" spans="1:11">
      <c r="A935" s="12" t="s">
        <v>4915</v>
      </c>
      <c r="B935" s="12" t="s">
        <v>6076</v>
      </c>
      <c r="C935" s="12" t="s">
        <v>6077</v>
      </c>
      <c r="D935" s="13" t="s">
        <v>4918</v>
      </c>
      <c r="E935" s="13" t="s">
        <v>4939</v>
      </c>
      <c r="F935" s="13" t="s">
        <v>6080</v>
      </c>
      <c r="G935" s="14" t="s">
        <v>4921</v>
      </c>
      <c r="H935" s="14" t="s">
        <v>5140</v>
      </c>
      <c r="I935" s="14" t="s">
        <v>4927</v>
      </c>
      <c r="J935" s="14" t="s">
        <v>4936</v>
      </c>
      <c r="K935" s="16">
        <v>108.85</v>
      </c>
    </row>
    <row r="936" spans="1:11">
      <c r="A936" s="12" t="s">
        <v>4915</v>
      </c>
      <c r="B936" s="12" t="s">
        <v>6076</v>
      </c>
      <c r="C936" s="12" t="s">
        <v>6077</v>
      </c>
      <c r="D936" s="13" t="s">
        <v>4918</v>
      </c>
      <c r="E936" s="13" t="s">
        <v>4939</v>
      </c>
      <c r="F936" s="13" t="s">
        <v>6081</v>
      </c>
      <c r="G936" s="14" t="s">
        <v>5004</v>
      </c>
      <c r="H936" s="14" t="s">
        <v>4974</v>
      </c>
      <c r="I936" s="14" t="s">
        <v>5530</v>
      </c>
      <c r="J936" s="14" t="s">
        <v>4936</v>
      </c>
      <c r="K936" s="16">
        <v>108.85</v>
      </c>
    </row>
    <row r="937" spans="1:11">
      <c r="A937" s="12" t="s">
        <v>4915</v>
      </c>
      <c r="B937" s="12" t="s">
        <v>6076</v>
      </c>
      <c r="C937" s="12" t="s">
        <v>6077</v>
      </c>
      <c r="D937" s="13" t="s">
        <v>4931</v>
      </c>
      <c r="E937" s="13" t="s">
        <v>4932</v>
      </c>
      <c r="F937" s="13" t="s">
        <v>6082</v>
      </c>
      <c r="G937" s="14" t="s">
        <v>5004</v>
      </c>
      <c r="H937" s="14" t="s">
        <v>4974</v>
      </c>
      <c r="I937" s="14" t="s">
        <v>5122</v>
      </c>
      <c r="J937" s="14" t="s">
        <v>4936</v>
      </c>
      <c r="K937" s="16">
        <v>108.85</v>
      </c>
    </row>
    <row r="938" spans="1:11">
      <c r="A938" s="12" t="s">
        <v>4915</v>
      </c>
      <c r="B938" s="12" t="s">
        <v>6076</v>
      </c>
      <c r="C938" s="12" t="s">
        <v>6077</v>
      </c>
      <c r="D938" s="13" t="s">
        <v>4931</v>
      </c>
      <c r="E938" s="13" t="s">
        <v>4932</v>
      </c>
      <c r="F938" s="13" t="s">
        <v>6083</v>
      </c>
      <c r="G938" s="14" t="s">
        <v>4960</v>
      </c>
      <c r="H938" s="14"/>
      <c r="I938" s="14"/>
      <c r="J938" s="14" t="s">
        <v>4924</v>
      </c>
      <c r="K938" s="16">
        <v>108.85</v>
      </c>
    </row>
    <row r="939" spans="1:11">
      <c r="A939" s="12" t="s">
        <v>4915</v>
      </c>
      <c r="B939" s="12" t="s">
        <v>6076</v>
      </c>
      <c r="C939" s="12" t="s">
        <v>6077</v>
      </c>
      <c r="D939" s="13" t="s">
        <v>4934</v>
      </c>
      <c r="E939" s="13" t="s">
        <v>4998</v>
      </c>
      <c r="F939" s="13" t="s">
        <v>5047</v>
      </c>
      <c r="G939" s="14" t="s">
        <v>4921</v>
      </c>
      <c r="H939" s="14" t="s">
        <v>5075</v>
      </c>
      <c r="I939" s="14" t="s">
        <v>4927</v>
      </c>
      <c r="J939" s="14" t="s">
        <v>4936</v>
      </c>
      <c r="K939" s="16">
        <v>108.85</v>
      </c>
    </row>
    <row r="940" spans="1:11">
      <c r="A940" s="12" t="s">
        <v>4915</v>
      </c>
      <c r="B940" s="12" t="s">
        <v>6076</v>
      </c>
      <c r="C940" s="12" t="s">
        <v>6084</v>
      </c>
      <c r="D940" s="13" t="s">
        <v>4918</v>
      </c>
      <c r="E940" s="13" t="s">
        <v>4919</v>
      </c>
      <c r="F940" s="13" t="s">
        <v>6085</v>
      </c>
      <c r="G940" s="14" t="s">
        <v>5004</v>
      </c>
      <c r="H940" s="14" t="s">
        <v>4946</v>
      </c>
      <c r="I940" s="14" t="s">
        <v>5122</v>
      </c>
      <c r="J940" s="14" t="s">
        <v>4956</v>
      </c>
      <c r="K940" s="16">
        <v>346.1577</v>
      </c>
    </row>
    <row r="941" spans="1:11">
      <c r="A941" s="12" t="s">
        <v>4915</v>
      </c>
      <c r="B941" s="12" t="s">
        <v>6076</v>
      </c>
      <c r="C941" s="12" t="s">
        <v>6084</v>
      </c>
      <c r="D941" s="13" t="s">
        <v>4918</v>
      </c>
      <c r="E941" s="13" t="s">
        <v>4919</v>
      </c>
      <c r="F941" s="13" t="s">
        <v>6060</v>
      </c>
      <c r="G941" s="14" t="s">
        <v>4942</v>
      </c>
      <c r="H941" s="14" t="s">
        <v>6086</v>
      </c>
      <c r="I941" s="14" t="s">
        <v>5351</v>
      </c>
      <c r="J941" s="14" t="s">
        <v>4936</v>
      </c>
      <c r="K941" s="16">
        <v>346.1577</v>
      </c>
    </row>
    <row r="942" spans="1:11">
      <c r="A942" s="12" t="s">
        <v>4915</v>
      </c>
      <c r="B942" s="12" t="s">
        <v>6076</v>
      </c>
      <c r="C942" s="12" t="s">
        <v>6084</v>
      </c>
      <c r="D942" s="13" t="s">
        <v>4931</v>
      </c>
      <c r="E942" s="13" t="s">
        <v>4932</v>
      </c>
      <c r="F942" s="13" t="s">
        <v>6087</v>
      </c>
      <c r="G942" s="14" t="s">
        <v>4921</v>
      </c>
      <c r="H942" s="14" t="s">
        <v>5972</v>
      </c>
      <c r="I942" s="14" t="s">
        <v>5131</v>
      </c>
      <c r="J942" s="14" t="s">
        <v>4924</v>
      </c>
      <c r="K942" s="16">
        <v>346.1577</v>
      </c>
    </row>
    <row r="943" spans="1:11">
      <c r="A943" s="12" t="s">
        <v>4915</v>
      </c>
      <c r="B943" s="12" t="s">
        <v>6076</v>
      </c>
      <c r="C943" s="12" t="s">
        <v>6084</v>
      </c>
      <c r="D943" s="13" t="s">
        <v>4934</v>
      </c>
      <c r="E943" s="13" t="s">
        <v>4998</v>
      </c>
      <c r="F943" s="13" t="s">
        <v>4999</v>
      </c>
      <c r="G943" s="14" t="s">
        <v>4921</v>
      </c>
      <c r="H943" s="14" t="s">
        <v>4952</v>
      </c>
      <c r="I943" s="14" t="s">
        <v>4927</v>
      </c>
      <c r="J943" s="14" t="s">
        <v>4936</v>
      </c>
      <c r="K943" s="16">
        <v>346.1577</v>
      </c>
    </row>
    <row r="944" spans="1:11">
      <c r="A944" s="12" t="s">
        <v>4915</v>
      </c>
      <c r="B944" s="12" t="s">
        <v>6076</v>
      </c>
      <c r="C944" s="12" t="s">
        <v>6084</v>
      </c>
      <c r="D944" s="13" t="s">
        <v>4940</v>
      </c>
      <c r="E944" s="13" t="s">
        <v>4941</v>
      </c>
      <c r="F944" s="13" t="s">
        <v>6088</v>
      </c>
      <c r="G944" s="14" t="s">
        <v>5004</v>
      </c>
      <c r="H944" s="14" t="s">
        <v>5051</v>
      </c>
      <c r="I944" s="14" t="s">
        <v>6089</v>
      </c>
      <c r="J944" s="14" t="s">
        <v>4924</v>
      </c>
      <c r="K944" s="16">
        <v>346.1577</v>
      </c>
    </row>
    <row r="945" spans="1:11">
      <c r="A945" s="12" t="s">
        <v>4915</v>
      </c>
      <c r="B945" s="12" t="s">
        <v>6076</v>
      </c>
      <c r="C945" s="12" t="s">
        <v>6090</v>
      </c>
      <c r="D945" s="13" t="s">
        <v>4918</v>
      </c>
      <c r="E945" s="13" t="s">
        <v>4919</v>
      </c>
      <c r="F945" s="13" t="s">
        <v>6091</v>
      </c>
      <c r="G945" s="14" t="s">
        <v>4921</v>
      </c>
      <c r="H945" s="14" t="s">
        <v>5075</v>
      </c>
      <c r="I945" s="14" t="s">
        <v>4927</v>
      </c>
      <c r="J945" s="14" t="s">
        <v>4924</v>
      </c>
      <c r="K945" s="16">
        <v>7</v>
      </c>
    </row>
    <row r="946" spans="1:11">
      <c r="A946" s="12" t="s">
        <v>4915</v>
      </c>
      <c r="B946" s="12" t="s">
        <v>6076</v>
      </c>
      <c r="C946" s="12" t="s">
        <v>6090</v>
      </c>
      <c r="D946" s="13" t="s">
        <v>4918</v>
      </c>
      <c r="E946" s="13" t="s">
        <v>4919</v>
      </c>
      <c r="F946" s="13" t="s">
        <v>6092</v>
      </c>
      <c r="G946" s="14" t="s">
        <v>5004</v>
      </c>
      <c r="H946" s="14" t="s">
        <v>4966</v>
      </c>
      <c r="I946" s="14" t="s">
        <v>5353</v>
      </c>
      <c r="J946" s="14" t="s">
        <v>4936</v>
      </c>
      <c r="K946" s="16">
        <v>7</v>
      </c>
    </row>
    <row r="947" spans="1:11">
      <c r="A947" s="12" t="s">
        <v>4915</v>
      </c>
      <c r="B947" s="12" t="s">
        <v>6076</v>
      </c>
      <c r="C947" s="12" t="s">
        <v>6090</v>
      </c>
      <c r="D947" s="13" t="s">
        <v>4918</v>
      </c>
      <c r="E947" s="13" t="s">
        <v>4939</v>
      </c>
      <c r="F947" s="13" t="s">
        <v>6093</v>
      </c>
      <c r="G947" s="14" t="s">
        <v>4921</v>
      </c>
      <c r="H947" s="14" t="s">
        <v>5105</v>
      </c>
      <c r="I947" s="14" t="s">
        <v>4927</v>
      </c>
      <c r="J947" s="14" t="s">
        <v>4956</v>
      </c>
      <c r="K947" s="16">
        <v>7</v>
      </c>
    </row>
    <row r="948" spans="1:11">
      <c r="A948" s="12" t="s">
        <v>4915</v>
      </c>
      <c r="B948" s="12" t="s">
        <v>6076</v>
      </c>
      <c r="C948" s="12" t="s">
        <v>6090</v>
      </c>
      <c r="D948" s="13" t="s">
        <v>4931</v>
      </c>
      <c r="E948" s="13" t="s">
        <v>4932</v>
      </c>
      <c r="F948" s="13" t="s">
        <v>6094</v>
      </c>
      <c r="G948" s="14" t="s">
        <v>4942</v>
      </c>
      <c r="H948" s="14" t="s">
        <v>6086</v>
      </c>
      <c r="I948" s="14" t="s">
        <v>5351</v>
      </c>
      <c r="J948" s="14" t="s">
        <v>4936</v>
      </c>
      <c r="K948" s="16">
        <v>7</v>
      </c>
    </row>
    <row r="949" spans="1:11">
      <c r="A949" s="12" t="s">
        <v>4915</v>
      </c>
      <c r="B949" s="12" t="s">
        <v>6076</v>
      </c>
      <c r="C949" s="12" t="s">
        <v>6090</v>
      </c>
      <c r="D949" s="13" t="s">
        <v>4931</v>
      </c>
      <c r="E949" s="13" t="s">
        <v>4932</v>
      </c>
      <c r="F949" s="13" t="s">
        <v>6095</v>
      </c>
      <c r="G949" s="14" t="s">
        <v>4921</v>
      </c>
      <c r="H949" s="14" t="s">
        <v>5972</v>
      </c>
      <c r="I949" s="14" t="s">
        <v>5131</v>
      </c>
      <c r="J949" s="14" t="s">
        <v>4936</v>
      </c>
      <c r="K949" s="16">
        <v>7</v>
      </c>
    </row>
    <row r="950" spans="1:11">
      <c r="A950" s="12" t="s">
        <v>4915</v>
      </c>
      <c r="B950" s="12" t="s">
        <v>6076</v>
      </c>
      <c r="C950" s="12" t="s">
        <v>6090</v>
      </c>
      <c r="D950" s="13" t="s">
        <v>4934</v>
      </c>
      <c r="E950" s="13" t="s">
        <v>4934</v>
      </c>
      <c r="F950" s="13" t="s">
        <v>6096</v>
      </c>
      <c r="G950" s="14" t="s">
        <v>4921</v>
      </c>
      <c r="H950" s="14" t="s">
        <v>5105</v>
      </c>
      <c r="I950" s="14" t="s">
        <v>4927</v>
      </c>
      <c r="J950" s="14" t="s">
        <v>4936</v>
      </c>
      <c r="K950" s="16">
        <v>7</v>
      </c>
    </row>
    <row r="951" spans="1:11">
      <c r="A951" s="12" t="s">
        <v>4915</v>
      </c>
      <c r="B951" s="12" t="s">
        <v>6076</v>
      </c>
      <c r="C951" s="12" t="s">
        <v>6097</v>
      </c>
      <c r="D951" s="13" t="s">
        <v>4918</v>
      </c>
      <c r="E951" s="13" t="s">
        <v>4919</v>
      </c>
      <c r="F951" s="13" t="s">
        <v>6098</v>
      </c>
      <c r="G951" s="14" t="s">
        <v>4921</v>
      </c>
      <c r="H951" s="14" t="s">
        <v>6099</v>
      </c>
      <c r="I951" s="14" t="s">
        <v>4975</v>
      </c>
      <c r="J951" s="14" t="s">
        <v>5221</v>
      </c>
      <c r="K951" s="16">
        <v>2</v>
      </c>
    </row>
    <row r="952" spans="1:11">
      <c r="A952" s="12" t="s">
        <v>4915</v>
      </c>
      <c r="B952" s="12" t="s">
        <v>6076</v>
      </c>
      <c r="C952" s="12" t="s">
        <v>6097</v>
      </c>
      <c r="D952" s="13" t="s">
        <v>4918</v>
      </c>
      <c r="E952" s="13" t="s">
        <v>4919</v>
      </c>
      <c r="F952" s="13" t="s">
        <v>6100</v>
      </c>
      <c r="G952" s="14" t="s">
        <v>4921</v>
      </c>
      <c r="H952" s="14" t="s">
        <v>5105</v>
      </c>
      <c r="I952" s="14" t="s">
        <v>4927</v>
      </c>
      <c r="J952" s="14" t="s">
        <v>4936</v>
      </c>
      <c r="K952" s="16">
        <v>2</v>
      </c>
    </row>
    <row r="953" spans="1:11">
      <c r="A953" s="12" t="s">
        <v>4915</v>
      </c>
      <c r="B953" s="12" t="s">
        <v>6076</v>
      </c>
      <c r="C953" s="12" t="s">
        <v>6097</v>
      </c>
      <c r="D953" s="13" t="s">
        <v>4918</v>
      </c>
      <c r="E953" s="13" t="s">
        <v>4939</v>
      </c>
      <c r="F953" s="13" t="s">
        <v>6101</v>
      </c>
      <c r="G953" s="14" t="s">
        <v>4942</v>
      </c>
      <c r="H953" s="14" t="s">
        <v>4938</v>
      </c>
      <c r="I953" s="14" t="s">
        <v>4927</v>
      </c>
      <c r="J953" s="14" t="s">
        <v>4924</v>
      </c>
      <c r="K953" s="16">
        <v>2</v>
      </c>
    </row>
    <row r="954" spans="1:11">
      <c r="A954" s="12" t="s">
        <v>4915</v>
      </c>
      <c r="B954" s="12" t="s">
        <v>6076</v>
      </c>
      <c r="C954" s="12" t="s">
        <v>6097</v>
      </c>
      <c r="D954" s="13" t="s">
        <v>4931</v>
      </c>
      <c r="E954" s="13" t="s">
        <v>4932</v>
      </c>
      <c r="F954" s="13" t="s">
        <v>6102</v>
      </c>
      <c r="G954" s="14" t="s">
        <v>4942</v>
      </c>
      <c r="H954" s="14" t="s">
        <v>4938</v>
      </c>
      <c r="I954" s="14" t="s">
        <v>4927</v>
      </c>
      <c r="J954" s="14" t="s">
        <v>4936</v>
      </c>
      <c r="K954" s="16">
        <v>2</v>
      </c>
    </row>
    <row r="955" spans="1:11">
      <c r="A955" s="12" t="s">
        <v>4915</v>
      </c>
      <c r="B955" s="12" t="s">
        <v>6076</v>
      </c>
      <c r="C955" s="12" t="s">
        <v>6097</v>
      </c>
      <c r="D955" s="13" t="s">
        <v>4931</v>
      </c>
      <c r="E955" s="13" t="s">
        <v>4961</v>
      </c>
      <c r="F955" s="13" t="s">
        <v>6103</v>
      </c>
      <c r="G955" s="14" t="s">
        <v>4942</v>
      </c>
      <c r="H955" s="14" t="s">
        <v>4938</v>
      </c>
      <c r="I955" s="14" t="s">
        <v>4927</v>
      </c>
      <c r="J955" s="14" t="s">
        <v>4936</v>
      </c>
      <c r="K955" s="16">
        <v>2</v>
      </c>
    </row>
    <row r="956" spans="1:11">
      <c r="A956" s="12" t="s">
        <v>4915</v>
      </c>
      <c r="B956" s="12" t="s">
        <v>6076</v>
      </c>
      <c r="C956" s="12" t="s">
        <v>6097</v>
      </c>
      <c r="D956" s="13" t="s">
        <v>4931</v>
      </c>
      <c r="E956" s="13" t="s">
        <v>5083</v>
      </c>
      <c r="F956" s="13" t="s">
        <v>6104</v>
      </c>
      <c r="G956" s="14" t="s">
        <v>4942</v>
      </c>
      <c r="H956" s="14" t="s">
        <v>4938</v>
      </c>
      <c r="I956" s="14" t="s">
        <v>4927</v>
      </c>
      <c r="J956" s="14" t="s">
        <v>5221</v>
      </c>
      <c r="K956" s="16">
        <v>2</v>
      </c>
    </row>
    <row r="957" spans="1:11">
      <c r="A957" s="12" t="s">
        <v>4915</v>
      </c>
      <c r="B957" s="12" t="s">
        <v>6076</v>
      </c>
      <c r="C957" s="12" t="s">
        <v>6097</v>
      </c>
      <c r="D957" s="13" t="s">
        <v>4934</v>
      </c>
      <c r="E957" s="13" t="s">
        <v>4998</v>
      </c>
      <c r="F957" s="13" t="s">
        <v>5347</v>
      </c>
      <c r="G957" s="14" t="s">
        <v>4921</v>
      </c>
      <c r="H957" s="14" t="s">
        <v>5075</v>
      </c>
      <c r="I957" s="14" t="s">
        <v>4927</v>
      </c>
      <c r="J957" s="14" t="s">
        <v>4936</v>
      </c>
      <c r="K957" s="16">
        <v>2</v>
      </c>
    </row>
    <row r="958" spans="1:11">
      <c r="A958" s="12" t="s">
        <v>4915</v>
      </c>
      <c r="B958" s="12" t="s">
        <v>6076</v>
      </c>
      <c r="C958" s="12" t="s">
        <v>6105</v>
      </c>
      <c r="D958" s="13" t="s">
        <v>4918</v>
      </c>
      <c r="E958" s="13" t="s">
        <v>4919</v>
      </c>
      <c r="F958" s="13" t="s">
        <v>6106</v>
      </c>
      <c r="G958" s="14" t="s">
        <v>4921</v>
      </c>
      <c r="H958" s="14" t="s">
        <v>4936</v>
      </c>
      <c r="I958" s="14" t="s">
        <v>5109</v>
      </c>
      <c r="J958" s="14" t="s">
        <v>4924</v>
      </c>
      <c r="K958" s="16">
        <v>201.9164</v>
      </c>
    </row>
    <row r="959" spans="1:11">
      <c r="A959" s="12" t="s">
        <v>4915</v>
      </c>
      <c r="B959" s="12" t="s">
        <v>6076</v>
      </c>
      <c r="C959" s="12" t="s">
        <v>6105</v>
      </c>
      <c r="D959" s="13" t="s">
        <v>4918</v>
      </c>
      <c r="E959" s="13" t="s">
        <v>4919</v>
      </c>
      <c r="F959" s="13" t="s">
        <v>6107</v>
      </c>
      <c r="G959" s="14" t="s">
        <v>4921</v>
      </c>
      <c r="H959" s="14" t="s">
        <v>6099</v>
      </c>
      <c r="I959" s="14" t="s">
        <v>5131</v>
      </c>
      <c r="J959" s="14" t="s">
        <v>4924</v>
      </c>
      <c r="K959" s="16">
        <v>201.9164</v>
      </c>
    </row>
    <row r="960" spans="1:11">
      <c r="A960" s="12" t="s">
        <v>4915</v>
      </c>
      <c r="B960" s="12" t="s">
        <v>6076</v>
      </c>
      <c r="C960" s="12" t="s">
        <v>6105</v>
      </c>
      <c r="D960" s="13" t="s">
        <v>4918</v>
      </c>
      <c r="E960" s="13" t="s">
        <v>4939</v>
      </c>
      <c r="F960" s="13" t="s">
        <v>6108</v>
      </c>
      <c r="G960" s="14" t="s">
        <v>4921</v>
      </c>
      <c r="H960" s="14" t="s">
        <v>5075</v>
      </c>
      <c r="I960" s="14" t="s">
        <v>4927</v>
      </c>
      <c r="J960" s="14" t="s">
        <v>4936</v>
      </c>
      <c r="K960" s="16">
        <v>201.9164</v>
      </c>
    </row>
    <row r="961" spans="1:11">
      <c r="A961" s="12" t="s">
        <v>4915</v>
      </c>
      <c r="B961" s="12" t="s">
        <v>6076</v>
      </c>
      <c r="C961" s="12" t="s">
        <v>6105</v>
      </c>
      <c r="D961" s="13" t="s">
        <v>4931</v>
      </c>
      <c r="E961" s="13" t="s">
        <v>5089</v>
      </c>
      <c r="F961" s="13" t="s">
        <v>6109</v>
      </c>
      <c r="G961" s="14" t="s">
        <v>4942</v>
      </c>
      <c r="H961" s="14" t="s">
        <v>5137</v>
      </c>
      <c r="I961" s="14" t="s">
        <v>6089</v>
      </c>
      <c r="J961" s="14" t="s">
        <v>4924</v>
      </c>
      <c r="K961" s="16">
        <v>201.9164</v>
      </c>
    </row>
    <row r="962" spans="1:11">
      <c r="A962" s="12" t="s">
        <v>4915</v>
      </c>
      <c r="B962" s="12" t="s">
        <v>6076</v>
      </c>
      <c r="C962" s="12" t="s">
        <v>6105</v>
      </c>
      <c r="D962" s="13" t="s">
        <v>4931</v>
      </c>
      <c r="E962" s="13" t="s">
        <v>4932</v>
      </c>
      <c r="F962" s="13" t="s">
        <v>6092</v>
      </c>
      <c r="G962" s="14" t="s">
        <v>4921</v>
      </c>
      <c r="H962" s="14" t="s">
        <v>6110</v>
      </c>
      <c r="I962" s="14" t="s">
        <v>5122</v>
      </c>
      <c r="J962" s="14" t="s">
        <v>4936</v>
      </c>
      <c r="K962" s="16">
        <v>201.9164</v>
      </c>
    </row>
    <row r="963" spans="1:11">
      <c r="A963" s="12" t="s">
        <v>4915</v>
      </c>
      <c r="B963" s="12" t="s">
        <v>6076</v>
      </c>
      <c r="C963" s="12" t="s">
        <v>6105</v>
      </c>
      <c r="D963" s="13" t="s">
        <v>4934</v>
      </c>
      <c r="E963" s="13" t="s">
        <v>4998</v>
      </c>
      <c r="F963" s="13" t="s">
        <v>4999</v>
      </c>
      <c r="G963" s="14" t="s">
        <v>4921</v>
      </c>
      <c r="H963" s="14" t="s">
        <v>5105</v>
      </c>
      <c r="I963" s="14" t="s">
        <v>4927</v>
      </c>
      <c r="J963" s="14" t="s">
        <v>4936</v>
      </c>
      <c r="K963" s="16">
        <v>201.9164</v>
      </c>
    </row>
    <row r="964" spans="1:11">
      <c r="A964" s="12" t="s">
        <v>4915</v>
      </c>
      <c r="B964" s="12" t="s">
        <v>6076</v>
      </c>
      <c r="C964" s="12" t="s">
        <v>6111</v>
      </c>
      <c r="D964" s="13" t="s">
        <v>4918</v>
      </c>
      <c r="E964" s="13" t="s">
        <v>4919</v>
      </c>
      <c r="F964" s="13" t="s">
        <v>6112</v>
      </c>
      <c r="G964" s="14" t="s">
        <v>4942</v>
      </c>
      <c r="H964" s="14" t="s">
        <v>4936</v>
      </c>
      <c r="I964" s="14" t="s">
        <v>5109</v>
      </c>
      <c r="J964" s="14" t="s">
        <v>4924</v>
      </c>
      <c r="K964" s="16">
        <v>3</v>
      </c>
    </row>
    <row r="965" spans="1:11">
      <c r="A965" s="12" t="s">
        <v>4915</v>
      </c>
      <c r="B965" s="12" t="s">
        <v>6076</v>
      </c>
      <c r="C965" s="12" t="s">
        <v>6111</v>
      </c>
      <c r="D965" s="13" t="s">
        <v>4918</v>
      </c>
      <c r="E965" s="13" t="s">
        <v>4939</v>
      </c>
      <c r="F965" s="13" t="s">
        <v>6113</v>
      </c>
      <c r="G965" s="14" t="s">
        <v>4942</v>
      </c>
      <c r="H965" s="14" t="s">
        <v>4938</v>
      </c>
      <c r="I965" s="14" t="s">
        <v>4927</v>
      </c>
      <c r="J965" s="14" t="s">
        <v>5221</v>
      </c>
      <c r="K965" s="16">
        <v>3</v>
      </c>
    </row>
    <row r="966" spans="1:11">
      <c r="A966" s="12" t="s">
        <v>4915</v>
      </c>
      <c r="B966" s="12" t="s">
        <v>6076</v>
      </c>
      <c r="C966" s="12" t="s">
        <v>6111</v>
      </c>
      <c r="D966" s="13" t="s">
        <v>4918</v>
      </c>
      <c r="E966" s="13" t="s">
        <v>5112</v>
      </c>
      <c r="F966" s="13" t="s">
        <v>6114</v>
      </c>
      <c r="G966" s="14" t="s">
        <v>4921</v>
      </c>
      <c r="H966" s="14" t="s">
        <v>5037</v>
      </c>
      <c r="I966" s="14" t="s">
        <v>4927</v>
      </c>
      <c r="J966" s="14" t="s">
        <v>5221</v>
      </c>
      <c r="K966" s="16">
        <v>3</v>
      </c>
    </row>
    <row r="967" spans="1:11">
      <c r="A967" s="12" t="s">
        <v>4915</v>
      </c>
      <c r="B967" s="12" t="s">
        <v>6076</v>
      </c>
      <c r="C967" s="12" t="s">
        <v>6111</v>
      </c>
      <c r="D967" s="13" t="s">
        <v>4931</v>
      </c>
      <c r="E967" s="13" t="s">
        <v>5089</v>
      </c>
      <c r="F967" s="13" t="s">
        <v>6115</v>
      </c>
      <c r="G967" s="14" t="s">
        <v>4921</v>
      </c>
      <c r="H967" s="14" t="s">
        <v>5105</v>
      </c>
      <c r="I967" s="14" t="s">
        <v>4927</v>
      </c>
      <c r="J967" s="14" t="s">
        <v>4924</v>
      </c>
      <c r="K967" s="16">
        <v>3</v>
      </c>
    </row>
    <row r="968" spans="1:11">
      <c r="A968" s="12" t="s">
        <v>4915</v>
      </c>
      <c r="B968" s="12" t="s">
        <v>6076</v>
      </c>
      <c r="C968" s="12" t="s">
        <v>6111</v>
      </c>
      <c r="D968" s="13" t="s">
        <v>4934</v>
      </c>
      <c r="E968" s="13" t="s">
        <v>4934</v>
      </c>
      <c r="F968" s="13" t="s">
        <v>6116</v>
      </c>
      <c r="G968" s="14" t="s">
        <v>4921</v>
      </c>
      <c r="H968" s="14" t="s">
        <v>5075</v>
      </c>
      <c r="I968" s="14" t="s">
        <v>4927</v>
      </c>
      <c r="J968" s="14" t="s">
        <v>4936</v>
      </c>
      <c r="K968" s="16">
        <v>3</v>
      </c>
    </row>
    <row r="969" spans="1:11">
      <c r="A969" s="12" t="s">
        <v>4915</v>
      </c>
      <c r="B969" s="12" t="s">
        <v>6076</v>
      </c>
      <c r="C969" s="12" t="s">
        <v>6111</v>
      </c>
      <c r="D969" s="13" t="s">
        <v>4940</v>
      </c>
      <c r="E969" s="13" t="s">
        <v>4941</v>
      </c>
      <c r="F969" s="13" t="s">
        <v>6117</v>
      </c>
      <c r="G969" s="14" t="s">
        <v>5504</v>
      </c>
      <c r="H969" s="14" t="s">
        <v>5736</v>
      </c>
      <c r="I969" s="14" t="s">
        <v>6118</v>
      </c>
      <c r="J969" s="14" t="s">
        <v>4936</v>
      </c>
      <c r="K969" s="16">
        <v>3</v>
      </c>
    </row>
    <row r="970" spans="1:11">
      <c r="A970" s="12" t="s">
        <v>4915</v>
      </c>
      <c r="B970" s="12" t="s">
        <v>6076</v>
      </c>
      <c r="C970" s="12" t="s">
        <v>6119</v>
      </c>
      <c r="D970" s="13" t="s">
        <v>4918</v>
      </c>
      <c r="E970" s="13" t="s">
        <v>4919</v>
      </c>
      <c r="F970" s="13" t="s">
        <v>6120</v>
      </c>
      <c r="G970" s="14" t="s">
        <v>4921</v>
      </c>
      <c r="H970" s="14" t="s">
        <v>5071</v>
      </c>
      <c r="I970" s="14" t="s">
        <v>5967</v>
      </c>
      <c r="J970" s="14" t="s">
        <v>4956</v>
      </c>
      <c r="K970" s="16">
        <v>12</v>
      </c>
    </row>
    <row r="971" spans="1:11">
      <c r="A971" s="12" t="s">
        <v>4915</v>
      </c>
      <c r="B971" s="12" t="s">
        <v>6076</v>
      </c>
      <c r="C971" s="12" t="s">
        <v>6119</v>
      </c>
      <c r="D971" s="13" t="s">
        <v>4918</v>
      </c>
      <c r="E971" s="13" t="s">
        <v>4919</v>
      </c>
      <c r="F971" s="13" t="s">
        <v>6078</v>
      </c>
      <c r="G971" s="14" t="s">
        <v>4921</v>
      </c>
      <c r="H971" s="14" t="s">
        <v>6121</v>
      </c>
      <c r="I971" s="14" t="s">
        <v>5967</v>
      </c>
      <c r="J971" s="14" t="s">
        <v>4924</v>
      </c>
      <c r="K971" s="16">
        <v>12</v>
      </c>
    </row>
    <row r="972" spans="1:11">
      <c r="A972" s="12" t="s">
        <v>4915</v>
      </c>
      <c r="B972" s="12" t="s">
        <v>6076</v>
      </c>
      <c r="C972" s="12" t="s">
        <v>6119</v>
      </c>
      <c r="D972" s="13" t="s">
        <v>4918</v>
      </c>
      <c r="E972" s="13" t="s">
        <v>4939</v>
      </c>
      <c r="F972" s="13" t="s">
        <v>6079</v>
      </c>
      <c r="G972" s="14" t="s">
        <v>5004</v>
      </c>
      <c r="H972" s="14" t="s">
        <v>4974</v>
      </c>
      <c r="I972" s="14" t="s">
        <v>4947</v>
      </c>
      <c r="J972" s="14" t="s">
        <v>4936</v>
      </c>
      <c r="K972" s="16">
        <v>12</v>
      </c>
    </row>
    <row r="973" spans="1:11">
      <c r="A973" s="12" t="s">
        <v>4915</v>
      </c>
      <c r="B973" s="12" t="s">
        <v>6076</v>
      </c>
      <c r="C973" s="12" t="s">
        <v>6119</v>
      </c>
      <c r="D973" s="13" t="s">
        <v>4931</v>
      </c>
      <c r="E973" s="13" t="s">
        <v>4932</v>
      </c>
      <c r="F973" s="13" t="s">
        <v>6122</v>
      </c>
      <c r="G973" s="14" t="s">
        <v>4921</v>
      </c>
      <c r="H973" s="14" t="s">
        <v>4952</v>
      </c>
      <c r="I973" s="14" t="s">
        <v>4927</v>
      </c>
      <c r="J973" s="14" t="s">
        <v>4924</v>
      </c>
      <c r="K973" s="16">
        <v>12</v>
      </c>
    </row>
    <row r="974" spans="1:11">
      <c r="A974" s="12" t="s">
        <v>4915</v>
      </c>
      <c r="B974" s="12" t="s">
        <v>6076</v>
      </c>
      <c r="C974" s="12" t="s">
        <v>6119</v>
      </c>
      <c r="D974" s="13" t="s">
        <v>4934</v>
      </c>
      <c r="E974" s="13" t="s">
        <v>4998</v>
      </c>
      <c r="F974" s="13" t="s">
        <v>5047</v>
      </c>
      <c r="G974" s="14" t="s">
        <v>4921</v>
      </c>
      <c r="H974" s="14" t="s">
        <v>5075</v>
      </c>
      <c r="I974" s="14" t="s">
        <v>4927</v>
      </c>
      <c r="J974" s="14" t="s">
        <v>4936</v>
      </c>
      <c r="K974" s="16">
        <v>12</v>
      </c>
    </row>
    <row r="975" spans="1:11">
      <c r="A975" s="12" t="s">
        <v>4915</v>
      </c>
      <c r="B975" s="12" t="s">
        <v>6076</v>
      </c>
      <c r="C975" s="12" t="s">
        <v>6123</v>
      </c>
      <c r="D975" s="13" t="s">
        <v>4918</v>
      </c>
      <c r="E975" s="13" t="s">
        <v>4919</v>
      </c>
      <c r="F975" s="13" t="s">
        <v>6081</v>
      </c>
      <c r="G975" s="14" t="s">
        <v>5004</v>
      </c>
      <c r="H975" s="14" t="s">
        <v>4974</v>
      </c>
      <c r="I975" s="14" t="s">
        <v>5122</v>
      </c>
      <c r="J975" s="14" t="s">
        <v>4974</v>
      </c>
      <c r="K975" s="16">
        <v>204.03</v>
      </c>
    </row>
    <row r="976" spans="1:11">
      <c r="A976" s="12" t="s">
        <v>4915</v>
      </c>
      <c r="B976" s="12" t="s">
        <v>6076</v>
      </c>
      <c r="C976" s="12" t="s">
        <v>6123</v>
      </c>
      <c r="D976" s="13" t="s">
        <v>4918</v>
      </c>
      <c r="E976" s="13" t="s">
        <v>4919</v>
      </c>
      <c r="F976" s="13" t="s">
        <v>6078</v>
      </c>
      <c r="G976" s="14" t="s">
        <v>4921</v>
      </c>
      <c r="H976" s="14" t="s">
        <v>6099</v>
      </c>
      <c r="I976" s="14" t="s">
        <v>4975</v>
      </c>
      <c r="J976" s="14" t="s">
        <v>4936</v>
      </c>
      <c r="K976" s="16">
        <v>204.03</v>
      </c>
    </row>
    <row r="977" spans="1:11">
      <c r="A977" s="12" t="s">
        <v>4915</v>
      </c>
      <c r="B977" s="12" t="s">
        <v>6076</v>
      </c>
      <c r="C977" s="12" t="s">
        <v>6123</v>
      </c>
      <c r="D977" s="13" t="s">
        <v>4918</v>
      </c>
      <c r="E977" s="13" t="s">
        <v>4919</v>
      </c>
      <c r="F977" s="13" t="s">
        <v>6079</v>
      </c>
      <c r="G977" s="14" t="s">
        <v>5004</v>
      </c>
      <c r="H977" s="14" t="s">
        <v>4988</v>
      </c>
      <c r="I977" s="14" t="s">
        <v>6124</v>
      </c>
      <c r="J977" s="14" t="s">
        <v>4974</v>
      </c>
      <c r="K977" s="16">
        <v>204.03</v>
      </c>
    </row>
    <row r="978" spans="1:11">
      <c r="A978" s="12" t="s">
        <v>4915</v>
      </c>
      <c r="B978" s="12" t="s">
        <v>6076</v>
      </c>
      <c r="C978" s="12" t="s">
        <v>6123</v>
      </c>
      <c r="D978" s="13" t="s">
        <v>4918</v>
      </c>
      <c r="E978" s="13" t="s">
        <v>4939</v>
      </c>
      <c r="F978" s="13" t="s">
        <v>6083</v>
      </c>
      <c r="G978" s="14" t="s">
        <v>4921</v>
      </c>
      <c r="H978" s="14" t="s">
        <v>5075</v>
      </c>
      <c r="I978" s="14" t="s">
        <v>4927</v>
      </c>
      <c r="J978" s="14" t="s">
        <v>4956</v>
      </c>
      <c r="K978" s="16">
        <v>204.03</v>
      </c>
    </row>
    <row r="979" spans="1:11">
      <c r="A979" s="12" t="s">
        <v>4915</v>
      </c>
      <c r="B979" s="12" t="s">
        <v>6076</v>
      </c>
      <c r="C979" s="12" t="s">
        <v>6123</v>
      </c>
      <c r="D979" s="13" t="s">
        <v>4931</v>
      </c>
      <c r="E979" s="13" t="s">
        <v>5089</v>
      </c>
      <c r="F979" s="13" t="s">
        <v>6080</v>
      </c>
      <c r="G979" s="14" t="s">
        <v>4921</v>
      </c>
      <c r="H979" s="14" t="s">
        <v>5140</v>
      </c>
      <c r="I979" s="14" t="s">
        <v>4927</v>
      </c>
      <c r="J979" s="14" t="s">
        <v>5221</v>
      </c>
      <c r="K979" s="16">
        <v>204.03</v>
      </c>
    </row>
    <row r="980" spans="1:11">
      <c r="A980" s="12" t="s">
        <v>4915</v>
      </c>
      <c r="B980" s="12" t="s">
        <v>6076</v>
      </c>
      <c r="C980" s="12" t="s">
        <v>6123</v>
      </c>
      <c r="D980" s="13" t="s">
        <v>4931</v>
      </c>
      <c r="E980" s="13" t="s">
        <v>4961</v>
      </c>
      <c r="F980" s="13" t="s">
        <v>6082</v>
      </c>
      <c r="G980" s="14" t="s">
        <v>5004</v>
      </c>
      <c r="H980" s="14" t="s">
        <v>4974</v>
      </c>
      <c r="I980" s="14" t="s">
        <v>5122</v>
      </c>
      <c r="J980" s="14" t="s">
        <v>5221</v>
      </c>
      <c r="K980" s="16">
        <v>204.03</v>
      </c>
    </row>
    <row r="981" spans="1:11">
      <c r="A981" s="12" t="s">
        <v>4915</v>
      </c>
      <c r="B981" s="12" t="s">
        <v>6076</v>
      </c>
      <c r="C981" s="12" t="s">
        <v>6123</v>
      </c>
      <c r="D981" s="13" t="s">
        <v>4934</v>
      </c>
      <c r="E981" s="13" t="s">
        <v>4998</v>
      </c>
      <c r="F981" s="13" t="s">
        <v>5047</v>
      </c>
      <c r="G981" s="14" t="s">
        <v>4921</v>
      </c>
      <c r="H981" s="14" t="s">
        <v>5075</v>
      </c>
      <c r="I981" s="14" t="s">
        <v>4927</v>
      </c>
      <c r="J981" s="14" t="s">
        <v>4936</v>
      </c>
      <c r="K981" s="16">
        <v>204.03</v>
      </c>
    </row>
    <row r="982" spans="1:11">
      <c r="A982" s="12" t="s">
        <v>4915</v>
      </c>
      <c r="B982" s="12" t="s">
        <v>6076</v>
      </c>
      <c r="C982" s="12" t="s">
        <v>6125</v>
      </c>
      <c r="D982" s="13" t="s">
        <v>4918</v>
      </c>
      <c r="E982" s="13" t="s">
        <v>4919</v>
      </c>
      <c r="F982" s="13" t="s">
        <v>6113</v>
      </c>
      <c r="G982" s="14" t="s">
        <v>4942</v>
      </c>
      <c r="H982" s="14" t="s">
        <v>4938</v>
      </c>
      <c r="I982" s="14" t="s">
        <v>4927</v>
      </c>
      <c r="J982" s="14" t="s">
        <v>4936</v>
      </c>
      <c r="K982" s="16">
        <v>5.3</v>
      </c>
    </row>
    <row r="983" spans="1:11">
      <c r="A983" s="12" t="s">
        <v>4915</v>
      </c>
      <c r="B983" s="12" t="s">
        <v>6076</v>
      </c>
      <c r="C983" s="12" t="s">
        <v>6125</v>
      </c>
      <c r="D983" s="13" t="s">
        <v>4918</v>
      </c>
      <c r="E983" s="13" t="s">
        <v>4939</v>
      </c>
      <c r="F983" s="13" t="s">
        <v>6126</v>
      </c>
      <c r="G983" s="14" t="s">
        <v>4921</v>
      </c>
      <c r="H983" s="14" t="s">
        <v>5075</v>
      </c>
      <c r="I983" s="14" t="s">
        <v>4927</v>
      </c>
      <c r="J983" s="14" t="s">
        <v>4924</v>
      </c>
      <c r="K983" s="16">
        <v>5.3</v>
      </c>
    </row>
    <row r="984" spans="1:11">
      <c r="A984" s="12" t="s">
        <v>4915</v>
      </c>
      <c r="B984" s="12" t="s">
        <v>6076</v>
      </c>
      <c r="C984" s="12" t="s">
        <v>6125</v>
      </c>
      <c r="D984" s="13" t="s">
        <v>4918</v>
      </c>
      <c r="E984" s="13" t="s">
        <v>4939</v>
      </c>
      <c r="F984" s="13" t="s">
        <v>6127</v>
      </c>
      <c r="G984" s="14" t="s">
        <v>4921</v>
      </c>
      <c r="H984" s="14" t="s">
        <v>5075</v>
      </c>
      <c r="I984" s="14" t="s">
        <v>4927</v>
      </c>
      <c r="J984" s="14" t="s">
        <v>4936</v>
      </c>
      <c r="K984" s="16">
        <v>5.3</v>
      </c>
    </row>
    <row r="985" spans="1:11">
      <c r="A985" s="12" t="s">
        <v>4915</v>
      </c>
      <c r="B985" s="12" t="s">
        <v>6076</v>
      </c>
      <c r="C985" s="12" t="s">
        <v>6125</v>
      </c>
      <c r="D985" s="13" t="s">
        <v>4931</v>
      </c>
      <c r="E985" s="13" t="s">
        <v>5089</v>
      </c>
      <c r="F985" s="13" t="s">
        <v>6128</v>
      </c>
      <c r="G985" s="14" t="s">
        <v>4942</v>
      </c>
      <c r="H985" s="14" t="s">
        <v>4938</v>
      </c>
      <c r="I985" s="14" t="s">
        <v>4927</v>
      </c>
      <c r="J985" s="14" t="s">
        <v>5221</v>
      </c>
      <c r="K985" s="16">
        <v>5.3</v>
      </c>
    </row>
    <row r="986" spans="1:11">
      <c r="A986" s="12" t="s">
        <v>4915</v>
      </c>
      <c r="B986" s="12" t="s">
        <v>6076</v>
      </c>
      <c r="C986" s="12" t="s">
        <v>6125</v>
      </c>
      <c r="D986" s="13" t="s">
        <v>4931</v>
      </c>
      <c r="E986" s="13" t="s">
        <v>5089</v>
      </c>
      <c r="F986" s="13" t="s">
        <v>5881</v>
      </c>
      <c r="G986" s="14" t="s">
        <v>4921</v>
      </c>
      <c r="H986" s="14" t="s">
        <v>5075</v>
      </c>
      <c r="I986" s="14" t="s">
        <v>4927</v>
      </c>
      <c r="J986" s="14" t="s">
        <v>4974</v>
      </c>
      <c r="K986" s="16">
        <v>5.3</v>
      </c>
    </row>
    <row r="987" spans="1:11">
      <c r="A987" s="12" t="s">
        <v>4915</v>
      </c>
      <c r="B987" s="12" t="s">
        <v>6076</v>
      </c>
      <c r="C987" s="12" t="s">
        <v>6125</v>
      </c>
      <c r="D987" s="13" t="s">
        <v>4931</v>
      </c>
      <c r="E987" s="13" t="s">
        <v>4932</v>
      </c>
      <c r="F987" s="13" t="s">
        <v>6129</v>
      </c>
      <c r="G987" s="14" t="s">
        <v>4921</v>
      </c>
      <c r="H987" s="14" t="s">
        <v>5075</v>
      </c>
      <c r="I987" s="14" t="s">
        <v>4927</v>
      </c>
      <c r="J987" s="14" t="s">
        <v>4974</v>
      </c>
      <c r="K987" s="16">
        <v>5.3</v>
      </c>
    </row>
    <row r="988" spans="1:11">
      <c r="A988" s="12" t="s">
        <v>4915</v>
      </c>
      <c r="B988" s="12" t="s">
        <v>6076</v>
      </c>
      <c r="C988" s="12" t="s">
        <v>6125</v>
      </c>
      <c r="D988" s="13" t="s">
        <v>4934</v>
      </c>
      <c r="E988" s="13" t="s">
        <v>4998</v>
      </c>
      <c r="F988" s="13" t="s">
        <v>4999</v>
      </c>
      <c r="G988" s="14" t="s">
        <v>4921</v>
      </c>
      <c r="H988" s="14" t="s">
        <v>5075</v>
      </c>
      <c r="I988" s="14" t="s">
        <v>4927</v>
      </c>
      <c r="J988" s="14" t="s">
        <v>4936</v>
      </c>
      <c r="K988" s="16">
        <v>5.3</v>
      </c>
    </row>
    <row r="989" spans="1:11">
      <c r="A989" s="12" t="s">
        <v>4915</v>
      </c>
      <c r="B989" s="12" t="s">
        <v>6076</v>
      </c>
      <c r="C989" s="12" t="s">
        <v>6125</v>
      </c>
      <c r="D989" s="13" t="s">
        <v>4940</v>
      </c>
      <c r="E989" s="13" t="s">
        <v>4941</v>
      </c>
      <c r="F989" s="13" t="s">
        <v>6130</v>
      </c>
      <c r="G989" s="14" t="s">
        <v>5004</v>
      </c>
      <c r="H989" s="14" t="s">
        <v>4956</v>
      </c>
      <c r="I989" s="14" t="s">
        <v>5122</v>
      </c>
      <c r="J989" s="14" t="s">
        <v>5221</v>
      </c>
      <c r="K989" s="16">
        <v>5.3</v>
      </c>
    </row>
    <row r="990" spans="1:11">
      <c r="A990" s="12" t="s">
        <v>4915</v>
      </c>
      <c r="B990" s="12" t="s">
        <v>6131</v>
      </c>
      <c r="C990" s="12" t="s">
        <v>6132</v>
      </c>
      <c r="D990" s="13" t="s">
        <v>4918</v>
      </c>
      <c r="E990" s="13" t="s">
        <v>4919</v>
      </c>
      <c r="F990" s="13" t="s">
        <v>6133</v>
      </c>
      <c r="G990" s="14" t="s">
        <v>5004</v>
      </c>
      <c r="H990" s="14" t="s">
        <v>5300</v>
      </c>
      <c r="I990" s="14" t="s">
        <v>4947</v>
      </c>
      <c r="J990" s="14" t="s">
        <v>4924</v>
      </c>
      <c r="K990" s="16">
        <v>30</v>
      </c>
    </row>
    <row r="991" spans="1:11">
      <c r="A991" s="12" t="s">
        <v>4915</v>
      </c>
      <c r="B991" s="12" t="s">
        <v>6131</v>
      </c>
      <c r="C991" s="12" t="s">
        <v>6132</v>
      </c>
      <c r="D991" s="13" t="s">
        <v>4918</v>
      </c>
      <c r="E991" s="13" t="s">
        <v>4939</v>
      </c>
      <c r="F991" s="13" t="s">
        <v>6134</v>
      </c>
      <c r="G991" s="14" t="s">
        <v>4921</v>
      </c>
      <c r="H991" s="14" t="s">
        <v>4952</v>
      </c>
      <c r="I991" s="14" t="s">
        <v>4927</v>
      </c>
      <c r="J991" s="14" t="s">
        <v>4924</v>
      </c>
      <c r="K991" s="16">
        <v>30</v>
      </c>
    </row>
    <row r="992" spans="1:11">
      <c r="A992" s="12" t="s">
        <v>4915</v>
      </c>
      <c r="B992" s="12" t="s">
        <v>6131</v>
      </c>
      <c r="C992" s="12" t="s">
        <v>6132</v>
      </c>
      <c r="D992" s="13" t="s">
        <v>4918</v>
      </c>
      <c r="E992" s="13" t="s">
        <v>4939</v>
      </c>
      <c r="F992" s="13" t="s">
        <v>6135</v>
      </c>
      <c r="G992" s="14" t="s">
        <v>4921</v>
      </c>
      <c r="H992" s="14" t="s">
        <v>4952</v>
      </c>
      <c r="I992" s="14" t="s">
        <v>4927</v>
      </c>
      <c r="J992" s="14" t="s">
        <v>4924</v>
      </c>
      <c r="K992" s="16">
        <v>30</v>
      </c>
    </row>
    <row r="993" spans="1:11">
      <c r="A993" s="12" t="s">
        <v>4915</v>
      </c>
      <c r="B993" s="12" t="s">
        <v>6131</v>
      </c>
      <c r="C993" s="12" t="s">
        <v>6132</v>
      </c>
      <c r="D993" s="13" t="s">
        <v>4931</v>
      </c>
      <c r="E993" s="13" t="s">
        <v>5083</v>
      </c>
      <c r="F993" s="13" t="s">
        <v>6136</v>
      </c>
      <c r="G993" s="14" t="s">
        <v>4921</v>
      </c>
      <c r="H993" s="14" t="s">
        <v>4952</v>
      </c>
      <c r="I993" s="14" t="s">
        <v>4927</v>
      </c>
      <c r="J993" s="14" t="s">
        <v>4924</v>
      </c>
      <c r="K993" s="16">
        <v>30</v>
      </c>
    </row>
    <row r="994" spans="1:11">
      <c r="A994" s="12" t="s">
        <v>4915</v>
      </c>
      <c r="B994" s="12" t="s">
        <v>6131</v>
      </c>
      <c r="C994" s="12" t="s">
        <v>6132</v>
      </c>
      <c r="D994" s="13" t="s">
        <v>4934</v>
      </c>
      <c r="E994" s="13" t="s">
        <v>4998</v>
      </c>
      <c r="F994" s="13" t="s">
        <v>6137</v>
      </c>
      <c r="G994" s="14" t="s">
        <v>4921</v>
      </c>
      <c r="H994" s="14" t="s">
        <v>4952</v>
      </c>
      <c r="I994" s="14" t="s">
        <v>4927</v>
      </c>
      <c r="J994" s="14" t="s">
        <v>4936</v>
      </c>
      <c r="K994" s="16">
        <v>30</v>
      </c>
    </row>
    <row r="995" spans="1:11">
      <c r="A995" s="12" t="s">
        <v>4915</v>
      </c>
      <c r="B995" s="12" t="s">
        <v>6131</v>
      </c>
      <c r="C995" s="12" t="s">
        <v>6138</v>
      </c>
      <c r="D995" s="13" t="s">
        <v>4918</v>
      </c>
      <c r="E995" s="13" t="s">
        <v>4919</v>
      </c>
      <c r="F995" s="13" t="s">
        <v>6139</v>
      </c>
      <c r="G995" s="14" t="s">
        <v>4921</v>
      </c>
      <c r="H995" s="14" t="s">
        <v>4958</v>
      </c>
      <c r="I995" s="14" t="s">
        <v>5985</v>
      </c>
      <c r="J995" s="14" t="s">
        <v>4924</v>
      </c>
      <c r="K995" s="16">
        <v>40</v>
      </c>
    </row>
    <row r="996" spans="1:11">
      <c r="A996" s="12" t="s">
        <v>4915</v>
      </c>
      <c r="B996" s="12" t="s">
        <v>6131</v>
      </c>
      <c r="C996" s="12" t="s">
        <v>6138</v>
      </c>
      <c r="D996" s="13" t="s">
        <v>4918</v>
      </c>
      <c r="E996" s="13" t="s">
        <v>4939</v>
      </c>
      <c r="F996" s="13" t="s">
        <v>6140</v>
      </c>
      <c r="G996" s="14" t="s">
        <v>4921</v>
      </c>
      <c r="H996" s="14" t="s">
        <v>4952</v>
      </c>
      <c r="I996" s="14" t="s">
        <v>4927</v>
      </c>
      <c r="J996" s="14" t="s">
        <v>4924</v>
      </c>
      <c r="K996" s="16">
        <v>40</v>
      </c>
    </row>
    <row r="997" spans="1:11">
      <c r="A997" s="12" t="s">
        <v>4915</v>
      </c>
      <c r="B997" s="12" t="s">
        <v>6131</v>
      </c>
      <c r="C997" s="12" t="s">
        <v>6138</v>
      </c>
      <c r="D997" s="13" t="s">
        <v>4918</v>
      </c>
      <c r="E997" s="13" t="s">
        <v>4943</v>
      </c>
      <c r="F997" s="13" t="s">
        <v>6141</v>
      </c>
      <c r="G997" s="14" t="s">
        <v>4921</v>
      </c>
      <c r="H997" s="14" t="s">
        <v>4952</v>
      </c>
      <c r="I997" s="14" t="s">
        <v>4927</v>
      </c>
      <c r="J997" s="14" t="s">
        <v>4924</v>
      </c>
      <c r="K997" s="16">
        <v>40</v>
      </c>
    </row>
    <row r="998" spans="1:11">
      <c r="A998" s="12" t="s">
        <v>4915</v>
      </c>
      <c r="B998" s="12" t="s">
        <v>6131</v>
      </c>
      <c r="C998" s="12" t="s">
        <v>6138</v>
      </c>
      <c r="D998" s="13" t="s">
        <v>4931</v>
      </c>
      <c r="E998" s="13" t="s">
        <v>4932</v>
      </c>
      <c r="F998" s="13" t="s">
        <v>6142</v>
      </c>
      <c r="G998" s="14" t="s">
        <v>4921</v>
      </c>
      <c r="H998" s="14" t="s">
        <v>4952</v>
      </c>
      <c r="I998" s="14" t="s">
        <v>4927</v>
      </c>
      <c r="J998" s="14" t="s">
        <v>4924</v>
      </c>
      <c r="K998" s="16">
        <v>40</v>
      </c>
    </row>
    <row r="999" spans="1:11">
      <c r="A999" s="12" t="s">
        <v>4915</v>
      </c>
      <c r="B999" s="12" t="s">
        <v>6131</v>
      </c>
      <c r="C999" s="12" t="s">
        <v>6138</v>
      </c>
      <c r="D999" s="13" t="s">
        <v>4934</v>
      </c>
      <c r="E999" s="13" t="s">
        <v>4998</v>
      </c>
      <c r="F999" s="13" t="s">
        <v>5047</v>
      </c>
      <c r="G999" s="14" t="s">
        <v>4921</v>
      </c>
      <c r="H999" s="14" t="s">
        <v>4952</v>
      </c>
      <c r="I999" s="14" t="s">
        <v>4927</v>
      </c>
      <c r="J999" s="14" t="s">
        <v>4936</v>
      </c>
      <c r="K999" s="16">
        <v>40</v>
      </c>
    </row>
    <row r="1000" spans="1:11">
      <c r="A1000" s="12" t="s">
        <v>4915</v>
      </c>
      <c r="B1000" s="12" t="s">
        <v>6131</v>
      </c>
      <c r="C1000" s="12" t="s">
        <v>6143</v>
      </c>
      <c r="D1000" s="13" t="s">
        <v>4918</v>
      </c>
      <c r="E1000" s="13" t="s">
        <v>4919</v>
      </c>
      <c r="F1000" s="13" t="s">
        <v>6144</v>
      </c>
      <c r="G1000" s="14" t="s">
        <v>5004</v>
      </c>
      <c r="H1000" s="14" t="s">
        <v>4958</v>
      </c>
      <c r="I1000" s="14" t="s">
        <v>5694</v>
      </c>
      <c r="J1000" s="14" t="s">
        <v>4924</v>
      </c>
      <c r="K1000" s="16">
        <v>20</v>
      </c>
    </row>
    <row r="1001" spans="1:11">
      <c r="A1001" s="12" t="s">
        <v>4915</v>
      </c>
      <c r="B1001" s="12" t="s">
        <v>6131</v>
      </c>
      <c r="C1001" s="12" t="s">
        <v>6143</v>
      </c>
      <c r="D1001" s="13" t="s">
        <v>4918</v>
      </c>
      <c r="E1001" s="13" t="s">
        <v>4919</v>
      </c>
      <c r="F1001" s="13" t="s">
        <v>6145</v>
      </c>
      <c r="G1001" s="14" t="s">
        <v>5004</v>
      </c>
      <c r="H1001" s="14" t="s">
        <v>5314</v>
      </c>
      <c r="I1001" s="14" t="s">
        <v>5131</v>
      </c>
      <c r="J1001" s="14" t="s">
        <v>4924</v>
      </c>
      <c r="K1001" s="16">
        <v>20</v>
      </c>
    </row>
    <row r="1002" spans="1:11">
      <c r="A1002" s="12" t="s">
        <v>4915</v>
      </c>
      <c r="B1002" s="12" t="s">
        <v>6131</v>
      </c>
      <c r="C1002" s="12" t="s">
        <v>6143</v>
      </c>
      <c r="D1002" s="13" t="s">
        <v>4918</v>
      </c>
      <c r="E1002" s="13" t="s">
        <v>4939</v>
      </c>
      <c r="F1002" s="13" t="s">
        <v>6146</v>
      </c>
      <c r="G1002" s="14" t="s">
        <v>4942</v>
      </c>
      <c r="H1002" s="14" t="s">
        <v>4938</v>
      </c>
      <c r="I1002" s="14" t="s">
        <v>4927</v>
      </c>
      <c r="J1002" s="14" t="s">
        <v>4924</v>
      </c>
      <c r="K1002" s="16">
        <v>20</v>
      </c>
    </row>
    <row r="1003" spans="1:11">
      <c r="A1003" s="12" t="s">
        <v>4915</v>
      </c>
      <c r="B1003" s="12" t="s">
        <v>6131</v>
      </c>
      <c r="C1003" s="12" t="s">
        <v>6143</v>
      </c>
      <c r="D1003" s="13" t="s">
        <v>4931</v>
      </c>
      <c r="E1003" s="13" t="s">
        <v>6147</v>
      </c>
      <c r="F1003" s="13" t="s">
        <v>6148</v>
      </c>
      <c r="G1003" s="14" t="s">
        <v>4921</v>
      </c>
      <c r="H1003" s="14" t="s">
        <v>4952</v>
      </c>
      <c r="I1003" s="14" t="s">
        <v>4927</v>
      </c>
      <c r="J1003" s="14" t="s">
        <v>4924</v>
      </c>
      <c r="K1003" s="16">
        <v>20</v>
      </c>
    </row>
    <row r="1004" spans="1:11">
      <c r="A1004" s="12" t="s">
        <v>4915</v>
      </c>
      <c r="B1004" s="12" t="s">
        <v>6131</v>
      </c>
      <c r="C1004" s="12" t="s">
        <v>6143</v>
      </c>
      <c r="D1004" s="13" t="s">
        <v>4934</v>
      </c>
      <c r="E1004" s="13" t="s">
        <v>4998</v>
      </c>
      <c r="F1004" s="13" t="s">
        <v>6149</v>
      </c>
      <c r="G1004" s="14" t="s">
        <v>4921</v>
      </c>
      <c r="H1004" s="14" t="s">
        <v>4952</v>
      </c>
      <c r="I1004" s="14" t="s">
        <v>4927</v>
      </c>
      <c r="J1004" s="14" t="s">
        <v>4936</v>
      </c>
      <c r="K1004" s="16">
        <v>20</v>
      </c>
    </row>
    <row r="1005" spans="1:11">
      <c r="A1005" s="12" t="s">
        <v>4915</v>
      </c>
      <c r="B1005" s="12" t="s">
        <v>6131</v>
      </c>
      <c r="C1005" s="12" t="s">
        <v>6150</v>
      </c>
      <c r="D1005" s="13" t="s">
        <v>4918</v>
      </c>
      <c r="E1005" s="13" t="s">
        <v>4919</v>
      </c>
      <c r="F1005" s="13" t="s">
        <v>6151</v>
      </c>
      <c r="G1005" s="14" t="s">
        <v>4921</v>
      </c>
      <c r="H1005" s="14" t="s">
        <v>4966</v>
      </c>
      <c r="I1005" s="14" t="s">
        <v>4949</v>
      </c>
      <c r="J1005" s="14" t="s">
        <v>4924</v>
      </c>
      <c r="K1005" s="16">
        <v>1</v>
      </c>
    </row>
    <row r="1006" spans="1:11">
      <c r="A1006" s="12" t="s">
        <v>4915</v>
      </c>
      <c r="B1006" s="12" t="s">
        <v>6131</v>
      </c>
      <c r="C1006" s="12" t="s">
        <v>6150</v>
      </c>
      <c r="D1006" s="13" t="s">
        <v>4918</v>
      </c>
      <c r="E1006" s="13" t="s">
        <v>4919</v>
      </c>
      <c r="F1006" s="13" t="s">
        <v>6152</v>
      </c>
      <c r="G1006" s="14" t="s">
        <v>4921</v>
      </c>
      <c r="H1006" s="14" t="s">
        <v>4966</v>
      </c>
      <c r="I1006" s="14" t="s">
        <v>4949</v>
      </c>
      <c r="J1006" s="14" t="s">
        <v>4924</v>
      </c>
      <c r="K1006" s="16">
        <v>1</v>
      </c>
    </row>
    <row r="1007" spans="1:11">
      <c r="A1007" s="12" t="s">
        <v>4915</v>
      </c>
      <c r="B1007" s="12" t="s">
        <v>6131</v>
      </c>
      <c r="C1007" s="12" t="s">
        <v>6150</v>
      </c>
      <c r="D1007" s="13" t="s">
        <v>4918</v>
      </c>
      <c r="E1007" s="13" t="s">
        <v>4943</v>
      </c>
      <c r="F1007" s="13" t="s">
        <v>6153</v>
      </c>
      <c r="G1007" s="14" t="s">
        <v>4921</v>
      </c>
      <c r="H1007" s="14" t="s">
        <v>4952</v>
      </c>
      <c r="I1007" s="14" t="s">
        <v>4927</v>
      </c>
      <c r="J1007" s="14" t="s">
        <v>4924</v>
      </c>
      <c r="K1007" s="16">
        <v>1</v>
      </c>
    </row>
    <row r="1008" spans="1:11">
      <c r="A1008" s="12" t="s">
        <v>4915</v>
      </c>
      <c r="B1008" s="12" t="s">
        <v>6131</v>
      </c>
      <c r="C1008" s="12" t="s">
        <v>6150</v>
      </c>
      <c r="D1008" s="13" t="s">
        <v>4931</v>
      </c>
      <c r="E1008" s="13" t="s">
        <v>6147</v>
      </c>
      <c r="F1008" s="13" t="s">
        <v>6154</v>
      </c>
      <c r="G1008" s="14" t="s">
        <v>4921</v>
      </c>
      <c r="H1008" s="14" t="s">
        <v>4952</v>
      </c>
      <c r="I1008" s="14" t="s">
        <v>4927</v>
      </c>
      <c r="J1008" s="14" t="s">
        <v>4924</v>
      </c>
      <c r="K1008" s="16">
        <v>1</v>
      </c>
    </row>
    <row r="1009" spans="1:11">
      <c r="A1009" s="12" t="s">
        <v>4915</v>
      </c>
      <c r="B1009" s="12" t="s">
        <v>6131</v>
      </c>
      <c r="C1009" s="12" t="s">
        <v>6150</v>
      </c>
      <c r="D1009" s="13" t="s">
        <v>4934</v>
      </c>
      <c r="E1009" s="13" t="s">
        <v>4998</v>
      </c>
      <c r="F1009" s="13" t="s">
        <v>6155</v>
      </c>
      <c r="G1009" s="14" t="s">
        <v>4921</v>
      </c>
      <c r="H1009" s="14" t="s">
        <v>4952</v>
      </c>
      <c r="I1009" s="14" t="s">
        <v>4927</v>
      </c>
      <c r="J1009" s="14" t="s">
        <v>4936</v>
      </c>
      <c r="K1009" s="16">
        <v>1</v>
      </c>
    </row>
    <row r="1010" spans="1:11">
      <c r="A1010" s="12" t="s">
        <v>4915</v>
      </c>
      <c r="B1010" s="12" t="s">
        <v>6131</v>
      </c>
      <c r="C1010" s="12" t="s">
        <v>6156</v>
      </c>
      <c r="D1010" s="13" t="s">
        <v>4918</v>
      </c>
      <c r="E1010" s="13" t="s">
        <v>4939</v>
      </c>
      <c r="F1010" s="13" t="s">
        <v>6157</v>
      </c>
      <c r="G1010" s="14" t="s">
        <v>4942</v>
      </c>
      <c r="H1010" s="14" t="s">
        <v>4938</v>
      </c>
      <c r="I1010" s="14" t="s">
        <v>4927</v>
      </c>
      <c r="J1010" s="14" t="s">
        <v>4924</v>
      </c>
      <c r="K1010" s="16">
        <v>13</v>
      </c>
    </row>
    <row r="1011" spans="1:11">
      <c r="A1011" s="12" t="s">
        <v>4915</v>
      </c>
      <c r="B1011" s="12" t="s">
        <v>6131</v>
      </c>
      <c r="C1011" s="12" t="s">
        <v>6156</v>
      </c>
      <c r="D1011" s="13" t="s">
        <v>4918</v>
      </c>
      <c r="E1011" s="13" t="s">
        <v>4939</v>
      </c>
      <c r="F1011" s="13" t="s">
        <v>6158</v>
      </c>
      <c r="G1011" s="14" t="s">
        <v>4942</v>
      </c>
      <c r="H1011" s="14" t="s">
        <v>4938</v>
      </c>
      <c r="I1011" s="14" t="s">
        <v>4927</v>
      </c>
      <c r="J1011" s="14" t="s">
        <v>4924</v>
      </c>
      <c r="K1011" s="16">
        <v>13</v>
      </c>
    </row>
    <row r="1012" spans="1:11">
      <c r="A1012" s="12" t="s">
        <v>4915</v>
      </c>
      <c r="B1012" s="12" t="s">
        <v>6131</v>
      </c>
      <c r="C1012" s="12" t="s">
        <v>6156</v>
      </c>
      <c r="D1012" s="13" t="s">
        <v>4918</v>
      </c>
      <c r="E1012" s="13" t="s">
        <v>4943</v>
      </c>
      <c r="F1012" s="13" t="s">
        <v>6159</v>
      </c>
      <c r="G1012" s="14" t="s">
        <v>4921</v>
      </c>
      <c r="H1012" s="14" t="s">
        <v>4952</v>
      </c>
      <c r="I1012" s="14" t="s">
        <v>4927</v>
      </c>
      <c r="J1012" s="14" t="s">
        <v>4924</v>
      </c>
      <c r="K1012" s="16">
        <v>13</v>
      </c>
    </row>
    <row r="1013" spans="1:11">
      <c r="A1013" s="12" t="s">
        <v>4915</v>
      </c>
      <c r="B1013" s="12" t="s">
        <v>6131</v>
      </c>
      <c r="C1013" s="12" t="s">
        <v>6156</v>
      </c>
      <c r="D1013" s="13" t="s">
        <v>4931</v>
      </c>
      <c r="E1013" s="13" t="s">
        <v>4932</v>
      </c>
      <c r="F1013" s="13" t="s">
        <v>6160</v>
      </c>
      <c r="G1013" s="14" t="s">
        <v>4942</v>
      </c>
      <c r="H1013" s="14" t="s">
        <v>4938</v>
      </c>
      <c r="I1013" s="14" t="s">
        <v>4927</v>
      </c>
      <c r="J1013" s="14" t="s">
        <v>4924</v>
      </c>
      <c r="K1013" s="16">
        <v>13</v>
      </c>
    </row>
    <row r="1014" spans="1:11">
      <c r="A1014" s="12" t="s">
        <v>4915</v>
      </c>
      <c r="B1014" s="12" t="s">
        <v>6131</v>
      </c>
      <c r="C1014" s="12" t="s">
        <v>6156</v>
      </c>
      <c r="D1014" s="13" t="s">
        <v>4934</v>
      </c>
      <c r="E1014" s="13" t="s">
        <v>4998</v>
      </c>
      <c r="F1014" s="13" t="s">
        <v>5047</v>
      </c>
      <c r="G1014" s="14" t="s">
        <v>4921</v>
      </c>
      <c r="H1014" s="14" t="s">
        <v>4952</v>
      </c>
      <c r="I1014" s="14" t="s">
        <v>4927</v>
      </c>
      <c r="J1014" s="14" t="s">
        <v>4936</v>
      </c>
      <c r="K1014" s="16">
        <v>13</v>
      </c>
    </row>
    <row r="1015" spans="1:11">
      <c r="A1015" s="12" t="s">
        <v>4915</v>
      </c>
      <c r="B1015" s="12" t="s">
        <v>6131</v>
      </c>
      <c r="C1015" s="12" t="s">
        <v>6161</v>
      </c>
      <c r="D1015" s="13" t="s">
        <v>4918</v>
      </c>
      <c r="E1015" s="13" t="s">
        <v>4919</v>
      </c>
      <c r="F1015" s="13" t="s">
        <v>6162</v>
      </c>
      <c r="G1015" s="14" t="s">
        <v>4921</v>
      </c>
      <c r="H1015" s="14" t="s">
        <v>5300</v>
      </c>
      <c r="I1015" s="14" t="s">
        <v>5535</v>
      </c>
      <c r="J1015" s="14" t="s">
        <v>4924</v>
      </c>
      <c r="K1015" s="16">
        <v>27</v>
      </c>
    </row>
    <row r="1016" spans="1:11">
      <c r="A1016" s="12" t="s">
        <v>4915</v>
      </c>
      <c r="B1016" s="12" t="s">
        <v>6131</v>
      </c>
      <c r="C1016" s="12" t="s">
        <v>6161</v>
      </c>
      <c r="D1016" s="13" t="s">
        <v>4918</v>
      </c>
      <c r="E1016" s="13" t="s">
        <v>4919</v>
      </c>
      <c r="F1016" s="13" t="s">
        <v>6163</v>
      </c>
      <c r="G1016" s="14" t="s">
        <v>4921</v>
      </c>
      <c r="H1016" s="14" t="s">
        <v>5647</v>
      </c>
      <c r="I1016" s="14" t="s">
        <v>6164</v>
      </c>
      <c r="J1016" s="14" t="s">
        <v>4924</v>
      </c>
      <c r="K1016" s="16">
        <v>27</v>
      </c>
    </row>
    <row r="1017" spans="1:11">
      <c r="A1017" s="12" t="s">
        <v>4915</v>
      </c>
      <c r="B1017" s="12" t="s">
        <v>6131</v>
      </c>
      <c r="C1017" s="12" t="s">
        <v>6161</v>
      </c>
      <c r="D1017" s="13" t="s">
        <v>4918</v>
      </c>
      <c r="E1017" s="13" t="s">
        <v>4939</v>
      </c>
      <c r="F1017" s="13" t="s">
        <v>6165</v>
      </c>
      <c r="G1017" s="14" t="s">
        <v>4921</v>
      </c>
      <c r="H1017" s="14" t="s">
        <v>4926</v>
      </c>
      <c r="I1017" s="14" t="s">
        <v>4927</v>
      </c>
      <c r="J1017" s="14" t="s">
        <v>4924</v>
      </c>
      <c r="K1017" s="16">
        <v>27</v>
      </c>
    </row>
    <row r="1018" spans="1:11">
      <c r="A1018" s="12" t="s">
        <v>4915</v>
      </c>
      <c r="B1018" s="12" t="s">
        <v>6131</v>
      </c>
      <c r="C1018" s="12" t="s">
        <v>6161</v>
      </c>
      <c r="D1018" s="13" t="s">
        <v>4931</v>
      </c>
      <c r="E1018" s="13" t="s">
        <v>5089</v>
      </c>
      <c r="F1018" s="13" t="s">
        <v>6166</v>
      </c>
      <c r="G1018" s="14" t="s">
        <v>4921</v>
      </c>
      <c r="H1018" s="14" t="s">
        <v>4952</v>
      </c>
      <c r="I1018" s="14" t="s">
        <v>4927</v>
      </c>
      <c r="J1018" s="14" t="s">
        <v>4924</v>
      </c>
      <c r="K1018" s="16">
        <v>27</v>
      </c>
    </row>
    <row r="1019" spans="1:11">
      <c r="A1019" s="12" t="s">
        <v>4915</v>
      </c>
      <c r="B1019" s="12" t="s">
        <v>6131</v>
      </c>
      <c r="C1019" s="12" t="s">
        <v>6161</v>
      </c>
      <c r="D1019" s="13" t="s">
        <v>4934</v>
      </c>
      <c r="E1019" s="13" t="s">
        <v>4998</v>
      </c>
      <c r="F1019" s="13" t="s">
        <v>5047</v>
      </c>
      <c r="G1019" s="14" t="s">
        <v>4921</v>
      </c>
      <c r="H1019" s="14" t="s">
        <v>4952</v>
      </c>
      <c r="I1019" s="14" t="s">
        <v>4927</v>
      </c>
      <c r="J1019" s="14" t="s">
        <v>4936</v>
      </c>
      <c r="K1019" s="16">
        <v>27</v>
      </c>
    </row>
    <row r="1020" spans="1:11">
      <c r="A1020" s="12" t="s">
        <v>4915</v>
      </c>
      <c r="B1020" s="12" t="s">
        <v>6131</v>
      </c>
      <c r="C1020" s="12" t="s">
        <v>6167</v>
      </c>
      <c r="D1020" s="13" t="s">
        <v>4918</v>
      </c>
      <c r="E1020" s="13" t="s">
        <v>4919</v>
      </c>
      <c r="F1020" s="13" t="s">
        <v>6168</v>
      </c>
      <c r="G1020" s="14" t="s">
        <v>4942</v>
      </c>
      <c r="H1020" s="14" t="s">
        <v>5110</v>
      </c>
      <c r="I1020" s="14" t="s">
        <v>5065</v>
      </c>
      <c r="J1020" s="14" t="s">
        <v>4924</v>
      </c>
      <c r="K1020" s="16">
        <v>70.85</v>
      </c>
    </row>
    <row r="1021" spans="1:11">
      <c r="A1021" s="12" t="s">
        <v>4915</v>
      </c>
      <c r="B1021" s="12" t="s">
        <v>6131</v>
      </c>
      <c r="C1021" s="12" t="s">
        <v>6167</v>
      </c>
      <c r="D1021" s="13" t="s">
        <v>4918</v>
      </c>
      <c r="E1021" s="13" t="s">
        <v>4939</v>
      </c>
      <c r="F1021" s="13" t="s">
        <v>6169</v>
      </c>
      <c r="G1021" s="14" t="s">
        <v>4921</v>
      </c>
      <c r="H1021" s="14" t="s">
        <v>5137</v>
      </c>
      <c r="I1021" s="14" t="s">
        <v>5065</v>
      </c>
      <c r="J1021" s="14" t="s">
        <v>4924</v>
      </c>
      <c r="K1021" s="16">
        <v>70.85</v>
      </c>
    </row>
    <row r="1022" spans="1:11">
      <c r="A1022" s="12" t="s">
        <v>4915</v>
      </c>
      <c r="B1022" s="12" t="s">
        <v>6131</v>
      </c>
      <c r="C1022" s="12" t="s">
        <v>6167</v>
      </c>
      <c r="D1022" s="13" t="s">
        <v>4918</v>
      </c>
      <c r="E1022" s="13" t="s">
        <v>4943</v>
      </c>
      <c r="F1022" s="13" t="s">
        <v>6170</v>
      </c>
      <c r="G1022" s="14" t="s">
        <v>4921</v>
      </c>
      <c r="H1022" s="14" t="s">
        <v>4952</v>
      </c>
      <c r="I1022" s="14" t="s">
        <v>4927</v>
      </c>
      <c r="J1022" s="14" t="s">
        <v>4924</v>
      </c>
      <c r="K1022" s="16">
        <v>70.85</v>
      </c>
    </row>
    <row r="1023" spans="1:11">
      <c r="A1023" s="12" t="s">
        <v>4915</v>
      </c>
      <c r="B1023" s="12" t="s">
        <v>6131</v>
      </c>
      <c r="C1023" s="12" t="s">
        <v>6167</v>
      </c>
      <c r="D1023" s="13" t="s">
        <v>4931</v>
      </c>
      <c r="E1023" s="13" t="s">
        <v>5083</v>
      </c>
      <c r="F1023" s="13" t="s">
        <v>6171</v>
      </c>
      <c r="G1023" s="14" t="s">
        <v>4942</v>
      </c>
      <c r="H1023" s="14" t="s">
        <v>4938</v>
      </c>
      <c r="I1023" s="14" t="s">
        <v>4927</v>
      </c>
      <c r="J1023" s="14" t="s">
        <v>4924</v>
      </c>
      <c r="K1023" s="16">
        <v>70.85</v>
      </c>
    </row>
    <row r="1024" spans="1:11">
      <c r="A1024" s="12" t="s">
        <v>4915</v>
      </c>
      <c r="B1024" s="12" t="s">
        <v>6131</v>
      </c>
      <c r="C1024" s="12" t="s">
        <v>6167</v>
      </c>
      <c r="D1024" s="13" t="s">
        <v>4934</v>
      </c>
      <c r="E1024" s="13" t="s">
        <v>4998</v>
      </c>
      <c r="F1024" s="13" t="s">
        <v>5047</v>
      </c>
      <c r="G1024" s="14" t="s">
        <v>4921</v>
      </c>
      <c r="H1024" s="14" t="s">
        <v>4952</v>
      </c>
      <c r="I1024" s="14" t="s">
        <v>4927</v>
      </c>
      <c r="J1024" s="14" t="s">
        <v>4936</v>
      </c>
      <c r="K1024" s="16">
        <v>70.85</v>
      </c>
    </row>
    <row r="1025" spans="1:11">
      <c r="A1025" s="12" t="s">
        <v>4915</v>
      </c>
      <c r="B1025" s="12" t="s">
        <v>6131</v>
      </c>
      <c r="C1025" s="12" t="s">
        <v>6172</v>
      </c>
      <c r="D1025" s="13" t="s">
        <v>4918</v>
      </c>
      <c r="E1025" s="13" t="s">
        <v>4919</v>
      </c>
      <c r="F1025" s="13" t="s">
        <v>6173</v>
      </c>
      <c r="G1025" s="14" t="s">
        <v>4921</v>
      </c>
      <c r="H1025" s="14" t="s">
        <v>4956</v>
      </c>
      <c r="I1025" s="14" t="s">
        <v>5065</v>
      </c>
      <c r="J1025" s="14" t="s">
        <v>4924</v>
      </c>
      <c r="K1025" s="16">
        <v>313.152</v>
      </c>
    </row>
    <row r="1026" spans="1:11">
      <c r="A1026" s="12" t="s">
        <v>4915</v>
      </c>
      <c r="B1026" s="12" t="s">
        <v>6131</v>
      </c>
      <c r="C1026" s="12" t="s">
        <v>6172</v>
      </c>
      <c r="D1026" s="13" t="s">
        <v>4918</v>
      </c>
      <c r="E1026" s="13" t="s">
        <v>4939</v>
      </c>
      <c r="F1026" s="13" t="s">
        <v>6174</v>
      </c>
      <c r="G1026" s="14" t="s">
        <v>4921</v>
      </c>
      <c r="H1026" s="14" t="s">
        <v>4952</v>
      </c>
      <c r="I1026" s="14" t="s">
        <v>4927</v>
      </c>
      <c r="J1026" s="14" t="s">
        <v>4924</v>
      </c>
      <c r="K1026" s="16">
        <v>313.152</v>
      </c>
    </row>
    <row r="1027" spans="1:11">
      <c r="A1027" s="12" t="s">
        <v>4915</v>
      </c>
      <c r="B1027" s="12" t="s">
        <v>6131</v>
      </c>
      <c r="C1027" s="12" t="s">
        <v>6172</v>
      </c>
      <c r="D1027" s="13" t="s">
        <v>4918</v>
      </c>
      <c r="E1027" s="13" t="s">
        <v>4939</v>
      </c>
      <c r="F1027" s="13" t="s">
        <v>6175</v>
      </c>
      <c r="G1027" s="14" t="s">
        <v>4921</v>
      </c>
      <c r="H1027" s="14" t="s">
        <v>4952</v>
      </c>
      <c r="I1027" s="14" t="s">
        <v>4927</v>
      </c>
      <c r="J1027" s="14" t="s">
        <v>4924</v>
      </c>
      <c r="K1027" s="16">
        <v>313.152</v>
      </c>
    </row>
    <row r="1028" spans="1:11">
      <c r="A1028" s="12" t="s">
        <v>4915</v>
      </c>
      <c r="B1028" s="12" t="s">
        <v>6131</v>
      </c>
      <c r="C1028" s="12" t="s">
        <v>6172</v>
      </c>
      <c r="D1028" s="13" t="s">
        <v>4931</v>
      </c>
      <c r="E1028" s="13" t="s">
        <v>4932</v>
      </c>
      <c r="F1028" s="13" t="s">
        <v>6176</v>
      </c>
      <c r="G1028" s="14" t="s">
        <v>4921</v>
      </c>
      <c r="H1028" s="14" t="s">
        <v>4952</v>
      </c>
      <c r="I1028" s="14" t="s">
        <v>4927</v>
      </c>
      <c r="J1028" s="14" t="s">
        <v>4924</v>
      </c>
      <c r="K1028" s="16">
        <v>313.152</v>
      </c>
    </row>
    <row r="1029" spans="1:11">
      <c r="A1029" s="12" t="s">
        <v>4915</v>
      </c>
      <c r="B1029" s="12" t="s">
        <v>6131</v>
      </c>
      <c r="C1029" s="12" t="s">
        <v>6172</v>
      </c>
      <c r="D1029" s="13" t="s">
        <v>4934</v>
      </c>
      <c r="E1029" s="13" t="s">
        <v>4998</v>
      </c>
      <c r="F1029" s="13" t="s">
        <v>5047</v>
      </c>
      <c r="G1029" s="14" t="s">
        <v>4921</v>
      </c>
      <c r="H1029" s="14" t="s">
        <v>4952</v>
      </c>
      <c r="I1029" s="14" t="s">
        <v>4927</v>
      </c>
      <c r="J1029" s="14" t="s">
        <v>4936</v>
      </c>
      <c r="K1029" s="16">
        <v>313.152</v>
      </c>
    </row>
    <row r="1030" spans="1:11">
      <c r="A1030" s="12" t="s">
        <v>4915</v>
      </c>
      <c r="B1030" s="12" t="s">
        <v>6131</v>
      </c>
      <c r="C1030" s="12" t="s">
        <v>6177</v>
      </c>
      <c r="D1030" s="13" t="s">
        <v>4918</v>
      </c>
      <c r="E1030" s="13" t="s">
        <v>4919</v>
      </c>
      <c r="F1030" s="13" t="s">
        <v>6178</v>
      </c>
      <c r="G1030" s="14" t="s">
        <v>4921</v>
      </c>
      <c r="H1030" s="14" t="s">
        <v>6179</v>
      </c>
      <c r="I1030" s="14" t="s">
        <v>5351</v>
      </c>
      <c r="J1030" s="14" t="s">
        <v>4924</v>
      </c>
      <c r="K1030" s="16">
        <v>300</v>
      </c>
    </row>
    <row r="1031" spans="1:11">
      <c r="A1031" s="12" t="s">
        <v>4915</v>
      </c>
      <c r="B1031" s="12" t="s">
        <v>6131</v>
      </c>
      <c r="C1031" s="12" t="s">
        <v>6177</v>
      </c>
      <c r="D1031" s="13" t="s">
        <v>4918</v>
      </c>
      <c r="E1031" s="13" t="s">
        <v>4939</v>
      </c>
      <c r="F1031" s="13" t="s">
        <v>6180</v>
      </c>
      <c r="G1031" s="14" t="s">
        <v>4921</v>
      </c>
      <c r="H1031" s="14" t="s">
        <v>4966</v>
      </c>
      <c r="I1031" s="14" t="s">
        <v>4947</v>
      </c>
      <c r="J1031" s="14" t="s">
        <v>4924</v>
      </c>
      <c r="K1031" s="16">
        <v>300</v>
      </c>
    </row>
    <row r="1032" spans="1:11">
      <c r="A1032" s="12" t="s">
        <v>4915</v>
      </c>
      <c r="B1032" s="12" t="s">
        <v>6131</v>
      </c>
      <c r="C1032" s="12" t="s">
        <v>6177</v>
      </c>
      <c r="D1032" s="13" t="s">
        <v>4918</v>
      </c>
      <c r="E1032" s="13" t="s">
        <v>4939</v>
      </c>
      <c r="F1032" s="13" t="s">
        <v>6181</v>
      </c>
      <c r="G1032" s="14" t="s">
        <v>4921</v>
      </c>
      <c r="H1032" s="14" t="s">
        <v>4952</v>
      </c>
      <c r="I1032" s="14" t="s">
        <v>4927</v>
      </c>
      <c r="J1032" s="14" t="s">
        <v>4924</v>
      </c>
      <c r="K1032" s="16">
        <v>300</v>
      </c>
    </row>
    <row r="1033" spans="1:11">
      <c r="A1033" s="12" t="s">
        <v>4915</v>
      </c>
      <c r="B1033" s="12" t="s">
        <v>6131</v>
      </c>
      <c r="C1033" s="12" t="s">
        <v>6177</v>
      </c>
      <c r="D1033" s="13" t="s">
        <v>4931</v>
      </c>
      <c r="E1033" s="13" t="s">
        <v>5083</v>
      </c>
      <c r="F1033" s="13" t="s">
        <v>6182</v>
      </c>
      <c r="G1033" s="14" t="s">
        <v>4921</v>
      </c>
      <c r="H1033" s="14" t="s">
        <v>4952</v>
      </c>
      <c r="I1033" s="14" t="s">
        <v>4927</v>
      </c>
      <c r="J1033" s="14" t="s">
        <v>4924</v>
      </c>
      <c r="K1033" s="16">
        <v>300</v>
      </c>
    </row>
    <row r="1034" spans="1:11">
      <c r="A1034" s="12" t="s">
        <v>4915</v>
      </c>
      <c r="B1034" s="12" t="s">
        <v>6131</v>
      </c>
      <c r="C1034" s="12" t="s">
        <v>6177</v>
      </c>
      <c r="D1034" s="13" t="s">
        <v>4934</v>
      </c>
      <c r="E1034" s="13" t="s">
        <v>4998</v>
      </c>
      <c r="F1034" s="13" t="s">
        <v>5047</v>
      </c>
      <c r="G1034" s="14" t="s">
        <v>4921</v>
      </c>
      <c r="H1034" s="14" t="s">
        <v>4952</v>
      </c>
      <c r="I1034" s="14" t="s">
        <v>4927</v>
      </c>
      <c r="J1034" s="14" t="s">
        <v>4936</v>
      </c>
      <c r="K1034" s="16">
        <v>300</v>
      </c>
    </row>
    <row r="1035" spans="1:11">
      <c r="A1035" s="12" t="s">
        <v>4915</v>
      </c>
      <c r="B1035" s="12" t="s">
        <v>6131</v>
      </c>
      <c r="C1035" s="12" t="s">
        <v>6183</v>
      </c>
      <c r="D1035" s="13" t="s">
        <v>4918</v>
      </c>
      <c r="E1035" s="13" t="s">
        <v>4919</v>
      </c>
      <c r="F1035" s="13" t="s">
        <v>6184</v>
      </c>
      <c r="G1035" s="14" t="s">
        <v>4942</v>
      </c>
      <c r="H1035" s="14" t="s">
        <v>5800</v>
      </c>
      <c r="I1035" s="14" t="s">
        <v>5065</v>
      </c>
      <c r="J1035" s="14" t="s">
        <v>4924</v>
      </c>
      <c r="K1035" s="16">
        <v>273</v>
      </c>
    </row>
    <row r="1036" spans="1:11">
      <c r="A1036" s="12" t="s">
        <v>4915</v>
      </c>
      <c r="B1036" s="12" t="s">
        <v>6131</v>
      </c>
      <c r="C1036" s="12" t="s">
        <v>6183</v>
      </c>
      <c r="D1036" s="13" t="s">
        <v>4918</v>
      </c>
      <c r="E1036" s="13" t="s">
        <v>4939</v>
      </c>
      <c r="F1036" s="13" t="s">
        <v>6185</v>
      </c>
      <c r="G1036" s="14" t="s">
        <v>4921</v>
      </c>
      <c r="H1036" s="14" t="s">
        <v>4952</v>
      </c>
      <c r="I1036" s="14" t="s">
        <v>4927</v>
      </c>
      <c r="J1036" s="14" t="s">
        <v>4924</v>
      </c>
      <c r="K1036" s="16">
        <v>273</v>
      </c>
    </row>
    <row r="1037" spans="1:11">
      <c r="A1037" s="12" t="s">
        <v>4915</v>
      </c>
      <c r="B1037" s="12" t="s">
        <v>6131</v>
      </c>
      <c r="C1037" s="12" t="s">
        <v>6183</v>
      </c>
      <c r="D1037" s="13" t="s">
        <v>4918</v>
      </c>
      <c r="E1037" s="13" t="s">
        <v>5112</v>
      </c>
      <c r="F1037" s="13" t="s">
        <v>6186</v>
      </c>
      <c r="G1037" s="14" t="s">
        <v>4921</v>
      </c>
      <c r="H1037" s="14" t="s">
        <v>4952</v>
      </c>
      <c r="I1037" s="14" t="s">
        <v>4927</v>
      </c>
      <c r="J1037" s="14" t="s">
        <v>4924</v>
      </c>
      <c r="K1037" s="16">
        <v>273</v>
      </c>
    </row>
    <row r="1038" spans="1:11">
      <c r="A1038" s="12" t="s">
        <v>4915</v>
      </c>
      <c r="B1038" s="12" t="s">
        <v>6131</v>
      </c>
      <c r="C1038" s="12" t="s">
        <v>6183</v>
      </c>
      <c r="D1038" s="13" t="s">
        <v>4931</v>
      </c>
      <c r="E1038" s="13" t="s">
        <v>5083</v>
      </c>
      <c r="F1038" s="13" t="s">
        <v>6187</v>
      </c>
      <c r="G1038" s="14" t="s">
        <v>4921</v>
      </c>
      <c r="H1038" s="14" t="s">
        <v>4952</v>
      </c>
      <c r="I1038" s="14" t="s">
        <v>4927</v>
      </c>
      <c r="J1038" s="14" t="s">
        <v>4924</v>
      </c>
      <c r="K1038" s="16">
        <v>273</v>
      </c>
    </row>
    <row r="1039" spans="1:11">
      <c r="A1039" s="12" t="s">
        <v>4915</v>
      </c>
      <c r="B1039" s="12" t="s">
        <v>6131</v>
      </c>
      <c r="C1039" s="12" t="s">
        <v>6183</v>
      </c>
      <c r="D1039" s="13" t="s">
        <v>4934</v>
      </c>
      <c r="E1039" s="13" t="s">
        <v>4998</v>
      </c>
      <c r="F1039" s="13" t="s">
        <v>6188</v>
      </c>
      <c r="G1039" s="14" t="s">
        <v>4921</v>
      </c>
      <c r="H1039" s="14" t="s">
        <v>4952</v>
      </c>
      <c r="I1039" s="14" t="s">
        <v>4927</v>
      </c>
      <c r="J1039" s="14" t="s">
        <v>4936</v>
      </c>
      <c r="K1039" s="16">
        <v>273</v>
      </c>
    </row>
    <row r="1040" spans="1:11">
      <c r="A1040" s="12" t="s">
        <v>4915</v>
      </c>
      <c r="B1040" s="12" t="s">
        <v>6131</v>
      </c>
      <c r="C1040" s="12" t="s">
        <v>6189</v>
      </c>
      <c r="D1040" s="13" t="s">
        <v>4918</v>
      </c>
      <c r="E1040" s="13" t="s">
        <v>4919</v>
      </c>
      <c r="F1040" s="13" t="s">
        <v>6190</v>
      </c>
      <c r="G1040" s="14" t="s">
        <v>4921</v>
      </c>
      <c r="H1040" s="14" t="s">
        <v>4952</v>
      </c>
      <c r="I1040" s="14" t="s">
        <v>4927</v>
      </c>
      <c r="J1040" s="14" t="s">
        <v>4924</v>
      </c>
      <c r="K1040" s="16">
        <v>372.35</v>
      </c>
    </row>
    <row r="1041" spans="1:11">
      <c r="A1041" s="12" t="s">
        <v>4915</v>
      </c>
      <c r="B1041" s="12" t="s">
        <v>6131</v>
      </c>
      <c r="C1041" s="12" t="s">
        <v>6189</v>
      </c>
      <c r="D1041" s="13" t="s">
        <v>4918</v>
      </c>
      <c r="E1041" s="13" t="s">
        <v>4939</v>
      </c>
      <c r="F1041" s="13" t="s">
        <v>6191</v>
      </c>
      <c r="G1041" s="14" t="s">
        <v>4921</v>
      </c>
      <c r="H1041" s="14" t="s">
        <v>4952</v>
      </c>
      <c r="I1041" s="14" t="s">
        <v>4927</v>
      </c>
      <c r="J1041" s="14" t="s">
        <v>4924</v>
      </c>
      <c r="K1041" s="16">
        <v>372.35</v>
      </c>
    </row>
    <row r="1042" spans="1:11">
      <c r="A1042" s="12" t="s">
        <v>4915</v>
      </c>
      <c r="B1042" s="12" t="s">
        <v>6131</v>
      </c>
      <c r="C1042" s="12" t="s">
        <v>6189</v>
      </c>
      <c r="D1042" s="13" t="s">
        <v>4918</v>
      </c>
      <c r="E1042" s="13" t="s">
        <v>4968</v>
      </c>
      <c r="F1042" s="13" t="s">
        <v>6192</v>
      </c>
      <c r="G1042" s="14" t="s">
        <v>4942</v>
      </c>
      <c r="H1042" s="14" t="s">
        <v>4936</v>
      </c>
      <c r="I1042" s="14" t="s">
        <v>4949</v>
      </c>
      <c r="J1042" s="14" t="s">
        <v>4924</v>
      </c>
      <c r="K1042" s="16">
        <v>372.35</v>
      </c>
    </row>
    <row r="1043" spans="1:11">
      <c r="A1043" s="12" t="s">
        <v>4915</v>
      </c>
      <c r="B1043" s="12" t="s">
        <v>6131</v>
      </c>
      <c r="C1043" s="12" t="s">
        <v>6189</v>
      </c>
      <c r="D1043" s="13" t="s">
        <v>4931</v>
      </c>
      <c r="E1043" s="13" t="s">
        <v>4932</v>
      </c>
      <c r="F1043" s="13" t="s">
        <v>6193</v>
      </c>
      <c r="G1043" s="14" t="s">
        <v>4921</v>
      </c>
      <c r="H1043" s="14" t="s">
        <v>4952</v>
      </c>
      <c r="I1043" s="14" t="s">
        <v>4927</v>
      </c>
      <c r="J1043" s="14" t="s">
        <v>4924</v>
      </c>
      <c r="K1043" s="16">
        <v>372.35</v>
      </c>
    </row>
    <row r="1044" spans="1:11">
      <c r="A1044" s="12" t="s">
        <v>4915</v>
      </c>
      <c r="B1044" s="12" t="s">
        <v>6131</v>
      </c>
      <c r="C1044" s="12" t="s">
        <v>6189</v>
      </c>
      <c r="D1044" s="13" t="s">
        <v>4934</v>
      </c>
      <c r="E1044" s="13" t="s">
        <v>4998</v>
      </c>
      <c r="F1044" s="13" t="s">
        <v>6194</v>
      </c>
      <c r="G1044" s="14" t="s">
        <v>4921</v>
      </c>
      <c r="H1044" s="14" t="s">
        <v>4952</v>
      </c>
      <c r="I1044" s="14" t="s">
        <v>4927</v>
      </c>
      <c r="J1044" s="14" t="s">
        <v>4936</v>
      </c>
      <c r="K1044" s="16">
        <v>372.35</v>
      </c>
    </row>
    <row r="1045" spans="1:11">
      <c r="A1045" s="12" t="s">
        <v>4915</v>
      </c>
      <c r="B1045" s="12" t="s">
        <v>6131</v>
      </c>
      <c r="C1045" s="12" t="s">
        <v>6195</v>
      </c>
      <c r="D1045" s="13" t="s">
        <v>4918</v>
      </c>
      <c r="E1045" s="13" t="s">
        <v>4919</v>
      </c>
      <c r="F1045" s="13" t="s">
        <v>6196</v>
      </c>
      <c r="G1045" s="14" t="s">
        <v>5004</v>
      </c>
      <c r="H1045" s="14" t="s">
        <v>6197</v>
      </c>
      <c r="I1045" s="14" t="s">
        <v>5131</v>
      </c>
      <c r="J1045" s="14" t="s">
        <v>4924</v>
      </c>
      <c r="K1045" s="16">
        <v>200</v>
      </c>
    </row>
    <row r="1046" spans="1:11">
      <c r="A1046" s="12" t="s">
        <v>4915</v>
      </c>
      <c r="B1046" s="12" t="s">
        <v>6131</v>
      </c>
      <c r="C1046" s="12" t="s">
        <v>6195</v>
      </c>
      <c r="D1046" s="13" t="s">
        <v>4918</v>
      </c>
      <c r="E1046" s="13" t="s">
        <v>4919</v>
      </c>
      <c r="F1046" s="13" t="s">
        <v>6198</v>
      </c>
      <c r="G1046" s="14" t="s">
        <v>4942</v>
      </c>
      <c r="H1046" s="14" t="s">
        <v>4988</v>
      </c>
      <c r="I1046" s="14" t="s">
        <v>4949</v>
      </c>
      <c r="J1046" s="14" t="s">
        <v>4924</v>
      </c>
      <c r="K1046" s="16">
        <v>200</v>
      </c>
    </row>
    <row r="1047" spans="1:11">
      <c r="A1047" s="12" t="s">
        <v>4915</v>
      </c>
      <c r="B1047" s="12" t="s">
        <v>6131</v>
      </c>
      <c r="C1047" s="12" t="s">
        <v>6195</v>
      </c>
      <c r="D1047" s="13" t="s">
        <v>4918</v>
      </c>
      <c r="E1047" s="13" t="s">
        <v>4939</v>
      </c>
      <c r="F1047" s="13" t="s">
        <v>6199</v>
      </c>
      <c r="G1047" s="14" t="s">
        <v>4921</v>
      </c>
      <c r="H1047" s="14" t="s">
        <v>4952</v>
      </c>
      <c r="I1047" s="14" t="s">
        <v>4927</v>
      </c>
      <c r="J1047" s="14" t="s">
        <v>4924</v>
      </c>
      <c r="K1047" s="16">
        <v>200</v>
      </c>
    </row>
    <row r="1048" spans="1:11">
      <c r="A1048" s="12" t="s">
        <v>4915</v>
      </c>
      <c r="B1048" s="12" t="s">
        <v>6131</v>
      </c>
      <c r="C1048" s="12" t="s">
        <v>6195</v>
      </c>
      <c r="D1048" s="13" t="s">
        <v>4931</v>
      </c>
      <c r="E1048" s="13" t="s">
        <v>5083</v>
      </c>
      <c r="F1048" s="13" t="s">
        <v>6200</v>
      </c>
      <c r="G1048" s="14" t="s">
        <v>4921</v>
      </c>
      <c r="H1048" s="14" t="s">
        <v>4952</v>
      </c>
      <c r="I1048" s="14" t="s">
        <v>4927</v>
      </c>
      <c r="J1048" s="14" t="s">
        <v>4924</v>
      </c>
      <c r="K1048" s="16">
        <v>200</v>
      </c>
    </row>
    <row r="1049" spans="1:11">
      <c r="A1049" s="12" t="s">
        <v>4915</v>
      </c>
      <c r="B1049" s="12" t="s">
        <v>6131</v>
      </c>
      <c r="C1049" s="12" t="s">
        <v>6195</v>
      </c>
      <c r="D1049" s="13" t="s">
        <v>4934</v>
      </c>
      <c r="E1049" s="13" t="s">
        <v>4998</v>
      </c>
      <c r="F1049" s="13" t="s">
        <v>6201</v>
      </c>
      <c r="G1049" s="14" t="s">
        <v>4921</v>
      </c>
      <c r="H1049" s="14" t="s">
        <v>4952</v>
      </c>
      <c r="I1049" s="14" t="s">
        <v>4927</v>
      </c>
      <c r="J1049" s="14" t="s">
        <v>4936</v>
      </c>
      <c r="K1049" s="16">
        <v>200</v>
      </c>
    </row>
    <row r="1050" spans="1:11">
      <c r="A1050" s="12" t="s">
        <v>6202</v>
      </c>
      <c r="B1050" s="12" t="s">
        <v>6203</v>
      </c>
      <c r="C1050" s="12">
        <v>2025</v>
      </c>
      <c r="D1050" s="13"/>
      <c r="E1050" s="13"/>
      <c r="F1050" s="13"/>
      <c r="G1050" s="14"/>
      <c r="H1050" s="14"/>
      <c r="I1050" s="14"/>
      <c r="J1050" s="14"/>
      <c r="K1050" s="16">
        <v>49.8667</v>
      </c>
    </row>
    <row r="1051" spans="1:11">
      <c r="A1051" s="12" t="s">
        <v>6202</v>
      </c>
      <c r="B1051" s="12" t="s">
        <v>6203</v>
      </c>
      <c r="C1051" s="12">
        <v>2026</v>
      </c>
      <c r="D1051" s="13" t="s">
        <v>4918</v>
      </c>
      <c r="E1051" s="13" t="s">
        <v>4919</v>
      </c>
      <c r="F1051" s="13" t="s">
        <v>6060</v>
      </c>
      <c r="G1051" s="14" t="s">
        <v>4921</v>
      </c>
      <c r="H1051" s="14" t="s">
        <v>6204</v>
      </c>
      <c r="I1051" s="14" t="s">
        <v>6205</v>
      </c>
      <c r="J1051" s="14" t="s">
        <v>4924</v>
      </c>
      <c r="K1051" s="16">
        <v>96.16</v>
      </c>
    </row>
    <row r="1052" spans="1:11">
      <c r="A1052" s="12" t="s">
        <v>6202</v>
      </c>
      <c r="B1052" s="12" t="s">
        <v>6203</v>
      </c>
      <c r="C1052" s="12">
        <v>2026</v>
      </c>
      <c r="D1052" s="13" t="s">
        <v>4918</v>
      </c>
      <c r="E1052" s="13" t="s">
        <v>4943</v>
      </c>
      <c r="F1052" s="13" t="s">
        <v>6206</v>
      </c>
      <c r="G1052" s="14" t="s">
        <v>4921</v>
      </c>
      <c r="H1052" s="14" t="s">
        <v>5037</v>
      </c>
      <c r="I1052" s="14" t="s">
        <v>4927</v>
      </c>
      <c r="J1052" s="14" t="s">
        <v>4924</v>
      </c>
      <c r="K1052" s="16">
        <v>96.16</v>
      </c>
    </row>
    <row r="1053" spans="1:11">
      <c r="A1053" s="12" t="s">
        <v>6202</v>
      </c>
      <c r="B1053" s="12" t="s">
        <v>6203</v>
      </c>
      <c r="C1053" s="12">
        <v>2026</v>
      </c>
      <c r="D1053" s="13" t="s">
        <v>4918</v>
      </c>
      <c r="E1053" s="13" t="s">
        <v>4968</v>
      </c>
      <c r="F1053" s="13" t="s">
        <v>6207</v>
      </c>
      <c r="G1053" s="14" t="s">
        <v>4960</v>
      </c>
      <c r="H1053" s="14"/>
      <c r="I1053" s="14"/>
      <c r="J1053" s="14" t="s">
        <v>4924</v>
      </c>
      <c r="K1053" s="16">
        <v>96.16</v>
      </c>
    </row>
    <row r="1054" spans="1:11">
      <c r="A1054" s="12" t="s">
        <v>6202</v>
      </c>
      <c r="B1054" s="12" t="s">
        <v>6203</v>
      </c>
      <c r="C1054" s="12">
        <v>2026</v>
      </c>
      <c r="D1054" s="13" t="s">
        <v>4931</v>
      </c>
      <c r="E1054" s="13" t="s">
        <v>5083</v>
      </c>
      <c r="F1054" s="13" t="s">
        <v>6208</v>
      </c>
      <c r="G1054" s="14" t="s">
        <v>4960</v>
      </c>
      <c r="H1054" s="14"/>
      <c r="I1054" s="14"/>
      <c r="J1054" s="14" t="s">
        <v>4924</v>
      </c>
      <c r="K1054" s="16">
        <v>96.16</v>
      </c>
    </row>
    <row r="1055" spans="1:11">
      <c r="A1055" s="12" t="s">
        <v>6202</v>
      </c>
      <c r="B1055" s="12" t="s">
        <v>6203</v>
      </c>
      <c r="C1055" s="12">
        <v>2026</v>
      </c>
      <c r="D1055" s="13" t="s">
        <v>4934</v>
      </c>
      <c r="E1055" s="13" t="s">
        <v>4934</v>
      </c>
      <c r="F1055" s="13" t="s">
        <v>6209</v>
      </c>
      <c r="G1055" s="14" t="s">
        <v>4921</v>
      </c>
      <c r="H1055" s="14" t="s">
        <v>4926</v>
      </c>
      <c r="I1055" s="14" t="s">
        <v>4927</v>
      </c>
      <c r="J1055" s="14" t="s">
        <v>4936</v>
      </c>
      <c r="K1055" s="16">
        <v>96.16</v>
      </c>
    </row>
    <row r="1056" spans="1:11">
      <c r="A1056" s="12" t="s">
        <v>6202</v>
      </c>
      <c r="B1056" s="12" t="s">
        <v>6203</v>
      </c>
      <c r="C1056" s="12">
        <v>2026</v>
      </c>
      <c r="D1056" s="13" t="s">
        <v>4918</v>
      </c>
      <c r="E1056" s="13" t="s">
        <v>4919</v>
      </c>
      <c r="F1056" s="13" t="s">
        <v>6210</v>
      </c>
      <c r="G1056" s="14" t="s">
        <v>4921</v>
      </c>
      <c r="H1056" s="14" t="s">
        <v>4922</v>
      </c>
      <c r="I1056" s="14" t="s">
        <v>4947</v>
      </c>
      <c r="J1056" s="14" t="s">
        <v>4936</v>
      </c>
      <c r="K1056" s="16">
        <v>37.977</v>
      </c>
    </row>
    <row r="1057" spans="1:11">
      <c r="A1057" s="12" t="s">
        <v>6202</v>
      </c>
      <c r="B1057" s="12" t="s">
        <v>6203</v>
      </c>
      <c r="C1057" s="12">
        <v>2026</v>
      </c>
      <c r="D1057" s="13" t="s">
        <v>4918</v>
      </c>
      <c r="E1057" s="13" t="s">
        <v>4943</v>
      </c>
      <c r="F1057" s="13" t="s">
        <v>6211</v>
      </c>
      <c r="G1057" s="14" t="s">
        <v>4960</v>
      </c>
      <c r="H1057" s="14"/>
      <c r="I1057" s="14"/>
      <c r="J1057" s="14" t="s">
        <v>4924</v>
      </c>
      <c r="K1057" s="16">
        <v>37.977</v>
      </c>
    </row>
    <row r="1058" spans="1:11">
      <c r="A1058" s="12" t="s">
        <v>6202</v>
      </c>
      <c r="B1058" s="12" t="s">
        <v>6203</v>
      </c>
      <c r="C1058" s="12">
        <v>2026</v>
      </c>
      <c r="D1058" s="13" t="s">
        <v>4918</v>
      </c>
      <c r="E1058" s="13" t="s">
        <v>4968</v>
      </c>
      <c r="F1058" s="13" t="s">
        <v>6212</v>
      </c>
      <c r="G1058" s="14" t="s">
        <v>4960</v>
      </c>
      <c r="H1058" s="14"/>
      <c r="I1058" s="14"/>
      <c r="J1058" s="14" t="s">
        <v>4924</v>
      </c>
      <c r="K1058" s="16">
        <v>37.977</v>
      </c>
    </row>
    <row r="1059" spans="1:11">
      <c r="A1059" s="12" t="s">
        <v>6202</v>
      </c>
      <c r="B1059" s="12" t="s">
        <v>6203</v>
      </c>
      <c r="C1059" s="12">
        <v>2026</v>
      </c>
      <c r="D1059" s="13" t="s">
        <v>4931</v>
      </c>
      <c r="E1059" s="13" t="s">
        <v>4932</v>
      </c>
      <c r="F1059" s="13" t="s">
        <v>6213</v>
      </c>
      <c r="G1059" s="14" t="s">
        <v>4942</v>
      </c>
      <c r="H1059" s="14" t="s">
        <v>4938</v>
      </c>
      <c r="I1059" s="14" t="s">
        <v>4927</v>
      </c>
      <c r="J1059" s="14" t="s">
        <v>4956</v>
      </c>
      <c r="K1059" s="16">
        <v>37.977</v>
      </c>
    </row>
    <row r="1060" spans="1:11">
      <c r="A1060" s="12" t="s">
        <v>6202</v>
      </c>
      <c r="B1060" s="12" t="s">
        <v>6203</v>
      </c>
      <c r="C1060" s="12">
        <v>2026</v>
      </c>
      <c r="D1060" s="13" t="s">
        <v>4934</v>
      </c>
      <c r="E1060" s="13" t="s">
        <v>4934</v>
      </c>
      <c r="F1060" s="13" t="s">
        <v>6209</v>
      </c>
      <c r="G1060" s="14" t="s">
        <v>4921</v>
      </c>
      <c r="H1060" s="14" t="s">
        <v>4926</v>
      </c>
      <c r="I1060" s="14" t="s">
        <v>4927</v>
      </c>
      <c r="J1060" s="14" t="s">
        <v>4936</v>
      </c>
      <c r="K1060" s="16">
        <v>37.977</v>
      </c>
    </row>
    <row r="1061" spans="1:11">
      <c r="A1061" s="12" t="s">
        <v>6202</v>
      </c>
      <c r="B1061" s="12" t="s">
        <v>6203</v>
      </c>
      <c r="C1061" s="12">
        <v>2026</v>
      </c>
      <c r="D1061" s="13" t="s">
        <v>4918</v>
      </c>
      <c r="E1061" s="13" t="s">
        <v>4919</v>
      </c>
      <c r="F1061" s="13" t="s">
        <v>6214</v>
      </c>
      <c r="G1061" s="14" t="s">
        <v>4921</v>
      </c>
      <c r="H1061" s="14" t="s">
        <v>4988</v>
      </c>
      <c r="I1061" s="14" t="s">
        <v>5114</v>
      </c>
      <c r="J1061" s="14" t="s">
        <v>4924</v>
      </c>
      <c r="K1061" s="16">
        <v>29.3</v>
      </c>
    </row>
    <row r="1062" spans="1:11">
      <c r="A1062" s="12" t="s">
        <v>6202</v>
      </c>
      <c r="B1062" s="12" t="s">
        <v>6203</v>
      </c>
      <c r="C1062" s="12">
        <v>2026</v>
      </c>
      <c r="D1062" s="13" t="s">
        <v>4918</v>
      </c>
      <c r="E1062" s="13" t="s">
        <v>4919</v>
      </c>
      <c r="F1062" s="13" t="s">
        <v>6215</v>
      </c>
      <c r="G1062" s="14" t="s">
        <v>4921</v>
      </c>
      <c r="H1062" s="14" t="s">
        <v>4922</v>
      </c>
      <c r="I1062" s="14" t="s">
        <v>4947</v>
      </c>
      <c r="J1062" s="14" t="s">
        <v>4924</v>
      </c>
      <c r="K1062" s="16">
        <v>29.3</v>
      </c>
    </row>
    <row r="1063" spans="1:11">
      <c r="A1063" s="12" t="s">
        <v>6202</v>
      </c>
      <c r="B1063" s="12" t="s">
        <v>6203</v>
      </c>
      <c r="C1063" s="12">
        <v>2026</v>
      </c>
      <c r="D1063" s="13" t="s">
        <v>4918</v>
      </c>
      <c r="E1063" s="13" t="s">
        <v>4939</v>
      </c>
      <c r="F1063" s="13" t="s">
        <v>6216</v>
      </c>
      <c r="G1063" s="14" t="s">
        <v>4942</v>
      </c>
      <c r="H1063" s="14" t="s">
        <v>4938</v>
      </c>
      <c r="I1063" s="14" t="s">
        <v>4927</v>
      </c>
      <c r="J1063" s="14" t="s">
        <v>4936</v>
      </c>
      <c r="K1063" s="16">
        <v>29.3</v>
      </c>
    </row>
    <row r="1064" spans="1:11">
      <c r="A1064" s="12" t="s">
        <v>6202</v>
      </c>
      <c r="B1064" s="12" t="s">
        <v>6203</v>
      </c>
      <c r="C1064" s="12">
        <v>2026</v>
      </c>
      <c r="D1064" s="13" t="s">
        <v>4918</v>
      </c>
      <c r="E1064" s="13" t="s">
        <v>4943</v>
      </c>
      <c r="F1064" s="13" t="s">
        <v>6217</v>
      </c>
      <c r="G1064" s="14" t="s">
        <v>4921</v>
      </c>
      <c r="H1064" s="14" t="s">
        <v>4952</v>
      </c>
      <c r="I1064" s="14" t="s">
        <v>4927</v>
      </c>
      <c r="J1064" s="14" t="s">
        <v>4936</v>
      </c>
      <c r="K1064" s="16">
        <v>29.3</v>
      </c>
    </row>
    <row r="1065" spans="1:11">
      <c r="A1065" s="12" t="s">
        <v>6202</v>
      </c>
      <c r="B1065" s="12" t="s">
        <v>6203</v>
      </c>
      <c r="C1065" s="12">
        <v>2026</v>
      </c>
      <c r="D1065" s="13" t="s">
        <v>4931</v>
      </c>
      <c r="E1065" s="13" t="s">
        <v>4932</v>
      </c>
      <c r="F1065" s="13" t="s">
        <v>6218</v>
      </c>
      <c r="G1065" s="14" t="s">
        <v>4960</v>
      </c>
      <c r="H1065" s="14"/>
      <c r="I1065" s="14"/>
      <c r="J1065" s="14" t="s">
        <v>4956</v>
      </c>
      <c r="K1065" s="16">
        <v>29.3</v>
      </c>
    </row>
    <row r="1066" spans="1:11">
      <c r="A1066" s="12" t="s">
        <v>6202</v>
      </c>
      <c r="B1066" s="12" t="s">
        <v>6203</v>
      </c>
      <c r="C1066" s="12">
        <v>2026</v>
      </c>
      <c r="D1066" s="13" t="s">
        <v>4918</v>
      </c>
      <c r="E1066" s="13" t="s">
        <v>4919</v>
      </c>
      <c r="F1066" s="13" t="s">
        <v>6219</v>
      </c>
      <c r="G1066" s="14" t="s">
        <v>4921</v>
      </c>
      <c r="H1066" s="14" t="s">
        <v>4938</v>
      </c>
      <c r="I1066" s="14" t="s">
        <v>4927</v>
      </c>
      <c r="J1066" s="14" t="s">
        <v>4924</v>
      </c>
      <c r="K1066" s="16">
        <v>67.7</v>
      </c>
    </row>
    <row r="1067" spans="1:11">
      <c r="A1067" s="12" t="s">
        <v>6202</v>
      </c>
      <c r="B1067" s="12" t="s">
        <v>6203</v>
      </c>
      <c r="C1067" s="12">
        <v>2026</v>
      </c>
      <c r="D1067" s="13" t="s">
        <v>4918</v>
      </c>
      <c r="E1067" s="13" t="s">
        <v>4919</v>
      </c>
      <c r="F1067" s="13" t="s">
        <v>6220</v>
      </c>
      <c r="G1067" s="14" t="s">
        <v>4921</v>
      </c>
      <c r="H1067" s="14" t="s">
        <v>4946</v>
      </c>
      <c r="I1067" s="14" t="s">
        <v>4947</v>
      </c>
      <c r="J1067" s="14" t="s">
        <v>4924</v>
      </c>
      <c r="K1067" s="16">
        <v>67.7</v>
      </c>
    </row>
    <row r="1068" spans="1:11">
      <c r="A1068" s="12" t="s">
        <v>6202</v>
      </c>
      <c r="B1068" s="12" t="s">
        <v>6203</v>
      </c>
      <c r="C1068" s="12">
        <v>2026</v>
      </c>
      <c r="D1068" s="13" t="s">
        <v>4918</v>
      </c>
      <c r="E1068" s="13" t="s">
        <v>4939</v>
      </c>
      <c r="F1068" s="13" t="s">
        <v>6221</v>
      </c>
      <c r="G1068" s="14" t="s">
        <v>4960</v>
      </c>
      <c r="H1068" s="14"/>
      <c r="I1068" s="14"/>
      <c r="J1068" s="14" t="s">
        <v>4924</v>
      </c>
      <c r="K1068" s="16">
        <v>67.7</v>
      </c>
    </row>
    <row r="1069" spans="1:11">
      <c r="A1069" s="12" t="s">
        <v>6202</v>
      </c>
      <c r="B1069" s="12" t="s">
        <v>6203</v>
      </c>
      <c r="C1069" s="12">
        <v>2026</v>
      </c>
      <c r="D1069" s="13" t="s">
        <v>4931</v>
      </c>
      <c r="E1069" s="13" t="s">
        <v>4932</v>
      </c>
      <c r="F1069" s="13" t="s">
        <v>6222</v>
      </c>
      <c r="G1069" s="14" t="s">
        <v>4960</v>
      </c>
      <c r="H1069" s="14"/>
      <c r="I1069" s="14"/>
      <c r="J1069" s="14" t="s">
        <v>4924</v>
      </c>
      <c r="K1069" s="16">
        <v>67.7</v>
      </c>
    </row>
    <row r="1070" spans="1:11">
      <c r="A1070" s="12" t="s">
        <v>6202</v>
      </c>
      <c r="B1070" s="12" t="s">
        <v>6203</v>
      </c>
      <c r="C1070" s="12">
        <v>2026</v>
      </c>
      <c r="D1070" s="13" t="s">
        <v>4931</v>
      </c>
      <c r="E1070" s="13" t="s">
        <v>5083</v>
      </c>
      <c r="F1070" s="13" t="s">
        <v>6223</v>
      </c>
      <c r="G1070" s="14" t="s">
        <v>4921</v>
      </c>
      <c r="H1070" s="14" t="s">
        <v>5175</v>
      </c>
      <c r="I1070" s="14" t="s">
        <v>4927</v>
      </c>
      <c r="J1070" s="14" t="s">
        <v>4936</v>
      </c>
      <c r="K1070" s="16">
        <v>67.7</v>
      </c>
    </row>
    <row r="1071" spans="1:11">
      <c r="A1071" s="12" t="s">
        <v>6202</v>
      </c>
      <c r="B1071" s="12" t="s">
        <v>6203</v>
      </c>
      <c r="C1071" s="12">
        <v>2026</v>
      </c>
      <c r="D1071" s="13" t="s">
        <v>4918</v>
      </c>
      <c r="E1071" s="13" t="s">
        <v>4919</v>
      </c>
      <c r="F1071" s="13" t="s">
        <v>6224</v>
      </c>
      <c r="G1071" s="14" t="s">
        <v>4921</v>
      </c>
      <c r="H1071" s="14" t="s">
        <v>4924</v>
      </c>
      <c r="I1071" s="14" t="s">
        <v>4975</v>
      </c>
      <c r="J1071" s="14" t="s">
        <v>4924</v>
      </c>
      <c r="K1071" s="16">
        <v>25</v>
      </c>
    </row>
    <row r="1072" spans="1:11">
      <c r="A1072" s="12" t="s">
        <v>6202</v>
      </c>
      <c r="B1072" s="12" t="s">
        <v>6203</v>
      </c>
      <c r="C1072" s="12">
        <v>2026</v>
      </c>
      <c r="D1072" s="13" t="s">
        <v>4918</v>
      </c>
      <c r="E1072" s="13" t="s">
        <v>4919</v>
      </c>
      <c r="F1072" s="13" t="s">
        <v>6225</v>
      </c>
      <c r="G1072" s="14" t="s">
        <v>4921</v>
      </c>
      <c r="H1072" s="14" t="s">
        <v>4966</v>
      </c>
      <c r="I1072" s="14" t="s">
        <v>4947</v>
      </c>
      <c r="J1072" s="14" t="s">
        <v>4924</v>
      </c>
      <c r="K1072" s="16">
        <v>25</v>
      </c>
    </row>
    <row r="1073" spans="1:11">
      <c r="A1073" s="12" t="s">
        <v>6202</v>
      </c>
      <c r="B1073" s="12" t="s">
        <v>6203</v>
      </c>
      <c r="C1073" s="12">
        <v>2026</v>
      </c>
      <c r="D1073" s="13" t="s">
        <v>4918</v>
      </c>
      <c r="E1073" s="13" t="s">
        <v>4919</v>
      </c>
      <c r="F1073" s="13" t="s">
        <v>6226</v>
      </c>
      <c r="G1073" s="14" t="s">
        <v>4942</v>
      </c>
      <c r="H1073" s="14" t="s">
        <v>4966</v>
      </c>
      <c r="I1073" s="14" t="s">
        <v>5059</v>
      </c>
      <c r="J1073" s="14" t="s">
        <v>4936</v>
      </c>
      <c r="K1073" s="16">
        <v>25</v>
      </c>
    </row>
    <row r="1074" spans="1:11">
      <c r="A1074" s="12" t="s">
        <v>6202</v>
      </c>
      <c r="B1074" s="12" t="s">
        <v>6203</v>
      </c>
      <c r="C1074" s="12">
        <v>2026</v>
      </c>
      <c r="D1074" s="13" t="s">
        <v>4931</v>
      </c>
      <c r="E1074" s="13" t="s">
        <v>4932</v>
      </c>
      <c r="F1074" s="13" t="s">
        <v>6227</v>
      </c>
      <c r="G1074" s="14" t="s">
        <v>4960</v>
      </c>
      <c r="H1074" s="14"/>
      <c r="I1074" s="14"/>
      <c r="J1074" s="14" t="s">
        <v>4956</v>
      </c>
      <c r="K1074" s="16">
        <v>25</v>
      </c>
    </row>
    <row r="1075" spans="1:11">
      <c r="A1075" s="12" t="s">
        <v>6202</v>
      </c>
      <c r="B1075" s="12" t="s">
        <v>6203</v>
      </c>
      <c r="C1075" s="12">
        <v>2026</v>
      </c>
      <c r="D1075" s="13" t="s">
        <v>4931</v>
      </c>
      <c r="E1075" s="13" t="s">
        <v>4932</v>
      </c>
      <c r="F1075" s="13" t="s">
        <v>6228</v>
      </c>
      <c r="G1075" s="14" t="s">
        <v>4921</v>
      </c>
      <c r="H1075" s="14" t="s">
        <v>4926</v>
      </c>
      <c r="I1075" s="14" t="s">
        <v>4927</v>
      </c>
      <c r="J1075" s="14" t="s">
        <v>4936</v>
      </c>
      <c r="K1075" s="16">
        <v>25</v>
      </c>
    </row>
    <row r="1076" spans="1:11">
      <c r="A1076" s="12" t="s">
        <v>6202</v>
      </c>
      <c r="B1076" s="12" t="s">
        <v>6203</v>
      </c>
      <c r="C1076" s="12">
        <v>2026</v>
      </c>
      <c r="D1076" s="13" t="s">
        <v>4918</v>
      </c>
      <c r="E1076" s="13" t="s">
        <v>4919</v>
      </c>
      <c r="F1076" s="13" t="s">
        <v>6229</v>
      </c>
      <c r="G1076" s="14" t="s">
        <v>4942</v>
      </c>
      <c r="H1076" s="14" t="s">
        <v>4966</v>
      </c>
      <c r="I1076" s="14" t="s">
        <v>5059</v>
      </c>
      <c r="J1076" s="14" t="s">
        <v>4924</v>
      </c>
      <c r="K1076" s="16">
        <v>3</v>
      </c>
    </row>
    <row r="1077" spans="1:11">
      <c r="A1077" s="12" t="s">
        <v>6202</v>
      </c>
      <c r="B1077" s="12" t="s">
        <v>6203</v>
      </c>
      <c r="C1077" s="12">
        <v>2026</v>
      </c>
      <c r="D1077" s="13" t="s">
        <v>4918</v>
      </c>
      <c r="E1077" s="13" t="s">
        <v>4939</v>
      </c>
      <c r="F1077" s="13" t="s">
        <v>6230</v>
      </c>
      <c r="G1077" s="14" t="s">
        <v>4960</v>
      </c>
      <c r="H1077" s="14"/>
      <c r="I1077" s="14"/>
      <c r="J1077" s="14" t="s">
        <v>4924</v>
      </c>
      <c r="K1077" s="16">
        <v>3</v>
      </c>
    </row>
    <row r="1078" spans="1:11">
      <c r="A1078" s="12" t="s">
        <v>6202</v>
      </c>
      <c r="B1078" s="12" t="s">
        <v>6203</v>
      </c>
      <c r="C1078" s="12">
        <v>2026</v>
      </c>
      <c r="D1078" s="13" t="s">
        <v>4918</v>
      </c>
      <c r="E1078" s="13" t="s">
        <v>4943</v>
      </c>
      <c r="F1078" s="13" t="s">
        <v>6231</v>
      </c>
      <c r="G1078" s="14" t="s">
        <v>4942</v>
      </c>
      <c r="H1078" s="14" t="s">
        <v>4938</v>
      </c>
      <c r="I1078" s="14" t="s">
        <v>4927</v>
      </c>
      <c r="J1078" s="14" t="s">
        <v>4936</v>
      </c>
      <c r="K1078" s="16">
        <v>3</v>
      </c>
    </row>
    <row r="1079" spans="1:11">
      <c r="A1079" s="12" t="s">
        <v>6202</v>
      </c>
      <c r="B1079" s="12" t="s">
        <v>6203</v>
      </c>
      <c r="C1079" s="12">
        <v>2026</v>
      </c>
      <c r="D1079" s="13" t="s">
        <v>4918</v>
      </c>
      <c r="E1079" s="13" t="s">
        <v>5112</v>
      </c>
      <c r="F1079" s="13" t="s">
        <v>6232</v>
      </c>
      <c r="G1079" s="14" t="s">
        <v>4921</v>
      </c>
      <c r="H1079" s="14" t="s">
        <v>4926</v>
      </c>
      <c r="I1079" s="14" t="s">
        <v>4927</v>
      </c>
      <c r="J1079" s="14" t="s">
        <v>4936</v>
      </c>
      <c r="K1079" s="16">
        <v>3</v>
      </c>
    </row>
    <row r="1080" spans="1:11">
      <c r="A1080" s="12" t="s">
        <v>6202</v>
      </c>
      <c r="B1080" s="12" t="s">
        <v>6203</v>
      </c>
      <c r="C1080" s="12">
        <v>2026</v>
      </c>
      <c r="D1080" s="13" t="s">
        <v>4931</v>
      </c>
      <c r="E1080" s="13" t="s">
        <v>4932</v>
      </c>
      <c r="F1080" s="13" t="s">
        <v>6233</v>
      </c>
      <c r="G1080" s="14" t="s">
        <v>4960</v>
      </c>
      <c r="H1080" s="14"/>
      <c r="I1080" s="14"/>
      <c r="J1080" s="14" t="s">
        <v>4956</v>
      </c>
      <c r="K1080" s="16">
        <v>3</v>
      </c>
    </row>
    <row r="1081" spans="1:11">
      <c r="A1081" s="12" t="s">
        <v>6202</v>
      </c>
      <c r="B1081" s="12" t="s">
        <v>6203</v>
      </c>
      <c r="C1081" s="12">
        <v>2026</v>
      </c>
      <c r="D1081" s="13" t="s">
        <v>4918</v>
      </c>
      <c r="E1081" s="13" t="s">
        <v>4919</v>
      </c>
      <c r="F1081" s="13" t="s">
        <v>6234</v>
      </c>
      <c r="G1081" s="14" t="s">
        <v>4921</v>
      </c>
      <c r="H1081" s="14" t="s">
        <v>4988</v>
      </c>
      <c r="I1081" s="14" t="s">
        <v>5114</v>
      </c>
      <c r="J1081" s="14" t="s">
        <v>4924</v>
      </c>
      <c r="K1081" s="16">
        <v>5</v>
      </c>
    </row>
    <row r="1082" spans="1:11">
      <c r="A1082" s="12" t="s">
        <v>6202</v>
      </c>
      <c r="B1082" s="12" t="s">
        <v>6203</v>
      </c>
      <c r="C1082" s="12">
        <v>2026</v>
      </c>
      <c r="D1082" s="13" t="s">
        <v>4918</v>
      </c>
      <c r="E1082" s="13" t="s">
        <v>4943</v>
      </c>
      <c r="F1082" s="13" t="s">
        <v>6235</v>
      </c>
      <c r="G1082" s="14" t="s">
        <v>4942</v>
      </c>
      <c r="H1082" s="14" t="s">
        <v>4938</v>
      </c>
      <c r="I1082" s="14" t="s">
        <v>4927</v>
      </c>
      <c r="J1082" s="14" t="s">
        <v>4936</v>
      </c>
      <c r="K1082" s="16">
        <v>5</v>
      </c>
    </row>
    <row r="1083" spans="1:11">
      <c r="A1083" s="12" t="s">
        <v>6202</v>
      </c>
      <c r="B1083" s="12" t="s">
        <v>6203</v>
      </c>
      <c r="C1083" s="12">
        <v>2026</v>
      </c>
      <c r="D1083" s="13" t="s">
        <v>4918</v>
      </c>
      <c r="E1083" s="13" t="s">
        <v>5112</v>
      </c>
      <c r="F1083" s="13" t="s">
        <v>6236</v>
      </c>
      <c r="G1083" s="14" t="s">
        <v>4921</v>
      </c>
      <c r="H1083" s="14" t="s">
        <v>6237</v>
      </c>
      <c r="I1083" s="14" t="s">
        <v>4927</v>
      </c>
      <c r="J1083" s="14" t="s">
        <v>4936</v>
      </c>
      <c r="K1083" s="16">
        <v>5</v>
      </c>
    </row>
    <row r="1084" spans="1:11">
      <c r="A1084" s="12" t="s">
        <v>6202</v>
      </c>
      <c r="B1084" s="12" t="s">
        <v>6203</v>
      </c>
      <c r="C1084" s="12">
        <v>2026</v>
      </c>
      <c r="D1084" s="13" t="s">
        <v>4918</v>
      </c>
      <c r="E1084" s="13" t="s">
        <v>4968</v>
      </c>
      <c r="F1084" s="13" t="s">
        <v>6238</v>
      </c>
      <c r="G1084" s="14" t="s">
        <v>4960</v>
      </c>
      <c r="H1084" s="14"/>
      <c r="I1084" s="14"/>
      <c r="J1084" s="14" t="s">
        <v>4924</v>
      </c>
      <c r="K1084" s="16">
        <v>5</v>
      </c>
    </row>
    <row r="1085" spans="1:11">
      <c r="A1085" s="12" t="s">
        <v>6202</v>
      </c>
      <c r="B1085" s="12" t="s">
        <v>6203</v>
      </c>
      <c r="C1085" s="12">
        <v>2026</v>
      </c>
      <c r="D1085" s="13" t="s">
        <v>4931</v>
      </c>
      <c r="E1085" s="13" t="s">
        <v>4961</v>
      </c>
      <c r="F1085" s="13" t="s">
        <v>6239</v>
      </c>
      <c r="G1085" s="14" t="s">
        <v>4960</v>
      </c>
      <c r="H1085" s="14"/>
      <c r="I1085" s="14"/>
      <c r="J1085" s="14" t="s">
        <v>4956</v>
      </c>
      <c r="K1085" s="16">
        <v>5</v>
      </c>
    </row>
    <row r="1086" spans="1:11">
      <c r="A1086" s="12" t="s">
        <v>6202</v>
      </c>
      <c r="B1086" s="12" t="s">
        <v>6203</v>
      </c>
      <c r="C1086" s="12">
        <v>2026</v>
      </c>
      <c r="D1086" s="13" t="s">
        <v>4918</v>
      </c>
      <c r="E1086" s="13" t="s">
        <v>4919</v>
      </c>
      <c r="F1086" s="13" t="s">
        <v>6240</v>
      </c>
      <c r="G1086" s="14" t="s">
        <v>4921</v>
      </c>
      <c r="H1086" s="14" t="s">
        <v>5110</v>
      </c>
      <c r="I1086" s="14" t="s">
        <v>5059</v>
      </c>
      <c r="J1086" s="14" t="s">
        <v>4936</v>
      </c>
      <c r="K1086" s="16">
        <v>80</v>
      </c>
    </row>
    <row r="1087" spans="1:11">
      <c r="A1087" s="12" t="s">
        <v>6202</v>
      </c>
      <c r="B1087" s="12" t="s">
        <v>6203</v>
      </c>
      <c r="C1087" s="12">
        <v>2026</v>
      </c>
      <c r="D1087" s="13" t="s">
        <v>4918</v>
      </c>
      <c r="E1087" s="13" t="s">
        <v>4943</v>
      </c>
      <c r="F1087" s="13" t="s">
        <v>6241</v>
      </c>
      <c r="G1087" s="14" t="s">
        <v>4921</v>
      </c>
      <c r="H1087" s="14" t="s">
        <v>4952</v>
      </c>
      <c r="I1087" s="14" t="s">
        <v>4927</v>
      </c>
      <c r="J1087" s="14" t="s">
        <v>4924</v>
      </c>
      <c r="K1087" s="16">
        <v>80</v>
      </c>
    </row>
    <row r="1088" spans="1:11">
      <c r="A1088" s="12" t="s">
        <v>6202</v>
      </c>
      <c r="B1088" s="12" t="s">
        <v>6203</v>
      </c>
      <c r="C1088" s="12">
        <v>2026</v>
      </c>
      <c r="D1088" s="13" t="s">
        <v>4918</v>
      </c>
      <c r="E1088" s="13" t="s">
        <v>5112</v>
      </c>
      <c r="F1088" s="13" t="s">
        <v>6242</v>
      </c>
      <c r="G1088" s="14" t="s">
        <v>4921</v>
      </c>
      <c r="H1088" s="14" t="s">
        <v>5324</v>
      </c>
      <c r="I1088" s="14" t="s">
        <v>4927</v>
      </c>
      <c r="J1088" s="14" t="s">
        <v>4924</v>
      </c>
      <c r="K1088" s="16">
        <v>80</v>
      </c>
    </row>
    <row r="1089" spans="1:11">
      <c r="A1089" s="12" t="s">
        <v>6202</v>
      </c>
      <c r="B1089" s="12" t="s">
        <v>6203</v>
      </c>
      <c r="C1089" s="12">
        <v>2026</v>
      </c>
      <c r="D1089" s="13" t="s">
        <v>4918</v>
      </c>
      <c r="E1089" s="13" t="s">
        <v>4968</v>
      </c>
      <c r="F1089" s="13" t="s">
        <v>6243</v>
      </c>
      <c r="G1089" s="14" t="s">
        <v>4960</v>
      </c>
      <c r="H1089" s="14"/>
      <c r="I1089" s="14"/>
      <c r="J1089" s="14" t="s">
        <v>4936</v>
      </c>
      <c r="K1089" s="16">
        <v>80</v>
      </c>
    </row>
    <row r="1090" spans="1:11">
      <c r="A1090" s="12" t="s">
        <v>6202</v>
      </c>
      <c r="B1090" s="12" t="s">
        <v>6203</v>
      </c>
      <c r="C1090" s="12">
        <v>2026</v>
      </c>
      <c r="D1090" s="13" t="s">
        <v>4931</v>
      </c>
      <c r="E1090" s="13" t="s">
        <v>5083</v>
      </c>
      <c r="F1090" s="13" t="s">
        <v>6244</v>
      </c>
      <c r="G1090" s="14" t="s">
        <v>4960</v>
      </c>
      <c r="H1090" s="14"/>
      <c r="I1090" s="14"/>
      <c r="J1090" s="14" t="s">
        <v>4956</v>
      </c>
      <c r="K1090" s="16">
        <v>80</v>
      </c>
    </row>
    <row r="1091" spans="1:11">
      <c r="A1091" s="12" t="s">
        <v>6202</v>
      </c>
      <c r="B1091" s="12" t="s">
        <v>6203</v>
      </c>
      <c r="C1091" s="12">
        <v>2026</v>
      </c>
      <c r="D1091" s="13" t="s">
        <v>4918</v>
      </c>
      <c r="E1091" s="13" t="s">
        <v>4919</v>
      </c>
      <c r="F1091" s="13" t="s">
        <v>6245</v>
      </c>
      <c r="G1091" s="14" t="s">
        <v>4921</v>
      </c>
      <c r="H1091" s="14" t="s">
        <v>4946</v>
      </c>
      <c r="I1091" s="14" t="s">
        <v>5635</v>
      </c>
      <c r="J1091" s="14" t="s">
        <v>4924</v>
      </c>
      <c r="K1091" s="16">
        <v>25</v>
      </c>
    </row>
    <row r="1092" spans="1:11">
      <c r="A1092" s="12" t="s">
        <v>6202</v>
      </c>
      <c r="B1092" s="12" t="s">
        <v>6203</v>
      </c>
      <c r="C1092" s="12">
        <v>2026</v>
      </c>
      <c r="D1092" s="13" t="s">
        <v>4918</v>
      </c>
      <c r="E1092" s="13" t="s">
        <v>4939</v>
      </c>
      <c r="F1092" s="13" t="s">
        <v>6246</v>
      </c>
      <c r="G1092" s="14" t="s">
        <v>4921</v>
      </c>
      <c r="H1092" s="14" t="s">
        <v>4926</v>
      </c>
      <c r="I1092" s="14" t="s">
        <v>4927</v>
      </c>
      <c r="J1092" s="14" t="s">
        <v>4936</v>
      </c>
      <c r="K1092" s="16">
        <v>25</v>
      </c>
    </row>
    <row r="1093" spans="1:11">
      <c r="A1093" s="12" t="s">
        <v>6202</v>
      </c>
      <c r="B1093" s="12" t="s">
        <v>6203</v>
      </c>
      <c r="C1093" s="12">
        <v>2026</v>
      </c>
      <c r="D1093" s="13" t="s">
        <v>4918</v>
      </c>
      <c r="E1093" s="13" t="s">
        <v>4943</v>
      </c>
      <c r="F1093" s="13" t="s">
        <v>6247</v>
      </c>
      <c r="G1093" s="14" t="s">
        <v>4921</v>
      </c>
      <c r="H1093" s="14" t="s">
        <v>4926</v>
      </c>
      <c r="I1093" s="14" t="s">
        <v>4927</v>
      </c>
      <c r="J1093" s="14" t="s">
        <v>4936</v>
      </c>
      <c r="K1093" s="16">
        <v>25</v>
      </c>
    </row>
    <row r="1094" spans="1:11">
      <c r="A1094" s="12" t="s">
        <v>6202</v>
      </c>
      <c r="B1094" s="12" t="s">
        <v>6203</v>
      </c>
      <c r="C1094" s="12">
        <v>2026</v>
      </c>
      <c r="D1094" s="13" t="s">
        <v>4918</v>
      </c>
      <c r="E1094" s="13" t="s">
        <v>5112</v>
      </c>
      <c r="F1094" s="13" t="s">
        <v>6248</v>
      </c>
      <c r="G1094" s="14" t="s">
        <v>4921</v>
      </c>
      <c r="H1094" s="14" t="s">
        <v>4952</v>
      </c>
      <c r="I1094" s="14" t="s">
        <v>4927</v>
      </c>
      <c r="J1094" s="14" t="s">
        <v>4924</v>
      </c>
      <c r="K1094" s="16">
        <v>25</v>
      </c>
    </row>
    <row r="1095" spans="1:11">
      <c r="A1095" s="12" t="s">
        <v>6202</v>
      </c>
      <c r="B1095" s="12" t="s">
        <v>6203</v>
      </c>
      <c r="C1095" s="12">
        <v>2026</v>
      </c>
      <c r="D1095" s="13" t="s">
        <v>4931</v>
      </c>
      <c r="E1095" s="13" t="s">
        <v>4932</v>
      </c>
      <c r="F1095" s="13" t="s">
        <v>6249</v>
      </c>
      <c r="G1095" s="14" t="s">
        <v>4921</v>
      </c>
      <c r="H1095" s="14" t="s">
        <v>4926</v>
      </c>
      <c r="I1095" s="14" t="s">
        <v>4927</v>
      </c>
      <c r="J1095" s="14" t="s">
        <v>4956</v>
      </c>
      <c r="K1095" s="16">
        <v>25</v>
      </c>
    </row>
    <row r="1096" spans="1:11">
      <c r="A1096" s="12" t="s">
        <v>6202</v>
      </c>
      <c r="B1096" s="12" t="s">
        <v>6203</v>
      </c>
      <c r="C1096" s="12">
        <v>2026</v>
      </c>
      <c r="D1096" s="13" t="s">
        <v>4918</v>
      </c>
      <c r="E1096" s="13" t="s">
        <v>4919</v>
      </c>
      <c r="F1096" s="13" t="s">
        <v>6250</v>
      </c>
      <c r="G1096" s="14" t="s">
        <v>4921</v>
      </c>
      <c r="H1096" s="14" t="s">
        <v>4936</v>
      </c>
      <c r="I1096" s="14" t="s">
        <v>4949</v>
      </c>
      <c r="J1096" s="14" t="s">
        <v>4936</v>
      </c>
      <c r="K1096" s="16">
        <v>10</v>
      </c>
    </row>
    <row r="1097" spans="1:11">
      <c r="A1097" s="12" t="s">
        <v>6202</v>
      </c>
      <c r="B1097" s="12" t="s">
        <v>6203</v>
      </c>
      <c r="C1097" s="12">
        <v>2026</v>
      </c>
      <c r="D1097" s="13" t="s">
        <v>4918</v>
      </c>
      <c r="E1097" s="13" t="s">
        <v>4919</v>
      </c>
      <c r="F1097" s="13" t="s">
        <v>6251</v>
      </c>
      <c r="G1097" s="14" t="s">
        <v>4921</v>
      </c>
      <c r="H1097" s="14" t="s">
        <v>6252</v>
      </c>
      <c r="I1097" s="14" t="s">
        <v>4949</v>
      </c>
      <c r="J1097" s="14" t="s">
        <v>4924</v>
      </c>
      <c r="K1097" s="16">
        <v>10</v>
      </c>
    </row>
    <row r="1098" spans="1:11">
      <c r="A1098" s="12" t="s">
        <v>6202</v>
      </c>
      <c r="B1098" s="12" t="s">
        <v>6203</v>
      </c>
      <c r="C1098" s="12">
        <v>2026</v>
      </c>
      <c r="D1098" s="13" t="s">
        <v>4918</v>
      </c>
      <c r="E1098" s="13" t="s">
        <v>4943</v>
      </c>
      <c r="F1098" s="13" t="s">
        <v>6253</v>
      </c>
      <c r="G1098" s="14" t="s">
        <v>4921</v>
      </c>
      <c r="H1098" s="14" t="s">
        <v>5075</v>
      </c>
      <c r="I1098" s="14" t="s">
        <v>4927</v>
      </c>
      <c r="J1098" s="14" t="s">
        <v>4924</v>
      </c>
      <c r="K1098" s="16">
        <v>10</v>
      </c>
    </row>
    <row r="1099" spans="1:11">
      <c r="A1099" s="12" t="s">
        <v>6202</v>
      </c>
      <c r="B1099" s="12" t="s">
        <v>6203</v>
      </c>
      <c r="C1099" s="12">
        <v>2026</v>
      </c>
      <c r="D1099" s="13" t="s">
        <v>4931</v>
      </c>
      <c r="E1099" s="13" t="s">
        <v>4932</v>
      </c>
      <c r="F1099" s="13" t="s">
        <v>6254</v>
      </c>
      <c r="G1099" s="14" t="s">
        <v>4921</v>
      </c>
      <c r="H1099" s="14" t="s">
        <v>6237</v>
      </c>
      <c r="I1099" s="14" t="s">
        <v>4927</v>
      </c>
      <c r="J1099" s="14" t="s">
        <v>4924</v>
      </c>
      <c r="K1099" s="16">
        <v>10</v>
      </c>
    </row>
    <row r="1100" spans="1:11">
      <c r="A1100" s="12" t="s">
        <v>6202</v>
      </c>
      <c r="B1100" s="12" t="s">
        <v>6203</v>
      </c>
      <c r="C1100" s="12">
        <v>2026</v>
      </c>
      <c r="D1100" s="13" t="s">
        <v>4931</v>
      </c>
      <c r="E1100" s="13" t="s">
        <v>4932</v>
      </c>
      <c r="F1100" s="13" t="s">
        <v>6255</v>
      </c>
      <c r="G1100" s="14" t="s">
        <v>4921</v>
      </c>
      <c r="H1100" s="14" t="s">
        <v>5037</v>
      </c>
      <c r="I1100" s="14" t="s">
        <v>4927</v>
      </c>
      <c r="J1100" s="14" t="s">
        <v>4924</v>
      </c>
      <c r="K1100" s="16">
        <v>10</v>
      </c>
    </row>
    <row r="1101" spans="1:11">
      <c r="A1101" s="12" t="s">
        <v>6202</v>
      </c>
      <c r="B1101" s="12" t="s">
        <v>6203</v>
      </c>
      <c r="C1101" s="12">
        <v>2026</v>
      </c>
      <c r="D1101" s="13" t="s">
        <v>4918</v>
      </c>
      <c r="E1101" s="13" t="s">
        <v>4919</v>
      </c>
      <c r="F1101" s="13" t="s">
        <v>6256</v>
      </c>
      <c r="G1101" s="14" t="s">
        <v>4921</v>
      </c>
      <c r="H1101" s="14" t="s">
        <v>4938</v>
      </c>
      <c r="I1101" s="14" t="s">
        <v>4975</v>
      </c>
      <c r="J1101" s="14" t="s">
        <v>4936</v>
      </c>
      <c r="K1101" s="16">
        <v>165</v>
      </c>
    </row>
    <row r="1102" spans="1:11">
      <c r="A1102" s="12" t="s">
        <v>6202</v>
      </c>
      <c r="B1102" s="12" t="s">
        <v>6203</v>
      </c>
      <c r="C1102" s="12">
        <v>2026</v>
      </c>
      <c r="D1102" s="13" t="s">
        <v>4918</v>
      </c>
      <c r="E1102" s="13" t="s">
        <v>4943</v>
      </c>
      <c r="F1102" s="13" t="s">
        <v>6257</v>
      </c>
      <c r="G1102" s="14" t="s">
        <v>4960</v>
      </c>
      <c r="H1102" s="14"/>
      <c r="I1102" s="14"/>
      <c r="J1102" s="14" t="s">
        <v>4924</v>
      </c>
      <c r="K1102" s="16">
        <v>165</v>
      </c>
    </row>
    <row r="1103" spans="1:11">
      <c r="A1103" s="12" t="s">
        <v>6202</v>
      </c>
      <c r="B1103" s="12" t="s">
        <v>6203</v>
      </c>
      <c r="C1103" s="12">
        <v>2026</v>
      </c>
      <c r="D1103" s="13" t="s">
        <v>4918</v>
      </c>
      <c r="E1103" s="13" t="s">
        <v>5112</v>
      </c>
      <c r="F1103" s="13" t="s">
        <v>6258</v>
      </c>
      <c r="G1103" s="14" t="s">
        <v>4921</v>
      </c>
      <c r="H1103" s="14" t="s">
        <v>5075</v>
      </c>
      <c r="I1103" s="14" t="s">
        <v>4927</v>
      </c>
      <c r="J1103" s="14" t="s">
        <v>4924</v>
      </c>
      <c r="K1103" s="16">
        <v>165</v>
      </c>
    </row>
    <row r="1104" spans="1:11">
      <c r="A1104" s="12" t="s">
        <v>6202</v>
      </c>
      <c r="B1104" s="12" t="s">
        <v>6203</v>
      </c>
      <c r="C1104" s="12">
        <v>2026</v>
      </c>
      <c r="D1104" s="13" t="s">
        <v>4931</v>
      </c>
      <c r="E1104" s="13" t="s">
        <v>5089</v>
      </c>
      <c r="F1104" s="13" t="s">
        <v>6259</v>
      </c>
      <c r="G1104" s="14" t="s">
        <v>4921</v>
      </c>
      <c r="H1104" s="14" t="s">
        <v>4974</v>
      </c>
      <c r="I1104" s="14" t="s">
        <v>4927</v>
      </c>
      <c r="J1104" s="14" t="s">
        <v>4924</v>
      </c>
      <c r="K1104" s="16">
        <v>165</v>
      </c>
    </row>
    <row r="1105" spans="1:11">
      <c r="A1105" s="12" t="s">
        <v>6202</v>
      </c>
      <c r="B1105" s="12" t="s">
        <v>6203</v>
      </c>
      <c r="C1105" s="12">
        <v>2026</v>
      </c>
      <c r="D1105" s="13" t="s">
        <v>4931</v>
      </c>
      <c r="E1105" s="13" t="s">
        <v>4932</v>
      </c>
      <c r="F1105" s="13" t="s">
        <v>6260</v>
      </c>
      <c r="G1105" s="14" t="s">
        <v>4921</v>
      </c>
      <c r="H1105" s="14" t="s">
        <v>4952</v>
      </c>
      <c r="I1105" s="14" t="s">
        <v>4927</v>
      </c>
      <c r="J1105" s="14" t="s">
        <v>4924</v>
      </c>
      <c r="K1105" s="16">
        <v>165</v>
      </c>
    </row>
    <row r="1106" spans="1:11">
      <c r="A1106" s="12" t="s">
        <v>6202</v>
      </c>
      <c r="B1106" s="12" t="s">
        <v>6203</v>
      </c>
      <c r="C1106" s="12">
        <v>2026</v>
      </c>
      <c r="D1106" s="13" t="s">
        <v>4918</v>
      </c>
      <c r="E1106" s="13" t="s">
        <v>4919</v>
      </c>
      <c r="F1106" s="13" t="s">
        <v>6261</v>
      </c>
      <c r="G1106" s="14" t="s">
        <v>4921</v>
      </c>
      <c r="H1106" s="14" t="s">
        <v>4988</v>
      </c>
      <c r="I1106" s="14" t="s">
        <v>5114</v>
      </c>
      <c r="J1106" s="14" t="s">
        <v>4924</v>
      </c>
      <c r="K1106" s="16">
        <v>15</v>
      </c>
    </row>
    <row r="1107" spans="1:11">
      <c r="A1107" s="12" t="s">
        <v>6202</v>
      </c>
      <c r="B1107" s="12" t="s">
        <v>6203</v>
      </c>
      <c r="C1107" s="12">
        <v>2026</v>
      </c>
      <c r="D1107" s="13" t="s">
        <v>4918</v>
      </c>
      <c r="E1107" s="13" t="s">
        <v>4943</v>
      </c>
      <c r="F1107" s="13" t="s">
        <v>6262</v>
      </c>
      <c r="G1107" s="14" t="s">
        <v>4921</v>
      </c>
      <c r="H1107" s="14" t="s">
        <v>4952</v>
      </c>
      <c r="I1107" s="14" t="s">
        <v>4927</v>
      </c>
      <c r="J1107" s="14" t="s">
        <v>4924</v>
      </c>
      <c r="K1107" s="16">
        <v>15</v>
      </c>
    </row>
    <row r="1108" spans="1:11">
      <c r="A1108" s="12" t="s">
        <v>6202</v>
      </c>
      <c r="B1108" s="12" t="s">
        <v>6203</v>
      </c>
      <c r="C1108" s="12">
        <v>2026</v>
      </c>
      <c r="D1108" s="13" t="s">
        <v>4918</v>
      </c>
      <c r="E1108" s="13" t="s">
        <v>5112</v>
      </c>
      <c r="F1108" s="13" t="s">
        <v>6263</v>
      </c>
      <c r="G1108" s="14" t="s">
        <v>4921</v>
      </c>
      <c r="H1108" s="14" t="s">
        <v>4926</v>
      </c>
      <c r="I1108" s="14" t="s">
        <v>4927</v>
      </c>
      <c r="J1108" s="14" t="s">
        <v>4936</v>
      </c>
      <c r="K1108" s="16">
        <v>15</v>
      </c>
    </row>
    <row r="1109" spans="1:11">
      <c r="A1109" s="12" t="s">
        <v>6202</v>
      </c>
      <c r="B1109" s="12" t="s">
        <v>6203</v>
      </c>
      <c r="C1109" s="12">
        <v>2026</v>
      </c>
      <c r="D1109" s="13" t="s">
        <v>4931</v>
      </c>
      <c r="E1109" s="13" t="s">
        <v>5089</v>
      </c>
      <c r="F1109" s="13" t="s">
        <v>6264</v>
      </c>
      <c r="G1109" s="14" t="s">
        <v>4921</v>
      </c>
      <c r="H1109" s="14" t="s">
        <v>4924</v>
      </c>
      <c r="I1109" s="14" t="s">
        <v>4927</v>
      </c>
      <c r="J1109" s="14" t="s">
        <v>4924</v>
      </c>
      <c r="K1109" s="16">
        <v>15</v>
      </c>
    </row>
    <row r="1110" spans="1:11">
      <c r="A1110" s="12" t="s">
        <v>6202</v>
      </c>
      <c r="B1110" s="12" t="s">
        <v>6203</v>
      </c>
      <c r="C1110" s="12">
        <v>2026</v>
      </c>
      <c r="D1110" s="13" t="s">
        <v>4931</v>
      </c>
      <c r="E1110" s="13" t="s">
        <v>5083</v>
      </c>
      <c r="F1110" s="13" t="s">
        <v>6265</v>
      </c>
      <c r="G1110" s="14" t="s">
        <v>4960</v>
      </c>
      <c r="H1110" s="14"/>
      <c r="I1110" s="14"/>
      <c r="J1110" s="14" t="s">
        <v>4924</v>
      </c>
      <c r="K1110" s="16">
        <v>15</v>
      </c>
    </row>
    <row r="1111" spans="1:11">
      <c r="A1111" s="12" t="s">
        <v>6202</v>
      </c>
      <c r="B1111" s="12" t="s">
        <v>6203</v>
      </c>
      <c r="C1111" s="12">
        <v>2026</v>
      </c>
      <c r="D1111" s="13" t="s">
        <v>4918</v>
      </c>
      <c r="E1111" s="13" t="s">
        <v>4919</v>
      </c>
      <c r="F1111" s="13" t="s">
        <v>6266</v>
      </c>
      <c r="G1111" s="14" t="s">
        <v>4921</v>
      </c>
      <c r="H1111" s="14" t="s">
        <v>6267</v>
      </c>
      <c r="I1111" s="14" t="s">
        <v>5131</v>
      </c>
      <c r="J1111" s="14" t="s">
        <v>4936</v>
      </c>
      <c r="K1111" s="16">
        <v>13</v>
      </c>
    </row>
    <row r="1112" spans="1:11">
      <c r="A1112" s="12" t="s">
        <v>6202</v>
      </c>
      <c r="B1112" s="12" t="s">
        <v>6203</v>
      </c>
      <c r="C1112" s="12">
        <v>2026</v>
      </c>
      <c r="D1112" s="13" t="s">
        <v>4918</v>
      </c>
      <c r="E1112" s="13" t="s">
        <v>4943</v>
      </c>
      <c r="F1112" s="13" t="s">
        <v>6268</v>
      </c>
      <c r="G1112" s="14" t="s">
        <v>4960</v>
      </c>
      <c r="H1112" s="14"/>
      <c r="I1112" s="14"/>
      <c r="J1112" s="14" t="s">
        <v>4924</v>
      </c>
      <c r="K1112" s="16">
        <v>13</v>
      </c>
    </row>
    <row r="1113" spans="1:11">
      <c r="A1113" s="12" t="s">
        <v>6202</v>
      </c>
      <c r="B1113" s="12" t="s">
        <v>6203</v>
      </c>
      <c r="C1113" s="12">
        <v>2026</v>
      </c>
      <c r="D1113" s="13" t="s">
        <v>4918</v>
      </c>
      <c r="E1113" s="13" t="s">
        <v>4968</v>
      </c>
      <c r="F1113" s="13" t="s">
        <v>6269</v>
      </c>
      <c r="G1113" s="14" t="s">
        <v>4960</v>
      </c>
      <c r="H1113" s="14"/>
      <c r="I1113" s="14"/>
      <c r="J1113" s="14" t="s">
        <v>4924</v>
      </c>
      <c r="K1113" s="16">
        <v>13</v>
      </c>
    </row>
    <row r="1114" spans="1:11">
      <c r="A1114" s="12" t="s">
        <v>6202</v>
      </c>
      <c r="B1114" s="12" t="s">
        <v>6203</v>
      </c>
      <c r="C1114" s="12">
        <v>2026</v>
      </c>
      <c r="D1114" s="13" t="s">
        <v>4931</v>
      </c>
      <c r="E1114" s="13" t="s">
        <v>4932</v>
      </c>
      <c r="F1114" s="13" t="s">
        <v>6270</v>
      </c>
      <c r="G1114" s="14" t="s">
        <v>5004</v>
      </c>
      <c r="H1114" s="14" t="s">
        <v>4988</v>
      </c>
      <c r="I1114" s="14" t="s">
        <v>4927</v>
      </c>
      <c r="J1114" s="14" t="s">
        <v>4956</v>
      </c>
      <c r="K1114" s="16">
        <v>13</v>
      </c>
    </row>
    <row r="1115" spans="1:11">
      <c r="A1115" s="12" t="s">
        <v>6202</v>
      </c>
      <c r="B1115" s="12" t="s">
        <v>6203</v>
      </c>
      <c r="C1115" s="12">
        <v>2026</v>
      </c>
      <c r="D1115" s="13" t="s">
        <v>4934</v>
      </c>
      <c r="E1115" s="13" t="s">
        <v>4934</v>
      </c>
      <c r="F1115" s="13" t="s">
        <v>6271</v>
      </c>
      <c r="G1115" s="14" t="s">
        <v>4921</v>
      </c>
      <c r="H1115" s="14" t="s">
        <v>4952</v>
      </c>
      <c r="I1115" s="14" t="s">
        <v>4927</v>
      </c>
      <c r="J1115" s="14" t="s">
        <v>4936</v>
      </c>
      <c r="K1115" s="16">
        <v>13</v>
      </c>
    </row>
    <row r="1116" spans="1:11">
      <c r="A1116" s="12" t="s">
        <v>6202</v>
      </c>
      <c r="B1116" s="12" t="s">
        <v>6203</v>
      </c>
      <c r="C1116" s="12">
        <v>2026</v>
      </c>
      <c r="D1116" s="13" t="s">
        <v>4918</v>
      </c>
      <c r="E1116" s="13" t="s">
        <v>4919</v>
      </c>
      <c r="F1116" s="13" t="s">
        <v>6272</v>
      </c>
      <c r="G1116" s="14" t="s">
        <v>4921</v>
      </c>
      <c r="H1116" s="14" t="s">
        <v>4966</v>
      </c>
      <c r="I1116" s="14" t="s">
        <v>5059</v>
      </c>
      <c r="J1116" s="14" t="s">
        <v>4936</v>
      </c>
      <c r="K1116" s="16">
        <v>5</v>
      </c>
    </row>
    <row r="1117" spans="1:11">
      <c r="A1117" s="12" t="s">
        <v>6202</v>
      </c>
      <c r="B1117" s="12" t="s">
        <v>6203</v>
      </c>
      <c r="C1117" s="12">
        <v>2026</v>
      </c>
      <c r="D1117" s="13" t="s">
        <v>4918</v>
      </c>
      <c r="E1117" s="13" t="s">
        <v>4919</v>
      </c>
      <c r="F1117" s="13" t="s">
        <v>6273</v>
      </c>
      <c r="G1117" s="14" t="s">
        <v>4921</v>
      </c>
      <c r="H1117" s="14" t="s">
        <v>4946</v>
      </c>
      <c r="I1117" s="14" t="s">
        <v>4947</v>
      </c>
      <c r="J1117" s="14" t="s">
        <v>4936</v>
      </c>
      <c r="K1117" s="16">
        <v>5</v>
      </c>
    </row>
    <row r="1118" spans="1:11">
      <c r="A1118" s="12" t="s">
        <v>6202</v>
      </c>
      <c r="B1118" s="12" t="s">
        <v>6203</v>
      </c>
      <c r="C1118" s="12">
        <v>2026</v>
      </c>
      <c r="D1118" s="13" t="s">
        <v>4918</v>
      </c>
      <c r="E1118" s="13" t="s">
        <v>4943</v>
      </c>
      <c r="F1118" s="13" t="s">
        <v>6274</v>
      </c>
      <c r="G1118" s="14" t="s">
        <v>4921</v>
      </c>
      <c r="H1118" s="14" t="s">
        <v>4926</v>
      </c>
      <c r="I1118" s="14" t="s">
        <v>4927</v>
      </c>
      <c r="J1118" s="14" t="s">
        <v>4936</v>
      </c>
      <c r="K1118" s="16">
        <v>5</v>
      </c>
    </row>
    <row r="1119" spans="1:11">
      <c r="A1119" s="12" t="s">
        <v>6202</v>
      </c>
      <c r="B1119" s="12" t="s">
        <v>6203</v>
      </c>
      <c r="C1119" s="12">
        <v>2026</v>
      </c>
      <c r="D1119" s="13" t="s">
        <v>4918</v>
      </c>
      <c r="E1119" s="13" t="s">
        <v>5112</v>
      </c>
      <c r="F1119" s="13" t="s">
        <v>6275</v>
      </c>
      <c r="G1119" s="14" t="s">
        <v>4921</v>
      </c>
      <c r="H1119" s="14" t="s">
        <v>4966</v>
      </c>
      <c r="I1119" s="14" t="s">
        <v>5635</v>
      </c>
      <c r="J1119" s="14" t="s">
        <v>4956</v>
      </c>
      <c r="K1119" s="16">
        <v>5</v>
      </c>
    </row>
    <row r="1120" spans="1:11">
      <c r="A1120" s="12" t="s">
        <v>6202</v>
      </c>
      <c r="B1120" s="12" t="s">
        <v>6203</v>
      </c>
      <c r="C1120" s="12">
        <v>2026</v>
      </c>
      <c r="D1120" s="13" t="s">
        <v>4931</v>
      </c>
      <c r="E1120" s="13" t="s">
        <v>4932</v>
      </c>
      <c r="F1120" s="13" t="s">
        <v>6276</v>
      </c>
      <c r="G1120" s="14" t="s">
        <v>4960</v>
      </c>
      <c r="H1120" s="14"/>
      <c r="I1120" s="14"/>
      <c r="J1120" s="14" t="s">
        <v>4956</v>
      </c>
      <c r="K1120" s="16">
        <v>5</v>
      </c>
    </row>
    <row r="1121" spans="1:11">
      <c r="A1121" s="12" t="s">
        <v>6202</v>
      </c>
      <c r="B1121" s="12" t="s">
        <v>6203</v>
      </c>
      <c r="C1121" s="12">
        <v>2026</v>
      </c>
      <c r="D1121" s="13" t="s">
        <v>4918</v>
      </c>
      <c r="E1121" s="13" t="s">
        <v>4919</v>
      </c>
      <c r="F1121" s="13" t="s">
        <v>6277</v>
      </c>
      <c r="G1121" s="14" t="s">
        <v>4921</v>
      </c>
      <c r="H1121" s="14" t="s">
        <v>5137</v>
      </c>
      <c r="I1121" s="14" t="s">
        <v>5635</v>
      </c>
      <c r="J1121" s="14" t="s">
        <v>4924</v>
      </c>
      <c r="K1121" s="16">
        <v>38.95</v>
      </c>
    </row>
    <row r="1122" spans="1:11">
      <c r="A1122" s="12" t="s">
        <v>6202</v>
      </c>
      <c r="B1122" s="12" t="s">
        <v>6203</v>
      </c>
      <c r="C1122" s="12">
        <v>2026</v>
      </c>
      <c r="D1122" s="13" t="s">
        <v>4918</v>
      </c>
      <c r="E1122" s="13" t="s">
        <v>4919</v>
      </c>
      <c r="F1122" s="13" t="s">
        <v>6278</v>
      </c>
      <c r="G1122" s="14" t="s">
        <v>4942</v>
      </c>
      <c r="H1122" s="14" t="s">
        <v>4966</v>
      </c>
      <c r="I1122" s="14" t="s">
        <v>5120</v>
      </c>
      <c r="J1122" s="14" t="s">
        <v>4924</v>
      </c>
      <c r="K1122" s="16">
        <v>38.95</v>
      </c>
    </row>
    <row r="1123" spans="1:11">
      <c r="A1123" s="12" t="s">
        <v>6202</v>
      </c>
      <c r="B1123" s="12" t="s">
        <v>6203</v>
      </c>
      <c r="C1123" s="12">
        <v>2026</v>
      </c>
      <c r="D1123" s="13" t="s">
        <v>4918</v>
      </c>
      <c r="E1123" s="13" t="s">
        <v>4943</v>
      </c>
      <c r="F1123" s="13" t="s">
        <v>6241</v>
      </c>
      <c r="G1123" s="14" t="s">
        <v>4960</v>
      </c>
      <c r="H1123" s="14"/>
      <c r="I1123" s="14"/>
      <c r="J1123" s="14" t="s">
        <v>4924</v>
      </c>
      <c r="K1123" s="16">
        <v>38.95</v>
      </c>
    </row>
    <row r="1124" spans="1:11">
      <c r="A1124" s="12" t="s">
        <v>6202</v>
      </c>
      <c r="B1124" s="12" t="s">
        <v>6203</v>
      </c>
      <c r="C1124" s="12">
        <v>2026</v>
      </c>
      <c r="D1124" s="13" t="s">
        <v>4931</v>
      </c>
      <c r="E1124" s="13" t="s">
        <v>4932</v>
      </c>
      <c r="F1124" s="13" t="s">
        <v>6279</v>
      </c>
      <c r="G1124" s="14" t="s">
        <v>4921</v>
      </c>
      <c r="H1124" s="14" t="s">
        <v>4926</v>
      </c>
      <c r="I1124" s="14" t="s">
        <v>4927</v>
      </c>
      <c r="J1124" s="14" t="s">
        <v>4936</v>
      </c>
      <c r="K1124" s="16">
        <v>38.95</v>
      </c>
    </row>
    <row r="1125" spans="1:11">
      <c r="A1125" s="12" t="s">
        <v>6202</v>
      </c>
      <c r="B1125" s="12" t="s">
        <v>6203</v>
      </c>
      <c r="C1125" s="12">
        <v>2026</v>
      </c>
      <c r="D1125" s="13" t="s">
        <v>4931</v>
      </c>
      <c r="E1125" s="13" t="s">
        <v>4961</v>
      </c>
      <c r="F1125" s="13" t="s">
        <v>6280</v>
      </c>
      <c r="G1125" s="14" t="s">
        <v>4921</v>
      </c>
      <c r="H1125" s="14" t="s">
        <v>4926</v>
      </c>
      <c r="I1125" s="14" t="s">
        <v>4927</v>
      </c>
      <c r="J1125" s="14" t="s">
        <v>4924</v>
      </c>
      <c r="K1125" s="16">
        <v>38.95</v>
      </c>
    </row>
    <row r="1126" spans="1:11">
      <c r="A1126" s="12" t="s">
        <v>6202</v>
      </c>
      <c r="B1126" s="12" t="s">
        <v>6203</v>
      </c>
      <c r="C1126" s="12">
        <v>2026</v>
      </c>
      <c r="D1126" s="13" t="s">
        <v>4918</v>
      </c>
      <c r="E1126" s="13" t="s">
        <v>4919</v>
      </c>
      <c r="F1126" s="13" t="s">
        <v>6281</v>
      </c>
      <c r="G1126" s="14" t="s">
        <v>4921</v>
      </c>
      <c r="H1126" s="14" t="s">
        <v>5201</v>
      </c>
      <c r="I1126" s="14" t="s">
        <v>6205</v>
      </c>
      <c r="J1126" s="14" t="s">
        <v>4924</v>
      </c>
      <c r="K1126" s="16">
        <v>50.2</v>
      </c>
    </row>
    <row r="1127" spans="1:11">
      <c r="A1127" s="12" t="s">
        <v>6202</v>
      </c>
      <c r="B1127" s="12" t="s">
        <v>6203</v>
      </c>
      <c r="C1127" s="12">
        <v>2026</v>
      </c>
      <c r="D1127" s="13" t="s">
        <v>4918</v>
      </c>
      <c r="E1127" s="13" t="s">
        <v>4939</v>
      </c>
      <c r="F1127" s="13" t="s">
        <v>6282</v>
      </c>
      <c r="G1127" s="14" t="s">
        <v>4921</v>
      </c>
      <c r="H1127" s="14" t="s">
        <v>4938</v>
      </c>
      <c r="I1127" s="14" t="s">
        <v>4927</v>
      </c>
      <c r="J1127" s="14" t="s">
        <v>4924</v>
      </c>
      <c r="K1127" s="16">
        <v>50.2</v>
      </c>
    </row>
    <row r="1128" spans="1:11">
      <c r="A1128" s="12" t="s">
        <v>6202</v>
      </c>
      <c r="B1128" s="12" t="s">
        <v>6203</v>
      </c>
      <c r="C1128" s="12">
        <v>2026</v>
      </c>
      <c r="D1128" s="13" t="s">
        <v>4931</v>
      </c>
      <c r="E1128" s="13" t="s">
        <v>4932</v>
      </c>
      <c r="F1128" s="13" t="s">
        <v>6283</v>
      </c>
      <c r="G1128" s="14" t="s">
        <v>4921</v>
      </c>
      <c r="H1128" s="14" t="s">
        <v>4952</v>
      </c>
      <c r="I1128" s="14" t="s">
        <v>4927</v>
      </c>
      <c r="J1128" s="14" t="s">
        <v>4924</v>
      </c>
      <c r="K1128" s="16">
        <v>50.2</v>
      </c>
    </row>
    <row r="1129" spans="1:11">
      <c r="A1129" s="12" t="s">
        <v>6202</v>
      </c>
      <c r="B1129" s="12" t="s">
        <v>6203</v>
      </c>
      <c r="C1129" s="12">
        <v>2026</v>
      </c>
      <c r="D1129" s="13" t="s">
        <v>4931</v>
      </c>
      <c r="E1129" s="13" t="s">
        <v>5083</v>
      </c>
      <c r="F1129" s="13" t="s">
        <v>6284</v>
      </c>
      <c r="G1129" s="14" t="s">
        <v>4960</v>
      </c>
      <c r="H1129" s="14"/>
      <c r="I1129" s="14"/>
      <c r="J1129" s="14" t="s">
        <v>4924</v>
      </c>
      <c r="K1129" s="16">
        <v>50.2</v>
      </c>
    </row>
    <row r="1130" spans="1:11">
      <c r="A1130" s="12" t="s">
        <v>6202</v>
      </c>
      <c r="B1130" s="12" t="s">
        <v>6203</v>
      </c>
      <c r="C1130" s="12">
        <v>2026</v>
      </c>
      <c r="D1130" s="13" t="s">
        <v>4934</v>
      </c>
      <c r="E1130" s="13" t="s">
        <v>4934</v>
      </c>
      <c r="F1130" s="13" t="s">
        <v>6285</v>
      </c>
      <c r="G1130" s="14" t="s">
        <v>4921</v>
      </c>
      <c r="H1130" s="14" t="s">
        <v>5324</v>
      </c>
      <c r="I1130" s="14" t="s">
        <v>4927</v>
      </c>
      <c r="J1130" s="14" t="s">
        <v>4936</v>
      </c>
      <c r="K1130" s="16">
        <v>50.2</v>
      </c>
    </row>
    <row r="1131" spans="1:11">
      <c r="A1131" s="12" t="s">
        <v>6202</v>
      </c>
      <c r="B1131" s="12" t="s">
        <v>6203</v>
      </c>
      <c r="C1131" s="12">
        <v>2026</v>
      </c>
      <c r="D1131" s="13" t="s">
        <v>4918</v>
      </c>
      <c r="E1131" s="13" t="s">
        <v>4939</v>
      </c>
      <c r="F1131" s="13" t="s">
        <v>6286</v>
      </c>
      <c r="G1131" s="14" t="s">
        <v>4960</v>
      </c>
      <c r="H1131" s="14"/>
      <c r="I1131" s="14"/>
      <c r="J1131" s="14" t="s">
        <v>4936</v>
      </c>
      <c r="K1131" s="16">
        <v>24.8</v>
      </c>
    </row>
    <row r="1132" spans="1:11">
      <c r="A1132" s="12" t="s">
        <v>6202</v>
      </c>
      <c r="B1132" s="12" t="s">
        <v>6203</v>
      </c>
      <c r="C1132" s="12">
        <v>2026</v>
      </c>
      <c r="D1132" s="13" t="s">
        <v>4918</v>
      </c>
      <c r="E1132" s="13" t="s">
        <v>4943</v>
      </c>
      <c r="F1132" s="13" t="s">
        <v>6287</v>
      </c>
      <c r="G1132" s="14" t="s">
        <v>4960</v>
      </c>
      <c r="H1132" s="14"/>
      <c r="I1132" s="14"/>
      <c r="J1132" s="14" t="s">
        <v>4956</v>
      </c>
      <c r="K1132" s="16">
        <v>24.8</v>
      </c>
    </row>
    <row r="1133" spans="1:11">
      <c r="A1133" s="12" t="s">
        <v>6202</v>
      </c>
      <c r="B1133" s="12" t="s">
        <v>6203</v>
      </c>
      <c r="C1133" s="12">
        <v>2026</v>
      </c>
      <c r="D1133" s="13" t="s">
        <v>4918</v>
      </c>
      <c r="E1133" s="13" t="s">
        <v>4968</v>
      </c>
      <c r="F1133" s="13" t="s">
        <v>6288</v>
      </c>
      <c r="G1133" s="14" t="s">
        <v>4960</v>
      </c>
      <c r="H1133" s="14"/>
      <c r="I1133" s="14"/>
      <c r="J1133" s="14" t="s">
        <v>4924</v>
      </c>
      <c r="K1133" s="16">
        <v>24.8</v>
      </c>
    </row>
    <row r="1134" spans="1:11">
      <c r="A1134" s="12" t="s">
        <v>6202</v>
      </c>
      <c r="B1134" s="12" t="s">
        <v>6203</v>
      </c>
      <c r="C1134" s="12">
        <v>2026</v>
      </c>
      <c r="D1134" s="13" t="s">
        <v>4931</v>
      </c>
      <c r="E1134" s="13" t="s">
        <v>4932</v>
      </c>
      <c r="F1134" s="13" t="s">
        <v>6289</v>
      </c>
      <c r="G1134" s="14" t="s">
        <v>4942</v>
      </c>
      <c r="H1134" s="14" t="s">
        <v>5223</v>
      </c>
      <c r="I1134" s="14" t="s">
        <v>4947</v>
      </c>
      <c r="J1134" s="14" t="s">
        <v>4924</v>
      </c>
      <c r="K1134" s="16">
        <v>24.8</v>
      </c>
    </row>
    <row r="1135" spans="1:11">
      <c r="A1135" s="12" t="s">
        <v>6202</v>
      </c>
      <c r="B1135" s="12" t="s">
        <v>6203</v>
      </c>
      <c r="C1135" s="12">
        <v>2026</v>
      </c>
      <c r="D1135" s="13" t="s">
        <v>4934</v>
      </c>
      <c r="E1135" s="13" t="s">
        <v>4934</v>
      </c>
      <c r="F1135" s="13" t="s">
        <v>6290</v>
      </c>
      <c r="G1135" s="14" t="s">
        <v>4921</v>
      </c>
      <c r="H1135" s="14" t="s">
        <v>4952</v>
      </c>
      <c r="I1135" s="14" t="s">
        <v>4927</v>
      </c>
      <c r="J1135" s="14" t="s">
        <v>4936</v>
      </c>
      <c r="K1135" s="16">
        <v>24.8</v>
      </c>
    </row>
    <row r="1136" spans="1:11">
      <c r="A1136" s="12" t="s">
        <v>6202</v>
      </c>
      <c r="B1136" s="12" t="s">
        <v>6203</v>
      </c>
      <c r="C1136" s="12">
        <v>2026</v>
      </c>
      <c r="D1136" s="13" t="s">
        <v>4918</v>
      </c>
      <c r="E1136" s="13" t="s">
        <v>4919</v>
      </c>
      <c r="F1136" s="13" t="s">
        <v>6291</v>
      </c>
      <c r="G1136" s="14" t="s">
        <v>4942</v>
      </c>
      <c r="H1136" s="14" t="s">
        <v>4966</v>
      </c>
      <c r="I1136" s="14" t="s">
        <v>5120</v>
      </c>
      <c r="J1136" s="14" t="s">
        <v>4936</v>
      </c>
      <c r="K1136" s="16">
        <v>152</v>
      </c>
    </row>
    <row r="1137" spans="1:11">
      <c r="A1137" s="12" t="s">
        <v>6202</v>
      </c>
      <c r="B1137" s="12" t="s">
        <v>6203</v>
      </c>
      <c r="C1137" s="12">
        <v>2026</v>
      </c>
      <c r="D1137" s="13" t="s">
        <v>4918</v>
      </c>
      <c r="E1137" s="13" t="s">
        <v>4943</v>
      </c>
      <c r="F1137" s="13" t="s">
        <v>6292</v>
      </c>
      <c r="G1137" s="14" t="s">
        <v>4960</v>
      </c>
      <c r="H1137" s="14"/>
      <c r="I1137" s="14"/>
      <c r="J1137" s="14" t="s">
        <v>4924</v>
      </c>
      <c r="K1137" s="16">
        <v>152</v>
      </c>
    </row>
    <row r="1138" spans="1:11">
      <c r="A1138" s="12" t="s">
        <v>6202</v>
      </c>
      <c r="B1138" s="12" t="s">
        <v>6203</v>
      </c>
      <c r="C1138" s="12">
        <v>2026</v>
      </c>
      <c r="D1138" s="13" t="s">
        <v>4918</v>
      </c>
      <c r="E1138" s="13" t="s">
        <v>5112</v>
      </c>
      <c r="F1138" s="13" t="s">
        <v>6293</v>
      </c>
      <c r="G1138" s="14" t="s">
        <v>4960</v>
      </c>
      <c r="H1138" s="14"/>
      <c r="I1138" s="14"/>
      <c r="J1138" s="14" t="s">
        <v>4924</v>
      </c>
      <c r="K1138" s="16">
        <v>152</v>
      </c>
    </row>
    <row r="1139" spans="1:11">
      <c r="A1139" s="12" t="s">
        <v>6202</v>
      </c>
      <c r="B1139" s="12" t="s">
        <v>6203</v>
      </c>
      <c r="C1139" s="12">
        <v>2026</v>
      </c>
      <c r="D1139" s="13" t="s">
        <v>4931</v>
      </c>
      <c r="E1139" s="13" t="s">
        <v>5089</v>
      </c>
      <c r="F1139" s="13" t="s">
        <v>6294</v>
      </c>
      <c r="G1139" s="14" t="s">
        <v>4921</v>
      </c>
      <c r="H1139" s="14" t="s">
        <v>5192</v>
      </c>
      <c r="I1139" s="14" t="s">
        <v>5088</v>
      </c>
      <c r="J1139" s="14" t="s">
        <v>4936</v>
      </c>
      <c r="K1139" s="16">
        <v>152</v>
      </c>
    </row>
    <row r="1140" spans="1:11">
      <c r="A1140" s="12" t="s">
        <v>6202</v>
      </c>
      <c r="B1140" s="12" t="s">
        <v>6203</v>
      </c>
      <c r="C1140" s="12">
        <v>2026</v>
      </c>
      <c r="D1140" s="13" t="s">
        <v>4931</v>
      </c>
      <c r="E1140" s="13" t="s">
        <v>4932</v>
      </c>
      <c r="F1140" s="13" t="s">
        <v>6295</v>
      </c>
      <c r="G1140" s="14" t="s">
        <v>4960</v>
      </c>
      <c r="H1140" s="14"/>
      <c r="I1140" s="14"/>
      <c r="J1140" s="14" t="s">
        <v>4956</v>
      </c>
      <c r="K1140" s="16">
        <v>152</v>
      </c>
    </row>
    <row r="1141" spans="1:11">
      <c r="A1141" s="12" t="s">
        <v>6202</v>
      </c>
      <c r="B1141" s="12" t="s">
        <v>6296</v>
      </c>
      <c r="C1141" s="12">
        <v>2026</v>
      </c>
      <c r="D1141" s="13" t="s">
        <v>4918</v>
      </c>
      <c r="E1141" s="13" t="s">
        <v>4919</v>
      </c>
      <c r="F1141" s="13" t="s">
        <v>6297</v>
      </c>
      <c r="G1141" s="14" t="s">
        <v>4921</v>
      </c>
      <c r="H1141" s="14" t="s">
        <v>4974</v>
      </c>
      <c r="I1141" s="14" t="s">
        <v>5114</v>
      </c>
      <c r="J1141" s="14" t="s">
        <v>4936</v>
      </c>
      <c r="K1141" s="16">
        <v>185</v>
      </c>
    </row>
    <row r="1142" spans="1:11">
      <c r="A1142" s="12" t="s">
        <v>6202</v>
      </c>
      <c r="B1142" s="12" t="s">
        <v>6296</v>
      </c>
      <c r="C1142" s="12">
        <v>2026</v>
      </c>
      <c r="D1142" s="13" t="s">
        <v>4918</v>
      </c>
      <c r="E1142" s="13" t="s">
        <v>4939</v>
      </c>
      <c r="F1142" s="13" t="s">
        <v>6298</v>
      </c>
      <c r="G1142" s="14" t="s">
        <v>4921</v>
      </c>
      <c r="H1142" s="14" t="s">
        <v>4938</v>
      </c>
      <c r="I1142" s="14" t="s">
        <v>4927</v>
      </c>
      <c r="J1142" s="14" t="s">
        <v>4924</v>
      </c>
      <c r="K1142" s="16">
        <v>185</v>
      </c>
    </row>
    <row r="1143" spans="1:11">
      <c r="A1143" s="12" t="s">
        <v>6202</v>
      </c>
      <c r="B1143" s="12" t="s">
        <v>6296</v>
      </c>
      <c r="C1143" s="12">
        <v>2026</v>
      </c>
      <c r="D1143" s="13" t="s">
        <v>4918</v>
      </c>
      <c r="E1143" s="13" t="s">
        <v>4943</v>
      </c>
      <c r="F1143" s="13" t="s">
        <v>6299</v>
      </c>
      <c r="G1143" s="14" t="s">
        <v>4921</v>
      </c>
      <c r="H1143" s="14" t="s">
        <v>4952</v>
      </c>
      <c r="I1143" s="14" t="s">
        <v>4927</v>
      </c>
      <c r="J1143" s="14" t="s">
        <v>4924</v>
      </c>
      <c r="K1143" s="16">
        <v>185</v>
      </c>
    </row>
    <row r="1144" spans="1:11">
      <c r="A1144" s="12" t="s">
        <v>6202</v>
      </c>
      <c r="B1144" s="12" t="s">
        <v>6296</v>
      </c>
      <c r="C1144" s="12">
        <v>2026</v>
      </c>
      <c r="D1144" s="13" t="s">
        <v>4931</v>
      </c>
      <c r="E1144" s="13" t="s">
        <v>4932</v>
      </c>
      <c r="F1144" s="13" t="s">
        <v>6300</v>
      </c>
      <c r="G1144" s="14" t="s">
        <v>4960</v>
      </c>
      <c r="H1144" s="14"/>
      <c r="I1144" s="14"/>
      <c r="J1144" s="14" t="s">
        <v>4956</v>
      </c>
      <c r="K1144" s="16">
        <v>185</v>
      </c>
    </row>
    <row r="1145" spans="1:11">
      <c r="A1145" s="12" t="s">
        <v>6202</v>
      </c>
      <c r="B1145" s="12" t="s">
        <v>6296</v>
      </c>
      <c r="C1145" s="12">
        <v>2026</v>
      </c>
      <c r="D1145" s="13" t="s">
        <v>4931</v>
      </c>
      <c r="E1145" s="13" t="s">
        <v>4932</v>
      </c>
      <c r="F1145" s="13" t="s">
        <v>6301</v>
      </c>
      <c r="G1145" s="14" t="s">
        <v>4960</v>
      </c>
      <c r="H1145" s="14"/>
      <c r="I1145" s="14"/>
      <c r="J1145" s="14" t="s">
        <v>4936</v>
      </c>
      <c r="K1145" s="16">
        <v>185</v>
      </c>
    </row>
    <row r="1146" spans="1:11">
      <c r="A1146" s="12" t="s">
        <v>5781</v>
      </c>
      <c r="B1146" s="12" t="s">
        <v>6302</v>
      </c>
      <c r="C1146" s="12" t="s">
        <v>6303</v>
      </c>
      <c r="D1146" s="13" t="s">
        <v>4918</v>
      </c>
      <c r="E1146" s="13" t="s">
        <v>4919</v>
      </c>
      <c r="F1146" s="13" t="s">
        <v>6304</v>
      </c>
      <c r="G1146" s="14" t="s">
        <v>4921</v>
      </c>
      <c r="H1146" s="14" t="s">
        <v>4938</v>
      </c>
      <c r="I1146" s="14" t="s">
        <v>4927</v>
      </c>
      <c r="J1146" s="14" t="s">
        <v>4924</v>
      </c>
      <c r="K1146" s="16">
        <v>30</v>
      </c>
    </row>
    <row r="1147" spans="1:11">
      <c r="A1147" s="12" t="s">
        <v>5781</v>
      </c>
      <c r="B1147" s="12" t="s">
        <v>6302</v>
      </c>
      <c r="C1147" s="12" t="s">
        <v>6303</v>
      </c>
      <c r="D1147" s="13" t="s">
        <v>4918</v>
      </c>
      <c r="E1147" s="13" t="s">
        <v>4943</v>
      </c>
      <c r="F1147" s="13" t="s">
        <v>6305</v>
      </c>
      <c r="G1147" s="14" t="s">
        <v>4921</v>
      </c>
      <c r="H1147" s="14" t="s">
        <v>4938</v>
      </c>
      <c r="I1147" s="14" t="s">
        <v>4927</v>
      </c>
      <c r="J1147" s="14" t="s">
        <v>4924</v>
      </c>
      <c r="K1147" s="16">
        <v>30</v>
      </c>
    </row>
    <row r="1148" spans="1:11">
      <c r="A1148" s="12" t="s">
        <v>5781</v>
      </c>
      <c r="B1148" s="12" t="s">
        <v>6302</v>
      </c>
      <c r="C1148" s="12" t="s">
        <v>6303</v>
      </c>
      <c r="D1148" s="13" t="s">
        <v>4931</v>
      </c>
      <c r="E1148" s="13" t="s">
        <v>5089</v>
      </c>
      <c r="F1148" s="13" t="s">
        <v>6306</v>
      </c>
      <c r="G1148" s="14" t="s">
        <v>4921</v>
      </c>
      <c r="H1148" s="14" t="s">
        <v>4926</v>
      </c>
      <c r="I1148" s="14" t="s">
        <v>4927</v>
      </c>
      <c r="J1148" s="14" t="s">
        <v>4924</v>
      </c>
      <c r="K1148" s="16">
        <v>30</v>
      </c>
    </row>
    <row r="1149" spans="1:11">
      <c r="A1149" s="12" t="s">
        <v>5781</v>
      </c>
      <c r="B1149" s="12" t="s">
        <v>6302</v>
      </c>
      <c r="C1149" s="12" t="s">
        <v>6303</v>
      </c>
      <c r="D1149" s="13" t="s">
        <v>4931</v>
      </c>
      <c r="E1149" s="13" t="s">
        <v>4961</v>
      </c>
      <c r="F1149" s="13" t="s">
        <v>6307</v>
      </c>
      <c r="G1149" s="14" t="s">
        <v>4921</v>
      </c>
      <c r="H1149" s="14" t="s">
        <v>4926</v>
      </c>
      <c r="I1149" s="14" t="s">
        <v>4927</v>
      </c>
      <c r="J1149" s="14" t="s">
        <v>4924</v>
      </c>
      <c r="K1149" s="16">
        <v>30</v>
      </c>
    </row>
    <row r="1150" spans="1:11">
      <c r="A1150" s="12" t="s">
        <v>5781</v>
      </c>
      <c r="B1150" s="12" t="s">
        <v>6302</v>
      </c>
      <c r="C1150" s="12" t="s">
        <v>6303</v>
      </c>
      <c r="D1150" s="13" t="s">
        <v>4934</v>
      </c>
      <c r="E1150" s="13" t="s">
        <v>4934</v>
      </c>
      <c r="F1150" s="13" t="s">
        <v>6308</v>
      </c>
      <c r="G1150" s="14" t="s">
        <v>4921</v>
      </c>
      <c r="H1150" s="14" t="s">
        <v>4926</v>
      </c>
      <c r="I1150" s="14" t="s">
        <v>4927</v>
      </c>
      <c r="J1150" s="14" t="s">
        <v>4936</v>
      </c>
      <c r="K1150" s="16">
        <v>30</v>
      </c>
    </row>
    <row r="1151" spans="1:11">
      <c r="A1151" s="12" t="s">
        <v>5781</v>
      </c>
      <c r="B1151" s="12" t="s">
        <v>6302</v>
      </c>
      <c r="C1151" s="12" t="s">
        <v>6309</v>
      </c>
      <c r="D1151" s="13" t="s">
        <v>4918</v>
      </c>
      <c r="E1151" s="13" t="s">
        <v>4919</v>
      </c>
      <c r="F1151" s="13" t="s">
        <v>5424</v>
      </c>
      <c r="G1151" s="14" t="s">
        <v>4921</v>
      </c>
      <c r="H1151" s="14" t="s">
        <v>6310</v>
      </c>
      <c r="I1151" s="14" t="s">
        <v>5065</v>
      </c>
      <c r="J1151" s="14" t="s">
        <v>4924</v>
      </c>
      <c r="K1151" s="16">
        <v>16.205</v>
      </c>
    </row>
    <row r="1152" spans="1:11">
      <c r="A1152" s="12" t="s">
        <v>5781</v>
      </c>
      <c r="B1152" s="12" t="s">
        <v>6302</v>
      </c>
      <c r="C1152" s="12" t="s">
        <v>6309</v>
      </c>
      <c r="D1152" s="13" t="s">
        <v>4918</v>
      </c>
      <c r="E1152" s="13" t="s">
        <v>4919</v>
      </c>
      <c r="F1152" s="13" t="s">
        <v>5424</v>
      </c>
      <c r="G1152" s="14" t="s">
        <v>4921</v>
      </c>
      <c r="H1152" s="14" t="s">
        <v>6310</v>
      </c>
      <c r="I1152" s="14" t="s">
        <v>5065</v>
      </c>
      <c r="J1152" s="14" t="s">
        <v>4924</v>
      </c>
      <c r="K1152" s="16">
        <v>259</v>
      </c>
    </row>
    <row r="1153" spans="1:11">
      <c r="A1153" s="12" t="s">
        <v>5781</v>
      </c>
      <c r="B1153" s="12" t="s">
        <v>6302</v>
      </c>
      <c r="C1153" s="12" t="s">
        <v>6309</v>
      </c>
      <c r="D1153" s="13" t="s">
        <v>4918</v>
      </c>
      <c r="E1153" s="13" t="s">
        <v>4943</v>
      </c>
      <c r="F1153" s="13" t="s">
        <v>6311</v>
      </c>
      <c r="G1153" s="14" t="s">
        <v>4942</v>
      </c>
      <c r="H1153" s="14" t="s">
        <v>4938</v>
      </c>
      <c r="I1153" s="14" t="s">
        <v>4927</v>
      </c>
      <c r="J1153" s="14" t="s">
        <v>4924</v>
      </c>
      <c r="K1153" s="16">
        <v>16.205</v>
      </c>
    </row>
    <row r="1154" spans="1:11">
      <c r="A1154" s="12" t="s">
        <v>5781</v>
      </c>
      <c r="B1154" s="12" t="s">
        <v>6302</v>
      </c>
      <c r="C1154" s="12" t="s">
        <v>6309</v>
      </c>
      <c r="D1154" s="13" t="s">
        <v>4918</v>
      </c>
      <c r="E1154" s="13" t="s">
        <v>4943</v>
      </c>
      <c r="F1154" s="13" t="s">
        <v>6311</v>
      </c>
      <c r="G1154" s="14" t="s">
        <v>4942</v>
      </c>
      <c r="H1154" s="14" t="s">
        <v>4938</v>
      </c>
      <c r="I1154" s="14" t="s">
        <v>4927</v>
      </c>
      <c r="J1154" s="14" t="s">
        <v>4924</v>
      </c>
      <c r="K1154" s="16">
        <v>259</v>
      </c>
    </row>
    <row r="1155" spans="1:11">
      <c r="A1155" s="12" t="s">
        <v>5781</v>
      </c>
      <c r="B1155" s="12" t="s">
        <v>6302</v>
      </c>
      <c r="C1155" s="12" t="s">
        <v>6309</v>
      </c>
      <c r="D1155" s="13" t="s">
        <v>4931</v>
      </c>
      <c r="E1155" s="13" t="s">
        <v>4932</v>
      </c>
      <c r="F1155" s="13" t="s">
        <v>6312</v>
      </c>
      <c r="G1155" s="14" t="s">
        <v>4921</v>
      </c>
      <c r="H1155" s="14" t="s">
        <v>5075</v>
      </c>
      <c r="I1155" s="14" t="s">
        <v>4927</v>
      </c>
      <c r="J1155" s="14" t="s">
        <v>4924</v>
      </c>
      <c r="K1155" s="16">
        <v>16.205</v>
      </c>
    </row>
    <row r="1156" spans="1:11">
      <c r="A1156" s="12" t="s">
        <v>5781</v>
      </c>
      <c r="B1156" s="12" t="s">
        <v>6302</v>
      </c>
      <c r="C1156" s="12" t="s">
        <v>6309</v>
      </c>
      <c r="D1156" s="13" t="s">
        <v>4931</v>
      </c>
      <c r="E1156" s="13" t="s">
        <v>4932</v>
      </c>
      <c r="F1156" s="13" t="s">
        <v>6312</v>
      </c>
      <c r="G1156" s="14" t="s">
        <v>4921</v>
      </c>
      <c r="H1156" s="14" t="s">
        <v>5075</v>
      </c>
      <c r="I1156" s="14" t="s">
        <v>4927</v>
      </c>
      <c r="J1156" s="14" t="s">
        <v>4924</v>
      </c>
      <c r="K1156" s="16">
        <v>259</v>
      </c>
    </row>
    <row r="1157" spans="1:11">
      <c r="A1157" s="12" t="s">
        <v>5781</v>
      </c>
      <c r="B1157" s="12" t="s">
        <v>6302</v>
      </c>
      <c r="C1157" s="12" t="s">
        <v>6309</v>
      </c>
      <c r="D1157" s="13" t="s">
        <v>4931</v>
      </c>
      <c r="E1157" s="13" t="s">
        <v>4961</v>
      </c>
      <c r="F1157" s="13" t="s">
        <v>6313</v>
      </c>
      <c r="G1157" s="14" t="s">
        <v>4921</v>
      </c>
      <c r="H1157" s="14" t="s">
        <v>4926</v>
      </c>
      <c r="I1157" s="14" t="s">
        <v>4927</v>
      </c>
      <c r="J1157" s="14" t="s">
        <v>4924</v>
      </c>
      <c r="K1157" s="16">
        <v>16.205</v>
      </c>
    </row>
    <row r="1158" spans="1:11">
      <c r="A1158" s="12" t="s">
        <v>5781</v>
      </c>
      <c r="B1158" s="12" t="s">
        <v>6302</v>
      </c>
      <c r="C1158" s="12" t="s">
        <v>6309</v>
      </c>
      <c r="D1158" s="13" t="s">
        <v>4931</v>
      </c>
      <c r="E1158" s="13" t="s">
        <v>4961</v>
      </c>
      <c r="F1158" s="13" t="s">
        <v>6313</v>
      </c>
      <c r="G1158" s="14" t="s">
        <v>4921</v>
      </c>
      <c r="H1158" s="14" t="s">
        <v>4926</v>
      </c>
      <c r="I1158" s="14" t="s">
        <v>4927</v>
      </c>
      <c r="J1158" s="14" t="s">
        <v>4924</v>
      </c>
      <c r="K1158" s="16">
        <v>259</v>
      </c>
    </row>
    <row r="1159" spans="1:11">
      <c r="A1159" s="12" t="s">
        <v>5781</v>
      </c>
      <c r="B1159" s="12" t="s">
        <v>6302</v>
      </c>
      <c r="C1159" s="12" t="s">
        <v>6309</v>
      </c>
      <c r="D1159" s="13" t="s">
        <v>4934</v>
      </c>
      <c r="E1159" s="13" t="s">
        <v>4998</v>
      </c>
      <c r="F1159" s="13" t="s">
        <v>6314</v>
      </c>
      <c r="G1159" s="14" t="s">
        <v>4921</v>
      </c>
      <c r="H1159" s="14" t="s">
        <v>4952</v>
      </c>
      <c r="I1159" s="14" t="s">
        <v>4927</v>
      </c>
      <c r="J1159" s="14" t="s">
        <v>4936</v>
      </c>
      <c r="K1159" s="16">
        <v>16.205</v>
      </c>
    </row>
    <row r="1160" spans="1:11">
      <c r="A1160" s="12" t="s">
        <v>5781</v>
      </c>
      <c r="B1160" s="12" t="s">
        <v>6302</v>
      </c>
      <c r="C1160" s="12" t="s">
        <v>6309</v>
      </c>
      <c r="D1160" s="13" t="s">
        <v>4934</v>
      </c>
      <c r="E1160" s="13" t="s">
        <v>4998</v>
      </c>
      <c r="F1160" s="13" t="s">
        <v>6314</v>
      </c>
      <c r="G1160" s="14" t="s">
        <v>4921</v>
      </c>
      <c r="H1160" s="14" t="s">
        <v>4952</v>
      </c>
      <c r="I1160" s="14" t="s">
        <v>4927</v>
      </c>
      <c r="J1160" s="14" t="s">
        <v>4936</v>
      </c>
      <c r="K1160" s="16">
        <v>259</v>
      </c>
    </row>
    <row r="1161" spans="1:11">
      <c r="A1161" s="12" t="s">
        <v>5781</v>
      </c>
      <c r="B1161" s="12" t="s">
        <v>6302</v>
      </c>
      <c r="C1161" s="12" t="s">
        <v>6315</v>
      </c>
      <c r="D1161" s="13" t="s">
        <v>4918</v>
      </c>
      <c r="E1161" s="13" t="s">
        <v>4919</v>
      </c>
      <c r="F1161" s="13" t="s">
        <v>6316</v>
      </c>
      <c r="G1161" s="14" t="s">
        <v>4921</v>
      </c>
      <c r="H1161" s="14" t="s">
        <v>5080</v>
      </c>
      <c r="I1161" s="14" t="s">
        <v>5065</v>
      </c>
      <c r="J1161" s="14" t="s">
        <v>4924</v>
      </c>
      <c r="K1161" s="16">
        <v>10</v>
      </c>
    </row>
    <row r="1162" spans="1:11">
      <c r="A1162" s="12" t="s">
        <v>5781</v>
      </c>
      <c r="B1162" s="12" t="s">
        <v>6302</v>
      </c>
      <c r="C1162" s="12" t="s">
        <v>6315</v>
      </c>
      <c r="D1162" s="13" t="s">
        <v>4918</v>
      </c>
      <c r="E1162" s="13" t="s">
        <v>4939</v>
      </c>
      <c r="F1162" s="13" t="s">
        <v>6317</v>
      </c>
      <c r="G1162" s="14" t="s">
        <v>4942</v>
      </c>
      <c r="H1162" s="14" t="s">
        <v>4966</v>
      </c>
      <c r="I1162" s="14" t="s">
        <v>5985</v>
      </c>
      <c r="J1162" s="14" t="s">
        <v>4924</v>
      </c>
      <c r="K1162" s="16">
        <v>10</v>
      </c>
    </row>
    <row r="1163" spans="1:11">
      <c r="A1163" s="12" t="s">
        <v>5781</v>
      </c>
      <c r="B1163" s="12" t="s">
        <v>6302</v>
      </c>
      <c r="C1163" s="12" t="s">
        <v>6315</v>
      </c>
      <c r="D1163" s="13" t="s">
        <v>4931</v>
      </c>
      <c r="E1163" s="13" t="s">
        <v>4932</v>
      </c>
      <c r="F1163" s="13" t="s">
        <v>6318</v>
      </c>
      <c r="G1163" s="14" t="s">
        <v>5004</v>
      </c>
      <c r="H1163" s="14" t="s">
        <v>4988</v>
      </c>
      <c r="I1163" s="14" t="s">
        <v>4927</v>
      </c>
      <c r="J1163" s="14" t="s">
        <v>4924</v>
      </c>
      <c r="K1163" s="16">
        <v>10</v>
      </c>
    </row>
    <row r="1164" spans="1:11">
      <c r="A1164" s="12" t="s">
        <v>5781</v>
      </c>
      <c r="B1164" s="12" t="s">
        <v>6302</v>
      </c>
      <c r="C1164" s="12" t="s">
        <v>6315</v>
      </c>
      <c r="D1164" s="13" t="s">
        <v>4931</v>
      </c>
      <c r="E1164" s="13" t="s">
        <v>5083</v>
      </c>
      <c r="F1164" s="13" t="s">
        <v>6319</v>
      </c>
      <c r="G1164" s="14" t="s">
        <v>4921</v>
      </c>
      <c r="H1164" s="14" t="s">
        <v>4952</v>
      </c>
      <c r="I1164" s="14" t="s">
        <v>4927</v>
      </c>
      <c r="J1164" s="14" t="s">
        <v>4924</v>
      </c>
      <c r="K1164" s="16">
        <v>10</v>
      </c>
    </row>
    <row r="1165" spans="1:11">
      <c r="A1165" s="12" t="s">
        <v>5781</v>
      </c>
      <c r="B1165" s="12" t="s">
        <v>6302</v>
      </c>
      <c r="C1165" s="12" t="s">
        <v>6315</v>
      </c>
      <c r="D1165" s="13" t="s">
        <v>4934</v>
      </c>
      <c r="E1165" s="13" t="s">
        <v>4998</v>
      </c>
      <c r="F1165" s="13" t="s">
        <v>6320</v>
      </c>
      <c r="G1165" s="14" t="s">
        <v>4921</v>
      </c>
      <c r="H1165" s="14" t="s">
        <v>6321</v>
      </c>
      <c r="I1165" s="14" t="s">
        <v>4927</v>
      </c>
      <c r="J1165" s="14" t="s">
        <v>4936</v>
      </c>
      <c r="K1165" s="16">
        <v>10</v>
      </c>
    </row>
    <row r="1166" spans="1:11">
      <c r="A1166" s="12" t="s">
        <v>5781</v>
      </c>
      <c r="B1166" s="12" t="s">
        <v>6302</v>
      </c>
      <c r="C1166" s="12" t="s">
        <v>6322</v>
      </c>
      <c r="D1166" s="13" t="s">
        <v>4918</v>
      </c>
      <c r="E1166" s="13" t="s">
        <v>4919</v>
      </c>
      <c r="F1166" s="13" t="s">
        <v>5941</v>
      </c>
      <c r="G1166" s="14" t="s">
        <v>4921</v>
      </c>
      <c r="H1166" s="14" t="s">
        <v>6323</v>
      </c>
      <c r="I1166" s="14" t="s">
        <v>5065</v>
      </c>
      <c r="J1166" s="14" t="s">
        <v>4924</v>
      </c>
      <c r="K1166" s="16">
        <v>108.2</v>
      </c>
    </row>
    <row r="1167" spans="1:11">
      <c r="A1167" s="12" t="s">
        <v>5781</v>
      </c>
      <c r="B1167" s="12" t="s">
        <v>6302</v>
      </c>
      <c r="C1167" s="12" t="s">
        <v>6322</v>
      </c>
      <c r="D1167" s="13" t="s">
        <v>4918</v>
      </c>
      <c r="E1167" s="13" t="s">
        <v>4919</v>
      </c>
      <c r="F1167" s="13" t="s">
        <v>6324</v>
      </c>
      <c r="G1167" s="14" t="s">
        <v>4921</v>
      </c>
      <c r="H1167" s="14" t="s">
        <v>4938</v>
      </c>
      <c r="I1167" s="14" t="s">
        <v>4927</v>
      </c>
      <c r="J1167" s="14" t="s">
        <v>4936</v>
      </c>
      <c r="K1167" s="16">
        <v>108.2</v>
      </c>
    </row>
    <row r="1168" spans="1:11">
      <c r="A1168" s="12" t="s">
        <v>5781</v>
      </c>
      <c r="B1168" s="12" t="s">
        <v>6302</v>
      </c>
      <c r="C1168" s="12" t="s">
        <v>6322</v>
      </c>
      <c r="D1168" s="13" t="s">
        <v>4918</v>
      </c>
      <c r="E1168" s="13" t="s">
        <v>4943</v>
      </c>
      <c r="F1168" s="13" t="s">
        <v>6325</v>
      </c>
      <c r="G1168" s="14" t="s">
        <v>4921</v>
      </c>
      <c r="H1168" s="14" t="s">
        <v>4952</v>
      </c>
      <c r="I1168" s="14" t="s">
        <v>4927</v>
      </c>
      <c r="J1168" s="14" t="s">
        <v>4924</v>
      </c>
      <c r="K1168" s="16">
        <v>108.2</v>
      </c>
    </row>
    <row r="1169" spans="1:11">
      <c r="A1169" s="12" t="s">
        <v>5781</v>
      </c>
      <c r="B1169" s="12" t="s">
        <v>6302</v>
      </c>
      <c r="C1169" s="12" t="s">
        <v>6322</v>
      </c>
      <c r="D1169" s="13" t="s">
        <v>4931</v>
      </c>
      <c r="E1169" s="13" t="s">
        <v>4932</v>
      </c>
      <c r="F1169" s="13" t="s">
        <v>6326</v>
      </c>
      <c r="G1169" s="14" t="s">
        <v>4921</v>
      </c>
      <c r="H1169" s="14" t="s">
        <v>5075</v>
      </c>
      <c r="I1169" s="14" t="s">
        <v>4927</v>
      </c>
      <c r="J1169" s="14" t="s">
        <v>4924</v>
      </c>
      <c r="K1169" s="16">
        <v>108.2</v>
      </c>
    </row>
    <row r="1170" spans="1:11">
      <c r="A1170" s="12" t="s">
        <v>5781</v>
      </c>
      <c r="B1170" s="12" t="s">
        <v>6302</v>
      </c>
      <c r="C1170" s="12" t="s">
        <v>6322</v>
      </c>
      <c r="D1170" s="13" t="s">
        <v>4931</v>
      </c>
      <c r="E1170" s="13" t="s">
        <v>4961</v>
      </c>
      <c r="F1170" s="13" t="s">
        <v>6327</v>
      </c>
      <c r="G1170" s="14" t="s">
        <v>4921</v>
      </c>
      <c r="H1170" s="14" t="s">
        <v>4966</v>
      </c>
      <c r="I1170" s="14" t="s">
        <v>5573</v>
      </c>
      <c r="J1170" s="14" t="s">
        <v>4936</v>
      </c>
      <c r="K1170" s="16">
        <v>108.2</v>
      </c>
    </row>
    <row r="1171" spans="1:11">
      <c r="A1171" s="12" t="s">
        <v>5781</v>
      </c>
      <c r="B1171" s="12" t="s">
        <v>6302</v>
      </c>
      <c r="C1171" s="12" t="s">
        <v>6322</v>
      </c>
      <c r="D1171" s="13" t="s">
        <v>4934</v>
      </c>
      <c r="E1171" s="13" t="s">
        <v>4934</v>
      </c>
      <c r="F1171" s="13" t="s">
        <v>6328</v>
      </c>
      <c r="G1171" s="14" t="s">
        <v>4921</v>
      </c>
      <c r="H1171" s="14" t="s">
        <v>5324</v>
      </c>
      <c r="I1171" s="14" t="s">
        <v>4927</v>
      </c>
      <c r="J1171" s="14" t="s">
        <v>4936</v>
      </c>
      <c r="K1171" s="16">
        <v>108.2</v>
      </c>
    </row>
    <row r="1172" spans="1:11">
      <c r="A1172" s="12" t="s">
        <v>5781</v>
      </c>
      <c r="B1172" s="12" t="s">
        <v>6302</v>
      </c>
      <c r="C1172" s="12" t="s">
        <v>6329</v>
      </c>
      <c r="D1172" s="13" t="s">
        <v>4918</v>
      </c>
      <c r="E1172" s="13" t="s">
        <v>4919</v>
      </c>
      <c r="F1172" s="13" t="s">
        <v>6330</v>
      </c>
      <c r="G1172" s="14" t="s">
        <v>4921</v>
      </c>
      <c r="H1172" s="14" t="s">
        <v>5137</v>
      </c>
      <c r="I1172" s="14" t="s">
        <v>5100</v>
      </c>
      <c r="J1172" s="14" t="s">
        <v>4924</v>
      </c>
      <c r="K1172" s="16">
        <v>20</v>
      </c>
    </row>
    <row r="1173" spans="1:11">
      <c r="A1173" s="12" t="s">
        <v>5781</v>
      </c>
      <c r="B1173" s="12" t="s">
        <v>6302</v>
      </c>
      <c r="C1173" s="12" t="s">
        <v>6329</v>
      </c>
      <c r="D1173" s="13" t="s">
        <v>4918</v>
      </c>
      <c r="E1173" s="13" t="s">
        <v>4939</v>
      </c>
      <c r="F1173" s="13" t="s">
        <v>6331</v>
      </c>
      <c r="G1173" s="14" t="s">
        <v>4921</v>
      </c>
      <c r="H1173" s="14" t="s">
        <v>4952</v>
      </c>
      <c r="I1173" s="14" t="s">
        <v>4927</v>
      </c>
      <c r="J1173" s="14" t="s">
        <v>4924</v>
      </c>
      <c r="K1173" s="16">
        <v>20</v>
      </c>
    </row>
    <row r="1174" spans="1:11">
      <c r="A1174" s="12" t="s">
        <v>5781</v>
      </c>
      <c r="B1174" s="12" t="s">
        <v>6302</v>
      </c>
      <c r="C1174" s="12" t="s">
        <v>6329</v>
      </c>
      <c r="D1174" s="13" t="s">
        <v>4931</v>
      </c>
      <c r="E1174" s="13" t="s">
        <v>4932</v>
      </c>
      <c r="F1174" s="13" t="s">
        <v>6332</v>
      </c>
      <c r="G1174" s="14" t="s">
        <v>4921</v>
      </c>
      <c r="H1174" s="14" t="s">
        <v>4952</v>
      </c>
      <c r="I1174" s="14" t="s">
        <v>4927</v>
      </c>
      <c r="J1174" s="14" t="s">
        <v>4924</v>
      </c>
      <c r="K1174" s="16">
        <v>20</v>
      </c>
    </row>
    <row r="1175" spans="1:11">
      <c r="A1175" s="12" t="s">
        <v>5781</v>
      </c>
      <c r="B1175" s="12" t="s">
        <v>6302</v>
      </c>
      <c r="C1175" s="12" t="s">
        <v>6329</v>
      </c>
      <c r="D1175" s="13" t="s">
        <v>4931</v>
      </c>
      <c r="E1175" s="13" t="s">
        <v>4961</v>
      </c>
      <c r="F1175" s="13" t="s">
        <v>6333</v>
      </c>
      <c r="G1175" s="14" t="s">
        <v>4921</v>
      </c>
      <c r="H1175" s="14" t="s">
        <v>4926</v>
      </c>
      <c r="I1175" s="14" t="s">
        <v>4927</v>
      </c>
      <c r="J1175" s="14" t="s">
        <v>4924</v>
      </c>
      <c r="K1175" s="16">
        <v>20</v>
      </c>
    </row>
    <row r="1176" spans="1:11">
      <c r="A1176" s="12" t="s">
        <v>5781</v>
      </c>
      <c r="B1176" s="12" t="s">
        <v>6302</v>
      </c>
      <c r="C1176" s="12" t="s">
        <v>6329</v>
      </c>
      <c r="D1176" s="13" t="s">
        <v>4934</v>
      </c>
      <c r="E1176" s="13" t="s">
        <v>4998</v>
      </c>
      <c r="F1176" s="13" t="s">
        <v>6334</v>
      </c>
      <c r="G1176" s="14" t="s">
        <v>4921</v>
      </c>
      <c r="H1176" s="14" t="s">
        <v>5075</v>
      </c>
      <c r="I1176" s="14" t="s">
        <v>4927</v>
      </c>
      <c r="J1176" s="14" t="s">
        <v>4936</v>
      </c>
      <c r="K1176" s="16">
        <v>20</v>
      </c>
    </row>
    <row r="1177" spans="1:11">
      <c r="A1177" s="12" t="s">
        <v>5781</v>
      </c>
      <c r="B1177" s="12" t="s">
        <v>6302</v>
      </c>
      <c r="C1177" s="12" t="s">
        <v>6335</v>
      </c>
      <c r="D1177" s="13" t="s">
        <v>4918</v>
      </c>
      <c r="E1177" s="13" t="s">
        <v>4943</v>
      </c>
      <c r="F1177" s="13" t="s">
        <v>6336</v>
      </c>
      <c r="G1177" s="14" t="s">
        <v>5004</v>
      </c>
      <c r="H1177" s="14" t="s">
        <v>4922</v>
      </c>
      <c r="I1177" s="14" t="s">
        <v>5427</v>
      </c>
      <c r="J1177" s="14" t="s">
        <v>4924</v>
      </c>
      <c r="K1177" s="16">
        <v>10</v>
      </c>
    </row>
    <row r="1178" spans="1:11">
      <c r="A1178" s="12" t="s">
        <v>5781</v>
      </c>
      <c r="B1178" s="12" t="s">
        <v>6302</v>
      </c>
      <c r="C1178" s="12" t="s">
        <v>6335</v>
      </c>
      <c r="D1178" s="13" t="s">
        <v>4918</v>
      </c>
      <c r="E1178" s="13" t="s">
        <v>4968</v>
      </c>
      <c r="F1178" s="13" t="s">
        <v>6337</v>
      </c>
      <c r="G1178" s="14" t="s">
        <v>4942</v>
      </c>
      <c r="H1178" s="14" t="s">
        <v>5223</v>
      </c>
      <c r="I1178" s="14" t="s">
        <v>4927</v>
      </c>
      <c r="J1178" s="14" t="s">
        <v>4924</v>
      </c>
      <c r="K1178" s="16">
        <v>10</v>
      </c>
    </row>
    <row r="1179" spans="1:11">
      <c r="A1179" s="12" t="s">
        <v>5781</v>
      </c>
      <c r="B1179" s="12" t="s">
        <v>6302</v>
      </c>
      <c r="C1179" s="12" t="s">
        <v>6335</v>
      </c>
      <c r="D1179" s="13" t="s">
        <v>4931</v>
      </c>
      <c r="E1179" s="13" t="s">
        <v>4932</v>
      </c>
      <c r="F1179" s="13" t="s">
        <v>6338</v>
      </c>
      <c r="G1179" s="14" t="s">
        <v>4921</v>
      </c>
      <c r="H1179" s="14" t="s">
        <v>4926</v>
      </c>
      <c r="I1179" s="14" t="s">
        <v>4927</v>
      </c>
      <c r="J1179" s="14" t="s">
        <v>4924</v>
      </c>
      <c r="K1179" s="16">
        <v>10</v>
      </c>
    </row>
    <row r="1180" spans="1:11">
      <c r="A1180" s="12" t="s">
        <v>5781</v>
      </c>
      <c r="B1180" s="12" t="s">
        <v>6302</v>
      </c>
      <c r="C1180" s="12" t="s">
        <v>6335</v>
      </c>
      <c r="D1180" s="13" t="s">
        <v>4931</v>
      </c>
      <c r="E1180" s="13" t="s">
        <v>5083</v>
      </c>
      <c r="F1180" s="13" t="s">
        <v>6339</v>
      </c>
      <c r="G1180" s="14" t="s">
        <v>4921</v>
      </c>
      <c r="H1180" s="14" t="s">
        <v>4966</v>
      </c>
      <c r="I1180" s="14" t="s">
        <v>5573</v>
      </c>
      <c r="J1180" s="14" t="s">
        <v>4924</v>
      </c>
      <c r="K1180" s="16">
        <v>10</v>
      </c>
    </row>
    <row r="1181" spans="1:11">
      <c r="A1181" s="12" t="s">
        <v>5781</v>
      </c>
      <c r="B1181" s="12" t="s">
        <v>6302</v>
      </c>
      <c r="C1181" s="12" t="s">
        <v>6335</v>
      </c>
      <c r="D1181" s="13" t="s">
        <v>4934</v>
      </c>
      <c r="E1181" s="13" t="s">
        <v>4998</v>
      </c>
      <c r="F1181" s="13" t="s">
        <v>6340</v>
      </c>
      <c r="G1181" s="14" t="s">
        <v>4921</v>
      </c>
      <c r="H1181" s="14" t="s">
        <v>5075</v>
      </c>
      <c r="I1181" s="14" t="s">
        <v>4927</v>
      </c>
      <c r="J1181" s="14" t="s">
        <v>4936</v>
      </c>
      <c r="K1181" s="16">
        <v>10</v>
      </c>
    </row>
    <row r="1182" spans="1:11">
      <c r="A1182" s="12" t="s">
        <v>5781</v>
      </c>
      <c r="B1182" s="12" t="s">
        <v>6302</v>
      </c>
      <c r="C1182" s="12" t="s">
        <v>6341</v>
      </c>
      <c r="D1182" s="13" t="s">
        <v>4918</v>
      </c>
      <c r="E1182" s="13" t="s">
        <v>4919</v>
      </c>
      <c r="F1182" s="13" t="s">
        <v>6342</v>
      </c>
      <c r="G1182" s="14" t="s">
        <v>4942</v>
      </c>
      <c r="H1182" s="14" t="s">
        <v>4938</v>
      </c>
      <c r="I1182" s="14" t="s">
        <v>4927</v>
      </c>
      <c r="J1182" s="14" t="s">
        <v>4924</v>
      </c>
      <c r="K1182" s="16">
        <v>75</v>
      </c>
    </row>
    <row r="1183" spans="1:11">
      <c r="A1183" s="12" t="s">
        <v>5781</v>
      </c>
      <c r="B1183" s="12" t="s">
        <v>6302</v>
      </c>
      <c r="C1183" s="12" t="s">
        <v>6341</v>
      </c>
      <c r="D1183" s="13" t="s">
        <v>4918</v>
      </c>
      <c r="E1183" s="13" t="s">
        <v>4968</v>
      </c>
      <c r="F1183" s="13" t="s">
        <v>6343</v>
      </c>
      <c r="G1183" s="14" t="s">
        <v>4921</v>
      </c>
      <c r="H1183" s="14" t="s">
        <v>4988</v>
      </c>
      <c r="I1183" s="14" t="s">
        <v>4947</v>
      </c>
      <c r="J1183" s="14" t="s">
        <v>4924</v>
      </c>
      <c r="K1183" s="16">
        <v>75</v>
      </c>
    </row>
    <row r="1184" spans="1:11">
      <c r="A1184" s="12" t="s">
        <v>5781</v>
      </c>
      <c r="B1184" s="12" t="s">
        <v>6302</v>
      </c>
      <c r="C1184" s="12" t="s">
        <v>6341</v>
      </c>
      <c r="D1184" s="13" t="s">
        <v>4931</v>
      </c>
      <c r="E1184" s="13" t="s">
        <v>4932</v>
      </c>
      <c r="F1184" s="13" t="s">
        <v>6344</v>
      </c>
      <c r="G1184" s="14" t="s">
        <v>4942</v>
      </c>
      <c r="H1184" s="14" t="s">
        <v>5223</v>
      </c>
      <c r="I1184" s="14" t="s">
        <v>6345</v>
      </c>
      <c r="J1184" s="14" t="s">
        <v>4924</v>
      </c>
      <c r="K1184" s="16">
        <v>75</v>
      </c>
    </row>
    <row r="1185" spans="1:11">
      <c r="A1185" s="12" t="s">
        <v>5781</v>
      </c>
      <c r="B1185" s="12" t="s">
        <v>6302</v>
      </c>
      <c r="C1185" s="12" t="s">
        <v>6341</v>
      </c>
      <c r="D1185" s="13" t="s">
        <v>4931</v>
      </c>
      <c r="E1185" s="13" t="s">
        <v>4961</v>
      </c>
      <c r="F1185" s="13" t="s">
        <v>6346</v>
      </c>
      <c r="G1185" s="14" t="s">
        <v>4921</v>
      </c>
      <c r="H1185" s="14" t="s">
        <v>5891</v>
      </c>
      <c r="I1185" s="14" t="s">
        <v>4927</v>
      </c>
      <c r="J1185" s="14" t="s">
        <v>4924</v>
      </c>
      <c r="K1185" s="16">
        <v>75</v>
      </c>
    </row>
    <row r="1186" spans="1:11">
      <c r="A1186" s="12" t="s">
        <v>5781</v>
      </c>
      <c r="B1186" s="12" t="s">
        <v>6302</v>
      </c>
      <c r="C1186" s="12" t="s">
        <v>6341</v>
      </c>
      <c r="D1186" s="13" t="s">
        <v>4934</v>
      </c>
      <c r="E1186" s="13" t="s">
        <v>4998</v>
      </c>
      <c r="F1186" s="13" t="s">
        <v>6347</v>
      </c>
      <c r="G1186" s="14" t="s">
        <v>4921</v>
      </c>
      <c r="H1186" s="14" t="s">
        <v>5075</v>
      </c>
      <c r="I1186" s="14" t="s">
        <v>4927</v>
      </c>
      <c r="J1186" s="14" t="s">
        <v>4936</v>
      </c>
      <c r="K1186" s="16">
        <v>75</v>
      </c>
    </row>
    <row r="1187" spans="1:11">
      <c r="A1187" s="12" t="s">
        <v>5781</v>
      </c>
      <c r="B1187" s="12" t="s">
        <v>6302</v>
      </c>
      <c r="C1187" s="12" t="s">
        <v>6348</v>
      </c>
      <c r="D1187" s="13" t="s">
        <v>4918</v>
      </c>
      <c r="E1187" s="13" t="s">
        <v>4919</v>
      </c>
      <c r="F1187" s="13" t="s">
        <v>6349</v>
      </c>
      <c r="G1187" s="14" t="s">
        <v>4921</v>
      </c>
      <c r="H1187" s="14" t="s">
        <v>4936</v>
      </c>
      <c r="I1187" s="14" t="s">
        <v>4949</v>
      </c>
      <c r="J1187" s="14" t="s">
        <v>4924</v>
      </c>
      <c r="K1187" s="16">
        <v>10</v>
      </c>
    </row>
    <row r="1188" spans="1:11">
      <c r="A1188" s="12" t="s">
        <v>5781</v>
      </c>
      <c r="B1188" s="12" t="s">
        <v>6302</v>
      </c>
      <c r="C1188" s="12" t="s">
        <v>6348</v>
      </c>
      <c r="D1188" s="13" t="s">
        <v>4918</v>
      </c>
      <c r="E1188" s="13" t="s">
        <v>4939</v>
      </c>
      <c r="F1188" s="13" t="s">
        <v>6350</v>
      </c>
      <c r="G1188" s="14" t="s">
        <v>4921</v>
      </c>
      <c r="H1188" s="14" t="s">
        <v>5075</v>
      </c>
      <c r="I1188" s="14" t="s">
        <v>4927</v>
      </c>
      <c r="J1188" s="14" t="s">
        <v>4924</v>
      </c>
      <c r="K1188" s="16">
        <v>10</v>
      </c>
    </row>
    <row r="1189" spans="1:11">
      <c r="A1189" s="12" t="s">
        <v>5781</v>
      </c>
      <c r="B1189" s="12" t="s">
        <v>6302</v>
      </c>
      <c r="C1189" s="12" t="s">
        <v>6348</v>
      </c>
      <c r="D1189" s="13" t="s">
        <v>4931</v>
      </c>
      <c r="E1189" s="13" t="s">
        <v>4932</v>
      </c>
      <c r="F1189" s="13" t="s">
        <v>6351</v>
      </c>
      <c r="G1189" s="14" t="s">
        <v>4921</v>
      </c>
      <c r="H1189" s="14" t="s">
        <v>5201</v>
      </c>
      <c r="I1189" s="14" t="s">
        <v>5065</v>
      </c>
      <c r="J1189" s="14" t="s">
        <v>4924</v>
      </c>
      <c r="K1189" s="16">
        <v>10</v>
      </c>
    </row>
    <row r="1190" spans="1:11">
      <c r="A1190" s="12" t="s">
        <v>5781</v>
      </c>
      <c r="B1190" s="12" t="s">
        <v>6302</v>
      </c>
      <c r="C1190" s="12" t="s">
        <v>6348</v>
      </c>
      <c r="D1190" s="13" t="s">
        <v>4934</v>
      </c>
      <c r="E1190" s="13" t="s">
        <v>4998</v>
      </c>
      <c r="F1190" s="13" t="s">
        <v>6352</v>
      </c>
      <c r="G1190" s="14" t="s">
        <v>4921</v>
      </c>
      <c r="H1190" s="14" t="s">
        <v>4952</v>
      </c>
      <c r="I1190" s="14" t="s">
        <v>4927</v>
      </c>
      <c r="J1190" s="14" t="s">
        <v>4936</v>
      </c>
      <c r="K1190" s="16">
        <v>10</v>
      </c>
    </row>
    <row r="1191" spans="1:11">
      <c r="A1191" s="12" t="s">
        <v>5781</v>
      </c>
      <c r="B1191" s="12" t="s">
        <v>6302</v>
      </c>
      <c r="C1191" s="12" t="s">
        <v>6348</v>
      </c>
      <c r="D1191" s="13" t="s">
        <v>4940</v>
      </c>
      <c r="E1191" s="13" t="s">
        <v>4941</v>
      </c>
      <c r="F1191" s="13" t="s">
        <v>6353</v>
      </c>
      <c r="G1191" s="14" t="s">
        <v>5004</v>
      </c>
      <c r="H1191" s="14" t="s">
        <v>4974</v>
      </c>
      <c r="I1191" s="14" t="s">
        <v>4927</v>
      </c>
      <c r="J1191" s="14" t="s">
        <v>4924</v>
      </c>
      <c r="K1191" s="16">
        <v>10</v>
      </c>
    </row>
    <row r="1192" spans="1:11">
      <c r="A1192" s="12" t="s">
        <v>5781</v>
      </c>
      <c r="B1192" s="12" t="s">
        <v>6302</v>
      </c>
      <c r="C1192" s="12" t="s">
        <v>6354</v>
      </c>
      <c r="D1192" s="13" t="s">
        <v>4918</v>
      </c>
      <c r="E1192" s="13" t="s">
        <v>4919</v>
      </c>
      <c r="F1192" s="13" t="s">
        <v>6355</v>
      </c>
      <c r="G1192" s="14" t="s">
        <v>4921</v>
      </c>
      <c r="H1192" s="14" t="s">
        <v>4988</v>
      </c>
      <c r="I1192" s="14" t="s">
        <v>4947</v>
      </c>
      <c r="J1192" s="14" t="s">
        <v>4924</v>
      </c>
      <c r="K1192" s="16">
        <v>5</v>
      </c>
    </row>
    <row r="1193" spans="1:11">
      <c r="A1193" s="12" t="s">
        <v>5781</v>
      </c>
      <c r="B1193" s="12" t="s">
        <v>6302</v>
      </c>
      <c r="C1193" s="12" t="s">
        <v>6354</v>
      </c>
      <c r="D1193" s="13" t="s">
        <v>4918</v>
      </c>
      <c r="E1193" s="13" t="s">
        <v>4919</v>
      </c>
      <c r="F1193" s="13" t="s">
        <v>6356</v>
      </c>
      <c r="G1193" s="14" t="s">
        <v>4921</v>
      </c>
      <c r="H1193" s="14" t="s">
        <v>5037</v>
      </c>
      <c r="I1193" s="14" t="s">
        <v>5065</v>
      </c>
      <c r="J1193" s="14" t="s">
        <v>4924</v>
      </c>
      <c r="K1193" s="16">
        <v>5</v>
      </c>
    </row>
    <row r="1194" spans="1:11">
      <c r="A1194" s="12" t="s">
        <v>5781</v>
      </c>
      <c r="B1194" s="12" t="s">
        <v>6302</v>
      </c>
      <c r="C1194" s="12" t="s">
        <v>6354</v>
      </c>
      <c r="D1194" s="13" t="s">
        <v>4931</v>
      </c>
      <c r="E1194" s="13" t="s">
        <v>5089</v>
      </c>
      <c r="F1194" s="13" t="s">
        <v>6357</v>
      </c>
      <c r="G1194" s="14" t="s">
        <v>4921</v>
      </c>
      <c r="H1194" s="14" t="s">
        <v>5891</v>
      </c>
      <c r="I1194" s="14" t="s">
        <v>4927</v>
      </c>
      <c r="J1194" s="14" t="s">
        <v>4924</v>
      </c>
      <c r="K1194" s="16">
        <v>5</v>
      </c>
    </row>
    <row r="1195" spans="1:11">
      <c r="A1195" s="12" t="s">
        <v>5781</v>
      </c>
      <c r="B1195" s="12" t="s">
        <v>6302</v>
      </c>
      <c r="C1195" s="12" t="s">
        <v>6354</v>
      </c>
      <c r="D1195" s="13" t="s">
        <v>4931</v>
      </c>
      <c r="E1195" s="13" t="s">
        <v>5083</v>
      </c>
      <c r="F1195" s="13" t="s">
        <v>6358</v>
      </c>
      <c r="G1195" s="14" t="s">
        <v>4921</v>
      </c>
      <c r="H1195" s="14" t="s">
        <v>5843</v>
      </c>
      <c r="I1195" s="14" t="s">
        <v>4927</v>
      </c>
      <c r="J1195" s="14" t="s">
        <v>4924</v>
      </c>
      <c r="K1195" s="16">
        <v>5</v>
      </c>
    </row>
    <row r="1196" spans="1:11">
      <c r="A1196" s="12" t="s">
        <v>5781</v>
      </c>
      <c r="B1196" s="12" t="s">
        <v>6302</v>
      </c>
      <c r="C1196" s="12" t="s">
        <v>6354</v>
      </c>
      <c r="D1196" s="13" t="s">
        <v>4934</v>
      </c>
      <c r="E1196" s="13" t="s">
        <v>4998</v>
      </c>
      <c r="F1196" s="13" t="s">
        <v>6359</v>
      </c>
      <c r="G1196" s="14" t="s">
        <v>4921</v>
      </c>
      <c r="H1196" s="14" t="s">
        <v>5792</v>
      </c>
      <c r="I1196" s="14" t="s">
        <v>4927</v>
      </c>
      <c r="J1196" s="14" t="s">
        <v>4936</v>
      </c>
      <c r="K1196" s="16">
        <v>5</v>
      </c>
    </row>
    <row r="1197" spans="1:11">
      <c r="A1197" s="12" t="s">
        <v>5781</v>
      </c>
      <c r="B1197" s="12" t="s">
        <v>6302</v>
      </c>
      <c r="C1197" s="12" t="s">
        <v>6360</v>
      </c>
      <c r="D1197" s="13" t="s">
        <v>4918</v>
      </c>
      <c r="E1197" s="13" t="s">
        <v>4919</v>
      </c>
      <c r="F1197" s="13" t="s">
        <v>6361</v>
      </c>
      <c r="G1197" s="14" t="s">
        <v>5004</v>
      </c>
      <c r="H1197" s="14" t="s">
        <v>6362</v>
      </c>
      <c r="I1197" s="14" t="s">
        <v>5065</v>
      </c>
      <c r="J1197" s="14" t="s">
        <v>4924</v>
      </c>
      <c r="K1197" s="16">
        <v>2511</v>
      </c>
    </row>
    <row r="1198" spans="1:11">
      <c r="A1198" s="12" t="s">
        <v>5781</v>
      </c>
      <c r="B1198" s="12" t="s">
        <v>6302</v>
      </c>
      <c r="C1198" s="12" t="s">
        <v>6360</v>
      </c>
      <c r="D1198" s="13" t="s">
        <v>4918</v>
      </c>
      <c r="E1198" s="13" t="s">
        <v>4939</v>
      </c>
      <c r="F1198" s="13" t="s">
        <v>6363</v>
      </c>
      <c r="G1198" s="14" t="s">
        <v>4942</v>
      </c>
      <c r="H1198" s="14" t="s">
        <v>4938</v>
      </c>
      <c r="I1198" s="14" t="s">
        <v>4927</v>
      </c>
      <c r="J1198" s="14" t="s">
        <v>4924</v>
      </c>
      <c r="K1198" s="16">
        <v>2511</v>
      </c>
    </row>
    <row r="1199" spans="1:11">
      <c r="A1199" s="12" t="s">
        <v>5781</v>
      </c>
      <c r="B1199" s="12" t="s">
        <v>6302</v>
      </c>
      <c r="C1199" s="12" t="s">
        <v>6360</v>
      </c>
      <c r="D1199" s="13" t="s">
        <v>4918</v>
      </c>
      <c r="E1199" s="13" t="s">
        <v>4939</v>
      </c>
      <c r="F1199" s="13" t="s">
        <v>6364</v>
      </c>
      <c r="G1199" s="14" t="s">
        <v>5004</v>
      </c>
      <c r="H1199" s="14" t="s">
        <v>4988</v>
      </c>
      <c r="I1199" s="14" t="s">
        <v>4927</v>
      </c>
      <c r="J1199" s="14" t="s">
        <v>4924</v>
      </c>
      <c r="K1199" s="16">
        <v>2511</v>
      </c>
    </row>
    <row r="1200" spans="1:11">
      <c r="A1200" s="12" t="s">
        <v>5781</v>
      </c>
      <c r="B1200" s="12" t="s">
        <v>6302</v>
      </c>
      <c r="C1200" s="12" t="s">
        <v>6360</v>
      </c>
      <c r="D1200" s="13" t="s">
        <v>4931</v>
      </c>
      <c r="E1200" s="13" t="s">
        <v>4932</v>
      </c>
      <c r="F1200" s="13" t="s">
        <v>6365</v>
      </c>
      <c r="G1200" s="14" t="s">
        <v>4942</v>
      </c>
      <c r="H1200" s="14" t="s">
        <v>4938</v>
      </c>
      <c r="I1200" s="14" t="s">
        <v>4927</v>
      </c>
      <c r="J1200" s="14" t="s">
        <v>4924</v>
      </c>
      <c r="K1200" s="16">
        <v>2511</v>
      </c>
    </row>
    <row r="1201" spans="1:11">
      <c r="A1201" s="12" t="s">
        <v>5781</v>
      </c>
      <c r="B1201" s="12" t="s">
        <v>6302</v>
      </c>
      <c r="C1201" s="12" t="s">
        <v>6360</v>
      </c>
      <c r="D1201" s="13" t="s">
        <v>4934</v>
      </c>
      <c r="E1201" s="13" t="s">
        <v>4998</v>
      </c>
      <c r="F1201" s="13" t="s">
        <v>6366</v>
      </c>
      <c r="G1201" s="14" t="s">
        <v>4921</v>
      </c>
      <c r="H1201" s="14" t="s">
        <v>4952</v>
      </c>
      <c r="I1201" s="14" t="s">
        <v>4927</v>
      </c>
      <c r="J1201" s="14" t="s">
        <v>4936</v>
      </c>
      <c r="K1201" s="16">
        <v>2511</v>
      </c>
    </row>
    <row r="1202" spans="1:11">
      <c r="A1202" s="12" t="s">
        <v>5781</v>
      </c>
      <c r="B1202" s="12" t="s">
        <v>6302</v>
      </c>
      <c r="C1202" s="12" t="s">
        <v>6367</v>
      </c>
      <c r="D1202" s="13" t="s">
        <v>4918</v>
      </c>
      <c r="E1202" s="13" t="s">
        <v>4919</v>
      </c>
      <c r="F1202" s="13" t="s">
        <v>6368</v>
      </c>
      <c r="G1202" s="14" t="s">
        <v>4942</v>
      </c>
      <c r="H1202" s="14" t="s">
        <v>5007</v>
      </c>
      <c r="I1202" s="14" t="s">
        <v>4949</v>
      </c>
      <c r="J1202" s="14" t="s">
        <v>4924</v>
      </c>
      <c r="K1202" s="16">
        <v>60</v>
      </c>
    </row>
    <row r="1203" spans="1:11">
      <c r="A1203" s="12" t="s">
        <v>5781</v>
      </c>
      <c r="B1203" s="12" t="s">
        <v>6302</v>
      </c>
      <c r="C1203" s="12" t="s">
        <v>6367</v>
      </c>
      <c r="D1203" s="13" t="s">
        <v>4918</v>
      </c>
      <c r="E1203" s="13" t="s">
        <v>4919</v>
      </c>
      <c r="F1203" s="13" t="s">
        <v>6369</v>
      </c>
      <c r="G1203" s="14" t="s">
        <v>4921</v>
      </c>
      <c r="H1203" s="14" t="s">
        <v>6370</v>
      </c>
      <c r="I1203" s="14" t="s">
        <v>5065</v>
      </c>
      <c r="J1203" s="14" t="s">
        <v>4924</v>
      </c>
      <c r="K1203" s="16">
        <v>60</v>
      </c>
    </row>
    <row r="1204" spans="1:11">
      <c r="A1204" s="12" t="s">
        <v>5781</v>
      </c>
      <c r="B1204" s="12" t="s">
        <v>6302</v>
      </c>
      <c r="C1204" s="12" t="s">
        <v>6367</v>
      </c>
      <c r="D1204" s="13" t="s">
        <v>4918</v>
      </c>
      <c r="E1204" s="13" t="s">
        <v>4939</v>
      </c>
      <c r="F1204" s="13" t="s">
        <v>6371</v>
      </c>
      <c r="G1204" s="14" t="s">
        <v>4921</v>
      </c>
      <c r="H1204" s="14" t="s">
        <v>4952</v>
      </c>
      <c r="I1204" s="14" t="s">
        <v>4927</v>
      </c>
      <c r="J1204" s="14" t="s">
        <v>4924</v>
      </c>
      <c r="K1204" s="16">
        <v>60</v>
      </c>
    </row>
    <row r="1205" spans="1:11">
      <c r="A1205" s="12" t="s">
        <v>5781</v>
      </c>
      <c r="B1205" s="12" t="s">
        <v>6302</v>
      </c>
      <c r="C1205" s="12" t="s">
        <v>6367</v>
      </c>
      <c r="D1205" s="13" t="s">
        <v>4931</v>
      </c>
      <c r="E1205" s="13" t="s">
        <v>5089</v>
      </c>
      <c r="F1205" s="13" t="s">
        <v>6372</v>
      </c>
      <c r="G1205" s="14" t="s">
        <v>4942</v>
      </c>
      <c r="H1205" s="14" t="s">
        <v>4938</v>
      </c>
      <c r="I1205" s="14" t="s">
        <v>4927</v>
      </c>
      <c r="J1205" s="14" t="s">
        <v>4924</v>
      </c>
      <c r="K1205" s="16">
        <v>60</v>
      </c>
    </row>
    <row r="1206" spans="1:11">
      <c r="A1206" s="12" t="s">
        <v>5781</v>
      </c>
      <c r="B1206" s="12" t="s">
        <v>6302</v>
      </c>
      <c r="C1206" s="12" t="s">
        <v>6367</v>
      </c>
      <c r="D1206" s="13" t="s">
        <v>4934</v>
      </c>
      <c r="E1206" s="13" t="s">
        <v>4998</v>
      </c>
      <c r="F1206" s="13" t="s">
        <v>6373</v>
      </c>
      <c r="G1206" s="14" t="s">
        <v>4921</v>
      </c>
      <c r="H1206" s="14" t="s">
        <v>5075</v>
      </c>
      <c r="I1206" s="14" t="s">
        <v>4927</v>
      </c>
      <c r="J1206" s="14" t="s">
        <v>4936</v>
      </c>
      <c r="K1206" s="16">
        <v>60</v>
      </c>
    </row>
    <row r="1207" spans="1:11">
      <c r="A1207" s="12" t="s">
        <v>5781</v>
      </c>
      <c r="B1207" s="12" t="s">
        <v>6302</v>
      </c>
      <c r="C1207" s="12" t="s">
        <v>6374</v>
      </c>
      <c r="D1207" s="13" t="s">
        <v>4918</v>
      </c>
      <c r="E1207" s="13" t="s">
        <v>4919</v>
      </c>
      <c r="F1207" s="13" t="s">
        <v>6375</v>
      </c>
      <c r="G1207" s="14" t="s">
        <v>4921</v>
      </c>
      <c r="H1207" s="14" t="s">
        <v>5007</v>
      </c>
      <c r="I1207" s="14" t="s">
        <v>5834</v>
      </c>
      <c r="J1207" s="14" t="s">
        <v>4924</v>
      </c>
      <c r="K1207" s="16">
        <v>460</v>
      </c>
    </row>
    <row r="1208" spans="1:11">
      <c r="A1208" s="12" t="s">
        <v>5781</v>
      </c>
      <c r="B1208" s="12" t="s">
        <v>6302</v>
      </c>
      <c r="C1208" s="12" t="s">
        <v>6374</v>
      </c>
      <c r="D1208" s="13" t="s">
        <v>4918</v>
      </c>
      <c r="E1208" s="13" t="s">
        <v>4939</v>
      </c>
      <c r="F1208" s="13" t="s">
        <v>6376</v>
      </c>
      <c r="G1208" s="14" t="s">
        <v>4921</v>
      </c>
      <c r="H1208" s="14" t="s">
        <v>4952</v>
      </c>
      <c r="I1208" s="14" t="s">
        <v>4927</v>
      </c>
      <c r="J1208" s="14" t="s">
        <v>4924</v>
      </c>
      <c r="K1208" s="16">
        <v>460</v>
      </c>
    </row>
    <row r="1209" spans="1:11">
      <c r="A1209" s="12" t="s">
        <v>5781</v>
      </c>
      <c r="B1209" s="12" t="s">
        <v>6302</v>
      </c>
      <c r="C1209" s="12" t="s">
        <v>6374</v>
      </c>
      <c r="D1209" s="13" t="s">
        <v>4931</v>
      </c>
      <c r="E1209" s="13" t="s">
        <v>4932</v>
      </c>
      <c r="F1209" s="13" t="s">
        <v>6377</v>
      </c>
      <c r="G1209" s="14" t="s">
        <v>5004</v>
      </c>
      <c r="H1209" s="14" t="s">
        <v>4988</v>
      </c>
      <c r="I1209" s="14" t="s">
        <v>4927</v>
      </c>
      <c r="J1209" s="14" t="s">
        <v>4924</v>
      </c>
      <c r="K1209" s="16">
        <v>460</v>
      </c>
    </row>
    <row r="1210" spans="1:11">
      <c r="A1210" s="12" t="s">
        <v>5781</v>
      </c>
      <c r="B1210" s="12" t="s">
        <v>6302</v>
      </c>
      <c r="C1210" s="12" t="s">
        <v>6374</v>
      </c>
      <c r="D1210" s="13" t="s">
        <v>4931</v>
      </c>
      <c r="E1210" s="13" t="s">
        <v>4961</v>
      </c>
      <c r="F1210" s="13" t="s">
        <v>6327</v>
      </c>
      <c r="G1210" s="14" t="s">
        <v>4921</v>
      </c>
      <c r="H1210" s="14" t="s">
        <v>4966</v>
      </c>
      <c r="I1210" s="14" t="s">
        <v>5573</v>
      </c>
      <c r="J1210" s="14" t="s">
        <v>4924</v>
      </c>
      <c r="K1210" s="16">
        <v>460</v>
      </c>
    </row>
    <row r="1211" spans="1:11">
      <c r="A1211" s="12" t="s">
        <v>5781</v>
      </c>
      <c r="B1211" s="12" t="s">
        <v>6302</v>
      </c>
      <c r="C1211" s="12" t="s">
        <v>6374</v>
      </c>
      <c r="D1211" s="13" t="s">
        <v>4934</v>
      </c>
      <c r="E1211" s="13" t="s">
        <v>4998</v>
      </c>
      <c r="F1211" s="13" t="s">
        <v>6347</v>
      </c>
      <c r="G1211" s="14" t="s">
        <v>4921</v>
      </c>
      <c r="H1211" s="14" t="s">
        <v>4952</v>
      </c>
      <c r="I1211" s="14" t="s">
        <v>4927</v>
      </c>
      <c r="J1211" s="14" t="s">
        <v>4936</v>
      </c>
      <c r="K1211" s="16">
        <v>460</v>
      </c>
    </row>
    <row r="1212" spans="1:11">
      <c r="A1212" s="12" t="s">
        <v>5781</v>
      </c>
      <c r="B1212" s="12" t="s">
        <v>6302</v>
      </c>
      <c r="C1212" s="12" t="s">
        <v>6378</v>
      </c>
      <c r="D1212" s="13" t="s">
        <v>4918</v>
      </c>
      <c r="E1212" s="13" t="s">
        <v>4919</v>
      </c>
      <c r="F1212" s="13" t="s">
        <v>6379</v>
      </c>
      <c r="G1212" s="14" t="s">
        <v>4921</v>
      </c>
      <c r="H1212" s="14" t="s">
        <v>6380</v>
      </c>
      <c r="I1212" s="14" t="s">
        <v>5065</v>
      </c>
      <c r="J1212" s="14" t="s">
        <v>4924</v>
      </c>
      <c r="K1212" s="16">
        <v>41.3838</v>
      </c>
    </row>
    <row r="1213" spans="1:11">
      <c r="A1213" s="12" t="s">
        <v>5781</v>
      </c>
      <c r="B1213" s="12" t="s">
        <v>6302</v>
      </c>
      <c r="C1213" s="12" t="s">
        <v>6378</v>
      </c>
      <c r="D1213" s="13" t="s">
        <v>4918</v>
      </c>
      <c r="E1213" s="13" t="s">
        <v>4919</v>
      </c>
      <c r="F1213" s="13" t="s">
        <v>6379</v>
      </c>
      <c r="G1213" s="14" t="s">
        <v>4921</v>
      </c>
      <c r="H1213" s="14" t="s">
        <v>6380</v>
      </c>
      <c r="I1213" s="14" t="s">
        <v>5065</v>
      </c>
      <c r="J1213" s="14" t="s">
        <v>4924</v>
      </c>
      <c r="K1213" s="16">
        <v>89</v>
      </c>
    </row>
    <row r="1214" spans="1:11">
      <c r="A1214" s="12" t="s">
        <v>5781</v>
      </c>
      <c r="B1214" s="12" t="s">
        <v>6302</v>
      </c>
      <c r="C1214" s="12" t="s">
        <v>6378</v>
      </c>
      <c r="D1214" s="13" t="s">
        <v>4918</v>
      </c>
      <c r="E1214" s="13" t="s">
        <v>4919</v>
      </c>
      <c r="F1214" s="13" t="s">
        <v>6381</v>
      </c>
      <c r="G1214" s="14" t="s">
        <v>4921</v>
      </c>
      <c r="H1214" s="14" t="s">
        <v>4938</v>
      </c>
      <c r="I1214" s="14" t="s">
        <v>5351</v>
      </c>
      <c r="J1214" s="14" t="s">
        <v>4924</v>
      </c>
      <c r="K1214" s="16">
        <v>41.3838</v>
      </c>
    </row>
    <row r="1215" spans="1:11">
      <c r="A1215" s="12" t="s">
        <v>5781</v>
      </c>
      <c r="B1215" s="12" t="s">
        <v>6302</v>
      </c>
      <c r="C1215" s="12" t="s">
        <v>6378</v>
      </c>
      <c r="D1215" s="13" t="s">
        <v>4918</v>
      </c>
      <c r="E1215" s="13" t="s">
        <v>4919</v>
      </c>
      <c r="F1215" s="13" t="s">
        <v>6381</v>
      </c>
      <c r="G1215" s="14" t="s">
        <v>4921</v>
      </c>
      <c r="H1215" s="14" t="s">
        <v>4938</v>
      </c>
      <c r="I1215" s="14" t="s">
        <v>5351</v>
      </c>
      <c r="J1215" s="14" t="s">
        <v>4924</v>
      </c>
      <c r="K1215" s="16">
        <v>89</v>
      </c>
    </row>
    <row r="1216" spans="1:11">
      <c r="A1216" s="12" t="s">
        <v>5781</v>
      </c>
      <c r="B1216" s="12" t="s">
        <v>6302</v>
      </c>
      <c r="C1216" s="12" t="s">
        <v>6378</v>
      </c>
      <c r="D1216" s="13" t="s">
        <v>4918</v>
      </c>
      <c r="E1216" s="13" t="s">
        <v>4939</v>
      </c>
      <c r="F1216" s="13" t="s">
        <v>6382</v>
      </c>
      <c r="G1216" s="14" t="s">
        <v>4921</v>
      </c>
      <c r="H1216" s="14" t="s">
        <v>4952</v>
      </c>
      <c r="I1216" s="14" t="s">
        <v>4927</v>
      </c>
      <c r="J1216" s="14" t="s">
        <v>4924</v>
      </c>
      <c r="K1216" s="16">
        <v>41.3838</v>
      </c>
    </row>
    <row r="1217" spans="1:11">
      <c r="A1217" s="12" t="s">
        <v>5781</v>
      </c>
      <c r="B1217" s="12" t="s">
        <v>6302</v>
      </c>
      <c r="C1217" s="12" t="s">
        <v>6378</v>
      </c>
      <c r="D1217" s="13" t="s">
        <v>4918</v>
      </c>
      <c r="E1217" s="13" t="s">
        <v>4939</v>
      </c>
      <c r="F1217" s="13" t="s">
        <v>6382</v>
      </c>
      <c r="G1217" s="14" t="s">
        <v>4921</v>
      </c>
      <c r="H1217" s="14" t="s">
        <v>4952</v>
      </c>
      <c r="I1217" s="14" t="s">
        <v>4927</v>
      </c>
      <c r="J1217" s="14" t="s">
        <v>4924</v>
      </c>
      <c r="K1217" s="16">
        <v>89</v>
      </c>
    </row>
    <row r="1218" spans="1:11">
      <c r="A1218" s="12" t="s">
        <v>5781</v>
      </c>
      <c r="B1218" s="12" t="s">
        <v>6302</v>
      </c>
      <c r="C1218" s="12" t="s">
        <v>6378</v>
      </c>
      <c r="D1218" s="13" t="s">
        <v>4931</v>
      </c>
      <c r="E1218" s="13" t="s">
        <v>4961</v>
      </c>
      <c r="F1218" s="13" t="s">
        <v>6327</v>
      </c>
      <c r="G1218" s="14" t="s">
        <v>4921</v>
      </c>
      <c r="H1218" s="14" t="s">
        <v>4966</v>
      </c>
      <c r="I1218" s="14" t="s">
        <v>5573</v>
      </c>
      <c r="J1218" s="14" t="s">
        <v>4924</v>
      </c>
      <c r="K1218" s="16">
        <v>41.3838</v>
      </c>
    </row>
    <row r="1219" spans="1:11">
      <c r="A1219" s="12" t="s">
        <v>5781</v>
      </c>
      <c r="B1219" s="12" t="s">
        <v>6302</v>
      </c>
      <c r="C1219" s="12" t="s">
        <v>6378</v>
      </c>
      <c r="D1219" s="13" t="s">
        <v>4931</v>
      </c>
      <c r="E1219" s="13" t="s">
        <v>4961</v>
      </c>
      <c r="F1219" s="13" t="s">
        <v>6327</v>
      </c>
      <c r="G1219" s="14" t="s">
        <v>4921</v>
      </c>
      <c r="H1219" s="14" t="s">
        <v>4966</v>
      </c>
      <c r="I1219" s="14" t="s">
        <v>5573</v>
      </c>
      <c r="J1219" s="14" t="s">
        <v>4924</v>
      </c>
      <c r="K1219" s="16">
        <v>89</v>
      </c>
    </row>
    <row r="1220" spans="1:11">
      <c r="A1220" s="12" t="s">
        <v>5781</v>
      </c>
      <c r="B1220" s="12" t="s">
        <v>6302</v>
      </c>
      <c r="C1220" s="12" t="s">
        <v>6378</v>
      </c>
      <c r="D1220" s="13" t="s">
        <v>4934</v>
      </c>
      <c r="E1220" s="13" t="s">
        <v>4998</v>
      </c>
      <c r="F1220" s="13" t="s">
        <v>6347</v>
      </c>
      <c r="G1220" s="14" t="s">
        <v>4921</v>
      </c>
      <c r="H1220" s="14" t="s">
        <v>4952</v>
      </c>
      <c r="I1220" s="14" t="s">
        <v>4927</v>
      </c>
      <c r="J1220" s="14" t="s">
        <v>4936</v>
      </c>
      <c r="K1220" s="16">
        <v>41.3838</v>
      </c>
    </row>
    <row r="1221" spans="1:11">
      <c r="A1221" s="12" t="s">
        <v>5781</v>
      </c>
      <c r="B1221" s="12" t="s">
        <v>6302</v>
      </c>
      <c r="C1221" s="12" t="s">
        <v>6378</v>
      </c>
      <c r="D1221" s="13" t="s">
        <v>4934</v>
      </c>
      <c r="E1221" s="13" t="s">
        <v>4998</v>
      </c>
      <c r="F1221" s="13" t="s">
        <v>6347</v>
      </c>
      <c r="G1221" s="14" t="s">
        <v>4921</v>
      </c>
      <c r="H1221" s="14" t="s">
        <v>4952</v>
      </c>
      <c r="I1221" s="14" t="s">
        <v>4927</v>
      </c>
      <c r="J1221" s="14" t="s">
        <v>4936</v>
      </c>
      <c r="K1221" s="16">
        <v>89</v>
      </c>
    </row>
    <row r="1222" spans="1:11">
      <c r="A1222" s="12" t="s">
        <v>5781</v>
      </c>
      <c r="B1222" s="12" t="s">
        <v>6302</v>
      </c>
      <c r="C1222" s="12" t="s">
        <v>6383</v>
      </c>
      <c r="D1222" s="13" t="s">
        <v>4918</v>
      </c>
      <c r="E1222" s="13" t="s">
        <v>4919</v>
      </c>
      <c r="F1222" s="13" t="s">
        <v>6384</v>
      </c>
      <c r="G1222" s="14" t="s">
        <v>4921</v>
      </c>
      <c r="H1222" s="14" t="s">
        <v>5092</v>
      </c>
      <c r="I1222" s="14" t="s">
        <v>4927</v>
      </c>
      <c r="J1222" s="14" t="s">
        <v>4924</v>
      </c>
      <c r="K1222" s="16">
        <v>345.766577</v>
      </c>
    </row>
    <row r="1223" spans="1:11">
      <c r="A1223" s="12" t="s">
        <v>5781</v>
      </c>
      <c r="B1223" s="12" t="s">
        <v>6302</v>
      </c>
      <c r="C1223" s="12" t="s">
        <v>6383</v>
      </c>
      <c r="D1223" s="13" t="s">
        <v>4918</v>
      </c>
      <c r="E1223" s="13" t="s">
        <v>4919</v>
      </c>
      <c r="F1223" s="13" t="s">
        <v>6384</v>
      </c>
      <c r="G1223" s="14" t="s">
        <v>4921</v>
      </c>
      <c r="H1223" s="14" t="s">
        <v>5092</v>
      </c>
      <c r="I1223" s="14" t="s">
        <v>4927</v>
      </c>
      <c r="J1223" s="14" t="s">
        <v>4924</v>
      </c>
      <c r="K1223" s="16">
        <v>952</v>
      </c>
    </row>
    <row r="1224" spans="1:11">
      <c r="A1224" s="12" t="s">
        <v>5781</v>
      </c>
      <c r="B1224" s="12" t="s">
        <v>6302</v>
      </c>
      <c r="C1224" s="12" t="s">
        <v>6383</v>
      </c>
      <c r="D1224" s="13" t="s">
        <v>4918</v>
      </c>
      <c r="E1224" s="13" t="s">
        <v>4939</v>
      </c>
      <c r="F1224" s="13" t="s">
        <v>6385</v>
      </c>
      <c r="G1224" s="14" t="s">
        <v>4921</v>
      </c>
      <c r="H1224" s="14" t="s">
        <v>4926</v>
      </c>
      <c r="I1224" s="14" t="s">
        <v>4927</v>
      </c>
      <c r="J1224" s="14" t="s">
        <v>4924</v>
      </c>
      <c r="K1224" s="16">
        <v>345.766577</v>
      </c>
    </row>
    <row r="1225" spans="1:11">
      <c r="A1225" s="12" t="s">
        <v>5781</v>
      </c>
      <c r="B1225" s="12" t="s">
        <v>6302</v>
      </c>
      <c r="C1225" s="12" t="s">
        <v>6383</v>
      </c>
      <c r="D1225" s="13" t="s">
        <v>4918</v>
      </c>
      <c r="E1225" s="13" t="s">
        <v>4939</v>
      </c>
      <c r="F1225" s="13" t="s">
        <v>6385</v>
      </c>
      <c r="G1225" s="14" t="s">
        <v>4921</v>
      </c>
      <c r="H1225" s="14" t="s">
        <v>4926</v>
      </c>
      <c r="I1225" s="14" t="s">
        <v>4927</v>
      </c>
      <c r="J1225" s="14" t="s">
        <v>4924</v>
      </c>
      <c r="K1225" s="16">
        <v>952</v>
      </c>
    </row>
    <row r="1226" spans="1:11">
      <c r="A1226" s="12" t="s">
        <v>5781</v>
      </c>
      <c r="B1226" s="12" t="s">
        <v>6302</v>
      </c>
      <c r="C1226" s="12" t="s">
        <v>6383</v>
      </c>
      <c r="D1226" s="13" t="s">
        <v>4918</v>
      </c>
      <c r="E1226" s="13" t="s">
        <v>4939</v>
      </c>
      <c r="F1226" s="13" t="s">
        <v>6386</v>
      </c>
      <c r="G1226" s="14" t="s">
        <v>4921</v>
      </c>
      <c r="H1226" s="14" t="s">
        <v>4952</v>
      </c>
      <c r="I1226" s="14" t="s">
        <v>4927</v>
      </c>
      <c r="J1226" s="14" t="s">
        <v>4924</v>
      </c>
      <c r="K1226" s="16">
        <v>345.766577</v>
      </c>
    </row>
    <row r="1227" spans="1:11">
      <c r="A1227" s="12" t="s">
        <v>5781</v>
      </c>
      <c r="B1227" s="12" t="s">
        <v>6302</v>
      </c>
      <c r="C1227" s="12" t="s">
        <v>6383</v>
      </c>
      <c r="D1227" s="13" t="s">
        <v>4918</v>
      </c>
      <c r="E1227" s="13" t="s">
        <v>4939</v>
      </c>
      <c r="F1227" s="13" t="s">
        <v>6386</v>
      </c>
      <c r="G1227" s="14" t="s">
        <v>4921</v>
      </c>
      <c r="H1227" s="14" t="s">
        <v>4952</v>
      </c>
      <c r="I1227" s="14" t="s">
        <v>4927</v>
      </c>
      <c r="J1227" s="14" t="s">
        <v>4924</v>
      </c>
      <c r="K1227" s="16">
        <v>952</v>
      </c>
    </row>
    <row r="1228" spans="1:11">
      <c r="A1228" s="12" t="s">
        <v>5781</v>
      </c>
      <c r="B1228" s="12" t="s">
        <v>6302</v>
      </c>
      <c r="C1228" s="12" t="s">
        <v>6383</v>
      </c>
      <c r="D1228" s="13" t="s">
        <v>4931</v>
      </c>
      <c r="E1228" s="13" t="s">
        <v>4932</v>
      </c>
      <c r="F1228" s="13" t="s">
        <v>6327</v>
      </c>
      <c r="G1228" s="14" t="s">
        <v>4921</v>
      </c>
      <c r="H1228" s="14" t="s">
        <v>4974</v>
      </c>
      <c r="I1228" s="14" t="s">
        <v>4927</v>
      </c>
      <c r="J1228" s="14" t="s">
        <v>4924</v>
      </c>
      <c r="K1228" s="16">
        <v>345.766577</v>
      </c>
    </row>
    <row r="1229" spans="1:11">
      <c r="A1229" s="12" t="s">
        <v>5781</v>
      </c>
      <c r="B1229" s="12" t="s">
        <v>6302</v>
      </c>
      <c r="C1229" s="12" t="s">
        <v>6383</v>
      </c>
      <c r="D1229" s="13" t="s">
        <v>4931</v>
      </c>
      <c r="E1229" s="13" t="s">
        <v>4932</v>
      </c>
      <c r="F1229" s="13" t="s">
        <v>6327</v>
      </c>
      <c r="G1229" s="14" t="s">
        <v>4921</v>
      </c>
      <c r="H1229" s="14" t="s">
        <v>4974</v>
      </c>
      <c r="I1229" s="14" t="s">
        <v>4927</v>
      </c>
      <c r="J1229" s="14" t="s">
        <v>4924</v>
      </c>
      <c r="K1229" s="16">
        <v>952</v>
      </c>
    </row>
    <row r="1230" spans="1:11">
      <c r="A1230" s="12" t="s">
        <v>5781</v>
      </c>
      <c r="B1230" s="12" t="s">
        <v>6302</v>
      </c>
      <c r="C1230" s="12" t="s">
        <v>6383</v>
      </c>
      <c r="D1230" s="13" t="s">
        <v>4934</v>
      </c>
      <c r="E1230" s="13" t="s">
        <v>4998</v>
      </c>
      <c r="F1230" s="13" t="s">
        <v>6347</v>
      </c>
      <c r="G1230" s="14" t="s">
        <v>4921</v>
      </c>
      <c r="H1230" s="14" t="s">
        <v>5075</v>
      </c>
      <c r="I1230" s="14" t="s">
        <v>4927</v>
      </c>
      <c r="J1230" s="14" t="s">
        <v>4936</v>
      </c>
      <c r="K1230" s="16">
        <v>345.766577</v>
      </c>
    </row>
    <row r="1231" spans="1:11">
      <c r="A1231" s="12" t="s">
        <v>5781</v>
      </c>
      <c r="B1231" s="12" t="s">
        <v>6302</v>
      </c>
      <c r="C1231" s="12" t="s">
        <v>6383</v>
      </c>
      <c r="D1231" s="13" t="s">
        <v>4934</v>
      </c>
      <c r="E1231" s="13" t="s">
        <v>4998</v>
      </c>
      <c r="F1231" s="13" t="s">
        <v>6347</v>
      </c>
      <c r="G1231" s="14" t="s">
        <v>4921</v>
      </c>
      <c r="H1231" s="14" t="s">
        <v>5075</v>
      </c>
      <c r="I1231" s="14" t="s">
        <v>4927</v>
      </c>
      <c r="J1231" s="14" t="s">
        <v>4936</v>
      </c>
      <c r="K1231" s="16">
        <v>952</v>
      </c>
    </row>
    <row r="1232" spans="1:11">
      <c r="A1232" s="12" t="s">
        <v>5781</v>
      </c>
      <c r="B1232" s="12" t="s">
        <v>6302</v>
      </c>
      <c r="C1232" s="12" t="s">
        <v>6387</v>
      </c>
      <c r="D1232" s="13" t="s">
        <v>4918</v>
      </c>
      <c r="E1232" s="13" t="s">
        <v>4919</v>
      </c>
      <c r="F1232" s="13" t="s">
        <v>6388</v>
      </c>
      <c r="G1232" s="14" t="s">
        <v>4921</v>
      </c>
      <c r="H1232" s="14" t="s">
        <v>4926</v>
      </c>
      <c r="I1232" s="14" t="s">
        <v>4927</v>
      </c>
      <c r="J1232" s="14" t="s">
        <v>4924</v>
      </c>
      <c r="K1232" s="16">
        <v>203.9</v>
      </c>
    </row>
    <row r="1233" spans="1:11">
      <c r="A1233" s="12" t="s">
        <v>5781</v>
      </c>
      <c r="B1233" s="12" t="s">
        <v>6302</v>
      </c>
      <c r="C1233" s="12" t="s">
        <v>6387</v>
      </c>
      <c r="D1233" s="13" t="s">
        <v>4918</v>
      </c>
      <c r="E1233" s="13" t="s">
        <v>4919</v>
      </c>
      <c r="F1233" s="13" t="s">
        <v>6388</v>
      </c>
      <c r="G1233" s="14" t="s">
        <v>4921</v>
      </c>
      <c r="H1233" s="14" t="s">
        <v>4926</v>
      </c>
      <c r="I1233" s="14" t="s">
        <v>4927</v>
      </c>
      <c r="J1233" s="14" t="s">
        <v>4924</v>
      </c>
      <c r="K1233" s="16">
        <v>2197</v>
      </c>
    </row>
    <row r="1234" spans="1:11">
      <c r="A1234" s="12" t="s">
        <v>5781</v>
      </c>
      <c r="B1234" s="12" t="s">
        <v>6302</v>
      </c>
      <c r="C1234" s="12" t="s">
        <v>6387</v>
      </c>
      <c r="D1234" s="13" t="s">
        <v>4918</v>
      </c>
      <c r="E1234" s="13" t="s">
        <v>4939</v>
      </c>
      <c r="F1234" s="13" t="s">
        <v>6389</v>
      </c>
      <c r="G1234" s="14" t="s">
        <v>4921</v>
      </c>
      <c r="H1234" s="14" t="s">
        <v>4926</v>
      </c>
      <c r="I1234" s="14" t="s">
        <v>4927</v>
      </c>
      <c r="J1234" s="14" t="s">
        <v>4924</v>
      </c>
      <c r="K1234" s="16">
        <v>203.9</v>
      </c>
    </row>
    <row r="1235" spans="1:11">
      <c r="A1235" s="12" t="s">
        <v>5781</v>
      </c>
      <c r="B1235" s="12" t="s">
        <v>6302</v>
      </c>
      <c r="C1235" s="12" t="s">
        <v>6387</v>
      </c>
      <c r="D1235" s="13" t="s">
        <v>4918</v>
      </c>
      <c r="E1235" s="13" t="s">
        <v>4939</v>
      </c>
      <c r="F1235" s="13" t="s">
        <v>6389</v>
      </c>
      <c r="G1235" s="14" t="s">
        <v>4921</v>
      </c>
      <c r="H1235" s="14" t="s">
        <v>4926</v>
      </c>
      <c r="I1235" s="14" t="s">
        <v>4927</v>
      </c>
      <c r="J1235" s="14" t="s">
        <v>4924</v>
      </c>
      <c r="K1235" s="16">
        <v>2197</v>
      </c>
    </row>
    <row r="1236" spans="1:11">
      <c r="A1236" s="12" t="s">
        <v>5781</v>
      </c>
      <c r="B1236" s="12" t="s">
        <v>6302</v>
      </c>
      <c r="C1236" s="12" t="s">
        <v>6387</v>
      </c>
      <c r="D1236" s="13" t="s">
        <v>4918</v>
      </c>
      <c r="E1236" s="13" t="s">
        <v>4939</v>
      </c>
      <c r="F1236" s="13" t="s">
        <v>6390</v>
      </c>
      <c r="G1236" s="14" t="s">
        <v>4942</v>
      </c>
      <c r="H1236" s="14" t="s">
        <v>4938</v>
      </c>
      <c r="I1236" s="14" t="s">
        <v>4927</v>
      </c>
      <c r="J1236" s="14" t="s">
        <v>4924</v>
      </c>
      <c r="K1236" s="16">
        <v>203.9</v>
      </c>
    </row>
    <row r="1237" spans="1:11">
      <c r="A1237" s="12" t="s">
        <v>5781</v>
      </c>
      <c r="B1237" s="12" t="s">
        <v>6302</v>
      </c>
      <c r="C1237" s="12" t="s">
        <v>6387</v>
      </c>
      <c r="D1237" s="13" t="s">
        <v>4918</v>
      </c>
      <c r="E1237" s="13" t="s">
        <v>4939</v>
      </c>
      <c r="F1237" s="13" t="s">
        <v>6390</v>
      </c>
      <c r="G1237" s="14" t="s">
        <v>4942</v>
      </c>
      <c r="H1237" s="14" t="s">
        <v>4938</v>
      </c>
      <c r="I1237" s="14" t="s">
        <v>4927</v>
      </c>
      <c r="J1237" s="14" t="s">
        <v>4924</v>
      </c>
      <c r="K1237" s="16">
        <v>2197</v>
      </c>
    </row>
    <row r="1238" spans="1:11">
      <c r="A1238" s="12" t="s">
        <v>5781</v>
      </c>
      <c r="B1238" s="12" t="s">
        <v>6302</v>
      </c>
      <c r="C1238" s="12" t="s">
        <v>6387</v>
      </c>
      <c r="D1238" s="13" t="s">
        <v>4931</v>
      </c>
      <c r="E1238" s="13" t="s">
        <v>5083</v>
      </c>
      <c r="F1238" s="13" t="s">
        <v>6391</v>
      </c>
      <c r="G1238" s="14" t="s">
        <v>4921</v>
      </c>
      <c r="H1238" s="14" t="s">
        <v>4974</v>
      </c>
      <c r="I1238" s="14" t="s">
        <v>5573</v>
      </c>
      <c r="J1238" s="14" t="s">
        <v>4924</v>
      </c>
      <c r="K1238" s="16">
        <v>203.9</v>
      </c>
    </row>
    <row r="1239" spans="1:11">
      <c r="A1239" s="12" t="s">
        <v>5781</v>
      </c>
      <c r="B1239" s="12" t="s">
        <v>6302</v>
      </c>
      <c r="C1239" s="12" t="s">
        <v>6387</v>
      </c>
      <c r="D1239" s="13" t="s">
        <v>4931</v>
      </c>
      <c r="E1239" s="13" t="s">
        <v>5083</v>
      </c>
      <c r="F1239" s="13" t="s">
        <v>6391</v>
      </c>
      <c r="G1239" s="14" t="s">
        <v>4921</v>
      </c>
      <c r="H1239" s="14" t="s">
        <v>4974</v>
      </c>
      <c r="I1239" s="14" t="s">
        <v>5573</v>
      </c>
      <c r="J1239" s="14" t="s">
        <v>4924</v>
      </c>
      <c r="K1239" s="16">
        <v>2197</v>
      </c>
    </row>
    <row r="1240" spans="1:11">
      <c r="A1240" s="12" t="s">
        <v>5781</v>
      </c>
      <c r="B1240" s="12" t="s">
        <v>6302</v>
      </c>
      <c r="C1240" s="12" t="s">
        <v>6387</v>
      </c>
      <c r="D1240" s="13" t="s">
        <v>4934</v>
      </c>
      <c r="E1240" s="13" t="s">
        <v>4998</v>
      </c>
      <c r="F1240" s="13" t="s">
        <v>6347</v>
      </c>
      <c r="G1240" s="14" t="s">
        <v>4921</v>
      </c>
      <c r="H1240" s="14" t="s">
        <v>5075</v>
      </c>
      <c r="I1240" s="14" t="s">
        <v>4927</v>
      </c>
      <c r="J1240" s="14" t="s">
        <v>4936</v>
      </c>
      <c r="K1240" s="16">
        <v>203.9</v>
      </c>
    </row>
    <row r="1241" spans="1:11">
      <c r="A1241" s="12" t="s">
        <v>5781</v>
      </c>
      <c r="B1241" s="12" t="s">
        <v>6302</v>
      </c>
      <c r="C1241" s="12" t="s">
        <v>6387</v>
      </c>
      <c r="D1241" s="13" t="s">
        <v>4934</v>
      </c>
      <c r="E1241" s="13" t="s">
        <v>4998</v>
      </c>
      <c r="F1241" s="13" t="s">
        <v>6347</v>
      </c>
      <c r="G1241" s="14" t="s">
        <v>4921</v>
      </c>
      <c r="H1241" s="14" t="s">
        <v>5075</v>
      </c>
      <c r="I1241" s="14" t="s">
        <v>4927</v>
      </c>
      <c r="J1241" s="14" t="s">
        <v>4936</v>
      </c>
      <c r="K1241" s="16">
        <v>2197</v>
      </c>
    </row>
    <row r="1242" spans="1:11">
      <c r="A1242" s="12" t="s">
        <v>5781</v>
      </c>
      <c r="B1242" s="12" t="s">
        <v>6302</v>
      </c>
      <c r="C1242" s="12" t="s">
        <v>6392</v>
      </c>
      <c r="D1242" s="13" t="s">
        <v>4918</v>
      </c>
      <c r="E1242" s="13" t="s">
        <v>4919</v>
      </c>
      <c r="F1242" s="13" t="s">
        <v>6393</v>
      </c>
      <c r="G1242" s="14" t="s">
        <v>4942</v>
      </c>
      <c r="H1242" s="14" t="s">
        <v>5110</v>
      </c>
      <c r="I1242" s="14" t="s">
        <v>5725</v>
      </c>
      <c r="J1242" s="14" t="s">
        <v>4924</v>
      </c>
      <c r="K1242" s="16">
        <v>1472</v>
      </c>
    </row>
    <row r="1243" spans="1:11">
      <c r="A1243" s="12" t="s">
        <v>5781</v>
      </c>
      <c r="B1243" s="12" t="s">
        <v>6302</v>
      </c>
      <c r="C1243" s="12" t="s">
        <v>6392</v>
      </c>
      <c r="D1243" s="13" t="s">
        <v>4918</v>
      </c>
      <c r="E1243" s="13" t="s">
        <v>4939</v>
      </c>
      <c r="F1243" s="13" t="s">
        <v>6394</v>
      </c>
      <c r="G1243" s="14" t="s">
        <v>4921</v>
      </c>
      <c r="H1243" s="14" t="s">
        <v>4952</v>
      </c>
      <c r="I1243" s="14" t="s">
        <v>4927</v>
      </c>
      <c r="J1243" s="14" t="s">
        <v>4924</v>
      </c>
      <c r="K1243" s="16">
        <v>1472</v>
      </c>
    </row>
    <row r="1244" spans="1:11">
      <c r="A1244" s="12" t="s">
        <v>5781</v>
      </c>
      <c r="B1244" s="12" t="s">
        <v>6302</v>
      </c>
      <c r="C1244" s="12" t="s">
        <v>6392</v>
      </c>
      <c r="D1244" s="13" t="s">
        <v>4931</v>
      </c>
      <c r="E1244" s="13" t="s">
        <v>4932</v>
      </c>
      <c r="F1244" s="13" t="s">
        <v>6395</v>
      </c>
      <c r="G1244" s="14" t="s">
        <v>4942</v>
      </c>
      <c r="H1244" s="14" t="s">
        <v>4938</v>
      </c>
      <c r="I1244" s="14" t="s">
        <v>4927</v>
      </c>
      <c r="J1244" s="14" t="s">
        <v>4924</v>
      </c>
      <c r="K1244" s="16">
        <v>1472</v>
      </c>
    </row>
    <row r="1245" spans="1:11">
      <c r="A1245" s="12" t="s">
        <v>5781</v>
      </c>
      <c r="B1245" s="12" t="s">
        <v>6302</v>
      </c>
      <c r="C1245" s="12" t="s">
        <v>6392</v>
      </c>
      <c r="D1245" s="13" t="s">
        <v>4931</v>
      </c>
      <c r="E1245" s="13" t="s">
        <v>4932</v>
      </c>
      <c r="F1245" s="13" t="s">
        <v>6396</v>
      </c>
      <c r="G1245" s="14" t="s">
        <v>4921</v>
      </c>
      <c r="H1245" s="14" t="s">
        <v>5843</v>
      </c>
      <c r="I1245" s="14" t="s">
        <v>4927</v>
      </c>
      <c r="J1245" s="14" t="s">
        <v>4924</v>
      </c>
      <c r="K1245" s="16">
        <v>1472</v>
      </c>
    </row>
    <row r="1246" spans="1:11">
      <c r="A1246" s="12" t="s">
        <v>5781</v>
      </c>
      <c r="B1246" s="12" t="s">
        <v>6302</v>
      </c>
      <c r="C1246" s="12" t="s">
        <v>6392</v>
      </c>
      <c r="D1246" s="13" t="s">
        <v>4934</v>
      </c>
      <c r="E1246" s="13" t="s">
        <v>4998</v>
      </c>
      <c r="F1246" s="13" t="s">
        <v>6397</v>
      </c>
      <c r="G1246" s="14" t="s">
        <v>4921</v>
      </c>
      <c r="H1246" s="14" t="s">
        <v>4952</v>
      </c>
      <c r="I1246" s="14" t="s">
        <v>4927</v>
      </c>
      <c r="J1246" s="14" t="s">
        <v>4936</v>
      </c>
      <c r="K1246" s="16">
        <v>1472</v>
      </c>
    </row>
    <row r="1247" spans="1:11">
      <c r="A1247" s="12" t="s">
        <v>5781</v>
      </c>
      <c r="B1247" s="12" t="s">
        <v>6302</v>
      </c>
      <c r="C1247" s="12" t="s">
        <v>6398</v>
      </c>
      <c r="D1247" s="13" t="s">
        <v>4918</v>
      </c>
      <c r="E1247" s="13" t="s">
        <v>4919</v>
      </c>
      <c r="F1247" s="13" t="s">
        <v>6399</v>
      </c>
      <c r="G1247" s="14" t="s">
        <v>4921</v>
      </c>
      <c r="H1247" s="14" t="s">
        <v>4926</v>
      </c>
      <c r="I1247" s="14" t="s">
        <v>4927</v>
      </c>
      <c r="J1247" s="14" t="s">
        <v>4924</v>
      </c>
      <c r="K1247" s="16">
        <v>397</v>
      </c>
    </row>
    <row r="1248" spans="1:11">
      <c r="A1248" s="12" t="s">
        <v>5781</v>
      </c>
      <c r="B1248" s="12" t="s">
        <v>6302</v>
      </c>
      <c r="C1248" s="12" t="s">
        <v>6398</v>
      </c>
      <c r="D1248" s="13" t="s">
        <v>4918</v>
      </c>
      <c r="E1248" s="13" t="s">
        <v>4919</v>
      </c>
      <c r="F1248" s="13" t="s">
        <v>6400</v>
      </c>
      <c r="G1248" s="14" t="s">
        <v>4921</v>
      </c>
      <c r="H1248" s="14" t="s">
        <v>5542</v>
      </c>
      <c r="I1248" s="14" t="s">
        <v>5427</v>
      </c>
      <c r="J1248" s="14" t="s">
        <v>4924</v>
      </c>
      <c r="K1248" s="16">
        <v>397</v>
      </c>
    </row>
    <row r="1249" spans="1:11">
      <c r="A1249" s="12" t="s">
        <v>5781</v>
      </c>
      <c r="B1249" s="12" t="s">
        <v>6302</v>
      </c>
      <c r="C1249" s="12" t="s">
        <v>6398</v>
      </c>
      <c r="D1249" s="13" t="s">
        <v>4918</v>
      </c>
      <c r="E1249" s="13" t="s">
        <v>4939</v>
      </c>
      <c r="F1249" s="13" t="s">
        <v>6401</v>
      </c>
      <c r="G1249" s="14" t="s">
        <v>4921</v>
      </c>
      <c r="H1249" s="14" t="s">
        <v>5140</v>
      </c>
      <c r="I1249" s="14" t="s">
        <v>4927</v>
      </c>
      <c r="J1249" s="14" t="s">
        <v>4924</v>
      </c>
      <c r="K1249" s="16">
        <v>397</v>
      </c>
    </row>
    <row r="1250" spans="1:11">
      <c r="A1250" s="12" t="s">
        <v>5781</v>
      </c>
      <c r="B1250" s="12" t="s">
        <v>6302</v>
      </c>
      <c r="C1250" s="12" t="s">
        <v>6398</v>
      </c>
      <c r="D1250" s="13" t="s">
        <v>4931</v>
      </c>
      <c r="E1250" s="13" t="s">
        <v>4932</v>
      </c>
      <c r="F1250" s="13" t="s">
        <v>6402</v>
      </c>
      <c r="G1250" s="14" t="s">
        <v>4921</v>
      </c>
      <c r="H1250" s="14" t="s">
        <v>4938</v>
      </c>
      <c r="I1250" s="14" t="s">
        <v>4927</v>
      </c>
      <c r="J1250" s="14" t="s">
        <v>4924</v>
      </c>
      <c r="K1250" s="16">
        <v>397</v>
      </c>
    </row>
    <row r="1251" spans="1:11">
      <c r="A1251" s="12" t="s">
        <v>5781</v>
      </c>
      <c r="B1251" s="12" t="s">
        <v>6302</v>
      </c>
      <c r="C1251" s="12" t="s">
        <v>6398</v>
      </c>
      <c r="D1251" s="13" t="s">
        <v>4934</v>
      </c>
      <c r="E1251" s="13" t="s">
        <v>4998</v>
      </c>
      <c r="F1251" s="13" t="s">
        <v>6403</v>
      </c>
      <c r="G1251" s="14" t="s">
        <v>4921</v>
      </c>
      <c r="H1251" s="14" t="s">
        <v>5075</v>
      </c>
      <c r="I1251" s="14" t="s">
        <v>4927</v>
      </c>
      <c r="J1251" s="14" t="s">
        <v>4936</v>
      </c>
      <c r="K1251" s="16">
        <v>397</v>
      </c>
    </row>
    <row r="1252" spans="1:11">
      <c r="A1252" s="12" t="s">
        <v>5781</v>
      </c>
      <c r="B1252" s="12" t="s">
        <v>6302</v>
      </c>
      <c r="C1252" s="12" t="s">
        <v>6404</v>
      </c>
      <c r="D1252" s="13" t="s">
        <v>4918</v>
      </c>
      <c r="E1252" s="13" t="s">
        <v>4943</v>
      </c>
      <c r="F1252" s="13" t="s">
        <v>6336</v>
      </c>
      <c r="G1252" s="14" t="s">
        <v>4942</v>
      </c>
      <c r="H1252" s="14" t="s">
        <v>4922</v>
      </c>
      <c r="I1252" s="14" t="s">
        <v>5427</v>
      </c>
      <c r="J1252" s="14" t="s">
        <v>4924</v>
      </c>
      <c r="K1252" s="16">
        <v>3.3</v>
      </c>
    </row>
    <row r="1253" spans="1:11">
      <c r="A1253" s="12" t="s">
        <v>5781</v>
      </c>
      <c r="B1253" s="12" t="s">
        <v>6302</v>
      </c>
      <c r="C1253" s="12" t="s">
        <v>6404</v>
      </c>
      <c r="D1253" s="13" t="s">
        <v>4918</v>
      </c>
      <c r="E1253" s="13" t="s">
        <v>5112</v>
      </c>
      <c r="F1253" s="13" t="s">
        <v>6338</v>
      </c>
      <c r="G1253" s="14" t="s">
        <v>4921</v>
      </c>
      <c r="H1253" s="14" t="s">
        <v>4926</v>
      </c>
      <c r="I1253" s="14" t="s">
        <v>4927</v>
      </c>
      <c r="J1253" s="14" t="s">
        <v>4924</v>
      </c>
      <c r="K1253" s="16">
        <v>3.3</v>
      </c>
    </row>
    <row r="1254" spans="1:11">
      <c r="A1254" s="12" t="s">
        <v>5781</v>
      </c>
      <c r="B1254" s="12" t="s">
        <v>6302</v>
      </c>
      <c r="C1254" s="12" t="s">
        <v>6404</v>
      </c>
      <c r="D1254" s="13" t="s">
        <v>4931</v>
      </c>
      <c r="E1254" s="13" t="s">
        <v>5089</v>
      </c>
      <c r="F1254" s="13" t="s">
        <v>6405</v>
      </c>
      <c r="G1254" s="14" t="s">
        <v>4942</v>
      </c>
      <c r="H1254" s="14" t="s">
        <v>4938</v>
      </c>
      <c r="I1254" s="14" t="s">
        <v>4927</v>
      </c>
      <c r="J1254" s="14" t="s">
        <v>4924</v>
      </c>
      <c r="K1254" s="16">
        <v>3.3</v>
      </c>
    </row>
    <row r="1255" spans="1:11">
      <c r="A1255" s="12" t="s">
        <v>5781</v>
      </c>
      <c r="B1255" s="12" t="s">
        <v>6302</v>
      </c>
      <c r="C1255" s="12" t="s">
        <v>6404</v>
      </c>
      <c r="D1255" s="13" t="s">
        <v>4934</v>
      </c>
      <c r="E1255" s="13" t="s">
        <v>4998</v>
      </c>
      <c r="F1255" s="13" t="s">
        <v>6347</v>
      </c>
      <c r="G1255" s="14" t="s">
        <v>4921</v>
      </c>
      <c r="H1255" s="14" t="s">
        <v>4952</v>
      </c>
      <c r="I1255" s="14" t="s">
        <v>4927</v>
      </c>
      <c r="J1255" s="14" t="s">
        <v>4936</v>
      </c>
      <c r="K1255" s="16">
        <v>3.3</v>
      </c>
    </row>
    <row r="1256" spans="1:11">
      <c r="A1256" s="12" t="s">
        <v>5781</v>
      </c>
      <c r="B1256" s="12" t="s">
        <v>6302</v>
      </c>
      <c r="C1256" s="12" t="s">
        <v>6404</v>
      </c>
      <c r="D1256" s="13" t="s">
        <v>4940</v>
      </c>
      <c r="E1256" s="13" t="s">
        <v>4941</v>
      </c>
      <c r="F1256" s="13" t="s">
        <v>6406</v>
      </c>
      <c r="G1256" s="14" t="s">
        <v>5004</v>
      </c>
      <c r="H1256" s="14" t="s">
        <v>4974</v>
      </c>
      <c r="I1256" s="14" t="s">
        <v>4927</v>
      </c>
      <c r="J1256" s="14" t="s">
        <v>4924</v>
      </c>
      <c r="K1256" s="16">
        <v>3.3</v>
      </c>
    </row>
    <row r="1257" spans="1:11">
      <c r="A1257" s="12" t="s">
        <v>5781</v>
      </c>
      <c r="B1257" s="12" t="s">
        <v>6302</v>
      </c>
      <c r="C1257" s="12" t="s">
        <v>6407</v>
      </c>
      <c r="D1257" s="13" t="s">
        <v>4918</v>
      </c>
      <c r="E1257" s="13" t="s">
        <v>4919</v>
      </c>
      <c r="F1257" s="13" t="s">
        <v>6408</v>
      </c>
      <c r="G1257" s="14" t="s">
        <v>4942</v>
      </c>
      <c r="H1257" s="14" t="s">
        <v>6409</v>
      </c>
      <c r="I1257" s="14" t="s">
        <v>5725</v>
      </c>
      <c r="J1257" s="14" t="s">
        <v>4924</v>
      </c>
      <c r="K1257" s="16">
        <v>182.5</v>
      </c>
    </row>
    <row r="1258" spans="1:11">
      <c r="A1258" s="12" t="s">
        <v>5781</v>
      </c>
      <c r="B1258" s="12" t="s">
        <v>6302</v>
      </c>
      <c r="C1258" s="12" t="s">
        <v>6407</v>
      </c>
      <c r="D1258" s="13" t="s">
        <v>4918</v>
      </c>
      <c r="E1258" s="13" t="s">
        <v>4919</v>
      </c>
      <c r="F1258" s="13" t="s">
        <v>6410</v>
      </c>
      <c r="G1258" s="14" t="s">
        <v>4942</v>
      </c>
      <c r="H1258" s="14" t="s">
        <v>4938</v>
      </c>
      <c r="I1258" s="14" t="s">
        <v>4927</v>
      </c>
      <c r="J1258" s="14" t="s">
        <v>4924</v>
      </c>
      <c r="K1258" s="16">
        <v>182.5</v>
      </c>
    </row>
    <row r="1259" spans="1:11">
      <c r="A1259" s="12" t="s">
        <v>5781</v>
      </c>
      <c r="B1259" s="12" t="s">
        <v>6302</v>
      </c>
      <c r="C1259" s="12" t="s">
        <v>6407</v>
      </c>
      <c r="D1259" s="13" t="s">
        <v>4918</v>
      </c>
      <c r="E1259" s="13" t="s">
        <v>4939</v>
      </c>
      <c r="F1259" s="13" t="s">
        <v>6411</v>
      </c>
      <c r="G1259" s="14" t="s">
        <v>4942</v>
      </c>
      <c r="H1259" s="14" t="s">
        <v>4938</v>
      </c>
      <c r="I1259" s="14" t="s">
        <v>4927</v>
      </c>
      <c r="J1259" s="14" t="s">
        <v>4924</v>
      </c>
      <c r="K1259" s="16">
        <v>182.5</v>
      </c>
    </row>
    <row r="1260" spans="1:11">
      <c r="A1260" s="12" t="s">
        <v>5781</v>
      </c>
      <c r="B1260" s="12" t="s">
        <v>6302</v>
      </c>
      <c r="C1260" s="12" t="s">
        <v>6407</v>
      </c>
      <c r="D1260" s="13" t="s">
        <v>4931</v>
      </c>
      <c r="E1260" s="13" t="s">
        <v>4932</v>
      </c>
      <c r="F1260" s="13" t="s">
        <v>6412</v>
      </c>
      <c r="G1260" s="14" t="s">
        <v>4921</v>
      </c>
      <c r="H1260" s="14" t="s">
        <v>5254</v>
      </c>
      <c r="I1260" s="14" t="s">
        <v>5065</v>
      </c>
      <c r="J1260" s="14" t="s">
        <v>4924</v>
      </c>
      <c r="K1260" s="16">
        <v>182.5</v>
      </c>
    </row>
    <row r="1261" spans="1:11">
      <c r="A1261" s="12" t="s">
        <v>5781</v>
      </c>
      <c r="B1261" s="12" t="s">
        <v>6302</v>
      </c>
      <c r="C1261" s="12" t="s">
        <v>6407</v>
      </c>
      <c r="D1261" s="13" t="s">
        <v>4934</v>
      </c>
      <c r="E1261" s="13" t="s">
        <v>4998</v>
      </c>
      <c r="F1261" s="13" t="s">
        <v>6413</v>
      </c>
      <c r="G1261" s="14" t="s">
        <v>4921</v>
      </c>
      <c r="H1261" s="14" t="s">
        <v>4952</v>
      </c>
      <c r="I1261" s="14" t="s">
        <v>4927</v>
      </c>
      <c r="J1261" s="14" t="s">
        <v>4936</v>
      </c>
      <c r="K1261" s="16">
        <v>182.5</v>
      </c>
    </row>
    <row r="1262" spans="1:11">
      <c r="A1262" s="12" t="s">
        <v>5781</v>
      </c>
      <c r="B1262" s="12" t="s">
        <v>6302</v>
      </c>
      <c r="C1262" s="12" t="s">
        <v>6414</v>
      </c>
      <c r="D1262" s="13" t="s">
        <v>4918</v>
      </c>
      <c r="E1262" s="13" t="s">
        <v>4919</v>
      </c>
      <c r="F1262" s="13" t="s">
        <v>6415</v>
      </c>
      <c r="G1262" s="14" t="s">
        <v>5004</v>
      </c>
      <c r="H1262" s="14" t="s">
        <v>6416</v>
      </c>
      <c r="I1262" s="14" t="s">
        <v>5065</v>
      </c>
      <c r="J1262" s="14" t="s">
        <v>4924</v>
      </c>
      <c r="K1262" s="16">
        <v>48</v>
      </c>
    </row>
    <row r="1263" spans="1:11">
      <c r="A1263" s="12" t="s">
        <v>5781</v>
      </c>
      <c r="B1263" s="12" t="s">
        <v>6302</v>
      </c>
      <c r="C1263" s="12" t="s">
        <v>6414</v>
      </c>
      <c r="D1263" s="13" t="s">
        <v>4918</v>
      </c>
      <c r="E1263" s="13" t="s">
        <v>4919</v>
      </c>
      <c r="F1263" s="13" t="s">
        <v>6417</v>
      </c>
      <c r="G1263" s="14" t="s">
        <v>4921</v>
      </c>
      <c r="H1263" s="14" t="s">
        <v>5110</v>
      </c>
      <c r="I1263" s="14" t="s">
        <v>5122</v>
      </c>
      <c r="J1263" s="14" t="s">
        <v>4924</v>
      </c>
      <c r="K1263" s="16">
        <v>48</v>
      </c>
    </row>
    <row r="1264" spans="1:11">
      <c r="A1264" s="12" t="s">
        <v>5781</v>
      </c>
      <c r="B1264" s="12" t="s">
        <v>6302</v>
      </c>
      <c r="C1264" s="12" t="s">
        <v>6414</v>
      </c>
      <c r="D1264" s="13" t="s">
        <v>4931</v>
      </c>
      <c r="E1264" s="13" t="s">
        <v>4932</v>
      </c>
      <c r="F1264" s="13" t="s">
        <v>6418</v>
      </c>
      <c r="G1264" s="14" t="s">
        <v>4921</v>
      </c>
      <c r="H1264" s="14" t="s">
        <v>5075</v>
      </c>
      <c r="I1264" s="14" t="s">
        <v>4927</v>
      </c>
      <c r="J1264" s="14" t="s">
        <v>4924</v>
      </c>
      <c r="K1264" s="16">
        <v>48</v>
      </c>
    </row>
    <row r="1265" spans="1:11">
      <c r="A1265" s="12" t="s">
        <v>5781</v>
      </c>
      <c r="B1265" s="12" t="s">
        <v>6302</v>
      </c>
      <c r="C1265" s="12" t="s">
        <v>6414</v>
      </c>
      <c r="D1265" s="13" t="s">
        <v>4934</v>
      </c>
      <c r="E1265" s="13" t="s">
        <v>4998</v>
      </c>
      <c r="F1265" s="13" t="s">
        <v>6347</v>
      </c>
      <c r="G1265" s="14" t="s">
        <v>4921</v>
      </c>
      <c r="H1265" s="14" t="s">
        <v>4952</v>
      </c>
      <c r="I1265" s="14" t="s">
        <v>4927</v>
      </c>
      <c r="J1265" s="14" t="s">
        <v>4936</v>
      </c>
      <c r="K1265" s="16">
        <v>48</v>
      </c>
    </row>
    <row r="1266" spans="1:11">
      <c r="A1266" s="12" t="s">
        <v>5781</v>
      </c>
      <c r="B1266" s="12" t="s">
        <v>6302</v>
      </c>
      <c r="C1266" s="12" t="s">
        <v>6414</v>
      </c>
      <c r="D1266" s="13" t="s">
        <v>4940</v>
      </c>
      <c r="E1266" s="13" t="s">
        <v>4941</v>
      </c>
      <c r="F1266" s="13" t="s">
        <v>6353</v>
      </c>
      <c r="G1266" s="14" t="s">
        <v>5004</v>
      </c>
      <c r="H1266" s="14" t="s">
        <v>4936</v>
      </c>
      <c r="I1266" s="14" t="s">
        <v>4927</v>
      </c>
      <c r="J1266" s="14" t="s">
        <v>4924</v>
      </c>
      <c r="K1266" s="16">
        <v>48</v>
      </c>
    </row>
    <row r="1267" spans="1:11">
      <c r="A1267" s="12" t="s">
        <v>5781</v>
      </c>
      <c r="B1267" s="12" t="s">
        <v>6302</v>
      </c>
      <c r="C1267" s="12" t="s">
        <v>6419</v>
      </c>
      <c r="D1267" s="13" t="s">
        <v>4918</v>
      </c>
      <c r="E1267" s="13" t="s">
        <v>4919</v>
      </c>
      <c r="F1267" s="13" t="s">
        <v>6420</v>
      </c>
      <c r="G1267" s="14" t="s">
        <v>5004</v>
      </c>
      <c r="H1267" s="14" t="s">
        <v>5324</v>
      </c>
      <c r="I1267" s="14" t="s">
        <v>5134</v>
      </c>
      <c r="J1267" s="14" t="s">
        <v>4924</v>
      </c>
      <c r="K1267" s="16">
        <v>85</v>
      </c>
    </row>
    <row r="1268" spans="1:11">
      <c r="A1268" s="12" t="s">
        <v>5781</v>
      </c>
      <c r="B1268" s="12" t="s">
        <v>6302</v>
      </c>
      <c r="C1268" s="12" t="s">
        <v>6419</v>
      </c>
      <c r="D1268" s="13" t="s">
        <v>4918</v>
      </c>
      <c r="E1268" s="13" t="s">
        <v>4943</v>
      </c>
      <c r="F1268" s="13" t="s">
        <v>6421</v>
      </c>
      <c r="G1268" s="14" t="s">
        <v>5004</v>
      </c>
      <c r="H1268" s="14" t="s">
        <v>4922</v>
      </c>
      <c r="I1268" s="14" t="s">
        <v>5427</v>
      </c>
      <c r="J1268" s="14" t="s">
        <v>4924</v>
      </c>
      <c r="K1268" s="16">
        <v>85</v>
      </c>
    </row>
    <row r="1269" spans="1:11">
      <c r="A1269" s="12" t="s">
        <v>5781</v>
      </c>
      <c r="B1269" s="12" t="s">
        <v>6302</v>
      </c>
      <c r="C1269" s="12" t="s">
        <v>6419</v>
      </c>
      <c r="D1269" s="13" t="s">
        <v>4931</v>
      </c>
      <c r="E1269" s="13" t="s">
        <v>5089</v>
      </c>
      <c r="F1269" s="13" t="s">
        <v>6422</v>
      </c>
      <c r="G1269" s="14" t="s">
        <v>4942</v>
      </c>
      <c r="H1269" s="14" t="s">
        <v>4938</v>
      </c>
      <c r="I1269" s="14" t="s">
        <v>4927</v>
      </c>
      <c r="J1269" s="14" t="s">
        <v>4924</v>
      </c>
      <c r="K1269" s="16">
        <v>85</v>
      </c>
    </row>
    <row r="1270" spans="1:11">
      <c r="A1270" s="12" t="s">
        <v>5781</v>
      </c>
      <c r="B1270" s="12" t="s">
        <v>6302</v>
      </c>
      <c r="C1270" s="12" t="s">
        <v>6419</v>
      </c>
      <c r="D1270" s="13" t="s">
        <v>4931</v>
      </c>
      <c r="E1270" s="13" t="s">
        <v>4961</v>
      </c>
      <c r="F1270" s="13" t="s">
        <v>6423</v>
      </c>
      <c r="G1270" s="14" t="s">
        <v>4942</v>
      </c>
      <c r="H1270" s="14" t="s">
        <v>4938</v>
      </c>
      <c r="I1270" s="14" t="s">
        <v>4927</v>
      </c>
      <c r="J1270" s="14" t="s">
        <v>4924</v>
      </c>
      <c r="K1270" s="16">
        <v>85</v>
      </c>
    </row>
    <row r="1271" spans="1:11">
      <c r="A1271" s="12" t="s">
        <v>5781</v>
      </c>
      <c r="B1271" s="12" t="s">
        <v>6302</v>
      </c>
      <c r="C1271" s="12" t="s">
        <v>6419</v>
      </c>
      <c r="D1271" s="13" t="s">
        <v>4934</v>
      </c>
      <c r="E1271" s="13" t="s">
        <v>4998</v>
      </c>
      <c r="F1271" s="13" t="s">
        <v>6424</v>
      </c>
      <c r="G1271" s="14" t="s">
        <v>4921</v>
      </c>
      <c r="H1271" s="14" t="s">
        <v>4952</v>
      </c>
      <c r="I1271" s="14" t="s">
        <v>4927</v>
      </c>
      <c r="J1271" s="14" t="s">
        <v>4936</v>
      </c>
      <c r="K1271" s="16">
        <v>85</v>
      </c>
    </row>
    <row r="1272" spans="1:11">
      <c r="A1272" s="12" t="s">
        <v>5781</v>
      </c>
      <c r="B1272" s="12" t="s">
        <v>6302</v>
      </c>
      <c r="C1272" s="12" t="s">
        <v>6425</v>
      </c>
      <c r="D1272" s="13" t="s">
        <v>4918</v>
      </c>
      <c r="E1272" s="13" t="s">
        <v>4919</v>
      </c>
      <c r="F1272" s="13" t="s">
        <v>6426</v>
      </c>
      <c r="G1272" s="14" t="s">
        <v>4921</v>
      </c>
      <c r="H1272" s="14" t="s">
        <v>6427</v>
      </c>
      <c r="I1272" s="14" t="s">
        <v>5065</v>
      </c>
      <c r="J1272" s="14" t="s">
        <v>4924</v>
      </c>
      <c r="K1272" s="16">
        <v>989.5</v>
      </c>
    </row>
    <row r="1273" spans="1:11">
      <c r="A1273" s="12" t="s">
        <v>5781</v>
      </c>
      <c r="B1273" s="12" t="s">
        <v>6302</v>
      </c>
      <c r="C1273" s="12" t="s">
        <v>6425</v>
      </c>
      <c r="D1273" s="13" t="s">
        <v>4918</v>
      </c>
      <c r="E1273" s="13" t="s">
        <v>4919</v>
      </c>
      <c r="F1273" s="13" t="s">
        <v>6428</v>
      </c>
      <c r="G1273" s="14" t="s">
        <v>4942</v>
      </c>
      <c r="H1273" s="14" t="s">
        <v>5314</v>
      </c>
      <c r="I1273" s="14" t="s">
        <v>6429</v>
      </c>
      <c r="J1273" s="14" t="s">
        <v>4924</v>
      </c>
      <c r="K1273" s="16">
        <v>989.5</v>
      </c>
    </row>
    <row r="1274" spans="1:11">
      <c r="A1274" s="12" t="s">
        <v>5781</v>
      </c>
      <c r="B1274" s="12" t="s">
        <v>6302</v>
      </c>
      <c r="C1274" s="12" t="s">
        <v>6425</v>
      </c>
      <c r="D1274" s="13" t="s">
        <v>4931</v>
      </c>
      <c r="E1274" s="13" t="s">
        <v>4932</v>
      </c>
      <c r="F1274" s="13" t="s">
        <v>6430</v>
      </c>
      <c r="G1274" s="14" t="s">
        <v>4921</v>
      </c>
      <c r="H1274" s="14" t="s">
        <v>6431</v>
      </c>
      <c r="I1274" s="14" t="s">
        <v>4927</v>
      </c>
      <c r="J1274" s="14" t="s">
        <v>4924</v>
      </c>
      <c r="K1274" s="16">
        <v>989.5</v>
      </c>
    </row>
    <row r="1275" spans="1:11">
      <c r="A1275" s="12" t="s">
        <v>5781</v>
      </c>
      <c r="B1275" s="12" t="s">
        <v>6302</v>
      </c>
      <c r="C1275" s="12" t="s">
        <v>6425</v>
      </c>
      <c r="D1275" s="13" t="s">
        <v>4931</v>
      </c>
      <c r="E1275" s="13" t="s">
        <v>4932</v>
      </c>
      <c r="F1275" s="13" t="s">
        <v>6432</v>
      </c>
      <c r="G1275" s="14" t="s">
        <v>4921</v>
      </c>
      <c r="H1275" s="14" t="s">
        <v>4938</v>
      </c>
      <c r="I1275" s="14" t="s">
        <v>4927</v>
      </c>
      <c r="J1275" s="14" t="s">
        <v>4924</v>
      </c>
      <c r="K1275" s="16">
        <v>989.5</v>
      </c>
    </row>
    <row r="1276" spans="1:11">
      <c r="A1276" s="12" t="s">
        <v>5781</v>
      </c>
      <c r="B1276" s="12" t="s">
        <v>6302</v>
      </c>
      <c r="C1276" s="12" t="s">
        <v>6425</v>
      </c>
      <c r="D1276" s="13" t="s">
        <v>4934</v>
      </c>
      <c r="E1276" s="13" t="s">
        <v>4998</v>
      </c>
      <c r="F1276" s="13" t="s">
        <v>6433</v>
      </c>
      <c r="G1276" s="14" t="s">
        <v>4921</v>
      </c>
      <c r="H1276" s="14" t="s">
        <v>4952</v>
      </c>
      <c r="I1276" s="14" t="s">
        <v>4927</v>
      </c>
      <c r="J1276" s="14" t="s">
        <v>4936</v>
      </c>
      <c r="K1276" s="16">
        <v>989.5</v>
      </c>
    </row>
    <row r="1277" spans="1:11">
      <c r="A1277" s="12" t="s">
        <v>5781</v>
      </c>
      <c r="B1277" s="12" t="s">
        <v>6302</v>
      </c>
      <c r="C1277" s="12" t="s">
        <v>6434</v>
      </c>
      <c r="D1277" s="13" t="s">
        <v>4918</v>
      </c>
      <c r="E1277" s="13" t="s">
        <v>4919</v>
      </c>
      <c r="F1277" s="13" t="s">
        <v>6435</v>
      </c>
      <c r="G1277" s="14" t="s">
        <v>4921</v>
      </c>
      <c r="H1277" s="14" t="s">
        <v>4956</v>
      </c>
      <c r="I1277" s="14" t="s">
        <v>5725</v>
      </c>
      <c r="J1277" s="14" t="s">
        <v>4924</v>
      </c>
      <c r="K1277" s="16">
        <v>98</v>
      </c>
    </row>
    <row r="1278" spans="1:11">
      <c r="A1278" s="12" t="s">
        <v>5781</v>
      </c>
      <c r="B1278" s="12" t="s">
        <v>6302</v>
      </c>
      <c r="C1278" s="12" t="s">
        <v>6434</v>
      </c>
      <c r="D1278" s="13" t="s">
        <v>4918</v>
      </c>
      <c r="E1278" s="13" t="s">
        <v>4943</v>
      </c>
      <c r="F1278" s="13" t="s">
        <v>6436</v>
      </c>
      <c r="G1278" s="14" t="s">
        <v>5004</v>
      </c>
      <c r="H1278" s="14" t="s">
        <v>4922</v>
      </c>
      <c r="I1278" s="14" t="s">
        <v>5427</v>
      </c>
      <c r="J1278" s="14" t="s">
        <v>4924</v>
      </c>
      <c r="K1278" s="16">
        <v>98</v>
      </c>
    </row>
    <row r="1279" spans="1:11">
      <c r="A1279" s="12" t="s">
        <v>5781</v>
      </c>
      <c r="B1279" s="12" t="s">
        <v>6302</v>
      </c>
      <c r="C1279" s="12" t="s">
        <v>6434</v>
      </c>
      <c r="D1279" s="13" t="s">
        <v>4931</v>
      </c>
      <c r="E1279" s="13" t="s">
        <v>4961</v>
      </c>
      <c r="F1279" s="13" t="s">
        <v>6437</v>
      </c>
      <c r="G1279" s="14" t="s">
        <v>4942</v>
      </c>
      <c r="H1279" s="14" t="s">
        <v>4938</v>
      </c>
      <c r="I1279" s="14" t="s">
        <v>4927</v>
      </c>
      <c r="J1279" s="14" t="s">
        <v>4924</v>
      </c>
      <c r="K1279" s="16">
        <v>98</v>
      </c>
    </row>
    <row r="1280" spans="1:11">
      <c r="A1280" s="12" t="s">
        <v>5781</v>
      </c>
      <c r="B1280" s="12" t="s">
        <v>6302</v>
      </c>
      <c r="C1280" s="12" t="s">
        <v>6434</v>
      </c>
      <c r="D1280" s="13" t="s">
        <v>4934</v>
      </c>
      <c r="E1280" s="13" t="s">
        <v>4998</v>
      </c>
      <c r="F1280" s="13" t="s">
        <v>6438</v>
      </c>
      <c r="G1280" s="14" t="s">
        <v>4921</v>
      </c>
      <c r="H1280" s="14" t="s">
        <v>4952</v>
      </c>
      <c r="I1280" s="14" t="s">
        <v>4927</v>
      </c>
      <c r="J1280" s="14" t="s">
        <v>4936</v>
      </c>
      <c r="K1280" s="16">
        <v>98</v>
      </c>
    </row>
    <row r="1281" spans="1:11">
      <c r="A1281" s="12" t="s">
        <v>5781</v>
      </c>
      <c r="B1281" s="12" t="s">
        <v>6302</v>
      </c>
      <c r="C1281" s="12" t="s">
        <v>6434</v>
      </c>
      <c r="D1281" s="13" t="s">
        <v>4940</v>
      </c>
      <c r="E1281" s="13" t="s">
        <v>4941</v>
      </c>
      <c r="F1281" s="13" t="s">
        <v>6439</v>
      </c>
      <c r="G1281" s="14" t="s">
        <v>5004</v>
      </c>
      <c r="H1281" s="14" t="s">
        <v>4974</v>
      </c>
      <c r="I1281" s="14" t="s">
        <v>4927</v>
      </c>
      <c r="J1281" s="14" t="s">
        <v>4924</v>
      </c>
      <c r="K1281" s="16">
        <v>98</v>
      </c>
    </row>
    <row r="1282" spans="1:11">
      <c r="A1282" s="12" t="s">
        <v>5781</v>
      </c>
      <c r="B1282" s="12" t="s">
        <v>6302</v>
      </c>
      <c r="C1282" s="12" t="s">
        <v>6440</v>
      </c>
      <c r="D1282" s="13" t="s">
        <v>4918</v>
      </c>
      <c r="E1282" s="13" t="s">
        <v>4919</v>
      </c>
      <c r="F1282" s="13" t="s">
        <v>6441</v>
      </c>
      <c r="G1282" s="14" t="s">
        <v>4921</v>
      </c>
      <c r="H1282" s="14" t="s">
        <v>4988</v>
      </c>
      <c r="I1282" s="14" t="s">
        <v>5122</v>
      </c>
      <c r="J1282" s="14" t="s">
        <v>4924</v>
      </c>
      <c r="K1282" s="16">
        <v>10</v>
      </c>
    </row>
    <row r="1283" spans="1:11">
      <c r="A1283" s="12" t="s">
        <v>5781</v>
      </c>
      <c r="B1283" s="12" t="s">
        <v>6302</v>
      </c>
      <c r="C1283" s="12" t="s">
        <v>6440</v>
      </c>
      <c r="D1283" s="13" t="s">
        <v>4918</v>
      </c>
      <c r="E1283" s="13" t="s">
        <v>4939</v>
      </c>
      <c r="F1283" s="13" t="s">
        <v>6442</v>
      </c>
      <c r="G1283" s="14" t="s">
        <v>4921</v>
      </c>
      <c r="H1283" s="14" t="s">
        <v>4926</v>
      </c>
      <c r="I1283" s="14" t="s">
        <v>4927</v>
      </c>
      <c r="J1283" s="14" t="s">
        <v>4924</v>
      </c>
      <c r="K1283" s="16">
        <v>10</v>
      </c>
    </row>
    <row r="1284" spans="1:11">
      <c r="A1284" s="12" t="s">
        <v>5781</v>
      </c>
      <c r="B1284" s="12" t="s">
        <v>6302</v>
      </c>
      <c r="C1284" s="12" t="s">
        <v>6440</v>
      </c>
      <c r="D1284" s="13" t="s">
        <v>4918</v>
      </c>
      <c r="E1284" s="13" t="s">
        <v>4939</v>
      </c>
      <c r="F1284" s="13" t="s">
        <v>6443</v>
      </c>
      <c r="G1284" s="14" t="s">
        <v>4921</v>
      </c>
      <c r="H1284" s="14" t="s">
        <v>4952</v>
      </c>
      <c r="I1284" s="14" t="s">
        <v>4927</v>
      </c>
      <c r="J1284" s="14" t="s">
        <v>4924</v>
      </c>
      <c r="K1284" s="16">
        <v>10</v>
      </c>
    </row>
    <row r="1285" spans="1:11">
      <c r="A1285" s="12" t="s">
        <v>5781</v>
      </c>
      <c r="B1285" s="12" t="s">
        <v>6302</v>
      </c>
      <c r="C1285" s="12" t="s">
        <v>6440</v>
      </c>
      <c r="D1285" s="13" t="s">
        <v>4931</v>
      </c>
      <c r="E1285" s="13" t="s">
        <v>4932</v>
      </c>
      <c r="F1285" s="13" t="s">
        <v>6444</v>
      </c>
      <c r="G1285" s="14" t="s">
        <v>4921</v>
      </c>
      <c r="H1285" s="14" t="s">
        <v>5324</v>
      </c>
      <c r="I1285" s="14" t="s">
        <v>4927</v>
      </c>
      <c r="J1285" s="14" t="s">
        <v>4924</v>
      </c>
      <c r="K1285" s="16">
        <v>10</v>
      </c>
    </row>
    <row r="1286" spans="1:11">
      <c r="A1286" s="12" t="s">
        <v>5781</v>
      </c>
      <c r="B1286" s="12" t="s">
        <v>6302</v>
      </c>
      <c r="C1286" s="12" t="s">
        <v>6440</v>
      </c>
      <c r="D1286" s="13" t="s">
        <v>4934</v>
      </c>
      <c r="E1286" s="13" t="s">
        <v>4998</v>
      </c>
      <c r="F1286" s="13" t="s">
        <v>5802</v>
      </c>
      <c r="G1286" s="14" t="s">
        <v>4921</v>
      </c>
      <c r="H1286" s="14" t="s">
        <v>4926</v>
      </c>
      <c r="I1286" s="14" t="s">
        <v>4927</v>
      </c>
      <c r="J1286" s="14" t="s">
        <v>4936</v>
      </c>
      <c r="K1286" s="16">
        <v>10</v>
      </c>
    </row>
    <row r="1287" spans="1:11">
      <c r="A1287" s="12" t="s">
        <v>5781</v>
      </c>
      <c r="B1287" s="12" t="s">
        <v>6302</v>
      </c>
      <c r="C1287" s="12" t="s">
        <v>6445</v>
      </c>
      <c r="D1287" s="13" t="s">
        <v>4918</v>
      </c>
      <c r="E1287" s="13" t="s">
        <v>4919</v>
      </c>
      <c r="F1287" s="13" t="s">
        <v>6446</v>
      </c>
      <c r="G1287" s="14" t="s">
        <v>4921</v>
      </c>
      <c r="H1287" s="14" t="s">
        <v>6447</v>
      </c>
      <c r="I1287" s="14" t="s">
        <v>5109</v>
      </c>
      <c r="J1287" s="14" t="s">
        <v>4924</v>
      </c>
      <c r="K1287" s="16">
        <v>867</v>
      </c>
    </row>
    <row r="1288" spans="1:11">
      <c r="A1288" s="12" t="s">
        <v>5781</v>
      </c>
      <c r="B1288" s="12" t="s">
        <v>6302</v>
      </c>
      <c r="C1288" s="12" t="s">
        <v>6445</v>
      </c>
      <c r="D1288" s="13" t="s">
        <v>4918</v>
      </c>
      <c r="E1288" s="13" t="s">
        <v>4943</v>
      </c>
      <c r="F1288" s="13" t="s">
        <v>6448</v>
      </c>
      <c r="G1288" s="14" t="s">
        <v>4942</v>
      </c>
      <c r="H1288" s="14" t="s">
        <v>4966</v>
      </c>
      <c r="I1288" s="14" t="s">
        <v>5573</v>
      </c>
      <c r="J1288" s="14" t="s">
        <v>4924</v>
      </c>
      <c r="K1288" s="16">
        <v>867</v>
      </c>
    </row>
    <row r="1289" spans="1:11">
      <c r="A1289" s="12" t="s">
        <v>5781</v>
      </c>
      <c r="B1289" s="12" t="s">
        <v>6302</v>
      </c>
      <c r="C1289" s="12" t="s">
        <v>6445</v>
      </c>
      <c r="D1289" s="13" t="s">
        <v>4931</v>
      </c>
      <c r="E1289" s="13" t="s">
        <v>4932</v>
      </c>
      <c r="F1289" s="13" t="s">
        <v>6449</v>
      </c>
      <c r="G1289" s="14" t="s">
        <v>4921</v>
      </c>
      <c r="H1289" s="14" t="s">
        <v>5037</v>
      </c>
      <c r="I1289" s="14" t="s">
        <v>4927</v>
      </c>
      <c r="J1289" s="14" t="s">
        <v>4924</v>
      </c>
      <c r="K1289" s="16">
        <v>867</v>
      </c>
    </row>
    <row r="1290" spans="1:11">
      <c r="A1290" s="12" t="s">
        <v>5781</v>
      </c>
      <c r="B1290" s="12" t="s">
        <v>6302</v>
      </c>
      <c r="C1290" s="12" t="s">
        <v>6445</v>
      </c>
      <c r="D1290" s="13" t="s">
        <v>4931</v>
      </c>
      <c r="E1290" s="13" t="s">
        <v>4961</v>
      </c>
      <c r="F1290" s="13" t="s">
        <v>6450</v>
      </c>
      <c r="G1290" s="14" t="s">
        <v>4942</v>
      </c>
      <c r="H1290" s="14" t="s">
        <v>4938</v>
      </c>
      <c r="I1290" s="14" t="s">
        <v>4927</v>
      </c>
      <c r="J1290" s="14" t="s">
        <v>4924</v>
      </c>
      <c r="K1290" s="16">
        <v>867</v>
      </c>
    </row>
    <row r="1291" spans="1:11">
      <c r="A1291" s="12" t="s">
        <v>5781</v>
      </c>
      <c r="B1291" s="12" t="s">
        <v>6302</v>
      </c>
      <c r="C1291" s="12" t="s">
        <v>6445</v>
      </c>
      <c r="D1291" s="13" t="s">
        <v>4934</v>
      </c>
      <c r="E1291" s="13" t="s">
        <v>4998</v>
      </c>
      <c r="F1291" s="13" t="s">
        <v>6451</v>
      </c>
      <c r="G1291" s="14" t="s">
        <v>4921</v>
      </c>
      <c r="H1291" s="14" t="s">
        <v>4952</v>
      </c>
      <c r="I1291" s="14" t="s">
        <v>4927</v>
      </c>
      <c r="J1291" s="14" t="s">
        <v>4936</v>
      </c>
      <c r="K1291" s="16">
        <v>867</v>
      </c>
    </row>
    <row r="1292" spans="1:11">
      <c r="A1292" s="12" t="s">
        <v>5781</v>
      </c>
      <c r="B1292" s="12" t="s">
        <v>6302</v>
      </c>
      <c r="C1292" s="12" t="s">
        <v>6452</v>
      </c>
      <c r="D1292" s="13" t="s">
        <v>4918</v>
      </c>
      <c r="E1292" s="13" t="s">
        <v>4919</v>
      </c>
      <c r="F1292" s="13" t="s">
        <v>6453</v>
      </c>
      <c r="G1292" s="14" t="s">
        <v>4921</v>
      </c>
      <c r="H1292" s="14" t="s">
        <v>4966</v>
      </c>
      <c r="I1292" s="14" t="s">
        <v>4947</v>
      </c>
      <c r="J1292" s="14" t="s">
        <v>4924</v>
      </c>
      <c r="K1292" s="16">
        <v>10</v>
      </c>
    </row>
    <row r="1293" spans="1:11">
      <c r="A1293" s="12" t="s">
        <v>5781</v>
      </c>
      <c r="B1293" s="12" t="s">
        <v>6302</v>
      </c>
      <c r="C1293" s="12" t="s">
        <v>6452</v>
      </c>
      <c r="D1293" s="13" t="s">
        <v>4918</v>
      </c>
      <c r="E1293" s="13" t="s">
        <v>4943</v>
      </c>
      <c r="F1293" s="13" t="s">
        <v>6454</v>
      </c>
      <c r="G1293" s="14" t="s">
        <v>4921</v>
      </c>
      <c r="H1293" s="14" t="s">
        <v>4966</v>
      </c>
      <c r="I1293" s="14" t="s">
        <v>5122</v>
      </c>
      <c r="J1293" s="14" t="s">
        <v>4924</v>
      </c>
      <c r="K1293" s="16">
        <v>10</v>
      </c>
    </row>
    <row r="1294" spans="1:11">
      <c r="A1294" s="12" t="s">
        <v>5781</v>
      </c>
      <c r="B1294" s="12" t="s">
        <v>6302</v>
      </c>
      <c r="C1294" s="12" t="s">
        <v>6452</v>
      </c>
      <c r="D1294" s="13" t="s">
        <v>4931</v>
      </c>
      <c r="E1294" s="13" t="s">
        <v>5089</v>
      </c>
      <c r="F1294" s="13" t="s">
        <v>6455</v>
      </c>
      <c r="G1294" s="14" t="s">
        <v>4921</v>
      </c>
      <c r="H1294" s="14" t="s">
        <v>5075</v>
      </c>
      <c r="I1294" s="14" t="s">
        <v>4927</v>
      </c>
      <c r="J1294" s="14" t="s">
        <v>4924</v>
      </c>
      <c r="K1294" s="16">
        <v>10</v>
      </c>
    </row>
    <row r="1295" spans="1:11">
      <c r="A1295" s="12" t="s">
        <v>5781</v>
      </c>
      <c r="B1295" s="12" t="s">
        <v>6302</v>
      </c>
      <c r="C1295" s="12" t="s">
        <v>6452</v>
      </c>
      <c r="D1295" s="13" t="s">
        <v>4931</v>
      </c>
      <c r="E1295" s="13" t="s">
        <v>4932</v>
      </c>
      <c r="F1295" s="13" t="s">
        <v>6456</v>
      </c>
      <c r="G1295" s="14" t="s">
        <v>4921</v>
      </c>
      <c r="H1295" s="14" t="s">
        <v>5119</v>
      </c>
      <c r="I1295" s="14" t="s">
        <v>4927</v>
      </c>
      <c r="J1295" s="14" t="s">
        <v>4924</v>
      </c>
      <c r="K1295" s="16">
        <v>10</v>
      </c>
    </row>
    <row r="1296" spans="1:11">
      <c r="A1296" s="12" t="s">
        <v>5781</v>
      </c>
      <c r="B1296" s="12" t="s">
        <v>6302</v>
      </c>
      <c r="C1296" s="12" t="s">
        <v>6452</v>
      </c>
      <c r="D1296" s="13" t="s">
        <v>4934</v>
      </c>
      <c r="E1296" s="13" t="s">
        <v>4998</v>
      </c>
      <c r="F1296" s="13" t="s">
        <v>6340</v>
      </c>
      <c r="G1296" s="14" t="s">
        <v>4921</v>
      </c>
      <c r="H1296" s="14" t="s">
        <v>4952</v>
      </c>
      <c r="I1296" s="14" t="s">
        <v>4927</v>
      </c>
      <c r="J1296" s="14" t="s">
        <v>4936</v>
      </c>
      <c r="K1296" s="16">
        <v>10</v>
      </c>
    </row>
    <row r="1297" spans="1:11">
      <c r="A1297" s="12" t="s">
        <v>5781</v>
      </c>
      <c r="B1297" s="12" t="s">
        <v>6302</v>
      </c>
      <c r="C1297" s="12" t="s">
        <v>6457</v>
      </c>
      <c r="D1297" s="13" t="s">
        <v>4918</v>
      </c>
      <c r="E1297" s="13" t="s">
        <v>4919</v>
      </c>
      <c r="F1297" s="13" t="s">
        <v>6458</v>
      </c>
      <c r="G1297" s="14" t="s">
        <v>4921</v>
      </c>
      <c r="H1297" s="14" t="s">
        <v>6459</v>
      </c>
      <c r="I1297" s="14" t="s">
        <v>4949</v>
      </c>
      <c r="J1297" s="14" t="s">
        <v>4924</v>
      </c>
      <c r="K1297" s="16">
        <v>1046.2389</v>
      </c>
    </row>
    <row r="1298" spans="1:11">
      <c r="A1298" s="12" t="s">
        <v>5781</v>
      </c>
      <c r="B1298" s="12" t="s">
        <v>6302</v>
      </c>
      <c r="C1298" s="12" t="s">
        <v>6457</v>
      </c>
      <c r="D1298" s="13" t="s">
        <v>4918</v>
      </c>
      <c r="E1298" s="13" t="s">
        <v>4919</v>
      </c>
      <c r="F1298" s="13" t="s">
        <v>6460</v>
      </c>
      <c r="G1298" s="14" t="s">
        <v>4921</v>
      </c>
      <c r="H1298" s="14" t="s">
        <v>6461</v>
      </c>
      <c r="I1298" s="14" t="s">
        <v>5351</v>
      </c>
      <c r="J1298" s="14" t="s">
        <v>4924</v>
      </c>
      <c r="K1298" s="16">
        <v>1046.2389</v>
      </c>
    </row>
    <row r="1299" spans="1:11">
      <c r="A1299" s="12" t="s">
        <v>5781</v>
      </c>
      <c r="B1299" s="12" t="s">
        <v>6302</v>
      </c>
      <c r="C1299" s="12" t="s">
        <v>6457</v>
      </c>
      <c r="D1299" s="13" t="s">
        <v>4931</v>
      </c>
      <c r="E1299" s="13" t="s">
        <v>4932</v>
      </c>
      <c r="F1299" s="13" t="s">
        <v>6412</v>
      </c>
      <c r="G1299" s="14" t="s">
        <v>4921</v>
      </c>
      <c r="H1299" s="14" t="s">
        <v>5806</v>
      </c>
      <c r="I1299" s="14" t="s">
        <v>5065</v>
      </c>
      <c r="J1299" s="14" t="s">
        <v>4924</v>
      </c>
      <c r="K1299" s="16">
        <v>1046.2389</v>
      </c>
    </row>
    <row r="1300" spans="1:11">
      <c r="A1300" s="12" t="s">
        <v>5781</v>
      </c>
      <c r="B1300" s="12" t="s">
        <v>6302</v>
      </c>
      <c r="C1300" s="12" t="s">
        <v>6457</v>
      </c>
      <c r="D1300" s="13" t="s">
        <v>4931</v>
      </c>
      <c r="E1300" s="13" t="s">
        <v>4961</v>
      </c>
      <c r="F1300" s="13" t="s">
        <v>6462</v>
      </c>
      <c r="G1300" s="14" t="s">
        <v>4921</v>
      </c>
      <c r="H1300" s="14" t="s">
        <v>4966</v>
      </c>
      <c r="I1300" s="14" t="s">
        <v>5573</v>
      </c>
      <c r="J1300" s="14" t="s">
        <v>4924</v>
      </c>
      <c r="K1300" s="16">
        <v>1046.2389</v>
      </c>
    </row>
    <row r="1301" spans="1:11">
      <c r="A1301" s="12" t="s">
        <v>5781</v>
      </c>
      <c r="B1301" s="12" t="s">
        <v>6302</v>
      </c>
      <c r="C1301" s="12" t="s">
        <v>6457</v>
      </c>
      <c r="D1301" s="13" t="s">
        <v>4934</v>
      </c>
      <c r="E1301" s="13" t="s">
        <v>4934</v>
      </c>
      <c r="F1301" s="13" t="s">
        <v>6463</v>
      </c>
      <c r="G1301" s="14" t="s">
        <v>4921</v>
      </c>
      <c r="H1301" s="14" t="s">
        <v>4952</v>
      </c>
      <c r="I1301" s="14" t="s">
        <v>4927</v>
      </c>
      <c r="J1301" s="14" t="s">
        <v>4936</v>
      </c>
      <c r="K1301" s="16">
        <v>1046.2389</v>
      </c>
    </row>
    <row r="1302" spans="1:11">
      <c r="A1302" s="12" t="s">
        <v>5781</v>
      </c>
      <c r="B1302" s="12" t="s">
        <v>6302</v>
      </c>
      <c r="C1302" s="12" t="s">
        <v>6464</v>
      </c>
      <c r="D1302" s="13" t="s">
        <v>4918</v>
      </c>
      <c r="E1302" s="13" t="s">
        <v>4943</v>
      </c>
      <c r="F1302" s="13" t="s">
        <v>6465</v>
      </c>
      <c r="G1302" s="14" t="s">
        <v>4921</v>
      </c>
      <c r="H1302" s="14" t="s">
        <v>5075</v>
      </c>
      <c r="I1302" s="14" t="s">
        <v>4927</v>
      </c>
      <c r="J1302" s="14" t="s">
        <v>4924</v>
      </c>
      <c r="K1302" s="16">
        <v>55.3073</v>
      </c>
    </row>
    <row r="1303" spans="1:11">
      <c r="A1303" s="12" t="s">
        <v>5781</v>
      </c>
      <c r="B1303" s="12" t="s">
        <v>6302</v>
      </c>
      <c r="C1303" s="12" t="s">
        <v>6464</v>
      </c>
      <c r="D1303" s="13" t="s">
        <v>4918</v>
      </c>
      <c r="E1303" s="13" t="s">
        <v>5112</v>
      </c>
      <c r="F1303" s="13" t="s">
        <v>6466</v>
      </c>
      <c r="G1303" s="14" t="s">
        <v>4921</v>
      </c>
      <c r="H1303" s="14" t="s">
        <v>4952</v>
      </c>
      <c r="I1303" s="14" t="s">
        <v>4927</v>
      </c>
      <c r="J1303" s="14" t="s">
        <v>4924</v>
      </c>
      <c r="K1303" s="16">
        <v>55.3073</v>
      </c>
    </row>
    <row r="1304" spans="1:11">
      <c r="A1304" s="12" t="s">
        <v>5781</v>
      </c>
      <c r="B1304" s="12" t="s">
        <v>6302</v>
      </c>
      <c r="C1304" s="12" t="s">
        <v>6464</v>
      </c>
      <c r="D1304" s="13" t="s">
        <v>4931</v>
      </c>
      <c r="E1304" s="13" t="s">
        <v>4961</v>
      </c>
      <c r="F1304" s="13" t="s">
        <v>6467</v>
      </c>
      <c r="G1304" s="14" t="s">
        <v>4921</v>
      </c>
      <c r="H1304" s="14" t="s">
        <v>4952</v>
      </c>
      <c r="I1304" s="14" t="s">
        <v>4927</v>
      </c>
      <c r="J1304" s="14" t="s">
        <v>4924</v>
      </c>
      <c r="K1304" s="16">
        <v>55.3073</v>
      </c>
    </row>
    <row r="1305" spans="1:11">
      <c r="A1305" s="12" t="s">
        <v>5781</v>
      </c>
      <c r="B1305" s="12" t="s">
        <v>6302</v>
      </c>
      <c r="C1305" s="12" t="s">
        <v>6464</v>
      </c>
      <c r="D1305" s="13" t="s">
        <v>4934</v>
      </c>
      <c r="E1305" s="13" t="s">
        <v>4934</v>
      </c>
      <c r="F1305" s="13" t="s">
        <v>6468</v>
      </c>
      <c r="G1305" s="14" t="s">
        <v>4921</v>
      </c>
      <c r="H1305" s="14" t="s">
        <v>4952</v>
      </c>
      <c r="I1305" s="14" t="s">
        <v>4927</v>
      </c>
      <c r="J1305" s="14" t="s">
        <v>4936</v>
      </c>
      <c r="K1305" s="16">
        <v>55.3073</v>
      </c>
    </row>
    <row r="1306" spans="1:11">
      <c r="A1306" s="12" t="s">
        <v>5781</v>
      </c>
      <c r="B1306" s="12" t="s">
        <v>6302</v>
      </c>
      <c r="C1306" s="12" t="s">
        <v>6464</v>
      </c>
      <c r="D1306" s="13" t="s">
        <v>4940</v>
      </c>
      <c r="E1306" s="13" t="s">
        <v>4941</v>
      </c>
      <c r="F1306" s="13" t="s">
        <v>6469</v>
      </c>
      <c r="G1306" s="14" t="s">
        <v>4921</v>
      </c>
      <c r="H1306" s="14" t="s">
        <v>6470</v>
      </c>
      <c r="I1306" s="14" t="s">
        <v>6471</v>
      </c>
      <c r="J1306" s="14" t="s">
        <v>4924</v>
      </c>
      <c r="K1306" s="16">
        <v>55.3073</v>
      </c>
    </row>
    <row r="1307" spans="1:11">
      <c r="A1307" s="12" t="s">
        <v>5781</v>
      </c>
      <c r="B1307" s="12" t="s">
        <v>6302</v>
      </c>
      <c r="C1307" s="12" t="s">
        <v>6472</v>
      </c>
      <c r="D1307" s="13" t="s">
        <v>4918</v>
      </c>
      <c r="E1307" s="13" t="s">
        <v>4919</v>
      </c>
      <c r="F1307" s="13" t="s">
        <v>6473</v>
      </c>
      <c r="G1307" s="14" t="s">
        <v>4921</v>
      </c>
      <c r="H1307" s="14" t="s">
        <v>5958</v>
      </c>
      <c r="I1307" s="14" t="s">
        <v>5065</v>
      </c>
      <c r="J1307" s="14" t="s">
        <v>4924</v>
      </c>
      <c r="K1307" s="16">
        <v>32.932</v>
      </c>
    </row>
    <row r="1308" spans="1:11">
      <c r="A1308" s="12" t="s">
        <v>5781</v>
      </c>
      <c r="B1308" s="12" t="s">
        <v>6302</v>
      </c>
      <c r="C1308" s="12" t="s">
        <v>6472</v>
      </c>
      <c r="D1308" s="13" t="s">
        <v>4918</v>
      </c>
      <c r="E1308" s="13" t="s">
        <v>4939</v>
      </c>
      <c r="F1308" s="13" t="s">
        <v>6474</v>
      </c>
      <c r="G1308" s="14" t="s">
        <v>4921</v>
      </c>
      <c r="H1308" s="14" t="s">
        <v>5958</v>
      </c>
      <c r="I1308" s="14" t="s">
        <v>5065</v>
      </c>
      <c r="J1308" s="14" t="s">
        <v>4924</v>
      </c>
      <c r="K1308" s="16">
        <v>32.932</v>
      </c>
    </row>
    <row r="1309" spans="1:11">
      <c r="A1309" s="12" t="s">
        <v>5781</v>
      </c>
      <c r="B1309" s="12" t="s">
        <v>6302</v>
      </c>
      <c r="C1309" s="12" t="s">
        <v>6472</v>
      </c>
      <c r="D1309" s="13" t="s">
        <v>4931</v>
      </c>
      <c r="E1309" s="13" t="s">
        <v>4932</v>
      </c>
      <c r="F1309" s="13" t="s">
        <v>6475</v>
      </c>
      <c r="G1309" s="14" t="s">
        <v>4921</v>
      </c>
      <c r="H1309" s="14" t="s">
        <v>5037</v>
      </c>
      <c r="I1309" s="14" t="s">
        <v>4927</v>
      </c>
      <c r="J1309" s="14" t="s">
        <v>4924</v>
      </c>
      <c r="K1309" s="16">
        <v>32.932</v>
      </c>
    </row>
    <row r="1310" spans="1:11">
      <c r="A1310" s="12" t="s">
        <v>5781</v>
      </c>
      <c r="B1310" s="12" t="s">
        <v>6302</v>
      </c>
      <c r="C1310" s="12" t="s">
        <v>6472</v>
      </c>
      <c r="D1310" s="13" t="s">
        <v>4931</v>
      </c>
      <c r="E1310" s="13" t="s">
        <v>5083</v>
      </c>
      <c r="F1310" s="13" t="s">
        <v>6476</v>
      </c>
      <c r="G1310" s="14" t="s">
        <v>4921</v>
      </c>
      <c r="H1310" s="14" t="s">
        <v>4938</v>
      </c>
      <c r="I1310" s="14" t="s">
        <v>4927</v>
      </c>
      <c r="J1310" s="14" t="s">
        <v>4924</v>
      </c>
      <c r="K1310" s="16">
        <v>32.932</v>
      </c>
    </row>
    <row r="1311" spans="1:11">
      <c r="A1311" s="12" t="s">
        <v>5781</v>
      </c>
      <c r="B1311" s="12" t="s">
        <v>6302</v>
      </c>
      <c r="C1311" s="12" t="s">
        <v>6472</v>
      </c>
      <c r="D1311" s="13" t="s">
        <v>4934</v>
      </c>
      <c r="E1311" s="13" t="s">
        <v>4934</v>
      </c>
      <c r="F1311" s="13" t="s">
        <v>6477</v>
      </c>
      <c r="G1311" s="14" t="s">
        <v>4921</v>
      </c>
      <c r="H1311" s="14" t="s">
        <v>5324</v>
      </c>
      <c r="I1311" s="14" t="s">
        <v>4927</v>
      </c>
      <c r="J1311" s="14" t="s">
        <v>4936</v>
      </c>
      <c r="K1311" s="16">
        <v>32.932</v>
      </c>
    </row>
    <row r="1312" spans="1:11">
      <c r="A1312" s="12" t="s">
        <v>5781</v>
      </c>
      <c r="B1312" s="12" t="s">
        <v>6302</v>
      </c>
      <c r="C1312" s="12" t="s">
        <v>6478</v>
      </c>
      <c r="D1312" s="13" t="s">
        <v>4918</v>
      </c>
      <c r="E1312" s="13" t="s">
        <v>4919</v>
      </c>
      <c r="F1312" s="13" t="s">
        <v>6400</v>
      </c>
      <c r="G1312" s="14" t="s">
        <v>4921</v>
      </c>
      <c r="H1312" s="14" t="s">
        <v>5007</v>
      </c>
      <c r="I1312" s="14" t="s">
        <v>5834</v>
      </c>
      <c r="J1312" s="14" t="s">
        <v>4924</v>
      </c>
      <c r="K1312" s="16">
        <v>1426</v>
      </c>
    </row>
    <row r="1313" spans="1:11">
      <c r="A1313" s="12" t="s">
        <v>5781</v>
      </c>
      <c r="B1313" s="12" t="s">
        <v>6302</v>
      </c>
      <c r="C1313" s="12" t="s">
        <v>6478</v>
      </c>
      <c r="D1313" s="13" t="s">
        <v>4918</v>
      </c>
      <c r="E1313" s="13" t="s">
        <v>4939</v>
      </c>
      <c r="F1313" s="13" t="s">
        <v>6479</v>
      </c>
      <c r="G1313" s="14" t="s">
        <v>4942</v>
      </c>
      <c r="H1313" s="14" t="s">
        <v>4938</v>
      </c>
      <c r="I1313" s="14" t="s">
        <v>4927</v>
      </c>
      <c r="J1313" s="14" t="s">
        <v>4924</v>
      </c>
      <c r="K1313" s="16">
        <v>1426</v>
      </c>
    </row>
    <row r="1314" spans="1:11">
      <c r="A1314" s="12" t="s">
        <v>5781</v>
      </c>
      <c r="B1314" s="12" t="s">
        <v>6302</v>
      </c>
      <c r="C1314" s="12" t="s">
        <v>6478</v>
      </c>
      <c r="D1314" s="13" t="s">
        <v>4931</v>
      </c>
      <c r="E1314" s="13" t="s">
        <v>4932</v>
      </c>
      <c r="F1314" s="13" t="s">
        <v>6480</v>
      </c>
      <c r="G1314" s="14" t="s">
        <v>5004</v>
      </c>
      <c r="H1314" s="14" t="s">
        <v>4988</v>
      </c>
      <c r="I1314" s="14" t="s">
        <v>4927</v>
      </c>
      <c r="J1314" s="14" t="s">
        <v>4924</v>
      </c>
      <c r="K1314" s="16">
        <v>1426</v>
      </c>
    </row>
    <row r="1315" spans="1:11">
      <c r="A1315" s="12" t="s">
        <v>5781</v>
      </c>
      <c r="B1315" s="12" t="s">
        <v>6302</v>
      </c>
      <c r="C1315" s="12" t="s">
        <v>6478</v>
      </c>
      <c r="D1315" s="13" t="s">
        <v>4931</v>
      </c>
      <c r="E1315" s="13" t="s">
        <v>5083</v>
      </c>
      <c r="F1315" s="13" t="s">
        <v>6481</v>
      </c>
      <c r="G1315" s="14" t="s">
        <v>4921</v>
      </c>
      <c r="H1315" s="14" t="s">
        <v>4946</v>
      </c>
      <c r="I1315" s="14" t="s">
        <v>5573</v>
      </c>
      <c r="J1315" s="14" t="s">
        <v>4924</v>
      </c>
      <c r="K1315" s="16">
        <v>1426</v>
      </c>
    </row>
    <row r="1316" spans="1:11">
      <c r="A1316" s="12" t="s">
        <v>5781</v>
      </c>
      <c r="B1316" s="12" t="s">
        <v>6302</v>
      </c>
      <c r="C1316" s="12" t="s">
        <v>6478</v>
      </c>
      <c r="D1316" s="13" t="s">
        <v>4934</v>
      </c>
      <c r="E1316" s="13" t="s">
        <v>4998</v>
      </c>
      <c r="F1316" s="13" t="s">
        <v>6397</v>
      </c>
      <c r="G1316" s="14" t="s">
        <v>4921</v>
      </c>
      <c r="H1316" s="14" t="s">
        <v>4926</v>
      </c>
      <c r="I1316" s="14" t="s">
        <v>4927</v>
      </c>
      <c r="J1316" s="14" t="s">
        <v>4936</v>
      </c>
      <c r="K1316" s="16">
        <v>1426</v>
      </c>
    </row>
    <row r="1317" spans="1:11">
      <c r="A1317" s="12" t="s">
        <v>5781</v>
      </c>
      <c r="B1317" s="12" t="s">
        <v>6302</v>
      </c>
      <c r="C1317" s="12" t="s">
        <v>6482</v>
      </c>
      <c r="D1317" s="13" t="s">
        <v>4918</v>
      </c>
      <c r="E1317" s="13" t="s">
        <v>4919</v>
      </c>
      <c r="F1317" s="13" t="s">
        <v>6483</v>
      </c>
      <c r="G1317" s="14" t="s">
        <v>4921</v>
      </c>
      <c r="H1317" s="14" t="s">
        <v>5007</v>
      </c>
      <c r="I1317" s="14" t="s">
        <v>5725</v>
      </c>
      <c r="J1317" s="14" t="s">
        <v>4924</v>
      </c>
      <c r="K1317" s="16">
        <v>747.14</v>
      </c>
    </row>
    <row r="1318" spans="1:11">
      <c r="A1318" s="12" t="s">
        <v>5781</v>
      </c>
      <c r="B1318" s="12" t="s">
        <v>6302</v>
      </c>
      <c r="C1318" s="12" t="s">
        <v>6482</v>
      </c>
      <c r="D1318" s="13" t="s">
        <v>4918</v>
      </c>
      <c r="E1318" s="13" t="s">
        <v>4919</v>
      </c>
      <c r="F1318" s="13" t="s">
        <v>6484</v>
      </c>
      <c r="G1318" s="14" t="s">
        <v>4921</v>
      </c>
      <c r="H1318" s="14" t="s">
        <v>6485</v>
      </c>
      <c r="I1318" s="14" t="s">
        <v>5065</v>
      </c>
      <c r="J1318" s="14" t="s">
        <v>4924</v>
      </c>
      <c r="K1318" s="16">
        <v>747.14</v>
      </c>
    </row>
    <row r="1319" spans="1:11">
      <c r="A1319" s="12" t="s">
        <v>5781</v>
      </c>
      <c r="B1319" s="12" t="s">
        <v>6302</v>
      </c>
      <c r="C1319" s="12" t="s">
        <v>6482</v>
      </c>
      <c r="D1319" s="13" t="s">
        <v>4918</v>
      </c>
      <c r="E1319" s="13" t="s">
        <v>4939</v>
      </c>
      <c r="F1319" s="13" t="s">
        <v>6486</v>
      </c>
      <c r="G1319" s="14" t="s">
        <v>4921</v>
      </c>
      <c r="H1319" s="14" t="s">
        <v>4974</v>
      </c>
      <c r="I1319" s="14" t="s">
        <v>4927</v>
      </c>
      <c r="J1319" s="14" t="s">
        <v>4936</v>
      </c>
      <c r="K1319" s="16">
        <v>747.14</v>
      </c>
    </row>
    <row r="1320" spans="1:11">
      <c r="A1320" s="12" t="s">
        <v>5781</v>
      </c>
      <c r="B1320" s="12" t="s">
        <v>6302</v>
      </c>
      <c r="C1320" s="12" t="s">
        <v>6482</v>
      </c>
      <c r="D1320" s="13" t="s">
        <v>4918</v>
      </c>
      <c r="E1320" s="13" t="s">
        <v>4943</v>
      </c>
      <c r="F1320" s="13" t="s">
        <v>6487</v>
      </c>
      <c r="G1320" s="14" t="s">
        <v>4921</v>
      </c>
      <c r="H1320" s="14" t="s">
        <v>5075</v>
      </c>
      <c r="I1320" s="14" t="s">
        <v>4927</v>
      </c>
      <c r="J1320" s="14" t="s">
        <v>4936</v>
      </c>
      <c r="K1320" s="16">
        <v>747.14</v>
      </c>
    </row>
    <row r="1321" spans="1:11">
      <c r="A1321" s="12" t="s">
        <v>5781</v>
      </c>
      <c r="B1321" s="12" t="s">
        <v>6302</v>
      </c>
      <c r="C1321" s="12" t="s">
        <v>6482</v>
      </c>
      <c r="D1321" s="13" t="s">
        <v>4931</v>
      </c>
      <c r="E1321" s="13" t="s">
        <v>5089</v>
      </c>
      <c r="F1321" s="13" t="s">
        <v>6306</v>
      </c>
      <c r="G1321" s="14" t="s">
        <v>4921</v>
      </c>
      <c r="H1321" s="14" t="s">
        <v>5300</v>
      </c>
      <c r="I1321" s="14" t="s">
        <v>6471</v>
      </c>
      <c r="J1321" s="14" t="s">
        <v>4924</v>
      </c>
      <c r="K1321" s="16">
        <v>747.14</v>
      </c>
    </row>
    <row r="1322" spans="1:11">
      <c r="A1322" s="12" t="s">
        <v>5781</v>
      </c>
      <c r="B1322" s="12" t="s">
        <v>6302</v>
      </c>
      <c r="C1322" s="12" t="s">
        <v>6482</v>
      </c>
      <c r="D1322" s="13" t="s">
        <v>4934</v>
      </c>
      <c r="E1322" s="13" t="s">
        <v>4934</v>
      </c>
      <c r="F1322" s="13" t="s">
        <v>6488</v>
      </c>
      <c r="G1322" s="14" t="s">
        <v>4921</v>
      </c>
      <c r="H1322" s="14" t="s">
        <v>5075</v>
      </c>
      <c r="I1322" s="14" t="s">
        <v>4927</v>
      </c>
      <c r="J1322" s="14" t="s">
        <v>4936</v>
      </c>
      <c r="K1322" s="16">
        <v>747.14</v>
      </c>
    </row>
    <row r="1323" spans="1:11">
      <c r="A1323" s="12" t="s">
        <v>5781</v>
      </c>
      <c r="B1323" s="12" t="s">
        <v>6302</v>
      </c>
      <c r="C1323" s="12" t="s">
        <v>6489</v>
      </c>
      <c r="D1323" s="13" t="s">
        <v>4918</v>
      </c>
      <c r="E1323" s="13" t="s">
        <v>4919</v>
      </c>
      <c r="F1323" s="13" t="s">
        <v>6484</v>
      </c>
      <c r="G1323" s="14" t="s">
        <v>4921</v>
      </c>
      <c r="H1323" s="14" t="s">
        <v>5729</v>
      </c>
      <c r="I1323" s="14" t="s">
        <v>5065</v>
      </c>
      <c r="J1323" s="14" t="s">
        <v>4924</v>
      </c>
      <c r="K1323" s="16">
        <v>2043.684</v>
      </c>
    </row>
    <row r="1324" spans="1:11">
      <c r="A1324" s="12" t="s">
        <v>5781</v>
      </c>
      <c r="B1324" s="12" t="s">
        <v>6302</v>
      </c>
      <c r="C1324" s="12" t="s">
        <v>6489</v>
      </c>
      <c r="D1324" s="13" t="s">
        <v>4918</v>
      </c>
      <c r="E1324" s="13" t="s">
        <v>4919</v>
      </c>
      <c r="F1324" s="13" t="s">
        <v>6490</v>
      </c>
      <c r="G1324" s="14" t="s">
        <v>4921</v>
      </c>
      <c r="H1324" s="14" t="s">
        <v>6036</v>
      </c>
      <c r="I1324" s="14" t="s">
        <v>5065</v>
      </c>
      <c r="J1324" s="14" t="s">
        <v>4924</v>
      </c>
      <c r="K1324" s="16">
        <v>2043.684</v>
      </c>
    </row>
    <row r="1325" spans="1:11">
      <c r="A1325" s="12" t="s">
        <v>5781</v>
      </c>
      <c r="B1325" s="12" t="s">
        <v>6302</v>
      </c>
      <c r="C1325" s="12" t="s">
        <v>6489</v>
      </c>
      <c r="D1325" s="13" t="s">
        <v>4918</v>
      </c>
      <c r="E1325" s="13" t="s">
        <v>4939</v>
      </c>
      <c r="F1325" s="13" t="s">
        <v>6491</v>
      </c>
      <c r="G1325" s="14" t="s">
        <v>4921</v>
      </c>
      <c r="H1325" s="14" t="s">
        <v>5221</v>
      </c>
      <c r="I1325" s="14" t="s">
        <v>4927</v>
      </c>
      <c r="J1325" s="14" t="s">
        <v>4936</v>
      </c>
      <c r="K1325" s="16">
        <v>2043.684</v>
      </c>
    </row>
    <row r="1326" spans="1:11">
      <c r="A1326" s="12" t="s">
        <v>5781</v>
      </c>
      <c r="B1326" s="12" t="s">
        <v>6302</v>
      </c>
      <c r="C1326" s="12" t="s">
        <v>6489</v>
      </c>
      <c r="D1326" s="13" t="s">
        <v>4918</v>
      </c>
      <c r="E1326" s="13" t="s">
        <v>4943</v>
      </c>
      <c r="F1326" s="13" t="s">
        <v>6492</v>
      </c>
      <c r="G1326" s="14" t="s">
        <v>4921</v>
      </c>
      <c r="H1326" s="14" t="s">
        <v>5075</v>
      </c>
      <c r="I1326" s="14" t="s">
        <v>4927</v>
      </c>
      <c r="J1326" s="14" t="s">
        <v>4936</v>
      </c>
      <c r="K1326" s="16">
        <v>2043.684</v>
      </c>
    </row>
    <row r="1327" spans="1:11">
      <c r="A1327" s="12" t="s">
        <v>5781</v>
      </c>
      <c r="B1327" s="12" t="s">
        <v>6302</v>
      </c>
      <c r="C1327" s="12" t="s">
        <v>6489</v>
      </c>
      <c r="D1327" s="13" t="s">
        <v>4931</v>
      </c>
      <c r="E1327" s="13" t="s">
        <v>5089</v>
      </c>
      <c r="F1327" s="13" t="s">
        <v>6493</v>
      </c>
      <c r="G1327" s="14" t="s">
        <v>4921</v>
      </c>
      <c r="H1327" s="14" t="s">
        <v>5534</v>
      </c>
      <c r="I1327" s="14" t="s">
        <v>6471</v>
      </c>
      <c r="J1327" s="14" t="s">
        <v>4924</v>
      </c>
      <c r="K1327" s="16">
        <v>2043.684</v>
      </c>
    </row>
    <row r="1328" spans="1:11">
      <c r="A1328" s="12" t="s">
        <v>5781</v>
      </c>
      <c r="B1328" s="12" t="s">
        <v>6302</v>
      </c>
      <c r="C1328" s="12" t="s">
        <v>6489</v>
      </c>
      <c r="D1328" s="13" t="s">
        <v>4934</v>
      </c>
      <c r="E1328" s="13" t="s">
        <v>4934</v>
      </c>
      <c r="F1328" s="13" t="s">
        <v>6494</v>
      </c>
      <c r="G1328" s="14" t="s">
        <v>4921</v>
      </c>
      <c r="H1328" s="14" t="s">
        <v>5075</v>
      </c>
      <c r="I1328" s="14" t="s">
        <v>4927</v>
      </c>
      <c r="J1328" s="14" t="s">
        <v>4936</v>
      </c>
      <c r="K1328" s="16">
        <v>2043.684</v>
      </c>
    </row>
    <row r="1329" spans="1:11">
      <c r="A1329" s="12" t="s">
        <v>5781</v>
      </c>
      <c r="B1329" s="12" t="s">
        <v>6302</v>
      </c>
      <c r="C1329" s="12" t="s">
        <v>6495</v>
      </c>
      <c r="D1329" s="13"/>
      <c r="E1329" s="13"/>
      <c r="F1329" s="13"/>
      <c r="G1329" s="14"/>
      <c r="H1329" s="14"/>
      <c r="I1329" s="14"/>
      <c r="J1329" s="14"/>
      <c r="K1329" s="16">
        <v>7.9242</v>
      </c>
    </row>
    <row r="1330" spans="1:11">
      <c r="A1330" s="12" t="s">
        <v>5781</v>
      </c>
      <c r="B1330" s="12" t="s">
        <v>6302</v>
      </c>
      <c r="C1330" s="12" t="s">
        <v>6496</v>
      </c>
      <c r="D1330" s="13" t="s">
        <v>4918</v>
      </c>
      <c r="E1330" s="13" t="s">
        <v>4919</v>
      </c>
      <c r="F1330" s="13" t="s">
        <v>6497</v>
      </c>
      <c r="G1330" s="14" t="s">
        <v>4921</v>
      </c>
      <c r="H1330" s="14" t="s">
        <v>6427</v>
      </c>
      <c r="I1330" s="14" t="s">
        <v>5131</v>
      </c>
      <c r="J1330" s="14" t="s">
        <v>4924</v>
      </c>
      <c r="K1330" s="16">
        <v>873.94</v>
      </c>
    </row>
    <row r="1331" spans="1:11">
      <c r="A1331" s="12" t="s">
        <v>5781</v>
      </c>
      <c r="B1331" s="12" t="s">
        <v>6302</v>
      </c>
      <c r="C1331" s="12" t="s">
        <v>6496</v>
      </c>
      <c r="D1331" s="13" t="s">
        <v>4918</v>
      </c>
      <c r="E1331" s="13" t="s">
        <v>4939</v>
      </c>
      <c r="F1331" s="13" t="s">
        <v>6498</v>
      </c>
      <c r="G1331" s="14" t="s">
        <v>4921</v>
      </c>
      <c r="H1331" s="14" t="s">
        <v>4974</v>
      </c>
      <c r="I1331" s="14" t="s">
        <v>4927</v>
      </c>
      <c r="J1331" s="14" t="s">
        <v>4936</v>
      </c>
      <c r="K1331" s="16">
        <v>873.94</v>
      </c>
    </row>
    <row r="1332" spans="1:11">
      <c r="A1332" s="12" t="s">
        <v>5781</v>
      </c>
      <c r="B1332" s="12" t="s">
        <v>6302</v>
      </c>
      <c r="C1332" s="12" t="s">
        <v>6496</v>
      </c>
      <c r="D1332" s="13" t="s">
        <v>4918</v>
      </c>
      <c r="E1332" s="13" t="s">
        <v>4939</v>
      </c>
      <c r="F1332" s="13" t="s">
        <v>6499</v>
      </c>
      <c r="G1332" s="14" t="s">
        <v>4921</v>
      </c>
      <c r="H1332" s="14" t="s">
        <v>5075</v>
      </c>
      <c r="I1332" s="14" t="s">
        <v>4927</v>
      </c>
      <c r="J1332" s="14" t="s">
        <v>4936</v>
      </c>
      <c r="K1332" s="16">
        <v>873.94</v>
      </c>
    </row>
    <row r="1333" spans="1:11">
      <c r="A1333" s="12" t="s">
        <v>5781</v>
      </c>
      <c r="B1333" s="12" t="s">
        <v>6302</v>
      </c>
      <c r="C1333" s="12" t="s">
        <v>6496</v>
      </c>
      <c r="D1333" s="13" t="s">
        <v>4918</v>
      </c>
      <c r="E1333" s="13" t="s">
        <v>4943</v>
      </c>
      <c r="F1333" s="13" t="s">
        <v>6500</v>
      </c>
      <c r="G1333" s="14" t="s">
        <v>4921</v>
      </c>
      <c r="H1333" s="14" t="s">
        <v>5075</v>
      </c>
      <c r="I1333" s="14" t="s">
        <v>4927</v>
      </c>
      <c r="J1333" s="14" t="s">
        <v>4924</v>
      </c>
      <c r="K1333" s="16">
        <v>873.94</v>
      </c>
    </row>
    <row r="1334" spans="1:11">
      <c r="A1334" s="12" t="s">
        <v>5781</v>
      </c>
      <c r="B1334" s="12" t="s">
        <v>6302</v>
      </c>
      <c r="C1334" s="12" t="s">
        <v>6496</v>
      </c>
      <c r="D1334" s="13" t="s">
        <v>4931</v>
      </c>
      <c r="E1334" s="13" t="s">
        <v>5089</v>
      </c>
      <c r="F1334" s="13" t="s">
        <v>6493</v>
      </c>
      <c r="G1334" s="14" t="s">
        <v>4921</v>
      </c>
      <c r="H1334" s="14" t="s">
        <v>6501</v>
      </c>
      <c r="I1334" s="14" t="s">
        <v>6011</v>
      </c>
      <c r="J1334" s="14" t="s">
        <v>4924</v>
      </c>
      <c r="K1334" s="16">
        <v>873.94</v>
      </c>
    </row>
    <row r="1335" spans="1:11">
      <c r="A1335" s="12" t="s">
        <v>5781</v>
      </c>
      <c r="B1335" s="12" t="s">
        <v>6302</v>
      </c>
      <c r="C1335" s="12" t="s">
        <v>6496</v>
      </c>
      <c r="D1335" s="13" t="s">
        <v>4934</v>
      </c>
      <c r="E1335" s="13" t="s">
        <v>4998</v>
      </c>
      <c r="F1335" s="13" t="s">
        <v>6488</v>
      </c>
      <c r="G1335" s="14" t="s">
        <v>4921</v>
      </c>
      <c r="H1335" s="14" t="s">
        <v>4952</v>
      </c>
      <c r="I1335" s="14" t="s">
        <v>4927</v>
      </c>
      <c r="J1335" s="14" t="s">
        <v>4936</v>
      </c>
      <c r="K1335" s="16">
        <v>873.94</v>
      </c>
    </row>
    <row r="1336" spans="1:11">
      <c r="A1336" s="12" t="s">
        <v>5781</v>
      </c>
      <c r="B1336" s="12" t="s">
        <v>6302</v>
      </c>
      <c r="C1336" s="12" t="s">
        <v>6502</v>
      </c>
      <c r="D1336" s="13" t="s">
        <v>4918</v>
      </c>
      <c r="E1336" s="13" t="s">
        <v>4919</v>
      </c>
      <c r="F1336" s="13" t="s">
        <v>6503</v>
      </c>
      <c r="G1336" s="14" t="s">
        <v>4921</v>
      </c>
      <c r="H1336" s="14" t="s">
        <v>5995</v>
      </c>
      <c r="I1336" s="14" t="s">
        <v>5065</v>
      </c>
      <c r="J1336" s="14" t="s">
        <v>4924</v>
      </c>
      <c r="K1336" s="16">
        <v>286.83</v>
      </c>
    </row>
    <row r="1337" spans="1:11">
      <c r="A1337" s="12" t="s">
        <v>5781</v>
      </c>
      <c r="B1337" s="12" t="s">
        <v>6302</v>
      </c>
      <c r="C1337" s="12" t="s">
        <v>6502</v>
      </c>
      <c r="D1337" s="13" t="s">
        <v>4918</v>
      </c>
      <c r="E1337" s="13" t="s">
        <v>4919</v>
      </c>
      <c r="F1337" s="13" t="s">
        <v>6504</v>
      </c>
      <c r="G1337" s="14" t="s">
        <v>4921</v>
      </c>
      <c r="H1337" s="14" t="s">
        <v>6252</v>
      </c>
      <c r="I1337" s="14" t="s">
        <v>4947</v>
      </c>
      <c r="J1337" s="14" t="s">
        <v>4924</v>
      </c>
      <c r="K1337" s="16">
        <v>286.83</v>
      </c>
    </row>
    <row r="1338" spans="1:11">
      <c r="A1338" s="12" t="s">
        <v>5781</v>
      </c>
      <c r="B1338" s="12" t="s">
        <v>6302</v>
      </c>
      <c r="C1338" s="12" t="s">
        <v>6502</v>
      </c>
      <c r="D1338" s="13" t="s">
        <v>4918</v>
      </c>
      <c r="E1338" s="13" t="s">
        <v>4939</v>
      </c>
      <c r="F1338" s="13" t="s">
        <v>6505</v>
      </c>
      <c r="G1338" s="14" t="s">
        <v>5004</v>
      </c>
      <c r="H1338" s="14" t="s">
        <v>4966</v>
      </c>
      <c r="I1338" s="14" t="s">
        <v>4947</v>
      </c>
      <c r="J1338" s="14" t="s">
        <v>4924</v>
      </c>
      <c r="K1338" s="16">
        <v>286.83</v>
      </c>
    </row>
    <row r="1339" spans="1:11">
      <c r="A1339" s="12" t="s">
        <v>5781</v>
      </c>
      <c r="B1339" s="12" t="s">
        <v>6302</v>
      </c>
      <c r="C1339" s="12" t="s">
        <v>6502</v>
      </c>
      <c r="D1339" s="13" t="s">
        <v>4931</v>
      </c>
      <c r="E1339" s="13" t="s">
        <v>4932</v>
      </c>
      <c r="F1339" s="13" t="s">
        <v>6506</v>
      </c>
      <c r="G1339" s="14" t="s">
        <v>4921</v>
      </c>
      <c r="H1339" s="14" t="s">
        <v>4926</v>
      </c>
      <c r="I1339" s="14" t="s">
        <v>4927</v>
      </c>
      <c r="J1339" s="14" t="s">
        <v>4924</v>
      </c>
      <c r="K1339" s="16">
        <v>286.83</v>
      </c>
    </row>
    <row r="1340" spans="1:11">
      <c r="A1340" s="12" t="s">
        <v>5781</v>
      </c>
      <c r="B1340" s="12" t="s">
        <v>6302</v>
      </c>
      <c r="C1340" s="12" t="s">
        <v>6502</v>
      </c>
      <c r="D1340" s="13" t="s">
        <v>4934</v>
      </c>
      <c r="E1340" s="13" t="s">
        <v>4934</v>
      </c>
      <c r="F1340" s="13" t="s">
        <v>6507</v>
      </c>
      <c r="G1340" s="14" t="s">
        <v>4921</v>
      </c>
      <c r="H1340" s="14" t="s">
        <v>4926</v>
      </c>
      <c r="I1340" s="14" t="s">
        <v>4927</v>
      </c>
      <c r="J1340" s="14" t="s">
        <v>4936</v>
      </c>
      <c r="K1340" s="16">
        <v>286.83</v>
      </c>
    </row>
    <row r="1341" spans="1:11">
      <c r="A1341" s="12" t="s">
        <v>5781</v>
      </c>
      <c r="B1341" s="12" t="s">
        <v>6302</v>
      </c>
      <c r="C1341" s="12" t="s">
        <v>6508</v>
      </c>
      <c r="D1341" s="13" t="s">
        <v>4918</v>
      </c>
      <c r="E1341" s="13" t="s">
        <v>4919</v>
      </c>
      <c r="F1341" s="13" t="s">
        <v>6509</v>
      </c>
      <c r="G1341" s="14" t="s">
        <v>4921</v>
      </c>
      <c r="H1341" s="14" t="s">
        <v>4936</v>
      </c>
      <c r="I1341" s="14" t="s">
        <v>5114</v>
      </c>
      <c r="J1341" s="14" t="s">
        <v>4924</v>
      </c>
      <c r="K1341" s="16">
        <v>18</v>
      </c>
    </row>
    <row r="1342" spans="1:11">
      <c r="A1342" s="12" t="s">
        <v>5781</v>
      </c>
      <c r="B1342" s="12" t="s">
        <v>6302</v>
      </c>
      <c r="C1342" s="12" t="s">
        <v>6508</v>
      </c>
      <c r="D1342" s="13" t="s">
        <v>4918</v>
      </c>
      <c r="E1342" s="13" t="s">
        <v>4919</v>
      </c>
      <c r="F1342" s="13" t="s">
        <v>6510</v>
      </c>
      <c r="G1342" s="14" t="s">
        <v>4921</v>
      </c>
      <c r="H1342" s="14" t="s">
        <v>4922</v>
      </c>
      <c r="I1342" s="14" t="s">
        <v>5725</v>
      </c>
      <c r="J1342" s="14" t="s">
        <v>4924</v>
      </c>
      <c r="K1342" s="16">
        <v>18</v>
      </c>
    </row>
    <row r="1343" spans="1:11">
      <c r="A1343" s="12" t="s">
        <v>5781</v>
      </c>
      <c r="B1343" s="12" t="s">
        <v>6302</v>
      </c>
      <c r="C1343" s="12" t="s">
        <v>6508</v>
      </c>
      <c r="D1343" s="13" t="s">
        <v>4918</v>
      </c>
      <c r="E1343" s="13" t="s">
        <v>4939</v>
      </c>
      <c r="F1343" s="13" t="s">
        <v>6511</v>
      </c>
      <c r="G1343" s="14" t="s">
        <v>4942</v>
      </c>
      <c r="H1343" s="14" t="s">
        <v>4938</v>
      </c>
      <c r="I1343" s="14" t="s">
        <v>4927</v>
      </c>
      <c r="J1343" s="14" t="s">
        <v>4924</v>
      </c>
      <c r="K1343" s="16">
        <v>18</v>
      </c>
    </row>
    <row r="1344" spans="1:11">
      <c r="A1344" s="12" t="s">
        <v>5781</v>
      </c>
      <c r="B1344" s="12" t="s">
        <v>6302</v>
      </c>
      <c r="C1344" s="12" t="s">
        <v>6508</v>
      </c>
      <c r="D1344" s="13" t="s">
        <v>4931</v>
      </c>
      <c r="E1344" s="13" t="s">
        <v>4932</v>
      </c>
      <c r="F1344" s="13" t="s">
        <v>6512</v>
      </c>
      <c r="G1344" s="14" t="s">
        <v>4921</v>
      </c>
      <c r="H1344" s="14" t="s">
        <v>4926</v>
      </c>
      <c r="I1344" s="14" t="s">
        <v>4927</v>
      </c>
      <c r="J1344" s="14" t="s">
        <v>4924</v>
      </c>
      <c r="K1344" s="16">
        <v>18</v>
      </c>
    </row>
    <row r="1345" spans="1:11">
      <c r="A1345" s="12" t="s">
        <v>5781</v>
      </c>
      <c r="B1345" s="12" t="s">
        <v>6302</v>
      </c>
      <c r="C1345" s="12" t="s">
        <v>6508</v>
      </c>
      <c r="D1345" s="13" t="s">
        <v>4934</v>
      </c>
      <c r="E1345" s="13" t="s">
        <v>4998</v>
      </c>
      <c r="F1345" s="13" t="s">
        <v>6397</v>
      </c>
      <c r="G1345" s="14" t="s">
        <v>4921</v>
      </c>
      <c r="H1345" s="14" t="s">
        <v>4926</v>
      </c>
      <c r="I1345" s="14" t="s">
        <v>4927</v>
      </c>
      <c r="J1345" s="14" t="s">
        <v>4936</v>
      </c>
      <c r="K1345" s="16">
        <v>18</v>
      </c>
    </row>
    <row r="1346" spans="1:11">
      <c r="A1346" s="12" t="s">
        <v>5781</v>
      </c>
      <c r="B1346" s="12" t="s">
        <v>6302</v>
      </c>
      <c r="C1346" s="12" t="s">
        <v>6513</v>
      </c>
      <c r="D1346" s="13" t="s">
        <v>4918</v>
      </c>
      <c r="E1346" s="13" t="s">
        <v>4919</v>
      </c>
      <c r="F1346" s="13" t="s">
        <v>6514</v>
      </c>
      <c r="G1346" s="14" t="s">
        <v>4942</v>
      </c>
      <c r="H1346" s="14" t="s">
        <v>4938</v>
      </c>
      <c r="I1346" s="14" t="s">
        <v>4927</v>
      </c>
      <c r="J1346" s="14" t="s">
        <v>4924</v>
      </c>
      <c r="K1346" s="16">
        <v>2517.8</v>
      </c>
    </row>
    <row r="1347" spans="1:11">
      <c r="A1347" s="12" t="s">
        <v>5781</v>
      </c>
      <c r="B1347" s="12" t="s">
        <v>6302</v>
      </c>
      <c r="C1347" s="12" t="s">
        <v>6513</v>
      </c>
      <c r="D1347" s="13" t="s">
        <v>4918</v>
      </c>
      <c r="E1347" s="13" t="s">
        <v>4919</v>
      </c>
      <c r="F1347" s="13" t="s">
        <v>6515</v>
      </c>
      <c r="G1347" s="14" t="s">
        <v>4921</v>
      </c>
      <c r="H1347" s="14" t="s">
        <v>5105</v>
      </c>
      <c r="I1347" s="14" t="s">
        <v>4927</v>
      </c>
      <c r="J1347" s="14" t="s">
        <v>4924</v>
      </c>
      <c r="K1347" s="16">
        <v>2517.8</v>
      </c>
    </row>
    <row r="1348" spans="1:11">
      <c r="A1348" s="12" t="s">
        <v>5781</v>
      </c>
      <c r="B1348" s="12" t="s">
        <v>6302</v>
      </c>
      <c r="C1348" s="12" t="s">
        <v>6513</v>
      </c>
      <c r="D1348" s="13" t="s">
        <v>4931</v>
      </c>
      <c r="E1348" s="13" t="s">
        <v>5089</v>
      </c>
      <c r="F1348" s="13" t="s">
        <v>6516</v>
      </c>
      <c r="G1348" s="14" t="s">
        <v>4921</v>
      </c>
      <c r="H1348" s="14" t="s">
        <v>5676</v>
      </c>
      <c r="I1348" s="14" t="s">
        <v>6471</v>
      </c>
      <c r="J1348" s="14" t="s">
        <v>4924</v>
      </c>
      <c r="K1348" s="16">
        <v>2517.8</v>
      </c>
    </row>
    <row r="1349" spans="1:11">
      <c r="A1349" s="12" t="s">
        <v>5781</v>
      </c>
      <c r="B1349" s="12" t="s">
        <v>6302</v>
      </c>
      <c r="C1349" s="12" t="s">
        <v>6513</v>
      </c>
      <c r="D1349" s="13" t="s">
        <v>4931</v>
      </c>
      <c r="E1349" s="13" t="s">
        <v>6147</v>
      </c>
      <c r="F1349" s="13" t="s">
        <v>6517</v>
      </c>
      <c r="G1349" s="14" t="s">
        <v>4921</v>
      </c>
      <c r="H1349" s="14" t="s">
        <v>4926</v>
      </c>
      <c r="I1349" s="14" t="s">
        <v>4927</v>
      </c>
      <c r="J1349" s="14" t="s">
        <v>4924</v>
      </c>
      <c r="K1349" s="16">
        <v>2517.8</v>
      </c>
    </row>
    <row r="1350" spans="1:11">
      <c r="A1350" s="12" t="s">
        <v>5781</v>
      </c>
      <c r="B1350" s="12" t="s">
        <v>6302</v>
      </c>
      <c r="C1350" s="12" t="s">
        <v>6513</v>
      </c>
      <c r="D1350" s="13" t="s">
        <v>4934</v>
      </c>
      <c r="E1350" s="13" t="s">
        <v>4998</v>
      </c>
      <c r="F1350" s="13" t="s">
        <v>6518</v>
      </c>
      <c r="G1350" s="14" t="s">
        <v>4921</v>
      </c>
      <c r="H1350" s="14" t="s">
        <v>4952</v>
      </c>
      <c r="I1350" s="14" t="s">
        <v>4927</v>
      </c>
      <c r="J1350" s="14" t="s">
        <v>4936</v>
      </c>
      <c r="K1350" s="16">
        <v>2517.8</v>
      </c>
    </row>
    <row r="1351" spans="1:11">
      <c r="A1351" s="12" t="s">
        <v>5781</v>
      </c>
      <c r="B1351" s="12" t="s">
        <v>6302</v>
      </c>
      <c r="C1351" s="12" t="s">
        <v>6519</v>
      </c>
      <c r="D1351" s="13"/>
      <c r="E1351" s="13"/>
      <c r="F1351" s="13"/>
      <c r="G1351" s="14"/>
      <c r="H1351" s="14"/>
      <c r="I1351" s="14"/>
      <c r="J1351" s="14"/>
      <c r="K1351" s="16">
        <v>164.33</v>
      </c>
    </row>
    <row r="1352" spans="1:11">
      <c r="A1352" s="12" t="s">
        <v>5781</v>
      </c>
      <c r="B1352" s="12" t="s">
        <v>6302</v>
      </c>
      <c r="C1352" s="12" t="s">
        <v>6520</v>
      </c>
      <c r="D1352" s="13" t="s">
        <v>4918</v>
      </c>
      <c r="E1352" s="13" t="s">
        <v>4939</v>
      </c>
      <c r="F1352" s="13" t="s">
        <v>6521</v>
      </c>
      <c r="G1352" s="14" t="s">
        <v>4921</v>
      </c>
      <c r="H1352" s="14" t="s">
        <v>4952</v>
      </c>
      <c r="I1352" s="14" t="s">
        <v>4927</v>
      </c>
      <c r="J1352" s="14" t="s">
        <v>4924</v>
      </c>
      <c r="K1352" s="16">
        <v>30</v>
      </c>
    </row>
    <row r="1353" spans="1:11">
      <c r="A1353" s="12" t="s">
        <v>5781</v>
      </c>
      <c r="B1353" s="12" t="s">
        <v>6302</v>
      </c>
      <c r="C1353" s="12" t="s">
        <v>6520</v>
      </c>
      <c r="D1353" s="13" t="s">
        <v>4918</v>
      </c>
      <c r="E1353" s="13" t="s">
        <v>4943</v>
      </c>
      <c r="F1353" s="13" t="s">
        <v>6522</v>
      </c>
      <c r="G1353" s="14" t="s">
        <v>4921</v>
      </c>
      <c r="H1353" s="14" t="s">
        <v>4952</v>
      </c>
      <c r="I1353" s="14" t="s">
        <v>4927</v>
      </c>
      <c r="J1353" s="14" t="s">
        <v>4924</v>
      </c>
      <c r="K1353" s="16">
        <v>30</v>
      </c>
    </row>
    <row r="1354" spans="1:11">
      <c r="A1354" s="12" t="s">
        <v>5781</v>
      </c>
      <c r="B1354" s="12" t="s">
        <v>6302</v>
      </c>
      <c r="C1354" s="12" t="s">
        <v>6520</v>
      </c>
      <c r="D1354" s="13" t="s">
        <v>4931</v>
      </c>
      <c r="E1354" s="13" t="s">
        <v>4932</v>
      </c>
      <c r="F1354" s="13" t="s">
        <v>6523</v>
      </c>
      <c r="G1354" s="14" t="s">
        <v>4921</v>
      </c>
      <c r="H1354" s="14" t="s">
        <v>5300</v>
      </c>
      <c r="I1354" s="14" t="s">
        <v>5065</v>
      </c>
      <c r="J1354" s="14" t="s">
        <v>4924</v>
      </c>
      <c r="K1354" s="16">
        <v>30</v>
      </c>
    </row>
    <row r="1355" spans="1:11">
      <c r="A1355" s="12" t="s">
        <v>5781</v>
      </c>
      <c r="B1355" s="12" t="s">
        <v>6302</v>
      </c>
      <c r="C1355" s="12" t="s">
        <v>6520</v>
      </c>
      <c r="D1355" s="13" t="s">
        <v>4931</v>
      </c>
      <c r="E1355" s="13" t="s">
        <v>4961</v>
      </c>
      <c r="F1355" s="13" t="s">
        <v>6524</v>
      </c>
      <c r="G1355" s="14" t="s">
        <v>4921</v>
      </c>
      <c r="H1355" s="14" t="s">
        <v>5037</v>
      </c>
      <c r="I1355" s="14" t="s">
        <v>4927</v>
      </c>
      <c r="J1355" s="14" t="s">
        <v>4924</v>
      </c>
      <c r="K1355" s="16">
        <v>30</v>
      </c>
    </row>
    <row r="1356" spans="1:11">
      <c r="A1356" s="12" t="s">
        <v>5781</v>
      </c>
      <c r="B1356" s="12" t="s">
        <v>6302</v>
      </c>
      <c r="C1356" s="12" t="s">
        <v>6520</v>
      </c>
      <c r="D1356" s="13" t="s">
        <v>4934</v>
      </c>
      <c r="E1356" s="13" t="s">
        <v>4934</v>
      </c>
      <c r="F1356" s="13" t="s">
        <v>6525</v>
      </c>
      <c r="G1356" s="14" t="s">
        <v>4921</v>
      </c>
      <c r="H1356" s="14" t="s">
        <v>4952</v>
      </c>
      <c r="I1356" s="14" t="s">
        <v>4927</v>
      </c>
      <c r="J1356" s="14" t="s">
        <v>4936</v>
      </c>
      <c r="K1356" s="16">
        <v>30</v>
      </c>
    </row>
    <row r="1357" spans="1:11">
      <c r="A1357" s="12" t="s">
        <v>5781</v>
      </c>
      <c r="B1357" s="12" t="s">
        <v>6302</v>
      </c>
      <c r="C1357" s="12" t="s">
        <v>6526</v>
      </c>
      <c r="D1357" s="13" t="s">
        <v>4918</v>
      </c>
      <c r="E1357" s="13" t="s">
        <v>4919</v>
      </c>
      <c r="F1357" s="13" t="s">
        <v>6527</v>
      </c>
      <c r="G1357" s="14" t="s">
        <v>4921</v>
      </c>
      <c r="H1357" s="14" t="s">
        <v>5201</v>
      </c>
      <c r="I1357" s="14" t="s">
        <v>5131</v>
      </c>
      <c r="J1357" s="14" t="s">
        <v>4924</v>
      </c>
      <c r="K1357" s="16">
        <v>30</v>
      </c>
    </row>
    <row r="1358" spans="1:11">
      <c r="A1358" s="12" t="s">
        <v>5781</v>
      </c>
      <c r="B1358" s="12" t="s">
        <v>6302</v>
      </c>
      <c r="C1358" s="12" t="s">
        <v>6526</v>
      </c>
      <c r="D1358" s="13" t="s">
        <v>4918</v>
      </c>
      <c r="E1358" s="13" t="s">
        <v>4943</v>
      </c>
      <c r="F1358" s="13" t="s">
        <v>6528</v>
      </c>
      <c r="G1358" s="14" t="s">
        <v>4921</v>
      </c>
      <c r="H1358" s="14" t="s">
        <v>4926</v>
      </c>
      <c r="I1358" s="14" t="s">
        <v>4927</v>
      </c>
      <c r="J1358" s="14" t="s">
        <v>4924</v>
      </c>
      <c r="K1358" s="16">
        <v>30</v>
      </c>
    </row>
    <row r="1359" spans="1:11">
      <c r="A1359" s="12" t="s">
        <v>5781</v>
      </c>
      <c r="B1359" s="12" t="s">
        <v>6302</v>
      </c>
      <c r="C1359" s="12" t="s">
        <v>6526</v>
      </c>
      <c r="D1359" s="13" t="s">
        <v>4931</v>
      </c>
      <c r="E1359" s="13" t="s">
        <v>4932</v>
      </c>
      <c r="F1359" s="13" t="s">
        <v>6529</v>
      </c>
      <c r="G1359" s="14" t="s">
        <v>4921</v>
      </c>
      <c r="H1359" s="14" t="s">
        <v>4936</v>
      </c>
      <c r="I1359" s="14" t="s">
        <v>4927</v>
      </c>
      <c r="J1359" s="14" t="s">
        <v>4924</v>
      </c>
      <c r="K1359" s="16">
        <v>30</v>
      </c>
    </row>
    <row r="1360" spans="1:11">
      <c r="A1360" s="12" t="s">
        <v>5781</v>
      </c>
      <c r="B1360" s="12" t="s">
        <v>6302</v>
      </c>
      <c r="C1360" s="12" t="s">
        <v>6526</v>
      </c>
      <c r="D1360" s="13" t="s">
        <v>4931</v>
      </c>
      <c r="E1360" s="13" t="s">
        <v>5083</v>
      </c>
      <c r="F1360" s="13" t="s">
        <v>6530</v>
      </c>
      <c r="G1360" s="14" t="s">
        <v>4921</v>
      </c>
      <c r="H1360" s="14" t="s">
        <v>4966</v>
      </c>
      <c r="I1360" s="14" t="s">
        <v>5573</v>
      </c>
      <c r="J1360" s="14" t="s">
        <v>4924</v>
      </c>
      <c r="K1360" s="16">
        <v>30</v>
      </c>
    </row>
    <row r="1361" spans="1:11">
      <c r="A1361" s="12" t="s">
        <v>5781</v>
      </c>
      <c r="B1361" s="12" t="s">
        <v>6302</v>
      </c>
      <c r="C1361" s="12" t="s">
        <v>6526</v>
      </c>
      <c r="D1361" s="13" t="s">
        <v>4934</v>
      </c>
      <c r="E1361" s="13" t="s">
        <v>4934</v>
      </c>
      <c r="F1361" s="13" t="s">
        <v>6531</v>
      </c>
      <c r="G1361" s="14" t="s">
        <v>4921</v>
      </c>
      <c r="H1361" s="14" t="s">
        <v>4952</v>
      </c>
      <c r="I1361" s="14" t="s">
        <v>4927</v>
      </c>
      <c r="J1361" s="14" t="s">
        <v>4936</v>
      </c>
      <c r="K1361" s="16">
        <v>30</v>
      </c>
    </row>
    <row r="1362" spans="1:11">
      <c r="A1362" s="12" t="s">
        <v>5781</v>
      </c>
      <c r="B1362" s="12" t="s">
        <v>6302</v>
      </c>
      <c r="C1362" s="12" t="s">
        <v>6532</v>
      </c>
      <c r="D1362" s="13" t="s">
        <v>4918</v>
      </c>
      <c r="E1362" s="13" t="s">
        <v>4943</v>
      </c>
      <c r="F1362" s="13" t="s">
        <v>6533</v>
      </c>
      <c r="G1362" s="14" t="s">
        <v>5004</v>
      </c>
      <c r="H1362" s="14" t="s">
        <v>4956</v>
      </c>
      <c r="I1362" s="14" t="s">
        <v>5122</v>
      </c>
      <c r="J1362" s="14" t="s">
        <v>4924</v>
      </c>
      <c r="K1362" s="16">
        <v>5</v>
      </c>
    </row>
    <row r="1363" spans="1:11">
      <c r="A1363" s="12" t="s">
        <v>5781</v>
      </c>
      <c r="B1363" s="12" t="s">
        <v>6302</v>
      </c>
      <c r="C1363" s="12" t="s">
        <v>6532</v>
      </c>
      <c r="D1363" s="13" t="s">
        <v>4918</v>
      </c>
      <c r="E1363" s="13" t="s">
        <v>4968</v>
      </c>
      <c r="F1363" s="13" t="s">
        <v>6534</v>
      </c>
      <c r="G1363" s="14" t="s">
        <v>4942</v>
      </c>
      <c r="H1363" s="14" t="s">
        <v>5223</v>
      </c>
      <c r="I1363" s="14" t="s">
        <v>4927</v>
      </c>
      <c r="J1363" s="14" t="s">
        <v>4924</v>
      </c>
      <c r="K1363" s="16">
        <v>5</v>
      </c>
    </row>
    <row r="1364" spans="1:11">
      <c r="A1364" s="12" t="s">
        <v>5781</v>
      </c>
      <c r="B1364" s="12" t="s">
        <v>6302</v>
      </c>
      <c r="C1364" s="12" t="s">
        <v>6532</v>
      </c>
      <c r="D1364" s="13" t="s">
        <v>4931</v>
      </c>
      <c r="E1364" s="13" t="s">
        <v>5083</v>
      </c>
      <c r="F1364" s="13" t="s">
        <v>6535</v>
      </c>
      <c r="G1364" s="14" t="s">
        <v>5004</v>
      </c>
      <c r="H1364" s="14" t="s">
        <v>4988</v>
      </c>
      <c r="I1364" s="14" t="s">
        <v>5122</v>
      </c>
      <c r="J1364" s="14" t="s">
        <v>4924</v>
      </c>
      <c r="K1364" s="16">
        <v>5</v>
      </c>
    </row>
    <row r="1365" spans="1:11">
      <c r="A1365" s="12" t="s">
        <v>5781</v>
      </c>
      <c r="B1365" s="12" t="s">
        <v>6302</v>
      </c>
      <c r="C1365" s="12" t="s">
        <v>6532</v>
      </c>
      <c r="D1365" s="13" t="s">
        <v>4934</v>
      </c>
      <c r="E1365" s="13" t="s">
        <v>4934</v>
      </c>
      <c r="F1365" s="13" t="s">
        <v>6536</v>
      </c>
      <c r="G1365" s="14" t="s">
        <v>4921</v>
      </c>
      <c r="H1365" s="14" t="s">
        <v>4952</v>
      </c>
      <c r="I1365" s="14" t="s">
        <v>4927</v>
      </c>
      <c r="J1365" s="14" t="s">
        <v>4936</v>
      </c>
      <c r="K1365" s="16">
        <v>5</v>
      </c>
    </row>
    <row r="1366" spans="1:11">
      <c r="A1366" s="12" t="s">
        <v>5781</v>
      </c>
      <c r="B1366" s="12" t="s">
        <v>6302</v>
      </c>
      <c r="C1366" s="12" t="s">
        <v>6532</v>
      </c>
      <c r="D1366" s="13" t="s">
        <v>4940</v>
      </c>
      <c r="E1366" s="13" t="s">
        <v>4941</v>
      </c>
      <c r="F1366" s="13" t="s">
        <v>6537</v>
      </c>
      <c r="G1366" s="14" t="s">
        <v>4921</v>
      </c>
      <c r="H1366" s="14" t="s">
        <v>4988</v>
      </c>
      <c r="I1366" s="14" t="s">
        <v>4927</v>
      </c>
      <c r="J1366" s="14" t="s">
        <v>4924</v>
      </c>
      <c r="K1366" s="16">
        <v>5</v>
      </c>
    </row>
    <row r="1367" spans="1:11">
      <c r="A1367" s="12" t="s">
        <v>5781</v>
      </c>
      <c r="B1367" s="12" t="s">
        <v>6302</v>
      </c>
      <c r="C1367" s="12" t="s">
        <v>6538</v>
      </c>
      <c r="D1367" s="13" t="s">
        <v>4918</v>
      </c>
      <c r="E1367" s="13" t="s">
        <v>4919</v>
      </c>
      <c r="F1367" s="13" t="s">
        <v>6393</v>
      </c>
      <c r="G1367" s="14" t="s">
        <v>4942</v>
      </c>
      <c r="H1367" s="14" t="s">
        <v>6539</v>
      </c>
      <c r="I1367" s="14" t="s">
        <v>5725</v>
      </c>
      <c r="J1367" s="14" t="s">
        <v>4924</v>
      </c>
      <c r="K1367" s="16">
        <v>477</v>
      </c>
    </row>
    <row r="1368" spans="1:11">
      <c r="A1368" s="12" t="s">
        <v>5781</v>
      </c>
      <c r="B1368" s="12" t="s">
        <v>6302</v>
      </c>
      <c r="C1368" s="12" t="s">
        <v>6538</v>
      </c>
      <c r="D1368" s="13" t="s">
        <v>4918</v>
      </c>
      <c r="E1368" s="13" t="s">
        <v>4939</v>
      </c>
      <c r="F1368" s="13" t="s">
        <v>6540</v>
      </c>
      <c r="G1368" s="14" t="s">
        <v>4942</v>
      </c>
      <c r="H1368" s="14" t="s">
        <v>4938</v>
      </c>
      <c r="I1368" s="14" t="s">
        <v>4927</v>
      </c>
      <c r="J1368" s="14" t="s">
        <v>4924</v>
      </c>
      <c r="K1368" s="16">
        <v>477</v>
      </c>
    </row>
    <row r="1369" spans="1:11">
      <c r="A1369" s="12" t="s">
        <v>5781</v>
      </c>
      <c r="B1369" s="12" t="s">
        <v>6302</v>
      </c>
      <c r="C1369" s="12" t="s">
        <v>6538</v>
      </c>
      <c r="D1369" s="13" t="s">
        <v>4918</v>
      </c>
      <c r="E1369" s="13" t="s">
        <v>4943</v>
      </c>
      <c r="F1369" s="13" t="s">
        <v>6541</v>
      </c>
      <c r="G1369" s="14" t="s">
        <v>4942</v>
      </c>
      <c r="H1369" s="14" t="s">
        <v>4938</v>
      </c>
      <c r="I1369" s="14" t="s">
        <v>4927</v>
      </c>
      <c r="J1369" s="14" t="s">
        <v>4924</v>
      </c>
      <c r="K1369" s="16">
        <v>477</v>
      </c>
    </row>
    <row r="1370" spans="1:11">
      <c r="A1370" s="12" t="s">
        <v>5781</v>
      </c>
      <c r="B1370" s="12" t="s">
        <v>6302</v>
      </c>
      <c r="C1370" s="12" t="s">
        <v>6538</v>
      </c>
      <c r="D1370" s="13" t="s">
        <v>4931</v>
      </c>
      <c r="E1370" s="13" t="s">
        <v>4932</v>
      </c>
      <c r="F1370" s="13" t="s">
        <v>6542</v>
      </c>
      <c r="G1370" s="14" t="s">
        <v>4921</v>
      </c>
      <c r="H1370" s="14" t="s">
        <v>4952</v>
      </c>
      <c r="I1370" s="14" t="s">
        <v>4927</v>
      </c>
      <c r="J1370" s="14" t="s">
        <v>4924</v>
      </c>
      <c r="K1370" s="16">
        <v>477</v>
      </c>
    </row>
    <row r="1371" spans="1:11">
      <c r="A1371" s="12" t="s">
        <v>5781</v>
      </c>
      <c r="B1371" s="12" t="s">
        <v>6302</v>
      </c>
      <c r="C1371" s="12" t="s">
        <v>6538</v>
      </c>
      <c r="D1371" s="13" t="s">
        <v>4934</v>
      </c>
      <c r="E1371" s="13" t="s">
        <v>4934</v>
      </c>
      <c r="F1371" s="13" t="s">
        <v>6347</v>
      </c>
      <c r="G1371" s="14" t="s">
        <v>4921</v>
      </c>
      <c r="H1371" s="14" t="s">
        <v>4952</v>
      </c>
      <c r="I1371" s="14" t="s">
        <v>4927</v>
      </c>
      <c r="J1371" s="14" t="s">
        <v>4936</v>
      </c>
      <c r="K1371" s="16">
        <v>477</v>
      </c>
    </row>
    <row r="1372" spans="1:11">
      <c r="A1372" s="12" t="s">
        <v>5781</v>
      </c>
      <c r="B1372" s="12" t="s">
        <v>6302</v>
      </c>
      <c r="C1372" s="12" t="s">
        <v>6543</v>
      </c>
      <c r="D1372" s="13" t="s">
        <v>4918</v>
      </c>
      <c r="E1372" s="13" t="s">
        <v>4919</v>
      </c>
      <c r="F1372" s="13" t="s">
        <v>6393</v>
      </c>
      <c r="G1372" s="14" t="s">
        <v>4942</v>
      </c>
      <c r="H1372" s="14" t="s">
        <v>5110</v>
      </c>
      <c r="I1372" s="14" t="s">
        <v>5725</v>
      </c>
      <c r="J1372" s="14" t="s">
        <v>4924</v>
      </c>
      <c r="K1372" s="16">
        <v>600</v>
      </c>
    </row>
    <row r="1373" spans="1:11">
      <c r="A1373" s="12" t="s">
        <v>5781</v>
      </c>
      <c r="B1373" s="12" t="s">
        <v>6302</v>
      </c>
      <c r="C1373" s="12" t="s">
        <v>6543</v>
      </c>
      <c r="D1373" s="13" t="s">
        <v>4918</v>
      </c>
      <c r="E1373" s="13" t="s">
        <v>4939</v>
      </c>
      <c r="F1373" s="13" t="s">
        <v>6540</v>
      </c>
      <c r="G1373" s="14" t="s">
        <v>4942</v>
      </c>
      <c r="H1373" s="14" t="s">
        <v>4938</v>
      </c>
      <c r="I1373" s="14" t="s">
        <v>4927</v>
      </c>
      <c r="J1373" s="14" t="s">
        <v>4924</v>
      </c>
      <c r="K1373" s="16">
        <v>600</v>
      </c>
    </row>
    <row r="1374" spans="1:11">
      <c r="A1374" s="12" t="s">
        <v>5781</v>
      </c>
      <c r="B1374" s="12" t="s">
        <v>6302</v>
      </c>
      <c r="C1374" s="12" t="s">
        <v>6543</v>
      </c>
      <c r="D1374" s="13" t="s">
        <v>4918</v>
      </c>
      <c r="E1374" s="13" t="s">
        <v>4943</v>
      </c>
      <c r="F1374" s="13" t="s">
        <v>6541</v>
      </c>
      <c r="G1374" s="14" t="s">
        <v>4942</v>
      </c>
      <c r="H1374" s="14" t="s">
        <v>4938</v>
      </c>
      <c r="I1374" s="14" t="s">
        <v>4927</v>
      </c>
      <c r="J1374" s="14" t="s">
        <v>4924</v>
      </c>
      <c r="K1374" s="16">
        <v>600</v>
      </c>
    </row>
    <row r="1375" spans="1:11">
      <c r="A1375" s="12" t="s">
        <v>5781</v>
      </c>
      <c r="B1375" s="12" t="s">
        <v>6302</v>
      </c>
      <c r="C1375" s="12" t="s">
        <v>6543</v>
      </c>
      <c r="D1375" s="13" t="s">
        <v>4931</v>
      </c>
      <c r="E1375" s="13" t="s">
        <v>4961</v>
      </c>
      <c r="F1375" s="13" t="s">
        <v>6544</v>
      </c>
      <c r="G1375" s="14" t="s">
        <v>4942</v>
      </c>
      <c r="H1375" s="14" t="s">
        <v>4938</v>
      </c>
      <c r="I1375" s="14" t="s">
        <v>4927</v>
      </c>
      <c r="J1375" s="14" t="s">
        <v>4936</v>
      </c>
      <c r="K1375" s="16">
        <v>600</v>
      </c>
    </row>
    <row r="1376" spans="1:11">
      <c r="A1376" s="12" t="s">
        <v>5781</v>
      </c>
      <c r="B1376" s="12" t="s">
        <v>6302</v>
      </c>
      <c r="C1376" s="12" t="s">
        <v>6543</v>
      </c>
      <c r="D1376" s="13" t="s">
        <v>4931</v>
      </c>
      <c r="E1376" s="13" t="s">
        <v>4961</v>
      </c>
      <c r="F1376" s="13" t="s">
        <v>6545</v>
      </c>
      <c r="G1376" s="14" t="s">
        <v>4942</v>
      </c>
      <c r="H1376" s="14" t="s">
        <v>4938</v>
      </c>
      <c r="I1376" s="14" t="s">
        <v>4927</v>
      </c>
      <c r="J1376" s="14" t="s">
        <v>4936</v>
      </c>
      <c r="K1376" s="16">
        <v>600</v>
      </c>
    </row>
    <row r="1377" spans="1:11">
      <c r="A1377" s="12" t="s">
        <v>5781</v>
      </c>
      <c r="B1377" s="12" t="s">
        <v>6302</v>
      </c>
      <c r="C1377" s="12" t="s">
        <v>6543</v>
      </c>
      <c r="D1377" s="13" t="s">
        <v>4934</v>
      </c>
      <c r="E1377" s="13" t="s">
        <v>4998</v>
      </c>
      <c r="F1377" s="13" t="s">
        <v>6546</v>
      </c>
      <c r="G1377" s="14" t="s">
        <v>4921</v>
      </c>
      <c r="H1377" s="14" t="s">
        <v>4952</v>
      </c>
      <c r="I1377" s="14" t="s">
        <v>4927</v>
      </c>
      <c r="J1377" s="14" t="s">
        <v>4936</v>
      </c>
      <c r="K1377" s="16">
        <v>600</v>
      </c>
    </row>
    <row r="1378" spans="1:11">
      <c r="A1378" s="12" t="s">
        <v>5781</v>
      </c>
      <c r="B1378" s="12" t="s">
        <v>6302</v>
      </c>
      <c r="C1378" s="12" t="s">
        <v>6547</v>
      </c>
      <c r="D1378" s="13" t="s">
        <v>4918</v>
      </c>
      <c r="E1378" s="13" t="s">
        <v>4919</v>
      </c>
      <c r="F1378" s="13" t="s">
        <v>6548</v>
      </c>
      <c r="G1378" s="14" t="s">
        <v>4921</v>
      </c>
      <c r="H1378" s="14" t="s">
        <v>5254</v>
      </c>
      <c r="I1378" s="14" t="s">
        <v>5131</v>
      </c>
      <c r="J1378" s="14" t="s">
        <v>4924</v>
      </c>
      <c r="K1378" s="16">
        <v>243.51</v>
      </c>
    </row>
    <row r="1379" spans="1:11">
      <c r="A1379" s="12" t="s">
        <v>5781</v>
      </c>
      <c r="B1379" s="12" t="s">
        <v>6302</v>
      </c>
      <c r="C1379" s="12" t="s">
        <v>6547</v>
      </c>
      <c r="D1379" s="13" t="s">
        <v>4918</v>
      </c>
      <c r="E1379" s="13" t="s">
        <v>4943</v>
      </c>
      <c r="F1379" s="13" t="s">
        <v>6549</v>
      </c>
      <c r="G1379" s="14" t="s">
        <v>4921</v>
      </c>
      <c r="H1379" s="14" t="s">
        <v>4926</v>
      </c>
      <c r="I1379" s="14" t="s">
        <v>4927</v>
      </c>
      <c r="J1379" s="14" t="s">
        <v>4924</v>
      </c>
      <c r="K1379" s="16">
        <v>243.51</v>
      </c>
    </row>
    <row r="1380" spans="1:11">
      <c r="A1380" s="12" t="s">
        <v>5781</v>
      </c>
      <c r="B1380" s="12" t="s">
        <v>6302</v>
      </c>
      <c r="C1380" s="12" t="s">
        <v>6547</v>
      </c>
      <c r="D1380" s="13" t="s">
        <v>4931</v>
      </c>
      <c r="E1380" s="13" t="s">
        <v>4932</v>
      </c>
      <c r="F1380" s="13" t="s">
        <v>6550</v>
      </c>
      <c r="G1380" s="14" t="s">
        <v>4921</v>
      </c>
      <c r="H1380" s="14" t="s">
        <v>4988</v>
      </c>
      <c r="I1380" s="14" t="s">
        <v>4927</v>
      </c>
      <c r="J1380" s="14" t="s">
        <v>4924</v>
      </c>
      <c r="K1380" s="16">
        <v>243.51</v>
      </c>
    </row>
    <row r="1381" spans="1:11">
      <c r="A1381" s="12" t="s">
        <v>5781</v>
      </c>
      <c r="B1381" s="12" t="s">
        <v>6302</v>
      </c>
      <c r="C1381" s="12" t="s">
        <v>6547</v>
      </c>
      <c r="D1381" s="13" t="s">
        <v>4931</v>
      </c>
      <c r="E1381" s="13" t="s">
        <v>4961</v>
      </c>
      <c r="F1381" s="13" t="s">
        <v>6551</v>
      </c>
      <c r="G1381" s="14" t="s">
        <v>4921</v>
      </c>
      <c r="H1381" s="14" t="s">
        <v>4988</v>
      </c>
      <c r="I1381" s="14" t="s">
        <v>5573</v>
      </c>
      <c r="J1381" s="14" t="s">
        <v>4924</v>
      </c>
      <c r="K1381" s="16">
        <v>243.51</v>
      </c>
    </row>
    <row r="1382" spans="1:11">
      <c r="A1382" s="12" t="s">
        <v>5781</v>
      </c>
      <c r="B1382" s="12" t="s">
        <v>6302</v>
      </c>
      <c r="C1382" s="12" t="s">
        <v>6547</v>
      </c>
      <c r="D1382" s="13" t="s">
        <v>4934</v>
      </c>
      <c r="E1382" s="13" t="s">
        <v>4998</v>
      </c>
      <c r="F1382" s="13" t="s">
        <v>6552</v>
      </c>
      <c r="G1382" s="14" t="s">
        <v>4921</v>
      </c>
      <c r="H1382" s="14" t="s">
        <v>4952</v>
      </c>
      <c r="I1382" s="14" t="s">
        <v>4927</v>
      </c>
      <c r="J1382" s="14" t="s">
        <v>4936</v>
      </c>
      <c r="K1382" s="16">
        <v>243.51</v>
      </c>
    </row>
    <row r="1383" spans="1:11">
      <c r="A1383" s="12" t="s">
        <v>5781</v>
      </c>
      <c r="B1383" s="12" t="s">
        <v>6302</v>
      </c>
      <c r="C1383" s="12" t="s">
        <v>6553</v>
      </c>
      <c r="D1383" s="13" t="s">
        <v>4918</v>
      </c>
      <c r="E1383" s="13" t="s">
        <v>4919</v>
      </c>
      <c r="F1383" s="13" t="s">
        <v>6554</v>
      </c>
      <c r="G1383" s="14" t="s">
        <v>4921</v>
      </c>
      <c r="H1383" s="14" t="s">
        <v>5534</v>
      </c>
      <c r="I1383" s="14" t="s">
        <v>5065</v>
      </c>
      <c r="J1383" s="14" t="s">
        <v>4924</v>
      </c>
      <c r="K1383" s="16">
        <v>50</v>
      </c>
    </row>
    <row r="1384" spans="1:11">
      <c r="A1384" s="12" t="s">
        <v>5781</v>
      </c>
      <c r="B1384" s="12" t="s">
        <v>6302</v>
      </c>
      <c r="C1384" s="12" t="s">
        <v>6553</v>
      </c>
      <c r="D1384" s="13" t="s">
        <v>4918</v>
      </c>
      <c r="E1384" s="13" t="s">
        <v>4939</v>
      </c>
      <c r="F1384" s="13" t="s">
        <v>6555</v>
      </c>
      <c r="G1384" s="14" t="s">
        <v>4921</v>
      </c>
      <c r="H1384" s="14" t="s">
        <v>4974</v>
      </c>
      <c r="I1384" s="14" t="s">
        <v>4927</v>
      </c>
      <c r="J1384" s="14" t="s">
        <v>4924</v>
      </c>
      <c r="K1384" s="16">
        <v>50</v>
      </c>
    </row>
    <row r="1385" spans="1:11">
      <c r="A1385" s="12" t="s">
        <v>5781</v>
      </c>
      <c r="B1385" s="12" t="s">
        <v>6302</v>
      </c>
      <c r="C1385" s="12" t="s">
        <v>6553</v>
      </c>
      <c r="D1385" s="13" t="s">
        <v>4931</v>
      </c>
      <c r="E1385" s="13" t="s">
        <v>4932</v>
      </c>
      <c r="F1385" s="13" t="s">
        <v>6556</v>
      </c>
      <c r="G1385" s="14" t="s">
        <v>4921</v>
      </c>
      <c r="H1385" s="14" t="s">
        <v>4988</v>
      </c>
      <c r="I1385" s="14" t="s">
        <v>5098</v>
      </c>
      <c r="J1385" s="14" t="s">
        <v>4924</v>
      </c>
      <c r="K1385" s="16">
        <v>50</v>
      </c>
    </row>
    <row r="1386" spans="1:11">
      <c r="A1386" s="12" t="s">
        <v>5781</v>
      </c>
      <c r="B1386" s="12" t="s">
        <v>6302</v>
      </c>
      <c r="C1386" s="12" t="s">
        <v>6553</v>
      </c>
      <c r="D1386" s="13" t="s">
        <v>4931</v>
      </c>
      <c r="E1386" s="13" t="s">
        <v>4932</v>
      </c>
      <c r="F1386" s="13" t="s">
        <v>6557</v>
      </c>
      <c r="G1386" s="14" t="s">
        <v>4921</v>
      </c>
      <c r="H1386" s="14" t="s">
        <v>4974</v>
      </c>
      <c r="I1386" s="14" t="s">
        <v>4927</v>
      </c>
      <c r="J1386" s="14" t="s">
        <v>4924</v>
      </c>
      <c r="K1386" s="16">
        <v>50</v>
      </c>
    </row>
    <row r="1387" spans="1:11">
      <c r="A1387" s="12" t="s">
        <v>5781</v>
      </c>
      <c r="B1387" s="12" t="s">
        <v>6302</v>
      </c>
      <c r="C1387" s="12" t="s">
        <v>6553</v>
      </c>
      <c r="D1387" s="13" t="s">
        <v>4934</v>
      </c>
      <c r="E1387" s="13" t="s">
        <v>4998</v>
      </c>
      <c r="F1387" s="13" t="s">
        <v>6397</v>
      </c>
      <c r="G1387" s="14" t="s">
        <v>4921</v>
      </c>
      <c r="H1387" s="14" t="s">
        <v>4952</v>
      </c>
      <c r="I1387" s="14" t="s">
        <v>4927</v>
      </c>
      <c r="J1387" s="14" t="s">
        <v>4936</v>
      </c>
      <c r="K1387" s="16">
        <v>50</v>
      </c>
    </row>
    <row r="1388" spans="1:11">
      <c r="A1388" s="12" t="s">
        <v>5781</v>
      </c>
      <c r="B1388" s="12" t="s">
        <v>6302</v>
      </c>
      <c r="C1388" s="12" t="s">
        <v>6558</v>
      </c>
      <c r="D1388" s="13" t="s">
        <v>4918</v>
      </c>
      <c r="E1388" s="13" t="s">
        <v>4919</v>
      </c>
      <c r="F1388" s="13" t="s">
        <v>6559</v>
      </c>
      <c r="G1388" s="14" t="s">
        <v>4921</v>
      </c>
      <c r="H1388" s="14" t="s">
        <v>4938</v>
      </c>
      <c r="I1388" s="14" t="s">
        <v>4927</v>
      </c>
      <c r="J1388" s="14" t="s">
        <v>4924</v>
      </c>
      <c r="K1388" s="16">
        <v>142.092</v>
      </c>
    </row>
    <row r="1389" spans="1:11">
      <c r="A1389" s="12" t="s">
        <v>5781</v>
      </c>
      <c r="B1389" s="12" t="s">
        <v>6302</v>
      </c>
      <c r="C1389" s="12" t="s">
        <v>6558</v>
      </c>
      <c r="D1389" s="13" t="s">
        <v>4918</v>
      </c>
      <c r="E1389" s="13" t="s">
        <v>4943</v>
      </c>
      <c r="F1389" s="13" t="s">
        <v>6560</v>
      </c>
      <c r="G1389" s="14" t="s">
        <v>5004</v>
      </c>
      <c r="H1389" s="14" t="s">
        <v>5110</v>
      </c>
      <c r="I1389" s="14" t="s">
        <v>5427</v>
      </c>
      <c r="J1389" s="14" t="s">
        <v>4924</v>
      </c>
      <c r="K1389" s="16">
        <v>142.092</v>
      </c>
    </row>
    <row r="1390" spans="1:11">
      <c r="A1390" s="12" t="s">
        <v>5781</v>
      </c>
      <c r="B1390" s="12" t="s">
        <v>6302</v>
      </c>
      <c r="C1390" s="12" t="s">
        <v>6558</v>
      </c>
      <c r="D1390" s="13" t="s">
        <v>4931</v>
      </c>
      <c r="E1390" s="13" t="s">
        <v>4932</v>
      </c>
      <c r="F1390" s="13" t="s">
        <v>6561</v>
      </c>
      <c r="G1390" s="14" t="s">
        <v>4921</v>
      </c>
      <c r="H1390" s="14" t="s">
        <v>4938</v>
      </c>
      <c r="I1390" s="14" t="s">
        <v>4927</v>
      </c>
      <c r="J1390" s="14" t="s">
        <v>4924</v>
      </c>
      <c r="K1390" s="16">
        <v>142.092</v>
      </c>
    </row>
    <row r="1391" spans="1:11">
      <c r="A1391" s="12" t="s">
        <v>5781</v>
      </c>
      <c r="B1391" s="12" t="s">
        <v>6302</v>
      </c>
      <c r="C1391" s="12" t="s">
        <v>6558</v>
      </c>
      <c r="D1391" s="13" t="s">
        <v>4931</v>
      </c>
      <c r="E1391" s="13" t="s">
        <v>4961</v>
      </c>
      <c r="F1391" s="13" t="s">
        <v>6562</v>
      </c>
      <c r="G1391" s="14" t="s">
        <v>4921</v>
      </c>
      <c r="H1391" s="14" t="s">
        <v>4974</v>
      </c>
      <c r="I1391" s="14" t="s">
        <v>4927</v>
      </c>
      <c r="J1391" s="14" t="s">
        <v>4924</v>
      </c>
      <c r="K1391" s="16">
        <v>142.092</v>
      </c>
    </row>
    <row r="1392" spans="1:11">
      <c r="A1392" s="12" t="s">
        <v>5781</v>
      </c>
      <c r="B1392" s="12" t="s">
        <v>6302</v>
      </c>
      <c r="C1392" s="12" t="s">
        <v>6558</v>
      </c>
      <c r="D1392" s="13" t="s">
        <v>4934</v>
      </c>
      <c r="E1392" s="13" t="s">
        <v>4998</v>
      </c>
      <c r="F1392" s="13" t="s">
        <v>6397</v>
      </c>
      <c r="G1392" s="14" t="s">
        <v>4921</v>
      </c>
      <c r="H1392" s="14" t="s">
        <v>4952</v>
      </c>
      <c r="I1392" s="14" t="s">
        <v>4927</v>
      </c>
      <c r="J1392" s="14" t="s">
        <v>4936</v>
      </c>
      <c r="K1392" s="16">
        <v>142.092</v>
      </c>
    </row>
    <row r="1393" spans="1:11">
      <c r="A1393" s="12" t="s">
        <v>5781</v>
      </c>
      <c r="B1393" s="12" t="s">
        <v>6302</v>
      </c>
      <c r="C1393" s="12" t="s">
        <v>6563</v>
      </c>
      <c r="D1393" s="13" t="s">
        <v>4918</v>
      </c>
      <c r="E1393" s="13" t="s">
        <v>4919</v>
      </c>
      <c r="F1393" s="13" t="s">
        <v>6564</v>
      </c>
      <c r="G1393" s="14" t="s">
        <v>4921</v>
      </c>
      <c r="H1393" s="14" t="s">
        <v>6565</v>
      </c>
      <c r="I1393" s="14" t="s">
        <v>5065</v>
      </c>
      <c r="J1393" s="14" t="s">
        <v>4924</v>
      </c>
      <c r="K1393" s="16">
        <v>1245</v>
      </c>
    </row>
    <row r="1394" spans="1:11">
      <c r="A1394" s="12" t="s">
        <v>5781</v>
      </c>
      <c r="B1394" s="12" t="s">
        <v>6302</v>
      </c>
      <c r="C1394" s="12" t="s">
        <v>6563</v>
      </c>
      <c r="D1394" s="13" t="s">
        <v>4918</v>
      </c>
      <c r="E1394" s="13" t="s">
        <v>4939</v>
      </c>
      <c r="F1394" s="13" t="s">
        <v>6566</v>
      </c>
      <c r="G1394" s="14" t="s">
        <v>4921</v>
      </c>
      <c r="H1394" s="14" t="s">
        <v>5007</v>
      </c>
      <c r="I1394" s="14" t="s">
        <v>5065</v>
      </c>
      <c r="J1394" s="14" t="s">
        <v>4924</v>
      </c>
      <c r="K1394" s="16">
        <v>1245</v>
      </c>
    </row>
    <row r="1395" spans="1:11">
      <c r="A1395" s="12" t="s">
        <v>5781</v>
      </c>
      <c r="B1395" s="12" t="s">
        <v>6302</v>
      </c>
      <c r="C1395" s="12" t="s">
        <v>6563</v>
      </c>
      <c r="D1395" s="13" t="s">
        <v>4931</v>
      </c>
      <c r="E1395" s="13" t="s">
        <v>4932</v>
      </c>
      <c r="F1395" s="13" t="s">
        <v>6567</v>
      </c>
      <c r="G1395" s="14" t="s">
        <v>4921</v>
      </c>
      <c r="H1395" s="14" t="s">
        <v>4926</v>
      </c>
      <c r="I1395" s="14" t="s">
        <v>4927</v>
      </c>
      <c r="J1395" s="14" t="s">
        <v>4924</v>
      </c>
      <c r="K1395" s="16">
        <v>1245</v>
      </c>
    </row>
    <row r="1396" spans="1:11">
      <c r="A1396" s="12" t="s">
        <v>5781</v>
      </c>
      <c r="B1396" s="12" t="s">
        <v>6302</v>
      </c>
      <c r="C1396" s="12" t="s">
        <v>6563</v>
      </c>
      <c r="D1396" s="13" t="s">
        <v>4934</v>
      </c>
      <c r="E1396" s="13" t="s">
        <v>4934</v>
      </c>
      <c r="F1396" s="13" t="s">
        <v>6568</v>
      </c>
      <c r="G1396" s="14" t="s">
        <v>4921</v>
      </c>
      <c r="H1396" s="14" t="s">
        <v>5324</v>
      </c>
      <c r="I1396" s="14" t="s">
        <v>4927</v>
      </c>
      <c r="J1396" s="14" t="s">
        <v>4936</v>
      </c>
      <c r="K1396" s="16">
        <v>1245</v>
      </c>
    </row>
    <row r="1397" spans="1:11">
      <c r="A1397" s="12" t="s">
        <v>5781</v>
      </c>
      <c r="B1397" s="12" t="s">
        <v>6302</v>
      </c>
      <c r="C1397" s="12" t="s">
        <v>6563</v>
      </c>
      <c r="D1397" s="13" t="s">
        <v>4940</v>
      </c>
      <c r="E1397" s="13" t="s">
        <v>5018</v>
      </c>
      <c r="F1397" s="13" t="s">
        <v>6569</v>
      </c>
      <c r="G1397" s="14" t="s">
        <v>4921</v>
      </c>
      <c r="H1397" s="14" t="s">
        <v>5037</v>
      </c>
      <c r="I1397" s="14" t="s">
        <v>5725</v>
      </c>
      <c r="J1397" s="14" t="s">
        <v>4924</v>
      </c>
      <c r="K1397" s="16">
        <v>1245</v>
      </c>
    </row>
    <row r="1398" spans="1:11">
      <c r="A1398" s="12" t="s">
        <v>5781</v>
      </c>
      <c r="B1398" s="12" t="s">
        <v>6570</v>
      </c>
      <c r="C1398" s="12" t="s">
        <v>6571</v>
      </c>
      <c r="D1398" s="13"/>
      <c r="E1398" s="13"/>
      <c r="F1398" s="13"/>
      <c r="G1398" s="14"/>
      <c r="H1398" s="14"/>
      <c r="I1398" s="14"/>
      <c r="J1398" s="14"/>
      <c r="K1398" s="16">
        <v>80</v>
      </c>
    </row>
    <row r="1399" spans="1:11">
      <c r="A1399" s="12" t="s">
        <v>5781</v>
      </c>
      <c r="B1399" s="12" t="s">
        <v>6572</v>
      </c>
      <c r="C1399" s="12" t="s">
        <v>6489</v>
      </c>
      <c r="D1399" s="13"/>
      <c r="E1399" s="13"/>
      <c r="F1399" s="13"/>
      <c r="G1399" s="14"/>
      <c r="H1399" s="14"/>
      <c r="I1399" s="14"/>
      <c r="J1399" s="14"/>
      <c r="K1399" s="16">
        <v>350.039</v>
      </c>
    </row>
    <row r="1400" spans="1:11">
      <c r="A1400" s="12" t="s">
        <v>5781</v>
      </c>
      <c r="B1400" s="12" t="s">
        <v>6572</v>
      </c>
      <c r="C1400" s="12" t="s">
        <v>6496</v>
      </c>
      <c r="D1400" s="13"/>
      <c r="E1400" s="13"/>
      <c r="F1400" s="13"/>
      <c r="G1400" s="14"/>
      <c r="H1400" s="14"/>
      <c r="I1400" s="14"/>
      <c r="J1400" s="14"/>
      <c r="K1400" s="16">
        <v>101.014537</v>
      </c>
    </row>
    <row r="1401" spans="1:11">
      <c r="A1401" s="12" t="s">
        <v>5781</v>
      </c>
      <c r="B1401" s="12" t="s">
        <v>6573</v>
      </c>
      <c r="C1401" s="12" t="s">
        <v>6574</v>
      </c>
      <c r="D1401" s="13"/>
      <c r="E1401" s="13"/>
      <c r="F1401" s="13"/>
      <c r="G1401" s="14"/>
      <c r="H1401" s="14"/>
      <c r="I1401" s="14"/>
      <c r="J1401" s="14"/>
      <c r="K1401" s="16">
        <v>102</v>
      </c>
    </row>
    <row r="1402" spans="1:11">
      <c r="A1402" s="12" t="s">
        <v>5781</v>
      </c>
      <c r="B1402" s="12" t="s">
        <v>6575</v>
      </c>
      <c r="C1402" s="12" t="s">
        <v>6576</v>
      </c>
      <c r="D1402" s="13"/>
      <c r="E1402" s="13"/>
      <c r="F1402" s="13"/>
      <c r="G1402" s="14"/>
      <c r="H1402" s="14"/>
      <c r="I1402" s="14"/>
      <c r="J1402" s="14"/>
      <c r="K1402" s="16">
        <v>3770.013141</v>
      </c>
    </row>
    <row r="1403" spans="1:11">
      <c r="A1403" s="12" t="s">
        <v>5781</v>
      </c>
      <c r="B1403" s="12" t="s">
        <v>6575</v>
      </c>
      <c r="C1403" s="12" t="s">
        <v>6577</v>
      </c>
      <c r="D1403" s="13"/>
      <c r="E1403" s="13"/>
      <c r="F1403" s="13"/>
      <c r="G1403" s="14"/>
      <c r="H1403" s="14"/>
      <c r="I1403" s="14"/>
      <c r="J1403" s="14"/>
      <c r="K1403" s="16">
        <v>900</v>
      </c>
    </row>
    <row r="1404" spans="1:11">
      <c r="A1404" s="12" t="s">
        <v>5781</v>
      </c>
      <c r="B1404" s="12" t="s">
        <v>6578</v>
      </c>
      <c r="C1404" s="12" t="s">
        <v>6392</v>
      </c>
      <c r="D1404" s="13"/>
      <c r="E1404" s="13"/>
      <c r="F1404" s="13"/>
      <c r="G1404" s="14"/>
      <c r="H1404" s="14"/>
      <c r="I1404" s="14"/>
      <c r="J1404" s="14"/>
      <c r="K1404" s="16">
        <v>19.040748</v>
      </c>
    </row>
    <row r="1405" spans="1:11">
      <c r="A1405" s="12" t="s">
        <v>5781</v>
      </c>
      <c r="B1405" s="12" t="s">
        <v>6578</v>
      </c>
      <c r="C1405" s="12" t="s">
        <v>6579</v>
      </c>
      <c r="D1405" s="13"/>
      <c r="E1405" s="13"/>
      <c r="F1405" s="13"/>
      <c r="G1405" s="14"/>
      <c r="H1405" s="14"/>
      <c r="I1405" s="14"/>
      <c r="J1405" s="14"/>
      <c r="K1405" s="16">
        <v>16</v>
      </c>
    </row>
    <row r="1406" spans="1:11">
      <c r="A1406" s="12" t="s">
        <v>5781</v>
      </c>
      <c r="B1406" s="12" t="s">
        <v>6578</v>
      </c>
      <c r="C1406" s="12" t="s">
        <v>6580</v>
      </c>
      <c r="D1406" s="13"/>
      <c r="E1406" s="13"/>
      <c r="F1406" s="13"/>
      <c r="G1406" s="14"/>
      <c r="H1406" s="14"/>
      <c r="I1406" s="14"/>
      <c r="J1406" s="14"/>
      <c r="K1406" s="16">
        <v>5.1</v>
      </c>
    </row>
    <row r="1407" spans="1:11">
      <c r="A1407" s="12" t="s">
        <v>5781</v>
      </c>
      <c r="B1407" s="12" t="s">
        <v>6578</v>
      </c>
      <c r="C1407" s="12" t="s">
        <v>6581</v>
      </c>
      <c r="D1407" s="13"/>
      <c r="E1407" s="13"/>
      <c r="F1407" s="13"/>
      <c r="G1407" s="14"/>
      <c r="H1407" s="14"/>
      <c r="I1407" s="14"/>
      <c r="J1407" s="14"/>
      <c r="K1407" s="16">
        <v>20</v>
      </c>
    </row>
    <row r="1408" spans="1:11">
      <c r="A1408" s="12" t="s">
        <v>5781</v>
      </c>
      <c r="B1408" s="12" t="s">
        <v>6578</v>
      </c>
      <c r="C1408" s="12" t="s">
        <v>6582</v>
      </c>
      <c r="D1408" s="13"/>
      <c r="E1408" s="13"/>
      <c r="F1408" s="13"/>
      <c r="G1408" s="14"/>
      <c r="H1408" s="14"/>
      <c r="I1408" s="14"/>
      <c r="J1408" s="14"/>
      <c r="K1408" s="16">
        <v>6.48</v>
      </c>
    </row>
    <row r="1409" spans="1:11">
      <c r="A1409" s="12" t="s">
        <v>5781</v>
      </c>
      <c r="B1409" s="12" t="s">
        <v>6578</v>
      </c>
      <c r="C1409" s="12" t="s">
        <v>6583</v>
      </c>
      <c r="D1409" s="13"/>
      <c r="E1409" s="13"/>
      <c r="F1409" s="13"/>
      <c r="G1409" s="14"/>
      <c r="H1409" s="14"/>
      <c r="I1409" s="14"/>
      <c r="J1409" s="14"/>
      <c r="K1409" s="16">
        <v>14.96</v>
      </c>
    </row>
    <row r="1410" spans="1:11">
      <c r="A1410" s="12" t="s">
        <v>5781</v>
      </c>
      <c r="B1410" s="12" t="s">
        <v>6578</v>
      </c>
      <c r="C1410" s="12" t="s">
        <v>6584</v>
      </c>
      <c r="D1410" s="13"/>
      <c r="E1410" s="13"/>
      <c r="F1410" s="13"/>
      <c r="G1410" s="14"/>
      <c r="H1410" s="14"/>
      <c r="I1410" s="14"/>
      <c r="J1410" s="14"/>
      <c r="K1410" s="16">
        <v>8.52</v>
      </c>
    </row>
    <row r="1411" spans="1:11">
      <c r="A1411" s="12" t="s">
        <v>5781</v>
      </c>
      <c r="B1411" s="12" t="s">
        <v>6585</v>
      </c>
      <c r="C1411" s="12" t="s">
        <v>6392</v>
      </c>
      <c r="D1411" s="13"/>
      <c r="E1411" s="13"/>
      <c r="F1411" s="13"/>
      <c r="G1411" s="14"/>
      <c r="H1411" s="14"/>
      <c r="I1411" s="14"/>
      <c r="J1411" s="14"/>
      <c r="K1411" s="16">
        <v>51.86492</v>
      </c>
    </row>
    <row r="1412" spans="1:11">
      <c r="A1412" s="12" t="s">
        <v>5781</v>
      </c>
      <c r="B1412" s="12" t="s">
        <v>6585</v>
      </c>
      <c r="C1412" s="12" t="s">
        <v>6586</v>
      </c>
      <c r="D1412" s="13"/>
      <c r="E1412" s="13"/>
      <c r="F1412" s="13"/>
      <c r="G1412" s="14"/>
      <c r="H1412" s="14"/>
      <c r="I1412" s="14"/>
      <c r="J1412" s="14"/>
      <c r="K1412" s="16">
        <v>50</v>
      </c>
    </row>
    <row r="1413" spans="1:11">
      <c r="A1413" s="12" t="s">
        <v>5781</v>
      </c>
      <c r="B1413" s="12" t="s">
        <v>6585</v>
      </c>
      <c r="C1413" s="12" t="s">
        <v>6587</v>
      </c>
      <c r="D1413" s="13"/>
      <c r="E1413" s="13"/>
      <c r="F1413" s="13"/>
      <c r="G1413" s="14"/>
      <c r="H1413" s="14"/>
      <c r="I1413" s="14"/>
      <c r="J1413" s="14"/>
      <c r="K1413" s="16">
        <v>0.2082</v>
      </c>
    </row>
    <row r="1414" spans="1:11">
      <c r="A1414" s="12" t="s">
        <v>5781</v>
      </c>
      <c r="B1414" s="12" t="s">
        <v>6585</v>
      </c>
      <c r="C1414" s="12" t="s">
        <v>6588</v>
      </c>
      <c r="D1414" s="13"/>
      <c r="E1414" s="13"/>
      <c r="F1414" s="13"/>
      <c r="G1414" s="14"/>
      <c r="H1414" s="14"/>
      <c r="I1414" s="14"/>
      <c r="J1414" s="14"/>
      <c r="K1414" s="16">
        <v>23</v>
      </c>
    </row>
    <row r="1415" spans="1:11">
      <c r="A1415" s="12" t="s">
        <v>5781</v>
      </c>
      <c r="B1415" s="12" t="s">
        <v>6589</v>
      </c>
      <c r="C1415" s="12" t="s">
        <v>6590</v>
      </c>
      <c r="D1415" s="13"/>
      <c r="E1415" s="13"/>
      <c r="F1415" s="13"/>
      <c r="G1415" s="14"/>
      <c r="H1415" s="14"/>
      <c r="I1415" s="14"/>
      <c r="J1415" s="14"/>
      <c r="K1415" s="16">
        <v>0.002</v>
      </c>
    </row>
    <row r="1416" spans="1:11">
      <c r="A1416" s="12" t="s">
        <v>5781</v>
      </c>
      <c r="B1416" s="12" t="s">
        <v>6589</v>
      </c>
      <c r="C1416" s="12" t="s">
        <v>6591</v>
      </c>
      <c r="D1416" s="13"/>
      <c r="E1416" s="13"/>
      <c r="F1416" s="13"/>
      <c r="G1416" s="14"/>
      <c r="H1416" s="14"/>
      <c r="I1416" s="14"/>
      <c r="J1416" s="14"/>
      <c r="K1416" s="16">
        <v>0.252123</v>
      </c>
    </row>
    <row r="1417" spans="1:11">
      <c r="A1417" s="12" t="s">
        <v>5781</v>
      </c>
      <c r="B1417" s="12" t="s">
        <v>6589</v>
      </c>
      <c r="C1417" s="12" t="s">
        <v>6592</v>
      </c>
      <c r="D1417" s="13"/>
      <c r="E1417" s="13"/>
      <c r="F1417" s="13"/>
      <c r="G1417" s="14"/>
      <c r="H1417" s="14"/>
      <c r="I1417" s="14"/>
      <c r="J1417" s="14"/>
      <c r="K1417" s="16">
        <v>1</v>
      </c>
    </row>
    <row r="1418" spans="1:11">
      <c r="A1418" s="12" t="s">
        <v>5781</v>
      </c>
      <c r="B1418" s="12" t="s">
        <v>6589</v>
      </c>
      <c r="C1418" s="12" t="s">
        <v>6580</v>
      </c>
      <c r="D1418" s="13"/>
      <c r="E1418" s="13"/>
      <c r="F1418" s="13"/>
      <c r="G1418" s="14"/>
      <c r="H1418" s="14"/>
      <c r="I1418" s="14"/>
      <c r="J1418" s="14"/>
      <c r="K1418" s="16">
        <v>3.9</v>
      </c>
    </row>
    <row r="1419" spans="1:11">
      <c r="A1419" s="12" t="s">
        <v>5781</v>
      </c>
      <c r="B1419" s="12" t="s">
        <v>6593</v>
      </c>
      <c r="C1419" s="12" t="s">
        <v>6594</v>
      </c>
      <c r="D1419" s="13"/>
      <c r="E1419" s="13"/>
      <c r="F1419" s="13"/>
      <c r="G1419" s="14"/>
      <c r="H1419" s="14"/>
      <c r="I1419" s="14"/>
      <c r="J1419" s="14"/>
      <c r="K1419" s="16">
        <v>161</v>
      </c>
    </row>
    <row r="1420" spans="1:11">
      <c r="A1420" s="12" t="s">
        <v>5781</v>
      </c>
      <c r="B1420" s="12" t="s">
        <v>6595</v>
      </c>
      <c r="C1420" s="12" t="s">
        <v>6392</v>
      </c>
      <c r="D1420" s="13"/>
      <c r="E1420" s="13"/>
      <c r="F1420" s="13"/>
      <c r="G1420" s="14"/>
      <c r="H1420" s="14"/>
      <c r="I1420" s="14"/>
      <c r="J1420" s="14"/>
      <c r="K1420" s="16">
        <v>12.55</v>
      </c>
    </row>
    <row r="1421" spans="1:11">
      <c r="A1421" s="12" t="s">
        <v>5781</v>
      </c>
      <c r="B1421" s="12" t="s">
        <v>6595</v>
      </c>
      <c r="C1421" s="12" t="s">
        <v>6596</v>
      </c>
      <c r="D1421" s="13"/>
      <c r="E1421" s="13"/>
      <c r="F1421" s="13"/>
      <c r="G1421" s="14"/>
      <c r="H1421" s="14"/>
      <c r="I1421" s="14"/>
      <c r="J1421" s="14"/>
      <c r="K1421" s="16">
        <v>0.14</v>
      </c>
    </row>
    <row r="1422" spans="1:11">
      <c r="A1422" s="12" t="s">
        <v>5781</v>
      </c>
      <c r="B1422" s="12" t="s">
        <v>6595</v>
      </c>
      <c r="C1422" s="12" t="s">
        <v>6587</v>
      </c>
      <c r="D1422" s="13"/>
      <c r="E1422" s="13"/>
      <c r="F1422" s="13"/>
      <c r="G1422" s="14"/>
      <c r="H1422" s="14"/>
      <c r="I1422" s="14"/>
      <c r="J1422" s="14"/>
      <c r="K1422" s="16">
        <v>0.094</v>
      </c>
    </row>
    <row r="1423" spans="1:11">
      <c r="A1423" s="12" t="s">
        <v>5781</v>
      </c>
      <c r="B1423" s="12" t="s">
        <v>6595</v>
      </c>
      <c r="C1423" s="12" t="s">
        <v>6597</v>
      </c>
      <c r="D1423" s="13"/>
      <c r="E1423" s="13"/>
      <c r="F1423" s="13"/>
      <c r="G1423" s="14"/>
      <c r="H1423" s="14"/>
      <c r="I1423" s="14"/>
      <c r="J1423" s="14"/>
      <c r="K1423" s="16">
        <v>4.2</v>
      </c>
    </row>
    <row r="1424" spans="1:11">
      <c r="A1424" s="12" t="s">
        <v>5781</v>
      </c>
      <c r="B1424" s="12" t="s">
        <v>6595</v>
      </c>
      <c r="C1424" s="12" t="s">
        <v>6580</v>
      </c>
      <c r="D1424" s="13"/>
      <c r="E1424" s="13"/>
      <c r="F1424" s="13"/>
      <c r="G1424" s="14"/>
      <c r="H1424" s="14"/>
      <c r="I1424" s="14"/>
      <c r="J1424" s="14"/>
      <c r="K1424" s="16">
        <v>0.0323</v>
      </c>
    </row>
    <row r="1425" spans="1:11">
      <c r="A1425" s="12" t="s">
        <v>5781</v>
      </c>
      <c r="B1425" s="12" t="s">
        <v>6595</v>
      </c>
      <c r="C1425" s="12" t="s">
        <v>6598</v>
      </c>
      <c r="D1425" s="13" t="s">
        <v>4918</v>
      </c>
      <c r="E1425" s="13" t="s">
        <v>4919</v>
      </c>
      <c r="F1425" s="13" t="s">
        <v>6599</v>
      </c>
      <c r="G1425" s="14" t="s">
        <v>4921</v>
      </c>
      <c r="H1425" s="14" t="s">
        <v>5534</v>
      </c>
      <c r="I1425" s="14" t="s">
        <v>5065</v>
      </c>
      <c r="J1425" s="14" t="s">
        <v>5051</v>
      </c>
      <c r="K1425" s="16">
        <v>5</v>
      </c>
    </row>
    <row r="1426" spans="1:11">
      <c r="A1426" s="12" t="s">
        <v>5781</v>
      </c>
      <c r="B1426" s="12" t="s">
        <v>6595</v>
      </c>
      <c r="C1426" s="12" t="s">
        <v>6598</v>
      </c>
      <c r="D1426" s="13" t="s">
        <v>4918</v>
      </c>
      <c r="E1426" s="13" t="s">
        <v>4943</v>
      </c>
      <c r="F1426" s="13" t="s">
        <v>6600</v>
      </c>
      <c r="G1426" s="14" t="s">
        <v>4921</v>
      </c>
      <c r="H1426" s="14" t="s">
        <v>4938</v>
      </c>
      <c r="I1426" s="14" t="s">
        <v>4927</v>
      </c>
      <c r="J1426" s="14" t="s">
        <v>5221</v>
      </c>
      <c r="K1426" s="16">
        <v>5</v>
      </c>
    </row>
    <row r="1427" spans="1:11">
      <c r="A1427" s="12" t="s">
        <v>5781</v>
      </c>
      <c r="B1427" s="12" t="s">
        <v>6595</v>
      </c>
      <c r="C1427" s="12" t="s">
        <v>6598</v>
      </c>
      <c r="D1427" s="13" t="s">
        <v>4931</v>
      </c>
      <c r="E1427" s="13" t="s">
        <v>4932</v>
      </c>
      <c r="F1427" s="13" t="s">
        <v>6601</v>
      </c>
      <c r="G1427" s="14" t="s">
        <v>4921</v>
      </c>
      <c r="H1427" s="14" t="s">
        <v>4974</v>
      </c>
      <c r="I1427" s="14" t="s">
        <v>4927</v>
      </c>
      <c r="J1427" s="14" t="s">
        <v>5051</v>
      </c>
      <c r="K1427" s="16">
        <v>5</v>
      </c>
    </row>
    <row r="1428" spans="1:11">
      <c r="A1428" s="12" t="s">
        <v>5781</v>
      </c>
      <c r="B1428" s="12" t="s">
        <v>6595</v>
      </c>
      <c r="C1428" s="12" t="s">
        <v>6598</v>
      </c>
      <c r="D1428" s="13" t="s">
        <v>4931</v>
      </c>
      <c r="E1428" s="13" t="s">
        <v>5083</v>
      </c>
      <c r="F1428" s="13" t="s">
        <v>6602</v>
      </c>
      <c r="G1428" s="14" t="s">
        <v>4921</v>
      </c>
      <c r="H1428" s="14" t="s">
        <v>4936</v>
      </c>
      <c r="I1428" s="14" t="s">
        <v>4927</v>
      </c>
      <c r="J1428" s="14" t="s">
        <v>5221</v>
      </c>
      <c r="K1428" s="16">
        <v>5</v>
      </c>
    </row>
    <row r="1429" spans="1:11">
      <c r="A1429" s="12" t="s">
        <v>5781</v>
      </c>
      <c r="B1429" s="12" t="s">
        <v>6595</v>
      </c>
      <c r="C1429" s="12" t="s">
        <v>6598</v>
      </c>
      <c r="D1429" s="13" t="s">
        <v>4934</v>
      </c>
      <c r="E1429" s="13" t="s">
        <v>4934</v>
      </c>
      <c r="F1429" s="13" t="s">
        <v>6603</v>
      </c>
      <c r="G1429" s="14" t="s">
        <v>4921</v>
      </c>
      <c r="H1429" s="14" t="s">
        <v>4952</v>
      </c>
      <c r="I1429" s="14" t="s">
        <v>4927</v>
      </c>
      <c r="J1429" s="14" t="s">
        <v>4936</v>
      </c>
      <c r="K1429" s="16">
        <v>5</v>
      </c>
    </row>
    <row r="1430" spans="1:11">
      <c r="A1430" s="12" t="s">
        <v>5781</v>
      </c>
      <c r="B1430" s="12" t="s">
        <v>6604</v>
      </c>
      <c r="C1430" s="12" t="s">
        <v>6392</v>
      </c>
      <c r="D1430" s="13"/>
      <c r="E1430" s="13"/>
      <c r="F1430" s="13"/>
      <c r="G1430" s="14"/>
      <c r="H1430" s="14"/>
      <c r="I1430" s="14"/>
      <c r="J1430" s="14"/>
      <c r="K1430" s="16">
        <v>19.35</v>
      </c>
    </row>
    <row r="1431" spans="1:11">
      <c r="A1431" s="12" t="s">
        <v>5781</v>
      </c>
      <c r="B1431" s="12" t="s">
        <v>6604</v>
      </c>
      <c r="C1431" s="12" t="s">
        <v>6605</v>
      </c>
      <c r="D1431" s="13"/>
      <c r="E1431" s="13"/>
      <c r="F1431" s="13"/>
      <c r="G1431" s="14"/>
      <c r="H1431" s="14"/>
      <c r="I1431" s="14"/>
      <c r="J1431" s="14"/>
      <c r="K1431" s="16">
        <v>16.78697</v>
      </c>
    </row>
    <row r="1432" spans="1:11">
      <c r="A1432" s="12" t="s">
        <v>5781</v>
      </c>
      <c r="B1432" s="12" t="s">
        <v>6604</v>
      </c>
      <c r="C1432" s="12" t="s">
        <v>6606</v>
      </c>
      <c r="D1432" s="13"/>
      <c r="E1432" s="13"/>
      <c r="F1432" s="13"/>
      <c r="G1432" s="14"/>
      <c r="H1432" s="14"/>
      <c r="I1432" s="14"/>
      <c r="J1432" s="14"/>
      <c r="K1432" s="16">
        <v>50.859983</v>
      </c>
    </row>
    <row r="1433" spans="1:11">
      <c r="A1433" s="12" t="s">
        <v>5781</v>
      </c>
      <c r="B1433" s="12" t="s">
        <v>6607</v>
      </c>
      <c r="C1433" s="12" t="s">
        <v>6608</v>
      </c>
      <c r="D1433" s="13"/>
      <c r="E1433" s="13"/>
      <c r="F1433" s="13"/>
      <c r="G1433" s="14"/>
      <c r="H1433" s="14"/>
      <c r="I1433" s="14"/>
      <c r="J1433" s="14"/>
      <c r="K1433" s="16">
        <v>35.743597</v>
      </c>
    </row>
    <row r="1434" spans="1:11">
      <c r="A1434" s="12" t="s">
        <v>5781</v>
      </c>
      <c r="B1434" s="12" t="s">
        <v>6607</v>
      </c>
      <c r="C1434" s="12" t="s">
        <v>6609</v>
      </c>
      <c r="D1434" s="13"/>
      <c r="E1434" s="13"/>
      <c r="F1434" s="13"/>
      <c r="G1434" s="14"/>
      <c r="H1434" s="14"/>
      <c r="I1434" s="14"/>
      <c r="J1434" s="14"/>
      <c r="K1434" s="16">
        <v>58</v>
      </c>
    </row>
    <row r="1435" spans="1:11">
      <c r="A1435" s="12" t="s">
        <v>5781</v>
      </c>
      <c r="B1435" s="12" t="s">
        <v>6610</v>
      </c>
      <c r="C1435" s="12" t="s">
        <v>6611</v>
      </c>
      <c r="D1435" s="13"/>
      <c r="E1435" s="13"/>
      <c r="F1435" s="13"/>
      <c r="G1435" s="14"/>
      <c r="H1435" s="14"/>
      <c r="I1435" s="14"/>
      <c r="J1435" s="14"/>
      <c r="K1435" s="16">
        <v>6.11727</v>
      </c>
    </row>
    <row r="1436" spans="1:11">
      <c r="A1436" s="12" t="s">
        <v>5781</v>
      </c>
      <c r="B1436" s="12" t="s">
        <v>6610</v>
      </c>
      <c r="C1436" s="12" t="s">
        <v>6612</v>
      </c>
      <c r="D1436" s="13"/>
      <c r="E1436" s="13"/>
      <c r="F1436" s="13"/>
      <c r="G1436" s="14"/>
      <c r="H1436" s="14"/>
      <c r="I1436" s="14"/>
      <c r="J1436" s="14"/>
      <c r="K1436" s="16">
        <v>0.051</v>
      </c>
    </row>
    <row r="1437" spans="1:11">
      <c r="A1437" s="12" t="s">
        <v>5781</v>
      </c>
      <c r="B1437" s="12" t="s">
        <v>6610</v>
      </c>
      <c r="C1437" s="12" t="s">
        <v>6613</v>
      </c>
      <c r="D1437" s="13"/>
      <c r="E1437" s="13"/>
      <c r="F1437" s="13"/>
      <c r="G1437" s="14"/>
      <c r="H1437" s="14"/>
      <c r="I1437" s="14"/>
      <c r="J1437" s="14"/>
      <c r="K1437" s="16">
        <v>196.45003</v>
      </c>
    </row>
    <row r="1438" spans="1:11">
      <c r="A1438" s="12" t="s">
        <v>5781</v>
      </c>
      <c r="B1438" s="12" t="s">
        <v>6610</v>
      </c>
      <c r="C1438" s="12" t="s">
        <v>6614</v>
      </c>
      <c r="D1438" s="13"/>
      <c r="E1438" s="13"/>
      <c r="F1438" s="13"/>
      <c r="G1438" s="14"/>
      <c r="H1438" s="14"/>
      <c r="I1438" s="14"/>
      <c r="J1438" s="14"/>
      <c r="K1438" s="16">
        <v>2.4992</v>
      </c>
    </row>
    <row r="1439" spans="1:11">
      <c r="A1439" s="12" t="s">
        <v>5781</v>
      </c>
      <c r="B1439" s="12" t="s">
        <v>6615</v>
      </c>
      <c r="C1439" s="12" t="s">
        <v>6616</v>
      </c>
      <c r="D1439" s="13"/>
      <c r="E1439" s="13"/>
      <c r="F1439" s="13"/>
      <c r="G1439" s="14"/>
      <c r="H1439" s="14"/>
      <c r="I1439" s="14"/>
      <c r="J1439" s="14"/>
      <c r="K1439" s="16">
        <v>0.10586</v>
      </c>
    </row>
    <row r="1440" spans="1:11">
      <c r="A1440" s="12" t="s">
        <v>5781</v>
      </c>
      <c r="B1440" s="12" t="s">
        <v>6615</v>
      </c>
      <c r="C1440" s="12" t="s">
        <v>6392</v>
      </c>
      <c r="D1440" s="13"/>
      <c r="E1440" s="13"/>
      <c r="F1440" s="13"/>
      <c r="G1440" s="14"/>
      <c r="H1440" s="14"/>
      <c r="I1440" s="14"/>
      <c r="J1440" s="14"/>
      <c r="K1440" s="16">
        <v>27.986906</v>
      </c>
    </row>
    <row r="1441" spans="1:11">
      <c r="A1441" s="12" t="s">
        <v>5781</v>
      </c>
      <c r="B1441" s="12" t="s">
        <v>6615</v>
      </c>
      <c r="C1441" s="12" t="s">
        <v>6617</v>
      </c>
      <c r="D1441" s="13"/>
      <c r="E1441" s="13"/>
      <c r="F1441" s="13"/>
      <c r="G1441" s="14"/>
      <c r="H1441" s="14"/>
      <c r="I1441" s="14"/>
      <c r="J1441" s="14"/>
      <c r="K1441" s="16">
        <v>1.609215</v>
      </c>
    </row>
    <row r="1442" spans="1:11">
      <c r="A1442" s="12" t="s">
        <v>5781</v>
      </c>
      <c r="B1442" s="12" t="s">
        <v>6615</v>
      </c>
      <c r="C1442" s="12" t="s">
        <v>6508</v>
      </c>
      <c r="D1442" s="13"/>
      <c r="E1442" s="13"/>
      <c r="F1442" s="13"/>
      <c r="G1442" s="14"/>
      <c r="H1442" s="14"/>
      <c r="I1442" s="14"/>
      <c r="J1442" s="14"/>
      <c r="K1442" s="16">
        <v>2</v>
      </c>
    </row>
    <row r="1443" spans="1:11">
      <c r="A1443" s="12" t="s">
        <v>5781</v>
      </c>
      <c r="B1443" s="12" t="s">
        <v>6615</v>
      </c>
      <c r="C1443" s="12" t="s">
        <v>6612</v>
      </c>
      <c r="D1443" s="13"/>
      <c r="E1443" s="13"/>
      <c r="F1443" s="13"/>
      <c r="G1443" s="14"/>
      <c r="H1443" s="14"/>
      <c r="I1443" s="14"/>
      <c r="J1443" s="14"/>
      <c r="K1443" s="16">
        <v>0.00125</v>
      </c>
    </row>
    <row r="1444" spans="1:11">
      <c r="A1444" s="12" t="s">
        <v>5781</v>
      </c>
      <c r="B1444" s="12" t="s">
        <v>6618</v>
      </c>
      <c r="C1444" s="12" t="s">
        <v>6619</v>
      </c>
      <c r="D1444" s="13"/>
      <c r="E1444" s="13"/>
      <c r="F1444" s="13"/>
      <c r="G1444" s="14"/>
      <c r="H1444" s="14"/>
      <c r="I1444" s="14"/>
      <c r="J1444" s="14"/>
      <c r="K1444" s="16">
        <v>0.0092</v>
      </c>
    </row>
    <row r="1445" spans="1:11">
      <c r="A1445" s="12" t="s">
        <v>5781</v>
      </c>
      <c r="B1445" s="12" t="s">
        <v>6618</v>
      </c>
      <c r="C1445" s="12" t="s">
        <v>6309</v>
      </c>
      <c r="D1445" s="13"/>
      <c r="E1445" s="13"/>
      <c r="F1445" s="13"/>
      <c r="G1445" s="14"/>
      <c r="H1445" s="14"/>
      <c r="I1445" s="14"/>
      <c r="J1445" s="14"/>
      <c r="K1445" s="16">
        <v>0.24</v>
      </c>
    </row>
    <row r="1446" spans="1:11">
      <c r="A1446" s="12" t="s">
        <v>5781</v>
      </c>
      <c r="B1446" s="12" t="s">
        <v>6618</v>
      </c>
      <c r="C1446" s="12" t="s">
        <v>6620</v>
      </c>
      <c r="D1446" s="13"/>
      <c r="E1446" s="13"/>
      <c r="F1446" s="13"/>
      <c r="G1446" s="14"/>
      <c r="H1446" s="14"/>
      <c r="I1446" s="14"/>
      <c r="J1446" s="14"/>
      <c r="K1446" s="16">
        <v>0.30763</v>
      </c>
    </row>
    <row r="1447" spans="1:11">
      <c r="A1447" s="12" t="s">
        <v>5781</v>
      </c>
      <c r="B1447" s="12" t="s">
        <v>6621</v>
      </c>
      <c r="C1447" s="12" t="s">
        <v>6622</v>
      </c>
      <c r="D1447" s="13"/>
      <c r="E1447" s="13"/>
      <c r="F1447" s="13"/>
      <c r="G1447" s="14"/>
      <c r="H1447" s="14"/>
      <c r="I1447" s="14"/>
      <c r="J1447" s="14"/>
      <c r="K1447" s="16">
        <v>15.153</v>
      </c>
    </row>
    <row r="1448" spans="1:11">
      <c r="A1448" s="12" t="s">
        <v>5781</v>
      </c>
      <c r="B1448" s="12" t="s">
        <v>6621</v>
      </c>
      <c r="C1448" s="12" t="s">
        <v>6623</v>
      </c>
      <c r="D1448" s="13"/>
      <c r="E1448" s="13"/>
      <c r="F1448" s="13"/>
      <c r="G1448" s="14"/>
      <c r="H1448" s="14"/>
      <c r="I1448" s="14"/>
      <c r="J1448" s="14"/>
      <c r="K1448" s="16">
        <v>0.2527</v>
      </c>
    </row>
    <row r="1449" spans="1:11">
      <c r="A1449" s="12" t="s">
        <v>5781</v>
      </c>
      <c r="B1449" s="12" t="s">
        <v>6621</v>
      </c>
      <c r="C1449" s="12" t="s">
        <v>6624</v>
      </c>
      <c r="D1449" s="13"/>
      <c r="E1449" s="13"/>
      <c r="F1449" s="13"/>
      <c r="G1449" s="14"/>
      <c r="H1449" s="14"/>
      <c r="I1449" s="14"/>
      <c r="J1449" s="14"/>
      <c r="K1449" s="16">
        <v>27.39</v>
      </c>
    </row>
    <row r="1450" spans="1:11">
      <c r="A1450" s="12" t="s">
        <v>5781</v>
      </c>
      <c r="B1450" s="12" t="s">
        <v>6621</v>
      </c>
      <c r="C1450" s="12" t="s">
        <v>6625</v>
      </c>
      <c r="D1450" s="13"/>
      <c r="E1450" s="13"/>
      <c r="F1450" s="13"/>
      <c r="G1450" s="14"/>
      <c r="H1450" s="14"/>
      <c r="I1450" s="14"/>
      <c r="J1450" s="14"/>
      <c r="K1450" s="16">
        <v>101.360108</v>
      </c>
    </row>
    <row r="1451" spans="1:11">
      <c r="A1451" s="12" t="s">
        <v>5781</v>
      </c>
      <c r="B1451" s="12" t="s">
        <v>6621</v>
      </c>
      <c r="C1451" s="12" t="s">
        <v>6513</v>
      </c>
      <c r="D1451" s="13"/>
      <c r="E1451" s="13"/>
      <c r="F1451" s="13"/>
      <c r="G1451" s="14"/>
      <c r="H1451" s="14"/>
      <c r="I1451" s="14"/>
      <c r="J1451" s="14"/>
      <c r="K1451" s="16">
        <v>11.079892</v>
      </c>
    </row>
    <row r="1452" spans="1:11">
      <c r="A1452" s="12" t="s">
        <v>5781</v>
      </c>
      <c r="B1452" s="12" t="s">
        <v>6621</v>
      </c>
      <c r="C1452" s="12" t="s">
        <v>6626</v>
      </c>
      <c r="D1452" s="13"/>
      <c r="E1452" s="13"/>
      <c r="F1452" s="13"/>
      <c r="G1452" s="14"/>
      <c r="H1452" s="14"/>
      <c r="I1452" s="14"/>
      <c r="J1452" s="14"/>
      <c r="K1452" s="16">
        <v>29</v>
      </c>
    </row>
    <row r="1453" spans="1:11">
      <c r="A1453" s="12" t="s">
        <v>5781</v>
      </c>
      <c r="B1453" s="12" t="s">
        <v>6627</v>
      </c>
      <c r="C1453" s="12" t="s">
        <v>6628</v>
      </c>
      <c r="D1453" s="13"/>
      <c r="E1453" s="13"/>
      <c r="F1453" s="13"/>
      <c r="G1453" s="14"/>
      <c r="H1453" s="14"/>
      <c r="I1453" s="14"/>
      <c r="J1453" s="14"/>
      <c r="K1453" s="16">
        <v>31.400248</v>
      </c>
    </row>
    <row r="1454" spans="1:11">
      <c r="A1454" s="12" t="s">
        <v>5781</v>
      </c>
      <c r="B1454" s="12" t="s">
        <v>6627</v>
      </c>
      <c r="C1454" s="12" t="s">
        <v>6629</v>
      </c>
      <c r="D1454" s="13"/>
      <c r="E1454" s="13"/>
      <c r="F1454" s="13"/>
      <c r="G1454" s="14"/>
      <c r="H1454" s="14"/>
      <c r="I1454" s="14"/>
      <c r="J1454" s="14"/>
      <c r="K1454" s="16">
        <v>3.3136</v>
      </c>
    </row>
    <row r="1455" spans="1:11">
      <c r="A1455" s="12" t="s">
        <v>5781</v>
      </c>
      <c r="B1455" s="12" t="s">
        <v>6627</v>
      </c>
      <c r="C1455" s="12" t="s">
        <v>6630</v>
      </c>
      <c r="D1455" s="13"/>
      <c r="E1455" s="13"/>
      <c r="F1455" s="13"/>
      <c r="G1455" s="14"/>
      <c r="H1455" s="14"/>
      <c r="I1455" s="14"/>
      <c r="J1455" s="14"/>
      <c r="K1455" s="16">
        <v>14.6</v>
      </c>
    </row>
    <row r="1456" spans="1:11">
      <c r="A1456" s="12" t="s">
        <v>5781</v>
      </c>
      <c r="B1456" s="12" t="s">
        <v>6627</v>
      </c>
      <c r="C1456" s="12" t="s">
        <v>6631</v>
      </c>
      <c r="D1456" s="13"/>
      <c r="E1456" s="13"/>
      <c r="F1456" s="13"/>
      <c r="G1456" s="14"/>
      <c r="H1456" s="14"/>
      <c r="I1456" s="14"/>
      <c r="J1456" s="14"/>
      <c r="K1456" s="16">
        <v>26</v>
      </c>
    </row>
    <row r="1457" spans="1:11">
      <c r="A1457" s="12" t="s">
        <v>5781</v>
      </c>
      <c r="B1457" s="12" t="s">
        <v>6627</v>
      </c>
      <c r="C1457" s="12" t="s">
        <v>6632</v>
      </c>
      <c r="D1457" s="13"/>
      <c r="E1457" s="13"/>
      <c r="F1457" s="13"/>
      <c r="G1457" s="14"/>
      <c r="H1457" s="14"/>
      <c r="I1457" s="14"/>
      <c r="J1457" s="14"/>
      <c r="K1457" s="16">
        <v>5</v>
      </c>
    </row>
    <row r="1458" spans="1:11">
      <c r="A1458" s="12" t="s">
        <v>5781</v>
      </c>
      <c r="B1458" s="12" t="s">
        <v>6633</v>
      </c>
      <c r="C1458" s="12" t="s">
        <v>6619</v>
      </c>
      <c r="D1458" s="13"/>
      <c r="E1458" s="13"/>
      <c r="F1458" s="13"/>
      <c r="G1458" s="14"/>
      <c r="H1458" s="14"/>
      <c r="I1458" s="14"/>
      <c r="J1458" s="14"/>
      <c r="K1458" s="16">
        <v>0.0069</v>
      </c>
    </row>
    <row r="1459" spans="1:11">
      <c r="A1459" s="12" t="s">
        <v>5781</v>
      </c>
      <c r="B1459" s="12" t="s">
        <v>6633</v>
      </c>
      <c r="C1459" s="12" t="s">
        <v>6634</v>
      </c>
      <c r="D1459" s="13"/>
      <c r="E1459" s="13"/>
      <c r="F1459" s="13"/>
      <c r="G1459" s="14"/>
      <c r="H1459" s="14"/>
      <c r="I1459" s="14"/>
      <c r="J1459" s="14"/>
      <c r="K1459" s="16">
        <v>0.131055</v>
      </c>
    </row>
    <row r="1460" spans="1:11">
      <c r="A1460" s="12" t="s">
        <v>5781</v>
      </c>
      <c r="B1460" s="12" t="s">
        <v>6633</v>
      </c>
      <c r="C1460" s="12" t="s">
        <v>6620</v>
      </c>
      <c r="D1460" s="13"/>
      <c r="E1460" s="13"/>
      <c r="F1460" s="13"/>
      <c r="G1460" s="14"/>
      <c r="H1460" s="14"/>
      <c r="I1460" s="14"/>
      <c r="J1460" s="14"/>
      <c r="K1460" s="16">
        <v>0.285905</v>
      </c>
    </row>
    <row r="1461" spans="1:11">
      <c r="A1461" s="12" t="s">
        <v>5781</v>
      </c>
      <c r="B1461" s="12" t="s">
        <v>6633</v>
      </c>
      <c r="C1461" s="12" t="s">
        <v>6635</v>
      </c>
      <c r="D1461" s="13"/>
      <c r="E1461" s="13"/>
      <c r="F1461" s="13"/>
      <c r="G1461" s="14"/>
      <c r="H1461" s="14"/>
      <c r="I1461" s="14"/>
      <c r="J1461" s="14"/>
      <c r="K1461" s="16">
        <v>2.2559</v>
      </c>
    </row>
    <row r="1462" spans="1:11">
      <c r="A1462" s="12" t="s">
        <v>5781</v>
      </c>
      <c r="B1462" s="12" t="s">
        <v>6636</v>
      </c>
      <c r="C1462" s="12" t="s">
        <v>6637</v>
      </c>
      <c r="D1462" s="13"/>
      <c r="E1462" s="13"/>
      <c r="F1462" s="13"/>
      <c r="G1462" s="14"/>
      <c r="H1462" s="14"/>
      <c r="I1462" s="14"/>
      <c r="J1462" s="14"/>
      <c r="K1462" s="16">
        <v>2.15385</v>
      </c>
    </row>
    <row r="1463" spans="1:11">
      <c r="A1463" s="12" t="s">
        <v>5781</v>
      </c>
      <c r="B1463" s="12" t="s">
        <v>6636</v>
      </c>
      <c r="C1463" s="12" t="s">
        <v>6620</v>
      </c>
      <c r="D1463" s="13"/>
      <c r="E1463" s="13"/>
      <c r="F1463" s="13"/>
      <c r="G1463" s="14"/>
      <c r="H1463" s="14"/>
      <c r="I1463" s="14"/>
      <c r="J1463" s="14"/>
      <c r="K1463" s="16">
        <v>0.0284</v>
      </c>
    </row>
    <row r="1464" spans="1:11">
      <c r="A1464" s="12" t="s">
        <v>5781</v>
      </c>
      <c r="B1464" s="12" t="s">
        <v>6638</v>
      </c>
      <c r="C1464" s="12" t="s">
        <v>6508</v>
      </c>
      <c r="D1464" s="13"/>
      <c r="E1464" s="13"/>
      <c r="F1464" s="13"/>
      <c r="G1464" s="14"/>
      <c r="H1464" s="14"/>
      <c r="I1464" s="14"/>
      <c r="J1464" s="14"/>
      <c r="K1464" s="16">
        <v>1.36333</v>
      </c>
    </row>
    <row r="1465" spans="1:11">
      <c r="A1465" s="12" t="s">
        <v>5781</v>
      </c>
      <c r="B1465" s="12" t="s">
        <v>6639</v>
      </c>
      <c r="C1465" s="12" t="s">
        <v>6622</v>
      </c>
      <c r="D1465" s="13"/>
      <c r="E1465" s="13"/>
      <c r="F1465" s="13"/>
      <c r="G1465" s="14"/>
      <c r="H1465" s="14"/>
      <c r="I1465" s="14"/>
      <c r="J1465" s="14"/>
      <c r="K1465" s="16">
        <v>0.108</v>
      </c>
    </row>
    <row r="1466" spans="1:11">
      <c r="A1466" s="12" t="s">
        <v>5781</v>
      </c>
      <c r="B1466" s="12" t="s">
        <v>6639</v>
      </c>
      <c r="C1466" s="12" t="s">
        <v>6640</v>
      </c>
      <c r="D1466" s="13"/>
      <c r="E1466" s="13"/>
      <c r="F1466" s="13"/>
      <c r="G1466" s="14"/>
      <c r="H1466" s="14"/>
      <c r="I1466" s="14"/>
      <c r="J1466" s="14"/>
      <c r="K1466" s="16">
        <v>0.023</v>
      </c>
    </row>
    <row r="1467" spans="1:11">
      <c r="A1467" s="12" t="s">
        <v>5781</v>
      </c>
      <c r="B1467" s="12" t="s">
        <v>6639</v>
      </c>
      <c r="C1467" s="12" t="s">
        <v>6641</v>
      </c>
      <c r="D1467" s="13"/>
      <c r="E1467" s="13"/>
      <c r="F1467" s="13"/>
      <c r="G1467" s="14"/>
      <c r="H1467" s="14"/>
      <c r="I1467" s="14"/>
      <c r="J1467" s="14"/>
      <c r="K1467" s="16">
        <v>0.4</v>
      </c>
    </row>
    <row r="1468" spans="1:11">
      <c r="A1468" s="12" t="s">
        <v>5781</v>
      </c>
      <c r="B1468" s="12" t="s">
        <v>6639</v>
      </c>
      <c r="C1468" s="12" t="s">
        <v>6513</v>
      </c>
      <c r="D1468" s="13"/>
      <c r="E1468" s="13"/>
      <c r="F1468" s="13"/>
      <c r="G1468" s="14"/>
      <c r="H1468" s="14"/>
      <c r="I1468" s="14"/>
      <c r="J1468" s="14"/>
      <c r="K1468" s="16">
        <v>0.000304</v>
      </c>
    </row>
    <row r="1469" spans="1:11">
      <c r="A1469" s="12" t="s">
        <v>5781</v>
      </c>
      <c r="B1469" s="12" t="s">
        <v>6639</v>
      </c>
      <c r="C1469" s="12" t="s">
        <v>6642</v>
      </c>
      <c r="D1469" s="13"/>
      <c r="E1469" s="13"/>
      <c r="F1469" s="13"/>
      <c r="G1469" s="14"/>
      <c r="H1469" s="14"/>
      <c r="I1469" s="14"/>
      <c r="J1469" s="14"/>
      <c r="K1469" s="16">
        <v>2.2e-5</v>
      </c>
    </row>
    <row r="1470" spans="1:11">
      <c r="A1470" s="12" t="s">
        <v>5781</v>
      </c>
      <c r="B1470" s="12" t="s">
        <v>6639</v>
      </c>
      <c r="C1470" s="12" t="s">
        <v>6643</v>
      </c>
      <c r="D1470" s="13"/>
      <c r="E1470" s="13"/>
      <c r="F1470" s="13"/>
      <c r="G1470" s="14"/>
      <c r="H1470" s="14"/>
      <c r="I1470" s="14"/>
      <c r="J1470" s="14"/>
      <c r="K1470" s="16">
        <v>0.484114</v>
      </c>
    </row>
    <row r="1471" spans="1:11">
      <c r="A1471" s="12" t="s">
        <v>5781</v>
      </c>
      <c r="B1471" s="12" t="s">
        <v>6644</v>
      </c>
      <c r="C1471" s="12" t="s">
        <v>6645</v>
      </c>
      <c r="D1471" s="13"/>
      <c r="E1471" s="13"/>
      <c r="F1471" s="13"/>
      <c r="G1471" s="14"/>
      <c r="H1471" s="14"/>
      <c r="I1471" s="14"/>
      <c r="J1471" s="14"/>
      <c r="K1471" s="16">
        <v>0.046577</v>
      </c>
    </row>
    <row r="1472" spans="1:11">
      <c r="A1472" s="12" t="s">
        <v>5781</v>
      </c>
      <c r="B1472" s="12" t="s">
        <v>6644</v>
      </c>
      <c r="C1472" s="12" t="s">
        <v>6508</v>
      </c>
      <c r="D1472" s="13"/>
      <c r="E1472" s="13"/>
      <c r="F1472" s="13"/>
      <c r="G1472" s="14"/>
      <c r="H1472" s="14"/>
      <c r="I1472" s="14"/>
      <c r="J1472" s="14"/>
      <c r="K1472" s="16">
        <v>1.49652</v>
      </c>
    </row>
    <row r="1473" spans="1:11">
      <c r="A1473" s="12" t="s">
        <v>5781</v>
      </c>
      <c r="B1473" s="12" t="s">
        <v>6644</v>
      </c>
      <c r="C1473" s="12" t="s">
        <v>6646</v>
      </c>
      <c r="D1473" s="13"/>
      <c r="E1473" s="13"/>
      <c r="F1473" s="13"/>
      <c r="G1473" s="14"/>
      <c r="H1473" s="14"/>
      <c r="I1473" s="14"/>
      <c r="J1473" s="14"/>
      <c r="K1473" s="16">
        <v>26</v>
      </c>
    </row>
    <row r="1474" spans="1:11">
      <c r="A1474" s="12" t="s">
        <v>5781</v>
      </c>
      <c r="B1474" s="12" t="s">
        <v>6647</v>
      </c>
      <c r="C1474" s="12" t="s">
        <v>6612</v>
      </c>
      <c r="D1474" s="13"/>
      <c r="E1474" s="13"/>
      <c r="F1474" s="13"/>
      <c r="G1474" s="14"/>
      <c r="H1474" s="14"/>
      <c r="I1474" s="14"/>
      <c r="J1474" s="14"/>
      <c r="K1474" s="16">
        <v>0.829</v>
      </c>
    </row>
    <row r="1475" spans="1:11">
      <c r="A1475" s="12" t="s">
        <v>5781</v>
      </c>
      <c r="B1475" s="12" t="s">
        <v>6648</v>
      </c>
      <c r="C1475" s="12" t="s">
        <v>6612</v>
      </c>
      <c r="D1475" s="13"/>
      <c r="E1475" s="13"/>
      <c r="F1475" s="13"/>
      <c r="G1475" s="14"/>
      <c r="H1475" s="14"/>
      <c r="I1475" s="14"/>
      <c r="J1475" s="14"/>
      <c r="K1475" s="16">
        <v>1.264</v>
      </c>
    </row>
    <row r="1476" spans="1:11">
      <c r="A1476" s="12" t="s">
        <v>5781</v>
      </c>
      <c r="B1476" s="12" t="s">
        <v>6649</v>
      </c>
      <c r="C1476" s="12" t="s">
        <v>6650</v>
      </c>
      <c r="D1476" s="13"/>
      <c r="E1476" s="13"/>
      <c r="F1476" s="13"/>
      <c r="G1476" s="14"/>
      <c r="H1476" s="14"/>
      <c r="I1476" s="14"/>
      <c r="J1476" s="14"/>
      <c r="K1476" s="16">
        <v>24.9472</v>
      </c>
    </row>
    <row r="1477" spans="1:11">
      <c r="A1477" s="12" t="s">
        <v>5781</v>
      </c>
      <c r="B1477" s="12" t="s">
        <v>6651</v>
      </c>
      <c r="C1477" s="12" t="s">
        <v>6652</v>
      </c>
      <c r="D1477" s="13"/>
      <c r="E1477" s="13"/>
      <c r="F1477" s="13"/>
      <c r="G1477" s="14"/>
      <c r="H1477" s="14"/>
      <c r="I1477" s="14"/>
      <c r="J1477" s="14"/>
      <c r="K1477" s="16">
        <v>7.67</v>
      </c>
    </row>
    <row r="1478" spans="1:11">
      <c r="A1478" s="12" t="s">
        <v>5781</v>
      </c>
      <c r="B1478" s="12" t="s">
        <v>6651</v>
      </c>
      <c r="C1478" s="12" t="s">
        <v>6650</v>
      </c>
      <c r="D1478" s="13"/>
      <c r="E1478" s="13"/>
      <c r="F1478" s="13"/>
      <c r="G1478" s="14"/>
      <c r="H1478" s="14"/>
      <c r="I1478" s="14"/>
      <c r="J1478" s="14"/>
      <c r="K1478" s="16">
        <v>14.1118</v>
      </c>
    </row>
    <row r="1479" spans="1:11">
      <c r="A1479" s="12" t="s">
        <v>5781</v>
      </c>
      <c r="B1479" s="12" t="s">
        <v>6651</v>
      </c>
      <c r="C1479" s="12" t="s">
        <v>6620</v>
      </c>
      <c r="D1479" s="13"/>
      <c r="E1479" s="13"/>
      <c r="F1479" s="13"/>
      <c r="G1479" s="14"/>
      <c r="H1479" s="14"/>
      <c r="I1479" s="14"/>
      <c r="J1479" s="14"/>
      <c r="K1479" s="16">
        <v>1.26536</v>
      </c>
    </row>
    <row r="1480" spans="1:11">
      <c r="A1480" s="12" t="s">
        <v>5781</v>
      </c>
      <c r="B1480" s="12" t="s">
        <v>6651</v>
      </c>
      <c r="C1480" s="12" t="s">
        <v>6641</v>
      </c>
      <c r="D1480" s="13"/>
      <c r="E1480" s="13"/>
      <c r="F1480" s="13"/>
      <c r="G1480" s="14"/>
      <c r="H1480" s="14"/>
      <c r="I1480" s="14"/>
      <c r="J1480" s="14"/>
      <c r="K1480" s="16">
        <v>6.6</v>
      </c>
    </row>
    <row r="1481" spans="1:11">
      <c r="A1481" s="12" t="s">
        <v>5781</v>
      </c>
      <c r="B1481" s="12" t="s">
        <v>6651</v>
      </c>
      <c r="C1481" s="12" t="s">
        <v>6635</v>
      </c>
      <c r="D1481" s="13"/>
      <c r="E1481" s="13"/>
      <c r="F1481" s="13"/>
      <c r="G1481" s="14"/>
      <c r="H1481" s="14"/>
      <c r="I1481" s="14"/>
      <c r="J1481" s="14"/>
      <c r="K1481" s="16">
        <v>18.17</v>
      </c>
    </row>
    <row r="1482" spans="1:11">
      <c r="A1482" s="12" t="s">
        <v>5781</v>
      </c>
      <c r="B1482" s="12" t="s">
        <v>6651</v>
      </c>
      <c r="C1482" s="12" t="s">
        <v>6653</v>
      </c>
      <c r="D1482" s="13"/>
      <c r="E1482" s="13"/>
      <c r="F1482" s="13"/>
      <c r="G1482" s="14"/>
      <c r="H1482" s="14"/>
      <c r="I1482" s="14"/>
      <c r="J1482" s="14"/>
      <c r="K1482" s="16">
        <v>0.387171</v>
      </c>
    </row>
    <row r="1483" spans="1:11">
      <c r="A1483" s="12" t="s">
        <v>5781</v>
      </c>
      <c r="B1483" s="12" t="s">
        <v>6651</v>
      </c>
      <c r="C1483" s="12" t="s">
        <v>6592</v>
      </c>
      <c r="D1483" s="13"/>
      <c r="E1483" s="13"/>
      <c r="F1483" s="13"/>
      <c r="G1483" s="14"/>
      <c r="H1483" s="14"/>
      <c r="I1483" s="14"/>
      <c r="J1483" s="14"/>
      <c r="K1483" s="16">
        <v>1</v>
      </c>
    </row>
    <row r="1484" spans="1:11">
      <c r="A1484" s="12" t="s">
        <v>5781</v>
      </c>
      <c r="B1484" s="12" t="s">
        <v>6654</v>
      </c>
      <c r="C1484" s="12" t="s">
        <v>6309</v>
      </c>
      <c r="D1484" s="13"/>
      <c r="E1484" s="13"/>
      <c r="F1484" s="13"/>
      <c r="G1484" s="14"/>
      <c r="H1484" s="14"/>
      <c r="I1484" s="14"/>
      <c r="J1484" s="14"/>
      <c r="K1484" s="16">
        <v>1.215</v>
      </c>
    </row>
    <row r="1485" spans="1:11">
      <c r="A1485" s="12" t="s">
        <v>5781</v>
      </c>
      <c r="B1485" s="12" t="s">
        <v>6654</v>
      </c>
      <c r="C1485" s="12" t="s">
        <v>6635</v>
      </c>
      <c r="D1485" s="13"/>
      <c r="E1485" s="13"/>
      <c r="F1485" s="13"/>
      <c r="G1485" s="14"/>
      <c r="H1485" s="14"/>
      <c r="I1485" s="14"/>
      <c r="J1485" s="14"/>
      <c r="K1485" s="16">
        <v>4.8121</v>
      </c>
    </row>
    <row r="1486" spans="1:11">
      <c r="A1486" s="12" t="s">
        <v>5781</v>
      </c>
      <c r="B1486" s="12" t="s">
        <v>6655</v>
      </c>
      <c r="C1486" s="12" t="s">
        <v>6612</v>
      </c>
      <c r="D1486" s="13"/>
      <c r="E1486" s="13"/>
      <c r="F1486" s="13"/>
      <c r="G1486" s="14"/>
      <c r="H1486" s="14"/>
      <c r="I1486" s="14"/>
      <c r="J1486" s="14"/>
      <c r="K1486" s="16">
        <v>1.256</v>
      </c>
    </row>
    <row r="1487" spans="1:11">
      <c r="A1487" s="12" t="s">
        <v>5781</v>
      </c>
      <c r="B1487" s="12" t="s">
        <v>6656</v>
      </c>
      <c r="C1487" s="12" t="s">
        <v>6620</v>
      </c>
      <c r="D1487" s="13"/>
      <c r="E1487" s="13"/>
      <c r="F1487" s="13"/>
      <c r="G1487" s="14"/>
      <c r="H1487" s="14"/>
      <c r="I1487" s="14"/>
      <c r="J1487" s="14"/>
      <c r="K1487" s="16">
        <v>0.2756</v>
      </c>
    </row>
    <row r="1488" spans="1:11">
      <c r="A1488" s="12" t="s">
        <v>5781</v>
      </c>
      <c r="B1488" s="12" t="s">
        <v>6656</v>
      </c>
      <c r="C1488" s="12" t="s">
        <v>6657</v>
      </c>
      <c r="D1488" s="13"/>
      <c r="E1488" s="13"/>
      <c r="F1488" s="13"/>
      <c r="G1488" s="14"/>
      <c r="H1488" s="14"/>
      <c r="I1488" s="14"/>
      <c r="J1488" s="14"/>
      <c r="K1488" s="16">
        <v>6</v>
      </c>
    </row>
    <row r="1489" spans="1:11">
      <c r="A1489" s="12" t="s">
        <v>5781</v>
      </c>
      <c r="B1489" s="12" t="s">
        <v>6658</v>
      </c>
      <c r="C1489" s="12" t="s">
        <v>6508</v>
      </c>
      <c r="D1489" s="13"/>
      <c r="E1489" s="13"/>
      <c r="F1489" s="13"/>
      <c r="G1489" s="14"/>
      <c r="H1489" s="14"/>
      <c r="I1489" s="14"/>
      <c r="J1489" s="14"/>
      <c r="K1489" s="16">
        <v>4</v>
      </c>
    </row>
    <row r="1490" spans="1:11">
      <c r="A1490" s="12" t="s">
        <v>5781</v>
      </c>
      <c r="B1490" s="12" t="s">
        <v>6659</v>
      </c>
      <c r="C1490" s="12" t="s">
        <v>6650</v>
      </c>
      <c r="D1490" s="13"/>
      <c r="E1490" s="13"/>
      <c r="F1490" s="13"/>
      <c r="G1490" s="14"/>
      <c r="H1490" s="14"/>
      <c r="I1490" s="14"/>
      <c r="J1490" s="14"/>
      <c r="K1490" s="16">
        <v>0.736445</v>
      </c>
    </row>
    <row r="1491" spans="1:11">
      <c r="A1491" s="12" t="s">
        <v>5781</v>
      </c>
      <c r="B1491" s="12" t="s">
        <v>6659</v>
      </c>
      <c r="C1491" s="12" t="s">
        <v>6660</v>
      </c>
      <c r="D1491" s="13"/>
      <c r="E1491" s="13"/>
      <c r="F1491" s="13"/>
      <c r="G1491" s="14"/>
      <c r="H1491" s="14"/>
      <c r="I1491" s="14"/>
      <c r="J1491" s="14"/>
      <c r="K1491" s="16">
        <v>0.0168</v>
      </c>
    </row>
    <row r="1492" spans="1:11">
      <c r="A1492" s="12" t="s">
        <v>5781</v>
      </c>
      <c r="B1492" s="12" t="s">
        <v>6659</v>
      </c>
      <c r="C1492" s="12" t="s">
        <v>6635</v>
      </c>
      <c r="D1492" s="13"/>
      <c r="E1492" s="13"/>
      <c r="F1492" s="13"/>
      <c r="G1492" s="14"/>
      <c r="H1492" s="14"/>
      <c r="I1492" s="14"/>
      <c r="J1492" s="14"/>
      <c r="K1492" s="16">
        <v>11.3254</v>
      </c>
    </row>
    <row r="1493" spans="1:11">
      <c r="A1493" s="12" t="s">
        <v>5781</v>
      </c>
      <c r="B1493" s="12" t="s">
        <v>6661</v>
      </c>
      <c r="C1493" s="12" t="s">
        <v>6619</v>
      </c>
      <c r="D1493" s="13"/>
      <c r="E1493" s="13"/>
      <c r="F1493" s="13"/>
      <c r="G1493" s="14"/>
      <c r="H1493" s="14"/>
      <c r="I1493" s="14"/>
      <c r="J1493" s="14"/>
      <c r="K1493" s="16">
        <v>0.576</v>
      </c>
    </row>
    <row r="1494" spans="1:11">
      <c r="A1494" s="12" t="s">
        <v>5781</v>
      </c>
      <c r="B1494" s="12" t="s">
        <v>6661</v>
      </c>
      <c r="C1494" s="12" t="s">
        <v>6662</v>
      </c>
      <c r="D1494" s="13"/>
      <c r="E1494" s="13"/>
      <c r="F1494" s="13"/>
      <c r="G1494" s="14"/>
      <c r="H1494" s="14"/>
      <c r="I1494" s="14"/>
      <c r="J1494" s="14"/>
      <c r="K1494" s="16">
        <v>0.88</v>
      </c>
    </row>
    <row r="1495" spans="1:11">
      <c r="A1495" s="12" t="s">
        <v>5781</v>
      </c>
      <c r="B1495" s="12" t="s">
        <v>6661</v>
      </c>
      <c r="C1495" s="12" t="s">
        <v>6620</v>
      </c>
      <c r="D1495" s="13"/>
      <c r="E1495" s="13"/>
      <c r="F1495" s="13"/>
      <c r="G1495" s="14"/>
      <c r="H1495" s="14"/>
      <c r="I1495" s="14"/>
      <c r="J1495" s="14"/>
      <c r="K1495" s="16">
        <v>1.63165</v>
      </c>
    </row>
    <row r="1496" spans="1:11">
      <c r="A1496" s="12" t="s">
        <v>5781</v>
      </c>
      <c r="B1496" s="12" t="s">
        <v>6663</v>
      </c>
      <c r="C1496" s="12" t="s">
        <v>6635</v>
      </c>
      <c r="D1496" s="13"/>
      <c r="E1496" s="13"/>
      <c r="F1496" s="13"/>
      <c r="G1496" s="14"/>
      <c r="H1496" s="14"/>
      <c r="I1496" s="14"/>
      <c r="J1496" s="14"/>
      <c r="K1496" s="16">
        <v>5.56</v>
      </c>
    </row>
    <row r="1497" spans="1:11">
      <c r="A1497" s="12" t="s">
        <v>5781</v>
      </c>
      <c r="B1497" s="12" t="s">
        <v>6663</v>
      </c>
      <c r="C1497" s="12" t="s">
        <v>6625</v>
      </c>
      <c r="D1497" s="13"/>
      <c r="E1497" s="13"/>
      <c r="F1497" s="13"/>
      <c r="G1497" s="14"/>
      <c r="H1497" s="14"/>
      <c r="I1497" s="14"/>
      <c r="J1497" s="14"/>
      <c r="K1497" s="16">
        <v>1.843603</v>
      </c>
    </row>
    <row r="1498" spans="1:11">
      <c r="A1498" s="12" t="s">
        <v>5781</v>
      </c>
      <c r="B1498" s="12" t="s">
        <v>6664</v>
      </c>
      <c r="C1498" s="12" t="s">
        <v>6641</v>
      </c>
      <c r="D1498" s="13"/>
      <c r="E1498" s="13"/>
      <c r="F1498" s="13"/>
      <c r="G1498" s="14"/>
      <c r="H1498" s="14"/>
      <c r="I1498" s="14"/>
      <c r="J1498" s="14"/>
      <c r="K1498" s="16">
        <v>0.01</v>
      </c>
    </row>
    <row r="1499" spans="1:11">
      <c r="A1499" s="12" t="s">
        <v>5781</v>
      </c>
      <c r="B1499" s="12" t="s">
        <v>6664</v>
      </c>
      <c r="C1499" s="12" t="s">
        <v>6592</v>
      </c>
      <c r="D1499" s="13"/>
      <c r="E1499" s="13"/>
      <c r="F1499" s="13"/>
      <c r="G1499" s="14"/>
      <c r="H1499" s="14"/>
      <c r="I1499" s="14"/>
      <c r="J1499" s="14"/>
      <c r="K1499" s="16">
        <v>1</v>
      </c>
    </row>
    <row r="1500" spans="1:11">
      <c r="A1500" s="12" t="s">
        <v>5781</v>
      </c>
      <c r="B1500" s="12" t="s">
        <v>6665</v>
      </c>
      <c r="C1500" s="12" t="s">
        <v>6666</v>
      </c>
      <c r="D1500" s="13"/>
      <c r="E1500" s="13"/>
      <c r="F1500" s="13"/>
      <c r="G1500" s="14"/>
      <c r="H1500" s="14"/>
      <c r="I1500" s="14"/>
      <c r="J1500" s="14"/>
      <c r="K1500" s="16">
        <v>7</v>
      </c>
    </row>
    <row r="1501" spans="1:11">
      <c r="A1501" s="12" t="s">
        <v>5781</v>
      </c>
      <c r="B1501" s="12" t="s">
        <v>6665</v>
      </c>
      <c r="C1501" s="12" t="s">
        <v>6657</v>
      </c>
      <c r="D1501" s="13"/>
      <c r="E1501" s="13"/>
      <c r="F1501" s="13"/>
      <c r="G1501" s="14"/>
      <c r="H1501" s="14"/>
      <c r="I1501" s="14"/>
      <c r="J1501" s="14"/>
      <c r="K1501" s="16">
        <v>4.9</v>
      </c>
    </row>
    <row r="1502" spans="1:11">
      <c r="A1502" s="12" t="s">
        <v>5781</v>
      </c>
      <c r="B1502" s="12" t="s">
        <v>6667</v>
      </c>
      <c r="C1502" s="12" t="s">
        <v>6668</v>
      </c>
      <c r="D1502" s="13"/>
      <c r="E1502" s="13"/>
      <c r="F1502" s="13"/>
      <c r="G1502" s="14"/>
      <c r="H1502" s="14"/>
      <c r="I1502" s="14"/>
      <c r="J1502" s="14"/>
      <c r="K1502" s="16">
        <v>92.883898</v>
      </c>
    </row>
    <row r="1503" spans="1:11">
      <c r="A1503" s="12" t="s">
        <v>5781</v>
      </c>
      <c r="B1503" s="12" t="s">
        <v>6667</v>
      </c>
      <c r="C1503" s="12" t="s">
        <v>6620</v>
      </c>
      <c r="D1503" s="13"/>
      <c r="E1503" s="13"/>
      <c r="F1503" s="13"/>
      <c r="G1503" s="14"/>
      <c r="H1503" s="14"/>
      <c r="I1503" s="14"/>
      <c r="J1503" s="14"/>
      <c r="K1503" s="16">
        <v>0.455</v>
      </c>
    </row>
    <row r="1504" spans="1:11">
      <c r="A1504" s="12" t="s">
        <v>5781</v>
      </c>
      <c r="B1504" s="12" t="s">
        <v>6667</v>
      </c>
      <c r="C1504" s="12" t="s">
        <v>6641</v>
      </c>
      <c r="D1504" s="13"/>
      <c r="E1504" s="13"/>
      <c r="F1504" s="13"/>
      <c r="G1504" s="14"/>
      <c r="H1504" s="14"/>
      <c r="I1504" s="14"/>
      <c r="J1504" s="14"/>
      <c r="K1504" s="16">
        <v>0.4</v>
      </c>
    </row>
    <row r="1505" spans="1:11">
      <c r="A1505" s="12" t="s">
        <v>5781</v>
      </c>
      <c r="B1505" s="12" t="s">
        <v>6667</v>
      </c>
      <c r="C1505" s="12" t="s">
        <v>6635</v>
      </c>
      <c r="D1505" s="13"/>
      <c r="E1505" s="13"/>
      <c r="F1505" s="13"/>
      <c r="G1505" s="14"/>
      <c r="H1505" s="14"/>
      <c r="I1505" s="14"/>
      <c r="J1505" s="14"/>
      <c r="K1505" s="16">
        <v>6.07</v>
      </c>
    </row>
    <row r="1506" spans="1:11">
      <c r="A1506" s="12" t="s">
        <v>5781</v>
      </c>
      <c r="B1506" s="12" t="s">
        <v>6667</v>
      </c>
      <c r="C1506" s="12" t="s">
        <v>6642</v>
      </c>
      <c r="D1506" s="13"/>
      <c r="E1506" s="13"/>
      <c r="F1506" s="13"/>
      <c r="G1506" s="14"/>
      <c r="H1506" s="14"/>
      <c r="I1506" s="14"/>
      <c r="J1506" s="14"/>
      <c r="K1506" s="16">
        <v>0.000479</v>
      </c>
    </row>
    <row r="1507" spans="1:11">
      <c r="A1507" s="12" t="s">
        <v>5781</v>
      </c>
      <c r="B1507" s="12" t="s">
        <v>6669</v>
      </c>
      <c r="C1507" s="12" t="s">
        <v>6612</v>
      </c>
      <c r="D1507" s="13"/>
      <c r="E1507" s="13"/>
      <c r="F1507" s="13"/>
      <c r="G1507" s="14"/>
      <c r="H1507" s="14"/>
      <c r="I1507" s="14"/>
      <c r="J1507" s="14"/>
      <c r="K1507" s="16">
        <v>0.3566</v>
      </c>
    </row>
    <row r="1508" spans="1:11">
      <c r="A1508" s="12" t="s">
        <v>5781</v>
      </c>
      <c r="B1508" s="12" t="s">
        <v>6669</v>
      </c>
      <c r="C1508" s="12" t="s">
        <v>6670</v>
      </c>
      <c r="D1508" s="13"/>
      <c r="E1508" s="13"/>
      <c r="F1508" s="13"/>
      <c r="G1508" s="14"/>
      <c r="H1508" s="14"/>
      <c r="I1508" s="14"/>
      <c r="J1508" s="14"/>
      <c r="K1508" s="16">
        <v>8.2</v>
      </c>
    </row>
    <row r="1509" spans="1:11">
      <c r="A1509" s="12" t="s">
        <v>5781</v>
      </c>
      <c r="B1509" s="12" t="s">
        <v>6669</v>
      </c>
      <c r="C1509" s="12" t="s">
        <v>6671</v>
      </c>
      <c r="D1509" s="13"/>
      <c r="E1509" s="13"/>
      <c r="F1509" s="13"/>
      <c r="G1509" s="14"/>
      <c r="H1509" s="14"/>
      <c r="I1509" s="14"/>
      <c r="J1509" s="14"/>
      <c r="K1509" s="16">
        <v>8.2</v>
      </c>
    </row>
    <row r="1510" spans="1:11">
      <c r="A1510" s="12" t="s">
        <v>5781</v>
      </c>
      <c r="B1510" s="12" t="s">
        <v>6672</v>
      </c>
      <c r="C1510" s="12" t="s">
        <v>6619</v>
      </c>
      <c r="D1510" s="13"/>
      <c r="E1510" s="13"/>
      <c r="F1510" s="13"/>
      <c r="G1510" s="14"/>
      <c r="H1510" s="14"/>
      <c r="I1510" s="14"/>
      <c r="J1510" s="14"/>
      <c r="K1510" s="16">
        <v>0.0102</v>
      </c>
    </row>
    <row r="1511" spans="1:11">
      <c r="A1511" s="12" t="s">
        <v>5781</v>
      </c>
      <c r="B1511" s="12" t="s">
        <v>6672</v>
      </c>
      <c r="C1511" s="12" t="s">
        <v>6620</v>
      </c>
      <c r="D1511" s="13"/>
      <c r="E1511" s="13"/>
      <c r="F1511" s="13"/>
      <c r="G1511" s="14"/>
      <c r="H1511" s="14"/>
      <c r="I1511" s="14"/>
      <c r="J1511" s="14"/>
      <c r="K1511" s="16">
        <v>0.0176</v>
      </c>
    </row>
    <row r="1512" spans="1:11">
      <c r="A1512" s="12" t="s">
        <v>5781</v>
      </c>
      <c r="B1512" s="12" t="s">
        <v>6672</v>
      </c>
      <c r="C1512" s="12" t="s">
        <v>6635</v>
      </c>
      <c r="D1512" s="13"/>
      <c r="E1512" s="13"/>
      <c r="F1512" s="13"/>
      <c r="G1512" s="14"/>
      <c r="H1512" s="14"/>
      <c r="I1512" s="14"/>
      <c r="J1512" s="14"/>
      <c r="K1512" s="16">
        <v>6.47</v>
      </c>
    </row>
    <row r="1513" spans="1:11">
      <c r="A1513" s="12" t="s">
        <v>5781</v>
      </c>
      <c r="B1513" s="12" t="s">
        <v>6672</v>
      </c>
      <c r="C1513" s="12" t="s">
        <v>6625</v>
      </c>
      <c r="D1513" s="13"/>
      <c r="E1513" s="13"/>
      <c r="F1513" s="13"/>
      <c r="G1513" s="14"/>
      <c r="H1513" s="14"/>
      <c r="I1513" s="14"/>
      <c r="J1513" s="14"/>
      <c r="K1513" s="16">
        <v>2.38</v>
      </c>
    </row>
    <row r="1514" spans="1:11">
      <c r="A1514" s="12" t="s">
        <v>5781</v>
      </c>
      <c r="B1514" s="12" t="s">
        <v>6672</v>
      </c>
      <c r="C1514" s="12" t="s">
        <v>6673</v>
      </c>
      <c r="D1514" s="13"/>
      <c r="E1514" s="13"/>
      <c r="F1514" s="13"/>
      <c r="G1514" s="14"/>
      <c r="H1514" s="14"/>
      <c r="I1514" s="14"/>
      <c r="J1514" s="14"/>
      <c r="K1514" s="16">
        <v>13</v>
      </c>
    </row>
    <row r="1515" spans="1:11">
      <c r="A1515" s="12" t="s">
        <v>5781</v>
      </c>
      <c r="B1515" s="12" t="s">
        <v>6674</v>
      </c>
      <c r="C1515" s="12" t="s">
        <v>6637</v>
      </c>
      <c r="D1515" s="13"/>
      <c r="E1515" s="13"/>
      <c r="F1515" s="13"/>
      <c r="G1515" s="14"/>
      <c r="H1515" s="14"/>
      <c r="I1515" s="14"/>
      <c r="J1515" s="14"/>
      <c r="K1515" s="16">
        <v>0.22017</v>
      </c>
    </row>
    <row r="1516" spans="1:11">
      <c r="A1516" s="12" t="s">
        <v>5781</v>
      </c>
      <c r="B1516" s="12" t="s">
        <v>6674</v>
      </c>
      <c r="C1516" s="12" t="s">
        <v>6620</v>
      </c>
      <c r="D1516" s="13"/>
      <c r="E1516" s="13"/>
      <c r="F1516" s="13"/>
      <c r="G1516" s="14"/>
      <c r="H1516" s="14"/>
      <c r="I1516" s="14"/>
      <c r="J1516" s="14"/>
      <c r="K1516" s="16">
        <v>1.07114</v>
      </c>
    </row>
    <row r="1517" spans="1:11">
      <c r="A1517" s="12" t="s">
        <v>5781</v>
      </c>
      <c r="B1517" s="12" t="s">
        <v>6674</v>
      </c>
      <c r="C1517" s="12" t="s">
        <v>6641</v>
      </c>
      <c r="D1517" s="13"/>
      <c r="E1517" s="13"/>
      <c r="F1517" s="13"/>
      <c r="G1517" s="14"/>
      <c r="H1517" s="14"/>
      <c r="I1517" s="14"/>
      <c r="J1517" s="14"/>
      <c r="K1517" s="16">
        <v>0.55</v>
      </c>
    </row>
    <row r="1518" spans="1:11">
      <c r="A1518" s="12" t="s">
        <v>5781</v>
      </c>
      <c r="B1518" s="12" t="s">
        <v>6675</v>
      </c>
      <c r="C1518" s="12" t="s">
        <v>6309</v>
      </c>
      <c r="D1518" s="13"/>
      <c r="E1518" s="13"/>
      <c r="F1518" s="13"/>
      <c r="G1518" s="14"/>
      <c r="H1518" s="14"/>
      <c r="I1518" s="14"/>
      <c r="J1518" s="14"/>
      <c r="K1518" s="16">
        <v>0.09</v>
      </c>
    </row>
    <row r="1519" spans="1:11">
      <c r="A1519" s="12" t="s">
        <v>5781</v>
      </c>
      <c r="B1519" s="12" t="s">
        <v>6675</v>
      </c>
      <c r="C1519" s="12" t="s">
        <v>6641</v>
      </c>
      <c r="D1519" s="13"/>
      <c r="E1519" s="13"/>
      <c r="F1519" s="13"/>
      <c r="G1519" s="14"/>
      <c r="H1519" s="14"/>
      <c r="I1519" s="14"/>
      <c r="J1519" s="14"/>
      <c r="K1519" s="16">
        <v>0.55</v>
      </c>
    </row>
    <row r="1520" spans="1:11">
      <c r="A1520" s="12" t="s">
        <v>5781</v>
      </c>
      <c r="B1520" s="12" t="s">
        <v>6675</v>
      </c>
      <c r="C1520" s="12" t="s">
        <v>6676</v>
      </c>
      <c r="D1520" s="13"/>
      <c r="E1520" s="13"/>
      <c r="F1520" s="13"/>
      <c r="G1520" s="14"/>
      <c r="H1520" s="14"/>
      <c r="I1520" s="14"/>
      <c r="J1520" s="14"/>
      <c r="K1520" s="16">
        <v>15.2538</v>
      </c>
    </row>
    <row r="1521" spans="1:11">
      <c r="A1521" s="12" t="s">
        <v>5781</v>
      </c>
      <c r="B1521" s="12" t="s">
        <v>6677</v>
      </c>
      <c r="C1521" s="12" t="s">
        <v>6620</v>
      </c>
      <c r="D1521" s="13"/>
      <c r="E1521" s="13"/>
      <c r="F1521" s="13"/>
      <c r="G1521" s="14"/>
      <c r="H1521" s="14"/>
      <c r="I1521" s="14"/>
      <c r="J1521" s="14"/>
      <c r="K1521" s="16">
        <v>0.402</v>
      </c>
    </row>
    <row r="1522" spans="1:11">
      <c r="A1522" s="12" t="s">
        <v>5781</v>
      </c>
      <c r="B1522" s="12" t="s">
        <v>6678</v>
      </c>
      <c r="C1522" s="12" t="s">
        <v>6309</v>
      </c>
      <c r="D1522" s="13"/>
      <c r="E1522" s="13"/>
      <c r="F1522" s="13"/>
      <c r="G1522" s="14"/>
      <c r="H1522" s="14"/>
      <c r="I1522" s="14"/>
      <c r="J1522" s="14"/>
      <c r="K1522" s="16">
        <v>0.88</v>
      </c>
    </row>
    <row r="1523" spans="1:11">
      <c r="A1523" s="12" t="s">
        <v>5781</v>
      </c>
      <c r="B1523" s="12" t="s">
        <v>6678</v>
      </c>
      <c r="C1523" s="12" t="s">
        <v>6508</v>
      </c>
      <c r="D1523" s="13"/>
      <c r="E1523" s="13"/>
      <c r="F1523" s="13"/>
      <c r="G1523" s="14"/>
      <c r="H1523" s="14"/>
      <c r="I1523" s="14"/>
      <c r="J1523" s="14"/>
      <c r="K1523" s="16">
        <v>0.851774</v>
      </c>
    </row>
    <row r="1524" spans="1:11">
      <c r="A1524" s="12" t="s">
        <v>5781</v>
      </c>
      <c r="B1524" s="12" t="s">
        <v>6678</v>
      </c>
      <c r="C1524" s="12" t="s">
        <v>6679</v>
      </c>
      <c r="D1524" s="13"/>
      <c r="E1524" s="13"/>
      <c r="F1524" s="13"/>
      <c r="G1524" s="14"/>
      <c r="H1524" s="14"/>
      <c r="I1524" s="14"/>
      <c r="J1524" s="14"/>
      <c r="K1524" s="16">
        <v>9.698</v>
      </c>
    </row>
    <row r="1525" spans="1:11">
      <c r="A1525" s="12" t="s">
        <v>5781</v>
      </c>
      <c r="B1525" s="12" t="s">
        <v>6680</v>
      </c>
      <c r="C1525" s="12" t="s">
        <v>6681</v>
      </c>
      <c r="D1525" s="13"/>
      <c r="E1525" s="13"/>
      <c r="F1525" s="13"/>
      <c r="G1525" s="14"/>
      <c r="H1525" s="14"/>
      <c r="I1525" s="14"/>
      <c r="J1525" s="14"/>
      <c r="K1525" s="16">
        <v>2</v>
      </c>
    </row>
    <row r="1526" spans="1:11">
      <c r="A1526" s="12" t="s">
        <v>5781</v>
      </c>
      <c r="B1526" s="12" t="s">
        <v>6680</v>
      </c>
      <c r="C1526" s="12" t="s">
        <v>6682</v>
      </c>
      <c r="D1526" s="13"/>
      <c r="E1526" s="13"/>
      <c r="F1526" s="13"/>
      <c r="G1526" s="14"/>
      <c r="H1526" s="14"/>
      <c r="I1526" s="14"/>
      <c r="J1526" s="14"/>
      <c r="K1526" s="16">
        <v>1.34</v>
      </c>
    </row>
    <row r="1527" spans="1:11">
      <c r="A1527" s="12" t="s">
        <v>5781</v>
      </c>
      <c r="B1527" s="12" t="s">
        <v>6680</v>
      </c>
      <c r="C1527" s="12" t="s">
        <v>6646</v>
      </c>
      <c r="D1527" s="13"/>
      <c r="E1527" s="13"/>
      <c r="F1527" s="13"/>
      <c r="G1527" s="14"/>
      <c r="H1527" s="14"/>
      <c r="I1527" s="14"/>
      <c r="J1527" s="14"/>
      <c r="K1527" s="16">
        <v>30</v>
      </c>
    </row>
    <row r="1528" spans="1:11">
      <c r="A1528" s="12" t="s">
        <v>5781</v>
      </c>
      <c r="B1528" s="12" t="s">
        <v>6683</v>
      </c>
      <c r="C1528" s="12" t="s">
        <v>6684</v>
      </c>
      <c r="D1528" s="13"/>
      <c r="E1528" s="13"/>
      <c r="F1528" s="13"/>
      <c r="G1528" s="14"/>
      <c r="H1528" s="14"/>
      <c r="I1528" s="14"/>
      <c r="J1528" s="14"/>
      <c r="K1528" s="16">
        <v>0.0038</v>
      </c>
    </row>
    <row r="1529" spans="1:11">
      <c r="A1529" s="12" t="s">
        <v>5781</v>
      </c>
      <c r="B1529" s="12" t="s">
        <v>6685</v>
      </c>
      <c r="C1529" s="12" t="s">
        <v>6620</v>
      </c>
      <c r="D1529" s="13"/>
      <c r="E1529" s="13"/>
      <c r="F1529" s="13"/>
      <c r="G1529" s="14"/>
      <c r="H1529" s="14"/>
      <c r="I1529" s="14"/>
      <c r="J1529" s="14"/>
      <c r="K1529" s="16">
        <v>0.010262</v>
      </c>
    </row>
    <row r="1530" spans="1:11">
      <c r="A1530" s="12" t="s">
        <v>5781</v>
      </c>
      <c r="B1530" s="12" t="s">
        <v>6685</v>
      </c>
      <c r="C1530" s="12" t="s">
        <v>6646</v>
      </c>
      <c r="D1530" s="13"/>
      <c r="E1530" s="13"/>
      <c r="F1530" s="13"/>
      <c r="G1530" s="14"/>
      <c r="H1530" s="14"/>
      <c r="I1530" s="14"/>
      <c r="J1530" s="14"/>
      <c r="K1530" s="16">
        <v>30</v>
      </c>
    </row>
    <row r="1531" spans="1:11">
      <c r="A1531" s="12" t="s">
        <v>5781</v>
      </c>
      <c r="B1531" s="12" t="s">
        <v>6685</v>
      </c>
      <c r="C1531" s="12" t="s">
        <v>6635</v>
      </c>
      <c r="D1531" s="13"/>
      <c r="E1531" s="13"/>
      <c r="F1531" s="13"/>
      <c r="G1531" s="14"/>
      <c r="H1531" s="14"/>
      <c r="I1531" s="14"/>
      <c r="J1531" s="14"/>
      <c r="K1531" s="16">
        <v>5.48</v>
      </c>
    </row>
    <row r="1532" spans="1:11">
      <c r="A1532" s="12" t="s">
        <v>5781</v>
      </c>
      <c r="B1532" s="12" t="s">
        <v>6685</v>
      </c>
      <c r="C1532" s="12" t="s">
        <v>6686</v>
      </c>
      <c r="D1532" s="13"/>
      <c r="E1532" s="13"/>
      <c r="F1532" s="13"/>
      <c r="G1532" s="14"/>
      <c r="H1532" s="14"/>
      <c r="I1532" s="14"/>
      <c r="J1532" s="14"/>
      <c r="K1532" s="16">
        <v>0.0263</v>
      </c>
    </row>
    <row r="1533" spans="1:11">
      <c r="A1533" s="12" t="s">
        <v>5781</v>
      </c>
      <c r="B1533" s="12" t="s">
        <v>6687</v>
      </c>
      <c r="C1533" s="12" t="s">
        <v>6688</v>
      </c>
      <c r="D1533" s="13"/>
      <c r="E1533" s="13"/>
      <c r="F1533" s="13"/>
      <c r="G1533" s="14"/>
      <c r="H1533" s="14"/>
      <c r="I1533" s="14"/>
      <c r="J1533" s="14"/>
      <c r="K1533" s="16">
        <v>0.00442</v>
      </c>
    </row>
    <row r="1534" spans="1:11">
      <c r="A1534" s="12" t="s">
        <v>5781</v>
      </c>
      <c r="B1534" s="12" t="s">
        <v>6687</v>
      </c>
      <c r="C1534" s="12" t="s">
        <v>6641</v>
      </c>
      <c r="D1534" s="13"/>
      <c r="E1534" s="13"/>
      <c r="F1534" s="13"/>
      <c r="G1534" s="14"/>
      <c r="H1534" s="14"/>
      <c r="I1534" s="14"/>
      <c r="J1534" s="14"/>
      <c r="K1534" s="16">
        <v>3.85</v>
      </c>
    </row>
    <row r="1535" spans="1:11">
      <c r="A1535" s="12" t="s">
        <v>5781</v>
      </c>
      <c r="B1535" s="12" t="s">
        <v>6689</v>
      </c>
      <c r="C1535" s="12" t="s">
        <v>6690</v>
      </c>
      <c r="D1535" s="13"/>
      <c r="E1535" s="13"/>
      <c r="F1535" s="13"/>
      <c r="G1535" s="14"/>
      <c r="H1535" s="14"/>
      <c r="I1535" s="14"/>
      <c r="J1535" s="14"/>
      <c r="K1535" s="16">
        <v>1.368404</v>
      </c>
    </row>
    <row r="1536" spans="1:11">
      <c r="A1536" s="12" t="s">
        <v>5781</v>
      </c>
      <c r="B1536" s="12" t="s">
        <v>6691</v>
      </c>
      <c r="C1536" s="12" t="s">
        <v>6641</v>
      </c>
      <c r="D1536" s="13"/>
      <c r="E1536" s="13"/>
      <c r="F1536" s="13"/>
      <c r="G1536" s="14"/>
      <c r="H1536" s="14"/>
      <c r="I1536" s="14"/>
      <c r="J1536" s="14"/>
      <c r="K1536" s="16">
        <v>0.0028</v>
      </c>
    </row>
    <row r="1537" spans="1:11">
      <c r="A1537" s="12" t="s">
        <v>5781</v>
      </c>
      <c r="B1537" s="12" t="s">
        <v>6692</v>
      </c>
      <c r="C1537" s="12" t="s">
        <v>6641</v>
      </c>
      <c r="D1537" s="13"/>
      <c r="E1537" s="13"/>
      <c r="F1537" s="13"/>
      <c r="G1537" s="14"/>
      <c r="H1537" s="14"/>
      <c r="I1537" s="14"/>
      <c r="J1537" s="14"/>
      <c r="K1537" s="16">
        <v>0.0534</v>
      </c>
    </row>
    <row r="1538" spans="1:11">
      <c r="A1538" s="12" t="s">
        <v>5781</v>
      </c>
      <c r="B1538" s="12" t="s">
        <v>6692</v>
      </c>
      <c r="C1538" s="12" t="s">
        <v>6635</v>
      </c>
      <c r="D1538" s="13"/>
      <c r="E1538" s="13"/>
      <c r="F1538" s="13"/>
      <c r="G1538" s="14"/>
      <c r="H1538" s="14"/>
      <c r="I1538" s="14"/>
      <c r="J1538" s="14"/>
      <c r="K1538" s="16">
        <v>13.43</v>
      </c>
    </row>
    <row r="1539" spans="1:11">
      <c r="A1539" s="12" t="s">
        <v>5781</v>
      </c>
      <c r="B1539" s="12" t="s">
        <v>6693</v>
      </c>
      <c r="C1539" s="12" t="s">
        <v>6694</v>
      </c>
      <c r="D1539" s="13"/>
      <c r="E1539" s="13"/>
      <c r="F1539" s="13"/>
      <c r="G1539" s="14"/>
      <c r="H1539" s="14"/>
      <c r="I1539" s="14"/>
      <c r="J1539" s="14"/>
      <c r="K1539" s="16">
        <v>3.5</v>
      </c>
    </row>
    <row r="1540" spans="1:11">
      <c r="A1540" s="12" t="s">
        <v>5781</v>
      </c>
      <c r="B1540" s="12" t="s">
        <v>6695</v>
      </c>
      <c r="C1540" s="12" t="s">
        <v>6309</v>
      </c>
      <c r="D1540" s="13"/>
      <c r="E1540" s="13"/>
      <c r="F1540" s="13"/>
      <c r="G1540" s="14"/>
      <c r="H1540" s="14"/>
      <c r="I1540" s="14"/>
      <c r="J1540" s="14"/>
      <c r="K1540" s="16">
        <v>0.92</v>
      </c>
    </row>
    <row r="1541" spans="1:11">
      <c r="A1541" s="12" t="s">
        <v>5781</v>
      </c>
      <c r="B1541" s="12" t="s">
        <v>6695</v>
      </c>
      <c r="C1541" s="12" t="s">
        <v>6620</v>
      </c>
      <c r="D1541" s="13"/>
      <c r="E1541" s="13"/>
      <c r="F1541" s="13"/>
      <c r="G1541" s="14"/>
      <c r="H1541" s="14"/>
      <c r="I1541" s="14"/>
      <c r="J1541" s="14"/>
      <c r="K1541" s="16">
        <v>0.31527</v>
      </c>
    </row>
    <row r="1542" spans="1:11">
      <c r="A1542" s="12" t="s">
        <v>5781</v>
      </c>
      <c r="B1542" s="12" t="s">
        <v>6695</v>
      </c>
      <c r="C1542" s="12" t="s">
        <v>6625</v>
      </c>
      <c r="D1542" s="13"/>
      <c r="E1542" s="13"/>
      <c r="F1542" s="13"/>
      <c r="G1542" s="14"/>
      <c r="H1542" s="14"/>
      <c r="I1542" s="14"/>
      <c r="J1542" s="14"/>
      <c r="K1542" s="16">
        <v>1.435</v>
      </c>
    </row>
    <row r="1543" spans="1:11">
      <c r="A1543" s="12" t="s">
        <v>5781</v>
      </c>
      <c r="B1543" s="12" t="s">
        <v>6696</v>
      </c>
      <c r="C1543" s="12" t="s">
        <v>6620</v>
      </c>
      <c r="D1543" s="13"/>
      <c r="E1543" s="13"/>
      <c r="F1543" s="13"/>
      <c r="G1543" s="14"/>
      <c r="H1543" s="14"/>
      <c r="I1543" s="14"/>
      <c r="J1543" s="14"/>
      <c r="K1543" s="16">
        <v>0.009</v>
      </c>
    </row>
    <row r="1544" spans="1:11">
      <c r="A1544" s="12" t="s">
        <v>5781</v>
      </c>
      <c r="B1544" s="12" t="s">
        <v>6696</v>
      </c>
      <c r="C1544" s="12" t="s">
        <v>6641</v>
      </c>
      <c r="D1544" s="13"/>
      <c r="E1544" s="13"/>
      <c r="F1544" s="13"/>
      <c r="G1544" s="14"/>
      <c r="H1544" s="14"/>
      <c r="I1544" s="14"/>
      <c r="J1544" s="14"/>
      <c r="K1544" s="16">
        <v>0.022</v>
      </c>
    </row>
    <row r="1545" spans="1:11">
      <c r="A1545" s="12" t="s">
        <v>5781</v>
      </c>
      <c r="B1545" s="12" t="s">
        <v>6697</v>
      </c>
      <c r="C1545" s="12" t="s">
        <v>6612</v>
      </c>
      <c r="D1545" s="13"/>
      <c r="E1545" s="13"/>
      <c r="F1545" s="13"/>
      <c r="G1545" s="14"/>
      <c r="H1545" s="14"/>
      <c r="I1545" s="14"/>
      <c r="J1545" s="14"/>
      <c r="K1545" s="16">
        <v>0.32</v>
      </c>
    </row>
    <row r="1546" spans="1:11">
      <c r="A1546" s="12" t="s">
        <v>5781</v>
      </c>
      <c r="B1546" s="12" t="s">
        <v>6698</v>
      </c>
      <c r="C1546" s="12" t="s">
        <v>6619</v>
      </c>
      <c r="D1546" s="13"/>
      <c r="E1546" s="13"/>
      <c r="F1546" s="13"/>
      <c r="G1546" s="14"/>
      <c r="H1546" s="14"/>
      <c r="I1546" s="14"/>
      <c r="J1546" s="14"/>
      <c r="K1546" s="16">
        <v>8.56</v>
      </c>
    </row>
    <row r="1547" spans="1:11">
      <c r="A1547" s="12" t="s">
        <v>5781</v>
      </c>
      <c r="B1547" s="12" t="s">
        <v>6698</v>
      </c>
      <c r="C1547" s="12" t="s">
        <v>6309</v>
      </c>
      <c r="D1547" s="13"/>
      <c r="E1547" s="13"/>
      <c r="F1547" s="13"/>
      <c r="G1547" s="14"/>
      <c r="H1547" s="14"/>
      <c r="I1547" s="14"/>
      <c r="J1547" s="14"/>
      <c r="K1547" s="16">
        <v>2.07</v>
      </c>
    </row>
    <row r="1548" spans="1:11">
      <c r="A1548" s="12" t="s">
        <v>5781</v>
      </c>
      <c r="B1548" s="12" t="s">
        <v>6698</v>
      </c>
      <c r="C1548" s="12" t="s">
        <v>6508</v>
      </c>
      <c r="D1548" s="13"/>
      <c r="E1548" s="13"/>
      <c r="F1548" s="13"/>
      <c r="G1548" s="14"/>
      <c r="H1548" s="14"/>
      <c r="I1548" s="14"/>
      <c r="J1548" s="14"/>
      <c r="K1548" s="16">
        <v>6</v>
      </c>
    </row>
    <row r="1549" spans="1:11">
      <c r="A1549" s="12" t="s">
        <v>5781</v>
      </c>
      <c r="B1549" s="12" t="s">
        <v>6698</v>
      </c>
      <c r="C1549" s="12" t="s">
        <v>6641</v>
      </c>
      <c r="D1549" s="13"/>
      <c r="E1549" s="13"/>
      <c r="F1549" s="13"/>
      <c r="G1549" s="14"/>
      <c r="H1549" s="14"/>
      <c r="I1549" s="14"/>
      <c r="J1549" s="14"/>
      <c r="K1549" s="16">
        <v>0.55</v>
      </c>
    </row>
    <row r="1550" spans="1:11">
      <c r="A1550" s="12" t="s">
        <v>5781</v>
      </c>
      <c r="B1550" s="12" t="s">
        <v>6699</v>
      </c>
      <c r="C1550" s="12" t="s">
        <v>6700</v>
      </c>
      <c r="D1550" s="13"/>
      <c r="E1550" s="13"/>
      <c r="F1550" s="13"/>
      <c r="G1550" s="14"/>
      <c r="H1550" s="14"/>
      <c r="I1550" s="14"/>
      <c r="J1550" s="14"/>
      <c r="K1550" s="16">
        <v>1.249149</v>
      </c>
    </row>
    <row r="1551" spans="1:11">
      <c r="A1551" s="12" t="s">
        <v>5781</v>
      </c>
      <c r="B1551" s="12" t="s">
        <v>6699</v>
      </c>
      <c r="C1551" s="12" t="s">
        <v>6650</v>
      </c>
      <c r="D1551" s="13"/>
      <c r="E1551" s="13"/>
      <c r="F1551" s="13"/>
      <c r="G1551" s="14"/>
      <c r="H1551" s="14"/>
      <c r="I1551" s="14"/>
      <c r="J1551" s="14"/>
      <c r="K1551" s="16">
        <v>14.0026</v>
      </c>
    </row>
    <row r="1552" spans="1:11">
      <c r="A1552" s="12" t="s">
        <v>5781</v>
      </c>
      <c r="B1552" s="12" t="s">
        <v>6701</v>
      </c>
      <c r="C1552" s="12" t="s">
        <v>6619</v>
      </c>
      <c r="D1552" s="13"/>
      <c r="E1552" s="13"/>
      <c r="F1552" s="13"/>
      <c r="G1552" s="14"/>
      <c r="H1552" s="14"/>
      <c r="I1552" s="14"/>
      <c r="J1552" s="14"/>
      <c r="K1552" s="16">
        <v>0.0018</v>
      </c>
    </row>
    <row r="1553" spans="1:11">
      <c r="A1553" s="12" t="s">
        <v>5781</v>
      </c>
      <c r="B1553" s="12" t="s">
        <v>6701</v>
      </c>
      <c r="C1553" s="12" t="s">
        <v>6309</v>
      </c>
      <c r="D1553" s="13"/>
      <c r="E1553" s="13"/>
      <c r="F1553" s="13"/>
      <c r="G1553" s="14"/>
      <c r="H1553" s="14"/>
      <c r="I1553" s="14"/>
      <c r="J1553" s="14"/>
      <c r="K1553" s="16">
        <v>0.04</v>
      </c>
    </row>
    <row r="1554" spans="1:11">
      <c r="A1554" s="12" t="s">
        <v>5781</v>
      </c>
      <c r="B1554" s="12" t="s">
        <v>6701</v>
      </c>
      <c r="C1554" s="12" t="s">
        <v>6637</v>
      </c>
      <c r="D1554" s="13"/>
      <c r="E1554" s="13"/>
      <c r="F1554" s="13"/>
      <c r="G1554" s="14"/>
      <c r="H1554" s="14"/>
      <c r="I1554" s="14"/>
      <c r="J1554" s="14"/>
      <c r="K1554" s="16">
        <v>1.389203</v>
      </c>
    </row>
    <row r="1555" spans="1:11">
      <c r="A1555" s="12" t="s">
        <v>5781</v>
      </c>
      <c r="B1555" s="12" t="s">
        <v>6701</v>
      </c>
      <c r="C1555" s="12" t="s">
        <v>6620</v>
      </c>
      <c r="D1555" s="13"/>
      <c r="E1555" s="13"/>
      <c r="F1555" s="13"/>
      <c r="G1555" s="14"/>
      <c r="H1555" s="14"/>
      <c r="I1555" s="14"/>
      <c r="J1555" s="14"/>
      <c r="K1555" s="16">
        <v>1.7105</v>
      </c>
    </row>
    <row r="1556" spans="1:11">
      <c r="A1556" s="12" t="s">
        <v>5781</v>
      </c>
      <c r="B1556" s="12" t="s">
        <v>6702</v>
      </c>
      <c r="C1556" s="12" t="s">
        <v>6309</v>
      </c>
      <c r="D1556" s="13"/>
      <c r="E1556" s="13"/>
      <c r="F1556" s="13"/>
      <c r="G1556" s="14"/>
      <c r="H1556" s="14"/>
      <c r="I1556" s="14"/>
      <c r="J1556" s="14"/>
      <c r="K1556" s="16">
        <v>0.945</v>
      </c>
    </row>
    <row r="1557" spans="1:11">
      <c r="A1557" s="12" t="s">
        <v>5781</v>
      </c>
      <c r="B1557" s="12" t="s">
        <v>6702</v>
      </c>
      <c r="C1557" s="12" t="s">
        <v>6641</v>
      </c>
      <c r="D1557" s="13"/>
      <c r="E1557" s="13"/>
      <c r="F1557" s="13"/>
      <c r="G1557" s="14"/>
      <c r="H1557" s="14"/>
      <c r="I1557" s="14"/>
      <c r="J1557" s="14"/>
      <c r="K1557" s="16">
        <v>0.0098</v>
      </c>
    </row>
    <row r="1558" spans="1:11">
      <c r="A1558" s="12" t="s">
        <v>5781</v>
      </c>
      <c r="B1558" s="12" t="s">
        <v>6703</v>
      </c>
      <c r="C1558" s="12" t="s">
        <v>6646</v>
      </c>
      <c r="D1558" s="13"/>
      <c r="E1558" s="13"/>
      <c r="F1558" s="13"/>
      <c r="G1558" s="14"/>
      <c r="H1558" s="14"/>
      <c r="I1558" s="14"/>
      <c r="J1558" s="14"/>
      <c r="K1558" s="16">
        <v>27</v>
      </c>
    </row>
    <row r="1559" spans="1:11">
      <c r="A1559" s="12" t="s">
        <v>5781</v>
      </c>
      <c r="B1559" s="12" t="s">
        <v>6703</v>
      </c>
      <c r="C1559" s="12" t="s">
        <v>6635</v>
      </c>
      <c r="D1559" s="13"/>
      <c r="E1559" s="13"/>
      <c r="F1559" s="13"/>
      <c r="G1559" s="14"/>
      <c r="H1559" s="14"/>
      <c r="I1559" s="14"/>
      <c r="J1559" s="14"/>
      <c r="K1559" s="16">
        <v>6.22</v>
      </c>
    </row>
    <row r="1560" spans="1:11">
      <c r="A1560" s="12" t="s">
        <v>5781</v>
      </c>
      <c r="B1560" s="12" t="s">
        <v>6704</v>
      </c>
      <c r="C1560" s="12" t="s">
        <v>6620</v>
      </c>
      <c r="D1560" s="13"/>
      <c r="E1560" s="13"/>
      <c r="F1560" s="13"/>
      <c r="G1560" s="14"/>
      <c r="H1560" s="14"/>
      <c r="I1560" s="14"/>
      <c r="J1560" s="14"/>
      <c r="K1560" s="16">
        <v>3</v>
      </c>
    </row>
    <row r="1561" spans="1:11">
      <c r="A1561" s="12" t="s">
        <v>5781</v>
      </c>
      <c r="B1561" s="12" t="s">
        <v>6705</v>
      </c>
      <c r="C1561" s="12" t="s">
        <v>6641</v>
      </c>
      <c r="D1561" s="13"/>
      <c r="E1561" s="13"/>
      <c r="F1561" s="13"/>
      <c r="G1561" s="14"/>
      <c r="H1561" s="14"/>
      <c r="I1561" s="14"/>
      <c r="J1561" s="14"/>
      <c r="K1561" s="16">
        <v>0.095</v>
      </c>
    </row>
    <row r="1562" spans="1:11">
      <c r="A1562" s="12" t="s">
        <v>5781</v>
      </c>
      <c r="B1562" s="12" t="s">
        <v>6706</v>
      </c>
      <c r="C1562" s="12" t="s">
        <v>6620</v>
      </c>
      <c r="D1562" s="13"/>
      <c r="E1562" s="13"/>
      <c r="F1562" s="13"/>
      <c r="G1562" s="14"/>
      <c r="H1562" s="14"/>
      <c r="I1562" s="14"/>
      <c r="J1562" s="14"/>
      <c r="K1562" s="16">
        <v>0.0393</v>
      </c>
    </row>
    <row r="1563" spans="1:11">
      <c r="A1563" s="12" t="s">
        <v>5781</v>
      </c>
      <c r="B1563" s="12" t="s">
        <v>6706</v>
      </c>
      <c r="C1563" s="12" t="s">
        <v>6641</v>
      </c>
      <c r="D1563" s="13"/>
      <c r="E1563" s="13"/>
      <c r="F1563" s="13"/>
      <c r="G1563" s="14"/>
      <c r="H1563" s="14"/>
      <c r="I1563" s="14"/>
      <c r="J1563" s="14"/>
      <c r="K1563" s="16">
        <v>0.0224</v>
      </c>
    </row>
    <row r="1564" spans="1:11">
      <c r="A1564" s="12" t="s">
        <v>5781</v>
      </c>
      <c r="B1564" s="12" t="s">
        <v>6707</v>
      </c>
      <c r="C1564" s="12" t="s">
        <v>6641</v>
      </c>
      <c r="D1564" s="13"/>
      <c r="E1564" s="13"/>
      <c r="F1564" s="13"/>
      <c r="G1564" s="14"/>
      <c r="H1564" s="14"/>
      <c r="I1564" s="14"/>
      <c r="J1564" s="14"/>
      <c r="K1564" s="16">
        <v>0.0014</v>
      </c>
    </row>
    <row r="1565" spans="1:11">
      <c r="A1565" s="12" t="s">
        <v>5781</v>
      </c>
      <c r="B1565" s="12" t="s">
        <v>6707</v>
      </c>
      <c r="C1565" s="12" t="s">
        <v>6708</v>
      </c>
      <c r="D1565" s="13"/>
      <c r="E1565" s="13"/>
      <c r="F1565" s="13"/>
      <c r="G1565" s="14"/>
      <c r="H1565" s="14"/>
      <c r="I1565" s="14"/>
      <c r="J1565" s="14"/>
      <c r="K1565" s="16">
        <v>0.11283</v>
      </c>
    </row>
    <row r="1566" spans="1:11">
      <c r="A1566" s="12" t="s">
        <v>5781</v>
      </c>
      <c r="B1566" s="12" t="s">
        <v>6709</v>
      </c>
      <c r="C1566" s="12" t="s">
        <v>6620</v>
      </c>
      <c r="D1566" s="13"/>
      <c r="E1566" s="13"/>
      <c r="F1566" s="13"/>
      <c r="G1566" s="14"/>
      <c r="H1566" s="14"/>
      <c r="I1566" s="14"/>
      <c r="J1566" s="14"/>
      <c r="K1566" s="16">
        <v>0.1738</v>
      </c>
    </row>
    <row r="1567" spans="1:11">
      <c r="A1567" s="12" t="s">
        <v>5781</v>
      </c>
      <c r="B1567" s="12" t="s">
        <v>6710</v>
      </c>
      <c r="C1567" s="12" t="s">
        <v>6619</v>
      </c>
      <c r="D1567" s="13"/>
      <c r="E1567" s="13"/>
      <c r="F1567" s="13"/>
      <c r="G1567" s="14"/>
      <c r="H1567" s="14"/>
      <c r="I1567" s="14"/>
      <c r="J1567" s="14"/>
      <c r="K1567" s="16">
        <v>0.0258</v>
      </c>
    </row>
    <row r="1568" spans="1:11">
      <c r="A1568" s="12" t="s">
        <v>5781</v>
      </c>
      <c r="B1568" s="12" t="s">
        <v>6710</v>
      </c>
      <c r="C1568" s="12" t="s">
        <v>6641</v>
      </c>
      <c r="D1568" s="13"/>
      <c r="E1568" s="13"/>
      <c r="F1568" s="13"/>
      <c r="G1568" s="14"/>
      <c r="H1568" s="14"/>
      <c r="I1568" s="14"/>
      <c r="J1568" s="14"/>
      <c r="K1568" s="16">
        <v>6.45</v>
      </c>
    </row>
    <row r="1569" spans="1:11">
      <c r="A1569" s="12" t="s">
        <v>5781</v>
      </c>
      <c r="B1569" s="12" t="s">
        <v>6710</v>
      </c>
      <c r="C1569" s="12" t="s">
        <v>6711</v>
      </c>
      <c r="D1569" s="13"/>
      <c r="E1569" s="13"/>
      <c r="F1569" s="13"/>
      <c r="G1569" s="14"/>
      <c r="H1569" s="14"/>
      <c r="I1569" s="14"/>
      <c r="J1569" s="14"/>
      <c r="K1569" s="16">
        <v>58</v>
      </c>
    </row>
    <row r="1570" spans="1:11">
      <c r="A1570" s="12" t="s">
        <v>5781</v>
      </c>
      <c r="B1570" s="12" t="s">
        <v>6712</v>
      </c>
      <c r="C1570" s="12" t="s">
        <v>6635</v>
      </c>
      <c r="D1570" s="13"/>
      <c r="E1570" s="13"/>
      <c r="F1570" s="13"/>
      <c r="G1570" s="14"/>
      <c r="H1570" s="14"/>
      <c r="I1570" s="14"/>
      <c r="J1570" s="14"/>
      <c r="K1570" s="16">
        <v>5.433273</v>
      </c>
    </row>
    <row r="1571" spans="1:11">
      <c r="A1571" s="12" t="s">
        <v>5781</v>
      </c>
      <c r="B1571" s="12" t="s">
        <v>6712</v>
      </c>
      <c r="C1571" s="12" t="s">
        <v>6713</v>
      </c>
      <c r="D1571" s="13"/>
      <c r="E1571" s="13"/>
      <c r="F1571" s="13"/>
      <c r="G1571" s="14"/>
      <c r="H1571" s="14"/>
      <c r="I1571" s="14"/>
      <c r="J1571" s="14"/>
      <c r="K1571" s="16">
        <v>20</v>
      </c>
    </row>
    <row r="1572" spans="1:11">
      <c r="A1572" s="12" t="s">
        <v>5781</v>
      </c>
      <c r="B1572" s="12" t="s">
        <v>6712</v>
      </c>
      <c r="C1572" s="12" t="s">
        <v>6714</v>
      </c>
      <c r="D1572" s="13"/>
      <c r="E1572" s="13"/>
      <c r="F1572" s="13"/>
      <c r="G1572" s="14"/>
      <c r="H1572" s="14"/>
      <c r="I1572" s="14"/>
      <c r="J1572" s="14"/>
      <c r="K1572" s="16">
        <v>20</v>
      </c>
    </row>
    <row r="1573" spans="1:11">
      <c r="A1573" s="12" t="s">
        <v>5781</v>
      </c>
      <c r="B1573" s="12" t="s">
        <v>6712</v>
      </c>
      <c r="C1573" s="12" t="s">
        <v>6598</v>
      </c>
      <c r="D1573" s="13" t="s">
        <v>4918</v>
      </c>
      <c r="E1573" s="13" t="s">
        <v>4919</v>
      </c>
      <c r="F1573" s="13" t="s">
        <v>6715</v>
      </c>
      <c r="G1573" s="14" t="s">
        <v>4921</v>
      </c>
      <c r="H1573" s="14" t="s">
        <v>4966</v>
      </c>
      <c r="I1573" s="14" t="s">
        <v>4949</v>
      </c>
      <c r="J1573" s="14" t="s">
        <v>4924</v>
      </c>
      <c r="K1573" s="16">
        <v>5</v>
      </c>
    </row>
    <row r="1574" spans="1:11">
      <c r="A1574" s="12" t="s">
        <v>5781</v>
      </c>
      <c r="B1574" s="12" t="s">
        <v>6712</v>
      </c>
      <c r="C1574" s="12" t="s">
        <v>6598</v>
      </c>
      <c r="D1574" s="13" t="s">
        <v>4918</v>
      </c>
      <c r="E1574" s="13" t="s">
        <v>4919</v>
      </c>
      <c r="F1574" s="13" t="s">
        <v>6599</v>
      </c>
      <c r="G1574" s="14" t="s">
        <v>4921</v>
      </c>
      <c r="H1574" s="14" t="s">
        <v>6716</v>
      </c>
      <c r="I1574" s="14" t="s">
        <v>5065</v>
      </c>
      <c r="J1574" s="14" t="s">
        <v>4924</v>
      </c>
      <c r="K1574" s="16">
        <v>5</v>
      </c>
    </row>
    <row r="1575" spans="1:11">
      <c r="A1575" s="12" t="s">
        <v>5781</v>
      </c>
      <c r="B1575" s="12" t="s">
        <v>6712</v>
      </c>
      <c r="C1575" s="12" t="s">
        <v>6598</v>
      </c>
      <c r="D1575" s="13" t="s">
        <v>4918</v>
      </c>
      <c r="E1575" s="13" t="s">
        <v>4939</v>
      </c>
      <c r="F1575" s="13" t="s">
        <v>6717</v>
      </c>
      <c r="G1575" s="14" t="s">
        <v>4942</v>
      </c>
      <c r="H1575" s="14" t="s">
        <v>4938</v>
      </c>
      <c r="I1575" s="14" t="s">
        <v>4927</v>
      </c>
      <c r="J1575" s="14" t="s">
        <v>4936</v>
      </c>
      <c r="K1575" s="16">
        <v>5</v>
      </c>
    </row>
    <row r="1576" spans="1:11">
      <c r="A1576" s="12" t="s">
        <v>5781</v>
      </c>
      <c r="B1576" s="12" t="s">
        <v>6712</v>
      </c>
      <c r="C1576" s="12" t="s">
        <v>6598</v>
      </c>
      <c r="D1576" s="13" t="s">
        <v>4918</v>
      </c>
      <c r="E1576" s="13" t="s">
        <v>4943</v>
      </c>
      <c r="F1576" s="13" t="s">
        <v>6600</v>
      </c>
      <c r="G1576" s="14" t="s">
        <v>4921</v>
      </c>
      <c r="H1576" s="14" t="s">
        <v>4926</v>
      </c>
      <c r="I1576" s="14" t="s">
        <v>4927</v>
      </c>
      <c r="J1576" s="14" t="s">
        <v>4936</v>
      </c>
      <c r="K1576" s="16">
        <v>5</v>
      </c>
    </row>
    <row r="1577" spans="1:11">
      <c r="A1577" s="12" t="s">
        <v>5781</v>
      </c>
      <c r="B1577" s="12" t="s">
        <v>6712</v>
      </c>
      <c r="C1577" s="12" t="s">
        <v>6598</v>
      </c>
      <c r="D1577" s="13" t="s">
        <v>4931</v>
      </c>
      <c r="E1577" s="13" t="s">
        <v>4932</v>
      </c>
      <c r="F1577" s="13" t="s">
        <v>6718</v>
      </c>
      <c r="G1577" s="14" t="s">
        <v>4960</v>
      </c>
      <c r="H1577" s="14"/>
      <c r="I1577" s="14"/>
      <c r="J1577" s="14" t="s">
        <v>4936</v>
      </c>
      <c r="K1577" s="16">
        <v>5</v>
      </c>
    </row>
    <row r="1578" spans="1:11">
      <c r="A1578" s="12" t="s">
        <v>5781</v>
      </c>
      <c r="B1578" s="12" t="s">
        <v>6712</v>
      </c>
      <c r="C1578" s="12" t="s">
        <v>6598</v>
      </c>
      <c r="D1578" s="13" t="s">
        <v>4931</v>
      </c>
      <c r="E1578" s="13" t="s">
        <v>4932</v>
      </c>
      <c r="F1578" s="13" t="s">
        <v>6719</v>
      </c>
      <c r="G1578" s="14" t="s">
        <v>4960</v>
      </c>
      <c r="H1578" s="14"/>
      <c r="I1578" s="14"/>
      <c r="J1578" s="14" t="s">
        <v>4936</v>
      </c>
      <c r="K1578" s="16">
        <v>5</v>
      </c>
    </row>
    <row r="1579" spans="1:11">
      <c r="A1579" s="12" t="s">
        <v>5781</v>
      </c>
      <c r="B1579" s="12" t="s">
        <v>6712</v>
      </c>
      <c r="C1579" s="12" t="s">
        <v>6598</v>
      </c>
      <c r="D1579" s="13" t="s">
        <v>4934</v>
      </c>
      <c r="E1579" s="13" t="s">
        <v>4998</v>
      </c>
      <c r="F1579" s="13" t="s">
        <v>6720</v>
      </c>
      <c r="G1579" s="14" t="s">
        <v>4921</v>
      </c>
      <c r="H1579" s="14" t="s">
        <v>5324</v>
      </c>
      <c r="I1579" s="14" t="s">
        <v>4927</v>
      </c>
      <c r="J1579" s="14" t="s">
        <v>4936</v>
      </c>
      <c r="K1579" s="16">
        <v>5</v>
      </c>
    </row>
    <row r="1580" spans="1:11">
      <c r="A1580" s="12" t="s">
        <v>5781</v>
      </c>
      <c r="B1580" s="12" t="s">
        <v>6721</v>
      </c>
      <c r="C1580" s="12" t="s">
        <v>6688</v>
      </c>
      <c r="D1580" s="13"/>
      <c r="E1580" s="13"/>
      <c r="F1580" s="13"/>
      <c r="G1580" s="14"/>
      <c r="H1580" s="14"/>
      <c r="I1580" s="14"/>
      <c r="J1580" s="14"/>
      <c r="K1580" s="16">
        <v>0.6479</v>
      </c>
    </row>
    <row r="1581" spans="1:11">
      <c r="A1581" s="12" t="s">
        <v>5781</v>
      </c>
      <c r="B1581" s="12" t="s">
        <v>6721</v>
      </c>
      <c r="C1581" s="12" t="s">
        <v>6650</v>
      </c>
      <c r="D1581" s="13"/>
      <c r="E1581" s="13"/>
      <c r="F1581" s="13"/>
      <c r="G1581" s="14"/>
      <c r="H1581" s="14"/>
      <c r="I1581" s="14"/>
      <c r="J1581" s="14"/>
      <c r="K1581" s="16">
        <v>29.0746</v>
      </c>
    </row>
    <row r="1582" spans="1:11">
      <c r="A1582" s="12" t="s">
        <v>5781</v>
      </c>
      <c r="B1582" s="12" t="s">
        <v>6721</v>
      </c>
      <c r="C1582" s="12" t="s">
        <v>6722</v>
      </c>
      <c r="D1582" s="13"/>
      <c r="E1582" s="13"/>
      <c r="F1582" s="13"/>
      <c r="G1582" s="14"/>
      <c r="H1582" s="14"/>
      <c r="I1582" s="14"/>
      <c r="J1582" s="14"/>
      <c r="K1582" s="16">
        <v>9.1</v>
      </c>
    </row>
    <row r="1583" spans="1:11">
      <c r="A1583" s="12" t="s">
        <v>5781</v>
      </c>
      <c r="B1583" s="12" t="s">
        <v>6721</v>
      </c>
      <c r="C1583" s="12" t="s">
        <v>6723</v>
      </c>
      <c r="D1583" s="13"/>
      <c r="E1583" s="13"/>
      <c r="F1583" s="13"/>
      <c r="G1583" s="14"/>
      <c r="H1583" s="14"/>
      <c r="I1583" s="14"/>
      <c r="J1583" s="14"/>
      <c r="K1583" s="16">
        <v>5.8</v>
      </c>
    </row>
    <row r="1584" spans="1:11">
      <c r="A1584" s="12" t="s">
        <v>5781</v>
      </c>
      <c r="B1584" s="12" t="s">
        <v>6721</v>
      </c>
      <c r="C1584" s="12" t="s">
        <v>6724</v>
      </c>
      <c r="D1584" s="13"/>
      <c r="E1584" s="13"/>
      <c r="F1584" s="13"/>
      <c r="G1584" s="14"/>
      <c r="H1584" s="14"/>
      <c r="I1584" s="14"/>
      <c r="J1584" s="14"/>
      <c r="K1584" s="16">
        <v>38</v>
      </c>
    </row>
    <row r="1585" spans="1:11">
      <c r="A1585" s="12" t="s">
        <v>5781</v>
      </c>
      <c r="B1585" s="12" t="s">
        <v>6725</v>
      </c>
      <c r="C1585" s="12" t="s">
        <v>6726</v>
      </c>
      <c r="D1585" s="13"/>
      <c r="E1585" s="13"/>
      <c r="F1585" s="13"/>
      <c r="G1585" s="14"/>
      <c r="H1585" s="14"/>
      <c r="I1585" s="14"/>
      <c r="J1585" s="14"/>
      <c r="K1585" s="16">
        <v>0.01</v>
      </c>
    </row>
    <row r="1586" spans="1:11">
      <c r="A1586" s="12" t="s">
        <v>5781</v>
      </c>
      <c r="B1586" s="12" t="s">
        <v>6725</v>
      </c>
      <c r="C1586" s="12" t="s">
        <v>6620</v>
      </c>
      <c r="D1586" s="13"/>
      <c r="E1586" s="13"/>
      <c r="F1586" s="13"/>
      <c r="G1586" s="14"/>
      <c r="H1586" s="14"/>
      <c r="I1586" s="14"/>
      <c r="J1586" s="14"/>
      <c r="K1586" s="16">
        <v>0.19775</v>
      </c>
    </row>
    <row r="1587" spans="1:11">
      <c r="A1587" s="12" t="s">
        <v>5781</v>
      </c>
      <c r="B1587" s="12" t="s">
        <v>6725</v>
      </c>
      <c r="C1587" s="12" t="s">
        <v>6635</v>
      </c>
      <c r="D1587" s="13"/>
      <c r="E1587" s="13"/>
      <c r="F1587" s="13"/>
      <c r="G1587" s="14"/>
      <c r="H1587" s="14"/>
      <c r="I1587" s="14"/>
      <c r="J1587" s="14"/>
      <c r="K1587" s="16">
        <v>7.1562</v>
      </c>
    </row>
    <row r="1588" spans="1:11">
      <c r="A1588" s="12" t="s">
        <v>5781</v>
      </c>
      <c r="B1588" s="12" t="s">
        <v>6725</v>
      </c>
      <c r="C1588" s="12" t="s">
        <v>6625</v>
      </c>
      <c r="D1588" s="13"/>
      <c r="E1588" s="13"/>
      <c r="F1588" s="13"/>
      <c r="G1588" s="14"/>
      <c r="H1588" s="14"/>
      <c r="I1588" s="14"/>
      <c r="J1588" s="14"/>
      <c r="K1588" s="16">
        <v>9.72</v>
      </c>
    </row>
    <row r="1589" spans="1:11">
      <c r="A1589" s="12" t="s">
        <v>5781</v>
      </c>
      <c r="B1589" s="12" t="s">
        <v>6727</v>
      </c>
      <c r="C1589" s="12" t="s">
        <v>6641</v>
      </c>
      <c r="D1589" s="13"/>
      <c r="E1589" s="13"/>
      <c r="F1589" s="13"/>
      <c r="G1589" s="14"/>
      <c r="H1589" s="14"/>
      <c r="I1589" s="14"/>
      <c r="J1589" s="14"/>
      <c r="K1589" s="16">
        <v>1.3</v>
      </c>
    </row>
    <row r="1590" spans="1:11">
      <c r="A1590" s="12" t="s">
        <v>5781</v>
      </c>
      <c r="B1590" s="12" t="s">
        <v>6727</v>
      </c>
      <c r="C1590" s="12" t="s">
        <v>6635</v>
      </c>
      <c r="D1590" s="13"/>
      <c r="E1590" s="13"/>
      <c r="F1590" s="13"/>
      <c r="G1590" s="14"/>
      <c r="H1590" s="14"/>
      <c r="I1590" s="14"/>
      <c r="J1590" s="14"/>
      <c r="K1590" s="16">
        <v>0.0392</v>
      </c>
    </row>
    <row r="1591" spans="1:11">
      <c r="A1591" s="12" t="s">
        <v>5781</v>
      </c>
      <c r="B1591" s="12" t="s">
        <v>6727</v>
      </c>
      <c r="C1591" s="12" t="s">
        <v>6728</v>
      </c>
      <c r="D1591" s="13"/>
      <c r="E1591" s="13"/>
      <c r="F1591" s="13"/>
      <c r="G1591" s="14"/>
      <c r="H1591" s="14"/>
      <c r="I1591" s="14"/>
      <c r="J1591" s="14"/>
      <c r="K1591" s="16">
        <v>11</v>
      </c>
    </row>
    <row r="1592" spans="1:11">
      <c r="A1592" s="12" t="s">
        <v>5781</v>
      </c>
      <c r="B1592" s="12" t="s">
        <v>6729</v>
      </c>
      <c r="C1592" s="12" t="s">
        <v>6635</v>
      </c>
      <c r="D1592" s="13"/>
      <c r="E1592" s="13"/>
      <c r="F1592" s="13"/>
      <c r="G1592" s="14"/>
      <c r="H1592" s="14"/>
      <c r="I1592" s="14"/>
      <c r="J1592" s="14"/>
      <c r="K1592" s="16">
        <v>5.76</v>
      </c>
    </row>
    <row r="1593" spans="1:11">
      <c r="A1593" s="12" t="s">
        <v>5781</v>
      </c>
      <c r="B1593" s="12" t="s">
        <v>6729</v>
      </c>
      <c r="C1593" s="12" t="s">
        <v>6625</v>
      </c>
      <c r="D1593" s="13"/>
      <c r="E1593" s="13"/>
      <c r="F1593" s="13"/>
      <c r="G1593" s="14"/>
      <c r="H1593" s="14"/>
      <c r="I1593" s="14"/>
      <c r="J1593" s="14"/>
      <c r="K1593" s="16">
        <v>1.785</v>
      </c>
    </row>
    <row r="1594" spans="1:11">
      <c r="A1594" s="12" t="s">
        <v>5781</v>
      </c>
      <c r="B1594" s="12" t="s">
        <v>6730</v>
      </c>
      <c r="C1594" s="12" t="s">
        <v>6731</v>
      </c>
      <c r="D1594" s="13"/>
      <c r="E1594" s="13"/>
      <c r="F1594" s="13"/>
      <c r="G1594" s="14"/>
      <c r="H1594" s="14"/>
      <c r="I1594" s="14"/>
      <c r="J1594" s="14"/>
      <c r="K1594" s="16">
        <v>553</v>
      </c>
    </row>
    <row r="1595" spans="1:11">
      <c r="A1595" s="12" t="s">
        <v>5781</v>
      </c>
      <c r="B1595" s="12" t="s">
        <v>6730</v>
      </c>
      <c r="C1595" s="12" t="s">
        <v>6620</v>
      </c>
      <c r="D1595" s="13"/>
      <c r="E1595" s="13"/>
      <c r="F1595" s="13"/>
      <c r="G1595" s="14"/>
      <c r="H1595" s="14"/>
      <c r="I1595" s="14"/>
      <c r="J1595" s="14"/>
      <c r="K1595" s="16">
        <v>0.451822</v>
      </c>
    </row>
    <row r="1596" spans="1:11">
      <c r="A1596" s="12" t="s">
        <v>5781</v>
      </c>
      <c r="B1596" s="12" t="s">
        <v>6730</v>
      </c>
      <c r="C1596" s="12" t="s">
        <v>6625</v>
      </c>
      <c r="D1596" s="13"/>
      <c r="E1596" s="13"/>
      <c r="F1596" s="13"/>
      <c r="G1596" s="14"/>
      <c r="H1596" s="14"/>
      <c r="I1596" s="14"/>
      <c r="J1596" s="14"/>
      <c r="K1596" s="16">
        <v>6.16</v>
      </c>
    </row>
    <row r="1597" spans="1:11">
      <c r="A1597" s="12" t="s">
        <v>5781</v>
      </c>
      <c r="B1597" s="12" t="s">
        <v>6730</v>
      </c>
      <c r="C1597" s="12" t="s">
        <v>6679</v>
      </c>
      <c r="D1597" s="13"/>
      <c r="E1597" s="13"/>
      <c r="F1597" s="13"/>
      <c r="G1597" s="14"/>
      <c r="H1597" s="14"/>
      <c r="I1597" s="14"/>
      <c r="J1597" s="14"/>
      <c r="K1597" s="16">
        <v>25.2</v>
      </c>
    </row>
    <row r="1598" spans="1:11">
      <c r="A1598" s="12" t="s">
        <v>5781</v>
      </c>
      <c r="B1598" s="12" t="s">
        <v>6732</v>
      </c>
      <c r="C1598" s="12" t="s">
        <v>6733</v>
      </c>
      <c r="D1598" s="13"/>
      <c r="E1598" s="13"/>
      <c r="F1598" s="13"/>
      <c r="G1598" s="14"/>
      <c r="H1598" s="14"/>
      <c r="I1598" s="14"/>
      <c r="J1598" s="14"/>
      <c r="K1598" s="16">
        <v>6.975997</v>
      </c>
    </row>
    <row r="1599" spans="1:11">
      <c r="A1599" s="12" t="s">
        <v>5781</v>
      </c>
      <c r="B1599" s="12" t="s">
        <v>6734</v>
      </c>
      <c r="C1599" s="12" t="s">
        <v>6735</v>
      </c>
      <c r="D1599" s="13"/>
      <c r="E1599" s="13"/>
      <c r="F1599" s="13"/>
      <c r="G1599" s="14"/>
      <c r="H1599" s="14"/>
      <c r="I1599" s="14"/>
      <c r="J1599" s="14"/>
      <c r="K1599" s="16">
        <v>11.8081</v>
      </c>
    </row>
    <row r="1600" spans="1:11">
      <c r="A1600" s="12" t="s">
        <v>5781</v>
      </c>
      <c r="B1600" s="12" t="s">
        <v>6734</v>
      </c>
      <c r="C1600" s="12" t="s">
        <v>6620</v>
      </c>
      <c r="D1600" s="13"/>
      <c r="E1600" s="13"/>
      <c r="F1600" s="13"/>
      <c r="G1600" s="14"/>
      <c r="H1600" s="14"/>
      <c r="I1600" s="14"/>
      <c r="J1600" s="14"/>
      <c r="K1600" s="16">
        <v>0.00596</v>
      </c>
    </row>
    <row r="1601" spans="1:11">
      <c r="A1601" s="12" t="s">
        <v>5781</v>
      </c>
      <c r="B1601" s="12" t="s">
        <v>6736</v>
      </c>
      <c r="C1601" s="12" t="s">
        <v>6737</v>
      </c>
      <c r="D1601" s="13"/>
      <c r="E1601" s="13"/>
      <c r="F1601" s="13"/>
      <c r="G1601" s="14"/>
      <c r="H1601" s="14"/>
      <c r="I1601" s="14"/>
      <c r="J1601" s="14"/>
      <c r="K1601" s="16">
        <v>0.067456</v>
      </c>
    </row>
    <row r="1602" spans="1:11">
      <c r="A1602" s="12" t="s">
        <v>5781</v>
      </c>
      <c r="B1602" s="12" t="s">
        <v>6738</v>
      </c>
      <c r="C1602" s="12" t="s">
        <v>6739</v>
      </c>
      <c r="D1602" s="13"/>
      <c r="E1602" s="13"/>
      <c r="F1602" s="13"/>
      <c r="G1602" s="14"/>
      <c r="H1602" s="14"/>
      <c r="I1602" s="14"/>
      <c r="J1602" s="14"/>
      <c r="K1602" s="16">
        <v>24.2365</v>
      </c>
    </row>
    <row r="1603" spans="1:11">
      <c r="A1603" s="12" t="s">
        <v>5781</v>
      </c>
      <c r="B1603" s="12" t="s">
        <v>6738</v>
      </c>
      <c r="C1603" s="12" t="s">
        <v>6740</v>
      </c>
      <c r="D1603" s="13"/>
      <c r="E1603" s="13"/>
      <c r="F1603" s="13"/>
      <c r="G1603" s="14"/>
      <c r="H1603" s="14"/>
      <c r="I1603" s="14"/>
      <c r="J1603" s="14"/>
      <c r="K1603" s="16">
        <v>1.7942</v>
      </c>
    </row>
    <row r="1604" spans="1:11">
      <c r="A1604" s="12" t="s">
        <v>5781</v>
      </c>
      <c r="B1604" s="12" t="s">
        <v>6738</v>
      </c>
      <c r="C1604" s="12" t="s">
        <v>6635</v>
      </c>
      <c r="D1604" s="13"/>
      <c r="E1604" s="13"/>
      <c r="F1604" s="13"/>
      <c r="G1604" s="14"/>
      <c r="H1604" s="14"/>
      <c r="I1604" s="14"/>
      <c r="J1604" s="14"/>
      <c r="K1604" s="16">
        <v>0.1985</v>
      </c>
    </row>
    <row r="1605" spans="1:11">
      <c r="A1605" s="12" t="s">
        <v>5781</v>
      </c>
      <c r="B1605" s="12" t="s">
        <v>6741</v>
      </c>
      <c r="C1605" s="12" t="s">
        <v>6723</v>
      </c>
      <c r="D1605" s="13"/>
      <c r="E1605" s="13"/>
      <c r="F1605" s="13"/>
      <c r="G1605" s="14"/>
      <c r="H1605" s="14"/>
      <c r="I1605" s="14"/>
      <c r="J1605" s="14"/>
      <c r="K1605" s="16">
        <v>5.807</v>
      </c>
    </row>
    <row r="1606" spans="1:11">
      <c r="A1606" s="12" t="s">
        <v>5781</v>
      </c>
      <c r="B1606" s="12" t="s">
        <v>6742</v>
      </c>
      <c r="C1606" s="12" t="s">
        <v>6619</v>
      </c>
      <c r="D1606" s="13"/>
      <c r="E1606" s="13"/>
      <c r="F1606" s="13"/>
      <c r="G1606" s="14"/>
      <c r="H1606" s="14"/>
      <c r="I1606" s="14"/>
      <c r="J1606" s="14"/>
      <c r="K1606" s="16">
        <v>0.0291</v>
      </c>
    </row>
    <row r="1607" spans="1:11">
      <c r="A1607" s="12" t="s">
        <v>5781</v>
      </c>
      <c r="B1607" s="12" t="s">
        <v>6742</v>
      </c>
      <c r="C1607" s="12" t="s">
        <v>6620</v>
      </c>
      <c r="D1607" s="13"/>
      <c r="E1607" s="13"/>
      <c r="F1607" s="13"/>
      <c r="G1607" s="14"/>
      <c r="H1607" s="14"/>
      <c r="I1607" s="14"/>
      <c r="J1607" s="14"/>
      <c r="K1607" s="16">
        <v>5</v>
      </c>
    </row>
    <row r="1608" spans="1:11">
      <c r="A1608" s="12" t="s">
        <v>5781</v>
      </c>
      <c r="B1608" s="12" t="s">
        <v>6742</v>
      </c>
      <c r="C1608" s="12" t="s">
        <v>6625</v>
      </c>
      <c r="D1608" s="13"/>
      <c r="E1608" s="13"/>
      <c r="F1608" s="13"/>
      <c r="G1608" s="14"/>
      <c r="H1608" s="14"/>
      <c r="I1608" s="14"/>
      <c r="J1608" s="14"/>
      <c r="K1608" s="16">
        <v>3.396491</v>
      </c>
    </row>
    <row r="1609" spans="1:11">
      <c r="A1609" s="12" t="s">
        <v>5781</v>
      </c>
      <c r="B1609" s="12" t="s">
        <v>6742</v>
      </c>
      <c r="C1609" s="12" t="s">
        <v>6743</v>
      </c>
      <c r="D1609" s="13"/>
      <c r="E1609" s="13"/>
      <c r="F1609" s="13"/>
      <c r="G1609" s="14"/>
      <c r="H1609" s="14"/>
      <c r="I1609" s="14"/>
      <c r="J1609" s="14"/>
      <c r="K1609" s="16">
        <v>25</v>
      </c>
    </row>
    <row r="1610" spans="1:11">
      <c r="A1610" s="12" t="s">
        <v>5781</v>
      </c>
      <c r="B1610" s="12" t="s">
        <v>6744</v>
      </c>
      <c r="C1610" s="12" t="s">
        <v>6745</v>
      </c>
      <c r="D1610" s="13" t="s">
        <v>4918</v>
      </c>
      <c r="E1610" s="13" t="s">
        <v>4919</v>
      </c>
      <c r="F1610" s="13" t="s">
        <v>6746</v>
      </c>
      <c r="G1610" s="14" t="s">
        <v>4921</v>
      </c>
      <c r="H1610" s="14" t="s">
        <v>5119</v>
      </c>
      <c r="I1610" s="14" t="s">
        <v>5096</v>
      </c>
      <c r="J1610" s="14" t="s">
        <v>4924</v>
      </c>
      <c r="K1610" s="16">
        <v>30</v>
      </c>
    </row>
    <row r="1611" spans="1:11">
      <c r="A1611" s="12" t="s">
        <v>5781</v>
      </c>
      <c r="B1611" s="12" t="s">
        <v>6744</v>
      </c>
      <c r="C1611" s="12" t="s">
        <v>6745</v>
      </c>
      <c r="D1611" s="13" t="s">
        <v>4918</v>
      </c>
      <c r="E1611" s="13" t="s">
        <v>4919</v>
      </c>
      <c r="F1611" s="13" t="s">
        <v>6747</v>
      </c>
      <c r="G1611" s="14" t="s">
        <v>4942</v>
      </c>
      <c r="H1611" s="14" t="s">
        <v>4956</v>
      </c>
      <c r="I1611" s="14" t="s">
        <v>5126</v>
      </c>
      <c r="J1611" s="14" t="s">
        <v>4924</v>
      </c>
      <c r="K1611" s="16">
        <v>30</v>
      </c>
    </row>
    <row r="1612" spans="1:11">
      <c r="A1612" s="12" t="s">
        <v>5781</v>
      </c>
      <c r="B1612" s="12" t="s">
        <v>6744</v>
      </c>
      <c r="C1612" s="12" t="s">
        <v>6745</v>
      </c>
      <c r="D1612" s="13" t="s">
        <v>4918</v>
      </c>
      <c r="E1612" s="13" t="s">
        <v>4943</v>
      </c>
      <c r="F1612" s="13" t="s">
        <v>6748</v>
      </c>
      <c r="G1612" s="14" t="s">
        <v>4942</v>
      </c>
      <c r="H1612" s="14" t="s">
        <v>4922</v>
      </c>
      <c r="I1612" s="14" t="s">
        <v>5427</v>
      </c>
      <c r="J1612" s="14" t="s">
        <v>4924</v>
      </c>
      <c r="K1612" s="16">
        <v>30</v>
      </c>
    </row>
    <row r="1613" spans="1:11">
      <c r="A1613" s="12" t="s">
        <v>5781</v>
      </c>
      <c r="B1613" s="12" t="s">
        <v>6744</v>
      </c>
      <c r="C1613" s="12" t="s">
        <v>6745</v>
      </c>
      <c r="D1613" s="13" t="s">
        <v>4931</v>
      </c>
      <c r="E1613" s="13" t="s">
        <v>4932</v>
      </c>
      <c r="F1613" s="13" t="s">
        <v>6749</v>
      </c>
      <c r="G1613" s="14" t="s">
        <v>4921</v>
      </c>
      <c r="H1613" s="14" t="s">
        <v>5037</v>
      </c>
      <c r="I1613" s="14" t="s">
        <v>4927</v>
      </c>
      <c r="J1613" s="14" t="s">
        <v>4924</v>
      </c>
      <c r="K1613" s="16">
        <v>30</v>
      </c>
    </row>
    <row r="1614" spans="1:11">
      <c r="A1614" s="12" t="s">
        <v>5781</v>
      </c>
      <c r="B1614" s="12" t="s">
        <v>6744</v>
      </c>
      <c r="C1614" s="12" t="s">
        <v>6745</v>
      </c>
      <c r="D1614" s="13" t="s">
        <v>4934</v>
      </c>
      <c r="E1614" s="13" t="s">
        <v>4998</v>
      </c>
      <c r="F1614" s="13" t="s">
        <v>6750</v>
      </c>
      <c r="G1614" s="14" t="s">
        <v>4921</v>
      </c>
      <c r="H1614" s="14" t="s">
        <v>4926</v>
      </c>
      <c r="I1614" s="14" t="s">
        <v>4927</v>
      </c>
      <c r="J1614" s="14" t="s">
        <v>4936</v>
      </c>
      <c r="K1614" s="16">
        <v>30</v>
      </c>
    </row>
    <row r="1615" spans="1:11">
      <c r="A1615" s="12" t="s">
        <v>5781</v>
      </c>
      <c r="B1615" s="12" t="s">
        <v>6744</v>
      </c>
      <c r="C1615" s="12" t="s">
        <v>6751</v>
      </c>
      <c r="D1615" s="13" t="s">
        <v>4918</v>
      </c>
      <c r="E1615" s="13" t="s">
        <v>4919</v>
      </c>
      <c r="F1615" s="13" t="s">
        <v>6752</v>
      </c>
      <c r="G1615" s="14" t="s">
        <v>4921</v>
      </c>
      <c r="H1615" s="14" t="s">
        <v>5119</v>
      </c>
      <c r="I1615" s="14" t="s">
        <v>4949</v>
      </c>
      <c r="J1615" s="14" t="s">
        <v>4924</v>
      </c>
      <c r="K1615" s="16">
        <v>200</v>
      </c>
    </row>
    <row r="1616" spans="1:11">
      <c r="A1616" s="12" t="s">
        <v>5781</v>
      </c>
      <c r="B1616" s="12" t="s">
        <v>6744</v>
      </c>
      <c r="C1616" s="12" t="s">
        <v>6751</v>
      </c>
      <c r="D1616" s="13" t="s">
        <v>4918</v>
      </c>
      <c r="E1616" s="13" t="s">
        <v>4919</v>
      </c>
      <c r="F1616" s="13" t="s">
        <v>6753</v>
      </c>
      <c r="G1616" s="14" t="s">
        <v>4942</v>
      </c>
      <c r="H1616" s="14" t="s">
        <v>5192</v>
      </c>
      <c r="I1616" s="14" t="s">
        <v>5126</v>
      </c>
      <c r="J1616" s="14" t="s">
        <v>4924</v>
      </c>
      <c r="K1616" s="16">
        <v>200</v>
      </c>
    </row>
    <row r="1617" spans="1:11">
      <c r="A1617" s="12" t="s">
        <v>5781</v>
      </c>
      <c r="B1617" s="12" t="s">
        <v>6744</v>
      </c>
      <c r="C1617" s="12" t="s">
        <v>6751</v>
      </c>
      <c r="D1617" s="13" t="s">
        <v>4918</v>
      </c>
      <c r="E1617" s="13" t="s">
        <v>4943</v>
      </c>
      <c r="F1617" s="13" t="s">
        <v>6748</v>
      </c>
      <c r="G1617" s="14" t="s">
        <v>4942</v>
      </c>
      <c r="H1617" s="14" t="s">
        <v>4922</v>
      </c>
      <c r="I1617" s="14" t="s">
        <v>5427</v>
      </c>
      <c r="J1617" s="14" t="s">
        <v>4924</v>
      </c>
      <c r="K1617" s="16">
        <v>200</v>
      </c>
    </row>
    <row r="1618" spans="1:11">
      <c r="A1618" s="12" t="s">
        <v>5781</v>
      </c>
      <c r="B1618" s="12" t="s">
        <v>6744</v>
      </c>
      <c r="C1618" s="12" t="s">
        <v>6751</v>
      </c>
      <c r="D1618" s="13" t="s">
        <v>4931</v>
      </c>
      <c r="E1618" s="13" t="s">
        <v>4932</v>
      </c>
      <c r="F1618" s="13" t="s">
        <v>6754</v>
      </c>
      <c r="G1618" s="14" t="s">
        <v>4921</v>
      </c>
      <c r="H1618" s="14" t="s">
        <v>4946</v>
      </c>
      <c r="I1618" s="14" t="s">
        <v>4949</v>
      </c>
      <c r="J1618" s="14" t="s">
        <v>4924</v>
      </c>
      <c r="K1618" s="16">
        <v>200</v>
      </c>
    </row>
    <row r="1619" spans="1:11">
      <c r="A1619" s="12" t="s">
        <v>5781</v>
      </c>
      <c r="B1619" s="12" t="s">
        <v>6744</v>
      </c>
      <c r="C1619" s="12" t="s">
        <v>6751</v>
      </c>
      <c r="D1619" s="13" t="s">
        <v>4934</v>
      </c>
      <c r="E1619" s="13" t="s">
        <v>4998</v>
      </c>
      <c r="F1619" s="13" t="s">
        <v>6750</v>
      </c>
      <c r="G1619" s="14" t="s">
        <v>4921</v>
      </c>
      <c r="H1619" s="14" t="s">
        <v>4926</v>
      </c>
      <c r="I1619" s="14" t="s">
        <v>4927</v>
      </c>
      <c r="J1619" s="14" t="s">
        <v>4936</v>
      </c>
      <c r="K1619" s="16">
        <v>200</v>
      </c>
    </row>
    <row r="1620" spans="1:11">
      <c r="A1620" s="12" t="s">
        <v>5781</v>
      </c>
      <c r="B1620" s="12" t="s">
        <v>6744</v>
      </c>
      <c r="C1620" s="12" t="s">
        <v>6755</v>
      </c>
      <c r="D1620" s="13" t="s">
        <v>4918</v>
      </c>
      <c r="E1620" s="13" t="s">
        <v>4919</v>
      </c>
      <c r="F1620" s="13" t="s">
        <v>6755</v>
      </c>
      <c r="G1620" s="14" t="s">
        <v>4942</v>
      </c>
      <c r="H1620" s="14" t="s">
        <v>6756</v>
      </c>
      <c r="I1620" s="14" t="s">
        <v>5126</v>
      </c>
      <c r="J1620" s="14" t="s">
        <v>4924</v>
      </c>
      <c r="K1620" s="16">
        <v>382</v>
      </c>
    </row>
    <row r="1621" spans="1:11">
      <c r="A1621" s="12" t="s">
        <v>5781</v>
      </c>
      <c r="B1621" s="12" t="s">
        <v>6744</v>
      </c>
      <c r="C1621" s="12" t="s">
        <v>6755</v>
      </c>
      <c r="D1621" s="13" t="s">
        <v>4918</v>
      </c>
      <c r="E1621" s="13" t="s">
        <v>4919</v>
      </c>
      <c r="F1621" s="13" t="s">
        <v>6746</v>
      </c>
      <c r="G1621" s="14" t="s">
        <v>4921</v>
      </c>
      <c r="H1621" s="14" t="s">
        <v>5175</v>
      </c>
      <c r="I1621" s="14" t="s">
        <v>5096</v>
      </c>
      <c r="J1621" s="14" t="s">
        <v>4924</v>
      </c>
      <c r="K1621" s="16">
        <v>382</v>
      </c>
    </row>
    <row r="1622" spans="1:11">
      <c r="A1622" s="12" t="s">
        <v>5781</v>
      </c>
      <c r="B1622" s="12" t="s">
        <v>6744</v>
      </c>
      <c r="C1622" s="12" t="s">
        <v>6755</v>
      </c>
      <c r="D1622" s="13" t="s">
        <v>4918</v>
      </c>
      <c r="E1622" s="13" t="s">
        <v>4943</v>
      </c>
      <c r="F1622" s="13" t="s">
        <v>6748</v>
      </c>
      <c r="G1622" s="14" t="s">
        <v>4942</v>
      </c>
      <c r="H1622" s="14" t="s">
        <v>4922</v>
      </c>
      <c r="I1622" s="14" t="s">
        <v>5427</v>
      </c>
      <c r="J1622" s="14" t="s">
        <v>4924</v>
      </c>
      <c r="K1622" s="16">
        <v>382</v>
      </c>
    </row>
    <row r="1623" spans="1:11">
      <c r="A1623" s="12" t="s">
        <v>5781</v>
      </c>
      <c r="B1623" s="12" t="s">
        <v>6744</v>
      </c>
      <c r="C1623" s="12" t="s">
        <v>6755</v>
      </c>
      <c r="D1623" s="13" t="s">
        <v>4931</v>
      </c>
      <c r="E1623" s="13" t="s">
        <v>4932</v>
      </c>
      <c r="F1623" s="13" t="s">
        <v>6757</v>
      </c>
      <c r="G1623" s="14" t="s">
        <v>4921</v>
      </c>
      <c r="H1623" s="14" t="s">
        <v>4938</v>
      </c>
      <c r="I1623" s="14" t="s">
        <v>5065</v>
      </c>
      <c r="J1623" s="14" t="s">
        <v>4924</v>
      </c>
      <c r="K1623" s="16">
        <v>382</v>
      </c>
    </row>
    <row r="1624" spans="1:11">
      <c r="A1624" s="12" t="s">
        <v>5781</v>
      </c>
      <c r="B1624" s="12" t="s">
        <v>6744</v>
      </c>
      <c r="C1624" s="12" t="s">
        <v>6755</v>
      </c>
      <c r="D1624" s="13" t="s">
        <v>4934</v>
      </c>
      <c r="E1624" s="13" t="s">
        <v>4998</v>
      </c>
      <c r="F1624" s="13" t="s">
        <v>6750</v>
      </c>
      <c r="G1624" s="14" t="s">
        <v>4921</v>
      </c>
      <c r="H1624" s="14" t="s">
        <v>4926</v>
      </c>
      <c r="I1624" s="14" t="s">
        <v>4927</v>
      </c>
      <c r="J1624" s="14" t="s">
        <v>4936</v>
      </c>
      <c r="K1624" s="16">
        <v>382</v>
      </c>
    </row>
    <row r="1625" spans="1:11">
      <c r="A1625" s="12" t="s">
        <v>5781</v>
      </c>
      <c r="B1625" s="12" t="s">
        <v>6744</v>
      </c>
      <c r="C1625" s="12" t="s">
        <v>6758</v>
      </c>
      <c r="D1625" s="13" t="s">
        <v>4918</v>
      </c>
      <c r="E1625" s="13" t="s">
        <v>4919</v>
      </c>
      <c r="F1625" s="13" t="s">
        <v>6759</v>
      </c>
      <c r="G1625" s="14" t="s">
        <v>4942</v>
      </c>
      <c r="H1625" s="14" t="s">
        <v>5119</v>
      </c>
      <c r="I1625" s="14" t="s">
        <v>5126</v>
      </c>
      <c r="J1625" s="14" t="s">
        <v>4924</v>
      </c>
      <c r="K1625" s="16">
        <v>50</v>
      </c>
    </row>
    <row r="1626" spans="1:11">
      <c r="A1626" s="12" t="s">
        <v>5781</v>
      </c>
      <c r="B1626" s="12" t="s">
        <v>6744</v>
      </c>
      <c r="C1626" s="12" t="s">
        <v>6758</v>
      </c>
      <c r="D1626" s="13" t="s">
        <v>4918</v>
      </c>
      <c r="E1626" s="13" t="s">
        <v>4919</v>
      </c>
      <c r="F1626" s="13" t="s">
        <v>6760</v>
      </c>
      <c r="G1626" s="14" t="s">
        <v>4921</v>
      </c>
      <c r="H1626" s="14" t="s">
        <v>5539</v>
      </c>
      <c r="I1626" s="14" t="s">
        <v>4949</v>
      </c>
      <c r="J1626" s="14" t="s">
        <v>4924</v>
      </c>
      <c r="K1626" s="16">
        <v>50</v>
      </c>
    </row>
    <row r="1627" spans="1:11">
      <c r="A1627" s="12" t="s">
        <v>5781</v>
      </c>
      <c r="B1627" s="12" t="s">
        <v>6744</v>
      </c>
      <c r="C1627" s="12" t="s">
        <v>6758</v>
      </c>
      <c r="D1627" s="13" t="s">
        <v>4918</v>
      </c>
      <c r="E1627" s="13" t="s">
        <v>4943</v>
      </c>
      <c r="F1627" s="13" t="s">
        <v>6748</v>
      </c>
      <c r="G1627" s="14" t="s">
        <v>4942</v>
      </c>
      <c r="H1627" s="14" t="s">
        <v>4922</v>
      </c>
      <c r="I1627" s="14" t="s">
        <v>5427</v>
      </c>
      <c r="J1627" s="14" t="s">
        <v>4924</v>
      </c>
      <c r="K1627" s="16">
        <v>50</v>
      </c>
    </row>
    <row r="1628" spans="1:11">
      <c r="A1628" s="12" t="s">
        <v>5781</v>
      </c>
      <c r="B1628" s="12" t="s">
        <v>6744</v>
      </c>
      <c r="C1628" s="12" t="s">
        <v>6758</v>
      </c>
      <c r="D1628" s="13" t="s">
        <v>4931</v>
      </c>
      <c r="E1628" s="13" t="s">
        <v>4932</v>
      </c>
      <c r="F1628" s="13" t="s">
        <v>6761</v>
      </c>
      <c r="G1628" s="14" t="s">
        <v>4921</v>
      </c>
      <c r="H1628" s="14" t="s">
        <v>4938</v>
      </c>
      <c r="I1628" s="14" t="s">
        <v>5065</v>
      </c>
      <c r="J1628" s="14" t="s">
        <v>4924</v>
      </c>
      <c r="K1628" s="16">
        <v>50</v>
      </c>
    </row>
    <row r="1629" spans="1:11">
      <c r="A1629" s="12" t="s">
        <v>5781</v>
      </c>
      <c r="B1629" s="12" t="s">
        <v>6744</v>
      </c>
      <c r="C1629" s="12" t="s">
        <v>6758</v>
      </c>
      <c r="D1629" s="13" t="s">
        <v>4934</v>
      </c>
      <c r="E1629" s="13" t="s">
        <v>4998</v>
      </c>
      <c r="F1629" s="13" t="s">
        <v>6750</v>
      </c>
      <c r="G1629" s="14" t="s">
        <v>4921</v>
      </c>
      <c r="H1629" s="14" t="s">
        <v>4926</v>
      </c>
      <c r="I1629" s="14" t="s">
        <v>4927</v>
      </c>
      <c r="J1629" s="14" t="s">
        <v>4936</v>
      </c>
      <c r="K1629" s="16">
        <v>50</v>
      </c>
    </row>
    <row r="1630" spans="1:11">
      <c r="A1630" s="12" t="s">
        <v>5781</v>
      </c>
      <c r="B1630" s="12" t="s">
        <v>6744</v>
      </c>
      <c r="C1630" s="12" t="s">
        <v>6762</v>
      </c>
      <c r="D1630" s="13" t="s">
        <v>4918</v>
      </c>
      <c r="E1630" s="13" t="s">
        <v>4919</v>
      </c>
      <c r="F1630" s="13" t="s">
        <v>6762</v>
      </c>
      <c r="G1630" s="14" t="s">
        <v>4942</v>
      </c>
      <c r="H1630" s="14" t="s">
        <v>5119</v>
      </c>
      <c r="I1630" s="14" t="s">
        <v>5126</v>
      </c>
      <c r="J1630" s="14" t="s">
        <v>4924</v>
      </c>
      <c r="K1630" s="16">
        <v>50</v>
      </c>
    </row>
    <row r="1631" spans="1:11">
      <c r="A1631" s="12" t="s">
        <v>5781</v>
      </c>
      <c r="B1631" s="12" t="s">
        <v>6744</v>
      </c>
      <c r="C1631" s="12" t="s">
        <v>6762</v>
      </c>
      <c r="D1631" s="13" t="s">
        <v>4918</v>
      </c>
      <c r="E1631" s="13" t="s">
        <v>4919</v>
      </c>
      <c r="F1631" s="13" t="s">
        <v>6763</v>
      </c>
      <c r="G1631" s="14" t="s">
        <v>4921</v>
      </c>
      <c r="H1631" s="14" t="s">
        <v>4966</v>
      </c>
      <c r="I1631" s="14" t="s">
        <v>4947</v>
      </c>
      <c r="J1631" s="14" t="s">
        <v>4924</v>
      </c>
      <c r="K1631" s="16">
        <v>50</v>
      </c>
    </row>
    <row r="1632" spans="1:11">
      <c r="A1632" s="12" t="s">
        <v>5781</v>
      </c>
      <c r="B1632" s="12" t="s">
        <v>6744</v>
      </c>
      <c r="C1632" s="12" t="s">
        <v>6762</v>
      </c>
      <c r="D1632" s="13" t="s">
        <v>4918</v>
      </c>
      <c r="E1632" s="13" t="s">
        <v>4943</v>
      </c>
      <c r="F1632" s="13" t="s">
        <v>6748</v>
      </c>
      <c r="G1632" s="14" t="s">
        <v>4942</v>
      </c>
      <c r="H1632" s="14" t="s">
        <v>4922</v>
      </c>
      <c r="I1632" s="14" t="s">
        <v>5427</v>
      </c>
      <c r="J1632" s="14" t="s">
        <v>4924</v>
      </c>
      <c r="K1632" s="16">
        <v>50</v>
      </c>
    </row>
    <row r="1633" spans="1:11">
      <c r="A1633" s="12" t="s">
        <v>5781</v>
      </c>
      <c r="B1633" s="12" t="s">
        <v>6744</v>
      </c>
      <c r="C1633" s="12" t="s">
        <v>6762</v>
      </c>
      <c r="D1633" s="13" t="s">
        <v>4931</v>
      </c>
      <c r="E1633" s="13" t="s">
        <v>4932</v>
      </c>
      <c r="F1633" s="13" t="s">
        <v>6764</v>
      </c>
      <c r="G1633" s="14" t="s">
        <v>4921</v>
      </c>
      <c r="H1633" s="14" t="s">
        <v>5119</v>
      </c>
      <c r="I1633" s="14" t="s">
        <v>5065</v>
      </c>
      <c r="J1633" s="14" t="s">
        <v>4924</v>
      </c>
      <c r="K1633" s="16">
        <v>50</v>
      </c>
    </row>
    <row r="1634" spans="1:11">
      <c r="A1634" s="12" t="s">
        <v>5781</v>
      </c>
      <c r="B1634" s="12" t="s">
        <v>6744</v>
      </c>
      <c r="C1634" s="12" t="s">
        <v>6762</v>
      </c>
      <c r="D1634" s="13" t="s">
        <v>4934</v>
      </c>
      <c r="E1634" s="13" t="s">
        <v>4998</v>
      </c>
      <c r="F1634" s="13" t="s">
        <v>6750</v>
      </c>
      <c r="G1634" s="14" t="s">
        <v>4921</v>
      </c>
      <c r="H1634" s="14" t="s">
        <v>4926</v>
      </c>
      <c r="I1634" s="14" t="s">
        <v>4927</v>
      </c>
      <c r="J1634" s="14" t="s">
        <v>4936</v>
      </c>
      <c r="K1634" s="16">
        <v>50</v>
      </c>
    </row>
    <row r="1635" spans="1:11">
      <c r="A1635" s="12" t="s">
        <v>6765</v>
      </c>
      <c r="B1635" s="12" t="s">
        <v>6766</v>
      </c>
      <c r="C1635" s="12" t="s">
        <v>6767</v>
      </c>
      <c r="D1635" s="13" t="s">
        <v>4918</v>
      </c>
      <c r="E1635" s="13" t="s">
        <v>4919</v>
      </c>
      <c r="F1635" s="13" t="s">
        <v>5424</v>
      </c>
      <c r="G1635" s="14" t="s">
        <v>4921</v>
      </c>
      <c r="H1635" s="14" t="s">
        <v>6768</v>
      </c>
      <c r="I1635" s="14" t="s">
        <v>5065</v>
      </c>
      <c r="J1635" s="14" t="s">
        <v>4924</v>
      </c>
      <c r="K1635" s="16">
        <v>25.6464</v>
      </c>
    </row>
    <row r="1636" spans="1:11">
      <c r="A1636" s="12" t="s">
        <v>6765</v>
      </c>
      <c r="B1636" s="12" t="s">
        <v>6766</v>
      </c>
      <c r="C1636" s="12" t="s">
        <v>6767</v>
      </c>
      <c r="D1636" s="13" t="s">
        <v>4918</v>
      </c>
      <c r="E1636" s="13" t="s">
        <v>4943</v>
      </c>
      <c r="F1636" s="13" t="s">
        <v>6769</v>
      </c>
      <c r="G1636" s="14" t="s">
        <v>4942</v>
      </c>
      <c r="H1636" s="14" t="s">
        <v>4938</v>
      </c>
      <c r="I1636" s="14" t="s">
        <v>4927</v>
      </c>
      <c r="J1636" s="14" t="s">
        <v>4924</v>
      </c>
      <c r="K1636" s="16">
        <v>25.6464</v>
      </c>
    </row>
    <row r="1637" spans="1:11">
      <c r="A1637" s="12" t="s">
        <v>6765</v>
      </c>
      <c r="B1637" s="12" t="s">
        <v>6766</v>
      </c>
      <c r="C1637" s="12" t="s">
        <v>6767</v>
      </c>
      <c r="D1637" s="13" t="s">
        <v>4931</v>
      </c>
      <c r="E1637" s="13" t="s">
        <v>4932</v>
      </c>
      <c r="F1637" s="13" t="s">
        <v>6770</v>
      </c>
      <c r="G1637" s="14" t="s">
        <v>4921</v>
      </c>
      <c r="H1637" s="14" t="s">
        <v>4926</v>
      </c>
      <c r="I1637" s="14" t="s">
        <v>4927</v>
      </c>
      <c r="J1637" s="14" t="s">
        <v>4924</v>
      </c>
      <c r="K1637" s="16">
        <v>25.6464</v>
      </c>
    </row>
    <row r="1638" spans="1:11">
      <c r="A1638" s="12" t="s">
        <v>6765</v>
      </c>
      <c r="B1638" s="12" t="s">
        <v>6766</v>
      </c>
      <c r="C1638" s="12" t="s">
        <v>6767</v>
      </c>
      <c r="D1638" s="13" t="s">
        <v>4934</v>
      </c>
      <c r="E1638" s="13" t="s">
        <v>4998</v>
      </c>
      <c r="F1638" s="13" t="s">
        <v>6771</v>
      </c>
      <c r="G1638" s="14" t="s">
        <v>4921</v>
      </c>
      <c r="H1638" s="14" t="s">
        <v>4926</v>
      </c>
      <c r="I1638" s="14" t="s">
        <v>4927</v>
      </c>
      <c r="J1638" s="14" t="s">
        <v>4936</v>
      </c>
      <c r="K1638" s="16">
        <v>25.6464</v>
      </c>
    </row>
    <row r="1639" spans="1:11">
      <c r="A1639" s="12" t="s">
        <v>6765</v>
      </c>
      <c r="B1639" s="12" t="s">
        <v>6766</v>
      </c>
      <c r="C1639" s="12" t="s">
        <v>6767</v>
      </c>
      <c r="D1639" s="13" t="s">
        <v>4940</v>
      </c>
      <c r="E1639" s="13" t="s">
        <v>4941</v>
      </c>
      <c r="F1639" s="13" t="s">
        <v>6772</v>
      </c>
      <c r="G1639" s="14" t="s">
        <v>4921</v>
      </c>
      <c r="H1639" s="14" t="s">
        <v>6773</v>
      </c>
      <c r="I1639" s="14" t="s">
        <v>6471</v>
      </c>
      <c r="J1639" s="14" t="s">
        <v>4924</v>
      </c>
      <c r="K1639" s="16">
        <v>25.6464</v>
      </c>
    </row>
    <row r="1640" spans="1:11">
      <c r="A1640" s="12" t="s">
        <v>6765</v>
      </c>
      <c r="B1640" s="12" t="s">
        <v>6766</v>
      </c>
      <c r="C1640" s="12" t="s">
        <v>6774</v>
      </c>
      <c r="D1640" s="13" t="s">
        <v>4918</v>
      </c>
      <c r="E1640" s="13" t="s">
        <v>4919</v>
      </c>
      <c r="F1640" s="13" t="s">
        <v>5463</v>
      </c>
      <c r="G1640" s="14" t="s">
        <v>4921</v>
      </c>
      <c r="H1640" s="14" t="s">
        <v>4938</v>
      </c>
      <c r="I1640" s="14" t="s">
        <v>5065</v>
      </c>
      <c r="J1640" s="14" t="s">
        <v>4924</v>
      </c>
      <c r="K1640" s="16">
        <v>5</v>
      </c>
    </row>
    <row r="1641" spans="1:11">
      <c r="A1641" s="12" t="s">
        <v>6765</v>
      </c>
      <c r="B1641" s="12" t="s">
        <v>6766</v>
      </c>
      <c r="C1641" s="12" t="s">
        <v>6774</v>
      </c>
      <c r="D1641" s="13" t="s">
        <v>4918</v>
      </c>
      <c r="E1641" s="13" t="s">
        <v>4943</v>
      </c>
      <c r="F1641" s="13" t="s">
        <v>6775</v>
      </c>
      <c r="G1641" s="14" t="s">
        <v>4942</v>
      </c>
      <c r="H1641" s="14" t="s">
        <v>4938</v>
      </c>
      <c r="I1641" s="14" t="s">
        <v>4927</v>
      </c>
      <c r="J1641" s="14" t="s">
        <v>4924</v>
      </c>
      <c r="K1641" s="16">
        <v>5</v>
      </c>
    </row>
    <row r="1642" spans="1:11">
      <c r="A1642" s="12" t="s">
        <v>6765</v>
      </c>
      <c r="B1642" s="12" t="s">
        <v>6766</v>
      </c>
      <c r="C1642" s="12" t="s">
        <v>6774</v>
      </c>
      <c r="D1642" s="13" t="s">
        <v>4931</v>
      </c>
      <c r="E1642" s="13" t="s">
        <v>4932</v>
      </c>
      <c r="F1642" s="13" t="s">
        <v>6776</v>
      </c>
      <c r="G1642" s="14" t="s">
        <v>4921</v>
      </c>
      <c r="H1642" s="14" t="s">
        <v>4926</v>
      </c>
      <c r="I1642" s="14" t="s">
        <v>4927</v>
      </c>
      <c r="J1642" s="14" t="s">
        <v>4924</v>
      </c>
      <c r="K1642" s="16">
        <v>5</v>
      </c>
    </row>
    <row r="1643" spans="1:11">
      <c r="A1643" s="12" t="s">
        <v>6765</v>
      </c>
      <c r="B1643" s="12" t="s">
        <v>6766</v>
      </c>
      <c r="C1643" s="12" t="s">
        <v>6774</v>
      </c>
      <c r="D1643" s="13" t="s">
        <v>4934</v>
      </c>
      <c r="E1643" s="13" t="s">
        <v>4998</v>
      </c>
      <c r="F1643" s="13" t="s">
        <v>6777</v>
      </c>
      <c r="G1643" s="14" t="s">
        <v>4921</v>
      </c>
      <c r="H1643" s="14" t="s">
        <v>4926</v>
      </c>
      <c r="I1643" s="14" t="s">
        <v>4927</v>
      </c>
      <c r="J1643" s="14" t="s">
        <v>4936</v>
      </c>
      <c r="K1643" s="16">
        <v>5</v>
      </c>
    </row>
    <row r="1644" spans="1:11">
      <c r="A1644" s="12" t="s">
        <v>6765</v>
      </c>
      <c r="B1644" s="12" t="s">
        <v>6766</v>
      </c>
      <c r="C1644" s="12" t="s">
        <v>6774</v>
      </c>
      <c r="D1644" s="13" t="s">
        <v>4940</v>
      </c>
      <c r="E1644" s="13" t="s">
        <v>4941</v>
      </c>
      <c r="F1644" s="13" t="s">
        <v>6778</v>
      </c>
      <c r="G1644" s="14" t="s">
        <v>5004</v>
      </c>
      <c r="H1644" s="14" t="s">
        <v>5300</v>
      </c>
      <c r="I1644" s="14" t="s">
        <v>6471</v>
      </c>
      <c r="J1644" s="14" t="s">
        <v>4924</v>
      </c>
      <c r="K1644" s="16">
        <v>5</v>
      </c>
    </row>
    <row r="1645" spans="1:11">
      <c r="A1645" s="12" t="s">
        <v>6765</v>
      </c>
      <c r="B1645" s="12" t="s">
        <v>6766</v>
      </c>
      <c r="C1645" s="12" t="s">
        <v>6779</v>
      </c>
      <c r="D1645" s="13" t="s">
        <v>4918</v>
      </c>
      <c r="E1645" s="13" t="s">
        <v>4919</v>
      </c>
      <c r="F1645" s="13" t="s">
        <v>5424</v>
      </c>
      <c r="G1645" s="14" t="s">
        <v>4921</v>
      </c>
      <c r="H1645" s="14" t="s">
        <v>5592</v>
      </c>
      <c r="I1645" s="14" t="s">
        <v>5096</v>
      </c>
      <c r="J1645" s="14" t="s">
        <v>4924</v>
      </c>
      <c r="K1645" s="16">
        <v>75</v>
      </c>
    </row>
    <row r="1646" spans="1:11">
      <c r="A1646" s="12" t="s">
        <v>6765</v>
      </c>
      <c r="B1646" s="12" t="s">
        <v>6766</v>
      </c>
      <c r="C1646" s="12" t="s">
        <v>6779</v>
      </c>
      <c r="D1646" s="13" t="s">
        <v>4918</v>
      </c>
      <c r="E1646" s="13" t="s">
        <v>4919</v>
      </c>
      <c r="F1646" s="13" t="s">
        <v>6780</v>
      </c>
      <c r="G1646" s="14" t="s">
        <v>4921</v>
      </c>
      <c r="H1646" s="14" t="s">
        <v>4988</v>
      </c>
      <c r="I1646" s="14" t="s">
        <v>5635</v>
      </c>
      <c r="J1646" s="14" t="s">
        <v>4924</v>
      </c>
      <c r="K1646" s="16">
        <v>75</v>
      </c>
    </row>
    <row r="1647" spans="1:11">
      <c r="A1647" s="12" t="s">
        <v>6765</v>
      </c>
      <c r="B1647" s="12" t="s">
        <v>6766</v>
      </c>
      <c r="C1647" s="12" t="s">
        <v>6779</v>
      </c>
      <c r="D1647" s="13" t="s">
        <v>4918</v>
      </c>
      <c r="E1647" s="13" t="s">
        <v>4943</v>
      </c>
      <c r="F1647" s="13" t="s">
        <v>6769</v>
      </c>
      <c r="G1647" s="14" t="s">
        <v>4921</v>
      </c>
      <c r="H1647" s="14" t="s">
        <v>4926</v>
      </c>
      <c r="I1647" s="14" t="s">
        <v>4927</v>
      </c>
      <c r="J1647" s="14" t="s">
        <v>4924</v>
      </c>
      <c r="K1647" s="16">
        <v>75</v>
      </c>
    </row>
    <row r="1648" spans="1:11">
      <c r="A1648" s="12" t="s">
        <v>6765</v>
      </c>
      <c r="B1648" s="12" t="s">
        <v>6766</v>
      </c>
      <c r="C1648" s="12" t="s">
        <v>6779</v>
      </c>
      <c r="D1648" s="13" t="s">
        <v>4931</v>
      </c>
      <c r="E1648" s="13" t="s">
        <v>4932</v>
      </c>
      <c r="F1648" s="13" t="s">
        <v>6770</v>
      </c>
      <c r="G1648" s="14" t="s">
        <v>4921</v>
      </c>
      <c r="H1648" s="14" t="s">
        <v>4926</v>
      </c>
      <c r="I1648" s="14" t="s">
        <v>4927</v>
      </c>
      <c r="J1648" s="14" t="s">
        <v>4924</v>
      </c>
      <c r="K1648" s="16">
        <v>75</v>
      </c>
    </row>
    <row r="1649" spans="1:11">
      <c r="A1649" s="12" t="s">
        <v>6765</v>
      </c>
      <c r="B1649" s="12" t="s">
        <v>6766</v>
      </c>
      <c r="C1649" s="12" t="s">
        <v>6779</v>
      </c>
      <c r="D1649" s="13" t="s">
        <v>4934</v>
      </c>
      <c r="E1649" s="13" t="s">
        <v>4998</v>
      </c>
      <c r="F1649" s="13" t="s">
        <v>6771</v>
      </c>
      <c r="G1649" s="14" t="s">
        <v>4921</v>
      </c>
      <c r="H1649" s="14" t="s">
        <v>4926</v>
      </c>
      <c r="I1649" s="14" t="s">
        <v>4927</v>
      </c>
      <c r="J1649" s="14" t="s">
        <v>4936</v>
      </c>
      <c r="K1649" s="16">
        <v>75</v>
      </c>
    </row>
    <row r="1650" spans="1:11">
      <c r="A1650" s="12" t="s">
        <v>6765</v>
      </c>
      <c r="B1650" s="12" t="s">
        <v>6766</v>
      </c>
      <c r="C1650" s="12" t="s">
        <v>6781</v>
      </c>
      <c r="D1650" s="13" t="s">
        <v>4918</v>
      </c>
      <c r="E1650" s="13" t="s">
        <v>4919</v>
      </c>
      <c r="F1650" s="13" t="s">
        <v>6782</v>
      </c>
      <c r="G1650" s="14" t="s">
        <v>4921</v>
      </c>
      <c r="H1650" s="14" t="s">
        <v>5007</v>
      </c>
      <c r="I1650" s="14" t="s">
        <v>5096</v>
      </c>
      <c r="J1650" s="14" t="s">
        <v>4924</v>
      </c>
      <c r="K1650" s="16">
        <v>38</v>
      </c>
    </row>
    <row r="1651" spans="1:11">
      <c r="A1651" s="12" t="s">
        <v>6765</v>
      </c>
      <c r="B1651" s="12" t="s">
        <v>6766</v>
      </c>
      <c r="C1651" s="12" t="s">
        <v>6781</v>
      </c>
      <c r="D1651" s="13" t="s">
        <v>4918</v>
      </c>
      <c r="E1651" s="13" t="s">
        <v>4943</v>
      </c>
      <c r="F1651" s="13" t="s">
        <v>6465</v>
      </c>
      <c r="G1651" s="14" t="s">
        <v>4921</v>
      </c>
      <c r="H1651" s="14" t="s">
        <v>4926</v>
      </c>
      <c r="I1651" s="14" t="s">
        <v>4927</v>
      </c>
      <c r="J1651" s="14" t="s">
        <v>4924</v>
      </c>
      <c r="K1651" s="16">
        <v>38</v>
      </c>
    </row>
    <row r="1652" spans="1:11">
      <c r="A1652" s="12" t="s">
        <v>6765</v>
      </c>
      <c r="B1652" s="12" t="s">
        <v>6766</v>
      </c>
      <c r="C1652" s="12" t="s">
        <v>6781</v>
      </c>
      <c r="D1652" s="13" t="s">
        <v>4931</v>
      </c>
      <c r="E1652" s="13" t="s">
        <v>4932</v>
      </c>
      <c r="F1652" s="13" t="s">
        <v>6770</v>
      </c>
      <c r="G1652" s="14" t="s">
        <v>4921</v>
      </c>
      <c r="H1652" s="14" t="s">
        <v>4926</v>
      </c>
      <c r="I1652" s="14" t="s">
        <v>4927</v>
      </c>
      <c r="J1652" s="14" t="s">
        <v>4924</v>
      </c>
      <c r="K1652" s="16">
        <v>38</v>
      </c>
    </row>
    <row r="1653" spans="1:11">
      <c r="A1653" s="12" t="s">
        <v>6765</v>
      </c>
      <c r="B1653" s="12" t="s">
        <v>6766</v>
      </c>
      <c r="C1653" s="12" t="s">
        <v>6781</v>
      </c>
      <c r="D1653" s="13" t="s">
        <v>4931</v>
      </c>
      <c r="E1653" s="13" t="s">
        <v>4932</v>
      </c>
      <c r="F1653" s="13" t="s">
        <v>6783</v>
      </c>
      <c r="G1653" s="14" t="s">
        <v>4921</v>
      </c>
      <c r="H1653" s="14" t="s">
        <v>4926</v>
      </c>
      <c r="I1653" s="14" t="s">
        <v>4927</v>
      </c>
      <c r="J1653" s="14" t="s">
        <v>4924</v>
      </c>
      <c r="K1653" s="16">
        <v>38</v>
      </c>
    </row>
    <row r="1654" spans="1:11">
      <c r="A1654" s="12" t="s">
        <v>6765</v>
      </c>
      <c r="B1654" s="12" t="s">
        <v>6766</v>
      </c>
      <c r="C1654" s="12" t="s">
        <v>6781</v>
      </c>
      <c r="D1654" s="13" t="s">
        <v>4934</v>
      </c>
      <c r="E1654" s="13" t="s">
        <v>4998</v>
      </c>
      <c r="F1654" s="13" t="s">
        <v>5047</v>
      </c>
      <c r="G1654" s="14" t="s">
        <v>4921</v>
      </c>
      <c r="H1654" s="14" t="s">
        <v>4926</v>
      </c>
      <c r="I1654" s="14" t="s">
        <v>4927</v>
      </c>
      <c r="J1654" s="14" t="s">
        <v>4936</v>
      </c>
      <c r="K1654" s="16">
        <v>38</v>
      </c>
    </row>
    <row r="1655" spans="1:11">
      <c r="A1655" s="12" t="s">
        <v>6765</v>
      </c>
      <c r="B1655" s="12" t="s">
        <v>6766</v>
      </c>
      <c r="C1655" s="12" t="s">
        <v>6784</v>
      </c>
      <c r="D1655" s="13" t="s">
        <v>4918</v>
      </c>
      <c r="E1655" s="13" t="s">
        <v>4919</v>
      </c>
      <c r="F1655" s="13" t="s">
        <v>6785</v>
      </c>
      <c r="G1655" s="14" t="s">
        <v>4921</v>
      </c>
      <c r="H1655" s="14" t="s">
        <v>4956</v>
      </c>
      <c r="I1655" s="14" t="s">
        <v>5096</v>
      </c>
      <c r="J1655" s="14" t="s">
        <v>4924</v>
      </c>
      <c r="K1655" s="16">
        <v>26</v>
      </c>
    </row>
    <row r="1656" spans="1:11">
      <c r="A1656" s="12" t="s">
        <v>6765</v>
      </c>
      <c r="B1656" s="12" t="s">
        <v>6766</v>
      </c>
      <c r="C1656" s="12" t="s">
        <v>6784</v>
      </c>
      <c r="D1656" s="13" t="s">
        <v>4918</v>
      </c>
      <c r="E1656" s="13" t="s">
        <v>4919</v>
      </c>
      <c r="F1656" s="13" t="s">
        <v>6786</v>
      </c>
      <c r="G1656" s="14" t="s">
        <v>4921</v>
      </c>
      <c r="H1656" s="14" t="s">
        <v>4936</v>
      </c>
      <c r="I1656" s="14" t="s">
        <v>5096</v>
      </c>
      <c r="J1656" s="14" t="s">
        <v>4924</v>
      </c>
      <c r="K1656" s="16">
        <v>26</v>
      </c>
    </row>
    <row r="1657" spans="1:11">
      <c r="A1657" s="12" t="s">
        <v>6765</v>
      </c>
      <c r="B1657" s="12" t="s">
        <v>6766</v>
      </c>
      <c r="C1657" s="12" t="s">
        <v>6784</v>
      </c>
      <c r="D1657" s="13" t="s">
        <v>4918</v>
      </c>
      <c r="E1657" s="13" t="s">
        <v>4919</v>
      </c>
      <c r="F1657" s="13" t="s">
        <v>6787</v>
      </c>
      <c r="G1657" s="14" t="s">
        <v>4921</v>
      </c>
      <c r="H1657" s="14" t="s">
        <v>4974</v>
      </c>
      <c r="I1657" s="14" t="s">
        <v>5096</v>
      </c>
      <c r="J1657" s="14" t="s">
        <v>4924</v>
      </c>
      <c r="K1657" s="16">
        <v>26</v>
      </c>
    </row>
    <row r="1658" spans="1:11">
      <c r="A1658" s="12" t="s">
        <v>6765</v>
      </c>
      <c r="B1658" s="12" t="s">
        <v>6766</v>
      </c>
      <c r="C1658" s="12" t="s">
        <v>6784</v>
      </c>
      <c r="D1658" s="13" t="s">
        <v>4931</v>
      </c>
      <c r="E1658" s="13" t="s">
        <v>5089</v>
      </c>
      <c r="F1658" s="13" t="s">
        <v>6788</v>
      </c>
      <c r="G1658" s="14" t="s">
        <v>4921</v>
      </c>
      <c r="H1658" s="14" t="s">
        <v>5137</v>
      </c>
      <c r="I1658" s="14" t="s">
        <v>4947</v>
      </c>
      <c r="J1658" s="14" t="s">
        <v>4936</v>
      </c>
      <c r="K1658" s="16">
        <v>26</v>
      </c>
    </row>
    <row r="1659" spans="1:11">
      <c r="A1659" s="12" t="s">
        <v>6765</v>
      </c>
      <c r="B1659" s="12" t="s">
        <v>6766</v>
      </c>
      <c r="C1659" s="12" t="s">
        <v>6784</v>
      </c>
      <c r="D1659" s="13" t="s">
        <v>4931</v>
      </c>
      <c r="E1659" s="13" t="s">
        <v>4932</v>
      </c>
      <c r="F1659" s="13" t="s">
        <v>6789</v>
      </c>
      <c r="G1659" s="14" t="s">
        <v>4921</v>
      </c>
      <c r="H1659" s="14" t="s">
        <v>4966</v>
      </c>
      <c r="I1659" s="14" t="s">
        <v>4947</v>
      </c>
      <c r="J1659" s="14" t="s">
        <v>4924</v>
      </c>
      <c r="K1659" s="16">
        <v>26</v>
      </c>
    </row>
    <row r="1660" spans="1:11">
      <c r="A1660" s="12" t="s">
        <v>6765</v>
      </c>
      <c r="B1660" s="12" t="s">
        <v>6766</v>
      </c>
      <c r="C1660" s="12" t="s">
        <v>6790</v>
      </c>
      <c r="D1660" s="13" t="s">
        <v>4918</v>
      </c>
      <c r="E1660" s="13" t="s">
        <v>4919</v>
      </c>
      <c r="F1660" s="13" t="s">
        <v>6052</v>
      </c>
      <c r="G1660" s="14" t="s">
        <v>5004</v>
      </c>
      <c r="H1660" s="14" t="s">
        <v>5137</v>
      </c>
      <c r="I1660" s="14" t="s">
        <v>5065</v>
      </c>
      <c r="J1660" s="14" t="s">
        <v>4924</v>
      </c>
      <c r="K1660" s="16">
        <v>20</v>
      </c>
    </row>
    <row r="1661" spans="1:11">
      <c r="A1661" s="12" t="s">
        <v>6765</v>
      </c>
      <c r="B1661" s="12" t="s">
        <v>6766</v>
      </c>
      <c r="C1661" s="12" t="s">
        <v>6790</v>
      </c>
      <c r="D1661" s="13" t="s">
        <v>4918</v>
      </c>
      <c r="E1661" s="13" t="s">
        <v>4939</v>
      </c>
      <c r="F1661" s="13" t="s">
        <v>6791</v>
      </c>
      <c r="G1661" s="14" t="s">
        <v>4942</v>
      </c>
      <c r="H1661" s="14" t="s">
        <v>4938</v>
      </c>
      <c r="I1661" s="14" t="s">
        <v>4927</v>
      </c>
      <c r="J1661" s="14" t="s">
        <v>4924</v>
      </c>
      <c r="K1661" s="16">
        <v>20</v>
      </c>
    </row>
    <row r="1662" spans="1:11">
      <c r="A1662" s="12" t="s">
        <v>6765</v>
      </c>
      <c r="B1662" s="12" t="s">
        <v>6766</v>
      </c>
      <c r="C1662" s="12" t="s">
        <v>6790</v>
      </c>
      <c r="D1662" s="13" t="s">
        <v>4918</v>
      </c>
      <c r="E1662" s="13" t="s">
        <v>4943</v>
      </c>
      <c r="F1662" s="13" t="s">
        <v>6792</v>
      </c>
      <c r="G1662" s="14" t="s">
        <v>4942</v>
      </c>
      <c r="H1662" s="14" t="s">
        <v>4938</v>
      </c>
      <c r="I1662" s="14" t="s">
        <v>4927</v>
      </c>
      <c r="J1662" s="14" t="s">
        <v>4936</v>
      </c>
      <c r="K1662" s="16">
        <v>20</v>
      </c>
    </row>
    <row r="1663" spans="1:11">
      <c r="A1663" s="12" t="s">
        <v>6765</v>
      </c>
      <c r="B1663" s="12" t="s">
        <v>6766</v>
      </c>
      <c r="C1663" s="12" t="s">
        <v>6790</v>
      </c>
      <c r="D1663" s="13" t="s">
        <v>4931</v>
      </c>
      <c r="E1663" s="13" t="s">
        <v>4932</v>
      </c>
      <c r="F1663" s="13" t="s">
        <v>6793</v>
      </c>
      <c r="G1663" s="14" t="s">
        <v>4921</v>
      </c>
      <c r="H1663" s="14" t="s">
        <v>4926</v>
      </c>
      <c r="I1663" s="14" t="s">
        <v>4927</v>
      </c>
      <c r="J1663" s="14" t="s">
        <v>4924</v>
      </c>
      <c r="K1663" s="16">
        <v>20</v>
      </c>
    </row>
    <row r="1664" spans="1:11">
      <c r="A1664" s="12" t="s">
        <v>6765</v>
      </c>
      <c r="B1664" s="12" t="s">
        <v>6766</v>
      </c>
      <c r="C1664" s="12" t="s">
        <v>6790</v>
      </c>
      <c r="D1664" s="13" t="s">
        <v>4934</v>
      </c>
      <c r="E1664" s="13" t="s">
        <v>4998</v>
      </c>
      <c r="F1664" s="13" t="s">
        <v>6794</v>
      </c>
      <c r="G1664" s="14" t="s">
        <v>4921</v>
      </c>
      <c r="H1664" s="14" t="s">
        <v>4926</v>
      </c>
      <c r="I1664" s="14" t="s">
        <v>4927</v>
      </c>
      <c r="J1664" s="14" t="s">
        <v>4936</v>
      </c>
      <c r="K1664" s="16">
        <v>20</v>
      </c>
    </row>
    <row r="1665" spans="1:11">
      <c r="A1665" s="12" t="s">
        <v>6765</v>
      </c>
      <c r="B1665" s="12" t="s">
        <v>6766</v>
      </c>
      <c r="C1665" s="12" t="s">
        <v>6790</v>
      </c>
      <c r="D1665" s="13" t="s">
        <v>4940</v>
      </c>
      <c r="E1665" s="13" t="s">
        <v>4941</v>
      </c>
      <c r="F1665" s="13" t="s">
        <v>6795</v>
      </c>
      <c r="G1665" s="14" t="s">
        <v>5004</v>
      </c>
      <c r="H1665" s="14" t="s">
        <v>4924</v>
      </c>
      <c r="I1665" s="14" t="s">
        <v>5126</v>
      </c>
      <c r="J1665" s="14" t="s">
        <v>4936</v>
      </c>
      <c r="K1665" s="16">
        <v>20</v>
      </c>
    </row>
    <row r="1666" spans="1:11">
      <c r="A1666" s="12" t="s">
        <v>6765</v>
      </c>
      <c r="B1666" s="12" t="s">
        <v>6766</v>
      </c>
      <c r="C1666" s="12" t="s">
        <v>6796</v>
      </c>
      <c r="D1666" s="13" t="s">
        <v>4918</v>
      </c>
      <c r="E1666" s="13" t="s">
        <v>4919</v>
      </c>
      <c r="F1666" s="13" t="s">
        <v>6797</v>
      </c>
      <c r="G1666" s="14" t="s">
        <v>4921</v>
      </c>
      <c r="H1666" s="14" t="s">
        <v>4946</v>
      </c>
      <c r="I1666" s="14" t="s">
        <v>5096</v>
      </c>
      <c r="J1666" s="14" t="s">
        <v>4924</v>
      </c>
      <c r="K1666" s="16">
        <v>200</v>
      </c>
    </row>
    <row r="1667" spans="1:11">
      <c r="A1667" s="12" t="s">
        <v>6765</v>
      </c>
      <c r="B1667" s="12" t="s">
        <v>6766</v>
      </c>
      <c r="C1667" s="12" t="s">
        <v>6796</v>
      </c>
      <c r="D1667" s="13" t="s">
        <v>4918</v>
      </c>
      <c r="E1667" s="13" t="s">
        <v>5112</v>
      </c>
      <c r="F1667" s="13" t="s">
        <v>6798</v>
      </c>
      <c r="G1667" s="14" t="s">
        <v>4921</v>
      </c>
      <c r="H1667" s="14" t="s">
        <v>4966</v>
      </c>
      <c r="I1667" s="14" t="s">
        <v>5635</v>
      </c>
      <c r="J1667" s="14" t="s">
        <v>4924</v>
      </c>
      <c r="K1667" s="16">
        <v>200</v>
      </c>
    </row>
    <row r="1668" spans="1:11">
      <c r="A1668" s="12" t="s">
        <v>6765</v>
      </c>
      <c r="B1668" s="12" t="s">
        <v>6766</v>
      </c>
      <c r="C1668" s="12" t="s">
        <v>6796</v>
      </c>
      <c r="D1668" s="13" t="s">
        <v>4931</v>
      </c>
      <c r="E1668" s="13" t="s">
        <v>5089</v>
      </c>
      <c r="F1668" s="13" t="s">
        <v>6799</v>
      </c>
      <c r="G1668" s="14" t="s">
        <v>4921</v>
      </c>
      <c r="H1668" s="14" t="s">
        <v>4966</v>
      </c>
      <c r="I1668" s="14" t="s">
        <v>5088</v>
      </c>
      <c r="J1668" s="14" t="s">
        <v>4924</v>
      </c>
      <c r="K1668" s="16">
        <v>200</v>
      </c>
    </row>
    <row r="1669" spans="1:11">
      <c r="A1669" s="12" t="s">
        <v>6765</v>
      </c>
      <c r="B1669" s="12" t="s">
        <v>6766</v>
      </c>
      <c r="C1669" s="12" t="s">
        <v>6796</v>
      </c>
      <c r="D1669" s="13" t="s">
        <v>4931</v>
      </c>
      <c r="E1669" s="13" t="s">
        <v>5083</v>
      </c>
      <c r="F1669" s="13" t="s">
        <v>6800</v>
      </c>
      <c r="G1669" s="14" t="s">
        <v>4921</v>
      </c>
      <c r="H1669" s="14" t="s">
        <v>4966</v>
      </c>
      <c r="I1669" s="14" t="s">
        <v>5635</v>
      </c>
      <c r="J1669" s="14" t="s">
        <v>4924</v>
      </c>
      <c r="K1669" s="16">
        <v>200</v>
      </c>
    </row>
    <row r="1670" spans="1:11">
      <c r="A1670" s="12" t="s">
        <v>6765</v>
      </c>
      <c r="B1670" s="12" t="s">
        <v>6766</v>
      </c>
      <c r="C1670" s="12" t="s">
        <v>6796</v>
      </c>
      <c r="D1670" s="13" t="s">
        <v>4934</v>
      </c>
      <c r="E1670" s="13" t="s">
        <v>4934</v>
      </c>
      <c r="F1670" s="13" t="s">
        <v>5093</v>
      </c>
      <c r="G1670" s="14" t="s">
        <v>4921</v>
      </c>
      <c r="H1670" s="14" t="s">
        <v>4926</v>
      </c>
      <c r="I1670" s="14" t="s">
        <v>4927</v>
      </c>
      <c r="J1670" s="14" t="s">
        <v>4936</v>
      </c>
      <c r="K1670" s="16">
        <v>200</v>
      </c>
    </row>
    <row r="1671" spans="1:11">
      <c r="A1671" s="12" t="s">
        <v>6765</v>
      </c>
      <c r="B1671" s="12" t="s">
        <v>6766</v>
      </c>
      <c r="C1671" s="12" t="s">
        <v>6801</v>
      </c>
      <c r="D1671" s="13" t="s">
        <v>4918</v>
      </c>
      <c r="E1671" s="13" t="s">
        <v>4919</v>
      </c>
      <c r="F1671" s="13" t="s">
        <v>6802</v>
      </c>
      <c r="G1671" s="14" t="s">
        <v>4921</v>
      </c>
      <c r="H1671" s="14" t="s">
        <v>4936</v>
      </c>
      <c r="I1671" s="14" t="s">
        <v>4949</v>
      </c>
      <c r="J1671" s="14" t="s">
        <v>4924</v>
      </c>
      <c r="K1671" s="16">
        <v>150</v>
      </c>
    </row>
    <row r="1672" spans="1:11">
      <c r="A1672" s="12" t="s">
        <v>6765</v>
      </c>
      <c r="B1672" s="12" t="s">
        <v>6766</v>
      </c>
      <c r="C1672" s="12" t="s">
        <v>6801</v>
      </c>
      <c r="D1672" s="13" t="s">
        <v>4918</v>
      </c>
      <c r="E1672" s="13" t="s">
        <v>4919</v>
      </c>
      <c r="F1672" s="13" t="s">
        <v>6802</v>
      </c>
      <c r="G1672" s="14" t="s">
        <v>4921</v>
      </c>
      <c r="H1672" s="14" t="s">
        <v>4936</v>
      </c>
      <c r="I1672" s="14" t="s">
        <v>4949</v>
      </c>
      <c r="J1672" s="14" t="s">
        <v>4924</v>
      </c>
      <c r="K1672" s="16">
        <v>800</v>
      </c>
    </row>
    <row r="1673" spans="1:11">
      <c r="A1673" s="12" t="s">
        <v>6765</v>
      </c>
      <c r="B1673" s="12" t="s">
        <v>6766</v>
      </c>
      <c r="C1673" s="12" t="s">
        <v>6801</v>
      </c>
      <c r="D1673" s="13" t="s">
        <v>4918</v>
      </c>
      <c r="E1673" s="13" t="s">
        <v>5112</v>
      </c>
      <c r="F1673" s="13" t="s">
        <v>6803</v>
      </c>
      <c r="G1673" s="14" t="s">
        <v>4921</v>
      </c>
      <c r="H1673" s="14" t="s">
        <v>5221</v>
      </c>
      <c r="I1673" s="14" t="s">
        <v>4949</v>
      </c>
      <c r="J1673" s="14" t="s">
        <v>4924</v>
      </c>
      <c r="K1673" s="16">
        <v>150</v>
      </c>
    </row>
    <row r="1674" spans="1:11">
      <c r="A1674" s="12" t="s">
        <v>6765</v>
      </c>
      <c r="B1674" s="12" t="s">
        <v>6766</v>
      </c>
      <c r="C1674" s="12" t="s">
        <v>6801</v>
      </c>
      <c r="D1674" s="13" t="s">
        <v>4918</v>
      </c>
      <c r="E1674" s="13" t="s">
        <v>5112</v>
      </c>
      <c r="F1674" s="13" t="s">
        <v>6803</v>
      </c>
      <c r="G1674" s="14" t="s">
        <v>4921</v>
      </c>
      <c r="H1674" s="14" t="s">
        <v>5221</v>
      </c>
      <c r="I1674" s="14" t="s">
        <v>4949</v>
      </c>
      <c r="J1674" s="14" t="s">
        <v>4924</v>
      </c>
      <c r="K1674" s="16">
        <v>800</v>
      </c>
    </row>
    <row r="1675" spans="1:11">
      <c r="A1675" s="12" t="s">
        <v>6765</v>
      </c>
      <c r="B1675" s="12" t="s">
        <v>6766</v>
      </c>
      <c r="C1675" s="12" t="s">
        <v>6801</v>
      </c>
      <c r="D1675" s="13" t="s">
        <v>4931</v>
      </c>
      <c r="E1675" s="13" t="s">
        <v>5089</v>
      </c>
      <c r="F1675" s="13" t="s">
        <v>6804</v>
      </c>
      <c r="G1675" s="14" t="s">
        <v>4921</v>
      </c>
      <c r="H1675" s="14" t="s">
        <v>4966</v>
      </c>
      <c r="I1675" s="14" t="s">
        <v>5088</v>
      </c>
      <c r="J1675" s="14" t="s">
        <v>4924</v>
      </c>
      <c r="K1675" s="16">
        <v>150</v>
      </c>
    </row>
    <row r="1676" spans="1:11">
      <c r="A1676" s="12" t="s">
        <v>6765</v>
      </c>
      <c r="B1676" s="12" t="s">
        <v>6766</v>
      </c>
      <c r="C1676" s="12" t="s">
        <v>6801</v>
      </c>
      <c r="D1676" s="13" t="s">
        <v>4931</v>
      </c>
      <c r="E1676" s="13" t="s">
        <v>5089</v>
      </c>
      <c r="F1676" s="13" t="s">
        <v>6804</v>
      </c>
      <c r="G1676" s="14" t="s">
        <v>4921</v>
      </c>
      <c r="H1676" s="14" t="s">
        <v>4966</v>
      </c>
      <c r="I1676" s="14" t="s">
        <v>5088</v>
      </c>
      <c r="J1676" s="14" t="s">
        <v>4924</v>
      </c>
      <c r="K1676" s="16">
        <v>800</v>
      </c>
    </row>
    <row r="1677" spans="1:11">
      <c r="A1677" s="12" t="s">
        <v>6765</v>
      </c>
      <c r="B1677" s="12" t="s">
        <v>6766</v>
      </c>
      <c r="C1677" s="12" t="s">
        <v>6801</v>
      </c>
      <c r="D1677" s="13" t="s">
        <v>4931</v>
      </c>
      <c r="E1677" s="13" t="s">
        <v>4932</v>
      </c>
      <c r="F1677" s="13" t="s">
        <v>6805</v>
      </c>
      <c r="G1677" s="14" t="s">
        <v>4921</v>
      </c>
      <c r="H1677" s="14" t="s">
        <v>5037</v>
      </c>
      <c r="I1677" s="14" t="s">
        <v>4927</v>
      </c>
      <c r="J1677" s="14" t="s">
        <v>4924</v>
      </c>
      <c r="K1677" s="16">
        <v>150</v>
      </c>
    </row>
    <row r="1678" spans="1:11">
      <c r="A1678" s="12" t="s">
        <v>6765</v>
      </c>
      <c r="B1678" s="12" t="s">
        <v>6766</v>
      </c>
      <c r="C1678" s="12" t="s">
        <v>6801</v>
      </c>
      <c r="D1678" s="13" t="s">
        <v>4931</v>
      </c>
      <c r="E1678" s="13" t="s">
        <v>4932</v>
      </c>
      <c r="F1678" s="13" t="s">
        <v>6805</v>
      </c>
      <c r="G1678" s="14" t="s">
        <v>4921</v>
      </c>
      <c r="H1678" s="14" t="s">
        <v>5037</v>
      </c>
      <c r="I1678" s="14" t="s">
        <v>4927</v>
      </c>
      <c r="J1678" s="14" t="s">
        <v>4924</v>
      </c>
      <c r="K1678" s="16">
        <v>800</v>
      </c>
    </row>
    <row r="1679" spans="1:11">
      <c r="A1679" s="12" t="s">
        <v>6765</v>
      </c>
      <c r="B1679" s="12" t="s">
        <v>6766</v>
      </c>
      <c r="C1679" s="12" t="s">
        <v>6801</v>
      </c>
      <c r="D1679" s="13" t="s">
        <v>4934</v>
      </c>
      <c r="E1679" s="13" t="s">
        <v>4934</v>
      </c>
      <c r="F1679" s="13" t="s">
        <v>5093</v>
      </c>
      <c r="G1679" s="14" t="s">
        <v>4921</v>
      </c>
      <c r="H1679" s="14" t="s">
        <v>4926</v>
      </c>
      <c r="I1679" s="14" t="s">
        <v>4927</v>
      </c>
      <c r="J1679" s="14" t="s">
        <v>4936</v>
      </c>
      <c r="K1679" s="16">
        <v>150</v>
      </c>
    </row>
    <row r="1680" spans="1:11">
      <c r="A1680" s="12" t="s">
        <v>6765</v>
      </c>
      <c r="B1680" s="12" t="s">
        <v>6766</v>
      </c>
      <c r="C1680" s="12" t="s">
        <v>6801</v>
      </c>
      <c r="D1680" s="13" t="s">
        <v>4934</v>
      </c>
      <c r="E1680" s="13" t="s">
        <v>4934</v>
      </c>
      <c r="F1680" s="13" t="s">
        <v>5093</v>
      </c>
      <c r="G1680" s="14" t="s">
        <v>4921</v>
      </c>
      <c r="H1680" s="14" t="s">
        <v>4926</v>
      </c>
      <c r="I1680" s="14" t="s">
        <v>4927</v>
      </c>
      <c r="J1680" s="14" t="s">
        <v>4936</v>
      </c>
      <c r="K1680" s="16">
        <v>800</v>
      </c>
    </row>
    <row r="1681" spans="1:11">
      <c r="A1681" s="12" t="s">
        <v>6765</v>
      </c>
      <c r="B1681" s="12" t="s">
        <v>6766</v>
      </c>
      <c r="C1681" s="12" t="s">
        <v>6806</v>
      </c>
      <c r="D1681" s="13" t="s">
        <v>4918</v>
      </c>
      <c r="E1681" s="13" t="s">
        <v>4919</v>
      </c>
      <c r="F1681" s="13" t="s">
        <v>6807</v>
      </c>
      <c r="G1681" s="14" t="s">
        <v>4942</v>
      </c>
      <c r="H1681" s="14" t="s">
        <v>4966</v>
      </c>
      <c r="I1681" s="14" t="s">
        <v>5635</v>
      </c>
      <c r="J1681" s="14" t="s">
        <v>4924</v>
      </c>
      <c r="K1681" s="16">
        <v>54</v>
      </c>
    </row>
    <row r="1682" spans="1:11">
      <c r="A1682" s="12" t="s">
        <v>6765</v>
      </c>
      <c r="B1682" s="12" t="s">
        <v>6766</v>
      </c>
      <c r="C1682" s="12" t="s">
        <v>6806</v>
      </c>
      <c r="D1682" s="13" t="s">
        <v>4918</v>
      </c>
      <c r="E1682" s="13" t="s">
        <v>5112</v>
      </c>
      <c r="F1682" s="13" t="s">
        <v>6808</v>
      </c>
      <c r="G1682" s="14" t="s">
        <v>4921</v>
      </c>
      <c r="H1682" s="14" t="s">
        <v>4926</v>
      </c>
      <c r="I1682" s="14" t="s">
        <v>4927</v>
      </c>
      <c r="J1682" s="14" t="s">
        <v>4924</v>
      </c>
      <c r="K1682" s="16">
        <v>54</v>
      </c>
    </row>
    <row r="1683" spans="1:11">
      <c r="A1683" s="12" t="s">
        <v>6765</v>
      </c>
      <c r="B1683" s="12" t="s">
        <v>6766</v>
      </c>
      <c r="C1683" s="12" t="s">
        <v>6806</v>
      </c>
      <c r="D1683" s="13" t="s">
        <v>4931</v>
      </c>
      <c r="E1683" s="13" t="s">
        <v>4932</v>
      </c>
      <c r="F1683" s="13" t="s">
        <v>6809</v>
      </c>
      <c r="G1683" s="14" t="s">
        <v>4942</v>
      </c>
      <c r="H1683" s="14" t="s">
        <v>4966</v>
      </c>
      <c r="I1683" s="14" t="s">
        <v>5635</v>
      </c>
      <c r="J1683" s="14" t="s">
        <v>4924</v>
      </c>
      <c r="K1683" s="16">
        <v>54</v>
      </c>
    </row>
    <row r="1684" spans="1:11">
      <c r="A1684" s="12" t="s">
        <v>6765</v>
      </c>
      <c r="B1684" s="12" t="s">
        <v>6766</v>
      </c>
      <c r="C1684" s="12" t="s">
        <v>6806</v>
      </c>
      <c r="D1684" s="13" t="s">
        <v>4934</v>
      </c>
      <c r="E1684" s="13" t="s">
        <v>4934</v>
      </c>
      <c r="F1684" s="13" t="s">
        <v>6810</v>
      </c>
      <c r="G1684" s="14" t="s">
        <v>4921</v>
      </c>
      <c r="H1684" s="14" t="s">
        <v>4926</v>
      </c>
      <c r="I1684" s="14" t="s">
        <v>4927</v>
      </c>
      <c r="J1684" s="14" t="s">
        <v>4936</v>
      </c>
      <c r="K1684" s="16">
        <v>54</v>
      </c>
    </row>
    <row r="1685" spans="1:11">
      <c r="A1685" s="12" t="s">
        <v>6765</v>
      </c>
      <c r="B1685" s="12" t="s">
        <v>6766</v>
      </c>
      <c r="C1685" s="12" t="s">
        <v>6806</v>
      </c>
      <c r="D1685" s="13" t="s">
        <v>4940</v>
      </c>
      <c r="E1685" s="13" t="s">
        <v>4941</v>
      </c>
      <c r="F1685" s="13" t="s">
        <v>6811</v>
      </c>
      <c r="G1685" s="14" t="s">
        <v>5004</v>
      </c>
      <c r="H1685" s="14" t="s">
        <v>6812</v>
      </c>
      <c r="I1685" s="14" t="s">
        <v>5126</v>
      </c>
      <c r="J1685" s="14" t="s">
        <v>4924</v>
      </c>
      <c r="K1685" s="16">
        <v>54</v>
      </c>
    </row>
    <row r="1686" spans="1:11">
      <c r="A1686" s="12" t="s">
        <v>6765</v>
      </c>
      <c r="B1686" s="12" t="s">
        <v>6766</v>
      </c>
      <c r="C1686" s="12" t="s">
        <v>6813</v>
      </c>
      <c r="D1686" s="13"/>
      <c r="E1686" s="13"/>
      <c r="F1686" s="13"/>
      <c r="G1686" s="14"/>
      <c r="H1686" s="14"/>
      <c r="I1686" s="14"/>
      <c r="J1686" s="14"/>
      <c r="K1686" s="16">
        <v>84</v>
      </c>
    </row>
    <row r="1687" spans="1:11">
      <c r="A1687" s="12" t="s">
        <v>6765</v>
      </c>
      <c r="B1687" s="12" t="s">
        <v>6766</v>
      </c>
      <c r="C1687" s="12" t="s">
        <v>6814</v>
      </c>
      <c r="D1687" s="13" t="s">
        <v>4918</v>
      </c>
      <c r="E1687" s="13" t="s">
        <v>4919</v>
      </c>
      <c r="F1687" s="13" t="s">
        <v>6815</v>
      </c>
      <c r="G1687" s="14" t="s">
        <v>4921</v>
      </c>
      <c r="H1687" s="14" t="s">
        <v>5278</v>
      </c>
      <c r="I1687" s="14" t="s">
        <v>5088</v>
      </c>
      <c r="J1687" s="14" t="s">
        <v>4924</v>
      </c>
      <c r="K1687" s="16">
        <v>140.04</v>
      </c>
    </row>
    <row r="1688" spans="1:11">
      <c r="A1688" s="12" t="s">
        <v>6765</v>
      </c>
      <c r="B1688" s="12" t="s">
        <v>6766</v>
      </c>
      <c r="C1688" s="12" t="s">
        <v>6814</v>
      </c>
      <c r="D1688" s="13" t="s">
        <v>4918</v>
      </c>
      <c r="E1688" s="13" t="s">
        <v>4919</v>
      </c>
      <c r="F1688" s="13" t="s">
        <v>6816</v>
      </c>
      <c r="G1688" s="14" t="s">
        <v>4921</v>
      </c>
      <c r="H1688" s="14" t="s">
        <v>5080</v>
      </c>
      <c r="I1688" s="14" t="s">
        <v>5096</v>
      </c>
      <c r="J1688" s="14" t="s">
        <v>4924</v>
      </c>
      <c r="K1688" s="16">
        <v>140.04</v>
      </c>
    </row>
    <row r="1689" spans="1:11">
      <c r="A1689" s="12" t="s">
        <v>6765</v>
      </c>
      <c r="B1689" s="12" t="s">
        <v>6766</v>
      </c>
      <c r="C1689" s="12" t="s">
        <v>6814</v>
      </c>
      <c r="D1689" s="13" t="s">
        <v>4918</v>
      </c>
      <c r="E1689" s="13" t="s">
        <v>4919</v>
      </c>
      <c r="F1689" s="13" t="s">
        <v>6817</v>
      </c>
      <c r="G1689" s="14" t="s">
        <v>4921</v>
      </c>
      <c r="H1689" s="14" t="s">
        <v>5119</v>
      </c>
      <c r="I1689" s="14" t="s">
        <v>5096</v>
      </c>
      <c r="J1689" s="14" t="s">
        <v>4936</v>
      </c>
      <c r="K1689" s="16">
        <v>140.04</v>
      </c>
    </row>
    <row r="1690" spans="1:11">
      <c r="A1690" s="12" t="s">
        <v>6765</v>
      </c>
      <c r="B1690" s="12" t="s">
        <v>6766</v>
      </c>
      <c r="C1690" s="12" t="s">
        <v>6814</v>
      </c>
      <c r="D1690" s="13" t="s">
        <v>4931</v>
      </c>
      <c r="E1690" s="13" t="s">
        <v>5089</v>
      </c>
      <c r="F1690" s="13" t="s">
        <v>6818</v>
      </c>
      <c r="G1690" s="14" t="s">
        <v>4921</v>
      </c>
      <c r="H1690" s="14" t="s">
        <v>4988</v>
      </c>
      <c r="I1690" s="14" t="s">
        <v>4927</v>
      </c>
      <c r="J1690" s="14" t="s">
        <v>4924</v>
      </c>
      <c r="K1690" s="16">
        <v>140.04</v>
      </c>
    </row>
    <row r="1691" spans="1:11">
      <c r="A1691" s="12" t="s">
        <v>6765</v>
      </c>
      <c r="B1691" s="12" t="s">
        <v>6766</v>
      </c>
      <c r="C1691" s="12" t="s">
        <v>6814</v>
      </c>
      <c r="D1691" s="13" t="s">
        <v>4931</v>
      </c>
      <c r="E1691" s="13" t="s">
        <v>5089</v>
      </c>
      <c r="F1691" s="13" t="s">
        <v>6819</v>
      </c>
      <c r="G1691" s="14" t="s">
        <v>4921</v>
      </c>
      <c r="H1691" s="14" t="s">
        <v>4974</v>
      </c>
      <c r="I1691" s="14" t="s">
        <v>4927</v>
      </c>
      <c r="J1691" s="14" t="s">
        <v>4924</v>
      </c>
      <c r="K1691" s="16">
        <v>140.04</v>
      </c>
    </row>
    <row r="1692" spans="1:11">
      <c r="A1692" s="12" t="s">
        <v>6765</v>
      </c>
      <c r="B1692" s="12" t="s">
        <v>6766</v>
      </c>
      <c r="C1692" s="12" t="s">
        <v>6820</v>
      </c>
      <c r="D1692" s="13" t="s">
        <v>4918</v>
      </c>
      <c r="E1692" s="13" t="s">
        <v>4919</v>
      </c>
      <c r="F1692" s="13" t="s">
        <v>6821</v>
      </c>
      <c r="G1692" s="14" t="s">
        <v>4921</v>
      </c>
      <c r="H1692" s="14" t="s">
        <v>4936</v>
      </c>
      <c r="I1692" s="14" t="s">
        <v>5096</v>
      </c>
      <c r="J1692" s="14" t="s">
        <v>4924</v>
      </c>
      <c r="K1692" s="16">
        <v>32.5</v>
      </c>
    </row>
    <row r="1693" spans="1:11">
      <c r="A1693" s="12" t="s">
        <v>6765</v>
      </c>
      <c r="B1693" s="12" t="s">
        <v>6766</v>
      </c>
      <c r="C1693" s="12" t="s">
        <v>6820</v>
      </c>
      <c r="D1693" s="13" t="s">
        <v>4918</v>
      </c>
      <c r="E1693" s="13" t="s">
        <v>4919</v>
      </c>
      <c r="F1693" s="13" t="s">
        <v>6822</v>
      </c>
      <c r="G1693" s="14" t="s">
        <v>4921</v>
      </c>
      <c r="H1693" s="14" t="s">
        <v>5221</v>
      </c>
      <c r="I1693" s="14" t="s">
        <v>5096</v>
      </c>
      <c r="J1693" s="14" t="s">
        <v>4924</v>
      </c>
      <c r="K1693" s="16">
        <v>32.5</v>
      </c>
    </row>
    <row r="1694" spans="1:11">
      <c r="A1694" s="12" t="s">
        <v>6765</v>
      </c>
      <c r="B1694" s="12" t="s">
        <v>6766</v>
      </c>
      <c r="C1694" s="12" t="s">
        <v>6820</v>
      </c>
      <c r="D1694" s="13" t="s">
        <v>4918</v>
      </c>
      <c r="E1694" s="13" t="s">
        <v>4919</v>
      </c>
      <c r="F1694" s="13" t="s">
        <v>6823</v>
      </c>
      <c r="G1694" s="14" t="s">
        <v>4921</v>
      </c>
      <c r="H1694" s="14" t="s">
        <v>4988</v>
      </c>
      <c r="I1694" s="14" t="s">
        <v>5096</v>
      </c>
      <c r="J1694" s="14" t="s">
        <v>4924</v>
      </c>
      <c r="K1694" s="16">
        <v>32.5</v>
      </c>
    </row>
    <row r="1695" spans="1:11">
      <c r="A1695" s="12" t="s">
        <v>6765</v>
      </c>
      <c r="B1695" s="12" t="s">
        <v>6766</v>
      </c>
      <c r="C1695" s="12" t="s">
        <v>6820</v>
      </c>
      <c r="D1695" s="13" t="s">
        <v>4931</v>
      </c>
      <c r="E1695" s="13" t="s">
        <v>6147</v>
      </c>
      <c r="F1695" s="13" t="s">
        <v>6824</v>
      </c>
      <c r="G1695" s="14" t="s">
        <v>4921</v>
      </c>
      <c r="H1695" s="14" t="s">
        <v>4988</v>
      </c>
      <c r="I1695" s="14" t="s">
        <v>5096</v>
      </c>
      <c r="J1695" s="14" t="s">
        <v>4936</v>
      </c>
      <c r="K1695" s="16">
        <v>32.5</v>
      </c>
    </row>
    <row r="1696" spans="1:11">
      <c r="A1696" s="12" t="s">
        <v>6765</v>
      </c>
      <c r="B1696" s="12" t="s">
        <v>6766</v>
      </c>
      <c r="C1696" s="12" t="s">
        <v>6820</v>
      </c>
      <c r="D1696" s="13" t="s">
        <v>4931</v>
      </c>
      <c r="E1696" s="13" t="s">
        <v>6147</v>
      </c>
      <c r="F1696" s="13" t="s">
        <v>6825</v>
      </c>
      <c r="G1696" s="14" t="s">
        <v>4921</v>
      </c>
      <c r="H1696" s="14" t="s">
        <v>4974</v>
      </c>
      <c r="I1696" s="14" t="s">
        <v>5096</v>
      </c>
      <c r="J1696" s="14" t="s">
        <v>4924</v>
      </c>
      <c r="K1696" s="16">
        <v>32.5</v>
      </c>
    </row>
    <row r="1697" spans="1:11">
      <c r="A1697" s="12" t="s">
        <v>6765</v>
      </c>
      <c r="B1697" s="12" t="s">
        <v>6766</v>
      </c>
      <c r="C1697" s="12" t="s">
        <v>6826</v>
      </c>
      <c r="D1697" s="13" t="s">
        <v>4918</v>
      </c>
      <c r="E1697" s="13" t="s">
        <v>4919</v>
      </c>
      <c r="F1697" s="13" t="s">
        <v>6827</v>
      </c>
      <c r="G1697" s="14" t="s">
        <v>4921</v>
      </c>
      <c r="H1697" s="14" t="s">
        <v>4974</v>
      </c>
      <c r="I1697" s="14" t="s">
        <v>5114</v>
      </c>
      <c r="J1697" s="14" t="s">
        <v>4924</v>
      </c>
      <c r="K1697" s="16">
        <v>10</v>
      </c>
    </row>
    <row r="1698" spans="1:11">
      <c r="A1698" s="12" t="s">
        <v>6765</v>
      </c>
      <c r="B1698" s="12" t="s">
        <v>6766</v>
      </c>
      <c r="C1698" s="12" t="s">
        <v>6826</v>
      </c>
      <c r="D1698" s="13" t="s">
        <v>4918</v>
      </c>
      <c r="E1698" s="13" t="s">
        <v>4919</v>
      </c>
      <c r="F1698" s="13" t="s">
        <v>6828</v>
      </c>
      <c r="G1698" s="14" t="s">
        <v>4921</v>
      </c>
      <c r="H1698" s="14" t="s">
        <v>4938</v>
      </c>
      <c r="I1698" s="14" t="s">
        <v>4947</v>
      </c>
      <c r="J1698" s="14" t="s">
        <v>4924</v>
      </c>
      <c r="K1698" s="16">
        <v>10</v>
      </c>
    </row>
    <row r="1699" spans="1:11">
      <c r="A1699" s="12" t="s">
        <v>6765</v>
      </c>
      <c r="B1699" s="12" t="s">
        <v>6766</v>
      </c>
      <c r="C1699" s="12" t="s">
        <v>6826</v>
      </c>
      <c r="D1699" s="13" t="s">
        <v>4918</v>
      </c>
      <c r="E1699" s="13" t="s">
        <v>4968</v>
      </c>
      <c r="F1699" s="13" t="s">
        <v>6829</v>
      </c>
      <c r="G1699" s="14" t="s">
        <v>4921</v>
      </c>
      <c r="H1699" s="14" t="s">
        <v>4938</v>
      </c>
      <c r="I1699" s="14" t="s">
        <v>4927</v>
      </c>
      <c r="J1699" s="14" t="s">
        <v>4924</v>
      </c>
      <c r="K1699" s="16">
        <v>10</v>
      </c>
    </row>
    <row r="1700" spans="1:11">
      <c r="A1700" s="12" t="s">
        <v>6765</v>
      </c>
      <c r="B1700" s="12" t="s">
        <v>6766</v>
      </c>
      <c r="C1700" s="12" t="s">
        <v>6826</v>
      </c>
      <c r="D1700" s="13" t="s">
        <v>4931</v>
      </c>
      <c r="E1700" s="13" t="s">
        <v>4932</v>
      </c>
      <c r="F1700" s="13" t="s">
        <v>6830</v>
      </c>
      <c r="G1700" s="14" t="s">
        <v>4921</v>
      </c>
      <c r="H1700" s="14" t="s">
        <v>5037</v>
      </c>
      <c r="I1700" s="14" t="s">
        <v>4927</v>
      </c>
      <c r="J1700" s="14" t="s">
        <v>4924</v>
      </c>
      <c r="K1700" s="16">
        <v>10</v>
      </c>
    </row>
    <row r="1701" spans="1:11">
      <c r="A1701" s="12" t="s">
        <v>6765</v>
      </c>
      <c r="B1701" s="12" t="s">
        <v>6766</v>
      </c>
      <c r="C1701" s="12" t="s">
        <v>6826</v>
      </c>
      <c r="D1701" s="13" t="s">
        <v>4934</v>
      </c>
      <c r="E1701" s="13" t="s">
        <v>4934</v>
      </c>
      <c r="F1701" s="13" t="s">
        <v>5093</v>
      </c>
      <c r="G1701" s="14" t="s">
        <v>4921</v>
      </c>
      <c r="H1701" s="14" t="s">
        <v>4926</v>
      </c>
      <c r="I1701" s="14" t="s">
        <v>4927</v>
      </c>
      <c r="J1701" s="14" t="s">
        <v>4936</v>
      </c>
      <c r="K1701" s="16">
        <v>10</v>
      </c>
    </row>
    <row r="1702" spans="1:11">
      <c r="A1702" s="12" t="s">
        <v>6765</v>
      </c>
      <c r="B1702" s="12" t="s">
        <v>6766</v>
      </c>
      <c r="C1702" s="12" t="s">
        <v>6831</v>
      </c>
      <c r="D1702" s="13" t="s">
        <v>4918</v>
      </c>
      <c r="E1702" s="13" t="s">
        <v>4939</v>
      </c>
      <c r="F1702" s="13" t="s">
        <v>6832</v>
      </c>
      <c r="G1702" s="14" t="s">
        <v>4942</v>
      </c>
      <c r="H1702" s="14" t="s">
        <v>4938</v>
      </c>
      <c r="I1702" s="14" t="s">
        <v>4927</v>
      </c>
      <c r="J1702" s="14" t="s">
        <v>4924</v>
      </c>
      <c r="K1702" s="16">
        <v>10</v>
      </c>
    </row>
    <row r="1703" spans="1:11">
      <c r="A1703" s="12" t="s">
        <v>6765</v>
      </c>
      <c r="B1703" s="12" t="s">
        <v>6766</v>
      </c>
      <c r="C1703" s="12" t="s">
        <v>6831</v>
      </c>
      <c r="D1703" s="13" t="s">
        <v>4918</v>
      </c>
      <c r="E1703" s="13" t="s">
        <v>4939</v>
      </c>
      <c r="F1703" s="13" t="s">
        <v>6833</v>
      </c>
      <c r="G1703" s="14" t="s">
        <v>4942</v>
      </c>
      <c r="H1703" s="14" t="s">
        <v>4938</v>
      </c>
      <c r="I1703" s="14" t="s">
        <v>4927</v>
      </c>
      <c r="J1703" s="14" t="s">
        <v>4924</v>
      </c>
      <c r="K1703" s="16">
        <v>10</v>
      </c>
    </row>
    <row r="1704" spans="1:11">
      <c r="A1704" s="12" t="s">
        <v>6765</v>
      </c>
      <c r="B1704" s="12" t="s">
        <v>6766</v>
      </c>
      <c r="C1704" s="12" t="s">
        <v>6831</v>
      </c>
      <c r="D1704" s="13" t="s">
        <v>4918</v>
      </c>
      <c r="E1704" s="13" t="s">
        <v>4939</v>
      </c>
      <c r="F1704" s="13" t="s">
        <v>6834</v>
      </c>
      <c r="G1704" s="14" t="s">
        <v>4942</v>
      </c>
      <c r="H1704" s="14" t="s">
        <v>4938</v>
      </c>
      <c r="I1704" s="14" t="s">
        <v>4927</v>
      </c>
      <c r="J1704" s="14" t="s">
        <v>4924</v>
      </c>
      <c r="K1704" s="16">
        <v>10</v>
      </c>
    </row>
    <row r="1705" spans="1:11">
      <c r="A1705" s="12" t="s">
        <v>6765</v>
      </c>
      <c r="B1705" s="12" t="s">
        <v>6766</v>
      </c>
      <c r="C1705" s="12" t="s">
        <v>6831</v>
      </c>
      <c r="D1705" s="13" t="s">
        <v>4931</v>
      </c>
      <c r="E1705" s="13" t="s">
        <v>4932</v>
      </c>
      <c r="F1705" s="13" t="s">
        <v>6835</v>
      </c>
      <c r="G1705" s="14" t="s">
        <v>4942</v>
      </c>
      <c r="H1705" s="14" t="s">
        <v>4938</v>
      </c>
      <c r="I1705" s="14" t="s">
        <v>4927</v>
      </c>
      <c r="J1705" s="14" t="s">
        <v>4924</v>
      </c>
      <c r="K1705" s="16">
        <v>10</v>
      </c>
    </row>
    <row r="1706" spans="1:11">
      <c r="A1706" s="12" t="s">
        <v>6765</v>
      </c>
      <c r="B1706" s="12" t="s">
        <v>6766</v>
      </c>
      <c r="C1706" s="12" t="s">
        <v>6831</v>
      </c>
      <c r="D1706" s="13" t="s">
        <v>4931</v>
      </c>
      <c r="E1706" s="13" t="s">
        <v>4932</v>
      </c>
      <c r="F1706" s="13" t="s">
        <v>6836</v>
      </c>
      <c r="G1706" s="14" t="s">
        <v>4942</v>
      </c>
      <c r="H1706" s="14" t="s">
        <v>4938</v>
      </c>
      <c r="I1706" s="14" t="s">
        <v>4927</v>
      </c>
      <c r="J1706" s="14" t="s">
        <v>4936</v>
      </c>
      <c r="K1706" s="16">
        <v>10</v>
      </c>
    </row>
    <row r="1707" spans="1:11">
      <c r="A1707" s="12" t="s">
        <v>6765</v>
      </c>
      <c r="B1707" s="12" t="s">
        <v>6766</v>
      </c>
      <c r="C1707" s="12" t="s">
        <v>6837</v>
      </c>
      <c r="D1707" s="13" t="s">
        <v>4918</v>
      </c>
      <c r="E1707" s="13" t="s">
        <v>4919</v>
      </c>
      <c r="F1707" s="13" t="s">
        <v>6838</v>
      </c>
      <c r="G1707" s="14" t="s">
        <v>4921</v>
      </c>
      <c r="H1707" s="14" t="s">
        <v>4929</v>
      </c>
      <c r="I1707" s="14" t="s">
        <v>6839</v>
      </c>
      <c r="J1707" s="14" t="s">
        <v>4924</v>
      </c>
      <c r="K1707" s="16">
        <v>51.7</v>
      </c>
    </row>
    <row r="1708" spans="1:11">
      <c r="A1708" s="12" t="s">
        <v>6765</v>
      </c>
      <c r="B1708" s="12" t="s">
        <v>6766</v>
      </c>
      <c r="C1708" s="12" t="s">
        <v>6837</v>
      </c>
      <c r="D1708" s="13" t="s">
        <v>4918</v>
      </c>
      <c r="E1708" s="13" t="s">
        <v>4919</v>
      </c>
      <c r="F1708" s="13" t="s">
        <v>6840</v>
      </c>
      <c r="G1708" s="14" t="s">
        <v>4921</v>
      </c>
      <c r="H1708" s="14" t="s">
        <v>6841</v>
      </c>
      <c r="I1708" s="14" t="s">
        <v>6842</v>
      </c>
      <c r="J1708" s="14" t="s">
        <v>4924</v>
      </c>
      <c r="K1708" s="16">
        <v>51.7</v>
      </c>
    </row>
    <row r="1709" spans="1:11">
      <c r="A1709" s="12" t="s">
        <v>6765</v>
      </c>
      <c r="B1709" s="12" t="s">
        <v>6766</v>
      </c>
      <c r="C1709" s="12" t="s">
        <v>6837</v>
      </c>
      <c r="D1709" s="13" t="s">
        <v>4931</v>
      </c>
      <c r="E1709" s="13" t="s">
        <v>4932</v>
      </c>
      <c r="F1709" s="13" t="s">
        <v>6843</v>
      </c>
      <c r="G1709" s="14" t="s">
        <v>4921</v>
      </c>
      <c r="H1709" s="14" t="s">
        <v>4952</v>
      </c>
      <c r="I1709" s="14" t="s">
        <v>4927</v>
      </c>
      <c r="J1709" s="14" t="s">
        <v>4924</v>
      </c>
      <c r="K1709" s="16">
        <v>51.7</v>
      </c>
    </row>
    <row r="1710" spans="1:11">
      <c r="A1710" s="12" t="s">
        <v>6765</v>
      </c>
      <c r="B1710" s="12" t="s">
        <v>6766</v>
      </c>
      <c r="C1710" s="12" t="s">
        <v>6837</v>
      </c>
      <c r="D1710" s="13" t="s">
        <v>4931</v>
      </c>
      <c r="E1710" s="13" t="s">
        <v>4932</v>
      </c>
      <c r="F1710" s="13" t="s">
        <v>6844</v>
      </c>
      <c r="G1710" s="14" t="s">
        <v>4921</v>
      </c>
      <c r="H1710" s="14" t="s">
        <v>4952</v>
      </c>
      <c r="I1710" s="14" t="s">
        <v>4927</v>
      </c>
      <c r="J1710" s="14" t="s">
        <v>4924</v>
      </c>
      <c r="K1710" s="16">
        <v>51.7</v>
      </c>
    </row>
    <row r="1711" spans="1:11">
      <c r="A1711" s="12" t="s">
        <v>6765</v>
      </c>
      <c r="B1711" s="12" t="s">
        <v>6766</v>
      </c>
      <c r="C1711" s="12" t="s">
        <v>6837</v>
      </c>
      <c r="D1711" s="13" t="s">
        <v>4934</v>
      </c>
      <c r="E1711" s="13" t="s">
        <v>4934</v>
      </c>
      <c r="F1711" s="13" t="s">
        <v>6845</v>
      </c>
      <c r="G1711" s="14" t="s">
        <v>4921</v>
      </c>
      <c r="H1711" s="14" t="s">
        <v>4926</v>
      </c>
      <c r="I1711" s="14" t="s">
        <v>4927</v>
      </c>
      <c r="J1711" s="14" t="s">
        <v>4936</v>
      </c>
      <c r="K1711" s="16">
        <v>51.7</v>
      </c>
    </row>
    <row r="1712" spans="1:11">
      <c r="A1712" s="12" t="s">
        <v>6765</v>
      </c>
      <c r="B1712" s="12" t="s">
        <v>6766</v>
      </c>
      <c r="C1712" s="12" t="s">
        <v>6846</v>
      </c>
      <c r="D1712" s="13" t="s">
        <v>4918</v>
      </c>
      <c r="E1712" s="13" t="s">
        <v>4939</v>
      </c>
      <c r="F1712" s="13" t="s">
        <v>6847</v>
      </c>
      <c r="G1712" s="14" t="s">
        <v>4921</v>
      </c>
      <c r="H1712" s="14" t="s">
        <v>4938</v>
      </c>
      <c r="I1712" s="14" t="s">
        <v>4927</v>
      </c>
      <c r="J1712" s="14" t="s">
        <v>4924</v>
      </c>
      <c r="K1712" s="16">
        <v>60</v>
      </c>
    </row>
    <row r="1713" spans="1:11">
      <c r="A1713" s="12" t="s">
        <v>6765</v>
      </c>
      <c r="B1713" s="12" t="s">
        <v>6766</v>
      </c>
      <c r="C1713" s="12" t="s">
        <v>6846</v>
      </c>
      <c r="D1713" s="13" t="s">
        <v>4918</v>
      </c>
      <c r="E1713" s="13" t="s">
        <v>4939</v>
      </c>
      <c r="F1713" s="13" t="s">
        <v>6848</v>
      </c>
      <c r="G1713" s="14" t="s">
        <v>4921</v>
      </c>
      <c r="H1713" s="14" t="s">
        <v>4952</v>
      </c>
      <c r="I1713" s="14" t="s">
        <v>4927</v>
      </c>
      <c r="J1713" s="14" t="s">
        <v>4924</v>
      </c>
      <c r="K1713" s="16">
        <v>60</v>
      </c>
    </row>
    <row r="1714" spans="1:11">
      <c r="A1714" s="12" t="s">
        <v>6765</v>
      </c>
      <c r="B1714" s="12" t="s">
        <v>6766</v>
      </c>
      <c r="C1714" s="12" t="s">
        <v>6846</v>
      </c>
      <c r="D1714" s="13" t="s">
        <v>4918</v>
      </c>
      <c r="E1714" s="13" t="s">
        <v>4968</v>
      </c>
      <c r="F1714" s="13" t="s">
        <v>6849</v>
      </c>
      <c r="G1714" s="14" t="s">
        <v>4942</v>
      </c>
      <c r="H1714" s="14" t="s">
        <v>5223</v>
      </c>
      <c r="I1714" s="14" t="s">
        <v>6345</v>
      </c>
      <c r="J1714" s="14" t="s">
        <v>4924</v>
      </c>
      <c r="K1714" s="16">
        <v>60</v>
      </c>
    </row>
    <row r="1715" spans="1:11">
      <c r="A1715" s="12" t="s">
        <v>6765</v>
      </c>
      <c r="B1715" s="12" t="s">
        <v>6766</v>
      </c>
      <c r="C1715" s="12" t="s">
        <v>6846</v>
      </c>
      <c r="D1715" s="13" t="s">
        <v>4931</v>
      </c>
      <c r="E1715" s="13" t="s">
        <v>4932</v>
      </c>
      <c r="F1715" s="13" t="s">
        <v>6850</v>
      </c>
      <c r="G1715" s="14" t="s">
        <v>4921</v>
      </c>
      <c r="H1715" s="14" t="s">
        <v>4952</v>
      </c>
      <c r="I1715" s="14" t="s">
        <v>4927</v>
      </c>
      <c r="J1715" s="14" t="s">
        <v>4924</v>
      </c>
      <c r="K1715" s="16">
        <v>60</v>
      </c>
    </row>
    <row r="1716" spans="1:11">
      <c r="A1716" s="12" t="s">
        <v>6765</v>
      </c>
      <c r="B1716" s="12" t="s">
        <v>6766</v>
      </c>
      <c r="C1716" s="12" t="s">
        <v>6846</v>
      </c>
      <c r="D1716" s="13" t="s">
        <v>4931</v>
      </c>
      <c r="E1716" s="13" t="s">
        <v>6147</v>
      </c>
      <c r="F1716" s="13" t="s">
        <v>6851</v>
      </c>
      <c r="G1716" s="14" t="s">
        <v>4942</v>
      </c>
      <c r="H1716" s="14" t="s">
        <v>4938</v>
      </c>
      <c r="I1716" s="14" t="s">
        <v>4927</v>
      </c>
      <c r="J1716" s="14" t="s">
        <v>4936</v>
      </c>
      <c r="K1716" s="16">
        <v>60</v>
      </c>
    </row>
    <row r="1717" spans="1:11">
      <c r="A1717" s="12" t="s">
        <v>6765</v>
      </c>
      <c r="B1717" s="12" t="s">
        <v>6766</v>
      </c>
      <c r="C1717" s="12" t="s">
        <v>6852</v>
      </c>
      <c r="D1717" s="13" t="s">
        <v>4918</v>
      </c>
      <c r="E1717" s="13" t="s">
        <v>4919</v>
      </c>
      <c r="F1717" s="13" t="s">
        <v>6853</v>
      </c>
      <c r="G1717" s="14" t="s">
        <v>4921</v>
      </c>
      <c r="H1717" s="14" t="s">
        <v>4936</v>
      </c>
      <c r="I1717" s="14" t="s">
        <v>4947</v>
      </c>
      <c r="J1717" s="14" t="s">
        <v>4924</v>
      </c>
      <c r="K1717" s="16">
        <v>85.7</v>
      </c>
    </row>
    <row r="1718" spans="1:11">
      <c r="A1718" s="12" t="s">
        <v>6765</v>
      </c>
      <c r="B1718" s="12" t="s">
        <v>6766</v>
      </c>
      <c r="C1718" s="12" t="s">
        <v>6852</v>
      </c>
      <c r="D1718" s="13" t="s">
        <v>4918</v>
      </c>
      <c r="E1718" s="13" t="s">
        <v>4919</v>
      </c>
      <c r="F1718" s="13" t="s">
        <v>6854</v>
      </c>
      <c r="G1718" s="14" t="s">
        <v>4921</v>
      </c>
      <c r="H1718" s="14" t="s">
        <v>4936</v>
      </c>
      <c r="I1718" s="14" t="s">
        <v>4949</v>
      </c>
      <c r="J1718" s="14" t="s">
        <v>4924</v>
      </c>
      <c r="K1718" s="16">
        <v>85.7</v>
      </c>
    </row>
    <row r="1719" spans="1:11">
      <c r="A1719" s="12" t="s">
        <v>6765</v>
      </c>
      <c r="B1719" s="12" t="s">
        <v>6766</v>
      </c>
      <c r="C1719" s="12" t="s">
        <v>6852</v>
      </c>
      <c r="D1719" s="13" t="s">
        <v>4918</v>
      </c>
      <c r="E1719" s="13" t="s">
        <v>4919</v>
      </c>
      <c r="F1719" s="13" t="s">
        <v>6855</v>
      </c>
      <c r="G1719" s="14" t="s">
        <v>4921</v>
      </c>
      <c r="H1719" s="14" t="s">
        <v>4988</v>
      </c>
      <c r="I1719" s="14" t="s">
        <v>4947</v>
      </c>
      <c r="J1719" s="14" t="s">
        <v>4924</v>
      </c>
      <c r="K1719" s="16">
        <v>85.7</v>
      </c>
    </row>
    <row r="1720" spans="1:11">
      <c r="A1720" s="12" t="s">
        <v>6765</v>
      </c>
      <c r="B1720" s="12" t="s">
        <v>6766</v>
      </c>
      <c r="C1720" s="12" t="s">
        <v>6852</v>
      </c>
      <c r="D1720" s="13" t="s">
        <v>4931</v>
      </c>
      <c r="E1720" s="13" t="s">
        <v>5089</v>
      </c>
      <c r="F1720" s="13" t="s">
        <v>6856</v>
      </c>
      <c r="G1720" s="14" t="s">
        <v>4921</v>
      </c>
      <c r="H1720" s="14" t="s">
        <v>4966</v>
      </c>
      <c r="I1720" s="14" t="s">
        <v>4949</v>
      </c>
      <c r="J1720" s="14" t="s">
        <v>4924</v>
      </c>
      <c r="K1720" s="16">
        <v>85.7</v>
      </c>
    </row>
    <row r="1721" spans="1:11">
      <c r="A1721" s="12" t="s">
        <v>6765</v>
      </c>
      <c r="B1721" s="12" t="s">
        <v>6766</v>
      </c>
      <c r="C1721" s="12" t="s">
        <v>6852</v>
      </c>
      <c r="D1721" s="13" t="s">
        <v>4934</v>
      </c>
      <c r="E1721" s="13" t="s">
        <v>4934</v>
      </c>
      <c r="F1721" s="13" t="s">
        <v>5047</v>
      </c>
      <c r="G1721" s="14" t="s">
        <v>4921</v>
      </c>
      <c r="H1721" s="14" t="s">
        <v>5037</v>
      </c>
      <c r="I1721" s="14" t="s">
        <v>4927</v>
      </c>
      <c r="J1721" s="14" t="s">
        <v>4936</v>
      </c>
      <c r="K1721" s="16">
        <v>85.7</v>
      </c>
    </row>
    <row r="1722" spans="1:11">
      <c r="A1722" s="12" t="s">
        <v>6765</v>
      </c>
      <c r="B1722" s="12" t="s">
        <v>6766</v>
      </c>
      <c r="C1722" s="12" t="s">
        <v>6857</v>
      </c>
      <c r="D1722" s="13" t="s">
        <v>4918</v>
      </c>
      <c r="E1722" s="13" t="s">
        <v>4919</v>
      </c>
      <c r="F1722" s="13" t="s">
        <v>6858</v>
      </c>
      <c r="G1722" s="14" t="s">
        <v>4921</v>
      </c>
      <c r="H1722" s="14" t="s">
        <v>4936</v>
      </c>
      <c r="I1722" s="14" t="s">
        <v>4947</v>
      </c>
      <c r="J1722" s="14" t="s">
        <v>4924</v>
      </c>
      <c r="K1722" s="16">
        <v>10</v>
      </c>
    </row>
    <row r="1723" spans="1:11">
      <c r="A1723" s="12" t="s">
        <v>6765</v>
      </c>
      <c r="B1723" s="12" t="s">
        <v>6766</v>
      </c>
      <c r="C1723" s="12" t="s">
        <v>6857</v>
      </c>
      <c r="D1723" s="13" t="s">
        <v>4918</v>
      </c>
      <c r="E1723" s="13" t="s">
        <v>4919</v>
      </c>
      <c r="F1723" s="13" t="s">
        <v>6859</v>
      </c>
      <c r="G1723" s="14" t="s">
        <v>4921</v>
      </c>
      <c r="H1723" s="14" t="s">
        <v>4966</v>
      </c>
      <c r="I1723" s="14" t="s">
        <v>4947</v>
      </c>
      <c r="J1723" s="14" t="s">
        <v>4924</v>
      </c>
      <c r="K1723" s="16">
        <v>10</v>
      </c>
    </row>
    <row r="1724" spans="1:11">
      <c r="A1724" s="12" t="s">
        <v>6765</v>
      </c>
      <c r="B1724" s="12" t="s">
        <v>6766</v>
      </c>
      <c r="C1724" s="12" t="s">
        <v>6857</v>
      </c>
      <c r="D1724" s="13" t="s">
        <v>4918</v>
      </c>
      <c r="E1724" s="13" t="s">
        <v>4939</v>
      </c>
      <c r="F1724" s="13" t="s">
        <v>6860</v>
      </c>
      <c r="G1724" s="14" t="s">
        <v>4921</v>
      </c>
      <c r="H1724" s="14" t="s">
        <v>4926</v>
      </c>
      <c r="I1724" s="14" t="s">
        <v>4927</v>
      </c>
      <c r="J1724" s="14" t="s">
        <v>4924</v>
      </c>
      <c r="K1724" s="16">
        <v>10</v>
      </c>
    </row>
    <row r="1725" spans="1:11">
      <c r="A1725" s="12" t="s">
        <v>6765</v>
      </c>
      <c r="B1725" s="12" t="s">
        <v>6766</v>
      </c>
      <c r="C1725" s="12" t="s">
        <v>6857</v>
      </c>
      <c r="D1725" s="13" t="s">
        <v>4931</v>
      </c>
      <c r="E1725" s="13" t="s">
        <v>4932</v>
      </c>
      <c r="F1725" s="13" t="s">
        <v>6861</v>
      </c>
      <c r="G1725" s="14" t="s">
        <v>4921</v>
      </c>
      <c r="H1725" s="14" t="s">
        <v>4988</v>
      </c>
      <c r="I1725" s="14" t="s">
        <v>4947</v>
      </c>
      <c r="J1725" s="14" t="s">
        <v>4924</v>
      </c>
      <c r="K1725" s="16">
        <v>10</v>
      </c>
    </row>
    <row r="1726" spans="1:11">
      <c r="A1726" s="12" t="s">
        <v>6765</v>
      </c>
      <c r="B1726" s="12" t="s">
        <v>6766</v>
      </c>
      <c r="C1726" s="12" t="s">
        <v>6857</v>
      </c>
      <c r="D1726" s="13" t="s">
        <v>4940</v>
      </c>
      <c r="E1726" s="13" t="s">
        <v>4941</v>
      </c>
      <c r="F1726" s="13" t="s">
        <v>6862</v>
      </c>
      <c r="G1726" s="14" t="s">
        <v>4921</v>
      </c>
      <c r="H1726" s="14" t="s">
        <v>4926</v>
      </c>
      <c r="I1726" s="14" t="s">
        <v>4927</v>
      </c>
      <c r="J1726" s="14" t="s">
        <v>4936</v>
      </c>
      <c r="K1726" s="16">
        <v>10</v>
      </c>
    </row>
    <row r="1727" spans="1:11">
      <c r="A1727" s="12" t="s">
        <v>6863</v>
      </c>
      <c r="B1727" s="12" t="s">
        <v>6864</v>
      </c>
      <c r="C1727" s="12" t="s">
        <v>6865</v>
      </c>
      <c r="D1727" s="13"/>
      <c r="E1727" s="13"/>
      <c r="F1727" s="13"/>
      <c r="G1727" s="14"/>
      <c r="H1727" s="14"/>
      <c r="I1727" s="14"/>
      <c r="J1727" s="14"/>
      <c r="K1727" s="16">
        <v>80.016</v>
      </c>
    </row>
    <row r="1728" spans="1:11">
      <c r="A1728" s="12" t="s">
        <v>6863</v>
      </c>
      <c r="B1728" s="12" t="s">
        <v>6864</v>
      </c>
      <c r="C1728" s="12" t="s">
        <v>6866</v>
      </c>
      <c r="D1728" s="13" t="s">
        <v>4918</v>
      </c>
      <c r="E1728" s="13" t="s">
        <v>4919</v>
      </c>
      <c r="F1728" s="13" t="s">
        <v>6867</v>
      </c>
      <c r="G1728" s="14" t="s">
        <v>4921</v>
      </c>
      <c r="H1728" s="14" t="s">
        <v>6868</v>
      </c>
      <c r="I1728" s="14" t="s">
        <v>6869</v>
      </c>
      <c r="J1728" s="14" t="s">
        <v>4924</v>
      </c>
      <c r="K1728" s="16">
        <v>4571.7</v>
      </c>
    </row>
    <row r="1729" spans="1:11">
      <c r="A1729" s="12" t="s">
        <v>6863</v>
      </c>
      <c r="B1729" s="12" t="s">
        <v>6864</v>
      </c>
      <c r="C1729" s="12" t="s">
        <v>6866</v>
      </c>
      <c r="D1729" s="13" t="s">
        <v>4918</v>
      </c>
      <c r="E1729" s="13" t="s">
        <v>4919</v>
      </c>
      <c r="F1729" s="13" t="s">
        <v>6870</v>
      </c>
      <c r="G1729" s="14" t="s">
        <v>4921</v>
      </c>
      <c r="H1729" s="14" t="s">
        <v>5958</v>
      </c>
      <c r="I1729" s="14" t="s">
        <v>5065</v>
      </c>
      <c r="J1729" s="14" t="s">
        <v>4924</v>
      </c>
      <c r="K1729" s="16">
        <v>4571.7</v>
      </c>
    </row>
    <row r="1730" spans="1:11">
      <c r="A1730" s="12" t="s">
        <v>6863</v>
      </c>
      <c r="B1730" s="12" t="s">
        <v>6864</v>
      </c>
      <c r="C1730" s="12" t="s">
        <v>6866</v>
      </c>
      <c r="D1730" s="13" t="s">
        <v>4918</v>
      </c>
      <c r="E1730" s="13" t="s">
        <v>4939</v>
      </c>
      <c r="F1730" s="13" t="s">
        <v>6871</v>
      </c>
      <c r="G1730" s="14" t="s">
        <v>4921</v>
      </c>
      <c r="H1730" s="14" t="s">
        <v>6872</v>
      </c>
      <c r="I1730" s="14" t="s">
        <v>6873</v>
      </c>
      <c r="J1730" s="14" t="s">
        <v>4924</v>
      </c>
      <c r="K1730" s="16">
        <v>4571.7</v>
      </c>
    </row>
    <row r="1731" spans="1:11">
      <c r="A1731" s="12" t="s">
        <v>6863</v>
      </c>
      <c r="B1731" s="12" t="s">
        <v>6864</v>
      </c>
      <c r="C1731" s="12" t="s">
        <v>6866</v>
      </c>
      <c r="D1731" s="13" t="s">
        <v>4931</v>
      </c>
      <c r="E1731" s="13" t="s">
        <v>4932</v>
      </c>
      <c r="F1731" s="13" t="s">
        <v>6874</v>
      </c>
      <c r="G1731" s="14" t="s">
        <v>4921</v>
      </c>
      <c r="H1731" s="14" t="s">
        <v>6875</v>
      </c>
      <c r="I1731" s="14" t="s">
        <v>6873</v>
      </c>
      <c r="J1731" s="14" t="s">
        <v>4924</v>
      </c>
      <c r="K1731" s="16">
        <v>4571.7</v>
      </c>
    </row>
    <row r="1732" spans="1:11">
      <c r="A1732" s="12" t="s">
        <v>6863</v>
      </c>
      <c r="B1732" s="12" t="s">
        <v>6864</v>
      </c>
      <c r="C1732" s="12" t="s">
        <v>6866</v>
      </c>
      <c r="D1732" s="13" t="s">
        <v>4934</v>
      </c>
      <c r="E1732" s="13" t="s">
        <v>4998</v>
      </c>
      <c r="F1732" s="13" t="s">
        <v>6876</v>
      </c>
      <c r="G1732" s="14" t="s">
        <v>4921</v>
      </c>
      <c r="H1732" s="14" t="s">
        <v>5037</v>
      </c>
      <c r="I1732" s="14" t="s">
        <v>4927</v>
      </c>
      <c r="J1732" s="14" t="s">
        <v>4936</v>
      </c>
      <c r="K1732" s="16">
        <v>4571.7</v>
      </c>
    </row>
    <row r="1733" spans="1:11">
      <c r="A1733" s="12" t="s">
        <v>6863</v>
      </c>
      <c r="B1733" s="12" t="s">
        <v>6864</v>
      </c>
      <c r="C1733" s="12" t="s">
        <v>6877</v>
      </c>
      <c r="D1733" s="13" t="s">
        <v>4918</v>
      </c>
      <c r="E1733" s="13" t="s">
        <v>4919</v>
      </c>
      <c r="F1733" s="13" t="s">
        <v>6867</v>
      </c>
      <c r="G1733" s="14" t="s">
        <v>4921</v>
      </c>
      <c r="H1733" s="14" t="s">
        <v>6878</v>
      </c>
      <c r="I1733" s="14" t="s">
        <v>6869</v>
      </c>
      <c r="J1733" s="14" t="s">
        <v>4924</v>
      </c>
      <c r="K1733" s="16">
        <v>7450</v>
      </c>
    </row>
    <row r="1734" spans="1:11">
      <c r="A1734" s="12" t="s">
        <v>6863</v>
      </c>
      <c r="B1734" s="12" t="s">
        <v>6864</v>
      </c>
      <c r="C1734" s="12" t="s">
        <v>6877</v>
      </c>
      <c r="D1734" s="13" t="s">
        <v>4918</v>
      </c>
      <c r="E1734" s="13" t="s">
        <v>4919</v>
      </c>
      <c r="F1734" s="13" t="s">
        <v>6870</v>
      </c>
      <c r="G1734" s="14" t="s">
        <v>4921</v>
      </c>
      <c r="H1734" s="14" t="s">
        <v>6879</v>
      </c>
      <c r="I1734" s="14" t="s">
        <v>5065</v>
      </c>
      <c r="J1734" s="14" t="s">
        <v>4924</v>
      </c>
      <c r="K1734" s="16">
        <v>7450</v>
      </c>
    </row>
    <row r="1735" spans="1:11">
      <c r="A1735" s="12" t="s">
        <v>6863</v>
      </c>
      <c r="B1735" s="12" t="s">
        <v>6864</v>
      </c>
      <c r="C1735" s="12" t="s">
        <v>6877</v>
      </c>
      <c r="D1735" s="13" t="s">
        <v>4918</v>
      </c>
      <c r="E1735" s="13" t="s">
        <v>4939</v>
      </c>
      <c r="F1735" s="13" t="s">
        <v>6871</v>
      </c>
      <c r="G1735" s="14" t="s">
        <v>4921</v>
      </c>
      <c r="H1735" s="14" t="s">
        <v>6880</v>
      </c>
      <c r="I1735" s="14" t="s">
        <v>6873</v>
      </c>
      <c r="J1735" s="14" t="s">
        <v>4924</v>
      </c>
      <c r="K1735" s="16">
        <v>7450</v>
      </c>
    </row>
    <row r="1736" spans="1:11">
      <c r="A1736" s="12" t="s">
        <v>6863</v>
      </c>
      <c r="B1736" s="12" t="s">
        <v>6864</v>
      </c>
      <c r="C1736" s="12" t="s">
        <v>6877</v>
      </c>
      <c r="D1736" s="13" t="s">
        <v>4931</v>
      </c>
      <c r="E1736" s="13" t="s">
        <v>4932</v>
      </c>
      <c r="F1736" s="13" t="s">
        <v>6874</v>
      </c>
      <c r="G1736" s="14" t="s">
        <v>4921</v>
      </c>
      <c r="H1736" s="14" t="s">
        <v>6881</v>
      </c>
      <c r="I1736" s="14" t="s">
        <v>6873</v>
      </c>
      <c r="J1736" s="14" t="s">
        <v>4924</v>
      </c>
      <c r="K1736" s="16">
        <v>7450</v>
      </c>
    </row>
    <row r="1737" spans="1:11">
      <c r="A1737" s="12" t="s">
        <v>6863</v>
      </c>
      <c r="B1737" s="12" t="s">
        <v>6864</v>
      </c>
      <c r="C1737" s="12" t="s">
        <v>6877</v>
      </c>
      <c r="D1737" s="13" t="s">
        <v>4934</v>
      </c>
      <c r="E1737" s="13" t="s">
        <v>4998</v>
      </c>
      <c r="F1737" s="13" t="s">
        <v>6876</v>
      </c>
      <c r="G1737" s="14" t="s">
        <v>4921</v>
      </c>
      <c r="H1737" s="14" t="s">
        <v>5037</v>
      </c>
      <c r="I1737" s="14" t="s">
        <v>4927</v>
      </c>
      <c r="J1737" s="14" t="s">
        <v>4936</v>
      </c>
      <c r="K1737" s="16">
        <v>7450</v>
      </c>
    </row>
    <row r="1738" spans="1:11">
      <c r="A1738" s="12" t="s">
        <v>6863</v>
      </c>
      <c r="B1738" s="12" t="s">
        <v>6864</v>
      </c>
      <c r="C1738" s="12" t="s">
        <v>6882</v>
      </c>
      <c r="D1738" s="13" t="s">
        <v>4918</v>
      </c>
      <c r="E1738" s="13" t="s">
        <v>4919</v>
      </c>
      <c r="F1738" s="13" t="s">
        <v>6883</v>
      </c>
      <c r="G1738" s="14" t="s">
        <v>4921</v>
      </c>
      <c r="H1738" s="14" t="s">
        <v>6884</v>
      </c>
      <c r="I1738" s="14" t="s">
        <v>5065</v>
      </c>
      <c r="J1738" s="14" t="s">
        <v>4924</v>
      </c>
      <c r="K1738" s="16">
        <v>8900</v>
      </c>
    </row>
    <row r="1739" spans="1:11">
      <c r="A1739" s="12" t="s">
        <v>6863</v>
      </c>
      <c r="B1739" s="12" t="s">
        <v>6864</v>
      </c>
      <c r="C1739" s="12" t="s">
        <v>6882</v>
      </c>
      <c r="D1739" s="13" t="s">
        <v>4918</v>
      </c>
      <c r="E1739" s="13" t="s">
        <v>4919</v>
      </c>
      <c r="F1739" s="13" t="s">
        <v>6885</v>
      </c>
      <c r="G1739" s="14" t="s">
        <v>4921</v>
      </c>
      <c r="H1739" s="14" t="s">
        <v>6886</v>
      </c>
      <c r="I1739" s="14" t="s">
        <v>5065</v>
      </c>
      <c r="J1739" s="14" t="s">
        <v>4924</v>
      </c>
      <c r="K1739" s="16">
        <v>8900</v>
      </c>
    </row>
    <row r="1740" spans="1:11">
      <c r="A1740" s="12" t="s">
        <v>6863</v>
      </c>
      <c r="B1740" s="12" t="s">
        <v>6864</v>
      </c>
      <c r="C1740" s="12" t="s">
        <v>6882</v>
      </c>
      <c r="D1740" s="13" t="s">
        <v>4918</v>
      </c>
      <c r="E1740" s="13" t="s">
        <v>4939</v>
      </c>
      <c r="F1740" s="13" t="s">
        <v>6887</v>
      </c>
      <c r="G1740" s="14" t="s">
        <v>4921</v>
      </c>
      <c r="H1740" s="14" t="s">
        <v>6888</v>
      </c>
      <c r="I1740" s="14" t="s">
        <v>6873</v>
      </c>
      <c r="J1740" s="14" t="s">
        <v>4924</v>
      </c>
      <c r="K1740" s="16">
        <v>8900</v>
      </c>
    </row>
    <row r="1741" spans="1:11">
      <c r="A1741" s="12" t="s">
        <v>6863</v>
      </c>
      <c r="B1741" s="12" t="s">
        <v>6864</v>
      </c>
      <c r="C1741" s="12" t="s">
        <v>6882</v>
      </c>
      <c r="D1741" s="13" t="s">
        <v>4931</v>
      </c>
      <c r="E1741" s="13" t="s">
        <v>4932</v>
      </c>
      <c r="F1741" s="13" t="s">
        <v>5747</v>
      </c>
      <c r="G1741" s="14" t="s">
        <v>4921</v>
      </c>
      <c r="H1741" s="14" t="s">
        <v>6889</v>
      </c>
      <c r="I1741" s="14" t="s">
        <v>5065</v>
      </c>
      <c r="J1741" s="14" t="s">
        <v>4924</v>
      </c>
      <c r="K1741" s="16">
        <v>8900</v>
      </c>
    </row>
    <row r="1742" spans="1:11">
      <c r="A1742" s="12" t="s">
        <v>6863</v>
      </c>
      <c r="B1742" s="12" t="s">
        <v>6864</v>
      </c>
      <c r="C1742" s="12" t="s">
        <v>6882</v>
      </c>
      <c r="D1742" s="13" t="s">
        <v>4934</v>
      </c>
      <c r="E1742" s="13" t="s">
        <v>4998</v>
      </c>
      <c r="F1742" s="13" t="s">
        <v>6890</v>
      </c>
      <c r="G1742" s="14" t="s">
        <v>4921</v>
      </c>
      <c r="H1742" s="14" t="s">
        <v>5037</v>
      </c>
      <c r="I1742" s="14" t="s">
        <v>4927</v>
      </c>
      <c r="J1742" s="14" t="s">
        <v>4936</v>
      </c>
      <c r="K1742" s="16">
        <v>8900</v>
      </c>
    </row>
    <row r="1743" spans="1:11">
      <c r="A1743" s="12" t="s">
        <v>6863</v>
      </c>
      <c r="B1743" s="12" t="s">
        <v>6864</v>
      </c>
      <c r="C1743" s="12" t="s">
        <v>6891</v>
      </c>
      <c r="D1743" s="13" t="s">
        <v>4918</v>
      </c>
      <c r="E1743" s="13" t="s">
        <v>4919</v>
      </c>
      <c r="F1743" s="13" t="s">
        <v>6892</v>
      </c>
      <c r="G1743" s="14" t="s">
        <v>4921</v>
      </c>
      <c r="H1743" s="14" t="s">
        <v>6893</v>
      </c>
      <c r="I1743" s="14" t="s">
        <v>5065</v>
      </c>
      <c r="J1743" s="14" t="s">
        <v>4924</v>
      </c>
      <c r="K1743" s="16">
        <v>69.29</v>
      </c>
    </row>
    <row r="1744" spans="1:11">
      <c r="A1744" s="12" t="s">
        <v>6863</v>
      </c>
      <c r="B1744" s="12" t="s">
        <v>6864</v>
      </c>
      <c r="C1744" s="12" t="s">
        <v>6891</v>
      </c>
      <c r="D1744" s="13" t="s">
        <v>4918</v>
      </c>
      <c r="E1744" s="13" t="s">
        <v>4919</v>
      </c>
      <c r="F1744" s="13" t="s">
        <v>6894</v>
      </c>
      <c r="G1744" s="14" t="s">
        <v>4921</v>
      </c>
      <c r="H1744" s="14" t="s">
        <v>6895</v>
      </c>
      <c r="I1744" s="14" t="s">
        <v>5065</v>
      </c>
      <c r="J1744" s="14" t="s">
        <v>4924</v>
      </c>
      <c r="K1744" s="16">
        <v>69.29</v>
      </c>
    </row>
    <row r="1745" spans="1:11">
      <c r="A1745" s="12" t="s">
        <v>6863</v>
      </c>
      <c r="B1745" s="12" t="s">
        <v>6864</v>
      </c>
      <c r="C1745" s="12" t="s">
        <v>6891</v>
      </c>
      <c r="D1745" s="13" t="s">
        <v>4918</v>
      </c>
      <c r="E1745" s="13" t="s">
        <v>4939</v>
      </c>
      <c r="F1745" s="13" t="s">
        <v>6896</v>
      </c>
      <c r="G1745" s="14" t="s">
        <v>4942</v>
      </c>
      <c r="H1745" s="14" t="s">
        <v>5539</v>
      </c>
      <c r="I1745" s="14" t="s">
        <v>6118</v>
      </c>
      <c r="J1745" s="14" t="s">
        <v>4924</v>
      </c>
      <c r="K1745" s="16">
        <v>69.29</v>
      </c>
    </row>
    <row r="1746" spans="1:11">
      <c r="A1746" s="12" t="s">
        <v>6863</v>
      </c>
      <c r="B1746" s="12" t="s">
        <v>6864</v>
      </c>
      <c r="C1746" s="12" t="s">
        <v>6891</v>
      </c>
      <c r="D1746" s="13" t="s">
        <v>4931</v>
      </c>
      <c r="E1746" s="13" t="s">
        <v>4932</v>
      </c>
      <c r="F1746" s="13" t="s">
        <v>5747</v>
      </c>
      <c r="G1746" s="14" t="s">
        <v>4921</v>
      </c>
      <c r="H1746" s="14" t="s">
        <v>6897</v>
      </c>
      <c r="I1746" s="14" t="s">
        <v>5065</v>
      </c>
      <c r="J1746" s="14" t="s">
        <v>4924</v>
      </c>
      <c r="K1746" s="16">
        <v>69.29</v>
      </c>
    </row>
    <row r="1747" spans="1:11">
      <c r="A1747" s="12" t="s">
        <v>6863</v>
      </c>
      <c r="B1747" s="12" t="s">
        <v>6864</v>
      </c>
      <c r="C1747" s="12" t="s">
        <v>6891</v>
      </c>
      <c r="D1747" s="13" t="s">
        <v>4934</v>
      </c>
      <c r="E1747" s="13" t="s">
        <v>4998</v>
      </c>
      <c r="F1747" s="13" t="s">
        <v>5637</v>
      </c>
      <c r="G1747" s="14" t="s">
        <v>4921</v>
      </c>
      <c r="H1747" s="14" t="s">
        <v>5037</v>
      </c>
      <c r="I1747" s="14" t="s">
        <v>4927</v>
      </c>
      <c r="J1747" s="14" t="s">
        <v>4936</v>
      </c>
      <c r="K1747" s="16">
        <v>69.29</v>
      </c>
    </row>
    <row r="1748" spans="1:11">
      <c r="A1748" s="12" t="s">
        <v>6863</v>
      </c>
      <c r="B1748" s="12" t="s">
        <v>6864</v>
      </c>
      <c r="C1748" s="12" t="s">
        <v>6898</v>
      </c>
      <c r="D1748" s="13" t="s">
        <v>4918</v>
      </c>
      <c r="E1748" s="13" t="s">
        <v>4919</v>
      </c>
      <c r="F1748" s="13" t="s">
        <v>6899</v>
      </c>
      <c r="G1748" s="14" t="s">
        <v>4921</v>
      </c>
      <c r="H1748" s="14" t="s">
        <v>6900</v>
      </c>
      <c r="I1748" s="14" t="s">
        <v>5065</v>
      </c>
      <c r="J1748" s="14" t="s">
        <v>4924</v>
      </c>
      <c r="K1748" s="16">
        <v>621</v>
      </c>
    </row>
    <row r="1749" spans="1:11">
      <c r="A1749" s="12" t="s">
        <v>6863</v>
      </c>
      <c r="B1749" s="12" t="s">
        <v>6864</v>
      </c>
      <c r="C1749" s="12" t="s">
        <v>6898</v>
      </c>
      <c r="D1749" s="13" t="s">
        <v>4918</v>
      </c>
      <c r="E1749" s="13" t="s">
        <v>4919</v>
      </c>
      <c r="F1749" s="13" t="s">
        <v>6901</v>
      </c>
      <c r="G1749" s="14" t="s">
        <v>4942</v>
      </c>
      <c r="H1749" s="14" t="s">
        <v>5239</v>
      </c>
      <c r="I1749" s="14" t="s">
        <v>4949</v>
      </c>
      <c r="J1749" s="14" t="s">
        <v>4924</v>
      </c>
      <c r="K1749" s="16">
        <v>621</v>
      </c>
    </row>
    <row r="1750" spans="1:11">
      <c r="A1750" s="12" t="s">
        <v>6863</v>
      </c>
      <c r="B1750" s="12" t="s">
        <v>6864</v>
      </c>
      <c r="C1750" s="12" t="s">
        <v>6898</v>
      </c>
      <c r="D1750" s="13" t="s">
        <v>4918</v>
      </c>
      <c r="E1750" s="13" t="s">
        <v>4939</v>
      </c>
      <c r="F1750" s="13" t="s">
        <v>6902</v>
      </c>
      <c r="G1750" s="14" t="s">
        <v>4921</v>
      </c>
      <c r="H1750" s="14" t="s">
        <v>5192</v>
      </c>
      <c r="I1750" s="14" t="s">
        <v>6873</v>
      </c>
      <c r="J1750" s="14" t="s">
        <v>4924</v>
      </c>
      <c r="K1750" s="16">
        <v>621</v>
      </c>
    </row>
    <row r="1751" spans="1:11">
      <c r="A1751" s="12" t="s">
        <v>6863</v>
      </c>
      <c r="B1751" s="12" t="s">
        <v>6864</v>
      </c>
      <c r="C1751" s="12" t="s">
        <v>6898</v>
      </c>
      <c r="D1751" s="13" t="s">
        <v>4931</v>
      </c>
      <c r="E1751" s="13" t="s">
        <v>4932</v>
      </c>
      <c r="F1751" s="13" t="s">
        <v>5747</v>
      </c>
      <c r="G1751" s="14" t="s">
        <v>4921</v>
      </c>
      <c r="H1751" s="14" t="s">
        <v>6900</v>
      </c>
      <c r="I1751" s="14" t="s">
        <v>5065</v>
      </c>
      <c r="J1751" s="14" t="s">
        <v>4924</v>
      </c>
      <c r="K1751" s="16">
        <v>621</v>
      </c>
    </row>
    <row r="1752" spans="1:11">
      <c r="A1752" s="12" t="s">
        <v>6863</v>
      </c>
      <c r="B1752" s="12" t="s">
        <v>6864</v>
      </c>
      <c r="C1752" s="12" t="s">
        <v>6898</v>
      </c>
      <c r="D1752" s="13" t="s">
        <v>4934</v>
      </c>
      <c r="E1752" s="13" t="s">
        <v>4998</v>
      </c>
      <c r="F1752" s="13" t="s">
        <v>5637</v>
      </c>
      <c r="G1752" s="14" t="s">
        <v>4921</v>
      </c>
      <c r="H1752" s="14" t="s">
        <v>5037</v>
      </c>
      <c r="I1752" s="14" t="s">
        <v>4927</v>
      </c>
      <c r="J1752" s="14" t="s">
        <v>4936</v>
      </c>
      <c r="K1752" s="16">
        <v>621</v>
      </c>
    </row>
    <row r="1753" spans="1:11">
      <c r="A1753" s="12" t="s">
        <v>6863</v>
      </c>
      <c r="B1753" s="12" t="s">
        <v>6864</v>
      </c>
      <c r="C1753" s="12" t="s">
        <v>6903</v>
      </c>
      <c r="D1753" s="13" t="s">
        <v>4918</v>
      </c>
      <c r="E1753" s="13" t="s">
        <v>4919</v>
      </c>
      <c r="F1753" s="13" t="s">
        <v>6904</v>
      </c>
      <c r="G1753" s="14" t="s">
        <v>4921</v>
      </c>
      <c r="H1753" s="14" t="s">
        <v>4926</v>
      </c>
      <c r="I1753" s="14" t="s">
        <v>5065</v>
      </c>
      <c r="J1753" s="14" t="s">
        <v>4924</v>
      </c>
      <c r="K1753" s="16">
        <v>604</v>
      </c>
    </row>
    <row r="1754" spans="1:11">
      <c r="A1754" s="12" t="s">
        <v>6863</v>
      </c>
      <c r="B1754" s="12" t="s">
        <v>6864</v>
      </c>
      <c r="C1754" s="12" t="s">
        <v>6903</v>
      </c>
      <c r="D1754" s="13" t="s">
        <v>4918</v>
      </c>
      <c r="E1754" s="13" t="s">
        <v>4919</v>
      </c>
      <c r="F1754" s="13" t="s">
        <v>6905</v>
      </c>
      <c r="G1754" s="14" t="s">
        <v>4921</v>
      </c>
      <c r="H1754" s="14" t="s">
        <v>5278</v>
      </c>
      <c r="I1754" s="14" t="s">
        <v>5065</v>
      </c>
      <c r="J1754" s="14" t="s">
        <v>4924</v>
      </c>
      <c r="K1754" s="16">
        <v>604</v>
      </c>
    </row>
    <row r="1755" spans="1:11">
      <c r="A1755" s="12" t="s">
        <v>6863</v>
      </c>
      <c r="B1755" s="12" t="s">
        <v>6864</v>
      </c>
      <c r="C1755" s="12" t="s">
        <v>6903</v>
      </c>
      <c r="D1755" s="13" t="s">
        <v>4918</v>
      </c>
      <c r="E1755" s="13" t="s">
        <v>4939</v>
      </c>
      <c r="F1755" s="13" t="s">
        <v>6906</v>
      </c>
      <c r="G1755" s="14" t="s">
        <v>4921</v>
      </c>
      <c r="H1755" s="14" t="s">
        <v>6907</v>
      </c>
      <c r="I1755" s="14" t="s">
        <v>6037</v>
      </c>
      <c r="J1755" s="14" t="s">
        <v>4924</v>
      </c>
      <c r="K1755" s="16">
        <v>604</v>
      </c>
    </row>
    <row r="1756" spans="1:11">
      <c r="A1756" s="12" t="s">
        <v>6863</v>
      </c>
      <c r="B1756" s="12" t="s">
        <v>6864</v>
      </c>
      <c r="C1756" s="12" t="s">
        <v>6903</v>
      </c>
      <c r="D1756" s="13" t="s">
        <v>4931</v>
      </c>
      <c r="E1756" s="13" t="s">
        <v>4932</v>
      </c>
      <c r="F1756" s="13" t="s">
        <v>5747</v>
      </c>
      <c r="G1756" s="14" t="s">
        <v>4921</v>
      </c>
      <c r="H1756" s="14" t="s">
        <v>5155</v>
      </c>
      <c r="I1756" s="14" t="s">
        <v>5065</v>
      </c>
      <c r="J1756" s="14" t="s">
        <v>4924</v>
      </c>
      <c r="K1756" s="16">
        <v>604</v>
      </c>
    </row>
    <row r="1757" spans="1:11">
      <c r="A1757" s="12" t="s">
        <v>6863</v>
      </c>
      <c r="B1757" s="12" t="s">
        <v>6864</v>
      </c>
      <c r="C1757" s="12" t="s">
        <v>6903</v>
      </c>
      <c r="D1757" s="13" t="s">
        <v>4934</v>
      </c>
      <c r="E1757" s="13" t="s">
        <v>4998</v>
      </c>
      <c r="F1757" s="13" t="s">
        <v>5637</v>
      </c>
      <c r="G1757" s="14" t="s">
        <v>4921</v>
      </c>
      <c r="H1757" s="14" t="s">
        <v>5037</v>
      </c>
      <c r="I1757" s="14" t="s">
        <v>4927</v>
      </c>
      <c r="J1757" s="14" t="s">
        <v>4936</v>
      </c>
      <c r="K1757" s="16">
        <v>604</v>
      </c>
    </row>
    <row r="1758" spans="1:11">
      <c r="A1758" s="12" t="s">
        <v>6863</v>
      </c>
      <c r="B1758" s="12" t="s">
        <v>6864</v>
      </c>
      <c r="C1758" s="12" t="s">
        <v>6908</v>
      </c>
      <c r="D1758" s="13" t="s">
        <v>4918</v>
      </c>
      <c r="E1758" s="13" t="s">
        <v>4919</v>
      </c>
      <c r="F1758" s="13" t="s">
        <v>6909</v>
      </c>
      <c r="G1758" s="14" t="s">
        <v>4942</v>
      </c>
      <c r="H1758" s="14" t="s">
        <v>5137</v>
      </c>
      <c r="I1758" s="14" t="s">
        <v>5530</v>
      </c>
      <c r="J1758" s="14" t="s">
        <v>4936</v>
      </c>
      <c r="K1758" s="16">
        <v>5</v>
      </c>
    </row>
    <row r="1759" spans="1:11">
      <c r="A1759" s="12" t="s">
        <v>6863</v>
      </c>
      <c r="B1759" s="12" t="s">
        <v>6864</v>
      </c>
      <c r="C1759" s="12" t="s">
        <v>6908</v>
      </c>
      <c r="D1759" s="13" t="s">
        <v>4918</v>
      </c>
      <c r="E1759" s="13" t="s">
        <v>4919</v>
      </c>
      <c r="F1759" s="13" t="s">
        <v>6910</v>
      </c>
      <c r="G1759" s="14" t="s">
        <v>4942</v>
      </c>
      <c r="H1759" s="14" t="s">
        <v>4966</v>
      </c>
      <c r="I1759" s="14" t="s">
        <v>5065</v>
      </c>
      <c r="J1759" s="14" t="s">
        <v>5051</v>
      </c>
      <c r="K1759" s="16">
        <v>5</v>
      </c>
    </row>
    <row r="1760" spans="1:11">
      <c r="A1760" s="12" t="s">
        <v>6863</v>
      </c>
      <c r="B1760" s="12" t="s">
        <v>6864</v>
      </c>
      <c r="C1760" s="12" t="s">
        <v>6908</v>
      </c>
      <c r="D1760" s="13" t="s">
        <v>4918</v>
      </c>
      <c r="E1760" s="13" t="s">
        <v>4939</v>
      </c>
      <c r="F1760" s="13" t="s">
        <v>6911</v>
      </c>
      <c r="G1760" s="14" t="s">
        <v>4921</v>
      </c>
      <c r="H1760" s="14" t="s">
        <v>6872</v>
      </c>
      <c r="I1760" s="14" t="s">
        <v>6873</v>
      </c>
      <c r="J1760" s="14" t="s">
        <v>5051</v>
      </c>
      <c r="K1760" s="16">
        <v>5</v>
      </c>
    </row>
    <row r="1761" spans="1:11">
      <c r="A1761" s="12" t="s">
        <v>6863</v>
      </c>
      <c r="B1761" s="12" t="s">
        <v>6864</v>
      </c>
      <c r="C1761" s="12" t="s">
        <v>6908</v>
      </c>
      <c r="D1761" s="13" t="s">
        <v>4931</v>
      </c>
      <c r="E1761" s="13" t="s">
        <v>4932</v>
      </c>
      <c r="F1761" s="13" t="s">
        <v>5747</v>
      </c>
      <c r="G1761" s="14" t="s">
        <v>4921</v>
      </c>
      <c r="H1761" s="14" t="s">
        <v>4966</v>
      </c>
      <c r="I1761" s="14" t="s">
        <v>5065</v>
      </c>
      <c r="J1761" s="14" t="s">
        <v>4924</v>
      </c>
      <c r="K1761" s="16">
        <v>5</v>
      </c>
    </row>
    <row r="1762" spans="1:11">
      <c r="A1762" s="12" t="s">
        <v>6863</v>
      </c>
      <c r="B1762" s="12" t="s">
        <v>6864</v>
      </c>
      <c r="C1762" s="12" t="s">
        <v>6908</v>
      </c>
      <c r="D1762" s="13" t="s">
        <v>4934</v>
      </c>
      <c r="E1762" s="13" t="s">
        <v>4998</v>
      </c>
      <c r="F1762" s="13" t="s">
        <v>6912</v>
      </c>
      <c r="G1762" s="14" t="s">
        <v>4921</v>
      </c>
      <c r="H1762" s="14" t="s">
        <v>5037</v>
      </c>
      <c r="I1762" s="14" t="s">
        <v>4927</v>
      </c>
      <c r="J1762" s="14" t="s">
        <v>4936</v>
      </c>
      <c r="K1762" s="16">
        <v>5</v>
      </c>
    </row>
    <row r="1763" spans="1:11">
      <c r="A1763" s="12" t="s">
        <v>6863</v>
      </c>
      <c r="B1763" s="12" t="s">
        <v>6864</v>
      </c>
      <c r="C1763" s="12" t="s">
        <v>6913</v>
      </c>
      <c r="D1763" s="13" t="s">
        <v>4918</v>
      </c>
      <c r="E1763" s="13" t="s">
        <v>4919</v>
      </c>
      <c r="F1763" s="13" t="s">
        <v>6060</v>
      </c>
      <c r="G1763" s="14" t="s">
        <v>4942</v>
      </c>
      <c r="H1763" s="14" t="s">
        <v>6914</v>
      </c>
      <c r="I1763" s="14" t="s">
        <v>5351</v>
      </c>
      <c r="J1763" s="14" t="s">
        <v>4924</v>
      </c>
      <c r="K1763" s="16">
        <v>103.77</v>
      </c>
    </row>
    <row r="1764" spans="1:11">
      <c r="A1764" s="12" t="s">
        <v>6863</v>
      </c>
      <c r="B1764" s="12" t="s">
        <v>6864</v>
      </c>
      <c r="C1764" s="12" t="s">
        <v>6913</v>
      </c>
      <c r="D1764" s="13" t="s">
        <v>4918</v>
      </c>
      <c r="E1764" s="13" t="s">
        <v>4919</v>
      </c>
      <c r="F1764" s="13" t="s">
        <v>6915</v>
      </c>
      <c r="G1764" s="14" t="s">
        <v>4942</v>
      </c>
      <c r="H1764" s="14" t="s">
        <v>4956</v>
      </c>
      <c r="I1764" s="14" t="s">
        <v>5573</v>
      </c>
      <c r="J1764" s="14" t="s">
        <v>4924</v>
      </c>
      <c r="K1764" s="16">
        <v>103.77</v>
      </c>
    </row>
    <row r="1765" spans="1:11">
      <c r="A1765" s="12" t="s">
        <v>6863</v>
      </c>
      <c r="B1765" s="12" t="s">
        <v>6864</v>
      </c>
      <c r="C1765" s="12" t="s">
        <v>6913</v>
      </c>
      <c r="D1765" s="13" t="s">
        <v>4918</v>
      </c>
      <c r="E1765" s="13" t="s">
        <v>4939</v>
      </c>
      <c r="F1765" s="13" t="s">
        <v>6916</v>
      </c>
      <c r="G1765" s="14" t="s">
        <v>5004</v>
      </c>
      <c r="H1765" s="14" t="s">
        <v>4956</v>
      </c>
      <c r="I1765" s="14" t="s">
        <v>6037</v>
      </c>
      <c r="J1765" s="14" t="s">
        <v>4924</v>
      </c>
      <c r="K1765" s="16">
        <v>103.77</v>
      </c>
    </row>
    <row r="1766" spans="1:11">
      <c r="A1766" s="12" t="s">
        <v>6863</v>
      </c>
      <c r="B1766" s="12" t="s">
        <v>6864</v>
      </c>
      <c r="C1766" s="12" t="s">
        <v>6913</v>
      </c>
      <c r="D1766" s="13" t="s">
        <v>4931</v>
      </c>
      <c r="E1766" s="13" t="s">
        <v>4932</v>
      </c>
      <c r="F1766" s="13" t="s">
        <v>6917</v>
      </c>
      <c r="G1766" s="14" t="s">
        <v>4921</v>
      </c>
      <c r="H1766" s="14" t="s">
        <v>5119</v>
      </c>
      <c r="I1766" s="14" t="s">
        <v>5065</v>
      </c>
      <c r="J1766" s="14" t="s">
        <v>4924</v>
      </c>
      <c r="K1766" s="16">
        <v>103.77</v>
      </c>
    </row>
    <row r="1767" spans="1:11">
      <c r="A1767" s="12" t="s">
        <v>6863</v>
      </c>
      <c r="B1767" s="12" t="s">
        <v>6864</v>
      </c>
      <c r="C1767" s="12" t="s">
        <v>6913</v>
      </c>
      <c r="D1767" s="13" t="s">
        <v>4934</v>
      </c>
      <c r="E1767" s="13" t="s">
        <v>4998</v>
      </c>
      <c r="F1767" s="13" t="s">
        <v>6209</v>
      </c>
      <c r="G1767" s="14" t="s">
        <v>4921</v>
      </c>
      <c r="H1767" s="14" t="s">
        <v>5037</v>
      </c>
      <c r="I1767" s="14" t="s">
        <v>4927</v>
      </c>
      <c r="J1767" s="14" t="s">
        <v>4936</v>
      </c>
      <c r="K1767" s="16">
        <v>103.77</v>
      </c>
    </row>
    <row r="1768" spans="1:11">
      <c r="A1768" s="12" t="s">
        <v>6863</v>
      </c>
      <c r="B1768" s="12" t="s">
        <v>6864</v>
      </c>
      <c r="C1768" s="12" t="s">
        <v>6918</v>
      </c>
      <c r="D1768" s="13" t="s">
        <v>4918</v>
      </c>
      <c r="E1768" s="13" t="s">
        <v>4919</v>
      </c>
      <c r="F1768" s="13" t="s">
        <v>6919</v>
      </c>
      <c r="G1768" s="14" t="s">
        <v>4942</v>
      </c>
      <c r="H1768" s="14" t="s">
        <v>6920</v>
      </c>
      <c r="I1768" s="14" t="s">
        <v>6921</v>
      </c>
      <c r="J1768" s="14" t="s">
        <v>4924</v>
      </c>
      <c r="K1768" s="16">
        <v>70.72</v>
      </c>
    </row>
    <row r="1769" spans="1:11">
      <c r="A1769" s="12" t="s">
        <v>6863</v>
      </c>
      <c r="B1769" s="12" t="s">
        <v>6864</v>
      </c>
      <c r="C1769" s="12" t="s">
        <v>6918</v>
      </c>
      <c r="D1769" s="13" t="s">
        <v>4918</v>
      </c>
      <c r="E1769" s="13" t="s">
        <v>4939</v>
      </c>
      <c r="F1769" s="13" t="s">
        <v>6922</v>
      </c>
      <c r="G1769" s="14" t="s">
        <v>5004</v>
      </c>
      <c r="H1769" s="14" t="s">
        <v>6923</v>
      </c>
      <c r="I1769" s="14" t="s">
        <v>6471</v>
      </c>
      <c r="J1769" s="14" t="s">
        <v>4924</v>
      </c>
      <c r="K1769" s="16">
        <v>70.72</v>
      </c>
    </row>
    <row r="1770" spans="1:11">
      <c r="A1770" s="12" t="s">
        <v>6863</v>
      </c>
      <c r="B1770" s="12" t="s">
        <v>6864</v>
      </c>
      <c r="C1770" s="12" t="s">
        <v>6918</v>
      </c>
      <c r="D1770" s="13" t="s">
        <v>4918</v>
      </c>
      <c r="E1770" s="13" t="s">
        <v>4943</v>
      </c>
      <c r="F1770" s="13" t="s">
        <v>6924</v>
      </c>
      <c r="G1770" s="14" t="s">
        <v>4942</v>
      </c>
      <c r="H1770" s="14" t="s">
        <v>6925</v>
      </c>
      <c r="I1770" s="14" t="s">
        <v>5012</v>
      </c>
      <c r="J1770" s="14" t="s">
        <v>4924</v>
      </c>
      <c r="K1770" s="16">
        <v>70.72</v>
      </c>
    </row>
    <row r="1771" spans="1:11">
      <c r="A1771" s="12" t="s">
        <v>6863</v>
      </c>
      <c r="B1771" s="12" t="s">
        <v>6864</v>
      </c>
      <c r="C1771" s="12" t="s">
        <v>6918</v>
      </c>
      <c r="D1771" s="13" t="s">
        <v>4931</v>
      </c>
      <c r="E1771" s="13" t="s">
        <v>4932</v>
      </c>
      <c r="F1771" s="13" t="s">
        <v>6901</v>
      </c>
      <c r="G1771" s="14" t="s">
        <v>4921</v>
      </c>
      <c r="H1771" s="14" t="s">
        <v>5221</v>
      </c>
      <c r="I1771" s="14" t="s">
        <v>4949</v>
      </c>
      <c r="J1771" s="14" t="s">
        <v>4924</v>
      </c>
      <c r="K1771" s="16">
        <v>70.72</v>
      </c>
    </row>
    <row r="1772" spans="1:11">
      <c r="A1772" s="12" t="s">
        <v>6863</v>
      </c>
      <c r="B1772" s="12" t="s">
        <v>6864</v>
      </c>
      <c r="C1772" s="12" t="s">
        <v>6918</v>
      </c>
      <c r="D1772" s="13" t="s">
        <v>4934</v>
      </c>
      <c r="E1772" s="13" t="s">
        <v>4998</v>
      </c>
      <c r="F1772" s="13" t="s">
        <v>5637</v>
      </c>
      <c r="G1772" s="14" t="s">
        <v>4921</v>
      </c>
      <c r="H1772" s="14" t="s">
        <v>5037</v>
      </c>
      <c r="I1772" s="14" t="s">
        <v>4927</v>
      </c>
      <c r="J1772" s="14" t="s">
        <v>4936</v>
      </c>
      <c r="K1772" s="16">
        <v>70.72</v>
      </c>
    </row>
    <row r="1773" spans="1:11">
      <c r="A1773" s="12" t="s">
        <v>6863</v>
      </c>
      <c r="B1773" s="12" t="s">
        <v>6864</v>
      </c>
      <c r="C1773" s="12" t="s">
        <v>6926</v>
      </c>
      <c r="D1773" s="13" t="s">
        <v>4918</v>
      </c>
      <c r="E1773" s="13" t="s">
        <v>4919</v>
      </c>
      <c r="F1773" s="13" t="s">
        <v>6927</v>
      </c>
      <c r="G1773" s="14" t="s">
        <v>4942</v>
      </c>
      <c r="H1773" s="14" t="s">
        <v>4946</v>
      </c>
      <c r="I1773" s="14" t="s">
        <v>4949</v>
      </c>
      <c r="J1773" s="14" t="s">
        <v>4924</v>
      </c>
      <c r="K1773" s="16">
        <v>25</v>
      </c>
    </row>
    <row r="1774" spans="1:11">
      <c r="A1774" s="12" t="s">
        <v>6863</v>
      </c>
      <c r="B1774" s="12" t="s">
        <v>6864</v>
      </c>
      <c r="C1774" s="12" t="s">
        <v>6926</v>
      </c>
      <c r="D1774" s="13" t="s">
        <v>4918</v>
      </c>
      <c r="E1774" s="13" t="s">
        <v>4919</v>
      </c>
      <c r="F1774" s="13" t="s">
        <v>6928</v>
      </c>
      <c r="G1774" s="14" t="s">
        <v>5004</v>
      </c>
      <c r="H1774" s="14" t="s">
        <v>4974</v>
      </c>
      <c r="I1774" s="14" t="s">
        <v>4949</v>
      </c>
      <c r="J1774" s="14" t="s">
        <v>4924</v>
      </c>
      <c r="K1774" s="16">
        <v>25</v>
      </c>
    </row>
    <row r="1775" spans="1:11">
      <c r="A1775" s="12" t="s">
        <v>6863</v>
      </c>
      <c r="B1775" s="12" t="s">
        <v>6864</v>
      </c>
      <c r="C1775" s="12" t="s">
        <v>6926</v>
      </c>
      <c r="D1775" s="13" t="s">
        <v>4918</v>
      </c>
      <c r="E1775" s="13" t="s">
        <v>4939</v>
      </c>
      <c r="F1775" s="13" t="s">
        <v>6929</v>
      </c>
      <c r="G1775" s="14" t="s">
        <v>4942</v>
      </c>
      <c r="H1775" s="14" t="s">
        <v>4974</v>
      </c>
      <c r="I1775" s="14" t="s">
        <v>6930</v>
      </c>
      <c r="J1775" s="14" t="s">
        <v>4924</v>
      </c>
      <c r="K1775" s="16">
        <v>25</v>
      </c>
    </row>
    <row r="1776" spans="1:11">
      <c r="A1776" s="12" t="s">
        <v>6863</v>
      </c>
      <c r="B1776" s="12" t="s">
        <v>6864</v>
      </c>
      <c r="C1776" s="12" t="s">
        <v>6926</v>
      </c>
      <c r="D1776" s="13" t="s">
        <v>4931</v>
      </c>
      <c r="E1776" s="13" t="s">
        <v>4932</v>
      </c>
      <c r="F1776" s="13" t="s">
        <v>6931</v>
      </c>
      <c r="G1776" s="14" t="s">
        <v>5004</v>
      </c>
      <c r="H1776" s="14" t="s">
        <v>4974</v>
      </c>
      <c r="I1776" s="14" t="s">
        <v>4949</v>
      </c>
      <c r="J1776" s="14" t="s">
        <v>4924</v>
      </c>
      <c r="K1776" s="16">
        <v>25</v>
      </c>
    </row>
    <row r="1777" spans="1:11">
      <c r="A1777" s="12" t="s">
        <v>6863</v>
      </c>
      <c r="B1777" s="12" t="s">
        <v>6864</v>
      </c>
      <c r="C1777" s="12" t="s">
        <v>6926</v>
      </c>
      <c r="D1777" s="13" t="s">
        <v>4934</v>
      </c>
      <c r="E1777" s="13" t="s">
        <v>4998</v>
      </c>
      <c r="F1777" s="13" t="s">
        <v>5637</v>
      </c>
      <c r="G1777" s="14" t="s">
        <v>4921</v>
      </c>
      <c r="H1777" s="14" t="s">
        <v>5037</v>
      </c>
      <c r="I1777" s="14" t="s">
        <v>4927</v>
      </c>
      <c r="J1777" s="14" t="s">
        <v>4936</v>
      </c>
      <c r="K1777" s="16">
        <v>25</v>
      </c>
    </row>
    <row r="1778" spans="1:11">
      <c r="A1778" s="12" t="s">
        <v>6863</v>
      </c>
      <c r="B1778" s="12" t="s">
        <v>6864</v>
      </c>
      <c r="C1778" s="12" t="s">
        <v>6932</v>
      </c>
      <c r="D1778" s="13" t="s">
        <v>4918</v>
      </c>
      <c r="E1778" s="13" t="s">
        <v>4919</v>
      </c>
      <c r="F1778" s="13" t="s">
        <v>6933</v>
      </c>
      <c r="G1778" s="14" t="s">
        <v>4921</v>
      </c>
      <c r="H1778" s="14" t="s">
        <v>4946</v>
      </c>
      <c r="I1778" s="14" t="s">
        <v>5635</v>
      </c>
      <c r="J1778" s="14" t="s">
        <v>4924</v>
      </c>
      <c r="K1778" s="16">
        <v>38.5</v>
      </c>
    </row>
    <row r="1779" spans="1:11">
      <c r="A1779" s="12" t="s">
        <v>6863</v>
      </c>
      <c r="B1779" s="12" t="s">
        <v>6864</v>
      </c>
      <c r="C1779" s="12" t="s">
        <v>6932</v>
      </c>
      <c r="D1779" s="13" t="s">
        <v>4918</v>
      </c>
      <c r="E1779" s="13" t="s">
        <v>4939</v>
      </c>
      <c r="F1779" s="13" t="s">
        <v>6934</v>
      </c>
      <c r="G1779" s="14" t="s">
        <v>4942</v>
      </c>
      <c r="H1779" s="14" t="s">
        <v>4946</v>
      </c>
      <c r="I1779" s="14" t="s">
        <v>5573</v>
      </c>
      <c r="J1779" s="14" t="s">
        <v>4924</v>
      </c>
      <c r="K1779" s="16">
        <v>38.5</v>
      </c>
    </row>
    <row r="1780" spans="1:11">
      <c r="A1780" s="12" t="s">
        <v>6863</v>
      </c>
      <c r="B1780" s="12" t="s">
        <v>6864</v>
      </c>
      <c r="C1780" s="12" t="s">
        <v>6932</v>
      </c>
      <c r="D1780" s="13" t="s">
        <v>4918</v>
      </c>
      <c r="E1780" s="13" t="s">
        <v>4939</v>
      </c>
      <c r="F1780" s="13" t="s">
        <v>6935</v>
      </c>
      <c r="G1780" s="14" t="s">
        <v>4942</v>
      </c>
      <c r="H1780" s="14" t="s">
        <v>6812</v>
      </c>
      <c r="I1780" s="14" t="s">
        <v>6936</v>
      </c>
      <c r="J1780" s="14" t="s">
        <v>4924</v>
      </c>
      <c r="K1780" s="16">
        <v>38.5</v>
      </c>
    </row>
    <row r="1781" spans="1:11">
      <c r="A1781" s="12" t="s">
        <v>6863</v>
      </c>
      <c r="B1781" s="12" t="s">
        <v>6864</v>
      </c>
      <c r="C1781" s="12" t="s">
        <v>6932</v>
      </c>
      <c r="D1781" s="13" t="s">
        <v>4931</v>
      </c>
      <c r="E1781" s="13" t="s">
        <v>4932</v>
      </c>
      <c r="F1781" s="13" t="s">
        <v>6937</v>
      </c>
      <c r="G1781" s="14" t="s">
        <v>4942</v>
      </c>
      <c r="H1781" s="14" t="s">
        <v>6938</v>
      </c>
      <c r="I1781" s="14" t="s">
        <v>5096</v>
      </c>
      <c r="J1781" s="14" t="s">
        <v>4924</v>
      </c>
      <c r="K1781" s="16">
        <v>38.5</v>
      </c>
    </row>
    <row r="1782" spans="1:11">
      <c r="A1782" s="12" t="s">
        <v>6863</v>
      </c>
      <c r="B1782" s="12" t="s">
        <v>6864</v>
      </c>
      <c r="C1782" s="12" t="s">
        <v>6932</v>
      </c>
      <c r="D1782" s="13" t="s">
        <v>4934</v>
      </c>
      <c r="E1782" s="13" t="s">
        <v>4998</v>
      </c>
      <c r="F1782" s="13" t="s">
        <v>6939</v>
      </c>
      <c r="G1782" s="14" t="s">
        <v>4921</v>
      </c>
      <c r="H1782" s="14" t="s">
        <v>5037</v>
      </c>
      <c r="I1782" s="14" t="s">
        <v>4927</v>
      </c>
      <c r="J1782" s="14" t="s">
        <v>4936</v>
      </c>
      <c r="K1782" s="16">
        <v>38.5</v>
      </c>
    </row>
    <row r="1783" spans="1:11">
      <c r="A1783" s="12" t="s">
        <v>6863</v>
      </c>
      <c r="B1783" s="12" t="s">
        <v>6864</v>
      </c>
      <c r="C1783" s="12" t="s">
        <v>6940</v>
      </c>
      <c r="D1783" s="13" t="s">
        <v>4918</v>
      </c>
      <c r="E1783" s="13" t="s">
        <v>4919</v>
      </c>
      <c r="F1783" s="13" t="s">
        <v>6941</v>
      </c>
      <c r="G1783" s="14" t="s">
        <v>4921</v>
      </c>
      <c r="H1783" s="14" t="s">
        <v>5736</v>
      </c>
      <c r="I1783" s="14" t="s">
        <v>5131</v>
      </c>
      <c r="J1783" s="14" t="s">
        <v>4924</v>
      </c>
      <c r="K1783" s="16">
        <v>1420</v>
      </c>
    </row>
    <row r="1784" spans="1:11">
      <c r="A1784" s="12" t="s">
        <v>6863</v>
      </c>
      <c r="B1784" s="12" t="s">
        <v>6864</v>
      </c>
      <c r="C1784" s="12" t="s">
        <v>6940</v>
      </c>
      <c r="D1784" s="13" t="s">
        <v>4918</v>
      </c>
      <c r="E1784" s="13" t="s">
        <v>4919</v>
      </c>
      <c r="F1784" s="13" t="s">
        <v>6942</v>
      </c>
      <c r="G1784" s="14" t="s">
        <v>4921</v>
      </c>
      <c r="H1784" s="14" t="s">
        <v>6943</v>
      </c>
      <c r="I1784" s="14" t="s">
        <v>5131</v>
      </c>
      <c r="J1784" s="14" t="s">
        <v>4924</v>
      </c>
      <c r="K1784" s="16">
        <v>1420</v>
      </c>
    </row>
    <row r="1785" spans="1:11">
      <c r="A1785" s="12" t="s">
        <v>6863</v>
      </c>
      <c r="B1785" s="12" t="s">
        <v>6864</v>
      </c>
      <c r="C1785" s="12" t="s">
        <v>6940</v>
      </c>
      <c r="D1785" s="13" t="s">
        <v>4918</v>
      </c>
      <c r="E1785" s="13" t="s">
        <v>4919</v>
      </c>
      <c r="F1785" s="13" t="s">
        <v>6944</v>
      </c>
      <c r="G1785" s="14" t="s">
        <v>4921</v>
      </c>
      <c r="H1785" s="14" t="s">
        <v>6945</v>
      </c>
      <c r="I1785" s="14" t="s">
        <v>5131</v>
      </c>
      <c r="J1785" s="14" t="s">
        <v>4924</v>
      </c>
      <c r="K1785" s="16">
        <v>1420</v>
      </c>
    </row>
    <row r="1786" spans="1:11">
      <c r="A1786" s="12" t="s">
        <v>6863</v>
      </c>
      <c r="B1786" s="12" t="s">
        <v>6864</v>
      </c>
      <c r="C1786" s="12" t="s">
        <v>6940</v>
      </c>
      <c r="D1786" s="13" t="s">
        <v>4931</v>
      </c>
      <c r="E1786" s="13" t="s">
        <v>4932</v>
      </c>
      <c r="F1786" s="13" t="s">
        <v>6946</v>
      </c>
      <c r="G1786" s="14" t="s">
        <v>4942</v>
      </c>
      <c r="H1786" s="14" t="s">
        <v>5239</v>
      </c>
      <c r="I1786" s="14" t="s">
        <v>4949</v>
      </c>
      <c r="J1786" s="14" t="s">
        <v>4924</v>
      </c>
      <c r="K1786" s="16">
        <v>1420</v>
      </c>
    </row>
    <row r="1787" spans="1:11">
      <c r="A1787" s="12" t="s">
        <v>6863</v>
      </c>
      <c r="B1787" s="12" t="s">
        <v>6864</v>
      </c>
      <c r="C1787" s="12" t="s">
        <v>6940</v>
      </c>
      <c r="D1787" s="13" t="s">
        <v>4934</v>
      </c>
      <c r="E1787" s="13" t="s">
        <v>4998</v>
      </c>
      <c r="F1787" s="13" t="s">
        <v>6947</v>
      </c>
      <c r="G1787" s="14" t="s">
        <v>4921</v>
      </c>
      <c r="H1787" s="14" t="s">
        <v>5037</v>
      </c>
      <c r="I1787" s="14" t="s">
        <v>4927</v>
      </c>
      <c r="J1787" s="14" t="s">
        <v>4936</v>
      </c>
      <c r="K1787" s="16">
        <v>1420</v>
      </c>
    </row>
    <row r="1788" spans="1:11">
      <c r="A1788" s="12" t="s">
        <v>6863</v>
      </c>
      <c r="B1788" s="12" t="s">
        <v>6864</v>
      </c>
      <c r="C1788" s="12" t="s">
        <v>6948</v>
      </c>
      <c r="D1788" s="13" t="s">
        <v>4918</v>
      </c>
      <c r="E1788" s="13" t="s">
        <v>4919</v>
      </c>
      <c r="F1788" s="13" t="s">
        <v>6949</v>
      </c>
      <c r="G1788" s="14" t="s">
        <v>5004</v>
      </c>
      <c r="H1788" s="14" t="s">
        <v>6768</v>
      </c>
      <c r="I1788" s="14" t="s">
        <v>5065</v>
      </c>
      <c r="J1788" s="14" t="s">
        <v>4924</v>
      </c>
      <c r="K1788" s="16">
        <v>27.06</v>
      </c>
    </row>
    <row r="1789" spans="1:11">
      <c r="A1789" s="12" t="s">
        <v>6863</v>
      </c>
      <c r="B1789" s="12" t="s">
        <v>6864</v>
      </c>
      <c r="C1789" s="12" t="s">
        <v>6948</v>
      </c>
      <c r="D1789" s="13" t="s">
        <v>4918</v>
      </c>
      <c r="E1789" s="13" t="s">
        <v>4919</v>
      </c>
      <c r="F1789" s="13" t="s">
        <v>6949</v>
      </c>
      <c r="G1789" s="14" t="s">
        <v>5004</v>
      </c>
      <c r="H1789" s="14" t="s">
        <v>6768</v>
      </c>
      <c r="I1789" s="14" t="s">
        <v>5065</v>
      </c>
      <c r="J1789" s="14" t="s">
        <v>4924</v>
      </c>
      <c r="K1789" s="16">
        <v>20</v>
      </c>
    </row>
    <row r="1790" spans="1:11">
      <c r="A1790" s="12" t="s">
        <v>6863</v>
      </c>
      <c r="B1790" s="12" t="s">
        <v>6864</v>
      </c>
      <c r="C1790" s="12" t="s">
        <v>6948</v>
      </c>
      <c r="D1790" s="13" t="s">
        <v>4918</v>
      </c>
      <c r="E1790" s="13" t="s">
        <v>4919</v>
      </c>
      <c r="F1790" s="13" t="s">
        <v>6950</v>
      </c>
      <c r="G1790" s="14" t="s">
        <v>5004</v>
      </c>
      <c r="H1790" s="14" t="s">
        <v>6768</v>
      </c>
      <c r="I1790" s="14" t="s">
        <v>5065</v>
      </c>
      <c r="J1790" s="14" t="s">
        <v>4924</v>
      </c>
      <c r="K1790" s="16">
        <v>27.06</v>
      </c>
    </row>
    <row r="1791" spans="1:11">
      <c r="A1791" s="12" t="s">
        <v>6863</v>
      </c>
      <c r="B1791" s="12" t="s">
        <v>6864</v>
      </c>
      <c r="C1791" s="12" t="s">
        <v>6948</v>
      </c>
      <c r="D1791" s="13" t="s">
        <v>4918</v>
      </c>
      <c r="E1791" s="13" t="s">
        <v>4919</v>
      </c>
      <c r="F1791" s="13" t="s">
        <v>6950</v>
      </c>
      <c r="G1791" s="14" t="s">
        <v>5004</v>
      </c>
      <c r="H1791" s="14" t="s">
        <v>6768</v>
      </c>
      <c r="I1791" s="14" t="s">
        <v>5065</v>
      </c>
      <c r="J1791" s="14" t="s">
        <v>4924</v>
      </c>
      <c r="K1791" s="16">
        <v>20</v>
      </c>
    </row>
    <row r="1792" spans="1:11">
      <c r="A1792" s="12" t="s">
        <v>6863</v>
      </c>
      <c r="B1792" s="12" t="s">
        <v>6864</v>
      </c>
      <c r="C1792" s="12" t="s">
        <v>6948</v>
      </c>
      <c r="D1792" s="13" t="s">
        <v>4918</v>
      </c>
      <c r="E1792" s="13" t="s">
        <v>4939</v>
      </c>
      <c r="F1792" s="13" t="s">
        <v>6906</v>
      </c>
      <c r="G1792" s="14" t="s">
        <v>4942</v>
      </c>
      <c r="H1792" s="14" t="s">
        <v>4966</v>
      </c>
      <c r="I1792" s="14" t="s">
        <v>6951</v>
      </c>
      <c r="J1792" s="14" t="s">
        <v>4924</v>
      </c>
      <c r="K1792" s="16">
        <v>27.06</v>
      </c>
    </row>
    <row r="1793" spans="1:11">
      <c r="A1793" s="12" t="s">
        <v>6863</v>
      </c>
      <c r="B1793" s="12" t="s">
        <v>6864</v>
      </c>
      <c r="C1793" s="12" t="s">
        <v>6948</v>
      </c>
      <c r="D1793" s="13" t="s">
        <v>4918</v>
      </c>
      <c r="E1793" s="13" t="s">
        <v>4939</v>
      </c>
      <c r="F1793" s="13" t="s">
        <v>6906</v>
      </c>
      <c r="G1793" s="14" t="s">
        <v>4942</v>
      </c>
      <c r="H1793" s="14" t="s">
        <v>4966</v>
      </c>
      <c r="I1793" s="14" t="s">
        <v>6951</v>
      </c>
      <c r="J1793" s="14" t="s">
        <v>4924</v>
      </c>
      <c r="K1793" s="16">
        <v>20</v>
      </c>
    </row>
    <row r="1794" spans="1:11">
      <c r="A1794" s="12" t="s">
        <v>6863</v>
      </c>
      <c r="B1794" s="12" t="s">
        <v>6864</v>
      </c>
      <c r="C1794" s="12" t="s">
        <v>6948</v>
      </c>
      <c r="D1794" s="13" t="s">
        <v>4931</v>
      </c>
      <c r="E1794" s="13" t="s">
        <v>4932</v>
      </c>
      <c r="F1794" s="13" t="s">
        <v>6952</v>
      </c>
      <c r="G1794" s="14" t="s">
        <v>5004</v>
      </c>
      <c r="H1794" s="14" t="s">
        <v>6768</v>
      </c>
      <c r="I1794" s="14" t="s">
        <v>5065</v>
      </c>
      <c r="J1794" s="14" t="s">
        <v>4924</v>
      </c>
      <c r="K1794" s="16">
        <v>27.06</v>
      </c>
    </row>
    <row r="1795" spans="1:11">
      <c r="A1795" s="12" t="s">
        <v>6863</v>
      </c>
      <c r="B1795" s="12" t="s">
        <v>6864</v>
      </c>
      <c r="C1795" s="12" t="s">
        <v>6948</v>
      </c>
      <c r="D1795" s="13" t="s">
        <v>4931</v>
      </c>
      <c r="E1795" s="13" t="s">
        <v>4932</v>
      </c>
      <c r="F1795" s="13" t="s">
        <v>6952</v>
      </c>
      <c r="G1795" s="14" t="s">
        <v>5004</v>
      </c>
      <c r="H1795" s="14" t="s">
        <v>6768</v>
      </c>
      <c r="I1795" s="14" t="s">
        <v>5065</v>
      </c>
      <c r="J1795" s="14" t="s">
        <v>4924</v>
      </c>
      <c r="K1795" s="16">
        <v>20</v>
      </c>
    </row>
    <row r="1796" spans="1:11">
      <c r="A1796" s="12" t="s">
        <v>6863</v>
      </c>
      <c r="B1796" s="12" t="s">
        <v>6864</v>
      </c>
      <c r="C1796" s="12" t="s">
        <v>6948</v>
      </c>
      <c r="D1796" s="13" t="s">
        <v>4934</v>
      </c>
      <c r="E1796" s="13" t="s">
        <v>4998</v>
      </c>
      <c r="F1796" s="13" t="s">
        <v>6953</v>
      </c>
      <c r="G1796" s="14" t="s">
        <v>4921</v>
      </c>
      <c r="H1796" s="14" t="s">
        <v>5037</v>
      </c>
      <c r="I1796" s="14" t="s">
        <v>4927</v>
      </c>
      <c r="J1796" s="14" t="s">
        <v>4936</v>
      </c>
      <c r="K1796" s="16">
        <v>27.06</v>
      </c>
    </row>
    <row r="1797" spans="1:11">
      <c r="A1797" s="12" t="s">
        <v>6863</v>
      </c>
      <c r="B1797" s="12" t="s">
        <v>6864</v>
      </c>
      <c r="C1797" s="12" t="s">
        <v>6948</v>
      </c>
      <c r="D1797" s="13" t="s">
        <v>4934</v>
      </c>
      <c r="E1797" s="13" t="s">
        <v>4998</v>
      </c>
      <c r="F1797" s="13" t="s">
        <v>6953</v>
      </c>
      <c r="G1797" s="14" t="s">
        <v>4921</v>
      </c>
      <c r="H1797" s="14" t="s">
        <v>5037</v>
      </c>
      <c r="I1797" s="14" t="s">
        <v>4927</v>
      </c>
      <c r="J1797" s="14" t="s">
        <v>4936</v>
      </c>
      <c r="K1797" s="16">
        <v>20</v>
      </c>
    </row>
    <row r="1798" spans="1:11">
      <c r="A1798" s="12" t="s">
        <v>6863</v>
      </c>
      <c r="B1798" s="12" t="s">
        <v>6864</v>
      </c>
      <c r="C1798" s="12" t="s">
        <v>6954</v>
      </c>
      <c r="D1798" s="13" t="s">
        <v>4918</v>
      </c>
      <c r="E1798" s="13" t="s">
        <v>4919</v>
      </c>
      <c r="F1798" s="13" t="s">
        <v>6955</v>
      </c>
      <c r="G1798" s="14" t="s">
        <v>5004</v>
      </c>
      <c r="H1798" s="14" t="s">
        <v>5594</v>
      </c>
      <c r="I1798" s="14" t="s">
        <v>5065</v>
      </c>
      <c r="J1798" s="14" t="s">
        <v>4924</v>
      </c>
      <c r="K1798" s="16">
        <v>33.6</v>
      </c>
    </row>
    <row r="1799" spans="1:11">
      <c r="A1799" s="12" t="s">
        <v>6863</v>
      </c>
      <c r="B1799" s="12" t="s">
        <v>6864</v>
      </c>
      <c r="C1799" s="12" t="s">
        <v>6954</v>
      </c>
      <c r="D1799" s="13" t="s">
        <v>4918</v>
      </c>
      <c r="E1799" s="13" t="s">
        <v>4919</v>
      </c>
      <c r="F1799" s="13" t="s">
        <v>6956</v>
      </c>
      <c r="G1799" s="14" t="s">
        <v>5004</v>
      </c>
      <c r="H1799" s="14" t="s">
        <v>5594</v>
      </c>
      <c r="I1799" s="14" t="s">
        <v>5065</v>
      </c>
      <c r="J1799" s="14" t="s">
        <v>4924</v>
      </c>
      <c r="K1799" s="16">
        <v>33.6</v>
      </c>
    </row>
    <row r="1800" spans="1:11">
      <c r="A1800" s="12" t="s">
        <v>6863</v>
      </c>
      <c r="B1800" s="12" t="s">
        <v>6864</v>
      </c>
      <c r="C1800" s="12" t="s">
        <v>6954</v>
      </c>
      <c r="D1800" s="13" t="s">
        <v>4918</v>
      </c>
      <c r="E1800" s="13" t="s">
        <v>4939</v>
      </c>
      <c r="F1800" s="13" t="s">
        <v>6906</v>
      </c>
      <c r="G1800" s="14" t="s">
        <v>4942</v>
      </c>
      <c r="H1800" s="14" t="s">
        <v>5902</v>
      </c>
      <c r="I1800" s="14" t="s">
        <v>6118</v>
      </c>
      <c r="J1800" s="14" t="s">
        <v>4924</v>
      </c>
      <c r="K1800" s="16">
        <v>33.6</v>
      </c>
    </row>
    <row r="1801" spans="1:11">
      <c r="A1801" s="12" t="s">
        <v>6863</v>
      </c>
      <c r="B1801" s="12" t="s">
        <v>6864</v>
      </c>
      <c r="C1801" s="12" t="s">
        <v>6954</v>
      </c>
      <c r="D1801" s="13" t="s">
        <v>4931</v>
      </c>
      <c r="E1801" s="13" t="s">
        <v>4932</v>
      </c>
      <c r="F1801" s="13" t="s">
        <v>6957</v>
      </c>
      <c r="G1801" s="14" t="s">
        <v>5004</v>
      </c>
      <c r="H1801" s="14" t="s">
        <v>5594</v>
      </c>
      <c r="I1801" s="14" t="s">
        <v>4927</v>
      </c>
      <c r="J1801" s="14" t="s">
        <v>4924</v>
      </c>
      <c r="K1801" s="16">
        <v>33.6</v>
      </c>
    </row>
    <row r="1802" spans="1:11">
      <c r="A1802" s="12" t="s">
        <v>6863</v>
      </c>
      <c r="B1802" s="12" t="s">
        <v>6864</v>
      </c>
      <c r="C1802" s="12" t="s">
        <v>6954</v>
      </c>
      <c r="D1802" s="13" t="s">
        <v>4934</v>
      </c>
      <c r="E1802" s="13" t="s">
        <v>4998</v>
      </c>
      <c r="F1802" s="13" t="s">
        <v>5637</v>
      </c>
      <c r="G1802" s="14" t="s">
        <v>4921</v>
      </c>
      <c r="H1802" s="14" t="s">
        <v>5037</v>
      </c>
      <c r="I1802" s="14" t="s">
        <v>4927</v>
      </c>
      <c r="J1802" s="14" t="s">
        <v>4936</v>
      </c>
      <c r="K1802" s="16">
        <v>33.6</v>
      </c>
    </row>
    <row r="1803" spans="1:11">
      <c r="A1803" s="12" t="s">
        <v>6863</v>
      </c>
      <c r="B1803" s="12" t="s">
        <v>6864</v>
      </c>
      <c r="C1803" s="12" t="s">
        <v>6958</v>
      </c>
      <c r="D1803" s="13"/>
      <c r="E1803" s="13"/>
      <c r="F1803" s="13"/>
      <c r="G1803" s="14"/>
      <c r="H1803" s="14"/>
      <c r="I1803" s="14"/>
      <c r="J1803" s="14"/>
      <c r="K1803" s="16">
        <v>679.367742</v>
      </c>
    </row>
    <row r="1804" spans="1:11">
      <c r="A1804" s="12" t="s">
        <v>6863</v>
      </c>
      <c r="B1804" s="12" t="s">
        <v>6864</v>
      </c>
      <c r="C1804" s="12" t="s">
        <v>6959</v>
      </c>
      <c r="D1804" s="13" t="s">
        <v>4918</v>
      </c>
      <c r="E1804" s="13" t="s">
        <v>4919</v>
      </c>
      <c r="F1804" s="13" t="s">
        <v>6960</v>
      </c>
      <c r="G1804" s="14" t="s">
        <v>4942</v>
      </c>
      <c r="H1804" s="14" t="s">
        <v>4938</v>
      </c>
      <c r="I1804" s="14" t="s">
        <v>4927</v>
      </c>
      <c r="J1804" s="14" t="s">
        <v>4924</v>
      </c>
      <c r="K1804" s="16">
        <v>300</v>
      </c>
    </row>
    <row r="1805" spans="1:11">
      <c r="A1805" s="12" t="s">
        <v>6863</v>
      </c>
      <c r="B1805" s="12" t="s">
        <v>6864</v>
      </c>
      <c r="C1805" s="12" t="s">
        <v>6959</v>
      </c>
      <c r="D1805" s="13" t="s">
        <v>4918</v>
      </c>
      <c r="E1805" s="13" t="s">
        <v>4919</v>
      </c>
      <c r="F1805" s="13" t="s">
        <v>6961</v>
      </c>
      <c r="G1805" s="14" t="s">
        <v>4942</v>
      </c>
      <c r="H1805" s="14" t="s">
        <v>4938</v>
      </c>
      <c r="I1805" s="14" t="s">
        <v>4927</v>
      </c>
      <c r="J1805" s="14" t="s">
        <v>4924</v>
      </c>
      <c r="K1805" s="16">
        <v>300</v>
      </c>
    </row>
    <row r="1806" spans="1:11">
      <c r="A1806" s="12" t="s">
        <v>6863</v>
      </c>
      <c r="B1806" s="12" t="s">
        <v>6864</v>
      </c>
      <c r="C1806" s="12" t="s">
        <v>6959</v>
      </c>
      <c r="D1806" s="13" t="s">
        <v>4918</v>
      </c>
      <c r="E1806" s="13" t="s">
        <v>4939</v>
      </c>
      <c r="F1806" s="13" t="s">
        <v>6962</v>
      </c>
      <c r="G1806" s="14" t="s">
        <v>4942</v>
      </c>
      <c r="H1806" s="14" t="s">
        <v>4938</v>
      </c>
      <c r="I1806" s="14" t="s">
        <v>4927</v>
      </c>
      <c r="J1806" s="14" t="s">
        <v>4924</v>
      </c>
      <c r="K1806" s="16">
        <v>300</v>
      </c>
    </row>
    <row r="1807" spans="1:11">
      <c r="A1807" s="12" t="s">
        <v>6863</v>
      </c>
      <c r="B1807" s="12" t="s">
        <v>6864</v>
      </c>
      <c r="C1807" s="12" t="s">
        <v>6959</v>
      </c>
      <c r="D1807" s="13" t="s">
        <v>4931</v>
      </c>
      <c r="E1807" s="13" t="s">
        <v>4932</v>
      </c>
      <c r="F1807" s="13" t="s">
        <v>6963</v>
      </c>
      <c r="G1807" s="14" t="s">
        <v>4942</v>
      </c>
      <c r="H1807" s="14" t="s">
        <v>4938</v>
      </c>
      <c r="I1807" s="14" t="s">
        <v>4927</v>
      </c>
      <c r="J1807" s="14" t="s">
        <v>4924</v>
      </c>
      <c r="K1807" s="16">
        <v>300</v>
      </c>
    </row>
    <row r="1808" spans="1:11">
      <c r="A1808" s="12" t="s">
        <v>6863</v>
      </c>
      <c r="B1808" s="12" t="s">
        <v>6864</v>
      </c>
      <c r="C1808" s="12" t="s">
        <v>6959</v>
      </c>
      <c r="D1808" s="13" t="s">
        <v>4934</v>
      </c>
      <c r="E1808" s="13" t="s">
        <v>4998</v>
      </c>
      <c r="F1808" s="13" t="s">
        <v>6964</v>
      </c>
      <c r="G1808" s="14" t="s">
        <v>4921</v>
      </c>
      <c r="H1808" s="14" t="s">
        <v>5037</v>
      </c>
      <c r="I1808" s="14" t="s">
        <v>4927</v>
      </c>
      <c r="J1808" s="14" t="s">
        <v>4936</v>
      </c>
      <c r="K1808" s="16">
        <v>300</v>
      </c>
    </row>
    <row r="1809" spans="1:11">
      <c r="A1809" s="12" t="s">
        <v>6863</v>
      </c>
      <c r="B1809" s="12" t="s">
        <v>6864</v>
      </c>
      <c r="C1809" s="12" t="s">
        <v>6965</v>
      </c>
      <c r="D1809" s="13" t="s">
        <v>4918</v>
      </c>
      <c r="E1809" s="13" t="s">
        <v>4919</v>
      </c>
      <c r="F1809" s="13" t="s">
        <v>6966</v>
      </c>
      <c r="G1809" s="14" t="s">
        <v>4921</v>
      </c>
      <c r="H1809" s="14" t="s">
        <v>4974</v>
      </c>
      <c r="I1809" s="14" t="s">
        <v>5114</v>
      </c>
      <c r="J1809" s="14" t="s">
        <v>4924</v>
      </c>
      <c r="K1809" s="16">
        <v>6.925</v>
      </c>
    </row>
    <row r="1810" spans="1:11">
      <c r="A1810" s="12" t="s">
        <v>6863</v>
      </c>
      <c r="B1810" s="12" t="s">
        <v>6864</v>
      </c>
      <c r="C1810" s="12" t="s">
        <v>6965</v>
      </c>
      <c r="D1810" s="13" t="s">
        <v>4918</v>
      </c>
      <c r="E1810" s="13" t="s">
        <v>4919</v>
      </c>
      <c r="F1810" s="13" t="s">
        <v>6966</v>
      </c>
      <c r="G1810" s="14" t="s">
        <v>4921</v>
      </c>
      <c r="H1810" s="14" t="s">
        <v>4974</v>
      </c>
      <c r="I1810" s="14" t="s">
        <v>5114</v>
      </c>
      <c r="J1810" s="14" t="s">
        <v>4924</v>
      </c>
      <c r="K1810" s="16">
        <v>60</v>
      </c>
    </row>
    <row r="1811" spans="1:11">
      <c r="A1811" s="12" t="s">
        <v>6863</v>
      </c>
      <c r="B1811" s="12" t="s">
        <v>6864</v>
      </c>
      <c r="C1811" s="12" t="s">
        <v>6965</v>
      </c>
      <c r="D1811" s="13" t="s">
        <v>4918</v>
      </c>
      <c r="E1811" s="13" t="s">
        <v>4919</v>
      </c>
      <c r="F1811" s="13" t="s">
        <v>6967</v>
      </c>
      <c r="G1811" s="14" t="s">
        <v>4921</v>
      </c>
      <c r="H1811" s="14" t="s">
        <v>4974</v>
      </c>
      <c r="I1811" s="14" t="s">
        <v>5114</v>
      </c>
      <c r="J1811" s="14" t="s">
        <v>4924</v>
      </c>
      <c r="K1811" s="16">
        <v>6.925</v>
      </c>
    </row>
    <row r="1812" spans="1:11">
      <c r="A1812" s="12" t="s">
        <v>6863</v>
      </c>
      <c r="B1812" s="12" t="s">
        <v>6864</v>
      </c>
      <c r="C1812" s="12" t="s">
        <v>6965</v>
      </c>
      <c r="D1812" s="13" t="s">
        <v>4918</v>
      </c>
      <c r="E1812" s="13" t="s">
        <v>4919</v>
      </c>
      <c r="F1812" s="13" t="s">
        <v>6967</v>
      </c>
      <c r="G1812" s="14" t="s">
        <v>4921</v>
      </c>
      <c r="H1812" s="14" t="s">
        <v>4974</v>
      </c>
      <c r="I1812" s="14" t="s">
        <v>5114</v>
      </c>
      <c r="J1812" s="14" t="s">
        <v>4924</v>
      </c>
      <c r="K1812" s="16">
        <v>60</v>
      </c>
    </row>
    <row r="1813" spans="1:11">
      <c r="A1813" s="12" t="s">
        <v>6863</v>
      </c>
      <c r="B1813" s="12" t="s">
        <v>6864</v>
      </c>
      <c r="C1813" s="12" t="s">
        <v>6965</v>
      </c>
      <c r="D1813" s="13" t="s">
        <v>4918</v>
      </c>
      <c r="E1813" s="13" t="s">
        <v>4919</v>
      </c>
      <c r="F1813" s="13" t="s">
        <v>6968</v>
      </c>
      <c r="G1813" s="14" t="s">
        <v>4921</v>
      </c>
      <c r="H1813" s="14" t="s">
        <v>4956</v>
      </c>
      <c r="I1813" s="14" t="s">
        <v>5114</v>
      </c>
      <c r="J1813" s="14" t="s">
        <v>4924</v>
      </c>
      <c r="K1813" s="16">
        <v>6.925</v>
      </c>
    </row>
    <row r="1814" spans="1:11">
      <c r="A1814" s="12" t="s">
        <v>6863</v>
      </c>
      <c r="B1814" s="12" t="s">
        <v>6864</v>
      </c>
      <c r="C1814" s="12" t="s">
        <v>6965</v>
      </c>
      <c r="D1814" s="13" t="s">
        <v>4918</v>
      </c>
      <c r="E1814" s="13" t="s">
        <v>4919</v>
      </c>
      <c r="F1814" s="13" t="s">
        <v>6968</v>
      </c>
      <c r="G1814" s="14" t="s">
        <v>4921</v>
      </c>
      <c r="H1814" s="14" t="s">
        <v>4956</v>
      </c>
      <c r="I1814" s="14" t="s">
        <v>5114</v>
      </c>
      <c r="J1814" s="14" t="s">
        <v>4924</v>
      </c>
      <c r="K1814" s="16">
        <v>60</v>
      </c>
    </row>
    <row r="1815" spans="1:11">
      <c r="A1815" s="12" t="s">
        <v>6863</v>
      </c>
      <c r="B1815" s="12" t="s">
        <v>6864</v>
      </c>
      <c r="C1815" s="12" t="s">
        <v>6965</v>
      </c>
      <c r="D1815" s="13" t="s">
        <v>4931</v>
      </c>
      <c r="E1815" s="13" t="s">
        <v>4932</v>
      </c>
      <c r="F1815" s="13" t="s">
        <v>6969</v>
      </c>
      <c r="G1815" s="14" t="s">
        <v>4921</v>
      </c>
      <c r="H1815" s="14" t="s">
        <v>5542</v>
      </c>
      <c r="I1815" s="14" t="s">
        <v>5131</v>
      </c>
      <c r="J1815" s="14" t="s">
        <v>4924</v>
      </c>
      <c r="K1815" s="16">
        <v>6.925</v>
      </c>
    </row>
    <row r="1816" spans="1:11">
      <c r="A1816" s="12" t="s">
        <v>6863</v>
      </c>
      <c r="B1816" s="12" t="s">
        <v>6864</v>
      </c>
      <c r="C1816" s="12" t="s">
        <v>6965</v>
      </c>
      <c r="D1816" s="13" t="s">
        <v>4931</v>
      </c>
      <c r="E1816" s="13" t="s">
        <v>4932</v>
      </c>
      <c r="F1816" s="13" t="s">
        <v>6969</v>
      </c>
      <c r="G1816" s="14" t="s">
        <v>4921</v>
      </c>
      <c r="H1816" s="14" t="s">
        <v>5542</v>
      </c>
      <c r="I1816" s="14" t="s">
        <v>5131</v>
      </c>
      <c r="J1816" s="14" t="s">
        <v>4924</v>
      </c>
      <c r="K1816" s="16">
        <v>60</v>
      </c>
    </row>
    <row r="1817" spans="1:11">
      <c r="A1817" s="12" t="s">
        <v>6863</v>
      </c>
      <c r="B1817" s="12" t="s">
        <v>6864</v>
      </c>
      <c r="C1817" s="12" t="s">
        <v>6965</v>
      </c>
      <c r="D1817" s="13" t="s">
        <v>4934</v>
      </c>
      <c r="E1817" s="13" t="s">
        <v>4998</v>
      </c>
      <c r="F1817" s="13" t="s">
        <v>5637</v>
      </c>
      <c r="G1817" s="14" t="s">
        <v>4921</v>
      </c>
      <c r="H1817" s="14" t="s">
        <v>5037</v>
      </c>
      <c r="I1817" s="14" t="s">
        <v>4927</v>
      </c>
      <c r="J1817" s="14" t="s">
        <v>4936</v>
      </c>
      <c r="K1817" s="16">
        <v>6.925</v>
      </c>
    </row>
    <row r="1818" spans="1:11">
      <c r="A1818" s="12" t="s">
        <v>6863</v>
      </c>
      <c r="B1818" s="12" t="s">
        <v>6864</v>
      </c>
      <c r="C1818" s="12" t="s">
        <v>6965</v>
      </c>
      <c r="D1818" s="13" t="s">
        <v>4934</v>
      </c>
      <c r="E1818" s="13" t="s">
        <v>4998</v>
      </c>
      <c r="F1818" s="13" t="s">
        <v>5637</v>
      </c>
      <c r="G1818" s="14" t="s">
        <v>4921</v>
      </c>
      <c r="H1818" s="14" t="s">
        <v>5037</v>
      </c>
      <c r="I1818" s="14" t="s">
        <v>4927</v>
      </c>
      <c r="J1818" s="14" t="s">
        <v>4936</v>
      </c>
      <c r="K1818" s="16">
        <v>60</v>
      </c>
    </row>
    <row r="1819" spans="1:11">
      <c r="A1819" s="12" t="s">
        <v>6863</v>
      </c>
      <c r="B1819" s="12" t="s">
        <v>6864</v>
      </c>
      <c r="C1819" s="12" t="s">
        <v>6970</v>
      </c>
      <c r="D1819" s="13" t="s">
        <v>4918</v>
      </c>
      <c r="E1819" s="13" t="s">
        <v>4919</v>
      </c>
      <c r="F1819" s="13" t="s">
        <v>6971</v>
      </c>
      <c r="G1819" s="14" t="s">
        <v>4921</v>
      </c>
      <c r="H1819" s="14" t="s">
        <v>5037</v>
      </c>
      <c r="I1819" s="14" t="s">
        <v>4927</v>
      </c>
      <c r="J1819" s="14" t="s">
        <v>4924</v>
      </c>
      <c r="K1819" s="16">
        <v>52</v>
      </c>
    </row>
    <row r="1820" spans="1:11">
      <c r="A1820" s="12" t="s">
        <v>6863</v>
      </c>
      <c r="B1820" s="12" t="s">
        <v>6864</v>
      </c>
      <c r="C1820" s="12" t="s">
        <v>6970</v>
      </c>
      <c r="D1820" s="13" t="s">
        <v>4918</v>
      </c>
      <c r="E1820" s="13" t="s">
        <v>4919</v>
      </c>
      <c r="F1820" s="13" t="s">
        <v>6972</v>
      </c>
      <c r="G1820" s="14" t="s">
        <v>4942</v>
      </c>
      <c r="H1820" s="14" t="s">
        <v>4938</v>
      </c>
      <c r="I1820" s="14" t="s">
        <v>4927</v>
      </c>
      <c r="J1820" s="14" t="s">
        <v>4924</v>
      </c>
      <c r="K1820" s="16">
        <v>52</v>
      </c>
    </row>
    <row r="1821" spans="1:11">
      <c r="A1821" s="12" t="s">
        <v>6863</v>
      </c>
      <c r="B1821" s="12" t="s">
        <v>6864</v>
      </c>
      <c r="C1821" s="12" t="s">
        <v>6970</v>
      </c>
      <c r="D1821" s="13" t="s">
        <v>4918</v>
      </c>
      <c r="E1821" s="13" t="s">
        <v>4939</v>
      </c>
      <c r="F1821" s="13" t="s">
        <v>6973</v>
      </c>
      <c r="G1821" s="14" t="s">
        <v>4921</v>
      </c>
      <c r="H1821" s="14" t="s">
        <v>5140</v>
      </c>
      <c r="I1821" s="14" t="s">
        <v>4927</v>
      </c>
      <c r="J1821" s="14" t="s">
        <v>4924</v>
      </c>
      <c r="K1821" s="16">
        <v>52</v>
      </c>
    </row>
    <row r="1822" spans="1:11">
      <c r="A1822" s="12" t="s">
        <v>6863</v>
      </c>
      <c r="B1822" s="12" t="s">
        <v>6864</v>
      </c>
      <c r="C1822" s="12" t="s">
        <v>6970</v>
      </c>
      <c r="D1822" s="13" t="s">
        <v>4931</v>
      </c>
      <c r="E1822" s="13" t="s">
        <v>4932</v>
      </c>
      <c r="F1822" s="13" t="s">
        <v>6974</v>
      </c>
      <c r="G1822" s="14" t="s">
        <v>4921</v>
      </c>
      <c r="H1822" s="14" t="s">
        <v>4974</v>
      </c>
      <c r="I1822" s="14" t="s">
        <v>4947</v>
      </c>
      <c r="J1822" s="14" t="s">
        <v>4924</v>
      </c>
      <c r="K1822" s="16">
        <v>52</v>
      </c>
    </row>
    <row r="1823" spans="1:11">
      <c r="A1823" s="12" t="s">
        <v>6863</v>
      </c>
      <c r="B1823" s="12" t="s">
        <v>6864</v>
      </c>
      <c r="C1823" s="12" t="s">
        <v>6970</v>
      </c>
      <c r="D1823" s="13" t="s">
        <v>4934</v>
      </c>
      <c r="E1823" s="13" t="s">
        <v>4998</v>
      </c>
      <c r="F1823" s="13" t="s">
        <v>5637</v>
      </c>
      <c r="G1823" s="14" t="s">
        <v>4921</v>
      </c>
      <c r="H1823" s="14" t="s">
        <v>5037</v>
      </c>
      <c r="I1823" s="14" t="s">
        <v>4927</v>
      </c>
      <c r="J1823" s="14" t="s">
        <v>4936</v>
      </c>
      <c r="K1823" s="16">
        <v>52</v>
      </c>
    </row>
    <row r="1824" spans="1:11">
      <c r="A1824" s="12" t="s">
        <v>6863</v>
      </c>
      <c r="B1824" s="12" t="s">
        <v>6864</v>
      </c>
      <c r="C1824" s="12" t="s">
        <v>6975</v>
      </c>
      <c r="D1824" s="13" t="s">
        <v>4918</v>
      </c>
      <c r="E1824" s="13" t="s">
        <v>4919</v>
      </c>
      <c r="F1824" s="13" t="s">
        <v>6052</v>
      </c>
      <c r="G1824" s="14" t="s">
        <v>5004</v>
      </c>
      <c r="H1824" s="14" t="s">
        <v>6976</v>
      </c>
      <c r="I1824" s="14" t="s">
        <v>5065</v>
      </c>
      <c r="J1824" s="14" t="s">
        <v>4924</v>
      </c>
      <c r="K1824" s="16">
        <v>25</v>
      </c>
    </row>
    <row r="1825" spans="1:11">
      <c r="A1825" s="12" t="s">
        <v>6863</v>
      </c>
      <c r="B1825" s="12" t="s">
        <v>6864</v>
      </c>
      <c r="C1825" s="12" t="s">
        <v>6975</v>
      </c>
      <c r="D1825" s="13" t="s">
        <v>4918</v>
      </c>
      <c r="E1825" s="13" t="s">
        <v>4919</v>
      </c>
      <c r="F1825" s="13" t="s">
        <v>6977</v>
      </c>
      <c r="G1825" s="14" t="s">
        <v>5004</v>
      </c>
      <c r="H1825" s="14" t="s">
        <v>6976</v>
      </c>
      <c r="I1825" s="14" t="s">
        <v>5065</v>
      </c>
      <c r="J1825" s="14" t="s">
        <v>4924</v>
      </c>
      <c r="K1825" s="16">
        <v>25</v>
      </c>
    </row>
    <row r="1826" spans="1:11">
      <c r="A1826" s="12" t="s">
        <v>6863</v>
      </c>
      <c r="B1826" s="12" t="s">
        <v>6864</v>
      </c>
      <c r="C1826" s="12" t="s">
        <v>6975</v>
      </c>
      <c r="D1826" s="13" t="s">
        <v>4918</v>
      </c>
      <c r="E1826" s="13" t="s">
        <v>4939</v>
      </c>
      <c r="F1826" s="13" t="s">
        <v>6978</v>
      </c>
      <c r="G1826" s="14" t="s">
        <v>4921</v>
      </c>
      <c r="H1826" s="14" t="s">
        <v>6979</v>
      </c>
      <c r="I1826" s="14" t="s">
        <v>5654</v>
      </c>
      <c r="J1826" s="14" t="s">
        <v>4924</v>
      </c>
      <c r="K1826" s="16">
        <v>25</v>
      </c>
    </row>
    <row r="1827" spans="1:11">
      <c r="A1827" s="12" t="s">
        <v>6863</v>
      </c>
      <c r="B1827" s="12" t="s">
        <v>6864</v>
      </c>
      <c r="C1827" s="12" t="s">
        <v>6975</v>
      </c>
      <c r="D1827" s="13" t="s">
        <v>4931</v>
      </c>
      <c r="E1827" s="13" t="s">
        <v>4932</v>
      </c>
      <c r="F1827" s="13" t="s">
        <v>5747</v>
      </c>
      <c r="G1827" s="14" t="s">
        <v>5004</v>
      </c>
      <c r="H1827" s="14" t="s">
        <v>6976</v>
      </c>
      <c r="I1827" s="14" t="s">
        <v>5065</v>
      </c>
      <c r="J1827" s="14" t="s">
        <v>4924</v>
      </c>
      <c r="K1827" s="16">
        <v>25</v>
      </c>
    </row>
    <row r="1828" spans="1:11">
      <c r="A1828" s="12" t="s">
        <v>6863</v>
      </c>
      <c r="B1828" s="12" t="s">
        <v>6864</v>
      </c>
      <c r="C1828" s="12" t="s">
        <v>6975</v>
      </c>
      <c r="D1828" s="13" t="s">
        <v>4934</v>
      </c>
      <c r="E1828" s="13" t="s">
        <v>4998</v>
      </c>
      <c r="F1828" s="13" t="s">
        <v>5637</v>
      </c>
      <c r="G1828" s="14" t="s">
        <v>4921</v>
      </c>
      <c r="H1828" s="14" t="s">
        <v>5037</v>
      </c>
      <c r="I1828" s="14" t="s">
        <v>4927</v>
      </c>
      <c r="J1828" s="14" t="s">
        <v>4936</v>
      </c>
      <c r="K1828" s="16">
        <v>25</v>
      </c>
    </row>
    <row r="1829" spans="1:11">
      <c r="A1829" s="12" t="s">
        <v>6863</v>
      </c>
      <c r="B1829" s="12" t="s">
        <v>6864</v>
      </c>
      <c r="C1829" s="12" t="s">
        <v>6980</v>
      </c>
      <c r="D1829" s="13" t="s">
        <v>4918</v>
      </c>
      <c r="E1829" s="13" t="s">
        <v>4919</v>
      </c>
      <c r="F1829" s="13" t="s">
        <v>6981</v>
      </c>
      <c r="G1829" s="14" t="s">
        <v>4942</v>
      </c>
      <c r="H1829" s="14" t="s">
        <v>5037</v>
      </c>
      <c r="I1829" s="14" t="s">
        <v>4927</v>
      </c>
      <c r="J1829" s="14" t="s">
        <v>4924</v>
      </c>
      <c r="K1829" s="16">
        <v>2.2</v>
      </c>
    </row>
    <row r="1830" spans="1:11">
      <c r="A1830" s="12" t="s">
        <v>6863</v>
      </c>
      <c r="B1830" s="12" t="s">
        <v>6864</v>
      </c>
      <c r="C1830" s="12" t="s">
        <v>6980</v>
      </c>
      <c r="D1830" s="13" t="s">
        <v>4918</v>
      </c>
      <c r="E1830" s="13" t="s">
        <v>4919</v>
      </c>
      <c r="F1830" s="13" t="s">
        <v>6982</v>
      </c>
      <c r="G1830" s="14" t="s">
        <v>4921</v>
      </c>
      <c r="H1830" s="14" t="s">
        <v>5592</v>
      </c>
      <c r="I1830" s="14" t="s">
        <v>5065</v>
      </c>
      <c r="J1830" s="14" t="s">
        <v>4924</v>
      </c>
      <c r="K1830" s="16">
        <v>2.2</v>
      </c>
    </row>
    <row r="1831" spans="1:11">
      <c r="A1831" s="12" t="s">
        <v>6863</v>
      </c>
      <c r="B1831" s="12" t="s">
        <v>6864</v>
      </c>
      <c r="C1831" s="12" t="s">
        <v>6980</v>
      </c>
      <c r="D1831" s="13" t="s">
        <v>4918</v>
      </c>
      <c r="E1831" s="13" t="s">
        <v>4939</v>
      </c>
      <c r="F1831" s="13" t="s">
        <v>6983</v>
      </c>
      <c r="G1831" s="14" t="s">
        <v>4942</v>
      </c>
      <c r="H1831" s="14" t="s">
        <v>5736</v>
      </c>
      <c r="I1831" s="14" t="s">
        <v>6984</v>
      </c>
      <c r="J1831" s="14" t="s">
        <v>4924</v>
      </c>
      <c r="K1831" s="16">
        <v>2.2</v>
      </c>
    </row>
    <row r="1832" spans="1:11">
      <c r="A1832" s="12" t="s">
        <v>6863</v>
      </c>
      <c r="B1832" s="12" t="s">
        <v>6864</v>
      </c>
      <c r="C1832" s="12" t="s">
        <v>6980</v>
      </c>
      <c r="D1832" s="13" t="s">
        <v>4931</v>
      </c>
      <c r="E1832" s="13" t="s">
        <v>6147</v>
      </c>
      <c r="F1832" s="13" t="s">
        <v>5747</v>
      </c>
      <c r="G1832" s="14" t="s">
        <v>4921</v>
      </c>
      <c r="H1832" s="14" t="s">
        <v>5592</v>
      </c>
      <c r="I1832" s="14" t="s">
        <v>5065</v>
      </c>
      <c r="J1832" s="14" t="s">
        <v>4924</v>
      </c>
      <c r="K1832" s="16">
        <v>2.2</v>
      </c>
    </row>
    <row r="1833" spans="1:11">
      <c r="A1833" s="12" t="s">
        <v>6863</v>
      </c>
      <c r="B1833" s="12" t="s">
        <v>6864</v>
      </c>
      <c r="C1833" s="12" t="s">
        <v>6980</v>
      </c>
      <c r="D1833" s="13" t="s">
        <v>4934</v>
      </c>
      <c r="E1833" s="13" t="s">
        <v>4998</v>
      </c>
      <c r="F1833" s="13" t="s">
        <v>6985</v>
      </c>
      <c r="G1833" s="14" t="s">
        <v>4921</v>
      </c>
      <c r="H1833" s="14" t="s">
        <v>5037</v>
      </c>
      <c r="I1833" s="14" t="s">
        <v>4927</v>
      </c>
      <c r="J1833" s="14" t="s">
        <v>4936</v>
      </c>
      <c r="K1833" s="16">
        <v>2.2</v>
      </c>
    </row>
    <row r="1834" spans="1:11">
      <c r="A1834" s="12" t="s">
        <v>6863</v>
      </c>
      <c r="B1834" s="12" t="s">
        <v>6864</v>
      </c>
      <c r="C1834" s="12" t="s">
        <v>6986</v>
      </c>
      <c r="D1834" s="13" t="s">
        <v>4918</v>
      </c>
      <c r="E1834" s="13" t="s">
        <v>4919</v>
      </c>
      <c r="F1834" s="13" t="s">
        <v>6972</v>
      </c>
      <c r="G1834" s="14" t="s">
        <v>4942</v>
      </c>
      <c r="H1834" s="14" t="s">
        <v>4938</v>
      </c>
      <c r="I1834" s="14" t="s">
        <v>4927</v>
      </c>
      <c r="J1834" s="14" t="s">
        <v>4924</v>
      </c>
      <c r="K1834" s="16">
        <v>18.28</v>
      </c>
    </row>
    <row r="1835" spans="1:11">
      <c r="A1835" s="12" t="s">
        <v>6863</v>
      </c>
      <c r="B1835" s="12" t="s">
        <v>6864</v>
      </c>
      <c r="C1835" s="12" t="s">
        <v>6986</v>
      </c>
      <c r="D1835" s="13" t="s">
        <v>4918</v>
      </c>
      <c r="E1835" s="13" t="s">
        <v>4919</v>
      </c>
      <c r="F1835" s="13" t="s">
        <v>6972</v>
      </c>
      <c r="G1835" s="14" t="s">
        <v>4942</v>
      </c>
      <c r="H1835" s="14" t="s">
        <v>4938</v>
      </c>
      <c r="I1835" s="14" t="s">
        <v>4927</v>
      </c>
      <c r="J1835" s="14" t="s">
        <v>4924</v>
      </c>
      <c r="K1835" s="16">
        <v>30</v>
      </c>
    </row>
    <row r="1836" spans="1:11">
      <c r="A1836" s="12" t="s">
        <v>6863</v>
      </c>
      <c r="B1836" s="12" t="s">
        <v>6864</v>
      </c>
      <c r="C1836" s="12" t="s">
        <v>6986</v>
      </c>
      <c r="D1836" s="13" t="s">
        <v>4918</v>
      </c>
      <c r="E1836" s="13" t="s">
        <v>4943</v>
      </c>
      <c r="F1836" s="13" t="s">
        <v>6973</v>
      </c>
      <c r="G1836" s="14" t="s">
        <v>4921</v>
      </c>
      <c r="H1836" s="14" t="s">
        <v>5140</v>
      </c>
      <c r="I1836" s="14" t="s">
        <v>4927</v>
      </c>
      <c r="J1836" s="14" t="s">
        <v>4924</v>
      </c>
      <c r="K1836" s="16">
        <v>18.28</v>
      </c>
    </row>
    <row r="1837" spans="1:11">
      <c r="A1837" s="12" t="s">
        <v>6863</v>
      </c>
      <c r="B1837" s="12" t="s">
        <v>6864</v>
      </c>
      <c r="C1837" s="12" t="s">
        <v>6986</v>
      </c>
      <c r="D1837" s="13" t="s">
        <v>4918</v>
      </c>
      <c r="E1837" s="13" t="s">
        <v>4943</v>
      </c>
      <c r="F1837" s="13" t="s">
        <v>6973</v>
      </c>
      <c r="G1837" s="14" t="s">
        <v>4921</v>
      </c>
      <c r="H1837" s="14" t="s">
        <v>5140</v>
      </c>
      <c r="I1837" s="14" t="s">
        <v>4927</v>
      </c>
      <c r="J1837" s="14" t="s">
        <v>4924</v>
      </c>
      <c r="K1837" s="16">
        <v>30</v>
      </c>
    </row>
    <row r="1838" spans="1:11">
      <c r="A1838" s="12" t="s">
        <v>6863</v>
      </c>
      <c r="B1838" s="12" t="s">
        <v>6864</v>
      </c>
      <c r="C1838" s="12" t="s">
        <v>6986</v>
      </c>
      <c r="D1838" s="13" t="s">
        <v>4931</v>
      </c>
      <c r="E1838" s="13" t="s">
        <v>4932</v>
      </c>
      <c r="F1838" s="13" t="s">
        <v>6971</v>
      </c>
      <c r="G1838" s="14" t="s">
        <v>4921</v>
      </c>
      <c r="H1838" s="14" t="s">
        <v>5037</v>
      </c>
      <c r="I1838" s="14" t="s">
        <v>4927</v>
      </c>
      <c r="J1838" s="14" t="s">
        <v>4924</v>
      </c>
      <c r="K1838" s="16">
        <v>18.28</v>
      </c>
    </row>
    <row r="1839" spans="1:11">
      <c r="A1839" s="12" t="s">
        <v>6863</v>
      </c>
      <c r="B1839" s="12" t="s">
        <v>6864</v>
      </c>
      <c r="C1839" s="12" t="s">
        <v>6986</v>
      </c>
      <c r="D1839" s="13" t="s">
        <v>4931</v>
      </c>
      <c r="E1839" s="13" t="s">
        <v>4932</v>
      </c>
      <c r="F1839" s="13" t="s">
        <v>6971</v>
      </c>
      <c r="G1839" s="14" t="s">
        <v>4921</v>
      </c>
      <c r="H1839" s="14" t="s">
        <v>5037</v>
      </c>
      <c r="I1839" s="14" t="s">
        <v>4927</v>
      </c>
      <c r="J1839" s="14" t="s">
        <v>4924</v>
      </c>
      <c r="K1839" s="16">
        <v>30</v>
      </c>
    </row>
    <row r="1840" spans="1:11">
      <c r="A1840" s="12" t="s">
        <v>6863</v>
      </c>
      <c r="B1840" s="12" t="s">
        <v>6864</v>
      </c>
      <c r="C1840" s="12" t="s">
        <v>6986</v>
      </c>
      <c r="D1840" s="13" t="s">
        <v>4931</v>
      </c>
      <c r="E1840" s="13" t="s">
        <v>4932</v>
      </c>
      <c r="F1840" s="13" t="s">
        <v>6974</v>
      </c>
      <c r="G1840" s="14" t="s">
        <v>4921</v>
      </c>
      <c r="H1840" s="14" t="s">
        <v>4974</v>
      </c>
      <c r="I1840" s="14" t="s">
        <v>4947</v>
      </c>
      <c r="J1840" s="14" t="s">
        <v>4924</v>
      </c>
      <c r="K1840" s="16">
        <v>18.28</v>
      </c>
    </row>
    <row r="1841" spans="1:11">
      <c r="A1841" s="12" t="s">
        <v>6863</v>
      </c>
      <c r="B1841" s="12" t="s">
        <v>6864</v>
      </c>
      <c r="C1841" s="12" t="s">
        <v>6986</v>
      </c>
      <c r="D1841" s="13" t="s">
        <v>4931</v>
      </c>
      <c r="E1841" s="13" t="s">
        <v>4932</v>
      </c>
      <c r="F1841" s="13" t="s">
        <v>6974</v>
      </c>
      <c r="G1841" s="14" t="s">
        <v>4921</v>
      </c>
      <c r="H1841" s="14" t="s">
        <v>4974</v>
      </c>
      <c r="I1841" s="14" t="s">
        <v>4947</v>
      </c>
      <c r="J1841" s="14" t="s">
        <v>4924</v>
      </c>
      <c r="K1841" s="16">
        <v>30</v>
      </c>
    </row>
    <row r="1842" spans="1:11">
      <c r="A1842" s="12" t="s">
        <v>6863</v>
      </c>
      <c r="B1842" s="12" t="s">
        <v>6864</v>
      </c>
      <c r="C1842" s="12" t="s">
        <v>6986</v>
      </c>
      <c r="D1842" s="13" t="s">
        <v>4934</v>
      </c>
      <c r="E1842" s="13" t="s">
        <v>4998</v>
      </c>
      <c r="F1842" s="13" t="s">
        <v>5637</v>
      </c>
      <c r="G1842" s="14" t="s">
        <v>4921</v>
      </c>
      <c r="H1842" s="14" t="s">
        <v>5037</v>
      </c>
      <c r="I1842" s="14" t="s">
        <v>4927</v>
      </c>
      <c r="J1842" s="14" t="s">
        <v>4936</v>
      </c>
      <c r="K1842" s="16">
        <v>18.28</v>
      </c>
    </row>
    <row r="1843" spans="1:11">
      <c r="A1843" s="12" t="s">
        <v>6863</v>
      </c>
      <c r="B1843" s="12" t="s">
        <v>6864</v>
      </c>
      <c r="C1843" s="12" t="s">
        <v>6986</v>
      </c>
      <c r="D1843" s="13" t="s">
        <v>4934</v>
      </c>
      <c r="E1843" s="13" t="s">
        <v>4998</v>
      </c>
      <c r="F1843" s="13" t="s">
        <v>5637</v>
      </c>
      <c r="G1843" s="14" t="s">
        <v>4921</v>
      </c>
      <c r="H1843" s="14" t="s">
        <v>5037</v>
      </c>
      <c r="I1843" s="14" t="s">
        <v>4927</v>
      </c>
      <c r="J1843" s="14" t="s">
        <v>4936</v>
      </c>
      <c r="K1843" s="16">
        <v>30</v>
      </c>
    </row>
    <row r="1844" spans="1:11">
      <c r="A1844" s="12" t="s">
        <v>6863</v>
      </c>
      <c r="B1844" s="12" t="s">
        <v>6864</v>
      </c>
      <c r="C1844" s="12" t="s">
        <v>6987</v>
      </c>
      <c r="D1844" s="13" t="s">
        <v>4918</v>
      </c>
      <c r="E1844" s="13" t="s">
        <v>4919</v>
      </c>
      <c r="F1844" s="13" t="s">
        <v>6988</v>
      </c>
      <c r="G1844" s="14" t="s">
        <v>4921</v>
      </c>
      <c r="H1844" s="14" t="s">
        <v>4974</v>
      </c>
      <c r="I1844" s="14" t="s">
        <v>5635</v>
      </c>
      <c r="J1844" s="14" t="s">
        <v>4924</v>
      </c>
      <c r="K1844" s="16">
        <v>85</v>
      </c>
    </row>
    <row r="1845" spans="1:11">
      <c r="A1845" s="12" t="s">
        <v>6863</v>
      </c>
      <c r="B1845" s="12" t="s">
        <v>6864</v>
      </c>
      <c r="C1845" s="12" t="s">
        <v>6987</v>
      </c>
      <c r="D1845" s="13" t="s">
        <v>4918</v>
      </c>
      <c r="E1845" s="13" t="s">
        <v>4939</v>
      </c>
      <c r="F1845" s="13" t="s">
        <v>6989</v>
      </c>
      <c r="G1845" s="14" t="s">
        <v>4921</v>
      </c>
      <c r="H1845" s="14" t="s">
        <v>5140</v>
      </c>
      <c r="I1845" s="14" t="s">
        <v>6990</v>
      </c>
      <c r="J1845" s="14" t="s">
        <v>4924</v>
      </c>
      <c r="K1845" s="16">
        <v>85</v>
      </c>
    </row>
    <row r="1846" spans="1:11">
      <c r="A1846" s="12" t="s">
        <v>6863</v>
      </c>
      <c r="B1846" s="12" t="s">
        <v>6864</v>
      </c>
      <c r="C1846" s="12" t="s">
        <v>6987</v>
      </c>
      <c r="D1846" s="13" t="s">
        <v>4918</v>
      </c>
      <c r="E1846" s="13" t="s">
        <v>4943</v>
      </c>
      <c r="F1846" s="13" t="s">
        <v>6991</v>
      </c>
      <c r="G1846" s="14" t="s">
        <v>4921</v>
      </c>
      <c r="H1846" s="14" t="s">
        <v>4926</v>
      </c>
      <c r="I1846" s="14" t="s">
        <v>4927</v>
      </c>
      <c r="J1846" s="14" t="s">
        <v>4924</v>
      </c>
      <c r="K1846" s="16">
        <v>85</v>
      </c>
    </row>
    <row r="1847" spans="1:11">
      <c r="A1847" s="12" t="s">
        <v>6863</v>
      </c>
      <c r="B1847" s="12" t="s">
        <v>6864</v>
      </c>
      <c r="C1847" s="12" t="s">
        <v>6987</v>
      </c>
      <c r="D1847" s="13" t="s">
        <v>4931</v>
      </c>
      <c r="E1847" s="13" t="s">
        <v>4932</v>
      </c>
      <c r="F1847" s="13" t="s">
        <v>6992</v>
      </c>
      <c r="G1847" s="14" t="s">
        <v>4921</v>
      </c>
      <c r="H1847" s="14" t="s">
        <v>6993</v>
      </c>
      <c r="I1847" s="14" t="s">
        <v>5065</v>
      </c>
      <c r="J1847" s="14" t="s">
        <v>4924</v>
      </c>
      <c r="K1847" s="16">
        <v>85</v>
      </c>
    </row>
    <row r="1848" spans="1:11">
      <c r="A1848" s="12" t="s">
        <v>6863</v>
      </c>
      <c r="B1848" s="12" t="s">
        <v>6864</v>
      </c>
      <c r="C1848" s="12" t="s">
        <v>6987</v>
      </c>
      <c r="D1848" s="13" t="s">
        <v>4934</v>
      </c>
      <c r="E1848" s="13" t="s">
        <v>4998</v>
      </c>
      <c r="F1848" s="13" t="s">
        <v>5637</v>
      </c>
      <c r="G1848" s="14" t="s">
        <v>4921</v>
      </c>
      <c r="H1848" s="14" t="s">
        <v>5037</v>
      </c>
      <c r="I1848" s="14" t="s">
        <v>4927</v>
      </c>
      <c r="J1848" s="14" t="s">
        <v>4936</v>
      </c>
      <c r="K1848" s="16">
        <v>85</v>
      </c>
    </row>
    <row r="1849" spans="1:11">
      <c r="A1849" s="12" t="s">
        <v>6863</v>
      </c>
      <c r="B1849" s="12" t="s">
        <v>6864</v>
      </c>
      <c r="C1849" s="12" t="s">
        <v>6994</v>
      </c>
      <c r="D1849" s="13" t="s">
        <v>4918</v>
      </c>
      <c r="E1849" s="13" t="s">
        <v>4919</v>
      </c>
      <c r="F1849" s="13" t="s">
        <v>6995</v>
      </c>
      <c r="G1849" s="14" t="s">
        <v>4942</v>
      </c>
      <c r="H1849" s="14" t="s">
        <v>4966</v>
      </c>
      <c r="I1849" s="14" t="s">
        <v>4949</v>
      </c>
      <c r="J1849" s="14" t="s">
        <v>4924</v>
      </c>
      <c r="K1849" s="16">
        <v>30</v>
      </c>
    </row>
    <row r="1850" spans="1:11">
      <c r="A1850" s="12" t="s">
        <v>6863</v>
      </c>
      <c r="B1850" s="12" t="s">
        <v>6864</v>
      </c>
      <c r="C1850" s="12" t="s">
        <v>6994</v>
      </c>
      <c r="D1850" s="13" t="s">
        <v>4918</v>
      </c>
      <c r="E1850" s="13" t="s">
        <v>4919</v>
      </c>
      <c r="F1850" s="13" t="s">
        <v>6996</v>
      </c>
      <c r="G1850" s="14" t="s">
        <v>5004</v>
      </c>
      <c r="H1850" s="14" t="s">
        <v>5119</v>
      </c>
      <c r="I1850" s="14" t="s">
        <v>4949</v>
      </c>
      <c r="J1850" s="14" t="s">
        <v>4924</v>
      </c>
      <c r="K1850" s="16">
        <v>30</v>
      </c>
    </row>
    <row r="1851" spans="1:11">
      <c r="A1851" s="12" t="s">
        <v>6863</v>
      </c>
      <c r="B1851" s="12" t="s">
        <v>6864</v>
      </c>
      <c r="C1851" s="12" t="s">
        <v>6994</v>
      </c>
      <c r="D1851" s="13" t="s">
        <v>4918</v>
      </c>
      <c r="E1851" s="13" t="s">
        <v>4939</v>
      </c>
      <c r="F1851" s="13" t="s">
        <v>6997</v>
      </c>
      <c r="G1851" s="14" t="s">
        <v>5004</v>
      </c>
      <c r="H1851" s="14" t="s">
        <v>5676</v>
      </c>
      <c r="I1851" s="14" t="s">
        <v>6984</v>
      </c>
      <c r="J1851" s="14" t="s">
        <v>4924</v>
      </c>
      <c r="K1851" s="16">
        <v>30</v>
      </c>
    </row>
    <row r="1852" spans="1:11">
      <c r="A1852" s="12" t="s">
        <v>6863</v>
      </c>
      <c r="B1852" s="12" t="s">
        <v>6864</v>
      </c>
      <c r="C1852" s="12" t="s">
        <v>6994</v>
      </c>
      <c r="D1852" s="13" t="s">
        <v>4931</v>
      </c>
      <c r="E1852" s="13" t="s">
        <v>4932</v>
      </c>
      <c r="F1852" s="13" t="s">
        <v>6998</v>
      </c>
      <c r="G1852" s="14" t="s">
        <v>5004</v>
      </c>
      <c r="H1852" s="14" t="s">
        <v>5119</v>
      </c>
      <c r="I1852" s="14" t="s">
        <v>4949</v>
      </c>
      <c r="J1852" s="14" t="s">
        <v>4924</v>
      </c>
      <c r="K1852" s="16">
        <v>30</v>
      </c>
    </row>
    <row r="1853" spans="1:11">
      <c r="A1853" s="12" t="s">
        <v>6863</v>
      </c>
      <c r="B1853" s="12" t="s">
        <v>6864</v>
      </c>
      <c r="C1853" s="12" t="s">
        <v>6994</v>
      </c>
      <c r="D1853" s="13" t="s">
        <v>4934</v>
      </c>
      <c r="E1853" s="13" t="s">
        <v>4998</v>
      </c>
      <c r="F1853" s="13" t="s">
        <v>6999</v>
      </c>
      <c r="G1853" s="14" t="s">
        <v>4921</v>
      </c>
      <c r="H1853" s="14" t="s">
        <v>5037</v>
      </c>
      <c r="I1853" s="14" t="s">
        <v>4927</v>
      </c>
      <c r="J1853" s="14" t="s">
        <v>4936</v>
      </c>
      <c r="K1853" s="16">
        <v>30</v>
      </c>
    </row>
    <row r="1854" spans="1:11">
      <c r="A1854" s="12" t="s">
        <v>6863</v>
      </c>
      <c r="B1854" s="12" t="s">
        <v>6864</v>
      </c>
      <c r="C1854" s="12" t="s">
        <v>7000</v>
      </c>
      <c r="D1854" s="13" t="s">
        <v>4918</v>
      </c>
      <c r="E1854" s="13" t="s">
        <v>4919</v>
      </c>
      <c r="F1854" s="13" t="s">
        <v>7001</v>
      </c>
      <c r="G1854" s="14" t="s">
        <v>4921</v>
      </c>
      <c r="H1854" s="14" t="s">
        <v>5902</v>
      </c>
      <c r="I1854" s="14" t="s">
        <v>7002</v>
      </c>
      <c r="J1854" s="14" t="s">
        <v>4924</v>
      </c>
      <c r="K1854" s="16">
        <v>40</v>
      </c>
    </row>
    <row r="1855" spans="1:11">
      <c r="A1855" s="12" t="s">
        <v>6863</v>
      </c>
      <c r="B1855" s="12" t="s">
        <v>6864</v>
      </c>
      <c r="C1855" s="12" t="s">
        <v>7000</v>
      </c>
      <c r="D1855" s="13" t="s">
        <v>4918</v>
      </c>
      <c r="E1855" s="13" t="s">
        <v>4919</v>
      </c>
      <c r="F1855" s="13" t="s">
        <v>7001</v>
      </c>
      <c r="G1855" s="14" t="s">
        <v>4921</v>
      </c>
      <c r="H1855" s="14" t="s">
        <v>5902</v>
      </c>
      <c r="I1855" s="14" t="s">
        <v>7002</v>
      </c>
      <c r="J1855" s="14" t="s">
        <v>4924</v>
      </c>
      <c r="K1855" s="16">
        <v>22</v>
      </c>
    </row>
    <row r="1856" spans="1:11">
      <c r="A1856" s="12" t="s">
        <v>6863</v>
      </c>
      <c r="B1856" s="12" t="s">
        <v>6864</v>
      </c>
      <c r="C1856" s="12" t="s">
        <v>7000</v>
      </c>
      <c r="D1856" s="13" t="s">
        <v>4918</v>
      </c>
      <c r="E1856" s="13" t="s">
        <v>4919</v>
      </c>
      <c r="F1856" s="13" t="s">
        <v>7003</v>
      </c>
      <c r="G1856" s="14" t="s">
        <v>4921</v>
      </c>
      <c r="H1856" s="14" t="s">
        <v>4946</v>
      </c>
      <c r="I1856" s="14" t="s">
        <v>5530</v>
      </c>
      <c r="J1856" s="14" t="s">
        <v>4924</v>
      </c>
      <c r="K1856" s="16">
        <v>40</v>
      </c>
    </row>
    <row r="1857" spans="1:11">
      <c r="A1857" s="12" t="s">
        <v>6863</v>
      </c>
      <c r="B1857" s="12" t="s">
        <v>6864</v>
      </c>
      <c r="C1857" s="12" t="s">
        <v>7000</v>
      </c>
      <c r="D1857" s="13" t="s">
        <v>4918</v>
      </c>
      <c r="E1857" s="13" t="s">
        <v>4919</v>
      </c>
      <c r="F1857" s="13" t="s">
        <v>7003</v>
      </c>
      <c r="G1857" s="14" t="s">
        <v>4921</v>
      </c>
      <c r="H1857" s="14" t="s">
        <v>4946</v>
      </c>
      <c r="I1857" s="14" t="s">
        <v>5530</v>
      </c>
      <c r="J1857" s="14" t="s">
        <v>4924</v>
      </c>
      <c r="K1857" s="16">
        <v>22</v>
      </c>
    </row>
    <row r="1858" spans="1:11">
      <c r="A1858" s="12" t="s">
        <v>6863</v>
      </c>
      <c r="B1858" s="12" t="s">
        <v>6864</v>
      </c>
      <c r="C1858" s="12" t="s">
        <v>7000</v>
      </c>
      <c r="D1858" s="13" t="s">
        <v>4918</v>
      </c>
      <c r="E1858" s="13" t="s">
        <v>4939</v>
      </c>
      <c r="F1858" s="13" t="s">
        <v>7004</v>
      </c>
      <c r="G1858" s="14" t="s">
        <v>4921</v>
      </c>
      <c r="H1858" s="14" t="s">
        <v>4966</v>
      </c>
      <c r="I1858" s="14" t="s">
        <v>5530</v>
      </c>
      <c r="J1858" s="14" t="s">
        <v>4924</v>
      </c>
      <c r="K1858" s="16">
        <v>40</v>
      </c>
    </row>
    <row r="1859" spans="1:11">
      <c r="A1859" s="12" t="s">
        <v>6863</v>
      </c>
      <c r="B1859" s="12" t="s">
        <v>6864</v>
      </c>
      <c r="C1859" s="12" t="s">
        <v>7000</v>
      </c>
      <c r="D1859" s="13" t="s">
        <v>4918</v>
      </c>
      <c r="E1859" s="13" t="s">
        <v>4939</v>
      </c>
      <c r="F1859" s="13" t="s">
        <v>7004</v>
      </c>
      <c r="G1859" s="14" t="s">
        <v>4921</v>
      </c>
      <c r="H1859" s="14" t="s">
        <v>4966</v>
      </c>
      <c r="I1859" s="14" t="s">
        <v>5530</v>
      </c>
      <c r="J1859" s="14" t="s">
        <v>4924</v>
      </c>
      <c r="K1859" s="16">
        <v>22</v>
      </c>
    </row>
    <row r="1860" spans="1:11">
      <c r="A1860" s="12" t="s">
        <v>6863</v>
      </c>
      <c r="B1860" s="12" t="s">
        <v>6864</v>
      </c>
      <c r="C1860" s="12" t="s">
        <v>7000</v>
      </c>
      <c r="D1860" s="13" t="s">
        <v>4931</v>
      </c>
      <c r="E1860" s="13" t="s">
        <v>4932</v>
      </c>
      <c r="F1860" s="13" t="s">
        <v>7005</v>
      </c>
      <c r="G1860" s="14" t="s">
        <v>4921</v>
      </c>
      <c r="H1860" s="14" t="s">
        <v>4946</v>
      </c>
      <c r="I1860" s="14" t="s">
        <v>5530</v>
      </c>
      <c r="J1860" s="14" t="s">
        <v>4924</v>
      </c>
      <c r="K1860" s="16">
        <v>40</v>
      </c>
    </row>
    <row r="1861" spans="1:11">
      <c r="A1861" s="12" t="s">
        <v>6863</v>
      </c>
      <c r="B1861" s="12" t="s">
        <v>6864</v>
      </c>
      <c r="C1861" s="12" t="s">
        <v>7000</v>
      </c>
      <c r="D1861" s="13" t="s">
        <v>4931</v>
      </c>
      <c r="E1861" s="13" t="s">
        <v>4932</v>
      </c>
      <c r="F1861" s="13" t="s">
        <v>7005</v>
      </c>
      <c r="G1861" s="14" t="s">
        <v>4921</v>
      </c>
      <c r="H1861" s="14" t="s">
        <v>4946</v>
      </c>
      <c r="I1861" s="14" t="s">
        <v>5530</v>
      </c>
      <c r="J1861" s="14" t="s">
        <v>4924</v>
      </c>
      <c r="K1861" s="16">
        <v>22</v>
      </c>
    </row>
    <row r="1862" spans="1:11">
      <c r="A1862" s="12" t="s">
        <v>6863</v>
      </c>
      <c r="B1862" s="12" t="s">
        <v>6864</v>
      </c>
      <c r="C1862" s="12" t="s">
        <v>7000</v>
      </c>
      <c r="D1862" s="13" t="s">
        <v>4934</v>
      </c>
      <c r="E1862" s="13" t="s">
        <v>4998</v>
      </c>
      <c r="F1862" s="13" t="s">
        <v>5637</v>
      </c>
      <c r="G1862" s="14" t="s">
        <v>4921</v>
      </c>
      <c r="H1862" s="14" t="s">
        <v>5037</v>
      </c>
      <c r="I1862" s="14" t="s">
        <v>4927</v>
      </c>
      <c r="J1862" s="14" t="s">
        <v>4936</v>
      </c>
      <c r="K1862" s="16">
        <v>40</v>
      </c>
    </row>
    <row r="1863" spans="1:11">
      <c r="A1863" s="12" t="s">
        <v>6863</v>
      </c>
      <c r="B1863" s="12" t="s">
        <v>6864</v>
      </c>
      <c r="C1863" s="12" t="s">
        <v>7000</v>
      </c>
      <c r="D1863" s="13" t="s">
        <v>4934</v>
      </c>
      <c r="E1863" s="13" t="s">
        <v>4998</v>
      </c>
      <c r="F1863" s="13" t="s">
        <v>5637</v>
      </c>
      <c r="G1863" s="14" t="s">
        <v>4921</v>
      </c>
      <c r="H1863" s="14" t="s">
        <v>5037</v>
      </c>
      <c r="I1863" s="14" t="s">
        <v>4927</v>
      </c>
      <c r="J1863" s="14" t="s">
        <v>4936</v>
      </c>
      <c r="K1863" s="16">
        <v>22</v>
      </c>
    </row>
    <row r="1864" spans="1:11">
      <c r="A1864" s="12" t="s">
        <v>6863</v>
      </c>
      <c r="B1864" s="12" t="s">
        <v>6864</v>
      </c>
      <c r="C1864" s="12" t="s">
        <v>7006</v>
      </c>
      <c r="D1864" s="13" t="s">
        <v>4918</v>
      </c>
      <c r="E1864" s="13" t="s">
        <v>4919</v>
      </c>
      <c r="F1864" s="13" t="s">
        <v>7007</v>
      </c>
      <c r="G1864" s="14" t="s">
        <v>4921</v>
      </c>
      <c r="H1864" s="14" t="s">
        <v>4988</v>
      </c>
      <c r="I1864" s="14" t="s">
        <v>4975</v>
      </c>
      <c r="J1864" s="14" t="s">
        <v>4924</v>
      </c>
      <c r="K1864" s="16">
        <v>29</v>
      </c>
    </row>
    <row r="1865" spans="1:11">
      <c r="A1865" s="12" t="s">
        <v>6863</v>
      </c>
      <c r="B1865" s="12" t="s">
        <v>6864</v>
      </c>
      <c r="C1865" s="12" t="s">
        <v>7006</v>
      </c>
      <c r="D1865" s="13" t="s">
        <v>4918</v>
      </c>
      <c r="E1865" s="13" t="s">
        <v>4919</v>
      </c>
      <c r="F1865" s="13" t="s">
        <v>7008</v>
      </c>
      <c r="G1865" s="14" t="s">
        <v>4942</v>
      </c>
      <c r="H1865" s="14" t="s">
        <v>5239</v>
      </c>
      <c r="I1865" s="14" t="s">
        <v>5065</v>
      </c>
      <c r="J1865" s="14" t="s">
        <v>4924</v>
      </c>
      <c r="K1865" s="16">
        <v>29</v>
      </c>
    </row>
    <row r="1866" spans="1:11">
      <c r="A1866" s="12" t="s">
        <v>6863</v>
      </c>
      <c r="B1866" s="12" t="s">
        <v>6864</v>
      </c>
      <c r="C1866" s="12" t="s">
        <v>7006</v>
      </c>
      <c r="D1866" s="13" t="s">
        <v>4918</v>
      </c>
      <c r="E1866" s="13" t="s">
        <v>4919</v>
      </c>
      <c r="F1866" s="13" t="s">
        <v>7009</v>
      </c>
      <c r="G1866" s="14" t="s">
        <v>4942</v>
      </c>
      <c r="H1866" s="14" t="s">
        <v>7010</v>
      </c>
      <c r="I1866" s="14" t="s">
        <v>5065</v>
      </c>
      <c r="J1866" s="14" t="s">
        <v>4924</v>
      </c>
      <c r="K1866" s="16">
        <v>29</v>
      </c>
    </row>
    <row r="1867" spans="1:11">
      <c r="A1867" s="12" t="s">
        <v>6863</v>
      </c>
      <c r="B1867" s="12" t="s">
        <v>6864</v>
      </c>
      <c r="C1867" s="12" t="s">
        <v>7006</v>
      </c>
      <c r="D1867" s="13" t="s">
        <v>4931</v>
      </c>
      <c r="E1867" s="13" t="s">
        <v>4932</v>
      </c>
      <c r="F1867" s="13" t="s">
        <v>7011</v>
      </c>
      <c r="G1867" s="14" t="s">
        <v>4921</v>
      </c>
      <c r="H1867" s="14" t="s">
        <v>5192</v>
      </c>
      <c r="I1867" s="14" t="s">
        <v>5065</v>
      </c>
      <c r="J1867" s="14" t="s">
        <v>4924</v>
      </c>
      <c r="K1867" s="16">
        <v>29</v>
      </c>
    </row>
    <row r="1868" spans="1:11">
      <c r="A1868" s="12" t="s">
        <v>6863</v>
      </c>
      <c r="B1868" s="12" t="s">
        <v>6864</v>
      </c>
      <c r="C1868" s="12" t="s">
        <v>7006</v>
      </c>
      <c r="D1868" s="13" t="s">
        <v>4934</v>
      </c>
      <c r="E1868" s="13" t="s">
        <v>4998</v>
      </c>
      <c r="F1868" s="13" t="s">
        <v>7012</v>
      </c>
      <c r="G1868" s="14" t="s">
        <v>4921</v>
      </c>
      <c r="H1868" s="14" t="s">
        <v>5037</v>
      </c>
      <c r="I1868" s="14" t="s">
        <v>4927</v>
      </c>
      <c r="J1868" s="14" t="s">
        <v>4936</v>
      </c>
      <c r="K1868" s="16">
        <v>29</v>
      </c>
    </row>
    <row r="1869" spans="1:11">
      <c r="A1869" s="12" t="s">
        <v>6863</v>
      </c>
      <c r="B1869" s="12" t="s">
        <v>6864</v>
      </c>
      <c r="C1869" s="12" t="s">
        <v>7013</v>
      </c>
      <c r="D1869" s="13" t="s">
        <v>4918</v>
      </c>
      <c r="E1869" s="13" t="s">
        <v>4919</v>
      </c>
      <c r="F1869" s="13" t="s">
        <v>7014</v>
      </c>
      <c r="G1869" s="14" t="s">
        <v>4942</v>
      </c>
      <c r="H1869" s="14" t="s">
        <v>4938</v>
      </c>
      <c r="I1869" s="14" t="s">
        <v>4927</v>
      </c>
      <c r="J1869" s="14" t="s">
        <v>4924</v>
      </c>
      <c r="K1869" s="16">
        <v>4</v>
      </c>
    </row>
    <row r="1870" spans="1:11">
      <c r="A1870" s="12" t="s">
        <v>6863</v>
      </c>
      <c r="B1870" s="12" t="s">
        <v>6864</v>
      </c>
      <c r="C1870" s="12" t="s">
        <v>7013</v>
      </c>
      <c r="D1870" s="13" t="s">
        <v>4918</v>
      </c>
      <c r="E1870" s="13" t="s">
        <v>4919</v>
      </c>
      <c r="F1870" s="13" t="s">
        <v>7015</v>
      </c>
      <c r="G1870" s="14" t="s">
        <v>4921</v>
      </c>
      <c r="H1870" s="14" t="s">
        <v>4958</v>
      </c>
      <c r="I1870" s="14" t="s">
        <v>5065</v>
      </c>
      <c r="J1870" s="14" t="s">
        <v>4924</v>
      </c>
      <c r="K1870" s="16">
        <v>4</v>
      </c>
    </row>
    <row r="1871" spans="1:11">
      <c r="A1871" s="12" t="s">
        <v>6863</v>
      </c>
      <c r="B1871" s="12" t="s">
        <v>6864</v>
      </c>
      <c r="C1871" s="12" t="s">
        <v>7013</v>
      </c>
      <c r="D1871" s="13" t="s">
        <v>4918</v>
      </c>
      <c r="E1871" s="13" t="s">
        <v>4939</v>
      </c>
      <c r="F1871" s="13" t="s">
        <v>7016</v>
      </c>
      <c r="G1871" s="14" t="s">
        <v>4942</v>
      </c>
      <c r="H1871" s="14" t="s">
        <v>5201</v>
      </c>
      <c r="I1871" s="14" t="s">
        <v>6429</v>
      </c>
      <c r="J1871" s="14" t="s">
        <v>4924</v>
      </c>
      <c r="K1871" s="16">
        <v>4</v>
      </c>
    </row>
    <row r="1872" spans="1:11">
      <c r="A1872" s="12" t="s">
        <v>6863</v>
      </c>
      <c r="B1872" s="12" t="s">
        <v>6864</v>
      </c>
      <c r="C1872" s="12" t="s">
        <v>7013</v>
      </c>
      <c r="D1872" s="13" t="s">
        <v>4931</v>
      </c>
      <c r="E1872" s="13" t="s">
        <v>4932</v>
      </c>
      <c r="F1872" s="13" t="s">
        <v>5747</v>
      </c>
      <c r="G1872" s="14" t="s">
        <v>4921</v>
      </c>
      <c r="H1872" s="14" t="s">
        <v>4958</v>
      </c>
      <c r="I1872" s="14" t="s">
        <v>5065</v>
      </c>
      <c r="J1872" s="14" t="s">
        <v>4924</v>
      </c>
      <c r="K1872" s="16">
        <v>4</v>
      </c>
    </row>
    <row r="1873" spans="1:11">
      <c r="A1873" s="12" t="s">
        <v>6863</v>
      </c>
      <c r="B1873" s="12" t="s">
        <v>6864</v>
      </c>
      <c r="C1873" s="12" t="s">
        <v>7013</v>
      </c>
      <c r="D1873" s="13" t="s">
        <v>4934</v>
      </c>
      <c r="E1873" s="13" t="s">
        <v>4998</v>
      </c>
      <c r="F1873" s="13" t="s">
        <v>7017</v>
      </c>
      <c r="G1873" s="14" t="s">
        <v>4921</v>
      </c>
      <c r="H1873" s="14" t="s">
        <v>5037</v>
      </c>
      <c r="I1873" s="14" t="s">
        <v>4927</v>
      </c>
      <c r="J1873" s="14" t="s">
        <v>4936</v>
      </c>
      <c r="K1873" s="16">
        <v>4</v>
      </c>
    </row>
    <row r="1874" spans="1:11">
      <c r="A1874" s="12" t="s">
        <v>6863</v>
      </c>
      <c r="B1874" s="12" t="s">
        <v>6864</v>
      </c>
      <c r="C1874" s="12" t="s">
        <v>7018</v>
      </c>
      <c r="D1874" s="13"/>
      <c r="E1874" s="13"/>
      <c r="F1874" s="13"/>
      <c r="G1874" s="14"/>
      <c r="H1874" s="14"/>
      <c r="I1874" s="14"/>
      <c r="J1874" s="14"/>
      <c r="K1874" s="16">
        <v>5.599075</v>
      </c>
    </row>
    <row r="1875" spans="1:11">
      <c r="A1875" s="12" t="s">
        <v>6863</v>
      </c>
      <c r="B1875" s="12" t="s">
        <v>6864</v>
      </c>
      <c r="C1875" s="12" t="s">
        <v>7019</v>
      </c>
      <c r="D1875" s="13"/>
      <c r="E1875" s="13"/>
      <c r="F1875" s="13"/>
      <c r="G1875" s="14"/>
      <c r="H1875" s="14"/>
      <c r="I1875" s="14"/>
      <c r="J1875" s="14"/>
      <c r="K1875" s="16">
        <v>131.851701</v>
      </c>
    </row>
    <row r="1876" spans="1:11">
      <c r="A1876" s="12" t="s">
        <v>6863</v>
      </c>
      <c r="B1876" s="12" t="s">
        <v>6864</v>
      </c>
      <c r="C1876" s="12" t="s">
        <v>7020</v>
      </c>
      <c r="D1876" s="13" t="s">
        <v>4918</v>
      </c>
      <c r="E1876" s="13" t="s">
        <v>4939</v>
      </c>
      <c r="F1876" s="13" t="s">
        <v>7021</v>
      </c>
      <c r="G1876" s="14" t="s">
        <v>4942</v>
      </c>
      <c r="H1876" s="14" t="s">
        <v>5026</v>
      </c>
      <c r="I1876" s="14" t="s">
        <v>6873</v>
      </c>
      <c r="J1876" s="14" t="s">
        <v>4924</v>
      </c>
      <c r="K1876" s="16">
        <v>681</v>
      </c>
    </row>
    <row r="1877" spans="1:11">
      <c r="A1877" s="12" t="s">
        <v>6863</v>
      </c>
      <c r="B1877" s="12" t="s">
        <v>6864</v>
      </c>
      <c r="C1877" s="12" t="s">
        <v>7020</v>
      </c>
      <c r="D1877" s="13" t="s">
        <v>4918</v>
      </c>
      <c r="E1877" s="13" t="s">
        <v>4939</v>
      </c>
      <c r="F1877" s="13" t="s">
        <v>7022</v>
      </c>
      <c r="G1877" s="14" t="s">
        <v>4942</v>
      </c>
      <c r="H1877" s="14" t="s">
        <v>4936</v>
      </c>
      <c r="I1877" s="14" t="s">
        <v>6873</v>
      </c>
      <c r="J1877" s="14" t="s">
        <v>4924</v>
      </c>
      <c r="K1877" s="16">
        <v>681</v>
      </c>
    </row>
    <row r="1878" spans="1:11">
      <c r="A1878" s="12" t="s">
        <v>6863</v>
      </c>
      <c r="B1878" s="12" t="s">
        <v>6864</v>
      </c>
      <c r="C1878" s="12" t="s">
        <v>7020</v>
      </c>
      <c r="D1878" s="13" t="s">
        <v>4918</v>
      </c>
      <c r="E1878" s="13" t="s">
        <v>4939</v>
      </c>
      <c r="F1878" s="13" t="s">
        <v>7023</v>
      </c>
      <c r="G1878" s="14" t="s">
        <v>4942</v>
      </c>
      <c r="H1878" s="14" t="s">
        <v>5051</v>
      </c>
      <c r="I1878" s="14" t="s">
        <v>6873</v>
      </c>
      <c r="J1878" s="14" t="s">
        <v>4924</v>
      </c>
      <c r="K1878" s="16">
        <v>681</v>
      </c>
    </row>
    <row r="1879" spans="1:11">
      <c r="A1879" s="12" t="s">
        <v>6863</v>
      </c>
      <c r="B1879" s="12" t="s">
        <v>6864</v>
      </c>
      <c r="C1879" s="12" t="s">
        <v>7020</v>
      </c>
      <c r="D1879" s="13" t="s">
        <v>4931</v>
      </c>
      <c r="E1879" s="13" t="s">
        <v>4932</v>
      </c>
      <c r="F1879" s="13" t="s">
        <v>5747</v>
      </c>
      <c r="G1879" s="14" t="s">
        <v>4921</v>
      </c>
      <c r="H1879" s="14" t="s">
        <v>7024</v>
      </c>
      <c r="I1879" s="14" t="s">
        <v>5065</v>
      </c>
      <c r="J1879" s="14" t="s">
        <v>4924</v>
      </c>
      <c r="K1879" s="16">
        <v>681</v>
      </c>
    </row>
    <row r="1880" spans="1:11">
      <c r="A1880" s="12" t="s">
        <v>6863</v>
      </c>
      <c r="B1880" s="12" t="s">
        <v>6864</v>
      </c>
      <c r="C1880" s="12" t="s">
        <v>7020</v>
      </c>
      <c r="D1880" s="13" t="s">
        <v>4934</v>
      </c>
      <c r="E1880" s="13" t="s">
        <v>4998</v>
      </c>
      <c r="F1880" s="13" t="s">
        <v>7017</v>
      </c>
      <c r="G1880" s="14" t="s">
        <v>4921</v>
      </c>
      <c r="H1880" s="14" t="s">
        <v>5037</v>
      </c>
      <c r="I1880" s="14" t="s">
        <v>4927</v>
      </c>
      <c r="J1880" s="14" t="s">
        <v>4936</v>
      </c>
      <c r="K1880" s="16">
        <v>681</v>
      </c>
    </row>
    <row r="1881" spans="1:11">
      <c r="A1881" s="12" t="s">
        <v>6863</v>
      </c>
      <c r="B1881" s="12" t="s">
        <v>6864</v>
      </c>
      <c r="C1881" s="12" t="s">
        <v>7025</v>
      </c>
      <c r="D1881" s="13" t="s">
        <v>4918</v>
      </c>
      <c r="E1881" s="13" t="s">
        <v>4919</v>
      </c>
      <c r="F1881" s="13" t="s">
        <v>7026</v>
      </c>
      <c r="G1881" s="14" t="s">
        <v>4942</v>
      </c>
      <c r="H1881" s="14" t="s">
        <v>4938</v>
      </c>
      <c r="I1881" s="14" t="s">
        <v>6869</v>
      </c>
      <c r="J1881" s="14" t="s">
        <v>4924</v>
      </c>
      <c r="K1881" s="16">
        <v>5.4575</v>
      </c>
    </row>
    <row r="1882" spans="1:11">
      <c r="A1882" s="12" t="s">
        <v>6863</v>
      </c>
      <c r="B1882" s="12" t="s">
        <v>6864</v>
      </c>
      <c r="C1882" s="12" t="s">
        <v>7025</v>
      </c>
      <c r="D1882" s="13" t="s">
        <v>4918</v>
      </c>
      <c r="E1882" s="13" t="s">
        <v>4919</v>
      </c>
      <c r="F1882" s="13" t="s">
        <v>7026</v>
      </c>
      <c r="G1882" s="14" t="s">
        <v>4942</v>
      </c>
      <c r="H1882" s="14" t="s">
        <v>4938</v>
      </c>
      <c r="I1882" s="14" t="s">
        <v>6869</v>
      </c>
      <c r="J1882" s="14" t="s">
        <v>4924</v>
      </c>
      <c r="K1882" s="16">
        <v>30</v>
      </c>
    </row>
    <row r="1883" spans="1:11">
      <c r="A1883" s="12" t="s">
        <v>6863</v>
      </c>
      <c r="B1883" s="12" t="s">
        <v>6864</v>
      </c>
      <c r="C1883" s="12" t="s">
        <v>7025</v>
      </c>
      <c r="D1883" s="13" t="s">
        <v>4918</v>
      </c>
      <c r="E1883" s="13" t="s">
        <v>4919</v>
      </c>
      <c r="F1883" s="13" t="s">
        <v>6933</v>
      </c>
      <c r="G1883" s="14" t="s">
        <v>4942</v>
      </c>
      <c r="H1883" s="14" t="s">
        <v>5736</v>
      </c>
      <c r="I1883" s="14" t="s">
        <v>5131</v>
      </c>
      <c r="J1883" s="14" t="s">
        <v>4924</v>
      </c>
      <c r="K1883" s="16">
        <v>5.4575</v>
      </c>
    </row>
    <row r="1884" spans="1:11">
      <c r="A1884" s="12" t="s">
        <v>6863</v>
      </c>
      <c r="B1884" s="12" t="s">
        <v>6864</v>
      </c>
      <c r="C1884" s="12" t="s">
        <v>7025</v>
      </c>
      <c r="D1884" s="13" t="s">
        <v>4918</v>
      </c>
      <c r="E1884" s="13" t="s">
        <v>4919</v>
      </c>
      <c r="F1884" s="13" t="s">
        <v>6933</v>
      </c>
      <c r="G1884" s="14" t="s">
        <v>4942</v>
      </c>
      <c r="H1884" s="14" t="s">
        <v>5736</v>
      </c>
      <c r="I1884" s="14" t="s">
        <v>5131</v>
      </c>
      <c r="J1884" s="14" t="s">
        <v>4924</v>
      </c>
      <c r="K1884" s="16">
        <v>30</v>
      </c>
    </row>
    <row r="1885" spans="1:11">
      <c r="A1885" s="12" t="s">
        <v>6863</v>
      </c>
      <c r="B1885" s="12" t="s">
        <v>6864</v>
      </c>
      <c r="C1885" s="12" t="s">
        <v>7025</v>
      </c>
      <c r="D1885" s="13" t="s">
        <v>4918</v>
      </c>
      <c r="E1885" s="13" t="s">
        <v>4939</v>
      </c>
      <c r="F1885" s="13" t="s">
        <v>5883</v>
      </c>
      <c r="G1885" s="14" t="s">
        <v>4921</v>
      </c>
      <c r="H1885" s="14" t="s">
        <v>4926</v>
      </c>
      <c r="I1885" s="14" t="s">
        <v>4927</v>
      </c>
      <c r="J1885" s="14" t="s">
        <v>4924</v>
      </c>
      <c r="K1885" s="16">
        <v>5.4575</v>
      </c>
    </row>
    <row r="1886" spans="1:11">
      <c r="A1886" s="12" t="s">
        <v>6863</v>
      </c>
      <c r="B1886" s="12" t="s">
        <v>6864</v>
      </c>
      <c r="C1886" s="12" t="s">
        <v>7025</v>
      </c>
      <c r="D1886" s="13" t="s">
        <v>4918</v>
      </c>
      <c r="E1886" s="13" t="s">
        <v>4939</v>
      </c>
      <c r="F1886" s="13" t="s">
        <v>5883</v>
      </c>
      <c r="G1886" s="14" t="s">
        <v>4921</v>
      </c>
      <c r="H1886" s="14" t="s">
        <v>4926</v>
      </c>
      <c r="I1886" s="14" t="s">
        <v>4927</v>
      </c>
      <c r="J1886" s="14" t="s">
        <v>4924</v>
      </c>
      <c r="K1886" s="16">
        <v>30</v>
      </c>
    </row>
    <row r="1887" spans="1:11">
      <c r="A1887" s="12" t="s">
        <v>6863</v>
      </c>
      <c r="B1887" s="12" t="s">
        <v>6864</v>
      </c>
      <c r="C1887" s="12" t="s">
        <v>7025</v>
      </c>
      <c r="D1887" s="13" t="s">
        <v>4931</v>
      </c>
      <c r="E1887" s="13" t="s">
        <v>4932</v>
      </c>
      <c r="F1887" s="13" t="s">
        <v>7027</v>
      </c>
      <c r="G1887" s="14" t="s">
        <v>4942</v>
      </c>
      <c r="H1887" s="14" t="s">
        <v>4938</v>
      </c>
      <c r="I1887" s="14" t="s">
        <v>6869</v>
      </c>
      <c r="J1887" s="14" t="s">
        <v>4924</v>
      </c>
      <c r="K1887" s="16">
        <v>5.4575</v>
      </c>
    </row>
    <row r="1888" spans="1:11">
      <c r="A1888" s="12" t="s">
        <v>6863</v>
      </c>
      <c r="B1888" s="12" t="s">
        <v>6864</v>
      </c>
      <c r="C1888" s="12" t="s">
        <v>7025</v>
      </c>
      <c r="D1888" s="13" t="s">
        <v>4931</v>
      </c>
      <c r="E1888" s="13" t="s">
        <v>4932</v>
      </c>
      <c r="F1888" s="13" t="s">
        <v>7027</v>
      </c>
      <c r="G1888" s="14" t="s">
        <v>4942</v>
      </c>
      <c r="H1888" s="14" t="s">
        <v>4938</v>
      </c>
      <c r="I1888" s="14" t="s">
        <v>6869</v>
      </c>
      <c r="J1888" s="14" t="s">
        <v>4924</v>
      </c>
      <c r="K1888" s="16">
        <v>30</v>
      </c>
    </row>
    <row r="1889" spans="1:11">
      <c r="A1889" s="12" t="s">
        <v>6863</v>
      </c>
      <c r="B1889" s="12" t="s">
        <v>6864</v>
      </c>
      <c r="C1889" s="12" t="s">
        <v>7025</v>
      </c>
      <c r="D1889" s="13" t="s">
        <v>4934</v>
      </c>
      <c r="E1889" s="13" t="s">
        <v>4998</v>
      </c>
      <c r="F1889" s="13" t="s">
        <v>7028</v>
      </c>
      <c r="G1889" s="14" t="s">
        <v>4921</v>
      </c>
      <c r="H1889" s="14" t="s">
        <v>5037</v>
      </c>
      <c r="I1889" s="14" t="s">
        <v>4927</v>
      </c>
      <c r="J1889" s="14" t="s">
        <v>4936</v>
      </c>
      <c r="K1889" s="16">
        <v>5.4575</v>
      </c>
    </row>
    <row r="1890" spans="1:11">
      <c r="A1890" s="12" t="s">
        <v>6863</v>
      </c>
      <c r="B1890" s="12" t="s">
        <v>6864</v>
      </c>
      <c r="C1890" s="12" t="s">
        <v>7025</v>
      </c>
      <c r="D1890" s="13" t="s">
        <v>4934</v>
      </c>
      <c r="E1890" s="13" t="s">
        <v>4998</v>
      </c>
      <c r="F1890" s="13" t="s">
        <v>7028</v>
      </c>
      <c r="G1890" s="14" t="s">
        <v>4921</v>
      </c>
      <c r="H1890" s="14" t="s">
        <v>5037</v>
      </c>
      <c r="I1890" s="14" t="s">
        <v>4927</v>
      </c>
      <c r="J1890" s="14" t="s">
        <v>4936</v>
      </c>
      <c r="K1890" s="16">
        <v>30</v>
      </c>
    </row>
    <row r="1891" spans="1:11">
      <c r="A1891" s="12" t="s">
        <v>6863</v>
      </c>
      <c r="B1891" s="12" t="s">
        <v>6864</v>
      </c>
      <c r="C1891" s="12" t="s">
        <v>7029</v>
      </c>
      <c r="D1891" s="13" t="s">
        <v>4918</v>
      </c>
      <c r="E1891" s="13" t="s">
        <v>4919</v>
      </c>
      <c r="F1891" s="13" t="s">
        <v>7030</v>
      </c>
      <c r="G1891" s="14" t="s">
        <v>4942</v>
      </c>
      <c r="H1891" s="14" t="s">
        <v>5239</v>
      </c>
      <c r="I1891" s="14" t="s">
        <v>4949</v>
      </c>
      <c r="J1891" s="14" t="s">
        <v>4924</v>
      </c>
      <c r="K1891" s="16">
        <v>5</v>
      </c>
    </row>
    <row r="1892" spans="1:11">
      <c r="A1892" s="12" t="s">
        <v>6863</v>
      </c>
      <c r="B1892" s="12" t="s">
        <v>6864</v>
      </c>
      <c r="C1892" s="12" t="s">
        <v>7029</v>
      </c>
      <c r="D1892" s="13" t="s">
        <v>4918</v>
      </c>
      <c r="E1892" s="13" t="s">
        <v>4919</v>
      </c>
      <c r="F1892" s="13" t="s">
        <v>7031</v>
      </c>
      <c r="G1892" s="14" t="s">
        <v>4942</v>
      </c>
      <c r="H1892" s="14" t="s">
        <v>5192</v>
      </c>
      <c r="I1892" s="14" t="s">
        <v>6429</v>
      </c>
      <c r="J1892" s="14" t="s">
        <v>4924</v>
      </c>
      <c r="K1892" s="16">
        <v>5</v>
      </c>
    </row>
    <row r="1893" spans="1:11">
      <c r="A1893" s="12" t="s">
        <v>6863</v>
      </c>
      <c r="B1893" s="12" t="s">
        <v>6864</v>
      </c>
      <c r="C1893" s="12" t="s">
        <v>7029</v>
      </c>
      <c r="D1893" s="13" t="s">
        <v>4918</v>
      </c>
      <c r="E1893" s="13" t="s">
        <v>4939</v>
      </c>
      <c r="F1893" s="13" t="s">
        <v>7032</v>
      </c>
      <c r="G1893" s="14" t="s">
        <v>4921</v>
      </c>
      <c r="H1893" s="14" t="s">
        <v>4966</v>
      </c>
      <c r="I1893" s="14" t="s">
        <v>4947</v>
      </c>
      <c r="J1893" s="14" t="s">
        <v>4924</v>
      </c>
      <c r="K1893" s="16">
        <v>5</v>
      </c>
    </row>
    <row r="1894" spans="1:11">
      <c r="A1894" s="12" t="s">
        <v>6863</v>
      </c>
      <c r="B1894" s="12" t="s">
        <v>6864</v>
      </c>
      <c r="C1894" s="12" t="s">
        <v>7029</v>
      </c>
      <c r="D1894" s="13" t="s">
        <v>4931</v>
      </c>
      <c r="E1894" s="13" t="s">
        <v>4932</v>
      </c>
      <c r="F1894" s="13" t="s">
        <v>7033</v>
      </c>
      <c r="G1894" s="14" t="s">
        <v>4942</v>
      </c>
      <c r="H1894" s="14" t="s">
        <v>5239</v>
      </c>
      <c r="I1894" s="14" t="s">
        <v>4949</v>
      </c>
      <c r="J1894" s="14" t="s">
        <v>4924</v>
      </c>
      <c r="K1894" s="16">
        <v>5</v>
      </c>
    </row>
    <row r="1895" spans="1:11">
      <c r="A1895" s="12" t="s">
        <v>6863</v>
      </c>
      <c r="B1895" s="12" t="s">
        <v>6864</v>
      </c>
      <c r="C1895" s="12" t="s">
        <v>7029</v>
      </c>
      <c r="D1895" s="13" t="s">
        <v>4934</v>
      </c>
      <c r="E1895" s="13" t="s">
        <v>4998</v>
      </c>
      <c r="F1895" s="13" t="s">
        <v>7017</v>
      </c>
      <c r="G1895" s="14" t="s">
        <v>4921</v>
      </c>
      <c r="H1895" s="14" t="s">
        <v>5037</v>
      </c>
      <c r="I1895" s="14" t="s">
        <v>4927</v>
      </c>
      <c r="J1895" s="14" t="s">
        <v>4936</v>
      </c>
      <c r="K1895" s="16">
        <v>5</v>
      </c>
    </row>
    <row r="1896" spans="1:11">
      <c r="A1896" s="12" t="s">
        <v>6863</v>
      </c>
      <c r="B1896" s="12" t="s">
        <v>6864</v>
      </c>
      <c r="C1896" s="12" t="s">
        <v>7034</v>
      </c>
      <c r="D1896" s="13" t="s">
        <v>4918</v>
      </c>
      <c r="E1896" s="13" t="s">
        <v>4919</v>
      </c>
      <c r="F1896" s="13" t="s">
        <v>7035</v>
      </c>
      <c r="G1896" s="14" t="s">
        <v>4942</v>
      </c>
      <c r="H1896" s="14" t="s">
        <v>7036</v>
      </c>
      <c r="I1896" s="14" t="s">
        <v>6951</v>
      </c>
      <c r="J1896" s="14" t="s">
        <v>4924</v>
      </c>
      <c r="K1896" s="16">
        <v>18</v>
      </c>
    </row>
    <row r="1897" spans="1:11">
      <c r="A1897" s="12" t="s">
        <v>6863</v>
      </c>
      <c r="B1897" s="12" t="s">
        <v>6864</v>
      </c>
      <c r="C1897" s="12" t="s">
        <v>7034</v>
      </c>
      <c r="D1897" s="13" t="s">
        <v>4918</v>
      </c>
      <c r="E1897" s="13" t="s">
        <v>4919</v>
      </c>
      <c r="F1897" s="13" t="s">
        <v>7037</v>
      </c>
      <c r="G1897" s="14" t="s">
        <v>4921</v>
      </c>
      <c r="H1897" s="14" t="s">
        <v>4966</v>
      </c>
      <c r="I1897" s="14" t="s">
        <v>5530</v>
      </c>
      <c r="J1897" s="14" t="s">
        <v>4924</v>
      </c>
      <c r="K1897" s="16">
        <v>18</v>
      </c>
    </row>
    <row r="1898" spans="1:11">
      <c r="A1898" s="12" t="s">
        <v>6863</v>
      </c>
      <c r="B1898" s="12" t="s">
        <v>6864</v>
      </c>
      <c r="C1898" s="12" t="s">
        <v>7034</v>
      </c>
      <c r="D1898" s="13" t="s">
        <v>4918</v>
      </c>
      <c r="E1898" s="13" t="s">
        <v>4919</v>
      </c>
      <c r="F1898" s="13" t="s">
        <v>7038</v>
      </c>
      <c r="G1898" s="14" t="s">
        <v>4942</v>
      </c>
      <c r="H1898" s="14" t="s">
        <v>5137</v>
      </c>
      <c r="I1898" s="14" t="s">
        <v>5530</v>
      </c>
      <c r="J1898" s="14" t="s">
        <v>4924</v>
      </c>
      <c r="K1898" s="16">
        <v>18</v>
      </c>
    </row>
    <row r="1899" spans="1:11">
      <c r="A1899" s="12" t="s">
        <v>6863</v>
      </c>
      <c r="B1899" s="12" t="s">
        <v>6864</v>
      </c>
      <c r="C1899" s="12" t="s">
        <v>7034</v>
      </c>
      <c r="D1899" s="13" t="s">
        <v>4931</v>
      </c>
      <c r="E1899" s="13" t="s">
        <v>4932</v>
      </c>
      <c r="F1899" s="13" t="s">
        <v>7039</v>
      </c>
      <c r="G1899" s="14" t="s">
        <v>4921</v>
      </c>
      <c r="H1899" s="14" t="s">
        <v>4966</v>
      </c>
      <c r="I1899" s="14" t="s">
        <v>5530</v>
      </c>
      <c r="J1899" s="14" t="s">
        <v>4924</v>
      </c>
      <c r="K1899" s="16">
        <v>18</v>
      </c>
    </row>
    <row r="1900" spans="1:11">
      <c r="A1900" s="12" t="s">
        <v>6863</v>
      </c>
      <c r="B1900" s="12" t="s">
        <v>6864</v>
      </c>
      <c r="C1900" s="12" t="s">
        <v>7034</v>
      </c>
      <c r="D1900" s="13" t="s">
        <v>4934</v>
      </c>
      <c r="E1900" s="13" t="s">
        <v>4998</v>
      </c>
      <c r="F1900" s="13" t="s">
        <v>5637</v>
      </c>
      <c r="G1900" s="14" t="s">
        <v>4921</v>
      </c>
      <c r="H1900" s="14" t="s">
        <v>5037</v>
      </c>
      <c r="I1900" s="14" t="s">
        <v>4927</v>
      </c>
      <c r="J1900" s="14" t="s">
        <v>4936</v>
      </c>
      <c r="K1900" s="16">
        <v>18</v>
      </c>
    </row>
    <row r="1901" spans="1:11">
      <c r="A1901" s="12" t="s">
        <v>6863</v>
      </c>
      <c r="B1901" s="12" t="s">
        <v>6864</v>
      </c>
      <c r="C1901" s="12" t="s">
        <v>7040</v>
      </c>
      <c r="D1901" s="13" t="s">
        <v>4918</v>
      </c>
      <c r="E1901" s="13" t="s">
        <v>4919</v>
      </c>
      <c r="F1901" s="13" t="s">
        <v>7041</v>
      </c>
      <c r="G1901" s="14" t="s">
        <v>4921</v>
      </c>
      <c r="H1901" s="14" t="s">
        <v>7042</v>
      </c>
      <c r="I1901" s="14" t="s">
        <v>6869</v>
      </c>
      <c r="J1901" s="14" t="s">
        <v>4924</v>
      </c>
      <c r="K1901" s="16">
        <v>96</v>
      </c>
    </row>
    <row r="1902" spans="1:11">
      <c r="A1902" s="12" t="s">
        <v>6863</v>
      </c>
      <c r="B1902" s="12" t="s">
        <v>6864</v>
      </c>
      <c r="C1902" s="12" t="s">
        <v>7040</v>
      </c>
      <c r="D1902" s="13" t="s">
        <v>4918</v>
      </c>
      <c r="E1902" s="13" t="s">
        <v>4919</v>
      </c>
      <c r="F1902" s="13" t="s">
        <v>7043</v>
      </c>
      <c r="G1902" s="14" t="s">
        <v>4921</v>
      </c>
      <c r="H1902" s="14" t="s">
        <v>5110</v>
      </c>
      <c r="I1902" s="14" t="s">
        <v>5668</v>
      </c>
      <c r="J1902" s="14" t="s">
        <v>4924</v>
      </c>
      <c r="K1902" s="16">
        <v>96</v>
      </c>
    </row>
    <row r="1903" spans="1:11">
      <c r="A1903" s="12" t="s">
        <v>6863</v>
      </c>
      <c r="B1903" s="12" t="s">
        <v>6864</v>
      </c>
      <c r="C1903" s="12" t="s">
        <v>7040</v>
      </c>
      <c r="D1903" s="13" t="s">
        <v>4918</v>
      </c>
      <c r="E1903" s="13" t="s">
        <v>4939</v>
      </c>
      <c r="F1903" s="13" t="s">
        <v>5883</v>
      </c>
      <c r="G1903" s="14" t="s">
        <v>4942</v>
      </c>
      <c r="H1903" s="14" t="s">
        <v>4938</v>
      </c>
      <c r="I1903" s="14" t="s">
        <v>4927</v>
      </c>
      <c r="J1903" s="14" t="s">
        <v>4924</v>
      </c>
      <c r="K1903" s="16">
        <v>96</v>
      </c>
    </row>
    <row r="1904" spans="1:11">
      <c r="A1904" s="12" t="s">
        <v>6863</v>
      </c>
      <c r="B1904" s="12" t="s">
        <v>6864</v>
      </c>
      <c r="C1904" s="12" t="s">
        <v>7040</v>
      </c>
      <c r="D1904" s="13" t="s">
        <v>4931</v>
      </c>
      <c r="E1904" s="13" t="s">
        <v>4932</v>
      </c>
      <c r="F1904" s="13" t="s">
        <v>7044</v>
      </c>
      <c r="G1904" s="14" t="s">
        <v>4921</v>
      </c>
      <c r="H1904" s="14" t="s">
        <v>7042</v>
      </c>
      <c r="I1904" s="14" t="s">
        <v>4927</v>
      </c>
      <c r="J1904" s="14" t="s">
        <v>4924</v>
      </c>
      <c r="K1904" s="16">
        <v>96</v>
      </c>
    </row>
    <row r="1905" spans="1:11">
      <c r="A1905" s="12" t="s">
        <v>6863</v>
      </c>
      <c r="B1905" s="12" t="s">
        <v>6864</v>
      </c>
      <c r="C1905" s="12" t="s">
        <v>7040</v>
      </c>
      <c r="D1905" s="13" t="s">
        <v>4934</v>
      </c>
      <c r="E1905" s="13" t="s">
        <v>4998</v>
      </c>
      <c r="F1905" s="13" t="s">
        <v>7045</v>
      </c>
      <c r="G1905" s="14" t="s">
        <v>4921</v>
      </c>
      <c r="H1905" s="14" t="s">
        <v>4926</v>
      </c>
      <c r="I1905" s="14" t="s">
        <v>4927</v>
      </c>
      <c r="J1905" s="14" t="s">
        <v>4936</v>
      </c>
      <c r="K1905" s="16">
        <v>96</v>
      </c>
    </row>
    <row r="1906" spans="1:11">
      <c r="A1906" s="12" t="s">
        <v>6863</v>
      </c>
      <c r="B1906" s="12" t="s">
        <v>6864</v>
      </c>
      <c r="C1906" s="12" t="s">
        <v>7046</v>
      </c>
      <c r="D1906" s="13" t="s">
        <v>4918</v>
      </c>
      <c r="E1906" s="13" t="s">
        <v>4919</v>
      </c>
      <c r="F1906" s="13" t="s">
        <v>7047</v>
      </c>
      <c r="G1906" s="14" t="s">
        <v>4942</v>
      </c>
      <c r="H1906" s="14" t="s">
        <v>4966</v>
      </c>
      <c r="I1906" s="14" t="s">
        <v>5065</v>
      </c>
      <c r="J1906" s="14" t="s">
        <v>4924</v>
      </c>
      <c r="K1906" s="16">
        <v>16</v>
      </c>
    </row>
    <row r="1907" spans="1:11">
      <c r="A1907" s="12" t="s">
        <v>6863</v>
      </c>
      <c r="B1907" s="12" t="s">
        <v>6864</v>
      </c>
      <c r="C1907" s="12" t="s">
        <v>7046</v>
      </c>
      <c r="D1907" s="13" t="s">
        <v>4918</v>
      </c>
      <c r="E1907" s="13" t="s">
        <v>4919</v>
      </c>
      <c r="F1907" s="13" t="s">
        <v>7048</v>
      </c>
      <c r="G1907" s="14" t="s">
        <v>4921</v>
      </c>
      <c r="H1907" s="14" t="s">
        <v>5056</v>
      </c>
      <c r="I1907" s="14" t="s">
        <v>5635</v>
      </c>
      <c r="J1907" s="14" t="s">
        <v>4924</v>
      </c>
      <c r="K1907" s="16">
        <v>16</v>
      </c>
    </row>
    <row r="1908" spans="1:11">
      <c r="A1908" s="12" t="s">
        <v>6863</v>
      </c>
      <c r="B1908" s="12" t="s">
        <v>6864</v>
      </c>
      <c r="C1908" s="12" t="s">
        <v>7046</v>
      </c>
      <c r="D1908" s="13" t="s">
        <v>4918</v>
      </c>
      <c r="E1908" s="13" t="s">
        <v>4939</v>
      </c>
      <c r="F1908" s="13" t="s">
        <v>7049</v>
      </c>
      <c r="G1908" s="14" t="s">
        <v>4942</v>
      </c>
      <c r="H1908" s="14" t="s">
        <v>5110</v>
      </c>
      <c r="I1908" s="14" t="s">
        <v>6951</v>
      </c>
      <c r="J1908" s="14" t="s">
        <v>4924</v>
      </c>
      <c r="K1908" s="16">
        <v>16</v>
      </c>
    </row>
    <row r="1909" spans="1:11">
      <c r="A1909" s="12" t="s">
        <v>6863</v>
      </c>
      <c r="B1909" s="12" t="s">
        <v>6864</v>
      </c>
      <c r="C1909" s="12" t="s">
        <v>7046</v>
      </c>
      <c r="D1909" s="13" t="s">
        <v>4931</v>
      </c>
      <c r="E1909" s="13" t="s">
        <v>4932</v>
      </c>
      <c r="F1909" s="13" t="s">
        <v>5747</v>
      </c>
      <c r="G1909" s="14" t="s">
        <v>4921</v>
      </c>
      <c r="H1909" s="14" t="s">
        <v>7050</v>
      </c>
      <c r="I1909" s="14" t="s">
        <v>5065</v>
      </c>
      <c r="J1909" s="14" t="s">
        <v>4924</v>
      </c>
      <c r="K1909" s="16">
        <v>16</v>
      </c>
    </row>
    <row r="1910" spans="1:11">
      <c r="A1910" s="12" t="s">
        <v>6863</v>
      </c>
      <c r="B1910" s="12" t="s">
        <v>6864</v>
      </c>
      <c r="C1910" s="12" t="s">
        <v>7046</v>
      </c>
      <c r="D1910" s="13" t="s">
        <v>4934</v>
      </c>
      <c r="E1910" s="13" t="s">
        <v>4998</v>
      </c>
      <c r="F1910" s="13" t="s">
        <v>7051</v>
      </c>
      <c r="G1910" s="14" t="s">
        <v>4921</v>
      </c>
      <c r="H1910" s="14" t="s">
        <v>5037</v>
      </c>
      <c r="I1910" s="14" t="s">
        <v>4927</v>
      </c>
      <c r="J1910" s="14" t="s">
        <v>4936</v>
      </c>
      <c r="K1910" s="16">
        <v>16</v>
      </c>
    </row>
    <row r="1911" spans="1:11">
      <c r="A1911" s="12" t="s">
        <v>6863</v>
      </c>
      <c r="B1911" s="12" t="s">
        <v>6864</v>
      </c>
      <c r="C1911" s="12" t="s">
        <v>7052</v>
      </c>
      <c r="D1911" s="13" t="s">
        <v>4918</v>
      </c>
      <c r="E1911" s="13" t="s">
        <v>4919</v>
      </c>
      <c r="F1911" s="13" t="s">
        <v>7053</v>
      </c>
      <c r="G1911" s="14" t="s">
        <v>4942</v>
      </c>
      <c r="H1911" s="14" t="s">
        <v>5007</v>
      </c>
      <c r="I1911" s="14" t="s">
        <v>4949</v>
      </c>
      <c r="J1911" s="14" t="s">
        <v>4924</v>
      </c>
      <c r="K1911" s="16">
        <v>559.55</v>
      </c>
    </row>
    <row r="1912" spans="1:11">
      <c r="A1912" s="12" t="s">
        <v>6863</v>
      </c>
      <c r="B1912" s="12" t="s">
        <v>6864</v>
      </c>
      <c r="C1912" s="12" t="s">
        <v>7052</v>
      </c>
      <c r="D1912" s="13" t="s">
        <v>4918</v>
      </c>
      <c r="E1912" s="13" t="s">
        <v>4939</v>
      </c>
      <c r="F1912" s="13" t="s">
        <v>7054</v>
      </c>
      <c r="G1912" s="14" t="s">
        <v>4942</v>
      </c>
      <c r="H1912" s="14" t="s">
        <v>5815</v>
      </c>
      <c r="I1912" s="14" t="s">
        <v>6118</v>
      </c>
      <c r="J1912" s="14" t="s">
        <v>4924</v>
      </c>
      <c r="K1912" s="16">
        <v>559.55</v>
      </c>
    </row>
    <row r="1913" spans="1:11">
      <c r="A1913" s="12" t="s">
        <v>6863</v>
      </c>
      <c r="B1913" s="12" t="s">
        <v>6864</v>
      </c>
      <c r="C1913" s="12" t="s">
        <v>7052</v>
      </c>
      <c r="D1913" s="13" t="s">
        <v>4918</v>
      </c>
      <c r="E1913" s="13" t="s">
        <v>4939</v>
      </c>
      <c r="F1913" s="13" t="s">
        <v>7055</v>
      </c>
      <c r="G1913" s="14" t="s">
        <v>4942</v>
      </c>
      <c r="H1913" s="14" t="s">
        <v>5212</v>
      </c>
      <c r="I1913" s="14" t="s">
        <v>6118</v>
      </c>
      <c r="J1913" s="14" t="s">
        <v>4924</v>
      </c>
      <c r="K1913" s="16">
        <v>559.55</v>
      </c>
    </row>
    <row r="1914" spans="1:11">
      <c r="A1914" s="12" t="s">
        <v>6863</v>
      </c>
      <c r="B1914" s="12" t="s">
        <v>6864</v>
      </c>
      <c r="C1914" s="12" t="s">
        <v>7052</v>
      </c>
      <c r="D1914" s="13" t="s">
        <v>4931</v>
      </c>
      <c r="E1914" s="13" t="s">
        <v>4932</v>
      </c>
      <c r="F1914" s="13" t="s">
        <v>7056</v>
      </c>
      <c r="G1914" s="14" t="s">
        <v>4921</v>
      </c>
      <c r="H1914" s="14" t="s">
        <v>7057</v>
      </c>
      <c r="I1914" s="14" t="s">
        <v>5065</v>
      </c>
      <c r="J1914" s="14" t="s">
        <v>4924</v>
      </c>
      <c r="K1914" s="16">
        <v>559.55</v>
      </c>
    </row>
    <row r="1915" spans="1:11">
      <c r="A1915" s="12" t="s">
        <v>6863</v>
      </c>
      <c r="B1915" s="12" t="s">
        <v>6864</v>
      </c>
      <c r="C1915" s="12" t="s">
        <v>7052</v>
      </c>
      <c r="D1915" s="13" t="s">
        <v>4934</v>
      </c>
      <c r="E1915" s="13" t="s">
        <v>4998</v>
      </c>
      <c r="F1915" s="13" t="s">
        <v>7058</v>
      </c>
      <c r="G1915" s="14" t="s">
        <v>4921</v>
      </c>
      <c r="H1915" s="14" t="s">
        <v>5324</v>
      </c>
      <c r="I1915" s="14" t="s">
        <v>4927</v>
      </c>
      <c r="J1915" s="14" t="s">
        <v>4936</v>
      </c>
      <c r="K1915" s="16">
        <v>559.55</v>
      </c>
    </row>
    <row r="1916" spans="1:11">
      <c r="A1916" s="12" t="s">
        <v>6863</v>
      </c>
      <c r="B1916" s="12" t="s">
        <v>6864</v>
      </c>
      <c r="C1916" s="12" t="s">
        <v>7059</v>
      </c>
      <c r="D1916" s="13" t="s">
        <v>4918</v>
      </c>
      <c r="E1916" s="13" t="s">
        <v>4919</v>
      </c>
      <c r="F1916" s="13" t="s">
        <v>6052</v>
      </c>
      <c r="G1916" s="14" t="s">
        <v>4921</v>
      </c>
      <c r="H1916" s="14" t="s">
        <v>7060</v>
      </c>
      <c r="I1916" s="14" t="s">
        <v>5065</v>
      </c>
      <c r="J1916" s="14" t="s">
        <v>4924</v>
      </c>
      <c r="K1916" s="16">
        <v>544.5</v>
      </c>
    </row>
    <row r="1917" spans="1:11">
      <c r="A1917" s="12" t="s">
        <v>6863</v>
      </c>
      <c r="B1917" s="12" t="s">
        <v>6864</v>
      </c>
      <c r="C1917" s="12" t="s">
        <v>7059</v>
      </c>
      <c r="D1917" s="13" t="s">
        <v>4918</v>
      </c>
      <c r="E1917" s="13" t="s">
        <v>4919</v>
      </c>
      <c r="F1917" s="13" t="s">
        <v>6901</v>
      </c>
      <c r="G1917" s="14" t="s">
        <v>4942</v>
      </c>
      <c r="H1917" s="14" t="s">
        <v>5239</v>
      </c>
      <c r="I1917" s="14" t="s">
        <v>4949</v>
      </c>
      <c r="J1917" s="14" t="s">
        <v>4924</v>
      </c>
      <c r="K1917" s="16">
        <v>544.5</v>
      </c>
    </row>
    <row r="1918" spans="1:11">
      <c r="A1918" s="12" t="s">
        <v>6863</v>
      </c>
      <c r="B1918" s="12" t="s">
        <v>6864</v>
      </c>
      <c r="C1918" s="12" t="s">
        <v>7059</v>
      </c>
      <c r="D1918" s="13" t="s">
        <v>4918</v>
      </c>
      <c r="E1918" s="13" t="s">
        <v>4939</v>
      </c>
      <c r="F1918" s="13" t="s">
        <v>6906</v>
      </c>
      <c r="G1918" s="14" t="s">
        <v>4921</v>
      </c>
      <c r="H1918" s="14" t="s">
        <v>4926</v>
      </c>
      <c r="I1918" s="14" t="s">
        <v>6873</v>
      </c>
      <c r="J1918" s="14" t="s">
        <v>4924</v>
      </c>
      <c r="K1918" s="16">
        <v>544.5</v>
      </c>
    </row>
    <row r="1919" spans="1:11">
      <c r="A1919" s="12" t="s">
        <v>6863</v>
      </c>
      <c r="B1919" s="12" t="s">
        <v>6864</v>
      </c>
      <c r="C1919" s="12" t="s">
        <v>7059</v>
      </c>
      <c r="D1919" s="13" t="s">
        <v>4931</v>
      </c>
      <c r="E1919" s="13" t="s">
        <v>4932</v>
      </c>
      <c r="F1919" s="13" t="s">
        <v>5747</v>
      </c>
      <c r="G1919" s="14" t="s">
        <v>4921</v>
      </c>
      <c r="H1919" s="14" t="s">
        <v>7060</v>
      </c>
      <c r="I1919" s="14" t="s">
        <v>5065</v>
      </c>
      <c r="J1919" s="14" t="s">
        <v>4924</v>
      </c>
      <c r="K1919" s="16">
        <v>544.5</v>
      </c>
    </row>
    <row r="1920" spans="1:11">
      <c r="A1920" s="12" t="s">
        <v>6863</v>
      </c>
      <c r="B1920" s="12" t="s">
        <v>6864</v>
      </c>
      <c r="C1920" s="12" t="s">
        <v>7059</v>
      </c>
      <c r="D1920" s="13" t="s">
        <v>4934</v>
      </c>
      <c r="E1920" s="13" t="s">
        <v>4998</v>
      </c>
      <c r="F1920" s="13" t="s">
        <v>7061</v>
      </c>
      <c r="G1920" s="14" t="s">
        <v>4921</v>
      </c>
      <c r="H1920" s="14" t="s">
        <v>5037</v>
      </c>
      <c r="I1920" s="14" t="s">
        <v>4927</v>
      </c>
      <c r="J1920" s="14" t="s">
        <v>4936</v>
      </c>
      <c r="K1920" s="16">
        <v>544.5</v>
      </c>
    </row>
    <row r="1921" spans="1:11">
      <c r="A1921" s="12" t="s">
        <v>6863</v>
      </c>
      <c r="B1921" s="12" t="s">
        <v>6864</v>
      </c>
      <c r="C1921" s="12" t="s">
        <v>7062</v>
      </c>
      <c r="D1921" s="13" t="s">
        <v>4918</v>
      </c>
      <c r="E1921" s="13" t="s">
        <v>4919</v>
      </c>
      <c r="F1921" s="13" t="s">
        <v>6052</v>
      </c>
      <c r="G1921" s="14" t="s">
        <v>4921</v>
      </c>
      <c r="H1921" s="14" t="s">
        <v>7063</v>
      </c>
      <c r="I1921" s="14" t="s">
        <v>5065</v>
      </c>
      <c r="J1921" s="14" t="s">
        <v>4924</v>
      </c>
      <c r="K1921" s="16">
        <v>740</v>
      </c>
    </row>
    <row r="1922" spans="1:11">
      <c r="A1922" s="12" t="s">
        <v>6863</v>
      </c>
      <c r="B1922" s="12" t="s">
        <v>6864</v>
      </c>
      <c r="C1922" s="12" t="s">
        <v>7062</v>
      </c>
      <c r="D1922" s="13" t="s">
        <v>4918</v>
      </c>
      <c r="E1922" s="13" t="s">
        <v>4939</v>
      </c>
      <c r="F1922" s="13" t="s">
        <v>7064</v>
      </c>
      <c r="G1922" s="14" t="s">
        <v>4921</v>
      </c>
      <c r="H1922" s="14" t="s">
        <v>4926</v>
      </c>
      <c r="I1922" s="14" t="s">
        <v>6873</v>
      </c>
      <c r="J1922" s="14" t="s">
        <v>4924</v>
      </c>
      <c r="K1922" s="16">
        <v>740</v>
      </c>
    </row>
    <row r="1923" spans="1:11">
      <c r="A1923" s="12" t="s">
        <v>6863</v>
      </c>
      <c r="B1923" s="12" t="s">
        <v>6864</v>
      </c>
      <c r="C1923" s="12" t="s">
        <v>7062</v>
      </c>
      <c r="D1923" s="13" t="s">
        <v>4918</v>
      </c>
      <c r="E1923" s="13" t="s">
        <v>4939</v>
      </c>
      <c r="F1923" s="13" t="s">
        <v>7065</v>
      </c>
      <c r="G1923" s="14" t="s">
        <v>4921</v>
      </c>
      <c r="H1923" s="14" t="s">
        <v>4938</v>
      </c>
      <c r="I1923" s="14" t="s">
        <v>6873</v>
      </c>
      <c r="J1923" s="14" t="s">
        <v>4924</v>
      </c>
      <c r="K1923" s="16">
        <v>740</v>
      </c>
    </row>
    <row r="1924" spans="1:11">
      <c r="A1924" s="12" t="s">
        <v>6863</v>
      </c>
      <c r="B1924" s="12" t="s">
        <v>6864</v>
      </c>
      <c r="C1924" s="12" t="s">
        <v>7062</v>
      </c>
      <c r="D1924" s="13" t="s">
        <v>4931</v>
      </c>
      <c r="E1924" s="13" t="s">
        <v>4932</v>
      </c>
      <c r="F1924" s="13" t="s">
        <v>5747</v>
      </c>
      <c r="G1924" s="14" t="s">
        <v>4921</v>
      </c>
      <c r="H1924" s="14" t="s">
        <v>7063</v>
      </c>
      <c r="I1924" s="14" t="s">
        <v>5065</v>
      </c>
      <c r="J1924" s="14" t="s">
        <v>4924</v>
      </c>
      <c r="K1924" s="16">
        <v>740</v>
      </c>
    </row>
    <row r="1925" spans="1:11">
      <c r="A1925" s="12" t="s">
        <v>6863</v>
      </c>
      <c r="B1925" s="12" t="s">
        <v>6864</v>
      </c>
      <c r="C1925" s="12" t="s">
        <v>7062</v>
      </c>
      <c r="D1925" s="13" t="s">
        <v>4934</v>
      </c>
      <c r="E1925" s="13" t="s">
        <v>4998</v>
      </c>
      <c r="F1925" s="13" t="s">
        <v>7066</v>
      </c>
      <c r="G1925" s="14" t="s">
        <v>4921</v>
      </c>
      <c r="H1925" s="14" t="s">
        <v>5037</v>
      </c>
      <c r="I1925" s="14" t="s">
        <v>4927</v>
      </c>
      <c r="J1925" s="14" t="s">
        <v>4936</v>
      </c>
      <c r="K1925" s="16">
        <v>740</v>
      </c>
    </row>
    <row r="1926" spans="1:11">
      <c r="A1926" s="12" t="s">
        <v>6863</v>
      </c>
      <c r="B1926" s="12" t="s">
        <v>6864</v>
      </c>
      <c r="C1926" s="12" t="s">
        <v>7067</v>
      </c>
      <c r="D1926" s="13" t="s">
        <v>4918</v>
      </c>
      <c r="E1926" s="13" t="s">
        <v>4919</v>
      </c>
      <c r="F1926" s="13" t="s">
        <v>7068</v>
      </c>
      <c r="G1926" s="14" t="s">
        <v>4921</v>
      </c>
      <c r="H1926" s="14" t="s">
        <v>4946</v>
      </c>
      <c r="I1926" s="14" t="s">
        <v>5065</v>
      </c>
      <c r="J1926" s="14" t="s">
        <v>4924</v>
      </c>
      <c r="K1926" s="16">
        <v>55</v>
      </c>
    </row>
    <row r="1927" spans="1:11">
      <c r="A1927" s="12" t="s">
        <v>6863</v>
      </c>
      <c r="B1927" s="12" t="s">
        <v>6864</v>
      </c>
      <c r="C1927" s="12" t="s">
        <v>7067</v>
      </c>
      <c r="D1927" s="13" t="s">
        <v>4918</v>
      </c>
      <c r="E1927" s="13" t="s">
        <v>4939</v>
      </c>
      <c r="F1927" s="13" t="s">
        <v>7069</v>
      </c>
      <c r="G1927" s="14" t="s">
        <v>5004</v>
      </c>
      <c r="H1927" s="14" t="s">
        <v>4922</v>
      </c>
      <c r="I1927" s="14" t="s">
        <v>7070</v>
      </c>
      <c r="J1927" s="14" t="s">
        <v>4924</v>
      </c>
      <c r="K1927" s="16">
        <v>55</v>
      </c>
    </row>
    <row r="1928" spans="1:11">
      <c r="A1928" s="12" t="s">
        <v>6863</v>
      </c>
      <c r="B1928" s="12" t="s">
        <v>6864</v>
      </c>
      <c r="C1928" s="12" t="s">
        <v>7067</v>
      </c>
      <c r="D1928" s="13" t="s">
        <v>4918</v>
      </c>
      <c r="E1928" s="13" t="s">
        <v>4939</v>
      </c>
      <c r="F1928" s="13" t="s">
        <v>7071</v>
      </c>
      <c r="G1928" s="14" t="s">
        <v>4921</v>
      </c>
      <c r="H1928" s="14" t="s">
        <v>4988</v>
      </c>
      <c r="I1928" s="14" t="s">
        <v>5635</v>
      </c>
      <c r="J1928" s="14" t="s">
        <v>4924</v>
      </c>
      <c r="K1928" s="16">
        <v>55</v>
      </c>
    </row>
    <row r="1929" spans="1:11">
      <c r="A1929" s="12" t="s">
        <v>6863</v>
      </c>
      <c r="B1929" s="12" t="s">
        <v>6864</v>
      </c>
      <c r="C1929" s="12" t="s">
        <v>7067</v>
      </c>
      <c r="D1929" s="13" t="s">
        <v>4931</v>
      </c>
      <c r="E1929" s="13" t="s">
        <v>4932</v>
      </c>
      <c r="F1929" s="13" t="s">
        <v>7072</v>
      </c>
      <c r="G1929" s="14" t="s">
        <v>4921</v>
      </c>
      <c r="H1929" s="14" t="s">
        <v>4946</v>
      </c>
      <c r="I1929" s="14" t="s">
        <v>5065</v>
      </c>
      <c r="J1929" s="14" t="s">
        <v>4924</v>
      </c>
      <c r="K1929" s="16">
        <v>55</v>
      </c>
    </row>
    <row r="1930" spans="1:11">
      <c r="A1930" s="12" t="s">
        <v>6863</v>
      </c>
      <c r="B1930" s="12" t="s">
        <v>6864</v>
      </c>
      <c r="C1930" s="12" t="s">
        <v>7067</v>
      </c>
      <c r="D1930" s="13" t="s">
        <v>4934</v>
      </c>
      <c r="E1930" s="13" t="s">
        <v>4998</v>
      </c>
      <c r="F1930" s="13" t="s">
        <v>7073</v>
      </c>
      <c r="G1930" s="14" t="s">
        <v>4921</v>
      </c>
      <c r="H1930" s="14" t="s">
        <v>5037</v>
      </c>
      <c r="I1930" s="14" t="s">
        <v>4927</v>
      </c>
      <c r="J1930" s="14" t="s">
        <v>4936</v>
      </c>
      <c r="K1930" s="16">
        <v>55</v>
      </c>
    </row>
    <row r="1931" spans="1:11">
      <c r="A1931" s="12" t="s">
        <v>6863</v>
      </c>
      <c r="B1931" s="12" t="s">
        <v>6864</v>
      </c>
      <c r="C1931" s="12" t="s">
        <v>7074</v>
      </c>
      <c r="D1931" s="13"/>
      <c r="E1931" s="13"/>
      <c r="F1931" s="13"/>
      <c r="G1931" s="14"/>
      <c r="H1931" s="14"/>
      <c r="I1931" s="14"/>
      <c r="J1931" s="14"/>
      <c r="K1931" s="16">
        <v>3455.939234</v>
      </c>
    </row>
    <row r="1932" spans="1:11">
      <c r="A1932" s="12" t="s">
        <v>6863</v>
      </c>
      <c r="B1932" s="12" t="s">
        <v>6864</v>
      </c>
      <c r="C1932" s="12" t="s">
        <v>7075</v>
      </c>
      <c r="D1932" s="13" t="s">
        <v>4918</v>
      </c>
      <c r="E1932" s="13" t="s">
        <v>4919</v>
      </c>
      <c r="F1932" s="13" t="s">
        <v>7076</v>
      </c>
      <c r="G1932" s="14" t="s">
        <v>4942</v>
      </c>
      <c r="H1932" s="14" t="s">
        <v>4974</v>
      </c>
      <c r="I1932" s="14" t="s">
        <v>4927</v>
      </c>
      <c r="J1932" s="14" t="s">
        <v>4924</v>
      </c>
      <c r="K1932" s="16">
        <v>1164.3776</v>
      </c>
    </row>
    <row r="1933" spans="1:11">
      <c r="A1933" s="12" t="s">
        <v>6863</v>
      </c>
      <c r="B1933" s="12" t="s">
        <v>6864</v>
      </c>
      <c r="C1933" s="12" t="s">
        <v>7075</v>
      </c>
      <c r="D1933" s="13" t="s">
        <v>4918</v>
      </c>
      <c r="E1933" s="13" t="s">
        <v>4919</v>
      </c>
      <c r="F1933" s="13" t="s">
        <v>7076</v>
      </c>
      <c r="G1933" s="14" t="s">
        <v>4942</v>
      </c>
      <c r="H1933" s="14" t="s">
        <v>4974</v>
      </c>
      <c r="I1933" s="14" t="s">
        <v>4927</v>
      </c>
      <c r="J1933" s="14" t="s">
        <v>4924</v>
      </c>
      <c r="K1933" s="16">
        <v>59</v>
      </c>
    </row>
    <row r="1934" spans="1:11">
      <c r="A1934" s="12" t="s">
        <v>6863</v>
      </c>
      <c r="B1934" s="12" t="s">
        <v>6864</v>
      </c>
      <c r="C1934" s="12" t="s">
        <v>7075</v>
      </c>
      <c r="D1934" s="13" t="s">
        <v>4918</v>
      </c>
      <c r="E1934" s="13" t="s">
        <v>4939</v>
      </c>
      <c r="F1934" s="13" t="s">
        <v>7077</v>
      </c>
      <c r="G1934" s="14" t="s">
        <v>5004</v>
      </c>
      <c r="H1934" s="14" t="s">
        <v>4929</v>
      </c>
      <c r="I1934" s="14" t="s">
        <v>6873</v>
      </c>
      <c r="J1934" s="14" t="s">
        <v>4924</v>
      </c>
      <c r="K1934" s="16">
        <v>1164.3776</v>
      </c>
    </row>
    <row r="1935" spans="1:11">
      <c r="A1935" s="12" t="s">
        <v>6863</v>
      </c>
      <c r="B1935" s="12" t="s">
        <v>6864</v>
      </c>
      <c r="C1935" s="12" t="s">
        <v>7075</v>
      </c>
      <c r="D1935" s="13" t="s">
        <v>4918</v>
      </c>
      <c r="E1935" s="13" t="s">
        <v>4939</v>
      </c>
      <c r="F1935" s="13" t="s">
        <v>7077</v>
      </c>
      <c r="G1935" s="14" t="s">
        <v>5004</v>
      </c>
      <c r="H1935" s="14" t="s">
        <v>4929</v>
      </c>
      <c r="I1935" s="14" t="s">
        <v>6873</v>
      </c>
      <c r="J1935" s="14" t="s">
        <v>4924</v>
      </c>
      <c r="K1935" s="16">
        <v>59</v>
      </c>
    </row>
    <row r="1936" spans="1:11">
      <c r="A1936" s="12" t="s">
        <v>6863</v>
      </c>
      <c r="B1936" s="12" t="s">
        <v>6864</v>
      </c>
      <c r="C1936" s="12" t="s">
        <v>7075</v>
      </c>
      <c r="D1936" s="13" t="s">
        <v>4918</v>
      </c>
      <c r="E1936" s="13" t="s">
        <v>4939</v>
      </c>
      <c r="F1936" s="13" t="s">
        <v>7078</v>
      </c>
      <c r="G1936" s="14" t="s">
        <v>5004</v>
      </c>
      <c r="H1936" s="14" t="s">
        <v>5300</v>
      </c>
      <c r="I1936" s="14" t="s">
        <v>6873</v>
      </c>
      <c r="J1936" s="14" t="s">
        <v>4924</v>
      </c>
      <c r="K1936" s="16">
        <v>1164.3776</v>
      </c>
    </row>
    <row r="1937" spans="1:11">
      <c r="A1937" s="12" t="s">
        <v>6863</v>
      </c>
      <c r="B1937" s="12" t="s">
        <v>6864</v>
      </c>
      <c r="C1937" s="12" t="s">
        <v>7075</v>
      </c>
      <c r="D1937" s="13" t="s">
        <v>4918</v>
      </c>
      <c r="E1937" s="13" t="s">
        <v>4939</v>
      </c>
      <c r="F1937" s="13" t="s">
        <v>7078</v>
      </c>
      <c r="G1937" s="14" t="s">
        <v>5004</v>
      </c>
      <c r="H1937" s="14" t="s">
        <v>5300</v>
      </c>
      <c r="I1937" s="14" t="s">
        <v>6873</v>
      </c>
      <c r="J1937" s="14" t="s">
        <v>4924</v>
      </c>
      <c r="K1937" s="16">
        <v>59</v>
      </c>
    </row>
    <row r="1938" spans="1:11">
      <c r="A1938" s="12" t="s">
        <v>6863</v>
      </c>
      <c r="B1938" s="12" t="s">
        <v>6864</v>
      </c>
      <c r="C1938" s="12" t="s">
        <v>7075</v>
      </c>
      <c r="D1938" s="13" t="s">
        <v>4931</v>
      </c>
      <c r="E1938" s="13" t="s">
        <v>5083</v>
      </c>
      <c r="F1938" s="13" t="s">
        <v>7079</v>
      </c>
      <c r="G1938" s="14" t="s">
        <v>4921</v>
      </c>
      <c r="H1938" s="14" t="s">
        <v>5254</v>
      </c>
      <c r="I1938" s="14" t="s">
        <v>5065</v>
      </c>
      <c r="J1938" s="14" t="s">
        <v>4924</v>
      </c>
      <c r="K1938" s="16">
        <v>1164.3776</v>
      </c>
    </row>
    <row r="1939" spans="1:11">
      <c r="A1939" s="12" t="s">
        <v>6863</v>
      </c>
      <c r="B1939" s="12" t="s">
        <v>6864</v>
      </c>
      <c r="C1939" s="12" t="s">
        <v>7075</v>
      </c>
      <c r="D1939" s="13" t="s">
        <v>4931</v>
      </c>
      <c r="E1939" s="13" t="s">
        <v>5083</v>
      </c>
      <c r="F1939" s="13" t="s">
        <v>7079</v>
      </c>
      <c r="G1939" s="14" t="s">
        <v>4921</v>
      </c>
      <c r="H1939" s="14" t="s">
        <v>5254</v>
      </c>
      <c r="I1939" s="14" t="s">
        <v>5065</v>
      </c>
      <c r="J1939" s="14" t="s">
        <v>4924</v>
      </c>
      <c r="K1939" s="16">
        <v>59</v>
      </c>
    </row>
    <row r="1940" spans="1:11">
      <c r="A1940" s="12" t="s">
        <v>6863</v>
      </c>
      <c r="B1940" s="12" t="s">
        <v>6864</v>
      </c>
      <c r="C1940" s="12" t="s">
        <v>7075</v>
      </c>
      <c r="D1940" s="13" t="s">
        <v>4934</v>
      </c>
      <c r="E1940" s="13" t="s">
        <v>4998</v>
      </c>
      <c r="F1940" s="13" t="s">
        <v>7080</v>
      </c>
      <c r="G1940" s="14" t="s">
        <v>4921</v>
      </c>
      <c r="H1940" s="14" t="s">
        <v>5037</v>
      </c>
      <c r="I1940" s="14" t="s">
        <v>4927</v>
      </c>
      <c r="J1940" s="14" t="s">
        <v>4936</v>
      </c>
      <c r="K1940" s="16">
        <v>1164.3776</v>
      </c>
    </row>
    <row r="1941" spans="1:11">
      <c r="A1941" s="12" t="s">
        <v>6863</v>
      </c>
      <c r="B1941" s="12" t="s">
        <v>6864</v>
      </c>
      <c r="C1941" s="12" t="s">
        <v>7075</v>
      </c>
      <c r="D1941" s="13" t="s">
        <v>4934</v>
      </c>
      <c r="E1941" s="13" t="s">
        <v>4998</v>
      </c>
      <c r="F1941" s="13" t="s">
        <v>7080</v>
      </c>
      <c r="G1941" s="14" t="s">
        <v>4921</v>
      </c>
      <c r="H1941" s="14" t="s">
        <v>5037</v>
      </c>
      <c r="I1941" s="14" t="s">
        <v>4927</v>
      </c>
      <c r="J1941" s="14" t="s">
        <v>4936</v>
      </c>
      <c r="K1941" s="16">
        <v>59</v>
      </c>
    </row>
    <row r="1942" spans="1:11">
      <c r="A1942" s="12" t="s">
        <v>6863</v>
      </c>
      <c r="B1942" s="12" t="s">
        <v>6864</v>
      </c>
      <c r="C1942" s="12" t="s">
        <v>7081</v>
      </c>
      <c r="D1942" s="13" t="s">
        <v>4918</v>
      </c>
      <c r="E1942" s="13" t="s">
        <v>4919</v>
      </c>
      <c r="F1942" s="13" t="s">
        <v>7082</v>
      </c>
      <c r="G1942" s="14" t="s">
        <v>5004</v>
      </c>
      <c r="H1942" s="14" t="s">
        <v>5254</v>
      </c>
      <c r="I1942" s="14" t="s">
        <v>6429</v>
      </c>
      <c r="J1942" s="14" t="s">
        <v>4924</v>
      </c>
      <c r="K1942" s="16">
        <v>33</v>
      </c>
    </row>
    <row r="1943" spans="1:11">
      <c r="A1943" s="12" t="s">
        <v>6863</v>
      </c>
      <c r="B1943" s="12" t="s">
        <v>6864</v>
      </c>
      <c r="C1943" s="12" t="s">
        <v>7081</v>
      </c>
      <c r="D1943" s="13" t="s">
        <v>4918</v>
      </c>
      <c r="E1943" s="13" t="s">
        <v>4919</v>
      </c>
      <c r="F1943" s="13" t="s">
        <v>7083</v>
      </c>
      <c r="G1943" s="14" t="s">
        <v>5004</v>
      </c>
      <c r="H1943" s="14" t="s">
        <v>7084</v>
      </c>
      <c r="I1943" s="14" t="s">
        <v>6429</v>
      </c>
      <c r="J1943" s="14" t="s">
        <v>4924</v>
      </c>
      <c r="K1943" s="16">
        <v>33</v>
      </c>
    </row>
    <row r="1944" spans="1:11">
      <c r="A1944" s="12" t="s">
        <v>6863</v>
      </c>
      <c r="B1944" s="12" t="s">
        <v>6864</v>
      </c>
      <c r="C1944" s="12" t="s">
        <v>7081</v>
      </c>
      <c r="D1944" s="13" t="s">
        <v>4918</v>
      </c>
      <c r="E1944" s="13" t="s">
        <v>4939</v>
      </c>
      <c r="F1944" s="13" t="s">
        <v>7085</v>
      </c>
      <c r="G1944" s="14" t="s">
        <v>4942</v>
      </c>
      <c r="H1944" s="14" t="s">
        <v>5736</v>
      </c>
      <c r="I1944" s="14" t="s">
        <v>6429</v>
      </c>
      <c r="J1944" s="14" t="s">
        <v>4924</v>
      </c>
      <c r="K1944" s="16">
        <v>33</v>
      </c>
    </row>
    <row r="1945" spans="1:11">
      <c r="A1945" s="12" t="s">
        <v>6863</v>
      </c>
      <c r="B1945" s="12" t="s">
        <v>6864</v>
      </c>
      <c r="C1945" s="12" t="s">
        <v>7081</v>
      </c>
      <c r="D1945" s="13" t="s">
        <v>4931</v>
      </c>
      <c r="E1945" s="13" t="s">
        <v>4932</v>
      </c>
      <c r="F1945" s="13" t="s">
        <v>7086</v>
      </c>
      <c r="G1945" s="14" t="s">
        <v>4921</v>
      </c>
      <c r="H1945" s="14" t="s">
        <v>4938</v>
      </c>
      <c r="I1945" s="14" t="s">
        <v>5065</v>
      </c>
      <c r="J1945" s="14" t="s">
        <v>4924</v>
      </c>
      <c r="K1945" s="16">
        <v>33</v>
      </c>
    </row>
    <row r="1946" spans="1:11">
      <c r="A1946" s="12" t="s">
        <v>6863</v>
      </c>
      <c r="B1946" s="12" t="s">
        <v>6864</v>
      </c>
      <c r="C1946" s="12" t="s">
        <v>7081</v>
      </c>
      <c r="D1946" s="13" t="s">
        <v>4934</v>
      </c>
      <c r="E1946" s="13" t="s">
        <v>4998</v>
      </c>
      <c r="F1946" s="13" t="s">
        <v>6985</v>
      </c>
      <c r="G1946" s="14" t="s">
        <v>4921</v>
      </c>
      <c r="H1946" s="14" t="s">
        <v>5037</v>
      </c>
      <c r="I1946" s="14" t="s">
        <v>4927</v>
      </c>
      <c r="J1946" s="14" t="s">
        <v>4936</v>
      </c>
      <c r="K1946" s="16">
        <v>33</v>
      </c>
    </row>
    <row r="1947" spans="1:11">
      <c r="A1947" s="12" t="s">
        <v>6863</v>
      </c>
      <c r="B1947" s="12" t="s">
        <v>6864</v>
      </c>
      <c r="C1947" s="12" t="s">
        <v>7087</v>
      </c>
      <c r="D1947" s="13" t="s">
        <v>4918</v>
      </c>
      <c r="E1947" s="13" t="s">
        <v>4919</v>
      </c>
      <c r="F1947" s="13" t="s">
        <v>7088</v>
      </c>
      <c r="G1947" s="14" t="s">
        <v>5004</v>
      </c>
      <c r="H1947" s="14" t="s">
        <v>4936</v>
      </c>
      <c r="I1947" s="14" t="s">
        <v>4949</v>
      </c>
      <c r="J1947" s="14" t="s">
        <v>4924</v>
      </c>
      <c r="K1947" s="16">
        <v>180</v>
      </c>
    </row>
    <row r="1948" spans="1:11">
      <c r="A1948" s="12" t="s">
        <v>6863</v>
      </c>
      <c r="B1948" s="12" t="s">
        <v>6864</v>
      </c>
      <c r="C1948" s="12" t="s">
        <v>7087</v>
      </c>
      <c r="D1948" s="13" t="s">
        <v>4918</v>
      </c>
      <c r="E1948" s="13" t="s">
        <v>4939</v>
      </c>
      <c r="F1948" s="13" t="s">
        <v>7089</v>
      </c>
      <c r="G1948" s="14" t="s">
        <v>4942</v>
      </c>
      <c r="H1948" s="14" t="s">
        <v>4974</v>
      </c>
      <c r="I1948" s="14" t="s">
        <v>6930</v>
      </c>
      <c r="J1948" s="14" t="s">
        <v>4924</v>
      </c>
      <c r="K1948" s="16">
        <v>180</v>
      </c>
    </row>
    <row r="1949" spans="1:11">
      <c r="A1949" s="12" t="s">
        <v>6863</v>
      </c>
      <c r="B1949" s="12" t="s">
        <v>6864</v>
      </c>
      <c r="C1949" s="12" t="s">
        <v>7087</v>
      </c>
      <c r="D1949" s="13" t="s">
        <v>4918</v>
      </c>
      <c r="E1949" s="13" t="s">
        <v>4939</v>
      </c>
      <c r="F1949" s="13" t="s">
        <v>7090</v>
      </c>
      <c r="G1949" s="14" t="s">
        <v>4942</v>
      </c>
      <c r="H1949" s="14" t="s">
        <v>4936</v>
      </c>
      <c r="I1949" s="14" t="s">
        <v>6930</v>
      </c>
      <c r="J1949" s="14" t="s">
        <v>4924</v>
      </c>
      <c r="K1949" s="16">
        <v>180</v>
      </c>
    </row>
    <row r="1950" spans="1:11">
      <c r="A1950" s="12" t="s">
        <v>6863</v>
      </c>
      <c r="B1950" s="12" t="s">
        <v>6864</v>
      </c>
      <c r="C1950" s="12" t="s">
        <v>7087</v>
      </c>
      <c r="D1950" s="13" t="s">
        <v>4931</v>
      </c>
      <c r="E1950" s="13" t="s">
        <v>4932</v>
      </c>
      <c r="F1950" s="13" t="s">
        <v>7091</v>
      </c>
      <c r="G1950" s="14" t="s">
        <v>5004</v>
      </c>
      <c r="H1950" s="14" t="s">
        <v>4938</v>
      </c>
      <c r="I1950" s="14" t="s">
        <v>5065</v>
      </c>
      <c r="J1950" s="14" t="s">
        <v>4924</v>
      </c>
      <c r="K1950" s="16">
        <v>180</v>
      </c>
    </row>
    <row r="1951" spans="1:11">
      <c r="A1951" s="12" t="s">
        <v>6863</v>
      </c>
      <c r="B1951" s="12" t="s">
        <v>6864</v>
      </c>
      <c r="C1951" s="12" t="s">
        <v>7087</v>
      </c>
      <c r="D1951" s="13" t="s">
        <v>4934</v>
      </c>
      <c r="E1951" s="13" t="s">
        <v>4998</v>
      </c>
      <c r="F1951" s="13" t="s">
        <v>5637</v>
      </c>
      <c r="G1951" s="14" t="s">
        <v>4921</v>
      </c>
      <c r="H1951" s="14" t="s">
        <v>5037</v>
      </c>
      <c r="I1951" s="14" t="s">
        <v>4927</v>
      </c>
      <c r="J1951" s="14" t="s">
        <v>4936</v>
      </c>
      <c r="K1951" s="16">
        <v>180</v>
      </c>
    </row>
    <row r="1952" spans="1:11">
      <c r="A1952" s="12" t="s">
        <v>6863</v>
      </c>
      <c r="B1952" s="12" t="s">
        <v>6864</v>
      </c>
      <c r="C1952" s="12" t="s">
        <v>7092</v>
      </c>
      <c r="D1952" s="13" t="s">
        <v>4918</v>
      </c>
      <c r="E1952" s="13" t="s">
        <v>4919</v>
      </c>
      <c r="F1952" s="13" t="s">
        <v>6942</v>
      </c>
      <c r="G1952" s="14" t="s">
        <v>4921</v>
      </c>
      <c r="H1952" s="14" t="s">
        <v>4938</v>
      </c>
      <c r="I1952" s="14" t="s">
        <v>5131</v>
      </c>
      <c r="J1952" s="14" t="s">
        <v>4924</v>
      </c>
      <c r="K1952" s="16">
        <v>30</v>
      </c>
    </row>
    <row r="1953" spans="1:11">
      <c r="A1953" s="12" t="s">
        <v>6863</v>
      </c>
      <c r="B1953" s="12" t="s">
        <v>6864</v>
      </c>
      <c r="C1953" s="12" t="s">
        <v>7092</v>
      </c>
      <c r="D1953" s="13" t="s">
        <v>4918</v>
      </c>
      <c r="E1953" s="13" t="s">
        <v>4919</v>
      </c>
      <c r="F1953" s="13" t="s">
        <v>7093</v>
      </c>
      <c r="G1953" s="14" t="s">
        <v>4921</v>
      </c>
      <c r="H1953" s="14" t="s">
        <v>4926</v>
      </c>
      <c r="I1953" s="14" t="s">
        <v>5131</v>
      </c>
      <c r="J1953" s="14" t="s">
        <v>4924</v>
      </c>
      <c r="K1953" s="16">
        <v>30</v>
      </c>
    </row>
    <row r="1954" spans="1:11">
      <c r="A1954" s="12" t="s">
        <v>6863</v>
      </c>
      <c r="B1954" s="12" t="s">
        <v>6864</v>
      </c>
      <c r="C1954" s="12" t="s">
        <v>7092</v>
      </c>
      <c r="D1954" s="13" t="s">
        <v>4918</v>
      </c>
      <c r="E1954" s="13" t="s">
        <v>4939</v>
      </c>
      <c r="F1954" s="13" t="s">
        <v>7094</v>
      </c>
      <c r="G1954" s="14" t="s">
        <v>4921</v>
      </c>
      <c r="H1954" s="14" t="s">
        <v>7095</v>
      </c>
      <c r="I1954" s="14" t="s">
        <v>7096</v>
      </c>
      <c r="J1954" s="14" t="s">
        <v>4924</v>
      </c>
      <c r="K1954" s="16">
        <v>30</v>
      </c>
    </row>
    <row r="1955" spans="1:11">
      <c r="A1955" s="12" t="s">
        <v>6863</v>
      </c>
      <c r="B1955" s="12" t="s">
        <v>6864</v>
      </c>
      <c r="C1955" s="12" t="s">
        <v>7092</v>
      </c>
      <c r="D1955" s="13" t="s">
        <v>4931</v>
      </c>
      <c r="E1955" s="13" t="s">
        <v>4932</v>
      </c>
      <c r="F1955" s="13" t="s">
        <v>7097</v>
      </c>
      <c r="G1955" s="14" t="s">
        <v>4921</v>
      </c>
      <c r="H1955" s="14" t="s">
        <v>4938</v>
      </c>
      <c r="I1955" s="14" t="s">
        <v>5131</v>
      </c>
      <c r="J1955" s="14" t="s">
        <v>4924</v>
      </c>
      <c r="K1955" s="16">
        <v>30</v>
      </c>
    </row>
    <row r="1956" spans="1:11">
      <c r="A1956" s="12" t="s">
        <v>6863</v>
      </c>
      <c r="B1956" s="12" t="s">
        <v>6864</v>
      </c>
      <c r="C1956" s="12" t="s">
        <v>7092</v>
      </c>
      <c r="D1956" s="13" t="s">
        <v>4934</v>
      </c>
      <c r="E1956" s="13" t="s">
        <v>4998</v>
      </c>
      <c r="F1956" s="13" t="s">
        <v>7098</v>
      </c>
      <c r="G1956" s="14" t="s">
        <v>4921</v>
      </c>
      <c r="H1956" s="14" t="s">
        <v>5037</v>
      </c>
      <c r="I1956" s="14" t="s">
        <v>4927</v>
      </c>
      <c r="J1956" s="14" t="s">
        <v>4936</v>
      </c>
      <c r="K1956" s="16">
        <v>30</v>
      </c>
    </row>
    <row r="1957" spans="1:11">
      <c r="A1957" s="12" t="s">
        <v>6863</v>
      </c>
      <c r="B1957" s="12" t="s">
        <v>6864</v>
      </c>
      <c r="C1957" s="12" t="s">
        <v>7099</v>
      </c>
      <c r="D1957" s="13" t="s">
        <v>4918</v>
      </c>
      <c r="E1957" s="13" t="s">
        <v>4919</v>
      </c>
      <c r="F1957" s="13" t="s">
        <v>7100</v>
      </c>
      <c r="G1957" s="14" t="s">
        <v>4942</v>
      </c>
      <c r="H1957" s="14" t="s">
        <v>4938</v>
      </c>
      <c r="I1957" s="14" t="s">
        <v>4927</v>
      </c>
      <c r="J1957" s="14" t="s">
        <v>4924</v>
      </c>
      <c r="K1957" s="16">
        <v>5.12</v>
      </c>
    </row>
    <row r="1958" spans="1:11">
      <c r="A1958" s="12" t="s">
        <v>6863</v>
      </c>
      <c r="B1958" s="12" t="s">
        <v>6864</v>
      </c>
      <c r="C1958" s="12" t="s">
        <v>7099</v>
      </c>
      <c r="D1958" s="13" t="s">
        <v>4918</v>
      </c>
      <c r="E1958" s="13" t="s">
        <v>4919</v>
      </c>
      <c r="F1958" s="13" t="s">
        <v>7101</v>
      </c>
      <c r="G1958" s="14" t="s">
        <v>4942</v>
      </c>
      <c r="H1958" s="14" t="s">
        <v>4938</v>
      </c>
      <c r="I1958" s="14" t="s">
        <v>4927</v>
      </c>
      <c r="J1958" s="14" t="s">
        <v>4924</v>
      </c>
      <c r="K1958" s="16">
        <v>5.12</v>
      </c>
    </row>
    <row r="1959" spans="1:11">
      <c r="A1959" s="12" t="s">
        <v>6863</v>
      </c>
      <c r="B1959" s="12" t="s">
        <v>6864</v>
      </c>
      <c r="C1959" s="12" t="s">
        <v>7099</v>
      </c>
      <c r="D1959" s="13" t="s">
        <v>4918</v>
      </c>
      <c r="E1959" s="13" t="s">
        <v>4939</v>
      </c>
      <c r="F1959" s="13" t="s">
        <v>7102</v>
      </c>
      <c r="G1959" s="14" t="s">
        <v>4942</v>
      </c>
      <c r="H1959" s="14" t="s">
        <v>4938</v>
      </c>
      <c r="I1959" s="14" t="s">
        <v>4927</v>
      </c>
      <c r="J1959" s="14" t="s">
        <v>4924</v>
      </c>
      <c r="K1959" s="16">
        <v>5.12</v>
      </c>
    </row>
    <row r="1960" spans="1:11">
      <c r="A1960" s="12" t="s">
        <v>6863</v>
      </c>
      <c r="B1960" s="12" t="s">
        <v>6864</v>
      </c>
      <c r="C1960" s="12" t="s">
        <v>7099</v>
      </c>
      <c r="D1960" s="13" t="s">
        <v>4931</v>
      </c>
      <c r="E1960" s="13" t="s">
        <v>4932</v>
      </c>
      <c r="F1960" s="13" t="s">
        <v>7103</v>
      </c>
      <c r="G1960" s="14" t="s">
        <v>4942</v>
      </c>
      <c r="H1960" s="14" t="s">
        <v>4938</v>
      </c>
      <c r="I1960" s="14" t="s">
        <v>4927</v>
      </c>
      <c r="J1960" s="14" t="s">
        <v>4924</v>
      </c>
      <c r="K1960" s="16">
        <v>5.12</v>
      </c>
    </row>
    <row r="1961" spans="1:11">
      <c r="A1961" s="12" t="s">
        <v>6863</v>
      </c>
      <c r="B1961" s="12" t="s">
        <v>6864</v>
      </c>
      <c r="C1961" s="12" t="s">
        <v>7099</v>
      </c>
      <c r="D1961" s="13" t="s">
        <v>4934</v>
      </c>
      <c r="E1961" s="13" t="s">
        <v>4998</v>
      </c>
      <c r="F1961" s="13" t="s">
        <v>7104</v>
      </c>
      <c r="G1961" s="14" t="s">
        <v>4921</v>
      </c>
      <c r="H1961" s="14" t="s">
        <v>5037</v>
      </c>
      <c r="I1961" s="14" t="s">
        <v>4927</v>
      </c>
      <c r="J1961" s="14" t="s">
        <v>4936</v>
      </c>
      <c r="K1961" s="16">
        <v>5.12</v>
      </c>
    </row>
    <row r="1962" spans="1:11">
      <c r="A1962" s="12" t="s">
        <v>6863</v>
      </c>
      <c r="B1962" s="12" t="s">
        <v>6864</v>
      </c>
      <c r="C1962" s="12" t="s">
        <v>7105</v>
      </c>
      <c r="D1962" s="13" t="s">
        <v>4918</v>
      </c>
      <c r="E1962" s="13" t="s">
        <v>4919</v>
      </c>
      <c r="F1962" s="13" t="s">
        <v>7106</v>
      </c>
      <c r="G1962" s="14" t="s">
        <v>4921</v>
      </c>
      <c r="H1962" s="14" t="s">
        <v>5119</v>
      </c>
      <c r="I1962" s="14" t="s">
        <v>5065</v>
      </c>
      <c r="J1962" s="14" t="s">
        <v>4924</v>
      </c>
      <c r="K1962" s="16">
        <v>15</v>
      </c>
    </row>
    <row r="1963" spans="1:11">
      <c r="A1963" s="12" t="s">
        <v>6863</v>
      </c>
      <c r="B1963" s="12" t="s">
        <v>6864</v>
      </c>
      <c r="C1963" s="12" t="s">
        <v>7105</v>
      </c>
      <c r="D1963" s="13" t="s">
        <v>4918</v>
      </c>
      <c r="E1963" s="13" t="s">
        <v>4919</v>
      </c>
      <c r="F1963" s="13" t="s">
        <v>7107</v>
      </c>
      <c r="G1963" s="14" t="s">
        <v>4921</v>
      </c>
      <c r="H1963" s="14" t="s">
        <v>5119</v>
      </c>
      <c r="I1963" s="14" t="s">
        <v>5065</v>
      </c>
      <c r="J1963" s="14" t="s">
        <v>4924</v>
      </c>
      <c r="K1963" s="16">
        <v>15</v>
      </c>
    </row>
    <row r="1964" spans="1:11">
      <c r="A1964" s="12" t="s">
        <v>6863</v>
      </c>
      <c r="B1964" s="12" t="s">
        <v>6864</v>
      </c>
      <c r="C1964" s="12" t="s">
        <v>7105</v>
      </c>
      <c r="D1964" s="13" t="s">
        <v>4918</v>
      </c>
      <c r="E1964" s="13" t="s">
        <v>4939</v>
      </c>
      <c r="F1964" s="13" t="s">
        <v>7108</v>
      </c>
      <c r="G1964" s="14" t="s">
        <v>4921</v>
      </c>
      <c r="H1964" s="14" t="s">
        <v>4926</v>
      </c>
      <c r="I1964" s="14" t="s">
        <v>4927</v>
      </c>
      <c r="J1964" s="14" t="s">
        <v>4924</v>
      </c>
      <c r="K1964" s="16">
        <v>15</v>
      </c>
    </row>
    <row r="1965" spans="1:11">
      <c r="A1965" s="12" t="s">
        <v>6863</v>
      </c>
      <c r="B1965" s="12" t="s">
        <v>6864</v>
      </c>
      <c r="C1965" s="12" t="s">
        <v>7105</v>
      </c>
      <c r="D1965" s="13" t="s">
        <v>4931</v>
      </c>
      <c r="E1965" s="13" t="s">
        <v>4932</v>
      </c>
      <c r="F1965" s="13" t="s">
        <v>7109</v>
      </c>
      <c r="G1965" s="14" t="s">
        <v>4921</v>
      </c>
      <c r="H1965" s="14" t="s">
        <v>4924</v>
      </c>
      <c r="I1965" s="14" t="s">
        <v>5065</v>
      </c>
      <c r="J1965" s="14" t="s">
        <v>4924</v>
      </c>
      <c r="K1965" s="16">
        <v>15</v>
      </c>
    </row>
    <row r="1966" spans="1:11">
      <c r="A1966" s="12" t="s">
        <v>6863</v>
      </c>
      <c r="B1966" s="12" t="s">
        <v>6864</v>
      </c>
      <c r="C1966" s="12" t="s">
        <v>7105</v>
      </c>
      <c r="D1966" s="13" t="s">
        <v>4934</v>
      </c>
      <c r="E1966" s="13" t="s">
        <v>4998</v>
      </c>
      <c r="F1966" s="13" t="s">
        <v>7110</v>
      </c>
      <c r="G1966" s="14" t="s">
        <v>4921</v>
      </c>
      <c r="H1966" s="14" t="s">
        <v>5037</v>
      </c>
      <c r="I1966" s="14" t="s">
        <v>4927</v>
      </c>
      <c r="J1966" s="14" t="s">
        <v>4936</v>
      </c>
      <c r="K1966" s="16">
        <v>15</v>
      </c>
    </row>
    <row r="1967" spans="1:11">
      <c r="A1967" s="12" t="s">
        <v>4915</v>
      </c>
      <c r="B1967" s="12" t="s">
        <v>7111</v>
      </c>
      <c r="C1967" s="12" t="s">
        <v>7112</v>
      </c>
      <c r="D1967" s="13" t="s">
        <v>4918</v>
      </c>
      <c r="E1967" s="13" t="s">
        <v>4919</v>
      </c>
      <c r="F1967" s="13" t="s">
        <v>7113</v>
      </c>
      <c r="G1967" s="14" t="s">
        <v>4921</v>
      </c>
      <c r="H1967" s="14" t="s">
        <v>4966</v>
      </c>
      <c r="I1967" s="14" t="s">
        <v>6164</v>
      </c>
      <c r="J1967" s="14" t="s">
        <v>4936</v>
      </c>
      <c r="K1967" s="16">
        <v>30</v>
      </c>
    </row>
    <row r="1968" spans="1:11">
      <c r="A1968" s="12" t="s">
        <v>4915</v>
      </c>
      <c r="B1968" s="12" t="s">
        <v>7111</v>
      </c>
      <c r="C1968" s="12" t="s">
        <v>7112</v>
      </c>
      <c r="D1968" s="13" t="s">
        <v>4918</v>
      </c>
      <c r="E1968" s="13" t="s">
        <v>4919</v>
      </c>
      <c r="F1968" s="13" t="s">
        <v>7114</v>
      </c>
      <c r="G1968" s="14" t="s">
        <v>4921</v>
      </c>
      <c r="H1968" s="14" t="s">
        <v>4956</v>
      </c>
      <c r="I1968" s="14" t="s">
        <v>5065</v>
      </c>
      <c r="J1968" s="14" t="s">
        <v>4958</v>
      </c>
      <c r="K1968" s="16">
        <v>30</v>
      </c>
    </row>
    <row r="1969" spans="1:11">
      <c r="A1969" s="12" t="s">
        <v>4915</v>
      </c>
      <c r="B1969" s="12" t="s">
        <v>7111</v>
      </c>
      <c r="C1969" s="12" t="s">
        <v>7112</v>
      </c>
      <c r="D1969" s="13" t="s">
        <v>4918</v>
      </c>
      <c r="E1969" s="13" t="s">
        <v>4939</v>
      </c>
      <c r="F1969" s="13" t="s">
        <v>7115</v>
      </c>
      <c r="G1969" s="14" t="s">
        <v>4921</v>
      </c>
      <c r="H1969" s="14" t="s">
        <v>4938</v>
      </c>
      <c r="I1969" s="14" t="s">
        <v>4927</v>
      </c>
      <c r="J1969" s="14" t="s">
        <v>4936</v>
      </c>
      <c r="K1969" s="16">
        <v>30</v>
      </c>
    </row>
    <row r="1970" spans="1:11">
      <c r="A1970" s="12" t="s">
        <v>4915</v>
      </c>
      <c r="B1970" s="12" t="s">
        <v>7111</v>
      </c>
      <c r="C1970" s="12" t="s">
        <v>7112</v>
      </c>
      <c r="D1970" s="13" t="s">
        <v>4931</v>
      </c>
      <c r="E1970" s="13" t="s">
        <v>4932</v>
      </c>
      <c r="F1970" s="13" t="s">
        <v>5555</v>
      </c>
      <c r="G1970" s="14" t="s">
        <v>4921</v>
      </c>
      <c r="H1970" s="14" t="s">
        <v>5843</v>
      </c>
      <c r="I1970" s="14" t="s">
        <v>4927</v>
      </c>
      <c r="J1970" s="14" t="s">
        <v>4924</v>
      </c>
      <c r="K1970" s="16">
        <v>30</v>
      </c>
    </row>
    <row r="1971" spans="1:11">
      <c r="A1971" s="12" t="s">
        <v>4915</v>
      </c>
      <c r="B1971" s="12" t="s">
        <v>7111</v>
      </c>
      <c r="C1971" s="12" t="s">
        <v>7112</v>
      </c>
      <c r="D1971" s="13" t="s">
        <v>4934</v>
      </c>
      <c r="E1971" s="13" t="s">
        <v>4998</v>
      </c>
      <c r="F1971" s="13" t="s">
        <v>7116</v>
      </c>
      <c r="G1971" s="14" t="s">
        <v>4921</v>
      </c>
      <c r="H1971" s="14" t="s">
        <v>4926</v>
      </c>
      <c r="I1971" s="14" t="s">
        <v>4927</v>
      </c>
      <c r="J1971" s="14" t="s">
        <v>4936</v>
      </c>
      <c r="K1971" s="16">
        <v>30</v>
      </c>
    </row>
    <row r="1972" spans="1:11">
      <c r="A1972" s="12" t="s">
        <v>4915</v>
      </c>
      <c r="B1972" s="12" t="s">
        <v>7111</v>
      </c>
      <c r="C1972" s="12" t="s">
        <v>7117</v>
      </c>
      <c r="D1972" s="13" t="s">
        <v>4918</v>
      </c>
      <c r="E1972" s="13" t="s">
        <v>4919</v>
      </c>
      <c r="F1972" s="13" t="s">
        <v>7118</v>
      </c>
      <c r="G1972" s="14" t="s">
        <v>4921</v>
      </c>
      <c r="H1972" s="14" t="s">
        <v>7119</v>
      </c>
      <c r="I1972" s="14" t="s">
        <v>5065</v>
      </c>
      <c r="J1972" s="14" t="s">
        <v>4958</v>
      </c>
      <c r="K1972" s="16">
        <v>540</v>
      </c>
    </row>
    <row r="1973" spans="1:11">
      <c r="A1973" s="12" t="s">
        <v>4915</v>
      </c>
      <c r="B1973" s="12" t="s">
        <v>7111</v>
      </c>
      <c r="C1973" s="12" t="s">
        <v>7117</v>
      </c>
      <c r="D1973" s="13" t="s">
        <v>4918</v>
      </c>
      <c r="E1973" s="13" t="s">
        <v>4939</v>
      </c>
      <c r="F1973" s="13" t="s">
        <v>7120</v>
      </c>
      <c r="G1973" s="14" t="s">
        <v>4942</v>
      </c>
      <c r="H1973" s="14" t="s">
        <v>5223</v>
      </c>
      <c r="I1973" s="14" t="s">
        <v>5065</v>
      </c>
      <c r="J1973" s="14" t="s">
        <v>4936</v>
      </c>
      <c r="K1973" s="16">
        <v>540</v>
      </c>
    </row>
    <row r="1974" spans="1:11">
      <c r="A1974" s="12" t="s">
        <v>4915</v>
      </c>
      <c r="B1974" s="12" t="s">
        <v>7111</v>
      </c>
      <c r="C1974" s="12" t="s">
        <v>7117</v>
      </c>
      <c r="D1974" s="13" t="s">
        <v>4918</v>
      </c>
      <c r="E1974" s="13" t="s">
        <v>4943</v>
      </c>
      <c r="F1974" s="13" t="s">
        <v>7121</v>
      </c>
      <c r="G1974" s="14" t="s">
        <v>4921</v>
      </c>
      <c r="H1974" s="14" t="s">
        <v>4922</v>
      </c>
      <c r="I1974" s="14" t="s">
        <v>4947</v>
      </c>
      <c r="J1974" s="14" t="s">
        <v>4936</v>
      </c>
      <c r="K1974" s="16">
        <v>540</v>
      </c>
    </row>
    <row r="1975" spans="1:11">
      <c r="A1975" s="12" t="s">
        <v>4915</v>
      </c>
      <c r="B1975" s="12" t="s">
        <v>7111</v>
      </c>
      <c r="C1975" s="12" t="s">
        <v>7117</v>
      </c>
      <c r="D1975" s="13" t="s">
        <v>4931</v>
      </c>
      <c r="E1975" s="13" t="s">
        <v>5083</v>
      </c>
      <c r="F1975" s="13" t="s">
        <v>7122</v>
      </c>
      <c r="G1975" s="14" t="s">
        <v>4921</v>
      </c>
      <c r="H1975" s="14" t="s">
        <v>5075</v>
      </c>
      <c r="I1975" s="14" t="s">
        <v>4927</v>
      </c>
      <c r="J1975" s="14" t="s">
        <v>4924</v>
      </c>
      <c r="K1975" s="16">
        <v>540</v>
      </c>
    </row>
    <row r="1976" spans="1:11">
      <c r="A1976" s="12" t="s">
        <v>4915</v>
      </c>
      <c r="B1976" s="12" t="s">
        <v>7111</v>
      </c>
      <c r="C1976" s="12" t="s">
        <v>7117</v>
      </c>
      <c r="D1976" s="13" t="s">
        <v>4934</v>
      </c>
      <c r="E1976" s="13" t="s">
        <v>4998</v>
      </c>
      <c r="F1976" s="13" t="s">
        <v>7123</v>
      </c>
      <c r="G1976" s="14" t="s">
        <v>4921</v>
      </c>
      <c r="H1976" s="14" t="s">
        <v>4952</v>
      </c>
      <c r="I1976" s="14" t="s">
        <v>4927</v>
      </c>
      <c r="J1976" s="14" t="s">
        <v>4936</v>
      </c>
      <c r="K1976" s="16">
        <v>540</v>
      </c>
    </row>
    <row r="1977" spans="1:11">
      <c r="A1977" s="12" t="s">
        <v>4915</v>
      </c>
      <c r="B1977" s="12" t="s">
        <v>7111</v>
      </c>
      <c r="C1977" s="12" t="s">
        <v>7124</v>
      </c>
      <c r="D1977" s="13"/>
      <c r="E1977" s="13"/>
      <c r="F1977" s="13"/>
      <c r="G1977" s="14"/>
      <c r="H1977" s="14"/>
      <c r="I1977" s="14"/>
      <c r="J1977" s="14"/>
      <c r="K1977" s="16">
        <v>248.4</v>
      </c>
    </row>
    <row r="1978" spans="1:11">
      <c r="A1978" s="12" t="s">
        <v>4915</v>
      </c>
      <c r="B1978" s="12" t="s">
        <v>7111</v>
      </c>
      <c r="C1978" s="12" t="s">
        <v>7125</v>
      </c>
      <c r="D1978" s="13" t="s">
        <v>4918</v>
      </c>
      <c r="E1978" s="13" t="s">
        <v>4919</v>
      </c>
      <c r="F1978" s="13" t="s">
        <v>7126</v>
      </c>
      <c r="G1978" s="14" t="s">
        <v>4942</v>
      </c>
      <c r="H1978" s="14" t="s">
        <v>5026</v>
      </c>
      <c r="I1978" s="14" t="s">
        <v>6471</v>
      </c>
      <c r="J1978" s="14" t="s">
        <v>5119</v>
      </c>
      <c r="K1978" s="16">
        <v>237.892</v>
      </c>
    </row>
    <row r="1979" spans="1:11">
      <c r="A1979" s="12" t="s">
        <v>4915</v>
      </c>
      <c r="B1979" s="12" t="s">
        <v>7111</v>
      </c>
      <c r="C1979" s="12" t="s">
        <v>7125</v>
      </c>
      <c r="D1979" s="13" t="s">
        <v>4918</v>
      </c>
      <c r="E1979" s="13" t="s">
        <v>4939</v>
      </c>
      <c r="F1979" s="13" t="s">
        <v>7127</v>
      </c>
      <c r="G1979" s="14" t="s">
        <v>4942</v>
      </c>
      <c r="H1979" s="14" t="s">
        <v>5169</v>
      </c>
      <c r="I1979" s="14" t="s">
        <v>5122</v>
      </c>
      <c r="J1979" s="14" t="s">
        <v>4936</v>
      </c>
      <c r="K1979" s="16">
        <v>237.892</v>
      </c>
    </row>
    <row r="1980" spans="1:11">
      <c r="A1980" s="12" t="s">
        <v>4915</v>
      </c>
      <c r="B1980" s="12" t="s">
        <v>7111</v>
      </c>
      <c r="C1980" s="12" t="s">
        <v>7125</v>
      </c>
      <c r="D1980" s="13" t="s">
        <v>4931</v>
      </c>
      <c r="E1980" s="13" t="s">
        <v>4932</v>
      </c>
      <c r="F1980" s="13" t="s">
        <v>7128</v>
      </c>
      <c r="G1980" s="14" t="s">
        <v>4921</v>
      </c>
      <c r="H1980" s="14" t="s">
        <v>4926</v>
      </c>
      <c r="I1980" s="14" t="s">
        <v>4927</v>
      </c>
      <c r="J1980" s="14" t="s">
        <v>4936</v>
      </c>
      <c r="K1980" s="16">
        <v>237.892</v>
      </c>
    </row>
    <row r="1981" spans="1:11">
      <c r="A1981" s="12" t="s">
        <v>4915</v>
      </c>
      <c r="B1981" s="12" t="s">
        <v>7111</v>
      </c>
      <c r="C1981" s="12" t="s">
        <v>7125</v>
      </c>
      <c r="D1981" s="13" t="s">
        <v>4931</v>
      </c>
      <c r="E1981" s="13" t="s">
        <v>5083</v>
      </c>
      <c r="F1981" s="13" t="s">
        <v>7129</v>
      </c>
      <c r="G1981" s="14" t="s">
        <v>4921</v>
      </c>
      <c r="H1981" s="14" t="s">
        <v>4952</v>
      </c>
      <c r="I1981" s="14" t="s">
        <v>4927</v>
      </c>
      <c r="J1981" s="14" t="s">
        <v>4936</v>
      </c>
      <c r="K1981" s="16">
        <v>237.892</v>
      </c>
    </row>
    <row r="1982" spans="1:11">
      <c r="A1982" s="12" t="s">
        <v>4915</v>
      </c>
      <c r="B1982" s="12" t="s">
        <v>7111</v>
      </c>
      <c r="C1982" s="12" t="s">
        <v>7125</v>
      </c>
      <c r="D1982" s="13" t="s">
        <v>4934</v>
      </c>
      <c r="E1982" s="13" t="s">
        <v>4998</v>
      </c>
      <c r="F1982" s="13" t="s">
        <v>7130</v>
      </c>
      <c r="G1982" s="14" t="s">
        <v>4921</v>
      </c>
      <c r="H1982" s="14" t="s">
        <v>4926</v>
      </c>
      <c r="I1982" s="14" t="s">
        <v>4927</v>
      </c>
      <c r="J1982" s="14" t="s">
        <v>4936</v>
      </c>
      <c r="K1982" s="16">
        <v>237.892</v>
      </c>
    </row>
    <row r="1983" spans="1:11">
      <c r="A1983" s="12" t="s">
        <v>4915</v>
      </c>
      <c r="B1983" s="12" t="s">
        <v>7111</v>
      </c>
      <c r="C1983" s="12" t="s">
        <v>7131</v>
      </c>
      <c r="D1983" s="13" t="s">
        <v>4918</v>
      </c>
      <c r="E1983" s="13" t="s">
        <v>4919</v>
      </c>
      <c r="F1983" s="13" t="s">
        <v>7132</v>
      </c>
      <c r="G1983" s="14" t="s">
        <v>4921</v>
      </c>
      <c r="H1983" s="14" t="s">
        <v>7133</v>
      </c>
      <c r="I1983" s="14" t="s">
        <v>4975</v>
      </c>
      <c r="J1983" s="14" t="s">
        <v>4936</v>
      </c>
      <c r="K1983" s="16">
        <v>14.18</v>
      </c>
    </row>
    <row r="1984" spans="1:11">
      <c r="A1984" s="12" t="s">
        <v>4915</v>
      </c>
      <c r="B1984" s="12" t="s">
        <v>7111</v>
      </c>
      <c r="C1984" s="12" t="s">
        <v>7131</v>
      </c>
      <c r="D1984" s="13" t="s">
        <v>4918</v>
      </c>
      <c r="E1984" s="13" t="s">
        <v>4919</v>
      </c>
      <c r="F1984" s="13" t="s">
        <v>7134</v>
      </c>
      <c r="G1984" s="14" t="s">
        <v>4942</v>
      </c>
      <c r="H1984" s="14" t="s">
        <v>4946</v>
      </c>
      <c r="I1984" s="14" t="s">
        <v>5458</v>
      </c>
      <c r="J1984" s="14" t="s">
        <v>4958</v>
      </c>
      <c r="K1984" s="16">
        <v>14.18</v>
      </c>
    </row>
    <row r="1985" spans="1:11">
      <c r="A1985" s="12" t="s">
        <v>4915</v>
      </c>
      <c r="B1985" s="12" t="s">
        <v>7111</v>
      </c>
      <c r="C1985" s="12" t="s">
        <v>7131</v>
      </c>
      <c r="D1985" s="13" t="s">
        <v>4918</v>
      </c>
      <c r="E1985" s="13" t="s">
        <v>4939</v>
      </c>
      <c r="F1985" s="13" t="s">
        <v>7135</v>
      </c>
      <c r="G1985" s="14" t="s">
        <v>4921</v>
      </c>
      <c r="H1985" s="14" t="s">
        <v>5105</v>
      </c>
      <c r="I1985" s="14" t="s">
        <v>4927</v>
      </c>
      <c r="J1985" s="14" t="s">
        <v>4936</v>
      </c>
      <c r="K1985" s="16">
        <v>14.18</v>
      </c>
    </row>
    <row r="1986" spans="1:11">
      <c r="A1986" s="12" t="s">
        <v>4915</v>
      </c>
      <c r="B1986" s="12" t="s">
        <v>7111</v>
      </c>
      <c r="C1986" s="12" t="s">
        <v>7131</v>
      </c>
      <c r="D1986" s="13" t="s">
        <v>4931</v>
      </c>
      <c r="E1986" s="13" t="s">
        <v>4932</v>
      </c>
      <c r="F1986" s="13" t="s">
        <v>5555</v>
      </c>
      <c r="G1986" s="14" t="s">
        <v>4921</v>
      </c>
      <c r="H1986" s="14" t="s">
        <v>4952</v>
      </c>
      <c r="I1986" s="14" t="s">
        <v>4927</v>
      </c>
      <c r="J1986" s="14" t="s">
        <v>4924</v>
      </c>
      <c r="K1986" s="16">
        <v>14.18</v>
      </c>
    </row>
    <row r="1987" spans="1:11">
      <c r="A1987" s="12" t="s">
        <v>4915</v>
      </c>
      <c r="B1987" s="12" t="s">
        <v>7111</v>
      </c>
      <c r="C1987" s="12" t="s">
        <v>7131</v>
      </c>
      <c r="D1987" s="13" t="s">
        <v>4934</v>
      </c>
      <c r="E1987" s="13" t="s">
        <v>4934</v>
      </c>
      <c r="F1987" s="13" t="s">
        <v>5151</v>
      </c>
      <c r="G1987" s="14" t="s">
        <v>4921</v>
      </c>
      <c r="H1987" s="14" t="s">
        <v>4952</v>
      </c>
      <c r="I1987" s="14" t="s">
        <v>4927</v>
      </c>
      <c r="J1987" s="14" t="s">
        <v>4936</v>
      </c>
      <c r="K1987" s="16">
        <v>14.18</v>
      </c>
    </row>
    <row r="1988" spans="1:11">
      <c r="A1988" s="12" t="s">
        <v>4915</v>
      </c>
      <c r="B1988" s="12" t="s">
        <v>7111</v>
      </c>
      <c r="C1988" s="12" t="s">
        <v>7136</v>
      </c>
      <c r="D1988" s="13" t="s">
        <v>4918</v>
      </c>
      <c r="E1988" s="13" t="s">
        <v>4919</v>
      </c>
      <c r="F1988" s="13" t="s">
        <v>7137</v>
      </c>
      <c r="G1988" s="14" t="s">
        <v>4921</v>
      </c>
      <c r="H1988" s="14" t="s">
        <v>7138</v>
      </c>
      <c r="I1988" s="14" t="s">
        <v>6205</v>
      </c>
      <c r="J1988" s="14" t="s">
        <v>4958</v>
      </c>
      <c r="K1988" s="16">
        <v>80</v>
      </c>
    </row>
    <row r="1989" spans="1:11">
      <c r="A1989" s="12" t="s">
        <v>4915</v>
      </c>
      <c r="B1989" s="12" t="s">
        <v>7111</v>
      </c>
      <c r="C1989" s="12" t="s">
        <v>7136</v>
      </c>
      <c r="D1989" s="13" t="s">
        <v>4918</v>
      </c>
      <c r="E1989" s="13" t="s">
        <v>4939</v>
      </c>
      <c r="F1989" s="13" t="s">
        <v>7139</v>
      </c>
      <c r="G1989" s="14" t="s">
        <v>5004</v>
      </c>
      <c r="H1989" s="14" t="s">
        <v>5223</v>
      </c>
      <c r="I1989" s="14" t="s">
        <v>4947</v>
      </c>
      <c r="J1989" s="14" t="s">
        <v>4936</v>
      </c>
      <c r="K1989" s="16">
        <v>80</v>
      </c>
    </row>
    <row r="1990" spans="1:11">
      <c r="A1990" s="12" t="s">
        <v>4915</v>
      </c>
      <c r="B1990" s="12" t="s">
        <v>7111</v>
      </c>
      <c r="C1990" s="12" t="s">
        <v>7136</v>
      </c>
      <c r="D1990" s="13" t="s">
        <v>4918</v>
      </c>
      <c r="E1990" s="13" t="s">
        <v>4943</v>
      </c>
      <c r="F1990" s="13" t="s">
        <v>7140</v>
      </c>
      <c r="G1990" s="14" t="s">
        <v>5004</v>
      </c>
      <c r="H1990" s="14" t="s">
        <v>5169</v>
      </c>
      <c r="I1990" s="14" t="s">
        <v>4927</v>
      </c>
      <c r="J1990" s="14" t="s">
        <v>4936</v>
      </c>
      <c r="K1990" s="16">
        <v>80</v>
      </c>
    </row>
    <row r="1991" spans="1:11">
      <c r="A1991" s="12" t="s">
        <v>4915</v>
      </c>
      <c r="B1991" s="12" t="s">
        <v>7111</v>
      </c>
      <c r="C1991" s="12" t="s">
        <v>7136</v>
      </c>
      <c r="D1991" s="13" t="s">
        <v>4931</v>
      </c>
      <c r="E1991" s="13" t="s">
        <v>4932</v>
      </c>
      <c r="F1991" s="13" t="s">
        <v>7128</v>
      </c>
      <c r="G1991" s="14" t="s">
        <v>4921</v>
      </c>
      <c r="H1991" s="14" t="s">
        <v>4952</v>
      </c>
      <c r="I1991" s="14" t="s">
        <v>4927</v>
      </c>
      <c r="J1991" s="14" t="s">
        <v>4924</v>
      </c>
      <c r="K1991" s="16">
        <v>80</v>
      </c>
    </row>
    <row r="1992" spans="1:11">
      <c r="A1992" s="12" t="s">
        <v>4915</v>
      </c>
      <c r="B1992" s="12" t="s">
        <v>7111</v>
      </c>
      <c r="C1992" s="12" t="s">
        <v>7136</v>
      </c>
      <c r="D1992" s="13" t="s">
        <v>4934</v>
      </c>
      <c r="E1992" s="13" t="s">
        <v>4934</v>
      </c>
      <c r="F1992" s="13" t="s">
        <v>7141</v>
      </c>
      <c r="G1992" s="14" t="s">
        <v>4921</v>
      </c>
      <c r="H1992" s="14" t="s">
        <v>4926</v>
      </c>
      <c r="I1992" s="14" t="s">
        <v>4927</v>
      </c>
      <c r="J1992" s="14" t="s">
        <v>4936</v>
      </c>
      <c r="K1992" s="16">
        <v>80</v>
      </c>
    </row>
    <row r="1993" spans="1:11">
      <c r="A1993" s="12" t="s">
        <v>4915</v>
      </c>
      <c r="B1993" s="12" t="s">
        <v>7111</v>
      </c>
      <c r="C1993" s="12" t="s">
        <v>7142</v>
      </c>
      <c r="D1993" s="13" t="s">
        <v>4918</v>
      </c>
      <c r="E1993" s="13" t="s">
        <v>4919</v>
      </c>
      <c r="F1993" s="13" t="s">
        <v>7143</v>
      </c>
      <c r="G1993" s="14" t="s">
        <v>4921</v>
      </c>
      <c r="H1993" s="14" t="s">
        <v>5192</v>
      </c>
      <c r="I1993" s="14" t="s">
        <v>5012</v>
      </c>
      <c r="J1993" s="14" t="s">
        <v>4958</v>
      </c>
      <c r="K1993" s="16">
        <v>10</v>
      </c>
    </row>
    <row r="1994" spans="1:11">
      <c r="A1994" s="12" t="s">
        <v>4915</v>
      </c>
      <c r="B1994" s="12" t="s">
        <v>7111</v>
      </c>
      <c r="C1994" s="12" t="s">
        <v>7142</v>
      </c>
      <c r="D1994" s="13" t="s">
        <v>4918</v>
      </c>
      <c r="E1994" s="13" t="s">
        <v>4919</v>
      </c>
      <c r="F1994" s="13" t="s">
        <v>7144</v>
      </c>
      <c r="G1994" s="14" t="s">
        <v>4921</v>
      </c>
      <c r="H1994" s="14" t="s">
        <v>4988</v>
      </c>
      <c r="I1994" s="14" t="s">
        <v>4975</v>
      </c>
      <c r="J1994" s="14" t="s">
        <v>5221</v>
      </c>
      <c r="K1994" s="16">
        <v>10</v>
      </c>
    </row>
    <row r="1995" spans="1:11">
      <c r="A1995" s="12" t="s">
        <v>4915</v>
      </c>
      <c r="B1995" s="12" t="s">
        <v>7111</v>
      </c>
      <c r="C1995" s="12" t="s">
        <v>7142</v>
      </c>
      <c r="D1995" s="13" t="s">
        <v>4931</v>
      </c>
      <c r="E1995" s="13" t="s">
        <v>4932</v>
      </c>
      <c r="F1995" s="13" t="s">
        <v>7145</v>
      </c>
      <c r="G1995" s="14" t="s">
        <v>4921</v>
      </c>
      <c r="H1995" s="14" t="s">
        <v>4938</v>
      </c>
      <c r="I1995" s="14" t="s">
        <v>4927</v>
      </c>
      <c r="J1995" s="14" t="s">
        <v>4936</v>
      </c>
      <c r="K1995" s="16">
        <v>10</v>
      </c>
    </row>
    <row r="1996" spans="1:11">
      <c r="A1996" s="12" t="s">
        <v>4915</v>
      </c>
      <c r="B1996" s="12" t="s">
        <v>7111</v>
      </c>
      <c r="C1996" s="12" t="s">
        <v>7142</v>
      </c>
      <c r="D1996" s="13" t="s">
        <v>4931</v>
      </c>
      <c r="E1996" s="13" t="s">
        <v>4932</v>
      </c>
      <c r="F1996" s="13" t="s">
        <v>5555</v>
      </c>
      <c r="G1996" s="14" t="s">
        <v>4921</v>
      </c>
      <c r="H1996" s="14" t="s">
        <v>4952</v>
      </c>
      <c r="I1996" s="14" t="s">
        <v>4927</v>
      </c>
      <c r="J1996" s="14" t="s">
        <v>5221</v>
      </c>
      <c r="K1996" s="16">
        <v>10</v>
      </c>
    </row>
    <row r="1997" spans="1:11">
      <c r="A1997" s="12" t="s">
        <v>4915</v>
      </c>
      <c r="B1997" s="12" t="s">
        <v>7111</v>
      </c>
      <c r="C1997" s="12" t="s">
        <v>7142</v>
      </c>
      <c r="D1997" s="13" t="s">
        <v>4934</v>
      </c>
      <c r="E1997" s="13" t="s">
        <v>4934</v>
      </c>
      <c r="F1997" s="13" t="s">
        <v>5151</v>
      </c>
      <c r="G1997" s="14" t="s">
        <v>4921</v>
      </c>
      <c r="H1997" s="14" t="s">
        <v>4952</v>
      </c>
      <c r="I1997" s="14" t="s">
        <v>4927</v>
      </c>
      <c r="J1997" s="14" t="s">
        <v>4936</v>
      </c>
      <c r="K1997" s="16">
        <v>10</v>
      </c>
    </row>
    <row r="1998" spans="1:11">
      <c r="A1998" s="12" t="s">
        <v>4915</v>
      </c>
      <c r="B1998" s="12" t="s">
        <v>7111</v>
      </c>
      <c r="C1998" s="12" t="s">
        <v>7146</v>
      </c>
      <c r="D1998" s="13" t="s">
        <v>4918</v>
      </c>
      <c r="E1998" s="13" t="s">
        <v>4919</v>
      </c>
      <c r="F1998" s="13" t="s">
        <v>6112</v>
      </c>
      <c r="G1998" s="14" t="s">
        <v>4921</v>
      </c>
      <c r="H1998" s="14" t="s">
        <v>4929</v>
      </c>
      <c r="I1998" s="14" t="s">
        <v>7147</v>
      </c>
      <c r="J1998" s="14" t="s">
        <v>4956</v>
      </c>
      <c r="K1998" s="16">
        <v>800</v>
      </c>
    </row>
    <row r="1999" spans="1:11">
      <c r="A1999" s="12" t="s">
        <v>4915</v>
      </c>
      <c r="B1999" s="12" t="s">
        <v>7111</v>
      </c>
      <c r="C1999" s="12" t="s">
        <v>7146</v>
      </c>
      <c r="D1999" s="13" t="s">
        <v>4918</v>
      </c>
      <c r="E1999" s="13" t="s">
        <v>4939</v>
      </c>
      <c r="F1999" s="13" t="s">
        <v>5883</v>
      </c>
      <c r="G1999" s="14" t="s">
        <v>4921</v>
      </c>
      <c r="H1999" s="14" t="s">
        <v>5105</v>
      </c>
      <c r="I1999" s="14" t="s">
        <v>4927</v>
      </c>
      <c r="J1999" s="14" t="s">
        <v>4936</v>
      </c>
      <c r="K1999" s="16">
        <v>800</v>
      </c>
    </row>
    <row r="2000" spans="1:11">
      <c r="A2000" s="12" t="s">
        <v>4915</v>
      </c>
      <c r="B2000" s="12" t="s">
        <v>7111</v>
      </c>
      <c r="C2000" s="12" t="s">
        <v>7146</v>
      </c>
      <c r="D2000" s="13" t="s">
        <v>4918</v>
      </c>
      <c r="E2000" s="13" t="s">
        <v>4943</v>
      </c>
      <c r="F2000" s="13" t="s">
        <v>7148</v>
      </c>
      <c r="G2000" s="14" t="s">
        <v>5004</v>
      </c>
      <c r="H2000" s="14" t="s">
        <v>7149</v>
      </c>
      <c r="I2000" s="14" t="s">
        <v>5122</v>
      </c>
      <c r="J2000" s="14" t="s">
        <v>4924</v>
      </c>
      <c r="K2000" s="16">
        <v>800</v>
      </c>
    </row>
    <row r="2001" spans="1:11">
      <c r="A2001" s="12" t="s">
        <v>4915</v>
      </c>
      <c r="B2001" s="12" t="s">
        <v>7111</v>
      </c>
      <c r="C2001" s="12" t="s">
        <v>7146</v>
      </c>
      <c r="D2001" s="13" t="s">
        <v>4931</v>
      </c>
      <c r="E2001" s="13" t="s">
        <v>4932</v>
      </c>
      <c r="F2001" s="13" t="s">
        <v>5555</v>
      </c>
      <c r="G2001" s="14" t="s">
        <v>4921</v>
      </c>
      <c r="H2001" s="14" t="s">
        <v>5843</v>
      </c>
      <c r="I2001" s="14" t="s">
        <v>4927</v>
      </c>
      <c r="J2001" s="14" t="s">
        <v>4924</v>
      </c>
      <c r="K2001" s="16">
        <v>800</v>
      </c>
    </row>
    <row r="2002" spans="1:11">
      <c r="A2002" s="12" t="s">
        <v>4915</v>
      </c>
      <c r="B2002" s="12" t="s">
        <v>7111</v>
      </c>
      <c r="C2002" s="12" t="s">
        <v>7146</v>
      </c>
      <c r="D2002" s="13" t="s">
        <v>4934</v>
      </c>
      <c r="E2002" s="13" t="s">
        <v>4934</v>
      </c>
      <c r="F2002" s="13" t="s">
        <v>5151</v>
      </c>
      <c r="G2002" s="14" t="s">
        <v>4921</v>
      </c>
      <c r="H2002" s="14" t="s">
        <v>4952</v>
      </c>
      <c r="I2002" s="14" t="s">
        <v>4927</v>
      </c>
      <c r="J2002" s="14" t="s">
        <v>4936</v>
      </c>
      <c r="K2002" s="16">
        <v>800</v>
      </c>
    </row>
    <row r="2003" spans="1:11">
      <c r="A2003" s="12" t="s">
        <v>4915</v>
      </c>
      <c r="B2003" s="12" t="s">
        <v>7111</v>
      </c>
      <c r="C2003" s="12" t="s">
        <v>7150</v>
      </c>
      <c r="D2003" s="13" t="s">
        <v>4918</v>
      </c>
      <c r="E2003" s="13" t="s">
        <v>4919</v>
      </c>
      <c r="F2003" s="13" t="s">
        <v>7151</v>
      </c>
      <c r="G2003" s="14" t="s">
        <v>4921</v>
      </c>
      <c r="H2003" s="14" t="s">
        <v>4924</v>
      </c>
      <c r="I2003" s="14" t="s">
        <v>4975</v>
      </c>
      <c r="J2003" s="14" t="s">
        <v>4956</v>
      </c>
      <c r="K2003" s="16">
        <v>70</v>
      </c>
    </row>
    <row r="2004" spans="1:11">
      <c r="A2004" s="12" t="s">
        <v>4915</v>
      </c>
      <c r="B2004" s="12" t="s">
        <v>7111</v>
      </c>
      <c r="C2004" s="12" t="s">
        <v>7150</v>
      </c>
      <c r="D2004" s="13" t="s">
        <v>4918</v>
      </c>
      <c r="E2004" s="13" t="s">
        <v>4919</v>
      </c>
      <c r="F2004" s="13" t="s">
        <v>7152</v>
      </c>
      <c r="G2004" s="14" t="s">
        <v>4942</v>
      </c>
      <c r="H2004" s="14" t="s">
        <v>5223</v>
      </c>
      <c r="I2004" s="14" t="s">
        <v>4947</v>
      </c>
      <c r="J2004" s="14" t="s">
        <v>4924</v>
      </c>
      <c r="K2004" s="16">
        <v>70</v>
      </c>
    </row>
    <row r="2005" spans="1:11">
      <c r="A2005" s="12" t="s">
        <v>4915</v>
      </c>
      <c r="B2005" s="12" t="s">
        <v>7111</v>
      </c>
      <c r="C2005" s="12" t="s">
        <v>7150</v>
      </c>
      <c r="D2005" s="13" t="s">
        <v>4918</v>
      </c>
      <c r="E2005" s="13" t="s">
        <v>4939</v>
      </c>
      <c r="F2005" s="13" t="s">
        <v>7153</v>
      </c>
      <c r="G2005" s="14" t="s">
        <v>4921</v>
      </c>
      <c r="H2005" s="14" t="s">
        <v>5140</v>
      </c>
      <c r="I2005" s="14" t="s">
        <v>4927</v>
      </c>
      <c r="J2005" s="14" t="s">
        <v>4936</v>
      </c>
      <c r="K2005" s="16">
        <v>70</v>
      </c>
    </row>
    <row r="2006" spans="1:11">
      <c r="A2006" s="12" t="s">
        <v>4915</v>
      </c>
      <c r="B2006" s="12" t="s">
        <v>7111</v>
      </c>
      <c r="C2006" s="12" t="s">
        <v>7150</v>
      </c>
      <c r="D2006" s="13" t="s">
        <v>4931</v>
      </c>
      <c r="E2006" s="13" t="s">
        <v>4932</v>
      </c>
      <c r="F2006" s="13" t="s">
        <v>5555</v>
      </c>
      <c r="G2006" s="14" t="s">
        <v>4921</v>
      </c>
      <c r="H2006" s="14" t="s">
        <v>5843</v>
      </c>
      <c r="I2006" s="14" t="s">
        <v>4927</v>
      </c>
      <c r="J2006" s="14" t="s">
        <v>4924</v>
      </c>
      <c r="K2006" s="16">
        <v>70</v>
      </c>
    </row>
    <row r="2007" spans="1:11">
      <c r="A2007" s="12" t="s">
        <v>4915</v>
      </c>
      <c r="B2007" s="12" t="s">
        <v>7111</v>
      </c>
      <c r="C2007" s="12" t="s">
        <v>7150</v>
      </c>
      <c r="D2007" s="13" t="s">
        <v>4934</v>
      </c>
      <c r="E2007" s="13" t="s">
        <v>4934</v>
      </c>
      <c r="F2007" s="13" t="s">
        <v>5151</v>
      </c>
      <c r="G2007" s="14" t="s">
        <v>4921</v>
      </c>
      <c r="H2007" s="14" t="s">
        <v>4952</v>
      </c>
      <c r="I2007" s="14" t="s">
        <v>4927</v>
      </c>
      <c r="J2007" s="14" t="s">
        <v>4936</v>
      </c>
      <c r="K2007" s="16">
        <v>70</v>
      </c>
    </row>
    <row r="2008" spans="1:11">
      <c r="A2008" s="12" t="s">
        <v>4915</v>
      </c>
      <c r="B2008" s="12" t="s">
        <v>7111</v>
      </c>
      <c r="C2008" s="12" t="s">
        <v>7154</v>
      </c>
      <c r="D2008" s="13" t="s">
        <v>4918</v>
      </c>
      <c r="E2008" s="13" t="s">
        <v>4919</v>
      </c>
      <c r="F2008" s="13" t="s">
        <v>7155</v>
      </c>
      <c r="G2008" s="14" t="s">
        <v>4921</v>
      </c>
      <c r="H2008" s="14" t="s">
        <v>5875</v>
      </c>
      <c r="I2008" s="14" t="s">
        <v>4975</v>
      </c>
      <c r="J2008" s="14" t="s">
        <v>4956</v>
      </c>
      <c r="K2008" s="16">
        <v>600</v>
      </c>
    </row>
    <row r="2009" spans="1:11">
      <c r="A2009" s="12" t="s">
        <v>4915</v>
      </c>
      <c r="B2009" s="12" t="s">
        <v>7111</v>
      </c>
      <c r="C2009" s="12" t="s">
        <v>7154</v>
      </c>
      <c r="D2009" s="13" t="s">
        <v>4918</v>
      </c>
      <c r="E2009" s="13" t="s">
        <v>4939</v>
      </c>
      <c r="F2009" s="13" t="s">
        <v>7156</v>
      </c>
      <c r="G2009" s="14" t="s">
        <v>4942</v>
      </c>
      <c r="H2009" s="14" t="s">
        <v>4938</v>
      </c>
      <c r="I2009" s="14" t="s">
        <v>4927</v>
      </c>
      <c r="J2009" s="14" t="s">
        <v>4936</v>
      </c>
      <c r="K2009" s="16">
        <v>600</v>
      </c>
    </row>
    <row r="2010" spans="1:11">
      <c r="A2010" s="12" t="s">
        <v>4915</v>
      </c>
      <c r="B2010" s="12" t="s">
        <v>7111</v>
      </c>
      <c r="C2010" s="12" t="s">
        <v>7154</v>
      </c>
      <c r="D2010" s="13" t="s">
        <v>4918</v>
      </c>
      <c r="E2010" s="13" t="s">
        <v>4939</v>
      </c>
      <c r="F2010" s="13" t="s">
        <v>7157</v>
      </c>
      <c r="G2010" s="14" t="s">
        <v>4921</v>
      </c>
      <c r="H2010" s="14" t="s">
        <v>5119</v>
      </c>
      <c r="I2010" s="14" t="s">
        <v>4927</v>
      </c>
      <c r="J2010" s="14" t="s">
        <v>4924</v>
      </c>
      <c r="K2010" s="16">
        <v>600</v>
      </c>
    </row>
    <row r="2011" spans="1:11">
      <c r="A2011" s="12" t="s">
        <v>4915</v>
      </c>
      <c r="B2011" s="12" t="s">
        <v>7111</v>
      </c>
      <c r="C2011" s="12" t="s">
        <v>7154</v>
      </c>
      <c r="D2011" s="13" t="s">
        <v>4931</v>
      </c>
      <c r="E2011" s="13" t="s">
        <v>4932</v>
      </c>
      <c r="F2011" s="13" t="s">
        <v>5555</v>
      </c>
      <c r="G2011" s="14" t="s">
        <v>4921</v>
      </c>
      <c r="H2011" s="14" t="s">
        <v>5843</v>
      </c>
      <c r="I2011" s="14" t="s">
        <v>4927</v>
      </c>
      <c r="J2011" s="14" t="s">
        <v>4924</v>
      </c>
      <c r="K2011" s="16">
        <v>600</v>
      </c>
    </row>
    <row r="2012" spans="1:11">
      <c r="A2012" s="12" t="s">
        <v>4915</v>
      </c>
      <c r="B2012" s="12" t="s">
        <v>7111</v>
      </c>
      <c r="C2012" s="12" t="s">
        <v>7154</v>
      </c>
      <c r="D2012" s="13" t="s">
        <v>4934</v>
      </c>
      <c r="E2012" s="13" t="s">
        <v>4934</v>
      </c>
      <c r="F2012" s="13" t="s">
        <v>5151</v>
      </c>
      <c r="G2012" s="14" t="s">
        <v>4921</v>
      </c>
      <c r="H2012" s="14" t="s">
        <v>4952</v>
      </c>
      <c r="I2012" s="14" t="s">
        <v>4927</v>
      </c>
      <c r="J2012" s="14" t="s">
        <v>4936</v>
      </c>
      <c r="K2012" s="16">
        <v>600</v>
      </c>
    </row>
    <row r="2013" spans="1:11">
      <c r="A2013" s="12" t="s">
        <v>4915</v>
      </c>
      <c r="B2013" s="12" t="s">
        <v>7111</v>
      </c>
      <c r="C2013" s="12" t="s">
        <v>7158</v>
      </c>
      <c r="D2013" s="13" t="s">
        <v>4918</v>
      </c>
      <c r="E2013" s="13" t="s">
        <v>4919</v>
      </c>
      <c r="F2013" s="13" t="s">
        <v>7159</v>
      </c>
      <c r="G2013" s="14" t="s">
        <v>4921</v>
      </c>
      <c r="H2013" s="14" t="s">
        <v>5976</v>
      </c>
      <c r="I2013" s="14" t="s">
        <v>6345</v>
      </c>
      <c r="J2013" s="14" t="s">
        <v>4958</v>
      </c>
      <c r="K2013" s="16">
        <v>140</v>
      </c>
    </row>
    <row r="2014" spans="1:11">
      <c r="A2014" s="12" t="s">
        <v>4915</v>
      </c>
      <c r="B2014" s="12" t="s">
        <v>7111</v>
      </c>
      <c r="C2014" s="12" t="s">
        <v>7158</v>
      </c>
      <c r="D2014" s="13" t="s">
        <v>4918</v>
      </c>
      <c r="E2014" s="13" t="s">
        <v>4939</v>
      </c>
      <c r="F2014" s="13" t="s">
        <v>7160</v>
      </c>
      <c r="G2014" s="14" t="s">
        <v>4921</v>
      </c>
      <c r="H2014" s="14" t="s">
        <v>5105</v>
      </c>
      <c r="I2014" s="14" t="s">
        <v>4927</v>
      </c>
      <c r="J2014" s="14" t="s">
        <v>4936</v>
      </c>
      <c r="K2014" s="16">
        <v>140</v>
      </c>
    </row>
    <row r="2015" spans="1:11">
      <c r="A2015" s="12" t="s">
        <v>4915</v>
      </c>
      <c r="B2015" s="12" t="s">
        <v>7111</v>
      </c>
      <c r="C2015" s="12" t="s">
        <v>7158</v>
      </c>
      <c r="D2015" s="13" t="s">
        <v>4918</v>
      </c>
      <c r="E2015" s="13" t="s">
        <v>4943</v>
      </c>
      <c r="F2015" s="13" t="s">
        <v>7161</v>
      </c>
      <c r="G2015" s="14" t="s">
        <v>5004</v>
      </c>
      <c r="H2015" s="14" t="s">
        <v>5169</v>
      </c>
      <c r="I2015" s="14" t="s">
        <v>4949</v>
      </c>
      <c r="J2015" s="14" t="s">
        <v>4936</v>
      </c>
      <c r="K2015" s="16">
        <v>140</v>
      </c>
    </row>
    <row r="2016" spans="1:11">
      <c r="A2016" s="12" t="s">
        <v>4915</v>
      </c>
      <c r="B2016" s="12" t="s">
        <v>7111</v>
      </c>
      <c r="C2016" s="12" t="s">
        <v>7158</v>
      </c>
      <c r="D2016" s="13" t="s">
        <v>4931</v>
      </c>
      <c r="E2016" s="13" t="s">
        <v>4932</v>
      </c>
      <c r="F2016" s="13" t="s">
        <v>5555</v>
      </c>
      <c r="G2016" s="14" t="s">
        <v>4921</v>
      </c>
      <c r="H2016" s="14" t="s">
        <v>5843</v>
      </c>
      <c r="I2016" s="14" t="s">
        <v>4927</v>
      </c>
      <c r="J2016" s="14" t="s">
        <v>4924</v>
      </c>
      <c r="K2016" s="16">
        <v>140</v>
      </c>
    </row>
    <row r="2017" spans="1:11">
      <c r="A2017" s="12" t="s">
        <v>4915</v>
      </c>
      <c r="B2017" s="12" t="s">
        <v>7111</v>
      </c>
      <c r="C2017" s="12" t="s">
        <v>7158</v>
      </c>
      <c r="D2017" s="13" t="s">
        <v>4934</v>
      </c>
      <c r="E2017" s="13" t="s">
        <v>4934</v>
      </c>
      <c r="F2017" s="13" t="s">
        <v>5151</v>
      </c>
      <c r="G2017" s="14" t="s">
        <v>4921</v>
      </c>
      <c r="H2017" s="14" t="s">
        <v>4952</v>
      </c>
      <c r="I2017" s="14" t="s">
        <v>4927</v>
      </c>
      <c r="J2017" s="14" t="s">
        <v>4936</v>
      </c>
      <c r="K2017" s="16">
        <v>140</v>
      </c>
    </row>
    <row r="2018" spans="1:11">
      <c r="A2018" s="12" t="s">
        <v>4915</v>
      </c>
      <c r="B2018" s="12" t="s">
        <v>7111</v>
      </c>
      <c r="C2018" s="12" t="s">
        <v>7162</v>
      </c>
      <c r="D2018" s="13" t="s">
        <v>4918</v>
      </c>
      <c r="E2018" s="13" t="s">
        <v>4919</v>
      </c>
      <c r="F2018" s="13" t="s">
        <v>7163</v>
      </c>
      <c r="G2018" s="14" t="s">
        <v>4921</v>
      </c>
      <c r="H2018" s="14" t="s">
        <v>5201</v>
      </c>
      <c r="I2018" s="14" t="s">
        <v>4975</v>
      </c>
      <c r="J2018" s="14" t="s">
        <v>4956</v>
      </c>
      <c r="K2018" s="16">
        <v>697</v>
      </c>
    </row>
    <row r="2019" spans="1:11">
      <c r="A2019" s="12" t="s">
        <v>4915</v>
      </c>
      <c r="B2019" s="12" t="s">
        <v>7111</v>
      </c>
      <c r="C2019" s="12" t="s">
        <v>7162</v>
      </c>
      <c r="D2019" s="13" t="s">
        <v>4918</v>
      </c>
      <c r="E2019" s="13" t="s">
        <v>4919</v>
      </c>
      <c r="F2019" s="13" t="s">
        <v>7164</v>
      </c>
      <c r="G2019" s="14" t="s">
        <v>4921</v>
      </c>
      <c r="H2019" s="14" t="s">
        <v>5192</v>
      </c>
      <c r="I2019" s="14" t="s">
        <v>6345</v>
      </c>
      <c r="J2019" s="14" t="s">
        <v>4924</v>
      </c>
      <c r="K2019" s="16">
        <v>697</v>
      </c>
    </row>
    <row r="2020" spans="1:11">
      <c r="A2020" s="12" t="s">
        <v>4915</v>
      </c>
      <c r="B2020" s="12" t="s">
        <v>7111</v>
      </c>
      <c r="C2020" s="12" t="s">
        <v>7162</v>
      </c>
      <c r="D2020" s="13" t="s">
        <v>4918</v>
      </c>
      <c r="E2020" s="13" t="s">
        <v>4939</v>
      </c>
      <c r="F2020" s="13" t="s">
        <v>7165</v>
      </c>
      <c r="G2020" s="14" t="s">
        <v>4921</v>
      </c>
      <c r="H2020" s="14" t="s">
        <v>5037</v>
      </c>
      <c r="I2020" s="14" t="s">
        <v>4927</v>
      </c>
      <c r="J2020" s="14" t="s">
        <v>4936</v>
      </c>
      <c r="K2020" s="16">
        <v>697</v>
      </c>
    </row>
    <row r="2021" spans="1:11">
      <c r="A2021" s="12" t="s">
        <v>4915</v>
      </c>
      <c r="B2021" s="12" t="s">
        <v>7111</v>
      </c>
      <c r="C2021" s="12" t="s">
        <v>7162</v>
      </c>
      <c r="D2021" s="13" t="s">
        <v>4931</v>
      </c>
      <c r="E2021" s="13" t="s">
        <v>4932</v>
      </c>
      <c r="F2021" s="13" t="s">
        <v>5555</v>
      </c>
      <c r="G2021" s="14" t="s">
        <v>4921</v>
      </c>
      <c r="H2021" s="14" t="s">
        <v>5843</v>
      </c>
      <c r="I2021" s="14" t="s">
        <v>4927</v>
      </c>
      <c r="J2021" s="14" t="s">
        <v>4924</v>
      </c>
      <c r="K2021" s="16">
        <v>697</v>
      </c>
    </row>
    <row r="2022" spans="1:11">
      <c r="A2022" s="12" t="s">
        <v>4915</v>
      </c>
      <c r="B2022" s="12" t="s">
        <v>7111</v>
      </c>
      <c r="C2022" s="12" t="s">
        <v>7162</v>
      </c>
      <c r="D2022" s="13" t="s">
        <v>4934</v>
      </c>
      <c r="E2022" s="13" t="s">
        <v>4934</v>
      </c>
      <c r="F2022" s="13" t="s">
        <v>5151</v>
      </c>
      <c r="G2022" s="14" t="s">
        <v>4921</v>
      </c>
      <c r="H2022" s="14" t="s">
        <v>4952</v>
      </c>
      <c r="I2022" s="14" t="s">
        <v>4927</v>
      </c>
      <c r="J2022" s="14" t="s">
        <v>4936</v>
      </c>
      <c r="K2022" s="16">
        <v>697</v>
      </c>
    </row>
    <row r="2023" spans="1:11">
      <c r="A2023" s="12" t="s">
        <v>4915</v>
      </c>
      <c r="B2023" s="12" t="s">
        <v>7111</v>
      </c>
      <c r="C2023" s="12" t="s">
        <v>7166</v>
      </c>
      <c r="D2023" s="13" t="s">
        <v>4918</v>
      </c>
      <c r="E2023" s="13" t="s">
        <v>4919</v>
      </c>
      <c r="F2023" s="13" t="s">
        <v>7167</v>
      </c>
      <c r="G2023" s="14" t="s">
        <v>4921</v>
      </c>
      <c r="H2023" s="14" t="s">
        <v>5071</v>
      </c>
      <c r="I2023" s="14" t="s">
        <v>4949</v>
      </c>
      <c r="J2023" s="14" t="s">
        <v>4958</v>
      </c>
      <c r="K2023" s="16">
        <v>1929.5027</v>
      </c>
    </row>
    <row r="2024" spans="1:11">
      <c r="A2024" s="12" t="s">
        <v>4915</v>
      </c>
      <c r="B2024" s="12" t="s">
        <v>7111</v>
      </c>
      <c r="C2024" s="12" t="s">
        <v>7166</v>
      </c>
      <c r="D2024" s="13" t="s">
        <v>4918</v>
      </c>
      <c r="E2024" s="13" t="s">
        <v>4939</v>
      </c>
      <c r="F2024" s="13" t="s">
        <v>7168</v>
      </c>
      <c r="G2024" s="14" t="s">
        <v>4921</v>
      </c>
      <c r="H2024" s="14" t="s">
        <v>5075</v>
      </c>
      <c r="I2024" s="14" t="s">
        <v>4927</v>
      </c>
      <c r="J2024" s="14" t="s">
        <v>4936</v>
      </c>
      <c r="K2024" s="16">
        <v>1929.5027</v>
      </c>
    </row>
    <row r="2025" spans="1:11">
      <c r="A2025" s="12" t="s">
        <v>4915</v>
      </c>
      <c r="B2025" s="12" t="s">
        <v>7111</v>
      </c>
      <c r="C2025" s="12" t="s">
        <v>7166</v>
      </c>
      <c r="D2025" s="13" t="s">
        <v>4918</v>
      </c>
      <c r="E2025" s="13" t="s">
        <v>4943</v>
      </c>
      <c r="F2025" s="13" t="s">
        <v>7169</v>
      </c>
      <c r="G2025" s="14" t="s">
        <v>5504</v>
      </c>
      <c r="H2025" s="14" t="s">
        <v>4936</v>
      </c>
      <c r="I2025" s="14" t="s">
        <v>7170</v>
      </c>
      <c r="J2025" s="14" t="s">
        <v>4936</v>
      </c>
      <c r="K2025" s="16">
        <v>1929.5027</v>
      </c>
    </row>
    <row r="2026" spans="1:11">
      <c r="A2026" s="12" t="s">
        <v>4915</v>
      </c>
      <c r="B2026" s="12" t="s">
        <v>7111</v>
      </c>
      <c r="C2026" s="12" t="s">
        <v>7166</v>
      </c>
      <c r="D2026" s="13" t="s">
        <v>4931</v>
      </c>
      <c r="E2026" s="13" t="s">
        <v>4932</v>
      </c>
      <c r="F2026" s="13" t="s">
        <v>7128</v>
      </c>
      <c r="G2026" s="14" t="s">
        <v>4921</v>
      </c>
      <c r="H2026" s="14" t="s">
        <v>4926</v>
      </c>
      <c r="I2026" s="14" t="s">
        <v>4927</v>
      </c>
      <c r="J2026" s="14" t="s">
        <v>4924</v>
      </c>
      <c r="K2026" s="16">
        <v>1929.5027</v>
      </c>
    </row>
    <row r="2027" spans="1:11">
      <c r="A2027" s="12" t="s">
        <v>4915</v>
      </c>
      <c r="B2027" s="12" t="s">
        <v>7111</v>
      </c>
      <c r="C2027" s="12" t="s">
        <v>7166</v>
      </c>
      <c r="D2027" s="13" t="s">
        <v>4934</v>
      </c>
      <c r="E2027" s="13" t="s">
        <v>4998</v>
      </c>
      <c r="F2027" s="13" t="s">
        <v>7171</v>
      </c>
      <c r="G2027" s="14" t="s">
        <v>4921</v>
      </c>
      <c r="H2027" s="14" t="s">
        <v>4926</v>
      </c>
      <c r="I2027" s="14" t="s">
        <v>4927</v>
      </c>
      <c r="J2027" s="14" t="s">
        <v>4936</v>
      </c>
      <c r="K2027" s="16">
        <v>1929.5027</v>
      </c>
    </row>
    <row r="2028" spans="1:11">
      <c r="A2028" s="12" t="s">
        <v>4915</v>
      </c>
      <c r="B2028" s="12" t="s">
        <v>7111</v>
      </c>
      <c r="C2028" s="12" t="s">
        <v>7172</v>
      </c>
      <c r="D2028" s="13"/>
      <c r="E2028" s="13"/>
      <c r="F2028" s="13"/>
      <c r="G2028" s="14"/>
      <c r="H2028" s="14"/>
      <c r="I2028" s="14"/>
      <c r="J2028" s="14"/>
      <c r="K2028" s="16">
        <v>1668.007131</v>
      </c>
    </row>
    <row r="2029" spans="1:11">
      <c r="A2029" s="12" t="s">
        <v>4915</v>
      </c>
      <c r="B2029" s="12" t="s">
        <v>7111</v>
      </c>
      <c r="C2029" s="12" t="s">
        <v>7173</v>
      </c>
      <c r="D2029" s="13" t="s">
        <v>4918</v>
      </c>
      <c r="E2029" s="13" t="s">
        <v>4919</v>
      </c>
      <c r="F2029" s="13" t="s">
        <v>7174</v>
      </c>
      <c r="G2029" s="14" t="s">
        <v>4921</v>
      </c>
      <c r="H2029" s="14" t="s">
        <v>4938</v>
      </c>
      <c r="I2029" s="14" t="s">
        <v>4927</v>
      </c>
      <c r="J2029" s="14" t="s">
        <v>4936</v>
      </c>
      <c r="K2029" s="16">
        <v>1627.75</v>
      </c>
    </row>
    <row r="2030" spans="1:11">
      <c r="A2030" s="12" t="s">
        <v>4915</v>
      </c>
      <c r="B2030" s="12" t="s">
        <v>7111</v>
      </c>
      <c r="C2030" s="12" t="s">
        <v>7173</v>
      </c>
      <c r="D2030" s="13" t="s">
        <v>4918</v>
      </c>
      <c r="E2030" s="13" t="s">
        <v>4943</v>
      </c>
      <c r="F2030" s="13" t="s">
        <v>7175</v>
      </c>
      <c r="G2030" s="14" t="s">
        <v>5004</v>
      </c>
      <c r="H2030" s="14" t="s">
        <v>7149</v>
      </c>
      <c r="I2030" s="14" t="s">
        <v>5122</v>
      </c>
      <c r="J2030" s="14" t="s">
        <v>4958</v>
      </c>
      <c r="K2030" s="16">
        <v>1627.75</v>
      </c>
    </row>
    <row r="2031" spans="1:11">
      <c r="A2031" s="12" t="s">
        <v>4915</v>
      </c>
      <c r="B2031" s="12" t="s">
        <v>7111</v>
      </c>
      <c r="C2031" s="12" t="s">
        <v>7173</v>
      </c>
      <c r="D2031" s="13" t="s">
        <v>4918</v>
      </c>
      <c r="E2031" s="13" t="s">
        <v>4968</v>
      </c>
      <c r="F2031" s="13" t="s">
        <v>7176</v>
      </c>
      <c r="G2031" s="14" t="s">
        <v>4921</v>
      </c>
      <c r="H2031" s="14" t="s">
        <v>7149</v>
      </c>
      <c r="I2031" s="14" t="s">
        <v>5122</v>
      </c>
      <c r="J2031" s="14" t="s">
        <v>4936</v>
      </c>
      <c r="K2031" s="16">
        <v>1627.75</v>
      </c>
    </row>
    <row r="2032" spans="1:11">
      <c r="A2032" s="12" t="s">
        <v>4915</v>
      </c>
      <c r="B2032" s="12" t="s">
        <v>7111</v>
      </c>
      <c r="C2032" s="12" t="s">
        <v>7173</v>
      </c>
      <c r="D2032" s="13" t="s">
        <v>4931</v>
      </c>
      <c r="E2032" s="13" t="s">
        <v>4932</v>
      </c>
      <c r="F2032" s="13" t="s">
        <v>7128</v>
      </c>
      <c r="G2032" s="14" t="s">
        <v>4921</v>
      </c>
      <c r="H2032" s="14" t="s">
        <v>4952</v>
      </c>
      <c r="I2032" s="14" t="s">
        <v>4927</v>
      </c>
      <c r="J2032" s="14" t="s">
        <v>4924</v>
      </c>
      <c r="K2032" s="16">
        <v>1627.75</v>
      </c>
    </row>
    <row r="2033" spans="1:11">
      <c r="A2033" s="12" t="s">
        <v>4915</v>
      </c>
      <c r="B2033" s="12" t="s">
        <v>7111</v>
      </c>
      <c r="C2033" s="12" t="s">
        <v>7173</v>
      </c>
      <c r="D2033" s="13" t="s">
        <v>4934</v>
      </c>
      <c r="E2033" s="13" t="s">
        <v>4934</v>
      </c>
      <c r="F2033" s="13" t="s">
        <v>7171</v>
      </c>
      <c r="G2033" s="14" t="s">
        <v>4921</v>
      </c>
      <c r="H2033" s="14" t="s">
        <v>4952</v>
      </c>
      <c r="I2033" s="14" t="s">
        <v>4927</v>
      </c>
      <c r="J2033" s="14" t="s">
        <v>4936</v>
      </c>
      <c r="K2033" s="16">
        <v>1627.75</v>
      </c>
    </row>
    <row r="2034" spans="1:11">
      <c r="A2034" s="12" t="s">
        <v>4915</v>
      </c>
      <c r="B2034" s="12" t="s">
        <v>7111</v>
      </c>
      <c r="C2034" s="12" t="s">
        <v>7177</v>
      </c>
      <c r="D2034" s="13" t="s">
        <v>4918</v>
      </c>
      <c r="E2034" s="13" t="s">
        <v>4919</v>
      </c>
      <c r="F2034" s="13" t="s">
        <v>7178</v>
      </c>
      <c r="G2034" s="14" t="s">
        <v>4921</v>
      </c>
      <c r="H2034" s="14" t="s">
        <v>4924</v>
      </c>
      <c r="I2034" s="14" t="s">
        <v>4975</v>
      </c>
      <c r="J2034" s="14" t="s">
        <v>4936</v>
      </c>
      <c r="K2034" s="16">
        <v>960</v>
      </c>
    </row>
    <row r="2035" spans="1:11">
      <c r="A2035" s="12" t="s">
        <v>4915</v>
      </c>
      <c r="B2035" s="12" t="s">
        <v>7111</v>
      </c>
      <c r="C2035" s="12" t="s">
        <v>7177</v>
      </c>
      <c r="D2035" s="13" t="s">
        <v>4918</v>
      </c>
      <c r="E2035" s="13" t="s">
        <v>4919</v>
      </c>
      <c r="F2035" s="13" t="s">
        <v>7179</v>
      </c>
      <c r="G2035" s="14" t="s">
        <v>4921</v>
      </c>
      <c r="H2035" s="14" t="s">
        <v>5192</v>
      </c>
      <c r="I2035" s="14" t="s">
        <v>4975</v>
      </c>
      <c r="J2035" s="14" t="s">
        <v>4958</v>
      </c>
      <c r="K2035" s="16">
        <v>960</v>
      </c>
    </row>
    <row r="2036" spans="1:11">
      <c r="A2036" s="12" t="s">
        <v>4915</v>
      </c>
      <c r="B2036" s="12" t="s">
        <v>7111</v>
      </c>
      <c r="C2036" s="12" t="s">
        <v>7177</v>
      </c>
      <c r="D2036" s="13" t="s">
        <v>4918</v>
      </c>
      <c r="E2036" s="13" t="s">
        <v>4939</v>
      </c>
      <c r="F2036" s="13" t="s">
        <v>7180</v>
      </c>
      <c r="G2036" s="14" t="s">
        <v>4921</v>
      </c>
      <c r="H2036" s="14" t="s">
        <v>5119</v>
      </c>
      <c r="I2036" s="14" t="s">
        <v>4927</v>
      </c>
      <c r="J2036" s="14" t="s">
        <v>4936</v>
      </c>
      <c r="K2036" s="16">
        <v>960</v>
      </c>
    </row>
    <row r="2037" spans="1:11">
      <c r="A2037" s="12" t="s">
        <v>4915</v>
      </c>
      <c r="B2037" s="12" t="s">
        <v>7111</v>
      </c>
      <c r="C2037" s="12" t="s">
        <v>7177</v>
      </c>
      <c r="D2037" s="13" t="s">
        <v>4931</v>
      </c>
      <c r="E2037" s="13" t="s">
        <v>4932</v>
      </c>
      <c r="F2037" s="13" t="s">
        <v>7128</v>
      </c>
      <c r="G2037" s="14" t="s">
        <v>4921</v>
      </c>
      <c r="H2037" s="14" t="s">
        <v>4952</v>
      </c>
      <c r="I2037" s="14" t="s">
        <v>4927</v>
      </c>
      <c r="J2037" s="14" t="s">
        <v>4924</v>
      </c>
      <c r="K2037" s="16">
        <v>960</v>
      </c>
    </row>
    <row r="2038" spans="1:11">
      <c r="A2038" s="12" t="s">
        <v>4915</v>
      </c>
      <c r="B2038" s="12" t="s">
        <v>7111</v>
      </c>
      <c r="C2038" s="12" t="s">
        <v>7177</v>
      </c>
      <c r="D2038" s="13" t="s">
        <v>4934</v>
      </c>
      <c r="E2038" s="13" t="s">
        <v>4934</v>
      </c>
      <c r="F2038" s="13" t="s">
        <v>7171</v>
      </c>
      <c r="G2038" s="14" t="s">
        <v>4921</v>
      </c>
      <c r="H2038" s="14" t="s">
        <v>4952</v>
      </c>
      <c r="I2038" s="14" t="s">
        <v>4927</v>
      </c>
      <c r="J2038" s="14" t="s">
        <v>4936</v>
      </c>
      <c r="K2038" s="16">
        <v>960</v>
      </c>
    </row>
    <row r="2039" spans="1:11">
      <c r="A2039" s="12" t="s">
        <v>4915</v>
      </c>
      <c r="B2039" s="12" t="s">
        <v>7111</v>
      </c>
      <c r="C2039" s="12" t="s">
        <v>7181</v>
      </c>
      <c r="D2039" s="13" t="s">
        <v>4918</v>
      </c>
      <c r="E2039" s="13" t="s">
        <v>4919</v>
      </c>
      <c r="F2039" s="13" t="s">
        <v>7182</v>
      </c>
      <c r="G2039" s="14" t="s">
        <v>4921</v>
      </c>
      <c r="H2039" s="14" t="s">
        <v>7183</v>
      </c>
      <c r="I2039" s="14" t="s">
        <v>5065</v>
      </c>
      <c r="J2039" s="14" t="s">
        <v>4958</v>
      </c>
      <c r="K2039" s="16">
        <v>2580.2596</v>
      </c>
    </row>
    <row r="2040" spans="1:11">
      <c r="A2040" s="12" t="s">
        <v>4915</v>
      </c>
      <c r="B2040" s="12" t="s">
        <v>7111</v>
      </c>
      <c r="C2040" s="12" t="s">
        <v>7181</v>
      </c>
      <c r="D2040" s="13" t="s">
        <v>4918</v>
      </c>
      <c r="E2040" s="13" t="s">
        <v>4939</v>
      </c>
      <c r="F2040" s="13" t="s">
        <v>7184</v>
      </c>
      <c r="G2040" s="14" t="s">
        <v>4921</v>
      </c>
      <c r="H2040" s="14" t="s">
        <v>5105</v>
      </c>
      <c r="I2040" s="14" t="s">
        <v>4927</v>
      </c>
      <c r="J2040" s="14" t="s">
        <v>4936</v>
      </c>
      <c r="K2040" s="16">
        <v>2580.2596</v>
      </c>
    </row>
    <row r="2041" spans="1:11">
      <c r="A2041" s="12" t="s">
        <v>4915</v>
      </c>
      <c r="B2041" s="12" t="s">
        <v>7111</v>
      </c>
      <c r="C2041" s="12" t="s">
        <v>7181</v>
      </c>
      <c r="D2041" s="13" t="s">
        <v>4918</v>
      </c>
      <c r="E2041" s="13" t="s">
        <v>4943</v>
      </c>
      <c r="F2041" s="13" t="s">
        <v>7185</v>
      </c>
      <c r="G2041" s="14" t="s">
        <v>5004</v>
      </c>
      <c r="H2041" s="14" t="s">
        <v>4936</v>
      </c>
      <c r="I2041" s="14" t="s">
        <v>5122</v>
      </c>
      <c r="J2041" s="14" t="s">
        <v>4936</v>
      </c>
      <c r="K2041" s="16">
        <v>2580.2596</v>
      </c>
    </row>
    <row r="2042" spans="1:11">
      <c r="A2042" s="12" t="s">
        <v>4915</v>
      </c>
      <c r="B2042" s="12" t="s">
        <v>7111</v>
      </c>
      <c r="C2042" s="12" t="s">
        <v>7181</v>
      </c>
      <c r="D2042" s="13" t="s">
        <v>4931</v>
      </c>
      <c r="E2042" s="13" t="s">
        <v>4932</v>
      </c>
      <c r="F2042" s="13" t="s">
        <v>7128</v>
      </c>
      <c r="G2042" s="14" t="s">
        <v>4921</v>
      </c>
      <c r="H2042" s="14" t="s">
        <v>4952</v>
      </c>
      <c r="I2042" s="14" t="s">
        <v>4927</v>
      </c>
      <c r="J2042" s="14" t="s">
        <v>4924</v>
      </c>
      <c r="K2042" s="16">
        <v>2580.2596</v>
      </c>
    </row>
    <row r="2043" spans="1:11">
      <c r="A2043" s="12" t="s">
        <v>4915</v>
      </c>
      <c r="B2043" s="12" t="s">
        <v>7111</v>
      </c>
      <c r="C2043" s="12" t="s">
        <v>7181</v>
      </c>
      <c r="D2043" s="13" t="s">
        <v>4934</v>
      </c>
      <c r="E2043" s="13" t="s">
        <v>4934</v>
      </c>
      <c r="F2043" s="13" t="s">
        <v>7186</v>
      </c>
      <c r="G2043" s="14" t="s">
        <v>4921</v>
      </c>
      <c r="H2043" s="14" t="s">
        <v>4952</v>
      </c>
      <c r="I2043" s="14" t="s">
        <v>4927</v>
      </c>
      <c r="J2043" s="14" t="s">
        <v>4936</v>
      </c>
      <c r="K2043" s="16">
        <v>2580.2596</v>
      </c>
    </row>
    <row r="2044" spans="1:11">
      <c r="A2044" s="12" t="s">
        <v>4915</v>
      </c>
      <c r="B2044" s="12" t="s">
        <v>7111</v>
      </c>
      <c r="C2044" s="12" t="s">
        <v>7187</v>
      </c>
      <c r="D2044" s="13" t="s">
        <v>4918</v>
      </c>
      <c r="E2044" s="13" t="s">
        <v>4919</v>
      </c>
      <c r="F2044" s="13" t="s">
        <v>7188</v>
      </c>
      <c r="G2044" s="14" t="s">
        <v>5004</v>
      </c>
      <c r="H2044" s="14" t="s">
        <v>7189</v>
      </c>
      <c r="I2044" s="14" t="s">
        <v>5065</v>
      </c>
      <c r="J2044" s="14" t="s">
        <v>4958</v>
      </c>
      <c r="K2044" s="16">
        <v>4711.5424</v>
      </c>
    </row>
    <row r="2045" spans="1:11">
      <c r="A2045" s="12" t="s">
        <v>4915</v>
      </c>
      <c r="B2045" s="12" t="s">
        <v>7111</v>
      </c>
      <c r="C2045" s="12" t="s">
        <v>7187</v>
      </c>
      <c r="D2045" s="13" t="s">
        <v>4918</v>
      </c>
      <c r="E2045" s="13" t="s">
        <v>4939</v>
      </c>
      <c r="F2045" s="13" t="s">
        <v>7184</v>
      </c>
      <c r="G2045" s="14" t="s">
        <v>4921</v>
      </c>
      <c r="H2045" s="14" t="s">
        <v>5105</v>
      </c>
      <c r="I2045" s="14" t="s">
        <v>4927</v>
      </c>
      <c r="J2045" s="14" t="s">
        <v>4936</v>
      </c>
      <c r="K2045" s="16">
        <v>4711.5424</v>
      </c>
    </row>
    <row r="2046" spans="1:11">
      <c r="A2046" s="12" t="s">
        <v>4915</v>
      </c>
      <c r="B2046" s="12" t="s">
        <v>7111</v>
      </c>
      <c r="C2046" s="12" t="s">
        <v>7187</v>
      </c>
      <c r="D2046" s="13" t="s">
        <v>4918</v>
      </c>
      <c r="E2046" s="13" t="s">
        <v>4943</v>
      </c>
      <c r="F2046" s="13" t="s">
        <v>7190</v>
      </c>
      <c r="G2046" s="14" t="s">
        <v>5004</v>
      </c>
      <c r="H2046" s="14" t="s">
        <v>4936</v>
      </c>
      <c r="I2046" s="14" t="s">
        <v>7191</v>
      </c>
      <c r="J2046" s="14" t="s">
        <v>4936</v>
      </c>
      <c r="K2046" s="16">
        <v>4711.5424</v>
      </c>
    </row>
    <row r="2047" spans="1:11">
      <c r="A2047" s="12" t="s">
        <v>4915</v>
      </c>
      <c r="B2047" s="12" t="s">
        <v>7111</v>
      </c>
      <c r="C2047" s="12" t="s">
        <v>7187</v>
      </c>
      <c r="D2047" s="13" t="s">
        <v>4931</v>
      </c>
      <c r="E2047" s="13" t="s">
        <v>4932</v>
      </c>
      <c r="F2047" s="13" t="s">
        <v>7128</v>
      </c>
      <c r="G2047" s="14" t="s">
        <v>4921</v>
      </c>
      <c r="H2047" s="14" t="s">
        <v>4952</v>
      </c>
      <c r="I2047" s="14" t="s">
        <v>4927</v>
      </c>
      <c r="J2047" s="14" t="s">
        <v>4924</v>
      </c>
      <c r="K2047" s="16">
        <v>4711.5424</v>
      </c>
    </row>
    <row r="2048" spans="1:11">
      <c r="A2048" s="12" t="s">
        <v>4915</v>
      </c>
      <c r="B2048" s="12" t="s">
        <v>7111</v>
      </c>
      <c r="C2048" s="12" t="s">
        <v>7187</v>
      </c>
      <c r="D2048" s="13" t="s">
        <v>4934</v>
      </c>
      <c r="E2048" s="13" t="s">
        <v>4934</v>
      </c>
      <c r="F2048" s="13" t="s">
        <v>7186</v>
      </c>
      <c r="G2048" s="14" t="s">
        <v>4921</v>
      </c>
      <c r="H2048" s="14" t="s">
        <v>4952</v>
      </c>
      <c r="I2048" s="14" t="s">
        <v>4927</v>
      </c>
      <c r="J2048" s="14" t="s">
        <v>4936</v>
      </c>
      <c r="K2048" s="16">
        <v>4711.5424</v>
      </c>
    </row>
    <row r="2049" spans="1:11">
      <c r="A2049" s="12" t="s">
        <v>4915</v>
      </c>
      <c r="B2049" s="12" t="s">
        <v>7111</v>
      </c>
      <c r="C2049" s="12" t="s">
        <v>7192</v>
      </c>
      <c r="D2049" s="13" t="s">
        <v>4918</v>
      </c>
      <c r="E2049" s="13" t="s">
        <v>4919</v>
      </c>
      <c r="F2049" s="13" t="s">
        <v>7193</v>
      </c>
      <c r="G2049" s="14" t="s">
        <v>4921</v>
      </c>
      <c r="H2049" s="14" t="s">
        <v>5007</v>
      </c>
      <c r="I2049" s="14" t="s">
        <v>5065</v>
      </c>
      <c r="J2049" s="14" t="s">
        <v>4958</v>
      </c>
      <c r="K2049" s="16">
        <v>160</v>
      </c>
    </row>
    <row r="2050" spans="1:11">
      <c r="A2050" s="12" t="s">
        <v>4915</v>
      </c>
      <c r="B2050" s="12" t="s">
        <v>7111</v>
      </c>
      <c r="C2050" s="12" t="s">
        <v>7192</v>
      </c>
      <c r="D2050" s="13" t="s">
        <v>4918</v>
      </c>
      <c r="E2050" s="13" t="s">
        <v>4939</v>
      </c>
      <c r="F2050" s="13" t="s">
        <v>7194</v>
      </c>
      <c r="G2050" s="14" t="s">
        <v>4921</v>
      </c>
      <c r="H2050" s="14" t="s">
        <v>5075</v>
      </c>
      <c r="I2050" s="14" t="s">
        <v>4927</v>
      </c>
      <c r="J2050" s="14" t="s">
        <v>4936</v>
      </c>
      <c r="K2050" s="16">
        <v>160</v>
      </c>
    </row>
    <row r="2051" spans="1:11">
      <c r="A2051" s="12" t="s">
        <v>4915</v>
      </c>
      <c r="B2051" s="12" t="s">
        <v>7111</v>
      </c>
      <c r="C2051" s="12" t="s">
        <v>7192</v>
      </c>
      <c r="D2051" s="13" t="s">
        <v>4918</v>
      </c>
      <c r="E2051" s="13" t="s">
        <v>4943</v>
      </c>
      <c r="F2051" s="13" t="s">
        <v>7195</v>
      </c>
      <c r="G2051" s="14" t="s">
        <v>5004</v>
      </c>
      <c r="H2051" s="14" t="s">
        <v>5035</v>
      </c>
      <c r="I2051" s="14" t="s">
        <v>5353</v>
      </c>
      <c r="J2051" s="14" t="s">
        <v>4936</v>
      </c>
      <c r="K2051" s="16">
        <v>160</v>
      </c>
    </row>
    <row r="2052" spans="1:11">
      <c r="A2052" s="12" t="s">
        <v>4915</v>
      </c>
      <c r="B2052" s="12" t="s">
        <v>7111</v>
      </c>
      <c r="C2052" s="12" t="s">
        <v>7192</v>
      </c>
      <c r="D2052" s="13" t="s">
        <v>4931</v>
      </c>
      <c r="E2052" s="13" t="s">
        <v>4932</v>
      </c>
      <c r="F2052" s="13" t="s">
        <v>7128</v>
      </c>
      <c r="G2052" s="14" t="s">
        <v>4921</v>
      </c>
      <c r="H2052" s="14" t="s">
        <v>4952</v>
      </c>
      <c r="I2052" s="14" t="s">
        <v>4927</v>
      </c>
      <c r="J2052" s="14" t="s">
        <v>4924</v>
      </c>
      <c r="K2052" s="16">
        <v>160</v>
      </c>
    </row>
    <row r="2053" spans="1:11">
      <c r="A2053" s="12" t="s">
        <v>4915</v>
      </c>
      <c r="B2053" s="12" t="s">
        <v>7111</v>
      </c>
      <c r="C2053" s="12" t="s">
        <v>7192</v>
      </c>
      <c r="D2053" s="13" t="s">
        <v>4934</v>
      </c>
      <c r="E2053" s="13" t="s">
        <v>4934</v>
      </c>
      <c r="F2053" s="13" t="s">
        <v>7171</v>
      </c>
      <c r="G2053" s="14" t="s">
        <v>4921</v>
      </c>
      <c r="H2053" s="14" t="s">
        <v>4952</v>
      </c>
      <c r="I2053" s="14" t="s">
        <v>4927</v>
      </c>
      <c r="J2053" s="14" t="s">
        <v>4936</v>
      </c>
      <c r="K2053" s="16">
        <v>160</v>
      </c>
    </row>
    <row r="2054" spans="1:11">
      <c r="A2054" s="12" t="s">
        <v>4915</v>
      </c>
      <c r="B2054" s="12" t="s">
        <v>7111</v>
      </c>
      <c r="C2054" s="12" t="s">
        <v>7181</v>
      </c>
      <c r="D2054" s="13" t="s">
        <v>4918</v>
      </c>
      <c r="E2054" s="13" t="s">
        <v>4919</v>
      </c>
      <c r="F2054" s="13" t="s">
        <v>7196</v>
      </c>
      <c r="G2054" s="14" t="s">
        <v>5004</v>
      </c>
      <c r="H2054" s="14" t="s">
        <v>7183</v>
      </c>
      <c r="I2054" s="14" t="s">
        <v>5065</v>
      </c>
      <c r="J2054" s="14" t="s">
        <v>4958</v>
      </c>
      <c r="K2054" s="16">
        <v>486.51</v>
      </c>
    </row>
    <row r="2055" spans="1:11">
      <c r="A2055" s="12" t="s">
        <v>4915</v>
      </c>
      <c r="B2055" s="12" t="s">
        <v>7111</v>
      </c>
      <c r="C2055" s="12" t="s">
        <v>7181</v>
      </c>
      <c r="D2055" s="13" t="s">
        <v>4918</v>
      </c>
      <c r="E2055" s="13" t="s">
        <v>4939</v>
      </c>
      <c r="F2055" s="13" t="s">
        <v>7197</v>
      </c>
      <c r="G2055" s="14" t="s">
        <v>4942</v>
      </c>
      <c r="H2055" s="14" t="s">
        <v>5169</v>
      </c>
      <c r="I2055" s="14" t="s">
        <v>5122</v>
      </c>
      <c r="J2055" s="14" t="s">
        <v>4936</v>
      </c>
      <c r="K2055" s="16">
        <v>486.51</v>
      </c>
    </row>
    <row r="2056" spans="1:11">
      <c r="A2056" s="12" t="s">
        <v>4915</v>
      </c>
      <c r="B2056" s="12" t="s">
        <v>7111</v>
      </c>
      <c r="C2056" s="12" t="s">
        <v>7181</v>
      </c>
      <c r="D2056" s="13" t="s">
        <v>4918</v>
      </c>
      <c r="E2056" s="13" t="s">
        <v>4943</v>
      </c>
      <c r="F2056" s="13" t="s">
        <v>7198</v>
      </c>
      <c r="G2056" s="14" t="s">
        <v>5004</v>
      </c>
      <c r="H2056" s="14" t="s">
        <v>7149</v>
      </c>
      <c r="I2056" s="14" t="s">
        <v>5122</v>
      </c>
      <c r="J2056" s="14" t="s">
        <v>4936</v>
      </c>
      <c r="K2056" s="16">
        <v>486.51</v>
      </c>
    </row>
    <row r="2057" spans="1:11">
      <c r="A2057" s="12" t="s">
        <v>4915</v>
      </c>
      <c r="B2057" s="12" t="s">
        <v>7111</v>
      </c>
      <c r="C2057" s="12" t="s">
        <v>7181</v>
      </c>
      <c r="D2057" s="13" t="s">
        <v>4931</v>
      </c>
      <c r="E2057" s="13" t="s">
        <v>4932</v>
      </c>
      <c r="F2057" s="13" t="s">
        <v>7128</v>
      </c>
      <c r="G2057" s="14" t="s">
        <v>4921</v>
      </c>
      <c r="H2057" s="14" t="s">
        <v>4952</v>
      </c>
      <c r="I2057" s="14" t="s">
        <v>4927</v>
      </c>
      <c r="J2057" s="14" t="s">
        <v>4924</v>
      </c>
      <c r="K2057" s="16">
        <v>486.51</v>
      </c>
    </row>
    <row r="2058" spans="1:11">
      <c r="A2058" s="12" t="s">
        <v>4915</v>
      </c>
      <c r="B2058" s="12" t="s">
        <v>7111</v>
      </c>
      <c r="C2058" s="12" t="s">
        <v>7181</v>
      </c>
      <c r="D2058" s="13" t="s">
        <v>4934</v>
      </c>
      <c r="E2058" s="13" t="s">
        <v>4934</v>
      </c>
      <c r="F2058" s="13" t="s">
        <v>7171</v>
      </c>
      <c r="G2058" s="14" t="s">
        <v>4921</v>
      </c>
      <c r="H2058" s="14" t="s">
        <v>4952</v>
      </c>
      <c r="I2058" s="14" t="s">
        <v>4927</v>
      </c>
      <c r="J2058" s="14" t="s">
        <v>4936</v>
      </c>
      <c r="K2058" s="16">
        <v>486.51</v>
      </c>
    </row>
    <row r="2059" spans="1:11">
      <c r="A2059" s="12" t="s">
        <v>4915</v>
      </c>
      <c r="B2059" s="12" t="s">
        <v>7199</v>
      </c>
      <c r="C2059" s="12" t="s">
        <v>7200</v>
      </c>
      <c r="D2059" s="13" t="s">
        <v>4918</v>
      </c>
      <c r="E2059" s="13" t="s">
        <v>4919</v>
      </c>
      <c r="F2059" s="13" t="s">
        <v>7201</v>
      </c>
      <c r="G2059" s="14" t="s">
        <v>4921</v>
      </c>
      <c r="H2059" s="14" t="s">
        <v>5192</v>
      </c>
      <c r="I2059" s="14" t="s">
        <v>4975</v>
      </c>
      <c r="J2059" s="14" t="s">
        <v>4924</v>
      </c>
      <c r="K2059" s="16">
        <v>131.82</v>
      </c>
    </row>
    <row r="2060" spans="1:11">
      <c r="A2060" s="12" t="s">
        <v>4915</v>
      </c>
      <c r="B2060" s="12" t="s">
        <v>7199</v>
      </c>
      <c r="C2060" s="12" t="s">
        <v>7200</v>
      </c>
      <c r="D2060" s="13" t="s">
        <v>4918</v>
      </c>
      <c r="E2060" s="13" t="s">
        <v>4919</v>
      </c>
      <c r="F2060" s="13" t="s">
        <v>7202</v>
      </c>
      <c r="G2060" s="14" t="s">
        <v>4921</v>
      </c>
      <c r="H2060" s="14" t="s">
        <v>5534</v>
      </c>
      <c r="I2060" s="14" t="s">
        <v>5131</v>
      </c>
      <c r="J2060" s="14" t="s">
        <v>4924</v>
      </c>
      <c r="K2060" s="16">
        <v>131.82</v>
      </c>
    </row>
    <row r="2061" spans="1:11">
      <c r="A2061" s="12" t="s">
        <v>4915</v>
      </c>
      <c r="B2061" s="12" t="s">
        <v>7199</v>
      </c>
      <c r="C2061" s="12" t="s">
        <v>7200</v>
      </c>
      <c r="D2061" s="13" t="s">
        <v>4918</v>
      </c>
      <c r="E2061" s="13" t="s">
        <v>4939</v>
      </c>
      <c r="F2061" s="13" t="s">
        <v>7203</v>
      </c>
      <c r="G2061" s="14" t="s">
        <v>4921</v>
      </c>
      <c r="H2061" s="14" t="s">
        <v>4952</v>
      </c>
      <c r="I2061" s="14" t="s">
        <v>4927</v>
      </c>
      <c r="J2061" s="14" t="s">
        <v>4924</v>
      </c>
      <c r="K2061" s="16">
        <v>131.82</v>
      </c>
    </row>
    <row r="2062" spans="1:11">
      <c r="A2062" s="12" t="s">
        <v>4915</v>
      </c>
      <c r="B2062" s="12" t="s">
        <v>7199</v>
      </c>
      <c r="C2062" s="12" t="s">
        <v>7200</v>
      </c>
      <c r="D2062" s="13" t="s">
        <v>4931</v>
      </c>
      <c r="E2062" s="13" t="s">
        <v>4932</v>
      </c>
      <c r="F2062" s="13" t="s">
        <v>7204</v>
      </c>
      <c r="G2062" s="14" t="s">
        <v>4921</v>
      </c>
      <c r="H2062" s="14" t="s">
        <v>5891</v>
      </c>
      <c r="I2062" s="14" t="s">
        <v>4927</v>
      </c>
      <c r="J2062" s="14" t="s">
        <v>4924</v>
      </c>
      <c r="K2062" s="16">
        <v>131.82</v>
      </c>
    </row>
    <row r="2063" spans="1:11">
      <c r="A2063" s="12" t="s">
        <v>4915</v>
      </c>
      <c r="B2063" s="12" t="s">
        <v>7199</v>
      </c>
      <c r="C2063" s="12" t="s">
        <v>7200</v>
      </c>
      <c r="D2063" s="13" t="s">
        <v>4934</v>
      </c>
      <c r="E2063" s="13" t="s">
        <v>4998</v>
      </c>
      <c r="F2063" s="13" t="s">
        <v>5047</v>
      </c>
      <c r="G2063" s="14" t="s">
        <v>4921</v>
      </c>
      <c r="H2063" s="14" t="s">
        <v>4926</v>
      </c>
      <c r="I2063" s="14" t="s">
        <v>4927</v>
      </c>
      <c r="J2063" s="14" t="s">
        <v>4936</v>
      </c>
      <c r="K2063" s="16">
        <v>131.82</v>
      </c>
    </row>
    <row r="2064" spans="1:11">
      <c r="A2064" s="12" t="s">
        <v>4915</v>
      </c>
      <c r="B2064" s="12" t="s">
        <v>7199</v>
      </c>
      <c r="C2064" s="12" t="s">
        <v>7205</v>
      </c>
      <c r="D2064" s="13" t="s">
        <v>4918</v>
      </c>
      <c r="E2064" s="13" t="s">
        <v>4919</v>
      </c>
      <c r="F2064" s="13" t="s">
        <v>7206</v>
      </c>
      <c r="G2064" s="14" t="s">
        <v>4921</v>
      </c>
      <c r="H2064" s="14" t="s">
        <v>5314</v>
      </c>
      <c r="I2064" s="14" t="s">
        <v>4975</v>
      </c>
      <c r="J2064" s="14" t="s">
        <v>4924</v>
      </c>
      <c r="K2064" s="16">
        <v>30</v>
      </c>
    </row>
    <row r="2065" spans="1:11">
      <c r="A2065" s="12" t="s">
        <v>4915</v>
      </c>
      <c r="B2065" s="12" t="s">
        <v>7199</v>
      </c>
      <c r="C2065" s="12" t="s">
        <v>7205</v>
      </c>
      <c r="D2065" s="13" t="s">
        <v>4918</v>
      </c>
      <c r="E2065" s="13" t="s">
        <v>4919</v>
      </c>
      <c r="F2065" s="13" t="s">
        <v>7207</v>
      </c>
      <c r="G2065" s="14" t="s">
        <v>4921</v>
      </c>
      <c r="H2065" s="14" t="s">
        <v>6310</v>
      </c>
      <c r="I2065" s="14" t="s">
        <v>4975</v>
      </c>
      <c r="J2065" s="14" t="s">
        <v>4924</v>
      </c>
      <c r="K2065" s="16">
        <v>30</v>
      </c>
    </row>
    <row r="2066" spans="1:11">
      <c r="A2066" s="12" t="s">
        <v>4915</v>
      </c>
      <c r="B2066" s="12" t="s">
        <v>7199</v>
      </c>
      <c r="C2066" s="12" t="s">
        <v>7205</v>
      </c>
      <c r="D2066" s="13" t="s">
        <v>4918</v>
      </c>
      <c r="E2066" s="13" t="s">
        <v>4919</v>
      </c>
      <c r="F2066" s="13" t="s">
        <v>7208</v>
      </c>
      <c r="G2066" s="14" t="s">
        <v>4921</v>
      </c>
      <c r="H2066" s="14" t="s">
        <v>5140</v>
      </c>
      <c r="I2066" s="14" t="s">
        <v>4927</v>
      </c>
      <c r="J2066" s="14" t="s">
        <v>4924</v>
      </c>
      <c r="K2066" s="16">
        <v>30</v>
      </c>
    </row>
    <row r="2067" spans="1:11">
      <c r="A2067" s="12" t="s">
        <v>4915</v>
      </c>
      <c r="B2067" s="12" t="s">
        <v>7199</v>
      </c>
      <c r="C2067" s="12" t="s">
        <v>7205</v>
      </c>
      <c r="D2067" s="13" t="s">
        <v>4931</v>
      </c>
      <c r="E2067" s="13" t="s">
        <v>4932</v>
      </c>
      <c r="F2067" s="13" t="s">
        <v>7209</v>
      </c>
      <c r="G2067" s="14" t="s">
        <v>4921</v>
      </c>
      <c r="H2067" s="14" t="s">
        <v>5314</v>
      </c>
      <c r="I2067" s="14" t="s">
        <v>4949</v>
      </c>
      <c r="J2067" s="14" t="s">
        <v>4924</v>
      </c>
      <c r="K2067" s="16">
        <v>30</v>
      </c>
    </row>
    <row r="2068" spans="1:11">
      <c r="A2068" s="12" t="s">
        <v>4915</v>
      </c>
      <c r="B2068" s="12" t="s">
        <v>7199</v>
      </c>
      <c r="C2068" s="12" t="s">
        <v>7205</v>
      </c>
      <c r="D2068" s="13" t="s">
        <v>4934</v>
      </c>
      <c r="E2068" s="13" t="s">
        <v>4998</v>
      </c>
      <c r="F2068" s="13" t="s">
        <v>7210</v>
      </c>
      <c r="G2068" s="14" t="s">
        <v>4921</v>
      </c>
      <c r="H2068" s="14" t="s">
        <v>4952</v>
      </c>
      <c r="I2068" s="14" t="s">
        <v>4927</v>
      </c>
      <c r="J2068" s="14" t="s">
        <v>4936</v>
      </c>
      <c r="K2068" s="16">
        <v>30</v>
      </c>
    </row>
    <row r="2069" spans="1:11">
      <c r="A2069" s="12" t="s">
        <v>4915</v>
      </c>
      <c r="B2069" s="12" t="s">
        <v>7199</v>
      </c>
      <c r="C2069" s="12" t="s">
        <v>7211</v>
      </c>
      <c r="D2069" s="13" t="s">
        <v>4918</v>
      </c>
      <c r="E2069" s="13" t="s">
        <v>4919</v>
      </c>
      <c r="F2069" s="13" t="s">
        <v>7212</v>
      </c>
      <c r="G2069" s="14" t="s">
        <v>4921</v>
      </c>
      <c r="H2069" s="14" t="s">
        <v>4938</v>
      </c>
      <c r="I2069" s="14" t="s">
        <v>5098</v>
      </c>
      <c r="J2069" s="14" t="s">
        <v>4924</v>
      </c>
      <c r="K2069" s="16">
        <v>0.063541</v>
      </c>
    </row>
    <row r="2070" spans="1:11">
      <c r="A2070" s="12" t="s">
        <v>4915</v>
      </c>
      <c r="B2070" s="12" t="s">
        <v>7199</v>
      </c>
      <c r="C2070" s="12" t="s">
        <v>7211</v>
      </c>
      <c r="D2070" s="13" t="s">
        <v>4918</v>
      </c>
      <c r="E2070" s="13" t="s">
        <v>4919</v>
      </c>
      <c r="F2070" s="13" t="s">
        <v>7212</v>
      </c>
      <c r="G2070" s="14" t="s">
        <v>4921</v>
      </c>
      <c r="H2070" s="14" t="s">
        <v>4938</v>
      </c>
      <c r="I2070" s="14" t="s">
        <v>5098</v>
      </c>
      <c r="J2070" s="14" t="s">
        <v>4924</v>
      </c>
      <c r="K2070" s="16">
        <v>60</v>
      </c>
    </row>
    <row r="2071" spans="1:11">
      <c r="A2071" s="12" t="s">
        <v>4915</v>
      </c>
      <c r="B2071" s="12" t="s">
        <v>7199</v>
      </c>
      <c r="C2071" s="12" t="s">
        <v>7211</v>
      </c>
      <c r="D2071" s="13" t="s">
        <v>4918</v>
      </c>
      <c r="E2071" s="13" t="s">
        <v>4919</v>
      </c>
      <c r="F2071" s="13" t="s">
        <v>7213</v>
      </c>
      <c r="G2071" s="14" t="s">
        <v>4921</v>
      </c>
      <c r="H2071" s="14" t="s">
        <v>5212</v>
      </c>
      <c r="I2071" s="14" t="s">
        <v>5098</v>
      </c>
      <c r="J2071" s="14" t="s">
        <v>4924</v>
      </c>
      <c r="K2071" s="16">
        <v>0.063541</v>
      </c>
    </row>
    <row r="2072" spans="1:11">
      <c r="A2072" s="12" t="s">
        <v>4915</v>
      </c>
      <c r="B2072" s="12" t="s">
        <v>7199</v>
      </c>
      <c r="C2072" s="12" t="s">
        <v>7211</v>
      </c>
      <c r="D2072" s="13" t="s">
        <v>4918</v>
      </c>
      <c r="E2072" s="13" t="s">
        <v>4919</v>
      </c>
      <c r="F2072" s="13" t="s">
        <v>7213</v>
      </c>
      <c r="G2072" s="14" t="s">
        <v>4921</v>
      </c>
      <c r="H2072" s="14" t="s">
        <v>5212</v>
      </c>
      <c r="I2072" s="14" t="s">
        <v>5098</v>
      </c>
      <c r="J2072" s="14" t="s">
        <v>4924</v>
      </c>
      <c r="K2072" s="16">
        <v>60</v>
      </c>
    </row>
    <row r="2073" spans="1:11">
      <c r="A2073" s="12" t="s">
        <v>4915</v>
      </c>
      <c r="B2073" s="12" t="s">
        <v>7199</v>
      </c>
      <c r="C2073" s="12" t="s">
        <v>7211</v>
      </c>
      <c r="D2073" s="13" t="s">
        <v>4918</v>
      </c>
      <c r="E2073" s="13" t="s">
        <v>4919</v>
      </c>
      <c r="F2073" s="13" t="s">
        <v>7214</v>
      </c>
      <c r="G2073" s="14" t="s">
        <v>4921</v>
      </c>
      <c r="H2073" s="14" t="s">
        <v>5201</v>
      </c>
      <c r="I2073" s="14" t="s">
        <v>5065</v>
      </c>
      <c r="J2073" s="14" t="s">
        <v>4924</v>
      </c>
      <c r="K2073" s="16">
        <v>0.063541</v>
      </c>
    </row>
    <row r="2074" spans="1:11">
      <c r="A2074" s="12" t="s">
        <v>4915</v>
      </c>
      <c r="B2074" s="12" t="s">
        <v>7199</v>
      </c>
      <c r="C2074" s="12" t="s">
        <v>7211</v>
      </c>
      <c r="D2074" s="13" t="s">
        <v>4918</v>
      </c>
      <c r="E2074" s="13" t="s">
        <v>4919</v>
      </c>
      <c r="F2074" s="13" t="s">
        <v>7214</v>
      </c>
      <c r="G2074" s="14" t="s">
        <v>4921</v>
      </c>
      <c r="H2074" s="14" t="s">
        <v>5201</v>
      </c>
      <c r="I2074" s="14" t="s">
        <v>5065</v>
      </c>
      <c r="J2074" s="14" t="s">
        <v>4924</v>
      </c>
      <c r="K2074" s="16">
        <v>60</v>
      </c>
    </row>
    <row r="2075" spans="1:11">
      <c r="A2075" s="12" t="s">
        <v>4915</v>
      </c>
      <c r="B2075" s="12" t="s">
        <v>7199</v>
      </c>
      <c r="C2075" s="12" t="s">
        <v>7211</v>
      </c>
      <c r="D2075" s="13" t="s">
        <v>4931</v>
      </c>
      <c r="E2075" s="13" t="s">
        <v>4932</v>
      </c>
      <c r="F2075" s="13" t="s">
        <v>7215</v>
      </c>
      <c r="G2075" s="14" t="s">
        <v>4921</v>
      </c>
      <c r="H2075" s="14" t="s">
        <v>7216</v>
      </c>
      <c r="I2075" s="14" t="s">
        <v>5065</v>
      </c>
      <c r="J2075" s="14" t="s">
        <v>4924</v>
      </c>
      <c r="K2075" s="16">
        <v>0.063541</v>
      </c>
    </row>
    <row r="2076" spans="1:11">
      <c r="A2076" s="12" t="s">
        <v>4915</v>
      </c>
      <c r="B2076" s="12" t="s">
        <v>7199</v>
      </c>
      <c r="C2076" s="12" t="s">
        <v>7211</v>
      </c>
      <c r="D2076" s="13" t="s">
        <v>4931</v>
      </c>
      <c r="E2076" s="13" t="s">
        <v>4932</v>
      </c>
      <c r="F2076" s="13" t="s">
        <v>7215</v>
      </c>
      <c r="G2076" s="14" t="s">
        <v>4921</v>
      </c>
      <c r="H2076" s="14" t="s">
        <v>7216</v>
      </c>
      <c r="I2076" s="14" t="s">
        <v>5065</v>
      </c>
      <c r="J2076" s="14" t="s">
        <v>4924</v>
      </c>
      <c r="K2076" s="16">
        <v>60</v>
      </c>
    </row>
    <row r="2077" spans="1:11">
      <c r="A2077" s="12" t="s">
        <v>4915</v>
      </c>
      <c r="B2077" s="12" t="s">
        <v>7199</v>
      </c>
      <c r="C2077" s="12" t="s">
        <v>7211</v>
      </c>
      <c r="D2077" s="13" t="s">
        <v>4934</v>
      </c>
      <c r="E2077" s="13" t="s">
        <v>4998</v>
      </c>
      <c r="F2077" s="13" t="s">
        <v>7217</v>
      </c>
      <c r="G2077" s="14" t="s">
        <v>4921</v>
      </c>
      <c r="H2077" s="14" t="s">
        <v>4926</v>
      </c>
      <c r="I2077" s="14" t="s">
        <v>4927</v>
      </c>
      <c r="J2077" s="14" t="s">
        <v>4936</v>
      </c>
      <c r="K2077" s="16">
        <v>0.063541</v>
      </c>
    </row>
    <row r="2078" spans="1:11">
      <c r="A2078" s="12" t="s">
        <v>4915</v>
      </c>
      <c r="B2078" s="12" t="s">
        <v>7199</v>
      </c>
      <c r="C2078" s="12" t="s">
        <v>7211</v>
      </c>
      <c r="D2078" s="13" t="s">
        <v>4934</v>
      </c>
      <c r="E2078" s="13" t="s">
        <v>4998</v>
      </c>
      <c r="F2078" s="13" t="s">
        <v>7217</v>
      </c>
      <c r="G2078" s="14" t="s">
        <v>4921</v>
      </c>
      <c r="H2078" s="14" t="s">
        <v>4926</v>
      </c>
      <c r="I2078" s="14" t="s">
        <v>4927</v>
      </c>
      <c r="J2078" s="14" t="s">
        <v>4936</v>
      </c>
      <c r="K2078" s="16">
        <v>60</v>
      </c>
    </row>
    <row r="2079" spans="1:11">
      <c r="A2079" s="12" t="s">
        <v>4915</v>
      </c>
      <c r="B2079" s="12" t="s">
        <v>7199</v>
      </c>
      <c r="C2079" s="12" t="s">
        <v>7218</v>
      </c>
      <c r="D2079" s="13" t="s">
        <v>4918</v>
      </c>
      <c r="E2079" s="13" t="s">
        <v>4919</v>
      </c>
      <c r="F2079" s="13" t="s">
        <v>7219</v>
      </c>
      <c r="G2079" s="14" t="s">
        <v>4921</v>
      </c>
      <c r="H2079" s="14" t="s">
        <v>5075</v>
      </c>
      <c r="I2079" s="14" t="s">
        <v>4927</v>
      </c>
      <c r="J2079" s="14" t="s">
        <v>4924</v>
      </c>
      <c r="K2079" s="16">
        <v>40</v>
      </c>
    </row>
    <row r="2080" spans="1:11">
      <c r="A2080" s="12" t="s">
        <v>4915</v>
      </c>
      <c r="B2080" s="12" t="s">
        <v>7199</v>
      </c>
      <c r="C2080" s="12" t="s">
        <v>7218</v>
      </c>
      <c r="D2080" s="13" t="s">
        <v>4918</v>
      </c>
      <c r="E2080" s="13" t="s">
        <v>4919</v>
      </c>
      <c r="F2080" s="13" t="s">
        <v>7220</v>
      </c>
      <c r="G2080" s="14" t="s">
        <v>4921</v>
      </c>
      <c r="H2080" s="14" t="s">
        <v>7221</v>
      </c>
      <c r="I2080" s="14" t="s">
        <v>4975</v>
      </c>
      <c r="J2080" s="14" t="s">
        <v>4924</v>
      </c>
      <c r="K2080" s="16">
        <v>40</v>
      </c>
    </row>
    <row r="2081" spans="1:11">
      <c r="A2081" s="12" t="s">
        <v>4915</v>
      </c>
      <c r="B2081" s="12" t="s">
        <v>7199</v>
      </c>
      <c r="C2081" s="12" t="s">
        <v>7218</v>
      </c>
      <c r="D2081" s="13" t="s">
        <v>4918</v>
      </c>
      <c r="E2081" s="13" t="s">
        <v>4939</v>
      </c>
      <c r="F2081" s="13" t="s">
        <v>7222</v>
      </c>
      <c r="G2081" s="14" t="s">
        <v>4921</v>
      </c>
      <c r="H2081" s="14" t="s">
        <v>4926</v>
      </c>
      <c r="I2081" s="14" t="s">
        <v>4927</v>
      </c>
      <c r="J2081" s="14" t="s">
        <v>4924</v>
      </c>
      <c r="K2081" s="16">
        <v>40</v>
      </c>
    </row>
    <row r="2082" spans="1:11">
      <c r="A2082" s="12" t="s">
        <v>4915</v>
      </c>
      <c r="B2082" s="12" t="s">
        <v>7199</v>
      </c>
      <c r="C2082" s="12" t="s">
        <v>7218</v>
      </c>
      <c r="D2082" s="13" t="s">
        <v>4931</v>
      </c>
      <c r="E2082" s="13" t="s">
        <v>4932</v>
      </c>
      <c r="F2082" s="13" t="s">
        <v>7204</v>
      </c>
      <c r="G2082" s="14" t="s">
        <v>4921</v>
      </c>
      <c r="H2082" s="14" t="s">
        <v>5891</v>
      </c>
      <c r="I2082" s="14" t="s">
        <v>4927</v>
      </c>
      <c r="J2082" s="14" t="s">
        <v>4924</v>
      </c>
      <c r="K2082" s="16">
        <v>40</v>
      </c>
    </row>
    <row r="2083" spans="1:11">
      <c r="A2083" s="12" t="s">
        <v>4915</v>
      </c>
      <c r="B2083" s="12" t="s">
        <v>7199</v>
      </c>
      <c r="C2083" s="12" t="s">
        <v>7218</v>
      </c>
      <c r="D2083" s="13" t="s">
        <v>4934</v>
      </c>
      <c r="E2083" s="13" t="s">
        <v>4934</v>
      </c>
      <c r="F2083" s="13" t="s">
        <v>7223</v>
      </c>
      <c r="G2083" s="14" t="s">
        <v>4921</v>
      </c>
      <c r="H2083" s="14" t="s">
        <v>4952</v>
      </c>
      <c r="I2083" s="14" t="s">
        <v>4927</v>
      </c>
      <c r="J2083" s="14" t="s">
        <v>4936</v>
      </c>
      <c r="K2083" s="16">
        <v>40</v>
      </c>
    </row>
    <row r="2084" spans="1:11">
      <c r="A2084" s="12" t="s">
        <v>4915</v>
      </c>
      <c r="B2084" s="12" t="s">
        <v>7199</v>
      </c>
      <c r="C2084" s="12" t="s">
        <v>7224</v>
      </c>
      <c r="D2084" s="13" t="s">
        <v>4918</v>
      </c>
      <c r="E2084" s="13" t="s">
        <v>4919</v>
      </c>
      <c r="F2084" s="13" t="s">
        <v>7225</v>
      </c>
      <c r="G2084" s="14" t="s">
        <v>4921</v>
      </c>
      <c r="H2084" s="14" t="s">
        <v>5075</v>
      </c>
      <c r="I2084" s="14" t="s">
        <v>4927</v>
      </c>
      <c r="J2084" s="14" t="s">
        <v>4924</v>
      </c>
      <c r="K2084" s="16">
        <v>90</v>
      </c>
    </row>
    <row r="2085" spans="1:11">
      <c r="A2085" s="12" t="s">
        <v>4915</v>
      </c>
      <c r="B2085" s="12" t="s">
        <v>7199</v>
      </c>
      <c r="C2085" s="12" t="s">
        <v>7224</v>
      </c>
      <c r="D2085" s="13" t="s">
        <v>4918</v>
      </c>
      <c r="E2085" s="13" t="s">
        <v>4919</v>
      </c>
      <c r="F2085" s="13" t="s">
        <v>6113</v>
      </c>
      <c r="G2085" s="14" t="s">
        <v>4921</v>
      </c>
      <c r="H2085" s="14" t="s">
        <v>4952</v>
      </c>
      <c r="I2085" s="14" t="s">
        <v>4927</v>
      </c>
      <c r="J2085" s="14" t="s">
        <v>4924</v>
      </c>
      <c r="K2085" s="16">
        <v>90</v>
      </c>
    </row>
    <row r="2086" spans="1:11">
      <c r="A2086" s="12" t="s">
        <v>4915</v>
      </c>
      <c r="B2086" s="12" t="s">
        <v>7199</v>
      </c>
      <c r="C2086" s="12" t="s">
        <v>7224</v>
      </c>
      <c r="D2086" s="13" t="s">
        <v>4918</v>
      </c>
      <c r="E2086" s="13" t="s">
        <v>4939</v>
      </c>
      <c r="F2086" s="13" t="s">
        <v>7226</v>
      </c>
      <c r="G2086" s="14" t="s">
        <v>4942</v>
      </c>
      <c r="H2086" s="14" t="s">
        <v>4938</v>
      </c>
      <c r="I2086" s="14" t="s">
        <v>4927</v>
      </c>
      <c r="J2086" s="14" t="s">
        <v>4924</v>
      </c>
      <c r="K2086" s="16">
        <v>90</v>
      </c>
    </row>
    <row r="2087" spans="1:11">
      <c r="A2087" s="12" t="s">
        <v>4915</v>
      </c>
      <c r="B2087" s="12" t="s">
        <v>7199</v>
      </c>
      <c r="C2087" s="12" t="s">
        <v>7224</v>
      </c>
      <c r="D2087" s="13" t="s">
        <v>4931</v>
      </c>
      <c r="E2087" s="13" t="s">
        <v>4932</v>
      </c>
      <c r="F2087" s="13" t="s">
        <v>7204</v>
      </c>
      <c r="G2087" s="14" t="s">
        <v>4921</v>
      </c>
      <c r="H2087" s="14" t="s">
        <v>5891</v>
      </c>
      <c r="I2087" s="14" t="s">
        <v>4927</v>
      </c>
      <c r="J2087" s="14" t="s">
        <v>4924</v>
      </c>
      <c r="K2087" s="16">
        <v>90</v>
      </c>
    </row>
    <row r="2088" spans="1:11">
      <c r="A2088" s="12" t="s">
        <v>4915</v>
      </c>
      <c r="B2088" s="12" t="s">
        <v>7199</v>
      </c>
      <c r="C2088" s="12" t="s">
        <v>7224</v>
      </c>
      <c r="D2088" s="13" t="s">
        <v>4934</v>
      </c>
      <c r="E2088" s="13" t="s">
        <v>4998</v>
      </c>
      <c r="F2088" s="13" t="s">
        <v>7227</v>
      </c>
      <c r="G2088" s="14" t="s">
        <v>4921</v>
      </c>
      <c r="H2088" s="14" t="s">
        <v>4952</v>
      </c>
      <c r="I2088" s="14" t="s">
        <v>4927</v>
      </c>
      <c r="J2088" s="14" t="s">
        <v>4936</v>
      </c>
      <c r="K2088" s="16">
        <v>90</v>
      </c>
    </row>
    <row r="2089" spans="1:11">
      <c r="A2089" s="12" t="s">
        <v>4915</v>
      </c>
      <c r="B2089" s="12" t="s">
        <v>7199</v>
      </c>
      <c r="C2089" s="12" t="s">
        <v>7228</v>
      </c>
      <c r="D2089" s="13" t="s">
        <v>4918</v>
      </c>
      <c r="E2089" s="13" t="s">
        <v>4919</v>
      </c>
      <c r="F2089" s="13" t="s">
        <v>7201</v>
      </c>
      <c r="G2089" s="14" t="s">
        <v>4921</v>
      </c>
      <c r="H2089" s="14" t="s">
        <v>5192</v>
      </c>
      <c r="I2089" s="14" t="s">
        <v>4975</v>
      </c>
      <c r="J2089" s="14" t="s">
        <v>4924</v>
      </c>
      <c r="K2089" s="16">
        <v>50</v>
      </c>
    </row>
    <row r="2090" spans="1:11">
      <c r="A2090" s="12" t="s">
        <v>4915</v>
      </c>
      <c r="B2090" s="12" t="s">
        <v>7199</v>
      </c>
      <c r="C2090" s="12" t="s">
        <v>7228</v>
      </c>
      <c r="D2090" s="13" t="s">
        <v>4918</v>
      </c>
      <c r="E2090" s="13" t="s">
        <v>4919</v>
      </c>
      <c r="F2090" s="13" t="s">
        <v>7229</v>
      </c>
      <c r="G2090" s="14" t="s">
        <v>4921</v>
      </c>
      <c r="H2090" s="14" t="s">
        <v>6323</v>
      </c>
      <c r="I2090" s="14" t="s">
        <v>4947</v>
      </c>
      <c r="J2090" s="14" t="s">
        <v>4924</v>
      </c>
      <c r="K2090" s="16">
        <v>50</v>
      </c>
    </row>
    <row r="2091" spans="1:11">
      <c r="A2091" s="12" t="s">
        <v>4915</v>
      </c>
      <c r="B2091" s="12" t="s">
        <v>7199</v>
      </c>
      <c r="C2091" s="12" t="s">
        <v>7228</v>
      </c>
      <c r="D2091" s="13" t="s">
        <v>4918</v>
      </c>
      <c r="E2091" s="13" t="s">
        <v>4939</v>
      </c>
      <c r="F2091" s="13" t="s">
        <v>7230</v>
      </c>
      <c r="G2091" s="14" t="s">
        <v>4921</v>
      </c>
      <c r="H2091" s="14" t="s">
        <v>4952</v>
      </c>
      <c r="I2091" s="14" t="s">
        <v>4927</v>
      </c>
      <c r="J2091" s="14" t="s">
        <v>4924</v>
      </c>
      <c r="K2091" s="16">
        <v>50</v>
      </c>
    </row>
    <row r="2092" spans="1:11">
      <c r="A2092" s="12" t="s">
        <v>4915</v>
      </c>
      <c r="B2092" s="12" t="s">
        <v>7199</v>
      </c>
      <c r="C2092" s="12" t="s">
        <v>7228</v>
      </c>
      <c r="D2092" s="13" t="s">
        <v>4931</v>
      </c>
      <c r="E2092" s="13" t="s">
        <v>4932</v>
      </c>
      <c r="F2092" s="13" t="s">
        <v>7231</v>
      </c>
      <c r="G2092" s="14" t="s">
        <v>5004</v>
      </c>
      <c r="H2092" s="14" t="s">
        <v>4946</v>
      </c>
      <c r="I2092" s="14" t="s">
        <v>4927</v>
      </c>
      <c r="J2092" s="14" t="s">
        <v>4924</v>
      </c>
      <c r="K2092" s="16">
        <v>50</v>
      </c>
    </row>
    <row r="2093" spans="1:11">
      <c r="A2093" s="12" t="s">
        <v>4915</v>
      </c>
      <c r="B2093" s="12" t="s">
        <v>7199</v>
      </c>
      <c r="C2093" s="12" t="s">
        <v>7228</v>
      </c>
      <c r="D2093" s="13" t="s">
        <v>4934</v>
      </c>
      <c r="E2093" s="13" t="s">
        <v>4998</v>
      </c>
      <c r="F2093" s="13" t="s">
        <v>5047</v>
      </c>
      <c r="G2093" s="14" t="s">
        <v>4921</v>
      </c>
      <c r="H2093" s="14" t="s">
        <v>4926</v>
      </c>
      <c r="I2093" s="14" t="s">
        <v>4927</v>
      </c>
      <c r="J2093" s="14" t="s">
        <v>4936</v>
      </c>
      <c r="K2093" s="16">
        <v>50</v>
      </c>
    </row>
    <row r="2094" spans="1:11">
      <c r="A2094" s="12" t="s">
        <v>4915</v>
      </c>
      <c r="B2094" s="12" t="s">
        <v>7199</v>
      </c>
      <c r="C2094" s="12" t="s">
        <v>652</v>
      </c>
      <c r="D2094" s="13" t="s">
        <v>4918</v>
      </c>
      <c r="E2094" s="13" t="s">
        <v>4919</v>
      </c>
      <c r="F2094" s="13" t="s">
        <v>7232</v>
      </c>
      <c r="G2094" s="14" t="s">
        <v>4921</v>
      </c>
      <c r="H2094" s="14" t="s">
        <v>5192</v>
      </c>
      <c r="I2094" s="14" t="s">
        <v>5587</v>
      </c>
      <c r="J2094" s="14" t="s">
        <v>4924</v>
      </c>
      <c r="K2094" s="16">
        <v>20</v>
      </c>
    </row>
    <row r="2095" spans="1:11">
      <c r="A2095" s="12" t="s">
        <v>4915</v>
      </c>
      <c r="B2095" s="12" t="s">
        <v>7199</v>
      </c>
      <c r="C2095" s="12" t="s">
        <v>652</v>
      </c>
      <c r="D2095" s="13" t="s">
        <v>4918</v>
      </c>
      <c r="E2095" s="13" t="s">
        <v>4919</v>
      </c>
      <c r="F2095" s="13" t="s">
        <v>7233</v>
      </c>
      <c r="G2095" s="14" t="s">
        <v>4921</v>
      </c>
      <c r="H2095" s="14" t="s">
        <v>5201</v>
      </c>
      <c r="I2095" s="14" t="s">
        <v>5109</v>
      </c>
      <c r="J2095" s="14" t="s">
        <v>4924</v>
      </c>
      <c r="K2095" s="16">
        <v>20</v>
      </c>
    </row>
    <row r="2096" spans="1:11">
      <c r="A2096" s="12" t="s">
        <v>4915</v>
      </c>
      <c r="B2096" s="12" t="s">
        <v>7199</v>
      </c>
      <c r="C2096" s="12" t="s">
        <v>652</v>
      </c>
      <c r="D2096" s="13" t="s">
        <v>4918</v>
      </c>
      <c r="E2096" s="13" t="s">
        <v>4939</v>
      </c>
      <c r="F2096" s="13" t="s">
        <v>7234</v>
      </c>
      <c r="G2096" s="14" t="s">
        <v>4921</v>
      </c>
      <c r="H2096" s="14" t="s">
        <v>4952</v>
      </c>
      <c r="I2096" s="14" t="s">
        <v>4927</v>
      </c>
      <c r="J2096" s="14" t="s">
        <v>4924</v>
      </c>
      <c r="K2096" s="16">
        <v>20</v>
      </c>
    </row>
    <row r="2097" spans="1:11">
      <c r="A2097" s="12" t="s">
        <v>4915</v>
      </c>
      <c r="B2097" s="12" t="s">
        <v>7199</v>
      </c>
      <c r="C2097" s="12" t="s">
        <v>652</v>
      </c>
      <c r="D2097" s="13" t="s">
        <v>4931</v>
      </c>
      <c r="E2097" s="13" t="s">
        <v>4932</v>
      </c>
      <c r="F2097" s="13" t="s">
        <v>7204</v>
      </c>
      <c r="G2097" s="14" t="s">
        <v>4921</v>
      </c>
      <c r="H2097" s="14" t="s">
        <v>5891</v>
      </c>
      <c r="I2097" s="14" t="s">
        <v>4927</v>
      </c>
      <c r="J2097" s="14" t="s">
        <v>4924</v>
      </c>
      <c r="K2097" s="16">
        <v>20</v>
      </c>
    </row>
    <row r="2098" spans="1:11">
      <c r="A2098" s="12" t="s">
        <v>4915</v>
      </c>
      <c r="B2098" s="12" t="s">
        <v>7199</v>
      </c>
      <c r="C2098" s="12" t="s">
        <v>652</v>
      </c>
      <c r="D2098" s="13" t="s">
        <v>4934</v>
      </c>
      <c r="E2098" s="13" t="s">
        <v>4934</v>
      </c>
      <c r="F2098" s="13" t="s">
        <v>5047</v>
      </c>
      <c r="G2098" s="14" t="s">
        <v>4921</v>
      </c>
      <c r="H2098" s="14" t="s">
        <v>4926</v>
      </c>
      <c r="I2098" s="14" t="s">
        <v>4927</v>
      </c>
      <c r="J2098" s="14" t="s">
        <v>4936</v>
      </c>
      <c r="K2098" s="16">
        <v>20</v>
      </c>
    </row>
    <row r="2099" spans="1:11">
      <c r="A2099" s="12" t="s">
        <v>4915</v>
      </c>
      <c r="B2099" s="12" t="s">
        <v>7199</v>
      </c>
      <c r="C2099" s="12" t="s">
        <v>7235</v>
      </c>
      <c r="D2099" s="13" t="s">
        <v>4918</v>
      </c>
      <c r="E2099" s="13" t="s">
        <v>4919</v>
      </c>
      <c r="F2099" s="13" t="s">
        <v>7236</v>
      </c>
      <c r="G2099" s="14" t="s">
        <v>4921</v>
      </c>
      <c r="H2099" s="14" t="s">
        <v>4938</v>
      </c>
      <c r="I2099" s="14" t="s">
        <v>5098</v>
      </c>
      <c r="J2099" s="14" t="s">
        <v>4924</v>
      </c>
      <c r="K2099" s="16">
        <v>12</v>
      </c>
    </row>
    <row r="2100" spans="1:11">
      <c r="A2100" s="12" t="s">
        <v>4915</v>
      </c>
      <c r="B2100" s="12" t="s">
        <v>7199</v>
      </c>
      <c r="C2100" s="12" t="s">
        <v>7235</v>
      </c>
      <c r="D2100" s="13" t="s">
        <v>4918</v>
      </c>
      <c r="E2100" s="13" t="s">
        <v>4919</v>
      </c>
      <c r="F2100" s="13" t="s">
        <v>7214</v>
      </c>
      <c r="G2100" s="14" t="s">
        <v>4921</v>
      </c>
      <c r="H2100" s="14" t="s">
        <v>5201</v>
      </c>
      <c r="I2100" s="14" t="s">
        <v>5065</v>
      </c>
      <c r="J2100" s="14" t="s">
        <v>4924</v>
      </c>
      <c r="K2100" s="16">
        <v>12</v>
      </c>
    </row>
    <row r="2101" spans="1:11">
      <c r="A2101" s="12" t="s">
        <v>4915</v>
      </c>
      <c r="B2101" s="12" t="s">
        <v>7199</v>
      </c>
      <c r="C2101" s="12" t="s">
        <v>7235</v>
      </c>
      <c r="D2101" s="13" t="s">
        <v>4918</v>
      </c>
      <c r="E2101" s="13" t="s">
        <v>4919</v>
      </c>
      <c r="F2101" s="13" t="s">
        <v>7237</v>
      </c>
      <c r="G2101" s="14" t="s">
        <v>4921</v>
      </c>
      <c r="H2101" s="14" t="s">
        <v>5212</v>
      </c>
      <c r="I2101" s="14" t="s">
        <v>5098</v>
      </c>
      <c r="J2101" s="14" t="s">
        <v>4924</v>
      </c>
      <c r="K2101" s="16">
        <v>12</v>
      </c>
    </row>
    <row r="2102" spans="1:11">
      <c r="A2102" s="12" t="s">
        <v>4915</v>
      </c>
      <c r="B2102" s="12" t="s">
        <v>7199</v>
      </c>
      <c r="C2102" s="12" t="s">
        <v>7235</v>
      </c>
      <c r="D2102" s="13" t="s">
        <v>4931</v>
      </c>
      <c r="E2102" s="13" t="s">
        <v>4932</v>
      </c>
      <c r="F2102" s="13" t="s">
        <v>7238</v>
      </c>
      <c r="G2102" s="14" t="s">
        <v>4921</v>
      </c>
      <c r="H2102" s="14" t="s">
        <v>7216</v>
      </c>
      <c r="I2102" s="14" t="s">
        <v>5065</v>
      </c>
      <c r="J2102" s="14" t="s">
        <v>4924</v>
      </c>
      <c r="K2102" s="16">
        <v>12</v>
      </c>
    </row>
    <row r="2103" spans="1:11">
      <c r="A2103" s="12" t="s">
        <v>4915</v>
      </c>
      <c r="B2103" s="12" t="s">
        <v>7199</v>
      </c>
      <c r="C2103" s="12" t="s">
        <v>7235</v>
      </c>
      <c r="D2103" s="13" t="s">
        <v>4934</v>
      </c>
      <c r="E2103" s="13" t="s">
        <v>4934</v>
      </c>
      <c r="F2103" s="13" t="s">
        <v>7217</v>
      </c>
      <c r="G2103" s="14" t="s">
        <v>4921</v>
      </c>
      <c r="H2103" s="14" t="s">
        <v>4926</v>
      </c>
      <c r="I2103" s="14" t="s">
        <v>4927</v>
      </c>
      <c r="J2103" s="14" t="s">
        <v>4936</v>
      </c>
      <c r="K2103" s="16">
        <v>12</v>
      </c>
    </row>
    <row r="2104" spans="1:11">
      <c r="A2104" s="12" t="s">
        <v>4915</v>
      </c>
      <c r="B2104" s="12" t="s">
        <v>7199</v>
      </c>
      <c r="C2104" s="12" t="s">
        <v>7239</v>
      </c>
      <c r="D2104" s="13"/>
      <c r="E2104" s="13"/>
      <c r="F2104" s="13"/>
      <c r="G2104" s="14"/>
      <c r="H2104" s="14"/>
      <c r="I2104" s="14"/>
      <c r="J2104" s="14"/>
      <c r="K2104" s="16">
        <v>1.924</v>
      </c>
    </row>
    <row r="2105" spans="1:11">
      <c r="A2105" s="12" t="s">
        <v>4915</v>
      </c>
      <c r="B2105" s="12" t="s">
        <v>7199</v>
      </c>
      <c r="C2105" s="12" t="s">
        <v>7240</v>
      </c>
      <c r="D2105" s="13" t="s">
        <v>4918</v>
      </c>
      <c r="E2105" s="13" t="s">
        <v>4919</v>
      </c>
      <c r="F2105" s="13" t="s">
        <v>7241</v>
      </c>
      <c r="G2105" s="14" t="s">
        <v>4921</v>
      </c>
      <c r="H2105" s="14" t="s">
        <v>5075</v>
      </c>
      <c r="I2105" s="14" t="s">
        <v>4927</v>
      </c>
      <c r="J2105" s="14" t="s">
        <v>4924</v>
      </c>
      <c r="K2105" s="16">
        <v>4.523621</v>
      </c>
    </row>
    <row r="2106" spans="1:11">
      <c r="A2106" s="12" t="s">
        <v>4915</v>
      </c>
      <c r="B2106" s="12" t="s">
        <v>7199</v>
      </c>
      <c r="C2106" s="12" t="s">
        <v>7240</v>
      </c>
      <c r="D2106" s="13" t="s">
        <v>4918</v>
      </c>
      <c r="E2106" s="13" t="s">
        <v>4919</v>
      </c>
      <c r="F2106" s="13" t="s">
        <v>7241</v>
      </c>
      <c r="G2106" s="14" t="s">
        <v>4921</v>
      </c>
      <c r="H2106" s="14" t="s">
        <v>5075</v>
      </c>
      <c r="I2106" s="14" t="s">
        <v>4927</v>
      </c>
      <c r="J2106" s="14" t="s">
        <v>4924</v>
      </c>
      <c r="K2106" s="16">
        <v>97</v>
      </c>
    </row>
    <row r="2107" spans="1:11">
      <c r="A2107" s="12" t="s">
        <v>4915</v>
      </c>
      <c r="B2107" s="12" t="s">
        <v>7199</v>
      </c>
      <c r="C2107" s="12" t="s">
        <v>7240</v>
      </c>
      <c r="D2107" s="13" t="s">
        <v>4918</v>
      </c>
      <c r="E2107" s="13" t="s">
        <v>4919</v>
      </c>
      <c r="F2107" s="13" t="s">
        <v>7242</v>
      </c>
      <c r="G2107" s="14" t="s">
        <v>4921</v>
      </c>
      <c r="H2107" s="14" t="s">
        <v>5075</v>
      </c>
      <c r="I2107" s="14" t="s">
        <v>4927</v>
      </c>
      <c r="J2107" s="14" t="s">
        <v>4924</v>
      </c>
      <c r="K2107" s="16">
        <v>4.523621</v>
      </c>
    </row>
    <row r="2108" spans="1:11">
      <c r="A2108" s="12" t="s">
        <v>4915</v>
      </c>
      <c r="B2108" s="12" t="s">
        <v>7199</v>
      </c>
      <c r="C2108" s="12" t="s">
        <v>7240</v>
      </c>
      <c r="D2108" s="13" t="s">
        <v>4918</v>
      </c>
      <c r="E2108" s="13" t="s">
        <v>4919</v>
      </c>
      <c r="F2108" s="13" t="s">
        <v>7242</v>
      </c>
      <c r="G2108" s="14" t="s">
        <v>4921</v>
      </c>
      <c r="H2108" s="14" t="s">
        <v>5075</v>
      </c>
      <c r="I2108" s="14" t="s">
        <v>4927</v>
      </c>
      <c r="J2108" s="14" t="s">
        <v>4924</v>
      </c>
      <c r="K2108" s="16">
        <v>97</v>
      </c>
    </row>
    <row r="2109" spans="1:11">
      <c r="A2109" s="12" t="s">
        <v>4915</v>
      </c>
      <c r="B2109" s="12" t="s">
        <v>7199</v>
      </c>
      <c r="C2109" s="12" t="s">
        <v>7240</v>
      </c>
      <c r="D2109" s="13" t="s">
        <v>4918</v>
      </c>
      <c r="E2109" s="13" t="s">
        <v>4919</v>
      </c>
      <c r="F2109" s="13" t="s">
        <v>7243</v>
      </c>
      <c r="G2109" s="14" t="s">
        <v>4921</v>
      </c>
      <c r="H2109" s="14" t="s">
        <v>5736</v>
      </c>
      <c r="I2109" s="14" t="s">
        <v>4947</v>
      </c>
      <c r="J2109" s="14" t="s">
        <v>4924</v>
      </c>
      <c r="K2109" s="16">
        <v>4.523621</v>
      </c>
    </row>
    <row r="2110" spans="1:11">
      <c r="A2110" s="12" t="s">
        <v>4915</v>
      </c>
      <c r="B2110" s="12" t="s">
        <v>7199</v>
      </c>
      <c r="C2110" s="12" t="s">
        <v>7240</v>
      </c>
      <c r="D2110" s="13" t="s">
        <v>4918</v>
      </c>
      <c r="E2110" s="13" t="s">
        <v>4919</v>
      </c>
      <c r="F2110" s="13" t="s">
        <v>7243</v>
      </c>
      <c r="G2110" s="14" t="s">
        <v>4921</v>
      </c>
      <c r="H2110" s="14" t="s">
        <v>5736</v>
      </c>
      <c r="I2110" s="14" t="s">
        <v>4947</v>
      </c>
      <c r="J2110" s="14" t="s">
        <v>4924</v>
      </c>
      <c r="K2110" s="16">
        <v>97</v>
      </c>
    </row>
    <row r="2111" spans="1:11">
      <c r="A2111" s="12" t="s">
        <v>4915</v>
      </c>
      <c r="B2111" s="12" t="s">
        <v>7199</v>
      </c>
      <c r="C2111" s="12" t="s">
        <v>7240</v>
      </c>
      <c r="D2111" s="13" t="s">
        <v>4931</v>
      </c>
      <c r="E2111" s="13" t="s">
        <v>4932</v>
      </c>
      <c r="F2111" s="13" t="s">
        <v>7204</v>
      </c>
      <c r="G2111" s="14" t="s">
        <v>4921</v>
      </c>
      <c r="H2111" s="14" t="s">
        <v>5891</v>
      </c>
      <c r="I2111" s="14" t="s">
        <v>4927</v>
      </c>
      <c r="J2111" s="14" t="s">
        <v>4924</v>
      </c>
      <c r="K2111" s="16">
        <v>4.523621</v>
      </c>
    </row>
    <row r="2112" spans="1:11">
      <c r="A2112" s="12" t="s">
        <v>4915</v>
      </c>
      <c r="B2112" s="12" t="s">
        <v>7199</v>
      </c>
      <c r="C2112" s="12" t="s">
        <v>7240</v>
      </c>
      <c r="D2112" s="13" t="s">
        <v>4931</v>
      </c>
      <c r="E2112" s="13" t="s">
        <v>4932</v>
      </c>
      <c r="F2112" s="13" t="s">
        <v>7204</v>
      </c>
      <c r="G2112" s="14" t="s">
        <v>4921</v>
      </c>
      <c r="H2112" s="14" t="s">
        <v>5891</v>
      </c>
      <c r="I2112" s="14" t="s">
        <v>4927</v>
      </c>
      <c r="J2112" s="14" t="s">
        <v>4924</v>
      </c>
      <c r="K2112" s="16">
        <v>97</v>
      </c>
    </row>
    <row r="2113" spans="1:11">
      <c r="A2113" s="12" t="s">
        <v>4915</v>
      </c>
      <c r="B2113" s="12" t="s">
        <v>7199</v>
      </c>
      <c r="C2113" s="12" t="s">
        <v>7240</v>
      </c>
      <c r="D2113" s="13" t="s">
        <v>4934</v>
      </c>
      <c r="E2113" s="13" t="s">
        <v>4934</v>
      </c>
      <c r="F2113" s="13" t="s">
        <v>5047</v>
      </c>
      <c r="G2113" s="14" t="s">
        <v>4921</v>
      </c>
      <c r="H2113" s="14" t="s">
        <v>4926</v>
      </c>
      <c r="I2113" s="14" t="s">
        <v>4927</v>
      </c>
      <c r="J2113" s="14" t="s">
        <v>4936</v>
      </c>
      <c r="K2113" s="16">
        <v>4.523621</v>
      </c>
    </row>
    <row r="2114" spans="1:11">
      <c r="A2114" s="12" t="s">
        <v>4915</v>
      </c>
      <c r="B2114" s="12" t="s">
        <v>7199</v>
      </c>
      <c r="C2114" s="12" t="s">
        <v>7240</v>
      </c>
      <c r="D2114" s="13" t="s">
        <v>4934</v>
      </c>
      <c r="E2114" s="13" t="s">
        <v>4934</v>
      </c>
      <c r="F2114" s="13" t="s">
        <v>5047</v>
      </c>
      <c r="G2114" s="14" t="s">
        <v>4921</v>
      </c>
      <c r="H2114" s="14" t="s">
        <v>4926</v>
      </c>
      <c r="I2114" s="14" t="s">
        <v>4927</v>
      </c>
      <c r="J2114" s="14" t="s">
        <v>4936</v>
      </c>
      <c r="K2114" s="16">
        <v>97</v>
      </c>
    </row>
    <row r="2115" spans="1:11">
      <c r="A2115" s="12" t="s">
        <v>4915</v>
      </c>
      <c r="B2115" s="12" t="s">
        <v>7199</v>
      </c>
      <c r="C2115" s="12" t="s">
        <v>7205</v>
      </c>
      <c r="D2115" s="13" t="s">
        <v>4918</v>
      </c>
      <c r="E2115" s="13" t="s">
        <v>4919</v>
      </c>
      <c r="F2115" s="13" t="s">
        <v>7208</v>
      </c>
      <c r="G2115" s="14" t="s">
        <v>4921</v>
      </c>
      <c r="H2115" s="14" t="s">
        <v>5140</v>
      </c>
      <c r="I2115" s="14" t="s">
        <v>4927</v>
      </c>
      <c r="J2115" s="14" t="s">
        <v>4924</v>
      </c>
      <c r="K2115" s="16">
        <v>20</v>
      </c>
    </row>
    <row r="2116" spans="1:11">
      <c r="A2116" s="12" t="s">
        <v>4915</v>
      </c>
      <c r="B2116" s="12" t="s">
        <v>7199</v>
      </c>
      <c r="C2116" s="12" t="s">
        <v>7205</v>
      </c>
      <c r="D2116" s="13" t="s">
        <v>4918</v>
      </c>
      <c r="E2116" s="13" t="s">
        <v>4919</v>
      </c>
      <c r="F2116" s="13" t="s">
        <v>7244</v>
      </c>
      <c r="G2116" s="14" t="s">
        <v>4921</v>
      </c>
      <c r="H2116" s="14" t="s">
        <v>5314</v>
      </c>
      <c r="I2116" s="14" t="s">
        <v>4975</v>
      </c>
      <c r="J2116" s="14" t="s">
        <v>4924</v>
      </c>
      <c r="K2116" s="16">
        <v>20</v>
      </c>
    </row>
    <row r="2117" spans="1:11">
      <c r="A2117" s="12" t="s">
        <v>4915</v>
      </c>
      <c r="B2117" s="12" t="s">
        <v>7199</v>
      </c>
      <c r="C2117" s="12" t="s">
        <v>7205</v>
      </c>
      <c r="D2117" s="13" t="s">
        <v>4918</v>
      </c>
      <c r="E2117" s="13" t="s">
        <v>4919</v>
      </c>
      <c r="F2117" s="13" t="s">
        <v>7245</v>
      </c>
      <c r="G2117" s="14" t="s">
        <v>4921</v>
      </c>
      <c r="H2117" s="14" t="s">
        <v>6310</v>
      </c>
      <c r="I2117" s="14" t="s">
        <v>4975</v>
      </c>
      <c r="J2117" s="14" t="s">
        <v>4924</v>
      </c>
      <c r="K2117" s="16">
        <v>20</v>
      </c>
    </row>
    <row r="2118" spans="1:11">
      <c r="A2118" s="12" t="s">
        <v>4915</v>
      </c>
      <c r="B2118" s="12" t="s">
        <v>7199</v>
      </c>
      <c r="C2118" s="12" t="s">
        <v>7205</v>
      </c>
      <c r="D2118" s="13" t="s">
        <v>4931</v>
      </c>
      <c r="E2118" s="13" t="s">
        <v>4932</v>
      </c>
      <c r="F2118" s="13" t="s">
        <v>7246</v>
      </c>
      <c r="G2118" s="14" t="s">
        <v>4921</v>
      </c>
      <c r="H2118" s="14" t="s">
        <v>5314</v>
      </c>
      <c r="I2118" s="14" t="s">
        <v>5065</v>
      </c>
      <c r="J2118" s="14" t="s">
        <v>4924</v>
      </c>
      <c r="K2118" s="16">
        <v>20</v>
      </c>
    </row>
    <row r="2119" spans="1:11">
      <c r="A2119" s="12" t="s">
        <v>4915</v>
      </c>
      <c r="B2119" s="12" t="s">
        <v>7199</v>
      </c>
      <c r="C2119" s="12" t="s">
        <v>7205</v>
      </c>
      <c r="D2119" s="13" t="s">
        <v>4934</v>
      </c>
      <c r="E2119" s="13" t="s">
        <v>4998</v>
      </c>
      <c r="F2119" s="13" t="s">
        <v>7210</v>
      </c>
      <c r="G2119" s="14" t="s">
        <v>4921</v>
      </c>
      <c r="H2119" s="14" t="s">
        <v>4952</v>
      </c>
      <c r="I2119" s="14" t="s">
        <v>4927</v>
      </c>
      <c r="J2119" s="14" t="s">
        <v>4936</v>
      </c>
      <c r="K2119" s="16">
        <v>20</v>
      </c>
    </row>
    <row r="2120" spans="1:11">
      <c r="A2120" s="12" t="s">
        <v>4915</v>
      </c>
      <c r="B2120" s="12" t="s">
        <v>7199</v>
      </c>
      <c r="C2120" s="12" t="s">
        <v>7247</v>
      </c>
      <c r="D2120" s="13" t="s">
        <v>4918</v>
      </c>
      <c r="E2120" s="13" t="s">
        <v>4919</v>
      </c>
      <c r="F2120" s="13" t="s">
        <v>7248</v>
      </c>
      <c r="G2120" s="14" t="s">
        <v>4921</v>
      </c>
      <c r="H2120" s="14" t="s">
        <v>5278</v>
      </c>
      <c r="I2120" s="14" t="s">
        <v>5098</v>
      </c>
      <c r="J2120" s="14" t="s">
        <v>4924</v>
      </c>
      <c r="K2120" s="16">
        <v>199</v>
      </c>
    </row>
    <row r="2121" spans="1:11">
      <c r="A2121" s="12" t="s">
        <v>4915</v>
      </c>
      <c r="B2121" s="12" t="s">
        <v>7199</v>
      </c>
      <c r="C2121" s="12" t="s">
        <v>7247</v>
      </c>
      <c r="D2121" s="13" t="s">
        <v>4918</v>
      </c>
      <c r="E2121" s="13" t="s">
        <v>4919</v>
      </c>
      <c r="F2121" s="13" t="s">
        <v>7249</v>
      </c>
      <c r="G2121" s="14" t="s">
        <v>4921</v>
      </c>
      <c r="H2121" s="14" t="s">
        <v>5175</v>
      </c>
      <c r="I2121" s="14" t="s">
        <v>5535</v>
      </c>
      <c r="J2121" s="14" t="s">
        <v>4924</v>
      </c>
      <c r="K2121" s="16">
        <v>199</v>
      </c>
    </row>
    <row r="2122" spans="1:11">
      <c r="A2122" s="12" t="s">
        <v>4915</v>
      </c>
      <c r="B2122" s="12" t="s">
        <v>7199</v>
      </c>
      <c r="C2122" s="12" t="s">
        <v>7247</v>
      </c>
      <c r="D2122" s="13" t="s">
        <v>4918</v>
      </c>
      <c r="E2122" s="13" t="s">
        <v>4919</v>
      </c>
      <c r="F2122" s="13" t="s">
        <v>7250</v>
      </c>
      <c r="G2122" s="14" t="s">
        <v>4921</v>
      </c>
      <c r="H2122" s="14" t="s">
        <v>5201</v>
      </c>
      <c r="I2122" s="14" t="s">
        <v>5012</v>
      </c>
      <c r="J2122" s="14" t="s">
        <v>4924</v>
      </c>
      <c r="K2122" s="16">
        <v>199</v>
      </c>
    </row>
    <row r="2123" spans="1:11">
      <c r="A2123" s="12" t="s">
        <v>4915</v>
      </c>
      <c r="B2123" s="12" t="s">
        <v>7199</v>
      </c>
      <c r="C2123" s="12" t="s">
        <v>7247</v>
      </c>
      <c r="D2123" s="13" t="s">
        <v>4931</v>
      </c>
      <c r="E2123" s="13" t="s">
        <v>4932</v>
      </c>
      <c r="F2123" s="13" t="s">
        <v>7251</v>
      </c>
      <c r="G2123" s="14" t="s">
        <v>5004</v>
      </c>
      <c r="H2123" s="14" t="s">
        <v>5221</v>
      </c>
      <c r="I2123" s="14" t="s">
        <v>4927</v>
      </c>
      <c r="J2123" s="14" t="s">
        <v>4924</v>
      </c>
      <c r="K2123" s="16">
        <v>199</v>
      </c>
    </row>
    <row r="2124" spans="1:11">
      <c r="A2124" s="12" t="s">
        <v>4915</v>
      </c>
      <c r="B2124" s="12" t="s">
        <v>7199</v>
      </c>
      <c r="C2124" s="12" t="s">
        <v>7247</v>
      </c>
      <c r="D2124" s="13" t="s">
        <v>4934</v>
      </c>
      <c r="E2124" s="13" t="s">
        <v>4998</v>
      </c>
      <c r="F2124" s="13" t="s">
        <v>5047</v>
      </c>
      <c r="G2124" s="14" t="s">
        <v>4921</v>
      </c>
      <c r="H2124" s="14" t="s">
        <v>4926</v>
      </c>
      <c r="I2124" s="14" t="s">
        <v>4927</v>
      </c>
      <c r="J2124" s="14" t="s">
        <v>4936</v>
      </c>
      <c r="K2124" s="16">
        <v>199</v>
      </c>
    </row>
    <row r="2125" spans="1:11">
      <c r="A2125" s="12" t="s">
        <v>4915</v>
      </c>
      <c r="B2125" s="12" t="s">
        <v>7252</v>
      </c>
      <c r="C2125" s="12" t="s">
        <v>7253</v>
      </c>
      <c r="D2125" s="13" t="s">
        <v>4918</v>
      </c>
      <c r="E2125" s="13" t="s">
        <v>4919</v>
      </c>
      <c r="F2125" s="13" t="s">
        <v>7254</v>
      </c>
      <c r="G2125" s="14" t="s">
        <v>4942</v>
      </c>
      <c r="H2125" s="14" t="s">
        <v>5035</v>
      </c>
      <c r="I2125" s="14" t="s">
        <v>6089</v>
      </c>
      <c r="J2125" s="14" t="s">
        <v>4924</v>
      </c>
      <c r="K2125" s="16">
        <v>90.8529</v>
      </c>
    </row>
    <row r="2126" spans="1:11">
      <c r="A2126" s="12" t="s">
        <v>4915</v>
      </c>
      <c r="B2126" s="12" t="s">
        <v>7252</v>
      </c>
      <c r="C2126" s="12" t="s">
        <v>7253</v>
      </c>
      <c r="D2126" s="13" t="s">
        <v>4918</v>
      </c>
      <c r="E2126" s="13" t="s">
        <v>4919</v>
      </c>
      <c r="F2126" s="13" t="s">
        <v>5569</v>
      </c>
      <c r="G2126" s="14" t="s">
        <v>4942</v>
      </c>
      <c r="H2126" s="14" t="s">
        <v>7255</v>
      </c>
      <c r="I2126" s="14" t="s">
        <v>5351</v>
      </c>
      <c r="J2126" s="14" t="s">
        <v>4924</v>
      </c>
      <c r="K2126" s="16">
        <v>90.8529</v>
      </c>
    </row>
    <row r="2127" spans="1:11">
      <c r="A2127" s="12" t="s">
        <v>4915</v>
      </c>
      <c r="B2127" s="12" t="s">
        <v>7252</v>
      </c>
      <c r="C2127" s="12" t="s">
        <v>7253</v>
      </c>
      <c r="D2127" s="13" t="s">
        <v>4918</v>
      </c>
      <c r="E2127" s="13" t="s">
        <v>4919</v>
      </c>
      <c r="F2127" s="13" t="s">
        <v>7256</v>
      </c>
      <c r="G2127" s="14" t="s">
        <v>4921</v>
      </c>
      <c r="H2127" s="14" t="s">
        <v>4922</v>
      </c>
      <c r="I2127" s="14" t="s">
        <v>5065</v>
      </c>
      <c r="J2127" s="14" t="s">
        <v>4924</v>
      </c>
      <c r="K2127" s="16">
        <v>90.8529</v>
      </c>
    </row>
    <row r="2128" spans="1:11">
      <c r="A2128" s="12" t="s">
        <v>4915</v>
      </c>
      <c r="B2128" s="12" t="s">
        <v>7252</v>
      </c>
      <c r="C2128" s="12" t="s">
        <v>7253</v>
      </c>
      <c r="D2128" s="13" t="s">
        <v>4931</v>
      </c>
      <c r="E2128" s="13" t="s">
        <v>4961</v>
      </c>
      <c r="F2128" s="13" t="s">
        <v>5571</v>
      </c>
      <c r="G2128" s="14" t="s">
        <v>4960</v>
      </c>
      <c r="H2128" s="14"/>
      <c r="I2128" s="14"/>
      <c r="J2128" s="14" t="s">
        <v>5221</v>
      </c>
      <c r="K2128" s="16">
        <v>90.8529</v>
      </c>
    </row>
    <row r="2129" spans="1:11">
      <c r="A2129" s="12" t="s">
        <v>4915</v>
      </c>
      <c r="B2129" s="12" t="s">
        <v>7252</v>
      </c>
      <c r="C2129" s="12" t="s">
        <v>7253</v>
      </c>
      <c r="D2129" s="13" t="s">
        <v>4931</v>
      </c>
      <c r="E2129" s="13" t="s">
        <v>4961</v>
      </c>
      <c r="F2129" s="13" t="s">
        <v>5572</v>
      </c>
      <c r="G2129" s="14" t="s">
        <v>4921</v>
      </c>
      <c r="H2129" s="14" t="s">
        <v>4966</v>
      </c>
      <c r="I2129" s="14" t="s">
        <v>5573</v>
      </c>
      <c r="J2129" s="14" t="s">
        <v>5221</v>
      </c>
      <c r="K2129" s="16">
        <v>90.8529</v>
      </c>
    </row>
    <row r="2130" spans="1:11">
      <c r="A2130" s="12" t="s">
        <v>4915</v>
      </c>
      <c r="B2130" s="12" t="s">
        <v>7252</v>
      </c>
      <c r="C2130" s="12" t="s">
        <v>7257</v>
      </c>
      <c r="D2130" s="13"/>
      <c r="E2130" s="13"/>
      <c r="F2130" s="13"/>
      <c r="G2130" s="14"/>
      <c r="H2130" s="14"/>
      <c r="I2130" s="14"/>
      <c r="J2130" s="14"/>
      <c r="K2130" s="16">
        <v>392.56</v>
      </c>
    </row>
    <row r="2131" spans="1:11">
      <c r="A2131" s="12" t="s">
        <v>4915</v>
      </c>
      <c r="B2131" s="12" t="s">
        <v>7252</v>
      </c>
      <c r="C2131" s="12" t="s">
        <v>7258</v>
      </c>
      <c r="D2131" s="13" t="s">
        <v>4918</v>
      </c>
      <c r="E2131" s="13" t="s">
        <v>4919</v>
      </c>
      <c r="F2131" s="13" t="s">
        <v>7259</v>
      </c>
      <c r="G2131" s="14" t="s">
        <v>4921</v>
      </c>
      <c r="H2131" s="14" t="s">
        <v>4938</v>
      </c>
      <c r="I2131" s="14" t="s">
        <v>5065</v>
      </c>
      <c r="J2131" s="14" t="s">
        <v>4924</v>
      </c>
      <c r="K2131" s="16">
        <v>40.311415</v>
      </c>
    </row>
    <row r="2132" spans="1:11">
      <c r="A2132" s="12" t="s">
        <v>4915</v>
      </c>
      <c r="B2132" s="12" t="s">
        <v>7252</v>
      </c>
      <c r="C2132" s="12" t="s">
        <v>7258</v>
      </c>
      <c r="D2132" s="13" t="s">
        <v>4918</v>
      </c>
      <c r="E2132" s="13" t="s">
        <v>4919</v>
      </c>
      <c r="F2132" s="13" t="s">
        <v>7259</v>
      </c>
      <c r="G2132" s="14" t="s">
        <v>4921</v>
      </c>
      <c r="H2132" s="14" t="s">
        <v>4938</v>
      </c>
      <c r="I2132" s="14" t="s">
        <v>5065</v>
      </c>
      <c r="J2132" s="14" t="s">
        <v>4924</v>
      </c>
      <c r="K2132" s="16">
        <v>122</v>
      </c>
    </row>
    <row r="2133" spans="1:11">
      <c r="A2133" s="12" t="s">
        <v>4915</v>
      </c>
      <c r="B2133" s="12" t="s">
        <v>7252</v>
      </c>
      <c r="C2133" s="12" t="s">
        <v>7258</v>
      </c>
      <c r="D2133" s="13" t="s">
        <v>4918</v>
      </c>
      <c r="E2133" s="13" t="s">
        <v>4968</v>
      </c>
      <c r="F2133" s="13" t="s">
        <v>7260</v>
      </c>
      <c r="G2133" s="14" t="s">
        <v>4942</v>
      </c>
      <c r="H2133" s="14" t="s">
        <v>5223</v>
      </c>
      <c r="I2133" s="14" t="s">
        <v>4947</v>
      </c>
      <c r="J2133" s="14" t="s">
        <v>4924</v>
      </c>
      <c r="K2133" s="16">
        <v>40.311415</v>
      </c>
    </row>
    <row r="2134" spans="1:11">
      <c r="A2134" s="12" t="s">
        <v>4915</v>
      </c>
      <c r="B2134" s="12" t="s">
        <v>7252</v>
      </c>
      <c r="C2134" s="12" t="s">
        <v>7258</v>
      </c>
      <c r="D2134" s="13" t="s">
        <v>4918</v>
      </c>
      <c r="E2134" s="13" t="s">
        <v>4968</v>
      </c>
      <c r="F2134" s="13" t="s">
        <v>7260</v>
      </c>
      <c r="G2134" s="14" t="s">
        <v>4942</v>
      </c>
      <c r="H2134" s="14" t="s">
        <v>5223</v>
      </c>
      <c r="I2134" s="14" t="s">
        <v>4947</v>
      </c>
      <c r="J2134" s="14" t="s">
        <v>4924</v>
      </c>
      <c r="K2134" s="16">
        <v>122</v>
      </c>
    </row>
    <row r="2135" spans="1:11">
      <c r="A2135" s="12" t="s">
        <v>4915</v>
      </c>
      <c r="B2135" s="12" t="s">
        <v>7252</v>
      </c>
      <c r="C2135" s="12" t="s">
        <v>7258</v>
      </c>
      <c r="D2135" s="13" t="s">
        <v>4931</v>
      </c>
      <c r="E2135" s="13" t="s">
        <v>4932</v>
      </c>
      <c r="F2135" s="13" t="s">
        <v>7261</v>
      </c>
      <c r="G2135" s="14" t="s">
        <v>4921</v>
      </c>
      <c r="H2135" s="14" t="s">
        <v>4966</v>
      </c>
      <c r="I2135" s="14" t="s">
        <v>4927</v>
      </c>
      <c r="J2135" s="14" t="s">
        <v>4924</v>
      </c>
      <c r="K2135" s="16">
        <v>40.311415</v>
      </c>
    </row>
    <row r="2136" spans="1:11">
      <c r="A2136" s="12" t="s">
        <v>4915</v>
      </c>
      <c r="B2136" s="12" t="s">
        <v>7252</v>
      </c>
      <c r="C2136" s="12" t="s">
        <v>7258</v>
      </c>
      <c r="D2136" s="13" t="s">
        <v>4931</v>
      </c>
      <c r="E2136" s="13" t="s">
        <v>4932</v>
      </c>
      <c r="F2136" s="13" t="s">
        <v>7261</v>
      </c>
      <c r="G2136" s="14" t="s">
        <v>4921</v>
      </c>
      <c r="H2136" s="14" t="s">
        <v>4966</v>
      </c>
      <c r="I2136" s="14" t="s">
        <v>4927</v>
      </c>
      <c r="J2136" s="14" t="s">
        <v>4924</v>
      </c>
      <c r="K2136" s="16">
        <v>122</v>
      </c>
    </row>
    <row r="2137" spans="1:11">
      <c r="A2137" s="12" t="s">
        <v>4915</v>
      </c>
      <c r="B2137" s="12" t="s">
        <v>7252</v>
      </c>
      <c r="C2137" s="12" t="s">
        <v>7258</v>
      </c>
      <c r="D2137" s="13" t="s">
        <v>4931</v>
      </c>
      <c r="E2137" s="13" t="s">
        <v>4961</v>
      </c>
      <c r="F2137" s="13" t="s">
        <v>7262</v>
      </c>
      <c r="G2137" s="14" t="s">
        <v>4921</v>
      </c>
      <c r="H2137" s="14" t="s">
        <v>4926</v>
      </c>
      <c r="I2137" s="14" t="s">
        <v>4927</v>
      </c>
      <c r="J2137" s="14" t="s">
        <v>4924</v>
      </c>
      <c r="K2137" s="16">
        <v>40.311415</v>
      </c>
    </row>
    <row r="2138" spans="1:11">
      <c r="A2138" s="12" t="s">
        <v>4915</v>
      </c>
      <c r="B2138" s="12" t="s">
        <v>7252</v>
      </c>
      <c r="C2138" s="12" t="s">
        <v>7258</v>
      </c>
      <c r="D2138" s="13" t="s">
        <v>4931</v>
      </c>
      <c r="E2138" s="13" t="s">
        <v>4961</v>
      </c>
      <c r="F2138" s="13" t="s">
        <v>7262</v>
      </c>
      <c r="G2138" s="14" t="s">
        <v>4921</v>
      </c>
      <c r="H2138" s="14" t="s">
        <v>4926</v>
      </c>
      <c r="I2138" s="14" t="s">
        <v>4927</v>
      </c>
      <c r="J2138" s="14" t="s">
        <v>4924</v>
      </c>
      <c r="K2138" s="16">
        <v>122</v>
      </c>
    </row>
    <row r="2139" spans="1:11">
      <c r="A2139" s="12" t="s">
        <v>4915</v>
      </c>
      <c r="B2139" s="12" t="s">
        <v>7252</v>
      </c>
      <c r="C2139" s="12" t="s">
        <v>7258</v>
      </c>
      <c r="D2139" s="13" t="s">
        <v>4934</v>
      </c>
      <c r="E2139" s="13" t="s">
        <v>4998</v>
      </c>
      <c r="F2139" s="13" t="s">
        <v>7263</v>
      </c>
      <c r="G2139" s="14" t="s">
        <v>5004</v>
      </c>
      <c r="H2139" s="14" t="s">
        <v>4988</v>
      </c>
      <c r="I2139" s="14" t="s">
        <v>4927</v>
      </c>
      <c r="J2139" s="14" t="s">
        <v>4936</v>
      </c>
      <c r="K2139" s="16">
        <v>40.311415</v>
      </c>
    </row>
    <row r="2140" spans="1:11">
      <c r="A2140" s="12" t="s">
        <v>4915</v>
      </c>
      <c r="B2140" s="12" t="s">
        <v>7252</v>
      </c>
      <c r="C2140" s="12" t="s">
        <v>7258</v>
      </c>
      <c r="D2140" s="13" t="s">
        <v>4934</v>
      </c>
      <c r="E2140" s="13" t="s">
        <v>4998</v>
      </c>
      <c r="F2140" s="13" t="s">
        <v>7263</v>
      </c>
      <c r="G2140" s="14" t="s">
        <v>5004</v>
      </c>
      <c r="H2140" s="14" t="s">
        <v>4988</v>
      </c>
      <c r="I2140" s="14" t="s">
        <v>4927</v>
      </c>
      <c r="J2140" s="14" t="s">
        <v>4936</v>
      </c>
      <c r="K2140" s="16">
        <v>122</v>
      </c>
    </row>
    <row r="2141" spans="1:11">
      <c r="A2141" s="12" t="s">
        <v>4915</v>
      </c>
      <c r="B2141" s="12" t="s">
        <v>7252</v>
      </c>
      <c r="C2141" s="12" t="s">
        <v>7264</v>
      </c>
      <c r="D2141" s="13" t="s">
        <v>4918</v>
      </c>
      <c r="E2141" s="13" t="s">
        <v>4919</v>
      </c>
      <c r="F2141" s="13" t="s">
        <v>7265</v>
      </c>
      <c r="G2141" s="14" t="s">
        <v>4921</v>
      </c>
      <c r="H2141" s="14" t="s">
        <v>5300</v>
      </c>
      <c r="I2141" s="14" t="s">
        <v>4949</v>
      </c>
      <c r="J2141" s="14" t="s">
        <v>4924</v>
      </c>
      <c r="K2141" s="16">
        <v>26.375</v>
      </c>
    </row>
    <row r="2142" spans="1:11">
      <c r="A2142" s="12" t="s">
        <v>4915</v>
      </c>
      <c r="B2142" s="12" t="s">
        <v>7252</v>
      </c>
      <c r="C2142" s="12" t="s">
        <v>7264</v>
      </c>
      <c r="D2142" s="13" t="s">
        <v>4918</v>
      </c>
      <c r="E2142" s="13" t="s">
        <v>4943</v>
      </c>
      <c r="F2142" s="13" t="s">
        <v>7266</v>
      </c>
      <c r="G2142" s="14" t="s">
        <v>5004</v>
      </c>
      <c r="H2142" s="14" t="s">
        <v>4924</v>
      </c>
      <c r="I2142" s="14" t="s">
        <v>5122</v>
      </c>
      <c r="J2142" s="14" t="s">
        <v>4924</v>
      </c>
      <c r="K2142" s="16">
        <v>26.375</v>
      </c>
    </row>
    <row r="2143" spans="1:11">
      <c r="A2143" s="12" t="s">
        <v>4915</v>
      </c>
      <c r="B2143" s="12" t="s">
        <v>7252</v>
      </c>
      <c r="C2143" s="12" t="s">
        <v>7264</v>
      </c>
      <c r="D2143" s="13" t="s">
        <v>4918</v>
      </c>
      <c r="E2143" s="13" t="s">
        <v>4943</v>
      </c>
      <c r="F2143" s="13" t="s">
        <v>7267</v>
      </c>
      <c r="G2143" s="14" t="s">
        <v>4942</v>
      </c>
      <c r="H2143" s="14" t="s">
        <v>4938</v>
      </c>
      <c r="I2143" s="14" t="s">
        <v>4927</v>
      </c>
      <c r="J2143" s="14" t="s">
        <v>4924</v>
      </c>
      <c r="K2143" s="16">
        <v>26.375</v>
      </c>
    </row>
    <row r="2144" spans="1:11">
      <c r="A2144" s="12" t="s">
        <v>4915</v>
      </c>
      <c r="B2144" s="12" t="s">
        <v>7252</v>
      </c>
      <c r="C2144" s="12" t="s">
        <v>7264</v>
      </c>
      <c r="D2144" s="13" t="s">
        <v>4931</v>
      </c>
      <c r="E2144" s="13" t="s">
        <v>5089</v>
      </c>
      <c r="F2144" s="13" t="s">
        <v>7268</v>
      </c>
      <c r="G2144" s="14" t="s">
        <v>4921</v>
      </c>
      <c r="H2144" s="14" t="s">
        <v>4936</v>
      </c>
      <c r="I2144" s="14" t="s">
        <v>4927</v>
      </c>
      <c r="J2144" s="14" t="s">
        <v>5221</v>
      </c>
      <c r="K2144" s="16">
        <v>26.375</v>
      </c>
    </row>
    <row r="2145" spans="1:11">
      <c r="A2145" s="12" t="s">
        <v>4915</v>
      </c>
      <c r="B2145" s="12" t="s">
        <v>7252</v>
      </c>
      <c r="C2145" s="12" t="s">
        <v>7264</v>
      </c>
      <c r="D2145" s="13" t="s">
        <v>4931</v>
      </c>
      <c r="E2145" s="13" t="s">
        <v>4932</v>
      </c>
      <c r="F2145" s="13" t="s">
        <v>7269</v>
      </c>
      <c r="G2145" s="14" t="s">
        <v>4921</v>
      </c>
      <c r="H2145" s="14" t="s">
        <v>5175</v>
      </c>
      <c r="I2145" s="14" t="s">
        <v>4927</v>
      </c>
      <c r="J2145" s="14" t="s">
        <v>5221</v>
      </c>
      <c r="K2145" s="16">
        <v>26.375</v>
      </c>
    </row>
    <row r="2146" spans="1:11">
      <c r="A2146" s="12" t="s">
        <v>4915</v>
      </c>
      <c r="B2146" s="12" t="s">
        <v>7252</v>
      </c>
      <c r="C2146" s="12" t="s">
        <v>7270</v>
      </c>
      <c r="D2146" s="13" t="s">
        <v>4918</v>
      </c>
      <c r="E2146" s="13" t="s">
        <v>4919</v>
      </c>
      <c r="F2146" s="13" t="s">
        <v>7271</v>
      </c>
      <c r="G2146" s="14" t="s">
        <v>4921</v>
      </c>
      <c r="H2146" s="14" t="s">
        <v>4988</v>
      </c>
      <c r="I2146" s="14" t="s">
        <v>5694</v>
      </c>
      <c r="J2146" s="14" t="s">
        <v>4924</v>
      </c>
      <c r="K2146" s="16">
        <v>10</v>
      </c>
    </row>
    <row r="2147" spans="1:11">
      <c r="A2147" s="12" t="s">
        <v>4915</v>
      </c>
      <c r="B2147" s="12" t="s">
        <v>7252</v>
      </c>
      <c r="C2147" s="12" t="s">
        <v>7270</v>
      </c>
      <c r="D2147" s="13" t="s">
        <v>4918</v>
      </c>
      <c r="E2147" s="13" t="s">
        <v>4919</v>
      </c>
      <c r="F2147" s="13" t="s">
        <v>7272</v>
      </c>
      <c r="G2147" s="14" t="s">
        <v>4921</v>
      </c>
      <c r="H2147" s="14" t="s">
        <v>5056</v>
      </c>
      <c r="I2147" s="14" t="s">
        <v>4949</v>
      </c>
      <c r="J2147" s="14" t="s">
        <v>4924</v>
      </c>
      <c r="K2147" s="16">
        <v>10</v>
      </c>
    </row>
    <row r="2148" spans="1:11">
      <c r="A2148" s="12" t="s">
        <v>4915</v>
      </c>
      <c r="B2148" s="12" t="s">
        <v>7252</v>
      </c>
      <c r="C2148" s="12" t="s">
        <v>7270</v>
      </c>
      <c r="D2148" s="13" t="s">
        <v>4918</v>
      </c>
      <c r="E2148" s="13" t="s">
        <v>4939</v>
      </c>
      <c r="F2148" s="13" t="s">
        <v>7273</v>
      </c>
      <c r="G2148" s="14" t="s">
        <v>4942</v>
      </c>
      <c r="H2148" s="14" t="s">
        <v>4938</v>
      </c>
      <c r="I2148" s="14" t="s">
        <v>4927</v>
      </c>
      <c r="J2148" s="14" t="s">
        <v>4924</v>
      </c>
      <c r="K2148" s="16">
        <v>10</v>
      </c>
    </row>
    <row r="2149" spans="1:11">
      <c r="A2149" s="12" t="s">
        <v>4915</v>
      </c>
      <c r="B2149" s="12" t="s">
        <v>7252</v>
      </c>
      <c r="C2149" s="12" t="s">
        <v>7270</v>
      </c>
      <c r="D2149" s="13" t="s">
        <v>4931</v>
      </c>
      <c r="E2149" s="13" t="s">
        <v>4932</v>
      </c>
      <c r="F2149" s="13" t="s">
        <v>7274</v>
      </c>
      <c r="G2149" s="14" t="s">
        <v>4942</v>
      </c>
      <c r="H2149" s="14" t="s">
        <v>4938</v>
      </c>
      <c r="I2149" s="14" t="s">
        <v>4927</v>
      </c>
      <c r="J2149" s="14" t="s">
        <v>4936</v>
      </c>
      <c r="K2149" s="16">
        <v>10</v>
      </c>
    </row>
    <row r="2150" spans="1:11">
      <c r="A2150" s="12" t="s">
        <v>4915</v>
      </c>
      <c r="B2150" s="12" t="s">
        <v>7252</v>
      </c>
      <c r="C2150" s="12" t="s">
        <v>7270</v>
      </c>
      <c r="D2150" s="13" t="s">
        <v>4931</v>
      </c>
      <c r="E2150" s="13" t="s">
        <v>4932</v>
      </c>
      <c r="F2150" s="13" t="s">
        <v>7275</v>
      </c>
      <c r="G2150" s="14" t="s">
        <v>4921</v>
      </c>
      <c r="H2150" s="14" t="s">
        <v>4926</v>
      </c>
      <c r="I2150" s="14" t="s">
        <v>4927</v>
      </c>
      <c r="J2150" s="14" t="s">
        <v>4924</v>
      </c>
      <c r="K2150" s="16">
        <v>10</v>
      </c>
    </row>
    <row r="2151" spans="1:11">
      <c r="A2151" s="12" t="s">
        <v>4915</v>
      </c>
      <c r="B2151" s="12" t="s">
        <v>7252</v>
      </c>
      <c r="C2151" s="12" t="s">
        <v>7276</v>
      </c>
      <c r="D2151" s="13" t="s">
        <v>4918</v>
      </c>
      <c r="E2151" s="13" t="s">
        <v>4919</v>
      </c>
      <c r="F2151" s="13" t="s">
        <v>7277</v>
      </c>
      <c r="G2151" s="14" t="s">
        <v>4921</v>
      </c>
      <c r="H2151" s="14" t="s">
        <v>5300</v>
      </c>
      <c r="I2151" s="14" t="s">
        <v>4949</v>
      </c>
      <c r="J2151" s="14" t="s">
        <v>5221</v>
      </c>
      <c r="K2151" s="16">
        <v>226</v>
      </c>
    </row>
    <row r="2152" spans="1:11">
      <c r="A2152" s="12" t="s">
        <v>4915</v>
      </c>
      <c r="B2152" s="12" t="s">
        <v>7252</v>
      </c>
      <c r="C2152" s="12" t="s">
        <v>7276</v>
      </c>
      <c r="D2152" s="13" t="s">
        <v>4918</v>
      </c>
      <c r="E2152" s="13" t="s">
        <v>4939</v>
      </c>
      <c r="F2152" s="13" t="s">
        <v>7278</v>
      </c>
      <c r="G2152" s="14" t="s">
        <v>5004</v>
      </c>
      <c r="H2152" s="14" t="s">
        <v>5035</v>
      </c>
      <c r="I2152" s="14" t="s">
        <v>5353</v>
      </c>
      <c r="J2152" s="14" t="s">
        <v>4924</v>
      </c>
      <c r="K2152" s="16">
        <v>226</v>
      </c>
    </row>
    <row r="2153" spans="1:11">
      <c r="A2153" s="12" t="s">
        <v>4915</v>
      </c>
      <c r="B2153" s="12" t="s">
        <v>7252</v>
      </c>
      <c r="C2153" s="12" t="s">
        <v>7276</v>
      </c>
      <c r="D2153" s="13" t="s">
        <v>4918</v>
      </c>
      <c r="E2153" s="13" t="s">
        <v>4943</v>
      </c>
      <c r="F2153" s="13" t="s">
        <v>7279</v>
      </c>
      <c r="G2153" s="14" t="s">
        <v>5004</v>
      </c>
      <c r="H2153" s="14" t="s">
        <v>5137</v>
      </c>
      <c r="I2153" s="14" t="s">
        <v>5353</v>
      </c>
      <c r="J2153" s="14" t="s">
        <v>4924</v>
      </c>
      <c r="K2153" s="16">
        <v>226</v>
      </c>
    </row>
    <row r="2154" spans="1:11">
      <c r="A2154" s="12" t="s">
        <v>4915</v>
      </c>
      <c r="B2154" s="12" t="s">
        <v>7252</v>
      </c>
      <c r="C2154" s="12" t="s">
        <v>7276</v>
      </c>
      <c r="D2154" s="13" t="s">
        <v>4931</v>
      </c>
      <c r="E2154" s="13" t="s">
        <v>5089</v>
      </c>
      <c r="F2154" s="13" t="s">
        <v>7280</v>
      </c>
      <c r="G2154" s="14" t="s">
        <v>5004</v>
      </c>
      <c r="H2154" s="14" t="s">
        <v>4974</v>
      </c>
      <c r="I2154" s="14" t="s">
        <v>4927</v>
      </c>
      <c r="J2154" s="14" t="s">
        <v>5221</v>
      </c>
      <c r="K2154" s="16">
        <v>226</v>
      </c>
    </row>
    <row r="2155" spans="1:11">
      <c r="A2155" s="12" t="s">
        <v>4915</v>
      </c>
      <c r="B2155" s="12" t="s">
        <v>7252</v>
      </c>
      <c r="C2155" s="12" t="s">
        <v>7276</v>
      </c>
      <c r="D2155" s="13" t="s">
        <v>4931</v>
      </c>
      <c r="E2155" s="13" t="s">
        <v>4961</v>
      </c>
      <c r="F2155" s="13" t="s">
        <v>7281</v>
      </c>
      <c r="G2155" s="14" t="s">
        <v>4921</v>
      </c>
      <c r="H2155" s="14" t="s">
        <v>5026</v>
      </c>
      <c r="I2155" s="14" t="s">
        <v>5122</v>
      </c>
      <c r="J2155" s="14" t="s">
        <v>4924</v>
      </c>
      <c r="K2155" s="16">
        <v>226</v>
      </c>
    </row>
    <row r="2156" spans="1:11">
      <c r="A2156" s="12" t="s">
        <v>4915</v>
      </c>
      <c r="B2156" s="12" t="s">
        <v>7282</v>
      </c>
      <c r="C2156" s="12" t="s">
        <v>7283</v>
      </c>
      <c r="D2156" s="13" t="s">
        <v>4918</v>
      </c>
      <c r="E2156" s="13" t="s">
        <v>4919</v>
      </c>
      <c r="F2156" s="13" t="s">
        <v>7284</v>
      </c>
      <c r="G2156" s="14" t="s">
        <v>4921</v>
      </c>
      <c r="H2156" s="14" t="s">
        <v>5105</v>
      </c>
      <c r="I2156" s="14" t="s">
        <v>4927</v>
      </c>
      <c r="J2156" s="14" t="s">
        <v>4936</v>
      </c>
      <c r="K2156" s="16">
        <v>12</v>
      </c>
    </row>
    <row r="2157" spans="1:11">
      <c r="A2157" s="12" t="s">
        <v>4915</v>
      </c>
      <c r="B2157" s="12" t="s">
        <v>7282</v>
      </c>
      <c r="C2157" s="12" t="s">
        <v>7283</v>
      </c>
      <c r="D2157" s="13" t="s">
        <v>4918</v>
      </c>
      <c r="E2157" s="13" t="s">
        <v>4943</v>
      </c>
      <c r="F2157" s="13" t="s">
        <v>7285</v>
      </c>
      <c r="G2157" s="14" t="s">
        <v>5004</v>
      </c>
      <c r="H2157" s="14" t="s">
        <v>4966</v>
      </c>
      <c r="I2157" s="14" t="s">
        <v>7191</v>
      </c>
      <c r="J2157" s="14" t="s">
        <v>4924</v>
      </c>
      <c r="K2157" s="16">
        <v>12</v>
      </c>
    </row>
    <row r="2158" spans="1:11">
      <c r="A2158" s="12" t="s">
        <v>4915</v>
      </c>
      <c r="B2158" s="12" t="s">
        <v>7282</v>
      </c>
      <c r="C2158" s="12" t="s">
        <v>7283</v>
      </c>
      <c r="D2158" s="13" t="s">
        <v>4918</v>
      </c>
      <c r="E2158" s="13" t="s">
        <v>4943</v>
      </c>
      <c r="F2158" s="13" t="s">
        <v>7286</v>
      </c>
      <c r="G2158" s="14" t="s">
        <v>5004</v>
      </c>
      <c r="H2158" s="14" t="s">
        <v>4974</v>
      </c>
      <c r="I2158" s="14" t="s">
        <v>7191</v>
      </c>
      <c r="J2158" s="14" t="s">
        <v>4924</v>
      </c>
      <c r="K2158" s="16">
        <v>12</v>
      </c>
    </row>
    <row r="2159" spans="1:11">
      <c r="A2159" s="12" t="s">
        <v>4915</v>
      </c>
      <c r="B2159" s="12" t="s">
        <v>7282</v>
      </c>
      <c r="C2159" s="12" t="s">
        <v>7283</v>
      </c>
      <c r="D2159" s="13" t="s">
        <v>4931</v>
      </c>
      <c r="E2159" s="13" t="s">
        <v>5089</v>
      </c>
      <c r="F2159" s="13" t="s">
        <v>7287</v>
      </c>
      <c r="G2159" s="14" t="s">
        <v>4921</v>
      </c>
      <c r="H2159" s="14" t="s">
        <v>5037</v>
      </c>
      <c r="I2159" s="14" t="s">
        <v>4927</v>
      </c>
      <c r="J2159" s="14" t="s">
        <v>4924</v>
      </c>
      <c r="K2159" s="16">
        <v>12</v>
      </c>
    </row>
    <row r="2160" spans="1:11">
      <c r="A2160" s="12" t="s">
        <v>4915</v>
      </c>
      <c r="B2160" s="12" t="s">
        <v>7282</v>
      </c>
      <c r="C2160" s="12" t="s">
        <v>7283</v>
      </c>
      <c r="D2160" s="13" t="s">
        <v>4931</v>
      </c>
      <c r="E2160" s="13" t="s">
        <v>4932</v>
      </c>
      <c r="F2160" s="13" t="s">
        <v>7288</v>
      </c>
      <c r="G2160" s="14" t="s">
        <v>4921</v>
      </c>
      <c r="H2160" s="14" t="s">
        <v>4926</v>
      </c>
      <c r="I2160" s="14" t="s">
        <v>4927</v>
      </c>
      <c r="J2160" s="14" t="s">
        <v>4936</v>
      </c>
      <c r="K2160" s="16">
        <v>12</v>
      </c>
    </row>
    <row r="2161" spans="1:11">
      <c r="A2161" s="12" t="s">
        <v>4915</v>
      </c>
      <c r="B2161" s="12" t="s">
        <v>7282</v>
      </c>
      <c r="C2161" s="12" t="s">
        <v>7283</v>
      </c>
      <c r="D2161" s="13" t="s">
        <v>4934</v>
      </c>
      <c r="E2161" s="13" t="s">
        <v>4998</v>
      </c>
      <c r="F2161" s="13" t="s">
        <v>7289</v>
      </c>
      <c r="G2161" s="14" t="s">
        <v>4921</v>
      </c>
      <c r="H2161" s="14" t="s">
        <v>4926</v>
      </c>
      <c r="I2161" s="14" t="s">
        <v>4927</v>
      </c>
      <c r="J2161" s="14" t="s">
        <v>4936</v>
      </c>
      <c r="K2161" s="16">
        <v>12</v>
      </c>
    </row>
    <row r="2162" spans="1:11">
      <c r="A2162" s="12" t="s">
        <v>4915</v>
      </c>
      <c r="B2162" s="12" t="s">
        <v>7290</v>
      </c>
      <c r="C2162" s="12" t="s">
        <v>7291</v>
      </c>
      <c r="D2162" s="13" t="s">
        <v>4918</v>
      </c>
      <c r="E2162" s="13" t="s">
        <v>4919</v>
      </c>
      <c r="F2162" s="13" t="s">
        <v>7292</v>
      </c>
      <c r="G2162" s="14" t="s">
        <v>4921</v>
      </c>
      <c r="H2162" s="14" t="s">
        <v>5278</v>
      </c>
      <c r="I2162" s="14" t="s">
        <v>4949</v>
      </c>
      <c r="J2162" s="14" t="s">
        <v>4924</v>
      </c>
      <c r="K2162" s="16">
        <v>292</v>
      </c>
    </row>
    <row r="2163" spans="1:11">
      <c r="A2163" s="12" t="s">
        <v>4915</v>
      </c>
      <c r="B2163" s="12" t="s">
        <v>7290</v>
      </c>
      <c r="C2163" s="12" t="s">
        <v>7291</v>
      </c>
      <c r="D2163" s="13" t="s">
        <v>4918</v>
      </c>
      <c r="E2163" s="13" t="s">
        <v>4939</v>
      </c>
      <c r="F2163" s="13" t="s">
        <v>7293</v>
      </c>
      <c r="G2163" s="14" t="s">
        <v>4921</v>
      </c>
      <c r="H2163" s="14" t="s">
        <v>4938</v>
      </c>
      <c r="I2163" s="14" t="s">
        <v>4927</v>
      </c>
      <c r="J2163" s="14" t="s">
        <v>4924</v>
      </c>
      <c r="K2163" s="16">
        <v>292</v>
      </c>
    </row>
    <row r="2164" spans="1:11">
      <c r="A2164" s="12" t="s">
        <v>4915</v>
      </c>
      <c r="B2164" s="12" t="s">
        <v>7290</v>
      </c>
      <c r="C2164" s="12" t="s">
        <v>7291</v>
      </c>
      <c r="D2164" s="13" t="s">
        <v>4918</v>
      </c>
      <c r="E2164" s="13" t="s">
        <v>5112</v>
      </c>
      <c r="F2164" s="13" t="s">
        <v>7294</v>
      </c>
      <c r="G2164" s="14" t="s">
        <v>4960</v>
      </c>
      <c r="H2164" s="14"/>
      <c r="I2164" s="14" t="s">
        <v>4927</v>
      </c>
      <c r="J2164" s="14" t="s">
        <v>4936</v>
      </c>
      <c r="K2164" s="16">
        <v>292</v>
      </c>
    </row>
    <row r="2165" spans="1:11">
      <c r="A2165" s="12" t="s">
        <v>4915</v>
      </c>
      <c r="B2165" s="12" t="s">
        <v>7290</v>
      </c>
      <c r="C2165" s="12" t="s">
        <v>7291</v>
      </c>
      <c r="D2165" s="13" t="s">
        <v>4931</v>
      </c>
      <c r="E2165" s="13" t="s">
        <v>5089</v>
      </c>
      <c r="F2165" s="13" t="s">
        <v>7295</v>
      </c>
      <c r="G2165" s="14" t="s">
        <v>4921</v>
      </c>
      <c r="H2165" s="14" t="s">
        <v>4936</v>
      </c>
      <c r="I2165" s="14" t="s">
        <v>4927</v>
      </c>
      <c r="J2165" s="14" t="s">
        <v>4956</v>
      </c>
      <c r="K2165" s="16">
        <v>292</v>
      </c>
    </row>
    <row r="2166" spans="1:11">
      <c r="A2166" s="12" t="s">
        <v>4915</v>
      </c>
      <c r="B2166" s="12" t="s">
        <v>7290</v>
      </c>
      <c r="C2166" s="12" t="s">
        <v>7291</v>
      </c>
      <c r="D2166" s="13" t="s">
        <v>4934</v>
      </c>
      <c r="E2166" s="13" t="s">
        <v>4934</v>
      </c>
      <c r="F2166" s="13" t="s">
        <v>5047</v>
      </c>
      <c r="G2166" s="14" t="s">
        <v>4921</v>
      </c>
      <c r="H2166" s="14" t="s">
        <v>4926</v>
      </c>
      <c r="I2166" s="14" t="s">
        <v>4927</v>
      </c>
      <c r="J2166" s="14" t="s">
        <v>4936</v>
      </c>
      <c r="K2166" s="16">
        <v>292</v>
      </c>
    </row>
    <row r="2167" spans="1:11">
      <c r="A2167" s="12" t="s">
        <v>4915</v>
      </c>
      <c r="B2167" s="12" t="s">
        <v>7296</v>
      </c>
      <c r="C2167" s="12" t="s">
        <v>7297</v>
      </c>
      <c r="D2167" s="13" t="s">
        <v>4918</v>
      </c>
      <c r="E2167" s="13" t="s">
        <v>4919</v>
      </c>
      <c r="F2167" s="13" t="s">
        <v>7298</v>
      </c>
      <c r="G2167" s="14" t="s">
        <v>4921</v>
      </c>
      <c r="H2167" s="14" t="s">
        <v>4966</v>
      </c>
      <c r="I2167" s="14" t="s">
        <v>4947</v>
      </c>
      <c r="J2167" s="14" t="s">
        <v>4924</v>
      </c>
      <c r="K2167" s="16">
        <v>25</v>
      </c>
    </row>
    <row r="2168" spans="1:11">
      <c r="A2168" s="12" t="s">
        <v>4915</v>
      </c>
      <c r="B2168" s="12" t="s">
        <v>7296</v>
      </c>
      <c r="C2168" s="12" t="s">
        <v>7297</v>
      </c>
      <c r="D2168" s="13" t="s">
        <v>4918</v>
      </c>
      <c r="E2168" s="13" t="s">
        <v>4919</v>
      </c>
      <c r="F2168" s="13" t="s">
        <v>7299</v>
      </c>
      <c r="G2168" s="14" t="s">
        <v>4921</v>
      </c>
      <c r="H2168" s="14" t="s">
        <v>4966</v>
      </c>
      <c r="I2168" s="14" t="s">
        <v>4947</v>
      </c>
      <c r="J2168" s="14" t="s">
        <v>4924</v>
      </c>
      <c r="K2168" s="16">
        <v>25</v>
      </c>
    </row>
    <row r="2169" spans="1:11">
      <c r="A2169" s="12" t="s">
        <v>4915</v>
      </c>
      <c r="B2169" s="12" t="s">
        <v>7296</v>
      </c>
      <c r="C2169" s="12" t="s">
        <v>7297</v>
      </c>
      <c r="D2169" s="13" t="s">
        <v>4918</v>
      </c>
      <c r="E2169" s="13" t="s">
        <v>4919</v>
      </c>
      <c r="F2169" s="13" t="s">
        <v>7300</v>
      </c>
      <c r="G2169" s="14" t="s">
        <v>4921</v>
      </c>
      <c r="H2169" s="14" t="s">
        <v>5110</v>
      </c>
      <c r="I2169" s="14" t="s">
        <v>4947</v>
      </c>
      <c r="J2169" s="14" t="s">
        <v>4924</v>
      </c>
      <c r="K2169" s="16">
        <v>25</v>
      </c>
    </row>
    <row r="2170" spans="1:11">
      <c r="A2170" s="12" t="s">
        <v>4915</v>
      </c>
      <c r="B2170" s="12" t="s">
        <v>7296</v>
      </c>
      <c r="C2170" s="12" t="s">
        <v>7297</v>
      </c>
      <c r="D2170" s="13" t="s">
        <v>4931</v>
      </c>
      <c r="E2170" s="13" t="s">
        <v>5089</v>
      </c>
      <c r="F2170" s="13" t="s">
        <v>7301</v>
      </c>
      <c r="G2170" s="14" t="s">
        <v>4921</v>
      </c>
      <c r="H2170" s="14" t="s">
        <v>4926</v>
      </c>
      <c r="I2170" s="14" t="s">
        <v>4927</v>
      </c>
      <c r="J2170" s="14" t="s">
        <v>5221</v>
      </c>
      <c r="K2170" s="16">
        <v>25</v>
      </c>
    </row>
    <row r="2171" spans="1:11">
      <c r="A2171" s="12" t="s">
        <v>4915</v>
      </c>
      <c r="B2171" s="12" t="s">
        <v>7296</v>
      </c>
      <c r="C2171" s="12" t="s">
        <v>7297</v>
      </c>
      <c r="D2171" s="13" t="s">
        <v>4931</v>
      </c>
      <c r="E2171" s="13" t="s">
        <v>4932</v>
      </c>
      <c r="F2171" s="13" t="s">
        <v>7302</v>
      </c>
      <c r="G2171" s="14" t="s">
        <v>4921</v>
      </c>
      <c r="H2171" s="14" t="s">
        <v>4988</v>
      </c>
      <c r="I2171" s="14" t="s">
        <v>4947</v>
      </c>
      <c r="J2171" s="14" t="s">
        <v>5221</v>
      </c>
      <c r="K2171" s="16">
        <v>25</v>
      </c>
    </row>
    <row r="2172" spans="1:11">
      <c r="A2172" s="12" t="s">
        <v>4915</v>
      </c>
      <c r="B2172" s="12" t="s">
        <v>7303</v>
      </c>
      <c r="C2172" s="12" t="s">
        <v>7304</v>
      </c>
      <c r="D2172" s="13" t="s">
        <v>4918</v>
      </c>
      <c r="E2172" s="13" t="s">
        <v>4919</v>
      </c>
      <c r="F2172" s="13" t="s">
        <v>5253</v>
      </c>
      <c r="G2172" s="14" t="s">
        <v>4921</v>
      </c>
      <c r="H2172" s="14" t="s">
        <v>5058</v>
      </c>
      <c r="I2172" s="14" t="s">
        <v>5065</v>
      </c>
      <c r="J2172" s="14" t="s">
        <v>4924</v>
      </c>
      <c r="K2172" s="16">
        <v>19</v>
      </c>
    </row>
    <row r="2173" spans="1:11">
      <c r="A2173" s="12" t="s">
        <v>4915</v>
      </c>
      <c r="B2173" s="12" t="s">
        <v>7303</v>
      </c>
      <c r="C2173" s="12" t="s">
        <v>7304</v>
      </c>
      <c r="D2173" s="13" t="s">
        <v>4918</v>
      </c>
      <c r="E2173" s="13" t="s">
        <v>4939</v>
      </c>
      <c r="F2173" s="13" t="s">
        <v>7305</v>
      </c>
      <c r="G2173" s="14" t="s">
        <v>4921</v>
      </c>
      <c r="H2173" s="14" t="s">
        <v>4952</v>
      </c>
      <c r="I2173" s="14" t="s">
        <v>4927</v>
      </c>
      <c r="J2173" s="14" t="s">
        <v>4924</v>
      </c>
      <c r="K2173" s="16">
        <v>19</v>
      </c>
    </row>
    <row r="2174" spans="1:11">
      <c r="A2174" s="12" t="s">
        <v>4915</v>
      </c>
      <c r="B2174" s="12" t="s">
        <v>7303</v>
      </c>
      <c r="C2174" s="12" t="s">
        <v>7304</v>
      </c>
      <c r="D2174" s="13" t="s">
        <v>4931</v>
      </c>
      <c r="E2174" s="13" t="s">
        <v>5089</v>
      </c>
      <c r="F2174" s="13" t="s">
        <v>7306</v>
      </c>
      <c r="G2174" s="14" t="s">
        <v>4921</v>
      </c>
      <c r="H2174" s="14" t="s">
        <v>4952</v>
      </c>
      <c r="I2174" s="14" t="s">
        <v>4927</v>
      </c>
      <c r="J2174" s="14" t="s">
        <v>4924</v>
      </c>
      <c r="K2174" s="16">
        <v>19</v>
      </c>
    </row>
    <row r="2175" spans="1:11">
      <c r="A2175" s="12" t="s">
        <v>4915</v>
      </c>
      <c r="B2175" s="12" t="s">
        <v>7303</v>
      </c>
      <c r="C2175" s="12" t="s">
        <v>7304</v>
      </c>
      <c r="D2175" s="13" t="s">
        <v>4931</v>
      </c>
      <c r="E2175" s="13" t="s">
        <v>5083</v>
      </c>
      <c r="F2175" s="13" t="s">
        <v>7307</v>
      </c>
      <c r="G2175" s="14" t="s">
        <v>4921</v>
      </c>
      <c r="H2175" s="14" t="s">
        <v>4952</v>
      </c>
      <c r="I2175" s="14" t="s">
        <v>4927</v>
      </c>
      <c r="J2175" s="14" t="s">
        <v>4924</v>
      </c>
      <c r="K2175" s="16">
        <v>19</v>
      </c>
    </row>
    <row r="2176" spans="1:11">
      <c r="A2176" s="12" t="s">
        <v>4915</v>
      </c>
      <c r="B2176" s="12" t="s">
        <v>7303</v>
      </c>
      <c r="C2176" s="12" t="s">
        <v>7304</v>
      </c>
      <c r="D2176" s="13" t="s">
        <v>4934</v>
      </c>
      <c r="E2176" s="13" t="s">
        <v>4998</v>
      </c>
      <c r="F2176" s="13" t="s">
        <v>5442</v>
      </c>
      <c r="G2176" s="14" t="s">
        <v>4921</v>
      </c>
      <c r="H2176" s="14" t="s">
        <v>4926</v>
      </c>
      <c r="I2176" s="14" t="s">
        <v>4927</v>
      </c>
      <c r="J2176" s="14" t="s">
        <v>4936</v>
      </c>
      <c r="K2176" s="16">
        <v>19</v>
      </c>
    </row>
    <row r="2177" spans="1:11">
      <c r="A2177" s="12" t="s">
        <v>4915</v>
      </c>
      <c r="B2177" s="12" t="s">
        <v>7308</v>
      </c>
      <c r="C2177" s="12" t="s">
        <v>7309</v>
      </c>
      <c r="D2177" s="13" t="s">
        <v>4918</v>
      </c>
      <c r="E2177" s="13" t="s">
        <v>4919</v>
      </c>
      <c r="F2177" s="13" t="s">
        <v>7310</v>
      </c>
      <c r="G2177" s="14" t="s">
        <v>4921</v>
      </c>
      <c r="H2177" s="14" t="s">
        <v>5175</v>
      </c>
      <c r="I2177" s="14" t="s">
        <v>4949</v>
      </c>
      <c r="J2177" s="14" t="s">
        <v>4924</v>
      </c>
      <c r="K2177" s="16">
        <v>145</v>
      </c>
    </row>
    <row r="2178" spans="1:11">
      <c r="A2178" s="12" t="s">
        <v>4915</v>
      </c>
      <c r="B2178" s="12" t="s">
        <v>7308</v>
      </c>
      <c r="C2178" s="12" t="s">
        <v>7309</v>
      </c>
      <c r="D2178" s="13" t="s">
        <v>4918</v>
      </c>
      <c r="E2178" s="13" t="s">
        <v>4919</v>
      </c>
      <c r="F2178" s="13" t="s">
        <v>7311</v>
      </c>
      <c r="G2178" s="14" t="s">
        <v>4921</v>
      </c>
      <c r="H2178" s="14" t="s">
        <v>5175</v>
      </c>
      <c r="I2178" s="14" t="s">
        <v>5012</v>
      </c>
      <c r="J2178" s="14" t="s">
        <v>4924</v>
      </c>
      <c r="K2178" s="16">
        <v>145</v>
      </c>
    </row>
    <row r="2179" spans="1:11">
      <c r="A2179" s="12" t="s">
        <v>4915</v>
      </c>
      <c r="B2179" s="12" t="s">
        <v>7308</v>
      </c>
      <c r="C2179" s="12" t="s">
        <v>7309</v>
      </c>
      <c r="D2179" s="13" t="s">
        <v>4918</v>
      </c>
      <c r="E2179" s="13" t="s">
        <v>4919</v>
      </c>
      <c r="F2179" s="13" t="s">
        <v>7312</v>
      </c>
      <c r="G2179" s="14" t="s">
        <v>4921</v>
      </c>
      <c r="H2179" s="14" t="s">
        <v>5175</v>
      </c>
      <c r="I2179" s="14" t="s">
        <v>4949</v>
      </c>
      <c r="J2179" s="14" t="s">
        <v>4936</v>
      </c>
      <c r="K2179" s="16">
        <v>145</v>
      </c>
    </row>
    <row r="2180" spans="1:11">
      <c r="A2180" s="12" t="s">
        <v>4915</v>
      </c>
      <c r="B2180" s="12" t="s">
        <v>7308</v>
      </c>
      <c r="C2180" s="12" t="s">
        <v>7309</v>
      </c>
      <c r="D2180" s="13" t="s">
        <v>4931</v>
      </c>
      <c r="E2180" s="13" t="s">
        <v>5089</v>
      </c>
      <c r="F2180" s="13" t="s">
        <v>7313</v>
      </c>
      <c r="G2180" s="14" t="s">
        <v>4921</v>
      </c>
      <c r="H2180" s="14" t="s">
        <v>5201</v>
      </c>
      <c r="I2180" s="14" t="s">
        <v>5126</v>
      </c>
      <c r="J2180" s="14" t="s">
        <v>4924</v>
      </c>
      <c r="K2180" s="16">
        <v>145</v>
      </c>
    </row>
    <row r="2181" spans="1:11">
      <c r="A2181" s="12" t="s">
        <v>4915</v>
      </c>
      <c r="B2181" s="12" t="s">
        <v>7308</v>
      </c>
      <c r="C2181" s="12" t="s">
        <v>7309</v>
      </c>
      <c r="D2181" s="13" t="s">
        <v>4931</v>
      </c>
      <c r="E2181" s="13" t="s">
        <v>4961</v>
      </c>
      <c r="F2181" s="13" t="s">
        <v>7314</v>
      </c>
      <c r="G2181" s="14" t="s">
        <v>4960</v>
      </c>
      <c r="H2181" s="14"/>
      <c r="I2181" s="14"/>
      <c r="J2181" s="14" t="s">
        <v>4936</v>
      </c>
      <c r="K2181" s="16">
        <v>145</v>
      </c>
    </row>
    <row r="2182" spans="1:11">
      <c r="A2182" s="12" t="s">
        <v>4915</v>
      </c>
      <c r="B2182" s="12" t="s">
        <v>7308</v>
      </c>
      <c r="C2182" s="12" t="s">
        <v>7309</v>
      </c>
      <c r="D2182" s="13" t="s">
        <v>4934</v>
      </c>
      <c r="E2182" s="13" t="s">
        <v>4998</v>
      </c>
      <c r="F2182" s="13" t="s">
        <v>7315</v>
      </c>
      <c r="G2182" s="14" t="s">
        <v>4921</v>
      </c>
      <c r="H2182" s="14" t="s">
        <v>4952</v>
      </c>
      <c r="I2182" s="14" t="s">
        <v>4927</v>
      </c>
      <c r="J2182" s="14" t="s">
        <v>4936</v>
      </c>
      <c r="K2182" s="16">
        <v>145</v>
      </c>
    </row>
    <row r="2183" spans="1:11">
      <c r="A2183" s="12" t="s">
        <v>6863</v>
      </c>
      <c r="B2183" s="12" t="s">
        <v>7316</v>
      </c>
      <c r="C2183" s="12" t="s">
        <v>7317</v>
      </c>
      <c r="D2183" s="13" t="s">
        <v>4918</v>
      </c>
      <c r="E2183" s="13" t="s">
        <v>4919</v>
      </c>
      <c r="F2183" s="13" t="s">
        <v>7318</v>
      </c>
      <c r="G2183" s="14" t="s">
        <v>4921</v>
      </c>
      <c r="H2183" s="14" t="s">
        <v>7319</v>
      </c>
      <c r="I2183" s="14" t="s">
        <v>5109</v>
      </c>
      <c r="J2183" s="14" t="s">
        <v>4924</v>
      </c>
      <c r="K2183" s="16">
        <v>37.548</v>
      </c>
    </row>
    <row r="2184" spans="1:11">
      <c r="A2184" s="12" t="s">
        <v>6863</v>
      </c>
      <c r="B2184" s="12" t="s">
        <v>7316</v>
      </c>
      <c r="C2184" s="12" t="s">
        <v>7317</v>
      </c>
      <c r="D2184" s="13" t="s">
        <v>4918</v>
      </c>
      <c r="E2184" s="13" t="s">
        <v>4919</v>
      </c>
      <c r="F2184" s="13" t="s">
        <v>7320</v>
      </c>
      <c r="G2184" s="14" t="s">
        <v>4921</v>
      </c>
      <c r="H2184" s="14" t="s">
        <v>7321</v>
      </c>
      <c r="I2184" s="14" t="s">
        <v>5109</v>
      </c>
      <c r="J2184" s="14" t="s">
        <v>4924</v>
      </c>
      <c r="K2184" s="16">
        <v>37.548</v>
      </c>
    </row>
    <row r="2185" spans="1:11">
      <c r="A2185" s="12" t="s">
        <v>6863</v>
      </c>
      <c r="B2185" s="12" t="s">
        <v>7316</v>
      </c>
      <c r="C2185" s="12" t="s">
        <v>7317</v>
      </c>
      <c r="D2185" s="13" t="s">
        <v>4931</v>
      </c>
      <c r="E2185" s="13" t="s">
        <v>5089</v>
      </c>
      <c r="F2185" s="13" t="s">
        <v>7306</v>
      </c>
      <c r="G2185" s="14" t="s">
        <v>4921</v>
      </c>
      <c r="H2185" s="14" t="s">
        <v>4938</v>
      </c>
      <c r="I2185" s="14" t="s">
        <v>4927</v>
      </c>
      <c r="J2185" s="14" t="s">
        <v>4924</v>
      </c>
      <c r="K2185" s="16">
        <v>37.548</v>
      </c>
    </row>
    <row r="2186" spans="1:11">
      <c r="A2186" s="12" t="s">
        <v>6863</v>
      </c>
      <c r="B2186" s="12" t="s">
        <v>7316</v>
      </c>
      <c r="C2186" s="12" t="s">
        <v>7317</v>
      </c>
      <c r="D2186" s="13" t="s">
        <v>4931</v>
      </c>
      <c r="E2186" s="13" t="s">
        <v>4932</v>
      </c>
      <c r="F2186" s="13" t="s">
        <v>7322</v>
      </c>
      <c r="G2186" s="14" t="s">
        <v>4921</v>
      </c>
      <c r="H2186" s="14" t="s">
        <v>7323</v>
      </c>
      <c r="I2186" s="14" t="s">
        <v>5109</v>
      </c>
      <c r="J2186" s="14" t="s">
        <v>4924</v>
      </c>
      <c r="K2186" s="16">
        <v>37.548</v>
      </c>
    </row>
    <row r="2187" spans="1:11">
      <c r="A2187" s="12" t="s">
        <v>6863</v>
      </c>
      <c r="B2187" s="12" t="s">
        <v>7316</v>
      </c>
      <c r="C2187" s="12" t="s">
        <v>7317</v>
      </c>
      <c r="D2187" s="13" t="s">
        <v>4934</v>
      </c>
      <c r="E2187" s="13" t="s">
        <v>4998</v>
      </c>
      <c r="F2187" s="13" t="s">
        <v>7324</v>
      </c>
      <c r="G2187" s="14" t="s">
        <v>4921</v>
      </c>
      <c r="H2187" s="14" t="s">
        <v>6050</v>
      </c>
      <c r="I2187" s="14" t="s">
        <v>4927</v>
      </c>
      <c r="J2187" s="14" t="s">
        <v>4936</v>
      </c>
      <c r="K2187" s="16">
        <v>37.548</v>
      </c>
    </row>
    <row r="2188" spans="1:11">
      <c r="A2188" s="12" t="s">
        <v>6863</v>
      </c>
      <c r="B2188" s="12" t="s">
        <v>7316</v>
      </c>
      <c r="C2188" s="12" t="s">
        <v>7325</v>
      </c>
      <c r="D2188" s="13" t="s">
        <v>4918</v>
      </c>
      <c r="E2188" s="13" t="s">
        <v>4919</v>
      </c>
      <c r="F2188" s="13" t="s">
        <v>7318</v>
      </c>
      <c r="G2188" s="14" t="s">
        <v>4921</v>
      </c>
      <c r="H2188" s="14" t="s">
        <v>7319</v>
      </c>
      <c r="I2188" s="14" t="s">
        <v>5109</v>
      </c>
      <c r="J2188" s="14" t="s">
        <v>4924</v>
      </c>
      <c r="K2188" s="16">
        <v>9.649644</v>
      </c>
    </row>
    <row r="2189" spans="1:11">
      <c r="A2189" s="12" t="s">
        <v>6863</v>
      </c>
      <c r="B2189" s="12" t="s">
        <v>7316</v>
      </c>
      <c r="C2189" s="12" t="s">
        <v>7325</v>
      </c>
      <c r="D2189" s="13" t="s">
        <v>4918</v>
      </c>
      <c r="E2189" s="13" t="s">
        <v>4919</v>
      </c>
      <c r="F2189" s="13" t="s">
        <v>7318</v>
      </c>
      <c r="G2189" s="14" t="s">
        <v>4921</v>
      </c>
      <c r="H2189" s="14" t="s">
        <v>7319</v>
      </c>
      <c r="I2189" s="14" t="s">
        <v>5109</v>
      </c>
      <c r="J2189" s="14" t="s">
        <v>4924</v>
      </c>
      <c r="K2189" s="16">
        <v>517.792</v>
      </c>
    </row>
    <row r="2190" spans="1:11">
      <c r="A2190" s="12" t="s">
        <v>6863</v>
      </c>
      <c r="B2190" s="12" t="s">
        <v>7316</v>
      </c>
      <c r="C2190" s="12" t="s">
        <v>7325</v>
      </c>
      <c r="D2190" s="13" t="s">
        <v>4918</v>
      </c>
      <c r="E2190" s="13" t="s">
        <v>4939</v>
      </c>
      <c r="F2190" s="13" t="s">
        <v>7326</v>
      </c>
      <c r="G2190" s="14" t="s">
        <v>4921</v>
      </c>
      <c r="H2190" s="14" t="s">
        <v>7321</v>
      </c>
      <c r="I2190" s="14" t="s">
        <v>5109</v>
      </c>
      <c r="J2190" s="14" t="s">
        <v>4924</v>
      </c>
      <c r="K2190" s="16">
        <v>9.649644</v>
      </c>
    </row>
    <row r="2191" spans="1:11">
      <c r="A2191" s="12" t="s">
        <v>6863</v>
      </c>
      <c r="B2191" s="12" t="s">
        <v>7316</v>
      </c>
      <c r="C2191" s="12" t="s">
        <v>7325</v>
      </c>
      <c r="D2191" s="13" t="s">
        <v>4918</v>
      </c>
      <c r="E2191" s="13" t="s">
        <v>4939</v>
      </c>
      <c r="F2191" s="13" t="s">
        <v>7326</v>
      </c>
      <c r="G2191" s="14" t="s">
        <v>4921</v>
      </c>
      <c r="H2191" s="14" t="s">
        <v>7321</v>
      </c>
      <c r="I2191" s="14" t="s">
        <v>5109</v>
      </c>
      <c r="J2191" s="14" t="s">
        <v>4924</v>
      </c>
      <c r="K2191" s="16">
        <v>517.792</v>
      </c>
    </row>
    <row r="2192" spans="1:11">
      <c r="A2192" s="12" t="s">
        <v>6863</v>
      </c>
      <c r="B2192" s="12" t="s">
        <v>7316</v>
      </c>
      <c r="C2192" s="12" t="s">
        <v>7325</v>
      </c>
      <c r="D2192" s="13" t="s">
        <v>4931</v>
      </c>
      <c r="E2192" s="13" t="s">
        <v>5089</v>
      </c>
      <c r="F2192" s="13" t="s">
        <v>7306</v>
      </c>
      <c r="G2192" s="14" t="s">
        <v>4921</v>
      </c>
      <c r="H2192" s="14" t="s">
        <v>4938</v>
      </c>
      <c r="I2192" s="14" t="s">
        <v>4927</v>
      </c>
      <c r="J2192" s="14" t="s">
        <v>4924</v>
      </c>
      <c r="K2192" s="16">
        <v>9.649644</v>
      </c>
    </row>
    <row r="2193" spans="1:11">
      <c r="A2193" s="12" t="s">
        <v>6863</v>
      </c>
      <c r="B2193" s="12" t="s">
        <v>7316</v>
      </c>
      <c r="C2193" s="12" t="s">
        <v>7325</v>
      </c>
      <c r="D2193" s="13" t="s">
        <v>4931</v>
      </c>
      <c r="E2193" s="13" t="s">
        <v>5089</v>
      </c>
      <c r="F2193" s="13" t="s">
        <v>7306</v>
      </c>
      <c r="G2193" s="14" t="s">
        <v>4921</v>
      </c>
      <c r="H2193" s="14" t="s">
        <v>4938</v>
      </c>
      <c r="I2193" s="14" t="s">
        <v>4927</v>
      </c>
      <c r="J2193" s="14" t="s">
        <v>4924</v>
      </c>
      <c r="K2193" s="16">
        <v>517.792</v>
      </c>
    </row>
    <row r="2194" spans="1:11">
      <c r="A2194" s="12" t="s">
        <v>6863</v>
      </c>
      <c r="B2194" s="12" t="s">
        <v>7316</v>
      </c>
      <c r="C2194" s="12" t="s">
        <v>7325</v>
      </c>
      <c r="D2194" s="13" t="s">
        <v>4931</v>
      </c>
      <c r="E2194" s="13" t="s">
        <v>4932</v>
      </c>
      <c r="F2194" s="13" t="s">
        <v>7322</v>
      </c>
      <c r="G2194" s="14" t="s">
        <v>4921</v>
      </c>
      <c r="H2194" s="14" t="s">
        <v>7323</v>
      </c>
      <c r="I2194" s="14" t="s">
        <v>5109</v>
      </c>
      <c r="J2194" s="14" t="s">
        <v>4924</v>
      </c>
      <c r="K2194" s="16">
        <v>9.649644</v>
      </c>
    </row>
    <row r="2195" spans="1:11">
      <c r="A2195" s="12" t="s">
        <v>6863</v>
      </c>
      <c r="B2195" s="12" t="s">
        <v>7316</v>
      </c>
      <c r="C2195" s="12" t="s">
        <v>7325</v>
      </c>
      <c r="D2195" s="13" t="s">
        <v>4931</v>
      </c>
      <c r="E2195" s="13" t="s">
        <v>4932</v>
      </c>
      <c r="F2195" s="13" t="s">
        <v>7322</v>
      </c>
      <c r="G2195" s="14" t="s">
        <v>4921</v>
      </c>
      <c r="H2195" s="14" t="s">
        <v>7323</v>
      </c>
      <c r="I2195" s="14" t="s">
        <v>5109</v>
      </c>
      <c r="J2195" s="14" t="s">
        <v>4924</v>
      </c>
      <c r="K2195" s="16">
        <v>517.792</v>
      </c>
    </row>
    <row r="2196" spans="1:11">
      <c r="A2196" s="12" t="s">
        <v>6863</v>
      </c>
      <c r="B2196" s="12" t="s">
        <v>7316</v>
      </c>
      <c r="C2196" s="12" t="s">
        <v>7325</v>
      </c>
      <c r="D2196" s="13" t="s">
        <v>4934</v>
      </c>
      <c r="E2196" s="13" t="s">
        <v>4998</v>
      </c>
      <c r="F2196" s="13" t="s">
        <v>7324</v>
      </c>
      <c r="G2196" s="14" t="s">
        <v>4921</v>
      </c>
      <c r="H2196" s="14" t="s">
        <v>6050</v>
      </c>
      <c r="I2196" s="14" t="s">
        <v>4927</v>
      </c>
      <c r="J2196" s="14" t="s">
        <v>4936</v>
      </c>
      <c r="K2196" s="16">
        <v>9.649644</v>
      </c>
    </row>
    <row r="2197" spans="1:11">
      <c r="A2197" s="12" t="s">
        <v>6863</v>
      </c>
      <c r="B2197" s="12" t="s">
        <v>7316</v>
      </c>
      <c r="C2197" s="12" t="s">
        <v>7325</v>
      </c>
      <c r="D2197" s="13" t="s">
        <v>4934</v>
      </c>
      <c r="E2197" s="13" t="s">
        <v>4998</v>
      </c>
      <c r="F2197" s="13" t="s">
        <v>7324</v>
      </c>
      <c r="G2197" s="14" t="s">
        <v>4921</v>
      </c>
      <c r="H2197" s="14" t="s">
        <v>6050</v>
      </c>
      <c r="I2197" s="14" t="s">
        <v>4927</v>
      </c>
      <c r="J2197" s="14" t="s">
        <v>4936</v>
      </c>
      <c r="K2197" s="16">
        <v>517.792</v>
      </c>
    </row>
    <row r="2198" spans="1:11">
      <c r="A2198" s="12" t="s">
        <v>6863</v>
      </c>
      <c r="B2198" s="12" t="s">
        <v>7316</v>
      </c>
      <c r="C2198" s="12" t="s">
        <v>7327</v>
      </c>
      <c r="D2198" s="13"/>
      <c r="E2198" s="13"/>
      <c r="F2198" s="13"/>
      <c r="G2198" s="14"/>
      <c r="H2198" s="14"/>
      <c r="I2198" s="14"/>
      <c r="J2198" s="14"/>
      <c r="K2198" s="16">
        <v>1.8</v>
      </c>
    </row>
    <row r="2199" spans="1:11">
      <c r="A2199" s="12" t="s">
        <v>6863</v>
      </c>
      <c r="B2199" s="12" t="s">
        <v>7328</v>
      </c>
      <c r="C2199" s="12" t="s">
        <v>7329</v>
      </c>
      <c r="D2199" s="13" t="s">
        <v>4918</v>
      </c>
      <c r="E2199" s="13" t="s">
        <v>4919</v>
      </c>
      <c r="F2199" s="13" t="s">
        <v>7330</v>
      </c>
      <c r="G2199" s="14" t="s">
        <v>4921</v>
      </c>
      <c r="H2199" s="14" t="s">
        <v>4952</v>
      </c>
      <c r="I2199" s="14" t="s">
        <v>4927</v>
      </c>
      <c r="J2199" s="14" t="s">
        <v>4924</v>
      </c>
      <c r="K2199" s="16">
        <v>30</v>
      </c>
    </row>
    <row r="2200" spans="1:11">
      <c r="A2200" s="12" t="s">
        <v>6863</v>
      </c>
      <c r="B2200" s="12" t="s">
        <v>7328</v>
      </c>
      <c r="C2200" s="12" t="s">
        <v>7329</v>
      </c>
      <c r="D2200" s="13" t="s">
        <v>4918</v>
      </c>
      <c r="E2200" s="13" t="s">
        <v>4919</v>
      </c>
      <c r="F2200" s="13" t="s">
        <v>7331</v>
      </c>
      <c r="G2200" s="14" t="s">
        <v>4921</v>
      </c>
      <c r="H2200" s="14" t="s">
        <v>4929</v>
      </c>
      <c r="I2200" s="14" t="s">
        <v>4975</v>
      </c>
      <c r="J2200" s="14" t="s">
        <v>4924</v>
      </c>
      <c r="K2200" s="16">
        <v>30</v>
      </c>
    </row>
    <row r="2201" spans="1:11">
      <c r="A2201" s="12" t="s">
        <v>6863</v>
      </c>
      <c r="B2201" s="12" t="s">
        <v>7328</v>
      </c>
      <c r="C2201" s="12" t="s">
        <v>7329</v>
      </c>
      <c r="D2201" s="13" t="s">
        <v>4918</v>
      </c>
      <c r="E2201" s="13" t="s">
        <v>4919</v>
      </c>
      <c r="F2201" s="13" t="s">
        <v>7332</v>
      </c>
      <c r="G2201" s="14" t="s">
        <v>4921</v>
      </c>
      <c r="H2201" s="14" t="s">
        <v>5314</v>
      </c>
      <c r="I2201" s="14" t="s">
        <v>4975</v>
      </c>
      <c r="J2201" s="14" t="s">
        <v>4924</v>
      </c>
      <c r="K2201" s="16">
        <v>30</v>
      </c>
    </row>
    <row r="2202" spans="1:11">
      <c r="A2202" s="12" t="s">
        <v>6863</v>
      </c>
      <c r="B2202" s="12" t="s">
        <v>7328</v>
      </c>
      <c r="C2202" s="12" t="s">
        <v>7329</v>
      </c>
      <c r="D2202" s="13" t="s">
        <v>4931</v>
      </c>
      <c r="E2202" s="13" t="s">
        <v>4932</v>
      </c>
      <c r="F2202" s="13" t="s">
        <v>7333</v>
      </c>
      <c r="G2202" s="14" t="s">
        <v>4921</v>
      </c>
      <c r="H2202" s="14" t="s">
        <v>7334</v>
      </c>
      <c r="I2202" s="14" t="s">
        <v>4927</v>
      </c>
      <c r="J2202" s="14" t="s">
        <v>4924</v>
      </c>
      <c r="K2202" s="16">
        <v>30</v>
      </c>
    </row>
    <row r="2203" spans="1:11">
      <c r="A2203" s="12" t="s">
        <v>6863</v>
      </c>
      <c r="B2203" s="12" t="s">
        <v>7328</v>
      </c>
      <c r="C2203" s="12" t="s">
        <v>7329</v>
      </c>
      <c r="D2203" s="13" t="s">
        <v>4931</v>
      </c>
      <c r="E2203" s="13" t="s">
        <v>4932</v>
      </c>
      <c r="F2203" s="13" t="s">
        <v>7335</v>
      </c>
      <c r="G2203" s="14" t="s">
        <v>4921</v>
      </c>
      <c r="H2203" s="14" t="s">
        <v>7334</v>
      </c>
      <c r="I2203" s="14" t="s">
        <v>4927</v>
      </c>
      <c r="J2203" s="14" t="s">
        <v>4936</v>
      </c>
      <c r="K2203" s="16">
        <v>30</v>
      </c>
    </row>
    <row r="2204" spans="1:11">
      <c r="A2204" s="12" t="s">
        <v>6863</v>
      </c>
      <c r="B2204" s="12" t="s">
        <v>7328</v>
      </c>
      <c r="C2204" s="12" t="s">
        <v>7336</v>
      </c>
      <c r="D2204" s="13" t="s">
        <v>4918</v>
      </c>
      <c r="E2204" s="13" t="s">
        <v>4919</v>
      </c>
      <c r="F2204" s="13" t="s">
        <v>7337</v>
      </c>
      <c r="G2204" s="14" t="s">
        <v>4921</v>
      </c>
      <c r="H2204" s="14" t="s">
        <v>7338</v>
      </c>
      <c r="I2204" s="14" t="s">
        <v>5096</v>
      </c>
      <c r="J2204" s="14" t="s">
        <v>4924</v>
      </c>
      <c r="K2204" s="16">
        <v>10</v>
      </c>
    </row>
    <row r="2205" spans="1:11">
      <c r="A2205" s="12" t="s">
        <v>6863</v>
      </c>
      <c r="B2205" s="12" t="s">
        <v>7328</v>
      </c>
      <c r="C2205" s="12" t="s">
        <v>7336</v>
      </c>
      <c r="D2205" s="13" t="s">
        <v>4918</v>
      </c>
      <c r="E2205" s="13" t="s">
        <v>4919</v>
      </c>
      <c r="F2205" s="13" t="s">
        <v>7339</v>
      </c>
      <c r="G2205" s="14" t="s">
        <v>4921</v>
      </c>
      <c r="H2205" s="14" t="s">
        <v>4938</v>
      </c>
      <c r="I2205" s="14" t="s">
        <v>5096</v>
      </c>
      <c r="J2205" s="14" t="s">
        <v>4924</v>
      </c>
      <c r="K2205" s="16">
        <v>10</v>
      </c>
    </row>
    <row r="2206" spans="1:11">
      <c r="A2206" s="12" t="s">
        <v>6863</v>
      </c>
      <c r="B2206" s="12" t="s">
        <v>7328</v>
      </c>
      <c r="C2206" s="12" t="s">
        <v>7336</v>
      </c>
      <c r="D2206" s="13" t="s">
        <v>4918</v>
      </c>
      <c r="E2206" s="13" t="s">
        <v>4919</v>
      </c>
      <c r="F2206" s="13" t="s">
        <v>7340</v>
      </c>
      <c r="G2206" s="14" t="s">
        <v>4921</v>
      </c>
      <c r="H2206" s="14" t="s">
        <v>5300</v>
      </c>
      <c r="I2206" s="14" t="s">
        <v>5126</v>
      </c>
      <c r="J2206" s="14" t="s">
        <v>4936</v>
      </c>
      <c r="K2206" s="16">
        <v>10</v>
      </c>
    </row>
    <row r="2207" spans="1:11">
      <c r="A2207" s="12" t="s">
        <v>6863</v>
      </c>
      <c r="B2207" s="12" t="s">
        <v>7328</v>
      </c>
      <c r="C2207" s="12" t="s">
        <v>7336</v>
      </c>
      <c r="D2207" s="13" t="s">
        <v>4931</v>
      </c>
      <c r="E2207" s="13" t="s">
        <v>4932</v>
      </c>
      <c r="F2207" s="13" t="s">
        <v>7341</v>
      </c>
      <c r="G2207" s="14" t="s">
        <v>4921</v>
      </c>
      <c r="H2207" s="14" t="s">
        <v>4926</v>
      </c>
      <c r="I2207" s="14" t="s">
        <v>4927</v>
      </c>
      <c r="J2207" s="14" t="s">
        <v>4924</v>
      </c>
      <c r="K2207" s="16">
        <v>10</v>
      </c>
    </row>
    <row r="2208" spans="1:11">
      <c r="A2208" s="12" t="s">
        <v>6863</v>
      </c>
      <c r="B2208" s="12" t="s">
        <v>7328</v>
      </c>
      <c r="C2208" s="12" t="s">
        <v>7336</v>
      </c>
      <c r="D2208" s="13" t="s">
        <v>4931</v>
      </c>
      <c r="E2208" s="13" t="s">
        <v>4932</v>
      </c>
      <c r="F2208" s="13" t="s">
        <v>7342</v>
      </c>
      <c r="G2208" s="14" t="s">
        <v>4921</v>
      </c>
      <c r="H2208" s="14" t="s">
        <v>4952</v>
      </c>
      <c r="I2208" s="14" t="s">
        <v>4927</v>
      </c>
      <c r="J2208" s="14" t="s">
        <v>4924</v>
      </c>
      <c r="K2208" s="16">
        <v>10</v>
      </c>
    </row>
    <row r="2209" spans="1:11">
      <c r="A2209" s="12" t="s">
        <v>6863</v>
      </c>
      <c r="B2209" s="12" t="s">
        <v>7328</v>
      </c>
      <c r="C2209" s="12" t="s">
        <v>7343</v>
      </c>
      <c r="D2209" s="13" t="s">
        <v>4918</v>
      </c>
      <c r="E2209" s="13" t="s">
        <v>4919</v>
      </c>
      <c r="F2209" s="13" t="s">
        <v>7344</v>
      </c>
      <c r="G2209" s="14" t="s">
        <v>4921</v>
      </c>
      <c r="H2209" s="14" t="s">
        <v>5075</v>
      </c>
      <c r="I2209" s="14" t="s">
        <v>4927</v>
      </c>
      <c r="J2209" s="14" t="s">
        <v>4924</v>
      </c>
      <c r="K2209" s="16">
        <v>157.044</v>
      </c>
    </row>
    <row r="2210" spans="1:11">
      <c r="A2210" s="12" t="s">
        <v>6863</v>
      </c>
      <c r="B2210" s="12" t="s">
        <v>7328</v>
      </c>
      <c r="C2210" s="12" t="s">
        <v>7343</v>
      </c>
      <c r="D2210" s="13" t="s">
        <v>4918</v>
      </c>
      <c r="E2210" s="13" t="s">
        <v>4919</v>
      </c>
      <c r="F2210" s="13" t="s">
        <v>7344</v>
      </c>
      <c r="G2210" s="14" t="s">
        <v>4921</v>
      </c>
      <c r="H2210" s="14" t="s">
        <v>5075</v>
      </c>
      <c r="I2210" s="14" t="s">
        <v>4927</v>
      </c>
      <c r="J2210" s="14" t="s">
        <v>4924</v>
      </c>
      <c r="K2210" s="16">
        <v>213</v>
      </c>
    </row>
    <row r="2211" spans="1:11">
      <c r="A2211" s="12" t="s">
        <v>6863</v>
      </c>
      <c r="B2211" s="12" t="s">
        <v>7328</v>
      </c>
      <c r="C2211" s="12" t="s">
        <v>7343</v>
      </c>
      <c r="D2211" s="13" t="s">
        <v>4918</v>
      </c>
      <c r="E2211" s="13" t="s">
        <v>4919</v>
      </c>
      <c r="F2211" s="13" t="s">
        <v>7345</v>
      </c>
      <c r="G2211" s="14" t="s">
        <v>4921</v>
      </c>
      <c r="H2211" s="14" t="s">
        <v>7346</v>
      </c>
      <c r="I2211" s="14" t="s">
        <v>5065</v>
      </c>
      <c r="J2211" s="14" t="s">
        <v>4924</v>
      </c>
      <c r="K2211" s="16">
        <v>157.044</v>
      </c>
    </row>
    <row r="2212" spans="1:11">
      <c r="A2212" s="12" t="s">
        <v>6863</v>
      </c>
      <c r="B2212" s="12" t="s">
        <v>7328</v>
      </c>
      <c r="C2212" s="12" t="s">
        <v>7343</v>
      </c>
      <c r="D2212" s="13" t="s">
        <v>4918</v>
      </c>
      <c r="E2212" s="13" t="s">
        <v>4919</v>
      </c>
      <c r="F2212" s="13" t="s">
        <v>7345</v>
      </c>
      <c r="G2212" s="14" t="s">
        <v>4921</v>
      </c>
      <c r="H2212" s="14" t="s">
        <v>7346</v>
      </c>
      <c r="I2212" s="14" t="s">
        <v>5065</v>
      </c>
      <c r="J2212" s="14" t="s">
        <v>4924</v>
      </c>
      <c r="K2212" s="16">
        <v>213</v>
      </c>
    </row>
    <row r="2213" spans="1:11">
      <c r="A2213" s="12" t="s">
        <v>6863</v>
      </c>
      <c r="B2213" s="12" t="s">
        <v>7328</v>
      </c>
      <c r="C2213" s="12" t="s">
        <v>7343</v>
      </c>
      <c r="D2213" s="13" t="s">
        <v>4918</v>
      </c>
      <c r="E2213" s="13" t="s">
        <v>4919</v>
      </c>
      <c r="F2213" s="13" t="s">
        <v>7347</v>
      </c>
      <c r="G2213" s="14" t="s">
        <v>4921</v>
      </c>
      <c r="H2213" s="14" t="s">
        <v>7346</v>
      </c>
      <c r="I2213" s="14" t="s">
        <v>5065</v>
      </c>
      <c r="J2213" s="14" t="s">
        <v>4924</v>
      </c>
      <c r="K2213" s="16">
        <v>157.044</v>
      </c>
    </row>
    <row r="2214" spans="1:11">
      <c r="A2214" s="12" t="s">
        <v>6863</v>
      </c>
      <c r="B2214" s="12" t="s">
        <v>7328</v>
      </c>
      <c r="C2214" s="12" t="s">
        <v>7343</v>
      </c>
      <c r="D2214" s="13" t="s">
        <v>4918</v>
      </c>
      <c r="E2214" s="13" t="s">
        <v>4919</v>
      </c>
      <c r="F2214" s="13" t="s">
        <v>7347</v>
      </c>
      <c r="G2214" s="14" t="s">
        <v>4921</v>
      </c>
      <c r="H2214" s="14" t="s">
        <v>7346</v>
      </c>
      <c r="I2214" s="14" t="s">
        <v>5065</v>
      </c>
      <c r="J2214" s="14" t="s">
        <v>4924</v>
      </c>
      <c r="K2214" s="16">
        <v>213</v>
      </c>
    </row>
    <row r="2215" spans="1:11">
      <c r="A2215" s="12" t="s">
        <v>6863</v>
      </c>
      <c r="B2215" s="12" t="s">
        <v>7328</v>
      </c>
      <c r="C2215" s="12" t="s">
        <v>7343</v>
      </c>
      <c r="D2215" s="13" t="s">
        <v>4931</v>
      </c>
      <c r="E2215" s="13" t="s">
        <v>4932</v>
      </c>
      <c r="F2215" s="13" t="s">
        <v>7348</v>
      </c>
      <c r="G2215" s="14" t="s">
        <v>4921</v>
      </c>
      <c r="H2215" s="14" t="s">
        <v>5075</v>
      </c>
      <c r="I2215" s="14" t="s">
        <v>4927</v>
      </c>
      <c r="J2215" s="14" t="s">
        <v>4924</v>
      </c>
      <c r="K2215" s="16">
        <v>157.044</v>
      </c>
    </row>
    <row r="2216" spans="1:11">
      <c r="A2216" s="12" t="s">
        <v>6863</v>
      </c>
      <c r="B2216" s="12" t="s">
        <v>7328</v>
      </c>
      <c r="C2216" s="12" t="s">
        <v>7343</v>
      </c>
      <c r="D2216" s="13" t="s">
        <v>4931</v>
      </c>
      <c r="E2216" s="13" t="s">
        <v>4932</v>
      </c>
      <c r="F2216" s="13" t="s">
        <v>7348</v>
      </c>
      <c r="G2216" s="14" t="s">
        <v>4921</v>
      </c>
      <c r="H2216" s="14" t="s">
        <v>5075</v>
      </c>
      <c r="I2216" s="14" t="s">
        <v>4927</v>
      </c>
      <c r="J2216" s="14" t="s">
        <v>4924</v>
      </c>
      <c r="K2216" s="16">
        <v>213</v>
      </c>
    </row>
    <row r="2217" spans="1:11">
      <c r="A2217" s="12" t="s">
        <v>6863</v>
      </c>
      <c r="B2217" s="12" t="s">
        <v>7328</v>
      </c>
      <c r="C2217" s="12" t="s">
        <v>7343</v>
      </c>
      <c r="D2217" s="13" t="s">
        <v>4931</v>
      </c>
      <c r="E2217" s="13" t="s">
        <v>4932</v>
      </c>
      <c r="F2217" s="13" t="s">
        <v>7349</v>
      </c>
      <c r="G2217" s="14" t="s">
        <v>4942</v>
      </c>
      <c r="H2217" s="14" t="s">
        <v>4938</v>
      </c>
      <c r="I2217" s="14" t="s">
        <v>4927</v>
      </c>
      <c r="J2217" s="14" t="s">
        <v>4936</v>
      </c>
      <c r="K2217" s="16">
        <v>157.044</v>
      </c>
    </row>
    <row r="2218" spans="1:11">
      <c r="A2218" s="12" t="s">
        <v>6863</v>
      </c>
      <c r="B2218" s="12" t="s">
        <v>7328</v>
      </c>
      <c r="C2218" s="12" t="s">
        <v>7343</v>
      </c>
      <c r="D2218" s="13" t="s">
        <v>4931</v>
      </c>
      <c r="E2218" s="13" t="s">
        <v>4932</v>
      </c>
      <c r="F2218" s="13" t="s">
        <v>7349</v>
      </c>
      <c r="G2218" s="14" t="s">
        <v>4942</v>
      </c>
      <c r="H2218" s="14" t="s">
        <v>4938</v>
      </c>
      <c r="I2218" s="14" t="s">
        <v>4927</v>
      </c>
      <c r="J2218" s="14" t="s">
        <v>4936</v>
      </c>
      <c r="K2218" s="16">
        <v>213</v>
      </c>
    </row>
    <row r="2219" spans="1:11">
      <c r="A2219" s="12" t="s">
        <v>6863</v>
      </c>
      <c r="B2219" s="12" t="s">
        <v>7328</v>
      </c>
      <c r="C2219" s="12" t="s">
        <v>7350</v>
      </c>
      <c r="D2219" s="13" t="s">
        <v>4918</v>
      </c>
      <c r="E2219" s="13" t="s">
        <v>4919</v>
      </c>
      <c r="F2219" s="13" t="s">
        <v>7351</v>
      </c>
      <c r="G2219" s="14" t="s">
        <v>4921</v>
      </c>
      <c r="H2219" s="14" t="s">
        <v>7352</v>
      </c>
      <c r="I2219" s="14" t="s">
        <v>5065</v>
      </c>
      <c r="J2219" s="14" t="s">
        <v>4924</v>
      </c>
      <c r="K2219" s="16">
        <v>124</v>
      </c>
    </row>
    <row r="2220" spans="1:11">
      <c r="A2220" s="12" t="s">
        <v>6863</v>
      </c>
      <c r="B2220" s="12" t="s">
        <v>7328</v>
      </c>
      <c r="C2220" s="12" t="s">
        <v>7350</v>
      </c>
      <c r="D2220" s="13" t="s">
        <v>4918</v>
      </c>
      <c r="E2220" s="13" t="s">
        <v>4919</v>
      </c>
      <c r="F2220" s="13" t="s">
        <v>7353</v>
      </c>
      <c r="G2220" s="14" t="s">
        <v>4921</v>
      </c>
      <c r="H2220" s="14" t="s">
        <v>7352</v>
      </c>
      <c r="I2220" s="14" t="s">
        <v>5065</v>
      </c>
      <c r="J2220" s="14" t="s">
        <v>4924</v>
      </c>
      <c r="K2220" s="16">
        <v>124</v>
      </c>
    </row>
    <row r="2221" spans="1:11">
      <c r="A2221" s="12" t="s">
        <v>6863</v>
      </c>
      <c r="B2221" s="12" t="s">
        <v>7328</v>
      </c>
      <c r="C2221" s="12" t="s">
        <v>7350</v>
      </c>
      <c r="D2221" s="13" t="s">
        <v>4918</v>
      </c>
      <c r="E2221" s="13" t="s">
        <v>4919</v>
      </c>
      <c r="F2221" s="13" t="s">
        <v>7354</v>
      </c>
      <c r="G2221" s="14" t="s">
        <v>4921</v>
      </c>
      <c r="H2221" s="14" t="s">
        <v>7352</v>
      </c>
      <c r="I2221" s="14" t="s">
        <v>5065</v>
      </c>
      <c r="J2221" s="14" t="s">
        <v>4924</v>
      </c>
      <c r="K2221" s="16">
        <v>124</v>
      </c>
    </row>
    <row r="2222" spans="1:11">
      <c r="A2222" s="12" t="s">
        <v>6863</v>
      </c>
      <c r="B2222" s="12" t="s">
        <v>7328</v>
      </c>
      <c r="C2222" s="12" t="s">
        <v>7350</v>
      </c>
      <c r="D2222" s="13" t="s">
        <v>4931</v>
      </c>
      <c r="E2222" s="13" t="s">
        <v>4932</v>
      </c>
      <c r="F2222" s="13" t="s">
        <v>7355</v>
      </c>
      <c r="G2222" s="14" t="s">
        <v>4921</v>
      </c>
      <c r="H2222" s="14" t="s">
        <v>4952</v>
      </c>
      <c r="I2222" s="14" t="s">
        <v>4927</v>
      </c>
      <c r="J2222" s="14" t="s">
        <v>4924</v>
      </c>
      <c r="K2222" s="16">
        <v>124</v>
      </c>
    </row>
    <row r="2223" spans="1:11">
      <c r="A2223" s="12" t="s">
        <v>6863</v>
      </c>
      <c r="B2223" s="12" t="s">
        <v>7328</v>
      </c>
      <c r="C2223" s="12" t="s">
        <v>7350</v>
      </c>
      <c r="D2223" s="13" t="s">
        <v>4931</v>
      </c>
      <c r="E2223" s="13" t="s">
        <v>4932</v>
      </c>
      <c r="F2223" s="13" t="s">
        <v>7356</v>
      </c>
      <c r="G2223" s="14" t="s">
        <v>4921</v>
      </c>
      <c r="H2223" s="14" t="s">
        <v>4952</v>
      </c>
      <c r="I2223" s="14" t="s">
        <v>4927</v>
      </c>
      <c r="J2223" s="14" t="s">
        <v>4936</v>
      </c>
      <c r="K2223" s="16">
        <v>124</v>
      </c>
    </row>
    <row r="2224" spans="1:11">
      <c r="A2224" s="12" t="s">
        <v>6863</v>
      </c>
      <c r="B2224" s="12" t="s">
        <v>7328</v>
      </c>
      <c r="C2224" s="12" t="s">
        <v>7357</v>
      </c>
      <c r="D2224" s="13"/>
      <c r="E2224" s="13"/>
      <c r="F2224" s="13"/>
      <c r="G2224" s="14"/>
      <c r="H2224" s="14"/>
      <c r="I2224" s="14"/>
      <c r="J2224" s="14"/>
      <c r="K2224" s="16">
        <v>1976</v>
      </c>
    </row>
    <row r="2225" spans="1:11">
      <c r="A2225" s="12" t="s">
        <v>6863</v>
      </c>
      <c r="B2225" s="12" t="s">
        <v>7328</v>
      </c>
      <c r="C2225" s="12" t="s">
        <v>7358</v>
      </c>
      <c r="D2225" s="13" t="s">
        <v>4918</v>
      </c>
      <c r="E2225" s="13" t="s">
        <v>4919</v>
      </c>
      <c r="F2225" s="13" t="s">
        <v>7359</v>
      </c>
      <c r="G2225" s="14" t="s">
        <v>4921</v>
      </c>
      <c r="H2225" s="14" t="s">
        <v>7352</v>
      </c>
      <c r="I2225" s="14" t="s">
        <v>5065</v>
      </c>
      <c r="J2225" s="14" t="s">
        <v>4924</v>
      </c>
      <c r="K2225" s="16">
        <v>401.1</v>
      </c>
    </row>
    <row r="2226" spans="1:11">
      <c r="A2226" s="12" t="s">
        <v>6863</v>
      </c>
      <c r="B2226" s="12" t="s">
        <v>7328</v>
      </c>
      <c r="C2226" s="12" t="s">
        <v>7358</v>
      </c>
      <c r="D2226" s="13" t="s">
        <v>4918</v>
      </c>
      <c r="E2226" s="13" t="s">
        <v>4919</v>
      </c>
      <c r="F2226" s="13" t="s">
        <v>7360</v>
      </c>
      <c r="G2226" s="14" t="s">
        <v>4921</v>
      </c>
      <c r="H2226" s="14" t="s">
        <v>7036</v>
      </c>
      <c r="I2226" s="14" t="s">
        <v>5131</v>
      </c>
      <c r="J2226" s="14" t="s">
        <v>4924</v>
      </c>
      <c r="K2226" s="16">
        <v>401.1</v>
      </c>
    </row>
    <row r="2227" spans="1:11">
      <c r="A2227" s="12" t="s">
        <v>6863</v>
      </c>
      <c r="B2227" s="12" t="s">
        <v>7328</v>
      </c>
      <c r="C2227" s="12" t="s">
        <v>7358</v>
      </c>
      <c r="D2227" s="13" t="s">
        <v>4918</v>
      </c>
      <c r="E2227" s="13" t="s">
        <v>4919</v>
      </c>
      <c r="F2227" s="13" t="s">
        <v>7361</v>
      </c>
      <c r="G2227" s="14" t="s">
        <v>4921</v>
      </c>
      <c r="H2227" s="14" t="s">
        <v>7352</v>
      </c>
      <c r="I2227" s="14" t="s">
        <v>5065</v>
      </c>
      <c r="J2227" s="14" t="s">
        <v>4924</v>
      </c>
      <c r="K2227" s="16">
        <v>401.1</v>
      </c>
    </row>
    <row r="2228" spans="1:11">
      <c r="A2228" s="12" t="s">
        <v>6863</v>
      </c>
      <c r="B2228" s="12" t="s">
        <v>7328</v>
      </c>
      <c r="C2228" s="12" t="s">
        <v>7358</v>
      </c>
      <c r="D2228" s="13" t="s">
        <v>4931</v>
      </c>
      <c r="E2228" s="13" t="s">
        <v>4932</v>
      </c>
      <c r="F2228" s="13" t="s">
        <v>7362</v>
      </c>
      <c r="G2228" s="14" t="s">
        <v>4942</v>
      </c>
      <c r="H2228" s="14" t="s">
        <v>7363</v>
      </c>
      <c r="I2228" s="14" t="s">
        <v>6873</v>
      </c>
      <c r="J2228" s="14" t="s">
        <v>4936</v>
      </c>
      <c r="K2228" s="16">
        <v>401.1</v>
      </c>
    </row>
    <row r="2229" spans="1:11">
      <c r="A2229" s="12" t="s">
        <v>6863</v>
      </c>
      <c r="B2229" s="12" t="s">
        <v>7328</v>
      </c>
      <c r="C2229" s="12" t="s">
        <v>7358</v>
      </c>
      <c r="D2229" s="13" t="s">
        <v>4931</v>
      </c>
      <c r="E2229" s="13" t="s">
        <v>4932</v>
      </c>
      <c r="F2229" s="13" t="s">
        <v>7364</v>
      </c>
      <c r="G2229" s="14" t="s">
        <v>4921</v>
      </c>
      <c r="H2229" s="14" t="s">
        <v>7352</v>
      </c>
      <c r="I2229" s="14" t="s">
        <v>5065</v>
      </c>
      <c r="J2229" s="14" t="s">
        <v>4924</v>
      </c>
      <c r="K2229" s="16">
        <v>401.1</v>
      </c>
    </row>
    <row r="2230" spans="1:11">
      <c r="A2230" s="12" t="s">
        <v>6863</v>
      </c>
      <c r="B2230" s="12" t="s">
        <v>7328</v>
      </c>
      <c r="C2230" s="12" t="s">
        <v>1744</v>
      </c>
      <c r="D2230" s="13" t="s">
        <v>4918</v>
      </c>
      <c r="E2230" s="13" t="s">
        <v>4919</v>
      </c>
      <c r="F2230" s="13" t="s">
        <v>7351</v>
      </c>
      <c r="G2230" s="14" t="s">
        <v>4921</v>
      </c>
      <c r="H2230" s="14" t="s">
        <v>7352</v>
      </c>
      <c r="I2230" s="14" t="s">
        <v>5065</v>
      </c>
      <c r="J2230" s="14" t="s">
        <v>4924</v>
      </c>
      <c r="K2230" s="16">
        <v>151.44</v>
      </c>
    </row>
    <row r="2231" spans="1:11">
      <c r="A2231" s="12" t="s">
        <v>6863</v>
      </c>
      <c r="B2231" s="12" t="s">
        <v>7328</v>
      </c>
      <c r="C2231" s="12" t="s">
        <v>1744</v>
      </c>
      <c r="D2231" s="13" t="s">
        <v>4918</v>
      </c>
      <c r="E2231" s="13" t="s">
        <v>4919</v>
      </c>
      <c r="F2231" s="13" t="s">
        <v>7353</v>
      </c>
      <c r="G2231" s="14" t="s">
        <v>4921</v>
      </c>
      <c r="H2231" s="14" t="s">
        <v>7352</v>
      </c>
      <c r="I2231" s="14" t="s">
        <v>5065</v>
      </c>
      <c r="J2231" s="14" t="s">
        <v>4924</v>
      </c>
      <c r="K2231" s="16">
        <v>151.44</v>
      </c>
    </row>
    <row r="2232" spans="1:11">
      <c r="A2232" s="12" t="s">
        <v>6863</v>
      </c>
      <c r="B2232" s="12" t="s">
        <v>7328</v>
      </c>
      <c r="C2232" s="12" t="s">
        <v>1744</v>
      </c>
      <c r="D2232" s="13" t="s">
        <v>4918</v>
      </c>
      <c r="E2232" s="13" t="s">
        <v>4919</v>
      </c>
      <c r="F2232" s="13" t="s">
        <v>7354</v>
      </c>
      <c r="G2232" s="14" t="s">
        <v>4921</v>
      </c>
      <c r="H2232" s="14" t="s">
        <v>7352</v>
      </c>
      <c r="I2232" s="14" t="s">
        <v>5065</v>
      </c>
      <c r="J2232" s="14" t="s">
        <v>4924</v>
      </c>
      <c r="K2232" s="16">
        <v>151.44</v>
      </c>
    </row>
    <row r="2233" spans="1:11">
      <c r="A2233" s="12" t="s">
        <v>6863</v>
      </c>
      <c r="B2233" s="12" t="s">
        <v>7328</v>
      </c>
      <c r="C2233" s="12" t="s">
        <v>1744</v>
      </c>
      <c r="D2233" s="13" t="s">
        <v>4931</v>
      </c>
      <c r="E2233" s="13" t="s">
        <v>4932</v>
      </c>
      <c r="F2233" s="13" t="s">
        <v>7355</v>
      </c>
      <c r="G2233" s="14" t="s">
        <v>4921</v>
      </c>
      <c r="H2233" s="14" t="s">
        <v>4952</v>
      </c>
      <c r="I2233" s="14" t="s">
        <v>4927</v>
      </c>
      <c r="J2233" s="14" t="s">
        <v>4936</v>
      </c>
      <c r="K2233" s="16">
        <v>151.44</v>
      </c>
    </row>
    <row r="2234" spans="1:11">
      <c r="A2234" s="12" t="s">
        <v>6863</v>
      </c>
      <c r="B2234" s="12" t="s">
        <v>7328</v>
      </c>
      <c r="C2234" s="12" t="s">
        <v>1744</v>
      </c>
      <c r="D2234" s="13" t="s">
        <v>4931</v>
      </c>
      <c r="E2234" s="13" t="s">
        <v>4932</v>
      </c>
      <c r="F2234" s="13" t="s">
        <v>7356</v>
      </c>
      <c r="G2234" s="14" t="s">
        <v>4921</v>
      </c>
      <c r="H2234" s="14" t="s">
        <v>4952</v>
      </c>
      <c r="I2234" s="14" t="s">
        <v>4927</v>
      </c>
      <c r="J2234" s="14" t="s">
        <v>4924</v>
      </c>
      <c r="K2234" s="16">
        <v>151.44</v>
      </c>
    </row>
    <row r="2235" spans="1:11">
      <c r="A2235" s="12" t="s">
        <v>6863</v>
      </c>
      <c r="B2235" s="12" t="s">
        <v>7328</v>
      </c>
      <c r="C2235" s="12" t="s">
        <v>7365</v>
      </c>
      <c r="D2235" s="13" t="s">
        <v>4918</v>
      </c>
      <c r="E2235" s="13" t="s">
        <v>4919</v>
      </c>
      <c r="F2235" s="13" t="s">
        <v>7366</v>
      </c>
      <c r="G2235" s="14" t="s">
        <v>4921</v>
      </c>
      <c r="H2235" s="14" t="s">
        <v>4946</v>
      </c>
      <c r="I2235" s="14" t="s">
        <v>5834</v>
      </c>
      <c r="J2235" s="14" t="s">
        <v>4924</v>
      </c>
      <c r="K2235" s="16">
        <v>47</v>
      </c>
    </row>
    <row r="2236" spans="1:11">
      <c r="A2236" s="12" t="s">
        <v>6863</v>
      </c>
      <c r="B2236" s="12" t="s">
        <v>7328</v>
      </c>
      <c r="C2236" s="12" t="s">
        <v>7365</v>
      </c>
      <c r="D2236" s="13" t="s">
        <v>4918</v>
      </c>
      <c r="E2236" s="13" t="s">
        <v>4919</v>
      </c>
      <c r="F2236" s="13" t="s">
        <v>7367</v>
      </c>
      <c r="G2236" s="14" t="s">
        <v>4921</v>
      </c>
      <c r="H2236" s="14" t="s">
        <v>4936</v>
      </c>
      <c r="I2236" s="14" t="s">
        <v>4949</v>
      </c>
      <c r="J2236" s="14" t="s">
        <v>4924</v>
      </c>
      <c r="K2236" s="16">
        <v>47</v>
      </c>
    </row>
    <row r="2237" spans="1:11">
      <c r="A2237" s="12" t="s">
        <v>6863</v>
      </c>
      <c r="B2237" s="12" t="s">
        <v>7328</v>
      </c>
      <c r="C2237" s="12" t="s">
        <v>7365</v>
      </c>
      <c r="D2237" s="13" t="s">
        <v>4918</v>
      </c>
      <c r="E2237" s="13" t="s">
        <v>4919</v>
      </c>
      <c r="F2237" s="13" t="s">
        <v>7368</v>
      </c>
      <c r="G2237" s="14" t="s">
        <v>4921</v>
      </c>
      <c r="H2237" s="14" t="s">
        <v>5137</v>
      </c>
      <c r="I2237" s="14" t="s">
        <v>4949</v>
      </c>
      <c r="J2237" s="14" t="s">
        <v>4924</v>
      </c>
      <c r="K2237" s="16">
        <v>47</v>
      </c>
    </row>
    <row r="2238" spans="1:11">
      <c r="A2238" s="12" t="s">
        <v>6863</v>
      </c>
      <c r="B2238" s="12" t="s">
        <v>7328</v>
      </c>
      <c r="C2238" s="12" t="s">
        <v>7365</v>
      </c>
      <c r="D2238" s="13" t="s">
        <v>4931</v>
      </c>
      <c r="E2238" s="13" t="s">
        <v>4932</v>
      </c>
      <c r="F2238" s="13" t="s">
        <v>7369</v>
      </c>
      <c r="G2238" s="14" t="s">
        <v>4921</v>
      </c>
      <c r="H2238" s="14" t="s">
        <v>5051</v>
      </c>
      <c r="I2238" s="14" t="s">
        <v>4927</v>
      </c>
      <c r="J2238" s="14" t="s">
        <v>4924</v>
      </c>
      <c r="K2238" s="16">
        <v>47</v>
      </c>
    </row>
    <row r="2239" spans="1:11">
      <c r="A2239" s="12" t="s">
        <v>6863</v>
      </c>
      <c r="B2239" s="12" t="s">
        <v>7328</v>
      </c>
      <c r="C2239" s="12" t="s">
        <v>7365</v>
      </c>
      <c r="D2239" s="13" t="s">
        <v>4931</v>
      </c>
      <c r="E2239" s="13" t="s">
        <v>4932</v>
      </c>
      <c r="F2239" s="13" t="s">
        <v>7370</v>
      </c>
      <c r="G2239" s="14" t="s">
        <v>4921</v>
      </c>
      <c r="H2239" s="14" t="s">
        <v>4952</v>
      </c>
      <c r="I2239" s="14" t="s">
        <v>4927</v>
      </c>
      <c r="J2239" s="14" t="s">
        <v>4936</v>
      </c>
      <c r="K2239" s="16">
        <v>47</v>
      </c>
    </row>
    <row r="2240" spans="1:11">
      <c r="A2240" s="12" t="s">
        <v>6863</v>
      </c>
      <c r="B2240" s="12" t="s">
        <v>7328</v>
      </c>
      <c r="C2240" s="12" t="s">
        <v>7371</v>
      </c>
      <c r="D2240" s="13" t="s">
        <v>4918</v>
      </c>
      <c r="E2240" s="13" t="s">
        <v>4919</v>
      </c>
      <c r="F2240" s="13" t="s">
        <v>7372</v>
      </c>
      <c r="G2240" s="14" t="s">
        <v>4921</v>
      </c>
      <c r="H2240" s="14" t="s">
        <v>4946</v>
      </c>
      <c r="I2240" s="14" t="s">
        <v>4947</v>
      </c>
      <c r="J2240" s="14" t="s">
        <v>4924</v>
      </c>
      <c r="K2240" s="16">
        <v>300</v>
      </c>
    </row>
    <row r="2241" spans="1:11">
      <c r="A2241" s="12" t="s">
        <v>6863</v>
      </c>
      <c r="B2241" s="12" t="s">
        <v>7328</v>
      </c>
      <c r="C2241" s="12" t="s">
        <v>7371</v>
      </c>
      <c r="D2241" s="13" t="s">
        <v>4918</v>
      </c>
      <c r="E2241" s="13" t="s">
        <v>4919</v>
      </c>
      <c r="F2241" s="13" t="s">
        <v>7373</v>
      </c>
      <c r="G2241" s="14" t="s">
        <v>4921</v>
      </c>
      <c r="H2241" s="14" t="s">
        <v>5137</v>
      </c>
      <c r="I2241" s="14" t="s">
        <v>4947</v>
      </c>
      <c r="J2241" s="14" t="s">
        <v>4924</v>
      </c>
      <c r="K2241" s="16">
        <v>300</v>
      </c>
    </row>
    <row r="2242" spans="1:11">
      <c r="A2242" s="12" t="s">
        <v>6863</v>
      </c>
      <c r="B2242" s="12" t="s">
        <v>7328</v>
      </c>
      <c r="C2242" s="12" t="s">
        <v>7371</v>
      </c>
      <c r="D2242" s="13" t="s">
        <v>4918</v>
      </c>
      <c r="E2242" s="13" t="s">
        <v>4919</v>
      </c>
      <c r="F2242" s="13" t="s">
        <v>7374</v>
      </c>
      <c r="G2242" s="14" t="s">
        <v>4921</v>
      </c>
      <c r="H2242" s="14" t="s">
        <v>4988</v>
      </c>
      <c r="I2242" s="14" t="s">
        <v>4947</v>
      </c>
      <c r="J2242" s="14" t="s">
        <v>4924</v>
      </c>
      <c r="K2242" s="16">
        <v>300</v>
      </c>
    </row>
    <row r="2243" spans="1:11">
      <c r="A2243" s="12" t="s">
        <v>6863</v>
      </c>
      <c r="B2243" s="12" t="s">
        <v>7328</v>
      </c>
      <c r="C2243" s="12" t="s">
        <v>7371</v>
      </c>
      <c r="D2243" s="13" t="s">
        <v>4931</v>
      </c>
      <c r="E2243" s="13" t="s">
        <v>4932</v>
      </c>
      <c r="F2243" s="13" t="s">
        <v>7375</v>
      </c>
      <c r="G2243" s="14" t="s">
        <v>4921</v>
      </c>
      <c r="H2243" s="14" t="s">
        <v>4952</v>
      </c>
      <c r="I2243" s="14" t="s">
        <v>4927</v>
      </c>
      <c r="J2243" s="14" t="s">
        <v>4936</v>
      </c>
      <c r="K2243" s="16">
        <v>300</v>
      </c>
    </row>
    <row r="2244" spans="1:11">
      <c r="A2244" s="12" t="s">
        <v>6863</v>
      </c>
      <c r="B2244" s="12" t="s">
        <v>7328</v>
      </c>
      <c r="C2244" s="12" t="s">
        <v>7371</v>
      </c>
      <c r="D2244" s="13" t="s">
        <v>4931</v>
      </c>
      <c r="E2244" s="13" t="s">
        <v>4932</v>
      </c>
      <c r="F2244" s="13" t="s">
        <v>7376</v>
      </c>
      <c r="G2244" s="14" t="s">
        <v>4921</v>
      </c>
      <c r="H2244" s="14" t="s">
        <v>4952</v>
      </c>
      <c r="I2244" s="14" t="s">
        <v>4927</v>
      </c>
      <c r="J2244" s="14" t="s">
        <v>4924</v>
      </c>
      <c r="K2244" s="16">
        <v>300</v>
      </c>
    </row>
    <row r="2245" spans="1:11">
      <c r="A2245" s="12" t="s">
        <v>6863</v>
      </c>
      <c r="B2245" s="12" t="s">
        <v>7328</v>
      </c>
      <c r="C2245" s="12" t="s">
        <v>7377</v>
      </c>
      <c r="D2245" s="13" t="s">
        <v>4918</v>
      </c>
      <c r="E2245" s="13" t="s">
        <v>4919</v>
      </c>
      <c r="F2245" s="13" t="s">
        <v>7378</v>
      </c>
      <c r="G2245" s="14" t="s">
        <v>4921</v>
      </c>
      <c r="H2245" s="14" t="s">
        <v>7379</v>
      </c>
      <c r="I2245" s="14" t="s">
        <v>5131</v>
      </c>
      <c r="J2245" s="14" t="s">
        <v>4924</v>
      </c>
      <c r="K2245" s="16">
        <v>10</v>
      </c>
    </row>
    <row r="2246" spans="1:11">
      <c r="A2246" s="12" t="s">
        <v>6863</v>
      </c>
      <c r="B2246" s="12" t="s">
        <v>7328</v>
      </c>
      <c r="C2246" s="12" t="s">
        <v>7377</v>
      </c>
      <c r="D2246" s="13" t="s">
        <v>4918</v>
      </c>
      <c r="E2246" s="13" t="s">
        <v>4919</v>
      </c>
      <c r="F2246" s="13" t="s">
        <v>7380</v>
      </c>
      <c r="G2246" s="14" t="s">
        <v>4921</v>
      </c>
      <c r="H2246" s="14" t="s">
        <v>7379</v>
      </c>
      <c r="I2246" s="14" t="s">
        <v>5131</v>
      </c>
      <c r="J2246" s="14" t="s">
        <v>4924</v>
      </c>
      <c r="K2246" s="16">
        <v>10</v>
      </c>
    </row>
    <row r="2247" spans="1:11">
      <c r="A2247" s="12" t="s">
        <v>6863</v>
      </c>
      <c r="B2247" s="12" t="s">
        <v>7328</v>
      </c>
      <c r="C2247" s="12" t="s">
        <v>7377</v>
      </c>
      <c r="D2247" s="13" t="s">
        <v>4918</v>
      </c>
      <c r="E2247" s="13" t="s">
        <v>4939</v>
      </c>
      <c r="F2247" s="13" t="s">
        <v>7381</v>
      </c>
      <c r="G2247" s="14" t="s">
        <v>4942</v>
      </c>
      <c r="H2247" s="14" t="s">
        <v>4946</v>
      </c>
      <c r="I2247" s="14" t="s">
        <v>4949</v>
      </c>
      <c r="J2247" s="14" t="s">
        <v>4924</v>
      </c>
      <c r="K2247" s="16">
        <v>10</v>
      </c>
    </row>
    <row r="2248" spans="1:11">
      <c r="A2248" s="12" t="s">
        <v>6863</v>
      </c>
      <c r="B2248" s="12" t="s">
        <v>7328</v>
      </c>
      <c r="C2248" s="12" t="s">
        <v>7377</v>
      </c>
      <c r="D2248" s="13" t="s">
        <v>4931</v>
      </c>
      <c r="E2248" s="13" t="s">
        <v>4932</v>
      </c>
      <c r="F2248" s="13" t="s">
        <v>7382</v>
      </c>
      <c r="G2248" s="14" t="s">
        <v>4942</v>
      </c>
      <c r="H2248" s="14" t="s">
        <v>4938</v>
      </c>
      <c r="I2248" s="14" t="s">
        <v>4927</v>
      </c>
      <c r="J2248" s="14" t="s">
        <v>4936</v>
      </c>
      <c r="K2248" s="16">
        <v>10</v>
      </c>
    </row>
    <row r="2249" spans="1:11">
      <c r="A2249" s="12" t="s">
        <v>6863</v>
      </c>
      <c r="B2249" s="12" t="s">
        <v>7328</v>
      </c>
      <c r="C2249" s="12" t="s">
        <v>7377</v>
      </c>
      <c r="D2249" s="13" t="s">
        <v>4931</v>
      </c>
      <c r="E2249" s="13" t="s">
        <v>4932</v>
      </c>
      <c r="F2249" s="13" t="s">
        <v>7383</v>
      </c>
      <c r="G2249" s="14" t="s">
        <v>5004</v>
      </c>
      <c r="H2249" s="14" t="s">
        <v>4974</v>
      </c>
      <c r="I2249" s="14" t="s">
        <v>4927</v>
      </c>
      <c r="J2249" s="14" t="s">
        <v>4924</v>
      </c>
      <c r="K2249" s="16">
        <v>10</v>
      </c>
    </row>
    <row r="2250" spans="1:11">
      <c r="A2250" s="12" t="s">
        <v>6863</v>
      </c>
      <c r="B2250" s="12" t="s">
        <v>7328</v>
      </c>
      <c r="C2250" s="12" t="s">
        <v>7384</v>
      </c>
      <c r="D2250" s="13" t="s">
        <v>4918</v>
      </c>
      <c r="E2250" s="13" t="s">
        <v>4919</v>
      </c>
      <c r="F2250" s="13" t="s">
        <v>7385</v>
      </c>
      <c r="G2250" s="14" t="s">
        <v>4942</v>
      </c>
      <c r="H2250" s="14" t="s">
        <v>4958</v>
      </c>
      <c r="I2250" s="14" t="s">
        <v>4949</v>
      </c>
      <c r="J2250" s="14" t="s">
        <v>4924</v>
      </c>
      <c r="K2250" s="16">
        <v>10</v>
      </c>
    </row>
    <row r="2251" spans="1:11">
      <c r="A2251" s="12" t="s">
        <v>6863</v>
      </c>
      <c r="B2251" s="12" t="s">
        <v>7328</v>
      </c>
      <c r="C2251" s="12" t="s">
        <v>7384</v>
      </c>
      <c r="D2251" s="13" t="s">
        <v>4918</v>
      </c>
      <c r="E2251" s="13" t="s">
        <v>4919</v>
      </c>
      <c r="F2251" s="13" t="s">
        <v>7386</v>
      </c>
      <c r="G2251" s="14" t="s">
        <v>4942</v>
      </c>
      <c r="H2251" s="14" t="s">
        <v>7387</v>
      </c>
      <c r="I2251" s="14" t="s">
        <v>4949</v>
      </c>
      <c r="J2251" s="14" t="s">
        <v>4924</v>
      </c>
      <c r="K2251" s="16">
        <v>10</v>
      </c>
    </row>
    <row r="2252" spans="1:11">
      <c r="A2252" s="12" t="s">
        <v>6863</v>
      </c>
      <c r="B2252" s="12" t="s">
        <v>7328</v>
      </c>
      <c r="C2252" s="12" t="s">
        <v>7384</v>
      </c>
      <c r="D2252" s="13" t="s">
        <v>4918</v>
      </c>
      <c r="E2252" s="13" t="s">
        <v>4919</v>
      </c>
      <c r="F2252" s="13" t="s">
        <v>7388</v>
      </c>
      <c r="G2252" s="14" t="s">
        <v>4942</v>
      </c>
      <c r="H2252" s="14" t="s">
        <v>7389</v>
      </c>
      <c r="I2252" s="14" t="s">
        <v>5369</v>
      </c>
      <c r="J2252" s="14" t="s">
        <v>4924</v>
      </c>
      <c r="K2252" s="16">
        <v>10</v>
      </c>
    </row>
    <row r="2253" spans="1:11">
      <c r="A2253" s="12" t="s">
        <v>6863</v>
      </c>
      <c r="B2253" s="12" t="s">
        <v>7328</v>
      </c>
      <c r="C2253" s="12" t="s">
        <v>7384</v>
      </c>
      <c r="D2253" s="13" t="s">
        <v>4931</v>
      </c>
      <c r="E2253" s="13" t="s">
        <v>4932</v>
      </c>
      <c r="F2253" s="13" t="s">
        <v>7390</v>
      </c>
      <c r="G2253" s="14" t="s">
        <v>4942</v>
      </c>
      <c r="H2253" s="14" t="s">
        <v>4938</v>
      </c>
      <c r="I2253" s="14" t="s">
        <v>4927</v>
      </c>
      <c r="J2253" s="14" t="s">
        <v>4936</v>
      </c>
      <c r="K2253" s="16">
        <v>10</v>
      </c>
    </row>
    <row r="2254" spans="1:11">
      <c r="A2254" s="12" t="s">
        <v>6863</v>
      </c>
      <c r="B2254" s="12" t="s">
        <v>7328</v>
      </c>
      <c r="C2254" s="12" t="s">
        <v>7384</v>
      </c>
      <c r="D2254" s="13" t="s">
        <v>4931</v>
      </c>
      <c r="E2254" s="13" t="s">
        <v>4932</v>
      </c>
      <c r="F2254" s="13" t="s">
        <v>7391</v>
      </c>
      <c r="G2254" s="14" t="s">
        <v>4942</v>
      </c>
      <c r="H2254" s="14" t="s">
        <v>4938</v>
      </c>
      <c r="I2254" s="14" t="s">
        <v>4927</v>
      </c>
      <c r="J2254" s="14" t="s">
        <v>4924</v>
      </c>
      <c r="K2254" s="16">
        <v>10</v>
      </c>
    </row>
    <row r="2255" spans="1:11">
      <c r="A2255" s="12" t="s">
        <v>6863</v>
      </c>
      <c r="B2255" s="12" t="s">
        <v>7328</v>
      </c>
      <c r="C2255" s="12" t="s">
        <v>7392</v>
      </c>
      <c r="D2255" s="13" t="s">
        <v>4918</v>
      </c>
      <c r="E2255" s="13" t="s">
        <v>4919</v>
      </c>
      <c r="F2255" s="13" t="s">
        <v>7393</v>
      </c>
      <c r="G2255" s="14" t="s">
        <v>4942</v>
      </c>
      <c r="H2255" s="14" t="s">
        <v>4936</v>
      </c>
      <c r="I2255" s="14" t="s">
        <v>5131</v>
      </c>
      <c r="J2255" s="14" t="s">
        <v>4924</v>
      </c>
      <c r="K2255" s="16">
        <v>12.3</v>
      </c>
    </row>
    <row r="2256" spans="1:11">
      <c r="A2256" s="12" t="s">
        <v>6863</v>
      </c>
      <c r="B2256" s="12" t="s">
        <v>7328</v>
      </c>
      <c r="C2256" s="12" t="s">
        <v>7392</v>
      </c>
      <c r="D2256" s="13" t="s">
        <v>4918</v>
      </c>
      <c r="E2256" s="13" t="s">
        <v>4919</v>
      </c>
      <c r="F2256" s="13" t="s">
        <v>7394</v>
      </c>
      <c r="G2256" s="14" t="s">
        <v>4942</v>
      </c>
      <c r="H2256" s="14" t="s">
        <v>4938</v>
      </c>
      <c r="I2256" s="14" t="s">
        <v>5131</v>
      </c>
      <c r="J2256" s="14" t="s">
        <v>4924</v>
      </c>
      <c r="K2256" s="16">
        <v>12.3</v>
      </c>
    </row>
    <row r="2257" spans="1:11">
      <c r="A2257" s="12" t="s">
        <v>6863</v>
      </c>
      <c r="B2257" s="12" t="s">
        <v>7328</v>
      </c>
      <c r="C2257" s="12" t="s">
        <v>7392</v>
      </c>
      <c r="D2257" s="13" t="s">
        <v>4918</v>
      </c>
      <c r="E2257" s="13" t="s">
        <v>4919</v>
      </c>
      <c r="F2257" s="13" t="s">
        <v>7395</v>
      </c>
      <c r="G2257" s="14" t="s">
        <v>4942</v>
      </c>
      <c r="H2257" s="14" t="s">
        <v>5037</v>
      </c>
      <c r="I2257" s="14" t="s">
        <v>5131</v>
      </c>
      <c r="J2257" s="14" t="s">
        <v>4924</v>
      </c>
      <c r="K2257" s="16">
        <v>12.3</v>
      </c>
    </row>
    <row r="2258" spans="1:11">
      <c r="A2258" s="12" t="s">
        <v>6863</v>
      </c>
      <c r="B2258" s="12" t="s">
        <v>7328</v>
      </c>
      <c r="C2258" s="12" t="s">
        <v>7392</v>
      </c>
      <c r="D2258" s="13" t="s">
        <v>4931</v>
      </c>
      <c r="E2258" s="13" t="s">
        <v>4932</v>
      </c>
      <c r="F2258" s="13" t="s">
        <v>7396</v>
      </c>
      <c r="G2258" s="14" t="s">
        <v>4921</v>
      </c>
      <c r="H2258" s="14" t="s">
        <v>5192</v>
      </c>
      <c r="I2258" s="14" t="s">
        <v>5131</v>
      </c>
      <c r="J2258" s="14" t="s">
        <v>4936</v>
      </c>
      <c r="K2258" s="16">
        <v>12.3</v>
      </c>
    </row>
    <row r="2259" spans="1:11">
      <c r="A2259" s="12" t="s">
        <v>6863</v>
      </c>
      <c r="B2259" s="12" t="s">
        <v>7328</v>
      </c>
      <c r="C2259" s="12" t="s">
        <v>7392</v>
      </c>
      <c r="D2259" s="13" t="s">
        <v>4931</v>
      </c>
      <c r="E2259" s="13" t="s">
        <v>4932</v>
      </c>
      <c r="F2259" s="13" t="s">
        <v>7397</v>
      </c>
      <c r="G2259" s="14" t="s">
        <v>4921</v>
      </c>
      <c r="H2259" s="14" t="s">
        <v>4952</v>
      </c>
      <c r="I2259" s="14" t="s">
        <v>4927</v>
      </c>
      <c r="J2259" s="14" t="s">
        <v>4924</v>
      </c>
      <c r="K2259" s="16">
        <v>12.3</v>
      </c>
    </row>
    <row r="2260" spans="1:11">
      <c r="A2260" s="12" t="s">
        <v>6863</v>
      </c>
      <c r="B2260" s="12" t="s">
        <v>7328</v>
      </c>
      <c r="C2260" s="12" t="s">
        <v>7398</v>
      </c>
      <c r="D2260" s="13" t="s">
        <v>4918</v>
      </c>
      <c r="E2260" s="13" t="s">
        <v>4919</v>
      </c>
      <c r="F2260" s="13" t="s">
        <v>7399</v>
      </c>
      <c r="G2260" s="14" t="s">
        <v>4921</v>
      </c>
      <c r="H2260" s="14" t="s">
        <v>7400</v>
      </c>
      <c r="I2260" s="14" t="s">
        <v>5131</v>
      </c>
      <c r="J2260" s="14" t="s">
        <v>4924</v>
      </c>
      <c r="K2260" s="16">
        <v>190.08</v>
      </c>
    </row>
    <row r="2261" spans="1:11">
      <c r="A2261" s="12" t="s">
        <v>6863</v>
      </c>
      <c r="B2261" s="12" t="s">
        <v>7328</v>
      </c>
      <c r="C2261" s="12" t="s">
        <v>7398</v>
      </c>
      <c r="D2261" s="13" t="s">
        <v>4918</v>
      </c>
      <c r="E2261" s="13" t="s">
        <v>4919</v>
      </c>
      <c r="F2261" s="13" t="s">
        <v>7401</v>
      </c>
      <c r="G2261" s="14" t="s">
        <v>4921</v>
      </c>
      <c r="H2261" s="14" t="s">
        <v>7400</v>
      </c>
      <c r="I2261" s="14" t="s">
        <v>5131</v>
      </c>
      <c r="J2261" s="14" t="s">
        <v>4924</v>
      </c>
      <c r="K2261" s="16">
        <v>190.08</v>
      </c>
    </row>
    <row r="2262" spans="1:11">
      <c r="A2262" s="12" t="s">
        <v>6863</v>
      </c>
      <c r="B2262" s="12" t="s">
        <v>7328</v>
      </c>
      <c r="C2262" s="12" t="s">
        <v>7398</v>
      </c>
      <c r="D2262" s="13" t="s">
        <v>4918</v>
      </c>
      <c r="E2262" s="13" t="s">
        <v>4919</v>
      </c>
      <c r="F2262" s="13" t="s">
        <v>7402</v>
      </c>
      <c r="G2262" s="14" t="s">
        <v>4942</v>
      </c>
      <c r="H2262" s="14" t="s">
        <v>7403</v>
      </c>
      <c r="I2262" s="14" t="s">
        <v>6037</v>
      </c>
      <c r="J2262" s="14" t="s">
        <v>4924</v>
      </c>
      <c r="K2262" s="16">
        <v>190.08</v>
      </c>
    </row>
    <row r="2263" spans="1:11">
      <c r="A2263" s="12" t="s">
        <v>6863</v>
      </c>
      <c r="B2263" s="12" t="s">
        <v>7328</v>
      </c>
      <c r="C2263" s="12" t="s">
        <v>7398</v>
      </c>
      <c r="D2263" s="13" t="s">
        <v>4931</v>
      </c>
      <c r="E2263" s="13" t="s">
        <v>5089</v>
      </c>
      <c r="F2263" s="13" t="s">
        <v>7404</v>
      </c>
      <c r="G2263" s="14" t="s">
        <v>4921</v>
      </c>
      <c r="H2263" s="14" t="s">
        <v>4952</v>
      </c>
      <c r="I2263" s="14" t="s">
        <v>4927</v>
      </c>
      <c r="J2263" s="14" t="s">
        <v>4936</v>
      </c>
      <c r="K2263" s="16">
        <v>190.08</v>
      </c>
    </row>
    <row r="2264" spans="1:11">
      <c r="A2264" s="12" t="s">
        <v>6863</v>
      </c>
      <c r="B2264" s="12" t="s">
        <v>7328</v>
      </c>
      <c r="C2264" s="12" t="s">
        <v>7398</v>
      </c>
      <c r="D2264" s="13" t="s">
        <v>4931</v>
      </c>
      <c r="E2264" s="13" t="s">
        <v>4932</v>
      </c>
      <c r="F2264" s="13" t="s">
        <v>7405</v>
      </c>
      <c r="G2264" s="14" t="s">
        <v>4921</v>
      </c>
      <c r="H2264" s="14" t="s">
        <v>4952</v>
      </c>
      <c r="I2264" s="14" t="s">
        <v>4927</v>
      </c>
      <c r="J2264" s="14" t="s">
        <v>4924</v>
      </c>
      <c r="K2264" s="16">
        <v>190.08</v>
      </c>
    </row>
    <row r="2265" spans="1:11">
      <c r="A2265" s="12" t="s">
        <v>6863</v>
      </c>
      <c r="B2265" s="12" t="s">
        <v>7328</v>
      </c>
      <c r="C2265" s="12" t="s">
        <v>7406</v>
      </c>
      <c r="D2265" s="13" t="s">
        <v>4918</v>
      </c>
      <c r="E2265" s="13" t="s">
        <v>4919</v>
      </c>
      <c r="F2265" s="13" t="s">
        <v>7407</v>
      </c>
      <c r="G2265" s="14" t="s">
        <v>4921</v>
      </c>
      <c r="H2265" s="14" t="s">
        <v>7408</v>
      </c>
      <c r="I2265" s="14" t="s">
        <v>4975</v>
      </c>
      <c r="J2265" s="14" t="s">
        <v>4924</v>
      </c>
      <c r="K2265" s="16">
        <v>16</v>
      </c>
    </row>
    <row r="2266" spans="1:11">
      <c r="A2266" s="12" t="s">
        <v>6863</v>
      </c>
      <c r="B2266" s="12" t="s">
        <v>7328</v>
      </c>
      <c r="C2266" s="12" t="s">
        <v>7406</v>
      </c>
      <c r="D2266" s="13" t="s">
        <v>4918</v>
      </c>
      <c r="E2266" s="13" t="s">
        <v>4919</v>
      </c>
      <c r="F2266" s="13" t="s">
        <v>7409</v>
      </c>
      <c r="G2266" s="14" t="s">
        <v>4921</v>
      </c>
      <c r="H2266" s="14" t="s">
        <v>6310</v>
      </c>
      <c r="I2266" s="14" t="s">
        <v>4975</v>
      </c>
      <c r="J2266" s="14" t="s">
        <v>4924</v>
      </c>
      <c r="K2266" s="16">
        <v>16</v>
      </c>
    </row>
    <row r="2267" spans="1:11">
      <c r="A2267" s="12" t="s">
        <v>6863</v>
      </c>
      <c r="B2267" s="12" t="s">
        <v>7328</v>
      </c>
      <c r="C2267" s="12" t="s">
        <v>7406</v>
      </c>
      <c r="D2267" s="13" t="s">
        <v>4918</v>
      </c>
      <c r="E2267" s="13" t="s">
        <v>4919</v>
      </c>
      <c r="F2267" s="13" t="s">
        <v>7410</v>
      </c>
      <c r="G2267" s="14" t="s">
        <v>4921</v>
      </c>
      <c r="H2267" s="14" t="s">
        <v>4936</v>
      </c>
      <c r="I2267" s="14" t="s">
        <v>5098</v>
      </c>
      <c r="J2267" s="14" t="s">
        <v>4924</v>
      </c>
      <c r="K2267" s="16">
        <v>16</v>
      </c>
    </row>
    <row r="2268" spans="1:11">
      <c r="A2268" s="12" t="s">
        <v>6863</v>
      </c>
      <c r="B2268" s="12" t="s">
        <v>7328</v>
      </c>
      <c r="C2268" s="12" t="s">
        <v>7406</v>
      </c>
      <c r="D2268" s="13" t="s">
        <v>4931</v>
      </c>
      <c r="E2268" s="13" t="s">
        <v>4932</v>
      </c>
      <c r="F2268" s="13" t="s">
        <v>7411</v>
      </c>
      <c r="G2268" s="14" t="s">
        <v>4921</v>
      </c>
      <c r="H2268" s="14" t="s">
        <v>4952</v>
      </c>
      <c r="I2268" s="14" t="s">
        <v>4927</v>
      </c>
      <c r="J2268" s="14" t="s">
        <v>4924</v>
      </c>
      <c r="K2268" s="16">
        <v>16</v>
      </c>
    </row>
    <row r="2269" spans="1:11">
      <c r="A2269" s="12" t="s">
        <v>6863</v>
      </c>
      <c r="B2269" s="12" t="s">
        <v>7328</v>
      </c>
      <c r="C2269" s="12" t="s">
        <v>7406</v>
      </c>
      <c r="D2269" s="13" t="s">
        <v>4931</v>
      </c>
      <c r="E2269" s="13" t="s">
        <v>4932</v>
      </c>
      <c r="F2269" s="13" t="s">
        <v>7412</v>
      </c>
      <c r="G2269" s="14" t="s">
        <v>4942</v>
      </c>
      <c r="H2269" s="14" t="s">
        <v>4938</v>
      </c>
      <c r="I2269" s="14" t="s">
        <v>4927</v>
      </c>
      <c r="J2269" s="14" t="s">
        <v>4936</v>
      </c>
      <c r="K2269" s="16">
        <v>16</v>
      </c>
    </row>
    <row r="2270" spans="1:11">
      <c r="A2270" s="12" t="s">
        <v>6863</v>
      </c>
      <c r="B2270" s="12" t="s">
        <v>7328</v>
      </c>
      <c r="C2270" s="12" t="s">
        <v>7413</v>
      </c>
      <c r="D2270" s="13" t="s">
        <v>4918</v>
      </c>
      <c r="E2270" s="13" t="s">
        <v>4919</v>
      </c>
      <c r="F2270" s="13" t="s">
        <v>7414</v>
      </c>
      <c r="G2270" s="14" t="s">
        <v>4942</v>
      </c>
      <c r="H2270" s="14" t="s">
        <v>4956</v>
      </c>
      <c r="I2270" s="14" t="s">
        <v>4949</v>
      </c>
      <c r="J2270" s="14" t="s">
        <v>4924</v>
      </c>
      <c r="K2270" s="16">
        <v>119.57</v>
      </c>
    </row>
    <row r="2271" spans="1:11">
      <c r="A2271" s="12" t="s">
        <v>6863</v>
      </c>
      <c r="B2271" s="12" t="s">
        <v>7328</v>
      </c>
      <c r="C2271" s="12" t="s">
        <v>7413</v>
      </c>
      <c r="D2271" s="13" t="s">
        <v>4918</v>
      </c>
      <c r="E2271" s="13" t="s">
        <v>4919</v>
      </c>
      <c r="F2271" s="13" t="s">
        <v>7415</v>
      </c>
      <c r="G2271" s="14" t="s">
        <v>4942</v>
      </c>
      <c r="H2271" s="14" t="s">
        <v>4988</v>
      </c>
      <c r="I2271" s="14" t="s">
        <v>4949</v>
      </c>
      <c r="J2271" s="14" t="s">
        <v>4924</v>
      </c>
      <c r="K2271" s="16">
        <v>119.57</v>
      </c>
    </row>
    <row r="2272" spans="1:11">
      <c r="A2272" s="12" t="s">
        <v>6863</v>
      </c>
      <c r="B2272" s="12" t="s">
        <v>7328</v>
      </c>
      <c r="C2272" s="12" t="s">
        <v>7413</v>
      </c>
      <c r="D2272" s="13" t="s">
        <v>4918</v>
      </c>
      <c r="E2272" s="13" t="s">
        <v>4919</v>
      </c>
      <c r="F2272" s="13" t="s">
        <v>7416</v>
      </c>
      <c r="G2272" s="14" t="s">
        <v>4942</v>
      </c>
      <c r="H2272" s="14" t="s">
        <v>4988</v>
      </c>
      <c r="I2272" s="14" t="s">
        <v>5012</v>
      </c>
      <c r="J2272" s="14" t="s">
        <v>4924</v>
      </c>
      <c r="K2272" s="16">
        <v>119.57</v>
      </c>
    </row>
    <row r="2273" spans="1:11">
      <c r="A2273" s="12" t="s">
        <v>6863</v>
      </c>
      <c r="B2273" s="12" t="s">
        <v>7328</v>
      </c>
      <c r="C2273" s="12" t="s">
        <v>7413</v>
      </c>
      <c r="D2273" s="13" t="s">
        <v>4931</v>
      </c>
      <c r="E2273" s="13" t="s">
        <v>4932</v>
      </c>
      <c r="F2273" s="13" t="s">
        <v>7417</v>
      </c>
      <c r="G2273" s="14" t="s">
        <v>4942</v>
      </c>
      <c r="H2273" s="14" t="s">
        <v>4938</v>
      </c>
      <c r="I2273" s="14" t="s">
        <v>4927</v>
      </c>
      <c r="J2273" s="14" t="s">
        <v>4936</v>
      </c>
      <c r="K2273" s="16">
        <v>119.57</v>
      </c>
    </row>
    <row r="2274" spans="1:11">
      <c r="A2274" s="12" t="s">
        <v>6863</v>
      </c>
      <c r="B2274" s="12" t="s">
        <v>7328</v>
      </c>
      <c r="C2274" s="12" t="s">
        <v>7413</v>
      </c>
      <c r="D2274" s="13" t="s">
        <v>4931</v>
      </c>
      <c r="E2274" s="13" t="s">
        <v>4932</v>
      </c>
      <c r="F2274" s="13" t="s">
        <v>7418</v>
      </c>
      <c r="G2274" s="14" t="s">
        <v>4921</v>
      </c>
      <c r="H2274" s="14" t="s">
        <v>4952</v>
      </c>
      <c r="I2274" s="14" t="s">
        <v>4927</v>
      </c>
      <c r="J2274" s="14" t="s">
        <v>4924</v>
      </c>
      <c r="K2274" s="16">
        <v>119.57</v>
      </c>
    </row>
    <row r="2275" spans="1:11">
      <c r="A2275" s="12" t="s">
        <v>6863</v>
      </c>
      <c r="B2275" s="12" t="s">
        <v>7328</v>
      </c>
      <c r="C2275" s="12" t="s">
        <v>7419</v>
      </c>
      <c r="D2275" s="13" t="s">
        <v>4918</v>
      </c>
      <c r="E2275" s="13" t="s">
        <v>4919</v>
      </c>
      <c r="F2275" s="13" t="s">
        <v>7420</v>
      </c>
      <c r="G2275" s="14" t="s">
        <v>4921</v>
      </c>
      <c r="H2275" s="14" t="s">
        <v>7421</v>
      </c>
      <c r="I2275" s="14" t="s">
        <v>4975</v>
      </c>
      <c r="J2275" s="14" t="s">
        <v>4924</v>
      </c>
      <c r="K2275" s="16">
        <v>20</v>
      </c>
    </row>
    <row r="2276" spans="1:11">
      <c r="A2276" s="12" t="s">
        <v>6863</v>
      </c>
      <c r="B2276" s="12" t="s">
        <v>7328</v>
      </c>
      <c r="C2276" s="12" t="s">
        <v>7419</v>
      </c>
      <c r="D2276" s="13" t="s">
        <v>4918</v>
      </c>
      <c r="E2276" s="13" t="s">
        <v>4919</v>
      </c>
      <c r="F2276" s="13" t="s">
        <v>7422</v>
      </c>
      <c r="G2276" s="14" t="s">
        <v>4921</v>
      </c>
      <c r="H2276" s="14" t="s">
        <v>5592</v>
      </c>
      <c r="I2276" s="14" t="s">
        <v>7423</v>
      </c>
      <c r="J2276" s="14" t="s">
        <v>4936</v>
      </c>
      <c r="K2276" s="16">
        <v>20</v>
      </c>
    </row>
    <row r="2277" spans="1:11">
      <c r="A2277" s="12" t="s">
        <v>6863</v>
      </c>
      <c r="B2277" s="12" t="s">
        <v>7328</v>
      </c>
      <c r="C2277" s="12" t="s">
        <v>7419</v>
      </c>
      <c r="D2277" s="13" t="s">
        <v>4918</v>
      </c>
      <c r="E2277" s="13" t="s">
        <v>4919</v>
      </c>
      <c r="F2277" s="13" t="s">
        <v>7424</v>
      </c>
      <c r="G2277" s="14" t="s">
        <v>4921</v>
      </c>
      <c r="H2277" s="14" t="s">
        <v>7425</v>
      </c>
      <c r="I2277" s="14" t="s">
        <v>7423</v>
      </c>
      <c r="J2277" s="14" t="s">
        <v>4924</v>
      </c>
      <c r="K2277" s="16">
        <v>20</v>
      </c>
    </row>
    <row r="2278" spans="1:11">
      <c r="A2278" s="12" t="s">
        <v>6863</v>
      </c>
      <c r="B2278" s="12" t="s">
        <v>7328</v>
      </c>
      <c r="C2278" s="12" t="s">
        <v>7419</v>
      </c>
      <c r="D2278" s="13" t="s">
        <v>4918</v>
      </c>
      <c r="E2278" s="13" t="s">
        <v>4919</v>
      </c>
      <c r="F2278" s="13" t="s">
        <v>7426</v>
      </c>
      <c r="G2278" s="14" t="s">
        <v>4921</v>
      </c>
      <c r="H2278" s="14" t="s">
        <v>5110</v>
      </c>
      <c r="I2278" s="14" t="s">
        <v>7423</v>
      </c>
      <c r="J2278" s="14" t="s">
        <v>4936</v>
      </c>
      <c r="K2278" s="16">
        <v>20</v>
      </c>
    </row>
    <row r="2279" spans="1:11">
      <c r="A2279" s="12" t="s">
        <v>6863</v>
      </c>
      <c r="B2279" s="12" t="s">
        <v>7328</v>
      </c>
      <c r="C2279" s="12" t="s">
        <v>7419</v>
      </c>
      <c r="D2279" s="13" t="s">
        <v>4931</v>
      </c>
      <c r="E2279" s="13" t="s">
        <v>4932</v>
      </c>
      <c r="F2279" s="13" t="s">
        <v>7427</v>
      </c>
      <c r="G2279" s="14" t="s">
        <v>5004</v>
      </c>
      <c r="H2279" s="14" t="s">
        <v>4974</v>
      </c>
      <c r="I2279" s="14" t="s">
        <v>4927</v>
      </c>
      <c r="J2279" s="14" t="s">
        <v>4936</v>
      </c>
      <c r="K2279" s="16">
        <v>20</v>
      </c>
    </row>
    <row r="2280" spans="1:11">
      <c r="A2280" s="12" t="s">
        <v>6863</v>
      </c>
      <c r="B2280" s="12" t="s">
        <v>7328</v>
      </c>
      <c r="C2280" s="12" t="s">
        <v>7419</v>
      </c>
      <c r="D2280" s="13" t="s">
        <v>4931</v>
      </c>
      <c r="E2280" s="13" t="s">
        <v>4932</v>
      </c>
      <c r="F2280" s="13" t="s">
        <v>7428</v>
      </c>
      <c r="G2280" s="14" t="s">
        <v>4921</v>
      </c>
      <c r="H2280" s="14" t="s">
        <v>5283</v>
      </c>
      <c r="I2280" s="14" t="s">
        <v>7423</v>
      </c>
      <c r="J2280" s="14" t="s">
        <v>4936</v>
      </c>
      <c r="K2280" s="16">
        <v>20</v>
      </c>
    </row>
    <row r="2281" spans="1:11">
      <c r="A2281" s="12" t="s">
        <v>6863</v>
      </c>
      <c r="B2281" s="12" t="s">
        <v>7328</v>
      </c>
      <c r="C2281" s="12" t="s">
        <v>7419</v>
      </c>
      <c r="D2281" s="13" t="s">
        <v>4931</v>
      </c>
      <c r="E2281" s="13" t="s">
        <v>4932</v>
      </c>
      <c r="F2281" s="13" t="s">
        <v>7429</v>
      </c>
      <c r="G2281" s="14" t="s">
        <v>4921</v>
      </c>
      <c r="H2281" s="14" t="s">
        <v>4952</v>
      </c>
      <c r="I2281" s="14" t="s">
        <v>4927</v>
      </c>
      <c r="J2281" s="14" t="s">
        <v>4936</v>
      </c>
      <c r="K2281" s="16">
        <v>20</v>
      </c>
    </row>
    <row r="2282" spans="1:11">
      <c r="A2282" s="12" t="s">
        <v>6863</v>
      </c>
      <c r="B2282" s="12" t="s">
        <v>7328</v>
      </c>
      <c r="C2282" s="12" t="s">
        <v>7430</v>
      </c>
      <c r="D2282" s="13" t="s">
        <v>4918</v>
      </c>
      <c r="E2282" s="13" t="s">
        <v>4919</v>
      </c>
      <c r="F2282" s="13" t="s">
        <v>7431</v>
      </c>
      <c r="G2282" s="14" t="s">
        <v>4921</v>
      </c>
      <c r="H2282" s="14" t="s">
        <v>4952</v>
      </c>
      <c r="I2282" s="14" t="s">
        <v>4927</v>
      </c>
      <c r="J2282" s="14" t="s">
        <v>4924</v>
      </c>
      <c r="K2282" s="16">
        <v>16.1</v>
      </c>
    </row>
    <row r="2283" spans="1:11">
      <c r="A2283" s="12" t="s">
        <v>6863</v>
      </c>
      <c r="B2283" s="12" t="s">
        <v>7328</v>
      </c>
      <c r="C2283" s="12" t="s">
        <v>7430</v>
      </c>
      <c r="D2283" s="13" t="s">
        <v>4918</v>
      </c>
      <c r="E2283" s="13" t="s">
        <v>4919</v>
      </c>
      <c r="F2283" s="13" t="s">
        <v>7432</v>
      </c>
      <c r="G2283" s="14" t="s">
        <v>4921</v>
      </c>
      <c r="H2283" s="14" t="s">
        <v>4952</v>
      </c>
      <c r="I2283" s="14" t="s">
        <v>4927</v>
      </c>
      <c r="J2283" s="14" t="s">
        <v>4924</v>
      </c>
      <c r="K2283" s="16">
        <v>16.1</v>
      </c>
    </row>
    <row r="2284" spans="1:11">
      <c r="A2284" s="12" t="s">
        <v>6863</v>
      </c>
      <c r="B2284" s="12" t="s">
        <v>7328</v>
      </c>
      <c r="C2284" s="12" t="s">
        <v>7430</v>
      </c>
      <c r="D2284" s="13" t="s">
        <v>4918</v>
      </c>
      <c r="E2284" s="13" t="s">
        <v>4919</v>
      </c>
      <c r="F2284" s="13" t="s">
        <v>7433</v>
      </c>
      <c r="G2284" s="14" t="s">
        <v>4942</v>
      </c>
      <c r="H2284" s="14" t="s">
        <v>5670</v>
      </c>
      <c r="I2284" s="14" t="s">
        <v>5635</v>
      </c>
      <c r="J2284" s="14" t="s">
        <v>4924</v>
      </c>
      <c r="K2284" s="16">
        <v>16.1</v>
      </c>
    </row>
    <row r="2285" spans="1:11">
      <c r="A2285" s="12" t="s">
        <v>6863</v>
      </c>
      <c r="B2285" s="12" t="s">
        <v>7328</v>
      </c>
      <c r="C2285" s="12" t="s">
        <v>7430</v>
      </c>
      <c r="D2285" s="13" t="s">
        <v>4931</v>
      </c>
      <c r="E2285" s="13" t="s">
        <v>4932</v>
      </c>
      <c r="F2285" s="13" t="s">
        <v>7434</v>
      </c>
      <c r="G2285" s="14" t="s">
        <v>4921</v>
      </c>
      <c r="H2285" s="14" t="s">
        <v>4952</v>
      </c>
      <c r="I2285" s="14" t="s">
        <v>4927</v>
      </c>
      <c r="J2285" s="14" t="s">
        <v>4924</v>
      </c>
      <c r="K2285" s="16">
        <v>16.1</v>
      </c>
    </row>
    <row r="2286" spans="1:11">
      <c r="A2286" s="12" t="s">
        <v>6863</v>
      </c>
      <c r="B2286" s="12" t="s">
        <v>7328</v>
      </c>
      <c r="C2286" s="12" t="s">
        <v>7430</v>
      </c>
      <c r="D2286" s="13" t="s">
        <v>4931</v>
      </c>
      <c r="E2286" s="13" t="s">
        <v>4932</v>
      </c>
      <c r="F2286" s="13" t="s">
        <v>7435</v>
      </c>
      <c r="G2286" s="14" t="s">
        <v>5004</v>
      </c>
      <c r="H2286" s="14" t="s">
        <v>4946</v>
      </c>
      <c r="I2286" s="14" t="s">
        <v>4927</v>
      </c>
      <c r="J2286" s="14" t="s">
        <v>4936</v>
      </c>
      <c r="K2286" s="16">
        <v>16.1</v>
      </c>
    </row>
    <row r="2287" spans="1:11">
      <c r="A2287" s="12" t="s">
        <v>6863</v>
      </c>
      <c r="B2287" s="12" t="s">
        <v>7328</v>
      </c>
      <c r="C2287" s="12" t="s">
        <v>7436</v>
      </c>
      <c r="D2287" s="13" t="s">
        <v>4918</v>
      </c>
      <c r="E2287" s="13" t="s">
        <v>4919</v>
      </c>
      <c r="F2287" s="13" t="s">
        <v>7437</v>
      </c>
      <c r="G2287" s="14" t="s">
        <v>4921</v>
      </c>
      <c r="H2287" s="14" t="s">
        <v>7438</v>
      </c>
      <c r="I2287" s="14" t="s">
        <v>5131</v>
      </c>
      <c r="J2287" s="14" t="s">
        <v>4924</v>
      </c>
      <c r="K2287" s="16">
        <v>50</v>
      </c>
    </row>
    <row r="2288" spans="1:11">
      <c r="A2288" s="12" t="s">
        <v>6863</v>
      </c>
      <c r="B2288" s="12" t="s">
        <v>7328</v>
      </c>
      <c r="C2288" s="12" t="s">
        <v>7436</v>
      </c>
      <c r="D2288" s="13" t="s">
        <v>4918</v>
      </c>
      <c r="E2288" s="13" t="s">
        <v>4919</v>
      </c>
      <c r="F2288" s="13" t="s">
        <v>7439</v>
      </c>
      <c r="G2288" s="14" t="s">
        <v>4942</v>
      </c>
      <c r="H2288" s="14" t="s">
        <v>4988</v>
      </c>
      <c r="I2288" s="14" t="s">
        <v>4923</v>
      </c>
      <c r="J2288" s="14" t="s">
        <v>4924</v>
      </c>
      <c r="K2288" s="16">
        <v>50</v>
      </c>
    </row>
    <row r="2289" spans="1:11">
      <c r="A2289" s="12" t="s">
        <v>6863</v>
      </c>
      <c r="B2289" s="12" t="s">
        <v>7328</v>
      </c>
      <c r="C2289" s="12" t="s">
        <v>7436</v>
      </c>
      <c r="D2289" s="13" t="s">
        <v>4918</v>
      </c>
      <c r="E2289" s="13" t="s">
        <v>4919</v>
      </c>
      <c r="F2289" s="13" t="s">
        <v>7440</v>
      </c>
      <c r="G2289" s="14" t="s">
        <v>4942</v>
      </c>
      <c r="H2289" s="14" t="s">
        <v>4988</v>
      </c>
      <c r="I2289" s="14" t="s">
        <v>4923</v>
      </c>
      <c r="J2289" s="14" t="s">
        <v>4924</v>
      </c>
      <c r="K2289" s="16">
        <v>50</v>
      </c>
    </row>
    <row r="2290" spans="1:11">
      <c r="A2290" s="12" t="s">
        <v>6863</v>
      </c>
      <c r="B2290" s="12" t="s">
        <v>7328</v>
      </c>
      <c r="C2290" s="12" t="s">
        <v>7436</v>
      </c>
      <c r="D2290" s="13" t="s">
        <v>4931</v>
      </c>
      <c r="E2290" s="13" t="s">
        <v>4932</v>
      </c>
      <c r="F2290" s="13" t="s">
        <v>7441</v>
      </c>
      <c r="G2290" s="14" t="s">
        <v>4921</v>
      </c>
      <c r="H2290" s="14" t="s">
        <v>4952</v>
      </c>
      <c r="I2290" s="14" t="s">
        <v>4927</v>
      </c>
      <c r="J2290" s="14" t="s">
        <v>4924</v>
      </c>
      <c r="K2290" s="16">
        <v>50</v>
      </c>
    </row>
    <row r="2291" spans="1:11">
      <c r="A2291" s="12" t="s">
        <v>6863</v>
      </c>
      <c r="B2291" s="12" t="s">
        <v>7328</v>
      </c>
      <c r="C2291" s="12" t="s">
        <v>7436</v>
      </c>
      <c r="D2291" s="13" t="s">
        <v>4931</v>
      </c>
      <c r="E2291" s="13" t="s">
        <v>4932</v>
      </c>
      <c r="F2291" s="13" t="s">
        <v>7442</v>
      </c>
      <c r="G2291" s="14" t="s">
        <v>4921</v>
      </c>
      <c r="H2291" s="14" t="s">
        <v>4952</v>
      </c>
      <c r="I2291" s="14" t="s">
        <v>4927</v>
      </c>
      <c r="J2291" s="14" t="s">
        <v>4936</v>
      </c>
      <c r="K2291" s="16">
        <v>50</v>
      </c>
    </row>
    <row r="2292" spans="1:11">
      <c r="A2292" s="12" t="s">
        <v>6863</v>
      </c>
      <c r="B2292" s="12" t="s">
        <v>7328</v>
      </c>
      <c r="C2292" s="12" t="s">
        <v>7443</v>
      </c>
      <c r="D2292" s="13" t="s">
        <v>4918</v>
      </c>
      <c r="E2292" s="13" t="s">
        <v>4919</v>
      </c>
      <c r="F2292" s="13" t="s">
        <v>7444</v>
      </c>
      <c r="G2292" s="14" t="s">
        <v>4921</v>
      </c>
      <c r="H2292" s="14" t="s">
        <v>5254</v>
      </c>
      <c r="I2292" s="14" t="s">
        <v>5131</v>
      </c>
      <c r="J2292" s="14" t="s">
        <v>4924</v>
      </c>
      <c r="K2292" s="16">
        <v>650</v>
      </c>
    </row>
    <row r="2293" spans="1:11">
      <c r="A2293" s="12" t="s">
        <v>6863</v>
      </c>
      <c r="B2293" s="12" t="s">
        <v>7328</v>
      </c>
      <c r="C2293" s="12" t="s">
        <v>7443</v>
      </c>
      <c r="D2293" s="13" t="s">
        <v>4918</v>
      </c>
      <c r="E2293" s="13" t="s">
        <v>4919</v>
      </c>
      <c r="F2293" s="13" t="s">
        <v>7445</v>
      </c>
      <c r="G2293" s="14" t="s">
        <v>4921</v>
      </c>
      <c r="H2293" s="14" t="s">
        <v>7446</v>
      </c>
      <c r="I2293" s="14" t="s">
        <v>5131</v>
      </c>
      <c r="J2293" s="14" t="s">
        <v>4924</v>
      </c>
      <c r="K2293" s="16">
        <v>650</v>
      </c>
    </row>
    <row r="2294" spans="1:11">
      <c r="A2294" s="12" t="s">
        <v>6863</v>
      </c>
      <c r="B2294" s="12" t="s">
        <v>7328</v>
      </c>
      <c r="C2294" s="12" t="s">
        <v>7443</v>
      </c>
      <c r="D2294" s="13" t="s">
        <v>4918</v>
      </c>
      <c r="E2294" s="13" t="s">
        <v>4919</v>
      </c>
      <c r="F2294" s="13" t="s">
        <v>7447</v>
      </c>
      <c r="G2294" s="14" t="s">
        <v>4921</v>
      </c>
      <c r="H2294" s="14" t="s">
        <v>4952</v>
      </c>
      <c r="I2294" s="14" t="s">
        <v>4927</v>
      </c>
      <c r="J2294" s="14" t="s">
        <v>4924</v>
      </c>
      <c r="K2294" s="16">
        <v>650</v>
      </c>
    </row>
    <row r="2295" spans="1:11">
      <c r="A2295" s="12" t="s">
        <v>6863</v>
      </c>
      <c r="B2295" s="12" t="s">
        <v>7328</v>
      </c>
      <c r="C2295" s="12" t="s">
        <v>7443</v>
      </c>
      <c r="D2295" s="13" t="s">
        <v>4931</v>
      </c>
      <c r="E2295" s="13" t="s">
        <v>4932</v>
      </c>
      <c r="F2295" s="13" t="s">
        <v>7448</v>
      </c>
      <c r="G2295" s="14" t="s">
        <v>4921</v>
      </c>
      <c r="H2295" s="14" t="s">
        <v>7449</v>
      </c>
      <c r="I2295" s="14" t="s">
        <v>5131</v>
      </c>
      <c r="J2295" s="14" t="s">
        <v>4936</v>
      </c>
      <c r="K2295" s="16">
        <v>650</v>
      </c>
    </row>
    <row r="2296" spans="1:11">
      <c r="A2296" s="12" t="s">
        <v>6863</v>
      </c>
      <c r="B2296" s="12" t="s">
        <v>7328</v>
      </c>
      <c r="C2296" s="12" t="s">
        <v>7443</v>
      </c>
      <c r="D2296" s="13" t="s">
        <v>4931</v>
      </c>
      <c r="E2296" s="13" t="s">
        <v>4932</v>
      </c>
      <c r="F2296" s="13" t="s">
        <v>7450</v>
      </c>
      <c r="G2296" s="14" t="s">
        <v>4921</v>
      </c>
      <c r="H2296" s="14" t="s">
        <v>5140</v>
      </c>
      <c r="I2296" s="14" t="s">
        <v>4927</v>
      </c>
      <c r="J2296" s="14" t="s">
        <v>4924</v>
      </c>
      <c r="K2296" s="16">
        <v>650</v>
      </c>
    </row>
    <row r="2297" spans="1:11">
      <c r="A2297" s="12" t="s">
        <v>6863</v>
      </c>
      <c r="B2297" s="12" t="s">
        <v>7328</v>
      </c>
      <c r="C2297" s="12" t="s">
        <v>7451</v>
      </c>
      <c r="D2297" s="13" t="s">
        <v>4918</v>
      </c>
      <c r="E2297" s="13" t="s">
        <v>4919</v>
      </c>
      <c r="F2297" s="13" t="s">
        <v>7452</v>
      </c>
      <c r="G2297" s="14" t="s">
        <v>4921</v>
      </c>
      <c r="H2297" s="14" t="s">
        <v>4956</v>
      </c>
      <c r="I2297" s="14" t="s">
        <v>5834</v>
      </c>
      <c r="J2297" s="14" t="s">
        <v>4924</v>
      </c>
      <c r="K2297" s="16">
        <v>511</v>
      </c>
    </row>
    <row r="2298" spans="1:11">
      <c r="A2298" s="12" t="s">
        <v>6863</v>
      </c>
      <c r="B2298" s="12" t="s">
        <v>7328</v>
      </c>
      <c r="C2298" s="12" t="s">
        <v>7451</v>
      </c>
      <c r="D2298" s="13" t="s">
        <v>4918</v>
      </c>
      <c r="E2298" s="13" t="s">
        <v>4919</v>
      </c>
      <c r="F2298" s="13" t="s">
        <v>7453</v>
      </c>
      <c r="G2298" s="14" t="s">
        <v>4921</v>
      </c>
      <c r="H2298" s="14" t="s">
        <v>7095</v>
      </c>
      <c r="I2298" s="14" t="s">
        <v>5834</v>
      </c>
      <c r="J2298" s="14" t="s">
        <v>4924</v>
      </c>
      <c r="K2298" s="16">
        <v>511</v>
      </c>
    </row>
    <row r="2299" spans="1:11">
      <c r="A2299" s="12" t="s">
        <v>6863</v>
      </c>
      <c r="B2299" s="12" t="s">
        <v>7328</v>
      </c>
      <c r="C2299" s="12" t="s">
        <v>7451</v>
      </c>
      <c r="D2299" s="13" t="s">
        <v>4918</v>
      </c>
      <c r="E2299" s="13" t="s">
        <v>4919</v>
      </c>
      <c r="F2299" s="13" t="s">
        <v>7454</v>
      </c>
      <c r="G2299" s="14" t="s">
        <v>4921</v>
      </c>
      <c r="H2299" s="14" t="s">
        <v>5110</v>
      </c>
      <c r="I2299" s="14" t="s">
        <v>5834</v>
      </c>
      <c r="J2299" s="14" t="s">
        <v>4924</v>
      </c>
      <c r="K2299" s="16">
        <v>511</v>
      </c>
    </row>
    <row r="2300" spans="1:11">
      <c r="A2300" s="12" t="s">
        <v>6863</v>
      </c>
      <c r="B2300" s="12" t="s">
        <v>7328</v>
      </c>
      <c r="C2300" s="12" t="s">
        <v>7451</v>
      </c>
      <c r="D2300" s="13" t="s">
        <v>4931</v>
      </c>
      <c r="E2300" s="13" t="s">
        <v>4932</v>
      </c>
      <c r="F2300" s="13" t="s">
        <v>7455</v>
      </c>
      <c r="G2300" s="14" t="s">
        <v>4921</v>
      </c>
      <c r="H2300" s="14" t="s">
        <v>4952</v>
      </c>
      <c r="I2300" s="14" t="s">
        <v>4927</v>
      </c>
      <c r="J2300" s="14" t="s">
        <v>4924</v>
      </c>
      <c r="K2300" s="16">
        <v>511</v>
      </c>
    </row>
    <row r="2301" spans="1:11">
      <c r="A2301" s="12" t="s">
        <v>6863</v>
      </c>
      <c r="B2301" s="12" t="s">
        <v>7328</v>
      </c>
      <c r="C2301" s="12" t="s">
        <v>7451</v>
      </c>
      <c r="D2301" s="13" t="s">
        <v>4931</v>
      </c>
      <c r="E2301" s="13" t="s">
        <v>4932</v>
      </c>
      <c r="F2301" s="13" t="s">
        <v>7448</v>
      </c>
      <c r="G2301" s="14" t="s">
        <v>4921</v>
      </c>
      <c r="H2301" s="14" t="s">
        <v>4966</v>
      </c>
      <c r="I2301" s="14" t="s">
        <v>5834</v>
      </c>
      <c r="J2301" s="14" t="s">
        <v>4936</v>
      </c>
      <c r="K2301" s="16">
        <v>511</v>
      </c>
    </row>
    <row r="2302" spans="1:11">
      <c r="A2302" s="12" t="s">
        <v>6863</v>
      </c>
      <c r="B2302" s="12" t="s">
        <v>7328</v>
      </c>
      <c r="C2302" s="12" t="s">
        <v>7456</v>
      </c>
      <c r="D2302" s="13" t="s">
        <v>4918</v>
      </c>
      <c r="E2302" s="13" t="s">
        <v>4919</v>
      </c>
      <c r="F2302" s="13" t="s">
        <v>7457</v>
      </c>
      <c r="G2302" s="14" t="s">
        <v>4921</v>
      </c>
      <c r="H2302" s="14" t="s">
        <v>4924</v>
      </c>
      <c r="I2302" s="14" t="s">
        <v>5065</v>
      </c>
      <c r="J2302" s="14" t="s">
        <v>4924</v>
      </c>
      <c r="K2302" s="16">
        <v>10</v>
      </c>
    </row>
    <row r="2303" spans="1:11">
      <c r="A2303" s="12" t="s">
        <v>6863</v>
      </c>
      <c r="B2303" s="12" t="s">
        <v>7328</v>
      </c>
      <c r="C2303" s="12" t="s">
        <v>7456</v>
      </c>
      <c r="D2303" s="13" t="s">
        <v>4918</v>
      </c>
      <c r="E2303" s="13" t="s">
        <v>4919</v>
      </c>
      <c r="F2303" s="13" t="s">
        <v>7458</v>
      </c>
      <c r="G2303" s="14" t="s">
        <v>4921</v>
      </c>
      <c r="H2303" s="14" t="s">
        <v>4924</v>
      </c>
      <c r="I2303" s="14" t="s">
        <v>5065</v>
      </c>
      <c r="J2303" s="14" t="s">
        <v>4924</v>
      </c>
      <c r="K2303" s="16">
        <v>10</v>
      </c>
    </row>
    <row r="2304" spans="1:11">
      <c r="A2304" s="12" t="s">
        <v>6863</v>
      </c>
      <c r="B2304" s="12" t="s">
        <v>7328</v>
      </c>
      <c r="C2304" s="12" t="s">
        <v>7456</v>
      </c>
      <c r="D2304" s="13" t="s">
        <v>4918</v>
      </c>
      <c r="E2304" s="13" t="s">
        <v>4919</v>
      </c>
      <c r="F2304" s="13" t="s">
        <v>7459</v>
      </c>
      <c r="G2304" s="14" t="s">
        <v>4921</v>
      </c>
      <c r="H2304" s="14" t="s">
        <v>4924</v>
      </c>
      <c r="I2304" s="14" t="s">
        <v>5065</v>
      </c>
      <c r="J2304" s="14" t="s">
        <v>4924</v>
      </c>
      <c r="K2304" s="16">
        <v>10</v>
      </c>
    </row>
    <row r="2305" spans="1:11">
      <c r="A2305" s="12" t="s">
        <v>6863</v>
      </c>
      <c r="B2305" s="12" t="s">
        <v>7328</v>
      </c>
      <c r="C2305" s="12" t="s">
        <v>7456</v>
      </c>
      <c r="D2305" s="13" t="s">
        <v>4931</v>
      </c>
      <c r="E2305" s="13" t="s">
        <v>4932</v>
      </c>
      <c r="F2305" s="13" t="s">
        <v>7460</v>
      </c>
      <c r="G2305" s="14" t="s">
        <v>4921</v>
      </c>
      <c r="H2305" s="14" t="s">
        <v>4952</v>
      </c>
      <c r="I2305" s="14" t="s">
        <v>4927</v>
      </c>
      <c r="J2305" s="14" t="s">
        <v>4924</v>
      </c>
      <c r="K2305" s="16">
        <v>10</v>
      </c>
    </row>
    <row r="2306" spans="1:11">
      <c r="A2306" s="12" t="s">
        <v>6863</v>
      </c>
      <c r="B2306" s="12" t="s">
        <v>7328</v>
      </c>
      <c r="C2306" s="12" t="s">
        <v>7456</v>
      </c>
      <c r="D2306" s="13" t="s">
        <v>4931</v>
      </c>
      <c r="E2306" s="13" t="s">
        <v>4932</v>
      </c>
      <c r="F2306" s="13" t="s">
        <v>7461</v>
      </c>
      <c r="G2306" s="14" t="s">
        <v>4921</v>
      </c>
      <c r="H2306" s="14" t="s">
        <v>4952</v>
      </c>
      <c r="I2306" s="14" t="s">
        <v>4927</v>
      </c>
      <c r="J2306" s="14" t="s">
        <v>4936</v>
      </c>
      <c r="K2306" s="16">
        <v>10</v>
      </c>
    </row>
    <row r="2307" spans="1:11">
      <c r="A2307" s="12" t="s">
        <v>6863</v>
      </c>
      <c r="B2307" s="12" t="s">
        <v>7328</v>
      </c>
      <c r="C2307" s="12" t="s">
        <v>7462</v>
      </c>
      <c r="D2307" s="13" t="s">
        <v>4918</v>
      </c>
      <c r="E2307" s="13" t="s">
        <v>4919</v>
      </c>
      <c r="F2307" s="13" t="s">
        <v>7344</v>
      </c>
      <c r="G2307" s="14" t="s">
        <v>4921</v>
      </c>
      <c r="H2307" s="14" t="s">
        <v>5075</v>
      </c>
      <c r="I2307" s="14" t="s">
        <v>4927</v>
      </c>
      <c r="J2307" s="14" t="s">
        <v>4924</v>
      </c>
      <c r="K2307" s="16">
        <v>174</v>
      </c>
    </row>
    <row r="2308" spans="1:11">
      <c r="A2308" s="12" t="s">
        <v>6863</v>
      </c>
      <c r="B2308" s="12" t="s">
        <v>7328</v>
      </c>
      <c r="C2308" s="12" t="s">
        <v>7462</v>
      </c>
      <c r="D2308" s="13" t="s">
        <v>4918</v>
      </c>
      <c r="E2308" s="13" t="s">
        <v>4919</v>
      </c>
      <c r="F2308" s="13" t="s">
        <v>7345</v>
      </c>
      <c r="G2308" s="14" t="s">
        <v>4921</v>
      </c>
      <c r="H2308" s="14" t="s">
        <v>7346</v>
      </c>
      <c r="I2308" s="14" t="s">
        <v>5065</v>
      </c>
      <c r="J2308" s="14" t="s">
        <v>4924</v>
      </c>
      <c r="K2308" s="16">
        <v>174</v>
      </c>
    </row>
    <row r="2309" spans="1:11">
      <c r="A2309" s="12" t="s">
        <v>6863</v>
      </c>
      <c r="B2309" s="12" t="s">
        <v>7328</v>
      </c>
      <c r="C2309" s="12" t="s">
        <v>7462</v>
      </c>
      <c r="D2309" s="13" t="s">
        <v>4918</v>
      </c>
      <c r="E2309" s="13" t="s">
        <v>4919</v>
      </c>
      <c r="F2309" s="13" t="s">
        <v>7347</v>
      </c>
      <c r="G2309" s="14" t="s">
        <v>4921</v>
      </c>
      <c r="H2309" s="14" t="s">
        <v>7346</v>
      </c>
      <c r="I2309" s="14" t="s">
        <v>5065</v>
      </c>
      <c r="J2309" s="14" t="s">
        <v>4924</v>
      </c>
      <c r="K2309" s="16">
        <v>174</v>
      </c>
    </row>
    <row r="2310" spans="1:11">
      <c r="A2310" s="12" t="s">
        <v>6863</v>
      </c>
      <c r="B2310" s="12" t="s">
        <v>7328</v>
      </c>
      <c r="C2310" s="12" t="s">
        <v>7462</v>
      </c>
      <c r="D2310" s="13" t="s">
        <v>4931</v>
      </c>
      <c r="E2310" s="13" t="s">
        <v>4932</v>
      </c>
      <c r="F2310" s="13" t="s">
        <v>7348</v>
      </c>
      <c r="G2310" s="14" t="s">
        <v>4921</v>
      </c>
      <c r="H2310" s="14" t="s">
        <v>5075</v>
      </c>
      <c r="I2310" s="14" t="s">
        <v>4927</v>
      </c>
      <c r="J2310" s="14" t="s">
        <v>4924</v>
      </c>
      <c r="K2310" s="16">
        <v>174</v>
      </c>
    </row>
    <row r="2311" spans="1:11">
      <c r="A2311" s="12" t="s">
        <v>6863</v>
      </c>
      <c r="B2311" s="12" t="s">
        <v>7328</v>
      </c>
      <c r="C2311" s="12" t="s">
        <v>7462</v>
      </c>
      <c r="D2311" s="13" t="s">
        <v>4931</v>
      </c>
      <c r="E2311" s="13" t="s">
        <v>4932</v>
      </c>
      <c r="F2311" s="13" t="s">
        <v>7349</v>
      </c>
      <c r="G2311" s="14" t="s">
        <v>4942</v>
      </c>
      <c r="H2311" s="14" t="s">
        <v>4938</v>
      </c>
      <c r="I2311" s="14" t="s">
        <v>4927</v>
      </c>
      <c r="J2311" s="14" t="s">
        <v>4936</v>
      </c>
      <c r="K2311" s="16">
        <v>174</v>
      </c>
    </row>
    <row r="2312" spans="1:11">
      <c r="A2312" s="12" t="s">
        <v>6863</v>
      </c>
      <c r="B2312" s="12" t="s">
        <v>7328</v>
      </c>
      <c r="C2312" s="12" t="s">
        <v>7463</v>
      </c>
      <c r="D2312" s="13" t="s">
        <v>4918</v>
      </c>
      <c r="E2312" s="13" t="s">
        <v>4919</v>
      </c>
      <c r="F2312" s="13" t="s">
        <v>7464</v>
      </c>
      <c r="G2312" s="14" t="s">
        <v>4921</v>
      </c>
      <c r="H2312" s="14" t="s">
        <v>5056</v>
      </c>
      <c r="I2312" s="14" t="s">
        <v>4949</v>
      </c>
      <c r="J2312" s="14" t="s">
        <v>4924</v>
      </c>
      <c r="K2312" s="16">
        <v>40</v>
      </c>
    </row>
    <row r="2313" spans="1:11">
      <c r="A2313" s="12" t="s">
        <v>6863</v>
      </c>
      <c r="B2313" s="12" t="s">
        <v>7328</v>
      </c>
      <c r="C2313" s="12" t="s">
        <v>7463</v>
      </c>
      <c r="D2313" s="13" t="s">
        <v>4918</v>
      </c>
      <c r="E2313" s="13" t="s">
        <v>4919</v>
      </c>
      <c r="F2313" s="13" t="s">
        <v>7465</v>
      </c>
      <c r="G2313" s="14" t="s">
        <v>4942</v>
      </c>
      <c r="H2313" s="14" t="s">
        <v>4966</v>
      </c>
      <c r="I2313" s="14" t="s">
        <v>4947</v>
      </c>
      <c r="J2313" s="14" t="s">
        <v>4924</v>
      </c>
      <c r="K2313" s="16">
        <v>40</v>
      </c>
    </row>
    <row r="2314" spans="1:11">
      <c r="A2314" s="12" t="s">
        <v>6863</v>
      </c>
      <c r="B2314" s="12" t="s">
        <v>7328</v>
      </c>
      <c r="C2314" s="12" t="s">
        <v>7463</v>
      </c>
      <c r="D2314" s="13" t="s">
        <v>4918</v>
      </c>
      <c r="E2314" s="13" t="s">
        <v>4919</v>
      </c>
      <c r="F2314" s="13" t="s">
        <v>7466</v>
      </c>
      <c r="G2314" s="14" t="s">
        <v>4921</v>
      </c>
      <c r="H2314" s="14" t="s">
        <v>5137</v>
      </c>
      <c r="I2314" s="14" t="s">
        <v>4947</v>
      </c>
      <c r="J2314" s="14" t="s">
        <v>4924</v>
      </c>
      <c r="K2314" s="16">
        <v>40</v>
      </c>
    </row>
    <row r="2315" spans="1:11">
      <c r="A2315" s="12" t="s">
        <v>6863</v>
      </c>
      <c r="B2315" s="12" t="s">
        <v>7328</v>
      </c>
      <c r="C2315" s="12" t="s">
        <v>7463</v>
      </c>
      <c r="D2315" s="13" t="s">
        <v>4931</v>
      </c>
      <c r="E2315" s="13" t="s">
        <v>4932</v>
      </c>
      <c r="F2315" s="13" t="s">
        <v>7467</v>
      </c>
      <c r="G2315" s="14" t="s">
        <v>4921</v>
      </c>
      <c r="H2315" s="14" t="s">
        <v>4952</v>
      </c>
      <c r="I2315" s="14" t="s">
        <v>4927</v>
      </c>
      <c r="J2315" s="14" t="s">
        <v>4936</v>
      </c>
      <c r="K2315" s="16">
        <v>40</v>
      </c>
    </row>
    <row r="2316" spans="1:11">
      <c r="A2316" s="12" t="s">
        <v>6863</v>
      </c>
      <c r="B2316" s="12" t="s">
        <v>7328</v>
      </c>
      <c r="C2316" s="12" t="s">
        <v>7463</v>
      </c>
      <c r="D2316" s="13" t="s">
        <v>4931</v>
      </c>
      <c r="E2316" s="13" t="s">
        <v>4932</v>
      </c>
      <c r="F2316" s="13" t="s">
        <v>7468</v>
      </c>
      <c r="G2316" s="14" t="s">
        <v>4921</v>
      </c>
      <c r="H2316" s="14" t="s">
        <v>4926</v>
      </c>
      <c r="I2316" s="14" t="s">
        <v>4927</v>
      </c>
      <c r="J2316" s="14" t="s">
        <v>4924</v>
      </c>
      <c r="K2316" s="16">
        <v>40</v>
      </c>
    </row>
    <row r="2317" spans="1:11">
      <c r="A2317" s="12" t="s">
        <v>6863</v>
      </c>
      <c r="B2317" s="12" t="s">
        <v>7328</v>
      </c>
      <c r="C2317" s="12" t="s">
        <v>7469</v>
      </c>
      <c r="D2317" s="13" t="s">
        <v>4918</v>
      </c>
      <c r="E2317" s="13" t="s">
        <v>4919</v>
      </c>
      <c r="F2317" s="13" t="s">
        <v>7470</v>
      </c>
      <c r="G2317" s="14" t="s">
        <v>4921</v>
      </c>
      <c r="H2317" s="14" t="s">
        <v>7471</v>
      </c>
      <c r="I2317" s="14" t="s">
        <v>6873</v>
      </c>
      <c r="J2317" s="14" t="s">
        <v>4924</v>
      </c>
      <c r="K2317" s="16">
        <v>150</v>
      </c>
    </row>
    <row r="2318" spans="1:11">
      <c r="A2318" s="12" t="s">
        <v>6863</v>
      </c>
      <c r="B2318" s="12" t="s">
        <v>7328</v>
      </c>
      <c r="C2318" s="12" t="s">
        <v>7469</v>
      </c>
      <c r="D2318" s="13" t="s">
        <v>4918</v>
      </c>
      <c r="E2318" s="13" t="s">
        <v>4919</v>
      </c>
      <c r="F2318" s="13" t="s">
        <v>7472</v>
      </c>
      <c r="G2318" s="14" t="s">
        <v>4921</v>
      </c>
      <c r="H2318" s="14" t="s">
        <v>7473</v>
      </c>
      <c r="I2318" s="14" t="s">
        <v>5065</v>
      </c>
      <c r="J2318" s="14" t="s">
        <v>4924</v>
      </c>
      <c r="K2318" s="16">
        <v>150</v>
      </c>
    </row>
    <row r="2319" spans="1:11">
      <c r="A2319" s="12" t="s">
        <v>6863</v>
      </c>
      <c r="B2319" s="12" t="s">
        <v>7328</v>
      </c>
      <c r="C2319" s="12" t="s">
        <v>7469</v>
      </c>
      <c r="D2319" s="13" t="s">
        <v>4918</v>
      </c>
      <c r="E2319" s="13" t="s">
        <v>4943</v>
      </c>
      <c r="F2319" s="13" t="s">
        <v>7474</v>
      </c>
      <c r="G2319" s="14" t="s">
        <v>4921</v>
      </c>
      <c r="H2319" s="14" t="s">
        <v>4952</v>
      </c>
      <c r="I2319" s="14" t="s">
        <v>4927</v>
      </c>
      <c r="J2319" s="14" t="s">
        <v>4924</v>
      </c>
      <c r="K2319" s="16">
        <v>150</v>
      </c>
    </row>
    <row r="2320" spans="1:11">
      <c r="A2320" s="12" t="s">
        <v>6863</v>
      </c>
      <c r="B2320" s="12" t="s">
        <v>7328</v>
      </c>
      <c r="C2320" s="12" t="s">
        <v>7469</v>
      </c>
      <c r="D2320" s="13" t="s">
        <v>4931</v>
      </c>
      <c r="E2320" s="13" t="s">
        <v>4932</v>
      </c>
      <c r="F2320" s="13" t="s">
        <v>7475</v>
      </c>
      <c r="G2320" s="14" t="s">
        <v>4921</v>
      </c>
      <c r="H2320" s="14" t="s">
        <v>4952</v>
      </c>
      <c r="I2320" s="14" t="s">
        <v>4927</v>
      </c>
      <c r="J2320" s="14" t="s">
        <v>4924</v>
      </c>
      <c r="K2320" s="16">
        <v>150</v>
      </c>
    </row>
    <row r="2321" spans="1:11">
      <c r="A2321" s="12" t="s">
        <v>6863</v>
      </c>
      <c r="B2321" s="12" t="s">
        <v>7328</v>
      </c>
      <c r="C2321" s="12" t="s">
        <v>7469</v>
      </c>
      <c r="D2321" s="13" t="s">
        <v>4931</v>
      </c>
      <c r="E2321" s="13" t="s">
        <v>4932</v>
      </c>
      <c r="F2321" s="13" t="s">
        <v>7476</v>
      </c>
      <c r="G2321" s="14" t="s">
        <v>4921</v>
      </c>
      <c r="H2321" s="14" t="s">
        <v>4952</v>
      </c>
      <c r="I2321" s="14" t="s">
        <v>4927</v>
      </c>
      <c r="J2321" s="14" t="s">
        <v>4936</v>
      </c>
      <c r="K2321" s="16">
        <v>150</v>
      </c>
    </row>
    <row r="2322" spans="1:11">
      <c r="A2322" s="12" t="s">
        <v>6863</v>
      </c>
      <c r="B2322" s="12" t="s">
        <v>7328</v>
      </c>
      <c r="C2322" s="12" t="s">
        <v>7477</v>
      </c>
      <c r="D2322" s="13" t="s">
        <v>4918</v>
      </c>
      <c r="E2322" s="13" t="s">
        <v>4919</v>
      </c>
      <c r="F2322" s="13" t="s">
        <v>7478</v>
      </c>
      <c r="G2322" s="14" t="s">
        <v>4921</v>
      </c>
      <c r="H2322" s="14" t="s">
        <v>4966</v>
      </c>
      <c r="I2322" s="14" t="s">
        <v>4947</v>
      </c>
      <c r="J2322" s="14" t="s">
        <v>4924</v>
      </c>
      <c r="K2322" s="16">
        <v>20</v>
      </c>
    </row>
    <row r="2323" spans="1:11">
      <c r="A2323" s="12" t="s">
        <v>6863</v>
      </c>
      <c r="B2323" s="12" t="s">
        <v>7328</v>
      </c>
      <c r="C2323" s="12" t="s">
        <v>7477</v>
      </c>
      <c r="D2323" s="13" t="s">
        <v>4918</v>
      </c>
      <c r="E2323" s="13" t="s">
        <v>4919</v>
      </c>
      <c r="F2323" s="13" t="s">
        <v>7479</v>
      </c>
      <c r="G2323" s="14" t="s">
        <v>4921</v>
      </c>
      <c r="H2323" s="14" t="s">
        <v>5534</v>
      </c>
      <c r="I2323" s="14" t="s">
        <v>5131</v>
      </c>
      <c r="J2323" s="14" t="s">
        <v>4924</v>
      </c>
      <c r="K2323" s="16">
        <v>20</v>
      </c>
    </row>
    <row r="2324" spans="1:11">
      <c r="A2324" s="12" t="s">
        <v>6863</v>
      </c>
      <c r="B2324" s="12" t="s">
        <v>7328</v>
      </c>
      <c r="C2324" s="12" t="s">
        <v>7477</v>
      </c>
      <c r="D2324" s="13" t="s">
        <v>4918</v>
      </c>
      <c r="E2324" s="13" t="s">
        <v>4919</v>
      </c>
      <c r="F2324" s="13" t="s">
        <v>7480</v>
      </c>
      <c r="G2324" s="14" t="s">
        <v>4921</v>
      </c>
      <c r="H2324" s="14" t="s">
        <v>5534</v>
      </c>
      <c r="I2324" s="14" t="s">
        <v>5131</v>
      </c>
      <c r="J2324" s="14" t="s">
        <v>4924</v>
      </c>
      <c r="K2324" s="16">
        <v>20</v>
      </c>
    </row>
    <row r="2325" spans="1:11">
      <c r="A2325" s="12" t="s">
        <v>6863</v>
      </c>
      <c r="B2325" s="12" t="s">
        <v>7328</v>
      </c>
      <c r="C2325" s="12" t="s">
        <v>7477</v>
      </c>
      <c r="D2325" s="13" t="s">
        <v>4931</v>
      </c>
      <c r="E2325" s="13" t="s">
        <v>4932</v>
      </c>
      <c r="F2325" s="13" t="s">
        <v>7481</v>
      </c>
      <c r="G2325" s="14" t="s">
        <v>4921</v>
      </c>
      <c r="H2325" s="14" t="s">
        <v>4952</v>
      </c>
      <c r="I2325" s="14" t="s">
        <v>4927</v>
      </c>
      <c r="J2325" s="14" t="s">
        <v>4936</v>
      </c>
      <c r="K2325" s="16">
        <v>20</v>
      </c>
    </row>
    <row r="2326" spans="1:11">
      <c r="A2326" s="12" t="s">
        <v>6863</v>
      </c>
      <c r="B2326" s="12" t="s">
        <v>7328</v>
      </c>
      <c r="C2326" s="12" t="s">
        <v>7477</v>
      </c>
      <c r="D2326" s="13" t="s">
        <v>4931</v>
      </c>
      <c r="E2326" s="13" t="s">
        <v>4932</v>
      </c>
      <c r="F2326" s="13" t="s">
        <v>7482</v>
      </c>
      <c r="G2326" s="14" t="s">
        <v>4921</v>
      </c>
      <c r="H2326" s="14" t="s">
        <v>4926</v>
      </c>
      <c r="I2326" s="14" t="s">
        <v>4927</v>
      </c>
      <c r="J2326" s="14" t="s">
        <v>4924</v>
      </c>
      <c r="K2326" s="16">
        <v>20</v>
      </c>
    </row>
    <row r="2327" spans="1:11">
      <c r="A2327" s="12" t="s">
        <v>6863</v>
      </c>
      <c r="B2327" s="12" t="s">
        <v>7328</v>
      </c>
      <c r="C2327" s="12" t="s">
        <v>7483</v>
      </c>
      <c r="D2327" s="13" t="s">
        <v>4918</v>
      </c>
      <c r="E2327" s="13" t="s">
        <v>4919</v>
      </c>
      <c r="F2327" s="13" t="s">
        <v>7484</v>
      </c>
      <c r="G2327" s="14" t="s">
        <v>4921</v>
      </c>
      <c r="H2327" s="14" t="s">
        <v>4956</v>
      </c>
      <c r="I2327" s="14" t="s">
        <v>5131</v>
      </c>
      <c r="J2327" s="14" t="s">
        <v>4924</v>
      </c>
      <c r="K2327" s="16">
        <v>10</v>
      </c>
    </row>
    <row r="2328" spans="1:11">
      <c r="A2328" s="12" t="s">
        <v>6863</v>
      </c>
      <c r="B2328" s="12" t="s">
        <v>7328</v>
      </c>
      <c r="C2328" s="12" t="s">
        <v>7483</v>
      </c>
      <c r="D2328" s="13" t="s">
        <v>4918</v>
      </c>
      <c r="E2328" s="13" t="s">
        <v>4919</v>
      </c>
      <c r="F2328" s="13" t="s">
        <v>7485</v>
      </c>
      <c r="G2328" s="14" t="s">
        <v>4921</v>
      </c>
      <c r="H2328" s="14" t="s">
        <v>4956</v>
      </c>
      <c r="I2328" s="14" t="s">
        <v>4949</v>
      </c>
      <c r="J2328" s="14" t="s">
        <v>4924</v>
      </c>
      <c r="K2328" s="16">
        <v>10</v>
      </c>
    </row>
    <row r="2329" spans="1:11">
      <c r="A2329" s="12" t="s">
        <v>6863</v>
      </c>
      <c r="B2329" s="12" t="s">
        <v>7328</v>
      </c>
      <c r="C2329" s="12" t="s">
        <v>7483</v>
      </c>
      <c r="D2329" s="13" t="s">
        <v>4918</v>
      </c>
      <c r="E2329" s="13" t="s">
        <v>4919</v>
      </c>
      <c r="F2329" s="13" t="s">
        <v>7486</v>
      </c>
      <c r="G2329" s="14" t="s">
        <v>4921</v>
      </c>
      <c r="H2329" s="14" t="s">
        <v>4966</v>
      </c>
      <c r="I2329" s="14" t="s">
        <v>4949</v>
      </c>
      <c r="J2329" s="14" t="s">
        <v>4924</v>
      </c>
      <c r="K2329" s="16">
        <v>10</v>
      </c>
    </row>
    <row r="2330" spans="1:11">
      <c r="A2330" s="12" t="s">
        <v>6863</v>
      </c>
      <c r="B2330" s="12" t="s">
        <v>7328</v>
      </c>
      <c r="C2330" s="12" t="s">
        <v>7483</v>
      </c>
      <c r="D2330" s="13" t="s">
        <v>4931</v>
      </c>
      <c r="E2330" s="13" t="s">
        <v>4932</v>
      </c>
      <c r="F2330" s="13" t="s">
        <v>7487</v>
      </c>
      <c r="G2330" s="14" t="s">
        <v>4921</v>
      </c>
      <c r="H2330" s="14" t="s">
        <v>4952</v>
      </c>
      <c r="I2330" s="14" t="s">
        <v>4927</v>
      </c>
      <c r="J2330" s="14" t="s">
        <v>4924</v>
      </c>
      <c r="K2330" s="16">
        <v>10</v>
      </c>
    </row>
    <row r="2331" spans="1:11">
      <c r="A2331" s="12" t="s">
        <v>6863</v>
      </c>
      <c r="B2331" s="12" t="s">
        <v>7328</v>
      </c>
      <c r="C2331" s="12" t="s">
        <v>7483</v>
      </c>
      <c r="D2331" s="13" t="s">
        <v>4931</v>
      </c>
      <c r="E2331" s="13" t="s">
        <v>4932</v>
      </c>
      <c r="F2331" s="13" t="s">
        <v>7488</v>
      </c>
      <c r="G2331" s="14" t="s">
        <v>4921</v>
      </c>
      <c r="H2331" s="14" t="s">
        <v>4952</v>
      </c>
      <c r="I2331" s="14" t="s">
        <v>4927</v>
      </c>
      <c r="J2331" s="14" t="s">
        <v>4936</v>
      </c>
      <c r="K2331" s="16">
        <v>10</v>
      </c>
    </row>
    <row r="2332" spans="1:11">
      <c r="A2332" s="12" t="s">
        <v>6863</v>
      </c>
      <c r="B2332" s="12" t="s">
        <v>7328</v>
      </c>
      <c r="C2332" s="12" t="s">
        <v>7489</v>
      </c>
      <c r="D2332" s="13" t="s">
        <v>4918</v>
      </c>
      <c r="E2332" s="13" t="s">
        <v>4919</v>
      </c>
      <c r="F2332" s="13" t="s">
        <v>7490</v>
      </c>
      <c r="G2332" s="14" t="s">
        <v>4942</v>
      </c>
      <c r="H2332" s="14" t="s">
        <v>4922</v>
      </c>
      <c r="I2332" s="14" t="s">
        <v>5427</v>
      </c>
      <c r="J2332" s="14" t="s">
        <v>4924</v>
      </c>
      <c r="K2332" s="16">
        <v>364.0362</v>
      </c>
    </row>
    <row r="2333" spans="1:11">
      <c r="A2333" s="12" t="s">
        <v>6863</v>
      </c>
      <c r="B2333" s="12" t="s">
        <v>7328</v>
      </c>
      <c r="C2333" s="12" t="s">
        <v>7489</v>
      </c>
      <c r="D2333" s="13" t="s">
        <v>4918</v>
      </c>
      <c r="E2333" s="13" t="s">
        <v>4919</v>
      </c>
      <c r="F2333" s="13" t="s">
        <v>7491</v>
      </c>
      <c r="G2333" s="14" t="s">
        <v>4942</v>
      </c>
      <c r="H2333" s="14" t="s">
        <v>7492</v>
      </c>
      <c r="I2333" s="14" t="s">
        <v>5351</v>
      </c>
      <c r="J2333" s="14" t="s">
        <v>4924</v>
      </c>
      <c r="K2333" s="16">
        <v>364.0362</v>
      </c>
    </row>
    <row r="2334" spans="1:11">
      <c r="A2334" s="12" t="s">
        <v>6863</v>
      </c>
      <c r="B2334" s="12" t="s">
        <v>7328</v>
      </c>
      <c r="C2334" s="12" t="s">
        <v>7489</v>
      </c>
      <c r="D2334" s="13" t="s">
        <v>4918</v>
      </c>
      <c r="E2334" s="13" t="s">
        <v>4919</v>
      </c>
      <c r="F2334" s="13" t="s">
        <v>7493</v>
      </c>
      <c r="G2334" s="14" t="s">
        <v>4942</v>
      </c>
      <c r="H2334" s="14" t="s">
        <v>5300</v>
      </c>
      <c r="I2334" s="14" t="s">
        <v>5351</v>
      </c>
      <c r="J2334" s="14" t="s">
        <v>4924</v>
      </c>
      <c r="K2334" s="16">
        <v>364.0362</v>
      </c>
    </row>
    <row r="2335" spans="1:11">
      <c r="A2335" s="12" t="s">
        <v>6863</v>
      </c>
      <c r="B2335" s="12" t="s">
        <v>7328</v>
      </c>
      <c r="C2335" s="12" t="s">
        <v>7489</v>
      </c>
      <c r="D2335" s="13" t="s">
        <v>4931</v>
      </c>
      <c r="E2335" s="13" t="s">
        <v>4932</v>
      </c>
      <c r="F2335" s="13" t="s">
        <v>7494</v>
      </c>
      <c r="G2335" s="14" t="s">
        <v>4942</v>
      </c>
      <c r="H2335" s="14" t="s">
        <v>4938</v>
      </c>
      <c r="I2335" s="14" t="s">
        <v>4927</v>
      </c>
      <c r="J2335" s="14" t="s">
        <v>4924</v>
      </c>
      <c r="K2335" s="16">
        <v>364.0362</v>
      </c>
    </row>
    <row r="2336" spans="1:11">
      <c r="A2336" s="12" t="s">
        <v>6863</v>
      </c>
      <c r="B2336" s="12" t="s">
        <v>7328</v>
      </c>
      <c r="C2336" s="12" t="s">
        <v>7489</v>
      </c>
      <c r="D2336" s="13" t="s">
        <v>4931</v>
      </c>
      <c r="E2336" s="13" t="s">
        <v>4932</v>
      </c>
      <c r="F2336" s="13" t="s">
        <v>7495</v>
      </c>
      <c r="G2336" s="14" t="s">
        <v>4942</v>
      </c>
      <c r="H2336" s="14" t="s">
        <v>4938</v>
      </c>
      <c r="I2336" s="14" t="s">
        <v>4927</v>
      </c>
      <c r="J2336" s="14" t="s">
        <v>4936</v>
      </c>
      <c r="K2336" s="16">
        <v>364.0362</v>
      </c>
    </row>
    <row r="2337" spans="1:11">
      <c r="A2337" s="12" t="s">
        <v>6863</v>
      </c>
      <c r="B2337" s="12" t="s">
        <v>7328</v>
      </c>
      <c r="C2337" s="12" t="s">
        <v>7496</v>
      </c>
      <c r="D2337" s="13" t="s">
        <v>4918</v>
      </c>
      <c r="E2337" s="13" t="s">
        <v>4919</v>
      </c>
      <c r="F2337" s="13" t="s">
        <v>6052</v>
      </c>
      <c r="G2337" s="14" t="s">
        <v>4921</v>
      </c>
      <c r="H2337" s="14" t="s">
        <v>4988</v>
      </c>
      <c r="I2337" s="14" t="s">
        <v>5065</v>
      </c>
      <c r="J2337" s="14" t="s">
        <v>4924</v>
      </c>
      <c r="K2337" s="16">
        <v>30</v>
      </c>
    </row>
    <row r="2338" spans="1:11">
      <c r="A2338" s="12" t="s">
        <v>6863</v>
      </c>
      <c r="B2338" s="12" t="s">
        <v>7328</v>
      </c>
      <c r="C2338" s="12" t="s">
        <v>7496</v>
      </c>
      <c r="D2338" s="13" t="s">
        <v>4918</v>
      </c>
      <c r="E2338" s="13" t="s">
        <v>4919</v>
      </c>
      <c r="F2338" s="13" t="s">
        <v>7497</v>
      </c>
      <c r="G2338" s="14" t="s">
        <v>4921</v>
      </c>
      <c r="H2338" s="14" t="s">
        <v>4956</v>
      </c>
      <c r="I2338" s="14" t="s">
        <v>5126</v>
      </c>
      <c r="J2338" s="14" t="s">
        <v>4924</v>
      </c>
      <c r="K2338" s="16">
        <v>30</v>
      </c>
    </row>
    <row r="2339" spans="1:11">
      <c r="A2339" s="12" t="s">
        <v>6863</v>
      </c>
      <c r="B2339" s="12" t="s">
        <v>7328</v>
      </c>
      <c r="C2339" s="12" t="s">
        <v>7496</v>
      </c>
      <c r="D2339" s="13" t="s">
        <v>4918</v>
      </c>
      <c r="E2339" s="13" t="s">
        <v>4919</v>
      </c>
      <c r="F2339" s="13" t="s">
        <v>7498</v>
      </c>
      <c r="G2339" s="14" t="s">
        <v>4921</v>
      </c>
      <c r="H2339" s="14" t="s">
        <v>4988</v>
      </c>
      <c r="I2339" s="14" t="s">
        <v>5065</v>
      </c>
      <c r="J2339" s="14" t="s">
        <v>4924</v>
      </c>
      <c r="K2339" s="16">
        <v>30</v>
      </c>
    </row>
    <row r="2340" spans="1:11">
      <c r="A2340" s="12" t="s">
        <v>6863</v>
      </c>
      <c r="B2340" s="12" t="s">
        <v>7328</v>
      </c>
      <c r="C2340" s="12" t="s">
        <v>7496</v>
      </c>
      <c r="D2340" s="13" t="s">
        <v>4931</v>
      </c>
      <c r="E2340" s="13" t="s">
        <v>4932</v>
      </c>
      <c r="F2340" s="13" t="s">
        <v>7499</v>
      </c>
      <c r="G2340" s="14" t="s">
        <v>4921</v>
      </c>
      <c r="H2340" s="14" t="s">
        <v>4952</v>
      </c>
      <c r="I2340" s="14" t="s">
        <v>4927</v>
      </c>
      <c r="J2340" s="14" t="s">
        <v>4936</v>
      </c>
      <c r="K2340" s="16">
        <v>30</v>
      </c>
    </row>
    <row r="2341" spans="1:11">
      <c r="A2341" s="12" t="s">
        <v>6863</v>
      </c>
      <c r="B2341" s="12" t="s">
        <v>7328</v>
      </c>
      <c r="C2341" s="12" t="s">
        <v>7496</v>
      </c>
      <c r="D2341" s="13" t="s">
        <v>4931</v>
      </c>
      <c r="E2341" s="13" t="s">
        <v>4932</v>
      </c>
      <c r="F2341" s="13" t="s">
        <v>7500</v>
      </c>
      <c r="G2341" s="14" t="s">
        <v>4921</v>
      </c>
      <c r="H2341" s="14" t="s">
        <v>4952</v>
      </c>
      <c r="I2341" s="14" t="s">
        <v>4927</v>
      </c>
      <c r="J2341" s="14" t="s">
        <v>4924</v>
      </c>
      <c r="K2341" s="16">
        <v>30</v>
      </c>
    </row>
    <row r="2342" spans="1:11">
      <c r="A2342" s="12" t="s">
        <v>6863</v>
      </c>
      <c r="B2342" s="12" t="s">
        <v>7328</v>
      </c>
      <c r="C2342" s="12" t="s">
        <v>7501</v>
      </c>
      <c r="D2342" s="13" t="s">
        <v>4918</v>
      </c>
      <c r="E2342" s="13" t="s">
        <v>4919</v>
      </c>
      <c r="F2342" s="13" t="s">
        <v>7502</v>
      </c>
      <c r="G2342" s="14" t="s">
        <v>4921</v>
      </c>
      <c r="H2342" s="14" t="s">
        <v>5542</v>
      </c>
      <c r="I2342" s="14" t="s">
        <v>5126</v>
      </c>
      <c r="J2342" s="14" t="s">
        <v>4924</v>
      </c>
      <c r="K2342" s="16">
        <v>27</v>
      </c>
    </row>
    <row r="2343" spans="1:11">
      <c r="A2343" s="12" t="s">
        <v>6863</v>
      </c>
      <c r="B2343" s="12" t="s">
        <v>7328</v>
      </c>
      <c r="C2343" s="12" t="s">
        <v>7501</v>
      </c>
      <c r="D2343" s="13" t="s">
        <v>4918</v>
      </c>
      <c r="E2343" s="13" t="s">
        <v>4919</v>
      </c>
      <c r="F2343" s="13" t="s">
        <v>7503</v>
      </c>
      <c r="G2343" s="14" t="s">
        <v>4921</v>
      </c>
      <c r="H2343" s="14" t="s">
        <v>7504</v>
      </c>
      <c r="I2343" s="14" t="s">
        <v>5126</v>
      </c>
      <c r="J2343" s="14" t="s">
        <v>4924</v>
      </c>
      <c r="K2343" s="16">
        <v>27</v>
      </c>
    </row>
    <row r="2344" spans="1:11">
      <c r="A2344" s="12" t="s">
        <v>6863</v>
      </c>
      <c r="B2344" s="12" t="s">
        <v>7328</v>
      </c>
      <c r="C2344" s="12" t="s">
        <v>7501</v>
      </c>
      <c r="D2344" s="13" t="s">
        <v>4918</v>
      </c>
      <c r="E2344" s="13" t="s">
        <v>4919</v>
      </c>
      <c r="F2344" s="13" t="s">
        <v>7505</v>
      </c>
      <c r="G2344" s="14" t="s">
        <v>4921</v>
      </c>
      <c r="H2344" s="14" t="s">
        <v>5542</v>
      </c>
      <c r="I2344" s="14" t="s">
        <v>5126</v>
      </c>
      <c r="J2344" s="14" t="s">
        <v>4924</v>
      </c>
      <c r="K2344" s="16">
        <v>27</v>
      </c>
    </row>
    <row r="2345" spans="1:11">
      <c r="A2345" s="12" t="s">
        <v>6863</v>
      </c>
      <c r="B2345" s="12" t="s">
        <v>7328</v>
      </c>
      <c r="C2345" s="12" t="s">
        <v>7501</v>
      </c>
      <c r="D2345" s="13" t="s">
        <v>4931</v>
      </c>
      <c r="E2345" s="13" t="s">
        <v>4932</v>
      </c>
      <c r="F2345" s="13" t="s">
        <v>7506</v>
      </c>
      <c r="G2345" s="14" t="s">
        <v>4921</v>
      </c>
      <c r="H2345" s="14" t="s">
        <v>4926</v>
      </c>
      <c r="I2345" s="14" t="s">
        <v>4927</v>
      </c>
      <c r="J2345" s="14" t="s">
        <v>4936</v>
      </c>
      <c r="K2345" s="16">
        <v>27</v>
      </c>
    </row>
    <row r="2346" spans="1:11">
      <c r="A2346" s="12" t="s">
        <v>6863</v>
      </c>
      <c r="B2346" s="12" t="s">
        <v>7328</v>
      </c>
      <c r="C2346" s="12" t="s">
        <v>7501</v>
      </c>
      <c r="D2346" s="13" t="s">
        <v>4931</v>
      </c>
      <c r="E2346" s="13" t="s">
        <v>4932</v>
      </c>
      <c r="F2346" s="13" t="s">
        <v>7507</v>
      </c>
      <c r="G2346" s="14" t="s">
        <v>4921</v>
      </c>
      <c r="H2346" s="14" t="s">
        <v>4926</v>
      </c>
      <c r="I2346" s="14" t="s">
        <v>4927</v>
      </c>
      <c r="J2346" s="14" t="s">
        <v>4924</v>
      </c>
      <c r="K2346" s="16">
        <v>27</v>
      </c>
    </row>
    <row r="2347" spans="1:11">
      <c r="A2347" s="12" t="s">
        <v>6863</v>
      </c>
      <c r="B2347" s="12" t="s">
        <v>7508</v>
      </c>
      <c r="C2347" s="12" t="s">
        <v>7509</v>
      </c>
      <c r="D2347" s="13"/>
      <c r="E2347" s="13"/>
      <c r="F2347" s="13"/>
      <c r="G2347" s="14"/>
      <c r="H2347" s="14"/>
      <c r="I2347" s="14"/>
      <c r="J2347" s="14"/>
      <c r="K2347" s="16">
        <v>4</v>
      </c>
    </row>
    <row r="2348" spans="1:11">
      <c r="A2348" s="12" t="s">
        <v>6863</v>
      </c>
      <c r="B2348" s="12" t="s">
        <v>7508</v>
      </c>
      <c r="C2348" s="12" t="s">
        <v>7510</v>
      </c>
      <c r="D2348" s="13" t="s">
        <v>4918</v>
      </c>
      <c r="E2348" s="13" t="s">
        <v>4919</v>
      </c>
      <c r="F2348" s="13" t="s">
        <v>7511</v>
      </c>
      <c r="G2348" s="14" t="s">
        <v>4921</v>
      </c>
      <c r="H2348" s="14" t="s">
        <v>5875</v>
      </c>
      <c r="I2348" s="14" t="s">
        <v>5126</v>
      </c>
      <c r="J2348" s="14" t="s">
        <v>4924</v>
      </c>
      <c r="K2348" s="16">
        <v>292</v>
      </c>
    </row>
    <row r="2349" spans="1:11">
      <c r="A2349" s="12" t="s">
        <v>6863</v>
      </c>
      <c r="B2349" s="12" t="s">
        <v>7508</v>
      </c>
      <c r="C2349" s="12" t="s">
        <v>7510</v>
      </c>
      <c r="D2349" s="13" t="s">
        <v>4918</v>
      </c>
      <c r="E2349" s="13" t="s">
        <v>4919</v>
      </c>
      <c r="F2349" s="13" t="s">
        <v>7512</v>
      </c>
      <c r="G2349" s="14" t="s">
        <v>4942</v>
      </c>
      <c r="H2349" s="14" t="s">
        <v>4922</v>
      </c>
      <c r="I2349" s="14" t="s">
        <v>4947</v>
      </c>
      <c r="J2349" s="14" t="s">
        <v>4924</v>
      </c>
      <c r="K2349" s="16">
        <v>292</v>
      </c>
    </row>
    <row r="2350" spans="1:11">
      <c r="A2350" s="12" t="s">
        <v>6863</v>
      </c>
      <c r="B2350" s="12" t="s">
        <v>7508</v>
      </c>
      <c r="C2350" s="12" t="s">
        <v>7510</v>
      </c>
      <c r="D2350" s="13" t="s">
        <v>4918</v>
      </c>
      <c r="E2350" s="13" t="s">
        <v>4919</v>
      </c>
      <c r="F2350" s="13" t="s">
        <v>7513</v>
      </c>
      <c r="G2350" s="14" t="s">
        <v>4921</v>
      </c>
      <c r="H2350" s="14" t="s">
        <v>7514</v>
      </c>
      <c r="I2350" s="14" t="s">
        <v>5065</v>
      </c>
      <c r="J2350" s="14" t="s">
        <v>4924</v>
      </c>
      <c r="K2350" s="16">
        <v>292</v>
      </c>
    </row>
    <row r="2351" spans="1:11">
      <c r="A2351" s="12" t="s">
        <v>6863</v>
      </c>
      <c r="B2351" s="12" t="s">
        <v>7508</v>
      </c>
      <c r="C2351" s="12" t="s">
        <v>7510</v>
      </c>
      <c r="D2351" s="13" t="s">
        <v>4931</v>
      </c>
      <c r="E2351" s="13" t="s">
        <v>4932</v>
      </c>
      <c r="F2351" s="13" t="s">
        <v>7515</v>
      </c>
      <c r="G2351" s="14" t="s">
        <v>4921</v>
      </c>
      <c r="H2351" s="14" t="s">
        <v>4952</v>
      </c>
      <c r="I2351" s="14" t="s">
        <v>4927</v>
      </c>
      <c r="J2351" s="14" t="s">
        <v>4936</v>
      </c>
      <c r="K2351" s="16">
        <v>292</v>
      </c>
    </row>
    <row r="2352" spans="1:11">
      <c r="A2352" s="12" t="s">
        <v>6863</v>
      </c>
      <c r="B2352" s="12" t="s">
        <v>7508</v>
      </c>
      <c r="C2352" s="12" t="s">
        <v>7510</v>
      </c>
      <c r="D2352" s="13" t="s">
        <v>4931</v>
      </c>
      <c r="E2352" s="13" t="s">
        <v>4932</v>
      </c>
      <c r="F2352" s="13" t="s">
        <v>7516</v>
      </c>
      <c r="G2352" s="14" t="s">
        <v>4921</v>
      </c>
      <c r="H2352" s="14" t="s">
        <v>4952</v>
      </c>
      <c r="I2352" s="14" t="s">
        <v>4927</v>
      </c>
      <c r="J2352" s="14" t="s">
        <v>4924</v>
      </c>
      <c r="K2352" s="16">
        <v>292</v>
      </c>
    </row>
    <row r="2353" spans="1:11">
      <c r="A2353" s="12" t="s">
        <v>6863</v>
      </c>
      <c r="B2353" s="12" t="s">
        <v>7508</v>
      </c>
      <c r="C2353" s="12" t="s">
        <v>7517</v>
      </c>
      <c r="D2353" s="13" t="s">
        <v>4918</v>
      </c>
      <c r="E2353" s="13" t="s">
        <v>4919</v>
      </c>
      <c r="F2353" s="13" t="s">
        <v>7511</v>
      </c>
      <c r="G2353" s="14" t="s">
        <v>4921</v>
      </c>
      <c r="H2353" s="14" t="s">
        <v>5283</v>
      </c>
      <c r="I2353" s="14" t="s">
        <v>5126</v>
      </c>
      <c r="J2353" s="14" t="s">
        <v>4924</v>
      </c>
      <c r="K2353" s="16">
        <v>7.08884</v>
      </c>
    </row>
    <row r="2354" spans="1:11">
      <c r="A2354" s="12" t="s">
        <v>6863</v>
      </c>
      <c r="B2354" s="12" t="s">
        <v>7508</v>
      </c>
      <c r="C2354" s="12" t="s">
        <v>7517</v>
      </c>
      <c r="D2354" s="13" t="s">
        <v>4918</v>
      </c>
      <c r="E2354" s="13" t="s">
        <v>4919</v>
      </c>
      <c r="F2354" s="13" t="s">
        <v>7512</v>
      </c>
      <c r="G2354" s="14" t="s">
        <v>4942</v>
      </c>
      <c r="H2354" s="14" t="s">
        <v>4922</v>
      </c>
      <c r="I2354" s="14" t="s">
        <v>4947</v>
      </c>
      <c r="J2354" s="14" t="s">
        <v>4924</v>
      </c>
      <c r="K2354" s="16">
        <v>7.08884</v>
      </c>
    </row>
    <row r="2355" spans="1:11">
      <c r="A2355" s="12" t="s">
        <v>6863</v>
      </c>
      <c r="B2355" s="12" t="s">
        <v>7508</v>
      </c>
      <c r="C2355" s="12" t="s">
        <v>7517</v>
      </c>
      <c r="D2355" s="13" t="s">
        <v>4918</v>
      </c>
      <c r="E2355" s="13" t="s">
        <v>4919</v>
      </c>
      <c r="F2355" s="13" t="s">
        <v>7513</v>
      </c>
      <c r="G2355" s="14" t="s">
        <v>4921</v>
      </c>
      <c r="H2355" s="14" t="s">
        <v>5488</v>
      </c>
      <c r="I2355" s="14" t="s">
        <v>5065</v>
      </c>
      <c r="J2355" s="14" t="s">
        <v>4924</v>
      </c>
      <c r="K2355" s="16">
        <v>7.08884</v>
      </c>
    </row>
    <row r="2356" spans="1:11">
      <c r="A2356" s="12" t="s">
        <v>6863</v>
      </c>
      <c r="B2356" s="12" t="s">
        <v>7508</v>
      </c>
      <c r="C2356" s="12" t="s">
        <v>7517</v>
      </c>
      <c r="D2356" s="13" t="s">
        <v>4931</v>
      </c>
      <c r="E2356" s="13" t="s">
        <v>4932</v>
      </c>
      <c r="F2356" s="13" t="s">
        <v>7515</v>
      </c>
      <c r="G2356" s="14" t="s">
        <v>4921</v>
      </c>
      <c r="H2356" s="14" t="s">
        <v>4952</v>
      </c>
      <c r="I2356" s="14" t="s">
        <v>4927</v>
      </c>
      <c r="J2356" s="14" t="s">
        <v>4924</v>
      </c>
      <c r="K2356" s="16">
        <v>7.08884</v>
      </c>
    </row>
    <row r="2357" spans="1:11">
      <c r="A2357" s="12" t="s">
        <v>6863</v>
      </c>
      <c r="B2357" s="12" t="s">
        <v>7508</v>
      </c>
      <c r="C2357" s="12" t="s">
        <v>7517</v>
      </c>
      <c r="D2357" s="13" t="s">
        <v>4931</v>
      </c>
      <c r="E2357" s="13" t="s">
        <v>4932</v>
      </c>
      <c r="F2357" s="13" t="s">
        <v>7516</v>
      </c>
      <c r="G2357" s="14" t="s">
        <v>4921</v>
      </c>
      <c r="H2357" s="14" t="s">
        <v>4952</v>
      </c>
      <c r="I2357" s="14" t="s">
        <v>4927</v>
      </c>
      <c r="J2357" s="14" t="s">
        <v>4936</v>
      </c>
      <c r="K2357" s="16">
        <v>7.08884</v>
      </c>
    </row>
    <row r="2358" spans="1:11">
      <c r="A2358" s="12" t="s">
        <v>6863</v>
      </c>
      <c r="B2358" s="12" t="s">
        <v>7508</v>
      </c>
      <c r="C2358" s="12" t="s">
        <v>7518</v>
      </c>
      <c r="D2358" s="13" t="s">
        <v>4918</v>
      </c>
      <c r="E2358" s="13" t="s">
        <v>4919</v>
      </c>
      <c r="F2358" s="13" t="s">
        <v>7511</v>
      </c>
      <c r="G2358" s="14" t="s">
        <v>4921</v>
      </c>
      <c r="H2358" s="14" t="s">
        <v>7519</v>
      </c>
      <c r="I2358" s="14" t="s">
        <v>5126</v>
      </c>
      <c r="J2358" s="14" t="s">
        <v>4924</v>
      </c>
      <c r="K2358" s="16">
        <v>77</v>
      </c>
    </row>
    <row r="2359" spans="1:11">
      <c r="A2359" s="12" t="s">
        <v>6863</v>
      </c>
      <c r="B2359" s="12" t="s">
        <v>7508</v>
      </c>
      <c r="C2359" s="12" t="s">
        <v>7518</v>
      </c>
      <c r="D2359" s="13" t="s">
        <v>4918</v>
      </c>
      <c r="E2359" s="13" t="s">
        <v>4919</v>
      </c>
      <c r="F2359" s="13" t="s">
        <v>7511</v>
      </c>
      <c r="G2359" s="14" t="s">
        <v>4921</v>
      </c>
      <c r="H2359" s="14" t="s">
        <v>7519</v>
      </c>
      <c r="I2359" s="14" t="s">
        <v>5126</v>
      </c>
      <c r="J2359" s="14" t="s">
        <v>4924</v>
      </c>
      <c r="K2359" s="16">
        <v>76</v>
      </c>
    </row>
    <row r="2360" spans="1:11">
      <c r="A2360" s="12" t="s">
        <v>6863</v>
      </c>
      <c r="B2360" s="12" t="s">
        <v>7508</v>
      </c>
      <c r="C2360" s="12" t="s">
        <v>7518</v>
      </c>
      <c r="D2360" s="13" t="s">
        <v>4918</v>
      </c>
      <c r="E2360" s="13" t="s">
        <v>4919</v>
      </c>
      <c r="F2360" s="13" t="s">
        <v>7512</v>
      </c>
      <c r="G2360" s="14" t="s">
        <v>4942</v>
      </c>
      <c r="H2360" s="14" t="s">
        <v>4988</v>
      </c>
      <c r="I2360" s="14" t="s">
        <v>4947</v>
      </c>
      <c r="J2360" s="14" t="s">
        <v>4924</v>
      </c>
      <c r="K2360" s="16">
        <v>77</v>
      </c>
    </row>
    <row r="2361" spans="1:11">
      <c r="A2361" s="12" t="s">
        <v>6863</v>
      </c>
      <c r="B2361" s="12" t="s">
        <v>7508</v>
      </c>
      <c r="C2361" s="12" t="s">
        <v>7518</v>
      </c>
      <c r="D2361" s="13" t="s">
        <v>4918</v>
      </c>
      <c r="E2361" s="13" t="s">
        <v>4919</v>
      </c>
      <c r="F2361" s="13" t="s">
        <v>7512</v>
      </c>
      <c r="G2361" s="14" t="s">
        <v>4942</v>
      </c>
      <c r="H2361" s="14" t="s">
        <v>4988</v>
      </c>
      <c r="I2361" s="14" t="s">
        <v>4947</v>
      </c>
      <c r="J2361" s="14" t="s">
        <v>4924</v>
      </c>
      <c r="K2361" s="16">
        <v>76</v>
      </c>
    </row>
    <row r="2362" spans="1:11">
      <c r="A2362" s="12" t="s">
        <v>6863</v>
      </c>
      <c r="B2362" s="12" t="s">
        <v>7508</v>
      </c>
      <c r="C2362" s="12" t="s">
        <v>7518</v>
      </c>
      <c r="D2362" s="13" t="s">
        <v>4918</v>
      </c>
      <c r="E2362" s="13" t="s">
        <v>4919</v>
      </c>
      <c r="F2362" s="13" t="s">
        <v>7513</v>
      </c>
      <c r="G2362" s="14" t="s">
        <v>4921</v>
      </c>
      <c r="H2362" s="14" t="s">
        <v>5119</v>
      </c>
      <c r="I2362" s="14" t="s">
        <v>5065</v>
      </c>
      <c r="J2362" s="14" t="s">
        <v>4924</v>
      </c>
      <c r="K2362" s="16">
        <v>77</v>
      </c>
    </row>
    <row r="2363" spans="1:11">
      <c r="A2363" s="12" t="s">
        <v>6863</v>
      </c>
      <c r="B2363" s="12" t="s">
        <v>7508</v>
      </c>
      <c r="C2363" s="12" t="s">
        <v>7518</v>
      </c>
      <c r="D2363" s="13" t="s">
        <v>4918</v>
      </c>
      <c r="E2363" s="13" t="s">
        <v>4919</v>
      </c>
      <c r="F2363" s="13" t="s">
        <v>7513</v>
      </c>
      <c r="G2363" s="14" t="s">
        <v>4921</v>
      </c>
      <c r="H2363" s="14" t="s">
        <v>5119</v>
      </c>
      <c r="I2363" s="14" t="s">
        <v>5065</v>
      </c>
      <c r="J2363" s="14" t="s">
        <v>4924</v>
      </c>
      <c r="K2363" s="16">
        <v>76</v>
      </c>
    </row>
    <row r="2364" spans="1:11">
      <c r="A2364" s="12" t="s">
        <v>6863</v>
      </c>
      <c r="B2364" s="12" t="s">
        <v>7508</v>
      </c>
      <c r="C2364" s="12" t="s">
        <v>7518</v>
      </c>
      <c r="D2364" s="13" t="s">
        <v>4931</v>
      </c>
      <c r="E2364" s="13" t="s">
        <v>4932</v>
      </c>
      <c r="F2364" s="13" t="s">
        <v>7515</v>
      </c>
      <c r="G2364" s="14" t="s">
        <v>4921</v>
      </c>
      <c r="H2364" s="14" t="s">
        <v>4952</v>
      </c>
      <c r="I2364" s="14" t="s">
        <v>4927</v>
      </c>
      <c r="J2364" s="14" t="s">
        <v>4936</v>
      </c>
      <c r="K2364" s="16">
        <v>77</v>
      </c>
    </row>
    <row r="2365" spans="1:11">
      <c r="A2365" s="12" t="s">
        <v>6863</v>
      </c>
      <c r="B2365" s="12" t="s">
        <v>7508</v>
      </c>
      <c r="C2365" s="12" t="s">
        <v>7518</v>
      </c>
      <c r="D2365" s="13" t="s">
        <v>4931</v>
      </c>
      <c r="E2365" s="13" t="s">
        <v>4932</v>
      </c>
      <c r="F2365" s="13" t="s">
        <v>7515</v>
      </c>
      <c r="G2365" s="14" t="s">
        <v>4921</v>
      </c>
      <c r="H2365" s="14" t="s">
        <v>4952</v>
      </c>
      <c r="I2365" s="14" t="s">
        <v>4927</v>
      </c>
      <c r="J2365" s="14" t="s">
        <v>4936</v>
      </c>
      <c r="K2365" s="16">
        <v>76</v>
      </c>
    </row>
    <row r="2366" spans="1:11">
      <c r="A2366" s="12" t="s">
        <v>6863</v>
      </c>
      <c r="B2366" s="12" t="s">
        <v>7508</v>
      </c>
      <c r="C2366" s="12" t="s">
        <v>7518</v>
      </c>
      <c r="D2366" s="13" t="s">
        <v>4931</v>
      </c>
      <c r="E2366" s="13" t="s">
        <v>4932</v>
      </c>
      <c r="F2366" s="13" t="s">
        <v>7516</v>
      </c>
      <c r="G2366" s="14" t="s">
        <v>4921</v>
      </c>
      <c r="H2366" s="14" t="s">
        <v>4952</v>
      </c>
      <c r="I2366" s="14" t="s">
        <v>4927</v>
      </c>
      <c r="J2366" s="14" t="s">
        <v>4924</v>
      </c>
      <c r="K2366" s="16">
        <v>77</v>
      </c>
    </row>
    <row r="2367" spans="1:11">
      <c r="A2367" s="12" t="s">
        <v>6863</v>
      </c>
      <c r="B2367" s="12" t="s">
        <v>7508</v>
      </c>
      <c r="C2367" s="12" t="s">
        <v>7518</v>
      </c>
      <c r="D2367" s="13" t="s">
        <v>4931</v>
      </c>
      <c r="E2367" s="13" t="s">
        <v>4932</v>
      </c>
      <c r="F2367" s="13" t="s">
        <v>7516</v>
      </c>
      <c r="G2367" s="14" t="s">
        <v>4921</v>
      </c>
      <c r="H2367" s="14" t="s">
        <v>4952</v>
      </c>
      <c r="I2367" s="14" t="s">
        <v>4927</v>
      </c>
      <c r="J2367" s="14" t="s">
        <v>4924</v>
      </c>
      <c r="K2367" s="16">
        <v>76</v>
      </c>
    </row>
    <row r="2368" spans="1:11">
      <c r="A2368" s="12" t="s">
        <v>6863</v>
      </c>
      <c r="B2368" s="12" t="s">
        <v>7508</v>
      </c>
      <c r="C2368" s="12" t="s">
        <v>7520</v>
      </c>
      <c r="D2368" s="13" t="s">
        <v>4918</v>
      </c>
      <c r="E2368" s="13" t="s">
        <v>4919</v>
      </c>
      <c r="F2368" s="13" t="s">
        <v>7511</v>
      </c>
      <c r="G2368" s="14" t="s">
        <v>4921</v>
      </c>
      <c r="H2368" s="14" t="s">
        <v>5080</v>
      </c>
      <c r="I2368" s="14" t="s">
        <v>5126</v>
      </c>
      <c r="J2368" s="14" t="s">
        <v>4924</v>
      </c>
      <c r="K2368" s="16">
        <v>168</v>
      </c>
    </row>
    <row r="2369" spans="1:11">
      <c r="A2369" s="12" t="s">
        <v>6863</v>
      </c>
      <c r="B2369" s="12" t="s">
        <v>7508</v>
      </c>
      <c r="C2369" s="12" t="s">
        <v>7520</v>
      </c>
      <c r="D2369" s="13" t="s">
        <v>4918</v>
      </c>
      <c r="E2369" s="13" t="s">
        <v>4919</v>
      </c>
      <c r="F2369" s="13" t="s">
        <v>7512</v>
      </c>
      <c r="G2369" s="14" t="s">
        <v>4942</v>
      </c>
      <c r="H2369" s="14" t="s">
        <v>4922</v>
      </c>
      <c r="I2369" s="14" t="s">
        <v>4947</v>
      </c>
      <c r="J2369" s="14" t="s">
        <v>4924</v>
      </c>
      <c r="K2369" s="16">
        <v>168</v>
      </c>
    </row>
    <row r="2370" spans="1:11">
      <c r="A2370" s="12" t="s">
        <v>6863</v>
      </c>
      <c r="B2370" s="12" t="s">
        <v>7508</v>
      </c>
      <c r="C2370" s="12" t="s">
        <v>7520</v>
      </c>
      <c r="D2370" s="13" t="s">
        <v>4918</v>
      </c>
      <c r="E2370" s="13" t="s">
        <v>4919</v>
      </c>
      <c r="F2370" s="13" t="s">
        <v>7513</v>
      </c>
      <c r="G2370" s="14" t="s">
        <v>4921</v>
      </c>
      <c r="H2370" s="14" t="s">
        <v>7521</v>
      </c>
      <c r="I2370" s="14" t="s">
        <v>5065</v>
      </c>
      <c r="J2370" s="14" t="s">
        <v>4924</v>
      </c>
      <c r="K2370" s="16">
        <v>168</v>
      </c>
    </row>
    <row r="2371" spans="1:11">
      <c r="A2371" s="12" t="s">
        <v>6863</v>
      </c>
      <c r="B2371" s="12" t="s">
        <v>7508</v>
      </c>
      <c r="C2371" s="12" t="s">
        <v>7520</v>
      </c>
      <c r="D2371" s="13" t="s">
        <v>4931</v>
      </c>
      <c r="E2371" s="13" t="s">
        <v>4932</v>
      </c>
      <c r="F2371" s="13" t="s">
        <v>7515</v>
      </c>
      <c r="G2371" s="14" t="s">
        <v>4921</v>
      </c>
      <c r="H2371" s="14" t="s">
        <v>4952</v>
      </c>
      <c r="I2371" s="14" t="s">
        <v>4927</v>
      </c>
      <c r="J2371" s="14" t="s">
        <v>4924</v>
      </c>
      <c r="K2371" s="16">
        <v>168</v>
      </c>
    </row>
    <row r="2372" spans="1:11">
      <c r="A2372" s="12" t="s">
        <v>6863</v>
      </c>
      <c r="B2372" s="12" t="s">
        <v>7508</v>
      </c>
      <c r="C2372" s="12" t="s">
        <v>7520</v>
      </c>
      <c r="D2372" s="13" t="s">
        <v>4931</v>
      </c>
      <c r="E2372" s="13" t="s">
        <v>4932</v>
      </c>
      <c r="F2372" s="13" t="s">
        <v>7516</v>
      </c>
      <c r="G2372" s="14" t="s">
        <v>4921</v>
      </c>
      <c r="H2372" s="14" t="s">
        <v>4952</v>
      </c>
      <c r="I2372" s="14" t="s">
        <v>4927</v>
      </c>
      <c r="J2372" s="14" t="s">
        <v>4936</v>
      </c>
      <c r="K2372" s="16">
        <v>168</v>
      </c>
    </row>
    <row r="2373" spans="1:11">
      <c r="A2373" s="12" t="s">
        <v>6863</v>
      </c>
      <c r="B2373" s="12" t="s">
        <v>7508</v>
      </c>
      <c r="C2373" s="12" t="s">
        <v>7522</v>
      </c>
      <c r="D2373" s="13" t="s">
        <v>4918</v>
      </c>
      <c r="E2373" s="13" t="s">
        <v>4919</v>
      </c>
      <c r="F2373" s="13" t="s">
        <v>7511</v>
      </c>
      <c r="G2373" s="14" t="s">
        <v>4921</v>
      </c>
      <c r="H2373" s="14" t="s">
        <v>5875</v>
      </c>
      <c r="I2373" s="14" t="s">
        <v>5126</v>
      </c>
      <c r="J2373" s="14" t="s">
        <v>4924</v>
      </c>
      <c r="K2373" s="16">
        <v>308.82</v>
      </c>
    </row>
    <row r="2374" spans="1:11">
      <c r="A2374" s="12" t="s">
        <v>6863</v>
      </c>
      <c r="B2374" s="12" t="s">
        <v>7508</v>
      </c>
      <c r="C2374" s="12" t="s">
        <v>7522</v>
      </c>
      <c r="D2374" s="13" t="s">
        <v>4918</v>
      </c>
      <c r="E2374" s="13" t="s">
        <v>4919</v>
      </c>
      <c r="F2374" s="13" t="s">
        <v>7512</v>
      </c>
      <c r="G2374" s="14" t="s">
        <v>4942</v>
      </c>
      <c r="H2374" s="14" t="s">
        <v>4922</v>
      </c>
      <c r="I2374" s="14" t="s">
        <v>4947</v>
      </c>
      <c r="J2374" s="14" t="s">
        <v>4924</v>
      </c>
      <c r="K2374" s="16">
        <v>308.82</v>
      </c>
    </row>
    <row r="2375" spans="1:11">
      <c r="A2375" s="12" t="s">
        <v>6863</v>
      </c>
      <c r="B2375" s="12" t="s">
        <v>7508</v>
      </c>
      <c r="C2375" s="12" t="s">
        <v>7522</v>
      </c>
      <c r="D2375" s="13" t="s">
        <v>4918</v>
      </c>
      <c r="E2375" s="13" t="s">
        <v>4919</v>
      </c>
      <c r="F2375" s="13" t="s">
        <v>7513</v>
      </c>
      <c r="G2375" s="14" t="s">
        <v>4921</v>
      </c>
      <c r="H2375" s="14" t="s">
        <v>7514</v>
      </c>
      <c r="I2375" s="14" t="s">
        <v>5065</v>
      </c>
      <c r="J2375" s="14" t="s">
        <v>4924</v>
      </c>
      <c r="K2375" s="16">
        <v>308.82</v>
      </c>
    </row>
    <row r="2376" spans="1:11">
      <c r="A2376" s="12" t="s">
        <v>6863</v>
      </c>
      <c r="B2376" s="12" t="s">
        <v>7508</v>
      </c>
      <c r="C2376" s="12" t="s">
        <v>7522</v>
      </c>
      <c r="D2376" s="13" t="s">
        <v>4931</v>
      </c>
      <c r="E2376" s="13" t="s">
        <v>4932</v>
      </c>
      <c r="F2376" s="13" t="s">
        <v>7515</v>
      </c>
      <c r="G2376" s="14" t="s">
        <v>4921</v>
      </c>
      <c r="H2376" s="14" t="s">
        <v>4952</v>
      </c>
      <c r="I2376" s="14" t="s">
        <v>4927</v>
      </c>
      <c r="J2376" s="14" t="s">
        <v>4924</v>
      </c>
      <c r="K2376" s="16">
        <v>308.82</v>
      </c>
    </row>
    <row r="2377" spans="1:11">
      <c r="A2377" s="12" t="s">
        <v>6863</v>
      </c>
      <c r="B2377" s="12" t="s">
        <v>7508</v>
      </c>
      <c r="C2377" s="12" t="s">
        <v>7522</v>
      </c>
      <c r="D2377" s="13" t="s">
        <v>4931</v>
      </c>
      <c r="E2377" s="13" t="s">
        <v>4932</v>
      </c>
      <c r="F2377" s="13" t="s">
        <v>7516</v>
      </c>
      <c r="G2377" s="14" t="s">
        <v>4921</v>
      </c>
      <c r="H2377" s="14" t="s">
        <v>4952</v>
      </c>
      <c r="I2377" s="14" t="s">
        <v>4927</v>
      </c>
      <c r="J2377" s="14" t="s">
        <v>4936</v>
      </c>
      <c r="K2377" s="16">
        <v>308.82</v>
      </c>
    </row>
    <row r="2378" spans="1:11">
      <c r="A2378" s="12" t="s">
        <v>6863</v>
      </c>
      <c r="B2378" s="12" t="s">
        <v>7508</v>
      </c>
      <c r="C2378" s="12" t="s">
        <v>7523</v>
      </c>
      <c r="D2378" s="13" t="s">
        <v>4918</v>
      </c>
      <c r="E2378" s="13" t="s">
        <v>4919</v>
      </c>
      <c r="F2378" s="13" t="s">
        <v>7511</v>
      </c>
      <c r="G2378" s="14" t="s">
        <v>4921</v>
      </c>
      <c r="H2378" s="14" t="s">
        <v>5278</v>
      </c>
      <c r="I2378" s="14" t="s">
        <v>5126</v>
      </c>
      <c r="J2378" s="14" t="s">
        <v>4924</v>
      </c>
      <c r="K2378" s="16">
        <v>281</v>
      </c>
    </row>
    <row r="2379" spans="1:11">
      <c r="A2379" s="12" t="s">
        <v>6863</v>
      </c>
      <c r="B2379" s="12" t="s">
        <v>7508</v>
      </c>
      <c r="C2379" s="12" t="s">
        <v>7523</v>
      </c>
      <c r="D2379" s="13" t="s">
        <v>4918</v>
      </c>
      <c r="E2379" s="13" t="s">
        <v>4919</v>
      </c>
      <c r="F2379" s="13" t="s">
        <v>7512</v>
      </c>
      <c r="G2379" s="14" t="s">
        <v>4942</v>
      </c>
      <c r="H2379" s="14" t="s">
        <v>4922</v>
      </c>
      <c r="I2379" s="14" t="s">
        <v>4947</v>
      </c>
      <c r="J2379" s="14" t="s">
        <v>4924</v>
      </c>
      <c r="K2379" s="16">
        <v>281</v>
      </c>
    </row>
    <row r="2380" spans="1:11">
      <c r="A2380" s="12" t="s">
        <v>6863</v>
      </c>
      <c r="B2380" s="12" t="s">
        <v>7508</v>
      </c>
      <c r="C2380" s="12" t="s">
        <v>7523</v>
      </c>
      <c r="D2380" s="13" t="s">
        <v>4918</v>
      </c>
      <c r="E2380" s="13" t="s">
        <v>4919</v>
      </c>
      <c r="F2380" s="13" t="s">
        <v>7513</v>
      </c>
      <c r="G2380" s="14" t="s">
        <v>4921</v>
      </c>
      <c r="H2380" s="14" t="s">
        <v>7524</v>
      </c>
      <c r="I2380" s="14" t="s">
        <v>5065</v>
      </c>
      <c r="J2380" s="14" t="s">
        <v>4924</v>
      </c>
      <c r="K2380" s="16">
        <v>281</v>
      </c>
    </row>
    <row r="2381" spans="1:11">
      <c r="A2381" s="12" t="s">
        <v>6863</v>
      </c>
      <c r="B2381" s="12" t="s">
        <v>7508</v>
      </c>
      <c r="C2381" s="12" t="s">
        <v>7523</v>
      </c>
      <c r="D2381" s="13" t="s">
        <v>4931</v>
      </c>
      <c r="E2381" s="13" t="s">
        <v>4932</v>
      </c>
      <c r="F2381" s="13" t="s">
        <v>7515</v>
      </c>
      <c r="G2381" s="14" t="s">
        <v>4921</v>
      </c>
      <c r="H2381" s="14" t="s">
        <v>4952</v>
      </c>
      <c r="I2381" s="14" t="s">
        <v>4927</v>
      </c>
      <c r="J2381" s="14" t="s">
        <v>4924</v>
      </c>
      <c r="K2381" s="16">
        <v>281</v>
      </c>
    </row>
    <row r="2382" spans="1:11">
      <c r="A2382" s="12" t="s">
        <v>6863</v>
      </c>
      <c r="B2382" s="12" t="s">
        <v>7508</v>
      </c>
      <c r="C2382" s="12" t="s">
        <v>7523</v>
      </c>
      <c r="D2382" s="13" t="s">
        <v>4931</v>
      </c>
      <c r="E2382" s="13" t="s">
        <v>4932</v>
      </c>
      <c r="F2382" s="13" t="s">
        <v>7516</v>
      </c>
      <c r="G2382" s="14" t="s">
        <v>4921</v>
      </c>
      <c r="H2382" s="14" t="s">
        <v>4952</v>
      </c>
      <c r="I2382" s="14" t="s">
        <v>4927</v>
      </c>
      <c r="J2382" s="14" t="s">
        <v>4936</v>
      </c>
      <c r="K2382" s="16">
        <v>281</v>
      </c>
    </row>
    <row r="2383" spans="1:11">
      <c r="A2383" s="12" t="s">
        <v>6863</v>
      </c>
      <c r="B2383" s="12" t="s">
        <v>7508</v>
      </c>
      <c r="C2383" s="12" t="s">
        <v>7525</v>
      </c>
      <c r="D2383" s="13" t="s">
        <v>4918</v>
      </c>
      <c r="E2383" s="13" t="s">
        <v>4919</v>
      </c>
      <c r="F2383" s="13" t="s">
        <v>7511</v>
      </c>
      <c r="G2383" s="14" t="s">
        <v>4921</v>
      </c>
      <c r="H2383" s="14" t="s">
        <v>4924</v>
      </c>
      <c r="I2383" s="14" t="s">
        <v>5126</v>
      </c>
      <c r="J2383" s="14" t="s">
        <v>4924</v>
      </c>
      <c r="K2383" s="16">
        <v>22</v>
      </c>
    </row>
    <row r="2384" spans="1:11">
      <c r="A2384" s="12" t="s">
        <v>6863</v>
      </c>
      <c r="B2384" s="12" t="s">
        <v>7508</v>
      </c>
      <c r="C2384" s="12" t="s">
        <v>7525</v>
      </c>
      <c r="D2384" s="13" t="s">
        <v>4918</v>
      </c>
      <c r="E2384" s="13" t="s">
        <v>4919</v>
      </c>
      <c r="F2384" s="13" t="s">
        <v>7512</v>
      </c>
      <c r="G2384" s="14" t="s">
        <v>4942</v>
      </c>
      <c r="H2384" s="14" t="s">
        <v>4922</v>
      </c>
      <c r="I2384" s="14" t="s">
        <v>4947</v>
      </c>
      <c r="J2384" s="14" t="s">
        <v>4924</v>
      </c>
      <c r="K2384" s="16">
        <v>22</v>
      </c>
    </row>
    <row r="2385" spans="1:11">
      <c r="A2385" s="12" t="s">
        <v>6863</v>
      </c>
      <c r="B2385" s="12" t="s">
        <v>7508</v>
      </c>
      <c r="C2385" s="12" t="s">
        <v>7525</v>
      </c>
      <c r="D2385" s="13" t="s">
        <v>4918</v>
      </c>
      <c r="E2385" s="13" t="s">
        <v>4919</v>
      </c>
      <c r="F2385" s="13" t="s">
        <v>7513</v>
      </c>
      <c r="G2385" s="14" t="s">
        <v>4921</v>
      </c>
      <c r="H2385" s="14" t="s">
        <v>7526</v>
      </c>
      <c r="I2385" s="14" t="s">
        <v>5065</v>
      </c>
      <c r="J2385" s="14" t="s">
        <v>4924</v>
      </c>
      <c r="K2385" s="16">
        <v>22</v>
      </c>
    </row>
    <row r="2386" spans="1:11">
      <c r="A2386" s="12" t="s">
        <v>6863</v>
      </c>
      <c r="B2386" s="12" t="s">
        <v>7508</v>
      </c>
      <c r="C2386" s="12" t="s">
        <v>7525</v>
      </c>
      <c r="D2386" s="13" t="s">
        <v>4931</v>
      </c>
      <c r="E2386" s="13" t="s">
        <v>4932</v>
      </c>
      <c r="F2386" s="13" t="s">
        <v>7515</v>
      </c>
      <c r="G2386" s="14" t="s">
        <v>4921</v>
      </c>
      <c r="H2386" s="14" t="s">
        <v>4952</v>
      </c>
      <c r="I2386" s="14" t="s">
        <v>4927</v>
      </c>
      <c r="J2386" s="14" t="s">
        <v>4924</v>
      </c>
      <c r="K2386" s="16">
        <v>22</v>
      </c>
    </row>
    <row r="2387" spans="1:11">
      <c r="A2387" s="12" t="s">
        <v>6863</v>
      </c>
      <c r="B2387" s="12" t="s">
        <v>7508</v>
      </c>
      <c r="C2387" s="12" t="s">
        <v>7525</v>
      </c>
      <c r="D2387" s="13" t="s">
        <v>4931</v>
      </c>
      <c r="E2387" s="13" t="s">
        <v>4932</v>
      </c>
      <c r="F2387" s="13" t="s">
        <v>7516</v>
      </c>
      <c r="G2387" s="14" t="s">
        <v>4921</v>
      </c>
      <c r="H2387" s="14" t="s">
        <v>4952</v>
      </c>
      <c r="I2387" s="14" t="s">
        <v>4927</v>
      </c>
      <c r="J2387" s="14" t="s">
        <v>4936</v>
      </c>
      <c r="K2387" s="16">
        <v>22</v>
      </c>
    </row>
    <row r="2388" spans="1:11">
      <c r="A2388" s="12" t="s">
        <v>6863</v>
      </c>
      <c r="B2388" s="12" t="s">
        <v>7508</v>
      </c>
      <c r="C2388" s="12" t="s">
        <v>7527</v>
      </c>
      <c r="D2388" s="13" t="s">
        <v>4918</v>
      </c>
      <c r="E2388" s="13" t="s">
        <v>4919</v>
      </c>
      <c r="F2388" s="13" t="s">
        <v>7511</v>
      </c>
      <c r="G2388" s="14" t="s">
        <v>4921</v>
      </c>
      <c r="H2388" s="14" t="s">
        <v>6976</v>
      </c>
      <c r="I2388" s="14" t="s">
        <v>5126</v>
      </c>
      <c r="J2388" s="14" t="s">
        <v>4924</v>
      </c>
      <c r="K2388" s="16">
        <v>23.49</v>
      </c>
    </row>
    <row r="2389" spans="1:11">
      <c r="A2389" s="12" t="s">
        <v>6863</v>
      </c>
      <c r="B2389" s="12" t="s">
        <v>7508</v>
      </c>
      <c r="C2389" s="12" t="s">
        <v>7527</v>
      </c>
      <c r="D2389" s="13" t="s">
        <v>4918</v>
      </c>
      <c r="E2389" s="13" t="s">
        <v>4919</v>
      </c>
      <c r="F2389" s="13" t="s">
        <v>7512</v>
      </c>
      <c r="G2389" s="14" t="s">
        <v>4942</v>
      </c>
      <c r="H2389" s="14" t="s">
        <v>4922</v>
      </c>
      <c r="I2389" s="14" t="s">
        <v>4947</v>
      </c>
      <c r="J2389" s="14" t="s">
        <v>4924</v>
      </c>
      <c r="K2389" s="16">
        <v>23.49</v>
      </c>
    </row>
    <row r="2390" spans="1:11">
      <c r="A2390" s="12" t="s">
        <v>6863</v>
      </c>
      <c r="B2390" s="12" t="s">
        <v>7508</v>
      </c>
      <c r="C2390" s="12" t="s">
        <v>7527</v>
      </c>
      <c r="D2390" s="13" t="s">
        <v>4931</v>
      </c>
      <c r="E2390" s="13" t="s">
        <v>4932</v>
      </c>
      <c r="F2390" s="13" t="s">
        <v>7515</v>
      </c>
      <c r="G2390" s="14" t="s">
        <v>4921</v>
      </c>
      <c r="H2390" s="14" t="s">
        <v>4952</v>
      </c>
      <c r="I2390" s="14" t="s">
        <v>4927</v>
      </c>
      <c r="J2390" s="14" t="s">
        <v>4924</v>
      </c>
      <c r="K2390" s="16">
        <v>23.49</v>
      </c>
    </row>
    <row r="2391" spans="1:11">
      <c r="A2391" s="12" t="s">
        <v>6863</v>
      </c>
      <c r="B2391" s="12" t="s">
        <v>7508</v>
      </c>
      <c r="C2391" s="12" t="s">
        <v>7527</v>
      </c>
      <c r="D2391" s="13" t="s">
        <v>4931</v>
      </c>
      <c r="E2391" s="13" t="s">
        <v>4932</v>
      </c>
      <c r="F2391" s="13" t="s">
        <v>7513</v>
      </c>
      <c r="G2391" s="14" t="s">
        <v>4921</v>
      </c>
      <c r="H2391" s="14" t="s">
        <v>7528</v>
      </c>
      <c r="I2391" s="14" t="s">
        <v>5065</v>
      </c>
      <c r="J2391" s="14" t="s">
        <v>4924</v>
      </c>
      <c r="K2391" s="16">
        <v>23.49</v>
      </c>
    </row>
    <row r="2392" spans="1:11">
      <c r="A2392" s="12" t="s">
        <v>6863</v>
      </c>
      <c r="B2392" s="12" t="s">
        <v>7508</v>
      </c>
      <c r="C2392" s="12" t="s">
        <v>7527</v>
      </c>
      <c r="D2392" s="13" t="s">
        <v>4934</v>
      </c>
      <c r="E2392" s="13" t="s">
        <v>4998</v>
      </c>
      <c r="F2392" s="13" t="s">
        <v>7516</v>
      </c>
      <c r="G2392" s="14" t="s">
        <v>4921</v>
      </c>
      <c r="H2392" s="14" t="s">
        <v>4952</v>
      </c>
      <c r="I2392" s="14" t="s">
        <v>4927</v>
      </c>
      <c r="J2392" s="14" t="s">
        <v>4936</v>
      </c>
      <c r="K2392" s="16">
        <v>23.49</v>
      </c>
    </row>
    <row r="2393" spans="1:11">
      <c r="A2393" s="12" t="s">
        <v>6863</v>
      </c>
      <c r="B2393" s="12" t="s">
        <v>7508</v>
      </c>
      <c r="C2393" s="12" t="s">
        <v>7529</v>
      </c>
      <c r="D2393" s="13" t="s">
        <v>4918</v>
      </c>
      <c r="E2393" s="13" t="s">
        <v>4919</v>
      </c>
      <c r="F2393" s="13" t="s">
        <v>7511</v>
      </c>
      <c r="G2393" s="14" t="s">
        <v>4921</v>
      </c>
      <c r="H2393" s="14" t="s">
        <v>7530</v>
      </c>
      <c r="I2393" s="14" t="s">
        <v>5126</v>
      </c>
      <c r="J2393" s="14" t="s">
        <v>4924</v>
      </c>
      <c r="K2393" s="16">
        <v>27</v>
      </c>
    </row>
    <row r="2394" spans="1:11">
      <c r="A2394" s="12" t="s">
        <v>6863</v>
      </c>
      <c r="B2394" s="12" t="s">
        <v>7508</v>
      </c>
      <c r="C2394" s="12" t="s">
        <v>7529</v>
      </c>
      <c r="D2394" s="13" t="s">
        <v>4918</v>
      </c>
      <c r="E2394" s="13" t="s">
        <v>4919</v>
      </c>
      <c r="F2394" s="13" t="s">
        <v>7512</v>
      </c>
      <c r="G2394" s="14" t="s">
        <v>4942</v>
      </c>
      <c r="H2394" s="14" t="s">
        <v>4922</v>
      </c>
      <c r="I2394" s="14" t="s">
        <v>4947</v>
      </c>
      <c r="J2394" s="14" t="s">
        <v>4924</v>
      </c>
      <c r="K2394" s="16">
        <v>27</v>
      </c>
    </row>
    <row r="2395" spans="1:11">
      <c r="A2395" s="12" t="s">
        <v>6863</v>
      </c>
      <c r="B2395" s="12" t="s">
        <v>7508</v>
      </c>
      <c r="C2395" s="12" t="s">
        <v>7529</v>
      </c>
      <c r="D2395" s="13" t="s">
        <v>4918</v>
      </c>
      <c r="E2395" s="13" t="s">
        <v>4919</v>
      </c>
      <c r="F2395" s="13" t="s">
        <v>7513</v>
      </c>
      <c r="G2395" s="14" t="s">
        <v>4921</v>
      </c>
      <c r="H2395" s="14" t="s">
        <v>7531</v>
      </c>
      <c r="I2395" s="14" t="s">
        <v>5065</v>
      </c>
      <c r="J2395" s="14" t="s">
        <v>4924</v>
      </c>
      <c r="K2395" s="16">
        <v>27</v>
      </c>
    </row>
    <row r="2396" spans="1:11">
      <c r="A2396" s="12" t="s">
        <v>6863</v>
      </c>
      <c r="B2396" s="12" t="s">
        <v>7508</v>
      </c>
      <c r="C2396" s="12" t="s">
        <v>7529</v>
      </c>
      <c r="D2396" s="13" t="s">
        <v>4931</v>
      </c>
      <c r="E2396" s="13" t="s">
        <v>4932</v>
      </c>
      <c r="F2396" s="13" t="s">
        <v>7515</v>
      </c>
      <c r="G2396" s="14" t="s">
        <v>4921</v>
      </c>
      <c r="H2396" s="14" t="s">
        <v>4952</v>
      </c>
      <c r="I2396" s="14" t="s">
        <v>4927</v>
      </c>
      <c r="J2396" s="14" t="s">
        <v>4936</v>
      </c>
      <c r="K2396" s="16">
        <v>27</v>
      </c>
    </row>
    <row r="2397" spans="1:11">
      <c r="A2397" s="12" t="s">
        <v>6863</v>
      </c>
      <c r="B2397" s="12" t="s">
        <v>7508</v>
      </c>
      <c r="C2397" s="12" t="s">
        <v>7529</v>
      </c>
      <c r="D2397" s="13" t="s">
        <v>4931</v>
      </c>
      <c r="E2397" s="13" t="s">
        <v>4932</v>
      </c>
      <c r="F2397" s="13" t="s">
        <v>7516</v>
      </c>
      <c r="G2397" s="14" t="s">
        <v>4921</v>
      </c>
      <c r="H2397" s="14" t="s">
        <v>4952</v>
      </c>
      <c r="I2397" s="14" t="s">
        <v>4927</v>
      </c>
      <c r="J2397" s="14" t="s">
        <v>4924</v>
      </c>
      <c r="K2397" s="16">
        <v>27</v>
      </c>
    </row>
    <row r="2398" spans="1:11">
      <c r="A2398" s="12" t="s">
        <v>6863</v>
      </c>
      <c r="B2398" s="12" t="s">
        <v>7508</v>
      </c>
      <c r="C2398" s="12" t="s">
        <v>7532</v>
      </c>
      <c r="D2398" s="13" t="s">
        <v>4918</v>
      </c>
      <c r="E2398" s="13" t="s">
        <v>4919</v>
      </c>
      <c r="F2398" s="13" t="s">
        <v>7511</v>
      </c>
      <c r="G2398" s="14" t="s">
        <v>4921</v>
      </c>
      <c r="H2398" s="14" t="s">
        <v>4936</v>
      </c>
      <c r="I2398" s="14" t="s">
        <v>5126</v>
      </c>
      <c r="J2398" s="14" t="s">
        <v>4924</v>
      </c>
      <c r="K2398" s="16">
        <v>10.9</v>
      </c>
    </row>
    <row r="2399" spans="1:11">
      <c r="A2399" s="12" t="s">
        <v>6863</v>
      </c>
      <c r="B2399" s="12" t="s">
        <v>7508</v>
      </c>
      <c r="C2399" s="12" t="s">
        <v>7532</v>
      </c>
      <c r="D2399" s="13" t="s">
        <v>4918</v>
      </c>
      <c r="E2399" s="13" t="s">
        <v>4919</v>
      </c>
      <c r="F2399" s="13" t="s">
        <v>7512</v>
      </c>
      <c r="G2399" s="14" t="s">
        <v>4942</v>
      </c>
      <c r="H2399" s="14" t="s">
        <v>4922</v>
      </c>
      <c r="I2399" s="14" t="s">
        <v>4947</v>
      </c>
      <c r="J2399" s="14" t="s">
        <v>4924</v>
      </c>
      <c r="K2399" s="16">
        <v>10.9</v>
      </c>
    </row>
    <row r="2400" spans="1:11">
      <c r="A2400" s="12" t="s">
        <v>6863</v>
      </c>
      <c r="B2400" s="12" t="s">
        <v>7508</v>
      </c>
      <c r="C2400" s="12" t="s">
        <v>7532</v>
      </c>
      <c r="D2400" s="13" t="s">
        <v>4918</v>
      </c>
      <c r="E2400" s="13" t="s">
        <v>4919</v>
      </c>
      <c r="F2400" s="13" t="s">
        <v>7513</v>
      </c>
      <c r="G2400" s="14" t="s">
        <v>4921</v>
      </c>
      <c r="H2400" s="14" t="s">
        <v>5125</v>
      </c>
      <c r="I2400" s="14" t="s">
        <v>5065</v>
      </c>
      <c r="J2400" s="14" t="s">
        <v>4924</v>
      </c>
      <c r="K2400" s="16">
        <v>10.9</v>
      </c>
    </row>
    <row r="2401" spans="1:11">
      <c r="A2401" s="12" t="s">
        <v>6863</v>
      </c>
      <c r="B2401" s="12" t="s">
        <v>7508</v>
      </c>
      <c r="C2401" s="12" t="s">
        <v>7532</v>
      </c>
      <c r="D2401" s="13" t="s">
        <v>4931</v>
      </c>
      <c r="E2401" s="13" t="s">
        <v>4932</v>
      </c>
      <c r="F2401" s="13" t="s">
        <v>7515</v>
      </c>
      <c r="G2401" s="14" t="s">
        <v>4921</v>
      </c>
      <c r="H2401" s="14" t="s">
        <v>4952</v>
      </c>
      <c r="I2401" s="14" t="s">
        <v>4927</v>
      </c>
      <c r="J2401" s="14" t="s">
        <v>4936</v>
      </c>
      <c r="K2401" s="16">
        <v>10.9</v>
      </c>
    </row>
    <row r="2402" spans="1:11">
      <c r="A2402" s="12" t="s">
        <v>6863</v>
      </c>
      <c r="B2402" s="12" t="s">
        <v>7508</v>
      </c>
      <c r="C2402" s="12" t="s">
        <v>7532</v>
      </c>
      <c r="D2402" s="13" t="s">
        <v>4931</v>
      </c>
      <c r="E2402" s="13" t="s">
        <v>4932</v>
      </c>
      <c r="F2402" s="13" t="s">
        <v>7516</v>
      </c>
      <c r="G2402" s="14" t="s">
        <v>4921</v>
      </c>
      <c r="H2402" s="14" t="s">
        <v>4952</v>
      </c>
      <c r="I2402" s="14" t="s">
        <v>4927</v>
      </c>
      <c r="J2402" s="14" t="s">
        <v>4924</v>
      </c>
      <c r="K2402" s="16">
        <v>10.9</v>
      </c>
    </row>
    <row r="2403" spans="1:11">
      <c r="A2403" s="12" t="s">
        <v>6863</v>
      </c>
      <c r="B2403" s="12" t="s">
        <v>7508</v>
      </c>
      <c r="C2403" s="12" t="s">
        <v>7533</v>
      </c>
      <c r="D2403" s="13" t="s">
        <v>4918</v>
      </c>
      <c r="E2403" s="13" t="s">
        <v>4919</v>
      </c>
      <c r="F2403" s="13" t="s">
        <v>7511</v>
      </c>
      <c r="G2403" s="14" t="s">
        <v>4921</v>
      </c>
      <c r="H2403" s="14" t="s">
        <v>5592</v>
      </c>
      <c r="I2403" s="14" t="s">
        <v>5126</v>
      </c>
      <c r="J2403" s="14" t="s">
        <v>4924</v>
      </c>
      <c r="K2403" s="16">
        <v>9</v>
      </c>
    </row>
    <row r="2404" spans="1:11">
      <c r="A2404" s="12" t="s">
        <v>6863</v>
      </c>
      <c r="B2404" s="12" t="s">
        <v>7508</v>
      </c>
      <c r="C2404" s="12" t="s">
        <v>7533</v>
      </c>
      <c r="D2404" s="13" t="s">
        <v>4918</v>
      </c>
      <c r="E2404" s="13" t="s">
        <v>4919</v>
      </c>
      <c r="F2404" s="13" t="s">
        <v>7512</v>
      </c>
      <c r="G2404" s="14" t="s">
        <v>4942</v>
      </c>
      <c r="H2404" s="14" t="s">
        <v>4922</v>
      </c>
      <c r="I2404" s="14" t="s">
        <v>4947</v>
      </c>
      <c r="J2404" s="14" t="s">
        <v>4924</v>
      </c>
      <c r="K2404" s="16">
        <v>9</v>
      </c>
    </row>
    <row r="2405" spans="1:11">
      <c r="A2405" s="12" t="s">
        <v>6863</v>
      </c>
      <c r="B2405" s="12" t="s">
        <v>7508</v>
      </c>
      <c r="C2405" s="12" t="s">
        <v>7533</v>
      </c>
      <c r="D2405" s="13" t="s">
        <v>4918</v>
      </c>
      <c r="E2405" s="13" t="s">
        <v>4919</v>
      </c>
      <c r="F2405" s="13" t="s">
        <v>7513</v>
      </c>
      <c r="G2405" s="14" t="s">
        <v>4921</v>
      </c>
      <c r="H2405" s="14" t="s">
        <v>7534</v>
      </c>
      <c r="I2405" s="14" t="s">
        <v>5065</v>
      </c>
      <c r="J2405" s="14" t="s">
        <v>4924</v>
      </c>
      <c r="K2405" s="16">
        <v>9</v>
      </c>
    </row>
    <row r="2406" spans="1:11">
      <c r="A2406" s="12" t="s">
        <v>6863</v>
      </c>
      <c r="B2406" s="12" t="s">
        <v>7508</v>
      </c>
      <c r="C2406" s="12" t="s">
        <v>7533</v>
      </c>
      <c r="D2406" s="13" t="s">
        <v>4931</v>
      </c>
      <c r="E2406" s="13" t="s">
        <v>4932</v>
      </c>
      <c r="F2406" s="13" t="s">
        <v>7515</v>
      </c>
      <c r="G2406" s="14" t="s">
        <v>4921</v>
      </c>
      <c r="H2406" s="14" t="s">
        <v>4952</v>
      </c>
      <c r="I2406" s="14" t="s">
        <v>4927</v>
      </c>
      <c r="J2406" s="14" t="s">
        <v>4924</v>
      </c>
      <c r="K2406" s="16">
        <v>9</v>
      </c>
    </row>
    <row r="2407" spans="1:11">
      <c r="A2407" s="12" t="s">
        <v>6863</v>
      </c>
      <c r="B2407" s="12" t="s">
        <v>7508</v>
      </c>
      <c r="C2407" s="12" t="s">
        <v>7533</v>
      </c>
      <c r="D2407" s="13" t="s">
        <v>4931</v>
      </c>
      <c r="E2407" s="13" t="s">
        <v>4932</v>
      </c>
      <c r="F2407" s="13" t="s">
        <v>7516</v>
      </c>
      <c r="G2407" s="14" t="s">
        <v>4921</v>
      </c>
      <c r="H2407" s="14" t="s">
        <v>4952</v>
      </c>
      <c r="I2407" s="14" t="s">
        <v>4927</v>
      </c>
      <c r="J2407" s="14" t="s">
        <v>4936</v>
      </c>
      <c r="K2407" s="16">
        <v>9</v>
      </c>
    </row>
    <row r="2408" spans="1:11">
      <c r="A2408" s="12" t="s">
        <v>6863</v>
      </c>
      <c r="B2408" s="12" t="s">
        <v>7508</v>
      </c>
      <c r="C2408" s="12" t="s">
        <v>7535</v>
      </c>
      <c r="D2408" s="13" t="s">
        <v>4918</v>
      </c>
      <c r="E2408" s="13" t="s">
        <v>4919</v>
      </c>
      <c r="F2408" s="13" t="s">
        <v>7511</v>
      </c>
      <c r="G2408" s="14" t="s">
        <v>4921</v>
      </c>
      <c r="H2408" s="14" t="s">
        <v>7536</v>
      </c>
      <c r="I2408" s="14" t="s">
        <v>5126</v>
      </c>
      <c r="J2408" s="14" t="s">
        <v>4924</v>
      </c>
      <c r="K2408" s="16">
        <v>33</v>
      </c>
    </row>
    <row r="2409" spans="1:11">
      <c r="A2409" s="12" t="s">
        <v>6863</v>
      </c>
      <c r="B2409" s="12" t="s">
        <v>7508</v>
      </c>
      <c r="C2409" s="12" t="s">
        <v>7535</v>
      </c>
      <c r="D2409" s="13" t="s">
        <v>4918</v>
      </c>
      <c r="E2409" s="13" t="s">
        <v>4919</v>
      </c>
      <c r="F2409" s="13" t="s">
        <v>7512</v>
      </c>
      <c r="G2409" s="14" t="s">
        <v>4942</v>
      </c>
      <c r="H2409" s="14" t="s">
        <v>4922</v>
      </c>
      <c r="I2409" s="14" t="s">
        <v>4947</v>
      </c>
      <c r="J2409" s="14" t="s">
        <v>4924</v>
      </c>
      <c r="K2409" s="16">
        <v>33</v>
      </c>
    </row>
    <row r="2410" spans="1:11">
      <c r="A2410" s="12" t="s">
        <v>6863</v>
      </c>
      <c r="B2410" s="12" t="s">
        <v>7508</v>
      </c>
      <c r="C2410" s="12" t="s">
        <v>7535</v>
      </c>
      <c r="D2410" s="13" t="s">
        <v>4918</v>
      </c>
      <c r="E2410" s="13" t="s">
        <v>4919</v>
      </c>
      <c r="F2410" s="13" t="s">
        <v>7513</v>
      </c>
      <c r="G2410" s="14" t="s">
        <v>4921</v>
      </c>
      <c r="H2410" s="14" t="s">
        <v>1724</v>
      </c>
      <c r="I2410" s="14" t="s">
        <v>5065</v>
      </c>
      <c r="J2410" s="14" t="s">
        <v>4924</v>
      </c>
      <c r="K2410" s="16">
        <v>33</v>
      </c>
    </row>
    <row r="2411" spans="1:11">
      <c r="A2411" s="12" t="s">
        <v>6863</v>
      </c>
      <c r="B2411" s="12" t="s">
        <v>7508</v>
      </c>
      <c r="C2411" s="12" t="s">
        <v>7535</v>
      </c>
      <c r="D2411" s="13" t="s">
        <v>4931</v>
      </c>
      <c r="E2411" s="13" t="s">
        <v>4932</v>
      </c>
      <c r="F2411" s="13" t="s">
        <v>7515</v>
      </c>
      <c r="G2411" s="14" t="s">
        <v>4921</v>
      </c>
      <c r="H2411" s="14" t="s">
        <v>4952</v>
      </c>
      <c r="I2411" s="14" t="s">
        <v>4927</v>
      </c>
      <c r="J2411" s="14" t="s">
        <v>4924</v>
      </c>
      <c r="K2411" s="16">
        <v>33</v>
      </c>
    </row>
    <row r="2412" spans="1:11">
      <c r="A2412" s="12" t="s">
        <v>6863</v>
      </c>
      <c r="B2412" s="12" t="s">
        <v>7508</v>
      </c>
      <c r="C2412" s="12" t="s">
        <v>7535</v>
      </c>
      <c r="D2412" s="13" t="s">
        <v>4931</v>
      </c>
      <c r="E2412" s="13" t="s">
        <v>4932</v>
      </c>
      <c r="F2412" s="13" t="s">
        <v>7516</v>
      </c>
      <c r="G2412" s="14" t="s">
        <v>4921</v>
      </c>
      <c r="H2412" s="14" t="s">
        <v>4952</v>
      </c>
      <c r="I2412" s="14" t="s">
        <v>4927</v>
      </c>
      <c r="J2412" s="14" t="s">
        <v>4936</v>
      </c>
      <c r="K2412" s="16">
        <v>33</v>
      </c>
    </row>
    <row r="2413" spans="1:11">
      <c r="A2413" s="12" t="s">
        <v>6863</v>
      </c>
      <c r="B2413" s="12" t="s">
        <v>7508</v>
      </c>
      <c r="C2413" s="12" t="s">
        <v>7537</v>
      </c>
      <c r="D2413" s="13" t="s">
        <v>4918</v>
      </c>
      <c r="E2413" s="13" t="s">
        <v>4919</v>
      </c>
      <c r="F2413" s="13" t="s">
        <v>7511</v>
      </c>
      <c r="G2413" s="14" t="s">
        <v>4921</v>
      </c>
      <c r="H2413" s="14" t="s">
        <v>7538</v>
      </c>
      <c r="I2413" s="14" t="s">
        <v>5126</v>
      </c>
      <c r="J2413" s="14" t="s">
        <v>4924</v>
      </c>
      <c r="K2413" s="16">
        <v>141.3</v>
      </c>
    </row>
    <row r="2414" spans="1:11">
      <c r="A2414" s="12" t="s">
        <v>6863</v>
      </c>
      <c r="B2414" s="12" t="s">
        <v>7508</v>
      </c>
      <c r="C2414" s="12" t="s">
        <v>7537</v>
      </c>
      <c r="D2414" s="13" t="s">
        <v>4918</v>
      </c>
      <c r="E2414" s="13" t="s">
        <v>4919</v>
      </c>
      <c r="F2414" s="13" t="s">
        <v>7512</v>
      </c>
      <c r="G2414" s="14" t="s">
        <v>4942</v>
      </c>
      <c r="H2414" s="14" t="s">
        <v>4922</v>
      </c>
      <c r="I2414" s="14" t="s">
        <v>4947</v>
      </c>
      <c r="J2414" s="14" t="s">
        <v>4924</v>
      </c>
      <c r="K2414" s="16">
        <v>141.3</v>
      </c>
    </row>
    <row r="2415" spans="1:11">
      <c r="A2415" s="12" t="s">
        <v>6863</v>
      </c>
      <c r="B2415" s="12" t="s">
        <v>7508</v>
      </c>
      <c r="C2415" s="12" t="s">
        <v>7537</v>
      </c>
      <c r="D2415" s="13" t="s">
        <v>4918</v>
      </c>
      <c r="E2415" s="13" t="s">
        <v>4919</v>
      </c>
      <c r="F2415" s="13" t="s">
        <v>7513</v>
      </c>
      <c r="G2415" s="14" t="s">
        <v>4921</v>
      </c>
      <c r="H2415" s="14" t="s">
        <v>7539</v>
      </c>
      <c r="I2415" s="14" t="s">
        <v>5065</v>
      </c>
      <c r="J2415" s="14" t="s">
        <v>4924</v>
      </c>
      <c r="K2415" s="16">
        <v>141.3</v>
      </c>
    </row>
    <row r="2416" spans="1:11">
      <c r="A2416" s="12" t="s">
        <v>6863</v>
      </c>
      <c r="B2416" s="12" t="s">
        <v>7508</v>
      </c>
      <c r="C2416" s="12" t="s">
        <v>7537</v>
      </c>
      <c r="D2416" s="13" t="s">
        <v>4931</v>
      </c>
      <c r="E2416" s="13" t="s">
        <v>4932</v>
      </c>
      <c r="F2416" s="13" t="s">
        <v>7515</v>
      </c>
      <c r="G2416" s="14" t="s">
        <v>4921</v>
      </c>
      <c r="H2416" s="14" t="s">
        <v>4952</v>
      </c>
      <c r="I2416" s="14" t="s">
        <v>4927</v>
      </c>
      <c r="J2416" s="14" t="s">
        <v>4936</v>
      </c>
      <c r="K2416" s="16">
        <v>141.3</v>
      </c>
    </row>
    <row r="2417" spans="1:11">
      <c r="A2417" s="12" t="s">
        <v>6863</v>
      </c>
      <c r="B2417" s="12" t="s">
        <v>7508</v>
      </c>
      <c r="C2417" s="12" t="s">
        <v>7537</v>
      </c>
      <c r="D2417" s="13" t="s">
        <v>4931</v>
      </c>
      <c r="E2417" s="13" t="s">
        <v>4932</v>
      </c>
      <c r="F2417" s="13" t="s">
        <v>7516</v>
      </c>
      <c r="G2417" s="14" t="s">
        <v>4921</v>
      </c>
      <c r="H2417" s="14" t="s">
        <v>4952</v>
      </c>
      <c r="I2417" s="14" t="s">
        <v>4927</v>
      </c>
      <c r="J2417" s="14" t="s">
        <v>4924</v>
      </c>
      <c r="K2417" s="16">
        <v>141.3</v>
      </c>
    </row>
    <row r="2418" spans="1:11">
      <c r="A2418" s="12" t="s">
        <v>6863</v>
      </c>
      <c r="B2418" s="12" t="s">
        <v>7508</v>
      </c>
      <c r="C2418" s="12" t="s">
        <v>7540</v>
      </c>
      <c r="D2418" s="13" t="s">
        <v>4918</v>
      </c>
      <c r="E2418" s="13" t="s">
        <v>4919</v>
      </c>
      <c r="F2418" s="13" t="s">
        <v>7511</v>
      </c>
      <c r="G2418" s="14" t="s">
        <v>4921</v>
      </c>
      <c r="H2418" s="14" t="s">
        <v>5592</v>
      </c>
      <c r="I2418" s="14" t="s">
        <v>5126</v>
      </c>
      <c r="J2418" s="14" t="s">
        <v>4924</v>
      </c>
      <c r="K2418" s="16">
        <v>9.6</v>
      </c>
    </row>
    <row r="2419" spans="1:11">
      <c r="A2419" s="12" t="s">
        <v>6863</v>
      </c>
      <c r="B2419" s="12" t="s">
        <v>7508</v>
      </c>
      <c r="C2419" s="12" t="s">
        <v>7540</v>
      </c>
      <c r="D2419" s="13" t="s">
        <v>4918</v>
      </c>
      <c r="E2419" s="13" t="s">
        <v>4919</v>
      </c>
      <c r="F2419" s="13" t="s">
        <v>7512</v>
      </c>
      <c r="G2419" s="14" t="s">
        <v>4942</v>
      </c>
      <c r="H2419" s="14" t="s">
        <v>4922</v>
      </c>
      <c r="I2419" s="14" t="s">
        <v>4947</v>
      </c>
      <c r="J2419" s="14" t="s">
        <v>4924</v>
      </c>
      <c r="K2419" s="16">
        <v>9.6</v>
      </c>
    </row>
    <row r="2420" spans="1:11">
      <c r="A2420" s="12" t="s">
        <v>6863</v>
      </c>
      <c r="B2420" s="12" t="s">
        <v>7508</v>
      </c>
      <c r="C2420" s="12" t="s">
        <v>7540</v>
      </c>
      <c r="D2420" s="13" t="s">
        <v>4918</v>
      </c>
      <c r="E2420" s="13" t="s">
        <v>4919</v>
      </c>
      <c r="F2420" s="13" t="s">
        <v>7513</v>
      </c>
      <c r="G2420" s="14" t="s">
        <v>4921</v>
      </c>
      <c r="H2420" s="14" t="s">
        <v>5125</v>
      </c>
      <c r="I2420" s="14" t="s">
        <v>5065</v>
      </c>
      <c r="J2420" s="14" t="s">
        <v>4924</v>
      </c>
      <c r="K2420" s="16">
        <v>9.6</v>
      </c>
    </row>
    <row r="2421" spans="1:11">
      <c r="A2421" s="12" t="s">
        <v>6863</v>
      </c>
      <c r="B2421" s="12" t="s">
        <v>7508</v>
      </c>
      <c r="C2421" s="12" t="s">
        <v>7540</v>
      </c>
      <c r="D2421" s="13" t="s">
        <v>4931</v>
      </c>
      <c r="E2421" s="13" t="s">
        <v>4932</v>
      </c>
      <c r="F2421" s="13" t="s">
        <v>7515</v>
      </c>
      <c r="G2421" s="14" t="s">
        <v>4921</v>
      </c>
      <c r="H2421" s="14" t="s">
        <v>4952</v>
      </c>
      <c r="I2421" s="14" t="s">
        <v>4927</v>
      </c>
      <c r="J2421" s="14" t="s">
        <v>4936</v>
      </c>
      <c r="K2421" s="16">
        <v>9.6</v>
      </c>
    </row>
    <row r="2422" spans="1:11">
      <c r="A2422" s="12" t="s">
        <v>6863</v>
      </c>
      <c r="B2422" s="12" t="s">
        <v>7508</v>
      </c>
      <c r="C2422" s="12" t="s">
        <v>7540</v>
      </c>
      <c r="D2422" s="13" t="s">
        <v>4931</v>
      </c>
      <c r="E2422" s="13" t="s">
        <v>4932</v>
      </c>
      <c r="F2422" s="13" t="s">
        <v>7516</v>
      </c>
      <c r="G2422" s="14" t="s">
        <v>4921</v>
      </c>
      <c r="H2422" s="14" t="s">
        <v>4952</v>
      </c>
      <c r="I2422" s="14" t="s">
        <v>4927</v>
      </c>
      <c r="J2422" s="14" t="s">
        <v>4924</v>
      </c>
      <c r="K2422" s="16">
        <v>9.6</v>
      </c>
    </row>
    <row r="2423" spans="1:11">
      <c r="A2423" s="12" t="s">
        <v>6863</v>
      </c>
      <c r="B2423" s="12" t="s">
        <v>7508</v>
      </c>
      <c r="C2423" s="12" t="s">
        <v>7541</v>
      </c>
      <c r="D2423" s="13" t="s">
        <v>4918</v>
      </c>
      <c r="E2423" s="13" t="s">
        <v>4919</v>
      </c>
      <c r="F2423" s="13" t="s">
        <v>7511</v>
      </c>
      <c r="G2423" s="14" t="s">
        <v>4921</v>
      </c>
      <c r="H2423" s="14" t="s">
        <v>5110</v>
      </c>
      <c r="I2423" s="14" t="s">
        <v>5126</v>
      </c>
      <c r="J2423" s="14" t="s">
        <v>4924</v>
      </c>
      <c r="K2423" s="16">
        <v>7.32</v>
      </c>
    </row>
    <row r="2424" spans="1:11">
      <c r="A2424" s="12" t="s">
        <v>6863</v>
      </c>
      <c r="B2424" s="12" t="s">
        <v>7508</v>
      </c>
      <c r="C2424" s="12" t="s">
        <v>7541</v>
      </c>
      <c r="D2424" s="13" t="s">
        <v>4918</v>
      </c>
      <c r="E2424" s="13" t="s">
        <v>4919</v>
      </c>
      <c r="F2424" s="13" t="s">
        <v>7512</v>
      </c>
      <c r="G2424" s="14" t="s">
        <v>4942</v>
      </c>
      <c r="H2424" s="14" t="s">
        <v>4922</v>
      </c>
      <c r="I2424" s="14" t="s">
        <v>4947</v>
      </c>
      <c r="J2424" s="14" t="s">
        <v>4924</v>
      </c>
      <c r="K2424" s="16">
        <v>7.32</v>
      </c>
    </row>
    <row r="2425" spans="1:11">
      <c r="A2425" s="12" t="s">
        <v>6863</v>
      </c>
      <c r="B2425" s="12" t="s">
        <v>7508</v>
      </c>
      <c r="C2425" s="12" t="s">
        <v>7541</v>
      </c>
      <c r="D2425" s="13" t="s">
        <v>4918</v>
      </c>
      <c r="E2425" s="13" t="s">
        <v>4919</v>
      </c>
      <c r="F2425" s="13" t="s">
        <v>7513</v>
      </c>
      <c r="G2425" s="14" t="s">
        <v>4921</v>
      </c>
      <c r="H2425" s="14" t="s">
        <v>5056</v>
      </c>
      <c r="I2425" s="14" t="s">
        <v>5065</v>
      </c>
      <c r="J2425" s="14" t="s">
        <v>4924</v>
      </c>
      <c r="K2425" s="16">
        <v>7.32</v>
      </c>
    </row>
    <row r="2426" spans="1:11">
      <c r="A2426" s="12" t="s">
        <v>6863</v>
      </c>
      <c r="B2426" s="12" t="s">
        <v>7508</v>
      </c>
      <c r="C2426" s="12" t="s">
        <v>7541</v>
      </c>
      <c r="D2426" s="13" t="s">
        <v>4931</v>
      </c>
      <c r="E2426" s="13" t="s">
        <v>4932</v>
      </c>
      <c r="F2426" s="13" t="s">
        <v>7515</v>
      </c>
      <c r="G2426" s="14" t="s">
        <v>4921</v>
      </c>
      <c r="H2426" s="14" t="s">
        <v>4952</v>
      </c>
      <c r="I2426" s="14" t="s">
        <v>4927</v>
      </c>
      <c r="J2426" s="14" t="s">
        <v>4924</v>
      </c>
      <c r="K2426" s="16">
        <v>7.32</v>
      </c>
    </row>
    <row r="2427" spans="1:11">
      <c r="A2427" s="12" t="s">
        <v>6863</v>
      </c>
      <c r="B2427" s="12" t="s">
        <v>7508</v>
      </c>
      <c r="C2427" s="12" t="s">
        <v>7541</v>
      </c>
      <c r="D2427" s="13" t="s">
        <v>4931</v>
      </c>
      <c r="E2427" s="13" t="s">
        <v>4932</v>
      </c>
      <c r="F2427" s="13" t="s">
        <v>7516</v>
      </c>
      <c r="G2427" s="14" t="s">
        <v>4921</v>
      </c>
      <c r="H2427" s="14" t="s">
        <v>4952</v>
      </c>
      <c r="I2427" s="14" t="s">
        <v>4927</v>
      </c>
      <c r="J2427" s="14" t="s">
        <v>4936</v>
      </c>
      <c r="K2427" s="16">
        <v>7.32</v>
      </c>
    </row>
    <row r="2428" spans="1:11">
      <c r="A2428" s="12" t="s">
        <v>6863</v>
      </c>
      <c r="B2428" s="12" t="s">
        <v>7508</v>
      </c>
      <c r="C2428" s="12" t="s">
        <v>7542</v>
      </c>
      <c r="D2428" s="13" t="s">
        <v>4918</v>
      </c>
      <c r="E2428" s="13" t="s">
        <v>4919</v>
      </c>
      <c r="F2428" s="13" t="s">
        <v>7511</v>
      </c>
      <c r="G2428" s="14" t="s">
        <v>4921</v>
      </c>
      <c r="H2428" s="14" t="s">
        <v>5056</v>
      </c>
      <c r="I2428" s="14" t="s">
        <v>5126</v>
      </c>
      <c r="J2428" s="14" t="s">
        <v>4924</v>
      </c>
      <c r="K2428" s="16">
        <v>8</v>
      </c>
    </row>
    <row r="2429" spans="1:11">
      <c r="A2429" s="12" t="s">
        <v>6863</v>
      </c>
      <c r="B2429" s="12" t="s">
        <v>7508</v>
      </c>
      <c r="C2429" s="12" t="s">
        <v>7542</v>
      </c>
      <c r="D2429" s="13" t="s">
        <v>4918</v>
      </c>
      <c r="E2429" s="13" t="s">
        <v>4919</v>
      </c>
      <c r="F2429" s="13" t="s">
        <v>7512</v>
      </c>
      <c r="G2429" s="14" t="s">
        <v>4942</v>
      </c>
      <c r="H2429" s="14" t="s">
        <v>4922</v>
      </c>
      <c r="I2429" s="14" t="s">
        <v>4947</v>
      </c>
      <c r="J2429" s="14" t="s">
        <v>4924</v>
      </c>
      <c r="K2429" s="16">
        <v>8</v>
      </c>
    </row>
    <row r="2430" spans="1:11">
      <c r="A2430" s="12" t="s">
        <v>6863</v>
      </c>
      <c r="B2430" s="12" t="s">
        <v>7508</v>
      </c>
      <c r="C2430" s="12" t="s">
        <v>7542</v>
      </c>
      <c r="D2430" s="13" t="s">
        <v>4918</v>
      </c>
      <c r="E2430" s="13" t="s">
        <v>4919</v>
      </c>
      <c r="F2430" s="13" t="s">
        <v>7513</v>
      </c>
      <c r="G2430" s="14" t="s">
        <v>4921</v>
      </c>
      <c r="H2430" s="14" t="s">
        <v>7543</v>
      </c>
      <c r="I2430" s="14" t="s">
        <v>5065</v>
      </c>
      <c r="J2430" s="14" t="s">
        <v>4924</v>
      </c>
      <c r="K2430" s="16">
        <v>8</v>
      </c>
    </row>
    <row r="2431" spans="1:11">
      <c r="A2431" s="12" t="s">
        <v>6863</v>
      </c>
      <c r="B2431" s="12" t="s">
        <v>7508</v>
      </c>
      <c r="C2431" s="12" t="s">
        <v>7542</v>
      </c>
      <c r="D2431" s="13" t="s">
        <v>4931</v>
      </c>
      <c r="E2431" s="13" t="s">
        <v>4932</v>
      </c>
      <c r="F2431" s="13" t="s">
        <v>7515</v>
      </c>
      <c r="G2431" s="14" t="s">
        <v>4921</v>
      </c>
      <c r="H2431" s="14" t="s">
        <v>4952</v>
      </c>
      <c r="I2431" s="14" t="s">
        <v>4927</v>
      </c>
      <c r="J2431" s="14" t="s">
        <v>4936</v>
      </c>
      <c r="K2431" s="16">
        <v>8</v>
      </c>
    </row>
    <row r="2432" spans="1:11">
      <c r="A2432" s="12" t="s">
        <v>6863</v>
      </c>
      <c r="B2432" s="12" t="s">
        <v>7508</v>
      </c>
      <c r="C2432" s="12" t="s">
        <v>7542</v>
      </c>
      <c r="D2432" s="13" t="s">
        <v>4931</v>
      </c>
      <c r="E2432" s="13" t="s">
        <v>4932</v>
      </c>
      <c r="F2432" s="13" t="s">
        <v>7516</v>
      </c>
      <c r="G2432" s="14" t="s">
        <v>4921</v>
      </c>
      <c r="H2432" s="14" t="s">
        <v>4952</v>
      </c>
      <c r="I2432" s="14" t="s">
        <v>4927</v>
      </c>
      <c r="J2432" s="14" t="s">
        <v>4924</v>
      </c>
      <c r="K2432" s="16">
        <v>8</v>
      </c>
    </row>
    <row r="2433" spans="1:11">
      <c r="A2433" s="12" t="s">
        <v>6863</v>
      </c>
      <c r="B2433" s="12" t="s">
        <v>7544</v>
      </c>
      <c r="C2433" s="12" t="s">
        <v>7545</v>
      </c>
      <c r="D2433" s="13" t="s">
        <v>4918</v>
      </c>
      <c r="E2433" s="13" t="s">
        <v>4919</v>
      </c>
      <c r="F2433" s="13" t="s">
        <v>7444</v>
      </c>
      <c r="G2433" s="14" t="s">
        <v>4921</v>
      </c>
      <c r="H2433" s="14" t="s">
        <v>5254</v>
      </c>
      <c r="I2433" s="14" t="s">
        <v>5131</v>
      </c>
      <c r="J2433" s="14" t="s">
        <v>4924</v>
      </c>
      <c r="K2433" s="16">
        <v>5916</v>
      </c>
    </row>
    <row r="2434" spans="1:11">
      <c r="A2434" s="12" t="s">
        <v>6863</v>
      </c>
      <c r="B2434" s="12" t="s">
        <v>7544</v>
      </c>
      <c r="C2434" s="12" t="s">
        <v>7545</v>
      </c>
      <c r="D2434" s="13" t="s">
        <v>4918</v>
      </c>
      <c r="E2434" s="13" t="s">
        <v>4919</v>
      </c>
      <c r="F2434" s="13" t="s">
        <v>7445</v>
      </c>
      <c r="G2434" s="14" t="s">
        <v>4921</v>
      </c>
      <c r="H2434" s="14" t="s">
        <v>7446</v>
      </c>
      <c r="I2434" s="14" t="s">
        <v>5131</v>
      </c>
      <c r="J2434" s="14" t="s">
        <v>4924</v>
      </c>
      <c r="K2434" s="16">
        <v>5916</v>
      </c>
    </row>
    <row r="2435" spans="1:11">
      <c r="A2435" s="12" t="s">
        <v>6863</v>
      </c>
      <c r="B2435" s="12" t="s">
        <v>7544</v>
      </c>
      <c r="C2435" s="12" t="s">
        <v>7545</v>
      </c>
      <c r="D2435" s="13" t="s">
        <v>4918</v>
      </c>
      <c r="E2435" s="13" t="s">
        <v>4919</v>
      </c>
      <c r="F2435" s="13" t="s">
        <v>7447</v>
      </c>
      <c r="G2435" s="14" t="s">
        <v>4921</v>
      </c>
      <c r="H2435" s="14" t="s">
        <v>4952</v>
      </c>
      <c r="I2435" s="14" t="s">
        <v>4927</v>
      </c>
      <c r="J2435" s="14" t="s">
        <v>4924</v>
      </c>
      <c r="K2435" s="16">
        <v>5916</v>
      </c>
    </row>
    <row r="2436" spans="1:11">
      <c r="A2436" s="12" t="s">
        <v>6863</v>
      </c>
      <c r="B2436" s="12" t="s">
        <v>7544</v>
      </c>
      <c r="C2436" s="12" t="s">
        <v>7545</v>
      </c>
      <c r="D2436" s="13" t="s">
        <v>4931</v>
      </c>
      <c r="E2436" s="13" t="s">
        <v>4932</v>
      </c>
      <c r="F2436" s="13" t="s">
        <v>7448</v>
      </c>
      <c r="G2436" s="14" t="s">
        <v>4921</v>
      </c>
      <c r="H2436" s="14" t="s">
        <v>7449</v>
      </c>
      <c r="I2436" s="14" t="s">
        <v>5131</v>
      </c>
      <c r="J2436" s="14" t="s">
        <v>4924</v>
      </c>
      <c r="K2436" s="16">
        <v>5916</v>
      </c>
    </row>
    <row r="2437" spans="1:11">
      <c r="A2437" s="12" t="s">
        <v>6863</v>
      </c>
      <c r="B2437" s="12" t="s">
        <v>7544</v>
      </c>
      <c r="C2437" s="12" t="s">
        <v>7545</v>
      </c>
      <c r="D2437" s="13" t="s">
        <v>4931</v>
      </c>
      <c r="E2437" s="13" t="s">
        <v>4932</v>
      </c>
      <c r="F2437" s="13" t="s">
        <v>7450</v>
      </c>
      <c r="G2437" s="14" t="s">
        <v>4921</v>
      </c>
      <c r="H2437" s="14" t="s">
        <v>5140</v>
      </c>
      <c r="I2437" s="14" t="s">
        <v>4927</v>
      </c>
      <c r="J2437" s="14" t="s">
        <v>4936</v>
      </c>
      <c r="K2437" s="16">
        <v>5916</v>
      </c>
    </row>
    <row r="2438" spans="1:11">
      <c r="A2438" s="12" t="s">
        <v>6863</v>
      </c>
      <c r="B2438" s="12" t="s">
        <v>7544</v>
      </c>
      <c r="C2438" s="12" t="s">
        <v>7546</v>
      </c>
      <c r="D2438" s="13" t="s">
        <v>4918</v>
      </c>
      <c r="E2438" s="13" t="s">
        <v>4919</v>
      </c>
      <c r="F2438" s="13" t="s">
        <v>7502</v>
      </c>
      <c r="G2438" s="14" t="s">
        <v>4921</v>
      </c>
      <c r="H2438" s="14" t="s">
        <v>5542</v>
      </c>
      <c r="I2438" s="14" t="s">
        <v>5126</v>
      </c>
      <c r="J2438" s="14" t="s">
        <v>4924</v>
      </c>
      <c r="K2438" s="16">
        <v>314</v>
      </c>
    </row>
    <row r="2439" spans="1:11">
      <c r="A2439" s="12" t="s">
        <v>6863</v>
      </c>
      <c r="B2439" s="12" t="s">
        <v>7544</v>
      </c>
      <c r="C2439" s="12" t="s">
        <v>7546</v>
      </c>
      <c r="D2439" s="13" t="s">
        <v>4918</v>
      </c>
      <c r="E2439" s="13" t="s">
        <v>4919</v>
      </c>
      <c r="F2439" s="13" t="s">
        <v>7503</v>
      </c>
      <c r="G2439" s="14" t="s">
        <v>4921</v>
      </c>
      <c r="H2439" s="14" t="s">
        <v>7504</v>
      </c>
      <c r="I2439" s="14" t="s">
        <v>5126</v>
      </c>
      <c r="J2439" s="14" t="s">
        <v>4924</v>
      </c>
      <c r="K2439" s="16">
        <v>314</v>
      </c>
    </row>
    <row r="2440" spans="1:11">
      <c r="A2440" s="12" t="s">
        <v>6863</v>
      </c>
      <c r="B2440" s="12" t="s">
        <v>7544</v>
      </c>
      <c r="C2440" s="12" t="s">
        <v>7546</v>
      </c>
      <c r="D2440" s="13" t="s">
        <v>4918</v>
      </c>
      <c r="E2440" s="13" t="s">
        <v>4919</v>
      </c>
      <c r="F2440" s="13" t="s">
        <v>7505</v>
      </c>
      <c r="G2440" s="14" t="s">
        <v>4921</v>
      </c>
      <c r="H2440" s="14" t="s">
        <v>5542</v>
      </c>
      <c r="I2440" s="14" t="s">
        <v>5126</v>
      </c>
      <c r="J2440" s="14" t="s">
        <v>4924</v>
      </c>
      <c r="K2440" s="16">
        <v>314</v>
      </c>
    </row>
    <row r="2441" spans="1:11">
      <c r="A2441" s="12" t="s">
        <v>6863</v>
      </c>
      <c r="B2441" s="12" t="s">
        <v>7544</v>
      </c>
      <c r="C2441" s="12" t="s">
        <v>7546</v>
      </c>
      <c r="D2441" s="13" t="s">
        <v>4931</v>
      </c>
      <c r="E2441" s="13" t="s">
        <v>4932</v>
      </c>
      <c r="F2441" s="13" t="s">
        <v>7506</v>
      </c>
      <c r="G2441" s="14" t="s">
        <v>4921</v>
      </c>
      <c r="H2441" s="14" t="s">
        <v>4926</v>
      </c>
      <c r="I2441" s="14" t="s">
        <v>4927</v>
      </c>
      <c r="J2441" s="14" t="s">
        <v>4936</v>
      </c>
      <c r="K2441" s="16">
        <v>314</v>
      </c>
    </row>
    <row r="2442" spans="1:11">
      <c r="A2442" s="12" t="s">
        <v>6863</v>
      </c>
      <c r="B2442" s="12" t="s">
        <v>7544</v>
      </c>
      <c r="C2442" s="12" t="s">
        <v>7546</v>
      </c>
      <c r="D2442" s="13" t="s">
        <v>4931</v>
      </c>
      <c r="E2442" s="13" t="s">
        <v>4932</v>
      </c>
      <c r="F2442" s="13" t="s">
        <v>7507</v>
      </c>
      <c r="G2442" s="14" t="s">
        <v>4921</v>
      </c>
      <c r="H2442" s="14" t="s">
        <v>4926</v>
      </c>
      <c r="I2442" s="14" t="s">
        <v>4927</v>
      </c>
      <c r="J2442" s="14" t="s">
        <v>4924</v>
      </c>
      <c r="K2442" s="16">
        <v>314</v>
      </c>
    </row>
    <row r="2443" spans="1:11">
      <c r="A2443" s="12" t="s">
        <v>6863</v>
      </c>
      <c r="B2443" s="12" t="s">
        <v>7544</v>
      </c>
      <c r="C2443" s="12" t="s">
        <v>7547</v>
      </c>
      <c r="D2443" s="13"/>
      <c r="E2443" s="13"/>
      <c r="F2443" s="13"/>
      <c r="G2443" s="14"/>
      <c r="H2443" s="14"/>
      <c r="I2443" s="14"/>
      <c r="J2443" s="14"/>
      <c r="K2443" s="16">
        <v>469.675645</v>
      </c>
    </row>
    <row r="2444" spans="1:11">
      <c r="A2444" s="12" t="s">
        <v>6863</v>
      </c>
      <c r="B2444" s="12" t="s">
        <v>7544</v>
      </c>
      <c r="C2444" s="12" t="s">
        <v>7548</v>
      </c>
      <c r="D2444" s="13"/>
      <c r="E2444" s="13"/>
      <c r="F2444" s="13"/>
      <c r="G2444" s="14"/>
      <c r="H2444" s="14"/>
      <c r="I2444" s="14"/>
      <c r="J2444" s="14"/>
      <c r="K2444" s="16">
        <v>189.635209</v>
      </c>
    </row>
    <row r="2445" spans="1:11">
      <c r="A2445" s="12" t="s">
        <v>6202</v>
      </c>
      <c r="B2445" s="12" t="s">
        <v>7549</v>
      </c>
      <c r="C2445" s="12" t="s">
        <v>7550</v>
      </c>
      <c r="D2445" s="13" t="s">
        <v>4918</v>
      </c>
      <c r="E2445" s="13" t="s">
        <v>4919</v>
      </c>
      <c r="F2445" s="13" t="s">
        <v>7551</v>
      </c>
      <c r="G2445" s="14" t="s">
        <v>4942</v>
      </c>
      <c r="H2445" s="14" t="s">
        <v>4938</v>
      </c>
      <c r="I2445" s="14" t="s">
        <v>4927</v>
      </c>
      <c r="J2445" s="14" t="s">
        <v>4924</v>
      </c>
      <c r="K2445" s="16">
        <v>30</v>
      </c>
    </row>
    <row r="2446" spans="1:11">
      <c r="A2446" s="12" t="s">
        <v>6202</v>
      </c>
      <c r="B2446" s="12" t="s">
        <v>7549</v>
      </c>
      <c r="C2446" s="12" t="s">
        <v>7550</v>
      </c>
      <c r="D2446" s="13" t="s">
        <v>4918</v>
      </c>
      <c r="E2446" s="13" t="s">
        <v>4919</v>
      </c>
      <c r="F2446" s="13" t="s">
        <v>7552</v>
      </c>
      <c r="G2446" s="14" t="s">
        <v>4921</v>
      </c>
      <c r="H2446" s="14" t="s">
        <v>4966</v>
      </c>
      <c r="I2446" s="14" t="s">
        <v>5096</v>
      </c>
      <c r="J2446" s="14" t="s">
        <v>4924</v>
      </c>
      <c r="K2446" s="16">
        <v>30</v>
      </c>
    </row>
    <row r="2447" spans="1:11">
      <c r="A2447" s="12" t="s">
        <v>6202</v>
      </c>
      <c r="B2447" s="12" t="s">
        <v>7549</v>
      </c>
      <c r="C2447" s="12" t="s">
        <v>7550</v>
      </c>
      <c r="D2447" s="13" t="s">
        <v>4918</v>
      </c>
      <c r="E2447" s="13" t="s">
        <v>4919</v>
      </c>
      <c r="F2447" s="13" t="s">
        <v>7553</v>
      </c>
      <c r="G2447" s="14" t="s">
        <v>4921</v>
      </c>
      <c r="H2447" s="14" t="s">
        <v>4926</v>
      </c>
      <c r="I2447" s="14" t="s">
        <v>4927</v>
      </c>
      <c r="J2447" s="14" t="s">
        <v>4924</v>
      </c>
      <c r="K2447" s="16">
        <v>30</v>
      </c>
    </row>
    <row r="2448" spans="1:11">
      <c r="A2448" s="12" t="s">
        <v>6202</v>
      </c>
      <c r="B2448" s="12" t="s">
        <v>7549</v>
      </c>
      <c r="C2448" s="12" t="s">
        <v>7550</v>
      </c>
      <c r="D2448" s="13" t="s">
        <v>4931</v>
      </c>
      <c r="E2448" s="13" t="s">
        <v>6147</v>
      </c>
      <c r="F2448" s="13" t="s">
        <v>7554</v>
      </c>
      <c r="G2448" s="14" t="s">
        <v>4921</v>
      </c>
      <c r="H2448" s="14" t="s">
        <v>4938</v>
      </c>
      <c r="I2448" s="14" t="s">
        <v>5096</v>
      </c>
      <c r="J2448" s="14" t="s">
        <v>4924</v>
      </c>
      <c r="K2448" s="16">
        <v>30</v>
      </c>
    </row>
    <row r="2449" spans="1:11">
      <c r="A2449" s="12" t="s">
        <v>6202</v>
      </c>
      <c r="B2449" s="12" t="s">
        <v>7549</v>
      </c>
      <c r="C2449" s="12" t="s">
        <v>7550</v>
      </c>
      <c r="D2449" s="13" t="s">
        <v>4934</v>
      </c>
      <c r="E2449" s="13" t="s">
        <v>4934</v>
      </c>
      <c r="F2449" s="13" t="s">
        <v>5047</v>
      </c>
      <c r="G2449" s="14" t="s">
        <v>4921</v>
      </c>
      <c r="H2449" s="14" t="s">
        <v>4926</v>
      </c>
      <c r="I2449" s="14" t="s">
        <v>4927</v>
      </c>
      <c r="J2449" s="14" t="s">
        <v>4936</v>
      </c>
      <c r="K2449" s="16">
        <v>30</v>
      </c>
    </row>
    <row r="2450" spans="1:11">
      <c r="A2450" s="12" t="s">
        <v>6202</v>
      </c>
      <c r="B2450" s="12" t="s">
        <v>7549</v>
      </c>
      <c r="C2450" s="12" t="s">
        <v>7555</v>
      </c>
      <c r="D2450" s="13" t="s">
        <v>4918</v>
      </c>
      <c r="E2450" s="13" t="s">
        <v>4919</v>
      </c>
      <c r="F2450" s="13" t="s">
        <v>7556</v>
      </c>
      <c r="G2450" s="14" t="s">
        <v>4942</v>
      </c>
      <c r="H2450" s="14" t="s">
        <v>4966</v>
      </c>
      <c r="I2450" s="14" t="s">
        <v>4949</v>
      </c>
      <c r="J2450" s="14" t="s">
        <v>4924</v>
      </c>
      <c r="K2450" s="16">
        <v>10</v>
      </c>
    </row>
    <row r="2451" spans="1:11">
      <c r="A2451" s="12" t="s">
        <v>6202</v>
      </c>
      <c r="B2451" s="12" t="s">
        <v>7549</v>
      </c>
      <c r="C2451" s="12" t="s">
        <v>7555</v>
      </c>
      <c r="D2451" s="13" t="s">
        <v>4918</v>
      </c>
      <c r="E2451" s="13" t="s">
        <v>4919</v>
      </c>
      <c r="F2451" s="13" t="s">
        <v>7557</v>
      </c>
      <c r="G2451" s="14" t="s">
        <v>4942</v>
      </c>
      <c r="H2451" s="14" t="s">
        <v>4966</v>
      </c>
      <c r="I2451" s="14" t="s">
        <v>4949</v>
      </c>
      <c r="J2451" s="14" t="s">
        <v>4924</v>
      </c>
      <c r="K2451" s="16">
        <v>10</v>
      </c>
    </row>
    <row r="2452" spans="1:11">
      <c r="A2452" s="12" t="s">
        <v>6202</v>
      </c>
      <c r="B2452" s="12" t="s">
        <v>7549</v>
      </c>
      <c r="C2452" s="12" t="s">
        <v>7555</v>
      </c>
      <c r="D2452" s="13" t="s">
        <v>4918</v>
      </c>
      <c r="E2452" s="13" t="s">
        <v>4919</v>
      </c>
      <c r="F2452" s="13" t="s">
        <v>7558</v>
      </c>
      <c r="G2452" s="14" t="s">
        <v>4942</v>
      </c>
      <c r="H2452" s="14" t="s">
        <v>4966</v>
      </c>
      <c r="I2452" s="14" t="s">
        <v>4949</v>
      </c>
      <c r="J2452" s="14" t="s">
        <v>4924</v>
      </c>
      <c r="K2452" s="16">
        <v>10</v>
      </c>
    </row>
    <row r="2453" spans="1:11">
      <c r="A2453" s="12" t="s">
        <v>6202</v>
      </c>
      <c r="B2453" s="12" t="s">
        <v>7549</v>
      </c>
      <c r="C2453" s="12" t="s">
        <v>7555</v>
      </c>
      <c r="D2453" s="13" t="s">
        <v>4931</v>
      </c>
      <c r="E2453" s="13" t="s">
        <v>6147</v>
      </c>
      <c r="F2453" s="13" t="s">
        <v>7559</v>
      </c>
      <c r="G2453" s="14" t="s">
        <v>4960</v>
      </c>
      <c r="H2453" s="14"/>
      <c r="I2453" s="14"/>
      <c r="J2453" s="14" t="s">
        <v>4924</v>
      </c>
      <c r="K2453" s="16">
        <v>10</v>
      </c>
    </row>
    <row r="2454" spans="1:11">
      <c r="A2454" s="12" t="s">
        <v>6202</v>
      </c>
      <c r="B2454" s="12" t="s">
        <v>7549</v>
      </c>
      <c r="C2454" s="12" t="s">
        <v>7555</v>
      </c>
      <c r="D2454" s="13" t="s">
        <v>4934</v>
      </c>
      <c r="E2454" s="13" t="s">
        <v>4998</v>
      </c>
      <c r="F2454" s="13" t="s">
        <v>5151</v>
      </c>
      <c r="G2454" s="14" t="s">
        <v>4921</v>
      </c>
      <c r="H2454" s="14" t="s">
        <v>4926</v>
      </c>
      <c r="I2454" s="14" t="s">
        <v>4927</v>
      </c>
      <c r="J2454" s="14" t="s">
        <v>4936</v>
      </c>
      <c r="K2454" s="16">
        <v>10</v>
      </c>
    </row>
    <row r="2455" spans="1:11">
      <c r="A2455" s="12" t="s">
        <v>6202</v>
      </c>
      <c r="B2455" s="12" t="s">
        <v>7549</v>
      </c>
      <c r="C2455" s="12" t="s">
        <v>7560</v>
      </c>
      <c r="D2455" s="13" t="s">
        <v>4918</v>
      </c>
      <c r="E2455" s="13" t="s">
        <v>4919</v>
      </c>
      <c r="F2455" s="13" t="s">
        <v>7561</v>
      </c>
      <c r="G2455" s="14" t="s">
        <v>4921</v>
      </c>
      <c r="H2455" s="14" t="s">
        <v>4926</v>
      </c>
      <c r="I2455" s="14" t="s">
        <v>4927</v>
      </c>
      <c r="J2455" s="14" t="s">
        <v>4924</v>
      </c>
      <c r="K2455" s="16">
        <v>10.5</v>
      </c>
    </row>
    <row r="2456" spans="1:11">
      <c r="A2456" s="12" t="s">
        <v>6202</v>
      </c>
      <c r="B2456" s="12" t="s">
        <v>7549</v>
      </c>
      <c r="C2456" s="12" t="s">
        <v>7560</v>
      </c>
      <c r="D2456" s="13" t="s">
        <v>4918</v>
      </c>
      <c r="E2456" s="13" t="s">
        <v>4919</v>
      </c>
      <c r="F2456" s="13" t="s">
        <v>7562</v>
      </c>
      <c r="G2456" s="14" t="s">
        <v>4921</v>
      </c>
      <c r="H2456" s="14" t="s">
        <v>4926</v>
      </c>
      <c r="I2456" s="14" t="s">
        <v>4927</v>
      </c>
      <c r="J2456" s="14" t="s">
        <v>4924</v>
      </c>
      <c r="K2456" s="16">
        <v>10.5</v>
      </c>
    </row>
    <row r="2457" spans="1:11">
      <c r="A2457" s="12" t="s">
        <v>6202</v>
      </c>
      <c r="B2457" s="12" t="s">
        <v>7549</v>
      </c>
      <c r="C2457" s="12" t="s">
        <v>7560</v>
      </c>
      <c r="D2457" s="13" t="s">
        <v>4918</v>
      </c>
      <c r="E2457" s="13" t="s">
        <v>4919</v>
      </c>
      <c r="F2457" s="13" t="s">
        <v>7563</v>
      </c>
      <c r="G2457" s="14" t="s">
        <v>4921</v>
      </c>
      <c r="H2457" s="14" t="s">
        <v>4926</v>
      </c>
      <c r="I2457" s="14" t="s">
        <v>4927</v>
      </c>
      <c r="J2457" s="14" t="s">
        <v>4924</v>
      </c>
      <c r="K2457" s="16">
        <v>10.5</v>
      </c>
    </row>
    <row r="2458" spans="1:11">
      <c r="A2458" s="12" t="s">
        <v>6202</v>
      </c>
      <c r="B2458" s="12" t="s">
        <v>7549</v>
      </c>
      <c r="C2458" s="12" t="s">
        <v>7560</v>
      </c>
      <c r="D2458" s="13" t="s">
        <v>4931</v>
      </c>
      <c r="E2458" s="13" t="s">
        <v>6147</v>
      </c>
      <c r="F2458" s="13" t="s">
        <v>7564</v>
      </c>
      <c r="G2458" s="14" t="s">
        <v>4921</v>
      </c>
      <c r="H2458" s="14" t="s">
        <v>7565</v>
      </c>
      <c r="I2458" s="14" t="s">
        <v>5122</v>
      </c>
      <c r="J2458" s="14" t="s">
        <v>4924</v>
      </c>
      <c r="K2458" s="16">
        <v>10.5</v>
      </c>
    </row>
    <row r="2459" spans="1:11">
      <c r="A2459" s="12" t="s">
        <v>6202</v>
      </c>
      <c r="B2459" s="12" t="s">
        <v>7549</v>
      </c>
      <c r="C2459" s="12" t="s">
        <v>7560</v>
      </c>
      <c r="D2459" s="13" t="s">
        <v>4934</v>
      </c>
      <c r="E2459" s="13" t="s">
        <v>4998</v>
      </c>
      <c r="F2459" s="13" t="s">
        <v>5151</v>
      </c>
      <c r="G2459" s="14" t="s">
        <v>4921</v>
      </c>
      <c r="H2459" s="14" t="s">
        <v>4926</v>
      </c>
      <c r="I2459" s="14" t="s">
        <v>4927</v>
      </c>
      <c r="J2459" s="14" t="s">
        <v>4936</v>
      </c>
      <c r="K2459" s="16">
        <v>10.5</v>
      </c>
    </row>
    <row r="2460" spans="1:11">
      <c r="A2460" s="12" t="s">
        <v>6202</v>
      </c>
      <c r="B2460" s="12" t="s">
        <v>7549</v>
      </c>
      <c r="C2460" s="12" t="s">
        <v>7566</v>
      </c>
      <c r="D2460" s="13"/>
      <c r="E2460" s="13"/>
      <c r="F2460" s="13"/>
      <c r="G2460" s="14"/>
      <c r="H2460" s="14"/>
      <c r="I2460" s="14"/>
      <c r="J2460" s="14"/>
      <c r="K2460" s="16">
        <v>796</v>
      </c>
    </row>
    <row r="2461" spans="1:11">
      <c r="A2461" s="12" t="s">
        <v>6202</v>
      </c>
      <c r="B2461" s="12" t="s">
        <v>7549</v>
      </c>
      <c r="C2461" s="12" t="s">
        <v>7567</v>
      </c>
      <c r="D2461" s="13"/>
      <c r="E2461" s="13"/>
      <c r="F2461" s="13"/>
      <c r="G2461" s="14"/>
      <c r="H2461" s="14"/>
      <c r="I2461" s="14"/>
      <c r="J2461" s="14"/>
      <c r="K2461" s="16">
        <v>164</v>
      </c>
    </row>
    <row r="2462" spans="1:11">
      <c r="A2462" s="12" t="s">
        <v>6202</v>
      </c>
      <c r="B2462" s="12" t="s">
        <v>7549</v>
      </c>
      <c r="C2462" s="12" t="s">
        <v>7568</v>
      </c>
      <c r="D2462" s="13"/>
      <c r="E2462" s="13"/>
      <c r="F2462" s="13"/>
      <c r="G2462" s="14"/>
      <c r="H2462" s="14"/>
      <c r="I2462" s="14"/>
      <c r="J2462" s="14"/>
      <c r="K2462" s="16">
        <v>256</v>
      </c>
    </row>
    <row r="2463" spans="1:11">
      <c r="A2463" s="12" t="s">
        <v>6202</v>
      </c>
      <c r="B2463" s="12" t="s">
        <v>7549</v>
      </c>
      <c r="C2463" s="12" t="s">
        <v>7569</v>
      </c>
      <c r="D2463" s="13"/>
      <c r="E2463" s="13"/>
      <c r="F2463" s="13"/>
      <c r="G2463" s="14"/>
      <c r="H2463" s="14"/>
      <c r="I2463" s="14"/>
      <c r="J2463" s="14"/>
      <c r="K2463" s="16">
        <v>98</v>
      </c>
    </row>
    <row r="2464" spans="1:11">
      <c r="A2464" s="12" t="s">
        <v>6202</v>
      </c>
      <c r="B2464" s="12" t="s">
        <v>7549</v>
      </c>
      <c r="C2464" s="12" t="s">
        <v>7570</v>
      </c>
      <c r="D2464" s="13"/>
      <c r="E2464" s="13"/>
      <c r="F2464" s="13"/>
      <c r="G2464" s="14"/>
      <c r="H2464" s="14"/>
      <c r="I2464" s="14"/>
      <c r="J2464" s="14"/>
      <c r="K2464" s="16">
        <v>191.5</v>
      </c>
    </row>
    <row r="2465" spans="1:11">
      <c r="A2465" s="12" t="s">
        <v>6202</v>
      </c>
      <c r="B2465" s="12" t="s">
        <v>7549</v>
      </c>
      <c r="C2465" s="12" t="s">
        <v>7571</v>
      </c>
      <c r="D2465" s="13"/>
      <c r="E2465" s="13"/>
      <c r="F2465" s="13"/>
      <c r="G2465" s="14"/>
      <c r="H2465" s="14"/>
      <c r="I2465" s="14"/>
      <c r="J2465" s="14"/>
      <c r="K2465" s="16">
        <v>433.616</v>
      </c>
    </row>
    <row r="2466" spans="1:11">
      <c r="A2466" s="12" t="s">
        <v>6202</v>
      </c>
      <c r="B2466" s="12" t="s">
        <v>7549</v>
      </c>
      <c r="C2466" s="12" t="s">
        <v>7572</v>
      </c>
      <c r="D2466" s="13"/>
      <c r="E2466" s="13"/>
      <c r="F2466" s="13"/>
      <c r="G2466" s="14"/>
      <c r="H2466" s="14"/>
      <c r="I2466" s="14"/>
      <c r="J2466" s="14"/>
      <c r="K2466" s="16">
        <v>64</v>
      </c>
    </row>
    <row r="2467" spans="1:11">
      <c r="A2467" s="12" t="s">
        <v>6202</v>
      </c>
      <c r="B2467" s="12" t="s">
        <v>7549</v>
      </c>
      <c r="C2467" s="12" t="s">
        <v>7573</v>
      </c>
      <c r="D2467" s="13"/>
      <c r="E2467" s="13"/>
      <c r="F2467" s="13"/>
      <c r="G2467" s="14"/>
      <c r="H2467" s="14"/>
      <c r="I2467" s="14"/>
      <c r="J2467" s="14"/>
      <c r="K2467" s="16">
        <v>1100</v>
      </c>
    </row>
    <row r="2468" spans="1:11">
      <c r="A2468" s="12" t="s">
        <v>6202</v>
      </c>
      <c r="B2468" s="12" t="s">
        <v>7549</v>
      </c>
      <c r="C2468" s="12" t="s">
        <v>7574</v>
      </c>
      <c r="D2468" s="13"/>
      <c r="E2468" s="13"/>
      <c r="F2468" s="13"/>
      <c r="G2468" s="14"/>
      <c r="H2468" s="14"/>
      <c r="I2468" s="14"/>
      <c r="J2468" s="14"/>
      <c r="K2468" s="16">
        <v>3</v>
      </c>
    </row>
    <row r="2469" spans="1:11">
      <c r="A2469" s="12" t="s">
        <v>6202</v>
      </c>
      <c r="B2469" s="12" t="s">
        <v>7549</v>
      </c>
      <c r="C2469" s="12" t="s">
        <v>7575</v>
      </c>
      <c r="D2469" s="13"/>
      <c r="E2469" s="13"/>
      <c r="F2469" s="13"/>
      <c r="G2469" s="14"/>
      <c r="H2469" s="14"/>
      <c r="I2469" s="14"/>
      <c r="J2469" s="14"/>
      <c r="K2469" s="16">
        <v>265</v>
      </c>
    </row>
    <row r="2470" spans="1:11">
      <c r="A2470" s="12" t="s">
        <v>6202</v>
      </c>
      <c r="B2470" s="12" t="s">
        <v>7549</v>
      </c>
      <c r="C2470" s="12" t="s">
        <v>7576</v>
      </c>
      <c r="D2470" s="13"/>
      <c r="E2470" s="13"/>
      <c r="F2470" s="13"/>
      <c r="G2470" s="14"/>
      <c r="H2470" s="14"/>
      <c r="I2470" s="14"/>
      <c r="J2470" s="14"/>
      <c r="K2470" s="16">
        <v>3746.19545</v>
      </c>
    </row>
    <row r="2471" spans="1:11">
      <c r="A2471" s="12" t="s">
        <v>6202</v>
      </c>
      <c r="B2471" s="12" t="s">
        <v>7549</v>
      </c>
      <c r="C2471" s="12" t="s">
        <v>7577</v>
      </c>
      <c r="D2471" s="13"/>
      <c r="E2471" s="13"/>
      <c r="F2471" s="13"/>
      <c r="G2471" s="14"/>
      <c r="H2471" s="14"/>
      <c r="I2471" s="14"/>
      <c r="J2471" s="14"/>
      <c r="K2471" s="16">
        <v>72.7</v>
      </c>
    </row>
    <row r="2472" spans="1:11">
      <c r="A2472" s="12" t="s">
        <v>6202</v>
      </c>
      <c r="B2472" s="12" t="s">
        <v>7549</v>
      </c>
      <c r="C2472" s="12" t="s">
        <v>7578</v>
      </c>
      <c r="D2472" s="13" t="s">
        <v>4918</v>
      </c>
      <c r="E2472" s="13" t="s">
        <v>4919</v>
      </c>
      <c r="F2472" s="13" t="s">
        <v>7579</v>
      </c>
      <c r="G2472" s="14" t="s">
        <v>4921</v>
      </c>
      <c r="H2472" s="14" t="s">
        <v>6768</v>
      </c>
      <c r="I2472" s="14" t="s">
        <v>5535</v>
      </c>
      <c r="J2472" s="14" t="s">
        <v>4924</v>
      </c>
      <c r="K2472" s="16">
        <v>110.4</v>
      </c>
    </row>
    <row r="2473" spans="1:11">
      <c r="A2473" s="12" t="s">
        <v>6202</v>
      </c>
      <c r="B2473" s="12" t="s">
        <v>7549</v>
      </c>
      <c r="C2473" s="12" t="s">
        <v>7578</v>
      </c>
      <c r="D2473" s="13" t="s">
        <v>4918</v>
      </c>
      <c r="E2473" s="13" t="s">
        <v>4919</v>
      </c>
      <c r="F2473" s="13" t="s">
        <v>7580</v>
      </c>
      <c r="G2473" s="14" t="s">
        <v>4921</v>
      </c>
      <c r="H2473" s="14" t="s">
        <v>4926</v>
      </c>
      <c r="I2473" s="14" t="s">
        <v>4927</v>
      </c>
      <c r="J2473" s="14" t="s">
        <v>4924</v>
      </c>
      <c r="K2473" s="16">
        <v>110.4</v>
      </c>
    </row>
    <row r="2474" spans="1:11">
      <c r="A2474" s="12" t="s">
        <v>6202</v>
      </c>
      <c r="B2474" s="12" t="s">
        <v>7549</v>
      </c>
      <c r="C2474" s="12" t="s">
        <v>7578</v>
      </c>
      <c r="D2474" s="13" t="s">
        <v>4931</v>
      </c>
      <c r="E2474" s="13" t="s">
        <v>6147</v>
      </c>
      <c r="F2474" s="13" t="s">
        <v>7581</v>
      </c>
      <c r="G2474" s="14" t="s">
        <v>4921</v>
      </c>
      <c r="H2474" s="14" t="s">
        <v>4926</v>
      </c>
      <c r="I2474" s="14" t="s">
        <v>4927</v>
      </c>
      <c r="J2474" s="14" t="s">
        <v>4924</v>
      </c>
      <c r="K2474" s="16">
        <v>110.4</v>
      </c>
    </row>
    <row r="2475" spans="1:11">
      <c r="A2475" s="12" t="s">
        <v>6202</v>
      </c>
      <c r="B2475" s="12" t="s">
        <v>7549</v>
      </c>
      <c r="C2475" s="12" t="s">
        <v>7578</v>
      </c>
      <c r="D2475" s="13" t="s">
        <v>4931</v>
      </c>
      <c r="E2475" s="13" t="s">
        <v>6147</v>
      </c>
      <c r="F2475" s="13" t="s">
        <v>7582</v>
      </c>
      <c r="G2475" s="14" t="s">
        <v>4921</v>
      </c>
      <c r="H2475" s="14" t="s">
        <v>6768</v>
      </c>
      <c r="I2475" s="14" t="s">
        <v>7583</v>
      </c>
      <c r="J2475" s="14" t="s">
        <v>4924</v>
      </c>
      <c r="K2475" s="16">
        <v>110.4</v>
      </c>
    </row>
    <row r="2476" spans="1:11">
      <c r="A2476" s="12" t="s">
        <v>6202</v>
      </c>
      <c r="B2476" s="12" t="s">
        <v>7549</v>
      </c>
      <c r="C2476" s="12" t="s">
        <v>7578</v>
      </c>
      <c r="D2476" s="13" t="s">
        <v>4934</v>
      </c>
      <c r="E2476" s="13" t="s">
        <v>4934</v>
      </c>
      <c r="F2476" s="13" t="s">
        <v>5151</v>
      </c>
      <c r="G2476" s="14" t="s">
        <v>4921</v>
      </c>
      <c r="H2476" s="14" t="s">
        <v>4926</v>
      </c>
      <c r="I2476" s="14" t="s">
        <v>4927</v>
      </c>
      <c r="J2476" s="14" t="s">
        <v>4936</v>
      </c>
      <c r="K2476" s="16">
        <v>110.4</v>
      </c>
    </row>
    <row r="2477" spans="1:11">
      <c r="A2477" s="12" t="s">
        <v>6202</v>
      </c>
      <c r="B2477" s="12" t="s">
        <v>7549</v>
      </c>
      <c r="C2477" s="12" t="s">
        <v>7584</v>
      </c>
      <c r="D2477" s="13" t="s">
        <v>4918</v>
      </c>
      <c r="E2477" s="13" t="s">
        <v>4919</v>
      </c>
      <c r="F2477" s="13" t="s">
        <v>7585</v>
      </c>
      <c r="G2477" s="14" t="s">
        <v>4921</v>
      </c>
      <c r="H2477" s="14" t="s">
        <v>5137</v>
      </c>
      <c r="I2477" s="14" t="s">
        <v>5114</v>
      </c>
      <c r="J2477" s="14" t="s">
        <v>5221</v>
      </c>
      <c r="K2477" s="16">
        <v>5</v>
      </c>
    </row>
    <row r="2478" spans="1:11">
      <c r="A2478" s="12" t="s">
        <v>6202</v>
      </c>
      <c r="B2478" s="12" t="s">
        <v>7549</v>
      </c>
      <c r="C2478" s="12" t="s">
        <v>7584</v>
      </c>
      <c r="D2478" s="13" t="s">
        <v>4918</v>
      </c>
      <c r="E2478" s="13" t="s">
        <v>4919</v>
      </c>
      <c r="F2478" s="13" t="s">
        <v>7586</v>
      </c>
      <c r="G2478" s="14" t="s">
        <v>4921</v>
      </c>
      <c r="H2478" s="14" t="s">
        <v>4966</v>
      </c>
      <c r="I2478" s="14" t="s">
        <v>4949</v>
      </c>
      <c r="J2478" s="14" t="s">
        <v>4924</v>
      </c>
      <c r="K2478" s="16">
        <v>5</v>
      </c>
    </row>
    <row r="2479" spans="1:11">
      <c r="A2479" s="12" t="s">
        <v>6202</v>
      </c>
      <c r="B2479" s="12" t="s">
        <v>7549</v>
      </c>
      <c r="C2479" s="12" t="s">
        <v>7584</v>
      </c>
      <c r="D2479" s="13" t="s">
        <v>4918</v>
      </c>
      <c r="E2479" s="13" t="s">
        <v>4919</v>
      </c>
      <c r="F2479" s="13" t="s">
        <v>7587</v>
      </c>
      <c r="G2479" s="14" t="s">
        <v>4921</v>
      </c>
      <c r="H2479" s="14" t="s">
        <v>5137</v>
      </c>
      <c r="I2479" s="14" t="s">
        <v>5114</v>
      </c>
      <c r="J2479" s="14" t="s">
        <v>5221</v>
      </c>
      <c r="K2479" s="16">
        <v>5</v>
      </c>
    </row>
    <row r="2480" spans="1:11">
      <c r="A2480" s="12" t="s">
        <v>6202</v>
      </c>
      <c r="B2480" s="12" t="s">
        <v>7549</v>
      </c>
      <c r="C2480" s="12" t="s">
        <v>7584</v>
      </c>
      <c r="D2480" s="13" t="s">
        <v>4931</v>
      </c>
      <c r="E2480" s="13" t="s">
        <v>6147</v>
      </c>
      <c r="F2480" s="13" t="s">
        <v>7588</v>
      </c>
      <c r="G2480" s="14" t="s">
        <v>4960</v>
      </c>
      <c r="H2480" s="14"/>
      <c r="I2480" s="14"/>
      <c r="J2480" s="14" t="s">
        <v>5221</v>
      </c>
      <c r="K2480" s="16">
        <v>5</v>
      </c>
    </row>
    <row r="2481" spans="1:11">
      <c r="A2481" s="12" t="s">
        <v>6202</v>
      </c>
      <c r="B2481" s="12" t="s">
        <v>7549</v>
      </c>
      <c r="C2481" s="12" t="s">
        <v>7584</v>
      </c>
      <c r="D2481" s="13" t="s">
        <v>4931</v>
      </c>
      <c r="E2481" s="13" t="s">
        <v>6147</v>
      </c>
      <c r="F2481" s="13" t="s">
        <v>7589</v>
      </c>
      <c r="G2481" s="14" t="s">
        <v>4921</v>
      </c>
      <c r="H2481" s="14" t="s">
        <v>5754</v>
      </c>
      <c r="I2481" s="14" t="s">
        <v>5065</v>
      </c>
      <c r="J2481" s="14" t="s">
        <v>5221</v>
      </c>
      <c r="K2481" s="16">
        <v>5</v>
      </c>
    </row>
    <row r="2482" spans="1:11">
      <c r="A2482" s="12" t="s">
        <v>6202</v>
      </c>
      <c r="B2482" s="12" t="s">
        <v>7549</v>
      </c>
      <c r="C2482" s="12" t="s">
        <v>7584</v>
      </c>
      <c r="D2482" s="13" t="s">
        <v>4934</v>
      </c>
      <c r="E2482" s="13" t="s">
        <v>4934</v>
      </c>
      <c r="F2482" s="13" t="s">
        <v>5151</v>
      </c>
      <c r="G2482" s="14" t="s">
        <v>4921</v>
      </c>
      <c r="H2482" s="14" t="s">
        <v>4926</v>
      </c>
      <c r="I2482" s="14" t="s">
        <v>4927</v>
      </c>
      <c r="J2482" s="14" t="s">
        <v>4936</v>
      </c>
      <c r="K2482" s="16">
        <v>5</v>
      </c>
    </row>
    <row r="2483" spans="1:11">
      <c r="A2483" s="12" t="s">
        <v>6202</v>
      </c>
      <c r="B2483" s="12" t="s">
        <v>7549</v>
      </c>
      <c r="C2483" s="12" t="s">
        <v>7590</v>
      </c>
      <c r="D2483" s="13" t="s">
        <v>4918</v>
      </c>
      <c r="E2483" s="13" t="s">
        <v>4919</v>
      </c>
      <c r="F2483" s="13" t="s">
        <v>7591</v>
      </c>
      <c r="G2483" s="14" t="s">
        <v>4921</v>
      </c>
      <c r="H2483" s="14" t="s">
        <v>5542</v>
      </c>
      <c r="I2483" s="14" t="s">
        <v>6164</v>
      </c>
      <c r="J2483" s="14" t="s">
        <v>5221</v>
      </c>
      <c r="K2483" s="16">
        <v>50</v>
      </c>
    </row>
    <row r="2484" spans="1:11">
      <c r="A2484" s="12" t="s">
        <v>6202</v>
      </c>
      <c r="B2484" s="12" t="s">
        <v>7549</v>
      </c>
      <c r="C2484" s="12" t="s">
        <v>7590</v>
      </c>
      <c r="D2484" s="13" t="s">
        <v>4918</v>
      </c>
      <c r="E2484" s="13" t="s">
        <v>4919</v>
      </c>
      <c r="F2484" s="13" t="s">
        <v>7592</v>
      </c>
      <c r="G2484" s="14" t="s">
        <v>4921</v>
      </c>
      <c r="H2484" s="14" t="s">
        <v>5221</v>
      </c>
      <c r="I2484" s="14" t="s">
        <v>4949</v>
      </c>
      <c r="J2484" s="14" t="s">
        <v>5221</v>
      </c>
      <c r="K2484" s="16">
        <v>50</v>
      </c>
    </row>
    <row r="2485" spans="1:11">
      <c r="A2485" s="12" t="s">
        <v>6202</v>
      </c>
      <c r="B2485" s="12" t="s">
        <v>7549</v>
      </c>
      <c r="C2485" s="12" t="s">
        <v>7590</v>
      </c>
      <c r="D2485" s="13" t="s">
        <v>4918</v>
      </c>
      <c r="E2485" s="13" t="s">
        <v>4919</v>
      </c>
      <c r="F2485" s="13" t="s">
        <v>7564</v>
      </c>
      <c r="G2485" s="14" t="s">
        <v>4921</v>
      </c>
      <c r="H2485" s="14" t="s">
        <v>7593</v>
      </c>
      <c r="I2485" s="14" t="s">
        <v>5122</v>
      </c>
      <c r="J2485" s="14" t="s">
        <v>5221</v>
      </c>
      <c r="K2485" s="16">
        <v>50</v>
      </c>
    </row>
    <row r="2486" spans="1:11">
      <c r="A2486" s="12" t="s">
        <v>6202</v>
      </c>
      <c r="B2486" s="12" t="s">
        <v>7549</v>
      </c>
      <c r="C2486" s="12" t="s">
        <v>7590</v>
      </c>
      <c r="D2486" s="13" t="s">
        <v>4918</v>
      </c>
      <c r="E2486" s="13" t="s">
        <v>4919</v>
      </c>
      <c r="F2486" s="13" t="s">
        <v>7594</v>
      </c>
      <c r="G2486" s="14" t="s">
        <v>4921</v>
      </c>
      <c r="H2486" s="14" t="s">
        <v>4966</v>
      </c>
      <c r="I2486" s="14" t="s">
        <v>4947</v>
      </c>
      <c r="J2486" s="14" t="s">
        <v>5221</v>
      </c>
      <c r="K2486" s="16">
        <v>50</v>
      </c>
    </row>
    <row r="2487" spans="1:11">
      <c r="A2487" s="12" t="s">
        <v>6202</v>
      </c>
      <c r="B2487" s="12" t="s">
        <v>7549</v>
      </c>
      <c r="C2487" s="12" t="s">
        <v>7590</v>
      </c>
      <c r="D2487" s="13" t="s">
        <v>4931</v>
      </c>
      <c r="E2487" s="13" t="s">
        <v>6147</v>
      </c>
      <c r="F2487" s="13" t="s">
        <v>7595</v>
      </c>
      <c r="G2487" s="14" t="s">
        <v>4942</v>
      </c>
      <c r="H2487" s="14" t="s">
        <v>4938</v>
      </c>
      <c r="I2487" s="14" t="s">
        <v>4927</v>
      </c>
      <c r="J2487" s="14" t="s">
        <v>5221</v>
      </c>
      <c r="K2487" s="16">
        <v>50</v>
      </c>
    </row>
    <row r="2488" spans="1:11">
      <c r="A2488" s="12" t="s">
        <v>6202</v>
      </c>
      <c r="B2488" s="12" t="s">
        <v>7549</v>
      </c>
      <c r="C2488" s="12" t="s">
        <v>7590</v>
      </c>
      <c r="D2488" s="13" t="s">
        <v>4931</v>
      </c>
      <c r="E2488" s="13" t="s">
        <v>6147</v>
      </c>
      <c r="F2488" s="13" t="s">
        <v>7596</v>
      </c>
      <c r="G2488" s="14" t="s">
        <v>4942</v>
      </c>
      <c r="H2488" s="14" t="s">
        <v>4938</v>
      </c>
      <c r="I2488" s="14" t="s">
        <v>4927</v>
      </c>
      <c r="J2488" s="14" t="s">
        <v>5221</v>
      </c>
      <c r="K2488" s="16">
        <v>50</v>
      </c>
    </row>
    <row r="2489" spans="1:11">
      <c r="A2489" s="12" t="s">
        <v>6202</v>
      </c>
      <c r="B2489" s="12" t="s">
        <v>7549</v>
      </c>
      <c r="C2489" s="12" t="s">
        <v>7597</v>
      </c>
      <c r="D2489" s="13" t="s">
        <v>4918</v>
      </c>
      <c r="E2489" s="13" t="s">
        <v>4919</v>
      </c>
      <c r="F2489" s="13" t="s">
        <v>7598</v>
      </c>
      <c r="G2489" s="14" t="s">
        <v>4942</v>
      </c>
      <c r="H2489" s="14" t="s">
        <v>4938</v>
      </c>
      <c r="I2489" s="14" t="s">
        <v>4927</v>
      </c>
      <c r="J2489" s="14" t="s">
        <v>4924</v>
      </c>
      <c r="K2489" s="16">
        <v>70</v>
      </c>
    </row>
    <row r="2490" spans="1:11">
      <c r="A2490" s="12" t="s">
        <v>6202</v>
      </c>
      <c r="B2490" s="12" t="s">
        <v>7549</v>
      </c>
      <c r="C2490" s="12" t="s">
        <v>7597</v>
      </c>
      <c r="D2490" s="13" t="s">
        <v>4918</v>
      </c>
      <c r="E2490" s="13" t="s">
        <v>4919</v>
      </c>
      <c r="F2490" s="13" t="s">
        <v>7599</v>
      </c>
      <c r="G2490" s="14" t="s">
        <v>4942</v>
      </c>
      <c r="H2490" s="14" t="s">
        <v>4938</v>
      </c>
      <c r="I2490" s="14" t="s">
        <v>4927</v>
      </c>
      <c r="J2490" s="14" t="s">
        <v>4924</v>
      </c>
      <c r="K2490" s="16">
        <v>70</v>
      </c>
    </row>
    <row r="2491" spans="1:11">
      <c r="A2491" s="12" t="s">
        <v>6202</v>
      </c>
      <c r="B2491" s="12" t="s">
        <v>7549</v>
      </c>
      <c r="C2491" s="12" t="s">
        <v>7597</v>
      </c>
      <c r="D2491" s="13" t="s">
        <v>4931</v>
      </c>
      <c r="E2491" s="13" t="s">
        <v>6147</v>
      </c>
      <c r="F2491" s="13" t="s">
        <v>7600</v>
      </c>
      <c r="G2491" s="14" t="s">
        <v>4960</v>
      </c>
      <c r="H2491" s="14"/>
      <c r="I2491" s="14"/>
      <c r="J2491" s="14" t="s">
        <v>4924</v>
      </c>
      <c r="K2491" s="16">
        <v>70</v>
      </c>
    </row>
    <row r="2492" spans="1:11">
      <c r="A2492" s="12" t="s">
        <v>6202</v>
      </c>
      <c r="B2492" s="12" t="s">
        <v>7549</v>
      </c>
      <c r="C2492" s="12" t="s">
        <v>7597</v>
      </c>
      <c r="D2492" s="13" t="s">
        <v>4931</v>
      </c>
      <c r="E2492" s="13" t="s">
        <v>6147</v>
      </c>
      <c r="F2492" s="13" t="s">
        <v>7601</v>
      </c>
      <c r="G2492" s="14" t="s">
        <v>4942</v>
      </c>
      <c r="H2492" s="14" t="s">
        <v>4938</v>
      </c>
      <c r="I2492" s="14" t="s">
        <v>4927</v>
      </c>
      <c r="J2492" s="14" t="s">
        <v>4924</v>
      </c>
      <c r="K2492" s="16">
        <v>70</v>
      </c>
    </row>
    <row r="2493" spans="1:11">
      <c r="A2493" s="12" t="s">
        <v>6202</v>
      </c>
      <c r="B2493" s="12" t="s">
        <v>7549</v>
      </c>
      <c r="C2493" s="12" t="s">
        <v>7597</v>
      </c>
      <c r="D2493" s="13" t="s">
        <v>4934</v>
      </c>
      <c r="E2493" s="13" t="s">
        <v>4934</v>
      </c>
      <c r="F2493" s="13" t="s">
        <v>5047</v>
      </c>
      <c r="G2493" s="14" t="s">
        <v>4921</v>
      </c>
      <c r="H2493" s="14" t="s">
        <v>4926</v>
      </c>
      <c r="I2493" s="14" t="s">
        <v>4927</v>
      </c>
      <c r="J2493" s="14" t="s">
        <v>4936</v>
      </c>
      <c r="K2493" s="16">
        <v>70</v>
      </c>
    </row>
    <row r="2494" spans="1:11">
      <c r="A2494" s="12" t="s">
        <v>6202</v>
      </c>
      <c r="B2494" s="12" t="s">
        <v>7549</v>
      </c>
      <c r="C2494" s="12" t="s">
        <v>7602</v>
      </c>
      <c r="D2494" s="13" t="s">
        <v>4918</v>
      </c>
      <c r="E2494" s="13" t="s">
        <v>4919</v>
      </c>
      <c r="F2494" s="13" t="s">
        <v>7603</v>
      </c>
      <c r="G2494" s="14" t="s">
        <v>4921</v>
      </c>
      <c r="H2494" s="14" t="s">
        <v>4956</v>
      </c>
      <c r="I2494" s="14" t="s">
        <v>5131</v>
      </c>
      <c r="J2494" s="14" t="s">
        <v>4924</v>
      </c>
      <c r="K2494" s="16">
        <v>31.905</v>
      </c>
    </row>
    <row r="2495" spans="1:11">
      <c r="A2495" s="12" t="s">
        <v>6202</v>
      </c>
      <c r="B2495" s="12" t="s">
        <v>7549</v>
      </c>
      <c r="C2495" s="12" t="s">
        <v>7602</v>
      </c>
      <c r="D2495" s="13" t="s">
        <v>4918</v>
      </c>
      <c r="E2495" s="13" t="s">
        <v>4919</v>
      </c>
      <c r="F2495" s="13" t="s">
        <v>7604</v>
      </c>
      <c r="G2495" s="14" t="s">
        <v>4921</v>
      </c>
      <c r="H2495" s="14" t="s">
        <v>5592</v>
      </c>
      <c r="I2495" s="14" t="s">
        <v>4949</v>
      </c>
      <c r="J2495" s="14" t="s">
        <v>4924</v>
      </c>
      <c r="K2495" s="16">
        <v>31.905</v>
      </c>
    </row>
    <row r="2496" spans="1:11">
      <c r="A2496" s="12" t="s">
        <v>6202</v>
      </c>
      <c r="B2496" s="12" t="s">
        <v>7549</v>
      </c>
      <c r="C2496" s="12" t="s">
        <v>7602</v>
      </c>
      <c r="D2496" s="13" t="s">
        <v>4918</v>
      </c>
      <c r="E2496" s="13" t="s">
        <v>4919</v>
      </c>
      <c r="F2496" s="13" t="s">
        <v>7605</v>
      </c>
      <c r="G2496" s="14" t="s">
        <v>4921</v>
      </c>
      <c r="H2496" s="14" t="s">
        <v>4924</v>
      </c>
      <c r="I2496" s="14" t="s">
        <v>4949</v>
      </c>
      <c r="J2496" s="14" t="s">
        <v>4924</v>
      </c>
      <c r="K2496" s="16">
        <v>31.905</v>
      </c>
    </row>
    <row r="2497" spans="1:11">
      <c r="A2497" s="12" t="s">
        <v>6202</v>
      </c>
      <c r="B2497" s="12" t="s">
        <v>7549</v>
      </c>
      <c r="C2497" s="12" t="s">
        <v>7602</v>
      </c>
      <c r="D2497" s="13" t="s">
        <v>4931</v>
      </c>
      <c r="E2497" s="13" t="s">
        <v>6147</v>
      </c>
      <c r="F2497" s="13" t="s">
        <v>7606</v>
      </c>
      <c r="G2497" s="14" t="s">
        <v>4921</v>
      </c>
      <c r="H2497" s="14" t="s">
        <v>4936</v>
      </c>
      <c r="I2497" s="14" t="s">
        <v>4947</v>
      </c>
      <c r="J2497" s="14" t="s">
        <v>4924</v>
      </c>
      <c r="K2497" s="16">
        <v>31.905</v>
      </c>
    </row>
    <row r="2498" spans="1:11">
      <c r="A2498" s="12" t="s">
        <v>6202</v>
      </c>
      <c r="B2498" s="12" t="s">
        <v>7549</v>
      </c>
      <c r="C2498" s="12" t="s">
        <v>7602</v>
      </c>
      <c r="D2498" s="13" t="s">
        <v>4934</v>
      </c>
      <c r="E2498" s="13" t="s">
        <v>4934</v>
      </c>
      <c r="F2498" s="13" t="s">
        <v>5047</v>
      </c>
      <c r="G2498" s="14" t="s">
        <v>4921</v>
      </c>
      <c r="H2498" s="14" t="s">
        <v>4926</v>
      </c>
      <c r="I2498" s="14" t="s">
        <v>4927</v>
      </c>
      <c r="J2498" s="14" t="s">
        <v>4936</v>
      </c>
      <c r="K2498" s="16">
        <v>31.905</v>
      </c>
    </row>
    <row r="2499" spans="1:11">
      <c r="A2499" s="12" t="s">
        <v>6202</v>
      </c>
      <c r="B2499" s="12" t="s">
        <v>7549</v>
      </c>
      <c r="C2499" s="12" t="s">
        <v>7607</v>
      </c>
      <c r="D2499" s="13" t="s">
        <v>4918</v>
      </c>
      <c r="E2499" s="13" t="s">
        <v>4919</v>
      </c>
      <c r="F2499" s="13" t="s">
        <v>7608</v>
      </c>
      <c r="G2499" s="14" t="s">
        <v>4921</v>
      </c>
      <c r="H2499" s="14" t="s">
        <v>4926</v>
      </c>
      <c r="I2499" s="14" t="s">
        <v>4927</v>
      </c>
      <c r="J2499" s="14" t="s">
        <v>4924</v>
      </c>
      <c r="K2499" s="16">
        <v>50</v>
      </c>
    </row>
    <row r="2500" spans="1:11">
      <c r="A2500" s="12" t="s">
        <v>6202</v>
      </c>
      <c r="B2500" s="12" t="s">
        <v>7549</v>
      </c>
      <c r="C2500" s="12" t="s">
        <v>7607</v>
      </c>
      <c r="D2500" s="13" t="s">
        <v>4918</v>
      </c>
      <c r="E2500" s="13" t="s">
        <v>4919</v>
      </c>
      <c r="F2500" s="13" t="s">
        <v>7609</v>
      </c>
      <c r="G2500" s="14" t="s">
        <v>4921</v>
      </c>
      <c r="H2500" s="14" t="s">
        <v>4926</v>
      </c>
      <c r="I2500" s="14" t="s">
        <v>4927</v>
      </c>
      <c r="J2500" s="14" t="s">
        <v>4924</v>
      </c>
      <c r="K2500" s="16">
        <v>50</v>
      </c>
    </row>
    <row r="2501" spans="1:11">
      <c r="A2501" s="12" t="s">
        <v>6202</v>
      </c>
      <c r="B2501" s="12" t="s">
        <v>7549</v>
      </c>
      <c r="C2501" s="12" t="s">
        <v>7607</v>
      </c>
      <c r="D2501" s="13" t="s">
        <v>4918</v>
      </c>
      <c r="E2501" s="13" t="s">
        <v>4919</v>
      </c>
      <c r="F2501" s="13" t="s">
        <v>7610</v>
      </c>
      <c r="G2501" s="14" t="s">
        <v>4921</v>
      </c>
      <c r="H2501" s="14" t="s">
        <v>7611</v>
      </c>
      <c r="I2501" s="14" t="s">
        <v>5967</v>
      </c>
      <c r="J2501" s="14" t="s">
        <v>4924</v>
      </c>
      <c r="K2501" s="16">
        <v>50</v>
      </c>
    </row>
    <row r="2502" spans="1:11">
      <c r="A2502" s="12" t="s">
        <v>6202</v>
      </c>
      <c r="B2502" s="12" t="s">
        <v>7549</v>
      </c>
      <c r="C2502" s="12" t="s">
        <v>7607</v>
      </c>
      <c r="D2502" s="13" t="s">
        <v>4931</v>
      </c>
      <c r="E2502" s="13" t="s">
        <v>6147</v>
      </c>
      <c r="F2502" s="13" t="s">
        <v>7612</v>
      </c>
      <c r="G2502" s="14" t="s">
        <v>4921</v>
      </c>
      <c r="H2502" s="14" t="s">
        <v>4952</v>
      </c>
      <c r="I2502" s="14" t="s">
        <v>4927</v>
      </c>
      <c r="J2502" s="14" t="s">
        <v>4924</v>
      </c>
      <c r="K2502" s="16">
        <v>50</v>
      </c>
    </row>
    <row r="2503" spans="1:11">
      <c r="A2503" s="12" t="s">
        <v>6202</v>
      </c>
      <c r="B2503" s="12" t="s">
        <v>7549</v>
      </c>
      <c r="C2503" s="12" t="s">
        <v>7607</v>
      </c>
      <c r="D2503" s="13" t="s">
        <v>4934</v>
      </c>
      <c r="E2503" s="13" t="s">
        <v>4934</v>
      </c>
      <c r="F2503" s="13" t="s">
        <v>5047</v>
      </c>
      <c r="G2503" s="14" t="s">
        <v>4921</v>
      </c>
      <c r="H2503" s="14" t="s">
        <v>4926</v>
      </c>
      <c r="I2503" s="14" t="s">
        <v>4927</v>
      </c>
      <c r="J2503" s="14" t="s">
        <v>4936</v>
      </c>
      <c r="K2503" s="16">
        <v>50</v>
      </c>
    </row>
    <row r="2504" spans="1:11">
      <c r="A2504" s="12" t="s">
        <v>6202</v>
      </c>
      <c r="B2504" s="12" t="s">
        <v>7549</v>
      </c>
      <c r="C2504" s="12" t="s">
        <v>7613</v>
      </c>
      <c r="D2504" s="13" t="s">
        <v>4918</v>
      </c>
      <c r="E2504" s="13" t="s">
        <v>4919</v>
      </c>
      <c r="F2504" s="13" t="s">
        <v>7614</v>
      </c>
      <c r="G2504" s="14" t="s">
        <v>4921</v>
      </c>
      <c r="H2504" s="14" t="s">
        <v>4966</v>
      </c>
      <c r="I2504" s="14" t="s">
        <v>4947</v>
      </c>
      <c r="J2504" s="14" t="s">
        <v>4924</v>
      </c>
      <c r="K2504" s="16">
        <v>15</v>
      </c>
    </row>
    <row r="2505" spans="1:11">
      <c r="A2505" s="12" t="s">
        <v>6202</v>
      </c>
      <c r="B2505" s="12" t="s">
        <v>7549</v>
      </c>
      <c r="C2505" s="12" t="s">
        <v>7613</v>
      </c>
      <c r="D2505" s="13" t="s">
        <v>4918</v>
      </c>
      <c r="E2505" s="13" t="s">
        <v>4919</v>
      </c>
      <c r="F2505" s="13" t="s">
        <v>7615</v>
      </c>
      <c r="G2505" s="14" t="s">
        <v>4921</v>
      </c>
      <c r="H2505" s="14" t="s">
        <v>5192</v>
      </c>
      <c r="I2505" s="14" t="s">
        <v>4947</v>
      </c>
      <c r="J2505" s="14" t="s">
        <v>4924</v>
      </c>
      <c r="K2505" s="16">
        <v>15</v>
      </c>
    </row>
    <row r="2506" spans="1:11">
      <c r="A2506" s="12" t="s">
        <v>6202</v>
      </c>
      <c r="B2506" s="12" t="s">
        <v>7549</v>
      </c>
      <c r="C2506" s="12" t="s">
        <v>7613</v>
      </c>
      <c r="D2506" s="13" t="s">
        <v>4918</v>
      </c>
      <c r="E2506" s="13" t="s">
        <v>4919</v>
      </c>
      <c r="F2506" s="13" t="s">
        <v>7616</v>
      </c>
      <c r="G2506" s="14" t="s">
        <v>4921</v>
      </c>
      <c r="H2506" s="14" t="s">
        <v>4966</v>
      </c>
      <c r="I2506" s="14" t="s">
        <v>4947</v>
      </c>
      <c r="J2506" s="14" t="s">
        <v>4924</v>
      </c>
      <c r="K2506" s="16">
        <v>15</v>
      </c>
    </row>
    <row r="2507" spans="1:11">
      <c r="A2507" s="12" t="s">
        <v>6202</v>
      </c>
      <c r="B2507" s="12" t="s">
        <v>7549</v>
      </c>
      <c r="C2507" s="12" t="s">
        <v>7613</v>
      </c>
      <c r="D2507" s="13" t="s">
        <v>4931</v>
      </c>
      <c r="E2507" s="13" t="s">
        <v>6147</v>
      </c>
      <c r="F2507" s="13" t="s">
        <v>7617</v>
      </c>
      <c r="G2507" s="14" t="s">
        <v>4921</v>
      </c>
      <c r="H2507" s="14" t="s">
        <v>4926</v>
      </c>
      <c r="I2507" s="14" t="s">
        <v>4927</v>
      </c>
      <c r="J2507" s="14" t="s">
        <v>4924</v>
      </c>
      <c r="K2507" s="16">
        <v>15</v>
      </c>
    </row>
    <row r="2508" spans="1:11">
      <c r="A2508" s="12" t="s">
        <v>6202</v>
      </c>
      <c r="B2508" s="12" t="s">
        <v>7549</v>
      </c>
      <c r="C2508" s="12" t="s">
        <v>7613</v>
      </c>
      <c r="D2508" s="13" t="s">
        <v>4934</v>
      </c>
      <c r="E2508" s="13" t="s">
        <v>4934</v>
      </c>
      <c r="F2508" s="13" t="s">
        <v>5151</v>
      </c>
      <c r="G2508" s="14" t="s">
        <v>4921</v>
      </c>
      <c r="H2508" s="14" t="s">
        <v>4926</v>
      </c>
      <c r="I2508" s="14" t="s">
        <v>4927</v>
      </c>
      <c r="J2508" s="14" t="s">
        <v>4936</v>
      </c>
      <c r="K2508" s="16">
        <v>15</v>
      </c>
    </row>
    <row r="2509" spans="1:11">
      <c r="A2509" s="12" t="s">
        <v>6202</v>
      </c>
      <c r="B2509" s="12" t="s">
        <v>7549</v>
      </c>
      <c r="C2509" s="12" t="s">
        <v>7618</v>
      </c>
      <c r="D2509" s="13" t="s">
        <v>4918</v>
      </c>
      <c r="E2509" s="13" t="s">
        <v>4919</v>
      </c>
      <c r="F2509" s="13" t="s">
        <v>7619</v>
      </c>
      <c r="G2509" s="14" t="s">
        <v>4942</v>
      </c>
      <c r="H2509" s="14" t="s">
        <v>4988</v>
      </c>
      <c r="I2509" s="14" t="s">
        <v>7583</v>
      </c>
      <c r="J2509" s="14" t="s">
        <v>4924</v>
      </c>
      <c r="K2509" s="16">
        <v>10</v>
      </c>
    </row>
    <row r="2510" spans="1:11">
      <c r="A2510" s="12" t="s">
        <v>6202</v>
      </c>
      <c r="B2510" s="12" t="s">
        <v>7549</v>
      </c>
      <c r="C2510" s="12" t="s">
        <v>7618</v>
      </c>
      <c r="D2510" s="13" t="s">
        <v>4918</v>
      </c>
      <c r="E2510" s="13" t="s">
        <v>4919</v>
      </c>
      <c r="F2510" s="13" t="s">
        <v>7620</v>
      </c>
      <c r="G2510" s="14" t="s">
        <v>4942</v>
      </c>
      <c r="H2510" s="14" t="s">
        <v>4988</v>
      </c>
      <c r="I2510" s="14" t="s">
        <v>7583</v>
      </c>
      <c r="J2510" s="14" t="s">
        <v>4924</v>
      </c>
      <c r="K2510" s="16">
        <v>10</v>
      </c>
    </row>
    <row r="2511" spans="1:11">
      <c r="A2511" s="12" t="s">
        <v>6202</v>
      </c>
      <c r="B2511" s="12" t="s">
        <v>7549</v>
      </c>
      <c r="C2511" s="12" t="s">
        <v>7618</v>
      </c>
      <c r="D2511" s="13" t="s">
        <v>4918</v>
      </c>
      <c r="E2511" s="13" t="s">
        <v>4919</v>
      </c>
      <c r="F2511" s="13" t="s">
        <v>7621</v>
      </c>
      <c r="G2511" s="14" t="s">
        <v>4942</v>
      </c>
      <c r="H2511" s="14" t="s">
        <v>5007</v>
      </c>
      <c r="I2511" s="14" t="s">
        <v>7583</v>
      </c>
      <c r="J2511" s="14" t="s">
        <v>4924</v>
      </c>
      <c r="K2511" s="16">
        <v>10</v>
      </c>
    </row>
    <row r="2512" spans="1:11">
      <c r="A2512" s="12" t="s">
        <v>6202</v>
      </c>
      <c r="B2512" s="12" t="s">
        <v>7549</v>
      </c>
      <c r="C2512" s="12" t="s">
        <v>7618</v>
      </c>
      <c r="D2512" s="13" t="s">
        <v>4931</v>
      </c>
      <c r="E2512" s="13" t="s">
        <v>6147</v>
      </c>
      <c r="F2512" s="13" t="s">
        <v>7622</v>
      </c>
      <c r="G2512" s="14" t="s">
        <v>4942</v>
      </c>
      <c r="H2512" s="14" t="s">
        <v>4966</v>
      </c>
      <c r="I2512" s="14" t="s">
        <v>7583</v>
      </c>
      <c r="J2512" s="14" t="s">
        <v>4922</v>
      </c>
      <c r="K2512" s="16">
        <v>10</v>
      </c>
    </row>
    <row r="2513" spans="1:11">
      <c r="A2513" s="12" t="s">
        <v>6202</v>
      </c>
      <c r="B2513" s="12" t="s">
        <v>7549</v>
      </c>
      <c r="C2513" s="12" t="s">
        <v>7618</v>
      </c>
      <c r="D2513" s="13" t="s">
        <v>4931</v>
      </c>
      <c r="E2513" s="13" t="s">
        <v>6147</v>
      </c>
      <c r="F2513" s="13" t="s">
        <v>7623</v>
      </c>
      <c r="G2513" s="14" t="s">
        <v>4921</v>
      </c>
      <c r="H2513" s="14" t="s">
        <v>4926</v>
      </c>
      <c r="I2513" s="14" t="s">
        <v>4927</v>
      </c>
      <c r="J2513" s="14" t="s">
        <v>6252</v>
      </c>
      <c r="K2513" s="16">
        <v>10</v>
      </c>
    </row>
    <row r="2514" spans="1:11">
      <c r="A2514" s="12" t="s">
        <v>6202</v>
      </c>
      <c r="B2514" s="12" t="s">
        <v>7549</v>
      </c>
      <c r="C2514" s="12" t="s">
        <v>7618</v>
      </c>
      <c r="D2514" s="13" t="s">
        <v>4934</v>
      </c>
      <c r="E2514" s="13" t="s">
        <v>4934</v>
      </c>
      <c r="F2514" s="13" t="s">
        <v>5047</v>
      </c>
      <c r="G2514" s="14" t="s">
        <v>4921</v>
      </c>
      <c r="H2514" s="14" t="s">
        <v>4926</v>
      </c>
      <c r="I2514" s="14" t="s">
        <v>4927</v>
      </c>
      <c r="J2514" s="14" t="s">
        <v>4974</v>
      </c>
      <c r="K2514" s="16">
        <v>10</v>
      </c>
    </row>
    <row r="2515" spans="1:11">
      <c r="A2515" s="12" t="s">
        <v>6202</v>
      </c>
      <c r="B2515" s="12" t="s">
        <v>7549</v>
      </c>
      <c r="C2515" s="12" t="s">
        <v>7624</v>
      </c>
      <c r="D2515" s="13" t="s">
        <v>4918</v>
      </c>
      <c r="E2515" s="13" t="s">
        <v>4919</v>
      </c>
      <c r="F2515" s="13" t="s">
        <v>7625</v>
      </c>
      <c r="G2515" s="14" t="s">
        <v>4942</v>
      </c>
      <c r="H2515" s="14" t="s">
        <v>5221</v>
      </c>
      <c r="I2515" s="14" t="s">
        <v>5065</v>
      </c>
      <c r="J2515" s="14" t="s">
        <v>4924</v>
      </c>
      <c r="K2515" s="16">
        <v>18</v>
      </c>
    </row>
    <row r="2516" spans="1:11">
      <c r="A2516" s="12" t="s">
        <v>6202</v>
      </c>
      <c r="B2516" s="12" t="s">
        <v>7549</v>
      </c>
      <c r="C2516" s="12" t="s">
        <v>7624</v>
      </c>
      <c r="D2516" s="13" t="s">
        <v>4918</v>
      </c>
      <c r="E2516" s="13" t="s">
        <v>4919</v>
      </c>
      <c r="F2516" s="13" t="s">
        <v>7626</v>
      </c>
      <c r="G2516" s="14" t="s">
        <v>4942</v>
      </c>
      <c r="H2516" s="14" t="s">
        <v>7627</v>
      </c>
      <c r="I2516" s="14" t="s">
        <v>5065</v>
      </c>
      <c r="J2516" s="14" t="s">
        <v>4924</v>
      </c>
      <c r="K2516" s="16">
        <v>18</v>
      </c>
    </row>
    <row r="2517" spans="1:11">
      <c r="A2517" s="12" t="s">
        <v>6202</v>
      </c>
      <c r="B2517" s="12" t="s">
        <v>7549</v>
      </c>
      <c r="C2517" s="12" t="s">
        <v>7624</v>
      </c>
      <c r="D2517" s="13" t="s">
        <v>4918</v>
      </c>
      <c r="E2517" s="13" t="s">
        <v>4939</v>
      </c>
      <c r="F2517" s="13" t="s">
        <v>7628</v>
      </c>
      <c r="G2517" s="14" t="s">
        <v>4921</v>
      </c>
      <c r="H2517" s="14" t="s">
        <v>4952</v>
      </c>
      <c r="I2517" s="14" t="s">
        <v>4927</v>
      </c>
      <c r="J2517" s="14" t="s">
        <v>4924</v>
      </c>
      <c r="K2517" s="16">
        <v>18</v>
      </c>
    </row>
    <row r="2518" spans="1:11">
      <c r="A2518" s="12" t="s">
        <v>6202</v>
      </c>
      <c r="B2518" s="12" t="s">
        <v>7549</v>
      </c>
      <c r="C2518" s="12" t="s">
        <v>7624</v>
      </c>
      <c r="D2518" s="13" t="s">
        <v>4931</v>
      </c>
      <c r="E2518" s="13" t="s">
        <v>6147</v>
      </c>
      <c r="F2518" s="13" t="s">
        <v>7629</v>
      </c>
      <c r="G2518" s="14" t="s">
        <v>4942</v>
      </c>
      <c r="H2518" s="14" t="s">
        <v>4938</v>
      </c>
      <c r="I2518" s="14" t="s">
        <v>4927</v>
      </c>
      <c r="J2518" s="14" t="s">
        <v>4924</v>
      </c>
      <c r="K2518" s="16">
        <v>18</v>
      </c>
    </row>
    <row r="2519" spans="1:11">
      <c r="A2519" s="12" t="s">
        <v>6202</v>
      </c>
      <c r="B2519" s="12" t="s">
        <v>7549</v>
      </c>
      <c r="C2519" s="12" t="s">
        <v>7624</v>
      </c>
      <c r="D2519" s="13" t="s">
        <v>4934</v>
      </c>
      <c r="E2519" s="13" t="s">
        <v>4934</v>
      </c>
      <c r="F2519" s="13" t="s">
        <v>7630</v>
      </c>
      <c r="G2519" s="14" t="s">
        <v>4921</v>
      </c>
      <c r="H2519" s="14" t="s">
        <v>4926</v>
      </c>
      <c r="I2519" s="14" t="s">
        <v>4927</v>
      </c>
      <c r="J2519" s="14" t="s">
        <v>4936</v>
      </c>
      <c r="K2519" s="16">
        <v>18</v>
      </c>
    </row>
    <row r="2520" spans="1:11">
      <c r="A2520" s="12" t="s">
        <v>6202</v>
      </c>
      <c r="B2520" s="12" t="s">
        <v>7549</v>
      </c>
      <c r="C2520" s="12" t="s">
        <v>7631</v>
      </c>
      <c r="D2520" s="13" t="s">
        <v>4918</v>
      </c>
      <c r="E2520" s="13" t="s">
        <v>4919</v>
      </c>
      <c r="F2520" s="13" t="s">
        <v>7632</v>
      </c>
      <c r="G2520" s="14" t="s">
        <v>4942</v>
      </c>
      <c r="H2520" s="14" t="s">
        <v>4966</v>
      </c>
      <c r="I2520" s="14" t="s">
        <v>4949</v>
      </c>
      <c r="J2520" s="14" t="s">
        <v>4924</v>
      </c>
      <c r="K2520" s="16">
        <v>10</v>
      </c>
    </row>
    <row r="2521" spans="1:11">
      <c r="A2521" s="12" t="s">
        <v>6202</v>
      </c>
      <c r="B2521" s="12" t="s">
        <v>7549</v>
      </c>
      <c r="C2521" s="12" t="s">
        <v>7631</v>
      </c>
      <c r="D2521" s="13" t="s">
        <v>4918</v>
      </c>
      <c r="E2521" s="13" t="s">
        <v>4919</v>
      </c>
      <c r="F2521" s="13" t="s">
        <v>7633</v>
      </c>
      <c r="G2521" s="14" t="s">
        <v>4942</v>
      </c>
      <c r="H2521" s="14" t="s">
        <v>4966</v>
      </c>
      <c r="I2521" s="14" t="s">
        <v>5535</v>
      </c>
      <c r="J2521" s="14" t="s">
        <v>4924</v>
      </c>
      <c r="K2521" s="16">
        <v>10</v>
      </c>
    </row>
    <row r="2522" spans="1:11">
      <c r="A2522" s="12" t="s">
        <v>6202</v>
      </c>
      <c r="B2522" s="12" t="s">
        <v>7549</v>
      </c>
      <c r="C2522" s="12" t="s">
        <v>7631</v>
      </c>
      <c r="D2522" s="13" t="s">
        <v>4918</v>
      </c>
      <c r="E2522" s="13" t="s">
        <v>4919</v>
      </c>
      <c r="F2522" s="13" t="s">
        <v>7634</v>
      </c>
      <c r="G2522" s="14" t="s">
        <v>4942</v>
      </c>
      <c r="H2522" s="14" t="s">
        <v>4938</v>
      </c>
      <c r="I2522" s="14" t="s">
        <v>4927</v>
      </c>
      <c r="J2522" s="14" t="s">
        <v>4924</v>
      </c>
      <c r="K2522" s="16">
        <v>10</v>
      </c>
    </row>
    <row r="2523" spans="1:11">
      <c r="A2523" s="12" t="s">
        <v>6202</v>
      </c>
      <c r="B2523" s="12" t="s">
        <v>7549</v>
      </c>
      <c r="C2523" s="12" t="s">
        <v>7631</v>
      </c>
      <c r="D2523" s="13" t="s">
        <v>4931</v>
      </c>
      <c r="E2523" s="13" t="s">
        <v>6147</v>
      </c>
      <c r="F2523" s="13" t="s">
        <v>7635</v>
      </c>
      <c r="G2523" s="14" t="s">
        <v>4942</v>
      </c>
      <c r="H2523" s="14" t="s">
        <v>4938</v>
      </c>
      <c r="I2523" s="14" t="s">
        <v>4927</v>
      </c>
      <c r="J2523" s="14" t="s">
        <v>4924</v>
      </c>
      <c r="K2523" s="16">
        <v>10</v>
      </c>
    </row>
    <row r="2524" spans="1:11">
      <c r="A2524" s="12" t="s">
        <v>6202</v>
      </c>
      <c r="B2524" s="12" t="s">
        <v>7549</v>
      </c>
      <c r="C2524" s="12" t="s">
        <v>7631</v>
      </c>
      <c r="D2524" s="13" t="s">
        <v>4934</v>
      </c>
      <c r="E2524" s="13" t="s">
        <v>4934</v>
      </c>
      <c r="F2524" s="13" t="s">
        <v>5047</v>
      </c>
      <c r="G2524" s="14" t="s">
        <v>4921</v>
      </c>
      <c r="H2524" s="14" t="s">
        <v>4926</v>
      </c>
      <c r="I2524" s="14" t="s">
        <v>4927</v>
      </c>
      <c r="J2524" s="14" t="s">
        <v>4936</v>
      </c>
      <c r="K2524" s="16">
        <v>10</v>
      </c>
    </row>
    <row r="2525" spans="1:11">
      <c r="A2525" s="12" t="s">
        <v>6202</v>
      </c>
      <c r="B2525" s="12" t="s">
        <v>7549</v>
      </c>
      <c r="C2525" s="12" t="s">
        <v>7636</v>
      </c>
      <c r="D2525" s="13" t="s">
        <v>4918</v>
      </c>
      <c r="E2525" s="13" t="s">
        <v>4919</v>
      </c>
      <c r="F2525" s="13" t="s">
        <v>7637</v>
      </c>
      <c r="G2525" s="14" t="s">
        <v>4942</v>
      </c>
      <c r="H2525" s="14" t="s">
        <v>4938</v>
      </c>
      <c r="I2525" s="14" t="s">
        <v>4927</v>
      </c>
      <c r="J2525" s="14" t="s">
        <v>4924</v>
      </c>
      <c r="K2525" s="16">
        <v>100</v>
      </c>
    </row>
    <row r="2526" spans="1:11">
      <c r="A2526" s="12" t="s">
        <v>6202</v>
      </c>
      <c r="B2526" s="12" t="s">
        <v>7549</v>
      </c>
      <c r="C2526" s="12" t="s">
        <v>7636</v>
      </c>
      <c r="D2526" s="13" t="s">
        <v>4918</v>
      </c>
      <c r="E2526" s="13" t="s">
        <v>4919</v>
      </c>
      <c r="F2526" s="13" t="s">
        <v>7638</v>
      </c>
      <c r="G2526" s="14" t="s">
        <v>4942</v>
      </c>
      <c r="H2526" s="14" t="s">
        <v>5064</v>
      </c>
      <c r="I2526" s="14" t="s">
        <v>7583</v>
      </c>
      <c r="J2526" s="14" t="s">
        <v>4924</v>
      </c>
      <c r="K2526" s="16">
        <v>100</v>
      </c>
    </row>
    <row r="2527" spans="1:11">
      <c r="A2527" s="12" t="s">
        <v>6202</v>
      </c>
      <c r="B2527" s="12" t="s">
        <v>7549</v>
      </c>
      <c r="C2527" s="12" t="s">
        <v>7636</v>
      </c>
      <c r="D2527" s="13" t="s">
        <v>4918</v>
      </c>
      <c r="E2527" s="13" t="s">
        <v>4919</v>
      </c>
      <c r="F2527" s="13" t="s">
        <v>7639</v>
      </c>
      <c r="G2527" s="14" t="s">
        <v>4921</v>
      </c>
      <c r="H2527" s="14" t="s">
        <v>4974</v>
      </c>
      <c r="I2527" s="14" t="s">
        <v>5834</v>
      </c>
      <c r="J2527" s="14" t="s">
        <v>4924</v>
      </c>
      <c r="K2527" s="16">
        <v>100</v>
      </c>
    </row>
    <row r="2528" spans="1:11">
      <c r="A2528" s="12" t="s">
        <v>6202</v>
      </c>
      <c r="B2528" s="12" t="s">
        <v>7549</v>
      </c>
      <c r="C2528" s="12" t="s">
        <v>7636</v>
      </c>
      <c r="D2528" s="13" t="s">
        <v>4931</v>
      </c>
      <c r="E2528" s="13" t="s">
        <v>6147</v>
      </c>
      <c r="F2528" s="13" t="s">
        <v>7640</v>
      </c>
      <c r="G2528" s="14" t="s">
        <v>4921</v>
      </c>
      <c r="H2528" s="14" t="s">
        <v>5064</v>
      </c>
      <c r="I2528" s="14" t="s">
        <v>5535</v>
      </c>
      <c r="J2528" s="14" t="s">
        <v>4924</v>
      </c>
      <c r="K2528" s="16">
        <v>100</v>
      </c>
    </row>
    <row r="2529" spans="1:11">
      <c r="A2529" s="12" t="s">
        <v>6202</v>
      </c>
      <c r="B2529" s="12" t="s">
        <v>7549</v>
      </c>
      <c r="C2529" s="12" t="s">
        <v>7636</v>
      </c>
      <c r="D2529" s="13" t="s">
        <v>4934</v>
      </c>
      <c r="E2529" s="13" t="s">
        <v>4934</v>
      </c>
      <c r="F2529" s="13" t="s">
        <v>7641</v>
      </c>
      <c r="G2529" s="14" t="s">
        <v>4921</v>
      </c>
      <c r="H2529" s="14" t="s">
        <v>4926</v>
      </c>
      <c r="I2529" s="14" t="s">
        <v>4927</v>
      </c>
      <c r="J2529" s="14" t="s">
        <v>4936</v>
      </c>
      <c r="K2529" s="16">
        <v>100</v>
      </c>
    </row>
    <row r="2530" spans="1:11">
      <c r="A2530" s="12" t="s">
        <v>6202</v>
      </c>
      <c r="B2530" s="12" t="s">
        <v>7549</v>
      </c>
      <c r="C2530" s="12" t="s">
        <v>7642</v>
      </c>
      <c r="D2530" s="13" t="s">
        <v>4918</v>
      </c>
      <c r="E2530" s="13" t="s">
        <v>4919</v>
      </c>
      <c r="F2530" s="13" t="s">
        <v>7564</v>
      </c>
      <c r="G2530" s="14" t="s">
        <v>4921</v>
      </c>
      <c r="H2530" s="14" t="s">
        <v>7565</v>
      </c>
      <c r="I2530" s="14" t="s">
        <v>5122</v>
      </c>
      <c r="J2530" s="14" t="s">
        <v>4936</v>
      </c>
      <c r="K2530" s="16">
        <v>289</v>
      </c>
    </row>
    <row r="2531" spans="1:11">
      <c r="A2531" s="12" t="s">
        <v>6202</v>
      </c>
      <c r="B2531" s="12" t="s">
        <v>7549</v>
      </c>
      <c r="C2531" s="12" t="s">
        <v>7642</v>
      </c>
      <c r="D2531" s="13" t="s">
        <v>4918</v>
      </c>
      <c r="E2531" s="13" t="s">
        <v>4919</v>
      </c>
      <c r="F2531" s="13" t="s">
        <v>7643</v>
      </c>
      <c r="G2531" s="14" t="s">
        <v>4921</v>
      </c>
      <c r="H2531" s="14" t="s">
        <v>5037</v>
      </c>
      <c r="I2531" s="14" t="s">
        <v>4927</v>
      </c>
      <c r="J2531" s="14" t="s">
        <v>4924</v>
      </c>
      <c r="K2531" s="16">
        <v>289</v>
      </c>
    </row>
    <row r="2532" spans="1:11">
      <c r="A2532" s="12" t="s">
        <v>6202</v>
      </c>
      <c r="B2532" s="12" t="s">
        <v>7549</v>
      </c>
      <c r="C2532" s="12" t="s">
        <v>7642</v>
      </c>
      <c r="D2532" s="13" t="s">
        <v>4918</v>
      </c>
      <c r="E2532" s="13" t="s">
        <v>4919</v>
      </c>
      <c r="F2532" s="13" t="s">
        <v>7644</v>
      </c>
      <c r="G2532" s="14" t="s">
        <v>4921</v>
      </c>
      <c r="H2532" s="14" t="s">
        <v>7645</v>
      </c>
      <c r="I2532" s="14" t="s">
        <v>7646</v>
      </c>
      <c r="J2532" s="14" t="s">
        <v>4924</v>
      </c>
      <c r="K2532" s="16">
        <v>289</v>
      </c>
    </row>
    <row r="2533" spans="1:11">
      <c r="A2533" s="12" t="s">
        <v>6202</v>
      </c>
      <c r="B2533" s="12" t="s">
        <v>7549</v>
      </c>
      <c r="C2533" s="12" t="s">
        <v>7642</v>
      </c>
      <c r="D2533" s="13" t="s">
        <v>4918</v>
      </c>
      <c r="E2533" s="13" t="s">
        <v>4919</v>
      </c>
      <c r="F2533" s="13" t="s">
        <v>7647</v>
      </c>
      <c r="G2533" s="14" t="s">
        <v>4921</v>
      </c>
      <c r="H2533" s="14" t="s">
        <v>4974</v>
      </c>
      <c r="I2533" s="14" t="s">
        <v>5122</v>
      </c>
      <c r="J2533" s="14" t="s">
        <v>4936</v>
      </c>
      <c r="K2533" s="16">
        <v>289</v>
      </c>
    </row>
    <row r="2534" spans="1:11">
      <c r="A2534" s="12" t="s">
        <v>6202</v>
      </c>
      <c r="B2534" s="12" t="s">
        <v>7549</v>
      </c>
      <c r="C2534" s="12" t="s">
        <v>7642</v>
      </c>
      <c r="D2534" s="13" t="s">
        <v>4931</v>
      </c>
      <c r="E2534" s="13" t="s">
        <v>6147</v>
      </c>
      <c r="F2534" s="13" t="s">
        <v>7648</v>
      </c>
      <c r="G2534" s="14" t="s">
        <v>4960</v>
      </c>
      <c r="H2534" s="14"/>
      <c r="I2534" s="14"/>
      <c r="J2534" s="14" t="s">
        <v>4924</v>
      </c>
      <c r="K2534" s="16">
        <v>289</v>
      </c>
    </row>
    <row r="2535" spans="1:11">
      <c r="A2535" s="12" t="s">
        <v>6202</v>
      </c>
      <c r="B2535" s="12" t="s">
        <v>7549</v>
      </c>
      <c r="C2535" s="12" t="s">
        <v>7642</v>
      </c>
      <c r="D2535" s="13" t="s">
        <v>4934</v>
      </c>
      <c r="E2535" s="13" t="s">
        <v>4934</v>
      </c>
      <c r="F2535" s="13" t="s">
        <v>5047</v>
      </c>
      <c r="G2535" s="14" t="s">
        <v>4921</v>
      </c>
      <c r="H2535" s="14" t="s">
        <v>4926</v>
      </c>
      <c r="I2535" s="14" t="s">
        <v>4927</v>
      </c>
      <c r="J2535" s="14" t="s">
        <v>4936</v>
      </c>
      <c r="K2535" s="16">
        <v>289</v>
      </c>
    </row>
    <row r="2536" spans="1:11">
      <c r="A2536" s="12" t="s">
        <v>6202</v>
      </c>
      <c r="B2536" s="12" t="s">
        <v>7549</v>
      </c>
      <c r="C2536" s="12" t="s">
        <v>7649</v>
      </c>
      <c r="D2536" s="13" t="s">
        <v>4918</v>
      </c>
      <c r="E2536" s="13" t="s">
        <v>4919</v>
      </c>
      <c r="F2536" s="13" t="s">
        <v>7650</v>
      </c>
      <c r="G2536" s="14" t="s">
        <v>4921</v>
      </c>
      <c r="H2536" s="14" t="s">
        <v>7651</v>
      </c>
      <c r="I2536" s="14" t="s">
        <v>5985</v>
      </c>
      <c r="J2536" s="14" t="s">
        <v>4924</v>
      </c>
      <c r="K2536" s="16">
        <v>312</v>
      </c>
    </row>
    <row r="2537" spans="1:11">
      <c r="A2537" s="12" t="s">
        <v>6202</v>
      </c>
      <c r="B2537" s="12" t="s">
        <v>7549</v>
      </c>
      <c r="C2537" s="12" t="s">
        <v>7649</v>
      </c>
      <c r="D2537" s="13" t="s">
        <v>4918</v>
      </c>
      <c r="E2537" s="13" t="s">
        <v>4919</v>
      </c>
      <c r="F2537" s="13" t="s">
        <v>7652</v>
      </c>
      <c r="G2537" s="14" t="s">
        <v>4921</v>
      </c>
      <c r="H2537" s="14" t="s">
        <v>7651</v>
      </c>
      <c r="I2537" s="14" t="s">
        <v>4949</v>
      </c>
      <c r="J2537" s="14" t="s">
        <v>4924</v>
      </c>
      <c r="K2537" s="16">
        <v>312</v>
      </c>
    </row>
    <row r="2538" spans="1:11">
      <c r="A2538" s="12" t="s">
        <v>6202</v>
      </c>
      <c r="B2538" s="12" t="s">
        <v>7549</v>
      </c>
      <c r="C2538" s="12" t="s">
        <v>7649</v>
      </c>
      <c r="D2538" s="13" t="s">
        <v>4918</v>
      </c>
      <c r="E2538" s="13" t="s">
        <v>4919</v>
      </c>
      <c r="F2538" s="13" t="s">
        <v>7653</v>
      </c>
      <c r="G2538" s="14" t="s">
        <v>4921</v>
      </c>
      <c r="H2538" s="14" t="s">
        <v>7651</v>
      </c>
      <c r="I2538" s="14" t="s">
        <v>5985</v>
      </c>
      <c r="J2538" s="14" t="s">
        <v>4924</v>
      </c>
      <c r="K2538" s="16">
        <v>312</v>
      </c>
    </row>
    <row r="2539" spans="1:11">
      <c r="A2539" s="12" t="s">
        <v>6202</v>
      </c>
      <c r="B2539" s="12" t="s">
        <v>7549</v>
      </c>
      <c r="C2539" s="12" t="s">
        <v>7649</v>
      </c>
      <c r="D2539" s="13" t="s">
        <v>4931</v>
      </c>
      <c r="E2539" s="13" t="s">
        <v>6147</v>
      </c>
      <c r="F2539" s="13" t="s">
        <v>7654</v>
      </c>
      <c r="G2539" s="14" t="s">
        <v>4921</v>
      </c>
      <c r="H2539" s="14" t="s">
        <v>5037</v>
      </c>
      <c r="I2539" s="14" t="s">
        <v>4927</v>
      </c>
      <c r="J2539" s="14" t="s">
        <v>4924</v>
      </c>
      <c r="K2539" s="16">
        <v>312</v>
      </c>
    </row>
    <row r="2540" spans="1:11">
      <c r="A2540" s="12" t="s">
        <v>6202</v>
      </c>
      <c r="B2540" s="12" t="s">
        <v>7549</v>
      </c>
      <c r="C2540" s="12" t="s">
        <v>7649</v>
      </c>
      <c r="D2540" s="13" t="s">
        <v>4934</v>
      </c>
      <c r="E2540" s="13" t="s">
        <v>4934</v>
      </c>
      <c r="F2540" s="13" t="s">
        <v>5151</v>
      </c>
      <c r="G2540" s="14" t="s">
        <v>4921</v>
      </c>
      <c r="H2540" s="14" t="s">
        <v>4926</v>
      </c>
      <c r="I2540" s="14" t="s">
        <v>4927</v>
      </c>
      <c r="J2540" s="14" t="s">
        <v>4936</v>
      </c>
      <c r="K2540" s="16">
        <v>312</v>
      </c>
    </row>
    <row r="2541" spans="1:11">
      <c r="A2541" s="12" t="s">
        <v>6202</v>
      </c>
      <c r="B2541" s="12" t="s">
        <v>7549</v>
      </c>
      <c r="C2541" s="12" t="s">
        <v>7655</v>
      </c>
      <c r="D2541" s="13" t="s">
        <v>4918</v>
      </c>
      <c r="E2541" s="13" t="s">
        <v>4919</v>
      </c>
      <c r="F2541" s="13" t="s">
        <v>7656</v>
      </c>
      <c r="G2541" s="14" t="s">
        <v>4921</v>
      </c>
      <c r="H2541" s="14" t="s">
        <v>7657</v>
      </c>
      <c r="I2541" s="14" t="s">
        <v>7658</v>
      </c>
      <c r="J2541" s="14" t="s">
        <v>4924</v>
      </c>
      <c r="K2541" s="16">
        <v>225</v>
      </c>
    </row>
    <row r="2542" spans="1:11">
      <c r="A2542" s="12" t="s">
        <v>6202</v>
      </c>
      <c r="B2542" s="12" t="s">
        <v>7549</v>
      </c>
      <c r="C2542" s="12" t="s">
        <v>7655</v>
      </c>
      <c r="D2542" s="13" t="s">
        <v>4918</v>
      </c>
      <c r="E2542" s="13" t="s">
        <v>4919</v>
      </c>
      <c r="F2542" s="13" t="s">
        <v>7659</v>
      </c>
      <c r="G2542" s="14" t="s">
        <v>4921</v>
      </c>
      <c r="H2542" s="14" t="s">
        <v>7660</v>
      </c>
      <c r="I2542" s="14" t="s">
        <v>7658</v>
      </c>
      <c r="J2542" s="14" t="s">
        <v>4924</v>
      </c>
      <c r="K2542" s="16">
        <v>225</v>
      </c>
    </row>
    <row r="2543" spans="1:11">
      <c r="A2543" s="12" t="s">
        <v>6202</v>
      </c>
      <c r="B2543" s="12" t="s">
        <v>7549</v>
      </c>
      <c r="C2543" s="12" t="s">
        <v>7655</v>
      </c>
      <c r="D2543" s="13" t="s">
        <v>4918</v>
      </c>
      <c r="E2543" s="13" t="s">
        <v>4919</v>
      </c>
      <c r="F2543" s="13" t="s">
        <v>7661</v>
      </c>
      <c r="G2543" s="14" t="s">
        <v>4921</v>
      </c>
      <c r="H2543" s="14" t="s">
        <v>7036</v>
      </c>
      <c r="I2543" s="14" t="s">
        <v>7658</v>
      </c>
      <c r="J2543" s="14" t="s">
        <v>4924</v>
      </c>
      <c r="K2543" s="16">
        <v>225</v>
      </c>
    </row>
    <row r="2544" spans="1:11">
      <c r="A2544" s="12" t="s">
        <v>6202</v>
      </c>
      <c r="B2544" s="12" t="s">
        <v>7549</v>
      </c>
      <c r="C2544" s="12" t="s">
        <v>7655</v>
      </c>
      <c r="D2544" s="13" t="s">
        <v>4931</v>
      </c>
      <c r="E2544" s="13" t="s">
        <v>6147</v>
      </c>
      <c r="F2544" s="13" t="s">
        <v>7662</v>
      </c>
      <c r="G2544" s="14" t="s">
        <v>4921</v>
      </c>
      <c r="H2544" s="14" t="s">
        <v>4946</v>
      </c>
      <c r="I2544" s="14" t="s">
        <v>5668</v>
      </c>
      <c r="J2544" s="14" t="s">
        <v>4924</v>
      </c>
      <c r="K2544" s="16">
        <v>225</v>
      </c>
    </row>
    <row r="2545" spans="1:11">
      <c r="A2545" s="12" t="s">
        <v>6202</v>
      </c>
      <c r="B2545" s="12" t="s">
        <v>7549</v>
      </c>
      <c r="C2545" s="12" t="s">
        <v>7655</v>
      </c>
      <c r="D2545" s="13" t="s">
        <v>4934</v>
      </c>
      <c r="E2545" s="13" t="s">
        <v>4934</v>
      </c>
      <c r="F2545" s="13" t="s">
        <v>5151</v>
      </c>
      <c r="G2545" s="14" t="s">
        <v>4921</v>
      </c>
      <c r="H2545" s="14" t="s">
        <v>4926</v>
      </c>
      <c r="I2545" s="14" t="s">
        <v>4927</v>
      </c>
      <c r="J2545" s="14" t="s">
        <v>4936</v>
      </c>
      <c r="K2545" s="16">
        <v>225</v>
      </c>
    </row>
    <row r="2546" spans="1:11">
      <c r="A2546" s="12" t="s">
        <v>6202</v>
      </c>
      <c r="B2546" s="12" t="s">
        <v>7549</v>
      </c>
      <c r="C2546" s="12" t="s">
        <v>7663</v>
      </c>
      <c r="D2546" s="13" t="s">
        <v>4918</v>
      </c>
      <c r="E2546" s="13" t="s">
        <v>4919</v>
      </c>
      <c r="F2546" s="13" t="s">
        <v>7664</v>
      </c>
      <c r="G2546" s="14" t="s">
        <v>4921</v>
      </c>
      <c r="H2546" s="14" t="s">
        <v>7665</v>
      </c>
      <c r="I2546" s="14" t="s">
        <v>7646</v>
      </c>
      <c r="J2546" s="14" t="s">
        <v>4924</v>
      </c>
      <c r="K2546" s="16">
        <v>220</v>
      </c>
    </row>
    <row r="2547" spans="1:11">
      <c r="A2547" s="12" t="s">
        <v>6202</v>
      </c>
      <c r="B2547" s="12" t="s">
        <v>7549</v>
      </c>
      <c r="C2547" s="12" t="s">
        <v>7663</v>
      </c>
      <c r="D2547" s="13" t="s">
        <v>4918</v>
      </c>
      <c r="E2547" s="13" t="s">
        <v>4919</v>
      </c>
      <c r="F2547" s="13" t="s">
        <v>7666</v>
      </c>
      <c r="G2547" s="14" t="s">
        <v>5004</v>
      </c>
      <c r="H2547" s="14" t="s">
        <v>4936</v>
      </c>
      <c r="I2547" s="14" t="s">
        <v>4949</v>
      </c>
      <c r="J2547" s="14" t="s">
        <v>4924</v>
      </c>
      <c r="K2547" s="16">
        <v>220</v>
      </c>
    </row>
    <row r="2548" spans="1:11">
      <c r="A2548" s="12" t="s">
        <v>6202</v>
      </c>
      <c r="B2548" s="12" t="s">
        <v>7549</v>
      </c>
      <c r="C2548" s="12" t="s">
        <v>7663</v>
      </c>
      <c r="D2548" s="13" t="s">
        <v>4918</v>
      </c>
      <c r="E2548" s="13" t="s">
        <v>4919</v>
      </c>
      <c r="F2548" s="13" t="s">
        <v>7667</v>
      </c>
      <c r="G2548" s="14" t="s">
        <v>4942</v>
      </c>
      <c r="H2548" s="14" t="s">
        <v>4966</v>
      </c>
      <c r="I2548" s="14" t="s">
        <v>5985</v>
      </c>
      <c r="J2548" s="14" t="s">
        <v>4924</v>
      </c>
      <c r="K2548" s="16">
        <v>220</v>
      </c>
    </row>
    <row r="2549" spans="1:11">
      <c r="A2549" s="12" t="s">
        <v>6202</v>
      </c>
      <c r="B2549" s="12" t="s">
        <v>7549</v>
      </c>
      <c r="C2549" s="12" t="s">
        <v>7663</v>
      </c>
      <c r="D2549" s="13" t="s">
        <v>4931</v>
      </c>
      <c r="E2549" s="13" t="s">
        <v>6147</v>
      </c>
      <c r="F2549" s="13" t="s">
        <v>7564</v>
      </c>
      <c r="G2549" s="14" t="s">
        <v>4921</v>
      </c>
      <c r="H2549" s="14" t="s">
        <v>7565</v>
      </c>
      <c r="I2549" s="14" t="s">
        <v>5122</v>
      </c>
      <c r="J2549" s="14" t="s">
        <v>4924</v>
      </c>
      <c r="K2549" s="16">
        <v>220</v>
      </c>
    </row>
    <row r="2550" spans="1:11">
      <c r="A2550" s="12" t="s">
        <v>6202</v>
      </c>
      <c r="B2550" s="12" t="s">
        <v>7549</v>
      </c>
      <c r="C2550" s="12" t="s">
        <v>7663</v>
      </c>
      <c r="D2550" s="13" t="s">
        <v>4934</v>
      </c>
      <c r="E2550" s="13" t="s">
        <v>4934</v>
      </c>
      <c r="F2550" s="13" t="s">
        <v>7630</v>
      </c>
      <c r="G2550" s="14" t="s">
        <v>4921</v>
      </c>
      <c r="H2550" s="14" t="s">
        <v>4926</v>
      </c>
      <c r="I2550" s="14" t="s">
        <v>4927</v>
      </c>
      <c r="J2550" s="14" t="s">
        <v>4936</v>
      </c>
      <c r="K2550" s="16">
        <v>220</v>
      </c>
    </row>
    <row r="2551" spans="1:11">
      <c r="A2551" s="12" t="s">
        <v>6202</v>
      </c>
      <c r="B2551" s="12" t="s">
        <v>7549</v>
      </c>
      <c r="C2551" s="12" t="s">
        <v>7668</v>
      </c>
      <c r="D2551" s="13" t="s">
        <v>4918</v>
      </c>
      <c r="E2551" s="13" t="s">
        <v>4919</v>
      </c>
      <c r="F2551" s="13" t="s">
        <v>7669</v>
      </c>
      <c r="G2551" s="14" t="s">
        <v>5004</v>
      </c>
      <c r="H2551" s="14" t="s">
        <v>7670</v>
      </c>
      <c r="I2551" s="14" t="s">
        <v>6842</v>
      </c>
      <c r="J2551" s="14" t="s">
        <v>4924</v>
      </c>
      <c r="K2551" s="16">
        <v>198</v>
      </c>
    </row>
    <row r="2552" spans="1:11">
      <c r="A2552" s="12" t="s">
        <v>6202</v>
      </c>
      <c r="B2552" s="12" t="s">
        <v>7549</v>
      </c>
      <c r="C2552" s="12" t="s">
        <v>7668</v>
      </c>
      <c r="D2552" s="13" t="s">
        <v>4918</v>
      </c>
      <c r="E2552" s="13" t="s">
        <v>4919</v>
      </c>
      <c r="F2552" s="13" t="s">
        <v>7671</v>
      </c>
      <c r="G2552" s="14" t="s">
        <v>4921</v>
      </c>
      <c r="H2552" s="14" t="s">
        <v>4966</v>
      </c>
      <c r="I2552" s="14" t="s">
        <v>5985</v>
      </c>
      <c r="J2552" s="14" t="s">
        <v>4924</v>
      </c>
      <c r="K2552" s="16">
        <v>198</v>
      </c>
    </row>
    <row r="2553" spans="1:11">
      <c r="A2553" s="12" t="s">
        <v>6202</v>
      </c>
      <c r="B2553" s="12" t="s">
        <v>7549</v>
      </c>
      <c r="C2553" s="12" t="s">
        <v>7668</v>
      </c>
      <c r="D2553" s="13" t="s">
        <v>4918</v>
      </c>
      <c r="E2553" s="13" t="s">
        <v>4919</v>
      </c>
      <c r="F2553" s="13" t="s">
        <v>7672</v>
      </c>
      <c r="G2553" s="14" t="s">
        <v>5004</v>
      </c>
      <c r="H2553" s="14" t="s">
        <v>7673</v>
      </c>
      <c r="I2553" s="14" t="s">
        <v>6842</v>
      </c>
      <c r="J2553" s="14" t="s">
        <v>4924</v>
      </c>
      <c r="K2553" s="16">
        <v>198</v>
      </c>
    </row>
    <row r="2554" spans="1:11">
      <c r="A2554" s="12" t="s">
        <v>6202</v>
      </c>
      <c r="B2554" s="12" t="s">
        <v>7549</v>
      </c>
      <c r="C2554" s="12" t="s">
        <v>7668</v>
      </c>
      <c r="D2554" s="13" t="s">
        <v>4931</v>
      </c>
      <c r="E2554" s="13" t="s">
        <v>6147</v>
      </c>
      <c r="F2554" s="13" t="s">
        <v>7674</v>
      </c>
      <c r="G2554" s="14" t="s">
        <v>4921</v>
      </c>
      <c r="H2554" s="14" t="s">
        <v>4936</v>
      </c>
      <c r="I2554" s="14" t="s">
        <v>7646</v>
      </c>
      <c r="J2554" s="14" t="s">
        <v>4924</v>
      </c>
      <c r="K2554" s="16">
        <v>198</v>
      </c>
    </row>
    <row r="2555" spans="1:11">
      <c r="A2555" s="12" t="s">
        <v>6202</v>
      </c>
      <c r="B2555" s="12" t="s">
        <v>7549</v>
      </c>
      <c r="C2555" s="12" t="s">
        <v>7668</v>
      </c>
      <c r="D2555" s="13" t="s">
        <v>4934</v>
      </c>
      <c r="E2555" s="13" t="s">
        <v>4934</v>
      </c>
      <c r="F2555" s="13" t="s">
        <v>7630</v>
      </c>
      <c r="G2555" s="14" t="s">
        <v>4921</v>
      </c>
      <c r="H2555" s="14" t="s">
        <v>4926</v>
      </c>
      <c r="I2555" s="14" t="s">
        <v>4927</v>
      </c>
      <c r="J2555" s="14" t="s">
        <v>4936</v>
      </c>
      <c r="K2555" s="16">
        <v>198</v>
      </c>
    </row>
    <row r="2556" spans="1:11">
      <c r="A2556" s="12" t="s">
        <v>6202</v>
      </c>
      <c r="B2556" s="12" t="s">
        <v>7549</v>
      </c>
      <c r="C2556" s="12" t="s">
        <v>7675</v>
      </c>
      <c r="D2556" s="13" t="s">
        <v>4918</v>
      </c>
      <c r="E2556" s="13" t="s">
        <v>4919</v>
      </c>
      <c r="F2556" s="13" t="s">
        <v>7676</v>
      </c>
      <c r="G2556" s="14" t="s">
        <v>4921</v>
      </c>
      <c r="H2556" s="14" t="s">
        <v>7677</v>
      </c>
      <c r="I2556" s="14" t="s">
        <v>7646</v>
      </c>
      <c r="J2556" s="14" t="s">
        <v>5221</v>
      </c>
      <c r="K2556" s="16">
        <v>436</v>
      </c>
    </row>
    <row r="2557" spans="1:11">
      <c r="A2557" s="12" t="s">
        <v>6202</v>
      </c>
      <c r="B2557" s="12" t="s">
        <v>7549</v>
      </c>
      <c r="C2557" s="12" t="s">
        <v>7675</v>
      </c>
      <c r="D2557" s="13" t="s">
        <v>4918</v>
      </c>
      <c r="E2557" s="13" t="s">
        <v>4919</v>
      </c>
      <c r="F2557" s="13" t="s">
        <v>7678</v>
      </c>
      <c r="G2557" s="14" t="s">
        <v>4921</v>
      </c>
      <c r="H2557" s="14" t="s">
        <v>7679</v>
      </c>
      <c r="I2557" s="14" t="s">
        <v>7646</v>
      </c>
      <c r="J2557" s="14" t="s">
        <v>5221</v>
      </c>
      <c r="K2557" s="16">
        <v>436</v>
      </c>
    </row>
    <row r="2558" spans="1:11">
      <c r="A2558" s="12" t="s">
        <v>6202</v>
      </c>
      <c r="B2558" s="12" t="s">
        <v>7549</v>
      </c>
      <c r="C2558" s="12" t="s">
        <v>7675</v>
      </c>
      <c r="D2558" s="13" t="s">
        <v>4918</v>
      </c>
      <c r="E2558" s="13" t="s">
        <v>4919</v>
      </c>
      <c r="F2558" s="13" t="s">
        <v>7680</v>
      </c>
      <c r="G2558" s="14" t="s">
        <v>4942</v>
      </c>
      <c r="H2558" s="14" t="s">
        <v>4966</v>
      </c>
      <c r="I2558" s="14" t="s">
        <v>5985</v>
      </c>
      <c r="J2558" s="14" t="s">
        <v>5221</v>
      </c>
      <c r="K2558" s="16">
        <v>436</v>
      </c>
    </row>
    <row r="2559" spans="1:11">
      <c r="A2559" s="12" t="s">
        <v>6202</v>
      </c>
      <c r="B2559" s="12" t="s">
        <v>7549</v>
      </c>
      <c r="C2559" s="12" t="s">
        <v>7675</v>
      </c>
      <c r="D2559" s="13" t="s">
        <v>4918</v>
      </c>
      <c r="E2559" s="13" t="s">
        <v>4919</v>
      </c>
      <c r="F2559" s="13" t="s">
        <v>7664</v>
      </c>
      <c r="G2559" s="14" t="s">
        <v>4921</v>
      </c>
      <c r="H2559" s="14" t="s">
        <v>7681</v>
      </c>
      <c r="I2559" s="14" t="s">
        <v>7646</v>
      </c>
      <c r="J2559" s="14" t="s">
        <v>5221</v>
      </c>
      <c r="K2559" s="16">
        <v>436</v>
      </c>
    </row>
    <row r="2560" spans="1:11">
      <c r="A2560" s="12" t="s">
        <v>6202</v>
      </c>
      <c r="B2560" s="12" t="s">
        <v>7549</v>
      </c>
      <c r="C2560" s="12" t="s">
        <v>7675</v>
      </c>
      <c r="D2560" s="13" t="s">
        <v>4931</v>
      </c>
      <c r="E2560" s="13" t="s">
        <v>6147</v>
      </c>
      <c r="F2560" s="13" t="s">
        <v>7564</v>
      </c>
      <c r="G2560" s="14" t="s">
        <v>4921</v>
      </c>
      <c r="H2560" s="14" t="s">
        <v>7565</v>
      </c>
      <c r="I2560" s="14" t="s">
        <v>5122</v>
      </c>
      <c r="J2560" s="14" t="s">
        <v>4924</v>
      </c>
      <c r="K2560" s="16">
        <v>436</v>
      </c>
    </row>
    <row r="2561" spans="1:11">
      <c r="A2561" s="12" t="s">
        <v>6202</v>
      </c>
      <c r="B2561" s="12" t="s">
        <v>7549</v>
      </c>
      <c r="C2561" s="12" t="s">
        <v>7675</v>
      </c>
      <c r="D2561" s="13" t="s">
        <v>4934</v>
      </c>
      <c r="E2561" s="13" t="s">
        <v>4934</v>
      </c>
      <c r="F2561" s="13" t="s">
        <v>7630</v>
      </c>
      <c r="G2561" s="14" t="s">
        <v>4921</v>
      </c>
      <c r="H2561" s="14" t="s">
        <v>4926</v>
      </c>
      <c r="I2561" s="14" t="s">
        <v>4927</v>
      </c>
      <c r="J2561" s="14" t="s">
        <v>4936</v>
      </c>
      <c r="K2561" s="16">
        <v>436</v>
      </c>
    </row>
    <row r="2562" spans="1:11">
      <c r="A2562" s="12" t="s">
        <v>6202</v>
      </c>
      <c r="B2562" s="12" t="s">
        <v>7549</v>
      </c>
      <c r="C2562" s="12" t="s">
        <v>7682</v>
      </c>
      <c r="D2562" s="13" t="s">
        <v>4918</v>
      </c>
      <c r="E2562" s="13" t="s">
        <v>4919</v>
      </c>
      <c r="F2562" s="13" t="s">
        <v>7683</v>
      </c>
      <c r="G2562" s="14" t="s">
        <v>5004</v>
      </c>
      <c r="H2562" s="14" t="s">
        <v>5037</v>
      </c>
      <c r="I2562" s="14" t="s">
        <v>6842</v>
      </c>
      <c r="J2562" s="14" t="s">
        <v>5221</v>
      </c>
      <c r="K2562" s="16">
        <v>1251</v>
      </c>
    </row>
    <row r="2563" spans="1:11">
      <c r="A2563" s="12" t="s">
        <v>6202</v>
      </c>
      <c r="B2563" s="12" t="s">
        <v>7549</v>
      </c>
      <c r="C2563" s="12" t="s">
        <v>7682</v>
      </c>
      <c r="D2563" s="13" t="s">
        <v>4918</v>
      </c>
      <c r="E2563" s="13" t="s">
        <v>4919</v>
      </c>
      <c r="F2563" s="13" t="s">
        <v>7684</v>
      </c>
      <c r="G2563" s="14" t="s">
        <v>5004</v>
      </c>
      <c r="H2563" s="14" t="s">
        <v>4924</v>
      </c>
      <c r="I2563" s="14" t="s">
        <v>6842</v>
      </c>
      <c r="J2563" s="14" t="s">
        <v>5221</v>
      </c>
      <c r="K2563" s="16">
        <v>1251</v>
      </c>
    </row>
    <row r="2564" spans="1:11">
      <c r="A2564" s="12" t="s">
        <v>6202</v>
      </c>
      <c r="B2564" s="12" t="s">
        <v>7549</v>
      </c>
      <c r="C2564" s="12" t="s">
        <v>7682</v>
      </c>
      <c r="D2564" s="13" t="s">
        <v>4918</v>
      </c>
      <c r="E2564" s="13" t="s">
        <v>4919</v>
      </c>
      <c r="F2564" s="13" t="s">
        <v>7672</v>
      </c>
      <c r="G2564" s="14" t="s">
        <v>5004</v>
      </c>
      <c r="H2564" s="14" t="s">
        <v>5056</v>
      </c>
      <c r="I2564" s="14" t="s">
        <v>6842</v>
      </c>
      <c r="J2564" s="14" t="s">
        <v>5221</v>
      </c>
      <c r="K2564" s="16">
        <v>1251</v>
      </c>
    </row>
    <row r="2565" spans="1:11">
      <c r="A2565" s="12" t="s">
        <v>6202</v>
      </c>
      <c r="B2565" s="12" t="s">
        <v>7549</v>
      </c>
      <c r="C2565" s="12" t="s">
        <v>7682</v>
      </c>
      <c r="D2565" s="13" t="s">
        <v>4918</v>
      </c>
      <c r="E2565" s="13" t="s">
        <v>4919</v>
      </c>
      <c r="F2565" s="13" t="s">
        <v>7685</v>
      </c>
      <c r="G2565" s="14" t="s">
        <v>4942</v>
      </c>
      <c r="H2565" s="14" t="s">
        <v>4988</v>
      </c>
      <c r="I2565" s="14" t="s">
        <v>5985</v>
      </c>
      <c r="J2565" s="14" t="s">
        <v>5221</v>
      </c>
      <c r="K2565" s="16">
        <v>1251</v>
      </c>
    </row>
    <row r="2566" spans="1:11">
      <c r="A2566" s="12" t="s">
        <v>6202</v>
      </c>
      <c r="B2566" s="12" t="s">
        <v>7549</v>
      </c>
      <c r="C2566" s="12" t="s">
        <v>7682</v>
      </c>
      <c r="D2566" s="13" t="s">
        <v>4931</v>
      </c>
      <c r="E2566" s="13" t="s">
        <v>6147</v>
      </c>
      <c r="F2566" s="13" t="s">
        <v>7564</v>
      </c>
      <c r="G2566" s="14" t="s">
        <v>4921</v>
      </c>
      <c r="H2566" s="14" t="s">
        <v>7565</v>
      </c>
      <c r="I2566" s="14" t="s">
        <v>5122</v>
      </c>
      <c r="J2566" s="14" t="s">
        <v>4924</v>
      </c>
      <c r="K2566" s="16">
        <v>1251</v>
      </c>
    </row>
    <row r="2567" spans="1:11">
      <c r="A2567" s="12" t="s">
        <v>6202</v>
      </c>
      <c r="B2567" s="12" t="s">
        <v>7549</v>
      </c>
      <c r="C2567" s="12" t="s">
        <v>7682</v>
      </c>
      <c r="D2567" s="13" t="s">
        <v>4934</v>
      </c>
      <c r="E2567" s="13" t="s">
        <v>4934</v>
      </c>
      <c r="F2567" s="13" t="s">
        <v>7630</v>
      </c>
      <c r="G2567" s="14" t="s">
        <v>4921</v>
      </c>
      <c r="H2567" s="14" t="s">
        <v>4926</v>
      </c>
      <c r="I2567" s="14" t="s">
        <v>4927</v>
      </c>
      <c r="J2567" s="14" t="s">
        <v>4936</v>
      </c>
      <c r="K2567" s="16">
        <v>1251</v>
      </c>
    </row>
    <row r="2568" spans="1:11">
      <c r="A2568" s="12" t="s">
        <v>6202</v>
      </c>
      <c r="B2568" s="12" t="s">
        <v>7549</v>
      </c>
      <c r="C2568" s="12" t="s">
        <v>7686</v>
      </c>
      <c r="D2568" s="13" t="s">
        <v>4918</v>
      </c>
      <c r="E2568" s="13" t="s">
        <v>4919</v>
      </c>
      <c r="F2568" s="13" t="s">
        <v>7664</v>
      </c>
      <c r="G2568" s="14" t="s">
        <v>4921</v>
      </c>
      <c r="H2568" s="14" t="s">
        <v>5800</v>
      </c>
      <c r="I2568" s="14" t="s">
        <v>7646</v>
      </c>
      <c r="J2568" s="14" t="s">
        <v>4924</v>
      </c>
      <c r="K2568" s="16">
        <v>447</v>
      </c>
    </row>
    <row r="2569" spans="1:11">
      <c r="A2569" s="12" t="s">
        <v>6202</v>
      </c>
      <c r="B2569" s="12" t="s">
        <v>7549</v>
      </c>
      <c r="C2569" s="12" t="s">
        <v>7686</v>
      </c>
      <c r="D2569" s="13" t="s">
        <v>4918</v>
      </c>
      <c r="E2569" s="13" t="s">
        <v>4919</v>
      </c>
      <c r="F2569" s="13" t="s">
        <v>7672</v>
      </c>
      <c r="G2569" s="14" t="s">
        <v>5004</v>
      </c>
      <c r="H2569" s="14" t="s">
        <v>4936</v>
      </c>
      <c r="I2569" s="14" t="s">
        <v>6842</v>
      </c>
      <c r="J2569" s="14" t="s">
        <v>4924</v>
      </c>
      <c r="K2569" s="16">
        <v>447</v>
      </c>
    </row>
    <row r="2570" spans="1:11">
      <c r="A2570" s="12" t="s">
        <v>6202</v>
      </c>
      <c r="B2570" s="12" t="s">
        <v>7549</v>
      </c>
      <c r="C2570" s="12" t="s">
        <v>7686</v>
      </c>
      <c r="D2570" s="13" t="s">
        <v>4918</v>
      </c>
      <c r="E2570" s="13" t="s">
        <v>4919</v>
      </c>
      <c r="F2570" s="13" t="s">
        <v>7687</v>
      </c>
      <c r="G2570" s="14" t="s">
        <v>4942</v>
      </c>
      <c r="H2570" s="14" t="s">
        <v>4988</v>
      </c>
      <c r="I2570" s="14" t="s">
        <v>5985</v>
      </c>
      <c r="J2570" s="14" t="s">
        <v>4924</v>
      </c>
      <c r="K2570" s="16">
        <v>447</v>
      </c>
    </row>
    <row r="2571" spans="1:11">
      <c r="A2571" s="12" t="s">
        <v>6202</v>
      </c>
      <c r="B2571" s="12" t="s">
        <v>7549</v>
      </c>
      <c r="C2571" s="12" t="s">
        <v>7686</v>
      </c>
      <c r="D2571" s="13" t="s">
        <v>4931</v>
      </c>
      <c r="E2571" s="13" t="s">
        <v>6147</v>
      </c>
      <c r="F2571" s="13" t="s">
        <v>7564</v>
      </c>
      <c r="G2571" s="14" t="s">
        <v>4921</v>
      </c>
      <c r="H2571" s="14" t="s">
        <v>7565</v>
      </c>
      <c r="I2571" s="14" t="s">
        <v>5122</v>
      </c>
      <c r="J2571" s="14" t="s">
        <v>4924</v>
      </c>
      <c r="K2571" s="16">
        <v>447</v>
      </c>
    </row>
    <row r="2572" spans="1:11">
      <c r="A2572" s="12" t="s">
        <v>6202</v>
      </c>
      <c r="B2572" s="12" t="s">
        <v>7549</v>
      </c>
      <c r="C2572" s="12" t="s">
        <v>7686</v>
      </c>
      <c r="D2572" s="13" t="s">
        <v>4934</v>
      </c>
      <c r="E2572" s="13" t="s">
        <v>4934</v>
      </c>
      <c r="F2572" s="13" t="s">
        <v>7630</v>
      </c>
      <c r="G2572" s="14" t="s">
        <v>4921</v>
      </c>
      <c r="H2572" s="14" t="s">
        <v>4926</v>
      </c>
      <c r="I2572" s="14" t="s">
        <v>4927</v>
      </c>
      <c r="J2572" s="14" t="s">
        <v>4936</v>
      </c>
      <c r="K2572" s="16">
        <v>447</v>
      </c>
    </row>
    <row r="2573" spans="1:11">
      <c r="A2573" s="12" t="s">
        <v>6202</v>
      </c>
      <c r="B2573" s="12" t="s">
        <v>7688</v>
      </c>
      <c r="C2573" s="12" t="s">
        <v>7689</v>
      </c>
      <c r="D2573" s="13" t="s">
        <v>4918</v>
      </c>
      <c r="E2573" s="13" t="s">
        <v>4919</v>
      </c>
      <c r="F2573" s="13" t="s">
        <v>7690</v>
      </c>
      <c r="G2573" s="14" t="s">
        <v>4921</v>
      </c>
      <c r="H2573" s="14" t="s">
        <v>5539</v>
      </c>
      <c r="I2573" s="14" t="s">
        <v>4949</v>
      </c>
      <c r="J2573" s="14" t="s">
        <v>4924</v>
      </c>
      <c r="K2573" s="16">
        <v>45.79</v>
      </c>
    </row>
    <row r="2574" spans="1:11">
      <c r="A2574" s="12" t="s">
        <v>6202</v>
      </c>
      <c r="B2574" s="12" t="s">
        <v>7688</v>
      </c>
      <c r="C2574" s="12" t="s">
        <v>7689</v>
      </c>
      <c r="D2574" s="13" t="s">
        <v>4918</v>
      </c>
      <c r="E2574" s="13" t="s">
        <v>4939</v>
      </c>
      <c r="F2574" s="13" t="s">
        <v>7691</v>
      </c>
      <c r="G2574" s="14" t="s">
        <v>4921</v>
      </c>
      <c r="H2574" s="14" t="s">
        <v>4952</v>
      </c>
      <c r="I2574" s="14" t="s">
        <v>4927</v>
      </c>
      <c r="J2574" s="14" t="s">
        <v>4924</v>
      </c>
      <c r="K2574" s="16">
        <v>45.79</v>
      </c>
    </row>
    <row r="2575" spans="1:11">
      <c r="A2575" s="12" t="s">
        <v>6202</v>
      </c>
      <c r="B2575" s="12" t="s">
        <v>7688</v>
      </c>
      <c r="C2575" s="12" t="s">
        <v>7689</v>
      </c>
      <c r="D2575" s="13" t="s">
        <v>4931</v>
      </c>
      <c r="E2575" s="13" t="s">
        <v>4932</v>
      </c>
      <c r="F2575" s="13" t="s">
        <v>7692</v>
      </c>
      <c r="G2575" s="14" t="s">
        <v>4921</v>
      </c>
      <c r="H2575" s="14" t="s">
        <v>5075</v>
      </c>
      <c r="I2575" s="14" t="s">
        <v>4927</v>
      </c>
      <c r="J2575" s="14" t="s">
        <v>4924</v>
      </c>
      <c r="K2575" s="16">
        <v>45.79</v>
      </c>
    </row>
    <row r="2576" spans="1:11">
      <c r="A2576" s="12" t="s">
        <v>6202</v>
      </c>
      <c r="B2576" s="12" t="s">
        <v>7688</v>
      </c>
      <c r="C2576" s="12" t="s">
        <v>7689</v>
      </c>
      <c r="D2576" s="13" t="s">
        <v>4931</v>
      </c>
      <c r="E2576" s="13" t="s">
        <v>4932</v>
      </c>
      <c r="F2576" s="13" t="s">
        <v>7693</v>
      </c>
      <c r="G2576" s="14" t="s">
        <v>4942</v>
      </c>
      <c r="H2576" s="14" t="s">
        <v>5223</v>
      </c>
      <c r="I2576" s="14" t="s">
        <v>4927</v>
      </c>
      <c r="J2576" s="14" t="s">
        <v>4924</v>
      </c>
      <c r="K2576" s="16">
        <v>45.79</v>
      </c>
    </row>
    <row r="2577" spans="1:11">
      <c r="A2577" s="12" t="s">
        <v>6202</v>
      </c>
      <c r="B2577" s="12" t="s">
        <v>7688</v>
      </c>
      <c r="C2577" s="12" t="s">
        <v>7689</v>
      </c>
      <c r="D2577" s="13" t="s">
        <v>4934</v>
      </c>
      <c r="E2577" s="13" t="s">
        <v>4998</v>
      </c>
      <c r="F2577" s="13" t="s">
        <v>5047</v>
      </c>
      <c r="G2577" s="14" t="s">
        <v>4921</v>
      </c>
      <c r="H2577" s="14" t="s">
        <v>4952</v>
      </c>
      <c r="I2577" s="14" t="s">
        <v>4927</v>
      </c>
      <c r="J2577" s="14" t="s">
        <v>4936</v>
      </c>
      <c r="K2577" s="16">
        <v>45.79</v>
      </c>
    </row>
    <row r="2578" spans="1:11">
      <c r="A2578" s="12" t="s">
        <v>6202</v>
      </c>
      <c r="B2578" s="12" t="s">
        <v>7688</v>
      </c>
      <c r="C2578" s="12" t="s">
        <v>7694</v>
      </c>
      <c r="D2578" s="13" t="s">
        <v>4918</v>
      </c>
      <c r="E2578" s="13" t="s">
        <v>4919</v>
      </c>
      <c r="F2578" s="13" t="s">
        <v>7695</v>
      </c>
      <c r="G2578" s="14" t="s">
        <v>4921</v>
      </c>
      <c r="H2578" s="14" t="s">
        <v>4988</v>
      </c>
      <c r="I2578" s="14" t="s">
        <v>4947</v>
      </c>
      <c r="J2578" s="14" t="s">
        <v>4924</v>
      </c>
      <c r="K2578" s="16">
        <v>10</v>
      </c>
    </row>
    <row r="2579" spans="1:11">
      <c r="A2579" s="12" t="s">
        <v>6202</v>
      </c>
      <c r="B2579" s="12" t="s">
        <v>7688</v>
      </c>
      <c r="C2579" s="12" t="s">
        <v>7694</v>
      </c>
      <c r="D2579" s="13" t="s">
        <v>4918</v>
      </c>
      <c r="E2579" s="13" t="s">
        <v>4943</v>
      </c>
      <c r="F2579" s="13" t="s">
        <v>7696</v>
      </c>
      <c r="G2579" s="14" t="s">
        <v>5004</v>
      </c>
      <c r="H2579" s="14" t="s">
        <v>4922</v>
      </c>
      <c r="I2579" s="14" t="s">
        <v>5427</v>
      </c>
      <c r="J2579" s="14" t="s">
        <v>4924</v>
      </c>
      <c r="K2579" s="16">
        <v>10</v>
      </c>
    </row>
    <row r="2580" spans="1:11">
      <c r="A2580" s="12" t="s">
        <v>6202</v>
      </c>
      <c r="B2580" s="12" t="s">
        <v>7688</v>
      </c>
      <c r="C2580" s="12" t="s">
        <v>7694</v>
      </c>
      <c r="D2580" s="13" t="s">
        <v>4931</v>
      </c>
      <c r="E2580" s="13" t="s">
        <v>4932</v>
      </c>
      <c r="F2580" s="13" t="s">
        <v>7697</v>
      </c>
      <c r="G2580" s="14" t="s">
        <v>4921</v>
      </c>
      <c r="H2580" s="14" t="s">
        <v>5075</v>
      </c>
      <c r="I2580" s="14" t="s">
        <v>4927</v>
      </c>
      <c r="J2580" s="14" t="s">
        <v>4924</v>
      </c>
      <c r="K2580" s="16">
        <v>10</v>
      </c>
    </row>
    <row r="2581" spans="1:11">
      <c r="A2581" s="12" t="s">
        <v>6202</v>
      </c>
      <c r="B2581" s="12" t="s">
        <v>7688</v>
      </c>
      <c r="C2581" s="12" t="s">
        <v>7694</v>
      </c>
      <c r="D2581" s="13" t="s">
        <v>4931</v>
      </c>
      <c r="E2581" s="13" t="s">
        <v>4932</v>
      </c>
      <c r="F2581" s="13" t="s">
        <v>7698</v>
      </c>
      <c r="G2581" s="14" t="s">
        <v>4921</v>
      </c>
      <c r="H2581" s="14" t="s">
        <v>6310</v>
      </c>
      <c r="I2581" s="14" t="s">
        <v>5131</v>
      </c>
      <c r="J2581" s="14" t="s">
        <v>4924</v>
      </c>
      <c r="K2581" s="16">
        <v>10</v>
      </c>
    </row>
    <row r="2582" spans="1:11">
      <c r="A2582" s="12" t="s">
        <v>6202</v>
      </c>
      <c r="B2582" s="12" t="s">
        <v>7688</v>
      </c>
      <c r="C2582" s="12" t="s">
        <v>7694</v>
      </c>
      <c r="D2582" s="13" t="s">
        <v>4934</v>
      </c>
      <c r="E2582" s="13" t="s">
        <v>4998</v>
      </c>
      <c r="F2582" s="13" t="s">
        <v>5047</v>
      </c>
      <c r="G2582" s="14" t="s">
        <v>4921</v>
      </c>
      <c r="H2582" s="14" t="s">
        <v>4926</v>
      </c>
      <c r="I2582" s="14" t="s">
        <v>4927</v>
      </c>
      <c r="J2582" s="14" t="s">
        <v>4936</v>
      </c>
      <c r="K2582" s="16">
        <v>10</v>
      </c>
    </row>
    <row r="2583" spans="1:11">
      <c r="A2583" s="12" t="s">
        <v>6202</v>
      </c>
      <c r="B2583" s="12" t="s">
        <v>7688</v>
      </c>
      <c r="C2583" s="12" t="s">
        <v>7699</v>
      </c>
      <c r="D2583" s="13" t="s">
        <v>4918</v>
      </c>
      <c r="E2583" s="13" t="s">
        <v>4919</v>
      </c>
      <c r="F2583" s="13" t="s">
        <v>7700</v>
      </c>
      <c r="G2583" s="14" t="s">
        <v>4921</v>
      </c>
      <c r="H2583" s="14" t="s">
        <v>7701</v>
      </c>
      <c r="I2583" s="14" t="s">
        <v>5351</v>
      </c>
      <c r="J2583" s="14" t="s">
        <v>4924</v>
      </c>
      <c r="K2583" s="16">
        <v>116.6462</v>
      </c>
    </row>
    <row r="2584" spans="1:11">
      <c r="A2584" s="12" t="s">
        <v>6202</v>
      </c>
      <c r="B2584" s="12" t="s">
        <v>7688</v>
      </c>
      <c r="C2584" s="12" t="s">
        <v>7699</v>
      </c>
      <c r="D2584" s="13" t="s">
        <v>4918</v>
      </c>
      <c r="E2584" s="13" t="s">
        <v>4919</v>
      </c>
      <c r="F2584" s="13" t="s">
        <v>7702</v>
      </c>
      <c r="G2584" s="14" t="s">
        <v>4921</v>
      </c>
      <c r="H2584" s="14" t="s">
        <v>7703</v>
      </c>
      <c r="I2584" s="14" t="s">
        <v>5351</v>
      </c>
      <c r="J2584" s="14" t="s">
        <v>4924</v>
      </c>
      <c r="K2584" s="16">
        <v>116.6462</v>
      </c>
    </row>
    <row r="2585" spans="1:11">
      <c r="A2585" s="12" t="s">
        <v>6202</v>
      </c>
      <c r="B2585" s="12" t="s">
        <v>7688</v>
      </c>
      <c r="C2585" s="12" t="s">
        <v>7699</v>
      </c>
      <c r="D2585" s="13" t="s">
        <v>4931</v>
      </c>
      <c r="E2585" s="13" t="s">
        <v>4932</v>
      </c>
      <c r="F2585" s="13" t="s">
        <v>7704</v>
      </c>
      <c r="G2585" s="14" t="s">
        <v>4921</v>
      </c>
      <c r="H2585" s="14" t="s">
        <v>4952</v>
      </c>
      <c r="I2585" s="14" t="s">
        <v>4927</v>
      </c>
      <c r="J2585" s="14" t="s">
        <v>4924</v>
      </c>
      <c r="K2585" s="16">
        <v>116.6462</v>
      </c>
    </row>
    <row r="2586" spans="1:11">
      <c r="A2586" s="12" t="s">
        <v>6202</v>
      </c>
      <c r="B2586" s="12" t="s">
        <v>7688</v>
      </c>
      <c r="C2586" s="12" t="s">
        <v>7699</v>
      </c>
      <c r="D2586" s="13" t="s">
        <v>4931</v>
      </c>
      <c r="E2586" s="13" t="s">
        <v>4932</v>
      </c>
      <c r="F2586" s="13" t="s">
        <v>7705</v>
      </c>
      <c r="G2586" s="14" t="s">
        <v>4921</v>
      </c>
      <c r="H2586" s="14" t="s">
        <v>4952</v>
      </c>
      <c r="I2586" s="14" t="s">
        <v>4927</v>
      </c>
      <c r="J2586" s="14" t="s">
        <v>4924</v>
      </c>
      <c r="K2586" s="16">
        <v>116.6462</v>
      </c>
    </row>
    <row r="2587" spans="1:11">
      <c r="A2587" s="12" t="s">
        <v>6202</v>
      </c>
      <c r="B2587" s="12" t="s">
        <v>7688</v>
      </c>
      <c r="C2587" s="12" t="s">
        <v>7699</v>
      </c>
      <c r="D2587" s="13" t="s">
        <v>4934</v>
      </c>
      <c r="E2587" s="13" t="s">
        <v>4998</v>
      </c>
      <c r="F2587" s="13" t="s">
        <v>5047</v>
      </c>
      <c r="G2587" s="14" t="s">
        <v>4921</v>
      </c>
      <c r="H2587" s="14" t="s">
        <v>4952</v>
      </c>
      <c r="I2587" s="14" t="s">
        <v>4927</v>
      </c>
      <c r="J2587" s="14" t="s">
        <v>4936</v>
      </c>
      <c r="K2587" s="16">
        <v>116.6462</v>
      </c>
    </row>
    <row r="2588" spans="1:11">
      <c r="A2588" s="12" t="s">
        <v>6202</v>
      </c>
      <c r="B2588" s="12" t="s">
        <v>7688</v>
      </c>
      <c r="C2588" s="12" t="s">
        <v>7706</v>
      </c>
      <c r="D2588" s="13" t="s">
        <v>4918</v>
      </c>
      <c r="E2588" s="13" t="s">
        <v>4919</v>
      </c>
      <c r="F2588" s="13" t="s">
        <v>7707</v>
      </c>
      <c r="G2588" s="14" t="s">
        <v>4921</v>
      </c>
      <c r="H2588" s="14" t="s">
        <v>5201</v>
      </c>
      <c r="I2588" s="14" t="s">
        <v>5126</v>
      </c>
      <c r="J2588" s="14" t="s">
        <v>4924</v>
      </c>
      <c r="K2588" s="16">
        <v>45</v>
      </c>
    </row>
    <row r="2589" spans="1:11">
      <c r="A2589" s="12" t="s">
        <v>6202</v>
      </c>
      <c r="B2589" s="12" t="s">
        <v>7688</v>
      </c>
      <c r="C2589" s="12" t="s">
        <v>7706</v>
      </c>
      <c r="D2589" s="13" t="s">
        <v>4918</v>
      </c>
      <c r="E2589" s="13" t="s">
        <v>4939</v>
      </c>
      <c r="F2589" s="13" t="s">
        <v>7708</v>
      </c>
      <c r="G2589" s="14" t="s">
        <v>4921</v>
      </c>
      <c r="H2589" s="14" t="s">
        <v>5075</v>
      </c>
      <c r="I2589" s="14" t="s">
        <v>4927</v>
      </c>
      <c r="J2589" s="14" t="s">
        <v>4936</v>
      </c>
      <c r="K2589" s="16">
        <v>45</v>
      </c>
    </row>
    <row r="2590" spans="1:11">
      <c r="A2590" s="12" t="s">
        <v>6202</v>
      </c>
      <c r="B2590" s="12" t="s">
        <v>7688</v>
      </c>
      <c r="C2590" s="12" t="s">
        <v>7706</v>
      </c>
      <c r="D2590" s="13" t="s">
        <v>4918</v>
      </c>
      <c r="E2590" s="13" t="s">
        <v>4939</v>
      </c>
      <c r="F2590" s="13" t="s">
        <v>7709</v>
      </c>
      <c r="G2590" s="14" t="s">
        <v>4921</v>
      </c>
      <c r="H2590" s="14" t="s">
        <v>5075</v>
      </c>
      <c r="I2590" s="14" t="s">
        <v>4927</v>
      </c>
      <c r="J2590" s="14" t="s">
        <v>4924</v>
      </c>
      <c r="K2590" s="16">
        <v>45</v>
      </c>
    </row>
    <row r="2591" spans="1:11">
      <c r="A2591" s="12" t="s">
        <v>6202</v>
      </c>
      <c r="B2591" s="12" t="s">
        <v>7688</v>
      </c>
      <c r="C2591" s="12" t="s">
        <v>7706</v>
      </c>
      <c r="D2591" s="13" t="s">
        <v>4931</v>
      </c>
      <c r="E2591" s="13" t="s">
        <v>5089</v>
      </c>
      <c r="F2591" s="13" t="s">
        <v>7710</v>
      </c>
      <c r="G2591" s="14" t="s">
        <v>4921</v>
      </c>
      <c r="H2591" s="14" t="s">
        <v>5736</v>
      </c>
      <c r="I2591" s="14" t="s">
        <v>5126</v>
      </c>
      <c r="J2591" s="14" t="s">
        <v>4924</v>
      </c>
      <c r="K2591" s="16">
        <v>45</v>
      </c>
    </row>
    <row r="2592" spans="1:11">
      <c r="A2592" s="12" t="s">
        <v>6202</v>
      </c>
      <c r="B2592" s="12" t="s">
        <v>7688</v>
      </c>
      <c r="C2592" s="12" t="s">
        <v>7706</v>
      </c>
      <c r="D2592" s="13" t="s">
        <v>4931</v>
      </c>
      <c r="E2592" s="13" t="s">
        <v>4932</v>
      </c>
      <c r="F2592" s="13" t="s">
        <v>7711</v>
      </c>
      <c r="G2592" s="14" t="s">
        <v>4921</v>
      </c>
      <c r="H2592" s="14" t="s">
        <v>4956</v>
      </c>
      <c r="I2592" s="14" t="s">
        <v>4927</v>
      </c>
      <c r="J2592" s="14" t="s">
        <v>4924</v>
      </c>
      <c r="K2592" s="16">
        <v>45</v>
      </c>
    </row>
    <row r="2593" spans="1:11">
      <c r="A2593" s="12" t="s">
        <v>6202</v>
      </c>
      <c r="B2593" s="12" t="s">
        <v>7688</v>
      </c>
      <c r="C2593" s="12" t="s">
        <v>7712</v>
      </c>
      <c r="D2593" s="13" t="s">
        <v>4918</v>
      </c>
      <c r="E2593" s="13" t="s">
        <v>4919</v>
      </c>
      <c r="F2593" s="13" t="s">
        <v>7713</v>
      </c>
      <c r="G2593" s="14" t="s">
        <v>4921</v>
      </c>
      <c r="H2593" s="14" t="s">
        <v>5736</v>
      </c>
      <c r="I2593" s="14" t="s">
        <v>5065</v>
      </c>
      <c r="J2593" s="14" t="s">
        <v>4924</v>
      </c>
      <c r="K2593" s="16">
        <v>30</v>
      </c>
    </row>
    <row r="2594" spans="1:11">
      <c r="A2594" s="12" t="s">
        <v>6202</v>
      </c>
      <c r="B2594" s="12" t="s">
        <v>7688</v>
      </c>
      <c r="C2594" s="12" t="s">
        <v>7712</v>
      </c>
      <c r="D2594" s="13" t="s">
        <v>4918</v>
      </c>
      <c r="E2594" s="13" t="s">
        <v>4939</v>
      </c>
      <c r="F2594" s="13" t="s">
        <v>7714</v>
      </c>
      <c r="G2594" s="14" t="s">
        <v>4921</v>
      </c>
      <c r="H2594" s="14" t="s">
        <v>5037</v>
      </c>
      <c r="I2594" s="14" t="s">
        <v>4927</v>
      </c>
      <c r="J2594" s="14" t="s">
        <v>4924</v>
      </c>
      <c r="K2594" s="16">
        <v>30</v>
      </c>
    </row>
    <row r="2595" spans="1:11">
      <c r="A2595" s="12" t="s">
        <v>6202</v>
      </c>
      <c r="B2595" s="12" t="s">
        <v>7688</v>
      </c>
      <c r="C2595" s="12" t="s">
        <v>7712</v>
      </c>
      <c r="D2595" s="13" t="s">
        <v>4931</v>
      </c>
      <c r="E2595" s="13" t="s">
        <v>4932</v>
      </c>
      <c r="F2595" s="13" t="s">
        <v>7715</v>
      </c>
      <c r="G2595" s="14" t="s">
        <v>4960</v>
      </c>
      <c r="H2595" s="14"/>
      <c r="I2595" s="14" t="s">
        <v>4927</v>
      </c>
      <c r="J2595" s="14" t="s">
        <v>4924</v>
      </c>
      <c r="K2595" s="16">
        <v>30</v>
      </c>
    </row>
    <row r="2596" spans="1:11">
      <c r="A2596" s="12" t="s">
        <v>6202</v>
      </c>
      <c r="B2596" s="12" t="s">
        <v>7688</v>
      </c>
      <c r="C2596" s="12" t="s">
        <v>7712</v>
      </c>
      <c r="D2596" s="13" t="s">
        <v>4931</v>
      </c>
      <c r="E2596" s="13" t="s">
        <v>4932</v>
      </c>
      <c r="F2596" s="13" t="s">
        <v>7716</v>
      </c>
      <c r="G2596" s="14" t="s">
        <v>4921</v>
      </c>
      <c r="H2596" s="14" t="s">
        <v>4938</v>
      </c>
      <c r="I2596" s="14" t="s">
        <v>4947</v>
      </c>
      <c r="J2596" s="14" t="s">
        <v>4924</v>
      </c>
      <c r="K2596" s="16">
        <v>30</v>
      </c>
    </row>
    <row r="2597" spans="1:11">
      <c r="A2597" s="12" t="s">
        <v>6202</v>
      </c>
      <c r="B2597" s="12" t="s">
        <v>7688</v>
      </c>
      <c r="C2597" s="12" t="s">
        <v>7712</v>
      </c>
      <c r="D2597" s="13" t="s">
        <v>4934</v>
      </c>
      <c r="E2597" s="13" t="s">
        <v>4998</v>
      </c>
      <c r="F2597" s="13" t="s">
        <v>5047</v>
      </c>
      <c r="G2597" s="14" t="s">
        <v>4921</v>
      </c>
      <c r="H2597" s="14" t="s">
        <v>5037</v>
      </c>
      <c r="I2597" s="14" t="s">
        <v>4927</v>
      </c>
      <c r="J2597" s="14" t="s">
        <v>4936</v>
      </c>
      <c r="K2597" s="16">
        <v>30</v>
      </c>
    </row>
    <row r="2598" spans="1:11">
      <c r="A2598" s="12" t="s">
        <v>6202</v>
      </c>
      <c r="B2598" s="12" t="s">
        <v>7688</v>
      </c>
      <c r="C2598" s="12" t="s">
        <v>7717</v>
      </c>
      <c r="D2598" s="13" t="s">
        <v>4918</v>
      </c>
      <c r="E2598" s="13" t="s">
        <v>4919</v>
      </c>
      <c r="F2598" s="13" t="s">
        <v>7718</v>
      </c>
      <c r="G2598" s="14" t="s">
        <v>4921</v>
      </c>
      <c r="H2598" s="14" t="s">
        <v>4974</v>
      </c>
      <c r="I2598" s="14" t="s">
        <v>5126</v>
      </c>
      <c r="J2598" s="14" t="s">
        <v>4924</v>
      </c>
      <c r="K2598" s="16">
        <v>20</v>
      </c>
    </row>
    <row r="2599" spans="1:11">
      <c r="A2599" s="12" t="s">
        <v>6202</v>
      </c>
      <c r="B2599" s="12" t="s">
        <v>7688</v>
      </c>
      <c r="C2599" s="12" t="s">
        <v>7717</v>
      </c>
      <c r="D2599" s="13" t="s">
        <v>4918</v>
      </c>
      <c r="E2599" s="13" t="s">
        <v>4943</v>
      </c>
      <c r="F2599" s="13" t="s">
        <v>7719</v>
      </c>
      <c r="G2599" s="14" t="s">
        <v>5004</v>
      </c>
      <c r="H2599" s="14" t="s">
        <v>5140</v>
      </c>
      <c r="I2599" s="14" t="s">
        <v>5122</v>
      </c>
      <c r="J2599" s="14" t="s">
        <v>4924</v>
      </c>
      <c r="K2599" s="16">
        <v>20</v>
      </c>
    </row>
    <row r="2600" spans="1:11">
      <c r="A2600" s="12" t="s">
        <v>6202</v>
      </c>
      <c r="B2600" s="12" t="s">
        <v>7688</v>
      </c>
      <c r="C2600" s="12" t="s">
        <v>7717</v>
      </c>
      <c r="D2600" s="13" t="s">
        <v>4931</v>
      </c>
      <c r="E2600" s="13" t="s">
        <v>5089</v>
      </c>
      <c r="F2600" s="13" t="s">
        <v>7720</v>
      </c>
      <c r="G2600" s="14" t="s">
        <v>5004</v>
      </c>
      <c r="H2600" s="14" t="s">
        <v>4924</v>
      </c>
      <c r="I2600" s="14" t="s">
        <v>5126</v>
      </c>
      <c r="J2600" s="14" t="s">
        <v>4924</v>
      </c>
      <c r="K2600" s="16">
        <v>20</v>
      </c>
    </row>
    <row r="2601" spans="1:11">
      <c r="A2601" s="12" t="s">
        <v>6202</v>
      </c>
      <c r="B2601" s="12" t="s">
        <v>7688</v>
      </c>
      <c r="C2601" s="12" t="s">
        <v>7717</v>
      </c>
      <c r="D2601" s="13" t="s">
        <v>4931</v>
      </c>
      <c r="E2601" s="13" t="s">
        <v>4932</v>
      </c>
      <c r="F2601" s="13" t="s">
        <v>7721</v>
      </c>
      <c r="G2601" s="14" t="s">
        <v>4921</v>
      </c>
      <c r="H2601" s="14" t="s">
        <v>4922</v>
      </c>
      <c r="I2601" s="14" t="s">
        <v>4947</v>
      </c>
      <c r="J2601" s="14" t="s">
        <v>4924</v>
      </c>
      <c r="K2601" s="16">
        <v>20</v>
      </c>
    </row>
    <row r="2602" spans="1:11">
      <c r="A2602" s="12" t="s">
        <v>6202</v>
      </c>
      <c r="B2602" s="12" t="s">
        <v>7688</v>
      </c>
      <c r="C2602" s="12" t="s">
        <v>7717</v>
      </c>
      <c r="D2602" s="13" t="s">
        <v>4934</v>
      </c>
      <c r="E2602" s="13" t="s">
        <v>4998</v>
      </c>
      <c r="F2602" s="13" t="s">
        <v>5146</v>
      </c>
      <c r="G2602" s="14" t="s">
        <v>4921</v>
      </c>
      <c r="H2602" s="14" t="s">
        <v>4926</v>
      </c>
      <c r="I2602" s="14" t="s">
        <v>4927</v>
      </c>
      <c r="J2602" s="14" t="s">
        <v>4936</v>
      </c>
      <c r="K2602" s="16">
        <v>20</v>
      </c>
    </row>
    <row r="2603" spans="1:11">
      <c r="A2603" s="12" t="s">
        <v>6202</v>
      </c>
      <c r="B2603" s="12" t="s">
        <v>7688</v>
      </c>
      <c r="C2603" s="12" t="s">
        <v>7722</v>
      </c>
      <c r="D2603" s="13" t="s">
        <v>4918</v>
      </c>
      <c r="E2603" s="13" t="s">
        <v>4919</v>
      </c>
      <c r="F2603" s="13" t="s">
        <v>7723</v>
      </c>
      <c r="G2603" s="14" t="s">
        <v>4921</v>
      </c>
      <c r="H2603" s="14" t="s">
        <v>5037</v>
      </c>
      <c r="I2603" s="14" t="s">
        <v>4927</v>
      </c>
      <c r="J2603" s="14" t="s">
        <v>4924</v>
      </c>
      <c r="K2603" s="16">
        <v>4</v>
      </c>
    </row>
    <row r="2604" spans="1:11">
      <c r="A2604" s="12" t="s">
        <v>6202</v>
      </c>
      <c r="B2604" s="12" t="s">
        <v>7688</v>
      </c>
      <c r="C2604" s="12" t="s">
        <v>7722</v>
      </c>
      <c r="D2604" s="13" t="s">
        <v>4918</v>
      </c>
      <c r="E2604" s="13" t="s">
        <v>4919</v>
      </c>
      <c r="F2604" s="13" t="s">
        <v>7724</v>
      </c>
      <c r="G2604" s="14" t="s">
        <v>4921</v>
      </c>
      <c r="H2604" s="14" t="s">
        <v>7471</v>
      </c>
      <c r="I2604" s="14" t="s">
        <v>5126</v>
      </c>
      <c r="J2604" s="14" t="s">
        <v>4924</v>
      </c>
      <c r="K2604" s="16">
        <v>4</v>
      </c>
    </row>
    <row r="2605" spans="1:11">
      <c r="A2605" s="12" t="s">
        <v>6202</v>
      </c>
      <c r="B2605" s="12" t="s">
        <v>7688</v>
      </c>
      <c r="C2605" s="12" t="s">
        <v>7722</v>
      </c>
      <c r="D2605" s="13" t="s">
        <v>4918</v>
      </c>
      <c r="E2605" s="13" t="s">
        <v>4919</v>
      </c>
      <c r="F2605" s="13" t="s">
        <v>7725</v>
      </c>
      <c r="G2605" s="14" t="s">
        <v>4921</v>
      </c>
      <c r="H2605" s="14" t="s">
        <v>5300</v>
      </c>
      <c r="I2605" s="14" t="s">
        <v>6869</v>
      </c>
      <c r="J2605" s="14" t="s">
        <v>4924</v>
      </c>
      <c r="K2605" s="16">
        <v>4</v>
      </c>
    </row>
    <row r="2606" spans="1:11">
      <c r="A2606" s="12" t="s">
        <v>6202</v>
      </c>
      <c r="B2606" s="12" t="s">
        <v>7688</v>
      </c>
      <c r="C2606" s="12" t="s">
        <v>7722</v>
      </c>
      <c r="D2606" s="13" t="s">
        <v>4931</v>
      </c>
      <c r="E2606" s="13" t="s">
        <v>4932</v>
      </c>
      <c r="F2606" s="13" t="s">
        <v>7726</v>
      </c>
      <c r="G2606" s="14" t="s">
        <v>4921</v>
      </c>
      <c r="H2606" s="14" t="s">
        <v>5026</v>
      </c>
      <c r="I2606" s="14" t="s">
        <v>6869</v>
      </c>
      <c r="J2606" s="14" t="s">
        <v>4924</v>
      </c>
      <c r="K2606" s="16">
        <v>4</v>
      </c>
    </row>
    <row r="2607" spans="1:11">
      <c r="A2607" s="12" t="s">
        <v>6202</v>
      </c>
      <c r="B2607" s="12" t="s">
        <v>7688</v>
      </c>
      <c r="C2607" s="12" t="s">
        <v>7722</v>
      </c>
      <c r="D2607" s="13" t="s">
        <v>4934</v>
      </c>
      <c r="E2607" s="13" t="s">
        <v>4998</v>
      </c>
      <c r="F2607" s="13" t="s">
        <v>5047</v>
      </c>
      <c r="G2607" s="14" t="s">
        <v>4921</v>
      </c>
      <c r="H2607" s="14" t="s">
        <v>5324</v>
      </c>
      <c r="I2607" s="14" t="s">
        <v>4927</v>
      </c>
      <c r="J2607" s="14" t="s">
        <v>4936</v>
      </c>
      <c r="K2607" s="16">
        <v>4</v>
      </c>
    </row>
    <row r="2608" spans="1:11">
      <c r="A2608" s="12" t="s">
        <v>6202</v>
      </c>
      <c r="B2608" s="12" t="s">
        <v>7688</v>
      </c>
      <c r="C2608" s="12" t="s">
        <v>7727</v>
      </c>
      <c r="D2608" s="13"/>
      <c r="E2608" s="13"/>
      <c r="F2608" s="13"/>
      <c r="G2608" s="14"/>
      <c r="H2608" s="14"/>
      <c r="I2608" s="14"/>
      <c r="J2608" s="14"/>
      <c r="K2608" s="16">
        <v>0.26629</v>
      </c>
    </row>
    <row r="2609" spans="1:11">
      <c r="A2609" s="12" t="s">
        <v>6202</v>
      </c>
      <c r="B2609" s="12" t="s">
        <v>7688</v>
      </c>
      <c r="C2609" s="12" t="s">
        <v>7728</v>
      </c>
      <c r="D2609" s="13"/>
      <c r="E2609" s="13"/>
      <c r="F2609" s="13"/>
      <c r="G2609" s="14"/>
      <c r="H2609" s="14"/>
      <c r="I2609" s="14"/>
      <c r="J2609" s="14"/>
      <c r="K2609" s="16">
        <v>294.38818</v>
      </c>
    </row>
    <row r="2610" spans="1:11">
      <c r="A2610" s="12" t="s">
        <v>6202</v>
      </c>
      <c r="B2610" s="12" t="s">
        <v>7688</v>
      </c>
      <c r="C2610" s="12" t="s">
        <v>7729</v>
      </c>
      <c r="D2610" s="13" t="s">
        <v>4918</v>
      </c>
      <c r="E2610" s="13" t="s">
        <v>4919</v>
      </c>
      <c r="F2610" s="13" t="s">
        <v>7730</v>
      </c>
      <c r="G2610" s="14" t="s">
        <v>4921</v>
      </c>
      <c r="H2610" s="14" t="s">
        <v>6310</v>
      </c>
      <c r="I2610" s="14" t="s">
        <v>6869</v>
      </c>
      <c r="J2610" s="14" t="s">
        <v>4924</v>
      </c>
      <c r="K2610" s="16">
        <v>65.4446</v>
      </c>
    </row>
    <row r="2611" spans="1:11">
      <c r="A2611" s="12" t="s">
        <v>6202</v>
      </c>
      <c r="B2611" s="12" t="s">
        <v>7688</v>
      </c>
      <c r="C2611" s="12" t="s">
        <v>7729</v>
      </c>
      <c r="D2611" s="13" t="s">
        <v>4918</v>
      </c>
      <c r="E2611" s="13" t="s">
        <v>4919</v>
      </c>
      <c r="F2611" s="13" t="s">
        <v>7731</v>
      </c>
      <c r="G2611" s="14" t="s">
        <v>4921</v>
      </c>
      <c r="H2611" s="14" t="s">
        <v>7449</v>
      </c>
      <c r="I2611" s="14" t="s">
        <v>6869</v>
      </c>
      <c r="J2611" s="14" t="s">
        <v>4924</v>
      </c>
      <c r="K2611" s="16">
        <v>65.4446</v>
      </c>
    </row>
    <row r="2612" spans="1:11">
      <c r="A2612" s="12" t="s">
        <v>6202</v>
      </c>
      <c r="B2612" s="12" t="s">
        <v>7688</v>
      </c>
      <c r="C2612" s="12" t="s">
        <v>7729</v>
      </c>
      <c r="D2612" s="13" t="s">
        <v>4918</v>
      </c>
      <c r="E2612" s="13" t="s">
        <v>4919</v>
      </c>
      <c r="F2612" s="13" t="s">
        <v>7732</v>
      </c>
      <c r="G2612" s="14" t="s">
        <v>4921</v>
      </c>
      <c r="H2612" s="14" t="s">
        <v>7449</v>
      </c>
      <c r="I2612" s="14" t="s">
        <v>5458</v>
      </c>
      <c r="J2612" s="14" t="s">
        <v>4924</v>
      </c>
      <c r="K2612" s="16">
        <v>65.4446</v>
      </c>
    </row>
    <row r="2613" spans="1:11">
      <c r="A2613" s="12" t="s">
        <v>6202</v>
      </c>
      <c r="B2613" s="12" t="s">
        <v>7688</v>
      </c>
      <c r="C2613" s="12" t="s">
        <v>7729</v>
      </c>
      <c r="D2613" s="13" t="s">
        <v>4931</v>
      </c>
      <c r="E2613" s="13" t="s">
        <v>4932</v>
      </c>
      <c r="F2613" s="13" t="s">
        <v>7733</v>
      </c>
      <c r="G2613" s="14" t="s">
        <v>4960</v>
      </c>
      <c r="H2613" s="14"/>
      <c r="I2613" s="14" t="s">
        <v>4927</v>
      </c>
      <c r="J2613" s="14" t="s">
        <v>4924</v>
      </c>
      <c r="K2613" s="16">
        <v>65.4446</v>
      </c>
    </row>
    <row r="2614" spans="1:11">
      <c r="A2614" s="12" t="s">
        <v>6202</v>
      </c>
      <c r="B2614" s="12" t="s">
        <v>7688</v>
      </c>
      <c r="C2614" s="12" t="s">
        <v>7729</v>
      </c>
      <c r="D2614" s="13" t="s">
        <v>4934</v>
      </c>
      <c r="E2614" s="13" t="s">
        <v>5420</v>
      </c>
      <c r="F2614" s="13" t="s">
        <v>5047</v>
      </c>
      <c r="G2614" s="14" t="s">
        <v>4921</v>
      </c>
      <c r="H2614" s="14" t="s">
        <v>5037</v>
      </c>
      <c r="I2614" s="14" t="s">
        <v>4927</v>
      </c>
      <c r="J2614" s="14" t="s">
        <v>4936</v>
      </c>
      <c r="K2614" s="16">
        <v>65.4446</v>
      </c>
    </row>
    <row r="2615" spans="1:11">
      <c r="A2615" s="12" t="s">
        <v>6202</v>
      </c>
      <c r="B2615" s="12" t="s">
        <v>7688</v>
      </c>
      <c r="C2615" s="12" t="s">
        <v>7734</v>
      </c>
      <c r="D2615" s="13" t="s">
        <v>4918</v>
      </c>
      <c r="E2615" s="13" t="s">
        <v>4919</v>
      </c>
      <c r="F2615" s="13" t="s">
        <v>7735</v>
      </c>
      <c r="G2615" s="14" t="s">
        <v>4942</v>
      </c>
      <c r="H2615" s="14" t="s">
        <v>4966</v>
      </c>
      <c r="I2615" s="14" t="s">
        <v>5535</v>
      </c>
      <c r="J2615" s="14" t="s">
        <v>4924</v>
      </c>
      <c r="K2615" s="16">
        <v>7</v>
      </c>
    </row>
    <row r="2616" spans="1:11">
      <c r="A2616" s="12" t="s">
        <v>6202</v>
      </c>
      <c r="B2616" s="12" t="s">
        <v>7688</v>
      </c>
      <c r="C2616" s="12" t="s">
        <v>7734</v>
      </c>
      <c r="D2616" s="13" t="s">
        <v>4918</v>
      </c>
      <c r="E2616" s="13" t="s">
        <v>4919</v>
      </c>
      <c r="F2616" s="13" t="s">
        <v>7736</v>
      </c>
      <c r="G2616" s="14" t="s">
        <v>4942</v>
      </c>
      <c r="H2616" s="14" t="s">
        <v>4966</v>
      </c>
      <c r="I2616" s="14" t="s">
        <v>4949</v>
      </c>
      <c r="J2616" s="14" t="s">
        <v>4924</v>
      </c>
      <c r="K2616" s="16">
        <v>7</v>
      </c>
    </row>
    <row r="2617" spans="1:11">
      <c r="A2617" s="12" t="s">
        <v>6202</v>
      </c>
      <c r="B2617" s="12" t="s">
        <v>7688</v>
      </c>
      <c r="C2617" s="12" t="s">
        <v>7734</v>
      </c>
      <c r="D2617" s="13" t="s">
        <v>4918</v>
      </c>
      <c r="E2617" s="13" t="s">
        <v>4919</v>
      </c>
      <c r="F2617" s="13" t="s">
        <v>7737</v>
      </c>
      <c r="G2617" s="14" t="s">
        <v>4921</v>
      </c>
      <c r="H2617" s="14" t="s">
        <v>5110</v>
      </c>
      <c r="I2617" s="14" t="s">
        <v>4949</v>
      </c>
      <c r="J2617" s="14" t="s">
        <v>4924</v>
      </c>
      <c r="K2617" s="16">
        <v>7</v>
      </c>
    </row>
    <row r="2618" spans="1:11">
      <c r="A2618" s="12" t="s">
        <v>6202</v>
      </c>
      <c r="B2618" s="12" t="s">
        <v>7688</v>
      </c>
      <c r="C2618" s="12" t="s">
        <v>7734</v>
      </c>
      <c r="D2618" s="13" t="s">
        <v>4931</v>
      </c>
      <c r="E2618" s="13" t="s">
        <v>4932</v>
      </c>
      <c r="F2618" s="13" t="s">
        <v>7738</v>
      </c>
      <c r="G2618" s="14" t="s">
        <v>4960</v>
      </c>
      <c r="H2618" s="14"/>
      <c r="I2618" s="14" t="s">
        <v>4927</v>
      </c>
      <c r="J2618" s="14" t="s">
        <v>4924</v>
      </c>
      <c r="K2618" s="16">
        <v>7</v>
      </c>
    </row>
    <row r="2619" spans="1:11">
      <c r="A2619" s="12" t="s">
        <v>6202</v>
      </c>
      <c r="B2619" s="12" t="s">
        <v>7688</v>
      </c>
      <c r="C2619" s="12" t="s">
        <v>7734</v>
      </c>
      <c r="D2619" s="13" t="s">
        <v>4934</v>
      </c>
      <c r="E2619" s="13" t="s">
        <v>4998</v>
      </c>
      <c r="F2619" s="13" t="s">
        <v>5047</v>
      </c>
      <c r="G2619" s="14" t="s">
        <v>4921</v>
      </c>
      <c r="H2619" s="14" t="s">
        <v>5037</v>
      </c>
      <c r="I2619" s="14" t="s">
        <v>4927</v>
      </c>
      <c r="J2619" s="14" t="s">
        <v>4936</v>
      </c>
      <c r="K2619" s="16">
        <v>7</v>
      </c>
    </row>
    <row r="2620" spans="1:11">
      <c r="A2620" s="12" t="s">
        <v>6202</v>
      </c>
      <c r="B2620" s="12" t="s">
        <v>7688</v>
      </c>
      <c r="C2620" s="12" t="s">
        <v>7728</v>
      </c>
      <c r="D2620" s="13"/>
      <c r="E2620" s="13"/>
      <c r="F2620" s="13"/>
      <c r="G2620" s="14"/>
      <c r="H2620" s="14"/>
      <c r="I2620" s="14"/>
      <c r="J2620" s="14"/>
      <c r="K2620" s="16">
        <v>5165.453458</v>
      </c>
    </row>
    <row r="2621" spans="1:11">
      <c r="A2621" s="12" t="s">
        <v>6202</v>
      </c>
      <c r="B2621" s="12" t="s">
        <v>7688</v>
      </c>
      <c r="C2621" s="12" t="s">
        <v>7739</v>
      </c>
      <c r="D2621" s="13"/>
      <c r="E2621" s="13"/>
      <c r="F2621" s="13"/>
      <c r="G2621" s="14"/>
      <c r="H2621" s="14"/>
      <c r="I2621" s="14"/>
      <c r="J2621" s="14"/>
      <c r="K2621" s="16">
        <v>3.905005</v>
      </c>
    </row>
    <row r="2622" spans="1:11">
      <c r="A2622" s="12" t="s">
        <v>6202</v>
      </c>
      <c r="B2622" s="12" t="s">
        <v>7688</v>
      </c>
      <c r="C2622" s="12" t="s">
        <v>7740</v>
      </c>
      <c r="D2622" s="13"/>
      <c r="E2622" s="13"/>
      <c r="F2622" s="13"/>
      <c r="G2622" s="14"/>
      <c r="H2622" s="14"/>
      <c r="I2622" s="14"/>
      <c r="J2622" s="14"/>
      <c r="K2622" s="16">
        <v>8726.270544</v>
      </c>
    </row>
    <row r="2623" spans="1:11">
      <c r="A2623" s="12" t="s">
        <v>6202</v>
      </c>
      <c r="B2623" s="12" t="s">
        <v>7688</v>
      </c>
      <c r="C2623" s="12" t="s">
        <v>7741</v>
      </c>
      <c r="D2623" s="13"/>
      <c r="E2623" s="13"/>
      <c r="F2623" s="13"/>
      <c r="G2623" s="14"/>
      <c r="H2623" s="14"/>
      <c r="I2623" s="14"/>
      <c r="J2623" s="14"/>
      <c r="K2623" s="16">
        <v>45</v>
      </c>
    </row>
    <row r="2624" spans="1:11">
      <c r="A2624" s="12" t="s">
        <v>6202</v>
      </c>
      <c r="B2624" s="12" t="s">
        <v>7688</v>
      </c>
      <c r="C2624" s="12" t="s">
        <v>872</v>
      </c>
      <c r="D2624" s="13" t="s">
        <v>4918</v>
      </c>
      <c r="E2624" s="13" t="s">
        <v>4919</v>
      </c>
      <c r="F2624" s="13" t="s">
        <v>7742</v>
      </c>
      <c r="G2624" s="14" t="s">
        <v>4921</v>
      </c>
      <c r="H2624" s="14" t="s">
        <v>7743</v>
      </c>
      <c r="I2624" s="14" t="s">
        <v>5351</v>
      </c>
      <c r="J2624" s="14" t="s">
        <v>4924</v>
      </c>
      <c r="K2624" s="16">
        <v>7914</v>
      </c>
    </row>
    <row r="2625" spans="1:11">
      <c r="A2625" s="12" t="s">
        <v>6202</v>
      </c>
      <c r="B2625" s="12" t="s">
        <v>7688</v>
      </c>
      <c r="C2625" s="12" t="s">
        <v>872</v>
      </c>
      <c r="D2625" s="13" t="s">
        <v>4918</v>
      </c>
      <c r="E2625" s="13" t="s">
        <v>4939</v>
      </c>
      <c r="F2625" s="13" t="s">
        <v>7744</v>
      </c>
      <c r="G2625" s="14" t="s">
        <v>4942</v>
      </c>
      <c r="H2625" s="14" t="s">
        <v>4938</v>
      </c>
      <c r="I2625" s="14" t="s">
        <v>4927</v>
      </c>
      <c r="J2625" s="14" t="s">
        <v>4924</v>
      </c>
      <c r="K2625" s="16">
        <v>7914</v>
      </c>
    </row>
    <row r="2626" spans="1:11">
      <c r="A2626" s="12" t="s">
        <v>6202</v>
      </c>
      <c r="B2626" s="12" t="s">
        <v>7688</v>
      </c>
      <c r="C2626" s="12" t="s">
        <v>872</v>
      </c>
      <c r="D2626" s="13" t="s">
        <v>4918</v>
      </c>
      <c r="E2626" s="13" t="s">
        <v>4943</v>
      </c>
      <c r="F2626" s="13" t="s">
        <v>7745</v>
      </c>
      <c r="G2626" s="14" t="s">
        <v>4942</v>
      </c>
      <c r="H2626" s="14" t="s">
        <v>4938</v>
      </c>
      <c r="I2626" s="14" t="s">
        <v>4927</v>
      </c>
      <c r="J2626" s="14" t="s">
        <v>4936</v>
      </c>
      <c r="K2626" s="16">
        <v>7914</v>
      </c>
    </row>
    <row r="2627" spans="1:11">
      <c r="A2627" s="12" t="s">
        <v>6202</v>
      </c>
      <c r="B2627" s="12" t="s">
        <v>7688</v>
      </c>
      <c r="C2627" s="12" t="s">
        <v>872</v>
      </c>
      <c r="D2627" s="13" t="s">
        <v>4931</v>
      </c>
      <c r="E2627" s="13" t="s">
        <v>4932</v>
      </c>
      <c r="F2627" s="13" t="s">
        <v>7746</v>
      </c>
      <c r="G2627" s="14" t="s">
        <v>4960</v>
      </c>
      <c r="H2627" s="14"/>
      <c r="I2627" s="14" t="s">
        <v>4927</v>
      </c>
      <c r="J2627" s="14" t="s">
        <v>4924</v>
      </c>
      <c r="K2627" s="16">
        <v>7914</v>
      </c>
    </row>
    <row r="2628" spans="1:11">
      <c r="A2628" s="12" t="s">
        <v>6202</v>
      </c>
      <c r="B2628" s="12" t="s">
        <v>7688</v>
      </c>
      <c r="C2628" s="12" t="s">
        <v>872</v>
      </c>
      <c r="D2628" s="13" t="s">
        <v>4931</v>
      </c>
      <c r="E2628" s="13" t="s">
        <v>5083</v>
      </c>
      <c r="F2628" s="13" t="s">
        <v>7747</v>
      </c>
      <c r="G2628" s="14" t="s">
        <v>4921</v>
      </c>
      <c r="H2628" s="14" t="s">
        <v>5140</v>
      </c>
      <c r="I2628" s="14" t="s">
        <v>4927</v>
      </c>
      <c r="J2628" s="14" t="s">
        <v>4936</v>
      </c>
      <c r="K2628" s="16">
        <v>7914</v>
      </c>
    </row>
    <row r="2629" spans="1:11">
      <c r="A2629" s="12" t="s">
        <v>6202</v>
      </c>
      <c r="B2629" s="12" t="s">
        <v>7688</v>
      </c>
      <c r="C2629" s="12" t="s">
        <v>872</v>
      </c>
      <c r="D2629" s="13" t="s">
        <v>4934</v>
      </c>
      <c r="E2629" s="13" t="s">
        <v>4934</v>
      </c>
      <c r="F2629" s="13" t="s">
        <v>7748</v>
      </c>
      <c r="G2629" s="14" t="s">
        <v>4921</v>
      </c>
      <c r="H2629" s="14" t="s">
        <v>4926</v>
      </c>
      <c r="I2629" s="14" t="s">
        <v>4927</v>
      </c>
      <c r="J2629" s="14" t="s">
        <v>4936</v>
      </c>
      <c r="K2629" s="16">
        <v>7914</v>
      </c>
    </row>
    <row r="2630" spans="1:11">
      <c r="A2630" s="12" t="s">
        <v>6202</v>
      </c>
      <c r="B2630" s="12" t="s">
        <v>7688</v>
      </c>
      <c r="C2630" s="12" t="s">
        <v>875</v>
      </c>
      <c r="D2630" s="13" t="s">
        <v>4918</v>
      </c>
      <c r="E2630" s="13" t="s">
        <v>4919</v>
      </c>
      <c r="F2630" s="13" t="s">
        <v>7749</v>
      </c>
      <c r="G2630" s="14" t="s">
        <v>4921</v>
      </c>
      <c r="H2630" s="14" t="s">
        <v>5539</v>
      </c>
      <c r="I2630" s="14" t="s">
        <v>6869</v>
      </c>
      <c r="J2630" s="14" t="s">
        <v>4924</v>
      </c>
      <c r="K2630" s="16">
        <v>469</v>
      </c>
    </row>
    <row r="2631" spans="1:11">
      <c r="A2631" s="12" t="s">
        <v>6202</v>
      </c>
      <c r="B2631" s="12" t="s">
        <v>7688</v>
      </c>
      <c r="C2631" s="12" t="s">
        <v>875</v>
      </c>
      <c r="D2631" s="13" t="s">
        <v>4918</v>
      </c>
      <c r="E2631" s="13" t="s">
        <v>4939</v>
      </c>
      <c r="F2631" s="13" t="s">
        <v>7744</v>
      </c>
      <c r="G2631" s="14" t="s">
        <v>4942</v>
      </c>
      <c r="H2631" s="14" t="s">
        <v>4938</v>
      </c>
      <c r="I2631" s="14" t="s">
        <v>4927</v>
      </c>
      <c r="J2631" s="14" t="s">
        <v>4924</v>
      </c>
      <c r="K2631" s="16">
        <v>469</v>
      </c>
    </row>
    <row r="2632" spans="1:11">
      <c r="A2632" s="12" t="s">
        <v>6202</v>
      </c>
      <c r="B2632" s="12" t="s">
        <v>7688</v>
      </c>
      <c r="C2632" s="12" t="s">
        <v>875</v>
      </c>
      <c r="D2632" s="13" t="s">
        <v>4918</v>
      </c>
      <c r="E2632" s="13" t="s">
        <v>4943</v>
      </c>
      <c r="F2632" s="13" t="s">
        <v>7745</v>
      </c>
      <c r="G2632" s="14" t="s">
        <v>4942</v>
      </c>
      <c r="H2632" s="14" t="s">
        <v>4938</v>
      </c>
      <c r="I2632" s="14" t="s">
        <v>4927</v>
      </c>
      <c r="J2632" s="14" t="s">
        <v>4936</v>
      </c>
      <c r="K2632" s="16">
        <v>469</v>
      </c>
    </row>
    <row r="2633" spans="1:11">
      <c r="A2633" s="12" t="s">
        <v>6202</v>
      </c>
      <c r="B2633" s="12" t="s">
        <v>7688</v>
      </c>
      <c r="C2633" s="12" t="s">
        <v>875</v>
      </c>
      <c r="D2633" s="13" t="s">
        <v>4931</v>
      </c>
      <c r="E2633" s="13" t="s">
        <v>4932</v>
      </c>
      <c r="F2633" s="13" t="s">
        <v>7746</v>
      </c>
      <c r="G2633" s="14" t="s">
        <v>4960</v>
      </c>
      <c r="H2633" s="14"/>
      <c r="I2633" s="14" t="s">
        <v>4927</v>
      </c>
      <c r="J2633" s="14" t="s">
        <v>4924</v>
      </c>
      <c r="K2633" s="16">
        <v>469</v>
      </c>
    </row>
    <row r="2634" spans="1:11">
      <c r="A2634" s="12" t="s">
        <v>6202</v>
      </c>
      <c r="B2634" s="12" t="s">
        <v>7688</v>
      </c>
      <c r="C2634" s="12" t="s">
        <v>875</v>
      </c>
      <c r="D2634" s="13" t="s">
        <v>4931</v>
      </c>
      <c r="E2634" s="13" t="s">
        <v>5083</v>
      </c>
      <c r="F2634" s="13" t="s">
        <v>7747</v>
      </c>
      <c r="G2634" s="14" t="s">
        <v>4921</v>
      </c>
      <c r="H2634" s="14" t="s">
        <v>5140</v>
      </c>
      <c r="I2634" s="14" t="s">
        <v>4927</v>
      </c>
      <c r="J2634" s="14" t="s">
        <v>4936</v>
      </c>
      <c r="K2634" s="16">
        <v>469</v>
      </c>
    </row>
    <row r="2635" spans="1:11">
      <c r="A2635" s="12" t="s">
        <v>6202</v>
      </c>
      <c r="B2635" s="12" t="s">
        <v>7688</v>
      </c>
      <c r="C2635" s="12" t="s">
        <v>875</v>
      </c>
      <c r="D2635" s="13" t="s">
        <v>4934</v>
      </c>
      <c r="E2635" s="13" t="s">
        <v>4998</v>
      </c>
      <c r="F2635" s="13" t="s">
        <v>7748</v>
      </c>
      <c r="G2635" s="14" t="s">
        <v>4921</v>
      </c>
      <c r="H2635" s="14" t="s">
        <v>4926</v>
      </c>
      <c r="I2635" s="14" t="s">
        <v>4927</v>
      </c>
      <c r="J2635" s="14" t="s">
        <v>4936</v>
      </c>
      <c r="K2635" s="16">
        <v>469</v>
      </c>
    </row>
    <row r="2636" spans="1:11">
      <c r="A2636" s="12" t="s">
        <v>6202</v>
      </c>
      <c r="B2636" s="12" t="s">
        <v>7688</v>
      </c>
      <c r="C2636" s="12" t="s">
        <v>7728</v>
      </c>
      <c r="D2636" s="13" t="s">
        <v>4918</v>
      </c>
      <c r="E2636" s="13" t="s">
        <v>4919</v>
      </c>
      <c r="F2636" s="13" t="s">
        <v>7750</v>
      </c>
      <c r="G2636" s="14" t="s">
        <v>4921</v>
      </c>
      <c r="H2636" s="14" t="s">
        <v>5534</v>
      </c>
      <c r="I2636" s="14" t="s">
        <v>6869</v>
      </c>
      <c r="J2636" s="14" t="s">
        <v>4924</v>
      </c>
      <c r="K2636" s="16">
        <v>4160</v>
      </c>
    </row>
    <row r="2637" spans="1:11">
      <c r="A2637" s="12" t="s">
        <v>6202</v>
      </c>
      <c r="B2637" s="12" t="s">
        <v>7688</v>
      </c>
      <c r="C2637" s="12" t="s">
        <v>7728</v>
      </c>
      <c r="D2637" s="13" t="s">
        <v>4918</v>
      </c>
      <c r="E2637" s="13" t="s">
        <v>4939</v>
      </c>
      <c r="F2637" s="13" t="s">
        <v>7744</v>
      </c>
      <c r="G2637" s="14" t="s">
        <v>4942</v>
      </c>
      <c r="H2637" s="14" t="s">
        <v>4938</v>
      </c>
      <c r="I2637" s="14" t="s">
        <v>4927</v>
      </c>
      <c r="J2637" s="14" t="s">
        <v>4936</v>
      </c>
      <c r="K2637" s="16">
        <v>4160</v>
      </c>
    </row>
    <row r="2638" spans="1:11">
      <c r="A2638" s="12" t="s">
        <v>6202</v>
      </c>
      <c r="B2638" s="12" t="s">
        <v>7688</v>
      </c>
      <c r="C2638" s="12" t="s">
        <v>7728</v>
      </c>
      <c r="D2638" s="13" t="s">
        <v>4918</v>
      </c>
      <c r="E2638" s="13" t="s">
        <v>4943</v>
      </c>
      <c r="F2638" s="13" t="s">
        <v>7745</v>
      </c>
      <c r="G2638" s="14" t="s">
        <v>4942</v>
      </c>
      <c r="H2638" s="14" t="s">
        <v>4938</v>
      </c>
      <c r="I2638" s="14" t="s">
        <v>4927</v>
      </c>
      <c r="J2638" s="14" t="s">
        <v>4936</v>
      </c>
      <c r="K2638" s="16">
        <v>4160</v>
      </c>
    </row>
    <row r="2639" spans="1:11">
      <c r="A2639" s="12" t="s">
        <v>6202</v>
      </c>
      <c r="B2639" s="12" t="s">
        <v>7688</v>
      </c>
      <c r="C2639" s="12" t="s">
        <v>7728</v>
      </c>
      <c r="D2639" s="13" t="s">
        <v>4931</v>
      </c>
      <c r="E2639" s="13" t="s">
        <v>4932</v>
      </c>
      <c r="F2639" s="13" t="s">
        <v>7746</v>
      </c>
      <c r="G2639" s="14" t="s">
        <v>4960</v>
      </c>
      <c r="H2639" s="14"/>
      <c r="I2639" s="14" t="s">
        <v>4927</v>
      </c>
      <c r="J2639" s="14" t="s">
        <v>4924</v>
      </c>
      <c r="K2639" s="16">
        <v>4160</v>
      </c>
    </row>
    <row r="2640" spans="1:11">
      <c r="A2640" s="12" t="s">
        <v>6202</v>
      </c>
      <c r="B2640" s="12" t="s">
        <v>7688</v>
      </c>
      <c r="C2640" s="12" t="s">
        <v>7728</v>
      </c>
      <c r="D2640" s="13" t="s">
        <v>4931</v>
      </c>
      <c r="E2640" s="13" t="s">
        <v>5083</v>
      </c>
      <c r="F2640" s="13" t="s">
        <v>7751</v>
      </c>
      <c r="G2640" s="14" t="s">
        <v>4960</v>
      </c>
      <c r="H2640" s="14"/>
      <c r="I2640" s="14" t="s">
        <v>4927</v>
      </c>
      <c r="J2640" s="14" t="s">
        <v>4924</v>
      </c>
      <c r="K2640" s="16">
        <v>4160</v>
      </c>
    </row>
    <row r="2641" spans="1:11">
      <c r="A2641" s="12" t="s">
        <v>6202</v>
      </c>
      <c r="B2641" s="12" t="s">
        <v>7688</v>
      </c>
      <c r="C2641" s="12" t="s">
        <v>7728</v>
      </c>
      <c r="D2641" s="13" t="s">
        <v>4934</v>
      </c>
      <c r="E2641" s="13" t="s">
        <v>4934</v>
      </c>
      <c r="F2641" s="13" t="s">
        <v>7748</v>
      </c>
      <c r="G2641" s="14" t="s">
        <v>4921</v>
      </c>
      <c r="H2641" s="14" t="s">
        <v>4926</v>
      </c>
      <c r="I2641" s="14" t="s">
        <v>4927</v>
      </c>
      <c r="J2641" s="14" t="s">
        <v>4936</v>
      </c>
      <c r="K2641" s="16">
        <v>4160</v>
      </c>
    </row>
    <row r="2642" spans="1:11">
      <c r="A2642" s="12" t="s">
        <v>6202</v>
      </c>
      <c r="B2642" s="12" t="s">
        <v>7688</v>
      </c>
      <c r="C2642" s="12" t="s">
        <v>7752</v>
      </c>
      <c r="D2642" s="13" t="s">
        <v>4918</v>
      </c>
      <c r="E2642" s="13" t="s">
        <v>4919</v>
      </c>
      <c r="F2642" s="13" t="s">
        <v>7753</v>
      </c>
      <c r="G2642" s="14" t="s">
        <v>4942</v>
      </c>
      <c r="H2642" s="14" t="s">
        <v>4938</v>
      </c>
      <c r="I2642" s="14" t="s">
        <v>4927</v>
      </c>
      <c r="J2642" s="14" t="s">
        <v>4924</v>
      </c>
      <c r="K2642" s="16">
        <v>55</v>
      </c>
    </row>
    <row r="2643" spans="1:11">
      <c r="A2643" s="12" t="s">
        <v>6202</v>
      </c>
      <c r="B2643" s="12" t="s">
        <v>7688</v>
      </c>
      <c r="C2643" s="12" t="s">
        <v>7752</v>
      </c>
      <c r="D2643" s="13" t="s">
        <v>4918</v>
      </c>
      <c r="E2643" s="13" t="s">
        <v>4919</v>
      </c>
      <c r="F2643" s="13" t="s">
        <v>7754</v>
      </c>
      <c r="G2643" s="14" t="s">
        <v>4921</v>
      </c>
      <c r="H2643" s="14" t="s">
        <v>4926</v>
      </c>
      <c r="I2643" s="14" t="s">
        <v>4927</v>
      </c>
      <c r="J2643" s="14" t="s">
        <v>4924</v>
      </c>
      <c r="K2643" s="16">
        <v>55</v>
      </c>
    </row>
    <row r="2644" spans="1:11">
      <c r="A2644" s="12" t="s">
        <v>6202</v>
      </c>
      <c r="B2644" s="12" t="s">
        <v>7688</v>
      </c>
      <c r="C2644" s="12" t="s">
        <v>7752</v>
      </c>
      <c r="D2644" s="13" t="s">
        <v>4918</v>
      </c>
      <c r="E2644" s="13" t="s">
        <v>4919</v>
      </c>
      <c r="F2644" s="13" t="s">
        <v>7755</v>
      </c>
      <c r="G2644" s="14" t="s">
        <v>4921</v>
      </c>
      <c r="H2644" s="14" t="s">
        <v>7338</v>
      </c>
      <c r="I2644" s="14" t="s">
        <v>6869</v>
      </c>
      <c r="J2644" s="14" t="s">
        <v>4924</v>
      </c>
      <c r="K2644" s="16">
        <v>55</v>
      </c>
    </row>
    <row r="2645" spans="1:11">
      <c r="A2645" s="12" t="s">
        <v>6202</v>
      </c>
      <c r="B2645" s="12" t="s">
        <v>7688</v>
      </c>
      <c r="C2645" s="12" t="s">
        <v>7752</v>
      </c>
      <c r="D2645" s="13" t="s">
        <v>4931</v>
      </c>
      <c r="E2645" s="13" t="s">
        <v>4932</v>
      </c>
      <c r="F2645" s="13" t="s">
        <v>7756</v>
      </c>
      <c r="G2645" s="14" t="s">
        <v>4960</v>
      </c>
      <c r="H2645" s="14"/>
      <c r="I2645" s="14" t="s">
        <v>4927</v>
      </c>
      <c r="J2645" s="14" t="s">
        <v>4924</v>
      </c>
      <c r="K2645" s="16">
        <v>55</v>
      </c>
    </row>
    <row r="2646" spans="1:11">
      <c r="A2646" s="12" t="s">
        <v>6202</v>
      </c>
      <c r="B2646" s="12" t="s">
        <v>7688</v>
      </c>
      <c r="C2646" s="12" t="s">
        <v>7752</v>
      </c>
      <c r="D2646" s="13" t="s">
        <v>4934</v>
      </c>
      <c r="E2646" s="13" t="s">
        <v>4998</v>
      </c>
      <c r="F2646" s="13" t="s">
        <v>5047</v>
      </c>
      <c r="G2646" s="14" t="s">
        <v>4921</v>
      </c>
      <c r="H2646" s="14" t="s">
        <v>5037</v>
      </c>
      <c r="I2646" s="14" t="s">
        <v>4927</v>
      </c>
      <c r="J2646" s="14" t="s">
        <v>4936</v>
      </c>
      <c r="K2646" s="16">
        <v>55</v>
      </c>
    </row>
    <row r="2647" spans="1:11">
      <c r="A2647" s="12" t="s">
        <v>6202</v>
      </c>
      <c r="B2647" s="12" t="s">
        <v>7688</v>
      </c>
      <c r="C2647" s="12" t="s">
        <v>7757</v>
      </c>
      <c r="D2647" s="13" t="s">
        <v>4918</v>
      </c>
      <c r="E2647" s="13" t="s">
        <v>4919</v>
      </c>
      <c r="F2647" s="13" t="s">
        <v>7758</v>
      </c>
      <c r="G2647" s="14" t="s">
        <v>4921</v>
      </c>
      <c r="H2647" s="14" t="s">
        <v>5534</v>
      </c>
      <c r="I2647" s="14" t="s">
        <v>5126</v>
      </c>
      <c r="J2647" s="14" t="s">
        <v>4924</v>
      </c>
      <c r="K2647" s="16">
        <v>4368.6</v>
      </c>
    </row>
    <row r="2648" spans="1:11">
      <c r="A2648" s="12" t="s">
        <v>6202</v>
      </c>
      <c r="B2648" s="12" t="s">
        <v>7688</v>
      </c>
      <c r="C2648" s="12" t="s">
        <v>7757</v>
      </c>
      <c r="D2648" s="13" t="s">
        <v>4918</v>
      </c>
      <c r="E2648" s="13" t="s">
        <v>4943</v>
      </c>
      <c r="F2648" s="13" t="s">
        <v>7759</v>
      </c>
      <c r="G2648" s="14" t="s">
        <v>4960</v>
      </c>
      <c r="H2648" s="14"/>
      <c r="I2648" s="14" t="s">
        <v>4927</v>
      </c>
      <c r="J2648" s="14" t="s">
        <v>4924</v>
      </c>
      <c r="K2648" s="16">
        <v>4368.6</v>
      </c>
    </row>
    <row r="2649" spans="1:11">
      <c r="A2649" s="12" t="s">
        <v>6202</v>
      </c>
      <c r="B2649" s="12" t="s">
        <v>7688</v>
      </c>
      <c r="C2649" s="12" t="s">
        <v>7757</v>
      </c>
      <c r="D2649" s="13" t="s">
        <v>4918</v>
      </c>
      <c r="E2649" s="13" t="s">
        <v>5112</v>
      </c>
      <c r="F2649" s="13" t="s">
        <v>7709</v>
      </c>
      <c r="G2649" s="14" t="s">
        <v>4960</v>
      </c>
      <c r="H2649" s="14"/>
      <c r="I2649" s="14" t="s">
        <v>4927</v>
      </c>
      <c r="J2649" s="14" t="s">
        <v>4924</v>
      </c>
      <c r="K2649" s="16">
        <v>4368.6</v>
      </c>
    </row>
    <row r="2650" spans="1:11">
      <c r="A2650" s="12" t="s">
        <v>6202</v>
      </c>
      <c r="B2650" s="12" t="s">
        <v>7688</v>
      </c>
      <c r="C2650" s="12" t="s">
        <v>7757</v>
      </c>
      <c r="D2650" s="13" t="s">
        <v>4931</v>
      </c>
      <c r="E2650" s="13" t="s">
        <v>6147</v>
      </c>
      <c r="F2650" s="13" t="s">
        <v>7760</v>
      </c>
      <c r="G2650" s="14" t="s">
        <v>4921</v>
      </c>
      <c r="H2650" s="14" t="s">
        <v>5075</v>
      </c>
      <c r="I2650" s="14" t="s">
        <v>4927</v>
      </c>
      <c r="J2650" s="14" t="s">
        <v>4924</v>
      </c>
      <c r="K2650" s="16">
        <v>4368.6</v>
      </c>
    </row>
    <row r="2651" spans="1:11">
      <c r="A2651" s="12" t="s">
        <v>6202</v>
      </c>
      <c r="B2651" s="12" t="s">
        <v>7688</v>
      </c>
      <c r="C2651" s="12" t="s">
        <v>7757</v>
      </c>
      <c r="D2651" s="13" t="s">
        <v>4934</v>
      </c>
      <c r="E2651" s="13" t="s">
        <v>4998</v>
      </c>
      <c r="F2651" s="13" t="s">
        <v>5047</v>
      </c>
      <c r="G2651" s="14" t="s">
        <v>4921</v>
      </c>
      <c r="H2651" s="14" t="s">
        <v>4926</v>
      </c>
      <c r="I2651" s="14" t="s">
        <v>4927</v>
      </c>
      <c r="J2651" s="14" t="s">
        <v>4936</v>
      </c>
      <c r="K2651" s="16">
        <v>4368.6</v>
      </c>
    </row>
    <row r="2652" spans="1:11">
      <c r="A2652" s="12" t="s">
        <v>6202</v>
      </c>
      <c r="B2652" s="12" t="s">
        <v>7688</v>
      </c>
      <c r="C2652" s="12" t="s">
        <v>7761</v>
      </c>
      <c r="D2652" s="13" t="s">
        <v>4918</v>
      </c>
      <c r="E2652" s="13" t="s">
        <v>4919</v>
      </c>
      <c r="F2652" s="13" t="s">
        <v>7762</v>
      </c>
      <c r="G2652" s="14" t="s">
        <v>4942</v>
      </c>
      <c r="H2652" s="14" t="s">
        <v>4966</v>
      </c>
      <c r="I2652" s="14" t="s">
        <v>5535</v>
      </c>
      <c r="J2652" s="14" t="s">
        <v>4924</v>
      </c>
      <c r="K2652" s="16">
        <v>20</v>
      </c>
    </row>
    <row r="2653" spans="1:11">
      <c r="A2653" s="12" t="s">
        <v>6202</v>
      </c>
      <c r="B2653" s="12" t="s">
        <v>7688</v>
      </c>
      <c r="C2653" s="12" t="s">
        <v>7761</v>
      </c>
      <c r="D2653" s="13" t="s">
        <v>4918</v>
      </c>
      <c r="E2653" s="13" t="s">
        <v>4919</v>
      </c>
      <c r="F2653" s="13" t="s">
        <v>7763</v>
      </c>
      <c r="G2653" s="14" t="s">
        <v>4921</v>
      </c>
      <c r="H2653" s="14" t="s">
        <v>7764</v>
      </c>
      <c r="I2653" s="14" t="s">
        <v>5458</v>
      </c>
      <c r="J2653" s="14" t="s">
        <v>4924</v>
      </c>
      <c r="K2653" s="16">
        <v>20</v>
      </c>
    </row>
    <row r="2654" spans="1:11">
      <c r="A2654" s="12" t="s">
        <v>6202</v>
      </c>
      <c r="B2654" s="12" t="s">
        <v>7688</v>
      </c>
      <c r="C2654" s="12" t="s">
        <v>7761</v>
      </c>
      <c r="D2654" s="13" t="s">
        <v>4918</v>
      </c>
      <c r="E2654" s="13" t="s">
        <v>4968</v>
      </c>
      <c r="F2654" s="13" t="s">
        <v>7765</v>
      </c>
      <c r="G2654" s="14" t="s">
        <v>4960</v>
      </c>
      <c r="H2654" s="14"/>
      <c r="I2654" s="14" t="s">
        <v>4927</v>
      </c>
      <c r="J2654" s="14" t="s">
        <v>4924</v>
      </c>
      <c r="K2654" s="16">
        <v>20</v>
      </c>
    </row>
    <row r="2655" spans="1:11">
      <c r="A2655" s="12" t="s">
        <v>6202</v>
      </c>
      <c r="B2655" s="12" t="s">
        <v>7688</v>
      </c>
      <c r="C2655" s="12" t="s">
        <v>7761</v>
      </c>
      <c r="D2655" s="13" t="s">
        <v>4931</v>
      </c>
      <c r="E2655" s="13" t="s">
        <v>4932</v>
      </c>
      <c r="F2655" s="13" t="s">
        <v>7766</v>
      </c>
      <c r="G2655" s="14" t="s">
        <v>4960</v>
      </c>
      <c r="H2655" s="14"/>
      <c r="I2655" s="14" t="s">
        <v>4927</v>
      </c>
      <c r="J2655" s="14" t="s">
        <v>4924</v>
      </c>
      <c r="K2655" s="16">
        <v>20</v>
      </c>
    </row>
    <row r="2656" spans="1:11">
      <c r="A2656" s="12" t="s">
        <v>6202</v>
      </c>
      <c r="B2656" s="12" t="s">
        <v>7688</v>
      </c>
      <c r="C2656" s="12" t="s">
        <v>7761</v>
      </c>
      <c r="D2656" s="13" t="s">
        <v>4934</v>
      </c>
      <c r="E2656" s="13" t="s">
        <v>4998</v>
      </c>
      <c r="F2656" s="13" t="s">
        <v>5047</v>
      </c>
      <c r="G2656" s="14" t="s">
        <v>4921</v>
      </c>
      <c r="H2656" s="14" t="s">
        <v>5324</v>
      </c>
      <c r="I2656" s="14" t="s">
        <v>4927</v>
      </c>
      <c r="J2656" s="14" t="s">
        <v>4936</v>
      </c>
      <c r="K2656" s="16">
        <v>20</v>
      </c>
    </row>
    <row r="2657" spans="1:11">
      <c r="A2657" s="12" t="s">
        <v>6202</v>
      </c>
      <c r="B2657" s="12" t="s">
        <v>7688</v>
      </c>
      <c r="C2657" s="12" t="s">
        <v>7767</v>
      </c>
      <c r="D2657" s="13" t="s">
        <v>4918</v>
      </c>
      <c r="E2657" s="13" t="s">
        <v>4919</v>
      </c>
      <c r="F2657" s="13" t="s">
        <v>7768</v>
      </c>
      <c r="G2657" s="14" t="s">
        <v>4921</v>
      </c>
      <c r="H2657" s="14" t="s">
        <v>5201</v>
      </c>
      <c r="I2657" s="14" t="s">
        <v>5985</v>
      </c>
      <c r="J2657" s="14" t="s">
        <v>4924</v>
      </c>
      <c r="K2657" s="16">
        <v>33</v>
      </c>
    </row>
    <row r="2658" spans="1:11">
      <c r="A2658" s="12" t="s">
        <v>6202</v>
      </c>
      <c r="B2658" s="12" t="s">
        <v>7688</v>
      </c>
      <c r="C2658" s="12" t="s">
        <v>7767</v>
      </c>
      <c r="D2658" s="13" t="s">
        <v>4918</v>
      </c>
      <c r="E2658" s="13" t="s">
        <v>4919</v>
      </c>
      <c r="F2658" s="13" t="s">
        <v>7769</v>
      </c>
      <c r="G2658" s="14" t="s">
        <v>4921</v>
      </c>
      <c r="H2658" s="14" t="s">
        <v>4938</v>
      </c>
      <c r="I2658" s="14" t="s">
        <v>5458</v>
      </c>
      <c r="J2658" s="14" t="s">
        <v>4924</v>
      </c>
      <c r="K2658" s="16">
        <v>33</v>
      </c>
    </row>
    <row r="2659" spans="1:11">
      <c r="A2659" s="12" t="s">
        <v>6202</v>
      </c>
      <c r="B2659" s="12" t="s">
        <v>7688</v>
      </c>
      <c r="C2659" s="12" t="s">
        <v>7767</v>
      </c>
      <c r="D2659" s="13" t="s">
        <v>4918</v>
      </c>
      <c r="E2659" s="13" t="s">
        <v>4939</v>
      </c>
      <c r="F2659" s="13" t="s">
        <v>7770</v>
      </c>
      <c r="G2659" s="14" t="s">
        <v>4942</v>
      </c>
      <c r="H2659" s="14" t="s">
        <v>4938</v>
      </c>
      <c r="I2659" s="14" t="s">
        <v>4927</v>
      </c>
      <c r="J2659" s="14" t="s">
        <v>4924</v>
      </c>
      <c r="K2659" s="16">
        <v>33</v>
      </c>
    </row>
    <row r="2660" spans="1:11">
      <c r="A2660" s="12" t="s">
        <v>6202</v>
      </c>
      <c r="B2660" s="12" t="s">
        <v>7688</v>
      </c>
      <c r="C2660" s="12" t="s">
        <v>7767</v>
      </c>
      <c r="D2660" s="13" t="s">
        <v>4931</v>
      </c>
      <c r="E2660" s="13" t="s">
        <v>4932</v>
      </c>
      <c r="F2660" s="13" t="s">
        <v>7771</v>
      </c>
      <c r="G2660" s="14" t="s">
        <v>4960</v>
      </c>
      <c r="H2660" s="14"/>
      <c r="I2660" s="14" t="s">
        <v>4927</v>
      </c>
      <c r="J2660" s="14" t="s">
        <v>4924</v>
      </c>
      <c r="K2660" s="16">
        <v>33</v>
      </c>
    </row>
    <row r="2661" spans="1:11">
      <c r="A2661" s="12" t="s">
        <v>6202</v>
      </c>
      <c r="B2661" s="12" t="s">
        <v>7688</v>
      </c>
      <c r="C2661" s="12" t="s">
        <v>7767</v>
      </c>
      <c r="D2661" s="13" t="s">
        <v>4934</v>
      </c>
      <c r="E2661" s="13" t="s">
        <v>4998</v>
      </c>
      <c r="F2661" s="13" t="s">
        <v>5047</v>
      </c>
      <c r="G2661" s="14" t="s">
        <v>4921</v>
      </c>
      <c r="H2661" s="14" t="s">
        <v>5324</v>
      </c>
      <c r="I2661" s="14" t="s">
        <v>4927</v>
      </c>
      <c r="J2661" s="14" t="s">
        <v>4936</v>
      </c>
      <c r="K2661" s="16">
        <v>33</v>
      </c>
    </row>
    <row r="2662" spans="1:11">
      <c r="A2662" s="12" t="s">
        <v>6202</v>
      </c>
      <c r="B2662" s="12" t="s">
        <v>7688</v>
      </c>
      <c r="C2662" s="12" t="s">
        <v>7772</v>
      </c>
      <c r="D2662" s="13" t="s">
        <v>4918</v>
      </c>
      <c r="E2662" s="13" t="s">
        <v>4919</v>
      </c>
      <c r="F2662" s="13" t="s">
        <v>7773</v>
      </c>
      <c r="G2662" s="14" t="s">
        <v>4921</v>
      </c>
      <c r="H2662" s="14" t="s">
        <v>5140</v>
      </c>
      <c r="I2662" s="14" t="s">
        <v>4949</v>
      </c>
      <c r="J2662" s="14" t="s">
        <v>4924</v>
      </c>
      <c r="K2662" s="16">
        <v>56.5</v>
      </c>
    </row>
    <row r="2663" spans="1:11">
      <c r="A2663" s="12" t="s">
        <v>6202</v>
      </c>
      <c r="B2663" s="12" t="s">
        <v>7688</v>
      </c>
      <c r="C2663" s="12" t="s">
        <v>7772</v>
      </c>
      <c r="D2663" s="13" t="s">
        <v>4918</v>
      </c>
      <c r="E2663" s="13" t="s">
        <v>4939</v>
      </c>
      <c r="F2663" s="13" t="s">
        <v>7774</v>
      </c>
      <c r="G2663" s="14" t="s">
        <v>4921</v>
      </c>
      <c r="H2663" s="14" t="s">
        <v>5075</v>
      </c>
      <c r="I2663" s="14" t="s">
        <v>4927</v>
      </c>
      <c r="J2663" s="14" t="s">
        <v>4924</v>
      </c>
      <c r="K2663" s="16">
        <v>56.5</v>
      </c>
    </row>
    <row r="2664" spans="1:11">
      <c r="A2664" s="12" t="s">
        <v>6202</v>
      </c>
      <c r="B2664" s="12" t="s">
        <v>7688</v>
      </c>
      <c r="C2664" s="12" t="s">
        <v>7772</v>
      </c>
      <c r="D2664" s="13" t="s">
        <v>4931</v>
      </c>
      <c r="E2664" s="13" t="s">
        <v>4932</v>
      </c>
      <c r="F2664" s="13" t="s">
        <v>7775</v>
      </c>
      <c r="G2664" s="14" t="s">
        <v>4960</v>
      </c>
      <c r="H2664" s="14"/>
      <c r="I2664" s="14" t="s">
        <v>4927</v>
      </c>
      <c r="J2664" s="14" t="s">
        <v>4924</v>
      </c>
      <c r="K2664" s="16">
        <v>56.5</v>
      </c>
    </row>
    <row r="2665" spans="1:11">
      <c r="A2665" s="12" t="s">
        <v>6202</v>
      </c>
      <c r="B2665" s="12" t="s">
        <v>7688</v>
      </c>
      <c r="C2665" s="12" t="s">
        <v>7772</v>
      </c>
      <c r="D2665" s="13" t="s">
        <v>4931</v>
      </c>
      <c r="E2665" s="13" t="s">
        <v>4932</v>
      </c>
      <c r="F2665" s="13" t="s">
        <v>7776</v>
      </c>
      <c r="G2665" s="14" t="s">
        <v>4921</v>
      </c>
      <c r="H2665" s="14" t="s">
        <v>5075</v>
      </c>
      <c r="I2665" s="14" t="s">
        <v>4927</v>
      </c>
      <c r="J2665" s="14" t="s">
        <v>4924</v>
      </c>
      <c r="K2665" s="16">
        <v>56.5</v>
      </c>
    </row>
    <row r="2666" spans="1:11">
      <c r="A2666" s="12" t="s">
        <v>6202</v>
      </c>
      <c r="B2666" s="12" t="s">
        <v>7688</v>
      </c>
      <c r="C2666" s="12" t="s">
        <v>7772</v>
      </c>
      <c r="D2666" s="13" t="s">
        <v>4934</v>
      </c>
      <c r="E2666" s="13" t="s">
        <v>4998</v>
      </c>
      <c r="F2666" s="13" t="s">
        <v>5047</v>
      </c>
      <c r="G2666" s="14" t="s">
        <v>4921</v>
      </c>
      <c r="H2666" s="14" t="s">
        <v>5037</v>
      </c>
      <c r="I2666" s="14" t="s">
        <v>4927</v>
      </c>
      <c r="J2666" s="14" t="s">
        <v>4936</v>
      </c>
      <c r="K2666" s="16">
        <v>56.5</v>
      </c>
    </row>
    <row r="2667" spans="1:11">
      <c r="A2667" s="12" t="s">
        <v>6202</v>
      </c>
      <c r="B2667" s="12" t="s">
        <v>7688</v>
      </c>
      <c r="C2667" s="12" t="s">
        <v>7777</v>
      </c>
      <c r="D2667" s="13" t="s">
        <v>4918</v>
      </c>
      <c r="E2667" s="13" t="s">
        <v>4919</v>
      </c>
      <c r="F2667" s="13" t="s">
        <v>7778</v>
      </c>
      <c r="G2667" s="14" t="s">
        <v>4921</v>
      </c>
      <c r="H2667" s="14" t="s">
        <v>5212</v>
      </c>
      <c r="I2667" s="14" t="s">
        <v>7779</v>
      </c>
      <c r="J2667" s="14" t="s">
        <v>4924</v>
      </c>
      <c r="K2667" s="16">
        <v>12</v>
      </c>
    </row>
    <row r="2668" spans="1:11">
      <c r="A2668" s="12" t="s">
        <v>6202</v>
      </c>
      <c r="B2668" s="12" t="s">
        <v>7688</v>
      </c>
      <c r="C2668" s="12" t="s">
        <v>7777</v>
      </c>
      <c r="D2668" s="13" t="s">
        <v>4918</v>
      </c>
      <c r="E2668" s="13" t="s">
        <v>4919</v>
      </c>
      <c r="F2668" s="13" t="s">
        <v>7780</v>
      </c>
      <c r="G2668" s="14" t="s">
        <v>4921</v>
      </c>
      <c r="H2668" s="14" t="s">
        <v>4988</v>
      </c>
      <c r="I2668" s="14" t="s">
        <v>4947</v>
      </c>
      <c r="J2668" s="14" t="s">
        <v>4924</v>
      </c>
      <c r="K2668" s="16">
        <v>12</v>
      </c>
    </row>
    <row r="2669" spans="1:11">
      <c r="A2669" s="12" t="s">
        <v>6202</v>
      </c>
      <c r="B2669" s="12" t="s">
        <v>7688</v>
      </c>
      <c r="C2669" s="12" t="s">
        <v>7777</v>
      </c>
      <c r="D2669" s="13" t="s">
        <v>4918</v>
      </c>
      <c r="E2669" s="13" t="s">
        <v>4939</v>
      </c>
      <c r="F2669" s="13" t="s">
        <v>7781</v>
      </c>
      <c r="G2669" s="14" t="s">
        <v>4921</v>
      </c>
      <c r="H2669" s="14" t="s">
        <v>4938</v>
      </c>
      <c r="I2669" s="14" t="s">
        <v>4927</v>
      </c>
      <c r="J2669" s="14" t="s">
        <v>4924</v>
      </c>
      <c r="K2669" s="16">
        <v>12</v>
      </c>
    </row>
    <row r="2670" spans="1:11">
      <c r="A2670" s="12" t="s">
        <v>6202</v>
      </c>
      <c r="B2670" s="12" t="s">
        <v>7688</v>
      </c>
      <c r="C2670" s="12" t="s">
        <v>7777</v>
      </c>
      <c r="D2670" s="13" t="s">
        <v>4931</v>
      </c>
      <c r="E2670" s="13" t="s">
        <v>4932</v>
      </c>
      <c r="F2670" s="13" t="s">
        <v>7782</v>
      </c>
      <c r="G2670" s="14" t="s">
        <v>4921</v>
      </c>
      <c r="H2670" s="14" t="s">
        <v>5539</v>
      </c>
      <c r="I2670" s="14" t="s">
        <v>4949</v>
      </c>
      <c r="J2670" s="14" t="s">
        <v>4924</v>
      </c>
      <c r="K2670" s="16">
        <v>12</v>
      </c>
    </row>
    <row r="2671" spans="1:11">
      <c r="A2671" s="12" t="s">
        <v>6202</v>
      </c>
      <c r="B2671" s="12" t="s">
        <v>7688</v>
      </c>
      <c r="C2671" s="12" t="s">
        <v>7777</v>
      </c>
      <c r="D2671" s="13" t="s">
        <v>4931</v>
      </c>
      <c r="E2671" s="13" t="s">
        <v>4932</v>
      </c>
      <c r="F2671" s="13" t="s">
        <v>7693</v>
      </c>
      <c r="G2671" s="14" t="s">
        <v>4942</v>
      </c>
      <c r="H2671" s="14" t="s">
        <v>5223</v>
      </c>
      <c r="I2671" s="14" t="s">
        <v>4927</v>
      </c>
      <c r="J2671" s="14" t="s">
        <v>4936</v>
      </c>
      <c r="K2671" s="16">
        <v>12</v>
      </c>
    </row>
    <row r="2672" spans="1:11">
      <c r="A2672" s="12" t="s">
        <v>6202</v>
      </c>
      <c r="B2672" s="12" t="s">
        <v>7688</v>
      </c>
      <c r="C2672" s="12" t="s">
        <v>7783</v>
      </c>
      <c r="D2672" s="13" t="s">
        <v>4918</v>
      </c>
      <c r="E2672" s="13" t="s">
        <v>4919</v>
      </c>
      <c r="F2672" s="13" t="s">
        <v>7784</v>
      </c>
      <c r="G2672" s="14" t="s">
        <v>4921</v>
      </c>
      <c r="H2672" s="14" t="s">
        <v>4966</v>
      </c>
      <c r="I2672" s="14" t="s">
        <v>4949</v>
      </c>
      <c r="J2672" s="14" t="s">
        <v>4924</v>
      </c>
      <c r="K2672" s="16">
        <v>25</v>
      </c>
    </row>
    <row r="2673" spans="1:11">
      <c r="A2673" s="12" t="s">
        <v>6202</v>
      </c>
      <c r="B2673" s="12" t="s">
        <v>7688</v>
      </c>
      <c r="C2673" s="12" t="s">
        <v>7783</v>
      </c>
      <c r="D2673" s="13" t="s">
        <v>4918</v>
      </c>
      <c r="E2673" s="13" t="s">
        <v>4919</v>
      </c>
      <c r="F2673" s="13" t="s">
        <v>7785</v>
      </c>
      <c r="G2673" s="14" t="s">
        <v>4921</v>
      </c>
      <c r="H2673" s="14" t="s">
        <v>4966</v>
      </c>
      <c r="I2673" s="14" t="s">
        <v>4949</v>
      </c>
      <c r="J2673" s="14" t="s">
        <v>4924</v>
      </c>
      <c r="K2673" s="16">
        <v>25</v>
      </c>
    </row>
    <row r="2674" spans="1:11">
      <c r="A2674" s="12" t="s">
        <v>6202</v>
      </c>
      <c r="B2674" s="12" t="s">
        <v>7688</v>
      </c>
      <c r="C2674" s="12" t="s">
        <v>7783</v>
      </c>
      <c r="D2674" s="13" t="s">
        <v>4918</v>
      </c>
      <c r="E2674" s="13" t="s">
        <v>4919</v>
      </c>
      <c r="F2674" s="13" t="s">
        <v>7786</v>
      </c>
      <c r="G2674" s="14" t="s">
        <v>4921</v>
      </c>
      <c r="H2674" s="14" t="s">
        <v>4946</v>
      </c>
      <c r="I2674" s="14" t="s">
        <v>4949</v>
      </c>
      <c r="J2674" s="14" t="s">
        <v>4924</v>
      </c>
      <c r="K2674" s="16">
        <v>25</v>
      </c>
    </row>
    <row r="2675" spans="1:11">
      <c r="A2675" s="12" t="s">
        <v>6202</v>
      </c>
      <c r="B2675" s="12" t="s">
        <v>7688</v>
      </c>
      <c r="C2675" s="12" t="s">
        <v>7783</v>
      </c>
      <c r="D2675" s="13" t="s">
        <v>4931</v>
      </c>
      <c r="E2675" s="13" t="s">
        <v>4932</v>
      </c>
      <c r="F2675" s="13" t="s">
        <v>7770</v>
      </c>
      <c r="G2675" s="14" t="s">
        <v>4942</v>
      </c>
      <c r="H2675" s="14" t="s">
        <v>4938</v>
      </c>
      <c r="I2675" s="14" t="s">
        <v>4927</v>
      </c>
      <c r="J2675" s="14" t="s">
        <v>4924</v>
      </c>
      <c r="K2675" s="16">
        <v>25</v>
      </c>
    </row>
    <row r="2676" spans="1:11">
      <c r="A2676" s="12" t="s">
        <v>6202</v>
      </c>
      <c r="B2676" s="12" t="s">
        <v>7688</v>
      </c>
      <c r="C2676" s="12" t="s">
        <v>7783</v>
      </c>
      <c r="D2676" s="13" t="s">
        <v>4934</v>
      </c>
      <c r="E2676" s="13" t="s">
        <v>4998</v>
      </c>
      <c r="F2676" s="13" t="s">
        <v>5047</v>
      </c>
      <c r="G2676" s="14" t="s">
        <v>4921</v>
      </c>
      <c r="H2676" s="14" t="s">
        <v>5037</v>
      </c>
      <c r="I2676" s="14" t="s">
        <v>4927</v>
      </c>
      <c r="J2676" s="14" t="s">
        <v>4936</v>
      </c>
      <c r="K2676" s="16">
        <v>25</v>
      </c>
    </row>
    <row r="2677" spans="1:11">
      <c r="A2677" s="12" t="s">
        <v>6202</v>
      </c>
      <c r="B2677" s="12" t="s">
        <v>7688</v>
      </c>
      <c r="C2677" s="12" t="s">
        <v>7787</v>
      </c>
      <c r="D2677" s="13" t="s">
        <v>4918</v>
      </c>
      <c r="E2677" s="13" t="s">
        <v>4919</v>
      </c>
      <c r="F2677" s="13" t="s">
        <v>7788</v>
      </c>
      <c r="G2677" s="14" t="s">
        <v>4921</v>
      </c>
      <c r="H2677" s="14" t="s">
        <v>5137</v>
      </c>
      <c r="I2677" s="14" t="s">
        <v>4947</v>
      </c>
      <c r="J2677" s="14" t="s">
        <v>4924</v>
      </c>
      <c r="K2677" s="16">
        <v>169</v>
      </c>
    </row>
    <row r="2678" spans="1:11">
      <c r="A2678" s="12" t="s">
        <v>6202</v>
      </c>
      <c r="B2678" s="12" t="s">
        <v>7688</v>
      </c>
      <c r="C2678" s="12" t="s">
        <v>7787</v>
      </c>
      <c r="D2678" s="13" t="s">
        <v>4918</v>
      </c>
      <c r="E2678" s="13" t="s">
        <v>5112</v>
      </c>
      <c r="F2678" s="13" t="s">
        <v>7789</v>
      </c>
      <c r="G2678" s="14" t="s">
        <v>4921</v>
      </c>
      <c r="H2678" s="14" t="s">
        <v>5037</v>
      </c>
      <c r="I2678" s="14" t="s">
        <v>4927</v>
      </c>
      <c r="J2678" s="14" t="s">
        <v>4924</v>
      </c>
      <c r="K2678" s="16">
        <v>169</v>
      </c>
    </row>
    <row r="2679" spans="1:11">
      <c r="A2679" s="12" t="s">
        <v>6202</v>
      </c>
      <c r="B2679" s="12" t="s">
        <v>7688</v>
      </c>
      <c r="C2679" s="12" t="s">
        <v>7787</v>
      </c>
      <c r="D2679" s="13" t="s">
        <v>4931</v>
      </c>
      <c r="E2679" s="13" t="s">
        <v>4932</v>
      </c>
      <c r="F2679" s="13" t="s">
        <v>7790</v>
      </c>
      <c r="G2679" s="14" t="s">
        <v>4960</v>
      </c>
      <c r="H2679" s="14"/>
      <c r="I2679" s="14" t="s">
        <v>4927</v>
      </c>
      <c r="J2679" s="14" t="s">
        <v>4924</v>
      </c>
      <c r="K2679" s="16">
        <v>169</v>
      </c>
    </row>
    <row r="2680" spans="1:11">
      <c r="A2680" s="12" t="s">
        <v>6202</v>
      </c>
      <c r="B2680" s="12" t="s">
        <v>7688</v>
      </c>
      <c r="C2680" s="12" t="s">
        <v>7787</v>
      </c>
      <c r="D2680" s="13" t="s">
        <v>4931</v>
      </c>
      <c r="E2680" s="13" t="s">
        <v>4961</v>
      </c>
      <c r="F2680" s="13" t="s">
        <v>7791</v>
      </c>
      <c r="G2680" s="14" t="s">
        <v>4960</v>
      </c>
      <c r="H2680" s="14"/>
      <c r="I2680" s="14" t="s">
        <v>4927</v>
      </c>
      <c r="J2680" s="14" t="s">
        <v>4924</v>
      </c>
      <c r="K2680" s="16">
        <v>169</v>
      </c>
    </row>
    <row r="2681" spans="1:11">
      <c r="A2681" s="12" t="s">
        <v>6202</v>
      </c>
      <c r="B2681" s="12" t="s">
        <v>7688</v>
      </c>
      <c r="C2681" s="12" t="s">
        <v>7787</v>
      </c>
      <c r="D2681" s="13" t="s">
        <v>4934</v>
      </c>
      <c r="E2681" s="13" t="s">
        <v>4998</v>
      </c>
      <c r="F2681" s="13" t="s">
        <v>5047</v>
      </c>
      <c r="G2681" s="14" t="s">
        <v>4921</v>
      </c>
      <c r="H2681" s="14" t="s">
        <v>5037</v>
      </c>
      <c r="I2681" s="14" t="s">
        <v>4927</v>
      </c>
      <c r="J2681" s="14" t="s">
        <v>4936</v>
      </c>
      <c r="K2681" s="16">
        <v>169</v>
      </c>
    </row>
    <row r="2682" spans="1:11">
      <c r="A2682" s="12" t="s">
        <v>6202</v>
      </c>
      <c r="B2682" s="12" t="s">
        <v>7688</v>
      </c>
      <c r="C2682" s="12" t="s">
        <v>7792</v>
      </c>
      <c r="D2682" s="13" t="s">
        <v>4918</v>
      </c>
      <c r="E2682" s="13" t="s">
        <v>4919</v>
      </c>
      <c r="F2682" s="13" t="s">
        <v>7793</v>
      </c>
      <c r="G2682" s="14" t="s">
        <v>4921</v>
      </c>
      <c r="H2682" s="14" t="s">
        <v>4966</v>
      </c>
      <c r="I2682" s="14" t="s">
        <v>4949</v>
      </c>
      <c r="J2682" s="14" t="s">
        <v>4924</v>
      </c>
      <c r="K2682" s="16">
        <v>10</v>
      </c>
    </row>
    <row r="2683" spans="1:11">
      <c r="A2683" s="12" t="s">
        <v>6202</v>
      </c>
      <c r="B2683" s="12" t="s">
        <v>7688</v>
      </c>
      <c r="C2683" s="12" t="s">
        <v>7792</v>
      </c>
      <c r="D2683" s="13" t="s">
        <v>4918</v>
      </c>
      <c r="E2683" s="13" t="s">
        <v>4919</v>
      </c>
      <c r="F2683" s="13" t="s">
        <v>7794</v>
      </c>
      <c r="G2683" s="14" t="s">
        <v>4921</v>
      </c>
      <c r="H2683" s="14" t="s">
        <v>4946</v>
      </c>
      <c r="I2683" s="14" t="s">
        <v>4949</v>
      </c>
      <c r="J2683" s="14" t="s">
        <v>4924</v>
      </c>
      <c r="K2683" s="16">
        <v>10</v>
      </c>
    </row>
    <row r="2684" spans="1:11">
      <c r="A2684" s="12" t="s">
        <v>6202</v>
      </c>
      <c r="B2684" s="12" t="s">
        <v>7688</v>
      </c>
      <c r="C2684" s="12" t="s">
        <v>7792</v>
      </c>
      <c r="D2684" s="13" t="s">
        <v>4918</v>
      </c>
      <c r="E2684" s="13" t="s">
        <v>4939</v>
      </c>
      <c r="F2684" s="13" t="s">
        <v>7795</v>
      </c>
      <c r="G2684" s="14" t="s">
        <v>4921</v>
      </c>
      <c r="H2684" s="14" t="s">
        <v>4926</v>
      </c>
      <c r="I2684" s="14" t="s">
        <v>4927</v>
      </c>
      <c r="J2684" s="14" t="s">
        <v>4924</v>
      </c>
      <c r="K2684" s="16">
        <v>10</v>
      </c>
    </row>
    <row r="2685" spans="1:11">
      <c r="A2685" s="12" t="s">
        <v>6202</v>
      </c>
      <c r="B2685" s="12" t="s">
        <v>7688</v>
      </c>
      <c r="C2685" s="12" t="s">
        <v>7792</v>
      </c>
      <c r="D2685" s="13" t="s">
        <v>4931</v>
      </c>
      <c r="E2685" s="13" t="s">
        <v>4932</v>
      </c>
      <c r="F2685" s="13" t="s">
        <v>7796</v>
      </c>
      <c r="G2685" s="14" t="s">
        <v>4921</v>
      </c>
      <c r="H2685" s="14" t="s">
        <v>4938</v>
      </c>
      <c r="I2685" s="14" t="s">
        <v>4927</v>
      </c>
      <c r="J2685" s="14" t="s">
        <v>4936</v>
      </c>
      <c r="K2685" s="16">
        <v>10</v>
      </c>
    </row>
    <row r="2686" spans="1:11">
      <c r="A2686" s="12" t="s">
        <v>6202</v>
      </c>
      <c r="B2686" s="12" t="s">
        <v>7688</v>
      </c>
      <c r="C2686" s="12" t="s">
        <v>7792</v>
      </c>
      <c r="D2686" s="13" t="s">
        <v>4931</v>
      </c>
      <c r="E2686" s="13" t="s">
        <v>4932</v>
      </c>
      <c r="F2686" s="13" t="s">
        <v>7797</v>
      </c>
      <c r="G2686" s="14" t="s">
        <v>4960</v>
      </c>
      <c r="H2686" s="14"/>
      <c r="I2686" s="14" t="s">
        <v>4927</v>
      </c>
      <c r="J2686" s="14" t="s">
        <v>4924</v>
      </c>
      <c r="K2686" s="16">
        <v>10</v>
      </c>
    </row>
    <row r="2687" spans="1:11">
      <c r="A2687" s="12" t="s">
        <v>6202</v>
      </c>
      <c r="B2687" s="12" t="s">
        <v>7688</v>
      </c>
      <c r="C2687" s="12" t="s">
        <v>7798</v>
      </c>
      <c r="D2687" s="13" t="s">
        <v>4918</v>
      </c>
      <c r="E2687" s="13" t="s">
        <v>4919</v>
      </c>
      <c r="F2687" s="13" t="s">
        <v>7799</v>
      </c>
      <c r="G2687" s="14" t="s">
        <v>4921</v>
      </c>
      <c r="H2687" s="14" t="s">
        <v>5736</v>
      </c>
      <c r="I2687" s="14" t="s">
        <v>5065</v>
      </c>
      <c r="J2687" s="14" t="s">
        <v>4924</v>
      </c>
      <c r="K2687" s="16">
        <v>500</v>
      </c>
    </row>
    <row r="2688" spans="1:11">
      <c r="A2688" s="12" t="s">
        <v>6202</v>
      </c>
      <c r="B2688" s="12" t="s">
        <v>7688</v>
      </c>
      <c r="C2688" s="12" t="s">
        <v>7798</v>
      </c>
      <c r="D2688" s="13" t="s">
        <v>4918</v>
      </c>
      <c r="E2688" s="13" t="s">
        <v>4939</v>
      </c>
      <c r="F2688" s="13" t="s">
        <v>7800</v>
      </c>
      <c r="G2688" s="14" t="s">
        <v>4942</v>
      </c>
      <c r="H2688" s="14" t="s">
        <v>4938</v>
      </c>
      <c r="I2688" s="14" t="s">
        <v>4927</v>
      </c>
      <c r="J2688" s="14" t="s">
        <v>4924</v>
      </c>
      <c r="K2688" s="16">
        <v>500</v>
      </c>
    </row>
    <row r="2689" spans="1:11">
      <c r="A2689" s="12" t="s">
        <v>6202</v>
      </c>
      <c r="B2689" s="12" t="s">
        <v>7688</v>
      </c>
      <c r="C2689" s="12" t="s">
        <v>7798</v>
      </c>
      <c r="D2689" s="13" t="s">
        <v>4918</v>
      </c>
      <c r="E2689" s="13" t="s">
        <v>4943</v>
      </c>
      <c r="F2689" s="13" t="s">
        <v>6448</v>
      </c>
      <c r="G2689" s="14" t="s">
        <v>5004</v>
      </c>
      <c r="H2689" s="14" t="s">
        <v>4922</v>
      </c>
      <c r="I2689" s="14" t="s">
        <v>5427</v>
      </c>
      <c r="J2689" s="14" t="s">
        <v>4924</v>
      </c>
      <c r="K2689" s="16">
        <v>500</v>
      </c>
    </row>
    <row r="2690" spans="1:11">
      <c r="A2690" s="12" t="s">
        <v>6202</v>
      </c>
      <c r="B2690" s="12" t="s">
        <v>7688</v>
      </c>
      <c r="C2690" s="12" t="s">
        <v>7798</v>
      </c>
      <c r="D2690" s="13" t="s">
        <v>4931</v>
      </c>
      <c r="E2690" s="13" t="s">
        <v>4932</v>
      </c>
      <c r="F2690" s="13" t="s">
        <v>7801</v>
      </c>
      <c r="G2690" s="14" t="s">
        <v>4921</v>
      </c>
      <c r="H2690" s="14" t="s">
        <v>5314</v>
      </c>
      <c r="I2690" s="14" t="s">
        <v>5985</v>
      </c>
      <c r="J2690" s="14" t="s">
        <v>4924</v>
      </c>
      <c r="K2690" s="16">
        <v>500</v>
      </c>
    </row>
    <row r="2691" spans="1:11">
      <c r="A2691" s="12" t="s">
        <v>6202</v>
      </c>
      <c r="B2691" s="12" t="s">
        <v>7688</v>
      </c>
      <c r="C2691" s="12" t="s">
        <v>7798</v>
      </c>
      <c r="D2691" s="13" t="s">
        <v>4934</v>
      </c>
      <c r="E2691" s="13" t="s">
        <v>4998</v>
      </c>
      <c r="F2691" s="13" t="s">
        <v>5047</v>
      </c>
      <c r="G2691" s="14" t="s">
        <v>4921</v>
      </c>
      <c r="H2691" s="14" t="s">
        <v>4926</v>
      </c>
      <c r="I2691" s="14" t="s">
        <v>4927</v>
      </c>
      <c r="J2691" s="14" t="s">
        <v>4936</v>
      </c>
      <c r="K2691" s="16">
        <v>500</v>
      </c>
    </row>
    <row r="2692" spans="1:11">
      <c r="A2692" s="12" t="s">
        <v>6202</v>
      </c>
      <c r="B2692" s="12" t="s">
        <v>7688</v>
      </c>
      <c r="C2692" s="12" t="s">
        <v>7802</v>
      </c>
      <c r="D2692" s="13" t="s">
        <v>4918</v>
      </c>
      <c r="E2692" s="13" t="s">
        <v>4919</v>
      </c>
      <c r="F2692" s="13" t="s">
        <v>7803</v>
      </c>
      <c r="G2692" s="14" t="s">
        <v>4921</v>
      </c>
      <c r="H2692" s="14" t="s">
        <v>7804</v>
      </c>
      <c r="I2692" s="14" t="s">
        <v>5126</v>
      </c>
      <c r="J2692" s="14" t="s">
        <v>4936</v>
      </c>
      <c r="K2692" s="16">
        <v>10055.43</v>
      </c>
    </row>
    <row r="2693" spans="1:11">
      <c r="A2693" s="12" t="s">
        <v>6202</v>
      </c>
      <c r="B2693" s="12" t="s">
        <v>7688</v>
      </c>
      <c r="C2693" s="12" t="s">
        <v>7802</v>
      </c>
      <c r="D2693" s="13" t="s">
        <v>4918</v>
      </c>
      <c r="E2693" s="13" t="s">
        <v>4919</v>
      </c>
      <c r="F2693" s="13" t="s">
        <v>7805</v>
      </c>
      <c r="G2693" s="14" t="s">
        <v>4921</v>
      </c>
      <c r="H2693" s="14" t="s">
        <v>4946</v>
      </c>
      <c r="I2693" s="14" t="s">
        <v>6921</v>
      </c>
      <c r="J2693" s="14" t="s">
        <v>4936</v>
      </c>
      <c r="K2693" s="16">
        <v>10055.43</v>
      </c>
    </row>
    <row r="2694" spans="1:11">
      <c r="A2694" s="12" t="s">
        <v>6202</v>
      </c>
      <c r="B2694" s="12" t="s">
        <v>7688</v>
      </c>
      <c r="C2694" s="12" t="s">
        <v>7802</v>
      </c>
      <c r="D2694" s="13" t="s">
        <v>4918</v>
      </c>
      <c r="E2694" s="13" t="s">
        <v>4943</v>
      </c>
      <c r="F2694" s="13" t="s">
        <v>7806</v>
      </c>
      <c r="G2694" s="14" t="s">
        <v>4960</v>
      </c>
      <c r="H2694" s="14"/>
      <c r="I2694" s="14" t="s">
        <v>4927</v>
      </c>
      <c r="J2694" s="14" t="s">
        <v>4924</v>
      </c>
      <c r="K2694" s="16">
        <v>10055.43</v>
      </c>
    </row>
    <row r="2695" spans="1:11">
      <c r="A2695" s="12" t="s">
        <v>6202</v>
      </c>
      <c r="B2695" s="12" t="s">
        <v>7688</v>
      </c>
      <c r="C2695" s="12" t="s">
        <v>7802</v>
      </c>
      <c r="D2695" s="13" t="s">
        <v>4918</v>
      </c>
      <c r="E2695" s="13" t="s">
        <v>4943</v>
      </c>
      <c r="F2695" s="13" t="s">
        <v>7807</v>
      </c>
      <c r="G2695" s="14" t="s">
        <v>4960</v>
      </c>
      <c r="H2695" s="14"/>
      <c r="I2695" s="14" t="s">
        <v>4927</v>
      </c>
      <c r="J2695" s="14" t="s">
        <v>4924</v>
      </c>
      <c r="K2695" s="16">
        <v>10055.43</v>
      </c>
    </row>
    <row r="2696" spans="1:11">
      <c r="A2696" s="12" t="s">
        <v>6202</v>
      </c>
      <c r="B2696" s="12" t="s">
        <v>7688</v>
      </c>
      <c r="C2696" s="12" t="s">
        <v>7802</v>
      </c>
      <c r="D2696" s="13" t="s">
        <v>4931</v>
      </c>
      <c r="E2696" s="13" t="s">
        <v>4932</v>
      </c>
      <c r="F2696" s="13" t="s">
        <v>7808</v>
      </c>
      <c r="G2696" s="14" t="s">
        <v>4960</v>
      </c>
      <c r="H2696" s="14"/>
      <c r="I2696" s="14" t="s">
        <v>4927</v>
      </c>
      <c r="J2696" s="14" t="s">
        <v>4924</v>
      </c>
      <c r="K2696" s="16">
        <v>10055.43</v>
      </c>
    </row>
    <row r="2697" spans="1:11">
      <c r="A2697" s="12" t="s">
        <v>6202</v>
      </c>
      <c r="B2697" s="12" t="s">
        <v>7688</v>
      </c>
      <c r="C2697" s="12" t="s">
        <v>7802</v>
      </c>
      <c r="D2697" s="13" t="s">
        <v>4934</v>
      </c>
      <c r="E2697" s="13" t="s">
        <v>4998</v>
      </c>
      <c r="F2697" s="13" t="s">
        <v>5047</v>
      </c>
      <c r="G2697" s="14" t="s">
        <v>4921</v>
      </c>
      <c r="H2697" s="14" t="s">
        <v>4926</v>
      </c>
      <c r="I2697" s="14" t="s">
        <v>4927</v>
      </c>
      <c r="J2697" s="14" t="s">
        <v>4936</v>
      </c>
      <c r="K2697" s="16">
        <v>10055.43</v>
      </c>
    </row>
    <row r="2698" spans="1:11">
      <c r="A2698" s="12" t="s">
        <v>6202</v>
      </c>
      <c r="B2698" s="12" t="s">
        <v>7688</v>
      </c>
      <c r="C2698" s="12" t="s">
        <v>7809</v>
      </c>
      <c r="D2698" s="13" t="s">
        <v>4918</v>
      </c>
      <c r="E2698" s="13" t="s">
        <v>4919</v>
      </c>
      <c r="F2698" s="13" t="s">
        <v>7810</v>
      </c>
      <c r="G2698" s="14" t="s">
        <v>4921</v>
      </c>
      <c r="H2698" s="14" t="s">
        <v>5051</v>
      </c>
      <c r="I2698" s="14" t="s">
        <v>6869</v>
      </c>
      <c r="J2698" s="14" t="s">
        <v>4924</v>
      </c>
      <c r="K2698" s="16">
        <v>84.84</v>
      </c>
    </row>
    <row r="2699" spans="1:11">
      <c r="A2699" s="12" t="s">
        <v>6202</v>
      </c>
      <c r="B2699" s="12" t="s">
        <v>7688</v>
      </c>
      <c r="C2699" s="12" t="s">
        <v>7809</v>
      </c>
      <c r="D2699" s="13" t="s">
        <v>4918</v>
      </c>
      <c r="E2699" s="13" t="s">
        <v>4939</v>
      </c>
      <c r="F2699" s="13" t="s">
        <v>7811</v>
      </c>
      <c r="G2699" s="14" t="s">
        <v>4942</v>
      </c>
      <c r="H2699" s="14" t="s">
        <v>4938</v>
      </c>
      <c r="I2699" s="14" t="s">
        <v>4927</v>
      </c>
      <c r="J2699" s="14" t="s">
        <v>4924</v>
      </c>
      <c r="K2699" s="16">
        <v>84.84</v>
      </c>
    </row>
    <row r="2700" spans="1:11">
      <c r="A2700" s="12" t="s">
        <v>6202</v>
      </c>
      <c r="B2700" s="12" t="s">
        <v>7688</v>
      </c>
      <c r="C2700" s="12" t="s">
        <v>7809</v>
      </c>
      <c r="D2700" s="13" t="s">
        <v>4918</v>
      </c>
      <c r="E2700" s="13" t="s">
        <v>4939</v>
      </c>
      <c r="F2700" s="13" t="s">
        <v>7812</v>
      </c>
      <c r="G2700" s="14" t="s">
        <v>4942</v>
      </c>
      <c r="H2700" s="14" t="s">
        <v>4938</v>
      </c>
      <c r="I2700" s="14" t="s">
        <v>4927</v>
      </c>
      <c r="J2700" s="14" t="s">
        <v>4924</v>
      </c>
      <c r="K2700" s="16">
        <v>84.84</v>
      </c>
    </row>
    <row r="2701" spans="1:11">
      <c r="A2701" s="12" t="s">
        <v>6202</v>
      </c>
      <c r="B2701" s="12" t="s">
        <v>7688</v>
      </c>
      <c r="C2701" s="12" t="s">
        <v>7809</v>
      </c>
      <c r="D2701" s="13" t="s">
        <v>4931</v>
      </c>
      <c r="E2701" s="13" t="s">
        <v>4932</v>
      </c>
      <c r="F2701" s="13" t="s">
        <v>7813</v>
      </c>
      <c r="G2701" s="14" t="s">
        <v>4960</v>
      </c>
      <c r="H2701" s="14"/>
      <c r="I2701" s="14" t="s">
        <v>4927</v>
      </c>
      <c r="J2701" s="14" t="s">
        <v>4936</v>
      </c>
      <c r="K2701" s="16">
        <v>84.84</v>
      </c>
    </row>
    <row r="2702" spans="1:11">
      <c r="A2702" s="12" t="s">
        <v>6202</v>
      </c>
      <c r="B2702" s="12" t="s">
        <v>7688</v>
      </c>
      <c r="C2702" s="12" t="s">
        <v>7809</v>
      </c>
      <c r="D2702" s="13" t="s">
        <v>4931</v>
      </c>
      <c r="E2702" s="13" t="s">
        <v>5083</v>
      </c>
      <c r="F2702" s="13" t="s">
        <v>7814</v>
      </c>
      <c r="G2702" s="14" t="s">
        <v>4921</v>
      </c>
      <c r="H2702" s="14" t="s">
        <v>5221</v>
      </c>
      <c r="I2702" s="14" t="s">
        <v>5573</v>
      </c>
      <c r="J2702" s="14" t="s">
        <v>4936</v>
      </c>
      <c r="K2702" s="16">
        <v>84.84</v>
      </c>
    </row>
    <row r="2703" spans="1:11">
      <c r="A2703" s="12" t="s">
        <v>6202</v>
      </c>
      <c r="B2703" s="12" t="s">
        <v>7688</v>
      </c>
      <c r="C2703" s="12" t="s">
        <v>7809</v>
      </c>
      <c r="D2703" s="13" t="s">
        <v>4934</v>
      </c>
      <c r="E2703" s="13" t="s">
        <v>4998</v>
      </c>
      <c r="F2703" s="13" t="s">
        <v>7815</v>
      </c>
      <c r="G2703" s="14" t="s">
        <v>4921</v>
      </c>
      <c r="H2703" s="14" t="s">
        <v>4926</v>
      </c>
      <c r="I2703" s="14" t="s">
        <v>4927</v>
      </c>
      <c r="J2703" s="14" t="s">
        <v>4936</v>
      </c>
      <c r="K2703" s="16">
        <v>84.84</v>
      </c>
    </row>
    <row r="2704" spans="1:11">
      <c r="A2704" s="12" t="s">
        <v>6202</v>
      </c>
      <c r="B2704" s="12" t="s">
        <v>7688</v>
      </c>
      <c r="C2704" s="12" t="s">
        <v>7728</v>
      </c>
      <c r="D2704" s="13"/>
      <c r="E2704" s="13"/>
      <c r="F2704" s="13"/>
      <c r="G2704" s="14"/>
      <c r="H2704" s="14"/>
      <c r="I2704" s="14"/>
      <c r="J2704" s="14"/>
      <c r="K2704" s="16">
        <v>991</v>
      </c>
    </row>
    <row r="2705" spans="1:11">
      <c r="A2705" s="12" t="s">
        <v>6202</v>
      </c>
      <c r="B2705" s="12" t="s">
        <v>7688</v>
      </c>
      <c r="C2705" s="12" t="s">
        <v>7816</v>
      </c>
      <c r="D2705" s="13"/>
      <c r="E2705" s="13"/>
      <c r="F2705" s="13"/>
      <c r="G2705" s="14"/>
      <c r="H2705" s="14"/>
      <c r="I2705" s="14"/>
      <c r="J2705" s="14"/>
      <c r="K2705" s="16">
        <v>206</v>
      </c>
    </row>
    <row r="2706" spans="1:11">
      <c r="A2706" s="12" t="s">
        <v>6202</v>
      </c>
      <c r="B2706" s="12" t="s">
        <v>7688</v>
      </c>
      <c r="C2706" s="12" t="s">
        <v>7817</v>
      </c>
      <c r="D2706" s="13"/>
      <c r="E2706" s="13"/>
      <c r="F2706" s="13"/>
      <c r="G2706" s="14"/>
      <c r="H2706" s="14"/>
      <c r="I2706" s="14"/>
      <c r="J2706" s="14"/>
      <c r="K2706" s="16">
        <v>62</v>
      </c>
    </row>
    <row r="2707" spans="1:11">
      <c r="A2707" s="12" t="s">
        <v>6202</v>
      </c>
      <c r="B2707" s="12" t="s">
        <v>7688</v>
      </c>
      <c r="C2707" s="12" t="s">
        <v>7818</v>
      </c>
      <c r="D2707" s="13"/>
      <c r="E2707" s="13"/>
      <c r="F2707" s="13"/>
      <c r="G2707" s="14"/>
      <c r="H2707" s="14"/>
      <c r="I2707" s="14"/>
      <c r="J2707" s="14"/>
      <c r="K2707" s="16">
        <v>36</v>
      </c>
    </row>
    <row r="2708" spans="1:11">
      <c r="A2708" s="12" t="s">
        <v>6202</v>
      </c>
      <c r="B2708" s="12" t="s">
        <v>7688</v>
      </c>
      <c r="C2708" s="12" t="s">
        <v>7819</v>
      </c>
      <c r="D2708" s="13" t="s">
        <v>4918</v>
      </c>
      <c r="E2708" s="13" t="s">
        <v>4919</v>
      </c>
      <c r="F2708" s="13" t="s">
        <v>7820</v>
      </c>
      <c r="G2708" s="14" t="s">
        <v>4942</v>
      </c>
      <c r="H2708" s="14" t="s">
        <v>7821</v>
      </c>
      <c r="I2708" s="14" t="s">
        <v>5126</v>
      </c>
      <c r="J2708" s="14" t="s">
        <v>4924</v>
      </c>
      <c r="K2708" s="16">
        <v>1961</v>
      </c>
    </row>
    <row r="2709" spans="1:11">
      <c r="A2709" s="12" t="s">
        <v>6202</v>
      </c>
      <c r="B2709" s="12" t="s">
        <v>7688</v>
      </c>
      <c r="C2709" s="12" t="s">
        <v>7819</v>
      </c>
      <c r="D2709" s="13" t="s">
        <v>4918</v>
      </c>
      <c r="E2709" s="13" t="s">
        <v>4919</v>
      </c>
      <c r="F2709" s="13" t="s">
        <v>7822</v>
      </c>
      <c r="G2709" s="14" t="s">
        <v>4942</v>
      </c>
      <c r="H2709" s="14" t="s">
        <v>4966</v>
      </c>
      <c r="I2709" s="14" t="s">
        <v>4949</v>
      </c>
      <c r="J2709" s="14" t="s">
        <v>4924</v>
      </c>
      <c r="K2709" s="16">
        <v>1961</v>
      </c>
    </row>
    <row r="2710" spans="1:11">
      <c r="A2710" s="12" t="s">
        <v>6202</v>
      </c>
      <c r="B2710" s="12" t="s">
        <v>7688</v>
      </c>
      <c r="C2710" s="12" t="s">
        <v>7819</v>
      </c>
      <c r="D2710" s="13" t="s">
        <v>4918</v>
      </c>
      <c r="E2710" s="13" t="s">
        <v>4943</v>
      </c>
      <c r="F2710" s="13" t="s">
        <v>7823</v>
      </c>
      <c r="G2710" s="14" t="s">
        <v>4921</v>
      </c>
      <c r="H2710" s="14" t="s">
        <v>4952</v>
      </c>
      <c r="I2710" s="14" t="s">
        <v>4927</v>
      </c>
      <c r="J2710" s="14" t="s">
        <v>4924</v>
      </c>
      <c r="K2710" s="16">
        <v>1961</v>
      </c>
    </row>
    <row r="2711" spans="1:11">
      <c r="A2711" s="12" t="s">
        <v>6202</v>
      </c>
      <c r="B2711" s="12" t="s">
        <v>7688</v>
      </c>
      <c r="C2711" s="12" t="s">
        <v>7819</v>
      </c>
      <c r="D2711" s="13" t="s">
        <v>4931</v>
      </c>
      <c r="E2711" s="13" t="s">
        <v>4932</v>
      </c>
      <c r="F2711" s="13" t="s">
        <v>7824</v>
      </c>
      <c r="G2711" s="14" t="s">
        <v>4960</v>
      </c>
      <c r="H2711" s="14"/>
      <c r="I2711" s="14" t="s">
        <v>4927</v>
      </c>
      <c r="J2711" s="14" t="s">
        <v>4924</v>
      </c>
      <c r="K2711" s="16">
        <v>1961</v>
      </c>
    </row>
    <row r="2712" spans="1:11">
      <c r="A2712" s="12" t="s">
        <v>6202</v>
      </c>
      <c r="B2712" s="12" t="s">
        <v>7688</v>
      </c>
      <c r="C2712" s="12" t="s">
        <v>7819</v>
      </c>
      <c r="D2712" s="13" t="s">
        <v>4934</v>
      </c>
      <c r="E2712" s="13" t="s">
        <v>4998</v>
      </c>
      <c r="F2712" s="13" t="s">
        <v>7825</v>
      </c>
      <c r="G2712" s="14" t="s">
        <v>4921</v>
      </c>
      <c r="H2712" s="14" t="s">
        <v>5037</v>
      </c>
      <c r="I2712" s="14" t="s">
        <v>4927</v>
      </c>
      <c r="J2712" s="14" t="s">
        <v>4936</v>
      </c>
      <c r="K2712" s="16">
        <v>1961</v>
      </c>
    </row>
    <row r="2713" spans="1:11">
      <c r="A2713" s="12" t="s">
        <v>6202</v>
      </c>
      <c r="B2713" s="12" t="s">
        <v>7688</v>
      </c>
      <c r="C2713" s="12" t="s">
        <v>7826</v>
      </c>
      <c r="D2713" s="13" t="s">
        <v>4918</v>
      </c>
      <c r="E2713" s="13" t="s">
        <v>4919</v>
      </c>
      <c r="F2713" s="13" t="s">
        <v>7820</v>
      </c>
      <c r="G2713" s="14" t="s">
        <v>4942</v>
      </c>
      <c r="H2713" s="14" t="s">
        <v>7827</v>
      </c>
      <c r="I2713" s="14" t="s">
        <v>5126</v>
      </c>
      <c r="J2713" s="14" t="s">
        <v>4924</v>
      </c>
      <c r="K2713" s="16">
        <v>2256</v>
      </c>
    </row>
    <row r="2714" spans="1:11">
      <c r="A2714" s="12" t="s">
        <v>6202</v>
      </c>
      <c r="B2714" s="12" t="s">
        <v>7688</v>
      </c>
      <c r="C2714" s="12" t="s">
        <v>7826</v>
      </c>
      <c r="D2714" s="13" t="s">
        <v>4918</v>
      </c>
      <c r="E2714" s="13" t="s">
        <v>4919</v>
      </c>
      <c r="F2714" s="13" t="s">
        <v>7822</v>
      </c>
      <c r="G2714" s="14" t="s">
        <v>4942</v>
      </c>
      <c r="H2714" s="14" t="s">
        <v>4966</v>
      </c>
      <c r="I2714" s="14" t="s">
        <v>4949</v>
      </c>
      <c r="J2714" s="14" t="s">
        <v>4924</v>
      </c>
      <c r="K2714" s="16">
        <v>2256</v>
      </c>
    </row>
    <row r="2715" spans="1:11">
      <c r="A2715" s="12" t="s">
        <v>6202</v>
      </c>
      <c r="B2715" s="12" t="s">
        <v>7688</v>
      </c>
      <c r="C2715" s="12" t="s">
        <v>7826</v>
      </c>
      <c r="D2715" s="13" t="s">
        <v>4918</v>
      </c>
      <c r="E2715" s="13" t="s">
        <v>4943</v>
      </c>
      <c r="F2715" s="13" t="s">
        <v>7823</v>
      </c>
      <c r="G2715" s="14" t="s">
        <v>4921</v>
      </c>
      <c r="H2715" s="14" t="s">
        <v>4952</v>
      </c>
      <c r="I2715" s="14" t="s">
        <v>4927</v>
      </c>
      <c r="J2715" s="14" t="s">
        <v>4924</v>
      </c>
      <c r="K2715" s="16">
        <v>2256</v>
      </c>
    </row>
    <row r="2716" spans="1:11">
      <c r="A2716" s="12" t="s">
        <v>6202</v>
      </c>
      <c r="B2716" s="12" t="s">
        <v>7688</v>
      </c>
      <c r="C2716" s="12" t="s">
        <v>7826</v>
      </c>
      <c r="D2716" s="13" t="s">
        <v>4931</v>
      </c>
      <c r="E2716" s="13" t="s">
        <v>4932</v>
      </c>
      <c r="F2716" s="13" t="s">
        <v>7824</v>
      </c>
      <c r="G2716" s="14" t="s">
        <v>4960</v>
      </c>
      <c r="H2716" s="14"/>
      <c r="I2716" s="14" t="s">
        <v>4927</v>
      </c>
      <c r="J2716" s="14" t="s">
        <v>4924</v>
      </c>
      <c r="K2716" s="16">
        <v>2256</v>
      </c>
    </row>
    <row r="2717" spans="1:11">
      <c r="A2717" s="12" t="s">
        <v>6202</v>
      </c>
      <c r="B2717" s="12" t="s">
        <v>7688</v>
      </c>
      <c r="C2717" s="12" t="s">
        <v>7826</v>
      </c>
      <c r="D2717" s="13" t="s">
        <v>4934</v>
      </c>
      <c r="E2717" s="13" t="s">
        <v>4998</v>
      </c>
      <c r="F2717" s="13" t="s">
        <v>7825</v>
      </c>
      <c r="G2717" s="14" t="s">
        <v>4921</v>
      </c>
      <c r="H2717" s="14" t="s">
        <v>5037</v>
      </c>
      <c r="I2717" s="14" t="s">
        <v>4927</v>
      </c>
      <c r="J2717" s="14" t="s">
        <v>4936</v>
      </c>
      <c r="K2717" s="16">
        <v>2256</v>
      </c>
    </row>
    <row r="2718" spans="1:11">
      <c r="A2718" s="12" t="s">
        <v>6202</v>
      </c>
      <c r="B2718" s="12" t="s">
        <v>7688</v>
      </c>
      <c r="C2718" s="12" t="s">
        <v>7828</v>
      </c>
      <c r="D2718" s="13" t="s">
        <v>4918</v>
      </c>
      <c r="E2718" s="13" t="s">
        <v>4919</v>
      </c>
      <c r="F2718" s="13" t="s">
        <v>7820</v>
      </c>
      <c r="G2718" s="14" t="s">
        <v>4942</v>
      </c>
      <c r="H2718" s="14" t="s">
        <v>7829</v>
      </c>
      <c r="I2718" s="14" t="s">
        <v>5126</v>
      </c>
      <c r="J2718" s="14" t="s">
        <v>4924</v>
      </c>
      <c r="K2718" s="16">
        <v>2092</v>
      </c>
    </row>
    <row r="2719" spans="1:11">
      <c r="A2719" s="12" t="s">
        <v>6202</v>
      </c>
      <c r="B2719" s="12" t="s">
        <v>7688</v>
      </c>
      <c r="C2719" s="12" t="s">
        <v>7828</v>
      </c>
      <c r="D2719" s="13" t="s">
        <v>4918</v>
      </c>
      <c r="E2719" s="13" t="s">
        <v>4919</v>
      </c>
      <c r="F2719" s="13" t="s">
        <v>7822</v>
      </c>
      <c r="G2719" s="14" t="s">
        <v>4942</v>
      </c>
      <c r="H2719" s="14" t="s">
        <v>4966</v>
      </c>
      <c r="I2719" s="14" t="s">
        <v>4927</v>
      </c>
      <c r="J2719" s="14" t="s">
        <v>4924</v>
      </c>
      <c r="K2719" s="16">
        <v>2092</v>
      </c>
    </row>
    <row r="2720" spans="1:11">
      <c r="A2720" s="12" t="s">
        <v>6202</v>
      </c>
      <c r="B2720" s="12" t="s">
        <v>7688</v>
      </c>
      <c r="C2720" s="12" t="s">
        <v>7828</v>
      </c>
      <c r="D2720" s="13" t="s">
        <v>4918</v>
      </c>
      <c r="E2720" s="13" t="s">
        <v>4943</v>
      </c>
      <c r="F2720" s="13" t="s">
        <v>7823</v>
      </c>
      <c r="G2720" s="14" t="s">
        <v>4921</v>
      </c>
      <c r="H2720" s="14" t="s">
        <v>4952</v>
      </c>
      <c r="I2720" s="14" t="s">
        <v>4927</v>
      </c>
      <c r="J2720" s="14" t="s">
        <v>4924</v>
      </c>
      <c r="K2720" s="16">
        <v>2092</v>
      </c>
    </row>
    <row r="2721" spans="1:11">
      <c r="A2721" s="12" t="s">
        <v>6202</v>
      </c>
      <c r="B2721" s="12" t="s">
        <v>7688</v>
      </c>
      <c r="C2721" s="12" t="s">
        <v>7828</v>
      </c>
      <c r="D2721" s="13" t="s">
        <v>4931</v>
      </c>
      <c r="E2721" s="13" t="s">
        <v>4932</v>
      </c>
      <c r="F2721" s="13" t="s">
        <v>7824</v>
      </c>
      <c r="G2721" s="14" t="s">
        <v>4960</v>
      </c>
      <c r="H2721" s="14"/>
      <c r="I2721" s="14" t="s">
        <v>4927</v>
      </c>
      <c r="J2721" s="14" t="s">
        <v>4924</v>
      </c>
      <c r="K2721" s="16">
        <v>2092</v>
      </c>
    </row>
    <row r="2722" spans="1:11">
      <c r="A2722" s="12" t="s">
        <v>6202</v>
      </c>
      <c r="B2722" s="12" t="s">
        <v>7688</v>
      </c>
      <c r="C2722" s="12" t="s">
        <v>7828</v>
      </c>
      <c r="D2722" s="13" t="s">
        <v>4934</v>
      </c>
      <c r="E2722" s="13" t="s">
        <v>4998</v>
      </c>
      <c r="F2722" s="13" t="s">
        <v>7825</v>
      </c>
      <c r="G2722" s="14" t="s">
        <v>4921</v>
      </c>
      <c r="H2722" s="14" t="s">
        <v>5037</v>
      </c>
      <c r="I2722" s="14" t="s">
        <v>4927</v>
      </c>
      <c r="J2722" s="14" t="s">
        <v>4936</v>
      </c>
      <c r="K2722" s="16">
        <v>2092</v>
      </c>
    </row>
    <row r="2723" spans="1:11">
      <c r="A2723" s="12" t="s">
        <v>6202</v>
      </c>
      <c r="B2723" s="12" t="s">
        <v>7688</v>
      </c>
      <c r="C2723" s="12" t="s">
        <v>7830</v>
      </c>
      <c r="D2723" s="13" t="s">
        <v>4918</v>
      </c>
      <c r="E2723" s="13" t="s">
        <v>4919</v>
      </c>
      <c r="F2723" s="13" t="s">
        <v>7820</v>
      </c>
      <c r="G2723" s="14" t="s">
        <v>4942</v>
      </c>
      <c r="H2723" s="14" t="s">
        <v>7831</v>
      </c>
      <c r="I2723" s="14" t="s">
        <v>5126</v>
      </c>
      <c r="J2723" s="14" t="s">
        <v>4924</v>
      </c>
      <c r="K2723" s="16">
        <v>1764</v>
      </c>
    </row>
    <row r="2724" spans="1:11">
      <c r="A2724" s="12" t="s">
        <v>6202</v>
      </c>
      <c r="B2724" s="12" t="s">
        <v>7688</v>
      </c>
      <c r="C2724" s="12" t="s">
        <v>7830</v>
      </c>
      <c r="D2724" s="13" t="s">
        <v>4918</v>
      </c>
      <c r="E2724" s="13" t="s">
        <v>4919</v>
      </c>
      <c r="F2724" s="13" t="s">
        <v>7822</v>
      </c>
      <c r="G2724" s="14" t="s">
        <v>4942</v>
      </c>
      <c r="H2724" s="14" t="s">
        <v>4966</v>
      </c>
      <c r="I2724" s="14" t="s">
        <v>4949</v>
      </c>
      <c r="J2724" s="14" t="s">
        <v>4924</v>
      </c>
      <c r="K2724" s="16">
        <v>1764</v>
      </c>
    </row>
    <row r="2725" spans="1:11">
      <c r="A2725" s="12" t="s">
        <v>6202</v>
      </c>
      <c r="B2725" s="12" t="s">
        <v>7688</v>
      </c>
      <c r="C2725" s="12" t="s">
        <v>7830</v>
      </c>
      <c r="D2725" s="13" t="s">
        <v>4918</v>
      </c>
      <c r="E2725" s="13" t="s">
        <v>4943</v>
      </c>
      <c r="F2725" s="13" t="s">
        <v>7823</v>
      </c>
      <c r="G2725" s="14" t="s">
        <v>4921</v>
      </c>
      <c r="H2725" s="14" t="s">
        <v>4952</v>
      </c>
      <c r="I2725" s="14" t="s">
        <v>4927</v>
      </c>
      <c r="J2725" s="14" t="s">
        <v>4924</v>
      </c>
      <c r="K2725" s="16">
        <v>1764</v>
      </c>
    </row>
    <row r="2726" spans="1:11">
      <c r="A2726" s="12" t="s">
        <v>6202</v>
      </c>
      <c r="B2726" s="12" t="s">
        <v>7688</v>
      </c>
      <c r="C2726" s="12" t="s">
        <v>7830</v>
      </c>
      <c r="D2726" s="13" t="s">
        <v>4931</v>
      </c>
      <c r="E2726" s="13" t="s">
        <v>4932</v>
      </c>
      <c r="F2726" s="13" t="s">
        <v>7824</v>
      </c>
      <c r="G2726" s="14" t="s">
        <v>4960</v>
      </c>
      <c r="H2726" s="14"/>
      <c r="I2726" s="14" t="s">
        <v>4927</v>
      </c>
      <c r="J2726" s="14" t="s">
        <v>4924</v>
      </c>
      <c r="K2726" s="16">
        <v>1764</v>
      </c>
    </row>
    <row r="2727" spans="1:11">
      <c r="A2727" s="12" t="s">
        <v>6202</v>
      </c>
      <c r="B2727" s="12" t="s">
        <v>7688</v>
      </c>
      <c r="C2727" s="12" t="s">
        <v>7830</v>
      </c>
      <c r="D2727" s="13" t="s">
        <v>4934</v>
      </c>
      <c r="E2727" s="13" t="s">
        <v>4998</v>
      </c>
      <c r="F2727" s="13" t="s">
        <v>7825</v>
      </c>
      <c r="G2727" s="14" t="s">
        <v>4921</v>
      </c>
      <c r="H2727" s="14" t="s">
        <v>5037</v>
      </c>
      <c r="I2727" s="14" t="s">
        <v>4927</v>
      </c>
      <c r="J2727" s="14" t="s">
        <v>4936</v>
      </c>
      <c r="K2727" s="16">
        <v>1764</v>
      </c>
    </row>
    <row r="2728" spans="1:11">
      <c r="A2728" s="12" t="s">
        <v>6202</v>
      </c>
      <c r="B2728" s="12" t="s">
        <v>7688</v>
      </c>
      <c r="C2728" s="12" t="s">
        <v>7832</v>
      </c>
      <c r="D2728" s="13" t="s">
        <v>4918</v>
      </c>
      <c r="E2728" s="13" t="s">
        <v>4919</v>
      </c>
      <c r="F2728" s="13" t="s">
        <v>7820</v>
      </c>
      <c r="G2728" s="14" t="s">
        <v>4942</v>
      </c>
      <c r="H2728" s="14" t="s">
        <v>7833</v>
      </c>
      <c r="I2728" s="14" t="s">
        <v>5126</v>
      </c>
      <c r="J2728" s="14" t="s">
        <v>4924</v>
      </c>
      <c r="K2728" s="16">
        <v>1627</v>
      </c>
    </row>
    <row r="2729" spans="1:11">
      <c r="A2729" s="12" t="s">
        <v>6202</v>
      </c>
      <c r="B2729" s="12" t="s">
        <v>7688</v>
      </c>
      <c r="C2729" s="12" t="s">
        <v>7832</v>
      </c>
      <c r="D2729" s="13" t="s">
        <v>4918</v>
      </c>
      <c r="E2729" s="13" t="s">
        <v>4919</v>
      </c>
      <c r="F2729" s="13" t="s">
        <v>7822</v>
      </c>
      <c r="G2729" s="14" t="s">
        <v>4942</v>
      </c>
      <c r="H2729" s="14" t="s">
        <v>4966</v>
      </c>
      <c r="I2729" s="14" t="s">
        <v>4949</v>
      </c>
      <c r="J2729" s="14" t="s">
        <v>4924</v>
      </c>
      <c r="K2729" s="16">
        <v>1627</v>
      </c>
    </row>
    <row r="2730" spans="1:11">
      <c r="A2730" s="12" t="s">
        <v>6202</v>
      </c>
      <c r="B2730" s="12" t="s">
        <v>7688</v>
      </c>
      <c r="C2730" s="12" t="s">
        <v>7832</v>
      </c>
      <c r="D2730" s="13" t="s">
        <v>4918</v>
      </c>
      <c r="E2730" s="13" t="s">
        <v>4943</v>
      </c>
      <c r="F2730" s="13" t="s">
        <v>7823</v>
      </c>
      <c r="G2730" s="14" t="s">
        <v>4921</v>
      </c>
      <c r="H2730" s="14" t="s">
        <v>4952</v>
      </c>
      <c r="I2730" s="14" t="s">
        <v>4927</v>
      </c>
      <c r="J2730" s="14" t="s">
        <v>4924</v>
      </c>
      <c r="K2730" s="16">
        <v>1627</v>
      </c>
    </row>
    <row r="2731" spans="1:11">
      <c r="A2731" s="12" t="s">
        <v>6202</v>
      </c>
      <c r="B2731" s="12" t="s">
        <v>7688</v>
      </c>
      <c r="C2731" s="12" t="s">
        <v>7832</v>
      </c>
      <c r="D2731" s="13" t="s">
        <v>4931</v>
      </c>
      <c r="E2731" s="13" t="s">
        <v>4932</v>
      </c>
      <c r="F2731" s="13" t="s">
        <v>7824</v>
      </c>
      <c r="G2731" s="14" t="s">
        <v>4960</v>
      </c>
      <c r="H2731" s="14"/>
      <c r="I2731" s="14" t="s">
        <v>4927</v>
      </c>
      <c r="J2731" s="14" t="s">
        <v>4924</v>
      </c>
      <c r="K2731" s="16">
        <v>1627</v>
      </c>
    </row>
    <row r="2732" spans="1:11">
      <c r="A2732" s="12" t="s">
        <v>6202</v>
      </c>
      <c r="B2732" s="12" t="s">
        <v>7688</v>
      </c>
      <c r="C2732" s="12" t="s">
        <v>7832</v>
      </c>
      <c r="D2732" s="13" t="s">
        <v>4934</v>
      </c>
      <c r="E2732" s="13" t="s">
        <v>4998</v>
      </c>
      <c r="F2732" s="13" t="s">
        <v>7825</v>
      </c>
      <c r="G2732" s="14" t="s">
        <v>4921</v>
      </c>
      <c r="H2732" s="14" t="s">
        <v>5037</v>
      </c>
      <c r="I2732" s="14" t="s">
        <v>4927</v>
      </c>
      <c r="J2732" s="14" t="s">
        <v>4936</v>
      </c>
      <c r="K2732" s="16">
        <v>1627</v>
      </c>
    </row>
    <row r="2733" spans="1:11">
      <c r="A2733" s="12" t="s">
        <v>6202</v>
      </c>
      <c r="B2733" s="12" t="s">
        <v>7688</v>
      </c>
      <c r="C2733" s="12" t="s">
        <v>7834</v>
      </c>
      <c r="D2733" s="13" t="s">
        <v>4918</v>
      </c>
      <c r="E2733" s="13" t="s">
        <v>4919</v>
      </c>
      <c r="F2733" s="13" t="s">
        <v>7820</v>
      </c>
      <c r="G2733" s="14" t="s">
        <v>4942</v>
      </c>
      <c r="H2733" s="14" t="s">
        <v>7835</v>
      </c>
      <c r="I2733" s="14" t="s">
        <v>5126</v>
      </c>
      <c r="J2733" s="14" t="s">
        <v>4924</v>
      </c>
      <c r="K2733" s="16">
        <v>1507</v>
      </c>
    </row>
    <row r="2734" spans="1:11">
      <c r="A2734" s="12" t="s">
        <v>6202</v>
      </c>
      <c r="B2734" s="12" t="s">
        <v>7688</v>
      </c>
      <c r="C2734" s="12" t="s">
        <v>7834</v>
      </c>
      <c r="D2734" s="13" t="s">
        <v>4918</v>
      </c>
      <c r="E2734" s="13" t="s">
        <v>4919</v>
      </c>
      <c r="F2734" s="13" t="s">
        <v>7822</v>
      </c>
      <c r="G2734" s="14" t="s">
        <v>4942</v>
      </c>
      <c r="H2734" s="14" t="s">
        <v>5137</v>
      </c>
      <c r="I2734" s="14" t="s">
        <v>4949</v>
      </c>
      <c r="J2734" s="14" t="s">
        <v>4924</v>
      </c>
      <c r="K2734" s="16">
        <v>1507</v>
      </c>
    </row>
    <row r="2735" spans="1:11">
      <c r="A2735" s="12" t="s">
        <v>6202</v>
      </c>
      <c r="B2735" s="12" t="s">
        <v>7688</v>
      </c>
      <c r="C2735" s="12" t="s">
        <v>7834</v>
      </c>
      <c r="D2735" s="13" t="s">
        <v>4918</v>
      </c>
      <c r="E2735" s="13" t="s">
        <v>4943</v>
      </c>
      <c r="F2735" s="13" t="s">
        <v>7823</v>
      </c>
      <c r="G2735" s="14" t="s">
        <v>4921</v>
      </c>
      <c r="H2735" s="14" t="s">
        <v>4952</v>
      </c>
      <c r="I2735" s="14" t="s">
        <v>4927</v>
      </c>
      <c r="J2735" s="14" t="s">
        <v>4924</v>
      </c>
      <c r="K2735" s="16">
        <v>1507</v>
      </c>
    </row>
    <row r="2736" spans="1:11">
      <c r="A2736" s="12" t="s">
        <v>6202</v>
      </c>
      <c r="B2736" s="12" t="s">
        <v>7688</v>
      </c>
      <c r="C2736" s="12" t="s">
        <v>7834</v>
      </c>
      <c r="D2736" s="13" t="s">
        <v>4931</v>
      </c>
      <c r="E2736" s="13" t="s">
        <v>4932</v>
      </c>
      <c r="F2736" s="13" t="s">
        <v>7824</v>
      </c>
      <c r="G2736" s="14" t="s">
        <v>4960</v>
      </c>
      <c r="H2736" s="14"/>
      <c r="I2736" s="14" t="s">
        <v>4927</v>
      </c>
      <c r="J2736" s="14" t="s">
        <v>4924</v>
      </c>
      <c r="K2736" s="16">
        <v>1507</v>
      </c>
    </row>
    <row r="2737" spans="1:11">
      <c r="A2737" s="12" t="s">
        <v>6202</v>
      </c>
      <c r="B2737" s="12" t="s">
        <v>7688</v>
      </c>
      <c r="C2737" s="12" t="s">
        <v>7834</v>
      </c>
      <c r="D2737" s="13" t="s">
        <v>4934</v>
      </c>
      <c r="E2737" s="13" t="s">
        <v>4998</v>
      </c>
      <c r="F2737" s="13" t="s">
        <v>7825</v>
      </c>
      <c r="G2737" s="14" t="s">
        <v>4921</v>
      </c>
      <c r="H2737" s="14" t="s">
        <v>5037</v>
      </c>
      <c r="I2737" s="14" t="s">
        <v>4927</v>
      </c>
      <c r="J2737" s="14" t="s">
        <v>4936</v>
      </c>
      <c r="K2737" s="16">
        <v>1507</v>
      </c>
    </row>
    <row r="2738" spans="1:11">
      <c r="A2738" s="12" t="s">
        <v>6202</v>
      </c>
      <c r="B2738" s="12" t="s">
        <v>7836</v>
      </c>
      <c r="C2738" s="12" t="s">
        <v>7837</v>
      </c>
      <c r="D2738" s="13"/>
      <c r="E2738" s="13"/>
      <c r="F2738" s="13"/>
      <c r="G2738" s="14"/>
      <c r="H2738" s="14"/>
      <c r="I2738" s="14"/>
      <c r="J2738" s="14"/>
      <c r="K2738" s="16">
        <v>108.849652</v>
      </c>
    </row>
    <row r="2739" spans="1:11">
      <c r="A2739" s="12" t="s">
        <v>6202</v>
      </c>
      <c r="B2739" s="12" t="s">
        <v>7836</v>
      </c>
      <c r="C2739" s="12" t="s">
        <v>7838</v>
      </c>
      <c r="D2739" s="13"/>
      <c r="E2739" s="13"/>
      <c r="F2739" s="13"/>
      <c r="G2739" s="14"/>
      <c r="H2739" s="14"/>
      <c r="I2739" s="14"/>
      <c r="J2739" s="14"/>
      <c r="K2739" s="16">
        <v>77.149829</v>
      </c>
    </row>
    <row r="2740" spans="1:11">
      <c r="A2740" s="12" t="s">
        <v>6202</v>
      </c>
      <c r="B2740" s="12" t="s">
        <v>7836</v>
      </c>
      <c r="C2740" s="12" t="s">
        <v>7839</v>
      </c>
      <c r="D2740" s="13"/>
      <c r="E2740" s="13"/>
      <c r="F2740" s="13"/>
      <c r="G2740" s="14"/>
      <c r="H2740" s="14"/>
      <c r="I2740" s="14"/>
      <c r="J2740" s="14"/>
      <c r="K2740" s="16">
        <v>56.40234</v>
      </c>
    </row>
    <row r="2741" spans="1:11">
      <c r="A2741" s="12" t="s">
        <v>6202</v>
      </c>
      <c r="B2741" s="12" t="s">
        <v>7836</v>
      </c>
      <c r="C2741" s="12" t="s">
        <v>7840</v>
      </c>
      <c r="D2741" s="13"/>
      <c r="E2741" s="13"/>
      <c r="F2741" s="13"/>
      <c r="G2741" s="14"/>
      <c r="H2741" s="14"/>
      <c r="I2741" s="14"/>
      <c r="J2741" s="14"/>
      <c r="K2741" s="16">
        <v>3091.412564</v>
      </c>
    </row>
    <row r="2742" spans="1:11">
      <c r="A2742" s="12" t="s">
        <v>6202</v>
      </c>
      <c r="B2742" s="12" t="s">
        <v>7836</v>
      </c>
      <c r="C2742" s="12" t="s">
        <v>7841</v>
      </c>
      <c r="D2742" s="13"/>
      <c r="E2742" s="13"/>
      <c r="F2742" s="13"/>
      <c r="G2742" s="14"/>
      <c r="H2742" s="14"/>
      <c r="I2742" s="14"/>
      <c r="J2742" s="14"/>
      <c r="K2742" s="16">
        <v>5900</v>
      </c>
    </row>
    <row r="2743" spans="1:11">
      <c r="A2743" s="12" t="s">
        <v>6202</v>
      </c>
      <c r="B2743" s="12" t="s">
        <v>7836</v>
      </c>
      <c r="C2743" s="12"/>
      <c r="D2743" s="13"/>
      <c r="E2743" s="13"/>
      <c r="F2743" s="13"/>
      <c r="G2743" s="14"/>
      <c r="H2743" s="14"/>
      <c r="I2743" s="14"/>
      <c r="J2743" s="14"/>
      <c r="K2743" s="16">
        <v>10.288523</v>
      </c>
    </row>
    <row r="2744" spans="1:11">
      <c r="A2744" s="12" t="s">
        <v>6202</v>
      </c>
      <c r="B2744" s="12" t="s">
        <v>7836</v>
      </c>
      <c r="C2744" s="12" t="s">
        <v>7842</v>
      </c>
      <c r="D2744" s="13" t="s">
        <v>4918</v>
      </c>
      <c r="E2744" s="13" t="s">
        <v>4919</v>
      </c>
      <c r="F2744" s="13" t="s">
        <v>7843</v>
      </c>
      <c r="G2744" s="14" t="s">
        <v>4921</v>
      </c>
      <c r="H2744" s="14" t="s">
        <v>5714</v>
      </c>
      <c r="I2744" s="14" t="s">
        <v>5985</v>
      </c>
      <c r="J2744" s="14" t="s">
        <v>4924</v>
      </c>
      <c r="K2744" s="16">
        <v>2590</v>
      </c>
    </row>
    <row r="2745" spans="1:11">
      <c r="A2745" s="12" t="s">
        <v>6202</v>
      </c>
      <c r="B2745" s="12" t="s">
        <v>7836</v>
      </c>
      <c r="C2745" s="12" t="s">
        <v>7842</v>
      </c>
      <c r="D2745" s="13" t="s">
        <v>4918</v>
      </c>
      <c r="E2745" s="13" t="s">
        <v>4939</v>
      </c>
      <c r="F2745" s="13" t="s">
        <v>7844</v>
      </c>
      <c r="G2745" s="14" t="s">
        <v>4942</v>
      </c>
      <c r="H2745" s="14" t="s">
        <v>4938</v>
      </c>
      <c r="I2745" s="14" t="s">
        <v>4927</v>
      </c>
      <c r="J2745" s="14" t="s">
        <v>4924</v>
      </c>
      <c r="K2745" s="16">
        <v>2590</v>
      </c>
    </row>
    <row r="2746" spans="1:11">
      <c r="A2746" s="12" t="s">
        <v>6202</v>
      </c>
      <c r="B2746" s="12" t="s">
        <v>7836</v>
      </c>
      <c r="C2746" s="12" t="s">
        <v>7842</v>
      </c>
      <c r="D2746" s="13" t="s">
        <v>4918</v>
      </c>
      <c r="E2746" s="13" t="s">
        <v>4943</v>
      </c>
      <c r="F2746" s="13" t="s">
        <v>7845</v>
      </c>
      <c r="G2746" s="14" t="s">
        <v>4942</v>
      </c>
      <c r="H2746" s="14" t="s">
        <v>4938</v>
      </c>
      <c r="I2746" s="14" t="s">
        <v>4927</v>
      </c>
      <c r="J2746" s="14" t="s">
        <v>4924</v>
      </c>
      <c r="K2746" s="16">
        <v>2590</v>
      </c>
    </row>
    <row r="2747" spans="1:11">
      <c r="A2747" s="12" t="s">
        <v>6202</v>
      </c>
      <c r="B2747" s="12" t="s">
        <v>7836</v>
      </c>
      <c r="C2747" s="12" t="s">
        <v>7842</v>
      </c>
      <c r="D2747" s="13" t="s">
        <v>4931</v>
      </c>
      <c r="E2747" s="13" t="s">
        <v>4932</v>
      </c>
      <c r="F2747" s="13" t="s">
        <v>7746</v>
      </c>
      <c r="G2747" s="14" t="s">
        <v>4960</v>
      </c>
      <c r="H2747" s="14"/>
      <c r="I2747" s="14"/>
      <c r="J2747" s="14" t="s">
        <v>4924</v>
      </c>
      <c r="K2747" s="16">
        <v>2590</v>
      </c>
    </row>
    <row r="2748" spans="1:11">
      <c r="A2748" s="12" t="s">
        <v>6202</v>
      </c>
      <c r="B2748" s="12" t="s">
        <v>7836</v>
      </c>
      <c r="C2748" s="12" t="s">
        <v>7842</v>
      </c>
      <c r="D2748" s="13" t="s">
        <v>4934</v>
      </c>
      <c r="E2748" s="13" t="s">
        <v>4998</v>
      </c>
      <c r="F2748" s="13" t="s">
        <v>7846</v>
      </c>
      <c r="G2748" s="14" t="s">
        <v>4921</v>
      </c>
      <c r="H2748" s="14" t="s">
        <v>4926</v>
      </c>
      <c r="I2748" s="14" t="s">
        <v>4927</v>
      </c>
      <c r="J2748" s="14" t="s">
        <v>4936</v>
      </c>
      <c r="K2748" s="16">
        <v>2590</v>
      </c>
    </row>
    <row r="2749" spans="1:11">
      <c r="A2749" s="12" t="s">
        <v>6202</v>
      </c>
      <c r="B2749" s="12" t="s">
        <v>7836</v>
      </c>
      <c r="C2749" s="12" t="s">
        <v>7847</v>
      </c>
      <c r="D2749" s="13" t="s">
        <v>4918</v>
      </c>
      <c r="E2749" s="13" t="s">
        <v>4919</v>
      </c>
      <c r="F2749" s="13" t="s">
        <v>7848</v>
      </c>
      <c r="G2749" s="14" t="s">
        <v>4921</v>
      </c>
      <c r="H2749" s="14" t="s">
        <v>7389</v>
      </c>
      <c r="I2749" s="14" t="s">
        <v>6869</v>
      </c>
      <c r="J2749" s="14" t="s">
        <v>4924</v>
      </c>
      <c r="K2749" s="16">
        <v>8236</v>
      </c>
    </row>
    <row r="2750" spans="1:11">
      <c r="A2750" s="12" t="s">
        <v>6202</v>
      </c>
      <c r="B2750" s="12" t="s">
        <v>7836</v>
      </c>
      <c r="C2750" s="12" t="s">
        <v>7847</v>
      </c>
      <c r="D2750" s="13" t="s">
        <v>4918</v>
      </c>
      <c r="E2750" s="13" t="s">
        <v>4919</v>
      </c>
      <c r="F2750" s="13" t="s">
        <v>7849</v>
      </c>
      <c r="G2750" s="14" t="s">
        <v>4942</v>
      </c>
      <c r="H2750" s="14" t="s">
        <v>7850</v>
      </c>
      <c r="I2750" s="14" t="s">
        <v>5985</v>
      </c>
      <c r="J2750" s="14" t="s">
        <v>4924</v>
      </c>
      <c r="K2750" s="16">
        <v>8236</v>
      </c>
    </row>
    <row r="2751" spans="1:11">
      <c r="A2751" s="12" t="s">
        <v>6202</v>
      </c>
      <c r="B2751" s="12" t="s">
        <v>7836</v>
      </c>
      <c r="C2751" s="12" t="s">
        <v>7847</v>
      </c>
      <c r="D2751" s="13" t="s">
        <v>4918</v>
      </c>
      <c r="E2751" s="13" t="s">
        <v>4939</v>
      </c>
      <c r="F2751" s="13" t="s">
        <v>7844</v>
      </c>
      <c r="G2751" s="14" t="s">
        <v>4942</v>
      </c>
      <c r="H2751" s="14" t="s">
        <v>4938</v>
      </c>
      <c r="I2751" s="14" t="s">
        <v>4927</v>
      </c>
      <c r="J2751" s="14" t="s">
        <v>4936</v>
      </c>
      <c r="K2751" s="16">
        <v>8236</v>
      </c>
    </row>
    <row r="2752" spans="1:11">
      <c r="A2752" s="12" t="s">
        <v>6202</v>
      </c>
      <c r="B2752" s="12" t="s">
        <v>7836</v>
      </c>
      <c r="C2752" s="12" t="s">
        <v>7847</v>
      </c>
      <c r="D2752" s="13" t="s">
        <v>4918</v>
      </c>
      <c r="E2752" s="13" t="s">
        <v>4943</v>
      </c>
      <c r="F2752" s="13" t="s">
        <v>7845</v>
      </c>
      <c r="G2752" s="14" t="s">
        <v>4942</v>
      </c>
      <c r="H2752" s="14" t="s">
        <v>4938</v>
      </c>
      <c r="I2752" s="14" t="s">
        <v>4927</v>
      </c>
      <c r="J2752" s="14" t="s">
        <v>4936</v>
      </c>
      <c r="K2752" s="16">
        <v>8236</v>
      </c>
    </row>
    <row r="2753" spans="1:11">
      <c r="A2753" s="12" t="s">
        <v>6202</v>
      </c>
      <c r="B2753" s="12" t="s">
        <v>7836</v>
      </c>
      <c r="C2753" s="12" t="s">
        <v>7847</v>
      </c>
      <c r="D2753" s="13" t="s">
        <v>4931</v>
      </c>
      <c r="E2753" s="13" t="s">
        <v>4932</v>
      </c>
      <c r="F2753" s="13" t="s">
        <v>7746</v>
      </c>
      <c r="G2753" s="14" t="s">
        <v>4960</v>
      </c>
      <c r="H2753" s="14"/>
      <c r="I2753" s="14"/>
      <c r="J2753" s="14" t="s">
        <v>4936</v>
      </c>
      <c r="K2753" s="16">
        <v>8236</v>
      </c>
    </row>
    <row r="2754" spans="1:11">
      <c r="A2754" s="12" t="s">
        <v>6202</v>
      </c>
      <c r="B2754" s="12" t="s">
        <v>7836</v>
      </c>
      <c r="C2754" s="12" t="s">
        <v>7847</v>
      </c>
      <c r="D2754" s="13" t="s">
        <v>4931</v>
      </c>
      <c r="E2754" s="13" t="s">
        <v>5083</v>
      </c>
      <c r="F2754" s="13" t="s">
        <v>7851</v>
      </c>
      <c r="G2754" s="14" t="s">
        <v>4960</v>
      </c>
      <c r="H2754" s="14"/>
      <c r="I2754" s="14"/>
      <c r="J2754" s="14" t="s">
        <v>4936</v>
      </c>
      <c r="K2754" s="16">
        <v>8236</v>
      </c>
    </row>
    <row r="2755" spans="1:11">
      <c r="A2755" s="12" t="s">
        <v>6202</v>
      </c>
      <c r="B2755" s="12" t="s">
        <v>7836</v>
      </c>
      <c r="C2755" s="12" t="s">
        <v>7847</v>
      </c>
      <c r="D2755" s="13" t="s">
        <v>4934</v>
      </c>
      <c r="E2755" s="13" t="s">
        <v>4998</v>
      </c>
      <c r="F2755" s="13" t="s">
        <v>7748</v>
      </c>
      <c r="G2755" s="14" t="s">
        <v>4921</v>
      </c>
      <c r="H2755" s="14" t="s">
        <v>4926</v>
      </c>
      <c r="I2755" s="14" t="s">
        <v>4927</v>
      </c>
      <c r="J2755" s="14" t="s">
        <v>4936</v>
      </c>
      <c r="K2755" s="16">
        <v>8236</v>
      </c>
    </row>
    <row r="2756" spans="1:11">
      <c r="A2756" s="12" t="s">
        <v>6202</v>
      </c>
      <c r="B2756" s="12" t="s">
        <v>7852</v>
      </c>
      <c r="C2756" s="12" t="s">
        <v>7853</v>
      </c>
      <c r="D2756" s="13"/>
      <c r="E2756" s="13"/>
      <c r="F2756" s="13"/>
      <c r="G2756" s="14"/>
      <c r="H2756" s="14"/>
      <c r="I2756" s="14"/>
      <c r="J2756" s="14"/>
      <c r="K2756" s="16">
        <v>103.544469</v>
      </c>
    </row>
    <row r="2757" spans="1:11">
      <c r="A2757" s="12" t="s">
        <v>6202</v>
      </c>
      <c r="B2757" s="12" t="s">
        <v>7852</v>
      </c>
      <c r="C2757" s="12" t="s">
        <v>7854</v>
      </c>
      <c r="D2757" s="13"/>
      <c r="E2757" s="13"/>
      <c r="F2757" s="13"/>
      <c r="G2757" s="14"/>
      <c r="H2757" s="14"/>
      <c r="I2757" s="14"/>
      <c r="J2757" s="14"/>
      <c r="K2757" s="16">
        <v>7153.428235</v>
      </c>
    </row>
    <row r="2758" spans="1:11">
      <c r="A2758" s="12" t="s">
        <v>6202</v>
      </c>
      <c r="B2758" s="12" t="s">
        <v>7852</v>
      </c>
      <c r="C2758" s="12" t="s">
        <v>7855</v>
      </c>
      <c r="D2758" s="13" t="s">
        <v>4918</v>
      </c>
      <c r="E2758" s="13" t="s">
        <v>4919</v>
      </c>
      <c r="F2758" s="13" t="s">
        <v>7856</v>
      </c>
      <c r="G2758" s="14" t="s">
        <v>4921</v>
      </c>
      <c r="H2758" s="14" t="s">
        <v>4966</v>
      </c>
      <c r="I2758" s="14" t="s">
        <v>7583</v>
      </c>
      <c r="J2758" s="14" t="s">
        <v>4924</v>
      </c>
      <c r="K2758" s="16">
        <v>2067</v>
      </c>
    </row>
    <row r="2759" spans="1:11">
      <c r="A2759" s="12" t="s">
        <v>6202</v>
      </c>
      <c r="B2759" s="12" t="s">
        <v>7852</v>
      </c>
      <c r="C2759" s="12" t="s">
        <v>7855</v>
      </c>
      <c r="D2759" s="13" t="s">
        <v>4918</v>
      </c>
      <c r="E2759" s="13" t="s">
        <v>4939</v>
      </c>
      <c r="F2759" s="13" t="s">
        <v>7857</v>
      </c>
      <c r="G2759" s="14" t="s">
        <v>4921</v>
      </c>
      <c r="H2759" s="14" t="s">
        <v>5075</v>
      </c>
      <c r="I2759" s="14" t="s">
        <v>4927</v>
      </c>
      <c r="J2759" s="14" t="s">
        <v>4924</v>
      </c>
      <c r="K2759" s="16">
        <v>2067</v>
      </c>
    </row>
    <row r="2760" spans="1:11">
      <c r="A2760" s="12" t="s">
        <v>6202</v>
      </c>
      <c r="B2760" s="12" t="s">
        <v>7852</v>
      </c>
      <c r="C2760" s="12" t="s">
        <v>7855</v>
      </c>
      <c r="D2760" s="13" t="s">
        <v>4931</v>
      </c>
      <c r="E2760" s="13" t="s">
        <v>6147</v>
      </c>
      <c r="F2760" s="13" t="s">
        <v>7858</v>
      </c>
      <c r="G2760" s="14" t="s">
        <v>5004</v>
      </c>
      <c r="H2760" s="14" t="s">
        <v>4988</v>
      </c>
      <c r="I2760" s="14" t="s">
        <v>4927</v>
      </c>
      <c r="J2760" s="14" t="s">
        <v>4924</v>
      </c>
      <c r="K2760" s="16">
        <v>2067</v>
      </c>
    </row>
    <row r="2761" spans="1:11">
      <c r="A2761" s="12" t="s">
        <v>6202</v>
      </c>
      <c r="B2761" s="12" t="s">
        <v>7852</v>
      </c>
      <c r="C2761" s="12" t="s">
        <v>7855</v>
      </c>
      <c r="D2761" s="13" t="s">
        <v>4931</v>
      </c>
      <c r="E2761" s="13" t="s">
        <v>6147</v>
      </c>
      <c r="F2761" s="13" t="s">
        <v>7859</v>
      </c>
      <c r="G2761" s="14" t="s">
        <v>4921</v>
      </c>
      <c r="H2761" s="14" t="s">
        <v>4952</v>
      </c>
      <c r="I2761" s="14" t="s">
        <v>4927</v>
      </c>
      <c r="J2761" s="14" t="s">
        <v>4924</v>
      </c>
      <c r="K2761" s="16">
        <v>2067</v>
      </c>
    </row>
    <row r="2762" spans="1:11">
      <c r="A2762" s="12" t="s">
        <v>6202</v>
      </c>
      <c r="B2762" s="12" t="s">
        <v>7852</v>
      </c>
      <c r="C2762" s="12" t="s">
        <v>7855</v>
      </c>
      <c r="D2762" s="13" t="s">
        <v>4934</v>
      </c>
      <c r="E2762" s="13" t="s">
        <v>4998</v>
      </c>
      <c r="F2762" s="13" t="s">
        <v>7227</v>
      </c>
      <c r="G2762" s="14" t="s">
        <v>4921</v>
      </c>
      <c r="H2762" s="14" t="s">
        <v>4926</v>
      </c>
      <c r="I2762" s="14" t="s">
        <v>4927</v>
      </c>
      <c r="J2762" s="14" t="s">
        <v>4936</v>
      </c>
      <c r="K2762" s="16">
        <v>2067</v>
      </c>
    </row>
    <row r="2763" spans="1:11">
      <c r="A2763" s="12" t="s">
        <v>6202</v>
      </c>
      <c r="B2763" s="12" t="s">
        <v>7860</v>
      </c>
      <c r="C2763" s="12" t="s">
        <v>7861</v>
      </c>
      <c r="D2763" s="13" t="s">
        <v>4918</v>
      </c>
      <c r="E2763" s="13" t="s">
        <v>4919</v>
      </c>
      <c r="F2763" s="13" t="s">
        <v>7862</v>
      </c>
      <c r="G2763" s="14" t="s">
        <v>4942</v>
      </c>
      <c r="H2763" s="14" t="s">
        <v>4938</v>
      </c>
      <c r="I2763" s="14" t="s">
        <v>4927</v>
      </c>
      <c r="J2763" s="14" t="s">
        <v>4924</v>
      </c>
      <c r="K2763" s="16">
        <v>30.33</v>
      </c>
    </row>
    <row r="2764" spans="1:11">
      <c r="A2764" s="12" t="s">
        <v>6202</v>
      </c>
      <c r="B2764" s="12" t="s">
        <v>7860</v>
      </c>
      <c r="C2764" s="12" t="s">
        <v>7861</v>
      </c>
      <c r="D2764" s="13" t="s">
        <v>4918</v>
      </c>
      <c r="E2764" s="13" t="s">
        <v>4919</v>
      </c>
      <c r="F2764" s="13" t="s">
        <v>7863</v>
      </c>
      <c r="G2764" s="14" t="s">
        <v>4942</v>
      </c>
      <c r="H2764" s="14" t="s">
        <v>4938</v>
      </c>
      <c r="I2764" s="14" t="s">
        <v>4927</v>
      </c>
      <c r="J2764" s="14" t="s">
        <v>4924</v>
      </c>
      <c r="K2764" s="16">
        <v>30.33</v>
      </c>
    </row>
    <row r="2765" spans="1:11">
      <c r="A2765" s="12" t="s">
        <v>6202</v>
      </c>
      <c r="B2765" s="12" t="s">
        <v>7860</v>
      </c>
      <c r="C2765" s="12" t="s">
        <v>7861</v>
      </c>
      <c r="D2765" s="13" t="s">
        <v>4918</v>
      </c>
      <c r="E2765" s="13" t="s">
        <v>4939</v>
      </c>
      <c r="F2765" s="13" t="s">
        <v>7864</v>
      </c>
      <c r="G2765" s="14" t="s">
        <v>4921</v>
      </c>
      <c r="H2765" s="14" t="s">
        <v>5075</v>
      </c>
      <c r="I2765" s="14" t="s">
        <v>4927</v>
      </c>
      <c r="J2765" s="14" t="s">
        <v>4924</v>
      </c>
      <c r="K2765" s="16">
        <v>30.33</v>
      </c>
    </row>
    <row r="2766" spans="1:11">
      <c r="A2766" s="12" t="s">
        <v>6202</v>
      </c>
      <c r="B2766" s="12" t="s">
        <v>7860</v>
      </c>
      <c r="C2766" s="12" t="s">
        <v>7861</v>
      </c>
      <c r="D2766" s="13" t="s">
        <v>4931</v>
      </c>
      <c r="E2766" s="13" t="s">
        <v>4932</v>
      </c>
      <c r="F2766" s="13" t="s">
        <v>7865</v>
      </c>
      <c r="G2766" s="14" t="s">
        <v>4942</v>
      </c>
      <c r="H2766" s="14" t="s">
        <v>4938</v>
      </c>
      <c r="I2766" s="14" t="s">
        <v>4927</v>
      </c>
      <c r="J2766" s="14" t="s">
        <v>4924</v>
      </c>
      <c r="K2766" s="16">
        <v>30.33</v>
      </c>
    </row>
    <row r="2767" spans="1:11">
      <c r="A2767" s="12" t="s">
        <v>6202</v>
      </c>
      <c r="B2767" s="12" t="s">
        <v>7860</v>
      </c>
      <c r="C2767" s="12" t="s">
        <v>7861</v>
      </c>
      <c r="D2767" s="13" t="s">
        <v>4931</v>
      </c>
      <c r="E2767" s="13" t="s">
        <v>4932</v>
      </c>
      <c r="F2767" s="13" t="s">
        <v>7866</v>
      </c>
      <c r="G2767" s="14" t="s">
        <v>4921</v>
      </c>
      <c r="H2767" s="14" t="s">
        <v>4958</v>
      </c>
      <c r="I2767" s="14" t="s">
        <v>5834</v>
      </c>
      <c r="J2767" s="14" t="s">
        <v>4936</v>
      </c>
      <c r="K2767" s="16">
        <v>30.33</v>
      </c>
    </row>
    <row r="2768" spans="1:11">
      <c r="A2768" s="12" t="s">
        <v>6202</v>
      </c>
      <c r="B2768" s="12" t="s">
        <v>7860</v>
      </c>
      <c r="C2768" s="12" t="s">
        <v>7867</v>
      </c>
      <c r="D2768" s="13" t="s">
        <v>4918</v>
      </c>
      <c r="E2768" s="13" t="s">
        <v>4919</v>
      </c>
      <c r="F2768" s="13" t="s">
        <v>7868</v>
      </c>
      <c r="G2768" s="14" t="s">
        <v>4921</v>
      </c>
      <c r="H2768" s="14" t="s">
        <v>5026</v>
      </c>
      <c r="I2768" s="14" t="s">
        <v>4949</v>
      </c>
      <c r="J2768" s="14" t="s">
        <v>4924</v>
      </c>
      <c r="K2768" s="16">
        <v>10</v>
      </c>
    </row>
    <row r="2769" spans="1:11">
      <c r="A2769" s="12" t="s">
        <v>6202</v>
      </c>
      <c r="B2769" s="12" t="s">
        <v>7860</v>
      </c>
      <c r="C2769" s="12" t="s">
        <v>7867</v>
      </c>
      <c r="D2769" s="13" t="s">
        <v>4918</v>
      </c>
      <c r="E2769" s="13" t="s">
        <v>4919</v>
      </c>
      <c r="F2769" s="13" t="s">
        <v>7869</v>
      </c>
      <c r="G2769" s="14" t="s">
        <v>4921</v>
      </c>
      <c r="H2769" s="14" t="s">
        <v>5192</v>
      </c>
      <c r="I2769" s="14" t="s">
        <v>5535</v>
      </c>
      <c r="J2769" s="14" t="s">
        <v>4936</v>
      </c>
      <c r="K2769" s="16">
        <v>10</v>
      </c>
    </row>
    <row r="2770" spans="1:11">
      <c r="A2770" s="12" t="s">
        <v>6202</v>
      </c>
      <c r="B2770" s="12" t="s">
        <v>7860</v>
      </c>
      <c r="C2770" s="12" t="s">
        <v>7867</v>
      </c>
      <c r="D2770" s="13" t="s">
        <v>4918</v>
      </c>
      <c r="E2770" s="13" t="s">
        <v>4919</v>
      </c>
      <c r="F2770" s="13" t="s">
        <v>7870</v>
      </c>
      <c r="G2770" s="14" t="s">
        <v>4921</v>
      </c>
      <c r="H2770" s="14" t="s">
        <v>5192</v>
      </c>
      <c r="I2770" s="14" t="s">
        <v>5985</v>
      </c>
      <c r="J2770" s="14" t="s">
        <v>4924</v>
      </c>
      <c r="K2770" s="16">
        <v>10</v>
      </c>
    </row>
    <row r="2771" spans="1:11">
      <c r="A2771" s="12" t="s">
        <v>6202</v>
      </c>
      <c r="B2771" s="12" t="s">
        <v>7860</v>
      </c>
      <c r="C2771" s="12" t="s">
        <v>7867</v>
      </c>
      <c r="D2771" s="13" t="s">
        <v>4931</v>
      </c>
      <c r="E2771" s="13" t="s">
        <v>4932</v>
      </c>
      <c r="F2771" s="13" t="s">
        <v>7871</v>
      </c>
      <c r="G2771" s="14" t="s">
        <v>4921</v>
      </c>
      <c r="H2771" s="14" t="s">
        <v>5192</v>
      </c>
      <c r="I2771" s="14" t="s">
        <v>5131</v>
      </c>
      <c r="J2771" s="14" t="s">
        <v>4924</v>
      </c>
      <c r="K2771" s="16">
        <v>10</v>
      </c>
    </row>
    <row r="2772" spans="1:11">
      <c r="A2772" s="12" t="s">
        <v>6202</v>
      </c>
      <c r="B2772" s="12" t="s">
        <v>7860</v>
      </c>
      <c r="C2772" s="12" t="s">
        <v>7867</v>
      </c>
      <c r="D2772" s="13" t="s">
        <v>4931</v>
      </c>
      <c r="E2772" s="13" t="s">
        <v>5083</v>
      </c>
      <c r="F2772" s="13" t="s">
        <v>5747</v>
      </c>
      <c r="G2772" s="14" t="s">
        <v>4921</v>
      </c>
      <c r="H2772" s="14" t="s">
        <v>4958</v>
      </c>
      <c r="I2772" s="14" t="s">
        <v>5834</v>
      </c>
      <c r="J2772" s="14" t="s">
        <v>4924</v>
      </c>
      <c r="K2772" s="16">
        <v>10</v>
      </c>
    </row>
    <row r="2773" spans="1:11">
      <c r="A2773" s="12" t="s">
        <v>6202</v>
      </c>
      <c r="B2773" s="12" t="s">
        <v>7860</v>
      </c>
      <c r="C2773" s="12" t="s">
        <v>7872</v>
      </c>
      <c r="D2773" s="13" t="s">
        <v>4918</v>
      </c>
      <c r="E2773" s="13" t="s">
        <v>4919</v>
      </c>
      <c r="F2773" s="13" t="s">
        <v>7873</v>
      </c>
      <c r="G2773" s="14" t="s">
        <v>4921</v>
      </c>
      <c r="H2773" s="14" t="s">
        <v>5534</v>
      </c>
      <c r="I2773" s="14" t="s">
        <v>7874</v>
      </c>
      <c r="J2773" s="14" t="s">
        <v>4924</v>
      </c>
      <c r="K2773" s="16">
        <v>254.3</v>
      </c>
    </row>
    <row r="2774" spans="1:11">
      <c r="A2774" s="12" t="s">
        <v>6202</v>
      </c>
      <c r="B2774" s="12" t="s">
        <v>7860</v>
      </c>
      <c r="C2774" s="12" t="s">
        <v>7872</v>
      </c>
      <c r="D2774" s="13" t="s">
        <v>4918</v>
      </c>
      <c r="E2774" s="13" t="s">
        <v>4919</v>
      </c>
      <c r="F2774" s="13" t="s">
        <v>7875</v>
      </c>
      <c r="G2774" s="14" t="s">
        <v>4942</v>
      </c>
      <c r="H2774" s="14" t="s">
        <v>7876</v>
      </c>
      <c r="I2774" s="14" t="s">
        <v>5065</v>
      </c>
      <c r="J2774" s="14" t="s">
        <v>4924</v>
      </c>
      <c r="K2774" s="16">
        <v>254.3</v>
      </c>
    </row>
    <row r="2775" spans="1:11">
      <c r="A2775" s="12" t="s">
        <v>6202</v>
      </c>
      <c r="B2775" s="12" t="s">
        <v>7860</v>
      </c>
      <c r="C2775" s="12" t="s">
        <v>7872</v>
      </c>
      <c r="D2775" s="13" t="s">
        <v>4918</v>
      </c>
      <c r="E2775" s="13" t="s">
        <v>4919</v>
      </c>
      <c r="F2775" s="13" t="s">
        <v>7877</v>
      </c>
      <c r="G2775" s="14" t="s">
        <v>4942</v>
      </c>
      <c r="H2775" s="14" t="s">
        <v>7878</v>
      </c>
      <c r="I2775" s="14" t="s">
        <v>7874</v>
      </c>
      <c r="J2775" s="14" t="s">
        <v>4924</v>
      </c>
      <c r="K2775" s="16">
        <v>254.3</v>
      </c>
    </row>
    <row r="2776" spans="1:11">
      <c r="A2776" s="12" t="s">
        <v>6202</v>
      </c>
      <c r="B2776" s="12" t="s">
        <v>7860</v>
      </c>
      <c r="C2776" s="12" t="s">
        <v>7872</v>
      </c>
      <c r="D2776" s="13" t="s">
        <v>4931</v>
      </c>
      <c r="E2776" s="13" t="s">
        <v>4932</v>
      </c>
      <c r="F2776" s="13" t="s">
        <v>7879</v>
      </c>
      <c r="G2776" s="14" t="s">
        <v>5004</v>
      </c>
      <c r="H2776" s="14" t="s">
        <v>4974</v>
      </c>
      <c r="I2776" s="14" t="s">
        <v>4927</v>
      </c>
      <c r="J2776" s="14" t="s">
        <v>4936</v>
      </c>
      <c r="K2776" s="16">
        <v>254.3</v>
      </c>
    </row>
    <row r="2777" spans="1:11">
      <c r="A2777" s="12" t="s">
        <v>6202</v>
      </c>
      <c r="B2777" s="12" t="s">
        <v>7860</v>
      </c>
      <c r="C2777" s="12" t="s">
        <v>7872</v>
      </c>
      <c r="D2777" s="13" t="s">
        <v>4931</v>
      </c>
      <c r="E2777" s="13" t="s">
        <v>6147</v>
      </c>
      <c r="F2777" s="13" t="s">
        <v>7880</v>
      </c>
      <c r="G2777" s="14" t="s">
        <v>4921</v>
      </c>
      <c r="H2777" s="14" t="s">
        <v>4952</v>
      </c>
      <c r="I2777" s="14" t="s">
        <v>7874</v>
      </c>
      <c r="J2777" s="14" t="s">
        <v>4924</v>
      </c>
      <c r="K2777" s="16">
        <v>254.3</v>
      </c>
    </row>
    <row r="2778" spans="1:11">
      <c r="A2778" s="12" t="s">
        <v>6202</v>
      </c>
      <c r="B2778" s="12" t="s">
        <v>7860</v>
      </c>
      <c r="C2778" s="12" t="s">
        <v>7881</v>
      </c>
      <c r="D2778" s="13" t="s">
        <v>4918</v>
      </c>
      <c r="E2778" s="13" t="s">
        <v>4919</v>
      </c>
      <c r="F2778" s="13" t="s">
        <v>7882</v>
      </c>
      <c r="G2778" s="14" t="s">
        <v>6000</v>
      </c>
      <c r="H2778" s="14" t="s">
        <v>5140</v>
      </c>
      <c r="I2778" s="14" t="s">
        <v>7583</v>
      </c>
      <c r="J2778" s="14" t="s">
        <v>4974</v>
      </c>
      <c r="K2778" s="16">
        <v>1750</v>
      </c>
    </row>
    <row r="2779" spans="1:11">
      <c r="A2779" s="12" t="s">
        <v>6202</v>
      </c>
      <c r="B2779" s="12" t="s">
        <v>7860</v>
      </c>
      <c r="C2779" s="12" t="s">
        <v>7881</v>
      </c>
      <c r="D2779" s="13" t="s">
        <v>4918</v>
      </c>
      <c r="E2779" s="13" t="s">
        <v>4919</v>
      </c>
      <c r="F2779" s="13" t="s">
        <v>7883</v>
      </c>
      <c r="G2779" s="14" t="s">
        <v>6000</v>
      </c>
      <c r="H2779" s="14" t="s">
        <v>7884</v>
      </c>
      <c r="I2779" s="14" t="s">
        <v>7885</v>
      </c>
      <c r="J2779" s="14" t="s">
        <v>4974</v>
      </c>
      <c r="K2779" s="16">
        <v>1750</v>
      </c>
    </row>
    <row r="2780" spans="1:11">
      <c r="A2780" s="12" t="s">
        <v>6202</v>
      </c>
      <c r="B2780" s="12" t="s">
        <v>7860</v>
      </c>
      <c r="C2780" s="12" t="s">
        <v>7881</v>
      </c>
      <c r="D2780" s="13" t="s">
        <v>4918</v>
      </c>
      <c r="E2780" s="13" t="s">
        <v>4919</v>
      </c>
      <c r="F2780" s="13" t="s">
        <v>7886</v>
      </c>
      <c r="G2780" s="14" t="s">
        <v>6000</v>
      </c>
      <c r="H2780" s="14" t="s">
        <v>7887</v>
      </c>
      <c r="I2780" s="14" t="s">
        <v>5351</v>
      </c>
      <c r="J2780" s="14" t="s">
        <v>4974</v>
      </c>
      <c r="K2780" s="16">
        <v>1750</v>
      </c>
    </row>
    <row r="2781" spans="1:11">
      <c r="A2781" s="12" t="s">
        <v>6202</v>
      </c>
      <c r="B2781" s="12" t="s">
        <v>7860</v>
      </c>
      <c r="C2781" s="12" t="s">
        <v>7881</v>
      </c>
      <c r="D2781" s="13" t="s">
        <v>4918</v>
      </c>
      <c r="E2781" s="13" t="s">
        <v>4919</v>
      </c>
      <c r="F2781" s="13" t="s">
        <v>7888</v>
      </c>
      <c r="G2781" s="14" t="s">
        <v>6000</v>
      </c>
      <c r="H2781" s="14" t="s">
        <v>7534</v>
      </c>
      <c r="I2781" s="14" t="s">
        <v>7583</v>
      </c>
      <c r="J2781" s="14" t="s">
        <v>4974</v>
      </c>
      <c r="K2781" s="16">
        <v>1750</v>
      </c>
    </row>
    <row r="2782" spans="1:11">
      <c r="A2782" s="12" t="s">
        <v>6202</v>
      </c>
      <c r="B2782" s="12" t="s">
        <v>7860</v>
      </c>
      <c r="C2782" s="12" t="s">
        <v>7881</v>
      </c>
      <c r="D2782" s="13" t="s">
        <v>4918</v>
      </c>
      <c r="E2782" s="13" t="s">
        <v>4919</v>
      </c>
      <c r="F2782" s="13" t="s">
        <v>7889</v>
      </c>
      <c r="G2782" s="14" t="s">
        <v>6000</v>
      </c>
      <c r="H2782" s="14" t="s">
        <v>7890</v>
      </c>
      <c r="I2782" s="14" t="s">
        <v>5351</v>
      </c>
      <c r="J2782" s="14" t="s">
        <v>4974</v>
      </c>
      <c r="K2782" s="16">
        <v>1750</v>
      </c>
    </row>
    <row r="2783" spans="1:11">
      <c r="A2783" s="12" t="s">
        <v>6202</v>
      </c>
      <c r="B2783" s="12" t="s">
        <v>7860</v>
      </c>
      <c r="C2783" s="12" t="s">
        <v>7881</v>
      </c>
      <c r="D2783" s="13" t="s">
        <v>4918</v>
      </c>
      <c r="E2783" s="13" t="s">
        <v>4939</v>
      </c>
      <c r="F2783" s="13" t="s">
        <v>7891</v>
      </c>
      <c r="G2783" s="14" t="s">
        <v>4960</v>
      </c>
      <c r="H2783" s="14"/>
      <c r="I2783" s="14"/>
      <c r="J2783" s="14" t="s">
        <v>4924</v>
      </c>
      <c r="K2783" s="16">
        <v>1750</v>
      </c>
    </row>
    <row r="2784" spans="1:11">
      <c r="A2784" s="12" t="s">
        <v>6202</v>
      </c>
      <c r="B2784" s="12" t="s">
        <v>7860</v>
      </c>
      <c r="C2784" s="12" t="s">
        <v>7881</v>
      </c>
      <c r="D2784" s="13" t="s">
        <v>4918</v>
      </c>
      <c r="E2784" s="13" t="s">
        <v>4968</v>
      </c>
      <c r="F2784" s="13" t="s">
        <v>7892</v>
      </c>
      <c r="G2784" s="14" t="s">
        <v>4960</v>
      </c>
      <c r="H2784" s="14"/>
      <c r="I2784" s="14"/>
      <c r="J2784" s="14" t="s">
        <v>5221</v>
      </c>
      <c r="K2784" s="16">
        <v>1750</v>
      </c>
    </row>
    <row r="2785" spans="1:11">
      <c r="A2785" s="12" t="s">
        <v>6202</v>
      </c>
      <c r="B2785" s="12" t="s">
        <v>7860</v>
      </c>
      <c r="C2785" s="12" t="s">
        <v>7881</v>
      </c>
      <c r="D2785" s="13" t="s">
        <v>4931</v>
      </c>
      <c r="E2785" s="13" t="s">
        <v>4932</v>
      </c>
      <c r="F2785" s="13" t="s">
        <v>7799</v>
      </c>
      <c r="G2785" s="14" t="s">
        <v>4921</v>
      </c>
      <c r="H2785" s="14" t="s">
        <v>4958</v>
      </c>
      <c r="I2785" s="14" t="s">
        <v>5834</v>
      </c>
      <c r="J2785" s="14" t="s">
        <v>5221</v>
      </c>
      <c r="K2785" s="16">
        <v>1750</v>
      </c>
    </row>
    <row r="2786" spans="1:11">
      <c r="A2786" s="12" t="s">
        <v>6202</v>
      </c>
      <c r="B2786" s="12" t="s">
        <v>7860</v>
      </c>
      <c r="C2786" s="12" t="s">
        <v>7881</v>
      </c>
      <c r="D2786" s="13" t="s">
        <v>4931</v>
      </c>
      <c r="E2786" s="13" t="s">
        <v>5083</v>
      </c>
      <c r="F2786" s="13" t="s">
        <v>6093</v>
      </c>
      <c r="G2786" s="14" t="s">
        <v>4921</v>
      </c>
      <c r="H2786" s="14" t="s">
        <v>5891</v>
      </c>
      <c r="I2786" s="14" t="s">
        <v>4927</v>
      </c>
      <c r="J2786" s="14" t="s">
        <v>5221</v>
      </c>
      <c r="K2786" s="16">
        <v>1750</v>
      </c>
    </row>
    <row r="2787" spans="1:11">
      <c r="A2787" s="12" t="s">
        <v>6202</v>
      </c>
      <c r="B2787" s="12" t="s">
        <v>7860</v>
      </c>
      <c r="C2787" s="12" t="s">
        <v>7893</v>
      </c>
      <c r="D2787" s="13" t="s">
        <v>4918</v>
      </c>
      <c r="E2787" s="13" t="s">
        <v>4919</v>
      </c>
      <c r="F2787" s="13" t="s">
        <v>7894</v>
      </c>
      <c r="G2787" s="14" t="s">
        <v>4942</v>
      </c>
      <c r="H2787" s="14" t="s">
        <v>4974</v>
      </c>
      <c r="I2787" s="14" t="s">
        <v>4949</v>
      </c>
      <c r="J2787" s="14" t="s">
        <v>4924</v>
      </c>
      <c r="K2787" s="16">
        <v>20</v>
      </c>
    </row>
    <row r="2788" spans="1:11">
      <c r="A2788" s="12" t="s">
        <v>6202</v>
      </c>
      <c r="B2788" s="12" t="s">
        <v>7860</v>
      </c>
      <c r="C2788" s="12" t="s">
        <v>7893</v>
      </c>
      <c r="D2788" s="13" t="s">
        <v>4918</v>
      </c>
      <c r="E2788" s="13" t="s">
        <v>4919</v>
      </c>
      <c r="F2788" s="13" t="s">
        <v>7895</v>
      </c>
      <c r="G2788" s="14" t="s">
        <v>5504</v>
      </c>
      <c r="H2788" s="14" t="s">
        <v>7896</v>
      </c>
      <c r="I2788" s="14" t="s">
        <v>7897</v>
      </c>
      <c r="J2788" s="14" t="s">
        <v>4924</v>
      </c>
      <c r="K2788" s="16">
        <v>20</v>
      </c>
    </row>
    <row r="2789" spans="1:11">
      <c r="A2789" s="12" t="s">
        <v>6202</v>
      </c>
      <c r="B2789" s="12" t="s">
        <v>7860</v>
      </c>
      <c r="C2789" s="12" t="s">
        <v>7893</v>
      </c>
      <c r="D2789" s="13" t="s">
        <v>4918</v>
      </c>
      <c r="E2789" s="13" t="s">
        <v>5112</v>
      </c>
      <c r="F2789" s="13" t="s">
        <v>7898</v>
      </c>
      <c r="G2789" s="14" t="s">
        <v>4942</v>
      </c>
      <c r="H2789" s="14" t="s">
        <v>4938</v>
      </c>
      <c r="I2789" s="14" t="s">
        <v>4927</v>
      </c>
      <c r="J2789" s="14" t="s">
        <v>4924</v>
      </c>
      <c r="K2789" s="16">
        <v>20</v>
      </c>
    </row>
    <row r="2790" spans="1:11">
      <c r="A2790" s="12" t="s">
        <v>6202</v>
      </c>
      <c r="B2790" s="12" t="s">
        <v>7860</v>
      </c>
      <c r="C2790" s="12" t="s">
        <v>7893</v>
      </c>
      <c r="D2790" s="13" t="s">
        <v>4931</v>
      </c>
      <c r="E2790" s="13" t="s">
        <v>4932</v>
      </c>
      <c r="F2790" s="13" t="s">
        <v>7899</v>
      </c>
      <c r="G2790" s="14" t="s">
        <v>4942</v>
      </c>
      <c r="H2790" s="14" t="s">
        <v>4938</v>
      </c>
      <c r="I2790" s="14" t="s">
        <v>4927</v>
      </c>
      <c r="J2790" s="14" t="s">
        <v>5221</v>
      </c>
      <c r="K2790" s="16">
        <v>20</v>
      </c>
    </row>
    <row r="2791" spans="1:11">
      <c r="A2791" s="12" t="s">
        <v>6202</v>
      </c>
      <c r="B2791" s="12" t="s">
        <v>7860</v>
      </c>
      <c r="C2791" s="12" t="s">
        <v>7893</v>
      </c>
      <c r="D2791" s="13" t="s">
        <v>4931</v>
      </c>
      <c r="E2791" s="13" t="s">
        <v>5083</v>
      </c>
      <c r="F2791" s="13" t="s">
        <v>5747</v>
      </c>
      <c r="G2791" s="14" t="s">
        <v>4921</v>
      </c>
      <c r="H2791" s="14" t="s">
        <v>4958</v>
      </c>
      <c r="I2791" s="14" t="s">
        <v>5834</v>
      </c>
      <c r="J2791" s="14" t="s">
        <v>5221</v>
      </c>
      <c r="K2791" s="16">
        <v>20</v>
      </c>
    </row>
    <row r="2792" spans="1:11">
      <c r="A2792" s="12" t="s">
        <v>6202</v>
      </c>
      <c r="B2792" s="12" t="s">
        <v>7860</v>
      </c>
      <c r="C2792" s="12" t="s">
        <v>7900</v>
      </c>
      <c r="D2792" s="13" t="s">
        <v>4918</v>
      </c>
      <c r="E2792" s="13" t="s">
        <v>4939</v>
      </c>
      <c r="F2792" s="13" t="s">
        <v>5883</v>
      </c>
      <c r="G2792" s="14" t="s">
        <v>4942</v>
      </c>
      <c r="H2792" s="14" t="s">
        <v>4938</v>
      </c>
      <c r="I2792" s="14" t="s">
        <v>4927</v>
      </c>
      <c r="J2792" s="14" t="s">
        <v>4924</v>
      </c>
      <c r="K2792" s="16">
        <v>207</v>
      </c>
    </row>
    <row r="2793" spans="1:11">
      <c r="A2793" s="12" t="s">
        <v>6202</v>
      </c>
      <c r="B2793" s="12" t="s">
        <v>7860</v>
      </c>
      <c r="C2793" s="12" t="s">
        <v>7900</v>
      </c>
      <c r="D2793" s="13" t="s">
        <v>4918</v>
      </c>
      <c r="E2793" s="13" t="s">
        <v>4943</v>
      </c>
      <c r="F2793" s="13" t="s">
        <v>7901</v>
      </c>
      <c r="G2793" s="14" t="s">
        <v>4960</v>
      </c>
      <c r="H2793" s="14"/>
      <c r="I2793" s="14"/>
      <c r="J2793" s="14" t="s">
        <v>4924</v>
      </c>
      <c r="K2793" s="16">
        <v>207</v>
      </c>
    </row>
    <row r="2794" spans="1:11">
      <c r="A2794" s="12" t="s">
        <v>6202</v>
      </c>
      <c r="B2794" s="12" t="s">
        <v>7860</v>
      </c>
      <c r="C2794" s="12" t="s">
        <v>7900</v>
      </c>
      <c r="D2794" s="13" t="s">
        <v>4918</v>
      </c>
      <c r="E2794" s="13" t="s">
        <v>4968</v>
      </c>
      <c r="F2794" s="13" t="s">
        <v>7902</v>
      </c>
      <c r="G2794" s="14" t="s">
        <v>4960</v>
      </c>
      <c r="H2794" s="14"/>
      <c r="I2794" s="14"/>
      <c r="J2794" s="14" t="s">
        <v>5221</v>
      </c>
      <c r="K2794" s="16">
        <v>207</v>
      </c>
    </row>
    <row r="2795" spans="1:11">
      <c r="A2795" s="12" t="s">
        <v>6202</v>
      </c>
      <c r="B2795" s="12" t="s">
        <v>7860</v>
      </c>
      <c r="C2795" s="12" t="s">
        <v>7900</v>
      </c>
      <c r="D2795" s="13" t="s">
        <v>4931</v>
      </c>
      <c r="E2795" s="13" t="s">
        <v>6147</v>
      </c>
      <c r="F2795" s="13" t="s">
        <v>6093</v>
      </c>
      <c r="G2795" s="14" t="s">
        <v>4921</v>
      </c>
      <c r="H2795" s="14" t="s">
        <v>5891</v>
      </c>
      <c r="I2795" s="14" t="s">
        <v>4927</v>
      </c>
      <c r="J2795" s="14" t="s">
        <v>4924</v>
      </c>
      <c r="K2795" s="16">
        <v>207</v>
      </c>
    </row>
    <row r="2796" spans="1:11">
      <c r="A2796" s="12" t="s">
        <v>6202</v>
      </c>
      <c r="B2796" s="12" t="s">
        <v>7860</v>
      </c>
      <c r="C2796" s="12" t="s">
        <v>7900</v>
      </c>
      <c r="D2796" s="13" t="s">
        <v>4931</v>
      </c>
      <c r="E2796" s="13" t="s">
        <v>5083</v>
      </c>
      <c r="F2796" s="13" t="s">
        <v>5747</v>
      </c>
      <c r="G2796" s="14" t="s">
        <v>4921</v>
      </c>
      <c r="H2796" s="14" t="s">
        <v>4958</v>
      </c>
      <c r="I2796" s="14" t="s">
        <v>5834</v>
      </c>
      <c r="J2796" s="14" t="s">
        <v>5221</v>
      </c>
      <c r="K2796" s="16">
        <v>207</v>
      </c>
    </row>
    <row r="2797" spans="1:11">
      <c r="A2797" s="12" t="s">
        <v>6202</v>
      </c>
      <c r="B2797" s="12" t="s">
        <v>7860</v>
      </c>
      <c r="C2797" s="12" t="s">
        <v>7903</v>
      </c>
      <c r="D2797" s="13" t="s">
        <v>4918</v>
      </c>
      <c r="E2797" s="13" t="s">
        <v>4919</v>
      </c>
      <c r="F2797" s="13" t="s">
        <v>7882</v>
      </c>
      <c r="G2797" s="14" t="s">
        <v>6000</v>
      </c>
      <c r="H2797" s="14" t="s">
        <v>5140</v>
      </c>
      <c r="I2797" s="14" t="s">
        <v>7583</v>
      </c>
      <c r="J2797" s="14" t="s">
        <v>4924</v>
      </c>
      <c r="K2797" s="16">
        <v>961.8</v>
      </c>
    </row>
    <row r="2798" spans="1:11">
      <c r="A2798" s="12" t="s">
        <v>6202</v>
      </c>
      <c r="B2798" s="12" t="s">
        <v>7860</v>
      </c>
      <c r="C2798" s="12" t="s">
        <v>7903</v>
      </c>
      <c r="D2798" s="13" t="s">
        <v>4918</v>
      </c>
      <c r="E2798" s="13" t="s">
        <v>4919</v>
      </c>
      <c r="F2798" s="13" t="s">
        <v>7883</v>
      </c>
      <c r="G2798" s="14" t="s">
        <v>6000</v>
      </c>
      <c r="H2798" s="14" t="s">
        <v>7884</v>
      </c>
      <c r="I2798" s="14" t="s">
        <v>7885</v>
      </c>
      <c r="J2798" s="14" t="s">
        <v>4924</v>
      </c>
      <c r="K2798" s="16">
        <v>961.8</v>
      </c>
    </row>
    <row r="2799" spans="1:11">
      <c r="A2799" s="12" t="s">
        <v>6202</v>
      </c>
      <c r="B2799" s="12" t="s">
        <v>7860</v>
      </c>
      <c r="C2799" s="12" t="s">
        <v>7903</v>
      </c>
      <c r="D2799" s="13" t="s">
        <v>4918</v>
      </c>
      <c r="E2799" s="13" t="s">
        <v>5112</v>
      </c>
      <c r="F2799" s="13" t="s">
        <v>7904</v>
      </c>
      <c r="G2799" s="14" t="s">
        <v>6000</v>
      </c>
      <c r="H2799" s="14" t="s">
        <v>4926</v>
      </c>
      <c r="I2799" s="14" t="s">
        <v>4927</v>
      </c>
      <c r="J2799" s="14" t="s">
        <v>4924</v>
      </c>
      <c r="K2799" s="16">
        <v>961.8</v>
      </c>
    </row>
    <row r="2800" spans="1:11">
      <c r="A2800" s="12" t="s">
        <v>6202</v>
      </c>
      <c r="B2800" s="12" t="s">
        <v>7860</v>
      </c>
      <c r="C2800" s="12" t="s">
        <v>7903</v>
      </c>
      <c r="D2800" s="13" t="s">
        <v>4931</v>
      </c>
      <c r="E2800" s="13" t="s">
        <v>4932</v>
      </c>
      <c r="F2800" s="13" t="s">
        <v>7905</v>
      </c>
      <c r="G2800" s="14" t="s">
        <v>4921</v>
      </c>
      <c r="H2800" s="14" t="s">
        <v>7906</v>
      </c>
      <c r="I2800" s="14" t="s">
        <v>4927</v>
      </c>
      <c r="J2800" s="14" t="s">
        <v>5221</v>
      </c>
      <c r="K2800" s="16">
        <v>961.8</v>
      </c>
    </row>
    <row r="2801" spans="1:11">
      <c r="A2801" s="12" t="s">
        <v>6202</v>
      </c>
      <c r="B2801" s="12" t="s">
        <v>7860</v>
      </c>
      <c r="C2801" s="12" t="s">
        <v>7903</v>
      </c>
      <c r="D2801" s="13" t="s">
        <v>4931</v>
      </c>
      <c r="E2801" s="13" t="s">
        <v>5083</v>
      </c>
      <c r="F2801" s="13" t="s">
        <v>5747</v>
      </c>
      <c r="G2801" s="14" t="s">
        <v>6000</v>
      </c>
      <c r="H2801" s="14" t="s">
        <v>4958</v>
      </c>
      <c r="I2801" s="14" t="s">
        <v>5834</v>
      </c>
      <c r="J2801" s="14" t="s">
        <v>5221</v>
      </c>
      <c r="K2801" s="16">
        <v>961.8</v>
      </c>
    </row>
    <row r="2802" spans="1:11">
      <c r="A2802" s="12" t="s">
        <v>6202</v>
      </c>
      <c r="B2802" s="12" t="s">
        <v>7860</v>
      </c>
      <c r="C2802" s="12" t="s">
        <v>7907</v>
      </c>
      <c r="D2802" s="13" t="s">
        <v>4918</v>
      </c>
      <c r="E2802" s="13" t="s">
        <v>4939</v>
      </c>
      <c r="F2802" s="13" t="s">
        <v>5883</v>
      </c>
      <c r="G2802" s="14" t="s">
        <v>4942</v>
      </c>
      <c r="H2802" s="14" t="s">
        <v>4938</v>
      </c>
      <c r="I2802" s="14" t="s">
        <v>4927</v>
      </c>
      <c r="J2802" s="14" t="s">
        <v>4924</v>
      </c>
      <c r="K2802" s="16">
        <v>900</v>
      </c>
    </row>
    <row r="2803" spans="1:11">
      <c r="A2803" s="12" t="s">
        <v>6202</v>
      </c>
      <c r="B2803" s="12" t="s">
        <v>7860</v>
      </c>
      <c r="C2803" s="12" t="s">
        <v>7907</v>
      </c>
      <c r="D2803" s="13" t="s">
        <v>4918</v>
      </c>
      <c r="E2803" s="13" t="s">
        <v>4943</v>
      </c>
      <c r="F2803" s="13" t="s">
        <v>4982</v>
      </c>
      <c r="G2803" s="14" t="s">
        <v>4960</v>
      </c>
      <c r="H2803" s="14"/>
      <c r="I2803" s="14"/>
      <c r="J2803" s="14" t="s">
        <v>4924</v>
      </c>
      <c r="K2803" s="16">
        <v>900</v>
      </c>
    </row>
    <row r="2804" spans="1:11">
      <c r="A2804" s="12" t="s">
        <v>6202</v>
      </c>
      <c r="B2804" s="12" t="s">
        <v>7860</v>
      </c>
      <c r="C2804" s="12" t="s">
        <v>7907</v>
      </c>
      <c r="D2804" s="13" t="s">
        <v>4918</v>
      </c>
      <c r="E2804" s="13" t="s">
        <v>4968</v>
      </c>
      <c r="F2804" s="13" t="s">
        <v>7908</v>
      </c>
      <c r="G2804" s="14" t="s">
        <v>4960</v>
      </c>
      <c r="H2804" s="14"/>
      <c r="I2804" s="14"/>
      <c r="J2804" s="14" t="s">
        <v>4924</v>
      </c>
      <c r="K2804" s="16">
        <v>900</v>
      </c>
    </row>
    <row r="2805" spans="1:11">
      <c r="A2805" s="12" t="s">
        <v>6202</v>
      </c>
      <c r="B2805" s="12" t="s">
        <v>7860</v>
      </c>
      <c r="C2805" s="12" t="s">
        <v>7907</v>
      </c>
      <c r="D2805" s="13" t="s">
        <v>4931</v>
      </c>
      <c r="E2805" s="13" t="s">
        <v>4932</v>
      </c>
      <c r="F2805" s="13" t="s">
        <v>6093</v>
      </c>
      <c r="G2805" s="14" t="s">
        <v>4921</v>
      </c>
      <c r="H2805" s="14" t="s">
        <v>5891</v>
      </c>
      <c r="I2805" s="14" t="s">
        <v>4927</v>
      </c>
      <c r="J2805" s="14" t="s">
        <v>5221</v>
      </c>
      <c r="K2805" s="16">
        <v>900</v>
      </c>
    </row>
    <row r="2806" spans="1:11">
      <c r="A2806" s="12" t="s">
        <v>6202</v>
      </c>
      <c r="B2806" s="12" t="s">
        <v>7860</v>
      </c>
      <c r="C2806" s="12" t="s">
        <v>7907</v>
      </c>
      <c r="D2806" s="13" t="s">
        <v>4931</v>
      </c>
      <c r="E2806" s="13" t="s">
        <v>5083</v>
      </c>
      <c r="F2806" s="13" t="s">
        <v>5747</v>
      </c>
      <c r="G2806" s="14" t="s">
        <v>4921</v>
      </c>
      <c r="H2806" s="14" t="s">
        <v>4958</v>
      </c>
      <c r="I2806" s="14" t="s">
        <v>5834</v>
      </c>
      <c r="J2806" s="14" t="s">
        <v>5221</v>
      </c>
      <c r="K2806" s="16">
        <v>900</v>
      </c>
    </row>
    <row r="2807" spans="1:11">
      <c r="A2807" s="12" t="s">
        <v>6202</v>
      </c>
      <c r="B2807" s="12" t="s">
        <v>7860</v>
      </c>
      <c r="C2807" s="12" t="s">
        <v>7909</v>
      </c>
      <c r="D2807" s="13" t="s">
        <v>4918</v>
      </c>
      <c r="E2807" s="13" t="s">
        <v>4919</v>
      </c>
      <c r="F2807" s="13" t="s">
        <v>7910</v>
      </c>
      <c r="G2807" s="14" t="s">
        <v>4921</v>
      </c>
      <c r="H2807" s="14" t="s">
        <v>4988</v>
      </c>
      <c r="I2807" s="14" t="s">
        <v>4949</v>
      </c>
      <c r="J2807" s="14" t="s">
        <v>4924</v>
      </c>
      <c r="K2807" s="16">
        <v>10</v>
      </c>
    </row>
    <row r="2808" spans="1:11">
      <c r="A2808" s="12" t="s">
        <v>6202</v>
      </c>
      <c r="B2808" s="12" t="s">
        <v>7860</v>
      </c>
      <c r="C2808" s="12" t="s">
        <v>7909</v>
      </c>
      <c r="D2808" s="13" t="s">
        <v>4918</v>
      </c>
      <c r="E2808" s="13" t="s">
        <v>4919</v>
      </c>
      <c r="F2808" s="13" t="s">
        <v>7911</v>
      </c>
      <c r="G2808" s="14" t="s">
        <v>4921</v>
      </c>
      <c r="H2808" s="14" t="s">
        <v>4988</v>
      </c>
      <c r="I2808" s="14" t="s">
        <v>4947</v>
      </c>
      <c r="J2808" s="14" t="s">
        <v>4924</v>
      </c>
      <c r="K2808" s="16">
        <v>10</v>
      </c>
    </row>
    <row r="2809" spans="1:11">
      <c r="A2809" s="12" t="s">
        <v>6202</v>
      </c>
      <c r="B2809" s="12" t="s">
        <v>7860</v>
      </c>
      <c r="C2809" s="12" t="s">
        <v>7909</v>
      </c>
      <c r="D2809" s="13" t="s">
        <v>4918</v>
      </c>
      <c r="E2809" s="13" t="s">
        <v>4919</v>
      </c>
      <c r="F2809" s="13" t="s">
        <v>7912</v>
      </c>
      <c r="G2809" s="14" t="s">
        <v>4921</v>
      </c>
      <c r="H2809" s="14" t="s">
        <v>4988</v>
      </c>
      <c r="I2809" s="14" t="s">
        <v>4949</v>
      </c>
      <c r="J2809" s="14" t="s">
        <v>4924</v>
      </c>
      <c r="K2809" s="16">
        <v>10</v>
      </c>
    </row>
    <row r="2810" spans="1:11">
      <c r="A2810" s="12" t="s">
        <v>6202</v>
      </c>
      <c r="B2810" s="12" t="s">
        <v>7860</v>
      </c>
      <c r="C2810" s="12" t="s">
        <v>7909</v>
      </c>
      <c r="D2810" s="13" t="s">
        <v>4931</v>
      </c>
      <c r="E2810" s="13" t="s">
        <v>4932</v>
      </c>
      <c r="F2810" s="13" t="s">
        <v>7913</v>
      </c>
      <c r="G2810" s="14" t="s">
        <v>4921</v>
      </c>
      <c r="H2810" s="14" t="s">
        <v>5175</v>
      </c>
      <c r="I2810" s="14" t="s">
        <v>4927</v>
      </c>
      <c r="J2810" s="14" t="s">
        <v>5221</v>
      </c>
      <c r="K2810" s="16">
        <v>10</v>
      </c>
    </row>
    <row r="2811" spans="1:11">
      <c r="A2811" s="12" t="s">
        <v>6202</v>
      </c>
      <c r="B2811" s="12" t="s">
        <v>7860</v>
      </c>
      <c r="C2811" s="12" t="s">
        <v>7909</v>
      </c>
      <c r="D2811" s="13" t="s">
        <v>4931</v>
      </c>
      <c r="E2811" s="13" t="s">
        <v>4932</v>
      </c>
      <c r="F2811" s="13" t="s">
        <v>7914</v>
      </c>
      <c r="G2811" s="14" t="s">
        <v>4921</v>
      </c>
      <c r="H2811" s="14" t="s">
        <v>5175</v>
      </c>
      <c r="I2811" s="14" t="s">
        <v>4927</v>
      </c>
      <c r="J2811" s="14" t="s">
        <v>5221</v>
      </c>
      <c r="K2811" s="16">
        <v>10</v>
      </c>
    </row>
    <row r="2812" spans="1:11">
      <c r="A2812" s="12" t="s">
        <v>6202</v>
      </c>
      <c r="B2812" s="12" t="s">
        <v>7860</v>
      </c>
      <c r="C2812" s="12" t="s">
        <v>7915</v>
      </c>
      <c r="D2812" s="13" t="s">
        <v>4918</v>
      </c>
      <c r="E2812" s="13" t="s">
        <v>4919</v>
      </c>
      <c r="F2812" s="13" t="s">
        <v>7916</v>
      </c>
      <c r="G2812" s="14" t="s">
        <v>4921</v>
      </c>
      <c r="H2812" s="14" t="s">
        <v>4958</v>
      </c>
      <c r="I2812" s="14" t="s">
        <v>4949</v>
      </c>
      <c r="J2812" s="14" t="s">
        <v>4924</v>
      </c>
      <c r="K2812" s="16">
        <v>3638</v>
      </c>
    </row>
    <row r="2813" spans="1:11">
      <c r="A2813" s="12" t="s">
        <v>6202</v>
      </c>
      <c r="B2813" s="12" t="s">
        <v>7860</v>
      </c>
      <c r="C2813" s="12" t="s">
        <v>7915</v>
      </c>
      <c r="D2813" s="13" t="s">
        <v>4918</v>
      </c>
      <c r="E2813" s="13" t="s">
        <v>4919</v>
      </c>
      <c r="F2813" s="13" t="s">
        <v>7917</v>
      </c>
      <c r="G2813" s="14" t="s">
        <v>4921</v>
      </c>
      <c r="H2813" s="14" t="s">
        <v>7918</v>
      </c>
      <c r="I2813" s="14" t="s">
        <v>5351</v>
      </c>
      <c r="J2813" s="14" t="s">
        <v>4924</v>
      </c>
      <c r="K2813" s="16">
        <v>3638</v>
      </c>
    </row>
    <row r="2814" spans="1:11">
      <c r="A2814" s="12" t="s">
        <v>6202</v>
      </c>
      <c r="B2814" s="12" t="s">
        <v>7860</v>
      </c>
      <c r="C2814" s="12" t="s">
        <v>7915</v>
      </c>
      <c r="D2814" s="13" t="s">
        <v>4918</v>
      </c>
      <c r="E2814" s="13" t="s">
        <v>4919</v>
      </c>
      <c r="F2814" s="13" t="s">
        <v>7919</v>
      </c>
      <c r="G2814" s="14" t="s">
        <v>4921</v>
      </c>
      <c r="H2814" s="14" t="s">
        <v>6310</v>
      </c>
      <c r="I2814" s="14" t="s">
        <v>5065</v>
      </c>
      <c r="J2814" s="14" t="s">
        <v>4924</v>
      </c>
      <c r="K2814" s="16">
        <v>3638</v>
      </c>
    </row>
    <row r="2815" spans="1:11">
      <c r="A2815" s="12" t="s">
        <v>6202</v>
      </c>
      <c r="B2815" s="12" t="s">
        <v>7860</v>
      </c>
      <c r="C2815" s="12" t="s">
        <v>7915</v>
      </c>
      <c r="D2815" s="13" t="s">
        <v>4931</v>
      </c>
      <c r="E2815" s="13" t="s">
        <v>4932</v>
      </c>
      <c r="F2815" s="13" t="s">
        <v>7920</v>
      </c>
      <c r="G2815" s="14" t="s">
        <v>4921</v>
      </c>
      <c r="H2815" s="14" t="s">
        <v>4926</v>
      </c>
      <c r="I2815" s="14" t="s">
        <v>4927</v>
      </c>
      <c r="J2815" s="14" t="s">
        <v>5221</v>
      </c>
      <c r="K2815" s="16">
        <v>3638</v>
      </c>
    </row>
    <row r="2816" spans="1:11">
      <c r="A2816" s="12" t="s">
        <v>6202</v>
      </c>
      <c r="B2816" s="12" t="s">
        <v>7860</v>
      </c>
      <c r="C2816" s="12" t="s">
        <v>7915</v>
      </c>
      <c r="D2816" s="13" t="s">
        <v>4931</v>
      </c>
      <c r="E2816" s="13" t="s">
        <v>4932</v>
      </c>
      <c r="F2816" s="13" t="s">
        <v>7921</v>
      </c>
      <c r="G2816" s="14" t="s">
        <v>4921</v>
      </c>
      <c r="H2816" s="14" t="s">
        <v>5007</v>
      </c>
      <c r="I2816" s="14" t="s">
        <v>4947</v>
      </c>
      <c r="J2816" s="14" t="s">
        <v>5221</v>
      </c>
      <c r="K2816" s="16">
        <v>3638</v>
      </c>
    </row>
    <row r="2817" spans="1:11">
      <c r="A2817" s="12" t="s">
        <v>6202</v>
      </c>
      <c r="B2817" s="12" t="s">
        <v>7860</v>
      </c>
      <c r="C2817" s="12" t="s">
        <v>7922</v>
      </c>
      <c r="D2817" s="13" t="s">
        <v>4918</v>
      </c>
      <c r="E2817" s="13" t="s">
        <v>4919</v>
      </c>
      <c r="F2817" s="13" t="s">
        <v>7923</v>
      </c>
      <c r="G2817" s="14" t="s">
        <v>4921</v>
      </c>
      <c r="H2817" s="14" t="s">
        <v>5007</v>
      </c>
      <c r="I2817" s="14" t="s">
        <v>4947</v>
      </c>
      <c r="J2817" s="14" t="s">
        <v>4924</v>
      </c>
      <c r="K2817" s="16">
        <v>1000</v>
      </c>
    </row>
    <row r="2818" spans="1:11">
      <c r="A2818" s="12" t="s">
        <v>6202</v>
      </c>
      <c r="B2818" s="12" t="s">
        <v>7860</v>
      </c>
      <c r="C2818" s="12" t="s">
        <v>7922</v>
      </c>
      <c r="D2818" s="13" t="s">
        <v>4918</v>
      </c>
      <c r="E2818" s="13" t="s">
        <v>4919</v>
      </c>
      <c r="F2818" s="13" t="s">
        <v>7924</v>
      </c>
      <c r="G2818" s="14" t="s">
        <v>4921</v>
      </c>
      <c r="H2818" s="14" t="s">
        <v>4926</v>
      </c>
      <c r="I2818" s="14" t="s">
        <v>4927</v>
      </c>
      <c r="J2818" s="14" t="s">
        <v>4924</v>
      </c>
      <c r="K2818" s="16">
        <v>1000</v>
      </c>
    </row>
    <row r="2819" spans="1:11">
      <c r="A2819" s="12" t="s">
        <v>6202</v>
      </c>
      <c r="B2819" s="12" t="s">
        <v>7860</v>
      </c>
      <c r="C2819" s="12" t="s">
        <v>7922</v>
      </c>
      <c r="D2819" s="13" t="s">
        <v>4918</v>
      </c>
      <c r="E2819" s="13" t="s">
        <v>4919</v>
      </c>
      <c r="F2819" s="13" t="s">
        <v>7925</v>
      </c>
      <c r="G2819" s="14" t="s">
        <v>4921</v>
      </c>
      <c r="H2819" s="14" t="s">
        <v>4946</v>
      </c>
      <c r="I2819" s="14" t="s">
        <v>6839</v>
      </c>
      <c r="J2819" s="14" t="s">
        <v>4924</v>
      </c>
      <c r="K2819" s="16">
        <v>1000</v>
      </c>
    </row>
    <row r="2820" spans="1:11">
      <c r="A2820" s="12" t="s">
        <v>6202</v>
      </c>
      <c r="B2820" s="12" t="s">
        <v>7860</v>
      </c>
      <c r="C2820" s="12" t="s">
        <v>7922</v>
      </c>
      <c r="D2820" s="13" t="s">
        <v>4931</v>
      </c>
      <c r="E2820" s="13" t="s">
        <v>4932</v>
      </c>
      <c r="F2820" s="13" t="s">
        <v>7926</v>
      </c>
      <c r="G2820" s="14" t="s">
        <v>4921</v>
      </c>
      <c r="H2820" s="14" t="s">
        <v>4926</v>
      </c>
      <c r="I2820" s="14" t="s">
        <v>4927</v>
      </c>
      <c r="J2820" s="14" t="s">
        <v>5221</v>
      </c>
      <c r="K2820" s="16">
        <v>1000</v>
      </c>
    </row>
    <row r="2821" spans="1:11">
      <c r="A2821" s="12" t="s">
        <v>6202</v>
      </c>
      <c r="B2821" s="12" t="s">
        <v>7860</v>
      </c>
      <c r="C2821" s="12" t="s">
        <v>7922</v>
      </c>
      <c r="D2821" s="13" t="s">
        <v>4931</v>
      </c>
      <c r="E2821" s="13" t="s">
        <v>4932</v>
      </c>
      <c r="F2821" s="13" t="s">
        <v>7927</v>
      </c>
      <c r="G2821" s="14" t="s">
        <v>4960</v>
      </c>
      <c r="H2821" s="14"/>
      <c r="I2821" s="14"/>
      <c r="J2821" s="14" t="s">
        <v>5221</v>
      </c>
      <c r="K2821" s="16">
        <v>1000</v>
      </c>
    </row>
    <row r="2822" spans="1:11">
      <c r="A2822" s="12" t="s">
        <v>6202</v>
      </c>
      <c r="B2822" s="12" t="s">
        <v>7860</v>
      </c>
      <c r="C2822" s="12" t="s">
        <v>7928</v>
      </c>
      <c r="D2822" s="13" t="s">
        <v>4918</v>
      </c>
      <c r="E2822" s="13" t="s">
        <v>4919</v>
      </c>
      <c r="F2822" s="13" t="s">
        <v>7929</v>
      </c>
      <c r="G2822" s="14" t="s">
        <v>4921</v>
      </c>
      <c r="H2822" s="14" t="s">
        <v>6565</v>
      </c>
      <c r="I2822" s="14" t="s">
        <v>7646</v>
      </c>
      <c r="J2822" s="14" t="s">
        <v>4924</v>
      </c>
      <c r="K2822" s="16">
        <v>2400</v>
      </c>
    </row>
    <row r="2823" spans="1:11">
      <c r="A2823" s="12" t="s">
        <v>6202</v>
      </c>
      <c r="B2823" s="12" t="s">
        <v>7860</v>
      </c>
      <c r="C2823" s="12" t="s">
        <v>7928</v>
      </c>
      <c r="D2823" s="13" t="s">
        <v>4918</v>
      </c>
      <c r="E2823" s="13" t="s">
        <v>4919</v>
      </c>
      <c r="F2823" s="13" t="s">
        <v>7921</v>
      </c>
      <c r="G2823" s="14" t="s">
        <v>4921</v>
      </c>
      <c r="H2823" s="14" t="s">
        <v>5007</v>
      </c>
      <c r="I2823" s="14" t="s">
        <v>4947</v>
      </c>
      <c r="J2823" s="14" t="s">
        <v>4924</v>
      </c>
      <c r="K2823" s="16">
        <v>2400</v>
      </c>
    </row>
    <row r="2824" spans="1:11">
      <c r="A2824" s="12" t="s">
        <v>6202</v>
      </c>
      <c r="B2824" s="12" t="s">
        <v>7860</v>
      </c>
      <c r="C2824" s="12" t="s">
        <v>7928</v>
      </c>
      <c r="D2824" s="13" t="s">
        <v>4918</v>
      </c>
      <c r="E2824" s="13" t="s">
        <v>4919</v>
      </c>
      <c r="F2824" s="13" t="s">
        <v>7930</v>
      </c>
      <c r="G2824" s="14" t="s">
        <v>4921</v>
      </c>
      <c r="H2824" s="14" t="s">
        <v>5947</v>
      </c>
      <c r="I2824" s="14" t="s">
        <v>7646</v>
      </c>
      <c r="J2824" s="14" t="s">
        <v>4924</v>
      </c>
      <c r="K2824" s="16">
        <v>2400</v>
      </c>
    </row>
    <row r="2825" spans="1:11">
      <c r="A2825" s="12" t="s">
        <v>6202</v>
      </c>
      <c r="B2825" s="12" t="s">
        <v>7860</v>
      </c>
      <c r="C2825" s="12" t="s">
        <v>7928</v>
      </c>
      <c r="D2825" s="13" t="s">
        <v>4931</v>
      </c>
      <c r="E2825" s="13" t="s">
        <v>4932</v>
      </c>
      <c r="F2825" s="13" t="s">
        <v>7931</v>
      </c>
      <c r="G2825" s="14" t="s">
        <v>4921</v>
      </c>
      <c r="H2825" s="14" t="s">
        <v>4926</v>
      </c>
      <c r="I2825" s="14" t="s">
        <v>4927</v>
      </c>
      <c r="J2825" s="14" t="s">
        <v>5221</v>
      </c>
      <c r="K2825" s="16">
        <v>2400</v>
      </c>
    </row>
    <row r="2826" spans="1:11">
      <c r="A2826" s="12" t="s">
        <v>6202</v>
      </c>
      <c r="B2826" s="12" t="s">
        <v>7860</v>
      </c>
      <c r="C2826" s="12" t="s">
        <v>7928</v>
      </c>
      <c r="D2826" s="13" t="s">
        <v>4931</v>
      </c>
      <c r="E2826" s="13" t="s">
        <v>4932</v>
      </c>
      <c r="F2826" s="13" t="s">
        <v>7932</v>
      </c>
      <c r="G2826" s="14" t="s">
        <v>4921</v>
      </c>
      <c r="H2826" s="14" t="s">
        <v>4926</v>
      </c>
      <c r="I2826" s="14" t="s">
        <v>4927</v>
      </c>
      <c r="J2826" s="14" t="s">
        <v>5221</v>
      </c>
      <c r="K2826" s="16">
        <v>2400</v>
      </c>
    </row>
    <row r="2827" spans="1:11">
      <c r="A2827" s="12" t="s">
        <v>6202</v>
      </c>
      <c r="B2827" s="12" t="s">
        <v>7860</v>
      </c>
      <c r="C2827" s="12" t="s">
        <v>7933</v>
      </c>
      <c r="D2827" s="13" t="s">
        <v>4918</v>
      </c>
      <c r="E2827" s="13" t="s">
        <v>4919</v>
      </c>
      <c r="F2827" s="13" t="s">
        <v>7934</v>
      </c>
      <c r="G2827" s="14" t="s">
        <v>4921</v>
      </c>
      <c r="H2827" s="14" t="s">
        <v>6565</v>
      </c>
      <c r="I2827" s="14" t="s">
        <v>7646</v>
      </c>
      <c r="J2827" s="14" t="s">
        <v>4924</v>
      </c>
      <c r="K2827" s="16">
        <v>1122</v>
      </c>
    </row>
    <row r="2828" spans="1:11">
      <c r="A2828" s="12" t="s">
        <v>6202</v>
      </c>
      <c r="B2828" s="12" t="s">
        <v>7860</v>
      </c>
      <c r="C2828" s="12" t="s">
        <v>7933</v>
      </c>
      <c r="D2828" s="13" t="s">
        <v>4918</v>
      </c>
      <c r="E2828" s="13" t="s">
        <v>4919</v>
      </c>
      <c r="F2828" s="13" t="s">
        <v>7921</v>
      </c>
      <c r="G2828" s="14" t="s">
        <v>4921</v>
      </c>
      <c r="H2828" s="14" t="s">
        <v>5007</v>
      </c>
      <c r="I2828" s="14" t="s">
        <v>4947</v>
      </c>
      <c r="J2828" s="14" t="s">
        <v>4924</v>
      </c>
      <c r="K2828" s="16">
        <v>1122</v>
      </c>
    </row>
    <row r="2829" spans="1:11">
      <c r="A2829" s="12" t="s">
        <v>6202</v>
      </c>
      <c r="B2829" s="12" t="s">
        <v>7860</v>
      </c>
      <c r="C2829" s="12" t="s">
        <v>7933</v>
      </c>
      <c r="D2829" s="13" t="s">
        <v>4918</v>
      </c>
      <c r="E2829" s="13" t="s">
        <v>4919</v>
      </c>
      <c r="F2829" s="13" t="s">
        <v>7935</v>
      </c>
      <c r="G2829" s="14" t="s">
        <v>4921</v>
      </c>
      <c r="H2829" s="14" t="s">
        <v>5947</v>
      </c>
      <c r="I2829" s="14" t="s">
        <v>7646</v>
      </c>
      <c r="J2829" s="14" t="s">
        <v>4924</v>
      </c>
      <c r="K2829" s="16">
        <v>1122</v>
      </c>
    </row>
    <row r="2830" spans="1:11">
      <c r="A2830" s="12" t="s">
        <v>6202</v>
      </c>
      <c r="B2830" s="12" t="s">
        <v>7860</v>
      </c>
      <c r="C2830" s="12" t="s">
        <v>7933</v>
      </c>
      <c r="D2830" s="13" t="s">
        <v>4931</v>
      </c>
      <c r="E2830" s="13" t="s">
        <v>4932</v>
      </c>
      <c r="F2830" s="13" t="s">
        <v>7936</v>
      </c>
      <c r="G2830" s="14" t="s">
        <v>4921</v>
      </c>
      <c r="H2830" s="14" t="s">
        <v>4926</v>
      </c>
      <c r="I2830" s="14" t="s">
        <v>4927</v>
      </c>
      <c r="J2830" s="14" t="s">
        <v>5221</v>
      </c>
      <c r="K2830" s="16">
        <v>1122</v>
      </c>
    </row>
    <row r="2831" spans="1:11">
      <c r="A2831" s="12" t="s">
        <v>6202</v>
      </c>
      <c r="B2831" s="12" t="s">
        <v>7860</v>
      </c>
      <c r="C2831" s="12" t="s">
        <v>7933</v>
      </c>
      <c r="D2831" s="13" t="s">
        <v>4931</v>
      </c>
      <c r="E2831" s="13" t="s">
        <v>4932</v>
      </c>
      <c r="F2831" s="13" t="s">
        <v>7937</v>
      </c>
      <c r="G2831" s="14" t="s">
        <v>4921</v>
      </c>
      <c r="H2831" s="14" t="s">
        <v>4926</v>
      </c>
      <c r="I2831" s="14" t="s">
        <v>4927</v>
      </c>
      <c r="J2831" s="14" t="s">
        <v>5221</v>
      </c>
      <c r="K2831" s="16">
        <v>1122</v>
      </c>
    </row>
    <row r="2832" spans="1:11">
      <c r="A2832" s="12" t="s">
        <v>6202</v>
      </c>
      <c r="B2832" s="12" t="s">
        <v>7860</v>
      </c>
      <c r="C2832" s="12" t="s">
        <v>7938</v>
      </c>
      <c r="D2832" s="13" t="s">
        <v>4918</v>
      </c>
      <c r="E2832" s="13" t="s">
        <v>4919</v>
      </c>
      <c r="F2832" s="13" t="s">
        <v>7939</v>
      </c>
      <c r="G2832" s="14" t="s">
        <v>4921</v>
      </c>
      <c r="H2832" s="14" t="s">
        <v>7940</v>
      </c>
      <c r="I2832" s="14" t="s">
        <v>7646</v>
      </c>
      <c r="J2832" s="14" t="s">
        <v>4924</v>
      </c>
      <c r="K2832" s="16">
        <v>544</v>
      </c>
    </row>
    <row r="2833" spans="1:11">
      <c r="A2833" s="12" t="s">
        <v>6202</v>
      </c>
      <c r="B2833" s="12" t="s">
        <v>7860</v>
      </c>
      <c r="C2833" s="12" t="s">
        <v>7938</v>
      </c>
      <c r="D2833" s="13" t="s">
        <v>4918</v>
      </c>
      <c r="E2833" s="13" t="s">
        <v>4919</v>
      </c>
      <c r="F2833" s="13" t="s">
        <v>7941</v>
      </c>
      <c r="G2833" s="14" t="s">
        <v>4921</v>
      </c>
      <c r="H2833" s="14" t="s">
        <v>7940</v>
      </c>
      <c r="I2833" s="14" t="s">
        <v>7646</v>
      </c>
      <c r="J2833" s="14" t="s">
        <v>4924</v>
      </c>
      <c r="K2833" s="16">
        <v>544</v>
      </c>
    </row>
    <row r="2834" spans="1:11">
      <c r="A2834" s="12" t="s">
        <v>6202</v>
      </c>
      <c r="B2834" s="12" t="s">
        <v>7860</v>
      </c>
      <c r="C2834" s="12" t="s">
        <v>7938</v>
      </c>
      <c r="D2834" s="13" t="s">
        <v>4918</v>
      </c>
      <c r="E2834" s="13" t="s">
        <v>4919</v>
      </c>
      <c r="F2834" s="13" t="s">
        <v>7921</v>
      </c>
      <c r="G2834" s="14" t="s">
        <v>4921</v>
      </c>
      <c r="H2834" s="14" t="s">
        <v>5007</v>
      </c>
      <c r="I2834" s="14" t="s">
        <v>4947</v>
      </c>
      <c r="J2834" s="14" t="s">
        <v>4924</v>
      </c>
      <c r="K2834" s="16">
        <v>544</v>
      </c>
    </row>
    <row r="2835" spans="1:11">
      <c r="A2835" s="12" t="s">
        <v>6202</v>
      </c>
      <c r="B2835" s="12" t="s">
        <v>7860</v>
      </c>
      <c r="C2835" s="12" t="s">
        <v>7938</v>
      </c>
      <c r="D2835" s="13" t="s">
        <v>4931</v>
      </c>
      <c r="E2835" s="13" t="s">
        <v>4932</v>
      </c>
      <c r="F2835" s="13" t="s">
        <v>7942</v>
      </c>
      <c r="G2835" s="14" t="s">
        <v>4921</v>
      </c>
      <c r="H2835" s="14" t="s">
        <v>4926</v>
      </c>
      <c r="I2835" s="14" t="s">
        <v>4927</v>
      </c>
      <c r="J2835" s="14" t="s">
        <v>5221</v>
      </c>
      <c r="K2835" s="16">
        <v>544</v>
      </c>
    </row>
    <row r="2836" spans="1:11">
      <c r="A2836" s="12" t="s">
        <v>6202</v>
      </c>
      <c r="B2836" s="12" t="s">
        <v>7860</v>
      </c>
      <c r="C2836" s="12" t="s">
        <v>7938</v>
      </c>
      <c r="D2836" s="13" t="s">
        <v>4931</v>
      </c>
      <c r="E2836" s="13" t="s">
        <v>4932</v>
      </c>
      <c r="F2836" s="13" t="s">
        <v>7943</v>
      </c>
      <c r="G2836" s="14" t="s">
        <v>4921</v>
      </c>
      <c r="H2836" s="14" t="s">
        <v>4926</v>
      </c>
      <c r="I2836" s="14" t="s">
        <v>4927</v>
      </c>
      <c r="J2836" s="14" t="s">
        <v>5221</v>
      </c>
      <c r="K2836" s="16">
        <v>544</v>
      </c>
    </row>
    <row r="2837" spans="1:11">
      <c r="A2837" s="12" t="s">
        <v>6202</v>
      </c>
      <c r="B2837" s="12" t="s">
        <v>7860</v>
      </c>
      <c r="C2837" s="12" t="s">
        <v>7944</v>
      </c>
      <c r="D2837" s="13" t="s">
        <v>4918</v>
      </c>
      <c r="E2837" s="13" t="s">
        <v>4919</v>
      </c>
      <c r="F2837" s="13" t="s">
        <v>7945</v>
      </c>
      <c r="G2837" s="14" t="s">
        <v>6000</v>
      </c>
      <c r="H2837" s="14" t="s">
        <v>7593</v>
      </c>
      <c r="I2837" s="14" t="s">
        <v>7583</v>
      </c>
      <c r="J2837" s="14" t="s">
        <v>4924</v>
      </c>
      <c r="K2837" s="16">
        <v>96</v>
      </c>
    </row>
    <row r="2838" spans="1:11">
      <c r="A2838" s="12" t="s">
        <v>6202</v>
      </c>
      <c r="B2838" s="12" t="s">
        <v>7860</v>
      </c>
      <c r="C2838" s="12" t="s">
        <v>7944</v>
      </c>
      <c r="D2838" s="13" t="s">
        <v>4918</v>
      </c>
      <c r="E2838" s="13" t="s">
        <v>4939</v>
      </c>
      <c r="F2838" s="13" t="s">
        <v>5883</v>
      </c>
      <c r="G2838" s="14" t="s">
        <v>4942</v>
      </c>
      <c r="H2838" s="14" t="s">
        <v>4938</v>
      </c>
      <c r="I2838" s="14" t="s">
        <v>4927</v>
      </c>
      <c r="J2838" s="14" t="s">
        <v>4924</v>
      </c>
      <c r="K2838" s="16">
        <v>96</v>
      </c>
    </row>
    <row r="2839" spans="1:11">
      <c r="A2839" s="12" t="s">
        <v>6202</v>
      </c>
      <c r="B2839" s="12" t="s">
        <v>7860</v>
      </c>
      <c r="C2839" s="12" t="s">
        <v>7944</v>
      </c>
      <c r="D2839" s="13" t="s">
        <v>4918</v>
      </c>
      <c r="E2839" s="13" t="s">
        <v>4968</v>
      </c>
      <c r="F2839" s="13" t="s">
        <v>7946</v>
      </c>
      <c r="G2839" s="14" t="s">
        <v>4960</v>
      </c>
      <c r="H2839" s="14"/>
      <c r="I2839" s="14"/>
      <c r="J2839" s="14" t="s">
        <v>4924</v>
      </c>
      <c r="K2839" s="16">
        <v>96</v>
      </c>
    </row>
    <row r="2840" spans="1:11">
      <c r="A2840" s="12" t="s">
        <v>6202</v>
      </c>
      <c r="B2840" s="12" t="s">
        <v>7860</v>
      </c>
      <c r="C2840" s="12" t="s">
        <v>7944</v>
      </c>
      <c r="D2840" s="13" t="s">
        <v>4931</v>
      </c>
      <c r="E2840" s="13" t="s">
        <v>4932</v>
      </c>
      <c r="F2840" s="13" t="s">
        <v>7947</v>
      </c>
      <c r="G2840" s="14" t="s">
        <v>6000</v>
      </c>
      <c r="H2840" s="14" t="s">
        <v>5175</v>
      </c>
      <c r="I2840" s="14" t="s">
        <v>4927</v>
      </c>
      <c r="J2840" s="14" t="s">
        <v>5221</v>
      </c>
      <c r="K2840" s="16">
        <v>96</v>
      </c>
    </row>
    <row r="2841" spans="1:11">
      <c r="A2841" s="12" t="s">
        <v>6202</v>
      </c>
      <c r="B2841" s="12" t="s">
        <v>7860</v>
      </c>
      <c r="C2841" s="12" t="s">
        <v>7944</v>
      </c>
      <c r="D2841" s="13" t="s">
        <v>4931</v>
      </c>
      <c r="E2841" s="13" t="s">
        <v>5083</v>
      </c>
      <c r="F2841" s="13" t="s">
        <v>5747</v>
      </c>
      <c r="G2841" s="14" t="s">
        <v>4921</v>
      </c>
      <c r="H2841" s="14" t="s">
        <v>4958</v>
      </c>
      <c r="I2841" s="14" t="s">
        <v>5834</v>
      </c>
      <c r="J2841" s="14" t="s">
        <v>5221</v>
      </c>
      <c r="K2841" s="16">
        <v>96</v>
      </c>
    </row>
    <row r="2842" spans="1:11">
      <c r="A2842" s="12" t="s">
        <v>6202</v>
      </c>
      <c r="B2842" s="12" t="s">
        <v>7860</v>
      </c>
      <c r="C2842" s="12" t="s">
        <v>7948</v>
      </c>
      <c r="D2842" s="13" t="s">
        <v>4918</v>
      </c>
      <c r="E2842" s="13" t="s">
        <v>4919</v>
      </c>
      <c r="F2842" s="13" t="s">
        <v>7949</v>
      </c>
      <c r="G2842" s="14" t="s">
        <v>4921</v>
      </c>
      <c r="H2842" s="14" t="s">
        <v>5314</v>
      </c>
      <c r="I2842" s="14" t="s">
        <v>6869</v>
      </c>
      <c r="J2842" s="14" t="s">
        <v>4924</v>
      </c>
      <c r="K2842" s="16">
        <v>177</v>
      </c>
    </row>
    <row r="2843" spans="1:11">
      <c r="A2843" s="12" t="s">
        <v>6202</v>
      </c>
      <c r="B2843" s="12" t="s">
        <v>7860</v>
      </c>
      <c r="C2843" s="12" t="s">
        <v>7948</v>
      </c>
      <c r="D2843" s="13" t="s">
        <v>4918</v>
      </c>
      <c r="E2843" s="13" t="s">
        <v>4919</v>
      </c>
      <c r="F2843" s="13" t="s">
        <v>7950</v>
      </c>
      <c r="G2843" s="14" t="s">
        <v>4921</v>
      </c>
      <c r="H2843" s="14" t="s">
        <v>5935</v>
      </c>
      <c r="I2843" s="14" t="s">
        <v>6869</v>
      </c>
      <c r="J2843" s="14" t="s">
        <v>4924</v>
      </c>
      <c r="K2843" s="16">
        <v>177</v>
      </c>
    </row>
    <row r="2844" spans="1:11">
      <c r="A2844" s="12" t="s">
        <v>6202</v>
      </c>
      <c r="B2844" s="12" t="s">
        <v>7860</v>
      </c>
      <c r="C2844" s="12" t="s">
        <v>7948</v>
      </c>
      <c r="D2844" s="13" t="s">
        <v>4918</v>
      </c>
      <c r="E2844" s="13" t="s">
        <v>4919</v>
      </c>
      <c r="F2844" s="13" t="s">
        <v>7951</v>
      </c>
      <c r="G2844" s="14" t="s">
        <v>4921</v>
      </c>
      <c r="H2844" s="14" t="s">
        <v>5007</v>
      </c>
      <c r="I2844" s="14" t="s">
        <v>4947</v>
      </c>
      <c r="J2844" s="14" t="s">
        <v>4924</v>
      </c>
      <c r="K2844" s="16">
        <v>177</v>
      </c>
    </row>
    <row r="2845" spans="1:11">
      <c r="A2845" s="12" t="s">
        <v>6202</v>
      </c>
      <c r="B2845" s="12" t="s">
        <v>7860</v>
      </c>
      <c r="C2845" s="12" t="s">
        <v>7948</v>
      </c>
      <c r="D2845" s="13" t="s">
        <v>4931</v>
      </c>
      <c r="E2845" s="13" t="s">
        <v>4932</v>
      </c>
      <c r="F2845" s="13" t="s">
        <v>7952</v>
      </c>
      <c r="G2845" s="14" t="s">
        <v>4942</v>
      </c>
      <c r="H2845" s="14" t="s">
        <v>4938</v>
      </c>
      <c r="I2845" s="14" t="s">
        <v>4927</v>
      </c>
      <c r="J2845" s="14" t="s">
        <v>5221</v>
      </c>
      <c r="K2845" s="16">
        <v>177</v>
      </c>
    </row>
    <row r="2846" spans="1:11">
      <c r="A2846" s="12" t="s">
        <v>6202</v>
      </c>
      <c r="B2846" s="12" t="s">
        <v>7860</v>
      </c>
      <c r="C2846" s="12" t="s">
        <v>7948</v>
      </c>
      <c r="D2846" s="13" t="s">
        <v>4931</v>
      </c>
      <c r="E2846" s="13" t="s">
        <v>5083</v>
      </c>
      <c r="F2846" s="13" t="s">
        <v>5747</v>
      </c>
      <c r="G2846" s="14" t="s">
        <v>4921</v>
      </c>
      <c r="H2846" s="14" t="s">
        <v>4958</v>
      </c>
      <c r="I2846" s="14" t="s">
        <v>5834</v>
      </c>
      <c r="J2846" s="14" t="s">
        <v>5221</v>
      </c>
      <c r="K2846" s="16">
        <v>177</v>
      </c>
    </row>
    <row r="2847" spans="1:11">
      <c r="A2847" s="12" t="s">
        <v>6202</v>
      </c>
      <c r="B2847" s="12" t="s">
        <v>7860</v>
      </c>
      <c r="C2847" s="12" t="s">
        <v>7953</v>
      </c>
      <c r="D2847" s="13" t="s">
        <v>4918</v>
      </c>
      <c r="E2847" s="13" t="s">
        <v>4919</v>
      </c>
      <c r="F2847" s="13" t="s">
        <v>7954</v>
      </c>
      <c r="G2847" s="14" t="s">
        <v>4921</v>
      </c>
      <c r="H2847" s="14" t="s">
        <v>5056</v>
      </c>
      <c r="I2847" s="14" t="s">
        <v>5985</v>
      </c>
      <c r="J2847" s="14" t="s">
        <v>4924</v>
      </c>
      <c r="K2847" s="16">
        <v>14</v>
      </c>
    </row>
    <row r="2848" spans="1:11">
      <c r="A2848" s="12" t="s">
        <v>6202</v>
      </c>
      <c r="B2848" s="12" t="s">
        <v>7860</v>
      </c>
      <c r="C2848" s="12" t="s">
        <v>7953</v>
      </c>
      <c r="D2848" s="13" t="s">
        <v>4918</v>
      </c>
      <c r="E2848" s="13" t="s">
        <v>4919</v>
      </c>
      <c r="F2848" s="13" t="s">
        <v>7955</v>
      </c>
      <c r="G2848" s="14" t="s">
        <v>4921</v>
      </c>
      <c r="H2848" s="14" t="s">
        <v>4958</v>
      </c>
      <c r="I2848" s="14" t="s">
        <v>5065</v>
      </c>
      <c r="J2848" s="14" t="s">
        <v>4924</v>
      </c>
      <c r="K2848" s="16">
        <v>14</v>
      </c>
    </row>
    <row r="2849" spans="1:11">
      <c r="A2849" s="12" t="s">
        <v>6202</v>
      </c>
      <c r="B2849" s="12" t="s">
        <v>7860</v>
      </c>
      <c r="C2849" s="12" t="s">
        <v>7953</v>
      </c>
      <c r="D2849" s="13" t="s">
        <v>4918</v>
      </c>
      <c r="E2849" s="13" t="s">
        <v>4919</v>
      </c>
      <c r="F2849" s="13" t="s">
        <v>7956</v>
      </c>
      <c r="G2849" s="14" t="s">
        <v>4921</v>
      </c>
      <c r="H2849" s="14" t="s">
        <v>4974</v>
      </c>
      <c r="I2849" s="14" t="s">
        <v>4949</v>
      </c>
      <c r="J2849" s="14" t="s">
        <v>4924</v>
      </c>
      <c r="K2849" s="16">
        <v>14</v>
      </c>
    </row>
    <row r="2850" spans="1:11">
      <c r="A2850" s="12" t="s">
        <v>6202</v>
      </c>
      <c r="B2850" s="12" t="s">
        <v>7860</v>
      </c>
      <c r="C2850" s="12" t="s">
        <v>7953</v>
      </c>
      <c r="D2850" s="13" t="s">
        <v>4931</v>
      </c>
      <c r="E2850" s="13" t="s">
        <v>4932</v>
      </c>
      <c r="F2850" s="13" t="s">
        <v>7957</v>
      </c>
      <c r="G2850" s="14" t="s">
        <v>4921</v>
      </c>
      <c r="H2850" s="14" t="s">
        <v>4926</v>
      </c>
      <c r="I2850" s="14" t="s">
        <v>4927</v>
      </c>
      <c r="J2850" s="14" t="s">
        <v>5221</v>
      </c>
      <c r="K2850" s="16">
        <v>14</v>
      </c>
    </row>
    <row r="2851" spans="1:11">
      <c r="A2851" s="12" t="s">
        <v>6202</v>
      </c>
      <c r="B2851" s="12" t="s">
        <v>7860</v>
      </c>
      <c r="C2851" s="12" t="s">
        <v>7953</v>
      </c>
      <c r="D2851" s="13" t="s">
        <v>4931</v>
      </c>
      <c r="E2851" s="13" t="s">
        <v>4961</v>
      </c>
      <c r="F2851" s="13" t="s">
        <v>7958</v>
      </c>
      <c r="G2851" s="14" t="s">
        <v>4921</v>
      </c>
      <c r="H2851" s="14" t="s">
        <v>4926</v>
      </c>
      <c r="I2851" s="14" t="s">
        <v>4927</v>
      </c>
      <c r="J2851" s="14" t="s">
        <v>5221</v>
      </c>
      <c r="K2851" s="16">
        <v>14</v>
      </c>
    </row>
    <row r="2852" spans="1:11">
      <c r="A2852" s="12" t="s">
        <v>6202</v>
      </c>
      <c r="B2852" s="12" t="s">
        <v>7860</v>
      </c>
      <c r="C2852" s="12" t="s">
        <v>7959</v>
      </c>
      <c r="D2852" s="13" t="s">
        <v>4918</v>
      </c>
      <c r="E2852" s="13" t="s">
        <v>4919</v>
      </c>
      <c r="F2852" s="13" t="s">
        <v>7960</v>
      </c>
      <c r="G2852" s="14" t="s">
        <v>4921</v>
      </c>
      <c r="H2852" s="14" t="s">
        <v>5137</v>
      </c>
      <c r="I2852" s="14" t="s">
        <v>4947</v>
      </c>
      <c r="J2852" s="14" t="s">
        <v>4924</v>
      </c>
      <c r="K2852" s="16">
        <v>171.53</v>
      </c>
    </row>
    <row r="2853" spans="1:11">
      <c r="A2853" s="12" t="s">
        <v>6202</v>
      </c>
      <c r="B2853" s="12" t="s">
        <v>7860</v>
      </c>
      <c r="C2853" s="12" t="s">
        <v>7959</v>
      </c>
      <c r="D2853" s="13" t="s">
        <v>4918</v>
      </c>
      <c r="E2853" s="13" t="s">
        <v>4919</v>
      </c>
      <c r="F2853" s="13" t="s">
        <v>7961</v>
      </c>
      <c r="G2853" s="14" t="s">
        <v>4921</v>
      </c>
      <c r="H2853" s="14" t="s">
        <v>5201</v>
      </c>
      <c r="I2853" s="14" t="s">
        <v>5351</v>
      </c>
      <c r="J2853" s="14" t="s">
        <v>4924</v>
      </c>
      <c r="K2853" s="16">
        <v>171.53</v>
      </c>
    </row>
    <row r="2854" spans="1:11">
      <c r="A2854" s="12" t="s">
        <v>6202</v>
      </c>
      <c r="B2854" s="12" t="s">
        <v>7860</v>
      </c>
      <c r="C2854" s="12" t="s">
        <v>7959</v>
      </c>
      <c r="D2854" s="13" t="s">
        <v>4918</v>
      </c>
      <c r="E2854" s="13" t="s">
        <v>4919</v>
      </c>
      <c r="F2854" s="13" t="s">
        <v>7962</v>
      </c>
      <c r="G2854" s="14" t="s">
        <v>4921</v>
      </c>
      <c r="H2854" s="14" t="s">
        <v>4966</v>
      </c>
      <c r="I2854" s="14" t="s">
        <v>4949</v>
      </c>
      <c r="J2854" s="14" t="s">
        <v>4924</v>
      </c>
      <c r="K2854" s="16">
        <v>171.53</v>
      </c>
    </row>
    <row r="2855" spans="1:11">
      <c r="A2855" s="12" t="s">
        <v>6202</v>
      </c>
      <c r="B2855" s="12" t="s">
        <v>7860</v>
      </c>
      <c r="C2855" s="12" t="s">
        <v>7959</v>
      </c>
      <c r="D2855" s="13" t="s">
        <v>4931</v>
      </c>
      <c r="E2855" s="13" t="s">
        <v>4961</v>
      </c>
      <c r="F2855" s="13" t="s">
        <v>7963</v>
      </c>
      <c r="G2855" s="14" t="s">
        <v>4921</v>
      </c>
      <c r="H2855" s="14" t="s">
        <v>4926</v>
      </c>
      <c r="I2855" s="14" t="s">
        <v>4927</v>
      </c>
      <c r="J2855" s="14" t="s">
        <v>5221</v>
      </c>
      <c r="K2855" s="16">
        <v>171.53</v>
      </c>
    </row>
    <row r="2856" spans="1:11">
      <c r="A2856" s="12" t="s">
        <v>6202</v>
      </c>
      <c r="B2856" s="12" t="s">
        <v>7860</v>
      </c>
      <c r="C2856" s="12" t="s">
        <v>7959</v>
      </c>
      <c r="D2856" s="13" t="s">
        <v>4931</v>
      </c>
      <c r="E2856" s="13" t="s">
        <v>4961</v>
      </c>
      <c r="F2856" s="13" t="s">
        <v>7964</v>
      </c>
      <c r="G2856" s="14" t="s">
        <v>4921</v>
      </c>
      <c r="H2856" s="14" t="s">
        <v>4926</v>
      </c>
      <c r="I2856" s="14" t="s">
        <v>4927</v>
      </c>
      <c r="J2856" s="14" t="s">
        <v>5221</v>
      </c>
      <c r="K2856" s="16">
        <v>171.53</v>
      </c>
    </row>
    <row r="2857" spans="1:11">
      <c r="A2857" s="12" t="s">
        <v>6202</v>
      </c>
      <c r="B2857" s="12" t="s">
        <v>7860</v>
      </c>
      <c r="C2857" s="12" t="s">
        <v>7965</v>
      </c>
      <c r="D2857" s="13" t="s">
        <v>4918</v>
      </c>
      <c r="E2857" s="13" t="s">
        <v>4919</v>
      </c>
      <c r="F2857" s="13" t="s">
        <v>7966</v>
      </c>
      <c r="G2857" s="14" t="s">
        <v>4921</v>
      </c>
      <c r="H2857" s="14" t="s">
        <v>5594</v>
      </c>
      <c r="I2857" s="14" t="s">
        <v>6869</v>
      </c>
      <c r="J2857" s="14" t="s">
        <v>4924</v>
      </c>
      <c r="K2857" s="16">
        <v>9.165</v>
      </c>
    </row>
    <row r="2858" spans="1:11">
      <c r="A2858" s="12" t="s">
        <v>6202</v>
      </c>
      <c r="B2858" s="12" t="s">
        <v>7860</v>
      </c>
      <c r="C2858" s="12" t="s">
        <v>7965</v>
      </c>
      <c r="D2858" s="13" t="s">
        <v>4918</v>
      </c>
      <c r="E2858" s="13" t="s">
        <v>4919</v>
      </c>
      <c r="F2858" s="13" t="s">
        <v>7967</v>
      </c>
      <c r="G2858" s="14" t="s">
        <v>4921</v>
      </c>
      <c r="H2858" s="14" t="s">
        <v>7968</v>
      </c>
      <c r="I2858" s="14" t="s">
        <v>7874</v>
      </c>
      <c r="J2858" s="14" t="s">
        <v>4924</v>
      </c>
      <c r="K2858" s="16">
        <v>9.165</v>
      </c>
    </row>
    <row r="2859" spans="1:11">
      <c r="A2859" s="12" t="s">
        <v>6202</v>
      </c>
      <c r="B2859" s="12" t="s">
        <v>7860</v>
      </c>
      <c r="C2859" s="12" t="s">
        <v>7965</v>
      </c>
      <c r="D2859" s="13" t="s">
        <v>4918</v>
      </c>
      <c r="E2859" s="13" t="s">
        <v>4943</v>
      </c>
      <c r="F2859" s="13" t="s">
        <v>7969</v>
      </c>
      <c r="G2859" s="14" t="s">
        <v>4921</v>
      </c>
      <c r="H2859" s="14" t="s">
        <v>4938</v>
      </c>
      <c r="I2859" s="14" t="s">
        <v>4927</v>
      </c>
      <c r="J2859" s="14" t="s">
        <v>4924</v>
      </c>
      <c r="K2859" s="16">
        <v>9.165</v>
      </c>
    </row>
    <row r="2860" spans="1:11">
      <c r="A2860" s="12" t="s">
        <v>6202</v>
      </c>
      <c r="B2860" s="12" t="s">
        <v>7860</v>
      </c>
      <c r="C2860" s="12" t="s">
        <v>7965</v>
      </c>
      <c r="D2860" s="13" t="s">
        <v>4931</v>
      </c>
      <c r="E2860" s="13" t="s">
        <v>5089</v>
      </c>
      <c r="F2860" s="13" t="s">
        <v>7970</v>
      </c>
      <c r="G2860" s="14" t="s">
        <v>4921</v>
      </c>
      <c r="H2860" s="14" t="s">
        <v>5300</v>
      </c>
      <c r="I2860" s="14" t="s">
        <v>7971</v>
      </c>
      <c r="J2860" s="14" t="s">
        <v>5221</v>
      </c>
      <c r="K2860" s="16">
        <v>9.165</v>
      </c>
    </row>
    <row r="2861" spans="1:11">
      <c r="A2861" s="12" t="s">
        <v>6202</v>
      </c>
      <c r="B2861" s="12" t="s">
        <v>7860</v>
      </c>
      <c r="C2861" s="12" t="s">
        <v>7965</v>
      </c>
      <c r="D2861" s="13" t="s">
        <v>4931</v>
      </c>
      <c r="E2861" s="13" t="s">
        <v>5089</v>
      </c>
      <c r="F2861" s="13" t="s">
        <v>7972</v>
      </c>
      <c r="G2861" s="14" t="s">
        <v>5004</v>
      </c>
      <c r="H2861" s="14" t="s">
        <v>7973</v>
      </c>
      <c r="I2861" s="14" t="s">
        <v>5126</v>
      </c>
      <c r="J2861" s="14" t="s">
        <v>5221</v>
      </c>
      <c r="K2861" s="16">
        <v>9.165</v>
      </c>
    </row>
    <row r="2862" spans="1:11">
      <c r="A2862" s="12" t="s">
        <v>6202</v>
      </c>
      <c r="B2862" s="12" t="s">
        <v>7860</v>
      </c>
      <c r="C2862" s="12" t="s">
        <v>7974</v>
      </c>
      <c r="D2862" s="13" t="s">
        <v>4918</v>
      </c>
      <c r="E2862" s="13" t="s">
        <v>4919</v>
      </c>
      <c r="F2862" s="13" t="s">
        <v>7975</v>
      </c>
      <c r="G2862" s="14" t="s">
        <v>4921</v>
      </c>
      <c r="H2862" s="14" t="s">
        <v>4966</v>
      </c>
      <c r="I2862" s="14" t="s">
        <v>4949</v>
      </c>
      <c r="J2862" s="14" t="s">
        <v>4924</v>
      </c>
      <c r="K2862" s="16">
        <v>100</v>
      </c>
    </row>
    <row r="2863" spans="1:11">
      <c r="A2863" s="12" t="s">
        <v>6202</v>
      </c>
      <c r="B2863" s="12" t="s">
        <v>7860</v>
      </c>
      <c r="C2863" s="12" t="s">
        <v>7974</v>
      </c>
      <c r="D2863" s="13" t="s">
        <v>4918</v>
      </c>
      <c r="E2863" s="13" t="s">
        <v>4919</v>
      </c>
      <c r="F2863" s="13" t="s">
        <v>7976</v>
      </c>
      <c r="G2863" s="14" t="s">
        <v>4921</v>
      </c>
      <c r="H2863" s="14" t="s">
        <v>4966</v>
      </c>
      <c r="I2863" s="14" t="s">
        <v>4949</v>
      </c>
      <c r="J2863" s="14" t="s">
        <v>4924</v>
      </c>
      <c r="K2863" s="16">
        <v>100</v>
      </c>
    </row>
    <row r="2864" spans="1:11">
      <c r="A2864" s="12" t="s">
        <v>6202</v>
      </c>
      <c r="B2864" s="12" t="s">
        <v>7860</v>
      </c>
      <c r="C2864" s="12" t="s">
        <v>7974</v>
      </c>
      <c r="D2864" s="13" t="s">
        <v>4918</v>
      </c>
      <c r="E2864" s="13" t="s">
        <v>4919</v>
      </c>
      <c r="F2864" s="13" t="s">
        <v>7977</v>
      </c>
      <c r="G2864" s="14" t="s">
        <v>4921</v>
      </c>
      <c r="H2864" s="14" t="s">
        <v>4988</v>
      </c>
      <c r="I2864" s="14" t="s">
        <v>4949</v>
      </c>
      <c r="J2864" s="14" t="s">
        <v>4924</v>
      </c>
      <c r="K2864" s="16">
        <v>100</v>
      </c>
    </row>
    <row r="2865" spans="1:11">
      <c r="A2865" s="12" t="s">
        <v>6202</v>
      </c>
      <c r="B2865" s="12" t="s">
        <v>7860</v>
      </c>
      <c r="C2865" s="12" t="s">
        <v>7974</v>
      </c>
      <c r="D2865" s="13" t="s">
        <v>4931</v>
      </c>
      <c r="E2865" s="13" t="s">
        <v>4961</v>
      </c>
      <c r="F2865" s="13" t="s">
        <v>7978</v>
      </c>
      <c r="G2865" s="14" t="s">
        <v>4921</v>
      </c>
      <c r="H2865" s="14" t="s">
        <v>5037</v>
      </c>
      <c r="I2865" s="14" t="s">
        <v>4927</v>
      </c>
      <c r="J2865" s="14" t="s">
        <v>5221</v>
      </c>
      <c r="K2865" s="16">
        <v>100</v>
      </c>
    </row>
    <row r="2866" spans="1:11">
      <c r="A2866" s="12" t="s">
        <v>6202</v>
      </c>
      <c r="B2866" s="12" t="s">
        <v>7860</v>
      </c>
      <c r="C2866" s="12" t="s">
        <v>7974</v>
      </c>
      <c r="D2866" s="13" t="s">
        <v>4931</v>
      </c>
      <c r="E2866" s="13" t="s">
        <v>4961</v>
      </c>
      <c r="F2866" s="13" t="s">
        <v>7979</v>
      </c>
      <c r="G2866" s="14" t="s">
        <v>4921</v>
      </c>
      <c r="H2866" s="14" t="s">
        <v>5037</v>
      </c>
      <c r="I2866" s="14" t="s">
        <v>4927</v>
      </c>
      <c r="J2866" s="14" t="s">
        <v>5221</v>
      </c>
      <c r="K2866" s="16">
        <v>100</v>
      </c>
    </row>
    <row r="2867" spans="1:11">
      <c r="A2867" s="12" t="s">
        <v>6202</v>
      </c>
      <c r="B2867" s="12" t="s">
        <v>7980</v>
      </c>
      <c r="C2867" s="12" t="s">
        <v>7981</v>
      </c>
      <c r="D2867" s="13"/>
      <c r="E2867" s="13"/>
      <c r="F2867" s="13"/>
      <c r="G2867" s="14"/>
      <c r="H2867" s="14"/>
      <c r="I2867" s="14"/>
      <c r="J2867" s="14"/>
      <c r="K2867" s="16">
        <v>2282.301582</v>
      </c>
    </row>
    <row r="2868" spans="1:11">
      <c r="A2868" s="12" t="s">
        <v>6202</v>
      </c>
      <c r="B2868" s="12" t="s">
        <v>7980</v>
      </c>
      <c r="C2868" s="12" t="s">
        <v>7982</v>
      </c>
      <c r="D2868" s="13" t="s">
        <v>4918</v>
      </c>
      <c r="E2868" s="13" t="s">
        <v>4919</v>
      </c>
      <c r="F2868" s="13" t="s">
        <v>7983</v>
      </c>
      <c r="G2868" s="14" t="s">
        <v>4921</v>
      </c>
      <c r="H2868" s="14" t="s">
        <v>7984</v>
      </c>
      <c r="I2868" s="14" t="s">
        <v>5985</v>
      </c>
      <c r="J2868" s="14" t="s">
        <v>4936</v>
      </c>
      <c r="K2868" s="16">
        <v>679</v>
      </c>
    </row>
    <row r="2869" spans="1:11">
      <c r="A2869" s="12" t="s">
        <v>6202</v>
      </c>
      <c r="B2869" s="12" t="s">
        <v>7980</v>
      </c>
      <c r="C2869" s="12" t="s">
        <v>7982</v>
      </c>
      <c r="D2869" s="13" t="s">
        <v>4918</v>
      </c>
      <c r="E2869" s="13" t="s">
        <v>4919</v>
      </c>
      <c r="F2869" s="13" t="s">
        <v>7985</v>
      </c>
      <c r="G2869" s="14" t="s">
        <v>4921</v>
      </c>
      <c r="H2869" s="14" t="s">
        <v>7986</v>
      </c>
      <c r="I2869" s="14" t="s">
        <v>7987</v>
      </c>
      <c r="J2869" s="14" t="s">
        <v>4936</v>
      </c>
      <c r="K2869" s="16">
        <v>679</v>
      </c>
    </row>
    <row r="2870" spans="1:11">
      <c r="A2870" s="12" t="s">
        <v>6202</v>
      </c>
      <c r="B2870" s="12" t="s">
        <v>7980</v>
      </c>
      <c r="C2870" s="12" t="s">
        <v>7982</v>
      </c>
      <c r="D2870" s="13" t="s">
        <v>4918</v>
      </c>
      <c r="E2870" s="13" t="s">
        <v>4939</v>
      </c>
      <c r="F2870" s="13" t="s">
        <v>6115</v>
      </c>
      <c r="G2870" s="14" t="s">
        <v>4942</v>
      </c>
      <c r="H2870" s="14" t="s">
        <v>4938</v>
      </c>
      <c r="I2870" s="14" t="s">
        <v>4927</v>
      </c>
      <c r="J2870" s="14" t="s">
        <v>4924</v>
      </c>
      <c r="K2870" s="16">
        <v>679</v>
      </c>
    </row>
    <row r="2871" spans="1:11">
      <c r="A2871" s="12" t="s">
        <v>6202</v>
      </c>
      <c r="B2871" s="12" t="s">
        <v>7980</v>
      </c>
      <c r="C2871" s="12" t="s">
        <v>7982</v>
      </c>
      <c r="D2871" s="13" t="s">
        <v>4918</v>
      </c>
      <c r="E2871" s="13" t="s">
        <v>4943</v>
      </c>
      <c r="F2871" s="13" t="s">
        <v>7988</v>
      </c>
      <c r="G2871" s="14" t="s">
        <v>4960</v>
      </c>
      <c r="H2871" s="14"/>
      <c r="I2871" s="14"/>
      <c r="J2871" s="14" t="s">
        <v>4936</v>
      </c>
      <c r="K2871" s="16">
        <v>679</v>
      </c>
    </row>
    <row r="2872" spans="1:11">
      <c r="A2872" s="12" t="s">
        <v>6202</v>
      </c>
      <c r="B2872" s="12" t="s">
        <v>7980</v>
      </c>
      <c r="C2872" s="12" t="s">
        <v>7982</v>
      </c>
      <c r="D2872" s="13" t="s">
        <v>4931</v>
      </c>
      <c r="E2872" s="13" t="s">
        <v>4932</v>
      </c>
      <c r="F2872" s="13" t="s">
        <v>7989</v>
      </c>
      <c r="G2872" s="14" t="s">
        <v>4960</v>
      </c>
      <c r="H2872" s="14"/>
      <c r="I2872" s="14"/>
      <c r="J2872" s="14" t="s">
        <v>4924</v>
      </c>
      <c r="K2872" s="16">
        <v>679</v>
      </c>
    </row>
    <row r="2873" spans="1:11">
      <c r="A2873" s="12" t="s">
        <v>6202</v>
      </c>
      <c r="B2873" s="12" t="s">
        <v>7980</v>
      </c>
      <c r="C2873" s="12" t="s">
        <v>7982</v>
      </c>
      <c r="D2873" s="13" t="s">
        <v>4931</v>
      </c>
      <c r="E2873" s="13" t="s">
        <v>5083</v>
      </c>
      <c r="F2873" s="13" t="s">
        <v>5747</v>
      </c>
      <c r="G2873" s="14" t="s">
        <v>4921</v>
      </c>
      <c r="H2873" s="14" t="s">
        <v>4936</v>
      </c>
      <c r="I2873" s="14" t="s">
        <v>5834</v>
      </c>
      <c r="J2873" s="14" t="s">
        <v>4936</v>
      </c>
      <c r="K2873" s="16">
        <v>679</v>
      </c>
    </row>
    <row r="2874" spans="1:11">
      <c r="A2874" s="12" t="s">
        <v>6202</v>
      </c>
      <c r="B2874" s="12" t="s">
        <v>7980</v>
      </c>
      <c r="C2874" s="12" t="s">
        <v>7982</v>
      </c>
      <c r="D2874" s="13" t="s">
        <v>4940</v>
      </c>
      <c r="E2874" s="13" t="s">
        <v>4941</v>
      </c>
      <c r="F2874" s="13" t="s">
        <v>7990</v>
      </c>
      <c r="G2874" s="14" t="s">
        <v>5004</v>
      </c>
      <c r="H2874" s="14" t="s">
        <v>5542</v>
      </c>
      <c r="I2874" s="14" t="s">
        <v>5126</v>
      </c>
      <c r="J2874" s="14" t="s">
        <v>4936</v>
      </c>
      <c r="K2874" s="16">
        <v>679</v>
      </c>
    </row>
    <row r="2875" spans="1:11">
      <c r="A2875" s="12" t="s">
        <v>6202</v>
      </c>
      <c r="B2875" s="12" t="s">
        <v>7980</v>
      </c>
      <c r="C2875" s="12" t="s">
        <v>1151</v>
      </c>
      <c r="D2875" s="13"/>
      <c r="E2875" s="13"/>
      <c r="F2875" s="13"/>
      <c r="G2875" s="14"/>
      <c r="H2875" s="14"/>
      <c r="I2875" s="14"/>
      <c r="J2875" s="14"/>
      <c r="K2875" s="16">
        <v>481.1</v>
      </c>
    </row>
    <row r="2876" spans="1:11">
      <c r="A2876" s="12" t="s">
        <v>6202</v>
      </c>
      <c r="B2876" s="12" t="s">
        <v>7980</v>
      </c>
      <c r="C2876" s="12" t="s">
        <v>1143</v>
      </c>
      <c r="D2876" s="13"/>
      <c r="E2876" s="13"/>
      <c r="F2876" s="13"/>
      <c r="G2876" s="14"/>
      <c r="H2876" s="14"/>
      <c r="I2876" s="14"/>
      <c r="J2876" s="14"/>
      <c r="K2876" s="16">
        <v>1260.894747</v>
      </c>
    </row>
    <row r="2877" spans="1:11">
      <c r="A2877" s="12" t="s">
        <v>6202</v>
      </c>
      <c r="B2877" s="12" t="s">
        <v>7991</v>
      </c>
      <c r="C2877" s="12" t="s">
        <v>7992</v>
      </c>
      <c r="D2877" s="13"/>
      <c r="E2877" s="13"/>
      <c r="F2877" s="13"/>
      <c r="G2877" s="14"/>
      <c r="H2877" s="14"/>
      <c r="I2877" s="14"/>
      <c r="J2877" s="14"/>
      <c r="K2877" s="16">
        <v>715.057268</v>
      </c>
    </row>
    <row r="2878" spans="1:11">
      <c r="A2878" s="12" t="s">
        <v>6202</v>
      </c>
      <c r="B2878" s="12" t="s">
        <v>7993</v>
      </c>
      <c r="C2878" s="12" t="s">
        <v>7994</v>
      </c>
      <c r="D2878" s="13"/>
      <c r="E2878" s="13"/>
      <c r="F2878" s="13"/>
      <c r="G2878" s="14"/>
      <c r="H2878" s="14"/>
      <c r="I2878" s="14"/>
      <c r="J2878" s="14"/>
      <c r="K2878" s="16">
        <v>81</v>
      </c>
    </row>
    <row r="2879" spans="1:11">
      <c r="A2879" s="12" t="s">
        <v>6202</v>
      </c>
      <c r="B2879" s="12" t="s">
        <v>7993</v>
      </c>
      <c r="C2879" s="12" t="s">
        <v>7995</v>
      </c>
      <c r="D2879" s="13" t="s">
        <v>4918</v>
      </c>
      <c r="E2879" s="13" t="s">
        <v>4919</v>
      </c>
      <c r="F2879" s="13" t="s">
        <v>7996</v>
      </c>
      <c r="G2879" s="14" t="s">
        <v>6000</v>
      </c>
      <c r="H2879" s="14" t="s">
        <v>7997</v>
      </c>
      <c r="I2879" s="14" t="s">
        <v>5530</v>
      </c>
      <c r="J2879" s="14" t="s">
        <v>4924</v>
      </c>
      <c r="K2879" s="16">
        <v>69</v>
      </c>
    </row>
    <row r="2880" spans="1:11">
      <c r="A2880" s="12" t="s">
        <v>6202</v>
      </c>
      <c r="B2880" s="12" t="s">
        <v>7993</v>
      </c>
      <c r="C2880" s="12" t="s">
        <v>7995</v>
      </c>
      <c r="D2880" s="13" t="s">
        <v>4918</v>
      </c>
      <c r="E2880" s="13" t="s">
        <v>4919</v>
      </c>
      <c r="F2880" s="13" t="s">
        <v>7998</v>
      </c>
      <c r="G2880" s="14" t="s">
        <v>4921</v>
      </c>
      <c r="H2880" s="14" t="s">
        <v>7999</v>
      </c>
      <c r="I2880" s="14" t="s">
        <v>5351</v>
      </c>
      <c r="J2880" s="14" t="s">
        <v>4936</v>
      </c>
      <c r="K2880" s="16">
        <v>69</v>
      </c>
    </row>
    <row r="2881" spans="1:11">
      <c r="A2881" s="12" t="s">
        <v>6202</v>
      </c>
      <c r="B2881" s="12" t="s">
        <v>7993</v>
      </c>
      <c r="C2881" s="12" t="s">
        <v>7995</v>
      </c>
      <c r="D2881" s="13" t="s">
        <v>4918</v>
      </c>
      <c r="E2881" s="13" t="s">
        <v>4939</v>
      </c>
      <c r="F2881" s="13" t="s">
        <v>8000</v>
      </c>
      <c r="G2881" s="14" t="s">
        <v>4942</v>
      </c>
      <c r="H2881" s="14" t="s">
        <v>4938</v>
      </c>
      <c r="I2881" s="14" t="s">
        <v>4927</v>
      </c>
      <c r="J2881" s="14" t="s">
        <v>4924</v>
      </c>
      <c r="K2881" s="16">
        <v>69</v>
      </c>
    </row>
    <row r="2882" spans="1:11">
      <c r="A2882" s="12" t="s">
        <v>6202</v>
      </c>
      <c r="B2882" s="12" t="s">
        <v>7993</v>
      </c>
      <c r="C2882" s="12" t="s">
        <v>7995</v>
      </c>
      <c r="D2882" s="13" t="s">
        <v>4931</v>
      </c>
      <c r="E2882" s="13" t="s">
        <v>4932</v>
      </c>
      <c r="F2882" s="13" t="s">
        <v>5747</v>
      </c>
      <c r="G2882" s="14" t="s">
        <v>4921</v>
      </c>
      <c r="H2882" s="14" t="s">
        <v>4958</v>
      </c>
      <c r="I2882" s="14" t="s">
        <v>5834</v>
      </c>
      <c r="J2882" s="14" t="s">
        <v>4936</v>
      </c>
      <c r="K2882" s="16">
        <v>69</v>
      </c>
    </row>
    <row r="2883" spans="1:11">
      <c r="A2883" s="12" t="s">
        <v>6202</v>
      </c>
      <c r="B2883" s="12" t="s">
        <v>7993</v>
      </c>
      <c r="C2883" s="12" t="s">
        <v>7995</v>
      </c>
      <c r="D2883" s="13" t="s">
        <v>4931</v>
      </c>
      <c r="E2883" s="13" t="s">
        <v>6147</v>
      </c>
      <c r="F2883" s="13" t="s">
        <v>8001</v>
      </c>
      <c r="G2883" s="14" t="s">
        <v>6000</v>
      </c>
      <c r="H2883" s="14" t="s">
        <v>4926</v>
      </c>
      <c r="I2883" s="14" t="s">
        <v>4927</v>
      </c>
      <c r="J2883" s="14" t="s">
        <v>4936</v>
      </c>
      <c r="K2883" s="16">
        <v>69</v>
      </c>
    </row>
    <row r="2884" spans="1:11">
      <c r="A2884" s="12" t="s">
        <v>6202</v>
      </c>
      <c r="B2884" s="12" t="s">
        <v>7993</v>
      </c>
      <c r="C2884" s="12" t="s">
        <v>7995</v>
      </c>
      <c r="D2884" s="13" t="s">
        <v>4931</v>
      </c>
      <c r="E2884" s="13" t="s">
        <v>5083</v>
      </c>
      <c r="F2884" s="13" t="s">
        <v>8002</v>
      </c>
      <c r="G2884" s="14" t="s">
        <v>4960</v>
      </c>
      <c r="H2884" s="14"/>
      <c r="I2884" s="14"/>
      <c r="J2884" s="14" t="s">
        <v>4924</v>
      </c>
      <c r="K2884" s="16">
        <v>69</v>
      </c>
    </row>
    <row r="2885" spans="1:11">
      <c r="A2885" s="12" t="s">
        <v>6202</v>
      </c>
      <c r="B2885" s="12" t="s">
        <v>8003</v>
      </c>
      <c r="C2885" s="12" t="s">
        <v>8004</v>
      </c>
      <c r="D2885" s="13" t="s">
        <v>4918</v>
      </c>
      <c r="E2885" s="13" t="s">
        <v>4919</v>
      </c>
      <c r="F2885" s="13" t="s">
        <v>8005</v>
      </c>
      <c r="G2885" s="14" t="s">
        <v>4942</v>
      </c>
      <c r="H2885" s="14" t="s">
        <v>4966</v>
      </c>
      <c r="I2885" s="14" t="s">
        <v>5096</v>
      </c>
      <c r="J2885" s="14" t="s">
        <v>4924</v>
      </c>
      <c r="K2885" s="16">
        <v>5000</v>
      </c>
    </row>
    <row r="2886" spans="1:11">
      <c r="A2886" s="12" t="s">
        <v>6202</v>
      </c>
      <c r="B2886" s="12" t="s">
        <v>8003</v>
      </c>
      <c r="C2886" s="12" t="s">
        <v>8004</v>
      </c>
      <c r="D2886" s="13" t="s">
        <v>4918</v>
      </c>
      <c r="E2886" s="13" t="s">
        <v>4939</v>
      </c>
      <c r="F2886" s="13" t="s">
        <v>8006</v>
      </c>
      <c r="G2886" s="14" t="s">
        <v>4921</v>
      </c>
      <c r="H2886" s="14" t="s">
        <v>5875</v>
      </c>
      <c r="I2886" s="14" t="s">
        <v>6164</v>
      </c>
      <c r="J2886" s="14" t="s">
        <v>4924</v>
      </c>
      <c r="K2886" s="16">
        <v>5000</v>
      </c>
    </row>
    <row r="2887" spans="1:11">
      <c r="A2887" s="12" t="s">
        <v>6202</v>
      </c>
      <c r="B2887" s="12" t="s">
        <v>8003</v>
      </c>
      <c r="C2887" s="12" t="s">
        <v>8004</v>
      </c>
      <c r="D2887" s="13" t="s">
        <v>4931</v>
      </c>
      <c r="E2887" s="13" t="s">
        <v>4932</v>
      </c>
      <c r="F2887" s="13" t="s">
        <v>8007</v>
      </c>
      <c r="G2887" s="14" t="s">
        <v>4942</v>
      </c>
      <c r="H2887" s="14" t="s">
        <v>5239</v>
      </c>
      <c r="I2887" s="14" t="s">
        <v>4949</v>
      </c>
      <c r="J2887" s="14" t="s">
        <v>4924</v>
      </c>
      <c r="K2887" s="16">
        <v>5000</v>
      </c>
    </row>
    <row r="2888" spans="1:11">
      <c r="A2888" s="12" t="s">
        <v>6202</v>
      </c>
      <c r="B2888" s="12" t="s">
        <v>8003</v>
      </c>
      <c r="C2888" s="12" t="s">
        <v>8004</v>
      </c>
      <c r="D2888" s="13" t="s">
        <v>4931</v>
      </c>
      <c r="E2888" s="13" t="s">
        <v>4932</v>
      </c>
      <c r="F2888" s="13" t="s">
        <v>8008</v>
      </c>
      <c r="G2888" s="14" t="s">
        <v>4921</v>
      </c>
      <c r="H2888" s="14" t="s">
        <v>4926</v>
      </c>
      <c r="I2888" s="14" t="s">
        <v>4927</v>
      </c>
      <c r="J2888" s="14" t="s">
        <v>4924</v>
      </c>
      <c r="K2888" s="16">
        <v>5000</v>
      </c>
    </row>
    <row r="2889" spans="1:11">
      <c r="A2889" s="12" t="s">
        <v>6202</v>
      </c>
      <c r="B2889" s="12" t="s">
        <v>8003</v>
      </c>
      <c r="C2889" s="12" t="s">
        <v>8004</v>
      </c>
      <c r="D2889" s="13" t="s">
        <v>4934</v>
      </c>
      <c r="E2889" s="13" t="s">
        <v>4998</v>
      </c>
      <c r="F2889" s="13" t="s">
        <v>8009</v>
      </c>
      <c r="G2889" s="14" t="s">
        <v>4921</v>
      </c>
      <c r="H2889" s="14" t="s">
        <v>4926</v>
      </c>
      <c r="I2889" s="14" t="s">
        <v>4927</v>
      </c>
      <c r="J2889" s="14" t="s">
        <v>4936</v>
      </c>
      <c r="K2889" s="16">
        <v>5000</v>
      </c>
    </row>
    <row r="2890" spans="1:11">
      <c r="A2890" s="12" t="s">
        <v>6202</v>
      </c>
      <c r="B2890" s="12" t="s">
        <v>8003</v>
      </c>
      <c r="C2890" s="12" t="s">
        <v>8010</v>
      </c>
      <c r="D2890" s="13" t="s">
        <v>4918</v>
      </c>
      <c r="E2890" s="13" t="s">
        <v>4919</v>
      </c>
      <c r="F2890" s="13" t="s">
        <v>8011</v>
      </c>
      <c r="G2890" s="14" t="s">
        <v>4942</v>
      </c>
      <c r="H2890" s="14" t="s">
        <v>4946</v>
      </c>
      <c r="I2890" s="14" t="s">
        <v>5458</v>
      </c>
      <c r="J2890" s="14" t="s">
        <v>5051</v>
      </c>
      <c r="K2890" s="16">
        <v>15</v>
      </c>
    </row>
    <row r="2891" spans="1:11">
      <c r="A2891" s="12" t="s">
        <v>6202</v>
      </c>
      <c r="B2891" s="12" t="s">
        <v>8003</v>
      </c>
      <c r="C2891" s="12" t="s">
        <v>8010</v>
      </c>
      <c r="D2891" s="13" t="s">
        <v>4918</v>
      </c>
      <c r="E2891" s="13" t="s">
        <v>4919</v>
      </c>
      <c r="F2891" s="13" t="s">
        <v>8012</v>
      </c>
      <c r="G2891" s="14" t="s">
        <v>4942</v>
      </c>
      <c r="H2891" s="14" t="s">
        <v>1710</v>
      </c>
      <c r="I2891" s="14" t="s">
        <v>5351</v>
      </c>
      <c r="J2891" s="14" t="s">
        <v>5051</v>
      </c>
      <c r="K2891" s="16">
        <v>15</v>
      </c>
    </row>
    <row r="2892" spans="1:11">
      <c r="A2892" s="12" t="s">
        <v>6202</v>
      </c>
      <c r="B2892" s="12" t="s">
        <v>8003</v>
      </c>
      <c r="C2892" s="12" t="s">
        <v>8010</v>
      </c>
      <c r="D2892" s="13" t="s">
        <v>4931</v>
      </c>
      <c r="E2892" s="13" t="s">
        <v>4932</v>
      </c>
      <c r="F2892" s="13" t="s">
        <v>8013</v>
      </c>
      <c r="G2892" s="14" t="s">
        <v>4921</v>
      </c>
      <c r="H2892" s="14" t="s">
        <v>4926</v>
      </c>
      <c r="I2892" s="14" t="s">
        <v>4927</v>
      </c>
      <c r="J2892" s="14" t="s">
        <v>5221</v>
      </c>
      <c r="K2892" s="16">
        <v>15</v>
      </c>
    </row>
    <row r="2893" spans="1:11">
      <c r="A2893" s="12" t="s">
        <v>6202</v>
      </c>
      <c r="B2893" s="12" t="s">
        <v>8003</v>
      </c>
      <c r="C2893" s="12" t="s">
        <v>8010</v>
      </c>
      <c r="D2893" s="13" t="s">
        <v>4931</v>
      </c>
      <c r="E2893" s="13" t="s">
        <v>5083</v>
      </c>
      <c r="F2893" s="13" t="s">
        <v>8014</v>
      </c>
      <c r="G2893" s="14" t="s">
        <v>4921</v>
      </c>
      <c r="H2893" s="14" t="s">
        <v>4926</v>
      </c>
      <c r="I2893" s="14" t="s">
        <v>4927</v>
      </c>
      <c r="J2893" s="14" t="s">
        <v>5221</v>
      </c>
      <c r="K2893" s="16">
        <v>15</v>
      </c>
    </row>
    <row r="2894" spans="1:11">
      <c r="A2894" s="12" t="s">
        <v>6202</v>
      </c>
      <c r="B2894" s="12" t="s">
        <v>8003</v>
      </c>
      <c r="C2894" s="12" t="s">
        <v>8010</v>
      </c>
      <c r="D2894" s="13" t="s">
        <v>4934</v>
      </c>
      <c r="E2894" s="13" t="s">
        <v>4998</v>
      </c>
      <c r="F2894" s="13" t="s">
        <v>8015</v>
      </c>
      <c r="G2894" s="14" t="s">
        <v>5004</v>
      </c>
      <c r="H2894" s="14" t="s">
        <v>4936</v>
      </c>
      <c r="I2894" s="14" t="s">
        <v>4927</v>
      </c>
      <c r="J2894" s="14" t="s">
        <v>4936</v>
      </c>
      <c r="K2894" s="16">
        <v>15</v>
      </c>
    </row>
    <row r="2895" spans="1:11">
      <c r="A2895" s="12" t="s">
        <v>6202</v>
      </c>
      <c r="B2895" s="12" t="s">
        <v>8003</v>
      </c>
      <c r="C2895" s="12" t="s">
        <v>8016</v>
      </c>
      <c r="D2895" s="13"/>
      <c r="E2895" s="13"/>
      <c r="F2895" s="13"/>
      <c r="G2895" s="14"/>
      <c r="H2895" s="14"/>
      <c r="I2895" s="14"/>
      <c r="J2895" s="14"/>
      <c r="K2895" s="16">
        <v>5.74</v>
      </c>
    </row>
    <row r="2896" spans="1:11">
      <c r="A2896" s="12" t="s">
        <v>6202</v>
      </c>
      <c r="B2896" s="12" t="s">
        <v>8003</v>
      </c>
      <c r="C2896" s="12" t="s">
        <v>8017</v>
      </c>
      <c r="D2896" s="13"/>
      <c r="E2896" s="13"/>
      <c r="F2896" s="13"/>
      <c r="G2896" s="14"/>
      <c r="H2896" s="14"/>
      <c r="I2896" s="14"/>
      <c r="J2896" s="14"/>
      <c r="K2896" s="16">
        <v>2221.280887</v>
      </c>
    </row>
    <row r="2897" spans="1:11">
      <c r="A2897" s="12" t="s">
        <v>6202</v>
      </c>
      <c r="B2897" s="12" t="s">
        <v>8003</v>
      </c>
      <c r="C2897" s="12" t="s">
        <v>8018</v>
      </c>
      <c r="D2897" s="13"/>
      <c r="E2897" s="13"/>
      <c r="F2897" s="13"/>
      <c r="G2897" s="14"/>
      <c r="H2897" s="14"/>
      <c r="I2897" s="14"/>
      <c r="J2897" s="14"/>
      <c r="K2897" s="16">
        <v>51.37</v>
      </c>
    </row>
    <row r="2898" spans="1:11">
      <c r="A2898" s="12" t="s">
        <v>6202</v>
      </c>
      <c r="B2898" s="12" t="s">
        <v>8003</v>
      </c>
      <c r="C2898" s="12" t="s">
        <v>8019</v>
      </c>
      <c r="D2898" s="13"/>
      <c r="E2898" s="13"/>
      <c r="F2898" s="13"/>
      <c r="G2898" s="14"/>
      <c r="H2898" s="14"/>
      <c r="I2898" s="14"/>
      <c r="J2898" s="14"/>
      <c r="K2898" s="16">
        <v>596</v>
      </c>
    </row>
    <row r="2899" spans="1:11">
      <c r="A2899" s="12" t="s">
        <v>6202</v>
      </c>
      <c r="B2899" s="12" t="s">
        <v>8003</v>
      </c>
      <c r="C2899" s="12" t="s">
        <v>8020</v>
      </c>
      <c r="D2899" s="13"/>
      <c r="E2899" s="13"/>
      <c r="F2899" s="13"/>
      <c r="G2899" s="14"/>
      <c r="H2899" s="14"/>
      <c r="I2899" s="14"/>
      <c r="J2899" s="14"/>
      <c r="K2899" s="16">
        <v>10</v>
      </c>
    </row>
    <row r="2900" spans="1:11">
      <c r="A2900" s="12" t="s">
        <v>6202</v>
      </c>
      <c r="B2900" s="12" t="s">
        <v>8003</v>
      </c>
      <c r="C2900" s="12" t="s">
        <v>8021</v>
      </c>
      <c r="D2900" s="13"/>
      <c r="E2900" s="13"/>
      <c r="F2900" s="13"/>
      <c r="G2900" s="14"/>
      <c r="H2900" s="14"/>
      <c r="I2900" s="14"/>
      <c r="J2900" s="14"/>
      <c r="K2900" s="16">
        <v>56</v>
      </c>
    </row>
    <row r="2901" spans="1:11">
      <c r="A2901" s="12" t="s">
        <v>6202</v>
      </c>
      <c r="B2901" s="12" t="s">
        <v>8003</v>
      </c>
      <c r="C2901" s="12" t="s">
        <v>8022</v>
      </c>
      <c r="D2901" s="13"/>
      <c r="E2901" s="13"/>
      <c r="F2901" s="13"/>
      <c r="G2901" s="14"/>
      <c r="H2901" s="14"/>
      <c r="I2901" s="14"/>
      <c r="J2901" s="14"/>
      <c r="K2901" s="16">
        <v>9207.11</v>
      </c>
    </row>
    <row r="2902" spans="1:11">
      <c r="A2902" s="12" t="s">
        <v>6202</v>
      </c>
      <c r="B2902" s="12" t="s">
        <v>8003</v>
      </c>
      <c r="C2902" s="12" t="s">
        <v>8023</v>
      </c>
      <c r="D2902" s="13" t="s">
        <v>4918</v>
      </c>
      <c r="E2902" s="13" t="s">
        <v>4919</v>
      </c>
      <c r="F2902" s="13" t="s">
        <v>8024</v>
      </c>
      <c r="G2902" s="14" t="s">
        <v>4921</v>
      </c>
      <c r="H2902" s="14" t="s">
        <v>4938</v>
      </c>
      <c r="I2902" s="14" t="s">
        <v>6921</v>
      </c>
      <c r="J2902" s="14" t="s">
        <v>4924</v>
      </c>
      <c r="K2902" s="16">
        <v>75</v>
      </c>
    </row>
    <row r="2903" spans="1:11">
      <c r="A2903" s="12" t="s">
        <v>6202</v>
      </c>
      <c r="B2903" s="12" t="s">
        <v>8003</v>
      </c>
      <c r="C2903" s="12" t="s">
        <v>8023</v>
      </c>
      <c r="D2903" s="13" t="s">
        <v>4918</v>
      </c>
      <c r="E2903" s="13" t="s">
        <v>4939</v>
      </c>
      <c r="F2903" s="13" t="s">
        <v>8025</v>
      </c>
      <c r="G2903" s="14" t="s">
        <v>4921</v>
      </c>
      <c r="H2903" s="14" t="s">
        <v>6812</v>
      </c>
      <c r="I2903" s="14" t="s">
        <v>8026</v>
      </c>
      <c r="J2903" s="14" t="s">
        <v>4924</v>
      </c>
      <c r="K2903" s="16">
        <v>75</v>
      </c>
    </row>
    <row r="2904" spans="1:11">
      <c r="A2904" s="12" t="s">
        <v>6202</v>
      </c>
      <c r="B2904" s="12" t="s">
        <v>8003</v>
      </c>
      <c r="C2904" s="12" t="s">
        <v>8023</v>
      </c>
      <c r="D2904" s="13" t="s">
        <v>4918</v>
      </c>
      <c r="E2904" s="13" t="s">
        <v>5112</v>
      </c>
      <c r="F2904" s="13" t="s">
        <v>8027</v>
      </c>
      <c r="G2904" s="14" t="s">
        <v>4942</v>
      </c>
      <c r="H2904" s="14" t="s">
        <v>4938</v>
      </c>
      <c r="I2904" s="14" t="s">
        <v>4927</v>
      </c>
      <c r="J2904" s="14" t="s">
        <v>4924</v>
      </c>
      <c r="K2904" s="16">
        <v>75</v>
      </c>
    </row>
    <row r="2905" spans="1:11">
      <c r="A2905" s="12" t="s">
        <v>6202</v>
      </c>
      <c r="B2905" s="12" t="s">
        <v>8003</v>
      </c>
      <c r="C2905" s="12" t="s">
        <v>8023</v>
      </c>
      <c r="D2905" s="13" t="s">
        <v>4931</v>
      </c>
      <c r="E2905" s="13" t="s">
        <v>5089</v>
      </c>
      <c r="F2905" s="13" t="s">
        <v>8028</v>
      </c>
      <c r="G2905" s="14" t="s">
        <v>4921</v>
      </c>
      <c r="H2905" s="14" t="s">
        <v>5037</v>
      </c>
      <c r="I2905" s="14" t="s">
        <v>8029</v>
      </c>
      <c r="J2905" s="14" t="s">
        <v>4924</v>
      </c>
      <c r="K2905" s="16">
        <v>75</v>
      </c>
    </row>
    <row r="2906" spans="1:11">
      <c r="A2906" s="12" t="s">
        <v>6202</v>
      </c>
      <c r="B2906" s="12" t="s">
        <v>8003</v>
      </c>
      <c r="C2906" s="12" t="s">
        <v>8023</v>
      </c>
      <c r="D2906" s="13" t="s">
        <v>4934</v>
      </c>
      <c r="E2906" s="13" t="s">
        <v>4934</v>
      </c>
      <c r="F2906" s="13" t="s">
        <v>5151</v>
      </c>
      <c r="G2906" s="14" t="s">
        <v>4921</v>
      </c>
      <c r="H2906" s="14" t="s">
        <v>5670</v>
      </c>
      <c r="I2906" s="14" t="s">
        <v>4927</v>
      </c>
      <c r="J2906" s="14" t="s">
        <v>4936</v>
      </c>
      <c r="K2906" s="16">
        <v>75</v>
      </c>
    </row>
    <row r="2907" spans="1:11">
      <c r="A2907" s="12" t="s">
        <v>6202</v>
      </c>
      <c r="B2907" s="12" t="s">
        <v>8003</v>
      </c>
      <c r="C2907" s="12" t="s">
        <v>8030</v>
      </c>
      <c r="D2907" s="13"/>
      <c r="E2907" s="13"/>
      <c r="F2907" s="13"/>
      <c r="G2907" s="14"/>
      <c r="H2907" s="14"/>
      <c r="I2907" s="14"/>
      <c r="J2907" s="14"/>
      <c r="K2907" s="16">
        <v>88</v>
      </c>
    </row>
    <row r="2908" spans="1:11">
      <c r="A2908" s="12" t="s">
        <v>6202</v>
      </c>
      <c r="B2908" s="12" t="s">
        <v>8003</v>
      </c>
      <c r="C2908" s="12" t="s">
        <v>8031</v>
      </c>
      <c r="D2908" s="13" t="s">
        <v>4918</v>
      </c>
      <c r="E2908" s="13" t="s">
        <v>4919</v>
      </c>
      <c r="F2908" s="13" t="s">
        <v>8032</v>
      </c>
      <c r="G2908" s="14" t="s">
        <v>4921</v>
      </c>
      <c r="H2908" s="14" t="s">
        <v>5300</v>
      </c>
      <c r="I2908" s="14" t="s">
        <v>6869</v>
      </c>
      <c r="J2908" s="14" t="s">
        <v>4924</v>
      </c>
      <c r="K2908" s="16">
        <v>20</v>
      </c>
    </row>
    <row r="2909" spans="1:11">
      <c r="A2909" s="12" t="s">
        <v>6202</v>
      </c>
      <c r="B2909" s="12" t="s">
        <v>8003</v>
      </c>
      <c r="C2909" s="12" t="s">
        <v>8031</v>
      </c>
      <c r="D2909" s="13" t="s">
        <v>4918</v>
      </c>
      <c r="E2909" s="13" t="s">
        <v>4919</v>
      </c>
      <c r="F2909" s="13" t="s">
        <v>8033</v>
      </c>
      <c r="G2909" s="14" t="s">
        <v>4921</v>
      </c>
      <c r="H2909" s="14" t="s">
        <v>5137</v>
      </c>
      <c r="I2909" s="14" t="s">
        <v>5098</v>
      </c>
      <c r="J2909" s="14" t="s">
        <v>4924</v>
      </c>
      <c r="K2909" s="16">
        <v>20</v>
      </c>
    </row>
    <row r="2910" spans="1:11">
      <c r="A2910" s="12" t="s">
        <v>6202</v>
      </c>
      <c r="B2910" s="12" t="s">
        <v>8003</v>
      </c>
      <c r="C2910" s="12" t="s">
        <v>8031</v>
      </c>
      <c r="D2910" s="13" t="s">
        <v>4918</v>
      </c>
      <c r="E2910" s="13" t="s">
        <v>4919</v>
      </c>
      <c r="F2910" s="13" t="s">
        <v>8034</v>
      </c>
      <c r="G2910" s="14" t="s">
        <v>4921</v>
      </c>
      <c r="H2910" s="14" t="s">
        <v>4988</v>
      </c>
      <c r="I2910" s="14" t="s">
        <v>5098</v>
      </c>
      <c r="J2910" s="14" t="s">
        <v>5221</v>
      </c>
      <c r="K2910" s="16">
        <v>20</v>
      </c>
    </row>
    <row r="2911" spans="1:11">
      <c r="A2911" s="12" t="s">
        <v>6202</v>
      </c>
      <c r="B2911" s="12" t="s">
        <v>8003</v>
      </c>
      <c r="C2911" s="12" t="s">
        <v>8031</v>
      </c>
      <c r="D2911" s="13" t="s">
        <v>4931</v>
      </c>
      <c r="E2911" s="13" t="s">
        <v>4932</v>
      </c>
      <c r="F2911" s="13" t="s">
        <v>8035</v>
      </c>
      <c r="G2911" s="14" t="s">
        <v>4921</v>
      </c>
      <c r="H2911" s="14" t="s">
        <v>4988</v>
      </c>
      <c r="I2911" s="14" t="s">
        <v>4947</v>
      </c>
      <c r="J2911" s="14" t="s">
        <v>5221</v>
      </c>
      <c r="K2911" s="16">
        <v>20</v>
      </c>
    </row>
    <row r="2912" spans="1:11">
      <c r="A2912" s="12" t="s">
        <v>6202</v>
      </c>
      <c r="B2912" s="12" t="s">
        <v>8003</v>
      </c>
      <c r="C2912" s="12" t="s">
        <v>8031</v>
      </c>
      <c r="D2912" s="13" t="s">
        <v>4931</v>
      </c>
      <c r="E2912" s="13" t="s">
        <v>4932</v>
      </c>
      <c r="F2912" s="13" t="s">
        <v>8036</v>
      </c>
      <c r="G2912" s="14" t="s">
        <v>4960</v>
      </c>
      <c r="H2912" s="14"/>
      <c r="I2912" s="14"/>
      <c r="J2912" s="14" t="s">
        <v>4936</v>
      </c>
      <c r="K2912" s="16">
        <v>20</v>
      </c>
    </row>
    <row r="2913" spans="1:11">
      <c r="A2913" s="12" t="s">
        <v>6202</v>
      </c>
      <c r="B2913" s="12" t="s">
        <v>8003</v>
      </c>
      <c r="C2913" s="12" t="s">
        <v>8031</v>
      </c>
      <c r="D2913" s="13" t="s">
        <v>4934</v>
      </c>
      <c r="E2913" s="13" t="s">
        <v>4998</v>
      </c>
      <c r="F2913" s="13" t="s">
        <v>8037</v>
      </c>
      <c r="G2913" s="14" t="s">
        <v>5004</v>
      </c>
      <c r="H2913" s="14" t="s">
        <v>5056</v>
      </c>
      <c r="I2913" s="14" t="s">
        <v>4927</v>
      </c>
      <c r="J2913" s="14" t="s">
        <v>4936</v>
      </c>
      <c r="K2913" s="16">
        <v>20</v>
      </c>
    </row>
    <row r="2914" spans="1:11">
      <c r="A2914" s="12" t="s">
        <v>6202</v>
      </c>
      <c r="B2914" s="12" t="s">
        <v>8003</v>
      </c>
      <c r="C2914" s="12" t="s">
        <v>8038</v>
      </c>
      <c r="D2914" s="13" t="s">
        <v>4918</v>
      </c>
      <c r="E2914" s="13" t="s">
        <v>4919</v>
      </c>
      <c r="F2914" s="13" t="s">
        <v>8039</v>
      </c>
      <c r="G2914" s="14" t="s">
        <v>4921</v>
      </c>
      <c r="H2914" s="14" t="s">
        <v>5125</v>
      </c>
      <c r="I2914" s="14" t="s">
        <v>5065</v>
      </c>
      <c r="J2914" s="14" t="s">
        <v>5051</v>
      </c>
      <c r="K2914" s="16">
        <v>82.7</v>
      </c>
    </row>
    <row r="2915" spans="1:11">
      <c r="A2915" s="12" t="s">
        <v>6202</v>
      </c>
      <c r="B2915" s="12" t="s">
        <v>8003</v>
      </c>
      <c r="C2915" s="12" t="s">
        <v>8038</v>
      </c>
      <c r="D2915" s="13" t="s">
        <v>4918</v>
      </c>
      <c r="E2915" s="13" t="s">
        <v>4939</v>
      </c>
      <c r="F2915" s="13" t="s">
        <v>8040</v>
      </c>
      <c r="G2915" s="14" t="s">
        <v>4921</v>
      </c>
      <c r="H2915" s="14" t="s">
        <v>4926</v>
      </c>
      <c r="I2915" s="14" t="s">
        <v>4927</v>
      </c>
      <c r="J2915" s="14" t="s">
        <v>5051</v>
      </c>
      <c r="K2915" s="16">
        <v>82.7</v>
      </c>
    </row>
    <row r="2916" spans="1:11">
      <c r="A2916" s="12" t="s">
        <v>6202</v>
      </c>
      <c r="B2916" s="12" t="s">
        <v>8003</v>
      </c>
      <c r="C2916" s="12" t="s">
        <v>8038</v>
      </c>
      <c r="D2916" s="13" t="s">
        <v>4931</v>
      </c>
      <c r="E2916" s="13" t="s">
        <v>4932</v>
      </c>
      <c r="F2916" s="13" t="s">
        <v>8041</v>
      </c>
      <c r="G2916" s="14" t="s">
        <v>4921</v>
      </c>
      <c r="H2916" s="14" t="s">
        <v>4926</v>
      </c>
      <c r="I2916" s="14" t="s">
        <v>4927</v>
      </c>
      <c r="J2916" s="14" t="s">
        <v>5221</v>
      </c>
      <c r="K2916" s="16">
        <v>82.7</v>
      </c>
    </row>
    <row r="2917" spans="1:11">
      <c r="A2917" s="12" t="s">
        <v>6202</v>
      </c>
      <c r="B2917" s="12" t="s">
        <v>8003</v>
      </c>
      <c r="C2917" s="12" t="s">
        <v>8038</v>
      </c>
      <c r="D2917" s="13" t="s">
        <v>4931</v>
      </c>
      <c r="E2917" s="13" t="s">
        <v>5083</v>
      </c>
      <c r="F2917" s="13" t="s">
        <v>8014</v>
      </c>
      <c r="G2917" s="14" t="s">
        <v>4921</v>
      </c>
      <c r="H2917" s="14" t="s">
        <v>4926</v>
      </c>
      <c r="I2917" s="14" t="s">
        <v>4927</v>
      </c>
      <c r="J2917" s="14" t="s">
        <v>5221</v>
      </c>
      <c r="K2917" s="16">
        <v>82.7</v>
      </c>
    </row>
    <row r="2918" spans="1:11">
      <c r="A2918" s="12" t="s">
        <v>6202</v>
      </c>
      <c r="B2918" s="12" t="s">
        <v>8003</v>
      </c>
      <c r="C2918" s="12" t="s">
        <v>8038</v>
      </c>
      <c r="D2918" s="13" t="s">
        <v>4934</v>
      </c>
      <c r="E2918" s="13" t="s">
        <v>4998</v>
      </c>
      <c r="F2918" s="13" t="s">
        <v>8015</v>
      </c>
      <c r="G2918" s="14" t="s">
        <v>5004</v>
      </c>
      <c r="H2918" s="14" t="s">
        <v>4936</v>
      </c>
      <c r="I2918" s="14" t="s">
        <v>4927</v>
      </c>
      <c r="J2918" s="14" t="s">
        <v>4936</v>
      </c>
      <c r="K2918" s="16">
        <v>82.7</v>
      </c>
    </row>
    <row r="2919" spans="1:11">
      <c r="A2919" s="12" t="s">
        <v>6202</v>
      </c>
      <c r="B2919" s="12" t="s">
        <v>8003</v>
      </c>
      <c r="C2919" s="12" t="s">
        <v>8042</v>
      </c>
      <c r="D2919" s="13" t="s">
        <v>4918</v>
      </c>
      <c r="E2919" s="13" t="s">
        <v>4919</v>
      </c>
      <c r="F2919" s="13" t="s">
        <v>8043</v>
      </c>
      <c r="G2919" s="14" t="s">
        <v>4921</v>
      </c>
      <c r="H2919" s="14" t="s">
        <v>8044</v>
      </c>
      <c r="I2919" s="14" t="s">
        <v>6921</v>
      </c>
      <c r="J2919" s="14" t="s">
        <v>7534</v>
      </c>
      <c r="K2919" s="16">
        <v>1992.5</v>
      </c>
    </row>
    <row r="2920" spans="1:11">
      <c r="A2920" s="12" t="s">
        <v>6202</v>
      </c>
      <c r="B2920" s="12" t="s">
        <v>8003</v>
      </c>
      <c r="C2920" s="12" t="s">
        <v>8042</v>
      </c>
      <c r="D2920" s="13" t="s">
        <v>4931</v>
      </c>
      <c r="E2920" s="13" t="s">
        <v>4932</v>
      </c>
      <c r="F2920" s="13" t="s">
        <v>8045</v>
      </c>
      <c r="G2920" s="14" t="s">
        <v>4921</v>
      </c>
      <c r="H2920" s="14" t="s">
        <v>5075</v>
      </c>
      <c r="I2920" s="14" t="s">
        <v>4927</v>
      </c>
      <c r="J2920" s="14" t="s">
        <v>4936</v>
      </c>
      <c r="K2920" s="16">
        <v>1992.5</v>
      </c>
    </row>
    <row r="2921" spans="1:11">
      <c r="A2921" s="12" t="s">
        <v>6202</v>
      </c>
      <c r="B2921" s="12" t="s">
        <v>8003</v>
      </c>
      <c r="C2921" s="12" t="s">
        <v>8042</v>
      </c>
      <c r="D2921" s="13" t="s">
        <v>4931</v>
      </c>
      <c r="E2921" s="13" t="s">
        <v>4932</v>
      </c>
      <c r="F2921" s="13" t="s">
        <v>8046</v>
      </c>
      <c r="G2921" s="14" t="s">
        <v>5004</v>
      </c>
      <c r="H2921" s="14" t="s">
        <v>5035</v>
      </c>
      <c r="I2921" s="14" t="s">
        <v>5353</v>
      </c>
      <c r="J2921" s="14" t="s">
        <v>4936</v>
      </c>
      <c r="K2921" s="16">
        <v>1992.5</v>
      </c>
    </row>
    <row r="2922" spans="1:11">
      <c r="A2922" s="12" t="s">
        <v>6202</v>
      </c>
      <c r="B2922" s="12" t="s">
        <v>8003</v>
      </c>
      <c r="C2922" s="12" t="s">
        <v>8042</v>
      </c>
      <c r="D2922" s="13" t="s">
        <v>4934</v>
      </c>
      <c r="E2922" s="13" t="s">
        <v>4934</v>
      </c>
      <c r="F2922" s="13" t="s">
        <v>7263</v>
      </c>
      <c r="G2922" s="14" t="s">
        <v>5004</v>
      </c>
      <c r="H2922" s="14" t="s">
        <v>4988</v>
      </c>
      <c r="I2922" s="14" t="s">
        <v>4927</v>
      </c>
      <c r="J2922" s="14" t="s">
        <v>4936</v>
      </c>
      <c r="K2922" s="16">
        <v>1992.5</v>
      </c>
    </row>
    <row r="2923" spans="1:11">
      <c r="A2923" s="12" t="s">
        <v>6202</v>
      </c>
      <c r="B2923" s="12" t="s">
        <v>8003</v>
      </c>
      <c r="C2923" s="12" t="s">
        <v>8042</v>
      </c>
      <c r="D2923" s="13" t="s">
        <v>4940</v>
      </c>
      <c r="E2923" s="13" t="s">
        <v>4941</v>
      </c>
      <c r="F2923" s="13" t="s">
        <v>8047</v>
      </c>
      <c r="G2923" s="14" t="s">
        <v>5004</v>
      </c>
      <c r="H2923" s="14" t="s">
        <v>8048</v>
      </c>
      <c r="I2923" s="14" t="s">
        <v>8049</v>
      </c>
      <c r="J2923" s="14" t="s">
        <v>5221</v>
      </c>
      <c r="K2923" s="16">
        <v>1992.5</v>
      </c>
    </row>
    <row r="2924" spans="1:11">
      <c r="A2924" s="12" t="s">
        <v>6202</v>
      </c>
      <c r="B2924" s="12" t="s">
        <v>8003</v>
      </c>
      <c r="C2924" s="12" t="s">
        <v>8050</v>
      </c>
      <c r="D2924" s="13" t="s">
        <v>4918</v>
      </c>
      <c r="E2924" s="13" t="s">
        <v>4919</v>
      </c>
      <c r="F2924" s="13" t="s">
        <v>8051</v>
      </c>
      <c r="G2924" s="14" t="s">
        <v>4921</v>
      </c>
      <c r="H2924" s="14" t="s">
        <v>8052</v>
      </c>
      <c r="I2924" s="14" t="s">
        <v>5109</v>
      </c>
      <c r="J2924" s="14" t="s">
        <v>7534</v>
      </c>
      <c r="K2924" s="16">
        <v>23</v>
      </c>
    </row>
    <row r="2925" spans="1:11">
      <c r="A2925" s="12" t="s">
        <v>6202</v>
      </c>
      <c r="B2925" s="12" t="s">
        <v>8003</v>
      </c>
      <c r="C2925" s="12" t="s">
        <v>8050</v>
      </c>
      <c r="D2925" s="13" t="s">
        <v>4931</v>
      </c>
      <c r="E2925" s="13" t="s">
        <v>5089</v>
      </c>
      <c r="F2925" s="13" t="s">
        <v>8053</v>
      </c>
      <c r="G2925" s="14" t="s">
        <v>4921</v>
      </c>
      <c r="H2925" s="14" t="s">
        <v>4926</v>
      </c>
      <c r="I2925" s="14" t="s">
        <v>4927</v>
      </c>
      <c r="J2925" s="14" t="s">
        <v>4936</v>
      </c>
      <c r="K2925" s="16">
        <v>23</v>
      </c>
    </row>
    <row r="2926" spans="1:11">
      <c r="A2926" s="12" t="s">
        <v>6202</v>
      </c>
      <c r="B2926" s="12" t="s">
        <v>8003</v>
      </c>
      <c r="C2926" s="12" t="s">
        <v>8050</v>
      </c>
      <c r="D2926" s="13" t="s">
        <v>4931</v>
      </c>
      <c r="E2926" s="13" t="s">
        <v>4932</v>
      </c>
      <c r="F2926" s="13" t="s">
        <v>8054</v>
      </c>
      <c r="G2926" s="14" t="s">
        <v>4921</v>
      </c>
      <c r="H2926" s="14" t="s">
        <v>5075</v>
      </c>
      <c r="I2926" s="14" t="s">
        <v>4927</v>
      </c>
      <c r="J2926" s="14" t="s">
        <v>4936</v>
      </c>
      <c r="K2926" s="16">
        <v>23</v>
      </c>
    </row>
    <row r="2927" spans="1:11">
      <c r="A2927" s="12" t="s">
        <v>6202</v>
      </c>
      <c r="B2927" s="12" t="s">
        <v>8003</v>
      </c>
      <c r="C2927" s="12" t="s">
        <v>8050</v>
      </c>
      <c r="D2927" s="13" t="s">
        <v>4934</v>
      </c>
      <c r="E2927" s="13" t="s">
        <v>4934</v>
      </c>
      <c r="F2927" s="13" t="s">
        <v>7263</v>
      </c>
      <c r="G2927" s="14" t="s">
        <v>5004</v>
      </c>
      <c r="H2927" s="14" t="s">
        <v>4988</v>
      </c>
      <c r="I2927" s="14" t="s">
        <v>4927</v>
      </c>
      <c r="J2927" s="14" t="s">
        <v>4936</v>
      </c>
      <c r="K2927" s="16">
        <v>23</v>
      </c>
    </row>
    <row r="2928" spans="1:11">
      <c r="A2928" s="12" t="s">
        <v>6202</v>
      </c>
      <c r="B2928" s="12" t="s">
        <v>8003</v>
      </c>
      <c r="C2928" s="12" t="s">
        <v>8050</v>
      </c>
      <c r="D2928" s="13" t="s">
        <v>4940</v>
      </c>
      <c r="E2928" s="13" t="s">
        <v>4941</v>
      </c>
      <c r="F2928" s="13" t="s">
        <v>8055</v>
      </c>
      <c r="G2928" s="14" t="s">
        <v>5004</v>
      </c>
      <c r="H2928" s="14" t="s">
        <v>8056</v>
      </c>
      <c r="I2928" s="14" t="s">
        <v>6873</v>
      </c>
      <c r="J2928" s="14" t="s">
        <v>5221</v>
      </c>
      <c r="K2928" s="16">
        <v>23</v>
      </c>
    </row>
    <row r="2929" spans="1:11">
      <c r="A2929" s="12" t="s">
        <v>6202</v>
      </c>
      <c r="B2929" s="12" t="s">
        <v>8003</v>
      </c>
      <c r="C2929" s="12" t="s">
        <v>8057</v>
      </c>
      <c r="D2929" s="13" t="s">
        <v>4918</v>
      </c>
      <c r="E2929" s="13" t="s">
        <v>4919</v>
      </c>
      <c r="F2929" s="13" t="s">
        <v>8058</v>
      </c>
      <c r="G2929" s="14" t="s">
        <v>4921</v>
      </c>
      <c r="H2929" s="14" t="s">
        <v>8059</v>
      </c>
      <c r="I2929" s="14" t="s">
        <v>6164</v>
      </c>
      <c r="J2929" s="14" t="s">
        <v>5051</v>
      </c>
      <c r="K2929" s="16">
        <v>20</v>
      </c>
    </row>
    <row r="2930" spans="1:11">
      <c r="A2930" s="12" t="s">
        <v>6202</v>
      </c>
      <c r="B2930" s="12" t="s">
        <v>8003</v>
      </c>
      <c r="C2930" s="12" t="s">
        <v>8057</v>
      </c>
      <c r="D2930" s="13" t="s">
        <v>4918</v>
      </c>
      <c r="E2930" s="13" t="s">
        <v>4939</v>
      </c>
      <c r="F2930" s="13" t="s">
        <v>8060</v>
      </c>
      <c r="G2930" s="14" t="s">
        <v>4942</v>
      </c>
      <c r="H2930" s="14" t="s">
        <v>4938</v>
      </c>
      <c r="I2930" s="14" t="s">
        <v>4927</v>
      </c>
      <c r="J2930" s="14" t="s">
        <v>5051</v>
      </c>
      <c r="K2930" s="16">
        <v>20</v>
      </c>
    </row>
    <row r="2931" spans="1:11">
      <c r="A2931" s="12" t="s">
        <v>6202</v>
      </c>
      <c r="B2931" s="12" t="s">
        <v>8003</v>
      </c>
      <c r="C2931" s="12" t="s">
        <v>8057</v>
      </c>
      <c r="D2931" s="13" t="s">
        <v>4931</v>
      </c>
      <c r="E2931" s="13" t="s">
        <v>4932</v>
      </c>
      <c r="F2931" s="13" t="s">
        <v>8041</v>
      </c>
      <c r="G2931" s="14" t="s">
        <v>4921</v>
      </c>
      <c r="H2931" s="14" t="s">
        <v>4926</v>
      </c>
      <c r="I2931" s="14" t="s">
        <v>4927</v>
      </c>
      <c r="J2931" s="14" t="s">
        <v>5221</v>
      </c>
      <c r="K2931" s="16">
        <v>20</v>
      </c>
    </row>
    <row r="2932" spans="1:11">
      <c r="A2932" s="12" t="s">
        <v>6202</v>
      </c>
      <c r="B2932" s="12" t="s">
        <v>8003</v>
      </c>
      <c r="C2932" s="12" t="s">
        <v>8057</v>
      </c>
      <c r="D2932" s="13" t="s">
        <v>4931</v>
      </c>
      <c r="E2932" s="13" t="s">
        <v>4932</v>
      </c>
      <c r="F2932" s="13" t="s">
        <v>8013</v>
      </c>
      <c r="G2932" s="14" t="s">
        <v>4921</v>
      </c>
      <c r="H2932" s="14" t="s">
        <v>4926</v>
      </c>
      <c r="I2932" s="14" t="s">
        <v>4927</v>
      </c>
      <c r="J2932" s="14" t="s">
        <v>5221</v>
      </c>
      <c r="K2932" s="16">
        <v>20</v>
      </c>
    </row>
    <row r="2933" spans="1:11">
      <c r="A2933" s="12" t="s">
        <v>6202</v>
      </c>
      <c r="B2933" s="12" t="s">
        <v>8003</v>
      </c>
      <c r="C2933" s="12" t="s">
        <v>8057</v>
      </c>
      <c r="D2933" s="13" t="s">
        <v>4934</v>
      </c>
      <c r="E2933" s="13" t="s">
        <v>4998</v>
      </c>
      <c r="F2933" s="13" t="s">
        <v>8015</v>
      </c>
      <c r="G2933" s="14" t="s">
        <v>5004</v>
      </c>
      <c r="H2933" s="14" t="s">
        <v>4936</v>
      </c>
      <c r="I2933" s="14" t="s">
        <v>4927</v>
      </c>
      <c r="J2933" s="14" t="s">
        <v>4936</v>
      </c>
      <c r="K2933" s="16">
        <v>20</v>
      </c>
    </row>
    <row r="2934" spans="1:11">
      <c r="A2934" s="12" t="s">
        <v>6202</v>
      </c>
      <c r="B2934" s="12" t="s">
        <v>8003</v>
      </c>
      <c r="C2934" s="12" t="s">
        <v>8061</v>
      </c>
      <c r="D2934" s="13" t="s">
        <v>4918</v>
      </c>
      <c r="E2934" s="13" t="s">
        <v>4919</v>
      </c>
      <c r="F2934" s="13" t="s">
        <v>8062</v>
      </c>
      <c r="G2934" s="14" t="s">
        <v>4921</v>
      </c>
      <c r="H2934" s="14" t="s">
        <v>8063</v>
      </c>
      <c r="I2934" s="14" t="s">
        <v>6164</v>
      </c>
      <c r="J2934" s="14" t="s">
        <v>5051</v>
      </c>
      <c r="K2934" s="16">
        <v>107.8</v>
      </c>
    </row>
    <row r="2935" spans="1:11">
      <c r="A2935" s="12" t="s">
        <v>6202</v>
      </c>
      <c r="B2935" s="12" t="s">
        <v>8003</v>
      </c>
      <c r="C2935" s="12" t="s">
        <v>8061</v>
      </c>
      <c r="D2935" s="13" t="s">
        <v>4918</v>
      </c>
      <c r="E2935" s="13" t="s">
        <v>4919</v>
      </c>
      <c r="F2935" s="13" t="s">
        <v>8064</v>
      </c>
      <c r="G2935" s="14" t="s">
        <v>5004</v>
      </c>
      <c r="H2935" s="14" t="s">
        <v>4966</v>
      </c>
      <c r="I2935" s="14" t="s">
        <v>5458</v>
      </c>
      <c r="J2935" s="14" t="s">
        <v>5051</v>
      </c>
      <c r="K2935" s="16">
        <v>107.8</v>
      </c>
    </row>
    <row r="2936" spans="1:11">
      <c r="A2936" s="12" t="s">
        <v>6202</v>
      </c>
      <c r="B2936" s="12" t="s">
        <v>8003</v>
      </c>
      <c r="C2936" s="12" t="s">
        <v>8061</v>
      </c>
      <c r="D2936" s="13" t="s">
        <v>4931</v>
      </c>
      <c r="E2936" s="13" t="s">
        <v>4932</v>
      </c>
      <c r="F2936" s="13" t="s">
        <v>8065</v>
      </c>
      <c r="G2936" s="14" t="s">
        <v>5004</v>
      </c>
      <c r="H2936" s="14" t="s">
        <v>4974</v>
      </c>
      <c r="I2936" s="14" t="s">
        <v>4927</v>
      </c>
      <c r="J2936" s="14" t="s">
        <v>5221</v>
      </c>
      <c r="K2936" s="16">
        <v>107.8</v>
      </c>
    </row>
    <row r="2937" spans="1:11">
      <c r="A2937" s="12" t="s">
        <v>6202</v>
      </c>
      <c r="B2937" s="12" t="s">
        <v>8003</v>
      </c>
      <c r="C2937" s="12" t="s">
        <v>8061</v>
      </c>
      <c r="D2937" s="13" t="s">
        <v>4931</v>
      </c>
      <c r="E2937" s="13" t="s">
        <v>4932</v>
      </c>
      <c r="F2937" s="13" t="s">
        <v>8041</v>
      </c>
      <c r="G2937" s="14" t="s">
        <v>4921</v>
      </c>
      <c r="H2937" s="14" t="s">
        <v>4926</v>
      </c>
      <c r="I2937" s="14" t="s">
        <v>4927</v>
      </c>
      <c r="J2937" s="14" t="s">
        <v>5221</v>
      </c>
      <c r="K2937" s="16">
        <v>107.8</v>
      </c>
    </row>
    <row r="2938" spans="1:11">
      <c r="A2938" s="12" t="s">
        <v>6202</v>
      </c>
      <c r="B2938" s="12" t="s">
        <v>8003</v>
      </c>
      <c r="C2938" s="12" t="s">
        <v>8061</v>
      </c>
      <c r="D2938" s="13" t="s">
        <v>4934</v>
      </c>
      <c r="E2938" s="13" t="s">
        <v>4998</v>
      </c>
      <c r="F2938" s="13" t="s">
        <v>8015</v>
      </c>
      <c r="G2938" s="14" t="s">
        <v>5004</v>
      </c>
      <c r="H2938" s="14" t="s">
        <v>4936</v>
      </c>
      <c r="I2938" s="14" t="s">
        <v>4927</v>
      </c>
      <c r="J2938" s="14" t="s">
        <v>4936</v>
      </c>
      <c r="K2938" s="16">
        <v>107.8</v>
      </c>
    </row>
    <row r="2939" spans="1:11">
      <c r="A2939" s="12" t="s">
        <v>6202</v>
      </c>
      <c r="B2939" s="12" t="s">
        <v>8003</v>
      </c>
      <c r="C2939" s="12" t="s">
        <v>8066</v>
      </c>
      <c r="D2939" s="13" t="s">
        <v>4918</v>
      </c>
      <c r="E2939" s="13" t="s">
        <v>4919</v>
      </c>
      <c r="F2939" s="13" t="s">
        <v>8067</v>
      </c>
      <c r="G2939" s="14" t="s">
        <v>4942</v>
      </c>
      <c r="H2939" s="14" t="s">
        <v>5592</v>
      </c>
      <c r="I2939" s="14" t="s">
        <v>4949</v>
      </c>
      <c r="J2939" s="14" t="s">
        <v>5051</v>
      </c>
      <c r="K2939" s="16">
        <v>12</v>
      </c>
    </row>
    <row r="2940" spans="1:11">
      <c r="A2940" s="12" t="s">
        <v>6202</v>
      </c>
      <c r="B2940" s="12" t="s">
        <v>8003</v>
      </c>
      <c r="C2940" s="12" t="s">
        <v>8066</v>
      </c>
      <c r="D2940" s="13" t="s">
        <v>4918</v>
      </c>
      <c r="E2940" s="13" t="s">
        <v>4919</v>
      </c>
      <c r="F2940" s="13" t="s">
        <v>8068</v>
      </c>
      <c r="G2940" s="14" t="s">
        <v>4942</v>
      </c>
      <c r="H2940" s="14" t="s">
        <v>5592</v>
      </c>
      <c r="I2940" s="14" t="s">
        <v>4949</v>
      </c>
      <c r="J2940" s="14" t="s">
        <v>5051</v>
      </c>
      <c r="K2940" s="16">
        <v>12</v>
      </c>
    </row>
    <row r="2941" spans="1:11">
      <c r="A2941" s="12" t="s">
        <v>6202</v>
      </c>
      <c r="B2941" s="12" t="s">
        <v>8003</v>
      </c>
      <c r="C2941" s="12" t="s">
        <v>8066</v>
      </c>
      <c r="D2941" s="13" t="s">
        <v>4931</v>
      </c>
      <c r="E2941" s="13" t="s">
        <v>4932</v>
      </c>
      <c r="F2941" s="13" t="s">
        <v>8069</v>
      </c>
      <c r="G2941" s="14" t="s">
        <v>4921</v>
      </c>
      <c r="H2941" s="14" t="s">
        <v>4952</v>
      </c>
      <c r="I2941" s="14" t="s">
        <v>4927</v>
      </c>
      <c r="J2941" s="14" t="s">
        <v>5221</v>
      </c>
      <c r="K2941" s="16">
        <v>12</v>
      </c>
    </row>
    <row r="2942" spans="1:11">
      <c r="A2942" s="12" t="s">
        <v>6202</v>
      </c>
      <c r="B2942" s="12" t="s">
        <v>8003</v>
      </c>
      <c r="C2942" s="12" t="s">
        <v>8066</v>
      </c>
      <c r="D2942" s="13" t="s">
        <v>4931</v>
      </c>
      <c r="E2942" s="13" t="s">
        <v>4932</v>
      </c>
      <c r="F2942" s="13" t="s">
        <v>8070</v>
      </c>
      <c r="G2942" s="14" t="s">
        <v>4921</v>
      </c>
      <c r="H2942" s="14" t="s">
        <v>4952</v>
      </c>
      <c r="I2942" s="14" t="s">
        <v>4927</v>
      </c>
      <c r="J2942" s="14" t="s">
        <v>5221</v>
      </c>
      <c r="K2942" s="16">
        <v>12</v>
      </c>
    </row>
    <row r="2943" spans="1:11">
      <c r="A2943" s="12" t="s">
        <v>6202</v>
      </c>
      <c r="B2943" s="12" t="s">
        <v>8003</v>
      </c>
      <c r="C2943" s="12" t="s">
        <v>8066</v>
      </c>
      <c r="D2943" s="13" t="s">
        <v>4934</v>
      </c>
      <c r="E2943" s="13" t="s">
        <v>4998</v>
      </c>
      <c r="F2943" s="13" t="s">
        <v>8071</v>
      </c>
      <c r="G2943" s="14" t="s">
        <v>5504</v>
      </c>
      <c r="H2943" s="14" t="s">
        <v>4974</v>
      </c>
      <c r="I2943" s="14" t="s">
        <v>4927</v>
      </c>
      <c r="J2943" s="14" t="s">
        <v>4936</v>
      </c>
      <c r="K2943" s="16">
        <v>12</v>
      </c>
    </row>
    <row r="2944" spans="1:11">
      <c r="A2944" s="12" t="s">
        <v>6202</v>
      </c>
      <c r="B2944" s="12" t="s">
        <v>8003</v>
      </c>
      <c r="C2944" s="12" t="s">
        <v>8072</v>
      </c>
      <c r="D2944" s="13" t="s">
        <v>4918</v>
      </c>
      <c r="E2944" s="13" t="s">
        <v>4919</v>
      </c>
      <c r="F2944" s="13" t="s">
        <v>8058</v>
      </c>
      <c r="G2944" s="14" t="s">
        <v>4921</v>
      </c>
      <c r="H2944" s="14" t="s">
        <v>8059</v>
      </c>
      <c r="I2944" s="14" t="s">
        <v>6164</v>
      </c>
      <c r="J2944" s="14" t="s">
        <v>5051</v>
      </c>
      <c r="K2944" s="16">
        <v>79.83</v>
      </c>
    </row>
    <row r="2945" spans="1:11">
      <c r="A2945" s="12" t="s">
        <v>6202</v>
      </c>
      <c r="B2945" s="12" t="s">
        <v>8003</v>
      </c>
      <c r="C2945" s="12" t="s">
        <v>8072</v>
      </c>
      <c r="D2945" s="13" t="s">
        <v>4918</v>
      </c>
      <c r="E2945" s="13" t="s">
        <v>4939</v>
      </c>
      <c r="F2945" s="13" t="s">
        <v>8060</v>
      </c>
      <c r="G2945" s="14" t="s">
        <v>4942</v>
      </c>
      <c r="H2945" s="14" t="s">
        <v>4938</v>
      </c>
      <c r="I2945" s="14" t="s">
        <v>4927</v>
      </c>
      <c r="J2945" s="14" t="s">
        <v>5051</v>
      </c>
      <c r="K2945" s="16">
        <v>79.83</v>
      </c>
    </row>
    <row r="2946" spans="1:11">
      <c r="A2946" s="12" t="s">
        <v>6202</v>
      </c>
      <c r="B2946" s="12" t="s">
        <v>8003</v>
      </c>
      <c r="C2946" s="12" t="s">
        <v>8072</v>
      </c>
      <c r="D2946" s="13" t="s">
        <v>4931</v>
      </c>
      <c r="E2946" s="13" t="s">
        <v>4932</v>
      </c>
      <c r="F2946" s="13" t="s">
        <v>8041</v>
      </c>
      <c r="G2946" s="14" t="s">
        <v>4921</v>
      </c>
      <c r="H2946" s="14" t="s">
        <v>4926</v>
      </c>
      <c r="I2946" s="14" t="s">
        <v>4927</v>
      </c>
      <c r="J2946" s="14" t="s">
        <v>5221</v>
      </c>
      <c r="K2946" s="16">
        <v>79.83</v>
      </c>
    </row>
    <row r="2947" spans="1:11">
      <c r="A2947" s="12" t="s">
        <v>6202</v>
      </c>
      <c r="B2947" s="12" t="s">
        <v>8003</v>
      </c>
      <c r="C2947" s="12" t="s">
        <v>8072</v>
      </c>
      <c r="D2947" s="13" t="s">
        <v>4931</v>
      </c>
      <c r="E2947" s="13" t="s">
        <v>4932</v>
      </c>
      <c r="F2947" s="13" t="s">
        <v>8013</v>
      </c>
      <c r="G2947" s="14" t="s">
        <v>4921</v>
      </c>
      <c r="H2947" s="14" t="s">
        <v>4926</v>
      </c>
      <c r="I2947" s="14" t="s">
        <v>4927</v>
      </c>
      <c r="J2947" s="14" t="s">
        <v>5221</v>
      </c>
      <c r="K2947" s="16">
        <v>79.83</v>
      </c>
    </row>
    <row r="2948" spans="1:11">
      <c r="A2948" s="12" t="s">
        <v>6202</v>
      </c>
      <c r="B2948" s="12" t="s">
        <v>8003</v>
      </c>
      <c r="C2948" s="12" t="s">
        <v>8072</v>
      </c>
      <c r="D2948" s="13" t="s">
        <v>4934</v>
      </c>
      <c r="E2948" s="13" t="s">
        <v>4998</v>
      </c>
      <c r="F2948" s="13" t="s">
        <v>8015</v>
      </c>
      <c r="G2948" s="14" t="s">
        <v>5004</v>
      </c>
      <c r="H2948" s="14" t="s">
        <v>4936</v>
      </c>
      <c r="I2948" s="14" t="s">
        <v>4927</v>
      </c>
      <c r="J2948" s="14" t="s">
        <v>4936</v>
      </c>
      <c r="K2948" s="16">
        <v>79.83</v>
      </c>
    </row>
    <row r="2949" spans="1:11">
      <c r="A2949" s="12" t="s">
        <v>6202</v>
      </c>
      <c r="B2949" s="12" t="s">
        <v>8003</v>
      </c>
      <c r="C2949" s="12" t="s">
        <v>8073</v>
      </c>
      <c r="D2949" s="13" t="s">
        <v>4918</v>
      </c>
      <c r="E2949" s="13" t="s">
        <v>4919</v>
      </c>
      <c r="F2949" s="13" t="s">
        <v>8074</v>
      </c>
      <c r="G2949" s="14" t="s">
        <v>4921</v>
      </c>
      <c r="H2949" s="14" t="s">
        <v>8075</v>
      </c>
      <c r="I2949" s="14" t="s">
        <v>6921</v>
      </c>
      <c r="J2949" s="14" t="s">
        <v>4924</v>
      </c>
      <c r="K2949" s="16">
        <v>1022</v>
      </c>
    </row>
    <row r="2950" spans="1:11">
      <c r="A2950" s="12" t="s">
        <v>6202</v>
      </c>
      <c r="B2950" s="12" t="s">
        <v>8003</v>
      </c>
      <c r="C2950" s="12" t="s">
        <v>8073</v>
      </c>
      <c r="D2950" s="13" t="s">
        <v>4918</v>
      </c>
      <c r="E2950" s="13" t="s">
        <v>4939</v>
      </c>
      <c r="F2950" s="13" t="s">
        <v>8076</v>
      </c>
      <c r="G2950" s="14" t="s">
        <v>4921</v>
      </c>
      <c r="H2950" s="14" t="s">
        <v>5223</v>
      </c>
      <c r="I2950" s="14" t="s">
        <v>4927</v>
      </c>
      <c r="J2950" s="14" t="s">
        <v>4924</v>
      </c>
      <c r="K2950" s="16">
        <v>1022</v>
      </c>
    </row>
    <row r="2951" spans="1:11">
      <c r="A2951" s="12" t="s">
        <v>6202</v>
      </c>
      <c r="B2951" s="12" t="s">
        <v>8003</v>
      </c>
      <c r="C2951" s="12" t="s">
        <v>8073</v>
      </c>
      <c r="D2951" s="13" t="s">
        <v>4931</v>
      </c>
      <c r="E2951" s="13" t="s">
        <v>4932</v>
      </c>
      <c r="F2951" s="13" t="s">
        <v>8077</v>
      </c>
      <c r="G2951" s="14" t="s">
        <v>4960</v>
      </c>
      <c r="H2951" s="14"/>
      <c r="I2951" s="14" t="s">
        <v>8078</v>
      </c>
      <c r="J2951" s="14" t="s">
        <v>4924</v>
      </c>
      <c r="K2951" s="16">
        <v>1022</v>
      </c>
    </row>
    <row r="2952" spans="1:11">
      <c r="A2952" s="12" t="s">
        <v>6202</v>
      </c>
      <c r="B2952" s="12" t="s">
        <v>8003</v>
      </c>
      <c r="C2952" s="12" t="s">
        <v>8073</v>
      </c>
      <c r="D2952" s="13" t="s">
        <v>4931</v>
      </c>
      <c r="E2952" s="13" t="s">
        <v>4932</v>
      </c>
      <c r="F2952" s="13" t="s">
        <v>8079</v>
      </c>
      <c r="G2952" s="14" t="s">
        <v>4921</v>
      </c>
      <c r="H2952" s="14" t="s">
        <v>4966</v>
      </c>
      <c r="I2952" s="14" t="s">
        <v>4947</v>
      </c>
      <c r="J2952" s="14" t="s">
        <v>4924</v>
      </c>
      <c r="K2952" s="16">
        <v>1022</v>
      </c>
    </row>
    <row r="2953" spans="1:11">
      <c r="A2953" s="12" t="s">
        <v>6202</v>
      </c>
      <c r="B2953" s="12" t="s">
        <v>8003</v>
      </c>
      <c r="C2953" s="12" t="s">
        <v>8073</v>
      </c>
      <c r="D2953" s="13" t="s">
        <v>4934</v>
      </c>
      <c r="E2953" s="13" t="s">
        <v>4998</v>
      </c>
      <c r="F2953" s="13" t="s">
        <v>7263</v>
      </c>
      <c r="G2953" s="14" t="s">
        <v>5004</v>
      </c>
      <c r="H2953" s="14" t="s">
        <v>4936</v>
      </c>
      <c r="I2953" s="14" t="s">
        <v>4927</v>
      </c>
      <c r="J2953" s="14" t="s">
        <v>4936</v>
      </c>
      <c r="K2953" s="16">
        <v>1022</v>
      </c>
    </row>
    <row r="2954" spans="1:11">
      <c r="A2954" s="12" t="s">
        <v>6202</v>
      </c>
      <c r="B2954" s="12" t="s">
        <v>8003</v>
      </c>
      <c r="C2954" s="12" t="s">
        <v>8080</v>
      </c>
      <c r="D2954" s="13" t="s">
        <v>4918</v>
      </c>
      <c r="E2954" s="13" t="s">
        <v>4919</v>
      </c>
      <c r="F2954" s="13" t="s">
        <v>8081</v>
      </c>
      <c r="G2954" s="14" t="s">
        <v>4942</v>
      </c>
      <c r="H2954" s="14" t="s">
        <v>4966</v>
      </c>
      <c r="I2954" s="14" t="s">
        <v>5458</v>
      </c>
      <c r="J2954" s="14" t="s">
        <v>5051</v>
      </c>
      <c r="K2954" s="16">
        <v>30</v>
      </c>
    </row>
    <row r="2955" spans="1:11">
      <c r="A2955" s="12" t="s">
        <v>6202</v>
      </c>
      <c r="B2955" s="12" t="s">
        <v>8003</v>
      </c>
      <c r="C2955" s="12" t="s">
        <v>8080</v>
      </c>
      <c r="D2955" s="13" t="s">
        <v>4918</v>
      </c>
      <c r="E2955" s="13" t="s">
        <v>4939</v>
      </c>
      <c r="F2955" s="13" t="s">
        <v>8082</v>
      </c>
      <c r="G2955" s="14" t="s">
        <v>4921</v>
      </c>
      <c r="H2955" s="14" t="s">
        <v>4952</v>
      </c>
      <c r="I2955" s="14" t="s">
        <v>4927</v>
      </c>
      <c r="J2955" s="14" t="s">
        <v>5051</v>
      </c>
      <c r="K2955" s="16">
        <v>30</v>
      </c>
    </row>
    <row r="2956" spans="1:11">
      <c r="A2956" s="12" t="s">
        <v>6202</v>
      </c>
      <c r="B2956" s="12" t="s">
        <v>8003</v>
      </c>
      <c r="C2956" s="12" t="s">
        <v>8080</v>
      </c>
      <c r="D2956" s="13" t="s">
        <v>4931</v>
      </c>
      <c r="E2956" s="13" t="s">
        <v>4932</v>
      </c>
      <c r="F2956" s="13" t="s">
        <v>8041</v>
      </c>
      <c r="G2956" s="14" t="s">
        <v>4921</v>
      </c>
      <c r="H2956" s="14" t="s">
        <v>4926</v>
      </c>
      <c r="I2956" s="14" t="s">
        <v>4927</v>
      </c>
      <c r="J2956" s="14" t="s">
        <v>5221</v>
      </c>
      <c r="K2956" s="16">
        <v>30</v>
      </c>
    </row>
    <row r="2957" spans="1:11">
      <c r="A2957" s="12" t="s">
        <v>6202</v>
      </c>
      <c r="B2957" s="12" t="s">
        <v>8003</v>
      </c>
      <c r="C2957" s="12" t="s">
        <v>8080</v>
      </c>
      <c r="D2957" s="13" t="s">
        <v>4931</v>
      </c>
      <c r="E2957" s="13" t="s">
        <v>4961</v>
      </c>
      <c r="F2957" s="13" t="s">
        <v>8083</v>
      </c>
      <c r="G2957" s="14" t="s">
        <v>4921</v>
      </c>
      <c r="H2957" s="14" t="s">
        <v>4946</v>
      </c>
      <c r="I2957" s="14" t="s">
        <v>5573</v>
      </c>
      <c r="J2957" s="14" t="s">
        <v>5221</v>
      </c>
      <c r="K2957" s="16">
        <v>30</v>
      </c>
    </row>
    <row r="2958" spans="1:11">
      <c r="A2958" s="12" t="s">
        <v>6202</v>
      </c>
      <c r="B2958" s="12" t="s">
        <v>8003</v>
      </c>
      <c r="C2958" s="12" t="s">
        <v>8080</v>
      </c>
      <c r="D2958" s="13" t="s">
        <v>4934</v>
      </c>
      <c r="E2958" s="13" t="s">
        <v>4998</v>
      </c>
      <c r="F2958" s="13" t="s">
        <v>8015</v>
      </c>
      <c r="G2958" s="14" t="s">
        <v>5004</v>
      </c>
      <c r="H2958" s="14" t="s">
        <v>4936</v>
      </c>
      <c r="I2958" s="14" t="s">
        <v>4927</v>
      </c>
      <c r="J2958" s="14" t="s">
        <v>4936</v>
      </c>
      <c r="K2958" s="16">
        <v>30</v>
      </c>
    </row>
    <row r="2959" spans="1:11">
      <c r="A2959" s="12" t="s">
        <v>6202</v>
      </c>
      <c r="B2959" s="12" t="s">
        <v>8003</v>
      </c>
      <c r="C2959" s="12" t="s">
        <v>8084</v>
      </c>
      <c r="D2959" s="13" t="s">
        <v>4918</v>
      </c>
      <c r="E2959" s="13" t="s">
        <v>4919</v>
      </c>
      <c r="F2959" s="13" t="s">
        <v>7923</v>
      </c>
      <c r="G2959" s="14" t="s">
        <v>4921</v>
      </c>
      <c r="H2959" s="14" t="s">
        <v>4966</v>
      </c>
      <c r="I2959" s="14" t="s">
        <v>5427</v>
      </c>
      <c r="J2959" s="14" t="s">
        <v>4956</v>
      </c>
      <c r="K2959" s="16">
        <v>19.84</v>
      </c>
    </row>
    <row r="2960" spans="1:11">
      <c r="A2960" s="12" t="s">
        <v>6202</v>
      </c>
      <c r="B2960" s="12" t="s">
        <v>8003</v>
      </c>
      <c r="C2960" s="12" t="s">
        <v>8084</v>
      </c>
      <c r="D2960" s="13" t="s">
        <v>4918</v>
      </c>
      <c r="E2960" s="13" t="s">
        <v>5112</v>
      </c>
      <c r="F2960" s="13" t="s">
        <v>8085</v>
      </c>
      <c r="G2960" s="14" t="s">
        <v>4921</v>
      </c>
      <c r="H2960" s="14" t="s">
        <v>4938</v>
      </c>
      <c r="I2960" s="14" t="s">
        <v>4927</v>
      </c>
      <c r="J2960" s="14" t="s">
        <v>4924</v>
      </c>
      <c r="K2960" s="16">
        <v>19.84</v>
      </c>
    </row>
    <row r="2961" spans="1:11">
      <c r="A2961" s="12" t="s">
        <v>6202</v>
      </c>
      <c r="B2961" s="12" t="s">
        <v>8003</v>
      </c>
      <c r="C2961" s="12" t="s">
        <v>8084</v>
      </c>
      <c r="D2961" s="13" t="s">
        <v>4931</v>
      </c>
      <c r="E2961" s="13" t="s">
        <v>4932</v>
      </c>
      <c r="F2961" s="13" t="s">
        <v>8086</v>
      </c>
      <c r="G2961" s="14" t="s">
        <v>4921</v>
      </c>
      <c r="H2961" s="14" t="s">
        <v>4926</v>
      </c>
      <c r="I2961" s="14" t="s">
        <v>4927</v>
      </c>
      <c r="J2961" s="14" t="s">
        <v>4936</v>
      </c>
      <c r="K2961" s="16">
        <v>19.84</v>
      </c>
    </row>
    <row r="2962" spans="1:11">
      <c r="A2962" s="12" t="s">
        <v>6202</v>
      </c>
      <c r="B2962" s="12" t="s">
        <v>8003</v>
      </c>
      <c r="C2962" s="12" t="s">
        <v>8084</v>
      </c>
      <c r="D2962" s="13" t="s">
        <v>4931</v>
      </c>
      <c r="E2962" s="13" t="s">
        <v>4932</v>
      </c>
      <c r="F2962" s="13" t="s">
        <v>8087</v>
      </c>
      <c r="G2962" s="14" t="s">
        <v>4921</v>
      </c>
      <c r="H2962" s="14" t="s">
        <v>4952</v>
      </c>
      <c r="I2962" s="14" t="s">
        <v>4927</v>
      </c>
      <c r="J2962" s="14" t="s">
        <v>4924</v>
      </c>
      <c r="K2962" s="16">
        <v>19.84</v>
      </c>
    </row>
    <row r="2963" spans="1:11">
      <c r="A2963" s="12" t="s">
        <v>6202</v>
      </c>
      <c r="B2963" s="12" t="s">
        <v>8003</v>
      </c>
      <c r="C2963" s="12" t="s">
        <v>8084</v>
      </c>
      <c r="D2963" s="13" t="s">
        <v>4934</v>
      </c>
      <c r="E2963" s="13" t="s">
        <v>4998</v>
      </c>
      <c r="F2963" s="13" t="s">
        <v>5151</v>
      </c>
      <c r="G2963" s="14" t="s">
        <v>4921</v>
      </c>
      <c r="H2963" s="14" t="s">
        <v>5037</v>
      </c>
      <c r="I2963" s="14" t="s">
        <v>4927</v>
      </c>
      <c r="J2963" s="14" t="s">
        <v>4936</v>
      </c>
      <c r="K2963" s="16">
        <v>19.84</v>
      </c>
    </row>
    <row r="2964" spans="1:11">
      <c r="A2964" s="12" t="s">
        <v>6202</v>
      </c>
      <c r="B2964" s="12" t="s">
        <v>8003</v>
      </c>
      <c r="C2964" s="12" t="s">
        <v>8088</v>
      </c>
      <c r="D2964" s="13" t="s">
        <v>4918</v>
      </c>
      <c r="E2964" s="13" t="s">
        <v>4919</v>
      </c>
      <c r="F2964" s="13" t="s">
        <v>8089</v>
      </c>
      <c r="G2964" s="14" t="s">
        <v>4921</v>
      </c>
      <c r="H2964" s="14" t="s">
        <v>5119</v>
      </c>
      <c r="I2964" s="14" t="s">
        <v>4949</v>
      </c>
      <c r="J2964" s="14" t="s">
        <v>4956</v>
      </c>
      <c r="K2964" s="16">
        <v>1000</v>
      </c>
    </row>
    <row r="2965" spans="1:11">
      <c r="A2965" s="12" t="s">
        <v>6202</v>
      </c>
      <c r="B2965" s="12" t="s">
        <v>8003</v>
      </c>
      <c r="C2965" s="12" t="s">
        <v>8088</v>
      </c>
      <c r="D2965" s="13" t="s">
        <v>4918</v>
      </c>
      <c r="E2965" s="13" t="s">
        <v>4939</v>
      </c>
      <c r="F2965" s="13" t="s">
        <v>8090</v>
      </c>
      <c r="G2965" s="14" t="s">
        <v>4921</v>
      </c>
      <c r="H2965" s="14" t="s">
        <v>4938</v>
      </c>
      <c r="I2965" s="14" t="s">
        <v>4927</v>
      </c>
      <c r="J2965" s="14" t="s">
        <v>4924</v>
      </c>
      <c r="K2965" s="16">
        <v>1000</v>
      </c>
    </row>
    <row r="2966" spans="1:11">
      <c r="A2966" s="12" t="s">
        <v>6202</v>
      </c>
      <c r="B2966" s="12" t="s">
        <v>8003</v>
      </c>
      <c r="C2966" s="12" t="s">
        <v>8088</v>
      </c>
      <c r="D2966" s="13" t="s">
        <v>4931</v>
      </c>
      <c r="E2966" s="13" t="s">
        <v>4932</v>
      </c>
      <c r="F2966" s="13" t="s">
        <v>8091</v>
      </c>
      <c r="G2966" s="14" t="s">
        <v>5004</v>
      </c>
      <c r="H2966" s="14" t="s">
        <v>5223</v>
      </c>
      <c r="I2966" s="14" t="s">
        <v>4927</v>
      </c>
      <c r="J2966" s="14" t="s">
        <v>4924</v>
      </c>
      <c r="K2966" s="16">
        <v>1000</v>
      </c>
    </row>
    <row r="2967" spans="1:11">
      <c r="A2967" s="12" t="s">
        <v>6202</v>
      </c>
      <c r="B2967" s="12" t="s">
        <v>8003</v>
      </c>
      <c r="C2967" s="12" t="s">
        <v>8088</v>
      </c>
      <c r="D2967" s="13" t="s">
        <v>4931</v>
      </c>
      <c r="E2967" s="13" t="s">
        <v>4932</v>
      </c>
      <c r="F2967" s="13" t="s">
        <v>8092</v>
      </c>
      <c r="G2967" s="14" t="s">
        <v>4921</v>
      </c>
      <c r="H2967" s="14" t="s">
        <v>4926</v>
      </c>
      <c r="I2967" s="14" t="s">
        <v>4927</v>
      </c>
      <c r="J2967" s="14" t="s">
        <v>4936</v>
      </c>
      <c r="K2967" s="16">
        <v>1000</v>
      </c>
    </row>
    <row r="2968" spans="1:11">
      <c r="A2968" s="12" t="s">
        <v>6202</v>
      </c>
      <c r="B2968" s="12" t="s">
        <v>8003</v>
      </c>
      <c r="C2968" s="12" t="s">
        <v>8088</v>
      </c>
      <c r="D2968" s="13" t="s">
        <v>4934</v>
      </c>
      <c r="E2968" s="13" t="s">
        <v>4998</v>
      </c>
      <c r="F2968" s="13" t="s">
        <v>7263</v>
      </c>
      <c r="G2968" s="14" t="s">
        <v>5004</v>
      </c>
      <c r="H2968" s="14" t="s">
        <v>4936</v>
      </c>
      <c r="I2968" s="14" t="s">
        <v>4927</v>
      </c>
      <c r="J2968" s="14" t="s">
        <v>4936</v>
      </c>
      <c r="K2968" s="16">
        <v>1000</v>
      </c>
    </row>
    <row r="2969" spans="1:11">
      <c r="A2969" s="12" t="s">
        <v>6202</v>
      </c>
      <c r="B2969" s="12" t="s">
        <v>8003</v>
      </c>
      <c r="C2969" s="12" t="s">
        <v>8093</v>
      </c>
      <c r="D2969" s="13" t="s">
        <v>4918</v>
      </c>
      <c r="E2969" s="13" t="s">
        <v>4919</v>
      </c>
      <c r="F2969" s="13" t="s">
        <v>8094</v>
      </c>
      <c r="G2969" s="14" t="s">
        <v>4942</v>
      </c>
      <c r="H2969" s="14" t="s">
        <v>4988</v>
      </c>
      <c r="I2969" s="14" t="s">
        <v>4949</v>
      </c>
      <c r="J2969" s="14" t="s">
        <v>4956</v>
      </c>
      <c r="K2969" s="16">
        <v>30</v>
      </c>
    </row>
    <row r="2970" spans="1:11">
      <c r="A2970" s="12" t="s">
        <v>6202</v>
      </c>
      <c r="B2970" s="12" t="s">
        <v>8003</v>
      </c>
      <c r="C2970" s="12" t="s">
        <v>8093</v>
      </c>
      <c r="D2970" s="13" t="s">
        <v>4918</v>
      </c>
      <c r="E2970" s="13" t="s">
        <v>4919</v>
      </c>
      <c r="F2970" s="13" t="s">
        <v>8095</v>
      </c>
      <c r="G2970" s="14" t="s">
        <v>4921</v>
      </c>
      <c r="H2970" s="14" t="s">
        <v>4952</v>
      </c>
      <c r="I2970" s="14" t="s">
        <v>4927</v>
      </c>
      <c r="J2970" s="14" t="s">
        <v>4924</v>
      </c>
      <c r="K2970" s="16">
        <v>30</v>
      </c>
    </row>
    <row r="2971" spans="1:11">
      <c r="A2971" s="12" t="s">
        <v>6202</v>
      </c>
      <c r="B2971" s="12" t="s">
        <v>8003</v>
      </c>
      <c r="C2971" s="12" t="s">
        <v>8093</v>
      </c>
      <c r="D2971" s="13" t="s">
        <v>4931</v>
      </c>
      <c r="E2971" s="13" t="s">
        <v>4932</v>
      </c>
      <c r="F2971" s="13" t="s">
        <v>8096</v>
      </c>
      <c r="G2971" s="14" t="s">
        <v>5504</v>
      </c>
      <c r="H2971" s="14" t="s">
        <v>4974</v>
      </c>
      <c r="I2971" s="14" t="s">
        <v>4927</v>
      </c>
      <c r="J2971" s="14" t="s">
        <v>5221</v>
      </c>
      <c r="K2971" s="16">
        <v>30</v>
      </c>
    </row>
    <row r="2972" spans="1:11">
      <c r="A2972" s="12" t="s">
        <v>6202</v>
      </c>
      <c r="B2972" s="12" t="s">
        <v>8003</v>
      </c>
      <c r="C2972" s="12" t="s">
        <v>8093</v>
      </c>
      <c r="D2972" s="13" t="s">
        <v>4931</v>
      </c>
      <c r="E2972" s="13" t="s">
        <v>4932</v>
      </c>
      <c r="F2972" s="13" t="s">
        <v>8097</v>
      </c>
      <c r="G2972" s="14" t="s">
        <v>5504</v>
      </c>
      <c r="H2972" s="14" t="s">
        <v>4974</v>
      </c>
      <c r="I2972" s="14" t="s">
        <v>4927</v>
      </c>
      <c r="J2972" s="14" t="s">
        <v>5221</v>
      </c>
      <c r="K2972" s="16">
        <v>30</v>
      </c>
    </row>
    <row r="2973" spans="1:11">
      <c r="A2973" s="12" t="s">
        <v>6202</v>
      </c>
      <c r="B2973" s="12" t="s">
        <v>8003</v>
      </c>
      <c r="C2973" s="12" t="s">
        <v>8093</v>
      </c>
      <c r="D2973" s="13" t="s">
        <v>4934</v>
      </c>
      <c r="E2973" s="13" t="s">
        <v>4934</v>
      </c>
      <c r="F2973" s="13" t="s">
        <v>8071</v>
      </c>
      <c r="G2973" s="14" t="s">
        <v>5504</v>
      </c>
      <c r="H2973" s="14" t="s">
        <v>4974</v>
      </c>
      <c r="I2973" s="14" t="s">
        <v>4927</v>
      </c>
      <c r="J2973" s="14" t="s">
        <v>4936</v>
      </c>
      <c r="K2973" s="16">
        <v>30</v>
      </c>
    </row>
    <row r="2974" spans="1:11">
      <c r="A2974" s="12" t="s">
        <v>6202</v>
      </c>
      <c r="B2974" s="12" t="s">
        <v>8003</v>
      </c>
      <c r="C2974" s="12" t="s">
        <v>8098</v>
      </c>
      <c r="D2974" s="13" t="s">
        <v>4918</v>
      </c>
      <c r="E2974" s="13" t="s">
        <v>4919</v>
      </c>
      <c r="F2974" s="13" t="s">
        <v>8099</v>
      </c>
      <c r="G2974" s="14" t="s">
        <v>4921</v>
      </c>
      <c r="H2974" s="14" t="s">
        <v>5271</v>
      </c>
      <c r="I2974" s="14" t="s">
        <v>7583</v>
      </c>
      <c r="J2974" s="14" t="s">
        <v>7534</v>
      </c>
      <c r="K2974" s="16">
        <v>25</v>
      </c>
    </row>
    <row r="2975" spans="1:11">
      <c r="A2975" s="12" t="s">
        <v>6202</v>
      </c>
      <c r="B2975" s="12" t="s">
        <v>8003</v>
      </c>
      <c r="C2975" s="12" t="s">
        <v>8098</v>
      </c>
      <c r="D2975" s="13" t="s">
        <v>4931</v>
      </c>
      <c r="E2975" s="13" t="s">
        <v>4932</v>
      </c>
      <c r="F2975" s="13" t="s">
        <v>8100</v>
      </c>
      <c r="G2975" s="14" t="s">
        <v>4921</v>
      </c>
      <c r="H2975" s="14" t="s">
        <v>5075</v>
      </c>
      <c r="I2975" s="14" t="s">
        <v>4927</v>
      </c>
      <c r="J2975" s="14" t="s">
        <v>4936</v>
      </c>
      <c r="K2975" s="16">
        <v>25</v>
      </c>
    </row>
    <row r="2976" spans="1:11">
      <c r="A2976" s="12" t="s">
        <v>6202</v>
      </c>
      <c r="B2976" s="12" t="s">
        <v>8003</v>
      </c>
      <c r="C2976" s="12" t="s">
        <v>8098</v>
      </c>
      <c r="D2976" s="13" t="s">
        <v>4931</v>
      </c>
      <c r="E2976" s="13" t="s">
        <v>4932</v>
      </c>
      <c r="F2976" s="13" t="s">
        <v>8046</v>
      </c>
      <c r="G2976" s="14" t="s">
        <v>5004</v>
      </c>
      <c r="H2976" s="14" t="s">
        <v>5035</v>
      </c>
      <c r="I2976" s="14" t="s">
        <v>5353</v>
      </c>
      <c r="J2976" s="14" t="s">
        <v>4936</v>
      </c>
      <c r="K2976" s="16">
        <v>25</v>
      </c>
    </row>
    <row r="2977" spans="1:11">
      <c r="A2977" s="12" t="s">
        <v>6202</v>
      </c>
      <c r="B2977" s="12" t="s">
        <v>8003</v>
      </c>
      <c r="C2977" s="12" t="s">
        <v>8098</v>
      </c>
      <c r="D2977" s="13" t="s">
        <v>4934</v>
      </c>
      <c r="E2977" s="13" t="s">
        <v>4934</v>
      </c>
      <c r="F2977" s="13" t="s">
        <v>7263</v>
      </c>
      <c r="G2977" s="14" t="s">
        <v>5004</v>
      </c>
      <c r="H2977" s="14" t="s">
        <v>4988</v>
      </c>
      <c r="I2977" s="14" t="s">
        <v>4927</v>
      </c>
      <c r="J2977" s="14" t="s">
        <v>4936</v>
      </c>
      <c r="K2977" s="16">
        <v>25</v>
      </c>
    </row>
    <row r="2978" spans="1:11">
      <c r="A2978" s="12" t="s">
        <v>6202</v>
      </c>
      <c r="B2978" s="12" t="s">
        <v>8003</v>
      </c>
      <c r="C2978" s="12" t="s">
        <v>8098</v>
      </c>
      <c r="D2978" s="13" t="s">
        <v>4940</v>
      </c>
      <c r="E2978" s="13" t="s">
        <v>4941</v>
      </c>
      <c r="F2978" s="13" t="s">
        <v>8047</v>
      </c>
      <c r="G2978" s="14" t="s">
        <v>5004</v>
      </c>
      <c r="H2978" s="14" t="s">
        <v>8101</v>
      </c>
      <c r="I2978" s="14" t="s">
        <v>6984</v>
      </c>
      <c r="J2978" s="14" t="s">
        <v>5221</v>
      </c>
      <c r="K2978" s="16">
        <v>25</v>
      </c>
    </row>
    <row r="2979" spans="1:11">
      <c r="A2979" s="12" t="s">
        <v>6202</v>
      </c>
      <c r="B2979" s="12" t="s">
        <v>8003</v>
      </c>
      <c r="C2979" s="12" t="s">
        <v>8102</v>
      </c>
      <c r="D2979" s="13" t="s">
        <v>4918</v>
      </c>
      <c r="E2979" s="13" t="s">
        <v>4919</v>
      </c>
      <c r="F2979" s="13" t="s">
        <v>8103</v>
      </c>
      <c r="G2979" s="14" t="s">
        <v>4942</v>
      </c>
      <c r="H2979" s="14" t="s">
        <v>5137</v>
      </c>
      <c r="I2979" s="14" t="s">
        <v>8104</v>
      </c>
      <c r="J2979" s="14" t="s">
        <v>4924</v>
      </c>
      <c r="K2979" s="16">
        <v>25</v>
      </c>
    </row>
    <row r="2980" spans="1:11">
      <c r="A2980" s="12" t="s">
        <v>6202</v>
      </c>
      <c r="B2980" s="12" t="s">
        <v>8003</v>
      </c>
      <c r="C2980" s="12" t="s">
        <v>8102</v>
      </c>
      <c r="D2980" s="13" t="s">
        <v>4918</v>
      </c>
      <c r="E2980" s="13" t="s">
        <v>4939</v>
      </c>
      <c r="F2980" s="13" t="s">
        <v>8105</v>
      </c>
      <c r="G2980" s="14" t="s">
        <v>4921</v>
      </c>
      <c r="H2980" s="14" t="s">
        <v>4952</v>
      </c>
      <c r="I2980" s="14" t="s">
        <v>4927</v>
      </c>
      <c r="J2980" s="14" t="s">
        <v>4956</v>
      </c>
      <c r="K2980" s="16">
        <v>25</v>
      </c>
    </row>
    <row r="2981" spans="1:11">
      <c r="A2981" s="12" t="s">
        <v>6202</v>
      </c>
      <c r="B2981" s="12" t="s">
        <v>8003</v>
      </c>
      <c r="C2981" s="12" t="s">
        <v>8102</v>
      </c>
      <c r="D2981" s="13" t="s">
        <v>4931</v>
      </c>
      <c r="E2981" s="13" t="s">
        <v>4932</v>
      </c>
      <c r="F2981" s="13" t="s">
        <v>8106</v>
      </c>
      <c r="G2981" s="14" t="s">
        <v>4921</v>
      </c>
      <c r="H2981" s="14" t="s">
        <v>4952</v>
      </c>
      <c r="I2981" s="14" t="s">
        <v>4927</v>
      </c>
      <c r="J2981" s="14" t="s">
        <v>5221</v>
      </c>
      <c r="K2981" s="16">
        <v>25</v>
      </c>
    </row>
    <row r="2982" spans="1:11">
      <c r="A2982" s="12" t="s">
        <v>6202</v>
      </c>
      <c r="B2982" s="12" t="s">
        <v>8003</v>
      </c>
      <c r="C2982" s="12" t="s">
        <v>8102</v>
      </c>
      <c r="D2982" s="13" t="s">
        <v>4931</v>
      </c>
      <c r="E2982" s="13" t="s">
        <v>4932</v>
      </c>
      <c r="F2982" s="13" t="s">
        <v>8107</v>
      </c>
      <c r="G2982" s="14" t="s">
        <v>4921</v>
      </c>
      <c r="H2982" s="14" t="s">
        <v>4952</v>
      </c>
      <c r="I2982" s="14" t="s">
        <v>4927</v>
      </c>
      <c r="J2982" s="14" t="s">
        <v>5221</v>
      </c>
      <c r="K2982" s="16">
        <v>25</v>
      </c>
    </row>
    <row r="2983" spans="1:11">
      <c r="A2983" s="12" t="s">
        <v>6202</v>
      </c>
      <c r="B2983" s="12" t="s">
        <v>8003</v>
      </c>
      <c r="C2983" s="12" t="s">
        <v>8102</v>
      </c>
      <c r="D2983" s="13" t="s">
        <v>4934</v>
      </c>
      <c r="E2983" s="13" t="s">
        <v>4998</v>
      </c>
      <c r="F2983" s="13" t="s">
        <v>8108</v>
      </c>
      <c r="G2983" s="14" t="s">
        <v>5504</v>
      </c>
      <c r="H2983" s="14" t="s">
        <v>4974</v>
      </c>
      <c r="I2983" s="14" t="s">
        <v>4927</v>
      </c>
      <c r="J2983" s="14" t="s">
        <v>4936</v>
      </c>
      <c r="K2983" s="16">
        <v>25</v>
      </c>
    </row>
    <row r="2984" spans="1:11">
      <c r="A2984" s="12" t="s">
        <v>6202</v>
      </c>
      <c r="B2984" s="12" t="s">
        <v>8003</v>
      </c>
      <c r="C2984" s="12" t="s">
        <v>8109</v>
      </c>
      <c r="D2984" s="13" t="s">
        <v>4918</v>
      </c>
      <c r="E2984" s="13" t="s">
        <v>4919</v>
      </c>
      <c r="F2984" s="13" t="s">
        <v>8110</v>
      </c>
      <c r="G2984" s="14" t="s">
        <v>4921</v>
      </c>
      <c r="H2984" s="14" t="s">
        <v>4966</v>
      </c>
      <c r="I2984" s="14" t="s">
        <v>7583</v>
      </c>
      <c r="J2984" s="14" t="s">
        <v>4924</v>
      </c>
      <c r="K2984" s="16">
        <v>50</v>
      </c>
    </row>
    <row r="2985" spans="1:11">
      <c r="A2985" s="12" t="s">
        <v>6202</v>
      </c>
      <c r="B2985" s="12" t="s">
        <v>8003</v>
      </c>
      <c r="C2985" s="12" t="s">
        <v>8109</v>
      </c>
      <c r="D2985" s="13" t="s">
        <v>4918</v>
      </c>
      <c r="E2985" s="13" t="s">
        <v>4939</v>
      </c>
      <c r="F2985" s="13" t="s">
        <v>8090</v>
      </c>
      <c r="G2985" s="14" t="s">
        <v>4921</v>
      </c>
      <c r="H2985" s="14" t="s">
        <v>4938</v>
      </c>
      <c r="I2985" s="14" t="s">
        <v>4927</v>
      </c>
      <c r="J2985" s="14" t="s">
        <v>4924</v>
      </c>
      <c r="K2985" s="16">
        <v>50</v>
      </c>
    </row>
    <row r="2986" spans="1:11">
      <c r="A2986" s="12" t="s">
        <v>6202</v>
      </c>
      <c r="B2986" s="12" t="s">
        <v>8003</v>
      </c>
      <c r="C2986" s="12" t="s">
        <v>8109</v>
      </c>
      <c r="D2986" s="13" t="s">
        <v>4931</v>
      </c>
      <c r="E2986" s="13" t="s">
        <v>4932</v>
      </c>
      <c r="F2986" s="13" t="s">
        <v>8091</v>
      </c>
      <c r="G2986" s="14" t="s">
        <v>5004</v>
      </c>
      <c r="H2986" s="14" t="s">
        <v>5223</v>
      </c>
      <c r="I2986" s="14" t="s">
        <v>4927</v>
      </c>
      <c r="J2986" s="14" t="s">
        <v>4924</v>
      </c>
      <c r="K2986" s="16">
        <v>50</v>
      </c>
    </row>
    <row r="2987" spans="1:11">
      <c r="A2987" s="12" t="s">
        <v>6202</v>
      </c>
      <c r="B2987" s="12" t="s">
        <v>8003</v>
      </c>
      <c r="C2987" s="12" t="s">
        <v>8109</v>
      </c>
      <c r="D2987" s="13" t="s">
        <v>4931</v>
      </c>
      <c r="E2987" s="13" t="s">
        <v>4932</v>
      </c>
      <c r="F2987" s="13" t="s">
        <v>8092</v>
      </c>
      <c r="G2987" s="14" t="s">
        <v>4921</v>
      </c>
      <c r="H2987" s="14" t="s">
        <v>4926</v>
      </c>
      <c r="I2987" s="14" t="s">
        <v>4927</v>
      </c>
      <c r="J2987" s="14" t="s">
        <v>4924</v>
      </c>
      <c r="K2987" s="16">
        <v>50</v>
      </c>
    </row>
    <row r="2988" spans="1:11">
      <c r="A2988" s="12" t="s">
        <v>6202</v>
      </c>
      <c r="B2988" s="12" t="s">
        <v>8003</v>
      </c>
      <c r="C2988" s="12" t="s">
        <v>8109</v>
      </c>
      <c r="D2988" s="13" t="s">
        <v>4934</v>
      </c>
      <c r="E2988" s="13" t="s">
        <v>4998</v>
      </c>
      <c r="F2988" s="13" t="s">
        <v>7263</v>
      </c>
      <c r="G2988" s="14" t="s">
        <v>5004</v>
      </c>
      <c r="H2988" s="14" t="s">
        <v>4936</v>
      </c>
      <c r="I2988" s="14" t="s">
        <v>4927</v>
      </c>
      <c r="J2988" s="14" t="s">
        <v>4936</v>
      </c>
      <c r="K2988" s="16">
        <v>50</v>
      </c>
    </row>
    <row r="2989" spans="1:11">
      <c r="A2989" s="12" t="s">
        <v>6202</v>
      </c>
      <c r="B2989" s="12" t="s">
        <v>8003</v>
      </c>
      <c r="C2989" s="12" t="s">
        <v>8111</v>
      </c>
      <c r="D2989" s="13" t="s">
        <v>4918</v>
      </c>
      <c r="E2989" s="13" t="s">
        <v>4919</v>
      </c>
      <c r="F2989" s="13" t="s">
        <v>8110</v>
      </c>
      <c r="G2989" s="14" t="s">
        <v>4921</v>
      </c>
      <c r="H2989" s="14" t="s">
        <v>4966</v>
      </c>
      <c r="I2989" s="14" t="s">
        <v>7583</v>
      </c>
      <c r="J2989" s="14" t="s">
        <v>4924</v>
      </c>
      <c r="K2989" s="16">
        <v>70</v>
      </c>
    </row>
    <row r="2990" spans="1:11">
      <c r="A2990" s="12" t="s">
        <v>6202</v>
      </c>
      <c r="B2990" s="12" t="s">
        <v>8003</v>
      </c>
      <c r="C2990" s="12" t="s">
        <v>8111</v>
      </c>
      <c r="D2990" s="13" t="s">
        <v>4918</v>
      </c>
      <c r="E2990" s="13" t="s">
        <v>4939</v>
      </c>
      <c r="F2990" s="13" t="s">
        <v>8090</v>
      </c>
      <c r="G2990" s="14" t="s">
        <v>4921</v>
      </c>
      <c r="H2990" s="14" t="s">
        <v>4938</v>
      </c>
      <c r="I2990" s="14" t="s">
        <v>4927</v>
      </c>
      <c r="J2990" s="14" t="s">
        <v>4924</v>
      </c>
      <c r="K2990" s="16">
        <v>70</v>
      </c>
    </row>
    <row r="2991" spans="1:11">
      <c r="A2991" s="12" t="s">
        <v>6202</v>
      </c>
      <c r="B2991" s="12" t="s">
        <v>8003</v>
      </c>
      <c r="C2991" s="12" t="s">
        <v>8111</v>
      </c>
      <c r="D2991" s="13" t="s">
        <v>4931</v>
      </c>
      <c r="E2991" s="13" t="s">
        <v>4932</v>
      </c>
      <c r="F2991" s="13" t="s">
        <v>8091</v>
      </c>
      <c r="G2991" s="14" t="s">
        <v>5004</v>
      </c>
      <c r="H2991" s="14" t="s">
        <v>5223</v>
      </c>
      <c r="I2991" s="14" t="s">
        <v>4927</v>
      </c>
      <c r="J2991" s="14" t="s">
        <v>4924</v>
      </c>
      <c r="K2991" s="16">
        <v>70</v>
      </c>
    </row>
    <row r="2992" spans="1:11">
      <c r="A2992" s="12" t="s">
        <v>6202</v>
      </c>
      <c r="B2992" s="12" t="s">
        <v>8003</v>
      </c>
      <c r="C2992" s="12" t="s">
        <v>8111</v>
      </c>
      <c r="D2992" s="13" t="s">
        <v>4931</v>
      </c>
      <c r="E2992" s="13" t="s">
        <v>4932</v>
      </c>
      <c r="F2992" s="13" t="s">
        <v>8092</v>
      </c>
      <c r="G2992" s="14" t="s">
        <v>4921</v>
      </c>
      <c r="H2992" s="14" t="s">
        <v>4926</v>
      </c>
      <c r="I2992" s="14" t="s">
        <v>4927</v>
      </c>
      <c r="J2992" s="14" t="s">
        <v>4924</v>
      </c>
      <c r="K2992" s="16">
        <v>70</v>
      </c>
    </row>
    <row r="2993" spans="1:11">
      <c r="A2993" s="12" t="s">
        <v>6202</v>
      </c>
      <c r="B2993" s="12" t="s">
        <v>8003</v>
      </c>
      <c r="C2993" s="12" t="s">
        <v>8111</v>
      </c>
      <c r="D2993" s="13" t="s">
        <v>4934</v>
      </c>
      <c r="E2993" s="13" t="s">
        <v>4998</v>
      </c>
      <c r="F2993" s="13" t="s">
        <v>7263</v>
      </c>
      <c r="G2993" s="14" t="s">
        <v>5004</v>
      </c>
      <c r="H2993" s="14" t="s">
        <v>4936</v>
      </c>
      <c r="I2993" s="14" t="s">
        <v>4927</v>
      </c>
      <c r="J2993" s="14" t="s">
        <v>4936</v>
      </c>
      <c r="K2993" s="16">
        <v>70</v>
      </c>
    </row>
    <row r="2994" spans="1:11">
      <c r="A2994" s="12" t="s">
        <v>6202</v>
      </c>
      <c r="B2994" s="12" t="s">
        <v>8003</v>
      </c>
      <c r="C2994" s="12" t="s">
        <v>8112</v>
      </c>
      <c r="D2994" s="13" t="s">
        <v>4918</v>
      </c>
      <c r="E2994" s="13" t="s">
        <v>4919</v>
      </c>
      <c r="F2994" s="13" t="s">
        <v>8113</v>
      </c>
      <c r="G2994" s="14" t="s">
        <v>4921</v>
      </c>
      <c r="H2994" s="14" t="s">
        <v>4966</v>
      </c>
      <c r="I2994" s="14" t="s">
        <v>7583</v>
      </c>
      <c r="J2994" s="14" t="s">
        <v>4924</v>
      </c>
      <c r="K2994" s="16">
        <v>85</v>
      </c>
    </row>
    <row r="2995" spans="1:11">
      <c r="A2995" s="12" t="s">
        <v>6202</v>
      </c>
      <c r="B2995" s="12" t="s">
        <v>8003</v>
      </c>
      <c r="C2995" s="12" t="s">
        <v>8112</v>
      </c>
      <c r="D2995" s="13" t="s">
        <v>4918</v>
      </c>
      <c r="E2995" s="13" t="s">
        <v>4939</v>
      </c>
      <c r="F2995" s="13" t="s">
        <v>8090</v>
      </c>
      <c r="G2995" s="14" t="s">
        <v>4921</v>
      </c>
      <c r="H2995" s="14" t="s">
        <v>4938</v>
      </c>
      <c r="I2995" s="14" t="s">
        <v>4927</v>
      </c>
      <c r="J2995" s="14" t="s">
        <v>4924</v>
      </c>
      <c r="K2995" s="16">
        <v>85</v>
      </c>
    </row>
    <row r="2996" spans="1:11">
      <c r="A2996" s="12" t="s">
        <v>6202</v>
      </c>
      <c r="B2996" s="12" t="s">
        <v>8003</v>
      </c>
      <c r="C2996" s="12" t="s">
        <v>8112</v>
      </c>
      <c r="D2996" s="13" t="s">
        <v>4931</v>
      </c>
      <c r="E2996" s="13" t="s">
        <v>4932</v>
      </c>
      <c r="F2996" s="13" t="s">
        <v>8091</v>
      </c>
      <c r="G2996" s="14" t="s">
        <v>5004</v>
      </c>
      <c r="H2996" s="14" t="s">
        <v>5223</v>
      </c>
      <c r="I2996" s="14" t="s">
        <v>4927</v>
      </c>
      <c r="J2996" s="14" t="s">
        <v>4924</v>
      </c>
      <c r="K2996" s="16">
        <v>85</v>
      </c>
    </row>
    <row r="2997" spans="1:11">
      <c r="A2997" s="12" t="s">
        <v>6202</v>
      </c>
      <c r="B2997" s="12" t="s">
        <v>8003</v>
      </c>
      <c r="C2997" s="12" t="s">
        <v>8112</v>
      </c>
      <c r="D2997" s="13" t="s">
        <v>4931</v>
      </c>
      <c r="E2997" s="13" t="s">
        <v>4932</v>
      </c>
      <c r="F2997" s="13" t="s">
        <v>8092</v>
      </c>
      <c r="G2997" s="14" t="s">
        <v>4921</v>
      </c>
      <c r="H2997" s="14" t="s">
        <v>4926</v>
      </c>
      <c r="I2997" s="14" t="s">
        <v>4927</v>
      </c>
      <c r="J2997" s="14" t="s">
        <v>4924</v>
      </c>
      <c r="K2997" s="16">
        <v>85</v>
      </c>
    </row>
    <row r="2998" spans="1:11">
      <c r="A2998" s="12" t="s">
        <v>6202</v>
      </c>
      <c r="B2998" s="12" t="s">
        <v>8003</v>
      </c>
      <c r="C2998" s="12" t="s">
        <v>8112</v>
      </c>
      <c r="D2998" s="13" t="s">
        <v>4934</v>
      </c>
      <c r="E2998" s="13" t="s">
        <v>4998</v>
      </c>
      <c r="F2998" s="13" t="s">
        <v>7263</v>
      </c>
      <c r="G2998" s="14" t="s">
        <v>5004</v>
      </c>
      <c r="H2998" s="14" t="s">
        <v>4936</v>
      </c>
      <c r="I2998" s="14" t="s">
        <v>4927</v>
      </c>
      <c r="J2998" s="14" t="s">
        <v>4936</v>
      </c>
      <c r="K2998" s="16">
        <v>85</v>
      </c>
    </row>
    <row r="2999" spans="1:11">
      <c r="A2999" s="12" t="s">
        <v>6202</v>
      </c>
      <c r="B2999" s="12" t="s">
        <v>8003</v>
      </c>
      <c r="C2999" s="12" t="s">
        <v>8114</v>
      </c>
      <c r="D2999" s="13" t="s">
        <v>4918</v>
      </c>
      <c r="E2999" s="13" t="s">
        <v>4919</v>
      </c>
      <c r="F2999" s="13" t="s">
        <v>8110</v>
      </c>
      <c r="G2999" s="14" t="s">
        <v>4921</v>
      </c>
      <c r="H2999" s="14" t="s">
        <v>4966</v>
      </c>
      <c r="I2999" s="14" t="s">
        <v>7583</v>
      </c>
      <c r="J2999" s="14" t="s">
        <v>4924</v>
      </c>
      <c r="K2999" s="16">
        <v>149</v>
      </c>
    </row>
    <row r="3000" spans="1:11">
      <c r="A3000" s="12" t="s">
        <v>6202</v>
      </c>
      <c r="B3000" s="12" t="s">
        <v>8003</v>
      </c>
      <c r="C3000" s="12" t="s">
        <v>8114</v>
      </c>
      <c r="D3000" s="13" t="s">
        <v>4918</v>
      </c>
      <c r="E3000" s="13" t="s">
        <v>4939</v>
      </c>
      <c r="F3000" s="13" t="s">
        <v>8090</v>
      </c>
      <c r="G3000" s="14" t="s">
        <v>4921</v>
      </c>
      <c r="H3000" s="14" t="s">
        <v>4938</v>
      </c>
      <c r="I3000" s="14" t="s">
        <v>4927</v>
      </c>
      <c r="J3000" s="14" t="s">
        <v>4924</v>
      </c>
      <c r="K3000" s="16">
        <v>149</v>
      </c>
    </row>
    <row r="3001" spans="1:11">
      <c r="A3001" s="12" t="s">
        <v>6202</v>
      </c>
      <c r="B3001" s="12" t="s">
        <v>8003</v>
      </c>
      <c r="C3001" s="12" t="s">
        <v>8114</v>
      </c>
      <c r="D3001" s="13" t="s">
        <v>4931</v>
      </c>
      <c r="E3001" s="13" t="s">
        <v>4932</v>
      </c>
      <c r="F3001" s="13" t="s">
        <v>8091</v>
      </c>
      <c r="G3001" s="14" t="s">
        <v>5004</v>
      </c>
      <c r="H3001" s="14" t="s">
        <v>5223</v>
      </c>
      <c r="I3001" s="14" t="s">
        <v>4927</v>
      </c>
      <c r="J3001" s="14" t="s">
        <v>4924</v>
      </c>
      <c r="K3001" s="16">
        <v>149</v>
      </c>
    </row>
    <row r="3002" spans="1:11">
      <c r="A3002" s="12" t="s">
        <v>6202</v>
      </c>
      <c r="B3002" s="12" t="s">
        <v>8003</v>
      </c>
      <c r="C3002" s="12" t="s">
        <v>8114</v>
      </c>
      <c r="D3002" s="13" t="s">
        <v>4931</v>
      </c>
      <c r="E3002" s="13" t="s">
        <v>4932</v>
      </c>
      <c r="F3002" s="13" t="s">
        <v>8092</v>
      </c>
      <c r="G3002" s="14" t="s">
        <v>4921</v>
      </c>
      <c r="H3002" s="14" t="s">
        <v>4926</v>
      </c>
      <c r="I3002" s="14" t="s">
        <v>4927</v>
      </c>
      <c r="J3002" s="14" t="s">
        <v>4924</v>
      </c>
      <c r="K3002" s="16">
        <v>149</v>
      </c>
    </row>
    <row r="3003" spans="1:11">
      <c r="A3003" s="12" t="s">
        <v>6202</v>
      </c>
      <c r="B3003" s="12" t="s">
        <v>8003</v>
      </c>
      <c r="C3003" s="12" t="s">
        <v>8114</v>
      </c>
      <c r="D3003" s="13" t="s">
        <v>4934</v>
      </c>
      <c r="E3003" s="13" t="s">
        <v>4998</v>
      </c>
      <c r="F3003" s="13" t="s">
        <v>7263</v>
      </c>
      <c r="G3003" s="14" t="s">
        <v>5004</v>
      </c>
      <c r="H3003" s="14" t="s">
        <v>4936</v>
      </c>
      <c r="I3003" s="14" t="s">
        <v>4927</v>
      </c>
      <c r="J3003" s="14" t="s">
        <v>4936</v>
      </c>
      <c r="K3003" s="16">
        <v>149</v>
      </c>
    </row>
    <row r="3004" spans="1:11">
      <c r="A3004" s="12" t="s">
        <v>6202</v>
      </c>
      <c r="B3004" s="12" t="s">
        <v>8003</v>
      </c>
      <c r="C3004" s="12" t="s">
        <v>8115</v>
      </c>
      <c r="D3004" s="13" t="s">
        <v>4918</v>
      </c>
      <c r="E3004" s="13" t="s">
        <v>4919</v>
      </c>
      <c r="F3004" s="13" t="s">
        <v>8110</v>
      </c>
      <c r="G3004" s="14" t="s">
        <v>4921</v>
      </c>
      <c r="H3004" s="14" t="s">
        <v>4966</v>
      </c>
      <c r="I3004" s="14" t="s">
        <v>7583</v>
      </c>
      <c r="J3004" s="14" t="s">
        <v>4924</v>
      </c>
      <c r="K3004" s="16">
        <v>72</v>
      </c>
    </row>
    <row r="3005" spans="1:11">
      <c r="A3005" s="12" t="s">
        <v>6202</v>
      </c>
      <c r="B3005" s="12" t="s">
        <v>8003</v>
      </c>
      <c r="C3005" s="12" t="s">
        <v>8115</v>
      </c>
      <c r="D3005" s="13" t="s">
        <v>4918</v>
      </c>
      <c r="E3005" s="13" t="s">
        <v>4939</v>
      </c>
      <c r="F3005" s="13" t="s">
        <v>8090</v>
      </c>
      <c r="G3005" s="14" t="s">
        <v>4921</v>
      </c>
      <c r="H3005" s="14" t="s">
        <v>4938</v>
      </c>
      <c r="I3005" s="14" t="s">
        <v>4927</v>
      </c>
      <c r="J3005" s="14" t="s">
        <v>4924</v>
      </c>
      <c r="K3005" s="16">
        <v>72</v>
      </c>
    </row>
    <row r="3006" spans="1:11">
      <c r="A3006" s="12" t="s">
        <v>6202</v>
      </c>
      <c r="B3006" s="12" t="s">
        <v>8003</v>
      </c>
      <c r="C3006" s="12" t="s">
        <v>8115</v>
      </c>
      <c r="D3006" s="13" t="s">
        <v>4931</v>
      </c>
      <c r="E3006" s="13" t="s">
        <v>4932</v>
      </c>
      <c r="F3006" s="13" t="s">
        <v>8091</v>
      </c>
      <c r="G3006" s="14" t="s">
        <v>5004</v>
      </c>
      <c r="H3006" s="14" t="s">
        <v>5223</v>
      </c>
      <c r="I3006" s="14" t="s">
        <v>4927</v>
      </c>
      <c r="J3006" s="14" t="s">
        <v>4924</v>
      </c>
      <c r="K3006" s="16">
        <v>72</v>
      </c>
    </row>
    <row r="3007" spans="1:11">
      <c r="A3007" s="12" t="s">
        <v>6202</v>
      </c>
      <c r="B3007" s="12" t="s">
        <v>8003</v>
      </c>
      <c r="C3007" s="12" t="s">
        <v>8115</v>
      </c>
      <c r="D3007" s="13" t="s">
        <v>4931</v>
      </c>
      <c r="E3007" s="13" t="s">
        <v>4932</v>
      </c>
      <c r="F3007" s="13" t="s">
        <v>8092</v>
      </c>
      <c r="G3007" s="14" t="s">
        <v>4921</v>
      </c>
      <c r="H3007" s="14" t="s">
        <v>4926</v>
      </c>
      <c r="I3007" s="14" t="s">
        <v>4927</v>
      </c>
      <c r="J3007" s="14" t="s">
        <v>4924</v>
      </c>
      <c r="K3007" s="16">
        <v>72</v>
      </c>
    </row>
    <row r="3008" spans="1:11">
      <c r="A3008" s="12" t="s">
        <v>6202</v>
      </c>
      <c r="B3008" s="12" t="s">
        <v>8003</v>
      </c>
      <c r="C3008" s="12" t="s">
        <v>8115</v>
      </c>
      <c r="D3008" s="13" t="s">
        <v>4934</v>
      </c>
      <c r="E3008" s="13" t="s">
        <v>4998</v>
      </c>
      <c r="F3008" s="13" t="s">
        <v>7263</v>
      </c>
      <c r="G3008" s="14" t="s">
        <v>5004</v>
      </c>
      <c r="H3008" s="14" t="s">
        <v>4936</v>
      </c>
      <c r="I3008" s="14" t="s">
        <v>4927</v>
      </c>
      <c r="J3008" s="14" t="s">
        <v>4936</v>
      </c>
      <c r="K3008" s="16">
        <v>72</v>
      </c>
    </row>
    <row r="3009" spans="1:11">
      <c r="A3009" s="12" t="s">
        <v>6202</v>
      </c>
      <c r="B3009" s="12" t="s">
        <v>8003</v>
      </c>
      <c r="C3009" s="12" t="s">
        <v>8116</v>
      </c>
      <c r="D3009" s="13" t="s">
        <v>4918</v>
      </c>
      <c r="E3009" s="13" t="s">
        <v>4919</v>
      </c>
      <c r="F3009" s="13" t="s">
        <v>8110</v>
      </c>
      <c r="G3009" s="14" t="s">
        <v>4921</v>
      </c>
      <c r="H3009" s="14" t="s">
        <v>4966</v>
      </c>
      <c r="I3009" s="14" t="s">
        <v>7583</v>
      </c>
      <c r="J3009" s="14" t="s">
        <v>4924</v>
      </c>
      <c r="K3009" s="16">
        <v>109</v>
      </c>
    </row>
    <row r="3010" spans="1:11">
      <c r="A3010" s="12" t="s">
        <v>6202</v>
      </c>
      <c r="B3010" s="12" t="s">
        <v>8003</v>
      </c>
      <c r="C3010" s="12" t="s">
        <v>8116</v>
      </c>
      <c r="D3010" s="13" t="s">
        <v>4918</v>
      </c>
      <c r="E3010" s="13" t="s">
        <v>4939</v>
      </c>
      <c r="F3010" s="13" t="s">
        <v>8090</v>
      </c>
      <c r="G3010" s="14" t="s">
        <v>4921</v>
      </c>
      <c r="H3010" s="14" t="s">
        <v>4938</v>
      </c>
      <c r="I3010" s="14" t="s">
        <v>4927</v>
      </c>
      <c r="J3010" s="14" t="s">
        <v>4924</v>
      </c>
      <c r="K3010" s="16">
        <v>109</v>
      </c>
    </row>
    <row r="3011" spans="1:11">
      <c r="A3011" s="12" t="s">
        <v>6202</v>
      </c>
      <c r="B3011" s="12" t="s">
        <v>8003</v>
      </c>
      <c r="C3011" s="12" t="s">
        <v>8116</v>
      </c>
      <c r="D3011" s="13" t="s">
        <v>4931</v>
      </c>
      <c r="E3011" s="13" t="s">
        <v>4932</v>
      </c>
      <c r="F3011" s="13" t="s">
        <v>8091</v>
      </c>
      <c r="G3011" s="14" t="s">
        <v>5004</v>
      </c>
      <c r="H3011" s="14" t="s">
        <v>5223</v>
      </c>
      <c r="I3011" s="14" t="s">
        <v>4927</v>
      </c>
      <c r="J3011" s="14" t="s">
        <v>4924</v>
      </c>
      <c r="K3011" s="16">
        <v>109</v>
      </c>
    </row>
    <row r="3012" spans="1:11">
      <c r="A3012" s="12" t="s">
        <v>6202</v>
      </c>
      <c r="B3012" s="12" t="s">
        <v>8003</v>
      </c>
      <c r="C3012" s="12" t="s">
        <v>8116</v>
      </c>
      <c r="D3012" s="13" t="s">
        <v>4931</v>
      </c>
      <c r="E3012" s="13" t="s">
        <v>4932</v>
      </c>
      <c r="F3012" s="13" t="s">
        <v>8092</v>
      </c>
      <c r="G3012" s="14" t="s">
        <v>4921</v>
      </c>
      <c r="H3012" s="14" t="s">
        <v>4926</v>
      </c>
      <c r="I3012" s="14" t="s">
        <v>4927</v>
      </c>
      <c r="J3012" s="14" t="s">
        <v>4924</v>
      </c>
      <c r="K3012" s="16">
        <v>109</v>
      </c>
    </row>
    <row r="3013" spans="1:11">
      <c r="A3013" s="12" t="s">
        <v>6202</v>
      </c>
      <c r="B3013" s="12" t="s">
        <v>8003</v>
      </c>
      <c r="C3013" s="12" t="s">
        <v>8116</v>
      </c>
      <c r="D3013" s="13" t="s">
        <v>4934</v>
      </c>
      <c r="E3013" s="13" t="s">
        <v>4998</v>
      </c>
      <c r="F3013" s="13" t="s">
        <v>7263</v>
      </c>
      <c r="G3013" s="14" t="s">
        <v>5004</v>
      </c>
      <c r="H3013" s="14" t="s">
        <v>4936</v>
      </c>
      <c r="I3013" s="14" t="s">
        <v>4927</v>
      </c>
      <c r="J3013" s="14" t="s">
        <v>4936</v>
      </c>
      <c r="K3013" s="16">
        <v>109</v>
      </c>
    </row>
    <row r="3014" spans="1:11">
      <c r="A3014" s="12" t="s">
        <v>6202</v>
      </c>
      <c r="B3014" s="12" t="s">
        <v>8003</v>
      </c>
      <c r="C3014" s="12" t="s">
        <v>8117</v>
      </c>
      <c r="D3014" s="13" t="s">
        <v>4918</v>
      </c>
      <c r="E3014" s="13" t="s">
        <v>4919</v>
      </c>
      <c r="F3014" s="13" t="s">
        <v>8110</v>
      </c>
      <c r="G3014" s="14" t="s">
        <v>4921</v>
      </c>
      <c r="H3014" s="14" t="s">
        <v>4966</v>
      </c>
      <c r="I3014" s="14" t="s">
        <v>7583</v>
      </c>
      <c r="J3014" s="14" t="s">
        <v>4924</v>
      </c>
      <c r="K3014" s="16">
        <v>200</v>
      </c>
    </row>
    <row r="3015" spans="1:11">
      <c r="A3015" s="12" t="s">
        <v>6202</v>
      </c>
      <c r="B3015" s="12" t="s">
        <v>8003</v>
      </c>
      <c r="C3015" s="12" t="s">
        <v>8117</v>
      </c>
      <c r="D3015" s="13" t="s">
        <v>4918</v>
      </c>
      <c r="E3015" s="13" t="s">
        <v>4939</v>
      </c>
      <c r="F3015" s="13" t="s">
        <v>8090</v>
      </c>
      <c r="G3015" s="14" t="s">
        <v>4921</v>
      </c>
      <c r="H3015" s="14" t="s">
        <v>4938</v>
      </c>
      <c r="I3015" s="14" t="s">
        <v>4927</v>
      </c>
      <c r="J3015" s="14" t="s">
        <v>4924</v>
      </c>
      <c r="K3015" s="16">
        <v>200</v>
      </c>
    </row>
    <row r="3016" spans="1:11">
      <c r="A3016" s="12" t="s">
        <v>6202</v>
      </c>
      <c r="B3016" s="12" t="s">
        <v>8003</v>
      </c>
      <c r="C3016" s="12" t="s">
        <v>8117</v>
      </c>
      <c r="D3016" s="13" t="s">
        <v>4931</v>
      </c>
      <c r="E3016" s="13" t="s">
        <v>4932</v>
      </c>
      <c r="F3016" s="13" t="s">
        <v>8091</v>
      </c>
      <c r="G3016" s="14" t="s">
        <v>5004</v>
      </c>
      <c r="H3016" s="14" t="s">
        <v>5223</v>
      </c>
      <c r="I3016" s="14" t="s">
        <v>4927</v>
      </c>
      <c r="J3016" s="14" t="s">
        <v>4924</v>
      </c>
      <c r="K3016" s="16">
        <v>200</v>
      </c>
    </row>
    <row r="3017" spans="1:11">
      <c r="A3017" s="12" t="s">
        <v>6202</v>
      </c>
      <c r="B3017" s="12" t="s">
        <v>8003</v>
      </c>
      <c r="C3017" s="12" t="s">
        <v>8117</v>
      </c>
      <c r="D3017" s="13" t="s">
        <v>4931</v>
      </c>
      <c r="E3017" s="13" t="s">
        <v>4932</v>
      </c>
      <c r="F3017" s="13" t="s">
        <v>8092</v>
      </c>
      <c r="G3017" s="14" t="s">
        <v>4921</v>
      </c>
      <c r="H3017" s="14" t="s">
        <v>4926</v>
      </c>
      <c r="I3017" s="14" t="s">
        <v>4927</v>
      </c>
      <c r="J3017" s="14" t="s">
        <v>4924</v>
      </c>
      <c r="K3017" s="16">
        <v>200</v>
      </c>
    </row>
    <row r="3018" spans="1:11">
      <c r="A3018" s="12" t="s">
        <v>6202</v>
      </c>
      <c r="B3018" s="12" t="s">
        <v>8003</v>
      </c>
      <c r="C3018" s="12" t="s">
        <v>8117</v>
      </c>
      <c r="D3018" s="13" t="s">
        <v>4934</v>
      </c>
      <c r="E3018" s="13" t="s">
        <v>4998</v>
      </c>
      <c r="F3018" s="13" t="s">
        <v>7263</v>
      </c>
      <c r="G3018" s="14" t="s">
        <v>5004</v>
      </c>
      <c r="H3018" s="14" t="s">
        <v>4936</v>
      </c>
      <c r="I3018" s="14" t="s">
        <v>4927</v>
      </c>
      <c r="J3018" s="14" t="s">
        <v>4936</v>
      </c>
      <c r="K3018" s="16">
        <v>200</v>
      </c>
    </row>
    <row r="3019" spans="1:11">
      <c r="A3019" s="12" t="s">
        <v>6202</v>
      </c>
      <c r="B3019" s="12" t="s">
        <v>8003</v>
      </c>
      <c r="C3019" s="12" t="s">
        <v>8118</v>
      </c>
      <c r="D3019" s="13" t="s">
        <v>4918</v>
      </c>
      <c r="E3019" s="13" t="s">
        <v>4919</v>
      </c>
      <c r="F3019" s="13" t="s">
        <v>8119</v>
      </c>
      <c r="G3019" s="14" t="s">
        <v>4921</v>
      </c>
      <c r="H3019" s="14" t="s">
        <v>4922</v>
      </c>
      <c r="I3019" s="14" t="s">
        <v>4947</v>
      </c>
      <c r="J3019" s="14" t="s">
        <v>4924</v>
      </c>
      <c r="K3019" s="16">
        <v>10</v>
      </c>
    </row>
    <row r="3020" spans="1:11">
      <c r="A3020" s="12" t="s">
        <v>6202</v>
      </c>
      <c r="B3020" s="12" t="s">
        <v>8003</v>
      </c>
      <c r="C3020" s="12" t="s">
        <v>8118</v>
      </c>
      <c r="D3020" s="13" t="s">
        <v>4918</v>
      </c>
      <c r="E3020" s="13" t="s">
        <v>4919</v>
      </c>
      <c r="F3020" s="13" t="s">
        <v>8120</v>
      </c>
      <c r="G3020" s="14" t="s">
        <v>4921</v>
      </c>
      <c r="H3020" s="14" t="s">
        <v>4936</v>
      </c>
      <c r="I3020" s="14" t="s">
        <v>5458</v>
      </c>
      <c r="J3020" s="14" t="s">
        <v>4924</v>
      </c>
      <c r="K3020" s="16">
        <v>10</v>
      </c>
    </row>
    <row r="3021" spans="1:11">
      <c r="A3021" s="12" t="s">
        <v>6202</v>
      </c>
      <c r="B3021" s="12" t="s">
        <v>8003</v>
      </c>
      <c r="C3021" s="12" t="s">
        <v>8118</v>
      </c>
      <c r="D3021" s="13" t="s">
        <v>4931</v>
      </c>
      <c r="E3021" s="13" t="s">
        <v>4932</v>
      </c>
      <c r="F3021" s="13" t="s">
        <v>8121</v>
      </c>
      <c r="G3021" s="14" t="s">
        <v>4921</v>
      </c>
      <c r="H3021" s="14" t="s">
        <v>5137</v>
      </c>
      <c r="I3021" s="14" t="s">
        <v>4947</v>
      </c>
      <c r="J3021" s="14" t="s">
        <v>4924</v>
      </c>
      <c r="K3021" s="16">
        <v>10</v>
      </c>
    </row>
    <row r="3022" spans="1:11">
      <c r="A3022" s="12" t="s">
        <v>6202</v>
      </c>
      <c r="B3022" s="12" t="s">
        <v>8003</v>
      </c>
      <c r="C3022" s="12" t="s">
        <v>8118</v>
      </c>
      <c r="D3022" s="13" t="s">
        <v>4931</v>
      </c>
      <c r="E3022" s="13" t="s">
        <v>4932</v>
      </c>
      <c r="F3022" s="13" t="s">
        <v>8122</v>
      </c>
      <c r="G3022" s="14" t="s">
        <v>5004</v>
      </c>
      <c r="H3022" s="14" t="s">
        <v>4966</v>
      </c>
      <c r="I3022" s="14" t="s">
        <v>4947</v>
      </c>
      <c r="J3022" s="14" t="s">
        <v>4924</v>
      </c>
      <c r="K3022" s="16">
        <v>10</v>
      </c>
    </row>
    <row r="3023" spans="1:11">
      <c r="A3023" s="12" t="s">
        <v>6202</v>
      </c>
      <c r="B3023" s="12" t="s">
        <v>8003</v>
      </c>
      <c r="C3023" s="12" t="s">
        <v>8118</v>
      </c>
      <c r="D3023" s="13" t="s">
        <v>4934</v>
      </c>
      <c r="E3023" s="13" t="s">
        <v>4998</v>
      </c>
      <c r="F3023" s="13" t="s">
        <v>7263</v>
      </c>
      <c r="G3023" s="14" t="s">
        <v>5004</v>
      </c>
      <c r="H3023" s="14" t="s">
        <v>4936</v>
      </c>
      <c r="I3023" s="14" t="s">
        <v>4927</v>
      </c>
      <c r="J3023" s="14" t="s">
        <v>4936</v>
      </c>
      <c r="K3023" s="16">
        <v>10</v>
      </c>
    </row>
    <row r="3024" spans="1:11">
      <c r="A3024" s="12" t="s">
        <v>6202</v>
      </c>
      <c r="B3024" s="12" t="s">
        <v>8003</v>
      </c>
      <c r="C3024" s="12" t="s">
        <v>8123</v>
      </c>
      <c r="D3024" s="13" t="s">
        <v>4918</v>
      </c>
      <c r="E3024" s="13" t="s">
        <v>4919</v>
      </c>
      <c r="F3024" s="13" t="s">
        <v>8124</v>
      </c>
      <c r="G3024" s="14" t="s">
        <v>4921</v>
      </c>
      <c r="H3024" s="14" t="s">
        <v>4922</v>
      </c>
      <c r="I3024" s="14" t="s">
        <v>6921</v>
      </c>
      <c r="J3024" s="14" t="s">
        <v>4924</v>
      </c>
      <c r="K3024" s="16">
        <v>240</v>
      </c>
    </row>
    <row r="3025" spans="1:11">
      <c r="A3025" s="12" t="s">
        <v>6202</v>
      </c>
      <c r="B3025" s="12" t="s">
        <v>8003</v>
      </c>
      <c r="C3025" s="12" t="s">
        <v>8123</v>
      </c>
      <c r="D3025" s="13" t="s">
        <v>4918</v>
      </c>
      <c r="E3025" s="13" t="s">
        <v>4939</v>
      </c>
      <c r="F3025" s="13" t="s">
        <v>8090</v>
      </c>
      <c r="G3025" s="14" t="s">
        <v>4921</v>
      </c>
      <c r="H3025" s="14" t="s">
        <v>4938</v>
      </c>
      <c r="I3025" s="14" t="s">
        <v>4927</v>
      </c>
      <c r="J3025" s="14" t="s">
        <v>4924</v>
      </c>
      <c r="K3025" s="16">
        <v>240</v>
      </c>
    </row>
    <row r="3026" spans="1:11">
      <c r="A3026" s="12" t="s">
        <v>6202</v>
      </c>
      <c r="B3026" s="12" t="s">
        <v>8003</v>
      </c>
      <c r="C3026" s="12" t="s">
        <v>8123</v>
      </c>
      <c r="D3026" s="13" t="s">
        <v>4931</v>
      </c>
      <c r="E3026" s="13" t="s">
        <v>4932</v>
      </c>
      <c r="F3026" s="13" t="s">
        <v>8091</v>
      </c>
      <c r="G3026" s="14" t="s">
        <v>5004</v>
      </c>
      <c r="H3026" s="14" t="s">
        <v>5223</v>
      </c>
      <c r="I3026" s="14" t="s">
        <v>4927</v>
      </c>
      <c r="J3026" s="14" t="s">
        <v>4924</v>
      </c>
      <c r="K3026" s="16">
        <v>240</v>
      </c>
    </row>
    <row r="3027" spans="1:11">
      <c r="A3027" s="12" t="s">
        <v>6202</v>
      </c>
      <c r="B3027" s="12" t="s">
        <v>8003</v>
      </c>
      <c r="C3027" s="12" t="s">
        <v>8123</v>
      </c>
      <c r="D3027" s="13" t="s">
        <v>4931</v>
      </c>
      <c r="E3027" s="13" t="s">
        <v>4932</v>
      </c>
      <c r="F3027" s="13" t="s">
        <v>8092</v>
      </c>
      <c r="G3027" s="14" t="s">
        <v>4921</v>
      </c>
      <c r="H3027" s="14" t="s">
        <v>4926</v>
      </c>
      <c r="I3027" s="14" t="s">
        <v>4927</v>
      </c>
      <c r="J3027" s="14" t="s">
        <v>4924</v>
      </c>
      <c r="K3027" s="16">
        <v>240</v>
      </c>
    </row>
    <row r="3028" spans="1:11">
      <c r="A3028" s="12" t="s">
        <v>6202</v>
      </c>
      <c r="B3028" s="12" t="s">
        <v>8003</v>
      </c>
      <c r="C3028" s="12" t="s">
        <v>8123</v>
      </c>
      <c r="D3028" s="13" t="s">
        <v>4934</v>
      </c>
      <c r="E3028" s="13" t="s">
        <v>4998</v>
      </c>
      <c r="F3028" s="13" t="s">
        <v>7263</v>
      </c>
      <c r="G3028" s="14" t="s">
        <v>5004</v>
      </c>
      <c r="H3028" s="14" t="s">
        <v>4936</v>
      </c>
      <c r="I3028" s="14" t="s">
        <v>4927</v>
      </c>
      <c r="J3028" s="14" t="s">
        <v>4936</v>
      </c>
      <c r="K3028" s="16">
        <v>240</v>
      </c>
    </row>
    <row r="3029" spans="1:11">
      <c r="A3029" s="12" t="s">
        <v>6202</v>
      </c>
      <c r="B3029" s="12" t="s">
        <v>8003</v>
      </c>
      <c r="C3029" s="12" t="s">
        <v>8125</v>
      </c>
      <c r="D3029" s="13" t="s">
        <v>4918</v>
      </c>
      <c r="E3029" s="13" t="s">
        <v>4919</v>
      </c>
      <c r="F3029" s="13" t="s">
        <v>8124</v>
      </c>
      <c r="G3029" s="14" t="s">
        <v>4921</v>
      </c>
      <c r="H3029" s="14" t="s">
        <v>4946</v>
      </c>
      <c r="I3029" s="14" t="s">
        <v>6921</v>
      </c>
      <c r="J3029" s="14" t="s">
        <v>4924</v>
      </c>
      <c r="K3029" s="16">
        <v>65</v>
      </c>
    </row>
    <row r="3030" spans="1:11">
      <c r="A3030" s="12" t="s">
        <v>6202</v>
      </c>
      <c r="B3030" s="12" t="s">
        <v>8003</v>
      </c>
      <c r="C3030" s="12" t="s">
        <v>8125</v>
      </c>
      <c r="D3030" s="13" t="s">
        <v>4918</v>
      </c>
      <c r="E3030" s="13" t="s">
        <v>4939</v>
      </c>
      <c r="F3030" s="13" t="s">
        <v>8090</v>
      </c>
      <c r="G3030" s="14" t="s">
        <v>4921</v>
      </c>
      <c r="H3030" s="14" t="s">
        <v>4938</v>
      </c>
      <c r="I3030" s="14" t="s">
        <v>4927</v>
      </c>
      <c r="J3030" s="14" t="s">
        <v>4924</v>
      </c>
      <c r="K3030" s="16">
        <v>65</v>
      </c>
    </row>
    <row r="3031" spans="1:11">
      <c r="A3031" s="12" t="s">
        <v>6202</v>
      </c>
      <c r="B3031" s="12" t="s">
        <v>8003</v>
      </c>
      <c r="C3031" s="12" t="s">
        <v>8125</v>
      </c>
      <c r="D3031" s="13" t="s">
        <v>4931</v>
      </c>
      <c r="E3031" s="13" t="s">
        <v>4932</v>
      </c>
      <c r="F3031" s="13" t="s">
        <v>8091</v>
      </c>
      <c r="G3031" s="14" t="s">
        <v>5004</v>
      </c>
      <c r="H3031" s="14" t="s">
        <v>5223</v>
      </c>
      <c r="I3031" s="14" t="s">
        <v>4927</v>
      </c>
      <c r="J3031" s="14" t="s">
        <v>4924</v>
      </c>
      <c r="K3031" s="16">
        <v>65</v>
      </c>
    </row>
    <row r="3032" spans="1:11">
      <c r="A3032" s="12" t="s">
        <v>6202</v>
      </c>
      <c r="B3032" s="12" t="s">
        <v>8003</v>
      </c>
      <c r="C3032" s="12" t="s">
        <v>8125</v>
      </c>
      <c r="D3032" s="13" t="s">
        <v>4931</v>
      </c>
      <c r="E3032" s="13" t="s">
        <v>4932</v>
      </c>
      <c r="F3032" s="13" t="s">
        <v>8092</v>
      </c>
      <c r="G3032" s="14" t="s">
        <v>4921</v>
      </c>
      <c r="H3032" s="14" t="s">
        <v>4926</v>
      </c>
      <c r="I3032" s="14" t="s">
        <v>4927</v>
      </c>
      <c r="J3032" s="14" t="s">
        <v>4924</v>
      </c>
      <c r="K3032" s="16">
        <v>65</v>
      </c>
    </row>
    <row r="3033" spans="1:11">
      <c r="A3033" s="12" t="s">
        <v>6202</v>
      </c>
      <c r="B3033" s="12" t="s">
        <v>8003</v>
      </c>
      <c r="C3033" s="12" t="s">
        <v>8125</v>
      </c>
      <c r="D3033" s="13" t="s">
        <v>4934</v>
      </c>
      <c r="E3033" s="13" t="s">
        <v>4998</v>
      </c>
      <c r="F3033" s="13" t="s">
        <v>7263</v>
      </c>
      <c r="G3033" s="14" t="s">
        <v>5004</v>
      </c>
      <c r="H3033" s="14" t="s">
        <v>4936</v>
      </c>
      <c r="I3033" s="14" t="s">
        <v>4927</v>
      </c>
      <c r="J3033" s="14" t="s">
        <v>4936</v>
      </c>
      <c r="K3033" s="16">
        <v>65</v>
      </c>
    </row>
    <row r="3034" spans="1:11">
      <c r="A3034" s="12" t="s">
        <v>6202</v>
      </c>
      <c r="B3034" s="12" t="s">
        <v>8003</v>
      </c>
      <c r="C3034" s="12" t="s">
        <v>8126</v>
      </c>
      <c r="D3034" s="13" t="s">
        <v>4918</v>
      </c>
      <c r="E3034" s="13" t="s">
        <v>4919</v>
      </c>
      <c r="F3034" s="13" t="s">
        <v>8124</v>
      </c>
      <c r="G3034" s="14" t="s">
        <v>4921</v>
      </c>
      <c r="H3034" s="14" t="s">
        <v>5110</v>
      </c>
      <c r="I3034" s="14" t="s">
        <v>6921</v>
      </c>
      <c r="J3034" s="14" t="s">
        <v>4924</v>
      </c>
      <c r="K3034" s="16">
        <v>136</v>
      </c>
    </row>
    <row r="3035" spans="1:11">
      <c r="A3035" s="12" t="s">
        <v>6202</v>
      </c>
      <c r="B3035" s="12" t="s">
        <v>8003</v>
      </c>
      <c r="C3035" s="12" t="s">
        <v>8126</v>
      </c>
      <c r="D3035" s="13" t="s">
        <v>4918</v>
      </c>
      <c r="E3035" s="13" t="s">
        <v>4939</v>
      </c>
      <c r="F3035" s="13" t="s">
        <v>8090</v>
      </c>
      <c r="G3035" s="14" t="s">
        <v>4921</v>
      </c>
      <c r="H3035" s="14" t="s">
        <v>4938</v>
      </c>
      <c r="I3035" s="14" t="s">
        <v>4927</v>
      </c>
      <c r="J3035" s="14" t="s">
        <v>4924</v>
      </c>
      <c r="K3035" s="16">
        <v>136</v>
      </c>
    </row>
    <row r="3036" spans="1:11">
      <c r="A3036" s="12" t="s">
        <v>6202</v>
      </c>
      <c r="B3036" s="12" t="s">
        <v>8003</v>
      </c>
      <c r="C3036" s="12" t="s">
        <v>8126</v>
      </c>
      <c r="D3036" s="13" t="s">
        <v>4931</v>
      </c>
      <c r="E3036" s="13" t="s">
        <v>4932</v>
      </c>
      <c r="F3036" s="13" t="s">
        <v>8091</v>
      </c>
      <c r="G3036" s="14" t="s">
        <v>5004</v>
      </c>
      <c r="H3036" s="14" t="s">
        <v>5223</v>
      </c>
      <c r="I3036" s="14" t="s">
        <v>4927</v>
      </c>
      <c r="J3036" s="14" t="s">
        <v>4924</v>
      </c>
      <c r="K3036" s="16">
        <v>136</v>
      </c>
    </row>
    <row r="3037" spans="1:11">
      <c r="A3037" s="12" t="s">
        <v>6202</v>
      </c>
      <c r="B3037" s="12" t="s">
        <v>8003</v>
      </c>
      <c r="C3037" s="12" t="s">
        <v>8126</v>
      </c>
      <c r="D3037" s="13" t="s">
        <v>4931</v>
      </c>
      <c r="E3037" s="13" t="s">
        <v>4932</v>
      </c>
      <c r="F3037" s="13" t="s">
        <v>8092</v>
      </c>
      <c r="G3037" s="14" t="s">
        <v>4921</v>
      </c>
      <c r="H3037" s="14" t="s">
        <v>4926</v>
      </c>
      <c r="I3037" s="14" t="s">
        <v>4927</v>
      </c>
      <c r="J3037" s="14" t="s">
        <v>4924</v>
      </c>
      <c r="K3037" s="16">
        <v>136</v>
      </c>
    </row>
    <row r="3038" spans="1:11">
      <c r="A3038" s="12" t="s">
        <v>6202</v>
      </c>
      <c r="B3038" s="12" t="s">
        <v>8003</v>
      </c>
      <c r="C3038" s="12" t="s">
        <v>8126</v>
      </c>
      <c r="D3038" s="13" t="s">
        <v>4934</v>
      </c>
      <c r="E3038" s="13" t="s">
        <v>4998</v>
      </c>
      <c r="F3038" s="13" t="s">
        <v>7263</v>
      </c>
      <c r="G3038" s="14" t="s">
        <v>5004</v>
      </c>
      <c r="H3038" s="14" t="s">
        <v>4936</v>
      </c>
      <c r="I3038" s="14" t="s">
        <v>4927</v>
      </c>
      <c r="J3038" s="14" t="s">
        <v>4936</v>
      </c>
      <c r="K3038" s="16">
        <v>136</v>
      </c>
    </row>
    <row r="3039" spans="1:11">
      <c r="A3039" s="12" t="s">
        <v>6202</v>
      </c>
      <c r="B3039" s="12" t="s">
        <v>8003</v>
      </c>
      <c r="C3039" s="12" t="s">
        <v>8127</v>
      </c>
      <c r="D3039" s="13" t="s">
        <v>4918</v>
      </c>
      <c r="E3039" s="13" t="s">
        <v>4919</v>
      </c>
      <c r="F3039" s="13" t="s">
        <v>8124</v>
      </c>
      <c r="G3039" s="14" t="s">
        <v>4921</v>
      </c>
      <c r="H3039" s="14" t="s">
        <v>8128</v>
      </c>
      <c r="I3039" s="14" t="s">
        <v>6921</v>
      </c>
      <c r="J3039" s="14" t="s">
        <v>4924</v>
      </c>
      <c r="K3039" s="16">
        <v>260</v>
      </c>
    </row>
    <row r="3040" spans="1:11">
      <c r="A3040" s="12" t="s">
        <v>6202</v>
      </c>
      <c r="B3040" s="12" t="s">
        <v>8003</v>
      </c>
      <c r="C3040" s="12" t="s">
        <v>8127</v>
      </c>
      <c r="D3040" s="13" t="s">
        <v>4918</v>
      </c>
      <c r="E3040" s="13" t="s">
        <v>4939</v>
      </c>
      <c r="F3040" s="13" t="s">
        <v>8090</v>
      </c>
      <c r="G3040" s="14" t="s">
        <v>4921</v>
      </c>
      <c r="H3040" s="14" t="s">
        <v>4938</v>
      </c>
      <c r="I3040" s="14" t="s">
        <v>4927</v>
      </c>
      <c r="J3040" s="14" t="s">
        <v>4924</v>
      </c>
      <c r="K3040" s="16">
        <v>260</v>
      </c>
    </row>
    <row r="3041" spans="1:11">
      <c r="A3041" s="12" t="s">
        <v>6202</v>
      </c>
      <c r="B3041" s="12" t="s">
        <v>8003</v>
      </c>
      <c r="C3041" s="12" t="s">
        <v>8127</v>
      </c>
      <c r="D3041" s="13" t="s">
        <v>4931</v>
      </c>
      <c r="E3041" s="13" t="s">
        <v>4932</v>
      </c>
      <c r="F3041" s="13" t="s">
        <v>8091</v>
      </c>
      <c r="G3041" s="14" t="s">
        <v>5004</v>
      </c>
      <c r="H3041" s="14" t="s">
        <v>5223</v>
      </c>
      <c r="I3041" s="14" t="s">
        <v>4927</v>
      </c>
      <c r="J3041" s="14" t="s">
        <v>4924</v>
      </c>
      <c r="K3041" s="16">
        <v>260</v>
      </c>
    </row>
    <row r="3042" spans="1:11">
      <c r="A3042" s="12" t="s">
        <v>6202</v>
      </c>
      <c r="B3042" s="12" t="s">
        <v>8003</v>
      </c>
      <c r="C3042" s="12" t="s">
        <v>8127</v>
      </c>
      <c r="D3042" s="13" t="s">
        <v>4931</v>
      </c>
      <c r="E3042" s="13" t="s">
        <v>4932</v>
      </c>
      <c r="F3042" s="13" t="s">
        <v>8092</v>
      </c>
      <c r="G3042" s="14" t="s">
        <v>4921</v>
      </c>
      <c r="H3042" s="14" t="s">
        <v>4926</v>
      </c>
      <c r="I3042" s="14" t="s">
        <v>4927</v>
      </c>
      <c r="J3042" s="14" t="s">
        <v>4924</v>
      </c>
      <c r="K3042" s="16">
        <v>260</v>
      </c>
    </row>
    <row r="3043" spans="1:11">
      <c r="A3043" s="12" t="s">
        <v>6202</v>
      </c>
      <c r="B3043" s="12" t="s">
        <v>8003</v>
      </c>
      <c r="C3043" s="12" t="s">
        <v>8127</v>
      </c>
      <c r="D3043" s="13" t="s">
        <v>4934</v>
      </c>
      <c r="E3043" s="13" t="s">
        <v>4998</v>
      </c>
      <c r="F3043" s="13" t="s">
        <v>7263</v>
      </c>
      <c r="G3043" s="14" t="s">
        <v>5004</v>
      </c>
      <c r="H3043" s="14" t="s">
        <v>4936</v>
      </c>
      <c r="I3043" s="14" t="s">
        <v>4927</v>
      </c>
      <c r="J3043" s="14" t="s">
        <v>4936</v>
      </c>
      <c r="K3043" s="16">
        <v>260</v>
      </c>
    </row>
    <row r="3044" spans="1:11">
      <c r="A3044" s="12" t="s">
        <v>6202</v>
      </c>
      <c r="B3044" s="12" t="s">
        <v>8003</v>
      </c>
      <c r="C3044" s="12" t="s">
        <v>8129</v>
      </c>
      <c r="D3044" s="13" t="s">
        <v>4918</v>
      </c>
      <c r="E3044" s="13" t="s">
        <v>4919</v>
      </c>
      <c r="F3044" s="13" t="s">
        <v>8130</v>
      </c>
      <c r="G3044" s="14" t="s">
        <v>4921</v>
      </c>
      <c r="H3044" s="14" t="s">
        <v>6884</v>
      </c>
      <c r="I3044" s="14" t="s">
        <v>4947</v>
      </c>
      <c r="J3044" s="14" t="s">
        <v>4924</v>
      </c>
      <c r="K3044" s="16">
        <v>80</v>
      </c>
    </row>
    <row r="3045" spans="1:11">
      <c r="A3045" s="12" t="s">
        <v>6202</v>
      </c>
      <c r="B3045" s="12" t="s">
        <v>8003</v>
      </c>
      <c r="C3045" s="12" t="s">
        <v>8129</v>
      </c>
      <c r="D3045" s="13" t="s">
        <v>4918</v>
      </c>
      <c r="E3045" s="13" t="s">
        <v>4939</v>
      </c>
      <c r="F3045" s="13" t="s">
        <v>8131</v>
      </c>
      <c r="G3045" s="14" t="s">
        <v>4921</v>
      </c>
      <c r="H3045" s="14" t="s">
        <v>4926</v>
      </c>
      <c r="I3045" s="14" t="s">
        <v>4927</v>
      </c>
      <c r="J3045" s="14" t="s">
        <v>4924</v>
      </c>
      <c r="K3045" s="16">
        <v>80</v>
      </c>
    </row>
    <row r="3046" spans="1:11">
      <c r="A3046" s="12" t="s">
        <v>6202</v>
      </c>
      <c r="B3046" s="12" t="s">
        <v>8003</v>
      </c>
      <c r="C3046" s="12" t="s">
        <v>8129</v>
      </c>
      <c r="D3046" s="13" t="s">
        <v>4931</v>
      </c>
      <c r="E3046" s="13" t="s">
        <v>4932</v>
      </c>
      <c r="F3046" s="13" t="s">
        <v>8132</v>
      </c>
      <c r="G3046" s="14" t="s">
        <v>4921</v>
      </c>
      <c r="H3046" s="14" t="s">
        <v>5105</v>
      </c>
      <c r="I3046" s="14" t="s">
        <v>4927</v>
      </c>
      <c r="J3046" s="14" t="s">
        <v>4924</v>
      </c>
      <c r="K3046" s="16">
        <v>80</v>
      </c>
    </row>
    <row r="3047" spans="1:11">
      <c r="A3047" s="12" t="s">
        <v>6202</v>
      </c>
      <c r="B3047" s="12" t="s">
        <v>8003</v>
      </c>
      <c r="C3047" s="12" t="s">
        <v>8129</v>
      </c>
      <c r="D3047" s="13" t="s">
        <v>4934</v>
      </c>
      <c r="E3047" s="13" t="s">
        <v>4998</v>
      </c>
      <c r="F3047" s="13" t="s">
        <v>7263</v>
      </c>
      <c r="G3047" s="14" t="s">
        <v>5004</v>
      </c>
      <c r="H3047" s="14" t="s">
        <v>4936</v>
      </c>
      <c r="I3047" s="14" t="s">
        <v>4927</v>
      </c>
      <c r="J3047" s="14" t="s">
        <v>4936</v>
      </c>
      <c r="K3047" s="16">
        <v>80</v>
      </c>
    </row>
    <row r="3048" spans="1:11">
      <c r="A3048" s="12" t="s">
        <v>6202</v>
      </c>
      <c r="B3048" s="12" t="s">
        <v>8003</v>
      </c>
      <c r="C3048" s="12" t="s">
        <v>8129</v>
      </c>
      <c r="D3048" s="13" t="s">
        <v>4940</v>
      </c>
      <c r="E3048" s="13" t="s">
        <v>4941</v>
      </c>
      <c r="F3048" s="13" t="s">
        <v>8133</v>
      </c>
      <c r="G3048" s="14" t="s">
        <v>4921</v>
      </c>
      <c r="H3048" s="14" t="s">
        <v>5119</v>
      </c>
      <c r="I3048" s="14" t="s">
        <v>4927</v>
      </c>
      <c r="J3048" s="14" t="s">
        <v>4924</v>
      </c>
      <c r="K3048" s="16">
        <v>80</v>
      </c>
    </row>
    <row r="3049" spans="1:11">
      <c r="A3049" s="12" t="s">
        <v>6202</v>
      </c>
      <c r="B3049" s="12" t="s">
        <v>8003</v>
      </c>
      <c r="C3049" s="12" t="s">
        <v>8134</v>
      </c>
      <c r="D3049" s="13" t="s">
        <v>4918</v>
      </c>
      <c r="E3049" s="13" t="s">
        <v>4919</v>
      </c>
      <c r="F3049" s="13" t="s">
        <v>8135</v>
      </c>
      <c r="G3049" s="14" t="s">
        <v>4921</v>
      </c>
      <c r="H3049" s="14" t="s">
        <v>8136</v>
      </c>
      <c r="I3049" s="14" t="s">
        <v>6921</v>
      </c>
      <c r="J3049" s="14" t="s">
        <v>4924</v>
      </c>
      <c r="K3049" s="16">
        <v>184</v>
      </c>
    </row>
    <row r="3050" spans="1:11">
      <c r="A3050" s="12" t="s">
        <v>6202</v>
      </c>
      <c r="B3050" s="12" t="s">
        <v>8003</v>
      </c>
      <c r="C3050" s="12" t="s">
        <v>8134</v>
      </c>
      <c r="D3050" s="13" t="s">
        <v>4918</v>
      </c>
      <c r="E3050" s="13" t="s">
        <v>4939</v>
      </c>
      <c r="F3050" s="13" t="s">
        <v>8137</v>
      </c>
      <c r="G3050" s="14" t="s">
        <v>4921</v>
      </c>
      <c r="H3050" s="14" t="s">
        <v>4938</v>
      </c>
      <c r="I3050" s="14" t="s">
        <v>4927</v>
      </c>
      <c r="J3050" s="14" t="s">
        <v>4924</v>
      </c>
      <c r="K3050" s="16">
        <v>184</v>
      </c>
    </row>
    <row r="3051" spans="1:11">
      <c r="A3051" s="12" t="s">
        <v>6202</v>
      </c>
      <c r="B3051" s="12" t="s">
        <v>8003</v>
      </c>
      <c r="C3051" s="12" t="s">
        <v>8134</v>
      </c>
      <c r="D3051" s="13" t="s">
        <v>4931</v>
      </c>
      <c r="E3051" s="13" t="s">
        <v>4932</v>
      </c>
      <c r="F3051" s="13" t="s">
        <v>8077</v>
      </c>
      <c r="G3051" s="14" t="s">
        <v>4960</v>
      </c>
      <c r="H3051" s="14"/>
      <c r="I3051" s="14" t="s">
        <v>8078</v>
      </c>
      <c r="J3051" s="14" t="s">
        <v>4924</v>
      </c>
      <c r="K3051" s="16">
        <v>184</v>
      </c>
    </row>
    <row r="3052" spans="1:11">
      <c r="A3052" s="12" t="s">
        <v>6202</v>
      </c>
      <c r="B3052" s="12" t="s">
        <v>8003</v>
      </c>
      <c r="C3052" s="12" t="s">
        <v>8134</v>
      </c>
      <c r="D3052" s="13" t="s">
        <v>4931</v>
      </c>
      <c r="E3052" s="13" t="s">
        <v>4932</v>
      </c>
      <c r="F3052" s="13" t="s">
        <v>8092</v>
      </c>
      <c r="G3052" s="14" t="s">
        <v>4960</v>
      </c>
      <c r="H3052" s="14"/>
      <c r="I3052" s="14" t="s">
        <v>8078</v>
      </c>
      <c r="J3052" s="14" t="s">
        <v>4924</v>
      </c>
      <c r="K3052" s="16">
        <v>184</v>
      </c>
    </row>
    <row r="3053" spans="1:11">
      <c r="A3053" s="12" t="s">
        <v>6202</v>
      </c>
      <c r="B3053" s="12" t="s">
        <v>8003</v>
      </c>
      <c r="C3053" s="12" t="s">
        <v>8134</v>
      </c>
      <c r="D3053" s="13" t="s">
        <v>4934</v>
      </c>
      <c r="E3053" s="13" t="s">
        <v>4998</v>
      </c>
      <c r="F3053" s="13" t="s">
        <v>7263</v>
      </c>
      <c r="G3053" s="14" t="s">
        <v>5004</v>
      </c>
      <c r="H3053" s="14" t="s">
        <v>4936</v>
      </c>
      <c r="I3053" s="14" t="s">
        <v>4927</v>
      </c>
      <c r="J3053" s="14" t="s">
        <v>4936</v>
      </c>
      <c r="K3053" s="16">
        <v>184</v>
      </c>
    </row>
    <row r="3054" spans="1:11">
      <c r="A3054" s="12" t="s">
        <v>6202</v>
      </c>
      <c r="B3054" s="12" t="s">
        <v>8003</v>
      </c>
      <c r="C3054" s="12" t="s">
        <v>8138</v>
      </c>
      <c r="D3054" s="13" t="s">
        <v>4918</v>
      </c>
      <c r="E3054" s="13" t="s">
        <v>4919</v>
      </c>
      <c r="F3054" s="13" t="s">
        <v>8139</v>
      </c>
      <c r="G3054" s="14" t="s">
        <v>4942</v>
      </c>
      <c r="H3054" s="14" t="s">
        <v>4946</v>
      </c>
      <c r="I3054" s="14" t="s">
        <v>4949</v>
      </c>
      <c r="J3054" s="14" t="s">
        <v>4924</v>
      </c>
      <c r="K3054" s="16">
        <v>101.95</v>
      </c>
    </row>
    <row r="3055" spans="1:11">
      <c r="A3055" s="12" t="s">
        <v>6202</v>
      </c>
      <c r="B3055" s="12" t="s">
        <v>8003</v>
      </c>
      <c r="C3055" s="12" t="s">
        <v>8138</v>
      </c>
      <c r="D3055" s="13" t="s">
        <v>4918</v>
      </c>
      <c r="E3055" s="13" t="s">
        <v>5112</v>
      </c>
      <c r="F3055" s="13" t="s">
        <v>8140</v>
      </c>
      <c r="G3055" s="14" t="s">
        <v>4960</v>
      </c>
      <c r="H3055" s="14"/>
      <c r="I3055" s="14" t="s">
        <v>8078</v>
      </c>
      <c r="J3055" s="14" t="s">
        <v>4924</v>
      </c>
      <c r="K3055" s="16">
        <v>101.95</v>
      </c>
    </row>
    <row r="3056" spans="1:11">
      <c r="A3056" s="12" t="s">
        <v>6202</v>
      </c>
      <c r="B3056" s="12" t="s">
        <v>8003</v>
      </c>
      <c r="C3056" s="12" t="s">
        <v>8138</v>
      </c>
      <c r="D3056" s="13" t="s">
        <v>4918</v>
      </c>
      <c r="E3056" s="13" t="s">
        <v>4968</v>
      </c>
      <c r="F3056" s="13" t="s">
        <v>8141</v>
      </c>
      <c r="G3056" s="14" t="s">
        <v>4921</v>
      </c>
      <c r="H3056" s="14" t="s">
        <v>5105</v>
      </c>
      <c r="I3056" s="14" t="s">
        <v>4927</v>
      </c>
      <c r="J3056" s="14" t="s">
        <v>4924</v>
      </c>
      <c r="K3056" s="16">
        <v>101.95</v>
      </c>
    </row>
    <row r="3057" spans="1:11">
      <c r="A3057" s="12" t="s">
        <v>6202</v>
      </c>
      <c r="B3057" s="12" t="s">
        <v>8003</v>
      </c>
      <c r="C3057" s="12" t="s">
        <v>8138</v>
      </c>
      <c r="D3057" s="13" t="s">
        <v>4931</v>
      </c>
      <c r="E3057" s="13" t="s">
        <v>5089</v>
      </c>
      <c r="F3057" s="13" t="s">
        <v>8142</v>
      </c>
      <c r="G3057" s="14" t="s">
        <v>5004</v>
      </c>
      <c r="H3057" s="14" t="s">
        <v>4966</v>
      </c>
      <c r="I3057" s="14" t="s">
        <v>4927</v>
      </c>
      <c r="J3057" s="14" t="s">
        <v>4924</v>
      </c>
      <c r="K3057" s="16">
        <v>101.95</v>
      </c>
    </row>
    <row r="3058" spans="1:11">
      <c r="A3058" s="12" t="s">
        <v>6202</v>
      </c>
      <c r="B3058" s="12" t="s">
        <v>8003</v>
      </c>
      <c r="C3058" s="12" t="s">
        <v>8138</v>
      </c>
      <c r="D3058" s="13" t="s">
        <v>4934</v>
      </c>
      <c r="E3058" s="13" t="s">
        <v>4998</v>
      </c>
      <c r="F3058" s="13" t="s">
        <v>7263</v>
      </c>
      <c r="G3058" s="14" t="s">
        <v>5004</v>
      </c>
      <c r="H3058" s="14" t="s">
        <v>4966</v>
      </c>
      <c r="I3058" s="14" t="s">
        <v>4927</v>
      </c>
      <c r="J3058" s="14" t="s">
        <v>4936</v>
      </c>
      <c r="K3058" s="16">
        <v>101.95</v>
      </c>
    </row>
    <row r="3059" spans="1:11">
      <c r="A3059" s="12" t="s">
        <v>6202</v>
      </c>
      <c r="B3059" s="12" t="s">
        <v>8003</v>
      </c>
      <c r="C3059" s="12" t="s">
        <v>8143</v>
      </c>
      <c r="D3059" s="13" t="s">
        <v>4918</v>
      </c>
      <c r="E3059" s="13" t="s">
        <v>4919</v>
      </c>
      <c r="F3059" s="13" t="s">
        <v>8144</v>
      </c>
      <c r="G3059" s="14" t="s">
        <v>4921</v>
      </c>
      <c r="H3059" s="14" t="s">
        <v>4966</v>
      </c>
      <c r="I3059" s="14" t="s">
        <v>7583</v>
      </c>
      <c r="J3059" s="14" t="s">
        <v>4924</v>
      </c>
      <c r="K3059" s="16">
        <v>24</v>
      </c>
    </row>
    <row r="3060" spans="1:11">
      <c r="A3060" s="12" t="s">
        <v>6202</v>
      </c>
      <c r="B3060" s="12" t="s">
        <v>8003</v>
      </c>
      <c r="C3060" s="12" t="s">
        <v>8143</v>
      </c>
      <c r="D3060" s="13" t="s">
        <v>4918</v>
      </c>
      <c r="E3060" s="13" t="s">
        <v>4939</v>
      </c>
      <c r="F3060" s="13" t="s">
        <v>8137</v>
      </c>
      <c r="G3060" s="14" t="s">
        <v>4921</v>
      </c>
      <c r="H3060" s="14" t="s">
        <v>4938</v>
      </c>
      <c r="I3060" s="14" t="s">
        <v>4927</v>
      </c>
      <c r="J3060" s="14" t="s">
        <v>4924</v>
      </c>
      <c r="K3060" s="16">
        <v>24</v>
      </c>
    </row>
    <row r="3061" spans="1:11">
      <c r="A3061" s="12" t="s">
        <v>6202</v>
      </c>
      <c r="B3061" s="12" t="s">
        <v>8003</v>
      </c>
      <c r="C3061" s="12" t="s">
        <v>8143</v>
      </c>
      <c r="D3061" s="13" t="s">
        <v>4931</v>
      </c>
      <c r="E3061" s="13" t="s">
        <v>4932</v>
      </c>
      <c r="F3061" s="13" t="s">
        <v>8077</v>
      </c>
      <c r="G3061" s="14" t="s">
        <v>4960</v>
      </c>
      <c r="H3061" s="14"/>
      <c r="I3061" s="14" t="s">
        <v>8078</v>
      </c>
      <c r="J3061" s="14" t="s">
        <v>4924</v>
      </c>
      <c r="K3061" s="16">
        <v>24</v>
      </c>
    </row>
    <row r="3062" spans="1:11">
      <c r="A3062" s="12" t="s">
        <v>6202</v>
      </c>
      <c r="B3062" s="12" t="s">
        <v>8003</v>
      </c>
      <c r="C3062" s="12" t="s">
        <v>8143</v>
      </c>
      <c r="D3062" s="13" t="s">
        <v>4931</v>
      </c>
      <c r="E3062" s="13" t="s">
        <v>4932</v>
      </c>
      <c r="F3062" s="13" t="s">
        <v>8092</v>
      </c>
      <c r="G3062" s="14" t="s">
        <v>4960</v>
      </c>
      <c r="H3062" s="14"/>
      <c r="I3062" s="14" t="s">
        <v>8078</v>
      </c>
      <c r="J3062" s="14" t="s">
        <v>4924</v>
      </c>
      <c r="K3062" s="16">
        <v>24</v>
      </c>
    </row>
    <row r="3063" spans="1:11">
      <c r="A3063" s="12" t="s">
        <v>6202</v>
      </c>
      <c r="B3063" s="12" t="s">
        <v>8003</v>
      </c>
      <c r="C3063" s="12" t="s">
        <v>8143</v>
      </c>
      <c r="D3063" s="13" t="s">
        <v>4934</v>
      </c>
      <c r="E3063" s="13" t="s">
        <v>4998</v>
      </c>
      <c r="F3063" s="13" t="s">
        <v>7263</v>
      </c>
      <c r="G3063" s="14" t="s">
        <v>5004</v>
      </c>
      <c r="H3063" s="14" t="s">
        <v>4936</v>
      </c>
      <c r="I3063" s="14" t="s">
        <v>4927</v>
      </c>
      <c r="J3063" s="14" t="s">
        <v>4936</v>
      </c>
      <c r="K3063" s="16">
        <v>24</v>
      </c>
    </row>
    <row r="3064" spans="1:11">
      <c r="A3064" s="12" t="s">
        <v>6202</v>
      </c>
      <c r="B3064" s="12" t="s">
        <v>8003</v>
      </c>
      <c r="C3064" s="12" t="s">
        <v>8145</v>
      </c>
      <c r="D3064" s="13" t="s">
        <v>4918</v>
      </c>
      <c r="E3064" s="13" t="s">
        <v>4919</v>
      </c>
      <c r="F3064" s="13" t="s">
        <v>8051</v>
      </c>
      <c r="G3064" s="14" t="s">
        <v>4921</v>
      </c>
      <c r="H3064" s="14" t="s">
        <v>7095</v>
      </c>
      <c r="I3064" s="14" t="s">
        <v>5065</v>
      </c>
      <c r="J3064" s="14" t="s">
        <v>5051</v>
      </c>
      <c r="K3064" s="16">
        <v>3.12</v>
      </c>
    </row>
    <row r="3065" spans="1:11">
      <c r="A3065" s="12" t="s">
        <v>6202</v>
      </c>
      <c r="B3065" s="12" t="s">
        <v>8003</v>
      </c>
      <c r="C3065" s="12" t="s">
        <v>8145</v>
      </c>
      <c r="D3065" s="13" t="s">
        <v>4918</v>
      </c>
      <c r="E3065" s="13" t="s">
        <v>4943</v>
      </c>
      <c r="F3065" s="13" t="s">
        <v>8146</v>
      </c>
      <c r="G3065" s="14" t="s">
        <v>4921</v>
      </c>
      <c r="H3065" s="14" t="s">
        <v>4952</v>
      </c>
      <c r="I3065" s="14" t="s">
        <v>4927</v>
      </c>
      <c r="J3065" s="14" t="s">
        <v>5051</v>
      </c>
      <c r="K3065" s="16">
        <v>3.12</v>
      </c>
    </row>
    <row r="3066" spans="1:11">
      <c r="A3066" s="12" t="s">
        <v>6202</v>
      </c>
      <c r="B3066" s="12" t="s">
        <v>8003</v>
      </c>
      <c r="C3066" s="12" t="s">
        <v>8145</v>
      </c>
      <c r="D3066" s="13" t="s">
        <v>4931</v>
      </c>
      <c r="E3066" s="13" t="s">
        <v>5089</v>
      </c>
      <c r="F3066" s="13" t="s">
        <v>8053</v>
      </c>
      <c r="G3066" s="14" t="s">
        <v>4921</v>
      </c>
      <c r="H3066" s="14" t="s">
        <v>4952</v>
      </c>
      <c r="I3066" s="14" t="s">
        <v>4927</v>
      </c>
      <c r="J3066" s="14" t="s">
        <v>5221</v>
      </c>
      <c r="K3066" s="16">
        <v>3.12</v>
      </c>
    </row>
    <row r="3067" spans="1:11">
      <c r="A3067" s="12" t="s">
        <v>6202</v>
      </c>
      <c r="B3067" s="12" t="s">
        <v>8003</v>
      </c>
      <c r="C3067" s="12" t="s">
        <v>8145</v>
      </c>
      <c r="D3067" s="13" t="s">
        <v>4931</v>
      </c>
      <c r="E3067" s="13" t="s">
        <v>4932</v>
      </c>
      <c r="F3067" s="13" t="s">
        <v>8054</v>
      </c>
      <c r="G3067" s="14" t="s">
        <v>4921</v>
      </c>
      <c r="H3067" s="14" t="s">
        <v>4952</v>
      </c>
      <c r="I3067" s="14" t="s">
        <v>4927</v>
      </c>
      <c r="J3067" s="14" t="s">
        <v>5221</v>
      </c>
      <c r="K3067" s="16">
        <v>3.12</v>
      </c>
    </row>
    <row r="3068" spans="1:11">
      <c r="A3068" s="12" t="s">
        <v>6202</v>
      </c>
      <c r="B3068" s="12" t="s">
        <v>8003</v>
      </c>
      <c r="C3068" s="12" t="s">
        <v>8145</v>
      </c>
      <c r="D3068" s="13" t="s">
        <v>4934</v>
      </c>
      <c r="E3068" s="13" t="s">
        <v>4998</v>
      </c>
      <c r="F3068" s="13" t="s">
        <v>8147</v>
      </c>
      <c r="G3068" s="14" t="s">
        <v>5504</v>
      </c>
      <c r="H3068" s="14" t="s">
        <v>4974</v>
      </c>
      <c r="I3068" s="14" t="s">
        <v>4927</v>
      </c>
      <c r="J3068" s="14" t="s">
        <v>4936</v>
      </c>
      <c r="K3068" s="16">
        <v>3.12</v>
      </c>
    </row>
    <row r="3069" spans="1:11">
      <c r="A3069" s="12" t="s">
        <v>6202</v>
      </c>
      <c r="B3069" s="12" t="s">
        <v>8003</v>
      </c>
      <c r="C3069" s="12" t="s">
        <v>8148</v>
      </c>
      <c r="D3069" s="13" t="s">
        <v>4918</v>
      </c>
      <c r="E3069" s="13" t="s">
        <v>4919</v>
      </c>
      <c r="F3069" s="13" t="s">
        <v>8149</v>
      </c>
      <c r="G3069" s="14" t="s">
        <v>4942</v>
      </c>
      <c r="H3069" s="14" t="s">
        <v>8150</v>
      </c>
      <c r="I3069" s="14" t="s">
        <v>6921</v>
      </c>
      <c r="J3069" s="14" t="s">
        <v>4956</v>
      </c>
      <c r="K3069" s="16">
        <v>144</v>
      </c>
    </row>
    <row r="3070" spans="1:11">
      <c r="A3070" s="12" t="s">
        <v>6202</v>
      </c>
      <c r="B3070" s="12" t="s">
        <v>8003</v>
      </c>
      <c r="C3070" s="12" t="s">
        <v>8148</v>
      </c>
      <c r="D3070" s="13" t="s">
        <v>4918</v>
      </c>
      <c r="E3070" s="13" t="s">
        <v>4939</v>
      </c>
      <c r="F3070" s="13" t="s">
        <v>8151</v>
      </c>
      <c r="G3070" s="14" t="s">
        <v>4921</v>
      </c>
      <c r="H3070" s="14" t="s">
        <v>4926</v>
      </c>
      <c r="I3070" s="14" t="s">
        <v>4927</v>
      </c>
      <c r="J3070" s="14" t="s">
        <v>4924</v>
      </c>
      <c r="K3070" s="16">
        <v>144</v>
      </c>
    </row>
    <row r="3071" spans="1:11">
      <c r="A3071" s="12" t="s">
        <v>6202</v>
      </c>
      <c r="B3071" s="12" t="s">
        <v>8003</v>
      </c>
      <c r="C3071" s="12" t="s">
        <v>8148</v>
      </c>
      <c r="D3071" s="13" t="s">
        <v>4931</v>
      </c>
      <c r="E3071" s="13" t="s">
        <v>4932</v>
      </c>
      <c r="F3071" s="13" t="s">
        <v>8152</v>
      </c>
      <c r="G3071" s="14" t="s">
        <v>5004</v>
      </c>
      <c r="H3071" s="14" t="s">
        <v>4974</v>
      </c>
      <c r="I3071" s="14" t="s">
        <v>4927</v>
      </c>
      <c r="J3071" s="14" t="s">
        <v>5221</v>
      </c>
      <c r="K3071" s="16">
        <v>144</v>
      </c>
    </row>
    <row r="3072" spans="1:11">
      <c r="A3072" s="12" t="s">
        <v>6202</v>
      </c>
      <c r="B3072" s="12" t="s">
        <v>8003</v>
      </c>
      <c r="C3072" s="12" t="s">
        <v>8148</v>
      </c>
      <c r="D3072" s="13" t="s">
        <v>4931</v>
      </c>
      <c r="E3072" s="13" t="s">
        <v>5083</v>
      </c>
      <c r="F3072" s="13" t="s">
        <v>8153</v>
      </c>
      <c r="G3072" s="14" t="s">
        <v>4921</v>
      </c>
      <c r="H3072" s="14" t="s">
        <v>4926</v>
      </c>
      <c r="I3072" s="14" t="s">
        <v>4927</v>
      </c>
      <c r="J3072" s="14" t="s">
        <v>5221</v>
      </c>
      <c r="K3072" s="16">
        <v>144</v>
      </c>
    </row>
    <row r="3073" spans="1:11">
      <c r="A3073" s="12" t="s">
        <v>6202</v>
      </c>
      <c r="B3073" s="12" t="s">
        <v>8003</v>
      </c>
      <c r="C3073" s="12" t="s">
        <v>8148</v>
      </c>
      <c r="D3073" s="13" t="s">
        <v>4934</v>
      </c>
      <c r="E3073" s="13" t="s">
        <v>4998</v>
      </c>
      <c r="F3073" s="13" t="s">
        <v>7263</v>
      </c>
      <c r="G3073" s="14" t="s">
        <v>5004</v>
      </c>
      <c r="H3073" s="14" t="s">
        <v>4988</v>
      </c>
      <c r="I3073" s="14" t="s">
        <v>4927</v>
      </c>
      <c r="J3073" s="14" t="s">
        <v>4936</v>
      </c>
      <c r="K3073" s="16">
        <v>144</v>
      </c>
    </row>
    <row r="3074" spans="1:11">
      <c r="A3074" s="12" t="s">
        <v>6202</v>
      </c>
      <c r="B3074" s="12" t="s">
        <v>8003</v>
      </c>
      <c r="C3074" s="12" t="s">
        <v>8154</v>
      </c>
      <c r="D3074" s="13" t="s">
        <v>4918</v>
      </c>
      <c r="E3074" s="13" t="s">
        <v>4919</v>
      </c>
      <c r="F3074" s="13" t="s">
        <v>8155</v>
      </c>
      <c r="G3074" s="14" t="s">
        <v>4942</v>
      </c>
      <c r="H3074" s="14" t="s">
        <v>4988</v>
      </c>
      <c r="I3074" s="14" t="s">
        <v>8104</v>
      </c>
      <c r="J3074" s="14" t="s">
        <v>4956</v>
      </c>
      <c r="K3074" s="16">
        <v>21.54</v>
      </c>
    </row>
    <row r="3075" spans="1:11">
      <c r="A3075" s="12" t="s">
        <v>6202</v>
      </c>
      <c r="B3075" s="12" t="s">
        <v>8003</v>
      </c>
      <c r="C3075" s="12" t="s">
        <v>8154</v>
      </c>
      <c r="D3075" s="13" t="s">
        <v>4918</v>
      </c>
      <c r="E3075" s="13" t="s">
        <v>4919</v>
      </c>
      <c r="F3075" s="13" t="s">
        <v>8156</v>
      </c>
      <c r="G3075" s="14" t="s">
        <v>4921</v>
      </c>
      <c r="H3075" s="14" t="s">
        <v>4924</v>
      </c>
      <c r="I3075" s="14" t="s">
        <v>8104</v>
      </c>
      <c r="J3075" s="14" t="s">
        <v>4924</v>
      </c>
      <c r="K3075" s="16">
        <v>21.54</v>
      </c>
    </row>
    <row r="3076" spans="1:11">
      <c r="A3076" s="12" t="s">
        <v>6202</v>
      </c>
      <c r="B3076" s="12" t="s">
        <v>8003</v>
      </c>
      <c r="C3076" s="12" t="s">
        <v>8154</v>
      </c>
      <c r="D3076" s="13" t="s">
        <v>4931</v>
      </c>
      <c r="E3076" s="13" t="s">
        <v>4932</v>
      </c>
      <c r="F3076" s="13" t="s">
        <v>8157</v>
      </c>
      <c r="G3076" s="14" t="s">
        <v>5004</v>
      </c>
      <c r="H3076" s="14" t="s">
        <v>4974</v>
      </c>
      <c r="I3076" s="14" t="s">
        <v>4927</v>
      </c>
      <c r="J3076" s="14" t="s">
        <v>5221</v>
      </c>
      <c r="K3076" s="16">
        <v>21.54</v>
      </c>
    </row>
    <row r="3077" spans="1:11">
      <c r="A3077" s="12" t="s">
        <v>6202</v>
      </c>
      <c r="B3077" s="12" t="s">
        <v>8003</v>
      </c>
      <c r="C3077" s="12" t="s">
        <v>8154</v>
      </c>
      <c r="D3077" s="13" t="s">
        <v>4931</v>
      </c>
      <c r="E3077" s="13" t="s">
        <v>5083</v>
      </c>
      <c r="F3077" s="13" t="s">
        <v>8158</v>
      </c>
      <c r="G3077" s="14" t="s">
        <v>4921</v>
      </c>
      <c r="H3077" s="14" t="s">
        <v>6050</v>
      </c>
      <c r="I3077" s="14" t="s">
        <v>4927</v>
      </c>
      <c r="J3077" s="14" t="s">
        <v>5221</v>
      </c>
      <c r="K3077" s="16">
        <v>21.54</v>
      </c>
    </row>
    <row r="3078" spans="1:11">
      <c r="A3078" s="12" t="s">
        <v>6202</v>
      </c>
      <c r="B3078" s="12" t="s">
        <v>8003</v>
      </c>
      <c r="C3078" s="12" t="s">
        <v>8154</v>
      </c>
      <c r="D3078" s="13" t="s">
        <v>4934</v>
      </c>
      <c r="E3078" s="13" t="s">
        <v>4934</v>
      </c>
      <c r="F3078" s="13" t="s">
        <v>7263</v>
      </c>
      <c r="G3078" s="14" t="s">
        <v>5004</v>
      </c>
      <c r="H3078" s="14" t="s">
        <v>4974</v>
      </c>
      <c r="I3078" s="14" t="s">
        <v>4927</v>
      </c>
      <c r="J3078" s="14" t="s">
        <v>4936</v>
      </c>
      <c r="K3078" s="16">
        <v>21.54</v>
      </c>
    </row>
    <row r="3079" spans="1:11">
      <c r="A3079" s="12" t="s">
        <v>6202</v>
      </c>
      <c r="B3079" s="12" t="s">
        <v>8003</v>
      </c>
      <c r="C3079" s="12" t="s">
        <v>8159</v>
      </c>
      <c r="D3079" s="13" t="s">
        <v>4918</v>
      </c>
      <c r="E3079" s="13" t="s">
        <v>4919</v>
      </c>
      <c r="F3079" s="13" t="s">
        <v>8160</v>
      </c>
      <c r="G3079" s="14" t="s">
        <v>4942</v>
      </c>
      <c r="H3079" s="14" t="s">
        <v>4966</v>
      </c>
      <c r="I3079" s="14" t="s">
        <v>8104</v>
      </c>
      <c r="J3079" s="14" t="s">
        <v>4956</v>
      </c>
      <c r="K3079" s="16">
        <v>7.76</v>
      </c>
    </row>
    <row r="3080" spans="1:11">
      <c r="A3080" s="12" t="s">
        <v>6202</v>
      </c>
      <c r="B3080" s="12" t="s">
        <v>8003</v>
      </c>
      <c r="C3080" s="12" t="s">
        <v>8159</v>
      </c>
      <c r="D3080" s="13" t="s">
        <v>4918</v>
      </c>
      <c r="E3080" s="13" t="s">
        <v>4919</v>
      </c>
      <c r="F3080" s="13" t="s">
        <v>8161</v>
      </c>
      <c r="G3080" s="14" t="s">
        <v>4942</v>
      </c>
      <c r="H3080" s="14" t="s">
        <v>4966</v>
      </c>
      <c r="I3080" s="14" t="s">
        <v>4947</v>
      </c>
      <c r="J3080" s="14" t="s">
        <v>4924</v>
      </c>
      <c r="K3080" s="16">
        <v>7.76</v>
      </c>
    </row>
    <row r="3081" spans="1:11">
      <c r="A3081" s="12" t="s">
        <v>6202</v>
      </c>
      <c r="B3081" s="12" t="s">
        <v>8003</v>
      </c>
      <c r="C3081" s="12" t="s">
        <v>8159</v>
      </c>
      <c r="D3081" s="13" t="s">
        <v>4931</v>
      </c>
      <c r="E3081" s="13" t="s">
        <v>4932</v>
      </c>
      <c r="F3081" s="13" t="s">
        <v>8162</v>
      </c>
      <c r="G3081" s="14" t="s">
        <v>4921</v>
      </c>
      <c r="H3081" s="14" t="s">
        <v>4952</v>
      </c>
      <c r="I3081" s="14" t="s">
        <v>4927</v>
      </c>
      <c r="J3081" s="14" t="s">
        <v>5221</v>
      </c>
      <c r="K3081" s="16">
        <v>7.76</v>
      </c>
    </row>
    <row r="3082" spans="1:11">
      <c r="A3082" s="12" t="s">
        <v>6202</v>
      </c>
      <c r="B3082" s="12" t="s">
        <v>8003</v>
      </c>
      <c r="C3082" s="12" t="s">
        <v>8159</v>
      </c>
      <c r="D3082" s="13" t="s">
        <v>4931</v>
      </c>
      <c r="E3082" s="13" t="s">
        <v>5083</v>
      </c>
      <c r="F3082" s="13" t="s">
        <v>8163</v>
      </c>
      <c r="G3082" s="14" t="s">
        <v>4921</v>
      </c>
      <c r="H3082" s="14" t="s">
        <v>4952</v>
      </c>
      <c r="I3082" s="14" t="s">
        <v>4927</v>
      </c>
      <c r="J3082" s="14" t="s">
        <v>5221</v>
      </c>
      <c r="K3082" s="16">
        <v>7.76</v>
      </c>
    </row>
    <row r="3083" spans="1:11">
      <c r="A3083" s="12" t="s">
        <v>6202</v>
      </c>
      <c r="B3083" s="12" t="s">
        <v>8003</v>
      </c>
      <c r="C3083" s="12" t="s">
        <v>8159</v>
      </c>
      <c r="D3083" s="13" t="s">
        <v>4934</v>
      </c>
      <c r="E3083" s="13" t="s">
        <v>4934</v>
      </c>
      <c r="F3083" s="13" t="s">
        <v>7263</v>
      </c>
      <c r="G3083" s="14" t="s">
        <v>5504</v>
      </c>
      <c r="H3083" s="14" t="s">
        <v>4974</v>
      </c>
      <c r="I3083" s="14" t="s">
        <v>4927</v>
      </c>
      <c r="J3083" s="14" t="s">
        <v>4936</v>
      </c>
      <c r="K3083" s="16">
        <v>7.76</v>
      </c>
    </row>
    <row r="3084" spans="1:11">
      <c r="A3084" s="12" t="s">
        <v>6202</v>
      </c>
      <c r="B3084" s="12" t="s">
        <v>8003</v>
      </c>
      <c r="C3084" s="12" t="s">
        <v>8164</v>
      </c>
      <c r="D3084" s="13" t="s">
        <v>4918</v>
      </c>
      <c r="E3084" s="13" t="s">
        <v>4919</v>
      </c>
      <c r="F3084" s="13" t="s">
        <v>8165</v>
      </c>
      <c r="G3084" s="14" t="s">
        <v>4921</v>
      </c>
      <c r="H3084" s="14" t="s">
        <v>4924</v>
      </c>
      <c r="I3084" s="14" t="s">
        <v>8104</v>
      </c>
      <c r="J3084" s="14" t="s">
        <v>4924</v>
      </c>
      <c r="K3084" s="16">
        <v>45</v>
      </c>
    </row>
    <row r="3085" spans="1:11">
      <c r="A3085" s="12" t="s">
        <v>6202</v>
      </c>
      <c r="B3085" s="12" t="s">
        <v>8003</v>
      </c>
      <c r="C3085" s="12" t="s">
        <v>8164</v>
      </c>
      <c r="D3085" s="13" t="s">
        <v>4918</v>
      </c>
      <c r="E3085" s="13" t="s">
        <v>4919</v>
      </c>
      <c r="F3085" s="13" t="s">
        <v>7921</v>
      </c>
      <c r="G3085" s="14" t="s">
        <v>4921</v>
      </c>
      <c r="H3085" s="14" t="s">
        <v>5140</v>
      </c>
      <c r="I3085" s="14" t="s">
        <v>5131</v>
      </c>
      <c r="J3085" s="14" t="s">
        <v>4956</v>
      </c>
      <c r="K3085" s="16">
        <v>45</v>
      </c>
    </row>
    <row r="3086" spans="1:11">
      <c r="A3086" s="12" t="s">
        <v>6202</v>
      </c>
      <c r="B3086" s="12" t="s">
        <v>8003</v>
      </c>
      <c r="C3086" s="12" t="s">
        <v>8164</v>
      </c>
      <c r="D3086" s="13" t="s">
        <v>4931</v>
      </c>
      <c r="E3086" s="13" t="s">
        <v>4932</v>
      </c>
      <c r="F3086" s="13" t="s">
        <v>8166</v>
      </c>
      <c r="G3086" s="14" t="s">
        <v>4942</v>
      </c>
      <c r="H3086" s="14" t="s">
        <v>5223</v>
      </c>
      <c r="I3086" s="14" t="s">
        <v>5065</v>
      </c>
      <c r="J3086" s="14" t="s">
        <v>5221</v>
      </c>
      <c r="K3086" s="16">
        <v>45</v>
      </c>
    </row>
    <row r="3087" spans="1:11">
      <c r="A3087" s="12" t="s">
        <v>6202</v>
      </c>
      <c r="B3087" s="12" t="s">
        <v>8003</v>
      </c>
      <c r="C3087" s="12" t="s">
        <v>8164</v>
      </c>
      <c r="D3087" s="13" t="s">
        <v>4931</v>
      </c>
      <c r="E3087" s="13" t="s">
        <v>4932</v>
      </c>
      <c r="F3087" s="13" t="s">
        <v>7275</v>
      </c>
      <c r="G3087" s="14" t="s">
        <v>4921</v>
      </c>
      <c r="H3087" s="14" t="s">
        <v>4926</v>
      </c>
      <c r="I3087" s="14" t="s">
        <v>4927</v>
      </c>
      <c r="J3087" s="14" t="s">
        <v>5221</v>
      </c>
      <c r="K3087" s="16">
        <v>45</v>
      </c>
    </row>
    <row r="3088" spans="1:11">
      <c r="A3088" s="12" t="s">
        <v>6202</v>
      </c>
      <c r="B3088" s="12" t="s">
        <v>8003</v>
      </c>
      <c r="C3088" s="12" t="s">
        <v>8164</v>
      </c>
      <c r="D3088" s="13" t="s">
        <v>4934</v>
      </c>
      <c r="E3088" s="13" t="s">
        <v>4934</v>
      </c>
      <c r="F3088" s="13" t="s">
        <v>8071</v>
      </c>
      <c r="G3088" s="14" t="s">
        <v>5004</v>
      </c>
      <c r="H3088" s="14" t="s">
        <v>4974</v>
      </c>
      <c r="I3088" s="14" t="s">
        <v>4927</v>
      </c>
      <c r="J3088" s="14" t="s">
        <v>4936</v>
      </c>
      <c r="K3088" s="16">
        <v>45</v>
      </c>
    </row>
    <row r="3089" spans="1:11">
      <c r="A3089" s="12" t="s">
        <v>6202</v>
      </c>
      <c r="B3089" s="12" t="s">
        <v>8003</v>
      </c>
      <c r="C3089" s="12" t="s">
        <v>8167</v>
      </c>
      <c r="D3089" s="13" t="s">
        <v>4918</v>
      </c>
      <c r="E3089" s="13" t="s">
        <v>4919</v>
      </c>
      <c r="F3089" s="13" t="s">
        <v>8168</v>
      </c>
      <c r="G3089" s="14" t="s">
        <v>4921</v>
      </c>
      <c r="H3089" s="14" t="s">
        <v>4938</v>
      </c>
      <c r="I3089" s="14" t="s">
        <v>6921</v>
      </c>
      <c r="J3089" s="14" t="s">
        <v>4924</v>
      </c>
      <c r="K3089" s="16">
        <v>11008</v>
      </c>
    </row>
    <row r="3090" spans="1:11">
      <c r="A3090" s="12" t="s">
        <v>6202</v>
      </c>
      <c r="B3090" s="12" t="s">
        <v>8003</v>
      </c>
      <c r="C3090" s="12" t="s">
        <v>8167</v>
      </c>
      <c r="D3090" s="13" t="s">
        <v>4918</v>
      </c>
      <c r="E3090" s="13" t="s">
        <v>4939</v>
      </c>
      <c r="F3090" s="13" t="s">
        <v>8169</v>
      </c>
      <c r="G3090" s="14" t="s">
        <v>4942</v>
      </c>
      <c r="H3090" s="14" t="s">
        <v>4938</v>
      </c>
      <c r="I3090" s="14" t="s">
        <v>4927</v>
      </c>
      <c r="J3090" s="14" t="s">
        <v>4924</v>
      </c>
      <c r="K3090" s="16">
        <v>11008</v>
      </c>
    </row>
    <row r="3091" spans="1:11">
      <c r="A3091" s="12" t="s">
        <v>6202</v>
      </c>
      <c r="B3091" s="12" t="s">
        <v>8003</v>
      </c>
      <c r="C3091" s="12" t="s">
        <v>8167</v>
      </c>
      <c r="D3091" s="13" t="s">
        <v>4918</v>
      </c>
      <c r="E3091" s="13" t="s">
        <v>4943</v>
      </c>
      <c r="F3091" s="13" t="s">
        <v>8170</v>
      </c>
      <c r="G3091" s="14" t="s">
        <v>4942</v>
      </c>
      <c r="H3091" s="14" t="s">
        <v>4938</v>
      </c>
      <c r="I3091" s="14" t="s">
        <v>4927</v>
      </c>
      <c r="J3091" s="14" t="s">
        <v>4924</v>
      </c>
      <c r="K3091" s="16">
        <v>11008</v>
      </c>
    </row>
    <row r="3092" spans="1:11">
      <c r="A3092" s="12" t="s">
        <v>6202</v>
      </c>
      <c r="B3092" s="12" t="s">
        <v>8003</v>
      </c>
      <c r="C3092" s="12" t="s">
        <v>8167</v>
      </c>
      <c r="D3092" s="13" t="s">
        <v>4931</v>
      </c>
      <c r="E3092" s="13" t="s">
        <v>5089</v>
      </c>
      <c r="F3092" s="13" t="s">
        <v>8171</v>
      </c>
      <c r="G3092" s="14" t="s">
        <v>4960</v>
      </c>
      <c r="H3092" s="14"/>
      <c r="I3092" s="14" t="s">
        <v>8078</v>
      </c>
      <c r="J3092" s="14" t="s">
        <v>4924</v>
      </c>
      <c r="K3092" s="16">
        <v>11008</v>
      </c>
    </row>
    <row r="3093" spans="1:11">
      <c r="A3093" s="12" t="s">
        <v>6202</v>
      </c>
      <c r="B3093" s="12" t="s">
        <v>8003</v>
      </c>
      <c r="C3093" s="12" t="s">
        <v>8167</v>
      </c>
      <c r="D3093" s="13" t="s">
        <v>4934</v>
      </c>
      <c r="E3093" s="13" t="s">
        <v>4998</v>
      </c>
      <c r="F3093" s="13" t="s">
        <v>7263</v>
      </c>
      <c r="G3093" s="14" t="s">
        <v>5004</v>
      </c>
      <c r="H3093" s="14" t="s">
        <v>4988</v>
      </c>
      <c r="I3093" s="14" t="s">
        <v>4927</v>
      </c>
      <c r="J3093" s="14" t="s">
        <v>4936</v>
      </c>
      <c r="K3093" s="16">
        <v>11008</v>
      </c>
    </row>
    <row r="3094" spans="1:11">
      <c r="A3094" s="12" t="s">
        <v>6202</v>
      </c>
      <c r="B3094" s="12" t="s">
        <v>8003</v>
      </c>
      <c r="C3094" s="12" t="s">
        <v>8172</v>
      </c>
      <c r="D3094" s="13" t="s">
        <v>4918</v>
      </c>
      <c r="E3094" s="13" t="s">
        <v>4919</v>
      </c>
      <c r="F3094" s="13" t="s">
        <v>8173</v>
      </c>
      <c r="G3094" s="14" t="s">
        <v>4921</v>
      </c>
      <c r="H3094" s="14" t="s">
        <v>8174</v>
      </c>
      <c r="I3094" s="14" t="s">
        <v>5126</v>
      </c>
      <c r="J3094" s="14" t="s">
        <v>4924</v>
      </c>
      <c r="K3094" s="16">
        <v>2528</v>
      </c>
    </row>
    <row r="3095" spans="1:11">
      <c r="A3095" s="12" t="s">
        <v>6202</v>
      </c>
      <c r="B3095" s="12" t="s">
        <v>8003</v>
      </c>
      <c r="C3095" s="12" t="s">
        <v>8172</v>
      </c>
      <c r="D3095" s="13" t="s">
        <v>4918</v>
      </c>
      <c r="E3095" s="13" t="s">
        <v>4939</v>
      </c>
      <c r="F3095" s="13" t="s">
        <v>5883</v>
      </c>
      <c r="G3095" s="14" t="s">
        <v>4921</v>
      </c>
      <c r="H3095" s="14" t="s">
        <v>4926</v>
      </c>
      <c r="I3095" s="14" t="s">
        <v>4927</v>
      </c>
      <c r="J3095" s="14" t="s">
        <v>4924</v>
      </c>
      <c r="K3095" s="16">
        <v>2528</v>
      </c>
    </row>
    <row r="3096" spans="1:11">
      <c r="A3096" s="12" t="s">
        <v>6202</v>
      </c>
      <c r="B3096" s="12" t="s">
        <v>8003</v>
      </c>
      <c r="C3096" s="12" t="s">
        <v>8172</v>
      </c>
      <c r="D3096" s="13" t="s">
        <v>4931</v>
      </c>
      <c r="E3096" s="13" t="s">
        <v>5089</v>
      </c>
      <c r="F3096" s="13" t="s">
        <v>8171</v>
      </c>
      <c r="G3096" s="14" t="s">
        <v>4960</v>
      </c>
      <c r="H3096" s="14"/>
      <c r="I3096" s="14" t="s">
        <v>8078</v>
      </c>
      <c r="J3096" s="14" t="s">
        <v>4924</v>
      </c>
      <c r="K3096" s="16">
        <v>2528</v>
      </c>
    </row>
    <row r="3097" spans="1:11">
      <c r="A3097" s="12" t="s">
        <v>6202</v>
      </c>
      <c r="B3097" s="12" t="s">
        <v>8003</v>
      </c>
      <c r="C3097" s="12" t="s">
        <v>8172</v>
      </c>
      <c r="D3097" s="13" t="s">
        <v>4931</v>
      </c>
      <c r="E3097" s="13" t="s">
        <v>4932</v>
      </c>
      <c r="F3097" s="13" t="s">
        <v>8092</v>
      </c>
      <c r="G3097" s="14" t="s">
        <v>4960</v>
      </c>
      <c r="H3097" s="14"/>
      <c r="I3097" s="14" t="s">
        <v>8078</v>
      </c>
      <c r="J3097" s="14" t="s">
        <v>4924</v>
      </c>
      <c r="K3097" s="16">
        <v>2528</v>
      </c>
    </row>
    <row r="3098" spans="1:11">
      <c r="A3098" s="12" t="s">
        <v>6202</v>
      </c>
      <c r="B3098" s="12" t="s">
        <v>8003</v>
      </c>
      <c r="C3098" s="12" t="s">
        <v>8172</v>
      </c>
      <c r="D3098" s="13" t="s">
        <v>4934</v>
      </c>
      <c r="E3098" s="13" t="s">
        <v>4998</v>
      </c>
      <c r="F3098" s="13" t="s">
        <v>7263</v>
      </c>
      <c r="G3098" s="14" t="s">
        <v>5004</v>
      </c>
      <c r="H3098" s="14" t="s">
        <v>4988</v>
      </c>
      <c r="I3098" s="14" t="s">
        <v>4927</v>
      </c>
      <c r="J3098" s="14" t="s">
        <v>4936</v>
      </c>
      <c r="K3098" s="16">
        <v>2528</v>
      </c>
    </row>
    <row r="3099" spans="1:11">
      <c r="A3099" s="12" t="s">
        <v>6202</v>
      </c>
      <c r="B3099" s="12" t="s">
        <v>8003</v>
      </c>
      <c r="C3099" s="12" t="s">
        <v>8175</v>
      </c>
      <c r="D3099" s="13" t="s">
        <v>4918</v>
      </c>
      <c r="E3099" s="13" t="s">
        <v>4939</v>
      </c>
      <c r="F3099" s="13" t="s">
        <v>8176</v>
      </c>
      <c r="G3099" s="14" t="s">
        <v>4960</v>
      </c>
      <c r="H3099" s="14"/>
      <c r="I3099" s="14" t="s">
        <v>8078</v>
      </c>
      <c r="J3099" s="14" t="s">
        <v>4924</v>
      </c>
      <c r="K3099" s="16">
        <v>182</v>
      </c>
    </row>
    <row r="3100" spans="1:11">
      <c r="A3100" s="12" t="s">
        <v>6202</v>
      </c>
      <c r="B3100" s="12" t="s">
        <v>8003</v>
      </c>
      <c r="C3100" s="12" t="s">
        <v>8175</v>
      </c>
      <c r="D3100" s="13" t="s">
        <v>4918</v>
      </c>
      <c r="E3100" s="13" t="s">
        <v>4943</v>
      </c>
      <c r="F3100" s="13" t="s">
        <v>8177</v>
      </c>
      <c r="G3100" s="14" t="s">
        <v>4942</v>
      </c>
      <c r="H3100" s="14" t="s">
        <v>4938</v>
      </c>
      <c r="I3100" s="14" t="s">
        <v>4927</v>
      </c>
      <c r="J3100" s="14" t="s">
        <v>4924</v>
      </c>
      <c r="K3100" s="16">
        <v>182</v>
      </c>
    </row>
    <row r="3101" spans="1:11">
      <c r="A3101" s="12" t="s">
        <v>6202</v>
      </c>
      <c r="B3101" s="12" t="s">
        <v>8003</v>
      </c>
      <c r="C3101" s="12" t="s">
        <v>8175</v>
      </c>
      <c r="D3101" s="13" t="s">
        <v>4931</v>
      </c>
      <c r="E3101" s="13" t="s">
        <v>4932</v>
      </c>
      <c r="F3101" s="13" t="s">
        <v>8077</v>
      </c>
      <c r="G3101" s="14" t="s">
        <v>4960</v>
      </c>
      <c r="H3101" s="14"/>
      <c r="I3101" s="14" t="s">
        <v>8078</v>
      </c>
      <c r="J3101" s="14" t="s">
        <v>4924</v>
      </c>
      <c r="K3101" s="16">
        <v>182</v>
      </c>
    </row>
    <row r="3102" spans="1:11">
      <c r="A3102" s="12" t="s">
        <v>6202</v>
      </c>
      <c r="B3102" s="12" t="s">
        <v>8003</v>
      </c>
      <c r="C3102" s="12" t="s">
        <v>8175</v>
      </c>
      <c r="D3102" s="13" t="s">
        <v>4931</v>
      </c>
      <c r="E3102" s="13" t="s">
        <v>6147</v>
      </c>
      <c r="F3102" s="13" t="s">
        <v>8178</v>
      </c>
      <c r="G3102" s="14" t="s">
        <v>4942</v>
      </c>
      <c r="H3102" s="14" t="s">
        <v>4938</v>
      </c>
      <c r="I3102" s="14" t="s">
        <v>4927</v>
      </c>
      <c r="J3102" s="14" t="s">
        <v>4924</v>
      </c>
      <c r="K3102" s="16">
        <v>182</v>
      </c>
    </row>
    <row r="3103" spans="1:11">
      <c r="A3103" s="12" t="s">
        <v>6202</v>
      </c>
      <c r="B3103" s="12" t="s">
        <v>8003</v>
      </c>
      <c r="C3103" s="12" t="s">
        <v>8175</v>
      </c>
      <c r="D3103" s="13" t="s">
        <v>4934</v>
      </c>
      <c r="E3103" s="13" t="s">
        <v>4998</v>
      </c>
      <c r="F3103" s="13" t="s">
        <v>7263</v>
      </c>
      <c r="G3103" s="14" t="s">
        <v>5004</v>
      </c>
      <c r="H3103" s="14" t="s">
        <v>4988</v>
      </c>
      <c r="I3103" s="14" t="s">
        <v>4927</v>
      </c>
      <c r="J3103" s="14" t="s">
        <v>4936</v>
      </c>
      <c r="K3103" s="16">
        <v>182</v>
      </c>
    </row>
    <row r="3104" spans="1:11">
      <c r="A3104" s="12" t="s">
        <v>6202</v>
      </c>
      <c r="B3104" s="12" t="s">
        <v>8003</v>
      </c>
      <c r="C3104" s="12" t="s">
        <v>8179</v>
      </c>
      <c r="D3104" s="13" t="s">
        <v>4918</v>
      </c>
      <c r="E3104" s="13" t="s">
        <v>4939</v>
      </c>
      <c r="F3104" s="13" t="s">
        <v>8176</v>
      </c>
      <c r="G3104" s="14" t="s">
        <v>4960</v>
      </c>
      <c r="H3104" s="14"/>
      <c r="I3104" s="14" t="s">
        <v>8078</v>
      </c>
      <c r="J3104" s="14" t="s">
        <v>4924</v>
      </c>
      <c r="K3104" s="16">
        <v>441.1</v>
      </c>
    </row>
    <row r="3105" spans="1:11">
      <c r="A3105" s="12" t="s">
        <v>6202</v>
      </c>
      <c r="B3105" s="12" t="s">
        <v>8003</v>
      </c>
      <c r="C3105" s="12" t="s">
        <v>8179</v>
      </c>
      <c r="D3105" s="13" t="s">
        <v>4918</v>
      </c>
      <c r="E3105" s="13" t="s">
        <v>4943</v>
      </c>
      <c r="F3105" s="13" t="s">
        <v>8177</v>
      </c>
      <c r="G3105" s="14" t="s">
        <v>4942</v>
      </c>
      <c r="H3105" s="14" t="s">
        <v>4938</v>
      </c>
      <c r="I3105" s="14" t="s">
        <v>4927</v>
      </c>
      <c r="J3105" s="14" t="s">
        <v>4924</v>
      </c>
      <c r="K3105" s="16">
        <v>441.1</v>
      </c>
    </row>
    <row r="3106" spans="1:11">
      <c r="A3106" s="12" t="s">
        <v>6202</v>
      </c>
      <c r="B3106" s="12" t="s">
        <v>8003</v>
      </c>
      <c r="C3106" s="12" t="s">
        <v>8179</v>
      </c>
      <c r="D3106" s="13" t="s">
        <v>4931</v>
      </c>
      <c r="E3106" s="13" t="s">
        <v>4932</v>
      </c>
      <c r="F3106" s="13" t="s">
        <v>8077</v>
      </c>
      <c r="G3106" s="14" t="s">
        <v>4960</v>
      </c>
      <c r="H3106" s="14"/>
      <c r="I3106" s="14" t="s">
        <v>8078</v>
      </c>
      <c r="J3106" s="14" t="s">
        <v>4924</v>
      </c>
      <c r="K3106" s="16">
        <v>441.1</v>
      </c>
    </row>
    <row r="3107" spans="1:11">
      <c r="A3107" s="12" t="s">
        <v>6202</v>
      </c>
      <c r="B3107" s="12" t="s">
        <v>8003</v>
      </c>
      <c r="C3107" s="12" t="s">
        <v>8179</v>
      </c>
      <c r="D3107" s="13" t="s">
        <v>4931</v>
      </c>
      <c r="E3107" s="13" t="s">
        <v>6147</v>
      </c>
      <c r="F3107" s="13" t="s">
        <v>8178</v>
      </c>
      <c r="G3107" s="14" t="s">
        <v>4942</v>
      </c>
      <c r="H3107" s="14" t="s">
        <v>4938</v>
      </c>
      <c r="I3107" s="14" t="s">
        <v>4927</v>
      </c>
      <c r="J3107" s="14" t="s">
        <v>4924</v>
      </c>
      <c r="K3107" s="16">
        <v>441.1</v>
      </c>
    </row>
    <row r="3108" spans="1:11">
      <c r="A3108" s="12" t="s">
        <v>6202</v>
      </c>
      <c r="B3108" s="12" t="s">
        <v>8003</v>
      </c>
      <c r="C3108" s="12" t="s">
        <v>8179</v>
      </c>
      <c r="D3108" s="13" t="s">
        <v>4934</v>
      </c>
      <c r="E3108" s="13" t="s">
        <v>4998</v>
      </c>
      <c r="F3108" s="13" t="s">
        <v>8180</v>
      </c>
      <c r="G3108" s="14" t="s">
        <v>4921</v>
      </c>
      <c r="H3108" s="14" t="s">
        <v>5037</v>
      </c>
      <c r="I3108" s="14" t="s">
        <v>4927</v>
      </c>
      <c r="J3108" s="14" t="s">
        <v>4936</v>
      </c>
      <c r="K3108" s="16">
        <v>441.1</v>
      </c>
    </row>
    <row r="3109" spans="1:11">
      <c r="A3109" s="12" t="s">
        <v>6202</v>
      </c>
      <c r="B3109" s="12" t="s">
        <v>8003</v>
      </c>
      <c r="C3109" s="12" t="s">
        <v>8181</v>
      </c>
      <c r="D3109" s="13" t="s">
        <v>4918</v>
      </c>
      <c r="E3109" s="13" t="s">
        <v>4939</v>
      </c>
      <c r="F3109" s="13" t="s">
        <v>8182</v>
      </c>
      <c r="G3109" s="14" t="s">
        <v>4960</v>
      </c>
      <c r="H3109" s="14"/>
      <c r="I3109" s="14" t="s">
        <v>8078</v>
      </c>
      <c r="J3109" s="14" t="s">
        <v>4924</v>
      </c>
      <c r="K3109" s="16">
        <v>49.22</v>
      </c>
    </row>
    <row r="3110" spans="1:11">
      <c r="A3110" s="12" t="s">
        <v>6202</v>
      </c>
      <c r="B3110" s="12" t="s">
        <v>8003</v>
      </c>
      <c r="C3110" s="12" t="s">
        <v>8181</v>
      </c>
      <c r="D3110" s="13" t="s">
        <v>4918</v>
      </c>
      <c r="E3110" s="13" t="s">
        <v>4943</v>
      </c>
      <c r="F3110" s="13" t="s">
        <v>8177</v>
      </c>
      <c r="G3110" s="14" t="s">
        <v>4942</v>
      </c>
      <c r="H3110" s="14" t="s">
        <v>4938</v>
      </c>
      <c r="I3110" s="14" t="s">
        <v>4927</v>
      </c>
      <c r="J3110" s="14" t="s">
        <v>4924</v>
      </c>
      <c r="K3110" s="16">
        <v>49.22</v>
      </c>
    </row>
    <row r="3111" spans="1:11">
      <c r="A3111" s="12" t="s">
        <v>6202</v>
      </c>
      <c r="B3111" s="12" t="s">
        <v>8003</v>
      </c>
      <c r="C3111" s="12" t="s">
        <v>8181</v>
      </c>
      <c r="D3111" s="13" t="s">
        <v>4931</v>
      </c>
      <c r="E3111" s="13" t="s">
        <v>4932</v>
      </c>
      <c r="F3111" s="13" t="s">
        <v>8077</v>
      </c>
      <c r="G3111" s="14" t="s">
        <v>4960</v>
      </c>
      <c r="H3111" s="14"/>
      <c r="I3111" s="14" t="s">
        <v>8078</v>
      </c>
      <c r="J3111" s="14" t="s">
        <v>4924</v>
      </c>
      <c r="K3111" s="16">
        <v>49.22</v>
      </c>
    </row>
    <row r="3112" spans="1:11">
      <c r="A3112" s="12" t="s">
        <v>6202</v>
      </c>
      <c r="B3112" s="12" t="s">
        <v>8003</v>
      </c>
      <c r="C3112" s="12" t="s">
        <v>8181</v>
      </c>
      <c r="D3112" s="13" t="s">
        <v>4931</v>
      </c>
      <c r="E3112" s="13" t="s">
        <v>6147</v>
      </c>
      <c r="F3112" s="13" t="s">
        <v>8178</v>
      </c>
      <c r="G3112" s="14" t="s">
        <v>4942</v>
      </c>
      <c r="H3112" s="14" t="s">
        <v>4938</v>
      </c>
      <c r="I3112" s="14" t="s">
        <v>4927</v>
      </c>
      <c r="J3112" s="14" t="s">
        <v>4924</v>
      </c>
      <c r="K3112" s="16">
        <v>49.22</v>
      </c>
    </row>
    <row r="3113" spans="1:11">
      <c r="A3113" s="12" t="s">
        <v>6202</v>
      </c>
      <c r="B3113" s="12" t="s">
        <v>8003</v>
      </c>
      <c r="C3113" s="12" t="s">
        <v>8181</v>
      </c>
      <c r="D3113" s="13" t="s">
        <v>4934</v>
      </c>
      <c r="E3113" s="13" t="s">
        <v>4998</v>
      </c>
      <c r="F3113" s="13" t="s">
        <v>8180</v>
      </c>
      <c r="G3113" s="14" t="s">
        <v>4921</v>
      </c>
      <c r="H3113" s="14" t="s">
        <v>5037</v>
      </c>
      <c r="I3113" s="14" t="s">
        <v>4927</v>
      </c>
      <c r="J3113" s="14" t="s">
        <v>4936</v>
      </c>
      <c r="K3113" s="16">
        <v>49.22</v>
      </c>
    </row>
    <row r="3114" spans="1:11">
      <c r="A3114" s="12" t="s">
        <v>6202</v>
      </c>
      <c r="B3114" s="12" t="s">
        <v>8003</v>
      </c>
      <c r="C3114" s="12" t="s">
        <v>8183</v>
      </c>
      <c r="D3114" s="13" t="s">
        <v>4918</v>
      </c>
      <c r="E3114" s="13" t="s">
        <v>4939</v>
      </c>
      <c r="F3114" s="13" t="s">
        <v>8176</v>
      </c>
      <c r="G3114" s="14" t="s">
        <v>4960</v>
      </c>
      <c r="H3114" s="14"/>
      <c r="I3114" s="14" t="s">
        <v>8078</v>
      </c>
      <c r="J3114" s="14" t="s">
        <v>4924</v>
      </c>
      <c r="K3114" s="16">
        <v>902</v>
      </c>
    </row>
    <row r="3115" spans="1:11">
      <c r="A3115" s="12" t="s">
        <v>6202</v>
      </c>
      <c r="B3115" s="12" t="s">
        <v>8003</v>
      </c>
      <c r="C3115" s="12" t="s">
        <v>8183</v>
      </c>
      <c r="D3115" s="13" t="s">
        <v>4918</v>
      </c>
      <c r="E3115" s="13" t="s">
        <v>4943</v>
      </c>
      <c r="F3115" s="13" t="s">
        <v>8177</v>
      </c>
      <c r="G3115" s="14" t="s">
        <v>4942</v>
      </c>
      <c r="H3115" s="14" t="s">
        <v>4938</v>
      </c>
      <c r="I3115" s="14" t="s">
        <v>4927</v>
      </c>
      <c r="J3115" s="14" t="s">
        <v>4924</v>
      </c>
      <c r="K3115" s="16">
        <v>902</v>
      </c>
    </row>
    <row r="3116" spans="1:11">
      <c r="A3116" s="12" t="s">
        <v>6202</v>
      </c>
      <c r="B3116" s="12" t="s">
        <v>8003</v>
      </c>
      <c r="C3116" s="12" t="s">
        <v>8183</v>
      </c>
      <c r="D3116" s="13" t="s">
        <v>4931</v>
      </c>
      <c r="E3116" s="13" t="s">
        <v>4932</v>
      </c>
      <c r="F3116" s="13" t="s">
        <v>8077</v>
      </c>
      <c r="G3116" s="14" t="s">
        <v>4960</v>
      </c>
      <c r="H3116" s="14"/>
      <c r="I3116" s="14" t="s">
        <v>8078</v>
      </c>
      <c r="J3116" s="14" t="s">
        <v>4924</v>
      </c>
      <c r="K3116" s="16">
        <v>902</v>
      </c>
    </row>
    <row r="3117" spans="1:11">
      <c r="A3117" s="12" t="s">
        <v>6202</v>
      </c>
      <c r="B3117" s="12" t="s">
        <v>8003</v>
      </c>
      <c r="C3117" s="12" t="s">
        <v>8183</v>
      </c>
      <c r="D3117" s="13" t="s">
        <v>4931</v>
      </c>
      <c r="E3117" s="13" t="s">
        <v>6147</v>
      </c>
      <c r="F3117" s="13" t="s">
        <v>8178</v>
      </c>
      <c r="G3117" s="14" t="s">
        <v>4960</v>
      </c>
      <c r="H3117" s="14"/>
      <c r="I3117" s="14" t="s">
        <v>8078</v>
      </c>
      <c r="J3117" s="14" t="s">
        <v>4924</v>
      </c>
      <c r="K3117" s="16">
        <v>902</v>
      </c>
    </row>
    <row r="3118" spans="1:11">
      <c r="A3118" s="12" t="s">
        <v>6202</v>
      </c>
      <c r="B3118" s="12" t="s">
        <v>8003</v>
      </c>
      <c r="C3118" s="12" t="s">
        <v>8183</v>
      </c>
      <c r="D3118" s="13" t="s">
        <v>4934</v>
      </c>
      <c r="E3118" s="13" t="s">
        <v>4998</v>
      </c>
      <c r="F3118" s="13" t="s">
        <v>8180</v>
      </c>
      <c r="G3118" s="14" t="s">
        <v>4921</v>
      </c>
      <c r="H3118" s="14" t="s">
        <v>5037</v>
      </c>
      <c r="I3118" s="14" t="s">
        <v>4927</v>
      </c>
      <c r="J3118" s="14" t="s">
        <v>4936</v>
      </c>
      <c r="K3118" s="16">
        <v>902</v>
      </c>
    </row>
    <row r="3119" spans="1:11">
      <c r="A3119" s="12" t="s">
        <v>6202</v>
      </c>
      <c r="B3119" s="12" t="s">
        <v>8003</v>
      </c>
      <c r="C3119" s="12" t="s">
        <v>8184</v>
      </c>
      <c r="D3119" s="13" t="s">
        <v>4918</v>
      </c>
      <c r="E3119" s="13" t="s">
        <v>4939</v>
      </c>
      <c r="F3119" s="13" t="s">
        <v>8185</v>
      </c>
      <c r="G3119" s="14" t="s">
        <v>4921</v>
      </c>
      <c r="H3119" s="14" t="s">
        <v>4926</v>
      </c>
      <c r="I3119" s="14" t="s">
        <v>4927</v>
      </c>
      <c r="J3119" s="14" t="s">
        <v>4924</v>
      </c>
      <c r="K3119" s="16">
        <v>56.36</v>
      </c>
    </row>
    <row r="3120" spans="1:11">
      <c r="A3120" s="12" t="s">
        <v>6202</v>
      </c>
      <c r="B3120" s="12" t="s">
        <v>8003</v>
      </c>
      <c r="C3120" s="12" t="s">
        <v>8184</v>
      </c>
      <c r="D3120" s="13" t="s">
        <v>4918</v>
      </c>
      <c r="E3120" s="13" t="s">
        <v>4939</v>
      </c>
      <c r="F3120" s="13" t="s">
        <v>8176</v>
      </c>
      <c r="G3120" s="14" t="s">
        <v>4960</v>
      </c>
      <c r="H3120" s="14"/>
      <c r="I3120" s="14" t="s">
        <v>8078</v>
      </c>
      <c r="J3120" s="14" t="s">
        <v>4924</v>
      </c>
      <c r="K3120" s="16">
        <v>56.36</v>
      </c>
    </row>
    <row r="3121" spans="1:11">
      <c r="A3121" s="12" t="s">
        <v>6202</v>
      </c>
      <c r="B3121" s="12" t="s">
        <v>8003</v>
      </c>
      <c r="C3121" s="12" t="s">
        <v>8184</v>
      </c>
      <c r="D3121" s="13" t="s">
        <v>4931</v>
      </c>
      <c r="E3121" s="13" t="s">
        <v>4932</v>
      </c>
      <c r="F3121" s="13" t="s">
        <v>8077</v>
      </c>
      <c r="G3121" s="14" t="s">
        <v>4960</v>
      </c>
      <c r="H3121" s="14"/>
      <c r="I3121" s="14" t="s">
        <v>8078</v>
      </c>
      <c r="J3121" s="14" t="s">
        <v>4924</v>
      </c>
      <c r="K3121" s="16">
        <v>56.36</v>
      </c>
    </row>
    <row r="3122" spans="1:11">
      <c r="A3122" s="12" t="s">
        <v>6202</v>
      </c>
      <c r="B3122" s="12" t="s">
        <v>8003</v>
      </c>
      <c r="C3122" s="12" t="s">
        <v>8184</v>
      </c>
      <c r="D3122" s="13" t="s">
        <v>4931</v>
      </c>
      <c r="E3122" s="13" t="s">
        <v>6147</v>
      </c>
      <c r="F3122" s="13" t="s">
        <v>8178</v>
      </c>
      <c r="G3122" s="14" t="s">
        <v>4960</v>
      </c>
      <c r="H3122" s="14"/>
      <c r="I3122" s="14" t="s">
        <v>8078</v>
      </c>
      <c r="J3122" s="14" t="s">
        <v>4924</v>
      </c>
      <c r="K3122" s="16">
        <v>56.36</v>
      </c>
    </row>
    <row r="3123" spans="1:11">
      <c r="A3123" s="12" t="s">
        <v>6202</v>
      </c>
      <c r="B3123" s="12" t="s">
        <v>8003</v>
      </c>
      <c r="C3123" s="12" t="s">
        <v>8184</v>
      </c>
      <c r="D3123" s="13" t="s">
        <v>4934</v>
      </c>
      <c r="E3123" s="13" t="s">
        <v>4998</v>
      </c>
      <c r="F3123" s="13" t="s">
        <v>8180</v>
      </c>
      <c r="G3123" s="14" t="s">
        <v>4921</v>
      </c>
      <c r="H3123" s="14" t="s">
        <v>5037</v>
      </c>
      <c r="I3123" s="14" t="s">
        <v>4927</v>
      </c>
      <c r="J3123" s="14" t="s">
        <v>4936</v>
      </c>
      <c r="K3123" s="16">
        <v>56.36</v>
      </c>
    </row>
    <row r="3124" spans="1:11">
      <c r="A3124" s="12" t="s">
        <v>6202</v>
      </c>
      <c r="B3124" s="12" t="s">
        <v>8003</v>
      </c>
      <c r="C3124" s="12" t="s">
        <v>8186</v>
      </c>
      <c r="D3124" s="13" t="s">
        <v>4918</v>
      </c>
      <c r="E3124" s="13" t="s">
        <v>4919</v>
      </c>
      <c r="F3124" s="13" t="s">
        <v>8006</v>
      </c>
      <c r="G3124" s="14" t="s">
        <v>4921</v>
      </c>
      <c r="H3124" s="14" t="s">
        <v>5192</v>
      </c>
      <c r="I3124" s="14" t="s">
        <v>6164</v>
      </c>
      <c r="J3124" s="14" t="s">
        <v>4924</v>
      </c>
      <c r="K3124" s="16">
        <v>111.75</v>
      </c>
    </row>
    <row r="3125" spans="1:11">
      <c r="A3125" s="12" t="s">
        <v>6202</v>
      </c>
      <c r="B3125" s="12" t="s">
        <v>8003</v>
      </c>
      <c r="C3125" s="12" t="s">
        <v>8186</v>
      </c>
      <c r="D3125" s="13" t="s">
        <v>4918</v>
      </c>
      <c r="E3125" s="13" t="s">
        <v>4939</v>
      </c>
      <c r="F3125" s="13" t="s">
        <v>8176</v>
      </c>
      <c r="G3125" s="14" t="s">
        <v>4960</v>
      </c>
      <c r="H3125" s="14"/>
      <c r="I3125" s="14"/>
      <c r="J3125" s="14" t="s">
        <v>4924</v>
      </c>
      <c r="K3125" s="16">
        <v>111.75</v>
      </c>
    </row>
    <row r="3126" spans="1:11">
      <c r="A3126" s="12" t="s">
        <v>6202</v>
      </c>
      <c r="B3126" s="12" t="s">
        <v>8003</v>
      </c>
      <c r="C3126" s="12" t="s">
        <v>8186</v>
      </c>
      <c r="D3126" s="13" t="s">
        <v>4931</v>
      </c>
      <c r="E3126" s="13" t="s">
        <v>4932</v>
      </c>
      <c r="F3126" s="13" t="s">
        <v>8007</v>
      </c>
      <c r="G3126" s="14" t="s">
        <v>4942</v>
      </c>
      <c r="H3126" s="14" t="s">
        <v>5239</v>
      </c>
      <c r="I3126" s="14" t="s">
        <v>4949</v>
      </c>
      <c r="J3126" s="14" t="s">
        <v>4924</v>
      </c>
      <c r="K3126" s="16">
        <v>111.75</v>
      </c>
    </row>
    <row r="3127" spans="1:11">
      <c r="A3127" s="12" t="s">
        <v>6202</v>
      </c>
      <c r="B3127" s="12" t="s">
        <v>8003</v>
      </c>
      <c r="C3127" s="12" t="s">
        <v>8186</v>
      </c>
      <c r="D3127" s="13" t="s">
        <v>4931</v>
      </c>
      <c r="E3127" s="13" t="s">
        <v>4932</v>
      </c>
      <c r="F3127" s="13" t="s">
        <v>8187</v>
      </c>
      <c r="G3127" s="14" t="s">
        <v>4921</v>
      </c>
      <c r="H3127" s="14" t="s">
        <v>4926</v>
      </c>
      <c r="I3127" s="14" t="s">
        <v>4927</v>
      </c>
      <c r="J3127" s="14" t="s">
        <v>4924</v>
      </c>
      <c r="K3127" s="16">
        <v>111.75</v>
      </c>
    </row>
    <row r="3128" spans="1:11">
      <c r="A3128" s="12" t="s">
        <v>6202</v>
      </c>
      <c r="B3128" s="12" t="s">
        <v>8003</v>
      </c>
      <c r="C3128" s="12" t="s">
        <v>8186</v>
      </c>
      <c r="D3128" s="13" t="s">
        <v>4934</v>
      </c>
      <c r="E3128" s="13" t="s">
        <v>4998</v>
      </c>
      <c r="F3128" s="13" t="s">
        <v>8009</v>
      </c>
      <c r="G3128" s="14" t="s">
        <v>4921</v>
      </c>
      <c r="H3128" s="14" t="s">
        <v>4926</v>
      </c>
      <c r="I3128" s="14" t="s">
        <v>4927</v>
      </c>
      <c r="J3128" s="14" t="s">
        <v>4936</v>
      </c>
      <c r="K3128" s="16">
        <v>111.75</v>
      </c>
    </row>
    <row r="3129" spans="1:11">
      <c r="A3129" s="12" t="s">
        <v>6202</v>
      </c>
      <c r="B3129" s="12" t="s">
        <v>8003</v>
      </c>
      <c r="C3129" s="12" t="s">
        <v>8188</v>
      </c>
      <c r="D3129" s="13" t="s">
        <v>4918</v>
      </c>
      <c r="E3129" s="13" t="s">
        <v>4919</v>
      </c>
      <c r="F3129" s="13" t="s">
        <v>8189</v>
      </c>
      <c r="G3129" s="14" t="s">
        <v>4921</v>
      </c>
      <c r="H3129" s="14" t="s">
        <v>4988</v>
      </c>
      <c r="I3129" s="14" t="s">
        <v>4949</v>
      </c>
      <c r="J3129" s="14" t="s">
        <v>5051</v>
      </c>
      <c r="K3129" s="16">
        <v>16.06</v>
      </c>
    </row>
    <row r="3130" spans="1:11">
      <c r="A3130" s="12" t="s">
        <v>6202</v>
      </c>
      <c r="B3130" s="12" t="s">
        <v>8003</v>
      </c>
      <c r="C3130" s="12" t="s">
        <v>8188</v>
      </c>
      <c r="D3130" s="13" t="s">
        <v>4918</v>
      </c>
      <c r="E3130" s="13" t="s">
        <v>4939</v>
      </c>
      <c r="F3130" s="13" t="s">
        <v>8190</v>
      </c>
      <c r="G3130" s="14" t="s">
        <v>4921</v>
      </c>
      <c r="H3130" s="14" t="s">
        <v>4956</v>
      </c>
      <c r="I3130" s="14" t="s">
        <v>5351</v>
      </c>
      <c r="J3130" s="14" t="s">
        <v>4924</v>
      </c>
      <c r="K3130" s="16">
        <v>16.06</v>
      </c>
    </row>
    <row r="3131" spans="1:11">
      <c r="A3131" s="12" t="s">
        <v>6202</v>
      </c>
      <c r="B3131" s="12" t="s">
        <v>8003</v>
      </c>
      <c r="C3131" s="12" t="s">
        <v>8188</v>
      </c>
      <c r="D3131" s="13" t="s">
        <v>4931</v>
      </c>
      <c r="E3131" s="13" t="s">
        <v>4932</v>
      </c>
      <c r="F3131" s="13" t="s">
        <v>8191</v>
      </c>
      <c r="G3131" s="14" t="s">
        <v>4921</v>
      </c>
      <c r="H3131" s="14" t="s">
        <v>4926</v>
      </c>
      <c r="I3131" s="14" t="s">
        <v>4927</v>
      </c>
      <c r="J3131" s="14" t="s">
        <v>5221</v>
      </c>
      <c r="K3131" s="16">
        <v>16.06</v>
      </c>
    </row>
    <row r="3132" spans="1:11">
      <c r="A3132" s="12" t="s">
        <v>6202</v>
      </c>
      <c r="B3132" s="12" t="s">
        <v>8003</v>
      </c>
      <c r="C3132" s="12" t="s">
        <v>8188</v>
      </c>
      <c r="D3132" s="13" t="s">
        <v>4931</v>
      </c>
      <c r="E3132" s="13" t="s">
        <v>4932</v>
      </c>
      <c r="F3132" s="13" t="s">
        <v>8192</v>
      </c>
      <c r="G3132" s="14" t="s">
        <v>4921</v>
      </c>
      <c r="H3132" s="14" t="s">
        <v>5736</v>
      </c>
      <c r="I3132" s="14" t="s">
        <v>5131</v>
      </c>
      <c r="J3132" s="14" t="s">
        <v>4924</v>
      </c>
      <c r="K3132" s="16">
        <v>16.06</v>
      </c>
    </row>
    <row r="3133" spans="1:11">
      <c r="A3133" s="12" t="s">
        <v>6202</v>
      </c>
      <c r="B3133" s="12" t="s">
        <v>8003</v>
      </c>
      <c r="C3133" s="12" t="s">
        <v>8188</v>
      </c>
      <c r="D3133" s="13" t="s">
        <v>4934</v>
      </c>
      <c r="E3133" s="13" t="s">
        <v>4998</v>
      </c>
      <c r="F3133" s="13" t="s">
        <v>8193</v>
      </c>
      <c r="G3133" s="14" t="s">
        <v>4921</v>
      </c>
      <c r="H3133" s="14" t="s">
        <v>4926</v>
      </c>
      <c r="I3133" s="14" t="s">
        <v>4927</v>
      </c>
      <c r="J3133" s="14" t="s">
        <v>4936</v>
      </c>
      <c r="K3133" s="16">
        <v>16.06</v>
      </c>
    </row>
    <row r="3134" spans="1:11">
      <c r="A3134" s="12" t="s">
        <v>6202</v>
      </c>
      <c r="B3134" s="12" t="s">
        <v>8003</v>
      </c>
      <c r="C3134" s="12" t="s">
        <v>8194</v>
      </c>
      <c r="D3134" s="13" t="s">
        <v>4918</v>
      </c>
      <c r="E3134" s="13" t="s">
        <v>4919</v>
      </c>
      <c r="F3134" s="13" t="s">
        <v>8195</v>
      </c>
      <c r="G3134" s="14" t="s">
        <v>4921</v>
      </c>
      <c r="H3134" s="14" t="s">
        <v>4922</v>
      </c>
      <c r="I3134" s="14" t="s">
        <v>5785</v>
      </c>
      <c r="J3134" s="14" t="s">
        <v>5051</v>
      </c>
      <c r="K3134" s="16">
        <v>4.99</v>
      </c>
    </row>
    <row r="3135" spans="1:11">
      <c r="A3135" s="12" t="s">
        <v>6202</v>
      </c>
      <c r="B3135" s="12" t="s">
        <v>8003</v>
      </c>
      <c r="C3135" s="12" t="s">
        <v>8194</v>
      </c>
      <c r="D3135" s="13" t="s">
        <v>4918</v>
      </c>
      <c r="E3135" s="13" t="s">
        <v>4919</v>
      </c>
      <c r="F3135" s="13" t="s">
        <v>8196</v>
      </c>
      <c r="G3135" s="14" t="s">
        <v>4921</v>
      </c>
      <c r="H3135" s="14" t="s">
        <v>5300</v>
      </c>
      <c r="I3135" s="14" t="s">
        <v>5131</v>
      </c>
      <c r="J3135" s="14" t="s">
        <v>5051</v>
      </c>
      <c r="K3135" s="16">
        <v>4.99</v>
      </c>
    </row>
    <row r="3136" spans="1:11">
      <c r="A3136" s="12" t="s">
        <v>6202</v>
      </c>
      <c r="B3136" s="12" t="s">
        <v>8003</v>
      </c>
      <c r="C3136" s="12" t="s">
        <v>8194</v>
      </c>
      <c r="D3136" s="13" t="s">
        <v>4918</v>
      </c>
      <c r="E3136" s="13" t="s">
        <v>4919</v>
      </c>
      <c r="F3136" s="13" t="s">
        <v>8197</v>
      </c>
      <c r="G3136" s="14" t="s">
        <v>4921</v>
      </c>
      <c r="H3136" s="14" t="s">
        <v>4924</v>
      </c>
      <c r="I3136" s="14" t="s">
        <v>8198</v>
      </c>
      <c r="J3136" s="14" t="s">
        <v>4936</v>
      </c>
      <c r="K3136" s="16">
        <v>4.99</v>
      </c>
    </row>
    <row r="3137" spans="1:11">
      <c r="A3137" s="12" t="s">
        <v>6202</v>
      </c>
      <c r="B3137" s="12" t="s">
        <v>8003</v>
      </c>
      <c r="C3137" s="12" t="s">
        <v>8194</v>
      </c>
      <c r="D3137" s="13" t="s">
        <v>4931</v>
      </c>
      <c r="E3137" s="13" t="s">
        <v>4932</v>
      </c>
      <c r="F3137" s="13" t="s">
        <v>8199</v>
      </c>
      <c r="G3137" s="14" t="s">
        <v>4921</v>
      </c>
      <c r="H3137" s="14" t="s">
        <v>5140</v>
      </c>
      <c r="I3137" s="14" t="s">
        <v>4927</v>
      </c>
      <c r="J3137" s="14" t="s">
        <v>4924</v>
      </c>
      <c r="K3137" s="16">
        <v>4.99</v>
      </c>
    </row>
    <row r="3138" spans="1:11">
      <c r="A3138" s="12" t="s">
        <v>6202</v>
      </c>
      <c r="B3138" s="12" t="s">
        <v>8003</v>
      </c>
      <c r="C3138" s="12" t="s">
        <v>8194</v>
      </c>
      <c r="D3138" s="13" t="s">
        <v>4934</v>
      </c>
      <c r="E3138" s="13" t="s">
        <v>4998</v>
      </c>
      <c r="F3138" s="13" t="s">
        <v>7263</v>
      </c>
      <c r="G3138" s="14" t="s">
        <v>5004</v>
      </c>
      <c r="H3138" s="14" t="s">
        <v>4974</v>
      </c>
      <c r="I3138" s="14" t="s">
        <v>4927</v>
      </c>
      <c r="J3138" s="14" t="s">
        <v>4936</v>
      </c>
      <c r="K3138" s="16">
        <v>4.99</v>
      </c>
    </row>
    <row r="3139" spans="1:11">
      <c r="A3139" s="12" t="s">
        <v>6202</v>
      </c>
      <c r="B3139" s="12" t="s">
        <v>8003</v>
      </c>
      <c r="C3139" s="12" t="s">
        <v>8200</v>
      </c>
      <c r="D3139" s="13" t="s">
        <v>4918</v>
      </c>
      <c r="E3139" s="13" t="s">
        <v>4919</v>
      </c>
      <c r="F3139" s="13" t="s">
        <v>8006</v>
      </c>
      <c r="G3139" s="14" t="s">
        <v>4921</v>
      </c>
      <c r="H3139" s="14" t="s">
        <v>4938</v>
      </c>
      <c r="I3139" s="14" t="s">
        <v>6164</v>
      </c>
      <c r="J3139" s="14" t="s">
        <v>4924</v>
      </c>
      <c r="K3139" s="16">
        <v>96.51</v>
      </c>
    </row>
    <row r="3140" spans="1:11">
      <c r="A3140" s="12" t="s">
        <v>6202</v>
      </c>
      <c r="B3140" s="12" t="s">
        <v>8003</v>
      </c>
      <c r="C3140" s="12" t="s">
        <v>8200</v>
      </c>
      <c r="D3140" s="13" t="s">
        <v>4918</v>
      </c>
      <c r="E3140" s="13" t="s">
        <v>4919</v>
      </c>
      <c r="F3140" s="13" t="s">
        <v>8201</v>
      </c>
      <c r="G3140" s="14" t="s">
        <v>4921</v>
      </c>
      <c r="H3140" s="14" t="s">
        <v>4966</v>
      </c>
      <c r="I3140" s="14" t="s">
        <v>5096</v>
      </c>
      <c r="J3140" s="14" t="s">
        <v>4936</v>
      </c>
      <c r="K3140" s="16">
        <v>96.51</v>
      </c>
    </row>
    <row r="3141" spans="1:11">
      <c r="A3141" s="12" t="s">
        <v>6202</v>
      </c>
      <c r="B3141" s="12" t="s">
        <v>8003</v>
      </c>
      <c r="C3141" s="12" t="s">
        <v>8200</v>
      </c>
      <c r="D3141" s="13" t="s">
        <v>4918</v>
      </c>
      <c r="E3141" s="13" t="s">
        <v>4939</v>
      </c>
      <c r="F3141" s="13" t="s">
        <v>8176</v>
      </c>
      <c r="G3141" s="14" t="s">
        <v>4960</v>
      </c>
      <c r="H3141" s="14"/>
      <c r="I3141" s="14"/>
      <c r="J3141" s="14" t="s">
        <v>4936</v>
      </c>
      <c r="K3141" s="16">
        <v>96.51</v>
      </c>
    </row>
    <row r="3142" spans="1:11">
      <c r="A3142" s="12" t="s">
        <v>6202</v>
      </c>
      <c r="B3142" s="12" t="s">
        <v>8003</v>
      </c>
      <c r="C3142" s="12" t="s">
        <v>8200</v>
      </c>
      <c r="D3142" s="13" t="s">
        <v>4931</v>
      </c>
      <c r="E3142" s="13" t="s">
        <v>4932</v>
      </c>
      <c r="F3142" s="13" t="s">
        <v>8187</v>
      </c>
      <c r="G3142" s="14" t="s">
        <v>4921</v>
      </c>
      <c r="H3142" s="14" t="s">
        <v>4926</v>
      </c>
      <c r="I3142" s="14" t="s">
        <v>4927</v>
      </c>
      <c r="J3142" s="14" t="s">
        <v>4924</v>
      </c>
      <c r="K3142" s="16">
        <v>96.51</v>
      </c>
    </row>
    <row r="3143" spans="1:11">
      <c r="A3143" s="12" t="s">
        <v>6202</v>
      </c>
      <c r="B3143" s="12" t="s">
        <v>8003</v>
      </c>
      <c r="C3143" s="12" t="s">
        <v>8200</v>
      </c>
      <c r="D3143" s="13" t="s">
        <v>4931</v>
      </c>
      <c r="E3143" s="13" t="s">
        <v>4961</v>
      </c>
      <c r="F3143" s="13" t="s">
        <v>8007</v>
      </c>
      <c r="G3143" s="14" t="s">
        <v>4921</v>
      </c>
      <c r="H3143" s="14" t="s">
        <v>4924</v>
      </c>
      <c r="I3143" s="14" t="s">
        <v>4949</v>
      </c>
      <c r="J3143" s="14" t="s">
        <v>4924</v>
      </c>
      <c r="K3143" s="16">
        <v>96.51</v>
      </c>
    </row>
    <row r="3144" spans="1:11">
      <c r="A3144" s="12" t="s">
        <v>6202</v>
      </c>
      <c r="B3144" s="12" t="s">
        <v>8003</v>
      </c>
      <c r="C3144" s="12" t="s">
        <v>8200</v>
      </c>
      <c r="D3144" s="13" t="s">
        <v>4934</v>
      </c>
      <c r="E3144" s="13" t="s">
        <v>4934</v>
      </c>
      <c r="F3144" s="13" t="s">
        <v>8009</v>
      </c>
      <c r="G3144" s="14" t="s">
        <v>4921</v>
      </c>
      <c r="H3144" s="14" t="s">
        <v>4926</v>
      </c>
      <c r="I3144" s="14" t="s">
        <v>4927</v>
      </c>
      <c r="J3144" s="14" t="s">
        <v>4936</v>
      </c>
      <c r="K3144" s="16">
        <v>96.51</v>
      </c>
    </row>
    <row r="3145" spans="1:11">
      <c r="A3145" s="12" t="s">
        <v>6202</v>
      </c>
      <c r="B3145" s="12" t="s">
        <v>8003</v>
      </c>
      <c r="C3145" s="12" t="s">
        <v>8202</v>
      </c>
      <c r="D3145" s="13" t="s">
        <v>4918</v>
      </c>
      <c r="E3145" s="13" t="s">
        <v>4919</v>
      </c>
      <c r="F3145" s="13" t="s">
        <v>8203</v>
      </c>
      <c r="G3145" s="14" t="s">
        <v>4921</v>
      </c>
      <c r="H3145" s="14" t="s">
        <v>5300</v>
      </c>
      <c r="I3145" s="14" t="s">
        <v>6869</v>
      </c>
      <c r="J3145" s="14" t="s">
        <v>5221</v>
      </c>
      <c r="K3145" s="16">
        <v>235.81</v>
      </c>
    </row>
    <row r="3146" spans="1:11">
      <c r="A3146" s="12" t="s">
        <v>6202</v>
      </c>
      <c r="B3146" s="12" t="s">
        <v>8003</v>
      </c>
      <c r="C3146" s="12" t="s">
        <v>8202</v>
      </c>
      <c r="D3146" s="13" t="s">
        <v>4918</v>
      </c>
      <c r="E3146" s="13" t="s">
        <v>4919</v>
      </c>
      <c r="F3146" s="13" t="s">
        <v>8204</v>
      </c>
      <c r="G3146" s="14" t="s">
        <v>4921</v>
      </c>
      <c r="H3146" s="14" t="s">
        <v>4966</v>
      </c>
      <c r="I3146" s="14" t="s">
        <v>5530</v>
      </c>
      <c r="J3146" s="14" t="s">
        <v>5221</v>
      </c>
      <c r="K3146" s="16">
        <v>235.81</v>
      </c>
    </row>
    <row r="3147" spans="1:11">
      <c r="A3147" s="12" t="s">
        <v>6202</v>
      </c>
      <c r="B3147" s="12" t="s">
        <v>8003</v>
      </c>
      <c r="C3147" s="12" t="s">
        <v>8202</v>
      </c>
      <c r="D3147" s="13" t="s">
        <v>4918</v>
      </c>
      <c r="E3147" s="13" t="s">
        <v>4919</v>
      </c>
      <c r="F3147" s="13" t="s">
        <v>8205</v>
      </c>
      <c r="G3147" s="14" t="s">
        <v>4921</v>
      </c>
      <c r="H3147" s="14" t="s">
        <v>5841</v>
      </c>
      <c r="I3147" s="14" t="s">
        <v>6164</v>
      </c>
      <c r="J3147" s="14" t="s">
        <v>4924</v>
      </c>
      <c r="K3147" s="16">
        <v>235.81</v>
      </c>
    </row>
    <row r="3148" spans="1:11">
      <c r="A3148" s="12" t="s">
        <v>6202</v>
      </c>
      <c r="B3148" s="12" t="s">
        <v>8003</v>
      </c>
      <c r="C3148" s="12" t="s">
        <v>8202</v>
      </c>
      <c r="D3148" s="13" t="s">
        <v>4931</v>
      </c>
      <c r="E3148" s="13" t="s">
        <v>4932</v>
      </c>
      <c r="F3148" s="13" t="s">
        <v>8206</v>
      </c>
      <c r="G3148" s="14" t="s">
        <v>4960</v>
      </c>
      <c r="H3148" s="14"/>
      <c r="I3148" s="14"/>
      <c r="J3148" s="14" t="s">
        <v>5221</v>
      </c>
      <c r="K3148" s="16">
        <v>235.81</v>
      </c>
    </row>
    <row r="3149" spans="1:11">
      <c r="A3149" s="12" t="s">
        <v>6202</v>
      </c>
      <c r="B3149" s="12" t="s">
        <v>8003</v>
      </c>
      <c r="C3149" s="12" t="s">
        <v>8202</v>
      </c>
      <c r="D3149" s="13" t="s">
        <v>4931</v>
      </c>
      <c r="E3149" s="13" t="s">
        <v>4932</v>
      </c>
      <c r="F3149" s="13" t="s">
        <v>8207</v>
      </c>
      <c r="G3149" s="14" t="s">
        <v>4942</v>
      </c>
      <c r="H3149" s="14" t="s">
        <v>4938</v>
      </c>
      <c r="I3149" s="14" t="s">
        <v>4927</v>
      </c>
      <c r="J3149" s="14" t="s">
        <v>5221</v>
      </c>
      <c r="K3149" s="16">
        <v>235.81</v>
      </c>
    </row>
    <row r="3150" spans="1:11">
      <c r="A3150" s="12" t="s">
        <v>6202</v>
      </c>
      <c r="B3150" s="12" t="s">
        <v>8003</v>
      </c>
      <c r="C3150" s="12" t="s">
        <v>8202</v>
      </c>
      <c r="D3150" s="13" t="s">
        <v>4934</v>
      </c>
      <c r="E3150" s="13" t="s">
        <v>4998</v>
      </c>
      <c r="F3150" s="13" t="s">
        <v>8208</v>
      </c>
      <c r="G3150" s="14" t="s">
        <v>5004</v>
      </c>
      <c r="H3150" s="14" t="s">
        <v>5056</v>
      </c>
      <c r="I3150" s="14" t="s">
        <v>4927</v>
      </c>
      <c r="J3150" s="14" t="s">
        <v>4936</v>
      </c>
      <c r="K3150" s="16">
        <v>235.81</v>
      </c>
    </row>
    <row r="3151" spans="1:11">
      <c r="A3151" s="12" t="s">
        <v>6202</v>
      </c>
      <c r="B3151" s="12" t="s">
        <v>8209</v>
      </c>
      <c r="C3151" s="12" t="s">
        <v>8210</v>
      </c>
      <c r="D3151" s="13"/>
      <c r="E3151" s="13"/>
      <c r="F3151" s="13"/>
      <c r="G3151" s="14"/>
      <c r="H3151" s="14"/>
      <c r="I3151" s="14"/>
      <c r="J3151" s="14"/>
      <c r="K3151" s="16">
        <v>112.653688</v>
      </c>
    </row>
    <row r="3152" spans="1:11">
      <c r="A3152" s="12" t="s">
        <v>6202</v>
      </c>
      <c r="B3152" s="12" t="s">
        <v>8209</v>
      </c>
      <c r="C3152" s="12" t="s">
        <v>8211</v>
      </c>
      <c r="D3152" s="13"/>
      <c r="E3152" s="13"/>
      <c r="F3152" s="13"/>
      <c r="G3152" s="14"/>
      <c r="H3152" s="14"/>
      <c r="I3152" s="14"/>
      <c r="J3152" s="14"/>
      <c r="K3152" s="16">
        <v>30</v>
      </c>
    </row>
    <row r="3153" spans="1:11">
      <c r="A3153" s="12" t="s">
        <v>6202</v>
      </c>
      <c r="B3153" s="12" t="s">
        <v>8209</v>
      </c>
      <c r="C3153" s="12" t="s">
        <v>8212</v>
      </c>
      <c r="D3153" s="13"/>
      <c r="E3153" s="13"/>
      <c r="F3153" s="13"/>
      <c r="G3153" s="14"/>
      <c r="H3153" s="14"/>
      <c r="I3153" s="14"/>
      <c r="J3153" s="14"/>
      <c r="K3153" s="16">
        <v>96</v>
      </c>
    </row>
    <row r="3154" spans="1:11">
      <c r="A3154" s="12" t="s">
        <v>6202</v>
      </c>
      <c r="B3154" s="12" t="s">
        <v>8209</v>
      </c>
      <c r="C3154" s="12"/>
      <c r="D3154" s="13"/>
      <c r="E3154" s="13"/>
      <c r="F3154" s="13"/>
      <c r="G3154" s="14"/>
      <c r="H3154" s="14"/>
      <c r="I3154" s="14"/>
      <c r="J3154" s="14"/>
      <c r="K3154" s="16">
        <v>423.466</v>
      </c>
    </row>
    <row r="3155" spans="1:11">
      <c r="A3155" s="12" t="s">
        <v>6202</v>
      </c>
      <c r="B3155" s="12" t="s">
        <v>8209</v>
      </c>
      <c r="C3155" s="12"/>
      <c r="D3155" s="13"/>
      <c r="E3155" s="13"/>
      <c r="F3155" s="13"/>
      <c r="G3155" s="14"/>
      <c r="H3155" s="14"/>
      <c r="I3155" s="14"/>
      <c r="J3155" s="14"/>
      <c r="K3155" s="16">
        <v>75.5</v>
      </c>
    </row>
    <row r="3156" spans="1:11">
      <c r="A3156" s="12" t="s">
        <v>6202</v>
      </c>
      <c r="B3156" s="12" t="s">
        <v>8209</v>
      </c>
      <c r="C3156" s="12" t="s">
        <v>8213</v>
      </c>
      <c r="D3156" s="13"/>
      <c r="E3156" s="13"/>
      <c r="F3156" s="13"/>
      <c r="G3156" s="14"/>
      <c r="H3156" s="14"/>
      <c r="I3156" s="14"/>
      <c r="J3156" s="14"/>
      <c r="K3156" s="16">
        <v>9</v>
      </c>
    </row>
    <row r="3157" spans="1:11">
      <c r="A3157" s="12" t="s">
        <v>6202</v>
      </c>
      <c r="B3157" s="12" t="s">
        <v>8214</v>
      </c>
      <c r="C3157" s="12" t="s">
        <v>8215</v>
      </c>
      <c r="D3157" s="13"/>
      <c r="E3157" s="13"/>
      <c r="F3157" s="13"/>
      <c r="G3157" s="14"/>
      <c r="H3157" s="14"/>
      <c r="I3157" s="14"/>
      <c r="J3157" s="14"/>
      <c r="K3157" s="16">
        <v>777.0055</v>
      </c>
    </row>
    <row r="3158" spans="1:11">
      <c r="A3158" s="12" t="s">
        <v>6202</v>
      </c>
      <c r="B3158" s="12" t="s">
        <v>8214</v>
      </c>
      <c r="C3158" s="12" t="s">
        <v>8021</v>
      </c>
      <c r="D3158" s="13"/>
      <c r="E3158" s="13"/>
      <c r="F3158" s="13"/>
      <c r="G3158" s="14"/>
      <c r="H3158" s="14"/>
      <c r="I3158" s="14"/>
      <c r="J3158" s="14"/>
      <c r="K3158" s="16">
        <v>2500</v>
      </c>
    </row>
    <row r="3159" spans="1:11">
      <c r="A3159" s="12" t="s">
        <v>6202</v>
      </c>
      <c r="B3159" s="12" t="s">
        <v>8214</v>
      </c>
      <c r="C3159" s="12" t="s">
        <v>8216</v>
      </c>
      <c r="D3159" s="13"/>
      <c r="E3159" s="13"/>
      <c r="F3159" s="13"/>
      <c r="G3159" s="14"/>
      <c r="H3159" s="14"/>
      <c r="I3159" s="14"/>
      <c r="J3159" s="14"/>
      <c r="K3159" s="16">
        <v>6</v>
      </c>
    </row>
    <row r="3160" spans="1:11">
      <c r="A3160" s="12" t="s">
        <v>6202</v>
      </c>
      <c r="B3160" s="12" t="s">
        <v>8214</v>
      </c>
      <c r="C3160" s="12" t="s">
        <v>8217</v>
      </c>
      <c r="D3160" s="13"/>
      <c r="E3160" s="13"/>
      <c r="F3160" s="13"/>
      <c r="G3160" s="14"/>
      <c r="H3160" s="14"/>
      <c r="I3160" s="14"/>
      <c r="J3160" s="14"/>
      <c r="K3160" s="16">
        <v>32.2245</v>
      </c>
    </row>
    <row r="3161" spans="1:11">
      <c r="A3161" s="12" t="s">
        <v>6202</v>
      </c>
      <c r="B3161" s="12" t="s">
        <v>8218</v>
      </c>
      <c r="C3161" s="12" t="s">
        <v>8219</v>
      </c>
      <c r="D3161" s="13"/>
      <c r="E3161" s="13"/>
      <c r="F3161" s="13"/>
      <c r="G3161" s="14"/>
      <c r="H3161" s="14"/>
      <c r="I3161" s="14"/>
      <c r="J3161" s="14"/>
      <c r="K3161" s="16">
        <v>11.971872</v>
      </c>
    </row>
    <row r="3162" spans="1:11">
      <c r="A3162" s="12" t="s">
        <v>6202</v>
      </c>
      <c r="B3162" s="12" t="s">
        <v>8218</v>
      </c>
      <c r="C3162" s="12"/>
      <c r="D3162" s="13"/>
      <c r="E3162" s="13"/>
      <c r="F3162" s="13"/>
      <c r="G3162" s="14"/>
      <c r="H3162" s="14"/>
      <c r="I3162" s="14"/>
      <c r="J3162" s="14"/>
      <c r="K3162" s="16">
        <v>98</v>
      </c>
    </row>
    <row r="3163" spans="1:11">
      <c r="A3163" s="12" t="s">
        <v>6202</v>
      </c>
      <c r="B3163" s="12" t="s">
        <v>8218</v>
      </c>
      <c r="C3163" s="12"/>
      <c r="D3163" s="13"/>
      <c r="E3163" s="13"/>
      <c r="F3163" s="13"/>
      <c r="G3163" s="14"/>
      <c r="H3163" s="14"/>
      <c r="I3163" s="14"/>
      <c r="J3163" s="14"/>
      <c r="K3163" s="16">
        <v>2</v>
      </c>
    </row>
    <row r="3164" spans="1:11">
      <c r="A3164" s="12" t="s">
        <v>6202</v>
      </c>
      <c r="B3164" s="12" t="s">
        <v>8220</v>
      </c>
      <c r="C3164" s="12" t="s">
        <v>8221</v>
      </c>
      <c r="D3164" s="13"/>
      <c r="E3164" s="13"/>
      <c r="F3164" s="13"/>
      <c r="G3164" s="14"/>
      <c r="H3164" s="14"/>
      <c r="I3164" s="14"/>
      <c r="J3164" s="14"/>
      <c r="K3164" s="16">
        <v>24.71</v>
      </c>
    </row>
    <row r="3165" spans="1:11">
      <c r="A3165" s="12" t="s">
        <v>6202</v>
      </c>
      <c r="B3165" s="12" t="s">
        <v>8220</v>
      </c>
      <c r="C3165" s="12" t="s">
        <v>8222</v>
      </c>
      <c r="D3165" s="13"/>
      <c r="E3165" s="13"/>
      <c r="F3165" s="13"/>
      <c r="G3165" s="14"/>
      <c r="H3165" s="14"/>
      <c r="I3165" s="14"/>
      <c r="J3165" s="14"/>
      <c r="K3165" s="16">
        <v>47.58</v>
      </c>
    </row>
    <row r="3166" spans="1:11">
      <c r="A3166" s="12" t="s">
        <v>6202</v>
      </c>
      <c r="B3166" s="12" t="s">
        <v>8223</v>
      </c>
      <c r="C3166" s="12" t="s">
        <v>8224</v>
      </c>
      <c r="D3166" s="13"/>
      <c r="E3166" s="13"/>
      <c r="F3166" s="13"/>
      <c r="G3166" s="14"/>
      <c r="H3166" s="14"/>
      <c r="I3166" s="14"/>
      <c r="J3166" s="14"/>
      <c r="K3166" s="16">
        <v>21.78</v>
      </c>
    </row>
    <row r="3167" spans="1:11">
      <c r="A3167" s="12" t="s">
        <v>6202</v>
      </c>
      <c r="B3167" s="12" t="s">
        <v>8223</v>
      </c>
      <c r="C3167" s="12" t="s">
        <v>8225</v>
      </c>
      <c r="D3167" s="13"/>
      <c r="E3167" s="13"/>
      <c r="F3167" s="13"/>
      <c r="G3167" s="14"/>
      <c r="H3167" s="14"/>
      <c r="I3167" s="14"/>
      <c r="J3167" s="14"/>
      <c r="K3167" s="16">
        <v>98.89</v>
      </c>
    </row>
    <row r="3168" spans="1:11">
      <c r="A3168" s="12" t="s">
        <v>6202</v>
      </c>
      <c r="B3168" s="12" t="s">
        <v>8223</v>
      </c>
      <c r="C3168" s="12" t="s">
        <v>8226</v>
      </c>
      <c r="D3168" s="13"/>
      <c r="E3168" s="13"/>
      <c r="F3168" s="13"/>
      <c r="G3168" s="14"/>
      <c r="H3168" s="14"/>
      <c r="I3168" s="14"/>
      <c r="J3168" s="14"/>
      <c r="K3168" s="16">
        <v>192.53584</v>
      </c>
    </row>
    <row r="3169" spans="1:11">
      <c r="A3169" s="12" t="s">
        <v>8227</v>
      </c>
      <c r="B3169" s="12" t="s">
        <v>8228</v>
      </c>
      <c r="C3169" s="12" t="s">
        <v>8229</v>
      </c>
      <c r="D3169" s="13" t="s">
        <v>4918</v>
      </c>
      <c r="E3169" s="13" t="s">
        <v>4919</v>
      </c>
      <c r="F3169" s="13" t="s">
        <v>8230</v>
      </c>
      <c r="G3169" s="14" t="s">
        <v>4921</v>
      </c>
      <c r="H3169" s="14" t="s">
        <v>5175</v>
      </c>
      <c r="I3169" s="14" t="s">
        <v>4947</v>
      </c>
      <c r="J3169" s="14" t="s">
        <v>4924</v>
      </c>
      <c r="K3169" s="16">
        <v>25.2</v>
      </c>
    </row>
    <row r="3170" spans="1:11">
      <c r="A3170" s="12" t="s">
        <v>8227</v>
      </c>
      <c r="B3170" s="12" t="s">
        <v>8228</v>
      </c>
      <c r="C3170" s="12" t="s">
        <v>8229</v>
      </c>
      <c r="D3170" s="13" t="s">
        <v>4918</v>
      </c>
      <c r="E3170" s="13" t="s">
        <v>4943</v>
      </c>
      <c r="F3170" s="13" t="s">
        <v>8231</v>
      </c>
      <c r="G3170" s="14" t="s">
        <v>4942</v>
      </c>
      <c r="H3170" s="14" t="s">
        <v>4938</v>
      </c>
      <c r="I3170" s="14" t="s">
        <v>4927</v>
      </c>
      <c r="J3170" s="14" t="s">
        <v>4924</v>
      </c>
      <c r="K3170" s="16">
        <v>25.2</v>
      </c>
    </row>
    <row r="3171" spans="1:11">
      <c r="A3171" s="12" t="s">
        <v>8227</v>
      </c>
      <c r="B3171" s="12" t="s">
        <v>8228</v>
      </c>
      <c r="C3171" s="12" t="s">
        <v>8229</v>
      </c>
      <c r="D3171" s="13" t="s">
        <v>4931</v>
      </c>
      <c r="E3171" s="13" t="s">
        <v>5089</v>
      </c>
      <c r="F3171" s="13" t="s">
        <v>8232</v>
      </c>
      <c r="G3171" s="14" t="s">
        <v>4921</v>
      </c>
      <c r="H3171" s="14" t="s">
        <v>4952</v>
      </c>
      <c r="I3171" s="14" t="s">
        <v>4927</v>
      </c>
      <c r="J3171" s="14" t="s">
        <v>4924</v>
      </c>
      <c r="K3171" s="16">
        <v>25.2</v>
      </c>
    </row>
    <row r="3172" spans="1:11">
      <c r="A3172" s="12" t="s">
        <v>8227</v>
      </c>
      <c r="B3172" s="12" t="s">
        <v>8228</v>
      </c>
      <c r="C3172" s="12" t="s">
        <v>8229</v>
      </c>
      <c r="D3172" s="13" t="s">
        <v>4934</v>
      </c>
      <c r="E3172" s="13" t="s">
        <v>4998</v>
      </c>
      <c r="F3172" s="13" t="s">
        <v>7641</v>
      </c>
      <c r="G3172" s="14" t="s">
        <v>4921</v>
      </c>
      <c r="H3172" s="14" t="s">
        <v>4926</v>
      </c>
      <c r="I3172" s="14" t="s">
        <v>4927</v>
      </c>
      <c r="J3172" s="14" t="s">
        <v>4936</v>
      </c>
      <c r="K3172" s="16">
        <v>25.2</v>
      </c>
    </row>
    <row r="3173" spans="1:11">
      <c r="A3173" s="12" t="s">
        <v>8227</v>
      </c>
      <c r="B3173" s="12" t="s">
        <v>8228</v>
      </c>
      <c r="C3173" s="12" t="s">
        <v>8229</v>
      </c>
      <c r="D3173" s="13" t="s">
        <v>4940</v>
      </c>
      <c r="E3173" s="13" t="s">
        <v>4941</v>
      </c>
      <c r="F3173" s="13" t="s">
        <v>8233</v>
      </c>
      <c r="G3173" s="14" t="s">
        <v>4921</v>
      </c>
      <c r="H3173" s="14" t="s">
        <v>4926</v>
      </c>
      <c r="I3173" s="14" t="s">
        <v>4927</v>
      </c>
      <c r="J3173" s="14" t="s">
        <v>4924</v>
      </c>
      <c r="K3173" s="16">
        <v>25.2</v>
      </c>
    </row>
    <row r="3174" spans="1:11">
      <c r="A3174" s="12" t="s">
        <v>8227</v>
      </c>
      <c r="B3174" s="12" t="s">
        <v>8228</v>
      </c>
      <c r="C3174" s="12" t="s">
        <v>8234</v>
      </c>
      <c r="D3174" s="13" t="s">
        <v>4918</v>
      </c>
      <c r="E3174" s="13" t="s">
        <v>4919</v>
      </c>
      <c r="F3174" s="13" t="s">
        <v>8235</v>
      </c>
      <c r="G3174" s="14" t="s">
        <v>4921</v>
      </c>
      <c r="H3174" s="14" t="s">
        <v>5026</v>
      </c>
      <c r="I3174" s="14" t="s">
        <v>4927</v>
      </c>
      <c r="J3174" s="14" t="s">
        <v>4924</v>
      </c>
      <c r="K3174" s="16">
        <v>485</v>
      </c>
    </row>
    <row r="3175" spans="1:11">
      <c r="A3175" s="12" t="s">
        <v>8227</v>
      </c>
      <c r="B3175" s="12" t="s">
        <v>8228</v>
      </c>
      <c r="C3175" s="12" t="s">
        <v>8234</v>
      </c>
      <c r="D3175" s="13" t="s">
        <v>4918</v>
      </c>
      <c r="E3175" s="13" t="s">
        <v>4943</v>
      </c>
      <c r="F3175" s="13" t="s">
        <v>8236</v>
      </c>
      <c r="G3175" s="14" t="s">
        <v>4921</v>
      </c>
      <c r="H3175" s="14" t="s">
        <v>4926</v>
      </c>
      <c r="I3175" s="14" t="s">
        <v>4927</v>
      </c>
      <c r="J3175" s="14" t="s">
        <v>4924</v>
      </c>
      <c r="K3175" s="16">
        <v>485</v>
      </c>
    </row>
    <row r="3176" spans="1:11">
      <c r="A3176" s="12" t="s">
        <v>8227</v>
      </c>
      <c r="B3176" s="12" t="s">
        <v>8228</v>
      </c>
      <c r="C3176" s="12" t="s">
        <v>8234</v>
      </c>
      <c r="D3176" s="13" t="s">
        <v>4931</v>
      </c>
      <c r="E3176" s="13" t="s">
        <v>5089</v>
      </c>
      <c r="F3176" s="13" t="s">
        <v>8237</v>
      </c>
      <c r="G3176" s="14" t="s">
        <v>4921</v>
      </c>
      <c r="H3176" s="14" t="s">
        <v>4926</v>
      </c>
      <c r="I3176" s="14" t="s">
        <v>4927</v>
      </c>
      <c r="J3176" s="14" t="s">
        <v>4924</v>
      </c>
      <c r="K3176" s="16">
        <v>485</v>
      </c>
    </row>
    <row r="3177" spans="1:11">
      <c r="A3177" s="12" t="s">
        <v>8227</v>
      </c>
      <c r="B3177" s="12" t="s">
        <v>8228</v>
      </c>
      <c r="C3177" s="12" t="s">
        <v>8234</v>
      </c>
      <c r="D3177" s="13" t="s">
        <v>4931</v>
      </c>
      <c r="E3177" s="13" t="s">
        <v>6147</v>
      </c>
      <c r="F3177" s="13" t="s">
        <v>8238</v>
      </c>
      <c r="G3177" s="14" t="s">
        <v>4921</v>
      </c>
      <c r="H3177" s="14" t="s">
        <v>4926</v>
      </c>
      <c r="I3177" s="14" t="s">
        <v>4927</v>
      </c>
      <c r="J3177" s="14" t="s">
        <v>4924</v>
      </c>
      <c r="K3177" s="16">
        <v>485</v>
      </c>
    </row>
    <row r="3178" spans="1:11">
      <c r="A3178" s="12" t="s">
        <v>8227</v>
      </c>
      <c r="B3178" s="12" t="s">
        <v>8228</v>
      </c>
      <c r="C3178" s="12" t="s">
        <v>8234</v>
      </c>
      <c r="D3178" s="13" t="s">
        <v>4934</v>
      </c>
      <c r="E3178" s="13" t="s">
        <v>4998</v>
      </c>
      <c r="F3178" s="13" t="s">
        <v>5151</v>
      </c>
      <c r="G3178" s="14" t="s">
        <v>4921</v>
      </c>
      <c r="H3178" s="14" t="s">
        <v>4926</v>
      </c>
      <c r="I3178" s="14" t="s">
        <v>4927</v>
      </c>
      <c r="J3178" s="14" t="s">
        <v>4936</v>
      </c>
      <c r="K3178" s="16">
        <v>485</v>
      </c>
    </row>
    <row r="3179" spans="1:11">
      <c r="A3179" s="12" t="s">
        <v>8227</v>
      </c>
      <c r="B3179" s="12" t="s">
        <v>8228</v>
      </c>
      <c r="C3179" s="12" t="s">
        <v>8239</v>
      </c>
      <c r="D3179" s="13" t="s">
        <v>4918</v>
      </c>
      <c r="E3179" s="13" t="s">
        <v>4919</v>
      </c>
      <c r="F3179" s="13" t="s">
        <v>8240</v>
      </c>
      <c r="G3179" s="14" t="s">
        <v>4921</v>
      </c>
      <c r="H3179" s="14" t="s">
        <v>4952</v>
      </c>
      <c r="I3179" s="14" t="s">
        <v>4927</v>
      </c>
      <c r="J3179" s="14" t="s">
        <v>4924</v>
      </c>
      <c r="K3179" s="16">
        <v>58.854</v>
      </c>
    </row>
    <row r="3180" spans="1:11">
      <c r="A3180" s="12" t="s">
        <v>8227</v>
      </c>
      <c r="B3180" s="12" t="s">
        <v>8228</v>
      </c>
      <c r="C3180" s="12" t="s">
        <v>8239</v>
      </c>
      <c r="D3180" s="13" t="s">
        <v>4918</v>
      </c>
      <c r="E3180" s="13" t="s">
        <v>4919</v>
      </c>
      <c r="F3180" s="13" t="s">
        <v>8241</v>
      </c>
      <c r="G3180" s="14" t="s">
        <v>4921</v>
      </c>
      <c r="H3180" s="14" t="s">
        <v>4952</v>
      </c>
      <c r="I3180" s="14" t="s">
        <v>4927</v>
      </c>
      <c r="J3180" s="14" t="s">
        <v>4924</v>
      </c>
      <c r="K3180" s="16">
        <v>58.854</v>
      </c>
    </row>
    <row r="3181" spans="1:11">
      <c r="A3181" s="12" t="s">
        <v>8227</v>
      </c>
      <c r="B3181" s="12" t="s">
        <v>8228</v>
      </c>
      <c r="C3181" s="12" t="s">
        <v>8239</v>
      </c>
      <c r="D3181" s="13" t="s">
        <v>4918</v>
      </c>
      <c r="E3181" s="13" t="s">
        <v>4939</v>
      </c>
      <c r="F3181" s="13" t="s">
        <v>8242</v>
      </c>
      <c r="G3181" s="14" t="s">
        <v>4921</v>
      </c>
      <c r="H3181" s="14" t="s">
        <v>4952</v>
      </c>
      <c r="I3181" s="14" t="s">
        <v>4927</v>
      </c>
      <c r="J3181" s="14" t="s">
        <v>4924</v>
      </c>
      <c r="K3181" s="16">
        <v>58.854</v>
      </c>
    </row>
    <row r="3182" spans="1:11">
      <c r="A3182" s="12" t="s">
        <v>8227</v>
      </c>
      <c r="B3182" s="12" t="s">
        <v>8228</v>
      </c>
      <c r="C3182" s="12" t="s">
        <v>8239</v>
      </c>
      <c r="D3182" s="13" t="s">
        <v>4931</v>
      </c>
      <c r="E3182" s="13" t="s">
        <v>4932</v>
      </c>
      <c r="F3182" s="13" t="s">
        <v>8243</v>
      </c>
      <c r="G3182" s="14" t="s">
        <v>4921</v>
      </c>
      <c r="H3182" s="14" t="s">
        <v>5324</v>
      </c>
      <c r="I3182" s="14" t="s">
        <v>4927</v>
      </c>
      <c r="J3182" s="14" t="s">
        <v>4924</v>
      </c>
      <c r="K3182" s="16">
        <v>58.854</v>
      </c>
    </row>
    <row r="3183" spans="1:11">
      <c r="A3183" s="12" t="s">
        <v>8227</v>
      </c>
      <c r="B3183" s="12" t="s">
        <v>8228</v>
      </c>
      <c r="C3183" s="12" t="s">
        <v>8239</v>
      </c>
      <c r="D3183" s="13" t="s">
        <v>4934</v>
      </c>
      <c r="E3183" s="13" t="s">
        <v>4934</v>
      </c>
      <c r="F3183" s="13" t="s">
        <v>8244</v>
      </c>
      <c r="G3183" s="14" t="s">
        <v>4921</v>
      </c>
      <c r="H3183" s="14" t="s">
        <v>4926</v>
      </c>
      <c r="I3183" s="14" t="s">
        <v>4927</v>
      </c>
      <c r="J3183" s="14" t="s">
        <v>4936</v>
      </c>
      <c r="K3183" s="16">
        <v>58.854</v>
      </c>
    </row>
    <row r="3184" spans="1:11">
      <c r="A3184" s="12" t="s">
        <v>8227</v>
      </c>
      <c r="B3184" s="12" t="s">
        <v>8228</v>
      </c>
      <c r="C3184" s="12" t="s">
        <v>8245</v>
      </c>
      <c r="D3184" s="13" t="s">
        <v>4918</v>
      </c>
      <c r="E3184" s="13" t="s">
        <v>4919</v>
      </c>
      <c r="F3184" s="13" t="s">
        <v>8246</v>
      </c>
      <c r="G3184" s="14" t="s">
        <v>4942</v>
      </c>
      <c r="H3184" s="14" t="s">
        <v>4938</v>
      </c>
      <c r="I3184" s="14" t="s">
        <v>4927</v>
      </c>
      <c r="J3184" s="14" t="s">
        <v>4924</v>
      </c>
      <c r="K3184" s="16">
        <v>5</v>
      </c>
    </row>
    <row r="3185" spans="1:11">
      <c r="A3185" s="12" t="s">
        <v>8227</v>
      </c>
      <c r="B3185" s="12" t="s">
        <v>8228</v>
      </c>
      <c r="C3185" s="12" t="s">
        <v>8245</v>
      </c>
      <c r="D3185" s="13" t="s">
        <v>4918</v>
      </c>
      <c r="E3185" s="13" t="s">
        <v>4943</v>
      </c>
      <c r="F3185" s="13" t="s">
        <v>8233</v>
      </c>
      <c r="G3185" s="14" t="s">
        <v>4942</v>
      </c>
      <c r="H3185" s="14" t="s">
        <v>4938</v>
      </c>
      <c r="I3185" s="14" t="s">
        <v>4927</v>
      </c>
      <c r="J3185" s="14" t="s">
        <v>4924</v>
      </c>
      <c r="K3185" s="16">
        <v>5</v>
      </c>
    </row>
    <row r="3186" spans="1:11">
      <c r="A3186" s="12" t="s">
        <v>8227</v>
      </c>
      <c r="B3186" s="12" t="s">
        <v>8228</v>
      </c>
      <c r="C3186" s="12" t="s">
        <v>8245</v>
      </c>
      <c r="D3186" s="13" t="s">
        <v>4918</v>
      </c>
      <c r="E3186" s="13" t="s">
        <v>4968</v>
      </c>
      <c r="F3186" s="13" t="s">
        <v>5222</v>
      </c>
      <c r="G3186" s="14" t="s">
        <v>5004</v>
      </c>
      <c r="H3186" s="14" t="s">
        <v>4974</v>
      </c>
      <c r="I3186" s="14" t="s">
        <v>4927</v>
      </c>
      <c r="J3186" s="14" t="s">
        <v>4924</v>
      </c>
      <c r="K3186" s="16">
        <v>5</v>
      </c>
    </row>
    <row r="3187" spans="1:11">
      <c r="A3187" s="12" t="s">
        <v>8227</v>
      </c>
      <c r="B3187" s="12" t="s">
        <v>8228</v>
      </c>
      <c r="C3187" s="12" t="s">
        <v>8245</v>
      </c>
      <c r="D3187" s="13" t="s">
        <v>4931</v>
      </c>
      <c r="E3187" s="13" t="s">
        <v>5083</v>
      </c>
      <c r="F3187" s="13" t="s">
        <v>8247</v>
      </c>
      <c r="G3187" s="14" t="s">
        <v>4921</v>
      </c>
      <c r="H3187" s="14" t="s">
        <v>4966</v>
      </c>
      <c r="I3187" s="14" t="s">
        <v>4927</v>
      </c>
      <c r="J3187" s="14" t="s">
        <v>4924</v>
      </c>
      <c r="K3187" s="16">
        <v>5</v>
      </c>
    </row>
    <row r="3188" spans="1:11">
      <c r="A3188" s="12" t="s">
        <v>8227</v>
      </c>
      <c r="B3188" s="12" t="s">
        <v>8228</v>
      </c>
      <c r="C3188" s="12" t="s">
        <v>8245</v>
      </c>
      <c r="D3188" s="13" t="s">
        <v>4934</v>
      </c>
      <c r="E3188" s="13" t="s">
        <v>4998</v>
      </c>
      <c r="F3188" s="13" t="s">
        <v>5047</v>
      </c>
      <c r="G3188" s="14" t="s">
        <v>4921</v>
      </c>
      <c r="H3188" s="14" t="s">
        <v>4926</v>
      </c>
      <c r="I3188" s="14" t="s">
        <v>4927</v>
      </c>
      <c r="J3188" s="14" t="s">
        <v>4936</v>
      </c>
      <c r="K3188" s="16">
        <v>5</v>
      </c>
    </row>
    <row r="3189" spans="1:11">
      <c r="A3189" s="12" t="s">
        <v>8227</v>
      </c>
      <c r="B3189" s="12" t="s">
        <v>8228</v>
      </c>
      <c r="C3189" s="12" t="s">
        <v>8248</v>
      </c>
      <c r="D3189" s="13"/>
      <c r="E3189" s="13"/>
      <c r="F3189" s="13"/>
      <c r="G3189" s="14"/>
      <c r="H3189" s="14"/>
      <c r="I3189" s="14"/>
      <c r="J3189" s="14"/>
      <c r="K3189" s="16">
        <v>0.18</v>
      </c>
    </row>
    <row r="3190" spans="1:11">
      <c r="A3190" s="12" t="s">
        <v>8227</v>
      </c>
      <c r="B3190" s="12" t="s">
        <v>8228</v>
      </c>
      <c r="C3190" s="12" t="s">
        <v>8249</v>
      </c>
      <c r="D3190" s="13" t="s">
        <v>4918</v>
      </c>
      <c r="E3190" s="13" t="s">
        <v>4919</v>
      </c>
      <c r="F3190" s="13" t="s">
        <v>8250</v>
      </c>
      <c r="G3190" s="14" t="s">
        <v>4921</v>
      </c>
      <c r="H3190" s="14" t="s">
        <v>4966</v>
      </c>
      <c r="I3190" s="14" t="s">
        <v>5573</v>
      </c>
      <c r="J3190" s="14" t="s">
        <v>4924</v>
      </c>
      <c r="K3190" s="16">
        <v>20</v>
      </c>
    </row>
    <row r="3191" spans="1:11">
      <c r="A3191" s="12" t="s">
        <v>8227</v>
      </c>
      <c r="B3191" s="12" t="s">
        <v>8228</v>
      </c>
      <c r="C3191" s="12" t="s">
        <v>8249</v>
      </c>
      <c r="D3191" s="13" t="s">
        <v>4918</v>
      </c>
      <c r="E3191" s="13" t="s">
        <v>4943</v>
      </c>
      <c r="F3191" s="13" t="s">
        <v>8251</v>
      </c>
      <c r="G3191" s="14" t="s">
        <v>4942</v>
      </c>
      <c r="H3191" s="14" t="s">
        <v>4938</v>
      </c>
      <c r="I3191" s="14" t="s">
        <v>4927</v>
      </c>
      <c r="J3191" s="14" t="s">
        <v>4924</v>
      </c>
      <c r="K3191" s="16">
        <v>20</v>
      </c>
    </row>
    <row r="3192" spans="1:11">
      <c r="A3192" s="12" t="s">
        <v>8227</v>
      </c>
      <c r="B3192" s="12" t="s">
        <v>8228</v>
      </c>
      <c r="C3192" s="12" t="s">
        <v>8249</v>
      </c>
      <c r="D3192" s="13" t="s">
        <v>4931</v>
      </c>
      <c r="E3192" s="13" t="s">
        <v>5089</v>
      </c>
      <c r="F3192" s="13" t="s">
        <v>8252</v>
      </c>
      <c r="G3192" s="14" t="s">
        <v>4921</v>
      </c>
      <c r="H3192" s="14" t="s">
        <v>5075</v>
      </c>
      <c r="I3192" s="14" t="s">
        <v>4927</v>
      </c>
      <c r="J3192" s="14" t="s">
        <v>4924</v>
      </c>
      <c r="K3192" s="16">
        <v>20</v>
      </c>
    </row>
    <row r="3193" spans="1:11">
      <c r="A3193" s="12" t="s">
        <v>8227</v>
      </c>
      <c r="B3193" s="12" t="s">
        <v>8228</v>
      </c>
      <c r="C3193" s="12" t="s">
        <v>8249</v>
      </c>
      <c r="D3193" s="13" t="s">
        <v>4934</v>
      </c>
      <c r="E3193" s="13" t="s">
        <v>4934</v>
      </c>
      <c r="F3193" s="13" t="s">
        <v>5146</v>
      </c>
      <c r="G3193" s="14" t="s">
        <v>4921</v>
      </c>
      <c r="H3193" s="14" t="s">
        <v>4926</v>
      </c>
      <c r="I3193" s="14" t="s">
        <v>4927</v>
      </c>
      <c r="J3193" s="14" t="s">
        <v>4936</v>
      </c>
      <c r="K3193" s="16">
        <v>20</v>
      </c>
    </row>
    <row r="3194" spans="1:11">
      <c r="A3194" s="12" t="s">
        <v>8227</v>
      </c>
      <c r="B3194" s="12" t="s">
        <v>8228</v>
      </c>
      <c r="C3194" s="12" t="s">
        <v>8249</v>
      </c>
      <c r="D3194" s="13" t="s">
        <v>4940</v>
      </c>
      <c r="E3194" s="13" t="s">
        <v>4941</v>
      </c>
      <c r="F3194" s="13" t="s">
        <v>8253</v>
      </c>
      <c r="G3194" s="14" t="s">
        <v>5004</v>
      </c>
      <c r="H3194" s="14" t="s">
        <v>4924</v>
      </c>
      <c r="I3194" s="14" t="s">
        <v>5126</v>
      </c>
      <c r="J3194" s="14" t="s">
        <v>4924</v>
      </c>
      <c r="K3194" s="16">
        <v>20</v>
      </c>
    </row>
    <row r="3195" spans="1:11">
      <c r="A3195" s="12" t="s">
        <v>8227</v>
      </c>
      <c r="B3195" s="12" t="s">
        <v>8228</v>
      </c>
      <c r="C3195" s="12" t="s">
        <v>8254</v>
      </c>
      <c r="D3195" s="13" t="s">
        <v>4918</v>
      </c>
      <c r="E3195" s="13" t="s">
        <v>4919</v>
      </c>
      <c r="F3195" s="13" t="s">
        <v>8255</v>
      </c>
      <c r="G3195" s="14" t="s">
        <v>4942</v>
      </c>
      <c r="H3195" s="14" t="s">
        <v>4938</v>
      </c>
      <c r="I3195" s="14" t="s">
        <v>4927</v>
      </c>
      <c r="J3195" s="14" t="s">
        <v>4924</v>
      </c>
      <c r="K3195" s="16">
        <v>15</v>
      </c>
    </row>
    <row r="3196" spans="1:11">
      <c r="A3196" s="12" t="s">
        <v>8227</v>
      </c>
      <c r="B3196" s="12" t="s">
        <v>8228</v>
      </c>
      <c r="C3196" s="12" t="s">
        <v>8254</v>
      </c>
      <c r="D3196" s="13" t="s">
        <v>4918</v>
      </c>
      <c r="E3196" s="13" t="s">
        <v>4943</v>
      </c>
      <c r="F3196" s="13" t="s">
        <v>8256</v>
      </c>
      <c r="G3196" s="14" t="s">
        <v>4921</v>
      </c>
      <c r="H3196" s="14" t="s">
        <v>4926</v>
      </c>
      <c r="I3196" s="14" t="s">
        <v>4927</v>
      </c>
      <c r="J3196" s="14" t="s">
        <v>4924</v>
      </c>
      <c r="K3196" s="16">
        <v>15</v>
      </c>
    </row>
    <row r="3197" spans="1:11">
      <c r="A3197" s="12" t="s">
        <v>8227</v>
      </c>
      <c r="B3197" s="12" t="s">
        <v>8228</v>
      </c>
      <c r="C3197" s="12" t="s">
        <v>8254</v>
      </c>
      <c r="D3197" s="13" t="s">
        <v>4918</v>
      </c>
      <c r="E3197" s="13" t="s">
        <v>5112</v>
      </c>
      <c r="F3197" s="13" t="s">
        <v>8257</v>
      </c>
      <c r="G3197" s="14" t="s">
        <v>4921</v>
      </c>
      <c r="H3197" s="14" t="s">
        <v>4926</v>
      </c>
      <c r="I3197" s="14" t="s">
        <v>4927</v>
      </c>
      <c r="J3197" s="14" t="s">
        <v>4924</v>
      </c>
      <c r="K3197" s="16">
        <v>15</v>
      </c>
    </row>
    <row r="3198" spans="1:11">
      <c r="A3198" s="12" t="s">
        <v>8227</v>
      </c>
      <c r="B3198" s="12" t="s">
        <v>8228</v>
      </c>
      <c r="C3198" s="12" t="s">
        <v>8254</v>
      </c>
      <c r="D3198" s="13" t="s">
        <v>4931</v>
      </c>
      <c r="E3198" s="13" t="s">
        <v>4961</v>
      </c>
      <c r="F3198" s="13" t="s">
        <v>8258</v>
      </c>
      <c r="G3198" s="14" t="s">
        <v>4921</v>
      </c>
      <c r="H3198" s="14" t="s">
        <v>4926</v>
      </c>
      <c r="I3198" s="14" t="s">
        <v>4927</v>
      </c>
      <c r="J3198" s="14" t="s">
        <v>4924</v>
      </c>
      <c r="K3198" s="16">
        <v>15</v>
      </c>
    </row>
    <row r="3199" spans="1:11">
      <c r="A3199" s="12" t="s">
        <v>8227</v>
      </c>
      <c r="B3199" s="12" t="s">
        <v>8228</v>
      </c>
      <c r="C3199" s="12" t="s">
        <v>8254</v>
      </c>
      <c r="D3199" s="13" t="s">
        <v>4940</v>
      </c>
      <c r="E3199" s="13" t="s">
        <v>4941</v>
      </c>
      <c r="F3199" s="13" t="s">
        <v>8259</v>
      </c>
      <c r="G3199" s="14" t="s">
        <v>5004</v>
      </c>
      <c r="H3199" s="14" t="s">
        <v>5221</v>
      </c>
      <c r="I3199" s="14" t="s">
        <v>5126</v>
      </c>
      <c r="J3199" s="14" t="s">
        <v>4936</v>
      </c>
      <c r="K3199" s="16">
        <v>15</v>
      </c>
    </row>
    <row r="3200" spans="1:11">
      <c r="A3200" s="12" t="s">
        <v>8227</v>
      </c>
      <c r="B3200" s="12" t="s">
        <v>8228</v>
      </c>
      <c r="C3200" s="12" t="s">
        <v>8260</v>
      </c>
      <c r="D3200" s="13" t="s">
        <v>4918</v>
      </c>
      <c r="E3200" s="13" t="s">
        <v>4919</v>
      </c>
      <c r="F3200" s="13" t="s">
        <v>8261</v>
      </c>
      <c r="G3200" s="14" t="s">
        <v>4942</v>
      </c>
      <c r="H3200" s="14" t="s">
        <v>4966</v>
      </c>
      <c r="I3200" s="14" t="s">
        <v>4949</v>
      </c>
      <c r="J3200" s="14" t="s">
        <v>4924</v>
      </c>
      <c r="K3200" s="16">
        <v>0.22</v>
      </c>
    </row>
    <row r="3201" spans="1:11">
      <c r="A3201" s="12" t="s">
        <v>8227</v>
      </c>
      <c r="B3201" s="12" t="s">
        <v>8228</v>
      </c>
      <c r="C3201" s="12" t="s">
        <v>8260</v>
      </c>
      <c r="D3201" s="13" t="s">
        <v>4918</v>
      </c>
      <c r="E3201" s="13" t="s">
        <v>4919</v>
      </c>
      <c r="F3201" s="13" t="s">
        <v>8261</v>
      </c>
      <c r="G3201" s="14" t="s">
        <v>4942</v>
      </c>
      <c r="H3201" s="14" t="s">
        <v>4966</v>
      </c>
      <c r="I3201" s="14" t="s">
        <v>4949</v>
      </c>
      <c r="J3201" s="14" t="s">
        <v>4924</v>
      </c>
      <c r="K3201" s="16">
        <v>149</v>
      </c>
    </row>
    <row r="3202" spans="1:11">
      <c r="A3202" s="12" t="s">
        <v>8227</v>
      </c>
      <c r="B3202" s="12" t="s">
        <v>8228</v>
      </c>
      <c r="C3202" s="12" t="s">
        <v>8260</v>
      </c>
      <c r="D3202" s="13" t="s">
        <v>4918</v>
      </c>
      <c r="E3202" s="13" t="s">
        <v>4919</v>
      </c>
      <c r="F3202" s="13" t="s">
        <v>8262</v>
      </c>
      <c r="G3202" s="14" t="s">
        <v>4942</v>
      </c>
      <c r="H3202" s="14" t="s">
        <v>4966</v>
      </c>
      <c r="I3202" s="14" t="s">
        <v>4949</v>
      </c>
      <c r="J3202" s="14" t="s">
        <v>4924</v>
      </c>
      <c r="K3202" s="16">
        <v>0.22</v>
      </c>
    </row>
    <row r="3203" spans="1:11">
      <c r="A3203" s="12" t="s">
        <v>8227</v>
      </c>
      <c r="B3203" s="12" t="s">
        <v>8228</v>
      </c>
      <c r="C3203" s="12" t="s">
        <v>8260</v>
      </c>
      <c r="D3203" s="13" t="s">
        <v>4918</v>
      </c>
      <c r="E3203" s="13" t="s">
        <v>4919</v>
      </c>
      <c r="F3203" s="13" t="s">
        <v>8262</v>
      </c>
      <c r="G3203" s="14" t="s">
        <v>4942</v>
      </c>
      <c r="H3203" s="14" t="s">
        <v>4966</v>
      </c>
      <c r="I3203" s="14" t="s">
        <v>4949</v>
      </c>
      <c r="J3203" s="14" t="s">
        <v>4924</v>
      </c>
      <c r="K3203" s="16">
        <v>149</v>
      </c>
    </row>
    <row r="3204" spans="1:11">
      <c r="A3204" s="12" t="s">
        <v>8227</v>
      </c>
      <c r="B3204" s="12" t="s">
        <v>8228</v>
      </c>
      <c r="C3204" s="12" t="s">
        <v>8260</v>
      </c>
      <c r="D3204" s="13" t="s">
        <v>4918</v>
      </c>
      <c r="E3204" s="13" t="s">
        <v>4939</v>
      </c>
      <c r="F3204" s="13" t="s">
        <v>8263</v>
      </c>
      <c r="G3204" s="14" t="s">
        <v>4942</v>
      </c>
      <c r="H3204" s="14" t="s">
        <v>4938</v>
      </c>
      <c r="I3204" s="14" t="s">
        <v>4927</v>
      </c>
      <c r="J3204" s="14" t="s">
        <v>4924</v>
      </c>
      <c r="K3204" s="16">
        <v>0.22</v>
      </c>
    </row>
    <row r="3205" spans="1:11">
      <c r="A3205" s="12" t="s">
        <v>8227</v>
      </c>
      <c r="B3205" s="12" t="s">
        <v>8228</v>
      </c>
      <c r="C3205" s="12" t="s">
        <v>8260</v>
      </c>
      <c r="D3205" s="13" t="s">
        <v>4918</v>
      </c>
      <c r="E3205" s="13" t="s">
        <v>4939</v>
      </c>
      <c r="F3205" s="13" t="s">
        <v>8263</v>
      </c>
      <c r="G3205" s="14" t="s">
        <v>4942</v>
      </c>
      <c r="H3205" s="14" t="s">
        <v>4938</v>
      </c>
      <c r="I3205" s="14" t="s">
        <v>4927</v>
      </c>
      <c r="J3205" s="14" t="s">
        <v>4924</v>
      </c>
      <c r="K3205" s="16">
        <v>149</v>
      </c>
    </row>
    <row r="3206" spans="1:11">
      <c r="A3206" s="12" t="s">
        <v>8227</v>
      </c>
      <c r="B3206" s="12" t="s">
        <v>8228</v>
      </c>
      <c r="C3206" s="12" t="s">
        <v>8260</v>
      </c>
      <c r="D3206" s="13" t="s">
        <v>4931</v>
      </c>
      <c r="E3206" s="13" t="s">
        <v>4932</v>
      </c>
      <c r="F3206" s="13" t="s">
        <v>8264</v>
      </c>
      <c r="G3206" s="14" t="s">
        <v>4942</v>
      </c>
      <c r="H3206" s="14" t="s">
        <v>8265</v>
      </c>
      <c r="I3206" s="14" t="s">
        <v>5065</v>
      </c>
      <c r="J3206" s="14" t="s">
        <v>4924</v>
      </c>
      <c r="K3206" s="16">
        <v>0.22</v>
      </c>
    </row>
    <row r="3207" spans="1:11">
      <c r="A3207" s="12" t="s">
        <v>8227</v>
      </c>
      <c r="B3207" s="12" t="s">
        <v>8228</v>
      </c>
      <c r="C3207" s="12" t="s">
        <v>8260</v>
      </c>
      <c r="D3207" s="13" t="s">
        <v>4931</v>
      </c>
      <c r="E3207" s="13" t="s">
        <v>4932</v>
      </c>
      <c r="F3207" s="13" t="s">
        <v>8264</v>
      </c>
      <c r="G3207" s="14" t="s">
        <v>4942</v>
      </c>
      <c r="H3207" s="14" t="s">
        <v>8265</v>
      </c>
      <c r="I3207" s="14" t="s">
        <v>5065</v>
      </c>
      <c r="J3207" s="14" t="s">
        <v>4924</v>
      </c>
      <c r="K3207" s="16">
        <v>149</v>
      </c>
    </row>
    <row r="3208" spans="1:11">
      <c r="A3208" s="12" t="s">
        <v>8227</v>
      </c>
      <c r="B3208" s="12" t="s">
        <v>8228</v>
      </c>
      <c r="C3208" s="12" t="s">
        <v>8260</v>
      </c>
      <c r="D3208" s="13" t="s">
        <v>4934</v>
      </c>
      <c r="E3208" s="13" t="s">
        <v>4998</v>
      </c>
      <c r="F3208" s="13" t="s">
        <v>7641</v>
      </c>
      <c r="G3208" s="14" t="s">
        <v>4921</v>
      </c>
      <c r="H3208" s="14" t="s">
        <v>4926</v>
      </c>
      <c r="I3208" s="14" t="s">
        <v>4927</v>
      </c>
      <c r="J3208" s="14" t="s">
        <v>4936</v>
      </c>
      <c r="K3208" s="16">
        <v>0.22</v>
      </c>
    </row>
    <row r="3209" spans="1:11">
      <c r="A3209" s="12" t="s">
        <v>8227</v>
      </c>
      <c r="B3209" s="12" t="s">
        <v>8228</v>
      </c>
      <c r="C3209" s="12" t="s">
        <v>8260</v>
      </c>
      <c r="D3209" s="13" t="s">
        <v>4934</v>
      </c>
      <c r="E3209" s="13" t="s">
        <v>4998</v>
      </c>
      <c r="F3209" s="13" t="s">
        <v>7641</v>
      </c>
      <c r="G3209" s="14" t="s">
        <v>4921</v>
      </c>
      <c r="H3209" s="14" t="s">
        <v>4926</v>
      </c>
      <c r="I3209" s="14" t="s">
        <v>4927</v>
      </c>
      <c r="J3209" s="14" t="s">
        <v>4936</v>
      </c>
      <c r="K3209" s="16">
        <v>149</v>
      </c>
    </row>
    <row r="3210" spans="1:11">
      <c r="A3210" s="12" t="s">
        <v>8227</v>
      </c>
      <c r="B3210" s="12" t="s">
        <v>8228</v>
      </c>
      <c r="C3210" s="12" t="s">
        <v>8266</v>
      </c>
      <c r="D3210" s="13" t="s">
        <v>4918</v>
      </c>
      <c r="E3210" s="13" t="s">
        <v>4919</v>
      </c>
      <c r="F3210" s="13" t="s">
        <v>8267</v>
      </c>
      <c r="G3210" s="14" t="s">
        <v>4942</v>
      </c>
      <c r="H3210" s="14" t="s">
        <v>4922</v>
      </c>
      <c r="I3210" s="14" t="s">
        <v>5427</v>
      </c>
      <c r="J3210" s="14" t="s">
        <v>4924</v>
      </c>
      <c r="K3210" s="16">
        <v>262</v>
      </c>
    </row>
    <row r="3211" spans="1:11">
      <c r="A3211" s="12" t="s">
        <v>8227</v>
      </c>
      <c r="B3211" s="12" t="s">
        <v>8228</v>
      </c>
      <c r="C3211" s="12" t="s">
        <v>8266</v>
      </c>
      <c r="D3211" s="13" t="s">
        <v>4918</v>
      </c>
      <c r="E3211" s="13" t="s">
        <v>4939</v>
      </c>
      <c r="F3211" s="13" t="s">
        <v>8268</v>
      </c>
      <c r="G3211" s="14" t="s">
        <v>4921</v>
      </c>
      <c r="H3211" s="14" t="s">
        <v>4952</v>
      </c>
      <c r="I3211" s="14" t="s">
        <v>4927</v>
      </c>
      <c r="J3211" s="14" t="s">
        <v>4924</v>
      </c>
      <c r="K3211" s="16">
        <v>262</v>
      </c>
    </row>
    <row r="3212" spans="1:11">
      <c r="A3212" s="12" t="s">
        <v>8227</v>
      </c>
      <c r="B3212" s="12" t="s">
        <v>8228</v>
      </c>
      <c r="C3212" s="12" t="s">
        <v>8266</v>
      </c>
      <c r="D3212" s="13" t="s">
        <v>4931</v>
      </c>
      <c r="E3212" s="13" t="s">
        <v>5089</v>
      </c>
      <c r="F3212" s="13" t="s">
        <v>8251</v>
      </c>
      <c r="G3212" s="14" t="s">
        <v>4942</v>
      </c>
      <c r="H3212" s="14" t="s">
        <v>4938</v>
      </c>
      <c r="I3212" s="14" t="s">
        <v>4927</v>
      </c>
      <c r="J3212" s="14" t="s">
        <v>4924</v>
      </c>
      <c r="K3212" s="16">
        <v>262</v>
      </c>
    </row>
    <row r="3213" spans="1:11">
      <c r="A3213" s="12" t="s">
        <v>8227</v>
      </c>
      <c r="B3213" s="12" t="s">
        <v>8228</v>
      </c>
      <c r="C3213" s="12" t="s">
        <v>8266</v>
      </c>
      <c r="D3213" s="13" t="s">
        <v>4931</v>
      </c>
      <c r="E3213" s="13" t="s">
        <v>4932</v>
      </c>
      <c r="F3213" s="13" t="s">
        <v>8269</v>
      </c>
      <c r="G3213" s="14" t="s">
        <v>6000</v>
      </c>
      <c r="H3213" s="14" t="s">
        <v>4946</v>
      </c>
      <c r="I3213" s="14" t="s">
        <v>5834</v>
      </c>
      <c r="J3213" s="14" t="s">
        <v>4924</v>
      </c>
      <c r="K3213" s="16">
        <v>262</v>
      </c>
    </row>
    <row r="3214" spans="1:11">
      <c r="A3214" s="12" t="s">
        <v>8227</v>
      </c>
      <c r="B3214" s="12" t="s">
        <v>8228</v>
      </c>
      <c r="C3214" s="12" t="s">
        <v>8266</v>
      </c>
      <c r="D3214" s="13" t="s">
        <v>4934</v>
      </c>
      <c r="E3214" s="13" t="s">
        <v>4998</v>
      </c>
      <c r="F3214" s="13" t="s">
        <v>5146</v>
      </c>
      <c r="G3214" s="14" t="s">
        <v>4921</v>
      </c>
      <c r="H3214" s="14" t="s">
        <v>4926</v>
      </c>
      <c r="I3214" s="14" t="s">
        <v>4927</v>
      </c>
      <c r="J3214" s="14" t="s">
        <v>4936</v>
      </c>
      <c r="K3214" s="16">
        <v>262</v>
      </c>
    </row>
    <row r="3215" spans="1:11">
      <c r="A3215" s="12" t="s">
        <v>8227</v>
      </c>
      <c r="B3215" s="12" t="s">
        <v>8228</v>
      </c>
      <c r="C3215" s="12" t="s">
        <v>8270</v>
      </c>
      <c r="D3215" s="13"/>
      <c r="E3215" s="13"/>
      <c r="F3215" s="13"/>
      <c r="G3215" s="14"/>
      <c r="H3215" s="14"/>
      <c r="I3215" s="14"/>
      <c r="J3215" s="14"/>
      <c r="K3215" s="16">
        <v>4707.959591</v>
      </c>
    </row>
    <row r="3216" spans="1:11">
      <c r="A3216" s="12" t="s">
        <v>8227</v>
      </c>
      <c r="B3216" s="12" t="s">
        <v>8228</v>
      </c>
      <c r="C3216" s="12" t="s">
        <v>8271</v>
      </c>
      <c r="D3216" s="13"/>
      <c r="E3216" s="13"/>
      <c r="F3216" s="13"/>
      <c r="G3216" s="14"/>
      <c r="H3216" s="14"/>
      <c r="I3216" s="14"/>
      <c r="J3216" s="14"/>
      <c r="K3216" s="16">
        <v>103.464809</v>
      </c>
    </row>
    <row r="3217" spans="1:11">
      <c r="A3217" s="12" t="s">
        <v>8227</v>
      </c>
      <c r="B3217" s="12" t="s">
        <v>8228</v>
      </c>
      <c r="C3217" s="12" t="s">
        <v>8272</v>
      </c>
      <c r="D3217" s="13"/>
      <c r="E3217" s="13"/>
      <c r="F3217" s="13"/>
      <c r="G3217" s="14"/>
      <c r="H3217" s="14"/>
      <c r="I3217" s="14"/>
      <c r="J3217" s="14"/>
      <c r="K3217" s="16">
        <v>1602.90928</v>
      </c>
    </row>
    <row r="3218" spans="1:11">
      <c r="A3218" s="12" t="s">
        <v>8227</v>
      </c>
      <c r="B3218" s="12" t="s">
        <v>8228</v>
      </c>
      <c r="C3218" s="12" t="s">
        <v>8273</v>
      </c>
      <c r="D3218" s="13"/>
      <c r="E3218" s="13"/>
      <c r="F3218" s="13"/>
      <c r="G3218" s="14"/>
      <c r="H3218" s="14"/>
      <c r="I3218" s="14"/>
      <c r="J3218" s="14"/>
      <c r="K3218" s="16">
        <v>1741.111488</v>
      </c>
    </row>
    <row r="3219" spans="1:11">
      <c r="A3219" s="12" t="s">
        <v>8227</v>
      </c>
      <c r="B3219" s="12" t="s">
        <v>8228</v>
      </c>
      <c r="C3219" s="12" t="s">
        <v>8274</v>
      </c>
      <c r="D3219" s="13"/>
      <c r="E3219" s="13"/>
      <c r="F3219" s="13"/>
      <c r="G3219" s="14"/>
      <c r="H3219" s="14"/>
      <c r="I3219" s="14"/>
      <c r="J3219" s="14"/>
      <c r="K3219" s="16">
        <v>822.796989</v>
      </c>
    </row>
    <row r="3220" spans="1:11">
      <c r="A3220" s="12" t="s">
        <v>8227</v>
      </c>
      <c r="B3220" s="12" t="s">
        <v>8228</v>
      </c>
      <c r="C3220" s="12" t="s">
        <v>8275</v>
      </c>
      <c r="D3220" s="13"/>
      <c r="E3220" s="13"/>
      <c r="F3220" s="13"/>
      <c r="G3220" s="14"/>
      <c r="H3220" s="14"/>
      <c r="I3220" s="14"/>
      <c r="J3220" s="14"/>
      <c r="K3220" s="16">
        <v>498.694013</v>
      </c>
    </row>
    <row r="3221" spans="1:11">
      <c r="A3221" s="12" t="s">
        <v>8227</v>
      </c>
      <c r="B3221" s="12" t="s">
        <v>8228</v>
      </c>
      <c r="C3221" s="12" t="s">
        <v>8276</v>
      </c>
      <c r="D3221" s="13"/>
      <c r="E3221" s="13"/>
      <c r="F3221" s="13"/>
      <c r="G3221" s="14"/>
      <c r="H3221" s="14"/>
      <c r="I3221" s="14"/>
      <c r="J3221" s="14"/>
      <c r="K3221" s="16">
        <v>8805</v>
      </c>
    </row>
    <row r="3222" spans="1:11">
      <c r="A3222" s="12" t="s">
        <v>8227</v>
      </c>
      <c r="B3222" s="12" t="s">
        <v>8228</v>
      </c>
      <c r="C3222" s="12" t="s">
        <v>8277</v>
      </c>
      <c r="D3222" s="13"/>
      <c r="E3222" s="13"/>
      <c r="F3222" s="13"/>
      <c r="G3222" s="14"/>
      <c r="H3222" s="14"/>
      <c r="I3222" s="14"/>
      <c r="J3222" s="14"/>
      <c r="K3222" s="16">
        <v>30</v>
      </c>
    </row>
    <row r="3223" spans="1:11">
      <c r="A3223" s="12" t="s">
        <v>8227</v>
      </c>
      <c r="B3223" s="12" t="s">
        <v>8228</v>
      </c>
      <c r="C3223" s="12" t="s">
        <v>8278</v>
      </c>
      <c r="D3223" s="13"/>
      <c r="E3223" s="13"/>
      <c r="F3223" s="13"/>
      <c r="G3223" s="14"/>
      <c r="H3223" s="14"/>
      <c r="I3223" s="14"/>
      <c r="J3223" s="14"/>
      <c r="K3223" s="16">
        <v>69.7</v>
      </c>
    </row>
    <row r="3224" spans="1:11">
      <c r="A3224" s="12" t="s">
        <v>8227</v>
      </c>
      <c r="B3224" s="12" t="s">
        <v>8228</v>
      </c>
      <c r="C3224" s="12" t="s">
        <v>8279</v>
      </c>
      <c r="D3224" s="13" t="s">
        <v>4918</v>
      </c>
      <c r="E3224" s="13" t="s">
        <v>4919</v>
      </c>
      <c r="F3224" s="13" t="s">
        <v>8280</v>
      </c>
      <c r="G3224" s="14" t="s">
        <v>4921</v>
      </c>
      <c r="H3224" s="14" t="s">
        <v>4926</v>
      </c>
      <c r="I3224" s="14" t="s">
        <v>4927</v>
      </c>
      <c r="J3224" s="14" t="s">
        <v>4924</v>
      </c>
      <c r="K3224" s="16">
        <v>15</v>
      </c>
    </row>
    <row r="3225" spans="1:11">
      <c r="A3225" s="12" t="s">
        <v>8227</v>
      </c>
      <c r="B3225" s="12" t="s">
        <v>8228</v>
      </c>
      <c r="C3225" s="12" t="s">
        <v>8279</v>
      </c>
      <c r="D3225" s="13" t="s">
        <v>4918</v>
      </c>
      <c r="E3225" s="13" t="s">
        <v>4919</v>
      </c>
      <c r="F3225" s="13" t="s">
        <v>8281</v>
      </c>
      <c r="G3225" s="14" t="s">
        <v>4921</v>
      </c>
      <c r="H3225" s="14" t="s">
        <v>4926</v>
      </c>
      <c r="I3225" s="14" t="s">
        <v>4927</v>
      </c>
      <c r="J3225" s="14" t="s">
        <v>4924</v>
      </c>
      <c r="K3225" s="16">
        <v>15</v>
      </c>
    </row>
    <row r="3226" spans="1:11">
      <c r="A3226" s="12" t="s">
        <v>8227</v>
      </c>
      <c r="B3226" s="12" t="s">
        <v>8228</v>
      </c>
      <c r="C3226" s="12" t="s">
        <v>8279</v>
      </c>
      <c r="D3226" s="13" t="s">
        <v>4931</v>
      </c>
      <c r="E3226" s="13" t="s">
        <v>5083</v>
      </c>
      <c r="F3226" s="13" t="s">
        <v>8282</v>
      </c>
      <c r="G3226" s="14" t="s">
        <v>4942</v>
      </c>
      <c r="H3226" s="14" t="s">
        <v>4922</v>
      </c>
      <c r="I3226" s="14" t="s">
        <v>5427</v>
      </c>
      <c r="J3226" s="14" t="s">
        <v>4924</v>
      </c>
      <c r="K3226" s="16">
        <v>15</v>
      </c>
    </row>
    <row r="3227" spans="1:11">
      <c r="A3227" s="12" t="s">
        <v>8227</v>
      </c>
      <c r="B3227" s="12" t="s">
        <v>8228</v>
      </c>
      <c r="C3227" s="12" t="s">
        <v>8279</v>
      </c>
      <c r="D3227" s="13" t="s">
        <v>4934</v>
      </c>
      <c r="E3227" s="13" t="s">
        <v>4934</v>
      </c>
      <c r="F3227" s="13" t="s">
        <v>7641</v>
      </c>
      <c r="G3227" s="14" t="s">
        <v>4921</v>
      </c>
      <c r="H3227" s="14" t="s">
        <v>4926</v>
      </c>
      <c r="I3227" s="14" t="s">
        <v>4927</v>
      </c>
      <c r="J3227" s="14" t="s">
        <v>4936</v>
      </c>
      <c r="K3227" s="16">
        <v>15</v>
      </c>
    </row>
    <row r="3228" spans="1:11">
      <c r="A3228" s="12" t="s">
        <v>8227</v>
      </c>
      <c r="B3228" s="12" t="s">
        <v>8228</v>
      </c>
      <c r="C3228" s="12" t="s">
        <v>8279</v>
      </c>
      <c r="D3228" s="13" t="s">
        <v>4940</v>
      </c>
      <c r="E3228" s="13" t="s">
        <v>4941</v>
      </c>
      <c r="F3228" s="13" t="s">
        <v>8283</v>
      </c>
      <c r="G3228" s="14" t="s">
        <v>4921</v>
      </c>
      <c r="H3228" s="14" t="s">
        <v>4952</v>
      </c>
      <c r="I3228" s="14" t="s">
        <v>4927</v>
      </c>
      <c r="J3228" s="14" t="s">
        <v>4924</v>
      </c>
      <c r="K3228" s="16">
        <v>15</v>
      </c>
    </row>
    <row r="3229" spans="1:11">
      <c r="A3229" s="12" t="s">
        <v>8227</v>
      </c>
      <c r="B3229" s="12" t="s">
        <v>8228</v>
      </c>
      <c r="C3229" s="12" t="s">
        <v>8284</v>
      </c>
      <c r="D3229" s="13" t="s">
        <v>4918</v>
      </c>
      <c r="E3229" s="13" t="s">
        <v>4919</v>
      </c>
      <c r="F3229" s="13" t="s">
        <v>8285</v>
      </c>
      <c r="G3229" s="14" t="s">
        <v>5004</v>
      </c>
      <c r="H3229" s="14" t="s">
        <v>5125</v>
      </c>
      <c r="I3229" s="14" t="s">
        <v>5065</v>
      </c>
      <c r="J3229" s="14" t="s">
        <v>4924</v>
      </c>
      <c r="K3229" s="16">
        <v>14</v>
      </c>
    </row>
    <row r="3230" spans="1:11">
      <c r="A3230" s="12" t="s">
        <v>8227</v>
      </c>
      <c r="B3230" s="12" t="s">
        <v>8228</v>
      </c>
      <c r="C3230" s="12" t="s">
        <v>8284</v>
      </c>
      <c r="D3230" s="13" t="s">
        <v>4918</v>
      </c>
      <c r="E3230" s="13" t="s">
        <v>4939</v>
      </c>
      <c r="F3230" s="13" t="s">
        <v>8286</v>
      </c>
      <c r="G3230" s="14" t="s">
        <v>4921</v>
      </c>
      <c r="H3230" s="14" t="s">
        <v>4952</v>
      </c>
      <c r="I3230" s="14" t="s">
        <v>4927</v>
      </c>
      <c r="J3230" s="14" t="s">
        <v>4924</v>
      </c>
      <c r="K3230" s="16">
        <v>14</v>
      </c>
    </row>
    <row r="3231" spans="1:11">
      <c r="A3231" s="12" t="s">
        <v>8227</v>
      </c>
      <c r="B3231" s="12" t="s">
        <v>8228</v>
      </c>
      <c r="C3231" s="12" t="s">
        <v>8284</v>
      </c>
      <c r="D3231" s="13" t="s">
        <v>4931</v>
      </c>
      <c r="E3231" s="13" t="s">
        <v>5083</v>
      </c>
      <c r="F3231" s="13" t="s">
        <v>8287</v>
      </c>
      <c r="G3231" s="14" t="s">
        <v>4921</v>
      </c>
      <c r="H3231" s="14" t="s">
        <v>5223</v>
      </c>
      <c r="I3231" s="14" t="s">
        <v>4947</v>
      </c>
      <c r="J3231" s="14" t="s">
        <v>4924</v>
      </c>
      <c r="K3231" s="16">
        <v>14</v>
      </c>
    </row>
    <row r="3232" spans="1:11">
      <c r="A3232" s="12" t="s">
        <v>8227</v>
      </c>
      <c r="B3232" s="12" t="s">
        <v>8228</v>
      </c>
      <c r="C3232" s="12" t="s">
        <v>8284</v>
      </c>
      <c r="D3232" s="13" t="s">
        <v>4934</v>
      </c>
      <c r="E3232" s="13" t="s">
        <v>4934</v>
      </c>
      <c r="F3232" s="13" t="s">
        <v>5047</v>
      </c>
      <c r="G3232" s="14" t="s">
        <v>4921</v>
      </c>
      <c r="H3232" s="14" t="s">
        <v>4926</v>
      </c>
      <c r="I3232" s="14" t="s">
        <v>4927</v>
      </c>
      <c r="J3232" s="14" t="s">
        <v>4936</v>
      </c>
      <c r="K3232" s="16">
        <v>14</v>
      </c>
    </row>
    <row r="3233" spans="1:11">
      <c r="A3233" s="12" t="s">
        <v>8227</v>
      </c>
      <c r="B3233" s="12" t="s">
        <v>8228</v>
      </c>
      <c r="C3233" s="12" t="s">
        <v>8284</v>
      </c>
      <c r="D3233" s="13" t="s">
        <v>4940</v>
      </c>
      <c r="E3233" s="13" t="s">
        <v>4941</v>
      </c>
      <c r="F3233" s="13" t="s">
        <v>8288</v>
      </c>
      <c r="G3233" s="14" t="s">
        <v>5004</v>
      </c>
      <c r="H3233" s="14" t="s">
        <v>5125</v>
      </c>
      <c r="I3233" s="14" t="s">
        <v>5458</v>
      </c>
      <c r="J3233" s="14" t="s">
        <v>4924</v>
      </c>
      <c r="K3233" s="16">
        <v>14</v>
      </c>
    </row>
    <row r="3234" spans="1:11">
      <c r="A3234" s="12" t="s">
        <v>8227</v>
      </c>
      <c r="B3234" s="12" t="s">
        <v>8228</v>
      </c>
      <c r="C3234" s="12" t="s">
        <v>8289</v>
      </c>
      <c r="D3234" s="13" t="s">
        <v>4918</v>
      </c>
      <c r="E3234" s="13" t="s">
        <v>4919</v>
      </c>
      <c r="F3234" s="13" t="s">
        <v>8290</v>
      </c>
      <c r="G3234" s="14" t="s">
        <v>4921</v>
      </c>
      <c r="H3234" s="14" t="s">
        <v>8291</v>
      </c>
      <c r="I3234" s="14" t="s">
        <v>6921</v>
      </c>
      <c r="J3234" s="14" t="s">
        <v>4924</v>
      </c>
      <c r="K3234" s="16">
        <v>37.628</v>
      </c>
    </row>
    <row r="3235" spans="1:11">
      <c r="A3235" s="12" t="s">
        <v>8227</v>
      </c>
      <c r="B3235" s="12" t="s">
        <v>8228</v>
      </c>
      <c r="C3235" s="12" t="s">
        <v>8289</v>
      </c>
      <c r="D3235" s="13" t="s">
        <v>4918</v>
      </c>
      <c r="E3235" s="13" t="s">
        <v>4919</v>
      </c>
      <c r="F3235" s="13" t="s">
        <v>8292</v>
      </c>
      <c r="G3235" s="14" t="s">
        <v>4921</v>
      </c>
      <c r="H3235" s="14" t="s">
        <v>4926</v>
      </c>
      <c r="I3235" s="14" t="s">
        <v>4927</v>
      </c>
      <c r="J3235" s="14" t="s">
        <v>4924</v>
      </c>
      <c r="K3235" s="16">
        <v>37.628</v>
      </c>
    </row>
    <row r="3236" spans="1:11">
      <c r="A3236" s="12" t="s">
        <v>8227</v>
      </c>
      <c r="B3236" s="12" t="s">
        <v>8228</v>
      </c>
      <c r="C3236" s="12" t="s">
        <v>8289</v>
      </c>
      <c r="D3236" s="13" t="s">
        <v>4931</v>
      </c>
      <c r="E3236" s="13" t="s">
        <v>4932</v>
      </c>
      <c r="F3236" s="13" t="s">
        <v>5222</v>
      </c>
      <c r="G3236" s="14" t="s">
        <v>5004</v>
      </c>
      <c r="H3236" s="14" t="s">
        <v>4974</v>
      </c>
      <c r="I3236" s="14" t="s">
        <v>4927</v>
      </c>
      <c r="J3236" s="14" t="s">
        <v>4924</v>
      </c>
      <c r="K3236" s="16">
        <v>37.628</v>
      </c>
    </row>
    <row r="3237" spans="1:11">
      <c r="A3237" s="12" t="s">
        <v>8227</v>
      </c>
      <c r="B3237" s="12" t="s">
        <v>8228</v>
      </c>
      <c r="C3237" s="12" t="s">
        <v>8289</v>
      </c>
      <c r="D3237" s="13" t="s">
        <v>4934</v>
      </c>
      <c r="E3237" s="13" t="s">
        <v>4998</v>
      </c>
      <c r="F3237" s="13" t="s">
        <v>5146</v>
      </c>
      <c r="G3237" s="14" t="s">
        <v>4921</v>
      </c>
      <c r="H3237" s="14" t="s">
        <v>4926</v>
      </c>
      <c r="I3237" s="14" t="s">
        <v>4927</v>
      </c>
      <c r="J3237" s="14" t="s">
        <v>4936</v>
      </c>
      <c r="K3237" s="16">
        <v>37.628</v>
      </c>
    </row>
    <row r="3238" spans="1:11">
      <c r="A3238" s="12" t="s">
        <v>8227</v>
      </c>
      <c r="B3238" s="12" t="s">
        <v>8228</v>
      </c>
      <c r="C3238" s="12" t="s">
        <v>8289</v>
      </c>
      <c r="D3238" s="13" t="s">
        <v>4940</v>
      </c>
      <c r="E3238" s="13" t="s">
        <v>4941</v>
      </c>
      <c r="F3238" s="13" t="s">
        <v>8293</v>
      </c>
      <c r="G3238" s="14" t="s">
        <v>4942</v>
      </c>
      <c r="H3238" s="14" t="s">
        <v>4938</v>
      </c>
      <c r="I3238" s="14" t="s">
        <v>4927</v>
      </c>
      <c r="J3238" s="14" t="s">
        <v>4924</v>
      </c>
      <c r="K3238" s="16">
        <v>37.628</v>
      </c>
    </row>
    <row r="3239" spans="1:11">
      <c r="A3239" s="12" t="s">
        <v>8227</v>
      </c>
      <c r="B3239" s="12" t="s">
        <v>8228</v>
      </c>
      <c r="C3239" s="12" t="s">
        <v>8294</v>
      </c>
      <c r="D3239" s="13" t="s">
        <v>4918</v>
      </c>
      <c r="E3239" s="13" t="s">
        <v>4919</v>
      </c>
      <c r="F3239" s="13" t="s">
        <v>8295</v>
      </c>
      <c r="G3239" s="14" t="s">
        <v>4921</v>
      </c>
      <c r="H3239" s="14" t="s">
        <v>8296</v>
      </c>
      <c r="I3239" s="14" t="s">
        <v>5351</v>
      </c>
      <c r="J3239" s="14" t="s">
        <v>4924</v>
      </c>
      <c r="K3239" s="16">
        <v>108.314602</v>
      </c>
    </row>
    <row r="3240" spans="1:11">
      <c r="A3240" s="12" t="s">
        <v>8227</v>
      </c>
      <c r="B3240" s="12" t="s">
        <v>8228</v>
      </c>
      <c r="C3240" s="12" t="s">
        <v>8294</v>
      </c>
      <c r="D3240" s="13" t="s">
        <v>4918</v>
      </c>
      <c r="E3240" s="13" t="s">
        <v>4943</v>
      </c>
      <c r="F3240" s="13" t="s">
        <v>8297</v>
      </c>
      <c r="G3240" s="14" t="s">
        <v>4942</v>
      </c>
      <c r="H3240" s="14" t="s">
        <v>4938</v>
      </c>
      <c r="I3240" s="14" t="s">
        <v>4927</v>
      </c>
      <c r="J3240" s="14" t="s">
        <v>4924</v>
      </c>
      <c r="K3240" s="16">
        <v>108.314602</v>
      </c>
    </row>
    <row r="3241" spans="1:11">
      <c r="A3241" s="12" t="s">
        <v>8227</v>
      </c>
      <c r="B3241" s="12" t="s">
        <v>8228</v>
      </c>
      <c r="C3241" s="12" t="s">
        <v>8294</v>
      </c>
      <c r="D3241" s="13" t="s">
        <v>4931</v>
      </c>
      <c r="E3241" s="13" t="s">
        <v>4932</v>
      </c>
      <c r="F3241" s="13" t="s">
        <v>8298</v>
      </c>
      <c r="G3241" s="14" t="s">
        <v>4942</v>
      </c>
      <c r="H3241" s="14" t="s">
        <v>4938</v>
      </c>
      <c r="I3241" s="14" t="s">
        <v>4927</v>
      </c>
      <c r="J3241" s="14" t="s">
        <v>4924</v>
      </c>
      <c r="K3241" s="16">
        <v>108.314602</v>
      </c>
    </row>
    <row r="3242" spans="1:11">
      <c r="A3242" s="12" t="s">
        <v>8227</v>
      </c>
      <c r="B3242" s="12" t="s">
        <v>8228</v>
      </c>
      <c r="C3242" s="12" t="s">
        <v>8294</v>
      </c>
      <c r="D3242" s="13" t="s">
        <v>4931</v>
      </c>
      <c r="E3242" s="13" t="s">
        <v>5083</v>
      </c>
      <c r="F3242" s="13" t="s">
        <v>8299</v>
      </c>
      <c r="G3242" s="14" t="s">
        <v>4942</v>
      </c>
      <c r="H3242" s="14" t="s">
        <v>4966</v>
      </c>
      <c r="I3242" s="14" t="s">
        <v>5573</v>
      </c>
      <c r="J3242" s="14" t="s">
        <v>4924</v>
      </c>
      <c r="K3242" s="16">
        <v>108.314602</v>
      </c>
    </row>
    <row r="3243" spans="1:11">
      <c r="A3243" s="12" t="s">
        <v>8227</v>
      </c>
      <c r="B3243" s="12" t="s">
        <v>8228</v>
      </c>
      <c r="C3243" s="12" t="s">
        <v>8294</v>
      </c>
      <c r="D3243" s="13" t="s">
        <v>4934</v>
      </c>
      <c r="E3243" s="13" t="s">
        <v>4998</v>
      </c>
      <c r="F3243" s="13" t="s">
        <v>7641</v>
      </c>
      <c r="G3243" s="14" t="s">
        <v>4921</v>
      </c>
      <c r="H3243" s="14" t="s">
        <v>4926</v>
      </c>
      <c r="I3243" s="14" t="s">
        <v>4927</v>
      </c>
      <c r="J3243" s="14" t="s">
        <v>4936</v>
      </c>
      <c r="K3243" s="16">
        <v>108.314602</v>
      </c>
    </row>
    <row r="3244" spans="1:11">
      <c r="A3244" s="12" t="s">
        <v>8227</v>
      </c>
      <c r="B3244" s="12" t="s">
        <v>8228</v>
      </c>
      <c r="C3244" s="12" t="s">
        <v>8300</v>
      </c>
      <c r="D3244" s="13"/>
      <c r="E3244" s="13"/>
      <c r="F3244" s="13"/>
      <c r="G3244" s="14"/>
      <c r="H3244" s="14"/>
      <c r="I3244" s="14"/>
      <c r="J3244" s="14"/>
      <c r="K3244" s="16">
        <v>112.55192</v>
      </c>
    </row>
    <row r="3245" spans="1:11">
      <c r="A3245" s="12" t="s">
        <v>8227</v>
      </c>
      <c r="B3245" s="12" t="s">
        <v>8228</v>
      </c>
      <c r="C3245" s="12" t="s">
        <v>8301</v>
      </c>
      <c r="D3245" s="13" t="s">
        <v>4918</v>
      </c>
      <c r="E3245" s="13" t="s">
        <v>4919</v>
      </c>
      <c r="F3245" s="13" t="s">
        <v>8302</v>
      </c>
      <c r="G3245" s="14" t="s">
        <v>4921</v>
      </c>
      <c r="H3245" s="14" t="s">
        <v>6252</v>
      </c>
      <c r="I3245" s="14" t="s">
        <v>5065</v>
      </c>
      <c r="J3245" s="14" t="s">
        <v>4924</v>
      </c>
      <c r="K3245" s="16">
        <v>12.4928</v>
      </c>
    </row>
    <row r="3246" spans="1:11">
      <c r="A3246" s="12" t="s">
        <v>8227</v>
      </c>
      <c r="B3246" s="12" t="s">
        <v>8228</v>
      </c>
      <c r="C3246" s="12" t="s">
        <v>8301</v>
      </c>
      <c r="D3246" s="13" t="s">
        <v>4918</v>
      </c>
      <c r="E3246" s="13" t="s">
        <v>4943</v>
      </c>
      <c r="F3246" s="13" t="s">
        <v>8303</v>
      </c>
      <c r="G3246" s="14" t="s">
        <v>4942</v>
      </c>
      <c r="H3246" s="14" t="s">
        <v>4938</v>
      </c>
      <c r="I3246" s="14" t="s">
        <v>4927</v>
      </c>
      <c r="J3246" s="14" t="s">
        <v>4924</v>
      </c>
      <c r="K3246" s="16">
        <v>12.4928</v>
      </c>
    </row>
    <row r="3247" spans="1:11">
      <c r="A3247" s="12" t="s">
        <v>8227</v>
      </c>
      <c r="B3247" s="12" t="s">
        <v>8228</v>
      </c>
      <c r="C3247" s="12" t="s">
        <v>8301</v>
      </c>
      <c r="D3247" s="13" t="s">
        <v>4931</v>
      </c>
      <c r="E3247" s="13" t="s">
        <v>4932</v>
      </c>
      <c r="F3247" s="13" t="s">
        <v>8304</v>
      </c>
      <c r="G3247" s="14" t="s">
        <v>4960</v>
      </c>
      <c r="H3247" s="14"/>
      <c r="I3247" s="14"/>
      <c r="J3247" s="14" t="s">
        <v>4924</v>
      </c>
      <c r="K3247" s="16">
        <v>12.4928</v>
      </c>
    </row>
    <row r="3248" spans="1:11">
      <c r="A3248" s="12" t="s">
        <v>8227</v>
      </c>
      <c r="B3248" s="12" t="s">
        <v>8228</v>
      </c>
      <c r="C3248" s="12" t="s">
        <v>8301</v>
      </c>
      <c r="D3248" s="13" t="s">
        <v>4934</v>
      </c>
      <c r="E3248" s="13" t="s">
        <v>4934</v>
      </c>
      <c r="F3248" s="13" t="s">
        <v>7641</v>
      </c>
      <c r="G3248" s="14" t="s">
        <v>4921</v>
      </c>
      <c r="H3248" s="14" t="s">
        <v>4926</v>
      </c>
      <c r="I3248" s="14" t="s">
        <v>4927</v>
      </c>
      <c r="J3248" s="14" t="s">
        <v>4936</v>
      </c>
      <c r="K3248" s="16">
        <v>12.4928</v>
      </c>
    </row>
    <row r="3249" spans="1:11">
      <c r="A3249" s="12" t="s">
        <v>8227</v>
      </c>
      <c r="B3249" s="12" t="s">
        <v>8228</v>
      </c>
      <c r="C3249" s="12" t="s">
        <v>8301</v>
      </c>
      <c r="D3249" s="13" t="s">
        <v>4940</v>
      </c>
      <c r="E3249" s="13" t="s">
        <v>4941</v>
      </c>
      <c r="F3249" s="13" t="s">
        <v>8305</v>
      </c>
      <c r="G3249" s="14" t="s">
        <v>4921</v>
      </c>
      <c r="H3249" s="14" t="s">
        <v>4966</v>
      </c>
      <c r="I3249" s="14" t="s">
        <v>5573</v>
      </c>
      <c r="J3249" s="14" t="s">
        <v>4924</v>
      </c>
      <c r="K3249" s="16">
        <v>12.4928</v>
      </c>
    </row>
    <row r="3250" spans="1:11">
      <c r="A3250" s="12" t="s">
        <v>8227</v>
      </c>
      <c r="B3250" s="12" t="s">
        <v>8228</v>
      </c>
      <c r="C3250" s="12" t="s">
        <v>8306</v>
      </c>
      <c r="D3250" s="13" t="s">
        <v>4918</v>
      </c>
      <c r="E3250" s="13" t="s">
        <v>4919</v>
      </c>
      <c r="F3250" s="13" t="s">
        <v>8307</v>
      </c>
      <c r="G3250" s="14" t="s">
        <v>4921</v>
      </c>
      <c r="H3250" s="14" t="s">
        <v>8308</v>
      </c>
      <c r="I3250" s="14" t="s">
        <v>7874</v>
      </c>
      <c r="J3250" s="14" t="s">
        <v>4924</v>
      </c>
      <c r="K3250" s="16">
        <v>12.9222</v>
      </c>
    </row>
    <row r="3251" spans="1:11">
      <c r="A3251" s="12" t="s">
        <v>8227</v>
      </c>
      <c r="B3251" s="12" t="s">
        <v>8228</v>
      </c>
      <c r="C3251" s="12" t="s">
        <v>8306</v>
      </c>
      <c r="D3251" s="13" t="s">
        <v>4918</v>
      </c>
      <c r="E3251" s="13" t="s">
        <v>5112</v>
      </c>
      <c r="F3251" s="13" t="s">
        <v>8309</v>
      </c>
      <c r="G3251" s="14" t="s">
        <v>4960</v>
      </c>
      <c r="H3251" s="14"/>
      <c r="I3251" s="14"/>
      <c r="J3251" s="14" t="s">
        <v>4924</v>
      </c>
      <c r="K3251" s="16">
        <v>12.9222</v>
      </c>
    </row>
    <row r="3252" spans="1:11">
      <c r="A3252" s="12" t="s">
        <v>8227</v>
      </c>
      <c r="B3252" s="12" t="s">
        <v>8228</v>
      </c>
      <c r="C3252" s="12" t="s">
        <v>8306</v>
      </c>
      <c r="D3252" s="13" t="s">
        <v>4931</v>
      </c>
      <c r="E3252" s="13" t="s">
        <v>4961</v>
      </c>
      <c r="F3252" s="13" t="s">
        <v>8310</v>
      </c>
      <c r="G3252" s="14" t="s">
        <v>4921</v>
      </c>
      <c r="H3252" s="14" t="s">
        <v>4926</v>
      </c>
      <c r="I3252" s="14" t="s">
        <v>4927</v>
      </c>
      <c r="J3252" s="14" t="s">
        <v>4924</v>
      </c>
      <c r="K3252" s="16">
        <v>12.9222</v>
      </c>
    </row>
    <row r="3253" spans="1:11">
      <c r="A3253" s="12" t="s">
        <v>8227</v>
      </c>
      <c r="B3253" s="12" t="s">
        <v>8228</v>
      </c>
      <c r="C3253" s="12" t="s">
        <v>8306</v>
      </c>
      <c r="D3253" s="13" t="s">
        <v>4934</v>
      </c>
      <c r="E3253" s="13" t="s">
        <v>4998</v>
      </c>
      <c r="F3253" s="13" t="s">
        <v>8311</v>
      </c>
      <c r="G3253" s="14" t="s">
        <v>4921</v>
      </c>
      <c r="H3253" s="14" t="s">
        <v>4926</v>
      </c>
      <c r="I3253" s="14" t="s">
        <v>4927</v>
      </c>
      <c r="J3253" s="14" t="s">
        <v>4936</v>
      </c>
      <c r="K3253" s="16">
        <v>12.9222</v>
      </c>
    </row>
    <row r="3254" spans="1:11">
      <c r="A3254" s="12" t="s">
        <v>8227</v>
      </c>
      <c r="B3254" s="12" t="s">
        <v>8228</v>
      </c>
      <c r="C3254" s="12" t="s">
        <v>8306</v>
      </c>
      <c r="D3254" s="13" t="s">
        <v>4940</v>
      </c>
      <c r="E3254" s="13" t="s">
        <v>8312</v>
      </c>
      <c r="F3254" s="13" t="s">
        <v>8313</v>
      </c>
      <c r="G3254" s="14" t="s">
        <v>4921</v>
      </c>
      <c r="H3254" s="14" t="s">
        <v>4926</v>
      </c>
      <c r="I3254" s="14" t="s">
        <v>4927</v>
      </c>
      <c r="J3254" s="14" t="s">
        <v>4924</v>
      </c>
      <c r="K3254" s="16">
        <v>12.9222</v>
      </c>
    </row>
    <row r="3255" spans="1:11">
      <c r="A3255" s="12" t="s">
        <v>8227</v>
      </c>
      <c r="B3255" s="12" t="s">
        <v>8228</v>
      </c>
      <c r="C3255" s="12" t="s">
        <v>8314</v>
      </c>
      <c r="D3255" s="13" t="s">
        <v>4918</v>
      </c>
      <c r="E3255" s="13" t="s">
        <v>4919</v>
      </c>
      <c r="F3255" s="13" t="s">
        <v>8315</v>
      </c>
      <c r="G3255" s="14" t="s">
        <v>4942</v>
      </c>
      <c r="H3255" s="14" t="s">
        <v>8316</v>
      </c>
      <c r="I3255" s="14" t="s">
        <v>7874</v>
      </c>
      <c r="J3255" s="14" t="s">
        <v>4924</v>
      </c>
      <c r="K3255" s="16">
        <v>15.9</v>
      </c>
    </row>
    <row r="3256" spans="1:11">
      <c r="A3256" s="12" t="s">
        <v>8227</v>
      </c>
      <c r="B3256" s="12" t="s">
        <v>8228</v>
      </c>
      <c r="C3256" s="12" t="s">
        <v>8314</v>
      </c>
      <c r="D3256" s="13" t="s">
        <v>4918</v>
      </c>
      <c r="E3256" s="13" t="s">
        <v>4968</v>
      </c>
      <c r="F3256" s="13" t="s">
        <v>8317</v>
      </c>
      <c r="G3256" s="14" t="s">
        <v>4960</v>
      </c>
      <c r="H3256" s="14"/>
      <c r="I3256" s="14"/>
      <c r="J3256" s="14" t="s">
        <v>4924</v>
      </c>
      <c r="K3256" s="16">
        <v>15.9</v>
      </c>
    </row>
    <row r="3257" spans="1:11">
      <c r="A3257" s="12" t="s">
        <v>8227</v>
      </c>
      <c r="B3257" s="12" t="s">
        <v>8228</v>
      </c>
      <c r="C3257" s="12" t="s">
        <v>8314</v>
      </c>
      <c r="D3257" s="13" t="s">
        <v>4931</v>
      </c>
      <c r="E3257" s="13" t="s">
        <v>5089</v>
      </c>
      <c r="F3257" s="13" t="s">
        <v>8318</v>
      </c>
      <c r="G3257" s="14" t="s">
        <v>4960</v>
      </c>
      <c r="H3257" s="14"/>
      <c r="I3257" s="14"/>
      <c r="J3257" s="14" t="s">
        <v>4924</v>
      </c>
      <c r="K3257" s="16">
        <v>15.9</v>
      </c>
    </row>
    <row r="3258" spans="1:11">
      <c r="A3258" s="12" t="s">
        <v>8227</v>
      </c>
      <c r="B3258" s="12" t="s">
        <v>8228</v>
      </c>
      <c r="C3258" s="12" t="s">
        <v>8314</v>
      </c>
      <c r="D3258" s="13" t="s">
        <v>4934</v>
      </c>
      <c r="E3258" s="13" t="s">
        <v>4934</v>
      </c>
      <c r="F3258" s="13" t="s">
        <v>4999</v>
      </c>
      <c r="G3258" s="14" t="s">
        <v>4921</v>
      </c>
      <c r="H3258" s="14" t="s">
        <v>4926</v>
      </c>
      <c r="I3258" s="14" t="s">
        <v>4927</v>
      </c>
      <c r="J3258" s="14" t="s">
        <v>4936</v>
      </c>
      <c r="K3258" s="16">
        <v>15.9</v>
      </c>
    </row>
    <row r="3259" spans="1:11">
      <c r="A3259" s="12" t="s">
        <v>8227</v>
      </c>
      <c r="B3259" s="12" t="s">
        <v>8228</v>
      </c>
      <c r="C3259" s="12" t="s">
        <v>8314</v>
      </c>
      <c r="D3259" s="13" t="s">
        <v>4940</v>
      </c>
      <c r="E3259" s="13" t="s">
        <v>4941</v>
      </c>
      <c r="F3259" s="13" t="s">
        <v>8319</v>
      </c>
      <c r="G3259" s="14" t="s">
        <v>4921</v>
      </c>
      <c r="H3259" s="14" t="s">
        <v>4926</v>
      </c>
      <c r="I3259" s="14" t="s">
        <v>4927</v>
      </c>
      <c r="J3259" s="14" t="s">
        <v>4924</v>
      </c>
      <c r="K3259" s="16">
        <v>15.9</v>
      </c>
    </row>
    <row r="3260" spans="1:11">
      <c r="A3260" s="12" t="s">
        <v>8227</v>
      </c>
      <c r="B3260" s="12" t="s">
        <v>8228</v>
      </c>
      <c r="C3260" s="12" t="s">
        <v>8320</v>
      </c>
      <c r="D3260" s="13" t="s">
        <v>4918</v>
      </c>
      <c r="E3260" s="13" t="s">
        <v>4919</v>
      </c>
      <c r="F3260" s="13" t="s">
        <v>8321</v>
      </c>
      <c r="G3260" s="14" t="s">
        <v>4921</v>
      </c>
      <c r="H3260" s="14" t="s">
        <v>5534</v>
      </c>
      <c r="I3260" s="14" t="s">
        <v>8026</v>
      </c>
      <c r="J3260" s="14" t="s">
        <v>4924</v>
      </c>
      <c r="K3260" s="16">
        <v>10</v>
      </c>
    </row>
    <row r="3261" spans="1:11">
      <c r="A3261" s="12" t="s">
        <v>8227</v>
      </c>
      <c r="B3261" s="12" t="s">
        <v>8228</v>
      </c>
      <c r="C3261" s="12" t="s">
        <v>8320</v>
      </c>
      <c r="D3261" s="13" t="s">
        <v>4918</v>
      </c>
      <c r="E3261" s="13" t="s">
        <v>4968</v>
      </c>
      <c r="F3261" s="13" t="s">
        <v>8322</v>
      </c>
      <c r="G3261" s="14" t="s">
        <v>5004</v>
      </c>
      <c r="H3261" s="14" t="s">
        <v>4974</v>
      </c>
      <c r="I3261" s="14" t="s">
        <v>4927</v>
      </c>
      <c r="J3261" s="14" t="s">
        <v>4924</v>
      </c>
      <c r="K3261" s="16">
        <v>10</v>
      </c>
    </row>
    <row r="3262" spans="1:11">
      <c r="A3262" s="12" t="s">
        <v>8227</v>
      </c>
      <c r="B3262" s="12" t="s">
        <v>8228</v>
      </c>
      <c r="C3262" s="12" t="s">
        <v>8320</v>
      </c>
      <c r="D3262" s="13" t="s">
        <v>4931</v>
      </c>
      <c r="E3262" s="13" t="s">
        <v>5089</v>
      </c>
      <c r="F3262" s="13" t="s">
        <v>8323</v>
      </c>
      <c r="G3262" s="14" t="s">
        <v>4960</v>
      </c>
      <c r="H3262" s="14"/>
      <c r="I3262" s="14"/>
      <c r="J3262" s="14" t="s">
        <v>4924</v>
      </c>
      <c r="K3262" s="16">
        <v>10</v>
      </c>
    </row>
    <row r="3263" spans="1:11">
      <c r="A3263" s="12" t="s">
        <v>8227</v>
      </c>
      <c r="B3263" s="12" t="s">
        <v>8228</v>
      </c>
      <c r="C3263" s="12" t="s">
        <v>8320</v>
      </c>
      <c r="D3263" s="13" t="s">
        <v>4934</v>
      </c>
      <c r="E3263" s="13" t="s">
        <v>4934</v>
      </c>
      <c r="F3263" s="13" t="s">
        <v>5146</v>
      </c>
      <c r="G3263" s="14" t="s">
        <v>4921</v>
      </c>
      <c r="H3263" s="14" t="s">
        <v>4926</v>
      </c>
      <c r="I3263" s="14" t="s">
        <v>4927</v>
      </c>
      <c r="J3263" s="14" t="s">
        <v>4936</v>
      </c>
      <c r="K3263" s="16">
        <v>10</v>
      </c>
    </row>
    <row r="3264" spans="1:11">
      <c r="A3264" s="12" t="s">
        <v>8227</v>
      </c>
      <c r="B3264" s="12" t="s">
        <v>8228</v>
      </c>
      <c r="C3264" s="12" t="s">
        <v>8320</v>
      </c>
      <c r="D3264" s="13" t="s">
        <v>4940</v>
      </c>
      <c r="E3264" s="13" t="s">
        <v>4941</v>
      </c>
      <c r="F3264" s="13" t="s">
        <v>8268</v>
      </c>
      <c r="G3264" s="14" t="s">
        <v>4942</v>
      </c>
      <c r="H3264" s="14" t="s">
        <v>4938</v>
      </c>
      <c r="I3264" s="14" t="s">
        <v>4927</v>
      </c>
      <c r="J3264" s="14" t="s">
        <v>4924</v>
      </c>
      <c r="K3264" s="16">
        <v>10</v>
      </c>
    </row>
    <row r="3265" spans="1:11">
      <c r="A3265" s="12" t="s">
        <v>8227</v>
      </c>
      <c r="B3265" s="12" t="s">
        <v>8228</v>
      </c>
      <c r="C3265" s="12" t="s">
        <v>8324</v>
      </c>
      <c r="D3265" s="13" t="s">
        <v>4918</v>
      </c>
      <c r="E3265" s="13" t="s">
        <v>4939</v>
      </c>
      <c r="F3265" s="13" t="s">
        <v>8325</v>
      </c>
      <c r="G3265" s="14" t="s">
        <v>4921</v>
      </c>
      <c r="H3265" s="14" t="s">
        <v>4926</v>
      </c>
      <c r="I3265" s="14" t="s">
        <v>4927</v>
      </c>
      <c r="J3265" s="14" t="s">
        <v>4924</v>
      </c>
      <c r="K3265" s="16">
        <v>7.75</v>
      </c>
    </row>
    <row r="3266" spans="1:11">
      <c r="A3266" s="12" t="s">
        <v>8227</v>
      </c>
      <c r="B3266" s="12" t="s">
        <v>8228</v>
      </c>
      <c r="C3266" s="12" t="s">
        <v>8324</v>
      </c>
      <c r="D3266" s="13" t="s">
        <v>4918</v>
      </c>
      <c r="E3266" s="13" t="s">
        <v>4943</v>
      </c>
      <c r="F3266" s="13" t="s">
        <v>8326</v>
      </c>
      <c r="G3266" s="14" t="s">
        <v>4942</v>
      </c>
      <c r="H3266" s="14" t="s">
        <v>4938</v>
      </c>
      <c r="I3266" s="14" t="s">
        <v>4927</v>
      </c>
      <c r="J3266" s="14" t="s">
        <v>4924</v>
      </c>
      <c r="K3266" s="16">
        <v>7.75</v>
      </c>
    </row>
    <row r="3267" spans="1:11">
      <c r="A3267" s="12" t="s">
        <v>8227</v>
      </c>
      <c r="B3267" s="12" t="s">
        <v>8228</v>
      </c>
      <c r="C3267" s="12" t="s">
        <v>8324</v>
      </c>
      <c r="D3267" s="13" t="s">
        <v>4931</v>
      </c>
      <c r="E3267" s="13" t="s">
        <v>4932</v>
      </c>
      <c r="F3267" s="13" t="s">
        <v>8327</v>
      </c>
      <c r="G3267" s="14" t="s">
        <v>4960</v>
      </c>
      <c r="H3267" s="14"/>
      <c r="I3267" s="14"/>
      <c r="J3267" s="14" t="s">
        <v>4924</v>
      </c>
      <c r="K3267" s="16">
        <v>7.75</v>
      </c>
    </row>
    <row r="3268" spans="1:11">
      <c r="A3268" s="12" t="s">
        <v>8227</v>
      </c>
      <c r="B3268" s="12" t="s">
        <v>8228</v>
      </c>
      <c r="C3268" s="12" t="s">
        <v>8324</v>
      </c>
      <c r="D3268" s="13" t="s">
        <v>4934</v>
      </c>
      <c r="E3268" s="13" t="s">
        <v>4934</v>
      </c>
      <c r="F3268" s="13" t="s">
        <v>4999</v>
      </c>
      <c r="G3268" s="14" t="s">
        <v>4921</v>
      </c>
      <c r="H3268" s="14" t="s">
        <v>4926</v>
      </c>
      <c r="I3268" s="14" t="s">
        <v>4927</v>
      </c>
      <c r="J3268" s="14" t="s">
        <v>4936</v>
      </c>
      <c r="K3268" s="16">
        <v>7.75</v>
      </c>
    </row>
    <row r="3269" spans="1:11">
      <c r="A3269" s="12" t="s">
        <v>8227</v>
      </c>
      <c r="B3269" s="12" t="s">
        <v>8228</v>
      </c>
      <c r="C3269" s="12" t="s">
        <v>8324</v>
      </c>
      <c r="D3269" s="13" t="s">
        <v>4940</v>
      </c>
      <c r="E3269" s="13" t="s">
        <v>4941</v>
      </c>
      <c r="F3269" s="13" t="s">
        <v>8328</v>
      </c>
      <c r="G3269" s="14" t="s">
        <v>4921</v>
      </c>
      <c r="H3269" s="14" t="s">
        <v>4926</v>
      </c>
      <c r="I3269" s="14" t="s">
        <v>4927</v>
      </c>
      <c r="J3269" s="14" t="s">
        <v>4924</v>
      </c>
      <c r="K3269" s="16">
        <v>7.75</v>
      </c>
    </row>
    <row r="3270" spans="1:11">
      <c r="A3270" s="12" t="s">
        <v>8227</v>
      </c>
      <c r="B3270" s="12" t="s">
        <v>8228</v>
      </c>
      <c r="C3270" s="12" t="s">
        <v>8329</v>
      </c>
      <c r="D3270" s="13" t="s">
        <v>4918</v>
      </c>
      <c r="E3270" s="13" t="s">
        <v>4919</v>
      </c>
      <c r="F3270" s="13" t="s">
        <v>8330</v>
      </c>
      <c r="G3270" s="14" t="s">
        <v>4942</v>
      </c>
      <c r="H3270" s="14" t="s">
        <v>4988</v>
      </c>
      <c r="I3270" s="14" t="s">
        <v>4949</v>
      </c>
      <c r="J3270" s="14" t="s">
        <v>4924</v>
      </c>
      <c r="K3270" s="16">
        <v>27</v>
      </c>
    </row>
    <row r="3271" spans="1:11">
      <c r="A3271" s="12" t="s">
        <v>8227</v>
      </c>
      <c r="B3271" s="12" t="s">
        <v>8228</v>
      </c>
      <c r="C3271" s="12" t="s">
        <v>8329</v>
      </c>
      <c r="D3271" s="13" t="s">
        <v>4918</v>
      </c>
      <c r="E3271" s="13" t="s">
        <v>4943</v>
      </c>
      <c r="F3271" s="13" t="s">
        <v>8331</v>
      </c>
      <c r="G3271" s="14" t="s">
        <v>4921</v>
      </c>
      <c r="H3271" s="14" t="s">
        <v>4926</v>
      </c>
      <c r="I3271" s="14" t="s">
        <v>4927</v>
      </c>
      <c r="J3271" s="14" t="s">
        <v>4924</v>
      </c>
      <c r="K3271" s="16">
        <v>27</v>
      </c>
    </row>
    <row r="3272" spans="1:11">
      <c r="A3272" s="12" t="s">
        <v>8227</v>
      </c>
      <c r="B3272" s="12" t="s">
        <v>8228</v>
      </c>
      <c r="C3272" s="12" t="s">
        <v>8329</v>
      </c>
      <c r="D3272" s="13" t="s">
        <v>4931</v>
      </c>
      <c r="E3272" s="13" t="s">
        <v>4932</v>
      </c>
      <c r="F3272" s="13" t="s">
        <v>8332</v>
      </c>
      <c r="G3272" s="14" t="s">
        <v>4960</v>
      </c>
      <c r="H3272" s="14"/>
      <c r="I3272" s="14"/>
      <c r="J3272" s="14" t="s">
        <v>4924</v>
      </c>
      <c r="K3272" s="16">
        <v>27</v>
      </c>
    </row>
    <row r="3273" spans="1:11">
      <c r="A3273" s="12" t="s">
        <v>8227</v>
      </c>
      <c r="B3273" s="12" t="s">
        <v>8228</v>
      </c>
      <c r="C3273" s="12" t="s">
        <v>8329</v>
      </c>
      <c r="D3273" s="13" t="s">
        <v>4934</v>
      </c>
      <c r="E3273" s="13" t="s">
        <v>4934</v>
      </c>
      <c r="F3273" s="13" t="s">
        <v>4999</v>
      </c>
      <c r="G3273" s="14" t="s">
        <v>4921</v>
      </c>
      <c r="H3273" s="14" t="s">
        <v>4926</v>
      </c>
      <c r="I3273" s="14" t="s">
        <v>4927</v>
      </c>
      <c r="J3273" s="14" t="s">
        <v>4936</v>
      </c>
      <c r="K3273" s="16">
        <v>27</v>
      </c>
    </row>
    <row r="3274" spans="1:11">
      <c r="A3274" s="12" t="s">
        <v>8227</v>
      </c>
      <c r="B3274" s="12" t="s">
        <v>8228</v>
      </c>
      <c r="C3274" s="12" t="s">
        <v>8329</v>
      </c>
      <c r="D3274" s="13" t="s">
        <v>4940</v>
      </c>
      <c r="E3274" s="13" t="s">
        <v>4941</v>
      </c>
      <c r="F3274" s="13" t="s">
        <v>8333</v>
      </c>
      <c r="G3274" s="14" t="s">
        <v>5004</v>
      </c>
      <c r="H3274" s="14" t="s">
        <v>8334</v>
      </c>
      <c r="I3274" s="14" t="s">
        <v>6471</v>
      </c>
      <c r="J3274" s="14" t="s">
        <v>4924</v>
      </c>
      <c r="K3274" s="16">
        <v>27</v>
      </c>
    </row>
    <row r="3275" spans="1:11">
      <c r="A3275" s="12" t="s">
        <v>8227</v>
      </c>
      <c r="B3275" s="12" t="s">
        <v>8228</v>
      </c>
      <c r="C3275" s="12" t="s">
        <v>8335</v>
      </c>
      <c r="D3275" s="13" t="s">
        <v>4918</v>
      </c>
      <c r="E3275" s="13" t="s">
        <v>4919</v>
      </c>
      <c r="F3275" s="13" t="s">
        <v>8336</v>
      </c>
      <c r="G3275" s="14" t="s">
        <v>4921</v>
      </c>
      <c r="H3275" s="14" t="s">
        <v>4966</v>
      </c>
      <c r="I3275" s="14" t="s">
        <v>4947</v>
      </c>
      <c r="J3275" s="14" t="s">
        <v>4924</v>
      </c>
      <c r="K3275" s="16">
        <v>10</v>
      </c>
    </row>
    <row r="3276" spans="1:11">
      <c r="A3276" s="12" t="s">
        <v>8227</v>
      </c>
      <c r="B3276" s="12" t="s">
        <v>8228</v>
      </c>
      <c r="C3276" s="12" t="s">
        <v>8335</v>
      </c>
      <c r="D3276" s="13" t="s">
        <v>4918</v>
      </c>
      <c r="E3276" s="13" t="s">
        <v>4943</v>
      </c>
      <c r="F3276" s="13" t="s">
        <v>8293</v>
      </c>
      <c r="G3276" s="14" t="s">
        <v>4921</v>
      </c>
      <c r="H3276" s="14" t="s">
        <v>4926</v>
      </c>
      <c r="I3276" s="14" t="s">
        <v>4927</v>
      </c>
      <c r="J3276" s="14" t="s">
        <v>4924</v>
      </c>
      <c r="K3276" s="16">
        <v>10</v>
      </c>
    </row>
    <row r="3277" spans="1:11">
      <c r="A3277" s="12" t="s">
        <v>8227</v>
      </c>
      <c r="B3277" s="12" t="s">
        <v>8228</v>
      </c>
      <c r="C3277" s="12" t="s">
        <v>8335</v>
      </c>
      <c r="D3277" s="13" t="s">
        <v>4931</v>
      </c>
      <c r="E3277" s="13" t="s">
        <v>5083</v>
      </c>
      <c r="F3277" s="13" t="s">
        <v>8337</v>
      </c>
      <c r="G3277" s="14" t="s">
        <v>4921</v>
      </c>
      <c r="H3277" s="14" t="s">
        <v>4966</v>
      </c>
      <c r="I3277" s="14" t="s">
        <v>5573</v>
      </c>
      <c r="J3277" s="14" t="s">
        <v>4924</v>
      </c>
      <c r="K3277" s="16">
        <v>10</v>
      </c>
    </row>
    <row r="3278" spans="1:11">
      <c r="A3278" s="12" t="s">
        <v>8227</v>
      </c>
      <c r="B3278" s="12" t="s">
        <v>8228</v>
      </c>
      <c r="C3278" s="12" t="s">
        <v>8335</v>
      </c>
      <c r="D3278" s="13" t="s">
        <v>4934</v>
      </c>
      <c r="E3278" s="13" t="s">
        <v>4934</v>
      </c>
      <c r="F3278" s="13" t="s">
        <v>4999</v>
      </c>
      <c r="G3278" s="14" t="s">
        <v>4921</v>
      </c>
      <c r="H3278" s="14" t="s">
        <v>4926</v>
      </c>
      <c r="I3278" s="14" t="s">
        <v>4927</v>
      </c>
      <c r="J3278" s="14" t="s">
        <v>4936</v>
      </c>
      <c r="K3278" s="16">
        <v>10</v>
      </c>
    </row>
    <row r="3279" spans="1:11">
      <c r="A3279" s="12" t="s">
        <v>8227</v>
      </c>
      <c r="B3279" s="12" t="s">
        <v>8228</v>
      </c>
      <c r="C3279" s="12" t="s">
        <v>8335</v>
      </c>
      <c r="D3279" s="13" t="s">
        <v>4940</v>
      </c>
      <c r="E3279" s="13" t="s">
        <v>4941</v>
      </c>
      <c r="F3279" s="13" t="s">
        <v>8233</v>
      </c>
      <c r="G3279" s="14" t="s">
        <v>4921</v>
      </c>
      <c r="H3279" s="14" t="s">
        <v>4926</v>
      </c>
      <c r="I3279" s="14" t="s">
        <v>4927</v>
      </c>
      <c r="J3279" s="14" t="s">
        <v>4924</v>
      </c>
      <c r="K3279" s="16">
        <v>10</v>
      </c>
    </row>
    <row r="3280" spans="1:11">
      <c r="A3280" s="12" t="s">
        <v>8227</v>
      </c>
      <c r="B3280" s="12" t="s">
        <v>8228</v>
      </c>
      <c r="C3280" s="12" t="s">
        <v>8338</v>
      </c>
      <c r="D3280" s="13" t="s">
        <v>4918</v>
      </c>
      <c r="E3280" s="13" t="s">
        <v>4919</v>
      </c>
      <c r="F3280" s="13" t="s">
        <v>6442</v>
      </c>
      <c r="G3280" s="14" t="s">
        <v>4921</v>
      </c>
      <c r="H3280" s="14" t="s">
        <v>4952</v>
      </c>
      <c r="I3280" s="14" t="s">
        <v>4927</v>
      </c>
      <c r="J3280" s="14" t="s">
        <v>4924</v>
      </c>
      <c r="K3280" s="16">
        <v>7</v>
      </c>
    </row>
    <row r="3281" spans="1:11">
      <c r="A3281" s="12" t="s">
        <v>8227</v>
      </c>
      <c r="B3281" s="12" t="s">
        <v>8228</v>
      </c>
      <c r="C3281" s="12" t="s">
        <v>8338</v>
      </c>
      <c r="D3281" s="13" t="s">
        <v>4918</v>
      </c>
      <c r="E3281" s="13" t="s">
        <v>4943</v>
      </c>
      <c r="F3281" s="13" t="s">
        <v>8339</v>
      </c>
      <c r="G3281" s="14" t="s">
        <v>4942</v>
      </c>
      <c r="H3281" s="14" t="s">
        <v>4922</v>
      </c>
      <c r="I3281" s="14" t="s">
        <v>5427</v>
      </c>
      <c r="J3281" s="14" t="s">
        <v>4924</v>
      </c>
      <c r="K3281" s="16">
        <v>7</v>
      </c>
    </row>
    <row r="3282" spans="1:11">
      <c r="A3282" s="12" t="s">
        <v>8227</v>
      </c>
      <c r="B3282" s="12" t="s">
        <v>8228</v>
      </c>
      <c r="C3282" s="12" t="s">
        <v>8338</v>
      </c>
      <c r="D3282" s="13" t="s">
        <v>4931</v>
      </c>
      <c r="E3282" s="13" t="s">
        <v>4932</v>
      </c>
      <c r="F3282" s="13" t="s">
        <v>5222</v>
      </c>
      <c r="G3282" s="14" t="s">
        <v>5004</v>
      </c>
      <c r="H3282" s="14" t="s">
        <v>4974</v>
      </c>
      <c r="I3282" s="14" t="s">
        <v>4927</v>
      </c>
      <c r="J3282" s="14" t="s">
        <v>4924</v>
      </c>
      <c r="K3282" s="16">
        <v>7</v>
      </c>
    </row>
    <row r="3283" spans="1:11">
      <c r="A3283" s="12" t="s">
        <v>8227</v>
      </c>
      <c r="B3283" s="12" t="s">
        <v>8228</v>
      </c>
      <c r="C3283" s="12" t="s">
        <v>8338</v>
      </c>
      <c r="D3283" s="13" t="s">
        <v>4934</v>
      </c>
      <c r="E3283" s="13" t="s">
        <v>4934</v>
      </c>
      <c r="F3283" s="13" t="s">
        <v>5146</v>
      </c>
      <c r="G3283" s="14" t="s">
        <v>4921</v>
      </c>
      <c r="H3283" s="14" t="s">
        <v>4952</v>
      </c>
      <c r="I3283" s="14" t="s">
        <v>4927</v>
      </c>
      <c r="J3283" s="14" t="s">
        <v>4936</v>
      </c>
      <c r="K3283" s="16">
        <v>7</v>
      </c>
    </row>
    <row r="3284" spans="1:11">
      <c r="A3284" s="12" t="s">
        <v>8227</v>
      </c>
      <c r="B3284" s="12" t="s">
        <v>8228</v>
      </c>
      <c r="C3284" s="12" t="s">
        <v>8338</v>
      </c>
      <c r="D3284" s="13" t="s">
        <v>4940</v>
      </c>
      <c r="E3284" s="13" t="s">
        <v>4941</v>
      </c>
      <c r="F3284" s="13" t="s">
        <v>8340</v>
      </c>
      <c r="G3284" s="14" t="s">
        <v>4942</v>
      </c>
      <c r="H3284" s="14" t="s">
        <v>4938</v>
      </c>
      <c r="I3284" s="14" t="s">
        <v>4927</v>
      </c>
      <c r="J3284" s="14" t="s">
        <v>4924</v>
      </c>
      <c r="K3284" s="16">
        <v>7</v>
      </c>
    </row>
    <row r="3285" spans="1:11">
      <c r="A3285" s="12" t="s">
        <v>8227</v>
      </c>
      <c r="B3285" s="12" t="s">
        <v>8228</v>
      </c>
      <c r="C3285" s="12" t="s">
        <v>8341</v>
      </c>
      <c r="D3285" s="13" t="s">
        <v>4918</v>
      </c>
      <c r="E3285" s="13" t="s">
        <v>4943</v>
      </c>
      <c r="F3285" s="13" t="s">
        <v>8293</v>
      </c>
      <c r="G3285" s="14" t="s">
        <v>4921</v>
      </c>
      <c r="H3285" s="14" t="s">
        <v>4926</v>
      </c>
      <c r="I3285" s="14" t="s">
        <v>4927</v>
      </c>
      <c r="J3285" s="14" t="s">
        <v>4924</v>
      </c>
      <c r="K3285" s="16">
        <v>10</v>
      </c>
    </row>
    <row r="3286" spans="1:11">
      <c r="A3286" s="12" t="s">
        <v>8227</v>
      </c>
      <c r="B3286" s="12" t="s">
        <v>8228</v>
      </c>
      <c r="C3286" s="12" t="s">
        <v>8341</v>
      </c>
      <c r="D3286" s="13" t="s">
        <v>4918</v>
      </c>
      <c r="E3286" s="13" t="s">
        <v>5112</v>
      </c>
      <c r="F3286" s="13" t="s">
        <v>8342</v>
      </c>
      <c r="G3286" s="14" t="s">
        <v>4942</v>
      </c>
      <c r="H3286" s="14" t="s">
        <v>4938</v>
      </c>
      <c r="I3286" s="14" t="s">
        <v>4927</v>
      </c>
      <c r="J3286" s="14" t="s">
        <v>4924</v>
      </c>
      <c r="K3286" s="16">
        <v>10</v>
      </c>
    </row>
    <row r="3287" spans="1:11">
      <c r="A3287" s="12" t="s">
        <v>8227</v>
      </c>
      <c r="B3287" s="12" t="s">
        <v>8228</v>
      </c>
      <c r="C3287" s="12" t="s">
        <v>8341</v>
      </c>
      <c r="D3287" s="13" t="s">
        <v>4931</v>
      </c>
      <c r="E3287" s="13" t="s">
        <v>4961</v>
      </c>
      <c r="F3287" s="13" t="s">
        <v>8337</v>
      </c>
      <c r="G3287" s="14" t="s">
        <v>4921</v>
      </c>
      <c r="H3287" s="14" t="s">
        <v>4966</v>
      </c>
      <c r="I3287" s="14" t="s">
        <v>5573</v>
      </c>
      <c r="J3287" s="14" t="s">
        <v>4924</v>
      </c>
      <c r="K3287" s="16">
        <v>10</v>
      </c>
    </row>
    <row r="3288" spans="1:11">
      <c r="A3288" s="12" t="s">
        <v>8227</v>
      </c>
      <c r="B3288" s="12" t="s">
        <v>8228</v>
      </c>
      <c r="C3288" s="12" t="s">
        <v>8341</v>
      </c>
      <c r="D3288" s="13" t="s">
        <v>4934</v>
      </c>
      <c r="E3288" s="13" t="s">
        <v>4934</v>
      </c>
      <c r="F3288" s="13" t="s">
        <v>4999</v>
      </c>
      <c r="G3288" s="14" t="s">
        <v>4921</v>
      </c>
      <c r="H3288" s="14" t="s">
        <v>4926</v>
      </c>
      <c r="I3288" s="14" t="s">
        <v>4927</v>
      </c>
      <c r="J3288" s="14" t="s">
        <v>4936</v>
      </c>
      <c r="K3288" s="16">
        <v>10</v>
      </c>
    </row>
    <row r="3289" spans="1:11">
      <c r="A3289" s="12" t="s">
        <v>8227</v>
      </c>
      <c r="B3289" s="12" t="s">
        <v>8228</v>
      </c>
      <c r="C3289" s="12" t="s">
        <v>8341</v>
      </c>
      <c r="D3289" s="13" t="s">
        <v>4940</v>
      </c>
      <c r="E3289" s="13" t="s">
        <v>4941</v>
      </c>
      <c r="F3289" s="13" t="s">
        <v>8233</v>
      </c>
      <c r="G3289" s="14" t="s">
        <v>4921</v>
      </c>
      <c r="H3289" s="14" t="s">
        <v>4926</v>
      </c>
      <c r="I3289" s="14" t="s">
        <v>4927</v>
      </c>
      <c r="J3289" s="14" t="s">
        <v>4924</v>
      </c>
      <c r="K3289" s="16">
        <v>10</v>
      </c>
    </row>
    <row r="3290" spans="1:11">
      <c r="A3290" s="12" t="s">
        <v>8227</v>
      </c>
      <c r="B3290" s="12" t="s">
        <v>8228</v>
      </c>
      <c r="C3290" s="12" t="s">
        <v>8343</v>
      </c>
      <c r="D3290" s="13" t="s">
        <v>4918</v>
      </c>
      <c r="E3290" s="13" t="s">
        <v>4919</v>
      </c>
      <c r="F3290" s="13" t="s">
        <v>8344</v>
      </c>
      <c r="G3290" s="14" t="s">
        <v>6000</v>
      </c>
      <c r="H3290" s="14" t="s">
        <v>4936</v>
      </c>
      <c r="I3290" s="14" t="s">
        <v>5065</v>
      </c>
      <c r="J3290" s="14" t="s">
        <v>4924</v>
      </c>
      <c r="K3290" s="16">
        <v>20</v>
      </c>
    </row>
    <row r="3291" spans="1:11">
      <c r="A3291" s="12" t="s">
        <v>8227</v>
      </c>
      <c r="B3291" s="12" t="s">
        <v>8228</v>
      </c>
      <c r="C3291" s="12" t="s">
        <v>8343</v>
      </c>
      <c r="D3291" s="13" t="s">
        <v>4918</v>
      </c>
      <c r="E3291" s="13" t="s">
        <v>4943</v>
      </c>
      <c r="F3291" s="13" t="s">
        <v>8293</v>
      </c>
      <c r="G3291" s="14" t="s">
        <v>4942</v>
      </c>
      <c r="H3291" s="14" t="s">
        <v>4938</v>
      </c>
      <c r="I3291" s="14" t="s">
        <v>4927</v>
      </c>
      <c r="J3291" s="14" t="s">
        <v>4924</v>
      </c>
      <c r="K3291" s="16">
        <v>20</v>
      </c>
    </row>
    <row r="3292" spans="1:11">
      <c r="A3292" s="12" t="s">
        <v>8227</v>
      </c>
      <c r="B3292" s="12" t="s">
        <v>8228</v>
      </c>
      <c r="C3292" s="12" t="s">
        <v>8343</v>
      </c>
      <c r="D3292" s="13" t="s">
        <v>4931</v>
      </c>
      <c r="E3292" s="13" t="s">
        <v>5083</v>
      </c>
      <c r="F3292" s="13" t="s">
        <v>8337</v>
      </c>
      <c r="G3292" s="14" t="s">
        <v>4921</v>
      </c>
      <c r="H3292" s="14" t="s">
        <v>4966</v>
      </c>
      <c r="I3292" s="14" t="s">
        <v>5573</v>
      </c>
      <c r="J3292" s="14" t="s">
        <v>4924</v>
      </c>
      <c r="K3292" s="16">
        <v>20</v>
      </c>
    </row>
    <row r="3293" spans="1:11">
      <c r="A3293" s="12" t="s">
        <v>8227</v>
      </c>
      <c r="B3293" s="12" t="s">
        <v>8228</v>
      </c>
      <c r="C3293" s="12" t="s">
        <v>8343</v>
      </c>
      <c r="D3293" s="13" t="s">
        <v>4934</v>
      </c>
      <c r="E3293" s="13" t="s">
        <v>4998</v>
      </c>
      <c r="F3293" s="13" t="s">
        <v>4963</v>
      </c>
      <c r="G3293" s="14" t="s">
        <v>6000</v>
      </c>
      <c r="H3293" s="14" t="s">
        <v>4926</v>
      </c>
      <c r="I3293" s="14" t="s">
        <v>4927</v>
      </c>
      <c r="J3293" s="14" t="s">
        <v>4936</v>
      </c>
      <c r="K3293" s="16">
        <v>20</v>
      </c>
    </row>
    <row r="3294" spans="1:11">
      <c r="A3294" s="12" t="s">
        <v>8227</v>
      </c>
      <c r="B3294" s="12" t="s">
        <v>8228</v>
      </c>
      <c r="C3294" s="12" t="s">
        <v>8343</v>
      </c>
      <c r="D3294" s="13" t="s">
        <v>4940</v>
      </c>
      <c r="E3294" s="13" t="s">
        <v>4941</v>
      </c>
      <c r="F3294" s="13" t="s">
        <v>8233</v>
      </c>
      <c r="G3294" s="14" t="s">
        <v>4942</v>
      </c>
      <c r="H3294" s="14" t="s">
        <v>4938</v>
      </c>
      <c r="I3294" s="14" t="s">
        <v>4927</v>
      </c>
      <c r="J3294" s="14" t="s">
        <v>4924</v>
      </c>
      <c r="K3294" s="16">
        <v>20</v>
      </c>
    </row>
    <row r="3295" spans="1:11">
      <c r="A3295" s="12" t="s">
        <v>8227</v>
      </c>
      <c r="B3295" s="12" t="s">
        <v>8228</v>
      </c>
      <c r="C3295" s="12" t="s">
        <v>8345</v>
      </c>
      <c r="D3295" s="13" t="s">
        <v>4918</v>
      </c>
      <c r="E3295" s="13" t="s">
        <v>4919</v>
      </c>
      <c r="F3295" s="13" t="s">
        <v>8339</v>
      </c>
      <c r="G3295" s="14" t="s">
        <v>4942</v>
      </c>
      <c r="H3295" s="14" t="s">
        <v>4922</v>
      </c>
      <c r="I3295" s="14" t="s">
        <v>5427</v>
      </c>
      <c r="J3295" s="14" t="s">
        <v>4924</v>
      </c>
      <c r="K3295" s="16">
        <v>144.5051</v>
      </c>
    </row>
    <row r="3296" spans="1:11">
      <c r="A3296" s="12" t="s">
        <v>8227</v>
      </c>
      <c r="B3296" s="12" t="s">
        <v>8228</v>
      </c>
      <c r="C3296" s="12" t="s">
        <v>8345</v>
      </c>
      <c r="D3296" s="13" t="s">
        <v>4918</v>
      </c>
      <c r="E3296" s="13" t="s">
        <v>4939</v>
      </c>
      <c r="F3296" s="13" t="s">
        <v>6442</v>
      </c>
      <c r="G3296" s="14" t="s">
        <v>4921</v>
      </c>
      <c r="H3296" s="14" t="s">
        <v>4952</v>
      </c>
      <c r="I3296" s="14" t="s">
        <v>4927</v>
      </c>
      <c r="J3296" s="14" t="s">
        <v>4924</v>
      </c>
      <c r="K3296" s="16">
        <v>144.5051</v>
      </c>
    </row>
    <row r="3297" spans="1:11">
      <c r="A3297" s="12" t="s">
        <v>8227</v>
      </c>
      <c r="B3297" s="12" t="s">
        <v>8228</v>
      </c>
      <c r="C3297" s="12" t="s">
        <v>8345</v>
      </c>
      <c r="D3297" s="13" t="s">
        <v>4931</v>
      </c>
      <c r="E3297" s="13" t="s">
        <v>4932</v>
      </c>
      <c r="F3297" s="13" t="s">
        <v>5222</v>
      </c>
      <c r="G3297" s="14" t="s">
        <v>5004</v>
      </c>
      <c r="H3297" s="14" t="s">
        <v>4974</v>
      </c>
      <c r="I3297" s="14" t="s">
        <v>4927</v>
      </c>
      <c r="J3297" s="14" t="s">
        <v>4924</v>
      </c>
      <c r="K3297" s="16">
        <v>144.5051</v>
      </c>
    </row>
    <row r="3298" spans="1:11">
      <c r="A3298" s="12" t="s">
        <v>8227</v>
      </c>
      <c r="B3298" s="12" t="s">
        <v>8228</v>
      </c>
      <c r="C3298" s="12" t="s">
        <v>8345</v>
      </c>
      <c r="D3298" s="13" t="s">
        <v>4934</v>
      </c>
      <c r="E3298" s="13" t="s">
        <v>4934</v>
      </c>
      <c r="F3298" s="13" t="s">
        <v>5146</v>
      </c>
      <c r="G3298" s="14" t="s">
        <v>4921</v>
      </c>
      <c r="H3298" s="14" t="s">
        <v>4952</v>
      </c>
      <c r="I3298" s="14" t="s">
        <v>4927</v>
      </c>
      <c r="J3298" s="14" t="s">
        <v>4936</v>
      </c>
      <c r="K3298" s="16">
        <v>144.5051</v>
      </c>
    </row>
    <row r="3299" spans="1:11">
      <c r="A3299" s="12" t="s">
        <v>8227</v>
      </c>
      <c r="B3299" s="12" t="s">
        <v>8228</v>
      </c>
      <c r="C3299" s="12" t="s">
        <v>8345</v>
      </c>
      <c r="D3299" s="13" t="s">
        <v>4940</v>
      </c>
      <c r="E3299" s="13" t="s">
        <v>4941</v>
      </c>
      <c r="F3299" s="13" t="s">
        <v>8340</v>
      </c>
      <c r="G3299" s="14" t="s">
        <v>4942</v>
      </c>
      <c r="H3299" s="14" t="s">
        <v>4938</v>
      </c>
      <c r="I3299" s="14" t="s">
        <v>4927</v>
      </c>
      <c r="J3299" s="14" t="s">
        <v>4924</v>
      </c>
      <c r="K3299" s="16">
        <v>144.5051</v>
      </c>
    </row>
    <row r="3300" spans="1:11">
      <c r="A3300" s="12" t="s">
        <v>8227</v>
      </c>
      <c r="B3300" s="12" t="s">
        <v>8228</v>
      </c>
      <c r="C3300" s="12" t="s">
        <v>8346</v>
      </c>
      <c r="D3300" s="13" t="s">
        <v>4918</v>
      </c>
      <c r="E3300" s="13" t="s">
        <v>4919</v>
      </c>
      <c r="F3300" s="13" t="s">
        <v>8347</v>
      </c>
      <c r="G3300" s="14" t="s">
        <v>4921</v>
      </c>
      <c r="H3300" s="14" t="s">
        <v>4966</v>
      </c>
      <c r="I3300" s="14" t="s">
        <v>5635</v>
      </c>
      <c r="J3300" s="14" t="s">
        <v>4924</v>
      </c>
      <c r="K3300" s="16">
        <v>10</v>
      </c>
    </row>
    <row r="3301" spans="1:11">
      <c r="A3301" s="12" t="s">
        <v>8227</v>
      </c>
      <c r="B3301" s="12" t="s">
        <v>8228</v>
      </c>
      <c r="C3301" s="12" t="s">
        <v>8346</v>
      </c>
      <c r="D3301" s="13" t="s">
        <v>4918</v>
      </c>
      <c r="E3301" s="13" t="s">
        <v>4943</v>
      </c>
      <c r="F3301" s="13" t="s">
        <v>8293</v>
      </c>
      <c r="G3301" s="14" t="s">
        <v>4942</v>
      </c>
      <c r="H3301" s="14" t="s">
        <v>4938</v>
      </c>
      <c r="I3301" s="14" t="s">
        <v>4927</v>
      </c>
      <c r="J3301" s="14" t="s">
        <v>4924</v>
      </c>
      <c r="K3301" s="16">
        <v>10</v>
      </c>
    </row>
    <row r="3302" spans="1:11">
      <c r="A3302" s="12" t="s">
        <v>8227</v>
      </c>
      <c r="B3302" s="12" t="s">
        <v>8228</v>
      </c>
      <c r="C3302" s="12" t="s">
        <v>8346</v>
      </c>
      <c r="D3302" s="13" t="s">
        <v>4931</v>
      </c>
      <c r="E3302" s="13" t="s">
        <v>5083</v>
      </c>
      <c r="F3302" s="13" t="s">
        <v>8337</v>
      </c>
      <c r="G3302" s="14" t="s">
        <v>4921</v>
      </c>
      <c r="H3302" s="14" t="s">
        <v>4966</v>
      </c>
      <c r="I3302" s="14" t="s">
        <v>5573</v>
      </c>
      <c r="J3302" s="14" t="s">
        <v>4924</v>
      </c>
      <c r="K3302" s="16">
        <v>10</v>
      </c>
    </row>
    <row r="3303" spans="1:11">
      <c r="A3303" s="12" t="s">
        <v>8227</v>
      </c>
      <c r="B3303" s="12" t="s">
        <v>8228</v>
      </c>
      <c r="C3303" s="12" t="s">
        <v>8346</v>
      </c>
      <c r="D3303" s="13" t="s">
        <v>4934</v>
      </c>
      <c r="E3303" s="13" t="s">
        <v>4934</v>
      </c>
      <c r="F3303" s="13" t="s">
        <v>8348</v>
      </c>
      <c r="G3303" s="14" t="s">
        <v>6000</v>
      </c>
      <c r="H3303" s="14" t="s">
        <v>4926</v>
      </c>
      <c r="I3303" s="14" t="s">
        <v>4927</v>
      </c>
      <c r="J3303" s="14" t="s">
        <v>4936</v>
      </c>
      <c r="K3303" s="16">
        <v>10</v>
      </c>
    </row>
    <row r="3304" spans="1:11">
      <c r="A3304" s="12" t="s">
        <v>8227</v>
      </c>
      <c r="B3304" s="12" t="s">
        <v>8228</v>
      </c>
      <c r="C3304" s="12" t="s">
        <v>8346</v>
      </c>
      <c r="D3304" s="13" t="s">
        <v>4940</v>
      </c>
      <c r="E3304" s="13" t="s">
        <v>4941</v>
      </c>
      <c r="F3304" s="13" t="s">
        <v>8233</v>
      </c>
      <c r="G3304" s="14" t="s">
        <v>4942</v>
      </c>
      <c r="H3304" s="14" t="s">
        <v>4938</v>
      </c>
      <c r="I3304" s="14" t="s">
        <v>4927</v>
      </c>
      <c r="J3304" s="14" t="s">
        <v>4924</v>
      </c>
      <c r="K3304" s="16">
        <v>10</v>
      </c>
    </row>
    <row r="3305" spans="1:11">
      <c r="A3305" s="12" t="s">
        <v>8227</v>
      </c>
      <c r="B3305" s="12" t="s">
        <v>8228</v>
      </c>
      <c r="C3305" s="12" t="s">
        <v>8349</v>
      </c>
      <c r="D3305" s="13" t="s">
        <v>4918</v>
      </c>
      <c r="E3305" s="13" t="s">
        <v>4919</v>
      </c>
      <c r="F3305" s="13" t="s">
        <v>8350</v>
      </c>
      <c r="G3305" s="14" t="s">
        <v>4921</v>
      </c>
      <c r="H3305" s="14" t="s">
        <v>4966</v>
      </c>
      <c r="I3305" s="14" t="s">
        <v>4949</v>
      </c>
      <c r="J3305" s="14" t="s">
        <v>4924</v>
      </c>
      <c r="K3305" s="16">
        <v>5</v>
      </c>
    </row>
    <row r="3306" spans="1:11">
      <c r="A3306" s="12" t="s">
        <v>8227</v>
      </c>
      <c r="B3306" s="12" t="s">
        <v>8228</v>
      </c>
      <c r="C3306" s="12" t="s">
        <v>8349</v>
      </c>
      <c r="D3306" s="13" t="s">
        <v>4918</v>
      </c>
      <c r="E3306" s="13" t="s">
        <v>4919</v>
      </c>
      <c r="F3306" s="13" t="s">
        <v>8351</v>
      </c>
      <c r="G3306" s="14" t="s">
        <v>4921</v>
      </c>
      <c r="H3306" s="14" t="s">
        <v>4988</v>
      </c>
      <c r="I3306" s="14" t="s">
        <v>4947</v>
      </c>
      <c r="J3306" s="14" t="s">
        <v>4924</v>
      </c>
      <c r="K3306" s="16">
        <v>5</v>
      </c>
    </row>
    <row r="3307" spans="1:11">
      <c r="A3307" s="12" t="s">
        <v>8227</v>
      </c>
      <c r="B3307" s="12" t="s">
        <v>8228</v>
      </c>
      <c r="C3307" s="12" t="s">
        <v>8349</v>
      </c>
      <c r="D3307" s="13" t="s">
        <v>4931</v>
      </c>
      <c r="E3307" s="13" t="s">
        <v>5083</v>
      </c>
      <c r="F3307" s="13" t="s">
        <v>8352</v>
      </c>
      <c r="G3307" s="14" t="s">
        <v>4921</v>
      </c>
      <c r="H3307" s="14" t="s">
        <v>4966</v>
      </c>
      <c r="I3307" s="14" t="s">
        <v>5573</v>
      </c>
      <c r="J3307" s="14" t="s">
        <v>4924</v>
      </c>
      <c r="K3307" s="16">
        <v>5</v>
      </c>
    </row>
    <row r="3308" spans="1:11">
      <c r="A3308" s="12" t="s">
        <v>8227</v>
      </c>
      <c r="B3308" s="12" t="s">
        <v>8228</v>
      </c>
      <c r="C3308" s="12" t="s">
        <v>8349</v>
      </c>
      <c r="D3308" s="13" t="s">
        <v>4934</v>
      </c>
      <c r="E3308" s="13" t="s">
        <v>4934</v>
      </c>
      <c r="F3308" s="13" t="s">
        <v>5151</v>
      </c>
      <c r="G3308" s="14" t="s">
        <v>6000</v>
      </c>
      <c r="H3308" s="14" t="s">
        <v>4926</v>
      </c>
      <c r="I3308" s="14" t="s">
        <v>4927</v>
      </c>
      <c r="J3308" s="14" t="s">
        <v>4936</v>
      </c>
      <c r="K3308" s="16">
        <v>5</v>
      </c>
    </row>
    <row r="3309" spans="1:11">
      <c r="A3309" s="12" t="s">
        <v>8227</v>
      </c>
      <c r="B3309" s="12" t="s">
        <v>8228</v>
      </c>
      <c r="C3309" s="12" t="s">
        <v>8349</v>
      </c>
      <c r="D3309" s="13" t="s">
        <v>4940</v>
      </c>
      <c r="E3309" s="13" t="s">
        <v>4941</v>
      </c>
      <c r="F3309" s="13" t="s">
        <v>8233</v>
      </c>
      <c r="G3309" s="14" t="s">
        <v>4942</v>
      </c>
      <c r="H3309" s="14" t="s">
        <v>4938</v>
      </c>
      <c r="I3309" s="14" t="s">
        <v>4927</v>
      </c>
      <c r="J3309" s="14" t="s">
        <v>4924</v>
      </c>
      <c r="K3309" s="16">
        <v>5</v>
      </c>
    </row>
    <row r="3310" spans="1:11">
      <c r="A3310" s="12" t="s">
        <v>8227</v>
      </c>
      <c r="B3310" s="12" t="s">
        <v>8228</v>
      </c>
      <c r="C3310" s="12" t="s">
        <v>8353</v>
      </c>
      <c r="D3310" s="13" t="s">
        <v>4918</v>
      </c>
      <c r="E3310" s="13" t="s">
        <v>4919</v>
      </c>
      <c r="F3310" s="13" t="s">
        <v>8354</v>
      </c>
      <c r="G3310" s="14" t="s">
        <v>4921</v>
      </c>
      <c r="H3310" s="14" t="s">
        <v>4922</v>
      </c>
      <c r="I3310" s="14" t="s">
        <v>5427</v>
      </c>
      <c r="J3310" s="14" t="s">
        <v>4924</v>
      </c>
      <c r="K3310" s="16">
        <v>164</v>
      </c>
    </row>
    <row r="3311" spans="1:11">
      <c r="A3311" s="12" t="s">
        <v>8227</v>
      </c>
      <c r="B3311" s="12" t="s">
        <v>8228</v>
      </c>
      <c r="C3311" s="12" t="s">
        <v>8353</v>
      </c>
      <c r="D3311" s="13" t="s">
        <v>4918</v>
      </c>
      <c r="E3311" s="13" t="s">
        <v>4943</v>
      </c>
      <c r="F3311" s="13" t="s">
        <v>8251</v>
      </c>
      <c r="G3311" s="14" t="s">
        <v>4942</v>
      </c>
      <c r="H3311" s="14" t="s">
        <v>4938</v>
      </c>
      <c r="I3311" s="14" t="s">
        <v>4927</v>
      </c>
      <c r="J3311" s="14" t="s">
        <v>4924</v>
      </c>
      <c r="K3311" s="16">
        <v>164</v>
      </c>
    </row>
    <row r="3312" spans="1:11">
      <c r="A3312" s="12" t="s">
        <v>8227</v>
      </c>
      <c r="B3312" s="12" t="s">
        <v>8228</v>
      </c>
      <c r="C3312" s="12" t="s">
        <v>8353</v>
      </c>
      <c r="D3312" s="13" t="s">
        <v>4931</v>
      </c>
      <c r="E3312" s="13" t="s">
        <v>5083</v>
      </c>
      <c r="F3312" s="13" t="s">
        <v>8355</v>
      </c>
      <c r="G3312" s="14" t="s">
        <v>4921</v>
      </c>
      <c r="H3312" s="14" t="s">
        <v>4966</v>
      </c>
      <c r="I3312" s="14" t="s">
        <v>5573</v>
      </c>
      <c r="J3312" s="14" t="s">
        <v>4924</v>
      </c>
      <c r="K3312" s="16">
        <v>164</v>
      </c>
    </row>
    <row r="3313" spans="1:11">
      <c r="A3313" s="12" t="s">
        <v>8227</v>
      </c>
      <c r="B3313" s="12" t="s">
        <v>8228</v>
      </c>
      <c r="C3313" s="12" t="s">
        <v>8353</v>
      </c>
      <c r="D3313" s="13" t="s">
        <v>4934</v>
      </c>
      <c r="E3313" s="13" t="s">
        <v>4934</v>
      </c>
      <c r="F3313" s="13" t="s">
        <v>5146</v>
      </c>
      <c r="G3313" s="14" t="s">
        <v>6000</v>
      </c>
      <c r="H3313" s="14" t="s">
        <v>4926</v>
      </c>
      <c r="I3313" s="14" t="s">
        <v>4927</v>
      </c>
      <c r="J3313" s="14" t="s">
        <v>4936</v>
      </c>
      <c r="K3313" s="16">
        <v>164</v>
      </c>
    </row>
    <row r="3314" spans="1:11">
      <c r="A3314" s="12" t="s">
        <v>8227</v>
      </c>
      <c r="B3314" s="12" t="s">
        <v>8228</v>
      </c>
      <c r="C3314" s="12" t="s">
        <v>8353</v>
      </c>
      <c r="D3314" s="13" t="s">
        <v>4940</v>
      </c>
      <c r="E3314" s="13" t="s">
        <v>4941</v>
      </c>
      <c r="F3314" s="13" t="s">
        <v>8252</v>
      </c>
      <c r="G3314" s="14" t="s">
        <v>4921</v>
      </c>
      <c r="H3314" s="14" t="s">
        <v>5075</v>
      </c>
      <c r="I3314" s="14" t="s">
        <v>4927</v>
      </c>
      <c r="J3314" s="14" t="s">
        <v>4924</v>
      </c>
      <c r="K3314" s="16">
        <v>164</v>
      </c>
    </row>
    <row r="3315" spans="1:11">
      <c r="A3315" s="12" t="s">
        <v>8227</v>
      </c>
      <c r="B3315" s="12" t="s">
        <v>8228</v>
      </c>
      <c r="C3315" s="12" t="s">
        <v>8356</v>
      </c>
      <c r="D3315" s="13" t="s">
        <v>4918</v>
      </c>
      <c r="E3315" s="13" t="s">
        <v>4919</v>
      </c>
      <c r="F3315" s="13" t="s">
        <v>8357</v>
      </c>
      <c r="G3315" s="14" t="s">
        <v>4921</v>
      </c>
      <c r="H3315" s="14" t="s">
        <v>4966</v>
      </c>
      <c r="I3315" s="14" t="s">
        <v>7583</v>
      </c>
      <c r="J3315" s="14" t="s">
        <v>4924</v>
      </c>
      <c r="K3315" s="16">
        <v>505</v>
      </c>
    </row>
    <row r="3316" spans="1:11">
      <c r="A3316" s="12" t="s">
        <v>8227</v>
      </c>
      <c r="B3316" s="12" t="s">
        <v>8228</v>
      </c>
      <c r="C3316" s="12" t="s">
        <v>8356</v>
      </c>
      <c r="D3316" s="13" t="s">
        <v>4918</v>
      </c>
      <c r="E3316" s="13" t="s">
        <v>4943</v>
      </c>
      <c r="F3316" s="13" t="s">
        <v>8358</v>
      </c>
      <c r="G3316" s="14" t="s">
        <v>4942</v>
      </c>
      <c r="H3316" s="14" t="s">
        <v>4938</v>
      </c>
      <c r="I3316" s="14" t="s">
        <v>4927</v>
      </c>
      <c r="J3316" s="14" t="s">
        <v>4924</v>
      </c>
      <c r="K3316" s="16">
        <v>505</v>
      </c>
    </row>
    <row r="3317" spans="1:11">
      <c r="A3317" s="12" t="s">
        <v>8227</v>
      </c>
      <c r="B3317" s="12" t="s">
        <v>8228</v>
      </c>
      <c r="C3317" s="12" t="s">
        <v>8356</v>
      </c>
      <c r="D3317" s="13" t="s">
        <v>4931</v>
      </c>
      <c r="E3317" s="13" t="s">
        <v>5083</v>
      </c>
      <c r="F3317" s="13" t="s">
        <v>8359</v>
      </c>
      <c r="G3317" s="14" t="s">
        <v>4921</v>
      </c>
      <c r="H3317" s="14" t="s">
        <v>4966</v>
      </c>
      <c r="I3317" s="14" t="s">
        <v>5573</v>
      </c>
      <c r="J3317" s="14" t="s">
        <v>4924</v>
      </c>
      <c r="K3317" s="16">
        <v>505</v>
      </c>
    </row>
    <row r="3318" spans="1:11">
      <c r="A3318" s="12" t="s">
        <v>8227</v>
      </c>
      <c r="B3318" s="12" t="s">
        <v>8228</v>
      </c>
      <c r="C3318" s="12" t="s">
        <v>8356</v>
      </c>
      <c r="D3318" s="13" t="s">
        <v>4934</v>
      </c>
      <c r="E3318" s="13" t="s">
        <v>4934</v>
      </c>
      <c r="F3318" s="13" t="s">
        <v>5146</v>
      </c>
      <c r="G3318" s="14" t="s">
        <v>4921</v>
      </c>
      <c r="H3318" s="14" t="s">
        <v>4926</v>
      </c>
      <c r="I3318" s="14" t="s">
        <v>4927</v>
      </c>
      <c r="J3318" s="14" t="s">
        <v>4936</v>
      </c>
      <c r="K3318" s="16">
        <v>505</v>
      </c>
    </row>
    <row r="3319" spans="1:11">
      <c r="A3319" s="12" t="s">
        <v>8227</v>
      </c>
      <c r="B3319" s="12" t="s">
        <v>8228</v>
      </c>
      <c r="C3319" s="12" t="s">
        <v>8356</v>
      </c>
      <c r="D3319" s="13" t="s">
        <v>4940</v>
      </c>
      <c r="E3319" s="13" t="s">
        <v>4941</v>
      </c>
      <c r="F3319" s="13" t="s">
        <v>8252</v>
      </c>
      <c r="G3319" s="14" t="s">
        <v>4921</v>
      </c>
      <c r="H3319" s="14" t="s">
        <v>5075</v>
      </c>
      <c r="I3319" s="14" t="s">
        <v>4927</v>
      </c>
      <c r="J3319" s="14" t="s">
        <v>4924</v>
      </c>
      <c r="K3319" s="16">
        <v>505</v>
      </c>
    </row>
    <row r="3320" spans="1:11">
      <c r="A3320" s="12" t="s">
        <v>8227</v>
      </c>
      <c r="B3320" s="12" t="s">
        <v>8228</v>
      </c>
      <c r="C3320" s="12" t="s">
        <v>8360</v>
      </c>
      <c r="D3320" s="13" t="s">
        <v>4918</v>
      </c>
      <c r="E3320" s="13" t="s">
        <v>4939</v>
      </c>
      <c r="F3320" s="13" t="s">
        <v>8361</v>
      </c>
      <c r="G3320" s="14" t="s">
        <v>4921</v>
      </c>
      <c r="H3320" s="14" t="s">
        <v>5075</v>
      </c>
      <c r="I3320" s="14" t="s">
        <v>4927</v>
      </c>
      <c r="J3320" s="14" t="s">
        <v>4924</v>
      </c>
      <c r="K3320" s="16">
        <v>34</v>
      </c>
    </row>
    <row r="3321" spans="1:11">
      <c r="A3321" s="12" t="s">
        <v>8227</v>
      </c>
      <c r="B3321" s="12" t="s">
        <v>8228</v>
      </c>
      <c r="C3321" s="12" t="s">
        <v>8360</v>
      </c>
      <c r="D3321" s="13" t="s">
        <v>4918</v>
      </c>
      <c r="E3321" s="13" t="s">
        <v>4943</v>
      </c>
      <c r="F3321" s="13" t="s">
        <v>8251</v>
      </c>
      <c r="G3321" s="14" t="s">
        <v>4942</v>
      </c>
      <c r="H3321" s="14" t="s">
        <v>4938</v>
      </c>
      <c r="I3321" s="14" t="s">
        <v>4927</v>
      </c>
      <c r="J3321" s="14" t="s">
        <v>4924</v>
      </c>
      <c r="K3321" s="16">
        <v>34</v>
      </c>
    </row>
    <row r="3322" spans="1:11">
      <c r="A3322" s="12" t="s">
        <v>8227</v>
      </c>
      <c r="B3322" s="12" t="s">
        <v>8228</v>
      </c>
      <c r="C3322" s="12" t="s">
        <v>8360</v>
      </c>
      <c r="D3322" s="13" t="s">
        <v>4931</v>
      </c>
      <c r="E3322" s="13" t="s">
        <v>5083</v>
      </c>
      <c r="F3322" s="13" t="s">
        <v>8362</v>
      </c>
      <c r="G3322" s="14" t="s">
        <v>4921</v>
      </c>
      <c r="H3322" s="14" t="s">
        <v>4966</v>
      </c>
      <c r="I3322" s="14" t="s">
        <v>5573</v>
      </c>
      <c r="J3322" s="14" t="s">
        <v>4924</v>
      </c>
      <c r="K3322" s="16">
        <v>34</v>
      </c>
    </row>
    <row r="3323" spans="1:11">
      <c r="A3323" s="12" t="s">
        <v>8227</v>
      </c>
      <c r="B3323" s="12" t="s">
        <v>8228</v>
      </c>
      <c r="C3323" s="12" t="s">
        <v>8360</v>
      </c>
      <c r="D3323" s="13" t="s">
        <v>4934</v>
      </c>
      <c r="E3323" s="13" t="s">
        <v>4934</v>
      </c>
      <c r="F3323" s="13" t="s">
        <v>5146</v>
      </c>
      <c r="G3323" s="14" t="s">
        <v>4921</v>
      </c>
      <c r="H3323" s="14" t="s">
        <v>4952</v>
      </c>
      <c r="I3323" s="14" t="s">
        <v>4927</v>
      </c>
      <c r="J3323" s="14" t="s">
        <v>4936</v>
      </c>
      <c r="K3323" s="16">
        <v>34</v>
      </c>
    </row>
    <row r="3324" spans="1:11">
      <c r="A3324" s="12" t="s">
        <v>8227</v>
      </c>
      <c r="B3324" s="12" t="s">
        <v>8228</v>
      </c>
      <c r="C3324" s="12" t="s">
        <v>8360</v>
      </c>
      <c r="D3324" s="13" t="s">
        <v>4940</v>
      </c>
      <c r="E3324" s="13" t="s">
        <v>4941</v>
      </c>
      <c r="F3324" s="13" t="s">
        <v>8363</v>
      </c>
      <c r="G3324" s="14" t="s">
        <v>4921</v>
      </c>
      <c r="H3324" s="14" t="s">
        <v>5075</v>
      </c>
      <c r="I3324" s="14" t="s">
        <v>4927</v>
      </c>
      <c r="J3324" s="14" t="s">
        <v>4924</v>
      </c>
      <c r="K3324" s="16">
        <v>34</v>
      </c>
    </row>
    <row r="3325" spans="1:11">
      <c r="A3325" s="12" t="s">
        <v>8227</v>
      </c>
      <c r="B3325" s="12" t="s">
        <v>8228</v>
      </c>
      <c r="C3325" s="12" t="s">
        <v>8364</v>
      </c>
      <c r="D3325" s="13" t="s">
        <v>4918</v>
      </c>
      <c r="E3325" s="13" t="s">
        <v>4919</v>
      </c>
      <c r="F3325" s="13" t="s">
        <v>8364</v>
      </c>
      <c r="G3325" s="14" t="s">
        <v>4921</v>
      </c>
      <c r="H3325" s="14" t="s">
        <v>4966</v>
      </c>
      <c r="I3325" s="14" t="s">
        <v>7583</v>
      </c>
      <c r="J3325" s="14" t="s">
        <v>4924</v>
      </c>
      <c r="K3325" s="16">
        <v>3977</v>
      </c>
    </row>
    <row r="3326" spans="1:11">
      <c r="A3326" s="12" t="s">
        <v>8227</v>
      </c>
      <c r="B3326" s="12" t="s">
        <v>8228</v>
      </c>
      <c r="C3326" s="12" t="s">
        <v>8364</v>
      </c>
      <c r="D3326" s="13" t="s">
        <v>4918</v>
      </c>
      <c r="E3326" s="13" t="s">
        <v>4943</v>
      </c>
      <c r="F3326" s="13" t="s">
        <v>8293</v>
      </c>
      <c r="G3326" s="14" t="s">
        <v>4942</v>
      </c>
      <c r="H3326" s="14" t="s">
        <v>4938</v>
      </c>
      <c r="I3326" s="14" t="s">
        <v>4927</v>
      </c>
      <c r="J3326" s="14" t="s">
        <v>4924</v>
      </c>
      <c r="K3326" s="16">
        <v>3977</v>
      </c>
    </row>
    <row r="3327" spans="1:11">
      <c r="A3327" s="12" t="s">
        <v>8227</v>
      </c>
      <c r="B3327" s="12" t="s">
        <v>8228</v>
      </c>
      <c r="C3327" s="12" t="s">
        <v>8364</v>
      </c>
      <c r="D3327" s="13" t="s">
        <v>4931</v>
      </c>
      <c r="E3327" s="13" t="s">
        <v>5089</v>
      </c>
      <c r="F3327" s="13" t="s">
        <v>8252</v>
      </c>
      <c r="G3327" s="14" t="s">
        <v>6000</v>
      </c>
      <c r="H3327" s="14" t="s">
        <v>4938</v>
      </c>
      <c r="I3327" s="14" t="s">
        <v>4927</v>
      </c>
      <c r="J3327" s="14" t="s">
        <v>4924</v>
      </c>
      <c r="K3327" s="16">
        <v>3977</v>
      </c>
    </row>
    <row r="3328" spans="1:11">
      <c r="A3328" s="12" t="s">
        <v>8227</v>
      </c>
      <c r="B3328" s="12" t="s">
        <v>8228</v>
      </c>
      <c r="C3328" s="12" t="s">
        <v>8364</v>
      </c>
      <c r="D3328" s="13" t="s">
        <v>4934</v>
      </c>
      <c r="E3328" s="13" t="s">
        <v>4934</v>
      </c>
      <c r="F3328" s="13" t="s">
        <v>5047</v>
      </c>
      <c r="G3328" s="14" t="s">
        <v>4921</v>
      </c>
      <c r="H3328" s="14" t="s">
        <v>4952</v>
      </c>
      <c r="I3328" s="14" t="s">
        <v>4927</v>
      </c>
      <c r="J3328" s="14" t="s">
        <v>4936</v>
      </c>
      <c r="K3328" s="16">
        <v>3977</v>
      </c>
    </row>
    <row r="3329" spans="1:11">
      <c r="A3329" s="12" t="s">
        <v>8227</v>
      </c>
      <c r="B3329" s="12" t="s">
        <v>8228</v>
      </c>
      <c r="C3329" s="12" t="s">
        <v>8364</v>
      </c>
      <c r="D3329" s="13" t="s">
        <v>4940</v>
      </c>
      <c r="E3329" s="13" t="s">
        <v>5018</v>
      </c>
      <c r="F3329" s="13" t="s">
        <v>8359</v>
      </c>
      <c r="G3329" s="14" t="s">
        <v>6000</v>
      </c>
      <c r="H3329" s="14" t="s">
        <v>4966</v>
      </c>
      <c r="I3329" s="14" t="s">
        <v>5573</v>
      </c>
      <c r="J3329" s="14" t="s">
        <v>4924</v>
      </c>
      <c r="K3329" s="16">
        <v>3977</v>
      </c>
    </row>
    <row r="3330" spans="1:11">
      <c r="A3330" s="12" t="s">
        <v>8227</v>
      </c>
      <c r="B3330" s="12" t="s">
        <v>8228</v>
      </c>
      <c r="C3330" s="12" t="s">
        <v>8365</v>
      </c>
      <c r="D3330" s="13" t="s">
        <v>4918</v>
      </c>
      <c r="E3330" s="13" t="s">
        <v>4919</v>
      </c>
      <c r="F3330" s="13" t="s">
        <v>8366</v>
      </c>
      <c r="G3330" s="14" t="s">
        <v>4942</v>
      </c>
      <c r="H3330" s="14" t="s">
        <v>4922</v>
      </c>
      <c r="I3330" s="14" t="s">
        <v>5427</v>
      </c>
      <c r="J3330" s="14" t="s">
        <v>4924</v>
      </c>
      <c r="K3330" s="16">
        <v>3974</v>
      </c>
    </row>
    <row r="3331" spans="1:11">
      <c r="A3331" s="12" t="s">
        <v>8227</v>
      </c>
      <c r="B3331" s="12" t="s">
        <v>8228</v>
      </c>
      <c r="C3331" s="12" t="s">
        <v>8365</v>
      </c>
      <c r="D3331" s="13" t="s">
        <v>4918</v>
      </c>
      <c r="E3331" s="13" t="s">
        <v>4943</v>
      </c>
      <c r="F3331" s="13" t="s">
        <v>8358</v>
      </c>
      <c r="G3331" s="14" t="s">
        <v>4942</v>
      </c>
      <c r="H3331" s="14" t="s">
        <v>4938</v>
      </c>
      <c r="I3331" s="14" t="s">
        <v>4927</v>
      </c>
      <c r="J3331" s="14" t="s">
        <v>4924</v>
      </c>
      <c r="K3331" s="16">
        <v>3974</v>
      </c>
    </row>
    <row r="3332" spans="1:11">
      <c r="A3332" s="12" t="s">
        <v>8227</v>
      </c>
      <c r="B3332" s="12" t="s">
        <v>8228</v>
      </c>
      <c r="C3332" s="12" t="s">
        <v>8365</v>
      </c>
      <c r="D3332" s="13" t="s">
        <v>4931</v>
      </c>
      <c r="E3332" s="13" t="s">
        <v>5083</v>
      </c>
      <c r="F3332" s="13" t="s">
        <v>8367</v>
      </c>
      <c r="G3332" s="14" t="s">
        <v>4921</v>
      </c>
      <c r="H3332" s="14" t="s">
        <v>4966</v>
      </c>
      <c r="I3332" s="14" t="s">
        <v>5573</v>
      </c>
      <c r="J3332" s="14" t="s">
        <v>4924</v>
      </c>
      <c r="K3332" s="16">
        <v>3974</v>
      </c>
    </row>
    <row r="3333" spans="1:11">
      <c r="A3333" s="12" t="s">
        <v>8227</v>
      </c>
      <c r="B3333" s="12" t="s">
        <v>8228</v>
      </c>
      <c r="C3333" s="12" t="s">
        <v>8365</v>
      </c>
      <c r="D3333" s="13" t="s">
        <v>4934</v>
      </c>
      <c r="E3333" s="13" t="s">
        <v>4934</v>
      </c>
      <c r="F3333" s="13" t="s">
        <v>5146</v>
      </c>
      <c r="G3333" s="14" t="s">
        <v>6000</v>
      </c>
      <c r="H3333" s="14" t="s">
        <v>5075</v>
      </c>
      <c r="I3333" s="14" t="s">
        <v>4927</v>
      </c>
      <c r="J3333" s="14" t="s">
        <v>4936</v>
      </c>
      <c r="K3333" s="16">
        <v>3974</v>
      </c>
    </row>
    <row r="3334" spans="1:11">
      <c r="A3334" s="12" t="s">
        <v>8227</v>
      </c>
      <c r="B3334" s="12" t="s">
        <v>8228</v>
      </c>
      <c r="C3334" s="12" t="s">
        <v>8365</v>
      </c>
      <c r="D3334" s="13" t="s">
        <v>4940</v>
      </c>
      <c r="E3334" s="13" t="s">
        <v>4941</v>
      </c>
      <c r="F3334" s="13" t="s">
        <v>8252</v>
      </c>
      <c r="G3334" s="14" t="s">
        <v>4942</v>
      </c>
      <c r="H3334" s="14" t="s">
        <v>4938</v>
      </c>
      <c r="I3334" s="14" t="s">
        <v>4927</v>
      </c>
      <c r="J3334" s="14" t="s">
        <v>4924</v>
      </c>
      <c r="K3334" s="16">
        <v>3974</v>
      </c>
    </row>
    <row r="3335" spans="1:11">
      <c r="A3335" s="12" t="s">
        <v>8227</v>
      </c>
      <c r="B3335" s="12" t="s">
        <v>8368</v>
      </c>
      <c r="C3335" s="12" t="s">
        <v>8369</v>
      </c>
      <c r="D3335" s="13"/>
      <c r="E3335" s="13"/>
      <c r="F3335" s="13"/>
      <c r="G3335" s="14"/>
      <c r="H3335" s="14"/>
      <c r="I3335" s="14"/>
      <c r="J3335" s="14"/>
      <c r="K3335" s="16">
        <v>0.170832</v>
      </c>
    </row>
    <row r="3336" spans="1:11">
      <c r="A3336" s="12" t="s">
        <v>8227</v>
      </c>
      <c r="B3336" s="12" t="s">
        <v>8368</v>
      </c>
      <c r="C3336" s="12" t="s">
        <v>8370</v>
      </c>
      <c r="D3336" s="13"/>
      <c r="E3336" s="13"/>
      <c r="F3336" s="13"/>
      <c r="G3336" s="14"/>
      <c r="H3336" s="14"/>
      <c r="I3336" s="14"/>
      <c r="J3336" s="14"/>
      <c r="K3336" s="16">
        <v>68.560592</v>
      </c>
    </row>
    <row r="3337" spans="1:11">
      <c r="A3337" s="12" t="s">
        <v>8227</v>
      </c>
      <c r="B3337" s="12" t="s">
        <v>8368</v>
      </c>
      <c r="C3337" s="12" t="s">
        <v>8371</v>
      </c>
      <c r="D3337" s="13"/>
      <c r="E3337" s="13"/>
      <c r="F3337" s="13"/>
      <c r="G3337" s="14"/>
      <c r="H3337" s="14"/>
      <c r="I3337" s="14"/>
      <c r="J3337" s="14"/>
      <c r="K3337" s="16">
        <v>91.256632</v>
      </c>
    </row>
    <row r="3338" spans="1:11">
      <c r="A3338" s="12" t="s">
        <v>8227</v>
      </c>
      <c r="B3338" s="12" t="s">
        <v>8372</v>
      </c>
      <c r="C3338" s="12" t="s">
        <v>8373</v>
      </c>
      <c r="D3338" s="13"/>
      <c r="E3338" s="13"/>
      <c r="F3338" s="13"/>
      <c r="G3338" s="14"/>
      <c r="H3338" s="14"/>
      <c r="I3338" s="14"/>
      <c r="J3338" s="14"/>
      <c r="K3338" s="16">
        <v>85</v>
      </c>
    </row>
    <row r="3339" spans="1:11">
      <c r="A3339" s="12" t="s">
        <v>8227</v>
      </c>
      <c r="B3339" s="12" t="s">
        <v>8372</v>
      </c>
      <c r="C3339" s="12" t="s">
        <v>8374</v>
      </c>
      <c r="D3339" s="13"/>
      <c r="E3339" s="13"/>
      <c r="F3339" s="13"/>
      <c r="G3339" s="14"/>
      <c r="H3339" s="14"/>
      <c r="I3339" s="14"/>
      <c r="J3339" s="14"/>
      <c r="K3339" s="16">
        <v>2.2335</v>
      </c>
    </row>
    <row r="3340" spans="1:11">
      <c r="A3340" s="12" t="s">
        <v>8227</v>
      </c>
      <c r="B3340" s="12" t="s">
        <v>8372</v>
      </c>
      <c r="C3340" s="12" t="s">
        <v>8375</v>
      </c>
      <c r="D3340" s="13"/>
      <c r="E3340" s="13"/>
      <c r="F3340" s="13"/>
      <c r="G3340" s="14"/>
      <c r="H3340" s="14"/>
      <c r="I3340" s="14"/>
      <c r="J3340" s="14"/>
      <c r="K3340" s="16">
        <v>8.229582</v>
      </c>
    </row>
    <row r="3341" spans="1:11">
      <c r="A3341" s="12" t="s">
        <v>8227</v>
      </c>
      <c r="B3341" s="12" t="s">
        <v>8376</v>
      </c>
      <c r="C3341" s="12" t="s">
        <v>8377</v>
      </c>
      <c r="D3341" s="13"/>
      <c r="E3341" s="13"/>
      <c r="F3341" s="13"/>
      <c r="G3341" s="14"/>
      <c r="H3341" s="14"/>
      <c r="I3341" s="14"/>
      <c r="J3341" s="14"/>
      <c r="K3341" s="16">
        <v>0.464515</v>
      </c>
    </row>
    <row r="3342" spans="1:11">
      <c r="A3342" s="12" t="s">
        <v>8227</v>
      </c>
      <c r="B3342" s="12" t="s">
        <v>8376</v>
      </c>
      <c r="C3342" s="12" t="s">
        <v>8378</v>
      </c>
      <c r="D3342" s="13"/>
      <c r="E3342" s="13"/>
      <c r="F3342" s="13"/>
      <c r="G3342" s="14"/>
      <c r="H3342" s="14"/>
      <c r="I3342" s="14"/>
      <c r="J3342" s="14"/>
      <c r="K3342" s="16">
        <v>25.272</v>
      </c>
    </row>
    <row r="3343" spans="1:11">
      <c r="A3343" s="12" t="s">
        <v>8227</v>
      </c>
      <c r="B3343" s="12" t="s">
        <v>8379</v>
      </c>
      <c r="C3343" s="12" t="s">
        <v>8254</v>
      </c>
      <c r="D3343" s="13"/>
      <c r="E3343" s="13"/>
      <c r="F3343" s="13"/>
      <c r="G3343" s="14"/>
      <c r="H3343" s="14"/>
      <c r="I3343" s="14"/>
      <c r="J3343" s="14"/>
      <c r="K3343" s="16">
        <v>0.0321</v>
      </c>
    </row>
    <row r="3344" spans="1:11">
      <c r="A3344" s="12" t="s">
        <v>8227</v>
      </c>
      <c r="B3344" s="12" t="s">
        <v>8380</v>
      </c>
      <c r="C3344" s="12" t="s">
        <v>8381</v>
      </c>
      <c r="D3344" s="13" t="s">
        <v>4918</v>
      </c>
      <c r="E3344" s="13" t="s">
        <v>4939</v>
      </c>
      <c r="F3344" s="13" t="s">
        <v>8382</v>
      </c>
      <c r="G3344" s="14" t="s">
        <v>4960</v>
      </c>
      <c r="H3344" s="14"/>
      <c r="I3344" s="14"/>
      <c r="J3344" s="14" t="s">
        <v>5051</v>
      </c>
      <c r="K3344" s="16">
        <v>25.5</v>
      </c>
    </row>
    <row r="3345" spans="1:11">
      <c r="A3345" s="12" t="s">
        <v>8227</v>
      </c>
      <c r="B3345" s="12" t="s">
        <v>8380</v>
      </c>
      <c r="C3345" s="12" t="s">
        <v>8381</v>
      </c>
      <c r="D3345" s="13" t="s">
        <v>4918</v>
      </c>
      <c r="E3345" s="13" t="s">
        <v>5112</v>
      </c>
      <c r="F3345" s="13" t="s">
        <v>8383</v>
      </c>
      <c r="G3345" s="14" t="s">
        <v>4921</v>
      </c>
      <c r="H3345" s="14" t="s">
        <v>4926</v>
      </c>
      <c r="I3345" s="14" t="s">
        <v>4927</v>
      </c>
      <c r="J3345" s="14" t="s">
        <v>5051</v>
      </c>
      <c r="K3345" s="16">
        <v>25.5</v>
      </c>
    </row>
    <row r="3346" spans="1:11">
      <c r="A3346" s="12" t="s">
        <v>8227</v>
      </c>
      <c r="B3346" s="12" t="s">
        <v>8380</v>
      </c>
      <c r="C3346" s="12" t="s">
        <v>8381</v>
      </c>
      <c r="D3346" s="13" t="s">
        <v>4931</v>
      </c>
      <c r="E3346" s="13" t="s">
        <v>4932</v>
      </c>
      <c r="F3346" s="13" t="s">
        <v>8384</v>
      </c>
      <c r="G3346" s="14" t="s">
        <v>4960</v>
      </c>
      <c r="H3346" s="14"/>
      <c r="I3346" s="14"/>
      <c r="J3346" s="14" t="s">
        <v>5221</v>
      </c>
      <c r="K3346" s="16">
        <v>25.5</v>
      </c>
    </row>
    <row r="3347" spans="1:11">
      <c r="A3347" s="12" t="s">
        <v>8227</v>
      </c>
      <c r="B3347" s="12" t="s">
        <v>8380</v>
      </c>
      <c r="C3347" s="12" t="s">
        <v>8381</v>
      </c>
      <c r="D3347" s="13" t="s">
        <v>4931</v>
      </c>
      <c r="E3347" s="13" t="s">
        <v>6147</v>
      </c>
      <c r="F3347" s="13" t="s">
        <v>8385</v>
      </c>
      <c r="G3347" s="14" t="s">
        <v>4942</v>
      </c>
      <c r="H3347" s="14" t="s">
        <v>4988</v>
      </c>
      <c r="I3347" s="14" t="s">
        <v>5635</v>
      </c>
      <c r="J3347" s="14" t="s">
        <v>5221</v>
      </c>
      <c r="K3347" s="16">
        <v>25.5</v>
      </c>
    </row>
    <row r="3348" spans="1:11">
      <c r="A3348" s="12" t="s">
        <v>8227</v>
      </c>
      <c r="B3348" s="12" t="s">
        <v>8380</v>
      </c>
      <c r="C3348" s="12" t="s">
        <v>8381</v>
      </c>
      <c r="D3348" s="13" t="s">
        <v>4934</v>
      </c>
      <c r="E3348" s="13" t="s">
        <v>4934</v>
      </c>
      <c r="F3348" s="13" t="s">
        <v>5151</v>
      </c>
      <c r="G3348" s="14" t="s">
        <v>4921</v>
      </c>
      <c r="H3348" s="14" t="s">
        <v>5037</v>
      </c>
      <c r="I3348" s="14" t="s">
        <v>4927</v>
      </c>
      <c r="J3348" s="14" t="s">
        <v>4936</v>
      </c>
      <c r="K3348" s="16">
        <v>25.5</v>
      </c>
    </row>
    <row r="3349" spans="1:11">
      <c r="A3349" s="12" t="s">
        <v>8227</v>
      </c>
      <c r="B3349" s="12" t="s">
        <v>8380</v>
      </c>
      <c r="C3349" s="12" t="s">
        <v>8386</v>
      </c>
      <c r="D3349" s="13" t="s">
        <v>4918</v>
      </c>
      <c r="E3349" s="13" t="s">
        <v>4919</v>
      </c>
      <c r="F3349" s="13" t="s">
        <v>8387</v>
      </c>
      <c r="G3349" s="14" t="s">
        <v>4942</v>
      </c>
      <c r="H3349" s="14" t="s">
        <v>7504</v>
      </c>
      <c r="I3349" s="14" t="s">
        <v>6869</v>
      </c>
      <c r="J3349" s="14" t="s">
        <v>4924</v>
      </c>
      <c r="K3349" s="16">
        <v>5.5</v>
      </c>
    </row>
    <row r="3350" spans="1:11">
      <c r="A3350" s="12" t="s">
        <v>8227</v>
      </c>
      <c r="B3350" s="12" t="s">
        <v>8380</v>
      </c>
      <c r="C3350" s="12" t="s">
        <v>8386</v>
      </c>
      <c r="D3350" s="13" t="s">
        <v>4918</v>
      </c>
      <c r="E3350" s="13" t="s">
        <v>4939</v>
      </c>
      <c r="F3350" s="13" t="s">
        <v>8388</v>
      </c>
      <c r="G3350" s="14" t="s">
        <v>4921</v>
      </c>
      <c r="H3350" s="14" t="s">
        <v>4926</v>
      </c>
      <c r="I3350" s="14" t="s">
        <v>4927</v>
      </c>
      <c r="J3350" s="14" t="s">
        <v>4924</v>
      </c>
      <c r="K3350" s="16">
        <v>5.5</v>
      </c>
    </row>
    <row r="3351" spans="1:11">
      <c r="A3351" s="12" t="s">
        <v>8227</v>
      </c>
      <c r="B3351" s="12" t="s">
        <v>8380</v>
      </c>
      <c r="C3351" s="12" t="s">
        <v>8386</v>
      </c>
      <c r="D3351" s="13" t="s">
        <v>4931</v>
      </c>
      <c r="E3351" s="13" t="s">
        <v>4932</v>
      </c>
      <c r="F3351" s="13" t="s">
        <v>8389</v>
      </c>
      <c r="G3351" s="14" t="s">
        <v>4960</v>
      </c>
      <c r="H3351" s="14"/>
      <c r="I3351" s="14" t="s">
        <v>4947</v>
      </c>
      <c r="J3351" s="14" t="s">
        <v>4924</v>
      </c>
      <c r="K3351" s="16">
        <v>5.5</v>
      </c>
    </row>
    <row r="3352" spans="1:11">
      <c r="A3352" s="12" t="s">
        <v>8227</v>
      </c>
      <c r="B3352" s="12" t="s">
        <v>8380</v>
      </c>
      <c r="C3352" s="12" t="s">
        <v>8386</v>
      </c>
      <c r="D3352" s="13" t="s">
        <v>4931</v>
      </c>
      <c r="E3352" s="13" t="s">
        <v>4961</v>
      </c>
      <c r="F3352" s="13" t="s">
        <v>8390</v>
      </c>
      <c r="G3352" s="14" t="s">
        <v>4921</v>
      </c>
      <c r="H3352" s="14" t="s">
        <v>4926</v>
      </c>
      <c r="I3352" s="14" t="s">
        <v>4927</v>
      </c>
      <c r="J3352" s="14" t="s">
        <v>4924</v>
      </c>
      <c r="K3352" s="16">
        <v>5.5</v>
      </c>
    </row>
    <row r="3353" spans="1:11">
      <c r="A3353" s="12" t="s">
        <v>8227</v>
      </c>
      <c r="B3353" s="12" t="s">
        <v>8380</v>
      </c>
      <c r="C3353" s="12" t="s">
        <v>8386</v>
      </c>
      <c r="D3353" s="13" t="s">
        <v>4934</v>
      </c>
      <c r="E3353" s="13" t="s">
        <v>4998</v>
      </c>
      <c r="F3353" s="13" t="s">
        <v>8391</v>
      </c>
      <c r="G3353" s="14" t="s">
        <v>4921</v>
      </c>
      <c r="H3353" s="14" t="s">
        <v>4926</v>
      </c>
      <c r="I3353" s="14" t="s">
        <v>4927</v>
      </c>
      <c r="J3353" s="14" t="s">
        <v>4936</v>
      </c>
      <c r="K3353" s="16">
        <v>5.5</v>
      </c>
    </row>
    <row r="3354" spans="1:11">
      <c r="A3354" s="12" t="s">
        <v>8227</v>
      </c>
      <c r="B3354" s="12" t="s">
        <v>8380</v>
      </c>
      <c r="C3354" s="12" t="s">
        <v>8392</v>
      </c>
      <c r="D3354" s="13" t="s">
        <v>4918</v>
      </c>
      <c r="E3354" s="13" t="s">
        <v>4919</v>
      </c>
      <c r="F3354" s="13" t="s">
        <v>8393</v>
      </c>
      <c r="G3354" s="14" t="s">
        <v>4921</v>
      </c>
      <c r="H3354" s="14" t="s">
        <v>7530</v>
      </c>
      <c r="I3354" s="14" t="s">
        <v>5353</v>
      </c>
      <c r="J3354" s="14" t="s">
        <v>4924</v>
      </c>
      <c r="K3354" s="16">
        <v>5</v>
      </c>
    </row>
    <row r="3355" spans="1:11">
      <c r="A3355" s="12" t="s">
        <v>8227</v>
      </c>
      <c r="B3355" s="12" t="s">
        <v>8380</v>
      </c>
      <c r="C3355" s="12" t="s">
        <v>8392</v>
      </c>
      <c r="D3355" s="13" t="s">
        <v>4918</v>
      </c>
      <c r="E3355" s="13" t="s">
        <v>4939</v>
      </c>
      <c r="F3355" s="13" t="s">
        <v>8394</v>
      </c>
      <c r="G3355" s="14" t="s">
        <v>4942</v>
      </c>
      <c r="H3355" s="14" t="s">
        <v>4938</v>
      </c>
      <c r="I3355" s="14" t="s">
        <v>4927</v>
      </c>
      <c r="J3355" s="14" t="s">
        <v>4924</v>
      </c>
      <c r="K3355" s="16">
        <v>5</v>
      </c>
    </row>
    <row r="3356" spans="1:11">
      <c r="A3356" s="12" t="s">
        <v>8227</v>
      </c>
      <c r="B3356" s="12" t="s">
        <v>8380</v>
      </c>
      <c r="C3356" s="12" t="s">
        <v>8392</v>
      </c>
      <c r="D3356" s="13" t="s">
        <v>4931</v>
      </c>
      <c r="E3356" s="13" t="s">
        <v>4932</v>
      </c>
      <c r="F3356" s="13" t="s">
        <v>8395</v>
      </c>
      <c r="G3356" s="14" t="s">
        <v>4960</v>
      </c>
      <c r="H3356" s="14"/>
      <c r="I3356" s="14"/>
      <c r="J3356" s="14" t="s">
        <v>4924</v>
      </c>
      <c r="K3356" s="16">
        <v>5</v>
      </c>
    </row>
    <row r="3357" spans="1:11">
      <c r="A3357" s="12" t="s">
        <v>8227</v>
      </c>
      <c r="B3357" s="12" t="s">
        <v>8380</v>
      </c>
      <c r="C3357" s="12" t="s">
        <v>8392</v>
      </c>
      <c r="D3357" s="13" t="s">
        <v>4934</v>
      </c>
      <c r="E3357" s="13" t="s">
        <v>4998</v>
      </c>
      <c r="F3357" s="13" t="s">
        <v>8396</v>
      </c>
      <c r="G3357" s="14" t="s">
        <v>4921</v>
      </c>
      <c r="H3357" s="14" t="s">
        <v>4926</v>
      </c>
      <c r="I3357" s="14" t="s">
        <v>4927</v>
      </c>
      <c r="J3357" s="14" t="s">
        <v>4936</v>
      </c>
      <c r="K3357" s="16">
        <v>5</v>
      </c>
    </row>
    <row r="3358" spans="1:11">
      <c r="A3358" s="12" t="s">
        <v>8227</v>
      </c>
      <c r="B3358" s="12" t="s">
        <v>8380</v>
      </c>
      <c r="C3358" s="12" t="s">
        <v>8392</v>
      </c>
      <c r="D3358" s="13" t="s">
        <v>4940</v>
      </c>
      <c r="E3358" s="13" t="s">
        <v>4941</v>
      </c>
      <c r="F3358" s="13" t="s">
        <v>8397</v>
      </c>
      <c r="G3358" s="14" t="s">
        <v>4942</v>
      </c>
      <c r="H3358" s="14" t="s">
        <v>4974</v>
      </c>
      <c r="I3358" s="14" t="s">
        <v>5126</v>
      </c>
      <c r="J3358" s="14" t="s">
        <v>4924</v>
      </c>
      <c r="K3358" s="16">
        <v>5</v>
      </c>
    </row>
    <row r="3359" spans="1:11">
      <c r="A3359" s="12" t="s">
        <v>8227</v>
      </c>
      <c r="B3359" s="12" t="s">
        <v>8380</v>
      </c>
      <c r="C3359" s="12" t="s">
        <v>8398</v>
      </c>
      <c r="D3359" s="13" t="s">
        <v>4918</v>
      </c>
      <c r="E3359" s="13" t="s">
        <v>4919</v>
      </c>
      <c r="F3359" s="13" t="s">
        <v>8399</v>
      </c>
      <c r="G3359" s="14" t="s">
        <v>4942</v>
      </c>
      <c r="H3359" s="14" t="s">
        <v>4966</v>
      </c>
      <c r="I3359" s="14" t="s">
        <v>5985</v>
      </c>
      <c r="J3359" s="14" t="s">
        <v>4924</v>
      </c>
      <c r="K3359" s="16">
        <v>16.83</v>
      </c>
    </row>
    <row r="3360" spans="1:11">
      <c r="A3360" s="12" t="s">
        <v>8227</v>
      </c>
      <c r="B3360" s="12" t="s">
        <v>8380</v>
      </c>
      <c r="C3360" s="12" t="s">
        <v>8398</v>
      </c>
      <c r="D3360" s="13" t="s">
        <v>4918</v>
      </c>
      <c r="E3360" s="13" t="s">
        <v>4939</v>
      </c>
      <c r="F3360" s="13" t="s">
        <v>8400</v>
      </c>
      <c r="G3360" s="14" t="s">
        <v>4960</v>
      </c>
      <c r="H3360" s="14"/>
      <c r="I3360" s="14"/>
      <c r="J3360" s="14" t="s">
        <v>4924</v>
      </c>
      <c r="K3360" s="16">
        <v>16.83</v>
      </c>
    </row>
    <row r="3361" spans="1:11">
      <c r="A3361" s="12" t="s">
        <v>8227</v>
      </c>
      <c r="B3361" s="12" t="s">
        <v>8380</v>
      </c>
      <c r="C3361" s="12" t="s">
        <v>8398</v>
      </c>
      <c r="D3361" s="13" t="s">
        <v>4918</v>
      </c>
      <c r="E3361" s="13" t="s">
        <v>4943</v>
      </c>
      <c r="F3361" s="13" t="s">
        <v>8401</v>
      </c>
      <c r="G3361" s="14" t="s">
        <v>5004</v>
      </c>
      <c r="H3361" s="14" t="s">
        <v>4922</v>
      </c>
      <c r="I3361" s="14" t="s">
        <v>5427</v>
      </c>
      <c r="J3361" s="14" t="s">
        <v>4924</v>
      </c>
      <c r="K3361" s="16">
        <v>16.83</v>
      </c>
    </row>
    <row r="3362" spans="1:11">
      <c r="A3362" s="12" t="s">
        <v>8227</v>
      </c>
      <c r="B3362" s="12" t="s">
        <v>8380</v>
      </c>
      <c r="C3362" s="12" t="s">
        <v>8398</v>
      </c>
      <c r="D3362" s="13" t="s">
        <v>4931</v>
      </c>
      <c r="E3362" s="13" t="s">
        <v>4932</v>
      </c>
      <c r="F3362" s="13" t="s">
        <v>8389</v>
      </c>
      <c r="G3362" s="14" t="s">
        <v>4960</v>
      </c>
      <c r="H3362" s="14"/>
      <c r="I3362" s="14"/>
      <c r="J3362" s="14" t="s">
        <v>4924</v>
      </c>
      <c r="K3362" s="16">
        <v>16.83</v>
      </c>
    </row>
    <row r="3363" spans="1:11">
      <c r="A3363" s="12" t="s">
        <v>8227</v>
      </c>
      <c r="B3363" s="12" t="s">
        <v>8380</v>
      </c>
      <c r="C3363" s="12" t="s">
        <v>8398</v>
      </c>
      <c r="D3363" s="13" t="s">
        <v>4934</v>
      </c>
      <c r="E3363" s="13" t="s">
        <v>4998</v>
      </c>
      <c r="F3363" s="13" t="s">
        <v>8402</v>
      </c>
      <c r="G3363" s="14" t="s">
        <v>4921</v>
      </c>
      <c r="H3363" s="14" t="s">
        <v>4952</v>
      </c>
      <c r="I3363" s="14" t="s">
        <v>4927</v>
      </c>
      <c r="J3363" s="14" t="s">
        <v>4936</v>
      </c>
      <c r="K3363" s="16">
        <v>16.83</v>
      </c>
    </row>
    <row r="3364" spans="1:11">
      <c r="A3364" s="12" t="s">
        <v>8227</v>
      </c>
      <c r="B3364" s="12" t="s">
        <v>8380</v>
      </c>
      <c r="C3364" s="12" t="s">
        <v>8403</v>
      </c>
      <c r="D3364" s="13" t="s">
        <v>4918</v>
      </c>
      <c r="E3364" s="13" t="s">
        <v>4919</v>
      </c>
      <c r="F3364" s="13" t="s">
        <v>8404</v>
      </c>
      <c r="G3364" s="14" t="s">
        <v>4921</v>
      </c>
      <c r="H3364" s="14" t="s">
        <v>4966</v>
      </c>
      <c r="I3364" s="14" t="s">
        <v>4947</v>
      </c>
      <c r="J3364" s="14" t="s">
        <v>5051</v>
      </c>
      <c r="K3364" s="16">
        <v>2</v>
      </c>
    </row>
    <row r="3365" spans="1:11">
      <c r="A3365" s="12" t="s">
        <v>8227</v>
      </c>
      <c r="B3365" s="12" t="s">
        <v>8380</v>
      </c>
      <c r="C3365" s="12" t="s">
        <v>8403</v>
      </c>
      <c r="D3365" s="13" t="s">
        <v>4918</v>
      </c>
      <c r="E3365" s="13" t="s">
        <v>4939</v>
      </c>
      <c r="F3365" s="13" t="s">
        <v>8405</v>
      </c>
      <c r="G3365" s="14" t="s">
        <v>4921</v>
      </c>
      <c r="H3365" s="14" t="s">
        <v>4988</v>
      </c>
      <c r="I3365" s="14" t="s">
        <v>4947</v>
      </c>
      <c r="J3365" s="14" t="s">
        <v>5051</v>
      </c>
      <c r="K3365" s="16">
        <v>2</v>
      </c>
    </row>
    <row r="3366" spans="1:11">
      <c r="A3366" s="12" t="s">
        <v>8227</v>
      </c>
      <c r="B3366" s="12" t="s">
        <v>8380</v>
      </c>
      <c r="C3366" s="12" t="s">
        <v>8403</v>
      </c>
      <c r="D3366" s="13" t="s">
        <v>4931</v>
      </c>
      <c r="E3366" s="13" t="s">
        <v>4932</v>
      </c>
      <c r="F3366" s="13" t="s">
        <v>8406</v>
      </c>
      <c r="G3366" s="14" t="s">
        <v>4960</v>
      </c>
      <c r="H3366" s="14"/>
      <c r="I3366" s="14"/>
      <c r="J3366" s="14" t="s">
        <v>5221</v>
      </c>
      <c r="K3366" s="16">
        <v>2</v>
      </c>
    </row>
    <row r="3367" spans="1:11">
      <c r="A3367" s="12" t="s">
        <v>8227</v>
      </c>
      <c r="B3367" s="12" t="s">
        <v>8380</v>
      </c>
      <c r="C3367" s="12" t="s">
        <v>8403</v>
      </c>
      <c r="D3367" s="13" t="s">
        <v>4931</v>
      </c>
      <c r="E3367" s="13" t="s">
        <v>6147</v>
      </c>
      <c r="F3367" s="13" t="s">
        <v>8407</v>
      </c>
      <c r="G3367" s="14" t="s">
        <v>4960</v>
      </c>
      <c r="H3367" s="14"/>
      <c r="I3367" s="14"/>
      <c r="J3367" s="14" t="s">
        <v>5221</v>
      </c>
      <c r="K3367" s="16">
        <v>2</v>
      </c>
    </row>
    <row r="3368" spans="1:11">
      <c r="A3368" s="12" t="s">
        <v>8227</v>
      </c>
      <c r="B3368" s="12" t="s">
        <v>8380</v>
      </c>
      <c r="C3368" s="12" t="s">
        <v>8403</v>
      </c>
      <c r="D3368" s="13" t="s">
        <v>4934</v>
      </c>
      <c r="E3368" s="13" t="s">
        <v>4934</v>
      </c>
      <c r="F3368" s="13" t="s">
        <v>5047</v>
      </c>
      <c r="G3368" s="14" t="s">
        <v>6000</v>
      </c>
      <c r="H3368" s="14" t="s">
        <v>5037</v>
      </c>
      <c r="I3368" s="14" t="s">
        <v>4927</v>
      </c>
      <c r="J3368" s="14" t="s">
        <v>4936</v>
      </c>
      <c r="K3368" s="16">
        <v>2</v>
      </c>
    </row>
    <row r="3369" spans="1:11">
      <c r="A3369" s="12" t="s">
        <v>8227</v>
      </c>
      <c r="B3369" s="12" t="s">
        <v>8380</v>
      </c>
      <c r="C3369" s="12" t="s">
        <v>8408</v>
      </c>
      <c r="D3369" s="13" t="s">
        <v>4918</v>
      </c>
      <c r="E3369" s="13" t="s">
        <v>4919</v>
      </c>
      <c r="F3369" s="13" t="s">
        <v>8409</v>
      </c>
      <c r="G3369" s="14" t="s">
        <v>4921</v>
      </c>
      <c r="H3369" s="14" t="s">
        <v>8410</v>
      </c>
      <c r="I3369" s="14" t="s">
        <v>5816</v>
      </c>
      <c r="J3369" s="14" t="s">
        <v>4924</v>
      </c>
      <c r="K3369" s="16">
        <v>56</v>
      </c>
    </row>
    <row r="3370" spans="1:11">
      <c r="A3370" s="12" t="s">
        <v>8227</v>
      </c>
      <c r="B3370" s="12" t="s">
        <v>8380</v>
      </c>
      <c r="C3370" s="12" t="s">
        <v>8408</v>
      </c>
      <c r="D3370" s="13" t="s">
        <v>4918</v>
      </c>
      <c r="E3370" s="13" t="s">
        <v>5112</v>
      </c>
      <c r="F3370" s="13" t="s">
        <v>8411</v>
      </c>
      <c r="G3370" s="14" t="s">
        <v>4960</v>
      </c>
      <c r="H3370" s="14"/>
      <c r="I3370" s="14"/>
      <c r="J3370" s="14" t="s">
        <v>4924</v>
      </c>
      <c r="K3370" s="16">
        <v>56</v>
      </c>
    </row>
    <row r="3371" spans="1:11">
      <c r="A3371" s="12" t="s">
        <v>8227</v>
      </c>
      <c r="B3371" s="12" t="s">
        <v>8380</v>
      </c>
      <c r="C3371" s="12" t="s">
        <v>8408</v>
      </c>
      <c r="D3371" s="13" t="s">
        <v>4931</v>
      </c>
      <c r="E3371" s="13" t="s">
        <v>4932</v>
      </c>
      <c r="F3371" s="13" t="s">
        <v>8412</v>
      </c>
      <c r="G3371" s="14" t="s">
        <v>4960</v>
      </c>
      <c r="H3371" s="14"/>
      <c r="I3371" s="14"/>
      <c r="J3371" s="14" t="s">
        <v>4924</v>
      </c>
      <c r="K3371" s="16">
        <v>56</v>
      </c>
    </row>
    <row r="3372" spans="1:11">
      <c r="A3372" s="12" t="s">
        <v>8227</v>
      </c>
      <c r="B3372" s="12" t="s">
        <v>8380</v>
      </c>
      <c r="C3372" s="12" t="s">
        <v>8408</v>
      </c>
      <c r="D3372" s="13" t="s">
        <v>4931</v>
      </c>
      <c r="E3372" s="13" t="s">
        <v>4961</v>
      </c>
      <c r="F3372" s="13" t="s">
        <v>8413</v>
      </c>
      <c r="G3372" s="14" t="s">
        <v>4960</v>
      </c>
      <c r="H3372" s="14"/>
      <c r="I3372" s="14"/>
      <c r="J3372" s="14" t="s">
        <v>4924</v>
      </c>
      <c r="K3372" s="16">
        <v>56</v>
      </c>
    </row>
    <row r="3373" spans="1:11">
      <c r="A3373" s="12" t="s">
        <v>8227</v>
      </c>
      <c r="B3373" s="12" t="s">
        <v>8380</v>
      </c>
      <c r="C3373" s="12" t="s">
        <v>8408</v>
      </c>
      <c r="D3373" s="13" t="s">
        <v>4934</v>
      </c>
      <c r="E3373" s="13" t="s">
        <v>4998</v>
      </c>
      <c r="F3373" s="13" t="s">
        <v>8414</v>
      </c>
      <c r="G3373" s="14" t="s">
        <v>4921</v>
      </c>
      <c r="H3373" s="14" t="s">
        <v>4926</v>
      </c>
      <c r="I3373" s="14" t="s">
        <v>4927</v>
      </c>
      <c r="J3373" s="14" t="s">
        <v>4936</v>
      </c>
      <c r="K3373" s="16">
        <v>56</v>
      </c>
    </row>
    <row r="3374" spans="1:11">
      <c r="A3374" s="12" t="s">
        <v>8227</v>
      </c>
      <c r="B3374" s="12" t="s">
        <v>8380</v>
      </c>
      <c r="C3374" s="12" t="s">
        <v>848</v>
      </c>
      <c r="D3374" s="13" t="s">
        <v>4918</v>
      </c>
      <c r="E3374" s="13" t="s">
        <v>4919</v>
      </c>
      <c r="F3374" s="13" t="s">
        <v>8415</v>
      </c>
      <c r="G3374" s="14" t="s">
        <v>4921</v>
      </c>
      <c r="H3374" s="14" t="s">
        <v>5175</v>
      </c>
      <c r="I3374" s="14" t="s">
        <v>4927</v>
      </c>
      <c r="J3374" s="14" t="s">
        <v>4936</v>
      </c>
      <c r="K3374" s="16">
        <v>1945</v>
      </c>
    </row>
    <row r="3375" spans="1:11">
      <c r="A3375" s="12" t="s">
        <v>8227</v>
      </c>
      <c r="B3375" s="12" t="s">
        <v>8380</v>
      </c>
      <c r="C3375" s="12" t="s">
        <v>848</v>
      </c>
      <c r="D3375" s="13" t="s">
        <v>4918</v>
      </c>
      <c r="E3375" s="13" t="s">
        <v>4919</v>
      </c>
      <c r="F3375" s="13" t="s">
        <v>8416</v>
      </c>
      <c r="G3375" s="14" t="s">
        <v>4921</v>
      </c>
      <c r="H3375" s="14" t="s">
        <v>8417</v>
      </c>
      <c r="I3375" s="14" t="s">
        <v>8418</v>
      </c>
      <c r="J3375" s="14" t="s">
        <v>4974</v>
      </c>
      <c r="K3375" s="16">
        <v>1945</v>
      </c>
    </row>
    <row r="3376" spans="1:11">
      <c r="A3376" s="12" t="s">
        <v>8227</v>
      </c>
      <c r="B3376" s="12" t="s">
        <v>8380</v>
      </c>
      <c r="C3376" s="12" t="s">
        <v>848</v>
      </c>
      <c r="D3376" s="13" t="s">
        <v>4918</v>
      </c>
      <c r="E3376" s="13" t="s">
        <v>4919</v>
      </c>
      <c r="F3376" s="13" t="s">
        <v>8419</v>
      </c>
      <c r="G3376" s="14" t="s">
        <v>4921</v>
      </c>
      <c r="H3376" s="14" t="s">
        <v>4974</v>
      </c>
      <c r="I3376" s="14" t="s">
        <v>8418</v>
      </c>
      <c r="J3376" s="14" t="s">
        <v>4936</v>
      </c>
      <c r="K3376" s="16">
        <v>1945</v>
      </c>
    </row>
    <row r="3377" spans="1:11">
      <c r="A3377" s="12" t="s">
        <v>8227</v>
      </c>
      <c r="B3377" s="12" t="s">
        <v>8380</v>
      </c>
      <c r="C3377" s="12" t="s">
        <v>848</v>
      </c>
      <c r="D3377" s="13" t="s">
        <v>4918</v>
      </c>
      <c r="E3377" s="13" t="s">
        <v>4919</v>
      </c>
      <c r="F3377" s="13" t="s">
        <v>8420</v>
      </c>
      <c r="G3377" s="14" t="s">
        <v>4921</v>
      </c>
      <c r="H3377" s="14" t="s">
        <v>5175</v>
      </c>
      <c r="I3377" s="14" t="s">
        <v>4927</v>
      </c>
      <c r="J3377" s="14" t="s">
        <v>4936</v>
      </c>
      <c r="K3377" s="16">
        <v>1945</v>
      </c>
    </row>
    <row r="3378" spans="1:11">
      <c r="A3378" s="12" t="s">
        <v>8227</v>
      </c>
      <c r="B3378" s="12" t="s">
        <v>8380</v>
      </c>
      <c r="C3378" s="12" t="s">
        <v>848</v>
      </c>
      <c r="D3378" s="13" t="s">
        <v>4918</v>
      </c>
      <c r="E3378" s="13" t="s">
        <v>4939</v>
      </c>
      <c r="F3378" s="13" t="s">
        <v>8421</v>
      </c>
      <c r="G3378" s="14" t="s">
        <v>4960</v>
      </c>
      <c r="H3378" s="14"/>
      <c r="I3378" s="14"/>
      <c r="J3378" s="14" t="s">
        <v>4974</v>
      </c>
      <c r="K3378" s="16">
        <v>1945</v>
      </c>
    </row>
    <row r="3379" spans="1:11">
      <c r="A3379" s="12" t="s">
        <v>8227</v>
      </c>
      <c r="B3379" s="12" t="s">
        <v>8380</v>
      </c>
      <c r="C3379" s="12" t="s">
        <v>848</v>
      </c>
      <c r="D3379" s="13" t="s">
        <v>4918</v>
      </c>
      <c r="E3379" s="13" t="s">
        <v>4939</v>
      </c>
      <c r="F3379" s="13" t="s">
        <v>8422</v>
      </c>
      <c r="G3379" s="14" t="s">
        <v>4960</v>
      </c>
      <c r="H3379" s="14"/>
      <c r="I3379" s="14"/>
      <c r="J3379" s="14" t="s">
        <v>4974</v>
      </c>
      <c r="K3379" s="16">
        <v>1945</v>
      </c>
    </row>
    <row r="3380" spans="1:11">
      <c r="A3380" s="12" t="s">
        <v>8227</v>
      </c>
      <c r="B3380" s="12" t="s">
        <v>8380</v>
      </c>
      <c r="C3380" s="12" t="s">
        <v>848</v>
      </c>
      <c r="D3380" s="13" t="s">
        <v>4918</v>
      </c>
      <c r="E3380" s="13" t="s">
        <v>4939</v>
      </c>
      <c r="F3380" s="13" t="s">
        <v>8423</v>
      </c>
      <c r="G3380" s="14" t="s">
        <v>4960</v>
      </c>
      <c r="H3380" s="14"/>
      <c r="I3380" s="14"/>
      <c r="J3380" s="14" t="s">
        <v>4974</v>
      </c>
      <c r="K3380" s="16">
        <v>1945</v>
      </c>
    </row>
    <row r="3381" spans="1:11">
      <c r="A3381" s="12" t="s">
        <v>8227</v>
      </c>
      <c r="B3381" s="12" t="s">
        <v>8380</v>
      </c>
      <c r="C3381" s="12" t="s">
        <v>848</v>
      </c>
      <c r="D3381" s="13" t="s">
        <v>4931</v>
      </c>
      <c r="E3381" s="13" t="s">
        <v>5089</v>
      </c>
      <c r="F3381" s="13" t="s">
        <v>8424</v>
      </c>
      <c r="G3381" s="14" t="s">
        <v>4960</v>
      </c>
      <c r="H3381" s="14"/>
      <c r="I3381" s="14"/>
      <c r="J3381" s="14" t="s">
        <v>4936</v>
      </c>
      <c r="K3381" s="16">
        <v>1945</v>
      </c>
    </row>
    <row r="3382" spans="1:11">
      <c r="A3382" s="12" t="s">
        <v>8227</v>
      </c>
      <c r="B3382" s="12" t="s">
        <v>8380</v>
      </c>
      <c r="C3382" s="12" t="s">
        <v>848</v>
      </c>
      <c r="D3382" s="13" t="s">
        <v>4931</v>
      </c>
      <c r="E3382" s="13" t="s">
        <v>5089</v>
      </c>
      <c r="F3382" s="13" t="s">
        <v>8425</v>
      </c>
      <c r="G3382" s="14" t="s">
        <v>5004</v>
      </c>
      <c r="H3382" s="14" t="s">
        <v>4924</v>
      </c>
      <c r="I3382" s="14" t="s">
        <v>4927</v>
      </c>
      <c r="J3382" s="14" t="s">
        <v>4936</v>
      </c>
      <c r="K3382" s="16">
        <v>1945</v>
      </c>
    </row>
    <row r="3383" spans="1:11">
      <c r="A3383" s="12" t="s">
        <v>8227</v>
      </c>
      <c r="B3383" s="12" t="s">
        <v>8380</v>
      </c>
      <c r="C3383" s="12" t="s">
        <v>848</v>
      </c>
      <c r="D3383" s="13" t="s">
        <v>4931</v>
      </c>
      <c r="E3383" s="13" t="s">
        <v>4932</v>
      </c>
      <c r="F3383" s="13" t="s">
        <v>8426</v>
      </c>
      <c r="G3383" s="14" t="s">
        <v>4942</v>
      </c>
      <c r="H3383" s="14" t="s">
        <v>4938</v>
      </c>
      <c r="I3383" s="14" t="s">
        <v>4927</v>
      </c>
      <c r="J3383" s="14" t="s">
        <v>4936</v>
      </c>
      <c r="K3383" s="16">
        <v>1945</v>
      </c>
    </row>
    <row r="3384" spans="1:11">
      <c r="A3384" s="12" t="s">
        <v>8227</v>
      </c>
      <c r="B3384" s="12" t="s">
        <v>8380</v>
      </c>
      <c r="C3384" s="12" t="s">
        <v>848</v>
      </c>
      <c r="D3384" s="13" t="s">
        <v>4934</v>
      </c>
      <c r="E3384" s="13" t="s">
        <v>4998</v>
      </c>
      <c r="F3384" s="13" t="s">
        <v>8427</v>
      </c>
      <c r="G3384" s="14" t="s">
        <v>4921</v>
      </c>
      <c r="H3384" s="14" t="s">
        <v>5037</v>
      </c>
      <c r="I3384" s="14" t="s">
        <v>4927</v>
      </c>
      <c r="J3384" s="14" t="s">
        <v>4974</v>
      </c>
      <c r="K3384" s="16">
        <v>1945</v>
      </c>
    </row>
    <row r="3385" spans="1:11">
      <c r="A3385" s="12" t="s">
        <v>8227</v>
      </c>
      <c r="B3385" s="12" t="s">
        <v>8380</v>
      </c>
      <c r="C3385" s="12" t="s">
        <v>848</v>
      </c>
      <c r="D3385" s="13" t="s">
        <v>4934</v>
      </c>
      <c r="E3385" s="13" t="s">
        <v>4998</v>
      </c>
      <c r="F3385" s="13" t="s">
        <v>8428</v>
      </c>
      <c r="G3385" s="14" t="s">
        <v>4942</v>
      </c>
      <c r="H3385" s="14" t="s">
        <v>4938</v>
      </c>
      <c r="I3385" s="14" t="s">
        <v>4927</v>
      </c>
      <c r="J3385" s="14" t="s">
        <v>4974</v>
      </c>
      <c r="K3385" s="16">
        <v>1945</v>
      </c>
    </row>
    <row r="3386" spans="1:11">
      <c r="A3386" s="12" t="s">
        <v>8227</v>
      </c>
      <c r="B3386" s="12" t="s">
        <v>8380</v>
      </c>
      <c r="C3386" s="12" t="s">
        <v>8429</v>
      </c>
      <c r="D3386" s="13" t="s">
        <v>4918</v>
      </c>
      <c r="E3386" s="13" t="s">
        <v>4939</v>
      </c>
      <c r="F3386" s="13" t="s">
        <v>8430</v>
      </c>
      <c r="G3386" s="14" t="s">
        <v>4942</v>
      </c>
      <c r="H3386" s="14" t="s">
        <v>4938</v>
      </c>
      <c r="I3386" s="14" t="s">
        <v>4927</v>
      </c>
      <c r="J3386" s="14" t="s">
        <v>4924</v>
      </c>
      <c r="K3386" s="16">
        <v>6.17</v>
      </c>
    </row>
    <row r="3387" spans="1:11">
      <c r="A3387" s="12" t="s">
        <v>8227</v>
      </c>
      <c r="B3387" s="12" t="s">
        <v>8380</v>
      </c>
      <c r="C3387" s="12" t="s">
        <v>8429</v>
      </c>
      <c r="D3387" s="13" t="s">
        <v>4918</v>
      </c>
      <c r="E3387" s="13" t="s">
        <v>4939</v>
      </c>
      <c r="F3387" s="13" t="s">
        <v>8431</v>
      </c>
      <c r="G3387" s="14" t="s">
        <v>4942</v>
      </c>
      <c r="H3387" s="14" t="s">
        <v>4938</v>
      </c>
      <c r="I3387" s="14" t="s">
        <v>4927</v>
      </c>
      <c r="J3387" s="14" t="s">
        <v>4924</v>
      </c>
      <c r="K3387" s="16">
        <v>6.17</v>
      </c>
    </row>
    <row r="3388" spans="1:11">
      <c r="A3388" s="12" t="s">
        <v>8227</v>
      </c>
      <c r="B3388" s="12" t="s">
        <v>8380</v>
      </c>
      <c r="C3388" s="12" t="s">
        <v>8429</v>
      </c>
      <c r="D3388" s="13" t="s">
        <v>4918</v>
      </c>
      <c r="E3388" s="13" t="s">
        <v>4939</v>
      </c>
      <c r="F3388" s="13" t="s">
        <v>8432</v>
      </c>
      <c r="G3388" s="14" t="s">
        <v>4942</v>
      </c>
      <c r="H3388" s="14" t="s">
        <v>4938</v>
      </c>
      <c r="I3388" s="14" t="s">
        <v>4927</v>
      </c>
      <c r="J3388" s="14" t="s">
        <v>4924</v>
      </c>
      <c r="K3388" s="16">
        <v>6.17</v>
      </c>
    </row>
    <row r="3389" spans="1:11">
      <c r="A3389" s="12" t="s">
        <v>8227</v>
      </c>
      <c r="B3389" s="12" t="s">
        <v>8380</v>
      </c>
      <c r="C3389" s="12" t="s">
        <v>8429</v>
      </c>
      <c r="D3389" s="13" t="s">
        <v>4931</v>
      </c>
      <c r="E3389" s="13" t="s">
        <v>4932</v>
      </c>
      <c r="F3389" s="13" t="s">
        <v>8433</v>
      </c>
      <c r="G3389" s="14" t="s">
        <v>4942</v>
      </c>
      <c r="H3389" s="14" t="s">
        <v>4926</v>
      </c>
      <c r="I3389" s="14" t="s">
        <v>4927</v>
      </c>
      <c r="J3389" s="14" t="s">
        <v>4924</v>
      </c>
      <c r="K3389" s="16">
        <v>6.17</v>
      </c>
    </row>
    <row r="3390" spans="1:11">
      <c r="A3390" s="12" t="s">
        <v>8227</v>
      </c>
      <c r="B3390" s="12" t="s">
        <v>8380</v>
      </c>
      <c r="C3390" s="12" t="s">
        <v>8429</v>
      </c>
      <c r="D3390" s="13" t="s">
        <v>4934</v>
      </c>
      <c r="E3390" s="13" t="s">
        <v>4998</v>
      </c>
      <c r="F3390" s="13" t="s">
        <v>4998</v>
      </c>
      <c r="G3390" s="14" t="s">
        <v>4921</v>
      </c>
      <c r="H3390" s="14" t="s">
        <v>4926</v>
      </c>
      <c r="I3390" s="14" t="s">
        <v>4927</v>
      </c>
      <c r="J3390" s="14" t="s">
        <v>4936</v>
      </c>
      <c r="K3390" s="16">
        <v>6.17</v>
      </c>
    </row>
    <row r="3391" spans="1:11">
      <c r="A3391" s="12" t="s">
        <v>8227</v>
      </c>
      <c r="B3391" s="12" t="s">
        <v>8380</v>
      </c>
      <c r="C3391" s="12" t="s">
        <v>8434</v>
      </c>
      <c r="D3391" s="13"/>
      <c r="E3391" s="13"/>
      <c r="F3391" s="13"/>
      <c r="G3391" s="14"/>
      <c r="H3391" s="14"/>
      <c r="I3391" s="14"/>
      <c r="J3391" s="14"/>
      <c r="K3391" s="16">
        <v>201.7031</v>
      </c>
    </row>
    <row r="3392" spans="1:11">
      <c r="A3392" s="12" t="s">
        <v>8227</v>
      </c>
      <c r="B3392" s="12" t="s">
        <v>8380</v>
      </c>
      <c r="C3392" s="12" t="s">
        <v>8435</v>
      </c>
      <c r="D3392" s="13" t="s">
        <v>4918</v>
      </c>
      <c r="E3392" s="13" t="s">
        <v>4919</v>
      </c>
      <c r="F3392" s="13" t="s">
        <v>8436</v>
      </c>
      <c r="G3392" s="14" t="s">
        <v>4921</v>
      </c>
      <c r="H3392" s="14" t="s">
        <v>5592</v>
      </c>
      <c r="I3392" s="14" t="s">
        <v>4949</v>
      </c>
      <c r="J3392" s="14" t="s">
        <v>4924</v>
      </c>
      <c r="K3392" s="16">
        <v>3270</v>
      </c>
    </row>
    <row r="3393" spans="1:11">
      <c r="A3393" s="12" t="s">
        <v>8227</v>
      </c>
      <c r="B3393" s="12" t="s">
        <v>8380</v>
      </c>
      <c r="C3393" s="12" t="s">
        <v>8435</v>
      </c>
      <c r="D3393" s="13" t="s">
        <v>4918</v>
      </c>
      <c r="E3393" s="13" t="s">
        <v>4943</v>
      </c>
      <c r="F3393" s="13" t="s">
        <v>8437</v>
      </c>
      <c r="G3393" s="14" t="s">
        <v>4921</v>
      </c>
      <c r="H3393" s="14" t="s">
        <v>4966</v>
      </c>
      <c r="I3393" s="14" t="s">
        <v>5785</v>
      </c>
      <c r="J3393" s="14" t="s">
        <v>4924</v>
      </c>
      <c r="K3393" s="16">
        <v>3270</v>
      </c>
    </row>
    <row r="3394" spans="1:11">
      <c r="A3394" s="12" t="s">
        <v>8227</v>
      </c>
      <c r="B3394" s="12" t="s">
        <v>8380</v>
      </c>
      <c r="C3394" s="12" t="s">
        <v>8435</v>
      </c>
      <c r="D3394" s="13" t="s">
        <v>4931</v>
      </c>
      <c r="E3394" s="13" t="s">
        <v>5089</v>
      </c>
      <c r="F3394" s="13" t="s">
        <v>8438</v>
      </c>
      <c r="G3394" s="14" t="s">
        <v>4921</v>
      </c>
      <c r="H3394" s="14" t="s">
        <v>5736</v>
      </c>
      <c r="I3394" s="14" t="s">
        <v>8439</v>
      </c>
      <c r="J3394" s="14" t="s">
        <v>4924</v>
      </c>
      <c r="K3394" s="16">
        <v>3270</v>
      </c>
    </row>
    <row r="3395" spans="1:11">
      <c r="A3395" s="12" t="s">
        <v>8227</v>
      </c>
      <c r="B3395" s="12" t="s">
        <v>8380</v>
      </c>
      <c r="C3395" s="12" t="s">
        <v>8435</v>
      </c>
      <c r="D3395" s="13" t="s">
        <v>4931</v>
      </c>
      <c r="E3395" s="13" t="s">
        <v>4932</v>
      </c>
      <c r="F3395" s="13" t="s">
        <v>8440</v>
      </c>
      <c r="G3395" s="14" t="s">
        <v>4921</v>
      </c>
      <c r="H3395" s="14" t="s">
        <v>5192</v>
      </c>
      <c r="I3395" s="14" t="s">
        <v>5389</v>
      </c>
      <c r="J3395" s="14" t="s">
        <v>4924</v>
      </c>
      <c r="K3395" s="16">
        <v>3270</v>
      </c>
    </row>
    <row r="3396" spans="1:11">
      <c r="A3396" s="12" t="s">
        <v>8227</v>
      </c>
      <c r="B3396" s="12" t="s">
        <v>8380</v>
      </c>
      <c r="C3396" s="12" t="s">
        <v>8435</v>
      </c>
      <c r="D3396" s="13" t="s">
        <v>4934</v>
      </c>
      <c r="E3396" s="13" t="s">
        <v>4998</v>
      </c>
      <c r="F3396" s="13" t="s">
        <v>5146</v>
      </c>
      <c r="G3396" s="14" t="s">
        <v>4921</v>
      </c>
      <c r="H3396" s="14" t="s">
        <v>4952</v>
      </c>
      <c r="I3396" s="14" t="s">
        <v>4927</v>
      </c>
      <c r="J3396" s="14" t="s">
        <v>4936</v>
      </c>
      <c r="K3396" s="16">
        <v>3270</v>
      </c>
    </row>
    <row r="3397" spans="1:11">
      <c r="A3397" s="12" t="s">
        <v>8227</v>
      </c>
      <c r="B3397" s="12" t="s">
        <v>8380</v>
      </c>
      <c r="C3397" s="12" t="s">
        <v>8441</v>
      </c>
      <c r="D3397" s="13" t="s">
        <v>4918</v>
      </c>
      <c r="E3397" s="13" t="s">
        <v>4919</v>
      </c>
      <c r="F3397" s="13" t="s">
        <v>8442</v>
      </c>
      <c r="G3397" s="14" t="s">
        <v>4942</v>
      </c>
      <c r="H3397" s="14" t="s">
        <v>8443</v>
      </c>
      <c r="I3397" s="14" t="s">
        <v>6869</v>
      </c>
      <c r="J3397" s="14" t="s">
        <v>4924</v>
      </c>
      <c r="K3397" s="16">
        <v>10</v>
      </c>
    </row>
    <row r="3398" spans="1:11">
      <c r="A3398" s="12" t="s">
        <v>8227</v>
      </c>
      <c r="B3398" s="12" t="s">
        <v>8380</v>
      </c>
      <c r="C3398" s="12" t="s">
        <v>8441</v>
      </c>
      <c r="D3398" s="13" t="s">
        <v>4918</v>
      </c>
      <c r="E3398" s="13" t="s">
        <v>4939</v>
      </c>
      <c r="F3398" s="13" t="s">
        <v>8444</v>
      </c>
      <c r="G3398" s="14" t="s">
        <v>4942</v>
      </c>
      <c r="H3398" s="14" t="s">
        <v>4938</v>
      </c>
      <c r="I3398" s="14" t="s">
        <v>4927</v>
      </c>
      <c r="J3398" s="14" t="s">
        <v>4924</v>
      </c>
      <c r="K3398" s="16">
        <v>10</v>
      </c>
    </row>
    <row r="3399" spans="1:11">
      <c r="A3399" s="12" t="s">
        <v>8227</v>
      </c>
      <c r="B3399" s="12" t="s">
        <v>8380</v>
      </c>
      <c r="C3399" s="12" t="s">
        <v>8441</v>
      </c>
      <c r="D3399" s="13" t="s">
        <v>4931</v>
      </c>
      <c r="E3399" s="13" t="s">
        <v>5089</v>
      </c>
      <c r="F3399" s="13" t="s">
        <v>8445</v>
      </c>
      <c r="G3399" s="14" t="s">
        <v>4921</v>
      </c>
      <c r="H3399" s="14" t="s">
        <v>4926</v>
      </c>
      <c r="I3399" s="14" t="s">
        <v>4927</v>
      </c>
      <c r="J3399" s="14" t="s">
        <v>4924</v>
      </c>
      <c r="K3399" s="16">
        <v>10</v>
      </c>
    </row>
    <row r="3400" spans="1:11">
      <c r="A3400" s="12" t="s">
        <v>8227</v>
      </c>
      <c r="B3400" s="12" t="s">
        <v>8380</v>
      </c>
      <c r="C3400" s="12" t="s">
        <v>8441</v>
      </c>
      <c r="D3400" s="13" t="s">
        <v>4931</v>
      </c>
      <c r="E3400" s="13" t="s">
        <v>4932</v>
      </c>
      <c r="F3400" s="13" t="s">
        <v>8446</v>
      </c>
      <c r="G3400" s="14" t="s">
        <v>4960</v>
      </c>
      <c r="H3400" s="14"/>
      <c r="I3400" s="14"/>
      <c r="J3400" s="14" t="s">
        <v>4924</v>
      </c>
      <c r="K3400" s="16">
        <v>10</v>
      </c>
    </row>
    <row r="3401" spans="1:11">
      <c r="A3401" s="12" t="s">
        <v>8227</v>
      </c>
      <c r="B3401" s="12" t="s">
        <v>8380</v>
      </c>
      <c r="C3401" s="12" t="s">
        <v>8441</v>
      </c>
      <c r="D3401" s="13" t="s">
        <v>4934</v>
      </c>
      <c r="E3401" s="13" t="s">
        <v>4998</v>
      </c>
      <c r="F3401" s="13" t="s">
        <v>8447</v>
      </c>
      <c r="G3401" s="14" t="s">
        <v>4921</v>
      </c>
      <c r="H3401" s="14" t="s">
        <v>4952</v>
      </c>
      <c r="I3401" s="14" t="s">
        <v>4927</v>
      </c>
      <c r="J3401" s="14" t="s">
        <v>4936</v>
      </c>
      <c r="K3401" s="16">
        <v>10</v>
      </c>
    </row>
    <row r="3402" spans="1:11">
      <c r="A3402" s="12" t="s">
        <v>8227</v>
      </c>
      <c r="B3402" s="12" t="s">
        <v>8380</v>
      </c>
      <c r="C3402" s="12" t="s">
        <v>8448</v>
      </c>
      <c r="D3402" s="13" t="s">
        <v>4918</v>
      </c>
      <c r="E3402" s="13" t="s">
        <v>4919</v>
      </c>
      <c r="F3402" s="13" t="s">
        <v>8449</v>
      </c>
      <c r="G3402" s="14" t="s">
        <v>4942</v>
      </c>
      <c r="H3402" s="14" t="s">
        <v>4966</v>
      </c>
      <c r="I3402" s="14" t="s">
        <v>5635</v>
      </c>
      <c r="J3402" s="14" t="s">
        <v>4924</v>
      </c>
      <c r="K3402" s="16">
        <v>10</v>
      </c>
    </row>
    <row r="3403" spans="1:11">
      <c r="A3403" s="12" t="s">
        <v>8227</v>
      </c>
      <c r="B3403" s="12" t="s">
        <v>8380</v>
      </c>
      <c r="C3403" s="12" t="s">
        <v>8448</v>
      </c>
      <c r="D3403" s="13" t="s">
        <v>4918</v>
      </c>
      <c r="E3403" s="13" t="s">
        <v>4939</v>
      </c>
      <c r="F3403" s="13" t="s">
        <v>8450</v>
      </c>
      <c r="G3403" s="14" t="s">
        <v>4942</v>
      </c>
      <c r="H3403" s="14" t="s">
        <v>4966</v>
      </c>
      <c r="I3403" s="14" t="s">
        <v>5635</v>
      </c>
      <c r="J3403" s="14" t="s">
        <v>4924</v>
      </c>
      <c r="K3403" s="16">
        <v>10</v>
      </c>
    </row>
    <row r="3404" spans="1:11">
      <c r="A3404" s="12" t="s">
        <v>8227</v>
      </c>
      <c r="B3404" s="12" t="s">
        <v>8380</v>
      </c>
      <c r="C3404" s="12" t="s">
        <v>8448</v>
      </c>
      <c r="D3404" s="13" t="s">
        <v>4918</v>
      </c>
      <c r="E3404" s="13" t="s">
        <v>4943</v>
      </c>
      <c r="F3404" s="13" t="s">
        <v>8451</v>
      </c>
      <c r="G3404" s="14" t="s">
        <v>4942</v>
      </c>
      <c r="H3404" s="14" t="s">
        <v>4966</v>
      </c>
      <c r="I3404" s="14" t="s">
        <v>5635</v>
      </c>
      <c r="J3404" s="14" t="s">
        <v>4924</v>
      </c>
      <c r="K3404" s="16">
        <v>10</v>
      </c>
    </row>
    <row r="3405" spans="1:11">
      <c r="A3405" s="12" t="s">
        <v>8227</v>
      </c>
      <c r="B3405" s="12" t="s">
        <v>8380</v>
      </c>
      <c r="C3405" s="12" t="s">
        <v>8448</v>
      </c>
      <c r="D3405" s="13" t="s">
        <v>4931</v>
      </c>
      <c r="E3405" s="13" t="s">
        <v>4932</v>
      </c>
      <c r="F3405" s="13" t="s">
        <v>8452</v>
      </c>
      <c r="G3405" s="14" t="s">
        <v>4942</v>
      </c>
      <c r="H3405" s="14" t="s">
        <v>4966</v>
      </c>
      <c r="I3405" s="14" t="s">
        <v>5635</v>
      </c>
      <c r="J3405" s="14" t="s">
        <v>4924</v>
      </c>
      <c r="K3405" s="16">
        <v>10</v>
      </c>
    </row>
    <row r="3406" spans="1:11">
      <c r="A3406" s="12" t="s">
        <v>8227</v>
      </c>
      <c r="B3406" s="12" t="s">
        <v>8380</v>
      </c>
      <c r="C3406" s="12" t="s">
        <v>8448</v>
      </c>
      <c r="D3406" s="13" t="s">
        <v>4934</v>
      </c>
      <c r="E3406" s="13" t="s">
        <v>4998</v>
      </c>
      <c r="F3406" s="13" t="s">
        <v>8453</v>
      </c>
      <c r="G3406" s="14" t="s">
        <v>4942</v>
      </c>
      <c r="H3406" s="14" t="s">
        <v>4966</v>
      </c>
      <c r="I3406" s="14" t="s">
        <v>5635</v>
      </c>
      <c r="J3406" s="14" t="s">
        <v>4936</v>
      </c>
      <c r="K3406" s="16">
        <v>10</v>
      </c>
    </row>
    <row r="3407" spans="1:11">
      <c r="A3407" s="12" t="s">
        <v>8227</v>
      </c>
      <c r="B3407" s="12" t="s">
        <v>8380</v>
      </c>
      <c r="C3407" s="12" t="s">
        <v>8454</v>
      </c>
      <c r="D3407" s="13" t="s">
        <v>4918</v>
      </c>
      <c r="E3407" s="13" t="s">
        <v>4919</v>
      </c>
      <c r="F3407" s="13" t="s">
        <v>8455</v>
      </c>
      <c r="G3407" s="14" t="s">
        <v>4942</v>
      </c>
      <c r="H3407" s="14" t="s">
        <v>4966</v>
      </c>
      <c r="I3407" s="14" t="s">
        <v>5985</v>
      </c>
      <c r="J3407" s="14" t="s">
        <v>4924</v>
      </c>
      <c r="K3407" s="16">
        <v>70</v>
      </c>
    </row>
    <row r="3408" spans="1:11">
      <c r="A3408" s="12" t="s">
        <v>8227</v>
      </c>
      <c r="B3408" s="12" t="s">
        <v>8380</v>
      </c>
      <c r="C3408" s="12" t="s">
        <v>8454</v>
      </c>
      <c r="D3408" s="13" t="s">
        <v>4918</v>
      </c>
      <c r="E3408" s="13" t="s">
        <v>4919</v>
      </c>
      <c r="F3408" s="13" t="s">
        <v>8456</v>
      </c>
      <c r="G3408" s="14" t="s">
        <v>4942</v>
      </c>
      <c r="H3408" s="14" t="s">
        <v>8457</v>
      </c>
      <c r="I3408" s="14" t="s">
        <v>4949</v>
      </c>
      <c r="J3408" s="14" t="s">
        <v>4924</v>
      </c>
      <c r="K3408" s="16">
        <v>70</v>
      </c>
    </row>
    <row r="3409" spans="1:11">
      <c r="A3409" s="12" t="s">
        <v>8227</v>
      </c>
      <c r="B3409" s="12" t="s">
        <v>8380</v>
      </c>
      <c r="C3409" s="12" t="s">
        <v>8454</v>
      </c>
      <c r="D3409" s="13" t="s">
        <v>4918</v>
      </c>
      <c r="E3409" s="13" t="s">
        <v>4939</v>
      </c>
      <c r="F3409" s="13" t="s">
        <v>8458</v>
      </c>
      <c r="G3409" s="14" t="s">
        <v>4921</v>
      </c>
      <c r="H3409" s="14" t="s">
        <v>8459</v>
      </c>
      <c r="I3409" s="14" t="s">
        <v>4949</v>
      </c>
      <c r="J3409" s="14" t="s">
        <v>4924</v>
      </c>
      <c r="K3409" s="16">
        <v>70</v>
      </c>
    </row>
    <row r="3410" spans="1:11">
      <c r="A3410" s="12" t="s">
        <v>8227</v>
      </c>
      <c r="B3410" s="12" t="s">
        <v>8380</v>
      </c>
      <c r="C3410" s="12" t="s">
        <v>8454</v>
      </c>
      <c r="D3410" s="13" t="s">
        <v>4931</v>
      </c>
      <c r="E3410" s="13" t="s">
        <v>6147</v>
      </c>
      <c r="F3410" s="13" t="s">
        <v>8460</v>
      </c>
      <c r="G3410" s="14" t="s">
        <v>4921</v>
      </c>
      <c r="H3410" s="14" t="s">
        <v>5278</v>
      </c>
      <c r="I3410" s="14" t="s">
        <v>6869</v>
      </c>
      <c r="J3410" s="14" t="s">
        <v>4924</v>
      </c>
      <c r="K3410" s="16">
        <v>70</v>
      </c>
    </row>
    <row r="3411" spans="1:11">
      <c r="A3411" s="12" t="s">
        <v>8227</v>
      </c>
      <c r="B3411" s="12" t="s">
        <v>8380</v>
      </c>
      <c r="C3411" s="12" t="s">
        <v>8454</v>
      </c>
      <c r="D3411" s="13" t="s">
        <v>4934</v>
      </c>
      <c r="E3411" s="13" t="s">
        <v>4934</v>
      </c>
      <c r="F3411" s="13" t="s">
        <v>8461</v>
      </c>
      <c r="G3411" s="14" t="s">
        <v>4921</v>
      </c>
      <c r="H3411" s="14" t="s">
        <v>4926</v>
      </c>
      <c r="I3411" s="14" t="s">
        <v>4927</v>
      </c>
      <c r="J3411" s="14" t="s">
        <v>4936</v>
      </c>
      <c r="K3411" s="16">
        <v>70</v>
      </c>
    </row>
    <row r="3412" spans="1:11">
      <c r="A3412" s="12" t="s">
        <v>8227</v>
      </c>
      <c r="B3412" s="12" t="s">
        <v>8380</v>
      </c>
      <c r="C3412" s="12" t="s">
        <v>8462</v>
      </c>
      <c r="D3412" s="13" t="s">
        <v>4918</v>
      </c>
      <c r="E3412" s="13" t="s">
        <v>4919</v>
      </c>
      <c r="F3412" s="13" t="s">
        <v>8463</v>
      </c>
      <c r="G3412" s="14" t="s">
        <v>5004</v>
      </c>
      <c r="H3412" s="14" t="s">
        <v>8464</v>
      </c>
      <c r="I3412" s="14" t="s">
        <v>4927</v>
      </c>
      <c r="J3412" s="14" t="s">
        <v>4924</v>
      </c>
      <c r="K3412" s="16">
        <v>10</v>
      </c>
    </row>
    <row r="3413" spans="1:11">
      <c r="A3413" s="12" t="s">
        <v>8227</v>
      </c>
      <c r="B3413" s="12" t="s">
        <v>8380</v>
      </c>
      <c r="C3413" s="12" t="s">
        <v>8462</v>
      </c>
      <c r="D3413" s="13" t="s">
        <v>4918</v>
      </c>
      <c r="E3413" s="13" t="s">
        <v>4943</v>
      </c>
      <c r="F3413" s="13" t="s">
        <v>8465</v>
      </c>
      <c r="G3413" s="14" t="s">
        <v>4921</v>
      </c>
      <c r="H3413" s="14" t="s">
        <v>4952</v>
      </c>
      <c r="I3413" s="14" t="s">
        <v>4927</v>
      </c>
      <c r="J3413" s="14" t="s">
        <v>4924</v>
      </c>
      <c r="K3413" s="16">
        <v>10</v>
      </c>
    </row>
    <row r="3414" spans="1:11">
      <c r="A3414" s="12" t="s">
        <v>8227</v>
      </c>
      <c r="B3414" s="12" t="s">
        <v>8380</v>
      </c>
      <c r="C3414" s="12" t="s">
        <v>8462</v>
      </c>
      <c r="D3414" s="13" t="s">
        <v>4931</v>
      </c>
      <c r="E3414" s="13" t="s">
        <v>4932</v>
      </c>
      <c r="F3414" s="13" t="s">
        <v>8463</v>
      </c>
      <c r="G3414" s="14" t="s">
        <v>5004</v>
      </c>
      <c r="H3414" s="14" t="s">
        <v>8464</v>
      </c>
      <c r="I3414" s="14" t="s">
        <v>4927</v>
      </c>
      <c r="J3414" s="14" t="s">
        <v>4924</v>
      </c>
      <c r="K3414" s="16">
        <v>10</v>
      </c>
    </row>
    <row r="3415" spans="1:11">
      <c r="A3415" s="12" t="s">
        <v>8227</v>
      </c>
      <c r="B3415" s="12" t="s">
        <v>8380</v>
      </c>
      <c r="C3415" s="12" t="s">
        <v>8462</v>
      </c>
      <c r="D3415" s="13" t="s">
        <v>4934</v>
      </c>
      <c r="E3415" s="13" t="s">
        <v>4998</v>
      </c>
      <c r="F3415" s="13" t="s">
        <v>4999</v>
      </c>
      <c r="G3415" s="14" t="s">
        <v>4921</v>
      </c>
      <c r="H3415" s="14" t="s">
        <v>4952</v>
      </c>
      <c r="I3415" s="14" t="s">
        <v>4927</v>
      </c>
      <c r="J3415" s="14" t="s">
        <v>4936</v>
      </c>
      <c r="K3415" s="16">
        <v>10</v>
      </c>
    </row>
    <row r="3416" spans="1:11">
      <c r="A3416" s="12" t="s">
        <v>8227</v>
      </c>
      <c r="B3416" s="12" t="s">
        <v>8380</v>
      </c>
      <c r="C3416" s="12" t="s">
        <v>8462</v>
      </c>
      <c r="D3416" s="13" t="s">
        <v>4940</v>
      </c>
      <c r="E3416" s="13" t="s">
        <v>4941</v>
      </c>
      <c r="F3416" s="13" t="s">
        <v>8466</v>
      </c>
      <c r="G3416" s="14" t="s">
        <v>5004</v>
      </c>
      <c r="H3416" s="14" t="s">
        <v>4936</v>
      </c>
      <c r="I3416" s="14" t="s">
        <v>5126</v>
      </c>
      <c r="J3416" s="14" t="s">
        <v>4924</v>
      </c>
      <c r="K3416" s="16">
        <v>10</v>
      </c>
    </row>
    <row r="3417" spans="1:11">
      <c r="A3417" s="12" t="s">
        <v>8227</v>
      </c>
      <c r="B3417" s="12" t="s">
        <v>8380</v>
      </c>
      <c r="C3417" s="12" t="s">
        <v>8467</v>
      </c>
      <c r="D3417" s="13" t="s">
        <v>4918</v>
      </c>
      <c r="E3417" s="13" t="s">
        <v>4919</v>
      </c>
      <c r="F3417" s="13" t="s">
        <v>8468</v>
      </c>
      <c r="G3417" s="14" t="s">
        <v>4921</v>
      </c>
      <c r="H3417" s="14" t="s">
        <v>4936</v>
      </c>
      <c r="I3417" s="14" t="s">
        <v>4927</v>
      </c>
      <c r="J3417" s="14" t="s">
        <v>4924</v>
      </c>
      <c r="K3417" s="16">
        <v>70</v>
      </c>
    </row>
    <row r="3418" spans="1:11">
      <c r="A3418" s="12" t="s">
        <v>8227</v>
      </c>
      <c r="B3418" s="12" t="s">
        <v>8380</v>
      </c>
      <c r="C3418" s="12" t="s">
        <v>8467</v>
      </c>
      <c r="D3418" s="13" t="s">
        <v>4918</v>
      </c>
      <c r="E3418" s="13" t="s">
        <v>4919</v>
      </c>
      <c r="F3418" s="13" t="s">
        <v>8469</v>
      </c>
      <c r="G3418" s="14" t="s">
        <v>5004</v>
      </c>
      <c r="H3418" s="14" t="s">
        <v>5175</v>
      </c>
      <c r="I3418" s="14" t="s">
        <v>5126</v>
      </c>
      <c r="J3418" s="14" t="s">
        <v>4924</v>
      </c>
      <c r="K3418" s="16">
        <v>70</v>
      </c>
    </row>
    <row r="3419" spans="1:11">
      <c r="A3419" s="12" t="s">
        <v>8227</v>
      </c>
      <c r="B3419" s="12" t="s">
        <v>8380</v>
      </c>
      <c r="C3419" s="12" t="s">
        <v>8467</v>
      </c>
      <c r="D3419" s="13" t="s">
        <v>4918</v>
      </c>
      <c r="E3419" s="13" t="s">
        <v>4943</v>
      </c>
      <c r="F3419" s="13" t="s">
        <v>8465</v>
      </c>
      <c r="G3419" s="14" t="s">
        <v>5004</v>
      </c>
      <c r="H3419" s="14" t="s">
        <v>4922</v>
      </c>
      <c r="I3419" s="14" t="s">
        <v>5427</v>
      </c>
      <c r="J3419" s="14" t="s">
        <v>4924</v>
      </c>
      <c r="K3419" s="16">
        <v>70</v>
      </c>
    </row>
    <row r="3420" spans="1:11">
      <c r="A3420" s="12" t="s">
        <v>8227</v>
      </c>
      <c r="B3420" s="12" t="s">
        <v>8380</v>
      </c>
      <c r="C3420" s="12" t="s">
        <v>8467</v>
      </c>
      <c r="D3420" s="13" t="s">
        <v>4931</v>
      </c>
      <c r="E3420" s="13" t="s">
        <v>4932</v>
      </c>
      <c r="F3420" s="13" t="s">
        <v>8470</v>
      </c>
      <c r="G3420" s="14" t="s">
        <v>4921</v>
      </c>
      <c r="H3420" s="14" t="s">
        <v>4936</v>
      </c>
      <c r="I3420" s="14" t="s">
        <v>4927</v>
      </c>
      <c r="J3420" s="14" t="s">
        <v>4924</v>
      </c>
      <c r="K3420" s="16">
        <v>70</v>
      </c>
    </row>
    <row r="3421" spans="1:11">
      <c r="A3421" s="12" t="s">
        <v>8227</v>
      </c>
      <c r="B3421" s="12" t="s">
        <v>8380</v>
      </c>
      <c r="C3421" s="12" t="s">
        <v>8467</v>
      </c>
      <c r="D3421" s="13" t="s">
        <v>4934</v>
      </c>
      <c r="E3421" s="13" t="s">
        <v>4998</v>
      </c>
      <c r="F3421" s="13" t="s">
        <v>8471</v>
      </c>
      <c r="G3421" s="14" t="s">
        <v>4921</v>
      </c>
      <c r="H3421" s="14" t="s">
        <v>4926</v>
      </c>
      <c r="I3421" s="14" t="s">
        <v>4927</v>
      </c>
      <c r="J3421" s="14" t="s">
        <v>4936</v>
      </c>
      <c r="K3421" s="16">
        <v>70</v>
      </c>
    </row>
    <row r="3422" spans="1:11">
      <c r="A3422" s="12" t="s">
        <v>8227</v>
      </c>
      <c r="B3422" s="12" t="s">
        <v>8380</v>
      </c>
      <c r="C3422" s="12" t="s">
        <v>8472</v>
      </c>
      <c r="D3422" s="13" t="s">
        <v>4918</v>
      </c>
      <c r="E3422" s="13" t="s">
        <v>4919</v>
      </c>
      <c r="F3422" s="13" t="s">
        <v>8473</v>
      </c>
      <c r="G3422" s="14" t="s">
        <v>4921</v>
      </c>
      <c r="H3422" s="14" t="s">
        <v>4936</v>
      </c>
      <c r="I3422" s="14" t="s">
        <v>5635</v>
      </c>
      <c r="J3422" s="14" t="s">
        <v>4924</v>
      </c>
      <c r="K3422" s="16">
        <v>3000</v>
      </c>
    </row>
    <row r="3423" spans="1:11">
      <c r="A3423" s="12" t="s">
        <v>8227</v>
      </c>
      <c r="B3423" s="12" t="s">
        <v>8380</v>
      </c>
      <c r="C3423" s="12" t="s">
        <v>8472</v>
      </c>
      <c r="D3423" s="13" t="s">
        <v>4918</v>
      </c>
      <c r="E3423" s="13" t="s">
        <v>4939</v>
      </c>
      <c r="F3423" s="13" t="s">
        <v>7770</v>
      </c>
      <c r="G3423" s="14" t="s">
        <v>4942</v>
      </c>
      <c r="H3423" s="14" t="s">
        <v>4936</v>
      </c>
      <c r="I3423" s="14" t="s">
        <v>5635</v>
      </c>
      <c r="J3423" s="14" t="s">
        <v>4924</v>
      </c>
      <c r="K3423" s="16">
        <v>3000</v>
      </c>
    </row>
    <row r="3424" spans="1:11">
      <c r="A3424" s="12" t="s">
        <v>8227</v>
      </c>
      <c r="B3424" s="12" t="s">
        <v>8380</v>
      </c>
      <c r="C3424" s="12" t="s">
        <v>8472</v>
      </c>
      <c r="D3424" s="13" t="s">
        <v>4931</v>
      </c>
      <c r="E3424" s="13" t="s">
        <v>5089</v>
      </c>
      <c r="F3424" s="13" t="s">
        <v>8474</v>
      </c>
      <c r="G3424" s="14" t="s">
        <v>4921</v>
      </c>
      <c r="H3424" s="14" t="s">
        <v>5534</v>
      </c>
      <c r="I3424" s="14" t="s">
        <v>5389</v>
      </c>
      <c r="J3424" s="14" t="s">
        <v>4924</v>
      </c>
      <c r="K3424" s="16">
        <v>3000</v>
      </c>
    </row>
    <row r="3425" spans="1:11">
      <c r="A3425" s="12" t="s">
        <v>8227</v>
      </c>
      <c r="B3425" s="12" t="s">
        <v>8380</v>
      </c>
      <c r="C3425" s="12" t="s">
        <v>8472</v>
      </c>
      <c r="D3425" s="13" t="s">
        <v>4931</v>
      </c>
      <c r="E3425" s="13" t="s">
        <v>4961</v>
      </c>
      <c r="F3425" s="13" t="s">
        <v>8475</v>
      </c>
      <c r="G3425" s="14" t="s">
        <v>4942</v>
      </c>
      <c r="H3425" s="14" t="s">
        <v>4966</v>
      </c>
      <c r="I3425" s="14" t="s">
        <v>5785</v>
      </c>
      <c r="J3425" s="14" t="s">
        <v>4924</v>
      </c>
      <c r="K3425" s="16">
        <v>3000</v>
      </c>
    </row>
    <row r="3426" spans="1:11">
      <c r="A3426" s="12" t="s">
        <v>8227</v>
      </c>
      <c r="B3426" s="12" t="s">
        <v>8380</v>
      </c>
      <c r="C3426" s="12" t="s">
        <v>8472</v>
      </c>
      <c r="D3426" s="13" t="s">
        <v>4934</v>
      </c>
      <c r="E3426" s="13" t="s">
        <v>4934</v>
      </c>
      <c r="F3426" s="13" t="s">
        <v>5146</v>
      </c>
      <c r="G3426" s="14" t="s">
        <v>4921</v>
      </c>
      <c r="H3426" s="14" t="s">
        <v>4952</v>
      </c>
      <c r="I3426" s="14" t="s">
        <v>5389</v>
      </c>
      <c r="J3426" s="14" t="s">
        <v>4936</v>
      </c>
      <c r="K3426" s="16">
        <v>3000</v>
      </c>
    </row>
    <row r="3427" spans="1:11">
      <c r="A3427" s="12" t="s">
        <v>8227</v>
      </c>
      <c r="B3427" s="12" t="s">
        <v>8380</v>
      </c>
      <c r="C3427" s="12" t="s">
        <v>8476</v>
      </c>
      <c r="D3427" s="13" t="s">
        <v>4918</v>
      </c>
      <c r="E3427" s="13" t="s">
        <v>4919</v>
      </c>
      <c r="F3427" s="13" t="s">
        <v>8477</v>
      </c>
      <c r="G3427" s="14" t="s">
        <v>4942</v>
      </c>
      <c r="H3427" s="14" t="s">
        <v>8478</v>
      </c>
      <c r="I3427" s="14" t="s">
        <v>5351</v>
      </c>
      <c r="J3427" s="14" t="s">
        <v>4924</v>
      </c>
      <c r="K3427" s="16">
        <v>204.5781</v>
      </c>
    </row>
    <row r="3428" spans="1:11">
      <c r="A3428" s="12" t="s">
        <v>8227</v>
      </c>
      <c r="B3428" s="12" t="s">
        <v>8380</v>
      </c>
      <c r="C3428" s="12" t="s">
        <v>8476</v>
      </c>
      <c r="D3428" s="13" t="s">
        <v>4918</v>
      </c>
      <c r="E3428" s="13" t="s">
        <v>4943</v>
      </c>
      <c r="F3428" s="13" t="s">
        <v>8479</v>
      </c>
      <c r="G3428" s="14" t="s">
        <v>4921</v>
      </c>
      <c r="H3428" s="14" t="s">
        <v>4952</v>
      </c>
      <c r="I3428" s="14" t="s">
        <v>4927</v>
      </c>
      <c r="J3428" s="14" t="s">
        <v>4924</v>
      </c>
      <c r="K3428" s="16">
        <v>204.5781</v>
      </c>
    </row>
    <row r="3429" spans="1:11">
      <c r="A3429" s="12" t="s">
        <v>8227</v>
      </c>
      <c r="B3429" s="12" t="s">
        <v>8380</v>
      </c>
      <c r="C3429" s="12" t="s">
        <v>8476</v>
      </c>
      <c r="D3429" s="13" t="s">
        <v>4931</v>
      </c>
      <c r="E3429" s="13" t="s">
        <v>4932</v>
      </c>
      <c r="F3429" s="13" t="s">
        <v>8480</v>
      </c>
      <c r="G3429" s="14" t="s">
        <v>4921</v>
      </c>
      <c r="H3429" s="14" t="s">
        <v>5891</v>
      </c>
      <c r="I3429" s="14" t="s">
        <v>4927</v>
      </c>
      <c r="J3429" s="14" t="s">
        <v>4924</v>
      </c>
      <c r="K3429" s="16">
        <v>204.5781</v>
      </c>
    </row>
    <row r="3430" spans="1:11">
      <c r="A3430" s="12" t="s">
        <v>8227</v>
      </c>
      <c r="B3430" s="12" t="s">
        <v>8380</v>
      </c>
      <c r="C3430" s="12" t="s">
        <v>8476</v>
      </c>
      <c r="D3430" s="13" t="s">
        <v>4934</v>
      </c>
      <c r="E3430" s="13" t="s">
        <v>4998</v>
      </c>
      <c r="F3430" s="13" t="s">
        <v>5047</v>
      </c>
      <c r="G3430" s="14" t="s">
        <v>4921</v>
      </c>
      <c r="H3430" s="14" t="s">
        <v>4926</v>
      </c>
      <c r="I3430" s="14" t="s">
        <v>4927</v>
      </c>
      <c r="J3430" s="14" t="s">
        <v>4936</v>
      </c>
      <c r="K3430" s="16">
        <v>204.5781</v>
      </c>
    </row>
    <row r="3431" spans="1:11">
      <c r="A3431" s="12" t="s">
        <v>8227</v>
      </c>
      <c r="B3431" s="12" t="s">
        <v>8380</v>
      </c>
      <c r="C3431" s="12" t="s">
        <v>8476</v>
      </c>
      <c r="D3431" s="13" t="s">
        <v>4940</v>
      </c>
      <c r="E3431" s="13" t="s">
        <v>4941</v>
      </c>
      <c r="F3431" s="13" t="s">
        <v>8481</v>
      </c>
      <c r="G3431" s="14" t="s">
        <v>5504</v>
      </c>
      <c r="H3431" s="14" t="s">
        <v>8482</v>
      </c>
      <c r="I3431" s="14" t="s">
        <v>6471</v>
      </c>
      <c r="J3431" s="14" t="s">
        <v>4924</v>
      </c>
      <c r="K3431" s="16">
        <v>204.5781</v>
      </c>
    </row>
    <row r="3432" spans="1:11">
      <c r="A3432" s="12" t="s">
        <v>8227</v>
      </c>
      <c r="B3432" s="12" t="s">
        <v>8380</v>
      </c>
      <c r="C3432" s="12" t="s">
        <v>8483</v>
      </c>
      <c r="D3432" s="13" t="s">
        <v>4918</v>
      </c>
      <c r="E3432" s="13" t="s">
        <v>4919</v>
      </c>
      <c r="F3432" s="13" t="s">
        <v>8484</v>
      </c>
      <c r="G3432" s="14" t="s">
        <v>5004</v>
      </c>
      <c r="H3432" s="14" t="s">
        <v>4924</v>
      </c>
      <c r="I3432" s="14" t="s">
        <v>4949</v>
      </c>
      <c r="J3432" s="14" t="s">
        <v>4924</v>
      </c>
      <c r="K3432" s="16">
        <v>8</v>
      </c>
    </row>
    <row r="3433" spans="1:11">
      <c r="A3433" s="12" t="s">
        <v>8227</v>
      </c>
      <c r="B3433" s="12" t="s">
        <v>8380</v>
      </c>
      <c r="C3433" s="12" t="s">
        <v>8483</v>
      </c>
      <c r="D3433" s="13" t="s">
        <v>4918</v>
      </c>
      <c r="E3433" s="13" t="s">
        <v>4919</v>
      </c>
      <c r="F3433" s="13" t="s">
        <v>8469</v>
      </c>
      <c r="G3433" s="14" t="s">
        <v>5004</v>
      </c>
      <c r="H3433" s="14" t="s">
        <v>5056</v>
      </c>
      <c r="I3433" s="14" t="s">
        <v>5126</v>
      </c>
      <c r="J3433" s="14" t="s">
        <v>4924</v>
      </c>
      <c r="K3433" s="16">
        <v>8</v>
      </c>
    </row>
    <row r="3434" spans="1:11">
      <c r="A3434" s="12" t="s">
        <v>8227</v>
      </c>
      <c r="B3434" s="12" t="s">
        <v>8380</v>
      </c>
      <c r="C3434" s="12" t="s">
        <v>8483</v>
      </c>
      <c r="D3434" s="13" t="s">
        <v>4918</v>
      </c>
      <c r="E3434" s="13" t="s">
        <v>4943</v>
      </c>
      <c r="F3434" s="13" t="s">
        <v>8485</v>
      </c>
      <c r="G3434" s="14" t="s">
        <v>4921</v>
      </c>
      <c r="H3434" s="14" t="s">
        <v>4952</v>
      </c>
      <c r="I3434" s="14" t="s">
        <v>4927</v>
      </c>
      <c r="J3434" s="14" t="s">
        <v>4924</v>
      </c>
      <c r="K3434" s="16">
        <v>8</v>
      </c>
    </row>
    <row r="3435" spans="1:11">
      <c r="A3435" s="12" t="s">
        <v>8227</v>
      </c>
      <c r="B3435" s="12" t="s">
        <v>8380</v>
      </c>
      <c r="C3435" s="12" t="s">
        <v>8483</v>
      </c>
      <c r="D3435" s="13" t="s">
        <v>4931</v>
      </c>
      <c r="E3435" s="13" t="s">
        <v>6147</v>
      </c>
      <c r="F3435" s="13" t="s">
        <v>8486</v>
      </c>
      <c r="G3435" s="14" t="s">
        <v>4921</v>
      </c>
      <c r="H3435" s="14" t="s">
        <v>4974</v>
      </c>
      <c r="I3435" s="14" t="s">
        <v>4927</v>
      </c>
      <c r="J3435" s="14" t="s">
        <v>4924</v>
      </c>
      <c r="K3435" s="16">
        <v>8</v>
      </c>
    </row>
    <row r="3436" spans="1:11">
      <c r="A3436" s="12" t="s">
        <v>8227</v>
      </c>
      <c r="B3436" s="12" t="s">
        <v>8380</v>
      </c>
      <c r="C3436" s="12" t="s">
        <v>8483</v>
      </c>
      <c r="D3436" s="13" t="s">
        <v>4934</v>
      </c>
      <c r="E3436" s="13" t="s">
        <v>4998</v>
      </c>
      <c r="F3436" s="13" t="s">
        <v>8471</v>
      </c>
      <c r="G3436" s="14" t="s">
        <v>4921</v>
      </c>
      <c r="H3436" s="14" t="s">
        <v>4926</v>
      </c>
      <c r="I3436" s="14" t="s">
        <v>4927</v>
      </c>
      <c r="J3436" s="14" t="s">
        <v>4936</v>
      </c>
      <c r="K3436" s="16">
        <v>8</v>
      </c>
    </row>
    <row r="3437" spans="1:11">
      <c r="A3437" s="12" t="s">
        <v>8227</v>
      </c>
      <c r="B3437" s="12" t="s">
        <v>8380</v>
      </c>
      <c r="C3437" s="12" t="s">
        <v>8487</v>
      </c>
      <c r="D3437" s="13" t="s">
        <v>4918</v>
      </c>
      <c r="E3437" s="13" t="s">
        <v>4919</v>
      </c>
      <c r="F3437" s="13" t="s">
        <v>8488</v>
      </c>
      <c r="G3437" s="14" t="s">
        <v>4921</v>
      </c>
      <c r="H3437" s="14" t="s">
        <v>5026</v>
      </c>
      <c r="I3437" s="14" t="s">
        <v>5389</v>
      </c>
      <c r="J3437" s="14" t="s">
        <v>4924</v>
      </c>
      <c r="K3437" s="16">
        <v>1161</v>
      </c>
    </row>
    <row r="3438" spans="1:11">
      <c r="A3438" s="12" t="s">
        <v>8227</v>
      </c>
      <c r="B3438" s="12" t="s">
        <v>8380</v>
      </c>
      <c r="C3438" s="12" t="s">
        <v>8487</v>
      </c>
      <c r="D3438" s="13" t="s">
        <v>4918</v>
      </c>
      <c r="E3438" s="13" t="s">
        <v>4919</v>
      </c>
      <c r="F3438" s="13" t="s">
        <v>8489</v>
      </c>
      <c r="G3438" s="14" t="s">
        <v>4921</v>
      </c>
      <c r="H3438" s="14" t="s">
        <v>4988</v>
      </c>
      <c r="I3438" s="14" t="s">
        <v>5458</v>
      </c>
      <c r="J3438" s="14" t="s">
        <v>4924</v>
      </c>
      <c r="K3438" s="16">
        <v>1161</v>
      </c>
    </row>
    <row r="3439" spans="1:11">
      <c r="A3439" s="12" t="s">
        <v>8227</v>
      </c>
      <c r="B3439" s="12" t="s">
        <v>8380</v>
      </c>
      <c r="C3439" s="12" t="s">
        <v>8487</v>
      </c>
      <c r="D3439" s="13" t="s">
        <v>4931</v>
      </c>
      <c r="E3439" s="13" t="s">
        <v>4932</v>
      </c>
      <c r="F3439" s="13" t="s">
        <v>8490</v>
      </c>
      <c r="G3439" s="14" t="s">
        <v>4921</v>
      </c>
      <c r="H3439" s="14" t="s">
        <v>4956</v>
      </c>
      <c r="I3439" s="14" t="s">
        <v>5389</v>
      </c>
      <c r="J3439" s="14" t="s">
        <v>4924</v>
      </c>
      <c r="K3439" s="16">
        <v>1161</v>
      </c>
    </row>
    <row r="3440" spans="1:11">
      <c r="A3440" s="12" t="s">
        <v>8227</v>
      </c>
      <c r="B3440" s="12" t="s">
        <v>8380</v>
      </c>
      <c r="C3440" s="12" t="s">
        <v>8487</v>
      </c>
      <c r="D3440" s="13" t="s">
        <v>4931</v>
      </c>
      <c r="E3440" s="13" t="s">
        <v>4961</v>
      </c>
      <c r="F3440" s="13" t="s">
        <v>8491</v>
      </c>
      <c r="G3440" s="14" t="s">
        <v>4921</v>
      </c>
      <c r="H3440" s="14" t="s">
        <v>4966</v>
      </c>
      <c r="I3440" s="14" t="s">
        <v>5654</v>
      </c>
      <c r="J3440" s="14" t="s">
        <v>4924</v>
      </c>
      <c r="K3440" s="16">
        <v>1161</v>
      </c>
    </row>
    <row r="3441" spans="1:11">
      <c r="A3441" s="12" t="s">
        <v>8227</v>
      </c>
      <c r="B3441" s="12" t="s">
        <v>8380</v>
      </c>
      <c r="C3441" s="12" t="s">
        <v>8487</v>
      </c>
      <c r="D3441" s="13" t="s">
        <v>4934</v>
      </c>
      <c r="E3441" s="13" t="s">
        <v>4998</v>
      </c>
      <c r="F3441" s="13" t="s">
        <v>5146</v>
      </c>
      <c r="G3441" s="14" t="s">
        <v>4921</v>
      </c>
      <c r="H3441" s="14" t="s">
        <v>4952</v>
      </c>
      <c r="I3441" s="14" t="s">
        <v>4927</v>
      </c>
      <c r="J3441" s="14" t="s">
        <v>4936</v>
      </c>
      <c r="K3441" s="16">
        <v>1161</v>
      </c>
    </row>
    <row r="3442" spans="1:11">
      <c r="A3442" s="12" t="s">
        <v>8227</v>
      </c>
      <c r="B3442" s="12" t="s">
        <v>8380</v>
      </c>
      <c r="C3442" s="12" t="s">
        <v>8492</v>
      </c>
      <c r="D3442" s="13" t="s">
        <v>4918</v>
      </c>
      <c r="E3442" s="13" t="s">
        <v>4943</v>
      </c>
      <c r="F3442" s="13" t="s">
        <v>8493</v>
      </c>
      <c r="G3442" s="14" t="s">
        <v>4960</v>
      </c>
      <c r="H3442" s="14" t="s">
        <v>8494</v>
      </c>
      <c r="I3442" s="14" t="s">
        <v>5573</v>
      </c>
      <c r="J3442" s="14" t="s">
        <v>5051</v>
      </c>
      <c r="K3442" s="16">
        <v>10</v>
      </c>
    </row>
    <row r="3443" spans="1:11">
      <c r="A3443" s="12" t="s">
        <v>8227</v>
      </c>
      <c r="B3443" s="12" t="s">
        <v>8380</v>
      </c>
      <c r="C3443" s="12" t="s">
        <v>8492</v>
      </c>
      <c r="D3443" s="13" t="s">
        <v>4918</v>
      </c>
      <c r="E3443" s="13" t="s">
        <v>5112</v>
      </c>
      <c r="F3443" s="13" t="s">
        <v>5482</v>
      </c>
      <c r="G3443" s="14" t="s">
        <v>4921</v>
      </c>
      <c r="H3443" s="14" t="s">
        <v>7906</v>
      </c>
      <c r="I3443" s="14" t="s">
        <v>4927</v>
      </c>
      <c r="J3443" s="14" t="s">
        <v>5051</v>
      </c>
      <c r="K3443" s="16">
        <v>10</v>
      </c>
    </row>
    <row r="3444" spans="1:11">
      <c r="A3444" s="12" t="s">
        <v>8227</v>
      </c>
      <c r="B3444" s="12" t="s">
        <v>8380</v>
      </c>
      <c r="C3444" s="12" t="s">
        <v>8492</v>
      </c>
      <c r="D3444" s="13" t="s">
        <v>4931</v>
      </c>
      <c r="E3444" s="13" t="s">
        <v>5089</v>
      </c>
      <c r="F3444" s="13" t="s">
        <v>8495</v>
      </c>
      <c r="G3444" s="14" t="s">
        <v>4921</v>
      </c>
      <c r="H3444" s="14" t="s">
        <v>4938</v>
      </c>
      <c r="I3444" s="14" t="s">
        <v>5096</v>
      </c>
      <c r="J3444" s="14" t="s">
        <v>5221</v>
      </c>
      <c r="K3444" s="16">
        <v>10</v>
      </c>
    </row>
    <row r="3445" spans="1:11">
      <c r="A3445" s="12" t="s">
        <v>8227</v>
      </c>
      <c r="B3445" s="12" t="s">
        <v>8380</v>
      </c>
      <c r="C3445" s="12" t="s">
        <v>8492</v>
      </c>
      <c r="D3445" s="13" t="s">
        <v>4931</v>
      </c>
      <c r="E3445" s="13" t="s">
        <v>4932</v>
      </c>
      <c r="F3445" s="13" t="s">
        <v>804</v>
      </c>
      <c r="G3445" s="14" t="s">
        <v>4960</v>
      </c>
      <c r="H3445" s="14"/>
      <c r="I3445" s="14"/>
      <c r="J3445" s="14" t="s">
        <v>5221</v>
      </c>
      <c r="K3445" s="16">
        <v>10</v>
      </c>
    </row>
    <row r="3446" spans="1:11">
      <c r="A3446" s="12" t="s">
        <v>8227</v>
      </c>
      <c r="B3446" s="12" t="s">
        <v>8380</v>
      </c>
      <c r="C3446" s="12" t="s">
        <v>8492</v>
      </c>
      <c r="D3446" s="13" t="s">
        <v>4934</v>
      </c>
      <c r="E3446" s="13" t="s">
        <v>4998</v>
      </c>
      <c r="F3446" s="13" t="s">
        <v>4999</v>
      </c>
      <c r="G3446" s="14" t="s">
        <v>6000</v>
      </c>
      <c r="H3446" s="14" t="s">
        <v>5037</v>
      </c>
      <c r="I3446" s="14" t="s">
        <v>4927</v>
      </c>
      <c r="J3446" s="14" t="s">
        <v>4936</v>
      </c>
      <c r="K3446" s="16">
        <v>10</v>
      </c>
    </row>
    <row r="3447" spans="1:11">
      <c r="A3447" s="12" t="s">
        <v>8227</v>
      </c>
      <c r="B3447" s="12" t="s">
        <v>8380</v>
      </c>
      <c r="C3447" s="12" t="s">
        <v>8496</v>
      </c>
      <c r="D3447" s="13" t="s">
        <v>4918</v>
      </c>
      <c r="E3447" s="13" t="s">
        <v>4919</v>
      </c>
      <c r="F3447" s="13" t="s">
        <v>8497</v>
      </c>
      <c r="G3447" s="14" t="s">
        <v>4921</v>
      </c>
      <c r="H3447" s="14" t="s">
        <v>4988</v>
      </c>
      <c r="I3447" s="14" t="s">
        <v>4949</v>
      </c>
      <c r="J3447" s="14" t="s">
        <v>4924</v>
      </c>
      <c r="K3447" s="16">
        <v>1.65</v>
      </c>
    </row>
    <row r="3448" spans="1:11">
      <c r="A3448" s="12" t="s">
        <v>8227</v>
      </c>
      <c r="B3448" s="12" t="s">
        <v>8380</v>
      </c>
      <c r="C3448" s="12" t="s">
        <v>8496</v>
      </c>
      <c r="D3448" s="13" t="s">
        <v>4918</v>
      </c>
      <c r="E3448" s="13" t="s">
        <v>4919</v>
      </c>
      <c r="F3448" s="13" t="s">
        <v>8498</v>
      </c>
      <c r="G3448" s="14" t="s">
        <v>4921</v>
      </c>
      <c r="H3448" s="14" t="s">
        <v>4924</v>
      </c>
      <c r="I3448" s="14" t="s">
        <v>4949</v>
      </c>
      <c r="J3448" s="14" t="s">
        <v>4924</v>
      </c>
      <c r="K3448" s="16">
        <v>1.65</v>
      </c>
    </row>
    <row r="3449" spans="1:11">
      <c r="A3449" s="12" t="s">
        <v>8227</v>
      </c>
      <c r="B3449" s="12" t="s">
        <v>8380</v>
      </c>
      <c r="C3449" s="12" t="s">
        <v>8496</v>
      </c>
      <c r="D3449" s="13" t="s">
        <v>4918</v>
      </c>
      <c r="E3449" s="13" t="s">
        <v>4939</v>
      </c>
      <c r="F3449" s="13" t="s">
        <v>8499</v>
      </c>
      <c r="G3449" s="14" t="s">
        <v>4921</v>
      </c>
      <c r="H3449" s="14" t="s">
        <v>5105</v>
      </c>
      <c r="I3449" s="14" t="s">
        <v>4927</v>
      </c>
      <c r="J3449" s="14" t="s">
        <v>4924</v>
      </c>
      <c r="K3449" s="16">
        <v>1.65</v>
      </c>
    </row>
    <row r="3450" spans="1:11">
      <c r="A3450" s="12" t="s">
        <v>8227</v>
      </c>
      <c r="B3450" s="12" t="s">
        <v>8380</v>
      </c>
      <c r="C3450" s="12" t="s">
        <v>8496</v>
      </c>
      <c r="D3450" s="13" t="s">
        <v>4931</v>
      </c>
      <c r="E3450" s="13" t="s">
        <v>5089</v>
      </c>
      <c r="F3450" s="13" t="s">
        <v>8500</v>
      </c>
      <c r="G3450" s="14" t="s">
        <v>4921</v>
      </c>
      <c r="H3450" s="14" t="s">
        <v>5037</v>
      </c>
      <c r="I3450" s="14" t="s">
        <v>4927</v>
      </c>
      <c r="J3450" s="14" t="s">
        <v>4924</v>
      </c>
      <c r="K3450" s="16">
        <v>1.65</v>
      </c>
    </row>
    <row r="3451" spans="1:11">
      <c r="A3451" s="12" t="s">
        <v>8227</v>
      </c>
      <c r="B3451" s="12" t="s">
        <v>8380</v>
      </c>
      <c r="C3451" s="12" t="s">
        <v>8496</v>
      </c>
      <c r="D3451" s="13" t="s">
        <v>4934</v>
      </c>
      <c r="E3451" s="13" t="s">
        <v>4998</v>
      </c>
      <c r="F3451" s="13" t="s">
        <v>8501</v>
      </c>
      <c r="G3451" s="14" t="s">
        <v>4921</v>
      </c>
      <c r="H3451" s="14" t="s">
        <v>4952</v>
      </c>
      <c r="I3451" s="14" t="s">
        <v>4927</v>
      </c>
      <c r="J3451" s="14" t="s">
        <v>4936</v>
      </c>
      <c r="K3451" s="16">
        <v>1.65</v>
      </c>
    </row>
    <row r="3452" spans="1:11">
      <c r="A3452" s="12" t="s">
        <v>8227</v>
      </c>
      <c r="B3452" s="12" t="s">
        <v>8380</v>
      </c>
      <c r="C3452" s="12" t="s">
        <v>8502</v>
      </c>
      <c r="D3452" s="13" t="s">
        <v>4918</v>
      </c>
      <c r="E3452" s="13" t="s">
        <v>4919</v>
      </c>
      <c r="F3452" s="13" t="s">
        <v>8503</v>
      </c>
      <c r="G3452" s="14" t="s">
        <v>4942</v>
      </c>
      <c r="H3452" s="14" t="s">
        <v>4966</v>
      </c>
      <c r="I3452" s="14" t="s">
        <v>5635</v>
      </c>
      <c r="J3452" s="14" t="s">
        <v>4924</v>
      </c>
      <c r="K3452" s="16">
        <v>20</v>
      </c>
    </row>
    <row r="3453" spans="1:11">
      <c r="A3453" s="12" t="s">
        <v>8227</v>
      </c>
      <c r="B3453" s="12" t="s">
        <v>8380</v>
      </c>
      <c r="C3453" s="12" t="s">
        <v>8502</v>
      </c>
      <c r="D3453" s="13" t="s">
        <v>4918</v>
      </c>
      <c r="E3453" s="13" t="s">
        <v>4939</v>
      </c>
      <c r="F3453" s="13" t="s">
        <v>8504</v>
      </c>
      <c r="G3453" s="14" t="s">
        <v>5004</v>
      </c>
      <c r="H3453" s="14" t="s">
        <v>4926</v>
      </c>
      <c r="I3453" s="14" t="s">
        <v>4927</v>
      </c>
      <c r="J3453" s="14" t="s">
        <v>4924</v>
      </c>
      <c r="K3453" s="16">
        <v>20</v>
      </c>
    </row>
    <row r="3454" spans="1:11">
      <c r="A3454" s="12" t="s">
        <v>8227</v>
      </c>
      <c r="B3454" s="12" t="s">
        <v>8380</v>
      </c>
      <c r="C3454" s="12" t="s">
        <v>8502</v>
      </c>
      <c r="D3454" s="13" t="s">
        <v>4918</v>
      </c>
      <c r="E3454" s="13" t="s">
        <v>4939</v>
      </c>
      <c r="F3454" s="13" t="s">
        <v>8505</v>
      </c>
      <c r="G3454" s="14" t="s">
        <v>5004</v>
      </c>
      <c r="H3454" s="14" t="s">
        <v>4938</v>
      </c>
      <c r="I3454" s="14" t="s">
        <v>4927</v>
      </c>
      <c r="J3454" s="14" t="s">
        <v>4924</v>
      </c>
      <c r="K3454" s="16">
        <v>20</v>
      </c>
    </row>
    <row r="3455" spans="1:11">
      <c r="A3455" s="12" t="s">
        <v>8227</v>
      </c>
      <c r="B3455" s="12" t="s">
        <v>8380</v>
      </c>
      <c r="C3455" s="12" t="s">
        <v>8502</v>
      </c>
      <c r="D3455" s="13" t="s">
        <v>4931</v>
      </c>
      <c r="E3455" s="13" t="s">
        <v>4932</v>
      </c>
      <c r="F3455" s="13" t="s">
        <v>8506</v>
      </c>
      <c r="G3455" s="14" t="s">
        <v>4942</v>
      </c>
      <c r="H3455" s="14" t="s">
        <v>4966</v>
      </c>
      <c r="I3455" s="14" t="s">
        <v>5635</v>
      </c>
      <c r="J3455" s="14" t="s">
        <v>4924</v>
      </c>
      <c r="K3455" s="16">
        <v>20</v>
      </c>
    </row>
    <row r="3456" spans="1:11">
      <c r="A3456" s="12" t="s">
        <v>8227</v>
      </c>
      <c r="B3456" s="12" t="s">
        <v>8380</v>
      </c>
      <c r="C3456" s="12" t="s">
        <v>8502</v>
      </c>
      <c r="D3456" s="13" t="s">
        <v>4934</v>
      </c>
      <c r="E3456" s="13" t="s">
        <v>4998</v>
      </c>
      <c r="F3456" s="13" t="s">
        <v>8507</v>
      </c>
      <c r="G3456" s="14" t="s">
        <v>4921</v>
      </c>
      <c r="H3456" s="14" t="s">
        <v>4926</v>
      </c>
      <c r="I3456" s="14" t="s">
        <v>4927</v>
      </c>
      <c r="J3456" s="14" t="s">
        <v>4936</v>
      </c>
      <c r="K3456" s="16">
        <v>20</v>
      </c>
    </row>
    <row r="3457" spans="1:11">
      <c r="A3457" s="12" t="s">
        <v>8227</v>
      </c>
      <c r="B3457" s="12" t="s">
        <v>8380</v>
      </c>
      <c r="C3457" s="12" t="s">
        <v>8508</v>
      </c>
      <c r="D3457" s="13" t="s">
        <v>4918</v>
      </c>
      <c r="E3457" s="13" t="s">
        <v>4919</v>
      </c>
      <c r="F3457" s="13" t="s">
        <v>8509</v>
      </c>
      <c r="G3457" s="14" t="s">
        <v>4921</v>
      </c>
      <c r="H3457" s="14" t="s">
        <v>5119</v>
      </c>
      <c r="I3457" s="14" t="s">
        <v>7874</v>
      </c>
      <c r="J3457" s="14" t="s">
        <v>4924</v>
      </c>
      <c r="K3457" s="16">
        <v>1</v>
      </c>
    </row>
    <row r="3458" spans="1:11">
      <c r="A3458" s="12" t="s">
        <v>8227</v>
      </c>
      <c r="B3458" s="12" t="s">
        <v>8380</v>
      </c>
      <c r="C3458" s="12" t="s">
        <v>8508</v>
      </c>
      <c r="D3458" s="13" t="s">
        <v>4918</v>
      </c>
      <c r="E3458" s="13" t="s">
        <v>4919</v>
      </c>
      <c r="F3458" s="13" t="s">
        <v>8510</v>
      </c>
      <c r="G3458" s="14" t="s">
        <v>4921</v>
      </c>
      <c r="H3458" s="14" t="s">
        <v>4988</v>
      </c>
      <c r="I3458" s="14" t="s">
        <v>4949</v>
      </c>
      <c r="J3458" s="14" t="s">
        <v>4924</v>
      </c>
      <c r="K3458" s="16">
        <v>1</v>
      </c>
    </row>
    <row r="3459" spans="1:11">
      <c r="A3459" s="12" t="s">
        <v>8227</v>
      </c>
      <c r="B3459" s="12" t="s">
        <v>8380</v>
      </c>
      <c r="C3459" s="12" t="s">
        <v>8508</v>
      </c>
      <c r="D3459" s="13" t="s">
        <v>4918</v>
      </c>
      <c r="E3459" s="13" t="s">
        <v>4943</v>
      </c>
      <c r="F3459" s="13" t="s">
        <v>8511</v>
      </c>
      <c r="G3459" s="14" t="s">
        <v>5004</v>
      </c>
      <c r="H3459" s="14" t="s">
        <v>4966</v>
      </c>
      <c r="I3459" s="14" t="s">
        <v>5573</v>
      </c>
      <c r="J3459" s="14" t="s">
        <v>4924</v>
      </c>
      <c r="K3459" s="16">
        <v>1</v>
      </c>
    </row>
    <row r="3460" spans="1:11">
      <c r="A3460" s="12" t="s">
        <v>8227</v>
      </c>
      <c r="B3460" s="12" t="s">
        <v>8380</v>
      </c>
      <c r="C3460" s="12" t="s">
        <v>8508</v>
      </c>
      <c r="D3460" s="13" t="s">
        <v>4931</v>
      </c>
      <c r="E3460" s="13" t="s">
        <v>5089</v>
      </c>
      <c r="F3460" s="13" t="s">
        <v>7306</v>
      </c>
      <c r="G3460" s="14" t="s">
        <v>4942</v>
      </c>
      <c r="H3460" s="14" t="s">
        <v>4938</v>
      </c>
      <c r="I3460" s="14" t="s">
        <v>4927</v>
      </c>
      <c r="J3460" s="14" t="s">
        <v>4924</v>
      </c>
      <c r="K3460" s="16">
        <v>1</v>
      </c>
    </row>
    <row r="3461" spans="1:11">
      <c r="A3461" s="12" t="s">
        <v>8227</v>
      </c>
      <c r="B3461" s="12" t="s">
        <v>8380</v>
      </c>
      <c r="C3461" s="12" t="s">
        <v>8508</v>
      </c>
      <c r="D3461" s="13" t="s">
        <v>4934</v>
      </c>
      <c r="E3461" s="13" t="s">
        <v>4998</v>
      </c>
      <c r="F3461" s="13" t="s">
        <v>5047</v>
      </c>
      <c r="G3461" s="14" t="s">
        <v>4921</v>
      </c>
      <c r="H3461" s="14" t="s">
        <v>4926</v>
      </c>
      <c r="I3461" s="14" t="s">
        <v>4927</v>
      </c>
      <c r="J3461" s="14" t="s">
        <v>4936</v>
      </c>
      <c r="K3461" s="16">
        <v>1</v>
      </c>
    </row>
    <row r="3462" spans="1:11">
      <c r="A3462" s="12" t="s">
        <v>8227</v>
      </c>
      <c r="B3462" s="12" t="s">
        <v>8380</v>
      </c>
      <c r="C3462" s="12" t="s">
        <v>8512</v>
      </c>
      <c r="D3462" s="13" t="s">
        <v>4918</v>
      </c>
      <c r="E3462" s="13" t="s">
        <v>4919</v>
      </c>
      <c r="F3462" s="13" t="s">
        <v>8513</v>
      </c>
      <c r="G3462" s="14" t="s">
        <v>4942</v>
      </c>
      <c r="H3462" s="14" t="s">
        <v>4966</v>
      </c>
      <c r="I3462" s="14" t="s">
        <v>5458</v>
      </c>
      <c r="J3462" s="14" t="s">
        <v>4924</v>
      </c>
      <c r="K3462" s="16">
        <v>60</v>
      </c>
    </row>
    <row r="3463" spans="1:11">
      <c r="A3463" s="12" t="s">
        <v>8227</v>
      </c>
      <c r="B3463" s="12" t="s">
        <v>8380</v>
      </c>
      <c r="C3463" s="12" t="s">
        <v>8512</v>
      </c>
      <c r="D3463" s="13" t="s">
        <v>4918</v>
      </c>
      <c r="E3463" s="13" t="s">
        <v>4943</v>
      </c>
      <c r="F3463" s="13" t="s">
        <v>8514</v>
      </c>
      <c r="G3463" s="14" t="s">
        <v>4942</v>
      </c>
      <c r="H3463" s="14" t="s">
        <v>4966</v>
      </c>
      <c r="I3463" s="14" t="s">
        <v>5573</v>
      </c>
      <c r="J3463" s="14" t="s">
        <v>4924</v>
      </c>
      <c r="K3463" s="16">
        <v>60</v>
      </c>
    </row>
    <row r="3464" spans="1:11">
      <c r="A3464" s="12" t="s">
        <v>8227</v>
      </c>
      <c r="B3464" s="12" t="s">
        <v>8380</v>
      </c>
      <c r="C3464" s="12" t="s">
        <v>8512</v>
      </c>
      <c r="D3464" s="13" t="s">
        <v>4931</v>
      </c>
      <c r="E3464" s="13" t="s">
        <v>5089</v>
      </c>
      <c r="F3464" s="13" t="s">
        <v>8515</v>
      </c>
      <c r="G3464" s="14" t="s">
        <v>4942</v>
      </c>
      <c r="H3464" s="14" t="s">
        <v>8516</v>
      </c>
      <c r="I3464" s="14" t="s">
        <v>5126</v>
      </c>
      <c r="J3464" s="14" t="s">
        <v>4924</v>
      </c>
      <c r="K3464" s="16">
        <v>60</v>
      </c>
    </row>
    <row r="3465" spans="1:11">
      <c r="A3465" s="12" t="s">
        <v>8227</v>
      </c>
      <c r="B3465" s="12" t="s">
        <v>8380</v>
      </c>
      <c r="C3465" s="12" t="s">
        <v>8512</v>
      </c>
      <c r="D3465" s="13" t="s">
        <v>4931</v>
      </c>
      <c r="E3465" s="13" t="s">
        <v>5089</v>
      </c>
      <c r="F3465" s="13" t="s">
        <v>8517</v>
      </c>
      <c r="G3465" s="14" t="s">
        <v>4921</v>
      </c>
      <c r="H3465" s="14" t="s">
        <v>8518</v>
      </c>
      <c r="I3465" s="14" t="s">
        <v>4927</v>
      </c>
      <c r="J3465" s="14" t="s">
        <v>4924</v>
      </c>
      <c r="K3465" s="16">
        <v>60</v>
      </c>
    </row>
    <row r="3466" spans="1:11">
      <c r="A3466" s="12" t="s">
        <v>8227</v>
      </c>
      <c r="B3466" s="12" t="s">
        <v>8380</v>
      </c>
      <c r="C3466" s="12" t="s">
        <v>8512</v>
      </c>
      <c r="D3466" s="13" t="s">
        <v>4934</v>
      </c>
      <c r="E3466" s="13" t="s">
        <v>4934</v>
      </c>
      <c r="F3466" s="13" t="s">
        <v>4934</v>
      </c>
      <c r="G3466" s="14" t="s">
        <v>4921</v>
      </c>
      <c r="H3466" s="14" t="s">
        <v>4952</v>
      </c>
      <c r="I3466" s="14" t="s">
        <v>4927</v>
      </c>
      <c r="J3466" s="14" t="s">
        <v>4936</v>
      </c>
      <c r="K3466" s="16">
        <v>60</v>
      </c>
    </row>
    <row r="3467" spans="1:11">
      <c r="A3467" s="12" t="s">
        <v>8227</v>
      </c>
      <c r="B3467" s="12" t="s">
        <v>8380</v>
      </c>
      <c r="C3467" s="12" t="s">
        <v>8519</v>
      </c>
      <c r="D3467" s="13" t="s">
        <v>4918</v>
      </c>
      <c r="E3467" s="13" t="s">
        <v>4943</v>
      </c>
      <c r="F3467" s="13" t="s">
        <v>8520</v>
      </c>
      <c r="G3467" s="14" t="s">
        <v>4942</v>
      </c>
      <c r="H3467" s="14" t="s">
        <v>4966</v>
      </c>
      <c r="I3467" s="14" t="s">
        <v>5573</v>
      </c>
      <c r="J3467" s="14" t="s">
        <v>4924</v>
      </c>
      <c r="K3467" s="16">
        <v>20</v>
      </c>
    </row>
    <row r="3468" spans="1:11">
      <c r="A3468" s="12" t="s">
        <v>8227</v>
      </c>
      <c r="B3468" s="12" t="s">
        <v>8380</v>
      </c>
      <c r="C3468" s="12" t="s">
        <v>8519</v>
      </c>
      <c r="D3468" s="13" t="s">
        <v>4918</v>
      </c>
      <c r="E3468" s="13" t="s">
        <v>5112</v>
      </c>
      <c r="F3468" s="13" t="s">
        <v>8404</v>
      </c>
      <c r="G3468" s="14" t="s">
        <v>4921</v>
      </c>
      <c r="H3468" s="14" t="s">
        <v>4936</v>
      </c>
      <c r="I3468" s="14" t="s">
        <v>4947</v>
      </c>
      <c r="J3468" s="14" t="s">
        <v>4924</v>
      </c>
      <c r="K3468" s="16">
        <v>20</v>
      </c>
    </row>
    <row r="3469" spans="1:11">
      <c r="A3469" s="12" t="s">
        <v>8227</v>
      </c>
      <c r="B3469" s="12" t="s">
        <v>8380</v>
      </c>
      <c r="C3469" s="12" t="s">
        <v>8519</v>
      </c>
      <c r="D3469" s="13" t="s">
        <v>4931</v>
      </c>
      <c r="E3469" s="13" t="s">
        <v>4932</v>
      </c>
      <c r="F3469" s="13" t="s">
        <v>8521</v>
      </c>
      <c r="G3469" s="14" t="s">
        <v>4921</v>
      </c>
      <c r="H3469" s="14" t="s">
        <v>5875</v>
      </c>
      <c r="I3469" s="14" t="s">
        <v>5065</v>
      </c>
      <c r="J3469" s="14" t="s">
        <v>4924</v>
      </c>
      <c r="K3469" s="16">
        <v>20</v>
      </c>
    </row>
    <row r="3470" spans="1:11">
      <c r="A3470" s="12" t="s">
        <v>8227</v>
      </c>
      <c r="B3470" s="12" t="s">
        <v>8380</v>
      </c>
      <c r="C3470" s="12" t="s">
        <v>8519</v>
      </c>
      <c r="D3470" s="13" t="s">
        <v>4934</v>
      </c>
      <c r="E3470" s="13" t="s">
        <v>4998</v>
      </c>
      <c r="F3470" s="13" t="s">
        <v>4998</v>
      </c>
      <c r="G3470" s="14" t="s">
        <v>5004</v>
      </c>
      <c r="H3470" s="14" t="s">
        <v>5075</v>
      </c>
      <c r="I3470" s="14" t="s">
        <v>4927</v>
      </c>
      <c r="J3470" s="14" t="s">
        <v>4936</v>
      </c>
      <c r="K3470" s="16">
        <v>20</v>
      </c>
    </row>
    <row r="3471" spans="1:11">
      <c r="A3471" s="12" t="s">
        <v>8227</v>
      </c>
      <c r="B3471" s="12" t="s">
        <v>8380</v>
      </c>
      <c r="C3471" s="12" t="s">
        <v>8519</v>
      </c>
      <c r="D3471" s="13" t="s">
        <v>4940</v>
      </c>
      <c r="E3471" s="13" t="s">
        <v>4941</v>
      </c>
      <c r="F3471" s="13" t="s">
        <v>8522</v>
      </c>
      <c r="G3471" s="14" t="s">
        <v>5004</v>
      </c>
      <c r="H3471" s="14" t="s">
        <v>4924</v>
      </c>
      <c r="I3471" s="14" t="s">
        <v>5126</v>
      </c>
      <c r="J3471" s="14" t="s">
        <v>4924</v>
      </c>
      <c r="K3471" s="16">
        <v>20</v>
      </c>
    </row>
    <row r="3472" spans="1:11">
      <c r="A3472" s="12" t="s">
        <v>8227</v>
      </c>
      <c r="B3472" s="12" t="s">
        <v>8380</v>
      </c>
      <c r="C3472" s="12" t="s">
        <v>8523</v>
      </c>
      <c r="D3472" s="13" t="s">
        <v>4918</v>
      </c>
      <c r="E3472" s="13" t="s">
        <v>5112</v>
      </c>
      <c r="F3472" s="13" t="s">
        <v>8524</v>
      </c>
      <c r="G3472" s="14" t="s">
        <v>5004</v>
      </c>
      <c r="H3472" s="14" t="s">
        <v>4974</v>
      </c>
      <c r="I3472" s="14" t="s">
        <v>4927</v>
      </c>
      <c r="J3472" s="14" t="s">
        <v>5051</v>
      </c>
      <c r="K3472" s="16">
        <v>98.5</v>
      </c>
    </row>
    <row r="3473" spans="1:11">
      <c r="A3473" s="12" t="s">
        <v>8227</v>
      </c>
      <c r="B3473" s="12" t="s">
        <v>8380</v>
      </c>
      <c r="C3473" s="12" t="s">
        <v>8523</v>
      </c>
      <c r="D3473" s="13" t="s">
        <v>4918</v>
      </c>
      <c r="E3473" s="13" t="s">
        <v>4968</v>
      </c>
      <c r="F3473" s="13" t="s">
        <v>8525</v>
      </c>
      <c r="G3473" s="14" t="s">
        <v>4960</v>
      </c>
      <c r="H3473" s="14"/>
      <c r="I3473" s="14"/>
      <c r="J3473" s="14" t="s">
        <v>5051</v>
      </c>
      <c r="K3473" s="16">
        <v>98.5</v>
      </c>
    </row>
    <row r="3474" spans="1:11">
      <c r="A3474" s="12" t="s">
        <v>8227</v>
      </c>
      <c r="B3474" s="12" t="s">
        <v>8380</v>
      </c>
      <c r="C3474" s="12" t="s">
        <v>8523</v>
      </c>
      <c r="D3474" s="13" t="s">
        <v>4931</v>
      </c>
      <c r="E3474" s="13" t="s">
        <v>4932</v>
      </c>
      <c r="F3474" s="13" t="s">
        <v>8526</v>
      </c>
      <c r="G3474" s="14" t="s">
        <v>4960</v>
      </c>
      <c r="H3474" s="14"/>
      <c r="I3474" s="14"/>
      <c r="J3474" s="14" t="s">
        <v>5221</v>
      </c>
      <c r="K3474" s="16">
        <v>98.5</v>
      </c>
    </row>
    <row r="3475" spans="1:11">
      <c r="A3475" s="12" t="s">
        <v>8227</v>
      </c>
      <c r="B3475" s="12" t="s">
        <v>8380</v>
      </c>
      <c r="C3475" s="12" t="s">
        <v>8523</v>
      </c>
      <c r="D3475" s="13" t="s">
        <v>4931</v>
      </c>
      <c r="E3475" s="13" t="s">
        <v>5083</v>
      </c>
      <c r="F3475" s="13" t="s">
        <v>8527</v>
      </c>
      <c r="G3475" s="14" t="s">
        <v>4960</v>
      </c>
      <c r="H3475" s="14"/>
      <c r="I3475" s="14"/>
      <c r="J3475" s="14" t="s">
        <v>5221</v>
      </c>
      <c r="K3475" s="16">
        <v>98.5</v>
      </c>
    </row>
    <row r="3476" spans="1:11">
      <c r="A3476" s="12" t="s">
        <v>8227</v>
      </c>
      <c r="B3476" s="12" t="s">
        <v>8380</v>
      </c>
      <c r="C3476" s="12" t="s">
        <v>8523</v>
      </c>
      <c r="D3476" s="13" t="s">
        <v>4934</v>
      </c>
      <c r="E3476" s="13" t="s">
        <v>4934</v>
      </c>
      <c r="F3476" s="13" t="s">
        <v>5151</v>
      </c>
      <c r="G3476" s="14" t="s">
        <v>4921</v>
      </c>
      <c r="H3476" s="14" t="s">
        <v>5037</v>
      </c>
      <c r="I3476" s="14" t="s">
        <v>4927</v>
      </c>
      <c r="J3476" s="14" t="s">
        <v>4936</v>
      </c>
      <c r="K3476" s="16">
        <v>98.5</v>
      </c>
    </row>
    <row r="3477" spans="1:11">
      <c r="A3477" s="12" t="s">
        <v>8227</v>
      </c>
      <c r="B3477" s="12" t="s">
        <v>8380</v>
      </c>
      <c r="C3477" s="12" t="s">
        <v>8528</v>
      </c>
      <c r="D3477" s="13" t="s">
        <v>4918</v>
      </c>
      <c r="E3477" s="13" t="s">
        <v>4919</v>
      </c>
      <c r="F3477" s="13" t="s">
        <v>8529</v>
      </c>
      <c r="G3477" s="14" t="s">
        <v>6000</v>
      </c>
      <c r="H3477" s="14" t="s">
        <v>4988</v>
      </c>
      <c r="I3477" s="14" t="s">
        <v>5816</v>
      </c>
      <c r="J3477" s="14" t="s">
        <v>5051</v>
      </c>
      <c r="K3477" s="16">
        <v>50</v>
      </c>
    </row>
    <row r="3478" spans="1:11">
      <c r="A3478" s="12" t="s">
        <v>8227</v>
      </c>
      <c r="B3478" s="12" t="s">
        <v>8380</v>
      </c>
      <c r="C3478" s="12" t="s">
        <v>8528</v>
      </c>
      <c r="D3478" s="13" t="s">
        <v>4918</v>
      </c>
      <c r="E3478" s="13" t="s">
        <v>4939</v>
      </c>
      <c r="F3478" s="13" t="s">
        <v>8530</v>
      </c>
      <c r="G3478" s="14" t="s">
        <v>4921</v>
      </c>
      <c r="H3478" s="14" t="s">
        <v>5175</v>
      </c>
      <c r="I3478" s="14" t="s">
        <v>4927</v>
      </c>
      <c r="J3478" s="14" t="s">
        <v>5051</v>
      </c>
      <c r="K3478" s="16">
        <v>50</v>
      </c>
    </row>
    <row r="3479" spans="1:11">
      <c r="A3479" s="12" t="s">
        <v>8227</v>
      </c>
      <c r="B3479" s="12" t="s">
        <v>8380</v>
      </c>
      <c r="C3479" s="12" t="s">
        <v>8528</v>
      </c>
      <c r="D3479" s="13" t="s">
        <v>4931</v>
      </c>
      <c r="E3479" s="13" t="s">
        <v>6147</v>
      </c>
      <c r="F3479" s="13" t="s">
        <v>8525</v>
      </c>
      <c r="G3479" s="14" t="s">
        <v>4960</v>
      </c>
      <c r="H3479" s="14"/>
      <c r="I3479" s="14"/>
      <c r="J3479" s="14" t="s">
        <v>5221</v>
      </c>
      <c r="K3479" s="16">
        <v>50</v>
      </c>
    </row>
    <row r="3480" spans="1:11">
      <c r="A3480" s="12" t="s">
        <v>8227</v>
      </c>
      <c r="B3480" s="12" t="s">
        <v>8380</v>
      </c>
      <c r="C3480" s="12" t="s">
        <v>8528</v>
      </c>
      <c r="D3480" s="13" t="s">
        <v>4931</v>
      </c>
      <c r="E3480" s="13" t="s">
        <v>4961</v>
      </c>
      <c r="F3480" s="13" t="s">
        <v>8531</v>
      </c>
      <c r="G3480" s="14" t="s">
        <v>4960</v>
      </c>
      <c r="H3480" s="14"/>
      <c r="I3480" s="14"/>
      <c r="J3480" s="14" t="s">
        <v>5221</v>
      </c>
      <c r="K3480" s="16">
        <v>50</v>
      </c>
    </row>
    <row r="3481" spans="1:11">
      <c r="A3481" s="12" t="s">
        <v>8227</v>
      </c>
      <c r="B3481" s="12" t="s">
        <v>8380</v>
      </c>
      <c r="C3481" s="12" t="s">
        <v>8528</v>
      </c>
      <c r="D3481" s="13" t="s">
        <v>4934</v>
      </c>
      <c r="E3481" s="13" t="s">
        <v>4934</v>
      </c>
      <c r="F3481" s="13" t="s">
        <v>5151</v>
      </c>
      <c r="G3481" s="14" t="s">
        <v>4921</v>
      </c>
      <c r="H3481" s="14" t="s">
        <v>5037</v>
      </c>
      <c r="I3481" s="14" t="s">
        <v>4927</v>
      </c>
      <c r="J3481" s="14" t="s">
        <v>4936</v>
      </c>
      <c r="K3481" s="16">
        <v>50</v>
      </c>
    </row>
    <row r="3482" spans="1:11">
      <c r="A3482" s="12" t="s">
        <v>8227</v>
      </c>
      <c r="B3482" s="12" t="s">
        <v>8380</v>
      </c>
      <c r="C3482" s="12" t="s">
        <v>8532</v>
      </c>
      <c r="D3482" s="13" t="s">
        <v>4918</v>
      </c>
      <c r="E3482" s="13" t="s">
        <v>4919</v>
      </c>
      <c r="F3482" s="13" t="s">
        <v>8533</v>
      </c>
      <c r="G3482" s="14" t="s">
        <v>4921</v>
      </c>
      <c r="H3482" s="14" t="s">
        <v>4966</v>
      </c>
      <c r="I3482" s="14" t="s">
        <v>5369</v>
      </c>
      <c r="J3482" s="14" t="s">
        <v>4924</v>
      </c>
      <c r="K3482" s="16">
        <v>10</v>
      </c>
    </row>
    <row r="3483" spans="1:11">
      <c r="A3483" s="12" t="s">
        <v>8227</v>
      </c>
      <c r="B3483" s="12" t="s">
        <v>8380</v>
      </c>
      <c r="C3483" s="12" t="s">
        <v>8532</v>
      </c>
      <c r="D3483" s="13" t="s">
        <v>4918</v>
      </c>
      <c r="E3483" s="13" t="s">
        <v>4919</v>
      </c>
      <c r="F3483" s="13" t="s">
        <v>8534</v>
      </c>
      <c r="G3483" s="14" t="s">
        <v>4921</v>
      </c>
      <c r="H3483" s="14" t="s">
        <v>4966</v>
      </c>
      <c r="I3483" s="14" t="s">
        <v>4949</v>
      </c>
      <c r="J3483" s="14" t="s">
        <v>4924</v>
      </c>
      <c r="K3483" s="16">
        <v>10</v>
      </c>
    </row>
    <row r="3484" spans="1:11">
      <c r="A3484" s="12" t="s">
        <v>8227</v>
      </c>
      <c r="B3484" s="12" t="s">
        <v>8380</v>
      </c>
      <c r="C3484" s="12" t="s">
        <v>8532</v>
      </c>
      <c r="D3484" s="13" t="s">
        <v>4931</v>
      </c>
      <c r="E3484" s="13" t="s">
        <v>4932</v>
      </c>
      <c r="F3484" s="13" t="s">
        <v>8535</v>
      </c>
      <c r="G3484" s="14" t="s">
        <v>4960</v>
      </c>
      <c r="H3484" s="14"/>
      <c r="I3484" s="14"/>
      <c r="J3484" s="14" t="s">
        <v>4924</v>
      </c>
      <c r="K3484" s="16">
        <v>10</v>
      </c>
    </row>
    <row r="3485" spans="1:11">
      <c r="A3485" s="12" t="s">
        <v>8227</v>
      </c>
      <c r="B3485" s="12" t="s">
        <v>8380</v>
      </c>
      <c r="C3485" s="12" t="s">
        <v>8532</v>
      </c>
      <c r="D3485" s="13" t="s">
        <v>4934</v>
      </c>
      <c r="E3485" s="13" t="s">
        <v>4934</v>
      </c>
      <c r="F3485" s="13" t="s">
        <v>4934</v>
      </c>
      <c r="G3485" s="14" t="s">
        <v>4921</v>
      </c>
      <c r="H3485" s="14" t="s">
        <v>4926</v>
      </c>
      <c r="I3485" s="14" t="s">
        <v>4927</v>
      </c>
      <c r="J3485" s="14" t="s">
        <v>4936</v>
      </c>
      <c r="K3485" s="16">
        <v>10</v>
      </c>
    </row>
    <row r="3486" spans="1:11">
      <c r="A3486" s="12" t="s">
        <v>8227</v>
      </c>
      <c r="B3486" s="12" t="s">
        <v>8380</v>
      </c>
      <c r="C3486" s="12" t="s">
        <v>8532</v>
      </c>
      <c r="D3486" s="13" t="s">
        <v>4940</v>
      </c>
      <c r="E3486" s="13" t="s">
        <v>4941</v>
      </c>
      <c r="F3486" s="13" t="s">
        <v>8466</v>
      </c>
      <c r="G3486" s="14" t="s">
        <v>4942</v>
      </c>
      <c r="H3486" s="14" t="s">
        <v>4936</v>
      </c>
      <c r="I3486" s="14" t="s">
        <v>5126</v>
      </c>
      <c r="J3486" s="14" t="s">
        <v>4924</v>
      </c>
      <c r="K3486" s="16">
        <v>10</v>
      </c>
    </row>
    <row r="3487" spans="1:11">
      <c r="A3487" s="12" t="s">
        <v>8227</v>
      </c>
      <c r="B3487" s="12" t="s">
        <v>8380</v>
      </c>
      <c r="C3487" s="12" t="s">
        <v>8536</v>
      </c>
      <c r="D3487" s="13" t="s">
        <v>4918</v>
      </c>
      <c r="E3487" s="13" t="s">
        <v>4919</v>
      </c>
      <c r="F3487" s="13" t="s">
        <v>8537</v>
      </c>
      <c r="G3487" s="14" t="s">
        <v>4921</v>
      </c>
      <c r="H3487" s="14" t="s">
        <v>5119</v>
      </c>
      <c r="I3487" s="14" t="s">
        <v>5963</v>
      </c>
      <c r="J3487" s="14" t="s">
        <v>5051</v>
      </c>
      <c r="K3487" s="16">
        <v>17.5</v>
      </c>
    </row>
    <row r="3488" spans="1:11">
      <c r="A3488" s="12" t="s">
        <v>8227</v>
      </c>
      <c r="B3488" s="12" t="s">
        <v>8380</v>
      </c>
      <c r="C3488" s="12" t="s">
        <v>8536</v>
      </c>
      <c r="D3488" s="13" t="s">
        <v>4918</v>
      </c>
      <c r="E3488" s="13" t="s">
        <v>4919</v>
      </c>
      <c r="F3488" s="13" t="s">
        <v>8538</v>
      </c>
      <c r="G3488" s="14" t="s">
        <v>4942</v>
      </c>
      <c r="H3488" s="14" t="s">
        <v>4966</v>
      </c>
      <c r="I3488" s="14" t="s">
        <v>4949</v>
      </c>
      <c r="J3488" s="14" t="s">
        <v>5051</v>
      </c>
      <c r="K3488" s="16">
        <v>17.5</v>
      </c>
    </row>
    <row r="3489" spans="1:11">
      <c r="A3489" s="12" t="s">
        <v>8227</v>
      </c>
      <c r="B3489" s="12" t="s">
        <v>8380</v>
      </c>
      <c r="C3489" s="12" t="s">
        <v>8536</v>
      </c>
      <c r="D3489" s="13" t="s">
        <v>4931</v>
      </c>
      <c r="E3489" s="13" t="s">
        <v>4932</v>
      </c>
      <c r="F3489" s="13" t="s">
        <v>8539</v>
      </c>
      <c r="G3489" s="14" t="s">
        <v>4960</v>
      </c>
      <c r="H3489" s="14"/>
      <c r="I3489" s="14"/>
      <c r="J3489" s="14" t="s">
        <v>5221</v>
      </c>
      <c r="K3489" s="16">
        <v>17.5</v>
      </c>
    </row>
    <row r="3490" spans="1:11">
      <c r="A3490" s="12" t="s">
        <v>8227</v>
      </c>
      <c r="B3490" s="12" t="s">
        <v>8380</v>
      </c>
      <c r="C3490" s="12" t="s">
        <v>8536</v>
      </c>
      <c r="D3490" s="13" t="s">
        <v>4931</v>
      </c>
      <c r="E3490" s="13" t="s">
        <v>5083</v>
      </c>
      <c r="F3490" s="13" t="s">
        <v>8540</v>
      </c>
      <c r="G3490" s="14" t="s">
        <v>4960</v>
      </c>
      <c r="H3490" s="14"/>
      <c r="I3490" s="14"/>
      <c r="J3490" s="14" t="s">
        <v>5221</v>
      </c>
      <c r="K3490" s="16">
        <v>17.5</v>
      </c>
    </row>
    <row r="3491" spans="1:11">
      <c r="A3491" s="12" t="s">
        <v>8227</v>
      </c>
      <c r="B3491" s="12" t="s">
        <v>8380</v>
      </c>
      <c r="C3491" s="12" t="s">
        <v>8536</v>
      </c>
      <c r="D3491" s="13" t="s">
        <v>4934</v>
      </c>
      <c r="E3491" s="13" t="s">
        <v>4934</v>
      </c>
      <c r="F3491" s="13" t="s">
        <v>5151</v>
      </c>
      <c r="G3491" s="14" t="s">
        <v>4921</v>
      </c>
      <c r="H3491" s="14" t="s">
        <v>5037</v>
      </c>
      <c r="I3491" s="14" t="s">
        <v>4927</v>
      </c>
      <c r="J3491" s="14" t="s">
        <v>4936</v>
      </c>
      <c r="K3491" s="16">
        <v>17.5</v>
      </c>
    </row>
    <row r="3492" spans="1:11">
      <c r="A3492" s="12" t="s">
        <v>8227</v>
      </c>
      <c r="B3492" s="12" t="s">
        <v>8380</v>
      </c>
      <c r="C3492" s="12" t="s">
        <v>8541</v>
      </c>
      <c r="D3492" s="13" t="s">
        <v>4918</v>
      </c>
      <c r="E3492" s="13" t="s">
        <v>4919</v>
      </c>
      <c r="F3492" s="13" t="s">
        <v>8542</v>
      </c>
      <c r="G3492" s="14" t="s">
        <v>4942</v>
      </c>
      <c r="H3492" s="14" t="s">
        <v>4966</v>
      </c>
      <c r="I3492" s="14" t="s">
        <v>4949</v>
      </c>
      <c r="J3492" s="14" t="s">
        <v>5051</v>
      </c>
      <c r="K3492" s="16">
        <v>50</v>
      </c>
    </row>
    <row r="3493" spans="1:11">
      <c r="A3493" s="12" t="s">
        <v>8227</v>
      </c>
      <c r="B3493" s="12" t="s">
        <v>8380</v>
      </c>
      <c r="C3493" s="12" t="s">
        <v>8541</v>
      </c>
      <c r="D3493" s="13" t="s">
        <v>4918</v>
      </c>
      <c r="E3493" s="13" t="s">
        <v>4943</v>
      </c>
      <c r="F3493" s="13" t="s">
        <v>8493</v>
      </c>
      <c r="G3493" s="14" t="s">
        <v>4960</v>
      </c>
      <c r="H3493" s="14"/>
      <c r="I3493" s="14"/>
      <c r="J3493" s="14" t="s">
        <v>5051</v>
      </c>
      <c r="K3493" s="16">
        <v>50</v>
      </c>
    </row>
    <row r="3494" spans="1:11">
      <c r="A3494" s="12" t="s">
        <v>8227</v>
      </c>
      <c r="B3494" s="12" t="s">
        <v>8380</v>
      </c>
      <c r="C3494" s="12" t="s">
        <v>8541</v>
      </c>
      <c r="D3494" s="13" t="s">
        <v>4931</v>
      </c>
      <c r="E3494" s="13" t="s">
        <v>6147</v>
      </c>
      <c r="F3494" s="13" t="s">
        <v>8543</v>
      </c>
      <c r="G3494" s="14" t="s">
        <v>4960</v>
      </c>
      <c r="H3494" s="14"/>
      <c r="I3494" s="14"/>
      <c r="J3494" s="14" t="s">
        <v>5221</v>
      </c>
      <c r="K3494" s="16">
        <v>50</v>
      </c>
    </row>
    <row r="3495" spans="1:11">
      <c r="A3495" s="12" t="s">
        <v>8227</v>
      </c>
      <c r="B3495" s="12" t="s">
        <v>8380</v>
      </c>
      <c r="C3495" s="12" t="s">
        <v>8541</v>
      </c>
      <c r="D3495" s="13" t="s">
        <v>4931</v>
      </c>
      <c r="E3495" s="13" t="s">
        <v>4961</v>
      </c>
      <c r="F3495" s="13" t="s">
        <v>8544</v>
      </c>
      <c r="G3495" s="14" t="s">
        <v>4960</v>
      </c>
      <c r="H3495" s="14"/>
      <c r="I3495" s="14"/>
      <c r="J3495" s="14" t="s">
        <v>5221</v>
      </c>
      <c r="K3495" s="16">
        <v>50</v>
      </c>
    </row>
    <row r="3496" spans="1:11">
      <c r="A3496" s="12" t="s">
        <v>8227</v>
      </c>
      <c r="B3496" s="12" t="s">
        <v>8380</v>
      </c>
      <c r="C3496" s="12" t="s">
        <v>8541</v>
      </c>
      <c r="D3496" s="13" t="s">
        <v>4934</v>
      </c>
      <c r="E3496" s="13" t="s">
        <v>4934</v>
      </c>
      <c r="F3496" s="13" t="s">
        <v>5047</v>
      </c>
      <c r="G3496" s="14" t="s">
        <v>4921</v>
      </c>
      <c r="H3496" s="14" t="s">
        <v>5037</v>
      </c>
      <c r="I3496" s="14" t="s">
        <v>4927</v>
      </c>
      <c r="J3496" s="14" t="s">
        <v>4936</v>
      </c>
      <c r="K3496" s="16">
        <v>50</v>
      </c>
    </row>
    <row r="3497" spans="1:11">
      <c r="A3497" s="12" t="s">
        <v>8227</v>
      </c>
      <c r="B3497" s="12" t="s">
        <v>8380</v>
      </c>
      <c r="C3497" s="12" t="s">
        <v>8545</v>
      </c>
      <c r="D3497" s="13" t="s">
        <v>4918</v>
      </c>
      <c r="E3497" s="13" t="s">
        <v>4919</v>
      </c>
      <c r="F3497" s="13" t="s">
        <v>8546</v>
      </c>
      <c r="G3497" s="14" t="s">
        <v>4942</v>
      </c>
      <c r="H3497" s="14" t="s">
        <v>4966</v>
      </c>
      <c r="I3497" s="14" t="s">
        <v>5369</v>
      </c>
      <c r="J3497" s="14" t="s">
        <v>4924</v>
      </c>
      <c r="K3497" s="16">
        <v>30</v>
      </c>
    </row>
    <row r="3498" spans="1:11">
      <c r="A3498" s="12" t="s">
        <v>8227</v>
      </c>
      <c r="B3498" s="12" t="s">
        <v>8380</v>
      </c>
      <c r="C3498" s="12" t="s">
        <v>8545</v>
      </c>
      <c r="D3498" s="13" t="s">
        <v>4918</v>
      </c>
      <c r="E3498" s="13" t="s">
        <v>4943</v>
      </c>
      <c r="F3498" s="13" t="s">
        <v>8520</v>
      </c>
      <c r="G3498" s="14" t="s">
        <v>5004</v>
      </c>
      <c r="H3498" s="14" t="s">
        <v>4966</v>
      </c>
      <c r="I3498" s="14" t="s">
        <v>5573</v>
      </c>
      <c r="J3498" s="14" t="s">
        <v>4924</v>
      </c>
      <c r="K3498" s="16">
        <v>30</v>
      </c>
    </row>
    <row r="3499" spans="1:11">
      <c r="A3499" s="12" t="s">
        <v>8227</v>
      </c>
      <c r="B3499" s="12" t="s">
        <v>8380</v>
      </c>
      <c r="C3499" s="12" t="s">
        <v>8545</v>
      </c>
      <c r="D3499" s="13" t="s">
        <v>4931</v>
      </c>
      <c r="E3499" s="13" t="s">
        <v>4932</v>
      </c>
      <c r="F3499" s="13" t="s">
        <v>8547</v>
      </c>
      <c r="G3499" s="14" t="s">
        <v>4960</v>
      </c>
      <c r="H3499" s="14"/>
      <c r="I3499" s="14"/>
      <c r="J3499" s="14" t="s">
        <v>4924</v>
      </c>
      <c r="K3499" s="16">
        <v>30</v>
      </c>
    </row>
    <row r="3500" spans="1:11">
      <c r="A3500" s="12" t="s">
        <v>8227</v>
      </c>
      <c r="B3500" s="12" t="s">
        <v>8380</v>
      </c>
      <c r="C3500" s="12" t="s">
        <v>8545</v>
      </c>
      <c r="D3500" s="13" t="s">
        <v>4934</v>
      </c>
      <c r="E3500" s="13" t="s">
        <v>4934</v>
      </c>
      <c r="F3500" s="13" t="s">
        <v>4934</v>
      </c>
      <c r="G3500" s="14" t="s">
        <v>4921</v>
      </c>
      <c r="H3500" s="14" t="s">
        <v>4952</v>
      </c>
      <c r="I3500" s="14" t="s">
        <v>4927</v>
      </c>
      <c r="J3500" s="14" t="s">
        <v>4936</v>
      </c>
      <c r="K3500" s="16">
        <v>30</v>
      </c>
    </row>
    <row r="3501" spans="1:11">
      <c r="A3501" s="12" t="s">
        <v>8227</v>
      </c>
      <c r="B3501" s="12" t="s">
        <v>8380</v>
      </c>
      <c r="C3501" s="12" t="s">
        <v>8545</v>
      </c>
      <c r="D3501" s="13" t="s">
        <v>4940</v>
      </c>
      <c r="E3501" s="13" t="s">
        <v>4941</v>
      </c>
      <c r="F3501" s="13" t="s">
        <v>8466</v>
      </c>
      <c r="G3501" s="14" t="s">
        <v>5004</v>
      </c>
      <c r="H3501" s="14" t="s">
        <v>4956</v>
      </c>
      <c r="I3501" s="14" t="s">
        <v>5126</v>
      </c>
      <c r="J3501" s="14" t="s">
        <v>4924</v>
      </c>
      <c r="K3501" s="16">
        <v>30</v>
      </c>
    </row>
    <row r="3502" spans="1:11">
      <c r="A3502" s="12" t="s">
        <v>8227</v>
      </c>
      <c r="B3502" s="12" t="s">
        <v>8380</v>
      </c>
      <c r="C3502" s="12" t="s">
        <v>8548</v>
      </c>
      <c r="D3502" s="13" t="s">
        <v>4918</v>
      </c>
      <c r="E3502" s="13" t="s">
        <v>4919</v>
      </c>
      <c r="F3502" s="13" t="s">
        <v>8463</v>
      </c>
      <c r="G3502" s="14" t="s">
        <v>5504</v>
      </c>
      <c r="H3502" s="14" t="s">
        <v>4966</v>
      </c>
      <c r="I3502" s="14" t="s">
        <v>4927</v>
      </c>
      <c r="J3502" s="14" t="s">
        <v>4924</v>
      </c>
      <c r="K3502" s="16">
        <v>68</v>
      </c>
    </row>
    <row r="3503" spans="1:11">
      <c r="A3503" s="12" t="s">
        <v>8227</v>
      </c>
      <c r="B3503" s="12" t="s">
        <v>8380</v>
      </c>
      <c r="C3503" s="12" t="s">
        <v>8548</v>
      </c>
      <c r="D3503" s="13" t="s">
        <v>4918</v>
      </c>
      <c r="E3503" s="13" t="s">
        <v>4943</v>
      </c>
      <c r="F3503" s="13" t="s">
        <v>8465</v>
      </c>
      <c r="G3503" s="14" t="s">
        <v>5004</v>
      </c>
      <c r="H3503" s="14" t="s">
        <v>4922</v>
      </c>
      <c r="I3503" s="14" t="s">
        <v>5427</v>
      </c>
      <c r="J3503" s="14" t="s">
        <v>4924</v>
      </c>
      <c r="K3503" s="16">
        <v>68</v>
      </c>
    </row>
    <row r="3504" spans="1:11">
      <c r="A3504" s="12" t="s">
        <v>8227</v>
      </c>
      <c r="B3504" s="12" t="s">
        <v>8380</v>
      </c>
      <c r="C3504" s="12" t="s">
        <v>8548</v>
      </c>
      <c r="D3504" s="13" t="s">
        <v>4931</v>
      </c>
      <c r="E3504" s="13" t="s">
        <v>4932</v>
      </c>
      <c r="F3504" s="13" t="s">
        <v>8549</v>
      </c>
      <c r="G3504" s="14" t="s">
        <v>5504</v>
      </c>
      <c r="H3504" s="14" t="s">
        <v>4966</v>
      </c>
      <c r="I3504" s="14" t="s">
        <v>4927</v>
      </c>
      <c r="J3504" s="14" t="s">
        <v>4924</v>
      </c>
      <c r="K3504" s="16">
        <v>68</v>
      </c>
    </row>
    <row r="3505" spans="1:11">
      <c r="A3505" s="12" t="s">
        <v>8227</v>
      </c>
      <c r="B3505" s="12" t="s">
        <v>8380</v>
      </c>
      <c r="C3505" s="12" t="s">
        <v>8548</v>
      </c>
      <c r="D3505" s="13" t="s">
        <v>4934</v>
      </c>
      <c r="E3505" s="13" t="s">
        <v>4998</v>
      </c>
      <c r="F3505" s="13" t="s">
        <v>8550</v>
      </c>
      <c r="G3505" s="14" t="s">
        <v>4921</v>
      </c>
      <c r="H3505" s="14" t="s">
        <v>4952</v>
      </c>
      <c r="I3505" s="14" t="s">
        <v>4927</v>
      </c>
      <c r="J3505" s="14" t="s">
        <v>4936</v>
      </c>
      <c r="K3505" s="16">
        <v>68</v>
      </c>
    </row>
    <row r="3506" spans="1:11">
      <c r="A3506" s="12" t="s">
        <v>8227</v>
      </c>
      <c r="B3506" s="12" t="s">
        <v>8380</v>
      </c>
      <c r="C3506" s="12" t="s">
        <v>8548</v>
      </c>
      <c r="D3506" s="13" t="s">
        <v>4940</v>
      </c>
      <c r="E3506" s="13" t="s">
        <v>4941</v>
      </c>
      <c r="F3506" s="13" t="s">
        <v>8466</v>
      </c>
      <c r="G3506" s="14" t="s">
        <v>5004</v>
      </c>
      <c r="H3506" s="14" t="s">
        <v>7543</v>
      </c>
      <c r="I3506" s="14" t="s">
        <v>5126</v>
      </c>
      <c r="J3506" s="14" t="s">
        <v>4924</v>
      </c>
      <c r="K3506" s="16">
        <v>68</v>
      </c>
    </row>
    <row r="3507" spans="1:11">
      <c r="A3507" s="12" t="s">
        <v>8227</v>
      </c>
      <c r="B3507" s="12" t="s">
        <v>8380</v>
      </c>
      <c r="C3507" s="12" t="s">
        <v>8551</v>
      </c>
      <c r="D3507" s="13" t="s">
        <v>4918</v>
      </c>
      <c r="E3507" s="13" t="s">
        <v>4919</v>
      </c>
      <c r="F3507" s="13" t="s">
        <v>8552</v>
      </c>
      <c r="G3507" s="14" t="s">
        <v>4942</v>
      </c>
      <c r="H3507" s="14" t="s">
        <v>4966</v>
      </c>
      <c r="I3507" s="14" t="s">
        <v>5635</v>
      </c>
      <c r="J3507" s="14" t="s">
        <v>4924</v>
      </c>
      <c r="K3507" s="16">
        <v>5</v>
      </c>
    </row>
    <row r="3508" spans="1:11">
      <c r="A3508" s="12" t="s">
        <v>8227</v>
      </c>
      <c r="B3508" s="12" t="s">
        <v>8380</v>
      </c>
      <c r="C3508" s="12" t="s">
        <v>8551</v>
      </c>
      <c r="D3508" s="13" t="s">
        <v>4918</v>
      </c>
      <c r="E3508" s="13" t="s">
        <v>4968</v>
      </c>
      <c r="F3508" s="13" t="s">
        <v>8553</v>
      </c>
      <c r="G3508" s="14" t="s">
        <v>4921</v>
      </c>
      <c r="H3508" s="14" t="s">
        <v>5075</v>
      </c>
      <c r="I3508" s="14" t="s">
        <v>4927</v>
      </c>
      <c r="J3508" s="14" t="s">
        <v>4924</v>
      </c>
      <c r="K3508" s="16">
        <v>5</v>
      </c>
    </row>
    <row r="3509" spans="1:11">
      <c r="A3509" s="12" t="s">
        <v>8227</v>
      </c>
      <c r="B3509" s="12" t="s">
        <v>8380</v>
      </c>
      <c r="C3509" s="12" t="s">
        <v>8551</v>
      </c>
      <c r="D3509" s="13" t="s">
        <v>4931</v>
      </c>
      <c r="E3509" s="13" t="s">
        <v>4932</v>
      </c>
      <c r="F3509" s="13" t="s">
        <v>8554</v>
      </c>
      <c r="G3509" s="14" t="s">
        <v>4942</v>
      </c>
      <c r="H3509" s="14" t="s">
        <v>5223</v>
      </c>
      <c r="I3509" s="14" t="s">
        <v>4947</v>
      </c>
      <c r="J3509" s="14" t="s">
        <v>4924</v>
      </c>
      <c r="K3509" s="16">
        <v>5</v>
      </c>
    </row>
    <row r="3510" spans="1:11">
      <c r="A3510" s="12" t="s">
        <v>8227</v>
      </c>
      <c r="B3510" s="12" t="s">
        <v>8380</v>
      </c>
      <c r="C3510" s="12" t="s">
        <v>8551</v>
      </c>
      <c r="D3510" s="13" t="s">
        <v>4934</v>
      </c>
      <c r="E3510" s="13" t="s">
        <v>4934</v>
      </c>
      <c r="F3510" s="13" t="s">
        <v>8555</v>
      </c>
      <c r="G3510" s="14" t="s">
        <v>4921</v>
      </c>
      <c r="H3510" s="14" t="s">
        <v>4952</v>
      </c>
      <c r="I3510" s="14" t="s">
        <v>4927</v>
      </c>
      <c r="J3510" s="14" t="s">
        <v>4936</v>
      </c>
      <c r="K3510" s="16">
        <v>5</v>
      </c>
    </row>
    <row r="3511" spans="1:11">
      <c r="A3511" s="12" t="s">
        <v>8227</v>
      </c>
      <c r="B3511" s="12" t="s">
        <v>8380</v>
      </c>
      <c r="C3511" s="12" t="s">
        <v>8551</v>
      </c>
      <c r="D3511" s="13" t="s">
        <v>4940</v>
      </c>
      <c r="E3511" s="13" t="s">
        <v>4941</v>
      </c>
      <c r="F3511" s="13" t="s">
        <v>8466</v>
      </c>
      <c r="G3511" s="14" t="s">
        <v>5004</v>
      </c>
      <c r="H3511" s="14" t="s">
        <v>4974</v>
      </c>
      <c r="I3511" s="14" t="s">
        <v>5126</v>
      </c>
      <c r="J3511" s="14" t="s">
        <v>4924</v>
      </c>
      <c r="K3511" s="16">
        <v>5</v>
      </c>
    </row>
    <row r="3512" spans="1:11">
      <c r="A3512" s="12" t="s">
        <v>8227</v>
      </c>
      <c r="B3512" s="12" t="s">
        <v>8380</v>
      </c>
      <c r="C3512" s="12" t="s">
        <v>8556</v>
      </c>
      <c r="D3512" s="13" t="s">
        <v>4918</v>
      </c>
      <c r="E3512" s="13" t="s">
        <v>4919</v>
      </c>
      <c r="F3512" s="13" t="s">
        <v>8557</v>
      </c>
      <c r="G3512" s="14" t="s">
        <v>4921</v>
      </c>
      <c r="H3512" s="14" t="s">
        <v>5592</v>
      </c>
      <c r="I3512" s="14" t="s">
        <v>5088</v>
      </c>
      <c r="J3512" s="14" t="s">
        <v>4924</v>
      </c>
      <c r="K3512" s="16">
        <v>498</v>
      </c>
    </row>
    <row r="3513" spans="1:11">
      <c r="A3513" s="12" t="s">
        <v>8227</v>
      </c>
      <c r="B3513" s="12" t="s">
        <v>8380</v>
      </c>
      <c r="C3513" s="12" t="s">
        <v>8556</v>
      </c>
      <c r="D3513" s="13" t="s">
        <v>4918</v>
      </c>
      <c r="E3513" s="13" t="s">
        <v>4919</v>
      </c>
      <c r="F3513" s="13" t="s">
        <v>8558</v>
      </c>
      <c r="G3513" s="14" t="s">
        <v>4921</v>
      </c>
      <c r="H3513" s="14" t="s">
        <v>4946</v>
      </c>
      <c r="I3513" s="14" t="s">
        <v>5096</v>
      </c>
      <c r="J3513" s="14" t="s">
        <v>4924</v>
      </c>
      <c r="K3513" s="16">
        <v>498</v>
      </c>
    </row>
    <row r="3514" spans="1:11">
      <c r="A3514" s="12" t="s">
        <v>8227</v>
      </c>
      <c r="B3514" s="12" t="s">
        <v>8380</v>
      </c>
      <c r="C3514" s="12" t="s">
        <v>8556</v>
      </c>
      <c r="D3514" s="13" t="s">
        <v>4931</v>
      </c>
      <c r="E3514" s="13" t="s">
        <v>5089</v>
      </c>
      <c r="F3514" s="13" t="s">
        <v>8559</v>
      </c>
      <c r="G3514" s="14" t="s">
        <v>4921</v>
      </c>
      <c r="H3514" s="14" t="s">
        <v>5534</v>
      </c>
      <c r="I3514" s="14" t="s">
        <v>5126</v>
      </c>
      <c r="J3514" s="14" t="s">
        <v>4924</v>
      </c>
      <c r="K3514" s="16">
        <v>498</v>
      </c>
    </row>
    <row r="3515" spans="1:11">
      <c r="A3515" s="12" t="s">
        <v>8227</v>
      </c>
      <c r="B3515" s="12" t="s">
        <v>8380</v>
      </c>
      <c r="C3515" s="12" t="s">
        <v>8556</v>
      </c>
      <c r="D3515" s="13" t="s">
        <v>4931</v>
      </c>
      <c r="E3515" s="13" t="s">
        <v>4932</v>
      </c>
      <c r="F3515" s="13" t="s">
        <v>8560</v>
      </c>
      <c r="G3515" s="14" t="s">
        <v>4960</v>
      </c>
      <c r="H3515" s="14"/>
      <c r="I3515" s="14"/>
      <c r="J3515" s="14" t="s">
        <v>4924</v>
      </c>
      <c r="K3515" s="16">
        <v>498</v>
      </c>
    </row>
    <row r="3516" spans="1:11">
      <c r="A3516" s="12" t="s">
        <v>8227</v>
      </c>
      <c r="B3516" s="12" t="s">
        <v>8380</v>
      </c>
      <c r="C3516" s="12" t="s">
        <v>8556</v>
      </c>
      <c r="D3516" s="13" t="s">
        <v>4934</v>
      </c>
      <c r="E3516" s="13" t="s">
        <v>4998</v>
      </c>
      <c r="F3516" s="13" t="s">
        <v>4998</v>
      </c>
      <c r="G3516" s="14" t="s">
        <v>4921</v>
      </c>
      <c r="H3516" s="14" t="s">
        <v>4926</v>
      </c>
      <c r="I3516" s="14" t="s">
        <v>4927</v>
      </c>
      <c r="J3516" s="14" t="s">
        <v>4936</v>
      </c>
      <c r="K3516" s="16">
        <v>498</v>
      </c>
    </row>
    <row r="3517" spans="1:11">
      <c r="A3517" s="12" t="s">
        <v>8227</v>
      </c>
      <c r="B3517" s="12" t="s">
        <v>8380</v>
      </c>
      <c r="C3517" s="12" t="s">
        <v>8561</v>
      </c>
      <c r="D3517" s="13" t="s">
        <v>4918</v>
      </c>
      <c r="E3517" s="13" t="s">
        <v>4939</v>
      </c>
      <c r="F3517" s="13" t="s">
        <v>8430</v>
      </c>
      <c r="G3517" s="14" t="s">
        <v>4942</v>
      </c>
      <c r="H3517" s="14" t="s">
        <v>4938</v>
      </c>
      <c r="I3517" s="14" t="s">
        <v>4927</v>
      </c>
      <c r="J3517" s="14" t="s">
        <v>4924</v>
      </c>
      <c r="K3517" s="16">
        <v>8</v>
      </c>
    </row>
    <row r="3518" spans="1:11">
      <c r="A3518" s="12" t="s">
        <v>8227</v>
      </c>
      <c r="B3518" s="12" t="s">
        <v>8380</v>
      </c>
      <c r="C3518" s="12" t="s">
        <v>8561</v>
      </c>
      <c r="D3518" s="13" t="s">
        <v>4918</v>
      </c>
      <c r="E3518" s="13" t="s">
        <v>4939</v>
      </c>
      <c r="F3518" s="13" t="s">
        <v>8431</v>
      </c>
      <c r="G3518" s="14" t="s">
        <v>4942</v>
      </c>
      <c r="H3518" s="14" t="s">
        <v>4938</v>
      </c>
      <c r="I3518" s="14" t="s">
        <v>4927</v>
      </c>
      <c r="J3518" s="14" t="s">
        <v>4924</v>
      </c>
      <c r="K3518" s="16">
        <v>8</v>
      </c>
    </row>
    <row r="3519" spans="1:11">
      <c r="A3519" s="12" t="s">
        <v>8227</v>
      </c>
      <c r="B3519" s="12" t="s">
        <v>8380</v>
      </c>
      <c r="C3519" s="12" t="s">
        <v>8561</v>
      </c>
      <c r="D3519" s="13" t="s">
        <v>4918</v>
      </c>
      <c r="E3519" s="13" t="s">
        <v>4939</v>
      </c>
      <c r="F3519" s="13" t="s">
        <v>8432</v>
      </c>
      <c r="G3519" s="14" t="s">
        <v>4942</v>
      </c>
      <c r="H3519" s="14" t="s">
        <v>4938</v>
      </c>
      <c r="I3519" s="14" t="s">
        <v>4927</v>
      </c>
      <c r="J3519" s="14" t="s">
        <v>4924</v>
      </c>
      <c r="K3519" s="16">
        <v>8</v>
      </c>
    </row>
    <row r="3520" spans="1:11">
      <c r="A3520" s="12" t="s">
        <v>8227</v>
      </c>
      <c r="B3520" s="12" t="s">
        <v>8380</v>
      </c>
      <c r="C3520" s="12" t="s">
        <v>8561</v>
      </c>
      <c r="D3520" s="13" t="s">
        <v>4931</v>
      </c>
      <c r="E3520" s="13" t="s">
        <v>4932</v>
      </c>
      <c r="F3520" s="13" t="s">
        <v>8433</v>
      </c>
      <c r="G3520" s="14" t="s">
        <v>4942</v>
      </c>
      <c r="H3520" s="14" t="s">
        <v>4938</v>
      </c>
      <c r="I3520" s="14" t="s">
        <v>4927</v>
      </c>
      <c r="J3520" s="14" t="s">
        <v>4924</v>
      </c>
      <c r="K3520" s="16">
        <v>8</v>
      </c>
    </row>
    <row r="3521" spans="1:11">
      <c r="A3521" s="12" t="s">
        <v>8227</v>
      </c>
      <c r="B3521" s="12" t="s">
        <v>8380</v>
      </c>
      <c r="C3521" s="12" t="s">
        <v>8561</v>
      </c>
      <c r="D3521" s="13" t="s">
        <v>4934</v>
      </c>
      <c r="E3521" s="13" t="s">
        <v>4998</v>
      </c>
      <c r="F3521" s="13" t="s">
        <v>4998</v>
      </c>
      <c r="G3521" s="14" t="s">
        <v>4921</v>
      </c>
      <c r="H3521" s="14" t="s">
        <v>4952</v>
      </c>
      <c r="I3521" s="14" t="s">
        <v>4927</v>
      </c>
      <c r="J3521" s="14" t="s">
        <v>4936</v>
      </c>
      <c r="K3521" s="16">
        <v>8</v>
      </c>
    </row>
    <row r="3522" spans="1:11">
      <c r="A3522" s="12" t="s">
        <v>8227</v>
      </c>
      <c r="B3522" s="12" t="s">
        <v>8562</v>
      </c>
      <c r="C3522" s="12" t="s">
        <v>8563</v>
      </c>
      <c r="D3522" s="13" t="s">
        <v>4918</v>
      </c>
      <c r="E3522" s="13" t="s">
        <v>4919</v>
      </c>
      <c r="F3522" s="13" t="s">
        <v>8564</v>
      </c>
      <c r="G3522" s="14" t="s">
        <v>4942</v>
      </c>
      <c r="H3522" s="14" t="s">
        <v>4966</v>
      </c>
      <c r="I3522" s="14" t="s">
        <v>5635</v>
      </c>
      <c r="J3522" s="14" t="s">
        <v>5051</v>
      </c>
      <c r="K3522" s="16">
        <v>17</v>
      </c>
    </row>
    <row r="3523" spans="1:11">
      <c r="A3523" s="12" t="s">
        <v>8227</v>
      </c>
      <c r="B3523" s="12" t="s">
        <v>8562</v>
      </c>
      <c r="C3523" s="12" t="s">
        <v>8563</v>
      </c>
      <c r="D3523" s="13" t="s">
        <v>4918</v>
      </c>
      <c r="E3523" s="13" t="s">
        <v>5112</v>
      </c>
      <c r="F3523" s="13" t="s">
        <v>8565</v>
      </c>
      <c r="G3523" s="14" t="s">
        <v>4942</v>
      </c>
      <c r="H3523" s="14" t="s">
        <v>4922</v>
      </c>
      <c r="I3523" s="14" t="s">
        <v>5427</v>
      </c>
      <c r="J3523" s="14" t="s">
        <v>5051</v>
      </c>
      <c r="K3523" s="16">
        <v>17</v>
      </c>
    </row>
    <row r="3524" spans="1:11">
      <c r="A3524" s="12" t="s">
        <v>8227</v>
      </c>
      <c r="B3524" s="12" t="s">
        <v>8562</v>
      </c>
      <c r="C3524" s="12" t="s">
        <v>8563</v>
      </c>
      <c r="D3524" s="13" t="s">
        <v>4931</v>
      </c>
      <c r="E3524" s="13" t="s">
        <v>4932</v>
      </c>
      <c r="F3524" s="13" t="s">
        <v>8566</v>
      </c>
      <c r="G3524" s="14" t="s">
        <v>5004</v>
      </c>
      <c r="H3524" s="14" t="s">
        <v>4966</v>
      </c>
      <c r="I3524" s="14" t="s">
        <v>5587</v>
      </c>
      <c r="J3524" s="14" t="s">
        <v>4924</v>
      </c>
      <c r="K3524" s="16">
        <v>17</v>
      </c>
    </row>
    <row r="3525" spans="1:11">
      <c r="A3525" s="12" t="s">
        <v>8227</v>
      </c>
      <c r="B3525" s="12" t="s">
        <v>8562</v>
      </c>
      <c r="C3525" s="12" t="s">
        <v>8563</v>
      </c>
      <c r="D3525" s="13" t="s">
        <v>4934</v>
      </c>
      <c r="E3525" s="13" t="s">
        <v>4934</v>
      </c>
      <c r="F3525" s="13" t="s">
        <v>8567</v>
      </c>
      <c r="G3525" s="14" t="s">
        <v>4921</v>
      </c>
      <c r="H3525" s="14" t="s">
        <v>5037</v>
      </c>
      <c r="I3525" s="14" t="s">
        <v>4927</v>
      </c>
      <c r="J3525" s="14" t="s">
        <v>4936</v>
      </c>
      <c r="K3525" s="16">
        <v>17</v>
      </c>
    </row>
    <row r="3526" spans="1:11">
      <c r="A3526" s="12" t="s">
        <v>8227</v>
      </c>
      <c r="B3526" s="12" t="s">
        <v>8562</v>
      </c>
      <c r="C3526" s="12" t="s">
        <v>8563</v>
      </c>
      <c r="D3526" s="13" t="s">
        <v>4940</v>
      </c>
      <c r="E3526" s="13" t="s">
        <v>4941</v>
      </c>
      <c r="F3526" s="13" t="s">
        <v>8568</v>
      </c>
      <c r="G3526" s="14" t="s">
        <v>5004</v>
      </c>
      <c r="H3526" s="14" t="s">
        <v>5239</v>
      </c>
      <c r="I3526" s="14" t="s">
        <v>5126</v>
      </c>
      <c r="J3526" s="14" t="s">
        <v>4936</v>
      </c>
      <c r="K3526" s="16">
        <v>17</v>
      </c>
    </row>
    <row r="3527" spans="1:11">
      <c r="A3527" s="12" t="s">
        <v>8227</v>
      </c>
      <c r="B3527" s="12" t="s">
        <v>8569</v>
      </c>
      <c r="C3527" s="12" t="s">
        <v>8570</v>
      </c>
      <c r="D3527" s="13" t="s">
        <v>4918</v>
      </c>
      <c r="E3527" s="13" t="s">
        <v>4919</v>
      </c>
      <c r="F3527" s="13" t="s">
        <v>8571</v>
      </c>
      <c r="G3527" s="14" t="s">
        <v>4921</v>
      </c>
      <c r="H3527" s="14" t="s">
        <v>5388</v>
      </c>
      <c r="I3527" s="14" t="s">
        <v>5389</v>
      </c>
      <c r="J3527" s="14" t="s">
        <v>4956</v>
      </c>
      <c r="K3527" s="16">
        <v>56.925707</v>
      </c>
    </row>
    <row r="3528" spans="1:11">
      <c r="A3528" s="12" t="s">
        <v>8227</v>
      </c>
      <c r="B3528" s="12" t="s">
        <v>8569</v>
      </c>
      <c r="C3528" s="12" t="s">
        <v>8570</v>
      </c>
      <c r="D3528" s="13" t="s">
        <v>4918</v>
      </c>
      <c r="E3528" s="13" t="s">
        <v>4919</v>
      </c>
      <c r="F3528" s="13" t="s">
        <v>8571</v>
      </c>
      <c r="G3528" s="14" t="s">
        <v>4921</v>
      </c>
      <c r="H3528" s="14" t="s">
        <v>5388</v>
      </c>
      <c r="I3528" s="14" t="s">
        <v>5389</v>
      </c>
      <c r="J3528" s="14" t="s">
        <v>4956</v>
      </c>
      <c r="K3528" s="16">
        <v>6597</v>
      </c>
    </row>
    <row r="3529" spans="1:11">
      <c r="A3529" s="12" t="s">
        <v>8227</v>
      </c>
      <c r="B3529" s="12" t="s">
        <v>8569</v>
      </c>
      <c r="C3529" s="12" t="s">
        <v>8570</v>
      </c>
      <c r="D3529" s="13" t="s">
        <v>4918</v>
      </c>
      <c r="E3529" s="13" t="s">
        <v>5112</v>
      </c>
      <c r="F3529" s="13" t="s">
        <v>8572</v>
      </c>
      <c r="G3529" s="14" t="s">
        <v>4921</v>
      </c>
      <c r="H3529" s="14" t="s">
        <v>5105</v>
      </c>
      <c r="I3529" s="14" t="s">
        <v>5389</v>
      </c>
      <c r="J3529" s="14" t="s">
        <v>4924</v>
      </c>
      <c r="K3529" s="16">
        <v>56.925707</v>
      </c>
    </row>
    <row r="3530" spans="1:11">
      <c r="A3530" s="12" t="s">
        <v>8227</v>
      </c>
      <c r="B3530" s="12" t="s">
        <v>8569</v>
      </c>
      <c r="C3530" s="12" t="s">
        <v>8570</v>
      </c>
      <c r="D3530" s="13" t="s">
        <v>4918</v>
      </c>
      <c r="E3530" s="13" t="s">
        <v>5112</v>
      </c>
      <c r="F3530" s="13" t="s">
        <v>8572</v>
      </c>
      <c r="G3530" s="14" t="s">
        <v>4921</v>
      </c>
      <c r="H3530" s="14" t="s">
        <v>5105</v>
      </c>
      <c r="I3530" s="14" t="s">
        <v>5389</v>
      </c>
      <c r="J3530" s="14" t="s">
        <v>4924</v>
      </c>
      <c r="K3530" s="16">
        <v>6597</v>
      </c>
    </row>
    <row r="3531" spans="1:11">
      <c r="A3531" s="12" t="s">
        <v>8227</v>
      </c>
      <c r="B3531" s="12" t="s">
        <v>8569</v>
      </c>
      <c r="C3531" s="12" t="s">
        <v>8570</v>
      </c>
      <c r="D3531" s="13" t="s">
        <v>4931</v>
      </c>
      <c r="E3531" s="13" t="s">
        <v>5089</v>
      </c>
      <c r="F3531" s="13" t="s">
        <v>8573</v>
      </c>
      <c r="G3531" s="14" t="s">
        <v>4960</v>
      </c>
      <c r="H3531" s="14"/>
      <c r="I3531" s="14" t="s">
        <v>7646</v>
      </c>
      <c r="J3531" s="14" t="s">
        <v>4936</v>
      </c>
      <c r="K3531" s="16">
        <v>56.925707</v>
      </c>
    </row>
    <row r="3532" spans="1:11">
      <c r="A3532" s="12" t="s">
        <v>8227</v>
      </c>
      <c r="B3532" s="12" t="s">
        <v>8569</v>
      </c>
      <c r="C3532" s="12" t="s">
        <v>8570</v>
      </c>
      <c r="D3532" s="13" t="s">
        <v>4931</v>
      </c>
      <c r="E3532" s="13" t="s">
        <v>5089</v>
      </c>
      <c r="F3532" s="13" t="s">
        <v>8573</v>
      </c>
      <c r="G3532" s="14" t="s">
        <v>4960</v>
      </c>
      <c r="H3532" s="14"/>
      <c r="I3532" s="14" t="s">
        <v>7646</v>
      </c>
      <c r="J3532" s="14" t="s">
        <v>4936</v>
      </c>
      <c r="K3532" s="16">
        <v>6597</v>
      </c>
    </row>
    <row r="3533" spans="1:11">
      <c r="A3533" s="12" t="s">
        <v>8227</v>
      </c>
      <c r="B3533" s="12" t="s">
        <v>8569</v>
      </c>
      <c r="C3533" s="12" t="s">
        <v>8570</v>
      </c>
      <c r="D3533" s="13" t="s">
        <v>4931</v>
      </c>
      <c r="E3533" s="13" t="s">
        <v>4932</v>
      </c>
      <c r="F3533" s="13" t="s">
        <v>8574</v>
      </c>
      <c r="G3533" s="14" t="s">
        <v>4960</v>
      </c>
      <c r="H3533" s="14"/>
      <c r="I3533" s="14"/>
      <c r="J3533" s="14" t="s">
        <v>4924</v>
      </c>
      <c r="K3533" s="16">
        <v>56.925707</v>
      </c>
    </row>
    <row r="3534" spans="1:11">
      <c r="A3534" s="12" t="s">
        <v>8227</v>
      </c>
      <c r="B3534" s="12" t="s">
        <v>8569</v>
      </c>
      <c r="C3534" s="12" t="s">
        <v>8570</v>
      </c>
      <c r="D3534" s="13" t="s">
        <v>4931</v>
      </c>
      <c r="E3534" s="13" t="s">
        <v>4932</v>
      </c>
      <c r="F3534" s="13" t="s">
        <v>8574</v>
      </c>
      <c r="G3534" s="14" t="s">
        <v>4960</v>
      </c>
      <c r="H3534" s="14"/>
      <c r="I3534" s="14"/>
      <c r="J3534" s="14" t="s">
        <v>4924</v>
      </c>
      <c r="K3534" s="16">
        <v>6597</v>
      </c>
    </row>
    <row r="3535" spans="1:11">
      <c r="A3535" s="12" t="s">
        <v>8227</v>
      </c>
      <c r="B3535" s="12" t="s">
        <v>8569</v>
      </c>
      <c r="C3535" s="12" t="s">
        <v>8570</v>
      </c>
      <c r="D3535" s="13" t="s">
        <v>4934</v>
      </c>
      <c r="E3535" s="13" t="s">
        <v>4998</v>
      </c>
      <c r="F3535" s="13" t="s">
        <v>4999</v>
      </c>
      <c r="G3535" s="14" t="s">
        <v>4921</v>
      </c>
      <c r="H3535" s="14" t="s">
        <v>4952</v>
      </c>
      <c r="I3535" s="14" t="s">
        <v>4927</v>
      </c>
      <c r="J3535" s="14" t="s">
        <v>4936</v>
      </c>
      <c r="K3535" s="16">
        <v>56.925707</v>
      </c>
    </row>
    <row r="3536" spans="1:11">
      <c r="A3536" s="12" t="s">
        <v>8227</v>
      </c>
      <c r="B3536" s="12" t="s">
        <v>8569</v>
      </c>
      <c r="C3536" s="12" t="s">
        <v>8570</v>
      </c>
      <c r="D3536" s="13" t="s">
        <v>4934</v>
      </c>
      <c r="E3536" s="13" t="s">
        <v>4998</v>
      </c>
      <c r="F3536" s="13" t="s">
        <v>4999</v>
      </c>
      <c r="G3536" s="14" t="s">
        <v>4921</v>
      </c>
      <c r="H3536" s="14" t="s">
        <v>4952</v>
      </c>
      <c r="I3536" s="14" t="s">
        <v>4927</v>
      </c>
      <c r="J3536" s="14" t="s">
        <v>4936</v>
      </c>
      <c r="K3536" s="16">
        <v>6597</v>
      </c>
    </row>
    <row r="3537" spans="1:11">
      <c r="A3537" s="12" t="s">
        <v>8227</v>
      </c>
      <c r="B3537" s="12" t="s">
        <v>8569</v>
      </c>
      <c r="C3537" s="12" t="s">
        <v>8575</v>
      </c>
      <c r="D3537" s="13"/>
      <c r="E3537" s="13"/>
      <c r="F3537" s="13"/>
      <c r="G3537" s="14"/>
      <c r="H3537" s="14"/>
      <c r="I3537" s="14"/>
      <c r="J3537" s="14"/>
      <c r="K3537" s="16">
        <v>230</v>
      </c>
    </row>
    <row r="3538" spans="1:11">
      <c r="A3538" s="12" t="s">
        <v>8227</v>
      </c>
      <c r="B3538" s="12" t="s">
        <v>8569</v>
      </c>
      <c r="C3538" s="12" t="s">
        <v>8576</v>
      </c>
      <c r="D3538" s="13"/>
      <c r="E3538" s="13"/>
      <c r="F3538" s="13"/>
      <c r="G3538" s="14"/>
      <c r="H3538" s="14"/>
      <c r="I3538" s="14"/>
      <c r="J3538" s="14"/>
      <c r="K3538" s="16">
        <v>317</v>
      </c>
    </row>
    <row r="3539" spans="1:11">
      <c r="A3539" s="12" t="s">
        <v>8227</v>
      </c>
      <c r="B3539" s="12" t="s">
        <v>8569</v>
      </c>
      <c r="C3539" s="12" t="s">
        <v>8577</v>
      </c>
      <c r="D3539" s="13" t="s">
        <v>4918</v>
      </c>
      <c r="E3539" s="13" t="s">
        <v>4919</v>
      </c>
      <c r="F3539" s="13" t="s">
        <v>8578</v>
      </c>
      <c r="G3539" s="14" t="s">
        <v>4921</v>
      </c>
      <c r="H3539" s="14" t="s">
        <v>5736</v>
      </c>
      <c r="I3539" s="14" t="s">
        <v>8198</v>
      </c>
      <c r="J3539" s="14" t="s">
        <v>4924</v>
      </c>
      <c r="K3539" s="16">
        <v>25</v>
      </c>
    </row>
    <row r="3540" spans="1:11">
      <c r="A3540" s="12" t="s">
        <v>8227</v>
      </c>
      <c r="B3540" s="12" t="s">
        <v>8569</v>
      </c>
      <c r="C3540" s="12" t="s">
        <v>8577</v>
      </c>
      <c r="D3540" s="13" t="s">
        <v>4918</v>
      </c>
      <c r="E3540" s="13" t="s">
        <v>4919</v>
      </c>
      <c r="F3540" s="13" t="s">
        <v>8579</v>
      </c>
      <c r="G3540" s="14" t="s">
        <v>4921</v>
      </c>
      <c r="H3540" s="14" t="s">
        <v>5026</v>
      </c>
      <c r="I3540" s="14" t="s">
        <v>8198</v>
      </c>
      <c r="J3540" s="14" t="s">
        <v>4924</v>
      </c>
      <c r="K3540" s="16">
        <v>25</v>
      </c>
    </row>
    <row r="3541" spans="1:11">
      <c r="A3541" s="12" t="s">
        <v>8227</v>
      </c>
      <c r="B3541" s="12" t="s">
        <v>8569</v>
      </c>
      <c r="C3541" s="12" t="s">
        <v>8577</v>
      </c>
      <c r="D3541" s="13" t="s">
        <v>4918</v>
      </c>
      <c r="E3541" s="13" t="s">
        <v>4919</v>
      </c>
      <c r="F3541" s="13" t="s">
        <v>8580</v>
      </c>
      <c r="G3541" s="14" t="s">
        <v>4921</v>
      </c>
      <c r="H3541" s="14" t="s">
        <v>5736</v>
      </c>
      <c r="I3541" s="14" t="s">
        <v>8198</v>
      </c>
      <c r="J3541" s="14" t="s">
        <v>4924</v>
      </c>
      <c r="K3541" s="16">
        <v>25</v>
      </c>
    </row>
    <row r="3542" spans="1:11">
      <c r="A3542" s="12" t="s">
        <v>8227</v>
      </c>
      <c r="B3542" s="12" t="s">
        <v>8569</v>
      </c>
      <c r="C3542" s="12" t="s">
        <v>8577</v>
      </c>
      <c r="D3542" s="13" t="s">
        <v>4931</v>
      </c>
      <c r="E3542" s="13" t="s">
        <v>4932</v>
      </c>
      <c r="F3542" s="13" t="s">
        <v>8581</v>
      </c>
      <c r="G3542" s="14" t="s">
        <v>4960</v>
      </c>
      <c r="H3542" s="14"/>
      <c r="I3542" s="14"/>
      <c r="J3542" s="14" t="s">
        <v>4924</v>
      </c>
      <c r="K3542" s="16">
        <v>25</v>
      </c>
    </row>
    <row r="3543" spans="1:11">
      <c r="A3543" s="12" t="s">
        <v>8227</v>
      </c>
      <c r="B3543" s="12" t="s">
        <v>8569</v>
      </c>
      <c r="C3543" s="12" t="s">
        <v>8577</v>
      </c>
      <c r="D3543" s="13" t="s">
        <v>4934</v>
      </c>
      <c r="E3543" s="13" t="s">
        <v>4998</v>
      </c>
      <c r="F3543" s="13" t="s">
        <v>4999</v>
      </c>
      <c r="G3543" s="14" t="s">
        <v>4921</v>
      </c>
      <c r="H3543" s="14" t="s">
        <v>4926</v>
      </c>
      <c r="I3543" s="14" t="s">
        <v>4927</v>
      </c>
      <c r="J3543" s="14" t="s">
        <v>4936</v>
      </c>
      <c r="K3543" s="16">
        <v>25</v>
      </c>
    </row>
    <row r="3544" spans="1:11">
      <c r="A3544" s="12" t="s">
        <v>8227</v>
      </c>
      <c r="B3544" s="12" t="s">
        <v>8569</v>
      </c>
      <c r="C3544" s="12" t="s">
        <v>8582</v>
      </c>
      <c r="D3544" s="13" t="s">
        <v>4918</v>
      </c>
      <c r="E3544" s="13" t="s">
        <v>4919</v>
      </c>
      <c r="F3544" s="13" t="s">
        <v>8583</v>
      </c>
      <c r="G3544" s="14" t="s">
        <v>4921</v>
      </c>
      <c r="H3544" s="14" t="s">
        <v>4952</v>
      </c>
      <c r="I3544" s="14" t="s">
        <v>7874</v>
      </c>
      <c r="J3544" s="14" t="s">
        <v>4924</v>
      </c>
      <c r="K3544" s="16">
        <v>59</v>
      </c>
    </row>
    <row r="3545" spans="1:11">
      <c r="A3545" s="12" t="s">
        <v>8227</v>
      </c>
      <c r="B3545" s="12" t="s">
        <v>8569</v>
      </c>
      <c r="C3545" s="12" t="s">
        <v>8582</v>
      </c>
      <c r="D3545" s="13" t="s">
        <v>4918</v>
      </c>
      <c r="E3545" s="13" t="s">
        <v>4919</v>
      </c>
      <c r="F3545" s="13" t="s">
        <v>8584</v>
      </c>
      <c r="G3545" s="14" t="s">
        <v>4921</v>
      </c>
      <c r="H3545" s="14" t="s">
        <v>8585</v>
      </c>
      <c r="I3545" s="14" t="s">
        <v>7874</v>
      </c>
      <c r="J3545" s="14" t="s">
        <v>4924</v>
      </c>
      <c r="K3545" s="16">
        <v>59</v>
      </c>
    </row>
    <row r="3546" spans="1:11">
      <c r="A3546" s="12" t="s">
        <v>8227</v>
      </c>
      <c r="B3546" s="12" t="s">
        <v>8569</v>
      </c>
      <c r="C3546" s="12" t="s">
        <v>8582</v>
      </c>
      <c r="D3546" s="13" t="s">
        <v>4918</v>
      </c>
      <c r="E3546" s="13" t="s">
        <v>4919</v>
      </c>
      <c r="F3546" s="13" t="s">
        <v>8586</v>
      </c>
      <c r="G3546" s="14" t="s">
        <v>4921</v>
      </c>
      <c r="H3546" s="14" t="s">
        <v>5988</v>
      </c>
      <c r="I3546" s="14" t="s">
        <v>7874</v>
      </c>
      <c r="J3546" s="14" t="s">
        <v>4924</v>
      </c>
      <c r="K3546" s="16">
        <v>59</v>
      </c>
    </row>
    <row r="3547" spans="1:11">
      <c r="A3547" s="12" t="s">
        <v>8227</v>
      </c>
      <c r="B3547" s="12" t="s">
        <v>8569</v>
      </c>
      <c r="C3547" s="12" t="s">
        <v>8582</v>
      </c>
      <c r="D3547" s="13" t="s">
        <v>4931</v>
      </c>
      <c r="E3547" s="13" t="s">
        <v>4932</v>
      </c>
      <c r="F3547" s="13" t="s">
        <v>8587</v>
      </c>
      <c r="G3547" s="14" t="s">
        <v>4960</v>
      </c>
      <c r="H3547" s="14"/>
      <c r="I3547" s="14"/>
      <c r="J3547" s="14" t="s">
        <v>4924</v>
      </c>
      <c r="K3547" s="16">
        <v>59</v>
      </c>
    </row>
    <row r="3548" spans="1:11">
      <c r="A3548" s="12" t="s">
        <v>8227</v>
      </c>
      <c r="B3548" s="12" t="s">
        <v>8569</v>
      </c>
      <c r="C3548" s="12" t="s">
        <v>8582</v>
      </c>
      <c r="D3548" s="13" t="s">
        <v>4934</v>
      </c>
      <c r="E3548" s="13" t="s">
        <v>4998</v>
      </c>
      <c r="F3548" s="13" t="s">
        <v>4999</v>
      </c>
      <c r="G3548" s="14" t="s">
        <v>4921</v>
      </c>
      <c r="H3548" s="14" t="s">
        <v>4926</v>
      </c>
      <c r="I3548" s="14" t="s">
        <v>4927</v>
      </c>
      <c r="J3548" s="14" t="s">
        <v>4936</v>
      </c>
      <c r="K3548" s="16">
        <v>59</v>
      </c>
    </row>
    <row r="3549" spans="1:11">
      <c r="A3549" s="12" t="s">
        <v>8227</v>
      </c>
      <c r="B3549" s="12" t="s">
        <v>8569</v>
      </c>
      <c r="C3549" s="12" t="s">
        <v>8588</v>
      </c>
      <c r="D3549" s="13" t="s">
        <v>4918</v>
      </c>
      <c r="E3549" s="13" t="s">
        <v>4919</v>
      </c>
      <c r="F3549" s="13" t="s">
        <v>8589</v>
      </c>
      <c r="G3549" s="14" t="s">
        <v>4942</v>
      </c>
      <c r="H3549" s="14" t="s">
        <v>5212</v>
      </c>
      <c r="I3549" s="14" t="s">
        <v>8590</v>
      </c>
      <c r="J3549" s="14" t="s">
        <v>4924</v>
      </c>
      <c r="K3549" s="16">
        <v>166</v>
      </c>
    </row>
    <row r="3550" spans="1:11">
      <c r="A3550" s="12" t="s">
        <v>8227</v>
      </c>
      <c r="B3550" s="12" t="s">
        <v>8569</v>
      </c>
      <c r="C3550" s="12" t="s">
        <v>8588</v>
      </c>
      <c r="D3550" s="13" t="s">
        <v>4918</v>
      </c>
      <c r="E3550" s="13" t="s">
        <v>4919</v>
      </c>
      <c r="F3550" s="13" t="s">
        <v>8588</v>
      </c>
      <c r="G3550" s="14" t="s">
        <v>4921</v>
      </c>
      <c r="H3550" s="14" t="s">
        <v>8591</v>
      </c>
      <c r="I3550" s="14" t="s">
        <v>7874</v>
      </c>
      <c r="J3550" s="14" t="s">
        <v>4924</v>
      </c>
      <c r="K3550" s="16">
        <v>166</v>
      </c>
    </row>
    <row r="3551" spans="1:11">
      <c r="A3551" s="12" t="s">
        <v>8227</v>
      </c>
      <c r="B3551" s="12" t="s">
        <v>8569</v>
      </c>
      <c r="C3551" s="12" t="s">
        <v>8588</v>
      </c>
      <c r="D3551" s="13" t="s">
        <v>4918</v>
      </c>
      <c r="E3551" s="13" t="s">
        <v>4919</v>
      </c>
      <c r="F3551" s="13" t="s">
        <v>8592</v>
      </c>
      <c r="G3551" s="14" t="s">
        <v>4921</v>
      </c>
      <c r="H3551" s="14" t="s">
        <v>8591</v>
      </c>
      <c r="I3551" s="14" t="s">
        <v>7874</v>
      </c>
      <c r="J3551" s="14" t="s">
        <v>4924</v>
      </c>
      <c r="K3551" s="16">
        <v>166</v>
      </c>
    </row>
    <row r="3552" spans="1:11">
      <c r="A3552" s="12" t="s">
        <v>8227</v>
      </c>
      <c r="B3552" s="12" t="s">
        <v>8569</v>
      </c>
      <c r="C3552" s="12" t="s">
        <v>8588</v>
      </c>
      <c r="D3552" s="13" t="s">
        <v>4931</v>
      </c>
      <c r="E3552" s="13" t="s">
        <v>4932</v>
      </c>
      <c r="F3552" s="13" t="s">
        <v>8593</v>
      </c>
      <c r="G3552" s="14" t="s">
        <v>4960</v>
      </c>
      <c r="H3552" s="14"/>
      <c r="I3552" s="14"/>
      <c r="J3552" s="14" t="s">
        <v>4924</v>
      </c>
      <c r="K3552" s="16">
        <v>166</v>
      </c>
    </row>
    <row r="3553" spans="1:11">
      <c r="A3553" s="12" t="s">
        <v>8227</v>
      </c>
      <c r="B3553" s="12" t="s">
        <v>8569</v>
      </c>
      <c r="C3553" s="12" t="s">
        <v>8588</v>
      </c>
      <c r="D3553" s="13" t="s">
        <v>4934</v>
      </c>
      <c r="E3553" s="13" t="s">
        <v>4998</v>
      </c>
      <c r="F3553" s="13" t="s">
        <v>5637</v>
      </c>
      <c r="G3553" s="14" t="s">
        <v>4921</v>
      </c>
      <c r="H3553" s="14" t="s">
        <v>5037</v>
      </c>
      <c r="I3553" s="14" t="s">
        <v>4927</v>
      </c>
      <c r="J3553" s="14" t="s">
        <v>4936</v>
      </c>
      <c r="K3553" s="16">
        <v>166</v>
      </c>
    </row>
    <row r="3554" spans="1:11">
      <c r="A3554" s="12" t="s">
        <v>8227</v>
      </c>
      <c r="B3554" s="12" t="s">
        <v>8569</v>
      </c>
      <c r="C3554" s="12" t="s">
        <v>8584</v>
      </c>
      <c r="D3554" s="13" t="s">
        <v>4918</v>
      </c>
      <c r="E3554" s="13" t="s">
        <v>4919</v>
      </c>
      <c r="F3554" s="13" t="s">
        <v>8584</v>
      </c>
      <c r="G3554" s="14" t="s">
        <v>4921</v>
      </c>
      <c r="H3554" s="14" t="s">
        <v>8585</v>
      </c>
      <c r="I3554" s="14" t="s">
        <v>7874</v>
      </c>
      <c r="J3554" s="14" t="s">
        <v>4958</v>
      </c>
      <c r="K3554" s="16">
        <v>179</v>
      </c>
    </row>
    <row r="3555" spans="1:11">
      <c r="A3555" s="12" t="s">
        <v>8227</v>
      </c>
      <c r="B3555" s="12" t="s">
        <v>8569</v>
      </c>
      <c r="C3555" s="12" t="s">
        <v>8584</v>
      </c>
      <c r="D3555" s="13" t="s">
        <v>4931</v>
      </c>
      <c r="E3555" s="13" t="s">
        <v>5089</v>
      </c>
      <c r="F3555" s="13" t="s">
        <v>8594</v>
      </c>
      <c r="G3555" s="14" t="s">
        <v>4921</v>
      </c>
      <c r="H3555" s="14" t="s">
        <v>6323</v>
      </c>
      <c r="I3555" s="14" t="s">
        <v>7646</v>
      </c>
      <c r="J3555" s="14" t="s">
        <v>4924</v>
      </c>
      <c r="K3555" s="16">
        <v>179</v>
      </c>
    </row>
    <row r="3556" spans="1:11">
      <c r="A3556" s="12" t="s">
        <v>8227</v>
      </c>
      <c r="B3556" s="12" t="s">
        <v>8569</v>
      </c>
      <c r="C3556" s="12" t="s">
        <v>8584</v>
      </c>
      <c r="D3556" s="13" t="s">
        <v>4931</v>
      </c>
      <c r="E3556" s="13" t="s">
        <v>4932</v>
      </c>
      <c r="F3556" s="13" t="s">
        <v>8595</v>
      </c>
      <c r="G3556" s="14" t="s">
        <v>4960</v>
      </c>
      <c r="H3556" s="14"/>
      <c r="I3556" s="14"/>
      <c r="J3556" s="14" t="s">
        <v>4936</v>
      </c>
      <c r="K3556" s="16">
        <v>179</v>
      </c>
    </row>
    <row r="3557" spans="1:11">
      <c r="A3557" s="12" t="s">
        <v>8227</v>
      </c>
      <c r="B3557" s="12" t="s">
        <v>8569</v>
      </c>
      <c r="C3557" s="12" t="s">
        <v>8584</v>
      </c>
      <c r="D3557" s="13" t="s">
        <v>4931</v>
      </c>
      <c r="E3557" s="13" t="s">
        <v>6147</v>
      </c>
      <c r="F3557" s="13" t="s">
        <v>8596</v>
      </c>
      <c r="G3557" s="14" t="s">
        <v>4960</v>
      </c>
      <c r="H3557" s="14"/>
      <c r="I3557" s="14"/>
      <c r="J3557" s="14" t="s">
        <v>4936</v>
      </c>
      <c r="K3557" s="16">
        <v>179</v>
      </c>
    </row>
    <row r="3558" spans="1:11">
      <c r="A3558" s="12" t="s">
        <v>8227</v>
      </c>
      <c r="B3558" s="12" t="s">
        <v>8569</v>
      </c>
      <c r="C3558" s="12" t="s">
        <v>8584</v>
      </c>
      <c r="D3558" s="13" t="s">
        <v>4934</v>
      </c>
      <c r="E3558" s="13" t="s">
        <v>4998</v>
      </c>
      <c r="F3558" s="13" t="s">
        <v>4999</v>
      </c>
      <c r="G3558" s="14" t="s">
        <v>4921</v>
      </c>
      <c r="H3558" s="14" t="s">
        <v>4926</v>
      </c>
      <c r="I3558" s="14" t="s">
        <v>4927</v>
      </c>
      <c r="J3558" s="14" t="s">
        <v>4936</v>
      </c>
      <c r="K3558" s="16">
        <v>179</v>
      </c>
    </row>
    <row r="3559" spans="1:11">
      <c r="A3559" s="12" t="s">
        <v>8227</v>
      </c>
      <c r="B3559" s="12" t="s">
        <v>8569</v>
      </c>
      <c r="C3559" s="12" t="s">
        <v>8575</v>
      </c>
      <c r="D3559" s="13" t="s">
        <v>4918</v>
      </c>
      <c r="E3559" s="13" t="s">
        <v>4919</v>
      </c>
      <c r="F3559" s="13" t="s">
        <v>8597</v>
      </c>
      <c r="G3559" s="14" t="s">
        <v>4921</v>
      </c>
      <c r="H3559" s="14" t="s">
        <v>5300</v>
      </c>
      <c r="I3559" s="14" t="s">
        <v>7874</v>
      </c>
      <c r="J3559" s="14" t="s">
        <v>4924</v>
      </c>
      <c r="K3559" s="16">
        <v>160</v>
      </c>
    </row>
    <row r="3560" spans="1:11">
      <c r="A3560" s="12" t="s">
        <v>8227</v>
      </c>
      <c r="B3560" s="12" t="s">
        <v>8569</v>
      </c>
      <c r="C3560" s="12" t="s">
        <v>8575</v>
      </c>
      <c r="D3560" s="13" t="s">
        <v>4918</v>
      </c>
      <c r="E3560" s="13" t="s">
        <v>4919</v>
      </c>
      <c r="F3560" s="13" t="s">
        <v>8598</v>
      </c>
      <c r="G3560" s="14" t="s">
        <v>4942</v>
      </c>
      <c r="H3560" s="14" t="s">
        <v>4966</v>
      </c>
      <c r="I3560" s="14" t="s">
        <v>4949</v>
      </c>
      <c r="J3560" s="14" t="s">
        <v>4924</v>
      </c>
      <c r="K3560" s="16">
        <v>160</v>
      </c>
    </row>
    <row r="3561" spans="1:11">
      <c r="A3561" s="12" t="s">
        <v>8227</v>
      </c>
      <c r="B3561" s="12" t="s">
        <v>8569</v>
      </c>
      <c r="C3561" s="12" t="s">
        <v>8575</v>
      </c>
      <c r="D3561" s="13" t="s">
        <v>4931</v>
      </c>
      <c r="E3561" s="13" t="s">
        <v>5089</v>
      </c>
      <c r="F3561" s="13" t="s">
        <v>8599</v>
      </c>
      <c r="G3561" s="14" t="s">
        <v>4921</v>
      </c>
      <c r="H3561" s="14" t="s">
        <v>4936</v>
      </c>
      <c r="I3561" s="14" t="s">
        <v>8600</v>
      </c>
      <c r="J3561" s="14" t="s">
        <v>4924</v>
      </c>
      <c r="K3561" s="16">
        <v>160</v>
      </c>
    </row>
    <row r="3562" spans="1:11">
      <c r="A3562" s="12" t="s">
        <v>8227</v>
      </c>
      <c r="B3562" s="12" t="s">
        <v>8569</v>
      </c>
      <c r="C3562" s="12" t="s">
        <v>8575</v>
      </c>
      <c r="D3562" s="13" t="s">
        <v>4931</v>
      </c>
      <c r="E3562" s="13" t="s">
        <v>4932</v>
      </c>
      <c r="F3562" s="13" t="s">
        <v>8601</v>
      </c>
      <c r="G3562" s="14" t="s">
        <v>4960</v>
      </c>
      <c r="H3562" s="14"/>
      <c r="I3562" s="14"/>
      <c r="J3562" s="14" t="s">
        <v>4924</v>
      </c>
      <c r="K3562" s="16">
        <v>160</v>
      </c>
    </row>
    <row r="3563" spans="1:11">
      <c r="A3563" s="12" t="s">
        <v>8227</v>
      </c>
      <c r="B3563" s="12" t="s">
        <v>8569</v>
      </c>
      <c r="C3563" s="12" t="s">
        <v>8575</v>
      </c>
      <c r="D3563" s="13" t="s">
        <v>4934</v>
      </c>
      <c r="E3563" s="13" t="s">
        <v>4998</v>
      </c>
      <c r="F3563" s="13" t="s">
        <v>4999</v>
      </c>
      <c r="G3563" s="14" t="s">
        <v>4921</v>
      </c>
      <c r="H3563" s="14" t="s">
        <v>4926</v>
      </c>
      <c r="I3563" s="14" t="s">
        <v>4927</v>
      </c>
      <c r="J3563" s="14" t="s">
        <v>4936</v>
      </c>
      <c r="K3563" s="16">
        <v>160</v>
      </c>
    </row>
    <row r="3564" spans="1:11">
      <c r="A3564" s="12" t="s">
        <v>8227</v>
      </c>
      <c r="B3564" s="12" t="s">
        <v>8569</v>
      </c>
      <c r="C3564" s="12" t="s">
        <v>8602</v>
      </c>
      <c r="D3564" s="13" t="s">
        <v>4918</v>
      </c>
      <c r="E3564" s="13" t="s">
        <v>4919</v>
      </c>
      <c r="F3564" s="13" t="s">
        <v>8603</v>
      </c>
      <c r="G3564" s="14" t="s">
        <v>4921</v>
      </c>
      <c r="H3564" s="14" t="s">
        <v>4938</v>
      </c>
      <c r="I3564" s="14" t="s">
        <v>7874</v>
      </c>
      <c r="J3564" s="14" t="s">
        <v>4956</v>
      </c>
      <c r="K3564" s="16">
        <v>15</v>
      </c>
    </row>
    <row r="3565" spans="1:11">
      <c r="A3565" s="12" t="s">
        <v>8227</v>
      </c>
      <c r="B3565" s="12" t="s">
        <v>8569</v>
      </c>
      <c r="C3565" s="12" t="s">
        <v>8602</v>
      </c>
      <c r="D3565" s="13" t="s">
        <v>4918</v>
      </c>
      <c r="E3565" s="13" t="s">
        <v>4919</v>
      </c>
      <c r="F3565" s="13" t="s">
        <v>8604</v>
      </c>
      <c r="G3565" s="14" t="s">
        <v>4942</v>
      </c>
      <c r="H3565" s="14" t="s">
        <v>4946</v>
      </c>
      <c r="I3565" s="14" t="s">
        <v>4949</v>
      </c>
      <c r="J3565" s="14" t="s">
        <v>4956</v>
      </c>
      <c r="K3565" s="16">
        <v>15</v>
      </c>
    </row>
    <row r="3566" spans="1:11">
      <c r="A3566" s="12" t="s">
        <v>8227</v>
      </c>
      <c r="B3566" s="12" t="s">
        <v>8569</v>
      </c>
      <c r="C3566" s="12" t="s">
        <v>8602</v>
      </c>
      <c r="D3566" s="13" t="s">
        <v>4931</v>
      </c>
      <c r="E3566" s="13" t="s">
        <v>4932</v>
      </c>
      <c r="F3566" s="13" t="s">
        <v>8605</v>
      </c>
      <c r="G3566" s="14" t="s">
        <v>4921</v>
      </c>
      <c r="H3566" s="14" t="s">
        <v>5119</v>
      </c>
      <c r="I3566" s="14" t="s">
        <v>5131</v>
      </c>
      <c r="J3566" s="14" t="s">
        <v>4924</v>
      </c>
      <c r="K3566" s="16">
        <v>15</v>
      </c>
    </row>
    <row r="3567" spans="1:11">
      <c r="A3567" s="12" t="s">
        <v>8227</v>
      </c>
      <c r="B3567" s="12" t="s">
        <v>8569</v>
      </c>
      <c r="C3567" s="12" t="s">
        <v>8602</v>
      </c>
      <c r="D3567" s="13" t="s">
        <v>4934</v>
      </c>
      <c r="E3567" s="13" t="s">
        <v>4998</v>
      </c>
      <c r="F3567" s="13" t="s">
        <v>4999</v>
      </c>
      <c r="G3567" s="14" t="s">
        <v>4921</v>
      </c>
      <c r="H3567" s="14" t="s">
        <v>4926</v>
      </c>
      <c r="I3567" s="14" t="s">
        <v>4927</v>
      </c>
      <c r="J3567" s="14" t="s">
        <v>4936</v>
      </c>
      <c r="K3567" s="16">
        <v>15</v>
      </c>
    </row>
    <row r="3568" spans="1:11">
      <c r="A3568" s="12" t="s">
        <v>8227</v>
      </c>
      <c r="B3568" s="12" t="s">
        <v>8569</v>
      </c>
      <c r="C3568" s="12" t="s">
        <v>8606</v>
      </c>
      <c r="D3568" s="13"/>
      <c r="E3568" s="13"/>
      <c r="F3568" s="13"/>
      <c r="G3568" s="14"/>
      <c r="H3568" s="14"/>
      <c r="I3568" s="14"/>
      <c r="J3568" s="14"/>
      <c r="K3568" s="16">
        <v>225</v>
      </c>
    </row>
    <row r="3569" spans="1:11">
      <c r="A3569" s="12" t="s">
        <v>8227</v>
      </c>
      <c r="B3569" s="12" t="s">
        <v>8569</v>
      </c>
      <c r="C3569" s="12" t="s">
        <v>8607</v>
      </c>
      <c r="D3569" s="13" t="s">
        <v>4918</v>
      </c>
      <c r="E3569" s="13" t="s">
        <v>4919</v>
      </c>
      <c r="F3569" s="13" t="s">
        <v>8608</v>
      </c>
      <c r="G3569" s="14" t="s">
        <v>4921</v>
      </c>
      <c r="H3569" s="14" t="s">
        <v>5201</v>
      </c>
      <c r="I3569" s="14" t="s">
        <v>7874</v>
      </c>
      <c r="J3569" s="14" t="s">
        <v>4956</v>
      </c>
      <c r="K3569" s="16">
        <v>53</v>
      </c>
    </row>
    <row r="3570" spans="1:11">
      <c r="A3570" s="12" t="s">
        <v>8227</v>
      </c>
      <c r="B3570" s="12" t="s">
        <v>8569</v>
      </c>
      <c r="C3570" s="12" t="s">
        <v>8607</v>
      </c>
      <c r="D3570" s="13" t="s">
        <v>4918</v>
      </c>
      <c r="E3570" s="13" t="s">
        <v>4919</v>
      </c>
      <c r="F3570" s="13" t="s">
        <v>8609</v>
      </c>
      <c r="G3570" s="14" t="s">
        <v>4921</v>
      </c>
      <c r="H3570" s="14" t="s">
        <v>5300</v>
      </c>
      <c r="I3570" s="14" t="s">
        <v>7874</v>
      </c>
      <c r="J3570" s="14" t="s">
        <v>4956</v>
      </c>
      <c r="K3570" s="16">
        <v>53</v>
      </c>
    </row>
    <row r="3571" spans="1:11">
      <c r="A3571" s="12" t="s">
        <v>8227</v>
      </c>
      <c r="B3571" s="12" t="s">
        <v>8569</v>
      </c>
      <c r="C3571" s="12" t="s">
        <v>8607</v>
      </c>
      <c r="D3571" s="13" t="s">
        <v>4931</v>
      </c>
      <c r="E3571" s="13" t="s">
        <v>4932</v>
      </c>
      <c r="F3571" s="13" t="s">
        <v>8605</v>
      </c>
      <c r="G3571" s="14" t="s">
        <v>4921</v>
      </c>
      <c r="H3571" s="14" t="s">
        <v>5037</v>
      </c>
      <c r="I3571" s="14" t="s">
        <v>5131</v>
      </c>
      <c r="J3571" s="14" t="s">
        <v>4924</v>
      </c>
      <c r="K3571" s="16">
        <v>53</v>
      </c>
    </row>
    <row r="3572" spans="1:11">
      <c r="A3572" s="12" t="s">
        <v>8227</v>
      </c>
      <c r="B3572" s="12" t="s">
        <v>8569</v>
      </c>
      <c r="C3572" s="12" t="s">
        <v>8607</v>
      </c>
      <c r="D3572" s="13" t="s">
        <v>4934</v>
      </c>
      <c r="E3572" s="13" t="s">
        <v>4998</v>
      </c>
      <c r="F3572" s="13" t="s">
        <v>4999</v>
      </c>
      <c r="G3572" s="14" t="s">
        <v>4921</v>
      </c>
      <c r="H3572" s="14" t="s">
        <v>4926</v>
      </c>
      <c r="I3572" s="14" t="s">
        <v>4927</v>
      </c>
      <c r="J3572" s="14" t="s">
        <v>4936</v>
      </c>
      <c r="K3572" s="16">
        <v>53</v>
      </c>
    </row>
    <row r="3573" spans="1:11">
      <c r="A3573" s="12" t="s">
        <v>8227</v>
      </c>
      <c r="B3573" s="12" t="s">
        <v>8569</v>
      </c>
      <c r="C3573" s="12" t="s">
        <v>8610</v>
      </c>
      <c r="D3573" s="13" t="s">
        <v>4918</v>
      </c>
      <c r="E3573" s="13" t="s">
        <v>4919</v>
      </c>
      <c r="F3573" s="13" t="s">
        <v>8611</v>
      </c>
      <c r="G3573" s="14" t="s">
        <v>4921</v>
      </c>
      <c r="H3573" s="14" t="s">
        <v>8612</v>
      </c>
      <c r="I3573" s="14" t="s">
        <v>4949</v>
      </c>
      <c r="J3573" s="14" t="s">
        <v>4958</v>
      </c>
      <c r="K3573" s="16">
        <v>10</v>
      </c>
    </row>
    <row r="3574" spans="1:11">
      <c r="A3574" s="12" t="s">
        <v>8227</v>
      </c>
      <c r="B3574" s="12" t="s">
        <v>8569</v>
      </c>
      <c r="C3574" s="12" t="s">
        <v>8610</v>
      </c>
      <c r="D3574" s="13" t="s">
        <v>4918</v>
      </c>
      <c r="E3574" s="13" t="s">
        <v>4919</v>
      </c>
      <c r="F3574" s="13" t="s">
        <v>8613</v>
      </c>
      <c r="G3574" s="14" t="s">
        <v>4921</v>
      </c>
      <c r="H3574" s="14" t="s">
        <v>8612</v>
      </c>
      <c r="I3574" s="14" t="s">
        <v>4949</v>
      </c>
      <c r="J3574" s="14" t="s">
        <v>4924</v>
      </c>
      <c r="K3574" s="16">
        <v>10</v>
      </c>
    </row>
    <row r="3575" spans="1:11">
      <c r="A3575" s="12" t="s">
        <v>8227</v>
      </c>
      <c r="B3575" s="12" t="s">
        <v>8569</v>
      </c>
      <c r="C3575" s="12" t="s">
        <v>8610</v>
      </c>
      <c r="D3575" s="13" t="s">
        <v>4931</v>
      </c>
      <c r="E3575" s="13" t="s">
        <v>4932</v>
      </c>
      <c r="F3575" s="13" t="s">
        <v>8614</v>
      </c>
      <c r="G3575" s="14" t="s">
        <v>4960</v>
      </c>
      <c r="H3575" s="14"/>
      <c r="I3575" s="14"/>
      <c r="J3575" s="14" t="s">
        <v>4924</v>
      </c>
      <c r="K3575" s="16">
        <v>10</v>
      </c>
    </row>
    <row r="3576" spans="1:11">
      <c r="A3576" s="12" t="s">
        <v>8227</v>
      </c>
      <c r="B3576" s="12" t="s">
        <v>8569</v>
      </c>
      <c r="C3576" s="12" t="s">
        <v>8610</v>
      </c>
      <c r="D3576" s="13" t="s">
        <v>4934</v>
      </c>
      <c r="E3576" s="13" t="s">
        <v>4998</v>
      </c>
      <c r="F3576" s="13" t="s">
        <v>4999</v>
      </c>
      <c r="G3576" s="14" t="s">
        <v>4921</v>
      </c>
      <c r="H3576" s="14" t="s">
        <v>4926</v>
      </c>
      <c r="I3576" s="14" t="s">
        <v>4927</v>
      </c>
      <c r="J3576" s="14" t="s">
        <v>4936</v>
      </c>
      <c r="K3576" s="16">
        <v>10</v>
      </c>
    </row>
    <row r="3577" spans="1:11">
      <c r="A3577" s="12" t="s">
        <v>8227</v>
      </c>
      <c r="B3577" s="12" t="s">
        <v>8569</v>
      </c>
      <c r="C3577" s="12" t="s">
        <v>8615</v>
      </c>
      <c r="D3577" s="13" t="s">
        <v>4918</v>
      </c>
      <c r="E3577" s="13" t="s">
        <v>4919</v>
      </c>
      <c r="F3577" s="13" t="s">
        <v>6902</v>
      </c>
      <c r="G3577" s="14" t="s">
        <v>4921</v>
      </c>
      <c r="H3577" s="14" t="s">
        <v>4924</v>
      </c>
      <c r="I3577" s="14" t="s">
        <v>8590</v>
      </c>
      <c r="J3577" s="14" t="s">
        <v>4924</v>
      </c>
      <c r="K3577" s="16">
        <v>47</v>
      </c>
    </row>
    <row r="3578" spans="1:11">
      <c r="A3578" s="12" t="s">
        <v>8227</v>
      </c>
      <c r="B3578" s="12" t="s">
        <v>8569</v>
      </c>
      <c r="C3578" s="12" t="s">
        <v>8615</v>
      </c>
      <c r="D3578" s="13" t="s">
        <v>4918</v>
      </c>
      <c r="E3578" s="13" t="s">
        <v>4919</v>
      </c>
      <c r="F3578" s="13" t="s">
        <v>8616</v>
      </c>
      <c r="G3578" s="14" t="s">
        <v>4921</v>
      </c>
      <c r="H3578" s="14" t="s">
        <v>8617</v>
      </c>
      <c r="I3578" s="14" t="s">
        <v>7874</v>
      </c>
      <c r="J3578" s="14" t="s">
        <v>4956</v>
      </c>
      <c r="K3578" s="16">
        <v>47</v>
      </c>
    </row>
    <row r="3579" spans="1:11">
      <c r="A3579" s="12" t="s">
        <v>8227</v>
      </c>
      <c r="B3579" s="12" t="s">
        <v>8569</v>
      </c>
      <c r="C3579" s="12" t="s">
        <v>8615</v>
      </c>
      <c r="D3579" s="13" t="s">
        <v>4918</v>
      </c>
      <c r="E3579" s="13" t="s">
        <v>4919</v>
      </c>
      <c r="F3579" s="13" t="s">
        <v>8618</v>
      </c>
      <c r="G3579" s="14" t="s">
        <v>4921</v>
      </c>
      <c r="H3579" s="14" t="s">
        <v>4966</v>
      </c>
      <c r="I3579" s="14" t="s">
        <v>5913</v>
      </c>
      <c r="J3579" s="14" t="s">
        <v>4936</v>
      </c>
      <c r="K3579" s="16">
        <v>47</v>
      </c>
    </row>
    <row r="3580" spans="1:11">
      <c r="A3580" s="12" t="s">
        <v>8227</v>
      </c>
      <c r="B3580" s="12" t="s">
        <v>8569</v>
      </c>
      <c r="C3580" s="12" t="s">
        <v>8615</v>
      </c>
      <c r="D3580" s="13" t="s">
        <v>4931</v>
      </c>
      <c r="E3580" s="13" t="s">
        <v>5089</v>
      </c>
      <c r="F3580" s="13" t="s">
        <v>8619</v>
      </c>
      <c r="G3580" s="14" t="s">
        <v>4921</v>
      </c>
      <c r="H3580" s="14" t="s">
        <v>5071</v>
      </c>
      <c r="I3580" s="14" t="s">
        <v>7646</v>
      </c>
      <c r="J3580" s="14" t="s">
        <v>4924</v>
      </c>
      <c r="K3580" s="16">
        <v>47</v>
      </c>
    </row>
    <row r="3581" spans="1:11">
      <c r="A3581" s="12" t="s">
        <v>8227</v>
      </c>
      <c r="B3581" s="12" t="s">
        <v>8569</v>
      </c>
      <c r="C3581" s="12" t="s">
        <v>8615</v>
      </c>
      <c r="D3581" s="13" t="s">
        <v>4934</v>
      </c>
      <c r="E3581" s="13" t="s">
        <v>4998</v>
      </c>
      <c r="F3581" s="13" t="s">
        <v>4999</v>
      </c>
      <c r="G3581" s="14" t="s">
        <v>4921</v>
      </c>
      <c r="H3581" s="14" t="s">
        <v>4926</v>
      </c>
      <c r="I3581" s="14" t="s">
        <v>4927</v>
      </c>
      <c r="J3581" s="14" t="s">
        <v>4936</v>
      </c>
      <c r="K3581" s="16">
        <v>47</v>
      </c>
    </row>
    <row r="3582" spans="1:11">
      <c r="A3582" s="12" t="s">
        <v>8227</v>
      </c>
      <c r="B3582" s="12" t="s">
        <v>8620</v>
      </c>
      <c r="C3582" s="12" t="s">
        <v>8621</v>
      </c>
      <c r="D3582" s="13"/>
      <c r="E3582" s="13"/>
      <c r="F3582" s="13"/>
      <c r="G3582" s="14"/>
      <c r="H3582" s="14"/>
      <c r="I3582" s="14"/>
      <c r="J3582" s="14"/>
      <c r="K3582" s="16">
        <v>72.692227</v>
      </c>
    </row>
    <row r="3583" spans="1:11">
      <c r="A3583" s="12" t="s">
        <v>8227</v>
      </c>
      <c r="B3583" s="12" t="s">
        <v>8620</v>
      </c>
      <c r="C3583" s="12" t="s">
        <v>8622</v>
      </c>
      <c r="D3583" s="13"/>
      <c r="E3583" s="13"/>
      <c r="F3583" s="13"/>
      <c r="G3583" s="14"/>
      <c r="H3583" s="14"/>
      <c r="I3583" s="14"/>
      <c r="J3583" s="14"/>
      <c r="K3583" s="16">
        <v>0.533237</v>
      </c>
    </row>
    <row r="3584" spans="1:11">
      <c r="A3584" s="12" t="s">
        <v>8227</v>
      </c>
      <c r="B3584" s="12" t="s">
        <v>8620</v>
      </c>
      <c r="C3584" s="12" t="s">
        <v>8623</v>
      </c>
      <c r="D3584" s="13" t="s">
        <v>4918</v>
      </c>
      <c r="E3584" s="13" t="s">
        <v>4919</v>
      </c>
      <c r="F3584" s="13" t="s">
        <v>8510</v>
      </c>
      <c r="G3584" s="14" t="s">
        <v>4921</v>
      </c>
      <c r="H3584" s="14" t="s">
        <v>4946</v>
      </c>
      <c r="I3584" s="14" t="s">
        <v>4949</v>
      </c>
      <c r="J3584" s="14" t="s">
        <v>4956</v>
      </c>
      <c r="K3584" s="16">
        <v>27</v>
      </c>
    </row>
    <row r="3585" spans="1:11">
      <c r="A3585" s="12" t="s">
        <v>8227</v>
      </c>
      <c r="B3585" s="12" t="s">
        <v>8620</v>
      </c>
      <c r="C3585" s="12" t="s">
        <v>8623</v>
      </c>
      <c r="D3585" s="13" t="s">
        <v>4918</v>
      </c>
      <c r="E3585" s="13" t="s">
        <v>5112</v>
      </c>
      <c r="F3585" s="13" t="s">
        <v>8624</v>
      </c>
      <c r="G3585" s="14" t="s">
        <v>4921</v>
      </c>
      <c r="H3585" s="14" t="s">
        <v>5037</v>
      </c>
      <c r="I3585" s="14" t="s">
        <v>4927</v>
      </c>
      <c r="J3585" s="14" t="s">
        <v>4956</v>
      </c>
      <c r="K3585" s="16">
        <v>27</v>
      </c>
    </row>
    <row r="3586" spans="1:11">
      <c r="A3586" s="12" t="s">
        <v>8227</v>
      </c>
      <c r="B3586" s="12" t="s">
        <v>8620</v>
      </c>
      <c r="C3586" s="12" t="s">
        <v>8623</v>
      </c>
      <c r="D3586" s="13" t="s">
        <v>4931</v>
      </c>
      <c r="E3586" s="13" t="s">
        <v>6147</v>
      </c>
      <c r="F3586" s="13" t="s">
        <v>8625</v>
      </c>
      <c r="G3586" s="14" t="s">
        <v>4960</v>
      </c>
      <c r="H3586" s="14"/>
      <c r="I3586" s="14"/>
      <c r="J3586" s="14" t="s">
        <v>4924</v>
      </c>
      <c r="K3586" s="16">
        <v>27</v>
      </c>
    </row>
    <row r="3587" spans="1:11">
      <c r="A3587" s="12" t="s">
        <v>8227</v>
      </c>
      <c r="B3587" s="12" t="s">
        <v>8620</v>
      </c>
      <c r="C3587" s="12" t="s">
        <v>8623</v>
      </c>
      <c r="D3587" s="13" t="s">
        <v>4934</v>
      </c>
      <c r="E3587" s="13" t="s">
        <v>4998</v>
      </c>
      <c r="F3587" s="13" t="s">
        <v>8626</v>
      </c>
      <c r="G3587" s="14" t="s">
        <v>4921</v>
      </c>
      <c r="H3587" s="14" t="s">
        <v>4926</v>
      </c>
      <c r="I3587" s="14" t="s">
        <v>4927</v>
      </c>
      <c r="J3587" s="14" t="s">
        <v>4936</v>
      </c>
      <c r="K3587" s="16">
        <v>27</v>
      </c>
    </row>
    <row r="3588" spans="1:11">
      <c r="A3588" s="12" t="s">
        <v>8227</v>
      </c>
      <c r="B3588" s="12" t="s">
        <v>8620</v>
      </c>
      <c r="C3588" s="12" t="s">
        <v>8627</v>
      </c>
      <c r="D3588" s="13"/>
      <c r="E3588" s="13"/>
      <c r="F3588" s="13"/>
      <c r="G3588" s="14"/>
      <c r="H3588" s="14"/>
      <c r="I3588" s="14"/>
      <c r="J3588" s="14"/>
      <c r="K3588" s="16">
        <v>1914</v>
      </c>
    </row>
    <row r="3589" spans="1:11">
      <c r="A3589" s="12" t="s">
        <v>8227</v>
      </c>
      <c r="B3589" s="12" t="s">
        <v>8620</v>
      </c>
      <c r="C3589" s="12" t="s">
        <v>8628</v>
      </c>
      <c r="D3589" s="13"/>
      <c r="E3589" s="13"/>
      <c r="F3589" s="13"/>
      <c r="G3589" s="14"/>
      <c r="H3589" s="14"/>
      <c r="I3589" s="14"/>
      <c r="J3589" s="14"/>
      <c r="K3589" s="16">
        <v>224.723</v>
      </c>
    </row>
    <row r="3590" spans="1:11">
      <c r="A3590" s="12" t="s">
        <v>8227</v>
      </c>
      <c r="B3590" s="12" t="s">
        <v>8620</v>
      </c>
      <c r="C3590" s="12" t="s">
        <v>8629</v>
      </c>
      <c r="D3590" s="13" t="s">
        <v>4918</v>
      </c>
      <c r="E3590" s="13" t="s">
        <v>4939</v>
      </c>
      <c r="F3590" s="13" t="s">
        <v>7770</v>
      </c>
      <c r="G3590" s="14" t="s">
        <v>4921</v>
      </c>
      <c r="H3590" s="14" t="s">
        <v>4952</v>
      </c>
      <c r="I3590" s="14" t="s">
        <v>4927</v>
      </c>
      <c r="J3590" s="14" t="s">
        <v>4924</v>
      </c>
      <c r="K3590" s="16">
        <v>2712</v>
      </c>
    </row>
    <row r="3591" spans="1:11">
      <c r="A3591" s="12" t="s">
        <v>8227</v>
      </c>
      <c r="B3591" s="12" t="s">
        <v>8620</v>
      </c>
      <c r="C3591" s="12" t="s">
        <v>8629</v>
      </c>
      <c r="D3591" s="13" t="s">
        <v>4918</v>
      </c>
      <c r="E3591" s="13" t="s">
        <v>4943</v>
      </c>
      <c r="F3591" s="13" t="s">
        <v>8630</v>
      </c>
      <c r="G3591" s="14" t="s">
        <v>5004</v>
      </c>
      <c r="H3591" s="14" t="s">
        <v>4988</v>
      </c>
      <c r="I3591" s="14" t="s">
        <v>5573</v>
      </c>
      <c r="J3591" s="14" t="s">
        <v>4924</v>
      </c>
      <c r="K3591" s="16">
        <v>2712</v>
      </c>
    </row>
    <row r="3592" spans="1:11">
      <c r="A3592" s="12" t="s">
        <v>8227</v>
      </c>
      <c r="B3592" s="12" t="s">
        <v>8620</v>
      </c>
      <c r="C3592" s="12" t="s">
        <v>8629</v>
      </c>
      <c r="D3592" s="13" t="s">
        <v>4931</v>
      </c>
      <c r="E3592" s="13" t="s">
        <v>4932</v>
      </c>
      <c r="F3592" s="13" t="s">
        <v>8631</v>
      </c>
      <c r="G3592" s="14" t="s">
        <v>4960</v>
      </c>
      <c r="H3592" s="14"/>
      <c r="I3592" s="14"/>
      <c r="J3592" s="14" t="s">
        <v>4924</v>
      </c>
      <c r="K3592" s="16">
        <v>2712</v>
      </c>
    </row>
    <row r="3593" spans="1:11">
      <c r="A3593" s="12" t="s">
        <v>8227</v>
      </c>
      <c r="B3593" s="12" t="s">
        <v>8620</v>
      </c>
      <c r="C3593" s="12" t="s">
        <v>8629</v>
      </c>
      <c r="D3593" s="13" t="s">
        <v>4931</v>
      </c>
      <c r="E3593" s="13" t="s">
        <v>4961</v>
      </c>
      <c r="F3593" s="13" t="s">
        <v>8632</v>
      </c>
      <c r="G3593" s="14" t="s">
        <v>4960</v>
      </c>
      <c r="H3593" s="14"/>
      <c r="I3593" s="14"/>
      <c r="J3593" s="14" t="s">
        <v>4924</v>
      </c>
      <c r="K3593" s="16">
        <v>2712</v>
      </c>
    </row>
    <row r="3594" spans="1:11">
      <c r="A3594" s="12" t="s">
        <v>8227</v>
      </c>
      <c r="B3594" s="12" t="s">
        <v>8620</v>
      </c>
      <c r="C3594" s="12" t="s">
        <v>8629</v>
      </c>
      <c r="D3594" s="13" t="s">
        <v>4934</v>
      </c>
      <c r="E3594" s="13" t="s">
        <v>4998</v>
      </c>
      <c r="F3594" s="13" t="s">
        <v>5146</v>
      </c>
      <c r="G3594" s="14" t="s">
        <v>5004</v>
      </c>
      <c r="H3594" s="14" t="s">
        <v>4926</v>
      </c>
      <c r="I3594" s="14" t="s">
        <v>4927</v>
      </c>
      <c r="J3594" s="14" t="s">
        <v>4936</v>
      </c>
      <c r="K3594" s="16">
        <v>2712</v>
      </c>
    </row>
    <row r="3595" spans="1:11">
      <c r="A3595" s="12" t="s">
        <v>8227</v>
      </c>
      <c r="B3595" s="12" t="s">
        <v>8620</v>
      </c>
      <c r="C3595" s="12" t="s">
        <v>8633</v>
      </c>
      <c r="D3595" s="13"/>
      <c r="E3595" s="13"/>
      <c r="F3595" s="13"/>
      <c r="G3595" s="14"/>
      <c r="H3595" s="14"/>
      <c r="I3595" s="14"/>
      <c r="J3595" s="14"/>
      <c r="K3595" s="16">
        <v>8604.341777</v>
      </c>
    </row>
    <row r="3596" spans="1:11">
      <c r="A3596" s="12" t="s">
        <v>8227</v>
      </c>
      <c r="B3596" s="12" t="s">
        <v>8634</v>
      </c>
      <c r="C3596" s="12" t="s">
        <v>8635</v>
      </c>
      <c r="D3596" s="13" t="s">
        <v>4918</v>
      </c>
      <c r="E3596" s="13" t="s">
        <v>4919</v>
      </c>
      <c r="F3596" s="13" t="s">
        <v>8636</v>
      </c>
      <c r="G3596" s="14" t="s">
        <v>4942</v>
      </c>
      <c r="H3596" s="14" t="s">
        <v>5035</v>
      </c>
      <c r="I3596" s="14" t="s">
        <v>4949</v>
      </c>
      <c r="J3596" s="14" t="s">
        <v>5051</v>
      </c>
      <c r="K3596" s="16">
        <v>292</v>
      </c>
    </row>
    <row r="3597" spans="1:11">
      <c r="A3597" s="12" t="s">
        <v>8227</v>
      </c>
      <c r="B3597" s="12" t="s">
        <v>8634</v>
      </c>
      <c r="C3597" s="12" t="s">
        <v>8635</v>
      </c>
      <c r="D3597" s="13" t="s">
        <v>4918</v>
      </c>
      <c r="E3597" s="13" t="s">
        <v>4939</v>
      </c>
      <c r="F3597" s="13" t="s">
        <v>8637</v>
      </c>
      <c r="G3597" s="14" t="s">
        <v>4921</v>
      </c>
      <c r="H3597" s="14" t="s">
        <v>5670</v>
      </c>
      <c r="I3597" s="14" t="s">
        <v>4927</v>
      </c>
      <c r="J3597" s="14" t="s">
        <v>5051</v>
      </c>
      <c r="K3597" s="16">
        <v>292</v>
      </c>
    </row>
    <row r="3598" spans="1:11">
      <c r="A3598" s="12" t="s">
        <v>8227</v>
      </c>
      <c r="B3598" s="12" t="s">
        <v>8634</v>
      </c>
      <c r="C3598" s="12" t="s">
        <v>8635</v>
      </c>
      <c r="D3598" s="13" t="s">
        <v>4931</v>
      </c>
      <c r="E3598" s="13" t="s">
        <v>4932</v>
      </c>
      <c r="F3598" s="13" t="s">
        <v>8638</v>
      </c>
      <c r="G3598" s="14" t="s">
        <v>4960</v>
      </c>
      <c r="H3598" s="14"/>
      <c r="I3598" s="14"/>
      <c r="J3598" s="14" t="s">
        <v>5221</v>
      </c>
      <c r="K3598" s="16">
        <v>292</v>
      </c>
    </row>
    <row r="3599" spans="1:11">
      <c r="A3599" s="12" t="s">
        <v>8227</v>
      </c>
      <c r="B3599" s="12" t="s">
        <v>8634</v>
      </c>
      <c r="C3599" s="12" t="s">
        <v>8635</v>
      </c>
      <c r="D3599" s="13" t="s">
        <v>4931</v>
      </c>
      <c r="E3599" s="13" t="s">
        <v>6147</v>
      </c>
      <c r="F3599" s="13" t="s">
        <v>8639</v>
      </c>
      <c r="G3599" s="14" t="s">
        <v>4960</v>
      </c>
      <c r="H3599" s="14"/>
      <c r="I3599" s="14"/>
      <c r="J3599" s="14" t="s">
        <v>5221</v>
      </c>
      <c r="K3599" s="16">
        <v>292</v>
      </c>
    </row>
    <row r="3600" spans="1:11">
      <c r="A3600" s="12" t="s">
        <v>8227</v>
      </c>
      <c r="B3600" s="12" t="s">
        <v>8634</v>
      </c>
      <c r="C3600" s="12" t="s">
        <v>8635</v>
      </c>
      <c r="D3600" s="13" t="s">
        <v>4934</v>
      </c>
      <c r="E3600" s="13" t="s">
        <v>4998</v>
      </c>
      <c r="F3600" s="13" t="s">
        <v>4999</v>
      </c>
      <c r="G3600" s="14" t="s">
        <v>6000</v>
      </c>
      <c r="H3600" s="14" t="s">
        <v>5037</v>
      </c>
      <c r="I3600" s="14" t="s">
        <v>4927</v>
      </c>
      <c r="J3600" s="14" t="s">
        <v>4936</v>
      </c>
      <c r="K3600" s="16">
        <v>292</v>
      </c>
    </row>
    <row r="3601" spans="1:11">
      <c r="A3601" s="12" t="s">
        <v>8227</v>
      </c>
      <c r="B3601" s="12" t="s">
        <v>8634</v>
      </c>
      <c r="C3601" s="12" t="s">
        <v>8640</v>
      </c>
      <c r="D3601" s="13" t="s">
        <v>4918</v>
      </c>
      <c r="E3601" s="13" t="s">
        <v>4919</v>
      </c>
      <c r="F3601" s="13" t="s">
        <v>8641</v>
      </c>
      <c r="G3601" s="14" t="s">
        <v>4921</v>
      </c>
      <c r="H3601" s="14" t="s">
        <v>5119</v>
      </c>
      <c r="I3601" s="14" t="s">
        <v>4949</v>
      </c>
      <c r="J3601" s="14" t="s">
        <v>4924</v>
      </c>
      <c r="K3601" s="16">
        <v>76</v>
      </c>
    </row>
    <row r="3602" spans="1:11">
      <c r="A3602" s="12" t="s">
        <v>8227</v>
      </c>
      <c r="B3602" s="12" t="s">
        <v>8634</v>
      </c>
      <c r="C3602" s="12" t="s">
        <v>8640</v>
      </c>
      <c r="D3602" s="13" t="s">
        <v>4918</v>
      </c>
      <c r="E3602" s="13" t="s">
        <v>4919</v>
      </c>
      <c r="F3602" s="13" t="s">
        <v>8642</v>
      </c>
      <c r="G3602" s="14" t="s">
        <v>4921</v>
      </c>
      <c r="H3602" s="14" t="s">
        <v>5071</v>
      </c>
      <c r="I3602" s="14" t="s">
        <v>7874</v>
      </c>
      <c r="J3602" s="14" t="s">
        <v>4924</v>
      </c>
      <c r="K3602" s="16">
        <v>76</v>
      </c>
    </row>
    <row r="3603" spans="1:11">
      <c r="A3603" s="12" t="s">
        <v>8227</v>
      </c>
      <c r="B3603" s="12" t="s">
        <v>8634</v>
      </c>
      <c r="C3603" s="12" t="s">
        <v>8640</v>
      </c>
      <c r="D3603" s="13" t="s">
        <v>4918</v>
      </c>
      <c r="E3603" s="13" t="s">
        <v>4939</v>
      </c>
      <c r="F3603" s="13" t="s">
        <v>8643</v>
      </c>
      <c r="G3603" s="14" t="s">
        <v>4921</v>
      </c>
      <c r="H3603" s="14" t="s">
        <v>4926</v>
      </c>
      <c r="I3603" s="14" t="s">
        <v>4927</v>
      </c>
      <c r="J3603" s="14" t="s">
        <v>4924</v>
      </c>
      <c r="K3603" s="16">
        <v>76</v>
      </c>
    </row>
    <row r="3604" spans="1:11">
      <c r="A3604" s="12" t="s">
        <v>8227</v>
      </c>
      <c r="B3604" s="12" t="s">
        <v>8634</v>
      </c>
      <c r="C3604" s="12" t="s">
        <v>8640</v>
      </c>
      <c r="D3604" s="13" t="s">
        <v>4931</v>
      </c>
      <c r="E3604" s="13" t="s">
        <v>4932</v>
      </c>
      <c r="F3604" s="13" t="s">
        <v>8644</v>
      </c>
      <c r="G3604" s="14" t="s">
        <v>4960</v>
      </c>
      <c r="H3604" s="14"/>
      <c r="I3604" s="14"/>
      <c r="J3604" s="14" t="s">
        <v>4936</v>
      </c>
      <c r="K3604" s="16">
        <v>76</v>
      </c>
    </row>
    <row r="3605" spans="1:11">
      <c r="A3605" s="12" t="s">
        <v>8227</v>
      </c>
      <c r="B3605" s="12" t="s">
        <v>8634</v>
      </c>
      <c r="C3605" s="12" t="s">
        <v>8640</v>
      </c>
      <c r="D3605" s="13" t="s">
        <v>4931</v>
      </c>
      <c r="E3605" s="13" t="s">
        <v>6147</v>
      </c>
      <c r="F3605" s="13" t="s">
        <v>8645</v>
      </c>
      <c r="G3605" s="14" t="s">
        <v>4960</v>
      </c>
      <c r="H3605" s="14"/>
      <c r="I3605" s="14"/>
      <c r="J3605" s="14" t="s">
        <v>4936</v>
      </c>
      <c r="K3605" s="16">
        <v>76</v>
      </c>
    </row>
    <row r="3606" spans="1:11">
      <c r="A3606" s="12" t="s">
        <v>8227</v>
      </c>
      <c r="B3606" s="12" t="s">
        <v>8634</v>
      </c>
      <c r="C3606" s="12" t="s">
        <v>8640</v>
      </c>
      <c r="D3606" s="13" t="s">
        <v>4934</v>
      </c>
      <c r="E3606" s="13" t="s">
        <v>4998</v>
      </c>
      <c r="F3606" s="13" t="s">
        <v>8646</v>
      </c>
      <c r="G3606" s="14" t="s">
        <v>6000</v>
      </c>
      <c r="H3606" s="14" t="s">
        <v>5037</v>
      </c>
      <c r="I3606" s="14" t="s">
        <v>4927</v>
      </c>
      <c r="J3606" s="14" t="s">
        <v>4936</v>
      </c>
      <c r="K3606" s="16">
        <v>76</v>
      </c>
    </row>
    <row r="3607" spans="1:11">
      <c r="A3607" s="12" t="s">
        <v>8227</v>
      </c>
      <c r="B3607" s="12" t="s">
        <v>8634</v>
      </c>
      <c r="C3607" s="12" t="s">
        <v>8647</v>
      </c>
      <c r="D3607" s="13" t="s">
        <v>4918</v>
      </c>
      <c r="E3607" s="13" t="s">
        <v>4939</v>
      </c>
      <c r="F3607" s="13" t="s">
        <v>8648</v>
      </c>
      <c r="G3607" s="14" t="s">
        <v>4960</v>
      </c>
      <c r="H3607" s="14" t="s">
        <v>8494</v>
      </c>
      <c r="I3607" s="14" t="s">
        <v>5635</v>
      </c>
      <c r="J3607" s="14" t="s">
        <v>5051</v>
      </c>
      <c r="K3607" s="16">
        <v>130</v>
      </c>
    </row>
    <row r="3608" spans="1:11">
      <c r="A3608" s="12" t="s">
        <v>8227</v>
      </c>
      <c r="B3608" s="12" t="s">
        <v>8634</v>
      </c>
      <c r="C3608" s="12" t="s">
        <v>8647</v>
      </c>
      <c r="D3608" s="13" t="s">
        <v>4918</v>
      </c>
      <c r="E3608" s="13" t="s">
        <v>5112</v>
      </c>
      <c r="F3608" s="13" t="s">
        <v>8649</v>
      </c>
      <c r="G3608" s="14" t="s">
        <v>4960</v>
      </c>
      <c r="H3608" s="14" t="s">
        <v>8650</v>
      </c>
      <c r="I3608" s="14" t="s">
        <v>4927</v>
      </c>
      <c r="J3608" s="14" t="s">
        <v>5051</v>
      </c>
      <c r="K3608" s="16">
        <v>130</v>
      </c>
    </row>
    <row r="3609" spans="1:11">
      <c r="A3609" s="12" t="s">
        <v>8227</v>
      </c>
      <c r="B3609" s="12" t="s">
        <v>8634</v>
      </c>
      <c r="C3609" s="12" t="s">
        <v>8647</v>
      </c>
      <c r="D3609" s="13" t="s">
        <v>4931</v>
      </c>
      <c r="E3609" s="13" t="s">
        <v>5089</v>
      </c>
      <c r="F3609" s="13" t="s">
        <v>8651</v>
      </c>
      <c r="G3609" s="14" t="s">
        <v>4960</v>
      </c>
      <c r="H3609" s="14" t="s">
        <v>8494</v>
      </c>
      <c r="I3609" s="14" t="s">
        <v>5635</v>
      </c>
      <c r="J3609" s="14" t="s">
        <v>5221</v>
      </c>
      <c r="K3609" s="16">
        <v>130</v>
      </c>
    </row>
    <row r="3610" spans="1:11">
      <c r="A3610" s="12" t="s">
        <v>8227</v>
      </c>
      <c r="B3610" s="12" t="s">
        <v>8634</v>
      </c>
      <c r="C3610" s="12" t="s">
        <v>8647</v>
      </c>
      <c r="D3610" s="13" t="s">
        <v>4931</v>
      </c>
      <c r="E3610" s="13" t="s">
        <v>6147</v>
      </c>
      <c r="F3610" s="13" t="s">
        <v>8652</v>
      </c>
      <c r="G3610" s="14" t="s">
        <v>4960</v>
      </c>
      <c r="H3610" s="14" t="s">
        <v>8650</v>
      </c>
      <c r="I3610" s="14" t="s">
        <v>4927</v>
      </c>
      <c r="J3610" s="14" t="s">
        <v>5221</v>
      </c>
      <c r="K3610" s="16">
        <v>130</v>
      </c>
    </row>
    <row r="3611" spans="1:11">
      <c r="A3611" s="12" t="s">
        <v>8227</v>
      </c>
      <c r="B3611" s="12" t="s">
        <v>8634</v>
      </c>
      <c r="C3611" s="12" t="s">
        <v>8647</v>
      </c>
      <c r="D3611" s="13" t="s">
        <v>4934</v>
      </c>
      <c r="E3611" s="13" t="s">
        <v>4998</v>
      </c>
      <c r="F3611" s="13" t="s">
        <v>8501</v>
      </c>
      <c r="G3611" s="14" t="s">
        <v>4921</v>
      </c>
      <c r="H3611" s="14" t="s">
        <v>4926</v>
      </c>
      <c r="I3611" s="14" t="s">
        <v>4927</v>
      </c>
      <c r="J3611" s="14" t="s">
        <v>4936</v>
      </c>
      <c r="K3611" s="16">
        <v>130</v>
      </c>
    </row>
    <row r="3612" spans="1:11">
      <c r="A3612" s="12" t="s">
        <v>8227</v>
      </c>
      <c r="B3612" s="12" t="s">
        <v>8634</v>
      </c>
      <c r="C3612" s="12" t="s">
        <v>8653</v>
      </c>
      <c r="D3612" s="13" t="s">
        <v>4918</v>
      </c>
      <c r="E3612" s="13" t="s">
        <v>4919</v>
      </c>
      <c r="F3612" s="13" t="s">
        <v>8654</v>
      </c>
      <c r="G3612" s="14" t="s">
        <v>4942</v>
      </c>
      <c r="H3612" s="14" t="s">
        <v>4938</v>
      </c>
      <c r="I3612" s="14" t="s">
        <v>4927</v>
      </c>
      <c r="J3612" s="14" t="s">
        <v>5051</v>
      </c>
      <c r="K3612" s="16">
        <v>15</v>
      </c>
    </row>
    <row r="3613" spans="1:11">
      <c r="A3613" s="12" t="s">
        <v>8227</v>
      </c>
      <c r="B3613" s="12" t="s">
        <v>8634</v>
      </c>
      <c r="C3613" s="12" t="s">
        <v>8653</v>
      </c>
      <c r="D3613" s="13" t="s">
        <v>4918</v>
      </c>
      <c r="E3613" s="13" t="s">
        <v>4943</v>
      </c>
      <c r="F3613" s="13" t="s">
        <v>8493</v>
      </c>
      <c r="G3613" s="14" t="s">
        <v>4942</v>
      </c>
      <c r="H3613" s="14" t="s">
        <v>4938</v>
      </c>
      <c r="I3613" s="14" t="s">
        <v>4927</v>
      </c>
      <c r="J3613" s="14" t="s">
        <v>5051</v>
      </c>
      <c r="K3613" s="16">
        <v>15</v>
      </c>
    </row>
    <row r="3614" spans="1:11">
      <c r="A3614" s="12" t="s">
        <v>8227</v>
      </c>
      <c r="B3614" s="12" t="s">
        <v>8634</v>
      </c>
      <c r="C3614" s="12" t="s">
        <v>8653</v>
      </c>
      <c r="D3614" s="13" t="s">
        <v>4931</v>
      </c>
      <c r="E3614" s="13" t="s">
        <v>4932</v>
      </c>
      <c r="F3614" s="13" t="s">
        <v>8655</v>
      </c>
      <c r="G3614" s="14" t="s">
        <v>4960</v>
      </c>
      <c r="H3614" s="14"/>
      <c r="I3614" s="14"/>
      <c r="J3614" s="14" t="s">
        <v>5221</v>
      </c>
      <c r="K3614" s="16">
        <v>15</v>
      </c>
    </row>
    <row r="3615" spans="1:11">
      <c r="A3615" s="12" t="s">
        <v>8227</v>
      </c>
      <c r="B3615" s="12" t="s">
        <v>8634</v>
      </c>
      <c r="C3615" s="12" t="s">
        <v>8653</v>
      </c>
      <c r="D3615" s="13" t="s">
        <v>4931</v>
      </c>
      <c r="E3615" s="13" t="s">
        <v>6147</v>
      </c>
      <c r="F3615" s="13" t="s">
        <v>8656</v>
      </c>
      <c r="G3615" s="14" t="s">
        <v>4960</v>
      </c>
      <c r="H3615" s="14"/>
      <c r="I3615" s="14"/>
      <c r="J3615" s="14" t="s">
        <v>5221</v>
      </c>
      <c r="K3615" s="16">
        <v>15</v>
      </c>
    </row>
    <row r="3616" spans="1:11">
      <c r="A3616" s="12" t="s">
        <v>8227</v>
      </c>
      <c r="B3616" s="12" t="s">
        <v>8634</v>
      </c>
      <c r="C3616" s="12" t="s">
        <v>8653</v>
      </c>
      <c r="D3616" s="13" t="s">
        <v>4934</v>
      </c>
      <c r="E3616" s="13" t="s">
        <v>4934</v>
      </c>
      <c r="F3616" s="13" t="s">
        <v>8657</v>
      </c>
      <c r="G3616" s="14" t="s">
        <v>6000</v>
      </c>
      <c r="H3616" s="14" t="s">
        <v>5037</v>
      </c>
      <c r="I3616" s="14" t="s">
        <v>4927</v>
      </c>
      <c r="J3616" s="14" t="s">
        <v>4936</v>
      </c>
      <c r="K3616" s="16">
        <v>15</v>
      </c>
    </row>
    <row r="3617" spans="1:11">
      <c r="A3617" s="12" t="s">
        <v>8227</v>
      </c>
      <c r="B3617" s="12" t="s">
        <v>8634</v>
      </c>
      <c r="C3617" s="12" t="s">
        <v>8658</v>
      </c>
      <c r="D3617" s="13" t="s">
        <v>4918</v>
      </c>
      <c r="E3617" s="13" t="s">
        <v>4919</v>
      </c>
      <c r="F3617" s="13" t="s">
        <v>8659</v>
      </c>
      <c r="G3617" s="14" t="s">
        <v>4942</v>
      </c>
      <c r="H3617" s="14" t="s">
        <v>4966</v>
      </c>
      <c r="I3617" s="14" t="s">
        <v>5985</v>
      </c>
      <c r="J3617" s="14" t="s">
        <v>4924</v>
      </c>
      <c r="K3617" s="16">
        <v>100</v>
      </c>
    </row>
    <row r="3618" spans="1:11">
      <c r="A3618" s="12" t="s">
        <v>8227</v>
      </c>
      <c r="B3618" s="12" t="s">
        <v>8634</v>
      </c>
      <c r="C3618" s="12" t="s">
        <v>8658</v>
      </c>
      <c r="D3618" s="13" t="s">
        <v>4918</v>
      </c>
      <c r="E3618" s="13" t="s">
        <v>4919</v>
      </c>
      <c r="F3618" s="13" t="s">
        <v>8660</v>
      </c>
      <c r="G3618" s="14" t="s">
        <v>4942</v>
      </c>
      <c r="H3618" s="14" t="s">
        <v>4974</v>
      </c>
      <c r="I3618" s="14" t="s">
        <v>4949</v>
      </c>
      <c r="J3618" s="14" t="s">
        <v>4924</v>
      </c>
      <c r="K3618" s="16">
        <v>100</v>
      </c>
    </row>
    <row r="3619" spans="1:11">
      <c r="A3619" s="12" t="s">
        <v>8227</v>
      </c>
      <c r="B3619" s="12" t="s">
        <v>8634</v>
      </c>
      <c r="C3619" s="12" t="s">
        <v>8658</v>
      </c>
      <c r="D3619" s="13" t="s">
        <v>4931</v>
      </c>
      <c r="E3619" s="13" t="s">
        <v>5089</v>
      </c>
      <c r="F3619" s="13" t="s">
        <v>8661</v>
      </c>
      <c r="G3619" s="14" t="s">
        <v>4960</v>
      </c>
      <c r="H3619" s="14"/>
      <c r="I3619" s="14" t="s">
        <v>4947</v>
      </c>
      <c r="J3619" s="14" t="s">
        <v>4924</v>
      </c>
      <c r="K3619" s="16">
        <v>100</v>
      </c>
    </row>
    <row r="3620" spans="1:11">
      <c r="A3620" s="12" t="s">
        <v>8227</v>
      </c>
      <c r="B3620" s="12" t="s">
        <v>8634</v>
      </c>
      <c r="C3620" s="12" t="s">
        <v>8658</v>
      </c>
      <c r="D3620" s="13" t="s">
        <v>4931</v>
      </c>
      <c r="E3620" s="13" t="s">
        <v>6147</v>
      </c>
      <c r="F3620" s="13" t="s">
        <v>8662</v>
      </c>
      <c r="G3620" s="14" t="s">
        <v>4960</v>
      </c>
      <c r="H3620" s="14" t="s">
        <v>8494</v>
      </c>
      <c r="I3620" s="14" t="s">
        <v>5635</v>
      </c>
      <c r="J3620" s="14" t="s">
        <v>4924</v>
      </c>
      <c r="K3620" s="16">
        <v>100</v>
      </c>
    </row>
    <row r="3621" spans="1:11">
      <c r="A3621" s="12" t="s">
        <v>8227</v>
      </c>
      <c r="B3621" s="12" t="s">
        <v>8634</v>
      </c>
      <c r="C3621" s="12" t="s">
        <v>8658</v>
      </c>
      <c r="D3621" s="13" t="s">
        <v>4934</v>
      </c>
      <c r="E3621" s="13" t="s">
        <v>4998</v>
      </c>
      <c r="F3621" s="13" t="s">
        <v>8659</v>
      </c>
      <c r="G3621" s="14" t="s">
        <v>4921</v>
      </c>
      <c r="H3621" s="14" t="s">
        <v>4926</v>
      </c>
      <c r="I3621" s="14" t="s">
        <v>4927</v>
      </c>
      <c r="J3621" s="14" t="s">
        <v>4936</v>
      </c>
      <c r="K3621" s="16">
        <v>100</v>
      </c>
    </row>
    <row r="3622" spans="1:11">
      <c r="A3622" s="12" t="s">
        <v>8227</v>
      </c>
      <c r="B3622" s="12" t="s">
        <v>8663</v>
      </c>
      <c r="C3622" s="12" t="s">
        <v>8664</v>
      </c>
      <c r="D3622" s="13" t="s">
        <v>4918</v>
      </c>
      <c r="E3622" s="13" t="s">
        <v>4919</v>
      </c>
      <c r="F3622" s="13" t="s">
        <v>8665</v>
      </c>
      <c r="G3622" s="14" t="s">
        <v>4921</v>
      </c>
      <c r="H3622" s="14" t="s">
        <v>4952</v>
      </c>
      <c r="I3622" s="14" t="s">
        <v>5785</v>
      </c>
      <c r="J3622" s="14" t="s">
        <v>5051</v>
      </c>
      <c r="K3622" s="16">
        <v>80</v>
      </c>
    </row>
    <row r="3623" spans="1:11">
      <c r="A3623" s="12" t="s">
        <v>8227</v>
      </c>
      <c r="B3623" s="12" t="s">
        <v>8663</v>
      </c>
      <c r="C3623" s="12" t="s">
        <v>8664</v>
      </c>
      <c r="D3623" s="13" t="s">
        <v>4918</v>
      </c>
      <c r="E3623" s="13" t="s">
        <v>4943</v>
      </c>
      <c r="F3623" s="13" t="s">
        <v>8666</v>
      </c>
      <c r="G3623" s="14" t="s">
        <v>4921</v>
      </c>
      <c r="H3623" s="14" t="s">
        <v>4926</v>
      </c>
      <c r="I3623" s="14" t="s">
        <v>5573</v>
      </c>
      <c r="J3623" s="14" t="s">
        <v>4924</v>
      </c>
      <c r="K3623" s="16">
        <v>80</v>
      </c>
    </row>
    <row r="3624" spans="1:11">
      <c r="A3624" s="12" t="s">
        <v>8227</v>
      </c>
      <c r="B3624" s="12" t="s">
        <v>8663</v>
      </c>
      <c r="C3624" s="12" t="s">
        <v>8664</v>
      </c>
      <c r="D3624" s="13" t="s">
        <v>4931</v>
      </c>
      <c r="E3624" s="13" t="s">
        <v>5089</v>
      </c>
      <c r="F3624" s="13" t="s">
        <v>8667</v>
      </c>
      <c r="G3624" s="14" t="s">
        <v>4921</v>
      </c>
      <c r="H3624" s="14" t="s">
        <v>5324</v>
      </c>
      <c r="I3624" s="14" t="s">
        <v>5694</v>
      </c>
      <c r="J3624" s="14" t="s">
        <v>4924</v>
      </c>
      <c r="K3624" s="16">
        <v>80</v>
      </c>
    </row>
    <row r="3625" spans="1:11">
      <c r="A3625" s="12" t="s">
        <v>8227</v>
      </c>
      <c r="B3625" s="12" t="s">
        <v>8663</v>
      </c>
      <c r="C3625" s="12" t="s">
        <v>8664</v>
      </c>
      <c r="D3625" s="13" t="s">
        <v>4931</v>
      </c>
      <c r="E3625" s="13" t="s">
        <v>4961</v>
      </c>
      <c r="F3625" s="13" t="s">
        <v>8668</v>
      </c>
      <c r="G3625" s="14" t="s">
        <v>4921</v>
      </c>
      <c r="H3625" s="14" t="s">
        <v>5324</v>
      </c>
      <c r="I3625" s="14" t="s">
        <v>5635</v>
      </c>
      <c r="J3625" s="14" t="s">
        <v>5221</v>
      </c>
      <c r="K3625" s="16">
        <v>80</v>
      </c>
    </row>
    <row r="3626" spans="1:11">
      <c r="A3626" s="12" t="s">
        <v>8227</v>
      </c>
      <c r="B3626" s="12" t="s">
        <v>8663</v>
      </c>
      <c r="C3626" s="12" t="s">
        <v>8664</v>
      </c>
      <c r="D3626" s="13" t="s">
        <v>4934</v>
      </c>
      <c r="E3626" s="13" t="s">
        <v>4998</v>
      </c>
      <c r="F3626" s="13" t="s">
        <v>5047</v>
      </c>
      <c r="G3626" s="14" t="s">
        <v>4921</v>
      </c>
      <c r="H3626" s="14" t="s">
        <v>4952</v>
      </c>
      <c r="I3626" s="14" t="s">
        <v>5635</v>
      </c>
      <c r="J3626" s="14" t="s">
        <v>4936</v>
      </c>
      <c r="K3626" s="16">
        <v>80</v>
      </c>
    </row>
    <row r="3627" spans="1:11">
      <c r="A3627" s="12" t="s">
        <v>8227</v>
      </c>
      <c r="B3627" s="12" t="s">
        <v>8663</v>
      </c>
      <c r="C3627" s="12" t="s">
        <v>8669</v>
      </c>
      <c r="D3627" s="13" t="s">
        <v>4918</v>
      </c>
      <c r="E3627" s="13" t="s">
        <v>4919</v>
      </c>
      <c r="F3627" s="13" t="s">
        <v>8670</v>
      </c>
      <c r="G3627" s="14" t="s">
        <v>4921</v>
      </c>
      <c r="H3627" s="14" t="s">
        <v>5934</v>
      </c>
      <c r="I3627" s="14" t="s">
        <v>8671</v>
      </c>
      <c r="J3627" s="14" t="s">
        <v>4924</v>
      </c>
      <c r="K3627" s="16">
        <v>9</v>
      </c>
    </row>
    <row r="3628" spans="1:11">
      <c r="A3628" s="12" t="s">
        <v>8227</v>
      </c>
      <c r="B3628" s="12" t="s">
        <v>8663</v>
      </c>
      <c r="C3628" s="12" t="s">
        <v>8669</v>
      </c>
      <c r="D3628" s="13" t="s">
        <v>4918</v>
      </c>
      <c r="E3628" s="13" t="s">
        <v>4919</v>
      </c>
      <c r="F3628" s="13" t="s">
        <v>8672</v>
      </c>
      <c r="G3628" s="14" t="s">
        <v>4921</v>
      </c>
      <c r="H3628" s="14" t="s">
        <v>5542</v>
      </c>
      <c r="I3628" s="14" t="s">
        <v>8673</v>
      </c>
      <c r="J3628" s="14" t="s">
        <v>4924</v>
      </c>
      <c r="K3628" s="16">
        <v>9</v>
      </c>
    </row>
    <row r="3629" spans="1:11">
      <c r="A3629" s="12" t="s">
        <v>8227</v>
      </c>
      <c r="B3629" s="12" t="s">
        <v>8663</v>
      </c>
      <c r="C3629" s="12" t="s">
        <v>8669</v>
      </c>
      <c r="D3629" s="13" t="s">
        <v>4931</v>
      </c>
      <c r="E3629" s="13" t="s">
        <v>5089</v>
      </c>
      <c r="F3629" s="13" t="s">
        <v>8674</v>
      </c>
      <c r="G3629" s="14" t="s">
        <v>4921</v>
      </c>
      <c r="H3629" s="14" t="s">
        <v>4936</v>
      </c>
      <c r="I3629" s="14" t="s">
        <v>6471</v>
      </c>
      <c r="J3629" s="14" t="s">
        <v>4924</v>
      </c>
      <c r="K3629" s="16">
        <v>9</v>
      </c>
    </row>
    <row r="3630" spans="1:11">
      <c r="A3630" s="12" t="s">
        <v>8227</v>
      </c>
      <c r="B3630" s="12" t="s">
        <v>8663</v>
      </c>
      <c r="C3630" s="12" t="s">
        <v>8669</v>
      </c>
      <c r="D3630" s="13" t="s">
        <v>4934</v>
      </c>
      <c r="E3630" s="13" t="s">
        <v>4998</v>
      </c>
      <c r="F3630" s="13" t="s">
        <v>8675</v>
      </c>
      <c r="G3630" s="14" t="s">
        <v>4921</v>
      </c>
      <c r="H3630" s="14" t="s">
        <v>5037</v>
      </c>
      <c r="I3630" s="14" t="s">
        <v>4927</v>
      </c>
      <c r="J3630" s="14" t="s">
        <v>4936</v>
      </c>
      <c r="K3630" s="16">
        <v>9</v>
      </c>
    </row>
    <row r="3631" spans="1:11">
      <c r="A3631" s="12" t="s">
        <v>8227</v>
      </c>
      <c r="B3631" s="12" t="s">
        <v>8663</v>
      </c>
      <c r="C3631" s="12" t="s">
        <v>8669</v>
      </c>
      <c r="D3631" s="13" t="s">
        <v>4940</v>
      </c>
      <c r="E3631" s="13" t="s">
        <v>4941</v>
      </c>
      <c r="F3631" s="13" t="s">
        <v>8676</v>
      </c>
      <c r="G3631" s="14" t="s">
        <v>4921</v>
      </c>
      <c r="H3631" s="14" t="s">
        <v>8677</v>
      </c>
      <c r="I3631" s="14" t="s">
        <v>6471</v>
      </c>
      <c r="J3631" s="14" t="s">
        <v>4924</v>
      </c>
      <c r="K3631" s="16">
        <v>9</v>
      </c>
    </row>
    <row r="3632" spans="1:11">
      <c r="A3632" s="12" t="s">
        <v>8227</v>
      </c>
      <c r="B3632" s="12" t="s">
        <v>8678</v>
      </c>
      <c r="C3632" s="12" t="s">
        <v>8679</v>
      </c>
      <c r="D3632" s="13"/>
      <c r="E3632" s="13"/>
      <c r="F3632" s="13"/>
      <c r="G3632" s="14"/>
      <c r="H3632" s="14"/>
      <c r="I3632" s="14"/>
      <c r="J3632" s="14"/>
      <c r="K3632" s="16">
        <v>20</v>
      </c>
    </row>
    <row r="3633" spans="1:11">
      <c r="A3633" s="12" t="s">
        <v>8227</v>
      </c>
      <c r="B3633" s="12" t="s">
        <v>8680</v>
      </c>
      <c r="C3633" s="12" t="s">
        <v>8681</v>
      </c>
      <c r="D3633" s="13" t="s">
        <v>4918</v>
      </c>
      <c r="E3633" s="13" t="s">
        <v>4919</v>
      </c>
      <c r="F3633" s="13" t="s">
        <v>8682</v>
      </c>
      <c r="G3633" s="14" t="s">
        <v>4942</v>
      </c>
      <c r="H3633" s="14" t="s">
        <v>4966</v>
      </c>
      <c r="I3633" s="14" t="s">
        <v>4949</v>
      </c>
      <c r="J3633" s="14" t="s">
        <v>4924</v>
      </c>
      <c r="K3633" s="16">
        <v>27</v>
      </c>
    </row>
    <row r="3634" spans="1:11">
      <c r="A3634" s="12" t="s">
        <v>8227</v>
      </c>
      <c r="B3634" s="12" t="s">
        <v>8680</v>
      </c>
      <c r="C3634" s="12" t="s">
        <v>8681</v>
      </c>
      <c r="D3634" s="13" t="s">
        <v>4918</v>
      </c>
      <c r="E3634" s="13" t="s">
        <v>4919</v>
      </c>
      <c r="F3634" s="13" t="s">
        <v>8683</v>
      </c>
      <c r="G3634" s="14" t="s">
        <v>4942</v>
      </c>
      <c r="H3634" s="14" t="s">
        <v>4966</v>
      </c>
      <c r="I3634" s="14" t="s">
        <v>6164</v>
      </c>
      <c r="J3634" s="14" t="s">
        <v>4924</v>
      </c>
      <c r="K3634" s="16">
        <v>27</v>
      </c>
    </row>
    <row r="3635" spans="1:11">
      <c r="A3635" s="12" t="s">
        <v>8227</v>
      </c>
      <c r="B3635" s="12" t="s">
        <v>8680</v>
      </c>
      <c r="C3635" s="12" t="s">
        <v>8681</v>
      </c>
      <c r="D3635" s="13" t="s">
        <v>4918</v>
      </c>
      <c r="E3635" s="13" t="s">
        <v>4939</v>
      </c>
      <c r="F3635" s="13" t="s">
        <v>8530</v>
      </c>
      <c r="G3635" s="14" t="s">
        <v>4921</v>
      </c>
      <c r="H3635" s="14" t="s">
        <v>4926</v>
      </c>
      <c r="I3635" s="14" t="s">
        <v>4927</v>
      </c>
      <c r="J3635" s="14" t="s">
        <v>4924</v>
      </c>
      <c r="K3635" s="16">
        <v>27</v>
      </c>
    </row>
    <row r="3636" spans="1:11">
      <c r="A3636" s="12" t="s">
        <v>8227</v>
      </c>
      <c r="B3636" s="12" t="s">
        <v>8680</v>
      </c>
      <c r="C3636" s="12" t="s">
        <v>8681</v>
      </c>
      <c r="D3636" s="13" t="s">
        <v>4931</v>
      </c>
      <c r="E3636" s="13" t="s">
        <v>4932</v>
      </c>
      <c r="F3636" s="13" t="s">
        <v>8684</v>
      </c>
      <c r="G3636" s="14" t="s">
        <v>4960</v>
      </c>
      <c r="H3636" s="14" t="s">
        <v>8685</v>
      </c>
      <c r="I3636" s="14"/>
      <c r="J3636" s="14" t="s">
        <v>5221</v>
      </c>
      <c r="K3636" s="16">
        <v>27</v>
      </c>
    </row>
    <row r="3637" spans="1:11">
      <c r="A3637" s="12" t="s">
        <v>8227</v>
      </c>
      <c r="B3637" s="12" t="s">
        <v>8680</v>
      </c>
      <c r="C3637" s="12" t="s">
        <v>8681</v>
      </c>
      <c r="D3637" s="13" t="s">
        <v>4931</v>
      </c>
      <c r="E3637" s="13" t="s">
        <v>6147</v>
      </c>
      <c r="F3637" s="13" t="s">
        <v>8686</v>
      </c>
      <c r="G3637" s="14" t="s">
        <v>4960</v>
      </c>
      <c r="H3637" s="14" t="s">
        <v>8685</v>
      </c>
      <c r="I3637" s="14"/>
      <c r="J3637" s="14" t="s">
        <v>5221</v>
      </c>
      <c r="K3637" s="16">
        <v>27</v>
      </c>
    </row>
    <row r="3638" spans="1:11">
      <c r="A3638" s="12" t="s">
        <v>8227</v>
      </c>
      <c r="B3638" s="12" t="s">
        <v>8680</v>
      </c>
      <c r="C3638" s="12" t="s">
        <v>8687</v>
      </c>
      <c r="D3638" s="13" t="s">
        <v>4918</v>
      </c>
      <c r="E3638" s="13" t="s">
        <v>4919</v>
      </c>
      <c r="F3638" s="13" t="s">
        <v>8688</v>
      </c>
      <c r="G3638" s="14" t="s">
        <v>4921</v>
      </c>
      <c r="H3638" s="14" t="s">
        <v>5201</v>
      </c>
      <c r="I3638" s="14" t="s">
        <v>5535</v>
      </c>
      <c r="J3638" s="14" t="s">
        <v>4924</v>
      </c>
      <c r="K3638" s="16">
        <v>48</v>
      </c>
    </row>
    <row r="3639" spans="1:11">
      <c r="A3639" s="12" t="s">
        <v>8227</v>
      </c>
      <c r="B3639" s="12" t="s">
        <v>8680</v>
      </c>
      <c r="C3639" s="12" t="s">
        <v>8687</v>
      </c>
      <c r="D3639" s="13" t="s">
        <v>4918</v>
      </c>
      <c r="E3639" s="13" t="s">
        <v>4919</v>
      </c>
      <c r="F3639" s="13" t="s">
        <v>8689</v>
      </c>
      <c r="G3639" s="14" t="s">
        <v>4921</v>
      </c>
      <c r="H3639" s="14" t="s">
        <v>4938</v>
      </c>
      <c r="I3639" s="14" t="s">
        <v>4975</v>
      </c>
      <c r="J3639" s="14" t="s">
        <v>4924</v>
      </c>
      <c r="K3639" s="16">
        <v>48</v>
      </c>
    </row>
    <row r="3640" spans="1:11">
      <c r="A3640" s="12" t="s">
        <v>8227</v>
      </c>
      <c r="B3640" s="12" t="s">
        <v>8680</v>
      </c>
      <c r="C3640" s="12" t="s">
        <v>8687</v>
      </c>
      <c r="D3640" s="13" t="s">
        <v>4918</v>
      </c>
      <c r="E3640" s="13" t="s">
        <v>4919</v>
      </c>
      <c r="F3640" s="13" t="s">
        <v>8690</v>
      </c>
      <c r="G3640" s="14" t="s">
        <v>4921</v>
      </c>
      <c r="H3640" s="14" t="s">
        <v>4974</v>
      </c>
      <c r="I3640" s="14" t="s">
        <v>5100</v>
      </c>
      <c r="J3640" s="14" t="s">
        <v>4936</v>
      </c>
      <c r="K3640" s="16">
        <v>48</v>
      </c>
    </row>
    <row r="3641" spans="1:11">
      <c r="A3641" s="12" t="s">
        <v>8227</v>
      </c>
      <c r="B3641" s="12" t="s">
        <v>8680</v>
      </c>
      <c r="C3641" s="12" t="s">
        <v>8687</v>
      </c>
      <c r="D3641" s="13" t="s">
        <v>4918</v>
      </c>
      <c r="E3641" s="13" t="s">
        <v>4939</v>
      </c>
      <c r="F3641" s="13" t="s">
        <v>8691</v>
      </c>
      <c r="G3641" s="14" t="s">
        <v>5004</v>
      </c>
      <c r="H3641" s="14" t="s">
        <v>6110</v>
      </c>
      <c r="I3641" s="14" t="s">
        <v>4927</v>
      </c>
      <c r="J3641" s="14" t="s">
        <v>4936</v>
      </c>
      <c r="K3641" s="16">
        <v>48</v>
      </c>
    </row>
    <row r="3642" spans="1:11">
      <c r="A3642" s="12" t="s">
        <v>8227</v>
      </c>
      <c r="B3642" s="12" t="s">
        <v>8680</v>
      </c>
      <c r="C3642" s="12" t="s">
        <v>8687</v>
      </c>
      <c r="D3642" s="13" t="s">
        <v>4931</v>
      </c>
      <c r="E3642" s="13" t="s">
        <v>6147</v>
      </c>
      <c r="F3642" s="13" t="s">
        <v>8692</v>
      </c>
      <c r="G3642" s="14" t="s">
        <v>4942</v>
      </c>
      <c r="H3642" s="14" t="s">
        <v>4938</v>
      </c>
      <c r="I3642" s="14" t="s">
        <v>4927</v>
      </c>
      <c r="J3642" s="14" t="s">
        <v>4936</v>
      </c>
      <c r="K3642" s="16">
        <v>48</v>
      </c>
    </row>
    <row r="3643" spans="1:11">
      <c r="A3643" s="12" t="s">
        <v>8227</v>
      </c>
      <c r="B3643" s="12" t="s">
        <v>8680</v>
      </c>
      <c r="C3643" s="12" t="s">
        <v>8687</v>
      </c>
      <c r="D3643" s="13" t="s">
        <v>4931</v>
      </c>
      <c r="E3643" s="13" t="s">
        <v>6147</v>
      </c>
      <c r="F3643" s="13" t="s">
        <v>8693</v>
      </c>
      <c r="G3643" s="14" t="s">
        <v>4942</v>
      </c>
      <c r="H3643" s="14" t="s">
        <v>4938</v>
      </c>
      <c r="I3643" s="14" t="s">
        <v>4927</v>
      </c>
      <c r="J3643" s="14" t="s">
        <v>4936</v>
      </c>
      <c r="K3643" s="16">
        <v>48</v>
      </c>
    </row>
    <row r="3644" spans="1:11">
      <c r="A3644" s="12" t="s">
        <v>8227</v>
      </c>
      <c r="B3644" s="12" t="s">
        <v>8680</v>
      </c>
      <c r="C3644" s="12" t="s">
        <v>8687</v>
      </c>
      <c r="D3644" s="13" t="s">
        <v>4934</v>
      </c>
      <c r="E3644" s="13" t="s">
        <v>4998</v>
      </c>
      <c r="F3644" s="13" t="s">
        <v>8675</v>
      </c>
      <c r="G3644" s="14" t="s">
        <v>4921</v>
      </c>
      <c r="H3644" s="14" t="s">
        <v>4926</v>
      </c>
      <c r="I3644" s="14" t="s">
        <v>4927</v>
      </c>
      <c r="J3644" s="14" t="s">
        <v>4936</v>
      </c>
      <c r="K3644" s="16">
        <v>48</v>
      </c>
    </row>
    <row r="3645" spans="1:11">
      <c r="A3645" s="12" t="s">
        <v>8227</v>
      </c>
      <c r="B3645" s="12" t="s">
        <v>8680</v>
      </c>
      <c r="C3645" s="12" t="s">
        <v>8694</v>
      </c>
      <c r="D3645" s="13" t="s">
        <v>4918</v>
      </c>
      <c r="E3645" s="13" t="s">
        <v>4919</v>
      </c>
      <c r="F3645" s="13" t="s">
        <v>8695</v>
      </c>
      <c r="G3645" s="14" t="s">
        <v>4921</v>
      </c>
      <c r="H3645" s="14" t="s">
        <v>5175</v>
      </c>
      <c r="I3645" s="14" t="s">
        <v>4927</v>
      </c>
      <c r="J3645" s="14" t="s">
        <v>4924</v>
      </c>
      <c r="K3645" s="16">
        <v>69</v>
      </c>
    </row>
    <row r="3646" spans="1:11">
      <c r="A3646" s="12" t="s">
        <v>8227</v>
      </c>
      <c r="B3646" s="12" t="s">
        <v>8680</v>
      </c>
      <c r="C3646" s="12" t="s">
        <v>8694</v>
      </c>
      <c r="D3646" s="13" t="s">
        <v>4918</v>
      </c>
      <c r="E3646" s="13" t="s">
        <v>4919</v>
      </c>
      <c r="F3646" s="13" t="s">
        <v>8696</v>
      </c>
      <c r="G3646" s="14" t="s">
        <v>4942</v>
      </c>
      <c r="H3646" s="14" t="s">
        <v>4938</v>
      </c>
      <c r="I3646" s="14" t="s">
        <v>4927</v>
      </c>
      <c r="J3646" s="14" t="s">
        <v>4924</v>
      </c>
      <c r="K3646" s="16">
        <v>69</v>
      </c>
    </row>
    <row r="3647" spans="1:11">
      <c r="A3647" s="12" t="s">
        <v>8227</v>
      </c>
      <c r="B3647" s="12" t="s">
        <v>8680</v>
      </c>
      <c r="C3647" s="12" t="s">
        <v>8694</v>
      </c>
      <c r="D3647" s="13" t="s">
        <v>4918</v>
      </c>
      <c r="E3647" s="13" t="s">
        <v>4939</v>
      </c>
      <c r="F3647" s="13" t="s">
        <v>8697</v>
      </c>
      <c r="G3647" s="14" t="s">
        <v>4960</v>
      </c>
      <c r="H3647" s="14" t="s">
        <v>8494</v>
      </c>
      <c r="I3647" s="14" t="s">
        <v>8698</v>
      </c>
      <c r="J3647" s="14" t="s">
        <v>4924</v>
      </c>
      <c r="K3647" s="16">
        <v>69</v>
      </c>
    </row>
    <row r="3648" spans="1:11">
      <c r="A3648" s="12" t="s">
        <v>8227</v>
      </c>
      <c r="B3648" s="12" t="s">
        <v>8680</v>
      </c>
      <c r="C3648" s="12" t="s">
        <v>8694</v>
      </c>
      <c r="D3648" s="13" t="s">
        <v>4931</v>
      </c>
      <c r="E3648" s="13" t="s">
        <v>4932</v>
      </c>
      <c r="F3648" s="13" t="s">
        <v>8699</v>
      </c>
      <c r="G3648" s="14" t="s">
        <v>4960</v>
      </c>
      <c r="H3648" s="14" t="s">
        <v>8494</v>
      </c>
      <c r="I3648" s="14" t="s">
        <v>5635</v>
      </c>
      <c r="J3648" s="14" t="s">
        <v>4924</v>
      </c>
      <c r="K3648" s="16">
        <v>69</v>
      </c>
    </row>
    <row r="3649" spans="1:11">
      <c r="A3649" s="12" t="s">
        <v>8227</v>
      </c>
      <c r="B3649" s="12" t="s">
        <v>8680</v>
      </c>
      <c r="C3649" s="12" t="s">
        <v>8694</v>
      </c>
      <c r="D3649" s="13" t="s">
        <v>4934</v>
      </c>
      <c r="E3649" s="13" t="s">
        <v>4998</v>
      </c>
      <c r="F3649" s="13" t="s">
        <v>5047</v>
      </c>
      <c r="G3649" s="14" t="s">
        <v>4921</v>
      </c>
      <c r="H3649" s="14" t="s">
        <v>5037</v>
      </c>
      <c r="I3649" s="14" t="s">
        <v>4927</v>
      </c>
      <c r="J3649" s="14" t="s">
        <v>4936</v>
      </c>
      <c r="K3649" s="16">
        <v>69</v>
      </c>
    </row>
    <row r="3650" spans="1:11">
      <c r="A3650" s="12" t="s">
        <v>8227</v>
      </c>
      <c r="B3650" s="12" t="s">
        <v>8680</v>
      </c>
      <c r="C3650" s="12" t="s">
        <v>8700</v>
      </c>
      <c r="D3650" s="13" t="s">
        <v>4918</v>
      </c>
      <c r="E3650" s="13" t="s">
        <v>4919</v>
      </c>
      <c r="F3650" s="13" t="s">
        <v>8701</v>
      </c>
      <c r="G3650" s="14" t="s">
        <v>4942</v>
      </c>
      <c r="H3650" s="14" t="s">
        <v>4966</v>
      </c>
      <c r="I3650" s="14" t="s">
        <v>4949</v>
      </c>
      <c r="J3650" s="14" t="s">
        <v>4924</v>
      </c>
      <c r="K3650" s="16">
        <v>30</v>
      </c>
    </row>
    <row r="3651" spans="1:11">
      <c r="A3651" s="12" t="s">
        <v>8227</v>
      </c>
      <c r="B3651" s="12" t="s">
        <v>8680</v>
      </c>
      <c r="C3651" s="12" t="s">
        <v>8700</v>
      </c>
      <c r="D3651" s="13" t="s">
        <v>4918</v>
      </c>
      <c r="E3651" s="13" t="s">
        <v>4939</v>
      </c>
      <c r="F3651" s="13" t="s">
        <v>8530</v>
      </c>
      <c r="G3651" s="14" t="s">
        <v>4921</v>
      </c>
      <c r="H3651" s="14" t="s">
        <v>4926</v>
      </c>
      <c r="I3651" s="14" t="s">
        <v>4927</v>
      </c>
      <c r="J3651" s="14" t="s">
        <v>4924</v>
      </c>
      <c r="K3651" s="16">
        <v>30</v>
      </c>
    </row>
    <row r="3652" spans="1:11">
      <c r="A3652" s="12" t="s">
        <v>8227</v>
      </c>
      <c r="B3652" s="12" t="s">
        <v>8680</v>
      </c>
      <c r="C3652" s="12" t="s">
        <v>8700</v>
      </c>
      <c r="D3652" s="13" t="s">
        <v>4931</v>
      </c>
      <c r="E3652" s="13" t="s">
        <v>4932</v>
      </c>
      <c r="F3652" s="13" t="s">
        <v>8526</v>
      </c>
      <c r="G3652" s="14" t="s">
        <v>4960</v>
      </c>
      <c r="H3652" s="14"/>
      <c r="I3652" s="14"/>
      <c r="J3652" s="14" t="s">
        <v>4924</v>
      </c>
      <c r="K3652" s="16">
        <v>30</v>
      </c>
    </row>
    <row r="3653" spans="1:11">
      <c r="A3653" s="12" t="s">
        <v>8227</v>
      </c>
      <c r="B3653" s="12" t="s">
        <v>8680</v>
      </c>
      <c r="C3653" s="12" t="s">
        <v>8700</v>
      </c>
      <c r="D3653" s="13" t="s">
        <v>4931</v>
      </c>
      <c r="E3653" s="13" t="s">
        <v>6147</v>
      </c>
      <c r="F3653" s="13" t="s">
        <v>8702</v>
      </c>
      <c r="G3653" s="14" t="s">
        <v>4942</v>
      </c>
      <c r="H3653" s="14" t="s">
        <v>4938</v>
      </c>
      <c r="I3653" s="14" t="s">
        <v>4927</v>
      </c>
      <c r="J3653" s="14" t="s">
        <v>4924</v>
      </c>
      <c r="K3653" s="16">
        <v>30</v>
      </c>
    </row>
    <row r="3654" spans="1:11">
      <c r="A3654" s="12" t="s">
        <v>8227</v>
      </c>
      <c r="B3654" s="12" t="s">
        <v>8680</v>
      </c>
      <c r="C3654" s="12" t="s">
        <v>8700</v>
      </c>
      <c r="D3654" s="13" t="s">
        <v>4934</v>
      </c>
      <c r="E3654" s="13" t="s">
        <v>4998</v>
      </c>
      <c r="F3654" s="13" t="s">
        <v>8703</v>
      </c>
      <c r="G3654" s="14" t="s">
        <v>4921</v>
      </c>
      <c r="H3654" s="14" t="s">
        <v>4926</v>
      </c>
      <c r="I3654" s="14" t="s">
        <v>4927</v>
      </c>
      <c r="J3654" s="14" t="s">
        <v>4936</v>
      </c>
      <c r="K3654" s="16">
        <v>30</v>
      </c>
    </row>
    <row r="3655" spans="1:11">
      <c r="A3655" s="12" t="s">
        <v>8227</v>
      </c>
      <c r="B3655" s="12" t="s">
        <v>8680</v>
      </c>
      <c r="C3655" s="12" t="s">
        <v>8704</v>
      </c>
      <c r="D3655" s="13" t="s">
        <v>4918</v>
      </c>
      <c r="E3655" s="13" t="s">
        <v>4919</v>
      </c>
      <c r="F3655" s="13" t="s">
        <v>8705</v>
      </c>
      <c r="G3655" s="14" t="s">
        <v>4942</v>
      </c>
      <c r="H3655" s="14" t="s">
        <v>4938</v>
      </c>
      <c r="I3655" s="14" t="s">
        <v>4927</v>
      </c>
      <c r="J3655" s="14" t="s">
        <v>4924</v>
      </c>
      <c r="K3655" s="16">
        <v>23</v>
      </c>
    </row>
    <row r="3656" spans="1:11">
      <c r="A3656" s="12" t="s">
        <v>8227</v>
      </c>
      <c r="B3656" s="12" t="s">
        <v>8680</v>
      </c>
      <c r="C3656" s="12" t="s">
        <v>8704</v>
      </c>
      <c r="D3656" s="13" t="s">
        <v>4918</v>
      </c>
      <c r="E3656" s="13" t="s">
        <v>5112</v>
      </c>
      <c r="F3656" s="13" t="s">
        <v>8706</v>
      </c>
      <c r="G3656" s="14" t="s">
        <v>5004</v>
      </c>
      <c r="H3656" s="14" t="s">
        <v>6110</v>
      </c>
      <c r="I3656" s="14" t="s">
        <v>4927</v>
      </c>
      <c r="J3656" s="14" t="s">
        <v>4924</v>
      </c>
      <c r="K3656" s="16">
        <v>23</v>
      </c>
    </row>
    <row r="3657" spans="1:11">
      <c r="A3657" s="12" t="s">
        <v>8227</v>
      </c>
      <c r="B3657" s="12" t="s">
        <v>8680</v>
      </c>
      <c r="C3657" s="12" t="s">
        <v>8704</v>
      </c>
      <c r="D3657" s="13" t="s">
        <v>4931</v>
      </c>
      <c r="E3657" s="13" t="s">
        <v>4932</v>
      </c>
      <c r="F3657" s="13" t="s">
        <v>8707</v>
      </c>
      <c r="G3657" s="14" t="s">
        <v>4960</v>
      </c>
      <c r="H3657" s="14"/>
      <c r="I3657" s="14"/>
      <c r="J3657" s="14" t="s">
        <v>4924</v>
      </c>
      <c r="K3657" s="16">
        <v>23</v>
      </c>
    </row>
    <row r="3658" spans="1:11">
      <c r="A3658" s="12" t="s">
        <v>8227</v>
      </c>
      <c r="B3658" s="12" t="s">
        <v>8680</v>
      </c>
      <c r="C3658" s="12" t="s">
        <v>8704</v>
      </c>
      <c r="D3658" s="13" t="s">
        <v>4931</v>
      </c>
      <c r="E3658" s="13" t="s">
        <v>6147</v>
      </c>
      <c r="F3658" s="13" t="s">
        <v>8708</v>
      </c>
      <c r="G3658" s="14" t="s">
        <v>4960</v>
      </c>
      <c r="H3658" s="14"/>
      <c r="I3658" s="14"/>
      <c r="J3658" s="14" t="s">
        <v>4924</v>
      </c>
      <c r="K3658" s="16">
        <v>23</v>
      </c>
    </row>
    <row r="3659" spans="1:11">
      <c r="A3659" s="12" t="s">
        <v>8227</v>
      </c>
      <c r="B3659" s="12" t="s">
        <v>8680</v>
      </c>
      <c r="C3659" s="12" t="s">
        <v>8704</v>
      </c>
      <c r="D3659" s="13" t="s">
        <v>4934</v>
      </c>
      <c r="E3659" s="13" t="s">
        <v>4998</v>
      </c>
      <c r="F3659" s="13" t="s">
        <v>8703</v>
      </c>
      <c r="G3659" s="14" t="s">
        <v>4921</v>
      </c>
      <c r="H3659" s="14" t="s">
        <v>4926</v>
      </c>
      <c r="I3659" s="14" t="s">
        <v>4927</v>
      </c>
      <c r="J3659" s="14" t="s">
        <v>4936</v>
      </c>
      <c r="K3659" s="16">
        <v>23</v>
      </c>
    </row>
    <row r="3660" spans="1:11">
      <c r="A3660" s="12" t="s">
        <v>8227</v>
      </c>
      <c r="B3660" s="12" t="s">
        <v>8680</v>
      </c>
      <c r="C3660" s="12" t="s">
        <v>8709</v>
      </c>
      <c r="D3660" s="13"/>
      <c r="E3660" s="13"/>
      <c r="F3660" s="13"/>
      <c r="G3660" s="14"/>
      <c r="H3660" s="14"/>
      <c r="I3660" s="14"/>
      <c r="J3660" s="14"/>
      <c r="K3660" s="16">
        <v>29.269905</v>
      </c>
    </row>
    <row r="3661" spans="1:11">
      <c r="A3661" s="12" t="s">
        <v>8227</v>
      </c>
      <c r="B3661" s="12" t="s">
        <v>8710</v>
      </c>
      <c r="C3661" s="12" t="s">
        <v>8606</v>
      </c>
      <c r="D3661" s="13" t="s">
        <v>4918</v>
      </c>
      <c r="E3661" s="13" t="s">
        <v>4919</v>
      </c>
      <c r="F3661" s="13" t="s">
        <v>8711</v>
      </c>
      <c r="G3661" s="14" t="s">
        <v>4942</v>
      </c>
      <c r="H3661" s="14" t="s">
        <v>6237</v>
      </c>
      <c r="I3661" s="14" t="s">
        <v>8712</v>
      </c>
      <c r="J3661" s="14" t="s">
        <v>5051</v>
      </c>
      <c r="K3661" s="16">
        <v>1149</v>
      </c>
    </row>
    <row r="3662" spans="1:11">
      <c r="A3662" s="12" t="s">
        <v>8227</v>
      </c>
      <c r="B3662" s="12" t="s">
        <v>8710</v>
      </c>
      <c r="C3662" s="12" t="s">
        <v>8606</v>
      </c>
      <c r="D3662" s="13" t="s">
        <v>4918</v>
      </c>
      <c r="E3662" s="13" t="s">
        <v>4943</v>
      </c>
      <c r="F3662" s="13" t="s">
        <v>8713</v>
      </c>
      <c r="G3662" s="14" t="s">
        <v>4942</v>
      </c>
      <c r="H3662" s="14" t="s">
        <v>4938</v>
      </c>
      <c r="I3662" s="14" t="s">
        <v>4927</v>
      </c>
      <c r="J3662" s="14" t="s">
        <v>4936</v>
      </c>
      <c r="K3662" s="16">
        <v>1149</v>
      </c>
    </row>
    <row r="3663" spans="1:11">
      <c r="A3663" s="12" t="s">
        <v>8227</v>
      </c>
      <c r="B3663" s="12" t="s">
        <v>8710</v>
      </c>
      <c r="C3663" s="12" t="s">
        <v>8606</v>
      </c>
      <c r="D3663" s="13" t="s">
        <v>4918</v>
      </c>
      <c r="E3663" s="13" t="s">
        <v>4968</v>
      </c>
      <c r="F3663" s="13" t="s">
        <v>8714</v>
      </c>
      <c r="G3663" s="14" t="s">
        <v>4921</v>
      </c>
      <c r="H3663" s="14" t="s">
        <v>4926</v>
      </c>
      <c r="I3663" s="14" t="s">
        <v>4927</v>
      </c>
      <c r="J3663" s="14" t="s">
        <v>5051</v>
      </c>
      <c r="K3663" s="16">
        <v>1149</v>
      </c>
    </row>
    <row r="3664" spans="1:11">
      <c r="A3664" s="12" t="s">
        <v>8227</v>
      </c>
      <c r="B3664" s="12" t="s">
        <v>8710</v>
      </c>
      <c r="C3664" s="12" t="s">
        <v>8606</v>
      </c>
      <c r="D3664" s="13" t="s">
        <v>4931</v>
      </c>
      <c r="E3664" s="13" t="s">
        <v>5089</v>
      </c>
      <c r="F3664" s="13" t="s">
        <v>8715</v>
      </c>
      <c r="G3664" s="14" t="s">
        <v>4960</v>
      </c>
      <c r="H3664" s="14"/>
      <c r="I3664" s="14" t="s">
        <v>8439</v>
      </c>
      <c r="J3664" s="14" t="s">
        <v>4924</v>
      </c>
      <c r="K3664" s="16">
        <v>1149</v>
      </c>
    </row>
    <row r="3665" spans="1:11">
      <c r="A3665" s="12" t="s">
        <v>8227</v>
      </c>
      <c r="B3665" s="12" t="s">
        <v>8710</v>
      </c>
      <c r="C3665" s="12" t="s">
        <v>8606</v>
      </c>
      <c r="D3665" s="13" t="s">
        <v>4934</v>
      </c>
      <c r="E3665" s="13" t="s">
        <v>4998</v>
      </c>
      <c r="F3665" s="13" t="s">
        <v>8716</v>
      </c>
      <c r="G3665" s="14" t="s">
        <v>4921</v>
      </c>
      <c r="H3665" s="14" t="s">
        <v>4926</v>
      </c>
      <c r="I3665" s="14" t="s">
        <v>5194</v>
      </c>
      <c r="J3665" s="14" t="s">
        <v>4936</v>
      </c>
      <c r="K3665" s="16">
        <v>1149</v>
      </c>
    </row>
    <row r="3666" spans="1:11">
      <c r="A3666" s="12" t="s">
        <v>8227</v>
      </c>
      <c r="B3666" s="12" t="s">
        <v>8710</v>
      </c>
      <c r="C3666" s="12" t="s">
        <v>8573</v>
      </c>
      <c r="D3666" s="13"/>
      <c r="E3666" s="13"/>
      <c r="F3666" s="13"/>
      <c r="G3666" s="14"/>
      <c r="H3666" s="14"/>
      <c r="I3666" s="14"/>
      <c r="J3666" s="14"/>
      <c r="K3666" s="16">
        <v>6</v>
      </c>
    </row>
    <row r="3667" spans="1:11">
      <c r="A3667" s="12" t="s">
        <v>8227</v>
      </c>
      <c r="B3667" s="12" t="s">
        <v>8710</v>
      </c>
      <c r="C3667" s="12" t="s">
        <v>8717</v>
      </c>
      <c r="D3667" s="13" t="s">
        <v>4918</v>
      </c>
      <c r="E3667" s="13" t="s">
        <v>4919</v>
      </c>
      <c r="F3667" s="13" t="s">
        <v>8718</v>
      </c>
      <c r="G3667" s="14" t="s">
        <v>4921</v>
      </c>
      <c r="H3667" s="14" t="s">
        <v>5007</v>
      </c>
      <c r="I3667" s="14" t="s">
        <v>4949</v>
      </c>
      <c r="J3667" s="14" t="s">
        <v>4924</v>
      </c>
      <c r="K3667" s="16">
        <v>130</v>
      </c>
    </row>
    <row r="3668" spans="1:11">
      <c r="A3668" s="12" t="s">
        <v>8227</v>
      </c>
      <c r="B3668" s="12" t="s">
        <v>8710</v>
      </c>
      <c r="C3668" s="12" t="s">
        <v>8717</v>
      </c>
      <c r="D3668" s="13" t="s">
        <v>4918</v>
      </c>
      <c r="E3668" s="13" t="s">
        <v>4939</v>
      </c>
      <c r="F3668" s="13" t="s">
        <v>8719</v>
      </c>
      <c r="G3668" s="14" t="s">
        <v>4960</v>
      </c>
      <c r="H3668" s="14" t="s">
        <v>8720</v>
      </c>
      <c r="I3668" s="14" t="s">
        <v>5573</v>
      </c>
      <c r="J3668" s="14" t="s">
        <v>4924</v>
      </c>
      <c r="K3668" s="16">
        <v>130</v>
      </c>
    </row>
    <row r="3669" spans="1:11">
      <c r="A3669" s="12" t="s">
        <v>8227</v>
      </c>
      <c r="B3669" s="12" t="s">
        <v>8710</v>
      </c>
      <c r="C3669" s="12" t="s">
        <v>8717</v>
      </c>
      <c r="D3669" s="13" t="s">
        <v>4918</v>
      </c>
      <c r="E3669" s="13" t="s">
        <v>5112</v>
      </c>
      <c r="F3669" s="13" t="s">
        <v>8721</v>
      </c>
      <c r="G3669" s="14" t="s">
        <v>4960</v>
      </c>
      <c r="H3669" s="14"/>
      <c r="I3669" s="14" t="s">
        <v>4927</v>
      </c>
      <c r="J3669" s="14" t="s">
        <v>4924</v>
      </c>
      <c r="K3669" s="16">
        <v>130</v>
      </c>
    </row>
    <row r="3670" spans="1:11">
      <c r="A3670" s="12" t="s">
        <v>8227</v>
      </c>
      <c r="B3670" s="12" t="s">
        <v>8710</v>
      </c>
      <c r="C3670" s="12" t="s">
        <v>8717</v>
      </c>
      <c r="D3670" s="13" t="s">
        <v>4931</v>
      </c>
      <c r="E3670" s="13" t="s">
        <v>4932</v>
      </c>
      <c r="F3670" s="13" t="s">
        <v>8722</v>
      </c>
      <c r="G3670" s="14" t="s">
        <v>4960</v>
      </c>
      <c r="H3670" s="14"/>
      <c r="I3670" s="14" t="s">
        <v>4927</v>
      </c>
      <c r="J3670" s="14" t="s">
        <v>4924</v>
      </c>
      <c r="K3670" s="16">
        <v>130</v>
      </c>
    </row>
    <row r="3671" spans="1:11">
      <c r="A3671" s="12" t="s">
        <v>8227</v>
      </c>
      <c r="B3671" s="12" t="s">
        <v>8710</v>
      </c>
      <c r="C3671" s="12" t="s">
        <v>8717</v>
      </c>
      <c r="D3671" s="13" t="s">
        <v>4934</v>
      </c>
      <c r="E3671" s="13" t="s">
        <v>4998</v>
      </c>
      <c r="F3671" s="13" t="s">
        <v>5047</v>
      </c>
      <c r="G3671" s="14" t="s">
        <v>4921</v>
      </c>
      <c r="H3671" s="14" t="s">
        <v>4926</v>
      </c>
      <c r="I3671" s="14" t="s">
        <v>4927</v>
      </c>
      <c r="J3671" s="14" t="s">
        <v>4936</v>
      </c>
      <c r="K3671" s="16">
        <v>130</v>
      </c>
    </row>
    <row r="3672" spans="1:11">
      <c r="A3672" s="12" t="s">
        <v>6765</v>
      </c>
      <c r="B3672" s="12" t="s">
        <v>8723</v>
      </c>
      <c r="C3672" s="12" t="s">
        <v>8724</v>
      </c>
      <c r="D3672" s="13" t="s">
        <v>4918</v>
      </c>
      <c r="E3672" s="13" t="s">
        <v>4919</v>
      </c>
      <c r="F3672" s="13" t="s">
        <v>8725</v>
      </c>
      <c r="G3672" s="14" t="s">
        <v>4921</v>
      </c>
      <c r="H3672" s="14" t="s">
        <v>5539</v>
      </c>
      <c r="I3672" s="14" t="s">
        <v>5163</v>
      </c>
      <c r="J3672" s="14" t="s">
        <v>4924</v>
      </c>
      <c r="K3672" s="16">
        <v>7.8912</v>
      </c>
    </row>
    <row r="3673" spans="1:11">
      <c r="A3673" s="12" t="s">
        <v>6765</v>
      </c>
      <c r="B3673" s="12" t="s">
        <v>8723</v>
      </c>
      <c r="C3673" s="12" t="s">
        <v>8724</v>
      </c>
      <c r="D3673" s="13" t="s">
        <v>4918</v>
      </c>
      <c r="E3673" s="13" t="s">
        <v>4939</v>
      </c>
      <c r="F3673" s="13" t="s">
        <v>8726</v>
      </c>
      <c r="G3673" s="14" t="s">
        <v>4921</v>
      </c>
      <c r="H3673" s="14" t="s">
        <v>4926</v>
      </c>
      <c r="I3673" s="14" t="s">
        <v>4927</v>
      </c>
      <c r="J3673" s="14" t="s">
        <v>4924</v>
      </c>
      <c r="K3673" s="16">
        <v>7.8912</v>
      </c>
    </row>
    <row r="3674" spans="1:11">
      <c r="A3674" s="12" t="s">
        <v>6765</v>
      </c>
      <c r="B3674" s="12" t="s">
        <v>8723</v>
      </c>
      <c r="C3674" s="12" t="s">
        <v>8724</v>
      </c>
      <c r="D3674" s="13" t="s">
        <v>4918</v>
      </c>
      <c r="E3674" s="13" t="s">
        <v>4943</v>
      </c>
      <c r="F3674" s="13" t="s">
        <v>8727</v>
      </c>
      <c r="G3674" s="14" t="s">
        <v>5004</v>
      </c>
      <c r="H3674" s="14" t="s">
        <v>4956</v>
      </c>
      <c r="I3674" s="14" t="s">
        <v>5585</v>
      </c>
      <c r="J3674" s="14" t="s">
        <v>4924</v>
      </c>
      <c r="K3674" s="16">
        <v>7.8912</v>
      </c>
    </row>
    <row r="3675" spans="1:11">
      <c r="A3675" s="12" t="s">
        <v>6765</v>
      </c>
      <c r="B3675" s="12" t="s">
        <v>8723</v>
      </c>
      <c r="C3675" s="12" t="s">
        <v>8724</v>
      </c>
      <c r="D3675" s="13" t="s">
        <v>4931</v>
      </c>
      <c r="E3675" s="13" t="s">
        <v>4932</v>
      </c>
      <c r="F3675" s="13" t="s">
        <v>6770</v>
      </c>
      <c r="G3675" s="14" t="s">
        <v>4921</v>
      </c>
      <c r="H3675" s="14" t="s">
        <v>5037</v>
      </c>
      <c r="I3675" s="14" t="s">
        <v>4927</v>
      </c>
      <c r="J3675" s="14" t="s">
        <v>4924</v>
      </c>
      <c r="K3675" s="16">
        <v>7.8912</v>
      </c>
    </row>
    <row r="3676" spans="1:11">
      <c r="A3676" s="12" t="s">
        <v>6765</v>
      </c>
      <c r="B3676" s="12" t="s">
        <v>8723</v>
      </c>
      <c r="C3676" s="12" t="s">
        <v>8724</v>
      </c>
      <c r="D3676" s="13" t="s">
        <v>4934</v>
      </c>
      <c r="E3676" s="13" t="s">
        <v>4998</v>
      </c>
      <c r="F3676" s="13" t="s">
        <v>5637</v>
      </c>
      <c r="G3676" s="14" t="s">
        <v>4921</v>
      </c>
      <c r="H3676" s="14" t="s">
        <v>4926</v>
      </c>
      <c r="I3676" s="14" t="s">
        <v>4927</v>
      </c>
      <c r="J3676" s="14" t="s">
        <v>4936</v>
      </c>
      <c r="K3676" s="16">
        <v>7.8912</v>
      </c>
    </row>
    <row r="3677" spans="1:11">
      <c r="A3677" s="12" t="s">
        <v>6765</v>
      </c>
      <c r="B3677" s="12" t="s">
        <v>8723</v>
      </c>
      <c r="C3677" s="12" t="s">
        <v>8728</v>
      </c>
      <c r="D3677" s="13" t="s">
        <v>4918</v>
      </c>
      <c r="E3677" s="13" t="s">
        <v>4919</v>
      </c>
      <c r="F3677" s="13" t="s">
        <v>8725</v>
      </c>
      <c r="G3677" s="14" t="s">
        <v>4921</v>
      </c>
      <c r="H3677" s="14" t="s">
        <v>4924</v>
      </c>
      <c r="I3677" s="14" t="s">
        <v>5131</v>
      </c>
      <c r="J3677" s="14" t="s">
        <v>4924</v>
      </c>
      <c r="K3677" s="16">
        <v>15.35</v>
      </c>
    </row>
    <row r="3678" spans="1:11">
      <c r="A3678" s="12" t="s">
        <v>6765</v>
      </c>
      <c r="B3678" s="12" t="s">
        <v>8723</v>
      </c>
      <c r="C3678" s="12" t="s">
        <v>8728</v>
      </c>
      <c r="D3678" s="13" t="s">
        <v>4918</v>
      </c>
      <c r="E3678" s="13" t="s">
        <v>4939</v>
      </c>
      <c r="F3678" s="13" t="s">
        <v>8726</v>
      </c>
      <c r="G3678" s="14" t="s">
        <v>4921</v>
      </c>
      <c r="H3678" s="14" t="s">
        <v>4926</v>
      </c>
      <c r="I3678" s="14" t="s">
        <v>4927</v>
      </c>
      <c r="J3678" s="14" t="s">
        <v>4924</v>
      </c>
      <c r="K3678" s="16">
        <v>15.35</v>
      </c>
    </row>
    <row r="3679" spans="1:11">
      <c r="A3679" s="12" t="s">
        <v>6765</v>
      </c>
      <c r="B3679" s="12" t="s">
        <v>8723</v>
      </c>
      <c r="C3679" s="12" t="s">
        <v>8728</v>
      </c>
      <c r="D3679" s="13" t="s">
        <v>4918</v>
      </c>
      <c r="E3679" s="13" t="s">
        <v>4943</v>
      </c>
      <c r="F3679" s="13" t="s">
        <v>8727</v>
      </c>
      <c r="G3679" s="14" t="s">
        <v>5004</v>
      </c>
      <c r="H3679" s="14" t="s">
        <v>4956</v>
      </c>
      <c r="I3679" s="14" t="s">
        <v>5585</v>
      </c>
      <c r="J3679" s="14" t="s">
        <v>4924</v>
      </c>
      <c r="K3679" s="16">
        <v>15.35</v>
      </c>
    </row>
    <row r="3680" spans="1:11">
      <c r="A3680" s="12" t="s">
        <v>6765</v>
      </c>
      <c r="B3680" s="12" t="s">
        <v>8723</v>
      </c>
      <c r="C3680" s="12" t="s">
        <v>8728</v>
      </c>
      <c r="D3680" s="13" t="s">
        <v>4931</v>
      </c>
      <c r="E3680" s="13" t="s">
        <v>4932</v>
      </c>
      <c r="F3680" s="13" t="s">
        <v>8729</v>
      </c>
      <c r="G3680" s="14" t="s">
        <v>4921</v>
      </c>
      <c r="H3680" s="14" t="s">
        <v>4926</v>
      </c>
      <c r="I3680" s="14" t="s">
        <v>4927</v>
      </c>
      <c r="J3680" s="14" t="s">
        <v>4924</v>
      </c>
      <c r="K3680" s="16">
        <v>15.35</v>
      </c>
    </row>
    <row r="3681" spans="1:11">
      <c r="A3681" s="12" t="s">
        <v>6765</v>
      </c>
      <c r="B3681" s="12" t="s">
        <v>8723</v>
      </c>
      <c r="C3681" s="12" t="s">
        <v>8728</v>
      </c>
      <c r="D3681" s="13" t="s">
        <v>4934</v>
      </c>
      <c r="E3681" s="13" t="s">
        <v>4934</v>
      </c>
      <c r="F3681" s="13" t="s">
        <v>4999</v>
      </c>
      <c r="G3681" s="14" t="s">
        <v>4921</v>
      </c>
      <c r="H3681" s="14" t="s">
        <v>5037</v>
      </c>
      <c r="I3681" s="14" t="s">
        <v>4927</v>
      </c>
      <c r="J3681" s="14" t="s">
        <v>4936</v>
      </c>
      <c r="K3681" s="16">
        <v>15.35</v>
      </c>
    </row>
    <row r="3682" spans="1:11">
      <c r="A3682" s="12" t="s">
        <v>6765</v>
      </c>
      <c r="B3682" s="12" t="s">
        <v>8723</v>
      </c>
      <c r="C3682" s="12" t="s">
        <v>8730</v>
      </c>
      <c r="D3682" s="13" t="s">
        <v>4918</v>
      </c>
      <c r="E3682" s="13" t="s">
        <v>4919</v>
      </c>
      <c r="F3682" s="13" t="s">
        <v>8731</v>
      </c>
      <c r="G3682" s="14" t="s">
        <v>4921</v>
      </c>
      <c r="H3682" s="14" t="s">
        <v>7660</v>
      </c>
      <c r="I3682" s="14" t="s">
        <v>7646</v>
      </c>
      <c r="J3682" s="14" t="s">
        <v>4924</v>
      </c>
      <c r="K3682" s="16">
        <v>58.64</v>
      </c>
    </row>
    <row r="3683" spans="1:11">
      <c r="A3683" s="12" t="s">
        <v>6765</v>
      </c>
      <c r="B3683" s="12" t="s">
        <v>8723</v>
      </c>
      <c r="C3683" s="12" t="s">
        <v>8730</v>
      </c>
      <c r="D3683" s="13" t="s">
        <v>4918</v>
      </c>
      <c r="E3683" s="13" t="s">
        <v>4919</v>
      </c>
      <c r="F3683" s="13" t="s">
        <v>8732</v>
      </c>
      <c r="G3683" s="14" t="s">
        <v>4921</v>
      </c>
      <c r="H3683" s="14" t="s">
        <v>5192</v>
      </c>
      <c r="I3683" s="14" t="s">
        <v>6951</v>
      </c>
      <c r="J3683" s="14" t="s">
        <v>4924</v>
      </c>
      <c r="K3683" s="16">
        <v>58.64</v>
      </c>
    </row>
    <row r="3684" spans="1:11">
      <c r="A3684" s="12" t="s">
        <v>6765</v>
      </c>
      <c r="B3684" s="12" t="s">
        <v>8723</v>
      </c>
      <c r="C3684" s="12" t="s">
        <v>8730</v>
      </c>
      <c r="D3684" s="13" t="s">
        <v>4918</v>
      </c>
      <c r="E3684" s="13" t="s">
        <v>4943</v>
      </c>
      <c r="F3684" s="13" t="s">
        <v>8733</v>
      </c>
      <c r="G3684" s="14" t="s">
        <v>4942</v>
      </c>
      <c r="H3684" s="14" t="s">
        <v>4922</v>
      </c>
      <c r="I3684" s="14" t="s">
        <v>5427</v>
      </c>
      <c r="J3684" s="14" t="s">
        <v>4924</v>
      </c>
      <c r="K3684" s="16">
        <v>58.64</v>
      </c>
    </row>
    <row r="3685" spans="1:11">
      <c r="A3685" s="12" t="s">
        <v>6765</v>
      </c>
      <c r="B3685" s="12" t="s">
        <v>8723</v>
      </c>
      <c r="C3685" s="12" t="s">
        <v>8730</v>
      </c>
      <c r="D3685" s="13" t="s">
        <v>4931</v>
      </c>
      <c r="E3685" s="13" t="s">
        <v>4932</v>
      </c>
      <c r="F3685" s="13" t="s">
        <v>8734</v>
      </c>
      <c r="G3685" s="14" t="s">
        <v>4960</v>
      </c>
      <c r="H3685" s="14"/>
      <c r="I3685" s="14"/>
      <c r="J3685" s="14" t="s">
        <v>4924</v>
      </c>
      <c r="K3685" s="16">
        <v>58.64</v>
      </c>
    </row>
    <row r="3686" spans="1:11">
      <c r="A3686" s="12" t="s">
        <v>6765</v>
      </c>
      <c r="B3686" s="12" t="s">
        <v>8723</v>
      </c>
      <c r="C3686" s="12" t="s">
        <v>8730</v>
      </c>
      <c r="D3686" s="13" t="s">
        <v>4934</v>
      </c>
      <c r="E3686" s="13" t="s">
        <v>4998</v>
      </c>
      <c r="F3686" s="13" t="s">
        <v>4999</v>
      </c>
      <c r="G3686" s="14" t="s">
        <v>4921</v>
      </c>
      <c r="H3686" s="14" t="s">
        <v>4926</v>
      </c>
      <c r="I3686" s="14" t="s">
        <v>4927</v>
      </c>
      <c r="J3686" s="14" t="s">
        <v>4936</v>
      </c>
      <c r="K3686" s="16">
        <v>58.64</v>
      </c>
    </row>
    <row r="3687" spans="1:11">
      <c r="A3687" s="12" t="s">
        <v>6765</v>
      </c>
      <c r="B3687" s="12" t="s">
        <v>8723</v>
      </c>
      <c r="C3687" s="12" t="s">
        <v>8735</v>
      </c>
      <c r="D3687" s="13" t="s">
        <v>4918</v>
      </c>
      <c r="E3687" s="13" t="s">
        <v>4919</v>
      </c>
      <c r="F3687" s="13" t="s">
        <v>7417</v>
      </c>
      <c r="G3687" s="14" t="s">
        <v>4921</v>
      </c>
      <c r="H3687" s="14" t="s">
        <v>4926</v>
      </c>
      <c r="I3687" s="14" t="s">
        <v>4927</v>
      </c>
      <c r="J3687" s="14" t="s">
        <v>4956</v>
      </c>
      <c r="K3687" s="16">
        <v>105.4382</v>
      </c>
    </row>
    <row r="3688" spans="1:11">
      <c r="A3688" s="12" t="s">
        <v>6765</v>
      </c>
      <c r="B3688" s="12" t="s">
        <v>8723</v>
      </c>
      <c r="C3688" s="12" t="s">
        <v>8735</v>
      </c>
      <c r="D3688" s="13" t="s">
        <v>4918</v>
      </c>
      <c r="E3688" s="13" t="s">
        <v>4939</v>
      </c>
      <c r="F3688" s="13" t="s">
        <v>8736</v>
      </c>
      <c r="G3688" s="14" t="s">
        <v>4921</v>
      </c>
      <c r="H3688" s="14" t="s">
        <v>4926</v>
      </c>
      <c r="I3688" s="14" t="s">
        <v>5427</v>
      </c>
      <c r="J3688" s="14" t="s">
        <v>4956</v>
      </c>
      <c r="K3688" s="16">
        <v>105.4382</v>
      </c>
    </row>
    <row r="3689" spans="1:11">
      <c r="A3689" s="12" t="s">
        <v>6765</v>
      </c>
      <c r="B3689" s="12" t="s">
        <v>8723</v>
      </c>
      <c r="C3689" s="12" t="s">
        <v>8735</v>
      </c>
      <c r="D3689" s="13" t="s">
        <v>4931</v>
      </c>
      <c r="E3689" s="13" t="s">
        <v>4961</v>
      </c>
      <c r="F3689" s="13" t="s">
        <v>6091</v>
      </c>
      <c r="G3689" s="14" t="s">
        <v>4921</v>
      </c>
      <c r="H3689" s="14" t="s">
        <v>4926</v>
      </c>
      <c r="I3689" s="14" t="s">
        <v>4927</v>
      </c>
      <c r="J3689" s="14" t="s">
        <v>4924</v>
      </c>
      <c r="K3689" s="16">
        <v>105.4382</v>
      </c>
    </row>
    <row r="3690" spans="1:11">
      <c r="A3690" s="12" t="s">
        <v>6765</v>
      </c>
      <c r="B3690" s="12" t="s">
        <v>8723</v>
      </c>
      <c r="C3690" s="12" t="s">
        <v>8735</v>
      </c>
      <c r="D3690" s="13" t="s">
        <v>4934</v>
      </c>
      <c r="E3690" s="13" t="s">
        <v>4998</v>
      </c>
      <c r="F3690" s="13" t="s">
        <v>6116</v>
      </c>
      <c r="G3690" s="14" t="s">
        <v>4921</v>
      </c>
      <c r="H3690" s="14" t="s">
        <v>4926</v>
      </c>
      <c r="I3690" s="14" t="s">
        <v>4927</v>
      </c>
      <c r="J3690" s="14" t="s">
        <v>4936</v>
      </c>
      <c r="K3690" s="16">
        <v>105.4382</v>
      </c>
    </row>
    <row r="3691" spans="1:11">
      <c r="A3691" s="12" t="s">
        <v>6765</v>
      </c>
      <c r="B3691" s="12" t="s">
        <v>8723</v>
      </c>
      <c r="C3691" s="12" t="s">
        <v>8737</v>
      </c>
      <c r="D3691" s="13" t="s">
        <v>4918</v>
      </c>
      <c r="E3691" s="13" t="s">
        <v>4919</v>
      </c>
      <c r="F3691" s="13" t="s">
        <v>8738</v>
      </c>
      <c r="G3691" s="14" t="s">
        <v>4921</v>
      </c>
      <c r="H3691" s="14" t="s">
        <v>4946</v>
      </c>
      <c r="I3691" s="14" t="s">
        <v>4947</v>
      </c>
      <c r="J3691" s="14" t="s">
        <v>4922</v>
      </c>
      <c r="K3691" s="16">
        <v>13</v>
      </c>
    </row>
    <row r="3692" spans="1:11">
      <c r="A3692" s="12" t="s">
        <v>6765</v>
      </c>
      <c r="B3692" s="12" t="s">
        <v>8723</v>
      </c>
      <c r="C3692" s="12" t="s">
        <v>8737</v>
      </c>
      <c r="D3692" s="13" t="s">
        <v>4918</v>
      </c>
      <c r="E3692" s="13" t="s">
        <v>4919</v>
      </c>
      <c r="F3692" s="13" t="s">
        <v>8739</v>
      </c>
      <c r="G3692" s="14" t="s">
        <v>4921</v>
      </c>
      <c r="H3692" s="14" t="s">
        <v>4952</v>
      </c>
      <c r="I3692" s="14" t="s">
        <v>4927</v>
      </c>
      <c r="J3692" s="14" t="s">
        <v>4922</v>
      </c>
      <c r="K3692" s="16">
        <v>13</v>
      </c>
    </row>
    <row r="3693" spans="1:11">
      <c r="A3693" s="12" t="s">
        <v>6765</v>
      </c>
      <c r="B3693" s="12" t="s">
        <v>8723</v>
      </c>
      <c r="C3693" s="12" t="s">
        <v>8737</v>
      </c>
      <c r="D3693" s="13" t="s">
        <v>4918</v>
      </c>
      <c r="E3693" s="13" t="s">
        <v>4919</v>
      </c>
      <c r="F3693" s="13" t="s">
        <v>8740</v>
      </c>
      <c r="G3693" s="14" t="s">
        <v>4921</v>
      </c>
      <c r="H3693" s="14" t="s">
        <v>4926</v>
      </c>
      <c r="I3693" s="14" t="s">
        <v>4927</v>
      </c>
      <c r="J3693" s="14" t="s">
        <v>4922</v>
      </c>
      <c r="K3693" s="16">
        <v>13</v>
      </c>
    </row>
    <row r="3694" spans="1:11">
      <c r="A3694" s="12" t="s">
        <v>6765</v>
      </c>
      <c r="B3694" s="12" t="s">
        <v>8723</v>
      </c>
      <c r="C3694" s="12" t="s">
        <v>8737</v>
      </c>
      <c r="D3694" s="13" t="s">
        <v>4918</v>
      </c>
      <c r="E3694" s="13" t="s">
        <v>4939</v>
      </c>
      <c r="F3694" s="13" t="s">
        <v>8741</v>
      </c>
      <c r="G3694" s="14" t="s">
        <v>4921</v>
      </c>
      <c r="H3694" s="14" t="s">
        <v>4952</v>
      </c>
      <c r="I3694" s="14" t="s">
        <v>4927</v>
      </c>
      <c r="J3694" s="14" t="s">
        <v>4922</v>
      </c>
      <c r="K3694" s="16">
        <v>13</v>
      </c>
    </row>
    <row r="3695" spans="1:11">
      <c r="A3695" s="12" t="s">
        <v>6765</v>
      </c>
      <c r="B3695" s="12" t="s">
        <v>8723</v>
      </c>
      <c r="C3695" s="12" t="s">
        <v>8737</v>
      </c>
      <c r="D3695" s="13" t="s">
        <v>4918</v>
      </c>
      <c r="E3695" s="13" t="s">
        <v>4939</v>
      </c>
      <c r="F3695" s="13" t="s">
        <v>8742</v>
      </c>
      <c r="G3695" s="14" t="s">
        <v>4921</v>
      </c>
      <c r="H3695" s="14" t="s">
        <v>4952</v>
      </c>
      <c r="I3695" s="14" t="s">
        <v>4927</v>
      </c>
      <c r="J3695" s="14" t="s">
        <v>4922</v>
      </c>
      <c r="K3695" s="16">
        <v>13</v>
      </c>
    </row>
    <row r="3696" spans="1:11">
      <c r="A3696" s="12" t="s">
        <v>6765</v>
      </c>
      <c r="B3696" s="12" t="s">
        <v>8723</v>
      </c>
      <c r="C3696" s="12" t="s">
        <v>8737</v>
      </c>
      <c r="D3696" s="13" t="s">
        <v>4931</v>
      </c>
      <c r="E3696" s="13" t="s">
        <v>4932</v>
      </c>
      <c r="F3696" s="13" t="s">
        <v>8743</v>
      </c>
      <c r="G3696" s="14" t="s">
        <v>4921</v>
      </c>
      <c r="H3696" s="14" t="s">
        <v>4922</v>
      </c>
      <c r="I3696" s="14" t="s">
        <v>5427</v>
      </c>
      <c r="J3696" s="14" t="s">
        <v>4924</v>
      </c>
      <c r="K3696" s="16">
        <v>13</v>
      </c>
    </row>
    <row r="3697" spans="1:11">
      <c r="A3697" s="12" t="s">
        <v>6765</v>
      </c>
      <c r="B3697" s="12" t="s">
        <v>8723</v>
      </c>
      <c r="C3697" s="12" t="s">
        <v>8737</v>
      </c>
      <c r="D3697" s="13" t="s">
        <v>4934</v>
      </c>
      <c r="E3697" s="13" t="s">
        <v>4998</v>
      </c>
      <c r="F3697" s="13" t="s">
        <v>4999</v>
      </c>
      <c r="G3697" s="14" t="s">
        <v>4921</v>
      </c>
      <c r="H3697" s="14" t="s">
        <v>5037</v>
      </c>
      <c r="I3697" s="14" t="s">
        <v>4927</v>
      </c>
      <c r="J3697" s="14" t="s">
        <v>4936</v>
      </c>
      <c r="K3697" s="16">
        <v>13</v>
      </c>
    </row>
    <row r="3698" spans="1:11">
      <c r="A3698" s="12" t="s">
        <v>6765</v>
      </c>
      <c r="B3698" s="12" t="s">
        <v>8723</v>
      </c>
      <c r="C3698" s="12" t="s">
        <v>8744</v>
      </c>
      <c r="D3698" s="13" t="s">
        <v>4918</v>
      </c>
      <c r="E3698" s="13" t="s">
        <v>4919</v>
      </c>
      <c r="F3698" s="13" t="s">
        <v>8745</v>
      </c>
      <c r="G3698" s="14" t="s">
        <v>4921</v>
      </c>
      <c r="H3698" s="14" t="s">
        <v>4924</v>
      </c>
      <c r="I3698" s="14" t="s">
        <v>4949</v>
      </c>
      <c r="J3698" s="14" t="s">
        <v>4924</v>
      </c>
      <c r="K3698" s="16">
        <v>302.3</v>
      </c>
    </row>
    <row r="3699" spans="1:11">
      <c r="A3699" s="12" t="s">
        <v>6765</v>
      </c>
      <c r="B3699" s="12" t="s">
        <v>8723</v>
      </c>
      <c r="C3699" s="12" t="s">
        <v>8744</v>
      </c>
      <c r="D3699" s="13" t="s">
        <v>4918</v>
      </c>
      <c r="E3699" s="13" t="s">
        <v>4919</v>
      </c>
      <c r="F3699" s="13" t="s">
        <v>8746</v>
      </c>
      <c r="G3699" s="14" t="s">
        <v>4921</v>
      </c>
      <c r="H3699" s="14" t="s">
        <v>4938</v>
      </c>
      <c r="I3699" s="14" t="s">
        <v>4927</v>
      </c>
      <c r="J3699" s="14" t="s">
        <v>5221</v>
      </c>
      <c r="K3699" s="16">
        <v>302.3</v>
      </c>
    </row>
    <row r="3700" spans="1:11">
      <c r="A3700" s="12" t="s">
        <v>6765</v>
      </c>
      <c r="B3700" s="12" t="s">
        <v>8723</v>
      </c>
      <c r="C3700" s="12" t="s">
        <v>8744</v>
      </c>
      <c r="D3700" s="13" t="s">
        <v>4918</v>
      </c>
      <c r="E3700" s="13" t="s">
        <v>4943</v>
      </c>
      <c r="F3700" s="13" t="s">
        <v>8747</v>
      </c>
      <c r="G3700" s="14" t="s">
        <v>4921</v>
      </c>
      <c r="H3700" s="14" t="s">
        <v>4926</v>
      </c>
      <c r="I3700" s="14" t="s">
        <v>4927</v>
      </c>
      <c r="J3700" s="14" t="s">
        <v>5221</v>
      </c>
      <c r="K3700" s="16">
        <v>302.3</v>
      </c>
    </row>
    <row r="3701" spans="1:11">
      <c r="A3701" s="12" t="s">
        <v>6765</v>
      </c>
      <c r="B3701" s="12" t="s">
        <v>8723</v>
      </c>
      <c r="C3701" s="12" t="s">
        <v>8744</v>
      </c>
      <c r="D3701" s="13" t="s">
        <v>4931</v>
      </c>
      <c r="E3701" s="13" t="s">
        <v>5089</v>
      </c>
      <c r="F3701" s="13" t="s">
        <v>8748</v>
      </c>
      <c r="G3701" s="14" t="s">
        <v>4921</v>
      </c>
      <c r="H3701" s="14" t="s">
        <v>4946</v>
      </c>
      <c r="I3701" s="14" t="s">
        <v>4927</v>
      </c>
      <c r="J3701" s="14" t="s">
        <v>4956</v>
      </c>
      <c r="K3701" s="16">
        <v>302.3</v>
      </c>
    </row>
    <row r="3702" spans="1:11">
      <c r="A3702" s="12" t="s">
        <v>6765</v>
      </c>
      <c r="B3702" s="12" t="s">
        <v>8723</v>
      </c>
      <c r="C3702" s="12" t="s">
        <v>8744</v>
      </c>
      <c r="D3702" s="13" t="s">
        <v>4934</v>
      </c>
      <c r="E3702" s="13" t="s">
        <v>4934</v>
      </c>
      <c r="F3702" s="13" t="s">
        <v>8749</v>
      </c>
      <c r="G3702" s="14" t="s">
        <v>4921</v>
      </c>
      <c r="H3702" s="14" t="s">
        <v>4926</v>
      </c>
      <c r="I3702" s="14" t="s">
        <v>4927</v>
      </c>
      <c r="J3702" s="14" t="s">
        <v>4936</v>
      </c>
      <c r="K3702" s="16">
        <v>302.3</v>
      </c>
    </row>
    <row r="3703" spans="1:11">
      <c r="A3703" s="12" t="s">
        <v>6765</v>
      </c>
      <c r="B3703" s="12" t="s">
        <v>8723</v>
      </c>
      <c r="C3703" s="12" t="s">
        <v>8750</v>
      </c>
      <c r="D3703" s="13" t="s">
        <v>4918</v>
      </c>
      <c r="E3703" s="13" t="s">
        <v>4919</v>
      </c>
      <c r="F3703" s="13" t="s">
        <v>8751</v>
      </c>
      <c r="G3703" s="14" t="s">
        <v>4921</v>
      </c>
      <c r="H3703" s="14" t="s">
        <v>4974</v>
      </c>
      <c r="I3703" s="14" t="s">
        <v>4949</v>
      </c>
      <c r="J3703" s="14" t="s">
        <v>5007</v>
      </c>
      <c r="K3703" s="16">
        <v>70</v>
      </c>
    </row>
    <row r="3704" spans="1:11">
      <c r="A3704" s="12" t="s">
        <v>6765</v>
      </c>
      <c r="B3704" s="12" t="s">
        <v>8723</v>
      </c>
      <c r="C3704" s="12" t="s">
        <v>8750</v>
      </c>
      <c r="D3704" s="13" t="s">
        <v>4918</v>
      </c>
      <c r="E3704" s="13" t="s">
        <v>4919</v>
      </c>
      <c r="F3704" s="13" t="s">
        <v>8752</v>
      </c>
      <c r="G3704" s="14" t="s">
        <v>4921</v>
      </c>
      <c r="H3704" s="14" t="s">
        <v>4946</v>
      </c>
      <c r="I3704" s="14" t="s">
        <v>4949</v>
      </c>
      <c r="J3704" s="14" t="s">
        <v>5007</v>
      </c>
      <c r="K3704" s="16">
        <v>70</v>
      </c>
    </row>
    <row r="3705" spans="1:11">
      <c r="A3705" s="12" t="s">
        <v>6765</v>
      </c>
      <c r="B3705" s="12" t="s">
        <v>8723</v>
      </c>
      <c r="C3705" s="12" t="s">
        <v>8750</v>
      </c>
      <c r="D3705" s="13" t="s">
        <v>4918</v>
      </c>
      <c r="E3705" s="13" t="s">
        <v>4919</v>
      </c>
      <c r="F3705" s="13" t="s">
        <v>8753</v>
      </c>
      <c r="G3705" s="14" t="s">
        <v>4921</v>
      </c>
      <c r="H3705" s="14" t="s">
        <v>4946</v>
      </c>
      <c r="I3705" s="14" t="s">
        <v>4949</v>
      </c>
      <c r="J3705" s="14" t="s">
        <v>5007</v>
      </c>
      <c r="K3705" s="16">
        <v>70</v>
      </c>
    </row>
    <row r="3706" spans="1:11">
      <c r="A3706" s="12" t="s">
        <v>6765</v>
      </c>
      <c r="B3706" s="12" t="s">
        <v>8723</v>
      </c>
      <c r="C3706" s="12" t="s">
        <v>8750</v>
      </c>
      <c r="D3706" s="13" t="s">
        <v>4918</v>
      </c>
      <c r="E3706" s="13" t="s">
        <v>4919</v>
      </c>
      <c r="F3706" s="13" t="s">
        <v>8754</v>
      </c>
      <c r="G3706" s="14" t="s">
        <v>4921</v>
      </c>
      <c r="H3706" s="14" t="s">
        <v>5137</v>
      </c>
      <c r="I3706" s="14" t="s">
        <v>4949</v>
      </c>
      <c r="J3706" s="14" t="s">
        <v>5221</v>
      </c>
      <c r="K3706" s="16">
        <v>70</v>
      </c>
    </row>
    <row r="3707" spans="1:11">
      <c r="A3707" s="12" t="s">
        <v>6765</v>
      </c>
      <c r="B3707" s="12" t="s">
        <v>8723</v>
      </c>
      <c r="C3707" s="12" t="s">
        <v>8750</v>
      </c>
      <c r="D3707" s="13" t="s">
        <v>4918</v>
      </c>
      <c r="E3707" s="13" t="s">
        <v>4919</v>
      </c>
      <c r="F3707" s="13" t="s">
        <v>8755</v>
      </c>
      <c r="G3707" s="14" t="s">
        <v>4921</v>
      </c>
      <c r="H3707" s="14" t="s">
        <v>5137</v>
      </c>
      <c r="I3707" s="14" t="s">
        <v>4949</v>
      </c>
      <c r="J3707" s="14" t="s">
        <v>5007</v>
      </c>
      <c r="K3707" s="16">
        <v>70</v>
      </c>
    </row>
    <row r="3708" spans="1:11">
      <c r="A3708" s="12" t="s">
        <v>6765</v>
      </c>
      <c r="B3708" s="12" t="s">
        <v>8723</v>
      </c>
      <c r="C3708" s="12" t="s">
        <v>8750</v>
      </c>
      <c r="D3708" s="13" t="s">
        <v>4918</v>
      </c>
      <c r="E3708" s="13" t="s">
        <v>4919</v>
      </c>
      <c r="F3708" s="13" t="s">
        <v>8756</v>
      </c>
      <c r="G3708" s="14" t="s">
        <v>4921</v>
      </c>
      <c r="H3708" s="14" t="s">
        <v>4966</v>
      </c>
      <c r="I3708" s="14" t="s">
        <v>4949</v>
      </c>
      <c r="J3708" s="14" t="s">
        <v>5221</v>
      </c>
      <c r="K3708" s="16">
        <v>70</v>
      </c>
    </row>
    <row r="3709" spans="1:11">
      <c r="A3709" s="12" t="s">
        <v>6765</v>
      </c>
      <c r="B3709" s="12" t="s">
        <v>8723</v>
      </c>
      <c r="C3709" s="12" t="s">
        <v>8750</v>
      </c>
      <c r="D3709" s="13" t="s">
        <v>4918</v>
      </c>
      <c r="E3709" s="13" t="s">
        <v>4943</v>
      </c>
      <c r="F3709" s="13" t="s">
        <v>8757</v>
      </c>
      <c r="G3709" s="14" t="s">
        <v>4921</v>
      </c>
      <c r="H3709" s="14" t="s">
        <v>5037</v>
      </c>
      <c r="I3709" s="14" t="s">
        <v>4927</v>
      </c>
      <c r="J3709" s="14" t="s">
        <v>5007</v>
      </c>
      <c r="K3709" s="16">
        <v>70</v>
      </c>
    </row>
    <row r="3710" spans="1:11">
      <c r="A3710" s="12" t="s">
        <v>6765</v>
      </c>
      <c r="B3710" s="12" t="s">
        <v>8723</v>
      </c>
      <c r="C3710" s="12" t="s">
        <v>8750</v>
      </c>
      <c r="D3710" s="13" t="s">
        <v>4931</v>
      </c>
      <c r="E3710" s="13" t="s">
        <v>4932</v>
      </c>
      <c r="F3710" s="13" t="s">
        <v>6770</v>
      </c>
      <c r="G3710" s="14" t="s">
        <v>4921</v>
      </c>
      <c r="H3710" s="14" t="s">
        <v>5037</v>
      </c>
      <c r="I3710" s="14" t="s">
        <v>4927</v>
      </c>
      <c r="J3710" s="14" t="s">
        <v>4936</v>
      </c>
      <c r="K3710" s="16">
        <v>70</v>
      </c>
    </row>
    <row r="3711" spans="1:11">
      <c r="A3711" s="12" t="s">
        <v>6765</v>
      </c>
      <c r="B3711" s="12" t="s">
        <v>8723</v>
      </c>
      <c r="C3711" s="12" t="s">
        <v>8750</v>
      </c>
      <c r="D3711" s="13" t="s">
        <v>4931</v>
      </c>
      <c r="E3711" s="13" t="s">
        <v>4932</v>
      </c>
      <c r="F3711" s="13" t="s">
        <v>8758</v>
      </c>
      <c r="G3711" s="14" t="s">
        <v>4921</v>
      </c>
      <c r="H3711" s="14" t="s">
        <v>4938</v>
      </c>
      <c r="I3711" s="14" t="s">
        <v>8759</v>
      </c>
      <c r="J3711" s="14" t="s">
        <v>4936</v>
      </c>
      <c r="K3711" s="16">
        <v>70</v>
      </c>
    </row>
    <row r="3712" spans="1:11">
      <c r="A3712" s="12" t="s">
        <v>6765</v>
      </c>
      <c r="B3712" s="12" t="s">
        <v>8723</v>
      </c>
      <c r="C3712" s="12" t="s">
        <v>8750</v>
      </c>
      <c r="D3712" s="13" t="s">
        <v>4934</v>
      </c>
      <c r="E3712" s="13" t="s">
        <v>4934</v>
      </c>
      <c r="F3712" s="13" t="s">
        <v>8760</v>
      </c>
      <c r="G3712" s="14" t="s">
        <v>4921</v>
      </c>
      <c r="H3712" s="14" t="s">
        <v>5037</v>
      </c>
      <c r="I3712" s="14" t="s">
        <v>4927</v>
      </c>
      <c r="J3712" s="14" t="s">
        <v>4936</v>
      </c>
      <c r="K3712" s="16">
        <v>70</v>
      </c>
    </row>
    <row r="3713" spans="1:11">
      <c r="A3713" s="12" t="s">
        <v>6765</v>
      </c>
      <c r="B3713" s="12" t="s">
        <v>8723</v>
      </c>
      <c r="C3713" s="12" t="s">
        <v>8761</v>
      </c>
      <c r="D3713" s="13" t="s">
        <v>4918</v>
      </c>
      <c r="E3713" s="13" t="s">
        <v>4919</v>
      </c>
      <c r="F3713" s="13" t="s">
        <v>8762</v>
      </c>
      <c r="G3713" s="14" t="s">
        <v>4921</v>
      </c>
      <c r="H3713" s="14" t="s">
        <v>4988</v>
      </c>
      <c r="I3713" s="14" t="s">
        <v>5096</v>
      </c>
      <c r="J3713" s="14" t="s">
        <v>4924</v>
      </c>
      <c r="K3713" s="16">
        <v>129</v>
      </c>
    </row>
    <row r="3714" spans="1:11">
      <c r="A3714" s="12" t="s">
        <v>6765</v>
      </c>
      <c r="B3714" s="12" t="s">
        <v>8723</v>
      </c>
      <c r="C3714" s="12" t="s">
        <v>8761</v>
      </c>
      <c r="D3714" s="13" t="s">
        <v>4918</v>
      </c>
      <c r="E3714" s="13" t="s">
        <v>4919</v>
      </c>
      <c r="F3714" s="13" t="s">
        <v>8762</v>
      </c>
      <c r="G3714" s="14" t="s">
        <v>4921</v>
      </c>
      <c r="H3714" s="14" t="s">
        <v>4988</v>
      </c>
      <c r="I3714" s="14" t="s">
        <v>5096</v>
      </c>
      <c r="J3714" s="14" t="s">
        <v>4924</v>
      </c>
      <c r="K3714" s="16">
        <v>50</v>
      </c>
    </row>
    <row r="3715" spans="1:11">
      <c r="A3715" s="12" t="s">
        <v>6765</v>
      </c>
      <c r="B3715" s="12" t="s">
        <v>8723</v>
      </c>
      <c r="C3715" s="12" t="s">
        <v>8761</v>
      </c>
      <c r="D3715" s="13" t="s">
        <v>4918</v>
      </c>
      <c r="E3715" s="13" t="s">
        <v>4939</v>
      </c>
      <c r="F3715" s="13" t="s">
        <v>8763</v>
      </c>
      <c r="G3715" s="14" t="s">
        <v>4921</v>
      </c>
      <c r="H3715" s="14" t="s">
        <v>5037</v>
      </c>
      <c r="I3715" s="14" t="s">
        <v>4927</v>
      </c>
      <c r="J3715" s="14" t="s">
        <v>4924</v>
      </c>
      <c r="K3715" s="16">
        <v>129</v>
      </c>
    </row>
    <row r="3716" spans="1:11">
      <c r="A3716" s="12" t="s">
        <v>6765</v>
      </c>
      <c r="B3716" s="12" t="s">
        <v>8723</v>
      </c>
      <c r="C3716" s="12" t="s">
        <v>8761</v>
      </c>
      <c r="D3716" s="13" t="s">
        <v>4918</v>
      </c>
      <c r="E3716" s="13" t="s">
        <v>4939</v>
      </c>
      <c r="F3716" s="13" t="s">
        <v>8763</v>
      </c>
      <c r="G3716" s="14" t="s">
        <v>4921</v>
      </c>
      <c r="H3716" s="14" t="s">
        <v>5037</v>
      </c>
      <c r="I3716" s="14" t="s">
        <v>4927</v>
      </c>
      <c r="J3716" s="14" t="s">
        <v>4924</v>
      </c>
      <c r="K3716" s="16">
        <v>50</v>
      </c>
    </row>
    <row r="3717" spans="1:11">
      <c r="A3717" s="12" t="s">
        <v>6765</v>
      </c>
      <c r="B3717" s="12" t="s">
        <v>8723</v>
      </c>
      <c r="C3717" s="12" t="s">
        <v>8761</v>
      </c>
      <c r="D3717" s="13" t="s">
        <v>4918</v>
      </c>
      <c r="E3717" s="13" t="s">
        <v>4943</v>
      </c>
      <c r="F3717" s="13" t="s">
        <v>8764</v>
      </c>
      <c r="G3717" s="14" t="s">
        <v>4921</v>
      </c>
      <c r="H3717" s="14" t="s">
        <v>5037</v>
      </c>
      <c r="I3717" s="14" t="s">
        <v>4927</v>
      </c>
      <c r="J3717" s="14" t="s">
        <v>4924</v>
      </c>
      <c r="K3717" s="16">
        <v>129</v>
      </c>
    </row>
    <row r="3718" spans="1:11">
      <c r="A3718" s="12" t="s">
        <v>6765</v>
      </c>
      <c r="B3718" s="12" t="s">
        <v>8723</v>
      </c>
      <c r="C3718" s="12" t="s">
        <v>8761</v>
      </c>
      <c r="D3718" s="13" t="s">
        <v>4918</v>
      </c>
      <c r="E3718" s="13" t="s">
        <v>4943</v>
      </c>
      <c r="F3718" s="13" t="s">
        <v>8764</v>
      </c>
      <c r="G3718" s="14" t="s">
        <v>4921</v>
      </c>
      <c r="H3718" s="14" t="s">
        <v>5037</v>
      </c>
      <c r="I3718" s="14" t="s">
        <v>4927</v>
      </c>
      <c r="J3718" s="14" t="s">
        <v>4924</v>
      </c>
      <c r="K3718" s="16">
        <v>50</v>
      </c>
    </row>
    <row r="3719" spans="1:11">
      <c r="A3719" s="12" t="s">
        <v>6765</v>
      </c>
      <c r="B3719" s="12" t="s">
        <v>8723</v>
      </c>
      <c r="C3719" s="12" t="s">
        <v>8761</v>
      </c>
      <c r="D3719" s="13" t="s">
        <v>4931</v>
      </c>
      <c r="E3719" s="13" t="s">
        <v>4932</v>
      </c>
      <c r="F3719" s="13" t="s">
        <v>8765</v>
      </c>
      <c r="G3719" s="14" t="s">
        <v>4921</v>
      </c>
      <c r="H3719" s="14" t="s">
        <v>4926</v>
      </c>
      <c r="I3719" s="14" t="s">
        <v>4927</v>
      </c>
      <c r="J3719" s="14" t="s">
        <v>4924</v>
      </c>
      <c r="K3719" s="16">
        <v>129</v>
      </c>
    </row>
    <row r="3720" spans="1:11">
      <c r="A3720" s="12" t="s">
        <v>6765</v>
      </c>
      <c r="B3720" s="12" t="s">
        <v>8723</v>
      </c>
      <c r="C3720" s="12" t="s">
        <v>8761</v>
      </c>
      <c r="D3720" s="13" t="s">
        <v>4931</v>
      </c>
      <c r="E3720" s="13" t="s">
        <v>4932</v>
      </c>
      <c r="F3720" s="13" t="s">
        <v>8765</v>
      </c>
      <c r="G3720" s="14" t="s">
        <v>4921</v>
      </c>
      <c r="H3720" s="14" t="s">
        <v>4926</v>
      </c>
      <c r="I3720" s="14" t="s">
        <v>4927</v>
      </c>
      <c r="J3720" s="14" t="s">
        <v>4924</v>
      </c>
      <c r="K3720" s="16">
        <v>50</v>
      </c>
    </row>
    <row r="3721" spans="1:11">
      <c r="A3721" s="12" t="s">
        <v>6765</v>
      </c>
      <c r="B3721" s="12" t="s">
        <v>8723</v>
      </c>
      <c r="C3721" s="12" t="s">
        <v>8761</v>
      </c>
      <c r="D3721" s="13" t="s">
        <v>4934</v>
      </c>
      <c r="E3721" s="13" t="s">
        <v>4934</v>
      </c>
      <c r="F3721" s="13" t="s">
        <v>4999</v>
      </c>
      <c r="G3721" s="14" t="s">
        <v>4921</v>
      </c>
      <c r="H3721" s="14" t="s">
        <v>4926</v>
      </c>
      <c r="I3721" s="14" t="s">
        <v>4927</v>
      </c>
      <c r="J3721" s="14" t="s">
        <v>4936</v>
      </c>
      <c r="K3721" s="16">
        <v>129</v>
      </c>
    </row>
    <row r="3722" spans="1:11">
      <c r="A3722" s="12" t="s">
        <v>6765</v>
      </c>
      <c r="B3722" s="12" t="s">
        <v>8723</v>
      </c>
      <c r="C3722" s="12" t="s">
        <v>8761</v>
      </c>
      <c r="D3722" s="13" t="s">
        <v>4934</v>
      </c>
      <c r="E3722" s="13" t="s">
        <v>4934</v>
      </c>
      <c r="F3722" s="13" t="s">
        <v>4999</v>
      </c>
      <c r="G3722" s="14" t="s">
        <v>4921</v>
      </c>
      <c r="H3722" s="14" t="s">
        <v>4926</v>
      </c>
      <c r="I3722" s="14" t="s">
        <v>4927</v>
      </c>
      <c r="J3722" s="14" t="s">
        <v>4936</v>
      </c>
      <c r="K3722" s="16">
        <v>50</v>
      </c>
    </row>
    <row r="3723" spans="1:11">
      <c r="A3723" s="12" t="s">
        <v>6765</v>
      </c>
      <c r="B3723" s="12" t="s">
        <v>8723</v>
      </c>
      <c r="C3723" s="12" t="s">
        <v>8766</v>
      </c>
      <c r="D3723" s="13"/>
      <c r="E3723" s="13"/>
      <c r="F3723" s="13"/>
      <c r="G3723" s="14"/>
      <c r="H3723" s="14"/>
      <c r="I3723" s="14"/>
      <c r="J3723" s="14"/>
      <c r="K3723" s="16">
        <v>80</v>
      </c>
    </row>
    <row r="3724" spans="1:11">
      <c r="A3724" s="12" t="s">
        <v>6765</v>
      </c>
      <c r="B3724" s="12" t="s">
        <v>8723</v>
      </c>
      <c r="C3724" s="12" t="s">
        <v>8767</v>
      </c>
      <c r="D3724" s="13"/>
      <c r="E3724" s="13"/>
      <c r="F3724" s="13"/>
      <c r="G3724" s="14"/>
      <c r="H3724" s="14"/>
      <c r="I3724" s="14"/>
      <c r="J3724" s="14"/>
      <c r="K3724" s="16">
        <v>252</v>
      </c>
    </row>
    <row r="3725" spans="1:11">
      <c r="A3725" s="12" t="s">
        <v>6765</v>
      </c>
      <c r="B3725" s="12" t="s">
        <v>8723</v>
      </c>
      <c r="C3725" s="12" t="s">
        <v>8768</v>
      </c>
      <c r="D3725" s="13" t="s">
        <v>4918</v>
      </c>
      <c r="E3725" s="13" t="s">
        <v>4919</v>
      </c>
      <c r="F3725" s="13" t="s">
        <v>8758</v>
      </c>
      <c r="G3725" s="14" t="s">
        <v>4921</v>
      </c>
      <c r="H3725" s="14" t="s">
        <v>4938</v>
      </c>
      <c r="I3725" s="14" t="s">
        <v>8759</v>
      </c>
      <c r="J3725" s="14" t="s">
        <v>4988</v>
      </c>
      <c r="K3725" s="16">
        <v>32.5</v>
      </c>
    </row>
    <row r="3726" spans="1:11">
      <c r="A3726" s="12" t="s">
        <v>6765</v>
      </c>
      <c r="B3726" s="12" t="s">
        <v>8723</v>
      </c>
      <c r="C3726" s="12" t="s">
        <v>8768</v>
      </c>
      <c r="D3726" s="13" t="s">
        <v>4918</v>
      </c>
      <c r="E3726" s="13" t="s">
        <v>4919</v>
      </c>
      <c r="F3726" s="13" t="s">
        <v>8769</v>
      </c>
      <c r="G3726" s="14" t="s">
        <v>4921</v>
      </c>
      <c r="H3726" s="14" t="s">
        <v>4988</v>
      </c>
      <c r="I3726" s="14" t="s">
        <v>5096</v>
      </c>
      <c r="J3726" s="14" t="s">
        <v>4974</v>
      </c>
      <c r="K3726" s="16">
        <v>32.5</v>
      </c>
    </row>
    <row r="3727" spans="1:11">
      <c r="A3727" s="12" t="s">
        <v>6765</v>
      </c>
      <c r="B3727" s="12" t="s">
        <v>8723</v>
      </c>
      <c r="C3727" s="12" t="s">
        <v>8768</v>
      </c>
      <c r="D3727" s="13" t="s">
        <v>4918</v>
      </c>
      <c r="E3727" s="13" t="s">
        <v>4919</v>
      </c>
      <c r="F3727" s="13" t="s">
        <v>8770</v>
      </c>
      <c r="G3727" s="14" t="s">
        <v>4921</v>
      </c>
      <c r="H3727" s="14" t="s">
        <v>4974</v>
      </c>
      <c r="I3727" s="14" t="s">
        <v>5096</v>
      </c>
      <c r="J3727" s="14" t="s">
        <v>4966</v>
      </c>
      <c r="K3727" s="16">
        <v>32.5</v>
      </c>
    </row>
    <row r="3728" spans="1:11">
      <c r="A3728" s="12" t="s">
        <v>6765</v>
      </c>
      <c r="B3728" s="12" t="s">
        <v>8723</v>
      </c>
      <c r="C3728" s="12" t="s">
        <v>8768</v>
      </c>
      <c r="D3728" s="13" t="s">
        <v>4918</v>
      </c>
      <c r="E3728" s="13" t="s">
        <v>4919</v>
      </c>
      <c r="F3728" s="13" t="s">
        <v>8754</v>
      </c>
      <c r="G3728" s="14" t="s">
        <v>4921</v>
      </c>
      <c r="H3728" s="14" t="s">
        <v>5137</v>
      </c>
      <c r="I3728" s="14" t="s">
        <v>4949</v>
      </c>
      <c r="J3728" s="14" t="s">
        <v>4988</v>
      </c>
      <c r="K3728" s="16">
        <v>32.5</v>
      </c>
    </row>
    <row r="3729" spans="1:11">
      <c r="A3729" s="12" t="s">
        <v>6765</v>
      </c>
      <c r="B3729" s="12" t="s">
        <v>8723</v>
      </c>
      <c r="C3729" s="12" t="s">
        <v>8768</v>
      </c>
      <c r="D3729" s="13" t="s">
        <v>4918</v>
      </c>
      <c r="E3729" s="13" t="s">
        <v>4919</v>
      </c>
      <c r="F3729" s="13" t="s">
        <v>8771</v>
      </c>
      <c r="G3729" s="14" t="s">
        <v>4921</v>
      </c>
      <c r="H3729" s="14" t="s">
        <v>5137</v>
      </c>
      <c r="I3729" s="14" t="s">
        <v>5098</v>
      </c>
      <c r="J3729" s="14" t="s">
        <v>4946</v>
      </c>
      <c r="K3729" s="16">
        <v>32.5</v>
      </c>
    </row>
    <row r="3730" spans="1:11">
      <c r="A3730" s="12" t="s">
        <v>6765</v>
      </c>
      <c r="B3730" s="12" t="s">
        <v>8723</v>
      </c>
      <c r="C3730" s="12" t="s">
        <v>8768</v>
      </c>
      <c r="D3730" s="13" t="s">
        <v>4918</v>
      </c>
      <c r="E3730" s="13" t="s">
        <v>4919</v>
      </c>
      <c r="F3730" s="13" t="s">
        <v>8772</v>
      </c>
      <c r="G3730" s="14" t="s">
        <v>4921</v>
      </c>
      <c r="H3730" s="14" t="s">
        <v>4974</v>
      </c>
      <c r="I3730" s="14" t="s">
        <v>5114</v>
      </c>
      <c r="J3730" s="14" t="s">
        <v>4988</v>
      </c>
      <c r="K3730" s="16">
        <v>32.5</v>
      </c>
    </row>
    <row r="3731" spans="1:11">
      <c r="A3731" s="12" t="s">
        <v>6765</v>
      </c>
      <c r="B3731" s="12" t="s">
        <v>8723</v>
      </c>
      <c r="C3731" s="12" t="s">
        <v>8768</v>
      </c>
      <c r="D3731" s="13" t="s">
        <v>4918</v>
      </c>
      <c r="E3731" s="13" t="s">
        <v>4919</v>
      </c>
      <c r="F3731" s="13" t="s">
        <v>8773</v>
      </c>
      <c r="G3731" s="14" t="s">
        <v>4921</v>
      </c>
      <c r="H3731" s="14" t="s">
        <v>5007</v>
      </c>
      <c r="I3731" s="14" t="s">
        <v>5096</v>
      </c>
      <c r="J3731" s="14" t="s">
        <v>5137</v>
      </c>
      <c r="K3731" s="16">
        <v>32.5</v>
      </c>
    </row>
    <row r="3732" spans="1:11">
      <c r="A3732" s="12" t="s">
        <v>6765</v>
      </c>
      <c r="B3732" s="12" t="s">
        <v>8723</v>
      </c>
      <c r="C3732" s="12" t="s">
        <v>8768</v>
      </c>
      <c r="D3732" s="13" t="s">
        <v>4918</v>
      </c>
      <c r="E3732" s="13" t="s">
        <v>4939</v>
      </c>
      <c r="F3732" s="13" t="s">
        <v>8774</v>
      </c>
      <c r="G3732" s="14" t="s">
        <v>4921</v>
      </c>
      <c r="H3732" s="14" t="s">
        <v>4974</v>
      </c>
      <c r="I3732" s="14" t="s">
        <v>4927</v>
      </c>
      <c r="J3732" s="14" t="s">
        <v>5221</v>
      </c>
      <c r="K3732" s="16">
        <v>32.5</v>
      </c>
    </row>
    <row r="3733" spans="1:11">
      <c r="A3733" s="12" t="s">
        <v>6765</v>
      </c>
      <c r="B3733" s="12" t="s">
        <v>8723</v>
      </c>
      <c r="C3733" s="12" t="s">
        <v>8768</v>
      </c>
      <c r="D3733" s="13" t="s">
        <v>4918</v>
      </c>
      <c r="E3733" s="13" t="s">
        <v>4939</v>
      </c>
      <c r="F3733" s="13" t="s">
        <v>8753</v>
      </c>
      <c r="G3733" s="14" t="s">
        <v>4921</v>
      </c>
      <c r="H3733" s="14" t="s">
        <v>4946</v>
      </c>
      <c r="I3733" s="14" t="s">
        <v>4949</v>
      </c>
      <c r="J3733" s="14" t="s">
        <v>4988</v>
      </c>
      <c r="K3733" s="16">
        <v>32.5</v>
      </c>
    </row>
    <row r="3734" spans="1:11">
      <c r="A3734" s="12" t="s">
        <v>6765</v>
      </c>
      <c r="B3734" s="12" t="s">
        <v>8723</v>
      </c>
      <c r="C3734" s="12" t="s">
        <v>8768</v>
      </c>
      <c r="D3734" s="13" t="s">
        <v>4918</v>
      </c>
      <c r="E3734" s="13" t="s">
        <v>4939</v>
      </c>
      <c r="F3734" s="13" t="s">
        <v>8775</v>
      </c>
      <c r="G3734" s="14" t="s">
        <v>4921</v>
      </c>
      <c r="H3734" s="14" t="s">
        <v>4926</v>
      </c>
      <c r="I3734" s="14" t="s">
        <v>4927</v>
      </c>
      <c r="J3734" s="14" t="s">
        <v>4936</v>
      </c>
      <c r="K3734" s="16">
        <v>32.5</v>
      </c>
    </row>
    <row r="3735" spans="1:11">
      <c r="A3735" s="12" t="s">
        <v>6765</v>
      </c>
      <c r="B3735" s="12" t="s">
        <v>8723</v>
      </c>
      <c r="C3735" s="12" t="s">
        <v>8768</v>
      </c>
      <c r="D3735" s="13" t="s">
        <v>4918</v>
      </c>
      <c r="E3735" s="13" t="s">
        <v>4939</v>
      </c>
      <c r="F3735" s="13" t="s">
        <v>8776</v>
      </c>
      <c r="G3735" s="14" t="s">
        <v>4921</v>
      </c>
      <c r="H3735" s="14" t="s">
        <v>5037</v>
      </c>
      <c r="I3735" s="14" t="s">
        <v>4927</v>
      </c>
      <c r="J3735" s="14" t="s">
        <v>5056</v>
      </c>
      <c r="K3735" s="16">
        <v>32.5</v>
      </c>
    </row>
    <row r="3736" spans="1:11">
      <c r="A3736" s="12" t="s">
        <v>6765</v>
      </c>
      <c r="B3736" s="12" t="s">
        <v>8723</v>
      </c>
      <c r="C3736" s="12" t="s">
        <v>8768</v>
      </c>
      <c r="D3736" s="13" t="s">
        <v>4931</v>
      </c>
      <c r="E3736" s="13" t="s">
        <v>5089</v>
      </c>
      <c r="F3736" s="13" t="s">
        <v>8777</v>
      </c>
      <c r="G3736" s="14" t="s">
        <v>4921</v>
      </c>
      <c r="H3736" s="14" t="s">
        <v>8778</v>
      </c>
      <c r="I3736" s="14" t="s">
        <v>5088</v>
      </c>
      <c r="J3736" s="14" t="s">
        <v>4924</v>
      </c>
      <c r="K3736" s="16">
        <v>32.5</v>
      </c>
    </row>
    <row r="3737" spans="1:11">
      <c r="A3737" s="12" t="s">
        <v>6765</v>
      </c>
      <c r="B3737" s="12" t="s">
        <v>8723</v>
      </c>
      <c r="C3737" s="12" t="s">
        <v>8768</v>
      </c>
      <c r="D3737" s="13" t="s">
        <v>4931</v>
      </c>
      <c r="E3737" s="13" t="s">
        <v>4932</v>
      </c>
      <c r="F3737" s="13" t="s">
        <v>8779</v>
      </c>
      <c r="G3737" s="14" t="s">
        <v>4921</v>
      </c>
      <c r="H3737" s="14" t="s">
        <v>4924</v>
      </c>
      <c r="I3737" s="14" t="s">
        <v>4927</v>
      </c>
      <c r="J3737" s="14" t="s">
        <v>5137</v>
      </c>
      <c r="K3737" s="16">
        <v>32.5</v>
      </c>
    </row>
    <row r="3738" spans="1:11">
      <c r="A3738" s="12" t="s">
        <v>6765</v>
      </c>
      <c r="B3738" s="12" t="s">
        <v>8723</v>
      </c>
      <c r="C3738" s="12" t="s">
        <v>8768</v>
      </c>
      <c r="D3738" s="13" t="s">
        <v>4931</v>
      </c>
      <c r="E3738" s="13" t="s">
        <v>4932</v>
      </c>
      <c r="F3738" s="13" t="s">
        <v>8780</v>
      </c>
      <c r="G3738" s="14" t="s">
        <v>4921</v>
      </c>
      <c r="H3738" s="14" t="s">
        <v>5192</v>
      </c>
      <c r="I3738" s="14" t="s">
        <v>4949</v>
      </c>
      <c r="J3738" s="14" t="s">
        <v>5007</v>
      </c>
      <c r="K3738" s="16">
        <v>32.5</v>
      </c>
    </row>
    <row r="3739" spans="1:11">
      <c r="A3739" s="12" t="s">
        <v>6765</v>
      </c>
      <c r="B3739" s="12" t="s">
        <v>8723</v>
      </c>
      <c r="C3739" s="12" t="s">
        <v>8768</v>
      </c>
      <c r="D3739" s="13" t="s">
        <v>4934</v>
      </c>
      <c r="E3739" s="13" t="s">
        <v>4998</v>
      </c>
      <c r="F3739" s="13" t="s">
        <v>8781</v>
      </c>
      <c r="G3739" s="14" t="s">
        <v>4921</v>
      </c>
      <c r="H3739" s="14" t="s">
        <v>4926</v>
      </c>
      <c r="I3739" s="14" t="s">
        <v>4927</v>
      </c>
      <c r="J3739" s="14" t="s">
        <v>5007</v>
      </c>
      <c r="K3739" s="16">
        <v>32.5</v>
      </c>
    </row>
    <row r="3740" spans="1:11">
      <c r="A3740" s="12" t="s">
        <v>6765</v>
      </c>
      <c r="B3740" s="12" t="s">
        <v>8723</v>
      </c>
      <c r="C3740" s="12" t="s">
        <v>8782</v>
      </c>
      <c r="D3740" s="13" t="s">
        <v>4918</v>
      </c>
      <c r="E3740" s="13" t="s">
        <v>4919</v>
      </c>
      <c r="F3740" s="13" t="s">
        <v>8783</v>
      </c>
      <c r="G3740" s="14" t="s">
        <v>4921</v>
      </c>
      <c r="H3740" s="14" t="s">
        <v>4926</v>
      </c>
      <c r="I3740" s="14" t="s">
        <v>4927</v>
      </c>
      <c r="J3740" s="14" t="s">
        <v>4924</v>
      </c>
      <c r="K3740" s="16">
        <v>27</v>
      </c>
    </row>
    <row r="3741" spans="1:11">
      <c r="A3741" s="12" t="s">
        <v>6765</v>
      </c>
      <c r="B3741" s="12" t="s">
        <v>8723</v>
      </c>
      <c r="C3741" s="12" t="s">
        <v>8782</v>
      </c>
      <c r="D3741" s="13" t="s">
        <v>4918</v>
      </c>
      <c r="E3741" s="13" t="s">
        <v>4919</v>
      </c>
      <c r="F3741" s="13" t="s">
        <v>8784</v>
      </c>
      <c r="G3741" s="14" t="s">
        <v>4921</v>
      </c>
      <c r="H3741" s="14" t="s">
        <v>5007</v>
      </c>
      <c r="I3741" s="14" t="s">
        <v>4947</v>
      </c>
      <c r="J3741" s="14" t="s">
        <v>4974</v>
      </c>
      <c r="K3741" s="16">
        <v>27</v>
      </c>
    </row>
    <row r="3742" spans="1:11">
      <c r="A3742" s="12" t="s">
        <v>6765</v>
      </c>
      <c r="B3742" s="12" t="s">
        <v>8723</v>
      </c>
      <c r="C3742" s="12" t="s">
        <v>8782</v>
      </c>
      <c r="D3742" s="13" t="s">
        <v>4918</v>
      </c>
      <c r="E3742" s="13" t="s">
        <v>4919</v>
      </c>
      <c r="F3742" s="13" t="s">
        <v>5919</v>
      </c>
      <c r="G3742" s="14" t="s">
        <v>4921</v>
      </c>
      <c r="H3742" s="14" t="s">
        <v>5137</v>
      </c>
      <c r="I3742" s="14" t="s">
        <v>5098</v>
      </c>
      <c r="J3742" s="14" t="s">
        <v>4974</v>
      </c>
      <c r="K3742" s="16">
        <v>27</v>
      </c>
    </row>
    <row r="3743" spans="1:11">
      <c r="A3743" s="12" t="s">
        <v>6765</v>
      </c>
      <c r="B3743" s="12" t="s">
        <v>8723</v>
      </c>
      <c r="C3743" s="12" t="s">
        <v>8782</v>
      </c>
      <c r="D3743" s="13" t="s">
        <v>4918</v>
      </c>
      <c r="E3743" s="13" t="s">
        <v>4919</v>
      </c>
      <c r="F3743" s="13" t="s">
        <v>8785</v>
      </c>
      <c r="G3743" s="14" t="s">
        <v>4921</v>
      </c>
      <c r="H3743" s="14" t="s">
        <v>4952</v>
      </c>
      <c r="I3743" s="14" t="s">
        <v>4927</v>
      </c>
      <c r="J3743" s="14" t="s">
        <v>4936</v>
      </c>
      <c r="K3743" s="16">
        <v>27</v>
      </c>
    </row>
    <row r="3744" spans="1:11">
      <c r="A3744" s="12" t="s">
        <v>6765</v>
      </c>
      <c r="B3744" s="12" t="s">
        <v>8723</v>
      </c>
      <c r="C3744" s="12" t="s">
        <v>8782</v>
      </c>
      <c r="D3744" s="13" t="s">
        <v>4918</v>
      </c>
      <c r="E3744" s="13" t="s">
        <v>4919</v>
      </c>
      <c r="F3744" s="13" t="s">
        <v>8786</v>
      </c>
      <c r="G3744" s="14" t="s">
        <v>4921</v>
      </c>
      <c r="H3744" s="14" t="s">
        <v>5007</v>
      </c>
      <c r="I3744" s="14" t="s">
        <v>4947</v>
      </c>
      <c r="J3744" s="14" t="s">
        <v>4974</v>
      </c>
      <c r="K3744" s="16">
        <v>27</v>
      </c>
    </row>
    <row r="3745" spans="1:11">
      <c r="A3745" s="12" t="s">
        <v>6765</v>
      </c>
      <c r="B3745" s="12" t="s">
        <v>8723</v>
      </c>
      <c r="C3745" s="12" t="s">
        <v>8782</v>
      </c>
      <c r="D3745" s="13" t="s">
        <v>4918</v>
      </c>
      <c r="E3745" s="13" t="s">
        <v>4919</v>
      </c>
      <c r="F3745" s="13" t="s">
        <v>8787</v>
      </c>
      <c r="G3745" s="14" t="s">
        <v>4921</v>
      </c>
      <c r="H3745" s="14" t="s">
        <v>5137</v>
      </c>
      <c r="I3745" s="14" t="s">
        <v>5098</v>
      </c>
      <c r="J3745" s="14" t="s">
        <v>4936</v>
      </c>
      <c r="K3745" s="16">
        <v>27</v>
      </c>
    </row>
    <row r="3746" spans="1:11">
      <c r="A3746" s="12" t="s">
        <v>6765</v>
      </c>
      <c r="B3746" s="12" t="s">
        <v>8723</v>
      </c>
      <c r="C3746" s="12" t="s">
        <v>8782</v>
      </c>
      <c r="D3746" s="13" t="s">
        <v>4918</v>
      </c>
      <c r="E3746" s="13" t="s">
        <v>4939</v>
      </c>
      <c r="F3746" s="13" t="s">
        <v>8788</v>
      </c>
      <c r="G3746" s="14" t="s">
        <v>4921</v>
      </c>
      <c r="H3746" s="14" t="s">
        <v>4952</v>
      </c>
      <c r="I3746" s="14" t="s">
        <v>4927</v>
      </c>
      <c r="J3746" s="14" t="s">
        <v>4974</v>
      </c>
      <c r="K3746" s="16">
        <v>27</v>
      </c>
    </row>
    <row r="3747" spans="1:11">
      <c r="A3747" s="12" t="s">
        <v>6765</v>
      </c>
      <c r="B3747" s="12" t="s">
        <v>8723</v>
      </c>
      <c r="C3747" s="12" t="s">
        <v>8782</v>
      </c>
      <c r="D3747" s="13" t="s">
        <v>4931</v>
      </c>
      <c r="E3747" s="13" t="s">
        <v>4932</v>
      </c>
      <c r="F3747" s="13" t="s">
        <v>8789</v>
      </c>
      <c r="G3747" s="14" t="s">
        <v>4921</v>
      </c>
      <c r="H3747" s="14" t="s">
        <v>4926</v>
      </c>
      <c r="I3747" s="14" t="s">
        <v>4927</v>
      </c>
      <c r="J3747" s="14" t="s">
        <v>4924</v>
      </c>
      <c r="K3747" s="16">
        <v>27</v>
      </c>
    </row>
    <row r="3748" spans="1:11">
      <c r="A3748" s="12" t="s">
        <v>6765</v>
      </c>
      <c r="B3748" s="12" t="s">
        <v>8723</v>
      </c>
      <c r="C3748" s="12" t="s">
        <v>8782</v>
      </c>
      <c r="D3748" s="13" t="s">
        <v>4934</v>
      </c>
      <c r="E3748" s="13" t="s">
        <v>4998</v>
      </c>
      <c r="F3748" s="13" t="s">
        <v>4999</v>
      </c>
      <c r="G3748" s="14" t="s">
        <v>4921</v>
      </c>
      <c r="H3748" s="14" t="s">
        <v>4926</v>
      </c>
      <c r="I3748" s="14" t="s">
        <v>4927</v>
      </c>
      <c r="J3748" s="14" t="s">
        <v>4936</v>
      </c>
      <c r="K3748" s="16">
        <v>27</v>
      </c>
    </row>
    <row r="3749" spans="1:11">
      <c r="A3749" s="12" t="s">
        <v>6765</v>
      </c>
      <c r="B3749" s="12" t="s">
        <v>8723</v>
      </c>
      <c r="C3749" s="12" t="s">
        <v>8790</v>
      </c>
      <c r="D3749" s="13" t="s">
        <v>4918</v>
      </c>
      <c r="E3749" s="13" t="s">
        <v>4919</v>
      </c>
      <c r="F3749" s="13" t="s">
        <v>8791</v>
      </c>
      <c r="G3749" s="14" t="s">
        <v>4921</v>
      </c>
      <c r="H3749" s="14" t="s">
        <v>4988</v>
      </c>
      <c r="I3749" s="14" t="s">
        <v>5114</v>
      </c>
      <c r="J3749" s="14" t="s">
        <v>4924</v>
      </c>
      <c r="K3749" s="16">
        <v>46</v>
      </c>
    </row>
    <row r="3750" spans="1:11">
      <c r="A3750" s="12" t="s">
        <v>6765</v>
      </c>
      <c r="B3750" s="12" t="s">
        <v>8723</v>
      </c>
      <c r="C3750" s="12" t="s">
        <v>8790</v>
      </c>
      <c r="D3750" s="13" t="s">
        <v>4918</v>
      </c>
      <c r="E3750" s="13" t="s">
        <v>4919</v>
      </c>
      <c r="F3750" s="13" t="s">
        <v>8792</v>
      </c>
      <c r="G3750" s="14" t="s">
        <v>4921</v>
      </c>
      <c r="H3750" s="14" t="s">
        <v>4974</v>
      </c>
      <c r="I3750" s="14" t="s">
        <v>4947</v>
      </c>
      <c r="J3750" s="14" t="s">
        <v>4924</v>
      </c>
      <c r="K3750" s="16">
        <v>46</v>
      </c>
    </row>
    <row r="3751" spans="1:11">
      <c r="A3751" s="12" t="s">
        <v>6765</v>
      </c>
      <c r="B3751" s="12" t="s">
        <v>8723</v>
      </c>
      <c r="C3751" s="12" t="s">
        <v>8790</v>
      </c>
      <c r="D3751" s="13" t="s">
        <v>4931</v>
      </c>
      <c r="E3751" s="13" t="s">
        <v>5089</v>
      </c>
      <c r="F3751" s="13" t="s">
        <v>8793</v>
      </c>
      <c r="G3751" s="14" t="s">
        <v>4921</v>
      </c>
      <c r="H3751" s="14" t="s">
        <v>4988</v>
      </c>
      <c r="I3751" s="14" t="s">
        <v>5114</v>
      </c>
      <c r="J3751" s="14" t="s">
        <v>4924</v>
      </c>
      <c r="K3751" s="16">
        <v>46</v>
      </c>
    </row>
    <row r="3752" spans="1:11">
      <c r="A3752" s="12" t="s">
        <v>6765</v>
      </c>
      <c r="B3752" s="12" t="s">
        <v>8723</v>
      </c>
      <c r="C3752" s="12" t="s">
        <v>8790</v>
      </c>
      <c r="D3752" s="13" t="s">
        <v>4934</v>
      </c>
      <c r="E3752" s="13" t="s">
        <v>4998</v>
      </c>
      <c r="F3752" s="13" t="s">
        <v>4999</v>
      </c>
      <c r="G3752" s="14" t="s">
        <v>4921</v>
      </c>
      <c r="H3752" s="14" t="s">
        <v>4926</v>
      </c>
      <c r="I3752" s="14" t="s">
        <v>4927</v>
      </c>
      <c r="J3752" s="14" t="s">
        <v>4936</v>
      </c>
      <c r="K3752" s="16">
        <v>46</v>
      </c>
    </row>
    <row r="3753" spans="1:11">
      <c r="A3753" s="12" t="s">
        <v>6765</v>
      </c>
      <c r="B3753" s="12" t="s">
        <v>8723</v>
      </c>
      <c r="C3753" s="12" t="s">
        <v>8790</v>
      </c>
      <c r="D3753" s="13" t="s">
        <v>4940</v>
      </c>
      <c r="E3753" s="13" t="s">
        <v>4941</v>
      </c>
      <c r="F3753" s="13" t="s">
        <v>8794</v>
      </c>
      <c r="G3753" s="14" t="s">
        <v>5004</v>
      </c>
      <c r="H3753" s="14" t="s">
        <v>4924</v>
      </c>
      <c r="I3753" s="14" t="s">
        <v>6951</v>
      </c>
      <c r="J3753" s="14" t="s">
        <v>4924</v>
      </c>
      <c r="K3753" s="16">
        <v>46</v>
      </c>
    </row>
    <row r="3754" spans="1:11">
      <c r="A3754" s="12" t="s">
        <v>6765</v>
      </c>
      <c r="B3754" s="12" t="s">
        <v>8723</v>
      </c>
      <c r="C3754" s="12" t="s">
        <v>8795</v>
      </c>
      <c r="D3754" s="13" t="s">
        <v>4918</v>
      </c>
      <c r="E3754" s="13" t="s">
        <v>4919</v>
      </c>
      <c r="F3754" s="13" t="s">
        <v>8796</v>
      </c>
      <c r="G3754" s="14" t="s">
        <v>4921</v>
      </c>
      <c r="H3754" s="14" t="s">
        <v>4922</v>
      </c>
      <c r="I3754" s="14" t="s">
        <v>5427</v>
      </c>
      <c r="J3754" s="14" t="s">
        <v>4956</v>
      </c>
      <c r="K3754" s="16">
        <v>30</v>
      </c>
    </row>
    <row r="3755" spans="1:11">
      <c r="A3755" s="12" t="s">
        <v>6765</v>
      </c>
      <c r="B3755" s="12" t="s">
        <v>8723</v>
      </c>
      <c r="C3755" s="12" t="s">
        <v>8795</v>
      </c>
      <c r="D3755" s="13" t="s">
        <v>4918</v>
      </c>
      <c r="E3755" s="13" t="s">
        <v>4919</v>
      </c>
      <c r="F3755" s="13" t="s">
        <v>8797</v>
      </c>
      <c r="G3755" s="14" t="s">
        <v>4921</v>
      </c>
      <c r="H3755" s="14" t="s">
        <v>5137</v>
      </c>
      <c r="I3755" s="14" t="s">
        <v>4947</v>
      </c>
      <c r="J3755" s="14" t="s">
        <v>4956</v>
      </c>
      <c r="K3755" s="16">
        <v>30</v>
      </c>
    </row>
    <row r="3756" spans="1:11">
      <c r="A3756" s="12" t="s">
        <v>6765</v>
      </c>
      <c r="B3756" s="12" t="s">
        <v>8723</v>
      </c>
      <c r="C3756" s="12" t="s">
        <v>8795</v>
      </c>
      <c r="D3756" s="13" t="s">
        <v>4931</v>
      </c>
      <c r="E3756" s="13" t="s">
        <v>5089</v>
      </c>
      <c r="F3756" s="13" t="s">
        <v>8798</v>
      </c>
      <c r="G3756" s="14" t="s">
        <v>4921</v>
      </c>
      <c r="H3756" s="14" t="s">
        <v>6993</v>
      </c>
      <c r="I3756" s="14" t="s">
        <v>6839</v>
      </c>
      <c r="J3756" s="14" t="s">
        <v>4924</v>
      </c>
      <c r="K3756" s="16">
        <v>30</v>
      </c>
    </row>
    <row r="3757" spans="1:11">
      <c r="A3757" s="12" t="s">
        <v>6765</v>
      </c>
      <c r="B3757" s="12" t="s">
        <v>8723</v>
      </c>
      <c r="C3757" s="12" t="s">
        <v>8795</v>
      </c>
      <c r="D3757" s="13" t="s">
        <v>4934</v>
      </c>
      <c r="E3757" s="13" t="s">
        <v>4998</v>
      </c>
      <c r="F3757" s="13" t="s">
        <v>4999</v>
      </c>
      <c r="G3757" s="14" t="s">
        <v>4921</v>
      </c>
      <c r="H3757" s="14" t="s">
        <v>4926</v>
      </c>
      <c r="I3757" s="14" t="s">
        <v>4927</v>
      </c>
      <c r="J3757" s="14" t="s">
        <v>4936</v>
      </c>
      <c r="K3757" s="16">
        <v>30</v>
      </c>
    </row>
    <row r="3758" spans="1:11">
      <c r="A3758" s="12" t="s">
        <v>6765</v>
      </c>
      <c r="B3758" s="12" t="s">
        <v>8723</v>
      </c>
      <c r="C3758" s="12" t="s">
        <v>8799</v>
      </c>
      <c r="D3758" s="13" t="s">
        <v>4918</v>
      </c>
      <c r="E3758" s="13" t="s">
        <v>4919</v>
      </c>
      <c r="F3758" s="13" t="s">
        <v>8800</v>
      </c>
      <c r="G3758" s="14" t="s">
        <v>4921</v>
      </c>
      <c r="H3758" s="14" t="s">
        <v>4924</v>
      </c>
      <c r="I3758" s="14" t="s">
        <v>5096</v>
      </c>
      <c r="J3758" s="14" t="s">
        <v>4924</v>
      </c>
      <c r="K3758" s="16">
        <v>10</v>
      </c>
    </row>
    <row r="3759" spans="1:11">
      <c r="A3759" s="12" t="s">
        <v>6765</v>
      </c>
      <c r="B3759" s="12" t="s">
        <v>8723</v>
      </c>
      <c r="C3759" s="12" t="s">
        <v>8799</v>
      </c>
      <c r="D3759" s="13" t="s">
        <v>4918</v>
      </c>
      <c r="E3759" s="13" t="s">
        <v>4939</v>
      </c>
      <c r="F3759" s="13" t="s">
        <v>8801</v>
      </c>
      <c r="G3759" s="14" t="s">
        <v>4921</v>
      </c>
      <c r="H3759" s="14" t="s">
        <v>5056</v>
      </c>
      <c r="I3759" s="14" t="s">
        <v>4927</v>
      </c>
      <c r="J3759" s="14" t="s">
        <v>4924</v>
      </c>
      <c r="K3759" s="16">
        <v>10</v>
      </c>
    </row>
    <row r="3760" spans="1:11">
      <c r="A3760" s="12" t="s">
        <v>6765</v>
      </c>
      <c r="B3760" s="12" t="s">
        <v>8723</v>
      </c>
      <c r="C3760" s="12" t="s">
        <v>8799</v>
      </c>
      <c r="D3760" s="13" t="s">
        <v>4931</v>
      </c>
      <c r="E3760" s="13" t="s">
        <v>5089</v>
      </c>
      <c r="F3760" s="13" t="s">
        <v>8802</v>
      </c>
      <c r="G3760" s="14" t="s">
        <v>4921</v>
      </c>
      <c r="H3760" s="14" t="s">
        <v>4974</v>
      </c>
      <c r="I3760" s="14" t="s">
        <v>4927</v>
      </c>
      <c r="J3760" s="14" t="s">
        <v>4974</v>
      </c>
      <c r="K3760" s="16">
        <v>10</v>
      </c>
    </row>
    <row r="3761" spans="1:11">
      <c r="A3761" s="12" t="s">
        <v>6765</v>
      </c>
      <c r="B3761" s="12" t="s">
        <v>8723</v>
      </c>
      <c r="C3761" s="12" t="s">
        <v>8799</v>
      </c>
      <c r="D3761" s="13" t="s">
        <v>4931</v>
      </c>
      <c r="E3761" s="13" t="s">
        <v>5089</v>
      </c>
      <c r="F3761" s="13" t="s">
        <v>8803</v>
      </c>
      <c r="G3761" s="14" t="s">
        <v>4921</v>
      </c>
      <c r="H3761" s="14" t="s">
        <v>4946</v>
      </c>
      <c r="I3761" s="14" t="s">
        <v>4927</v>
      </c>
      <c r="J3761" s="14" t="s">
        <v>4974</v>
      </c>
      <c r="K3761" s="16">
        <v>10</v>
      </c>
    </row>
    <row r="3762" spans="1:11">
      <c r="A3762" s="12" t="s">
        <v>6765</v>
      </c>
      <c r="B3762" s="12" t="s">
        <v>8723</v>
      </c>
      <c r="C3762" s="12" t="s">
        <v>8799</v>
      </c>
      <c r="D3762" s="13" t="s">
        <v>4931</v>
      </c>
      <c r="E3762" s="13" t="s">
        <v>4932</v>
      </c>
      <c r="F3762" s="13" t="s">
        <v>8804</v>
      </c>
      <c r="G3762" s="14" t="s">
        <v>4921</v>
      </c>
      <c r="H3762" s="14" t="s">
        <v>5192</v>
      </c>
      <c r="I3762" s="14" t="s">
        <v>4949</v>
      </c>
      <c r="J3762" s="14" t="s">
        <v>4936</v>
      </c>
      <c r="K3762" s="16">
        <v>10</v>
      </c>
    </row>
    <row r="3763" spans="1:11">
      <c r="A3763" s="12" t="s">
        <v>6765</v>
      </c>
      <c r="B3763" s="12" t="s">
        <v>8723</v>
      </c>
      <c r="C3763" s="12" t="s">
        <v>8799</v>
      </c>
      <c r="D3763" s="13" t="s">
        <v>4931</v>
      </c>
      <c r="E3763" s="13" t="s">
        <v>4932</v>
      </c>
      <c r="F3763" s="13" t="s">
        <v>8805</v>
      </c>
      <c r="G3763" s="14" t="s">
        <v>4921</v>
      </c>
      <c r="H3763" s="14" t="s">
        <v>5037</v>
      </c>
      <c r="I3763" s="14" t="s">
        <v>4927</v>
      </c>
      <c r="J3763" s="14" t="s">
        <v>4974</v>
      </c>
      <c r="K3763" s="16">
        <v>10</v>
      </c>
    </row>
    <row r="3764" spans="1:11">
      <c r="A3764" s="12" t="s">
        <v>6765</v>
      </c>
      <c r="B3764" s="12" t="s">
        <v>8723</v>
      </c>
      <c r="C3764" s="12" t="s">
        <v>8799</v>
      </c>
      <c r="D3764" s="13" t="s">
        <v>4934</v>
      </c>
      <c r="E3764" s="13" t="s">
        <v>4998</v>
      </c>
      <c r="F3764" s="13" t="s">
        <v>4999</v>
      </c>
      <c r="G3764" s="14" t="s">
        <v>4921</v>
      </c>
      <c r="H3764" s="14" t="s">
        <v>4926</v>
      </c>
      <c r="I3764" s="14" t="s">
        <v>4927</v>
      </c>
      <c r="J3764" s="14" t="s">
        <v>4936</v>
      </c>
      <c r="K3764" s="16">
        <v>10</v>
      </c>
    </row>
    <row r="3765" spans="1:11">
      <c r="A3765" s="12" t="s">
        <v>6765</v>
      </c>
      <c r="B3765" s="12" t="s">
        <v>8723</v>
      </c>
      <c r="C3765" s="12" t="s">
        <v>8799</v>
      </c>
      <c r="D3765" s="13" t="s">
        <v>4940</v>
      </c>
      <c r="E3765" s="13" t="s">
        <v>4941</v>
      </c>
      <c r="F3765" s="13" t="s">
        <v>8806</v>
      </c>
      <c r="G3765" s="14" t="s">
        <v>4921</v>
      </c>
      <c r="H3765" s="14" t="s">
        <v>4924</v>
      </c>
      <c r="I3765" s="14" t="s">
        <v>4927</v>
      </c>
      <c r="J3765" s="14" t="s">
        <v>5221</v>
      </c>
      <c r="K3765" s="16">
        <v>10</v>
      </c>
    </row>
    <row r="3766" spans="1:11">
      <c r="A3766" s="12" t="s">
        <v>5781</v>
      </c>
      <c r="B3766" s="12" t="s">
        <v>8807</v>
      </c>
      <c r="C3766" s="12" t="s">
        <v>8808</v>
      </c>
      <c r="D3766" s="13" t="s">
        <v>4918</v>
      </c>
      <c r="E3766" s="13" t="s">
        <v>4919</v>
      </c>
      <c r="F3766" s="13" t="s">
        <v>8809</v>
      </c>
      <c r="G3766" s="14" t="s">
        <v>4921</v>
      </c>
      <c r="H3766" s="14" t="s">
        <v>4958</v>
      </c>
      <c r="I3766" s="14" t="s">
        <v>5065</v>
      </c>
      <c r="J3766" s="14" t="s">
        <v>4924</v>
      </c>
      <c r="K3766" s="16">
        <v>64.4928</v>
      </c>
    </row>
    <row r="3767" spans="1:11">
      <c r="A3767" s="12" t="s">
        <v>5781</v>
      </c>
      <c r="B3767" s="12" t="s">
        <v>8807</v>
      </c>
      <c r="C3767" s="12" t="s">
        <v>8808</v>
      </c>
      <c r="D3767" s="13" t="s">
        <v>4918</v>
      </c>
      <c r="E3767" s="13" t="s">
        <v>4939</v>
      </c>
      <c r="F3767" s="13" t="s">
        <v>8810</v>
      </c>
      <c r="G3767" s="14" t="s">
        <v>4942</v>
      </c>
      <c r="H3767" s="14" t="s">
        <v>4938</v>
      </c>
      <c r="I3767" s="14" t="s">
        <v>4927</v>
      </c>
      <c r="J3767" s="14" t="s">
        <v>4924</v>
      </c>
      <c r="K3767" s="16">
        <v>64.4928</v>
      </c>
    </row>
    <row r="3768" spans="1:11">
      <c r="A3768" s="12" t="s">
        <v>5781</v>
      </c>
      <c r="B3768" s="12" t="s">
        <v>8807</v>
      </c>
      <c r="C3768" s="12" t="s">
        <v>8808</v>
      </c>
      <c r="D3768" s="13" t="s">
        <v>4931</v>
      </c>
      <c r="E3768" s="13" t="s">
        <v>4961</v>
      </c>
      <c r="F3768" s="13" t="s">
        <v>8811</v>
      </c>
      <c r="G3768" s="14" t="s">
        <v>5004</v>
      </c>
      <c r="H3768" s="14" t="s">
        <v>4922</v>
      </c>
      <c r="I3768" s="14" t="s">
        <v>5427</v>
      </c>
      <c r="J3768" s="14" t="s">
        <v>4924</v>
      </c>
      <c r="K3768" s="16">
        <v>64.4928</v>
      </c>
    </row>
    <row r="3769" spans="1:11">
      <c r="A3769" s="12" t="s">
        <v>5781</v>
      </c>
      <c r="B3769" s="12" t="s">
        <v>8807</v>
      </c>
      <c r="C3769" s="12" t="s">
        <v>8808</v>
      </c>
      <c r="D3769" s="13" t="s">
        <v>4931</v>
      </c>
      <c r="E3769" s="13" t="s">
        <v>4961</v>
      </c>
      <c r="F3769" s="13" t="s">
        <v>8812</v>
      </c>
      <c r="G3769" s="14" t="s">
        <v>4942</v>
      </c>
      <c r="H3769" s="14" t="s">
        <v>4938</v>
      </c>
      <c r="I3769" s="14" t="s">
        <v>4927</v>
      </c>
      <c r="J3769" s="14" t="s">
        <v>4924</v>
      </c>
      <c r="K3769" s="16">
        <v>64.4928</v>
      </c>
    </row>
    <row r="3770" spans="1:11">
      <c r="A3770" s="12" t="s">
        <v>5781</v>
      </c>
      <c r="B3770" s="12" t="s">
        <v>8807</v>
      </c>
      <c r="C3770" s="12" t="s">
        <v>8808</v>
      </c>
      <c r="D3770" s="13" t="s">
        <v>4934</v>
      </c>
      <c r="E3770" s="13" t="s">
        <v>4934</v>
      </c>
      <c r="F3770" s="13" t="s">
        <v>5047</v>
      </c>
      <c r="G3770" s="14" t="s">
        <v>4921</v>
      </c>
      <c r="H3770" s="14" t="s">
        <v>4926</v>
      </c>
      <c r="I3770" s="14" t="s">
        <v>4927</v>
      </c>
      <c r="J3770" s="14" t="s">
        <v>4936</v>
      </c>
      <c r="K3770" s="16">
        <v>64.4928</v>
      </c>
    </row>
    <row r="3771" spans="1:11">
      <c r="A3771" s="12" t="s">
        <v>5781</v>
      </c>
      <c r="B3771" s="12" t="s">
        <v>8807</v>
      </c>
      <c r="C3771" s="12" t="s">
        <v>8813</v>
      </c>
      <c r="D3771" s="13" t="s">
        <v>4918</v>
      </c>
      <c r="E3771" s="13" t="s">
        <v>4919</v>
      </c>
      <c r="F3771" s="13" t="s">
        <v>8814</v>
      </c>
      <c r="G3771" s="14" t="s">
        <v>4921</v>
      </c>
      <c r="H3771" s="14" t="s">
        <v>5007</v>
      </c>
      <c r="I3771" s="14" t="s">
        <v>4949</v>
      </c>
      <c r="J3771" s="14" t="s">
        <v>4924</v>
      </c>
      <c r="K3771" s="16">
        <v>60</v>
      </c>
    </row>
    <row r="3772" spans="1:11">
      <c r="A3772" s="12" t="s">
        <v>5781</v>
      </c>
      <c r="B3772" s="12" t="s">
        <v>8807</v>
      </c>
      <c r="C3772" s="12" t="s">
        <v>8813</v>
      </c>
      <c r="D3772" s="13" t="s">
        <v>4918</v>
      </c>
      <c r="E3772" s="13" t="s">
        <v>4943</v>
      </c>
      <c r="F3772" s="13" t="s">
        <v>8815</v>
      </c>
      <c r="G3772" s="14" t="s">
        <v>5004</v>
      </c>
      <c r="H3772" s="14" t="s">
        <v>4922</v>
      </c>
      <c r="I3772" s="14" t="s">
        <v>5427</v>
      </c>
      <c r="J3772" s="14" t="s">
        <v>4924</v>
      </c>
      <c r="K3772" s="16">
        <v>60</v>
      </c>
    </row>
    <row r="3773" spans="1:11">
      <c r="A3773" s="12" t="s">
        <v>5781</v>
      </c>
      <c r="B3773" s="12" t="s">
        <v>8807</v>
      </c>
      <c r="C3773" s="12" t="s">
        <v>8813</v>
      </c>
      <c r="D3773" s="13" t="s">
        <v>4931</v>
      </c>
      <c r="E3773" s="13" t="s">
        <v>4961</v>
      </c>
      <c r="F3773" s="13" t="s">
        <v>8816</v>
      </c>
      <c r="G3773" s="14" t="s">
        <v>4921</v>
      </c>
      <c r="H3773" s="14" t="s">
        <v>4926</v>
      </c>
      <c r="I3773" s="14" t="s">
        <v>4927</v>
      </c>
      <c r="J3773" s="14" t="s">
        <v>4924</v>
      </c>
      <c r="K3773" s="16">
        <v>60</v>
      </c>
    </row>
    <row r="3774" spans="1:11">
      <c r="A3774" s="12" t="s">
        <v>5781</v>
      </c>
      <c r="B3774" s="12" t="s">
        <v>8807</v>
      </c>
      <c r="C3774" s="12" t="s">
        <v>8813</v>
      </c>
      <c r="D3774" s="13" t="s">
        <v>4931</v>
      </c>
      <c r="E3774" s="13" t="s">
        <v>5083</v>
      </c>
      <c r="F3774" s="13" t="s">
        <v>8817</v>
      </c>
      <c r="G3774" s="14" t="s">
        <v>4921</v>
      </c>
      <c r="H3774" s="14" t="s">
        <v>4926</v>
      </c>
      <c r="I3774" s="14" t="s">
        <v>4927</v>
      </c>
      <c r="J3774" s="14" t="s">
        <v>4924</v>
      </c>
      <c r="K3774" s="16">
        <v>60</v>
      </c>
    </row>
    <row r="3775" spans="1:11">
      <c r="A3775" s="12" t="s">
        <v>5781</v>
      </c>
      <c r="B3775" s="12" t="s">
        <v>8807</v>
      </c>
      <c r="C3775" s="12" t="s">
        <v>8813</v>
      </c>
      <c r="D3775" s="13" t="s">
        <v>4934</v>
      </c>
      <c r="E3775" s="13" t="s">
        <v>4998</v>
      </c>
      <c r="F3775" s="13" t="s">
        <v>5093</v>
      </c>
      <c r="G3775" s="14" t="s">
        <v>4921</v>
      </c>
      <c r="H3775" s="14" t="s">
        <v>4926</v>
      </c>
      <c r="I3775" s="14" t="s">
        <v>4927</v>
      </c>
      <c r="J3775" s="14" t="s">
        <v>4936</v>
      </c>
      <c r="K3775" s="16">
        <v>60</v>
      </c>
    </row>
    <row r="3776" spans="1:11">
      <c r="A3776" s="12" t="s">
        <v>5781</v>
      </c>
      <c r="B3776" s="12" t="s">
        <v>8807</v>
      </c>
      <c r="C3776" s="12" t="s">
        <v>8818</v>
      </c>
      <c r="D3776" s="13" t="s">
        <v>4918</v>
      </c>
      <c r="E3776" s="13" t="s">
        <v>4919</v>
      </c>
      <c r="F3776" s="13" t="s">
        <v>8819</v>
      </c>
      <c r="G3776" s="14" t="s">
        <v>4942</v>
      </c>
      <c r="H3776" s="14" t="s">
        <v>8820</v>
      </c>
      <c r="I3776" s="14" t="s">
        <v>5114</v>
      </c>
      <c r="J3776" s="14" t="s">
        <v>4924</v>
      </c>
      <c r="K3776" s="16">
        <v>84</v>
      </c>
    </row>
    <row r="3777" spans="1:11">
      <c r="A3777" s="12" t="s">
        <v>5781</v>
      </c>
      <c r="B3777" s="12" t="s">
        <v>8807</v>
      </c>
      <c r="C3777" s="12" t="s">
        <v>8818</v>
      </c>
      <c r="D3777" s="13" t="s">
        <v>4918</v>
      </c>
      <c r="E3777" s="13" t="s">
        <v>4939</v>
      </c>
      <c r="F3777" s="13" t="s">
        <v>8821</v>
      </c>
      <c r="G3777" s="14" t="s">
        <v>4942</v>
      </c>
      <c r="H3777" s="14" t="s">
        <v>4938</v>
      </c>
      <c r="I3777" s="14" t="s">
        <v>4927</v>
      </c>
      <c r="J3777" s="14" t="s">
        <v>4924</v>
      </c>
      <c r="K3777" s="16">
        <v>84</v>
      </c>
    </row>
    <row r="3778" spans="1:11">
      <c r="A3778" s="12" t="s">
        <v>5781</v>
      </c>
      <c r="B3778" s="12" t="s">
        <v>8807</v>
      </c>
      <c r="C3778" s="12" t="s">
        <v>8818</v>
      </c>
      <c r="D3778" s="13" t="s">
        <v>4931</v>
      </c>
      <c r="E3778" s="13" t="s">
        <v>4932</v>
      </c>
      <c r="F3778" s="13" t="s">
        <v>8822</v>
      </c>
      <c r="G3778" s="14" t="s">
        <v>4921</v>
      </c>
      <c r="H3778" s="14" t="s">
        <v>5324</v>
      </c>
      <c r="I3778" s="14" t="s">
        <v>4927</v>
      </c>
      <c r="J3778" s="14" t="s">
        <v>4924</v>
      </c>
      <c r="K3778" s="16">
        <v>84</v>
      </c>
    </row>
    <row r="3779" spans="1:11">
      <c r="A3779" s="12" t="s">
        <v>5781</v>
      </c>
      <c r="B3779" s="12" t="s">
        <v>8807</v>
      </c>
      <c r="C3779" s="12" t="s">
        <v>8818</v>
      </c>
      <c r="D3779" s="13" t="s">
        <v>4931</v>
      </c>
      <c r="E3779" s="13" t="s">
        <v>5083</v>
      </c>
      <c r="F3779" s="13" t="s">
        <v>8823</v>
      </c>
      <c r="G3779" s="14" t="s">
        <v>4921</v>
      </c>
      <c r="H3779" s="14" t="s">
        <v>4926</v>
      </c>
      <c r="I3779" s="14" t="s">
        <v>4927</v>
      </c>
      <c r="J3779" s="14" t="s">
        <v>4924</v>
      </c>
      <c r="K3779" s="16">
        <v>84</v>
      </c>
    </row>
    <row r="3780" spans="1:11">
      <c r="A3780" s="12" t="s">
        <v>5781</v>
      </c>
      <c r="B3780" s="12" t="s">
        <v>8807</v>
      </c>
      <c r="C3780" s="12" t="s">
        <v>8818</v>
      </c>
      <c r="D3780" s="13" t="s">
        <v>4934</v>
      </c>
      <c r="E3780" s="13" t="s">
        <v>4998</v>
      </c>
      <c r="F3780" s="13" t="s">
        <v>8824</v>
      </c>
      <c r="G3780" s="14" t="s">
        <v>4921</v>
      </c>
      <c r="H3780" s="14" t="s">
        <v>4926</v>
      </c>
      <c r="I3780" s="14" t="s">
        <v>4927</v>
      </c>
      <c r="J3780" s="14" t="s">
        <v>4936</v>
      </c>
      <c r="K3780" s="16">
        <v>84</v>
      </c>
    </row>
    <row r="3781" spans="1:11">
      <c r="A3781" s="12" t="s">
        <v>5781</v>
      </c>
      <c r="B3781" s="12" t="s">
        <v>8807</v>
      </c>
      <c r="C3781" s="12" t="s">
        <v>8825</v>
      </c>
      <c r="D3781" s="13" t="s">
        <v>4918</v>
      </c>
      <c r="E3781" s="13" t="s">
        <v>4919</v>
      </c>
      <c r="F3781" s="13" t="s">
        <v>8826</v>
      </c>
      <c r="G3781" s="14" t="s">
        <v>4921</v>
      </c>
      <c r="H3781" s="14" t="s">
        <v>4966</v>
      </c>
      <c r="I3781" s="14" t="s">
        <v>5098</v>
      </c>
      <c r="J3781" s="14" t="s">
        <v>4924</v>
      </c>
      <c r="K3781" s="16">
        <v>30</v>
      </c>
    </row>
    <row r="3782" spans="1:11">
      <c r="A3782" s="12" t="s">
        <v>5781</v>
      </c>
      <c r="B3782" s="12" t="s">
        <v>8807</v>
      </c>
      <c r="C3782" s="12" t="s">
        <v>8825</v>
      </c>
      <c r="D3782" s="13" t="s">
        <v>4918</v>
      </c>
      <c r="E3782" s="13" t="s">
        <v>4939</v>
      </c>
      <c r="F3782" s="13" t="s">
        <v>8827</v>
      </c>
      <c r="G3782" s="14" t="s">
        <v>4921</v>
      </c>
      <c r="H3782" s="14" t="s">
        <v>4924</v>
      </c>
      <c r="I3782" s="14" t="s">
        <v>4927</v>
      </c>
      <c r="J3782" s="14" t="s">
        <v>4924</v>
      </c>
      <c r="K3782" s="16">
        <v>30</v>
      </c>
    </row>
    <row r="3783" spans="1:11">
      <c r="A3783" s="12" t="s">
        <v>5781</v>
      </c>
      <c r="B3783" s="12" t="s">
        <v>8807</v>
      </c>
      <c r="C3783" s="12" t="s">
        <v>8825</v>
      </c>
      <c r="D3783" s="13" t="s">
        <v>4931</v>
      </c>
      <c r="E3783" s="13" t="s">
        <v>6147</v>
      </c>
      <c r="F3783" s="13" t="s">
        <v>8828</v>
      </c>
      <c r="G3783" s="14" t="s">
        <v>4921</v>
      </c>
      <c r="H3783" s="14" t="s">
        <v>4924</v>
      </c>
      <c r="I3783" s="14" t="s">
        <v>4927</v>
      </c>
      <c r="J3783" s="14" t="s">
        <v>4924</v>
      </c>
      <c r="K3783" s="16">
        <v>30</v>
      </c>
    </row>
    <row r="3784" spans="1:11">
      <c r="A3784" s="12" t="s">
        <v>5781</v>
      </c>
      <c r="B3784" s="12" t="s">
        <v>8807</v>
      </c>
      <c r="C3784" s="12" t="s">
        <v>8825</v>
      </c>
      <c r="D3784" s="13" t="s">
        <v>4931</v>
      </c>
      <c r="E3784" s="13" t="s">
        <v>4961</v>
      </c>
      <c r="F3784" s="13" t="s">
        <v>8829</v>
      </c>
      <c r="G3784" s="14" t="s">
        <v>4921</v>
      </c>
      <c r="H3784" s="14" t="s">
        <v>5037</v>
      </c>
      <c r="I3784" s="14" t="s">
        <v>4927</v>
      </c>
      <c r="J3784" s="14" t="s">
        <v>4924</v>
      </c>
      <c r="K3784" s="16">
        <v>30</v>
      </c>
    </row>
    <row r="3785" spans="1:11">
      <c r="A3785" s="12" t="s">
        <v>5781</v>
      </c>
      <c r="B3785" s="12" t="s">
        <v>8807</v>
      </c>
      <c r="C3785" s="12" t="s">
        <v>8825</v>
      </c>
      <c r="D3785" s="13" t="s">
        <v>4934</v>
      </c>
      <c r="E3785" s="13" t="s">
        <v>4998</v>
      </c>
      <c r="F3785" s="13" t="s">
        <v>8830</v>
      </c>
      <c r="G3785" s="14" t="s">
        <v>4921</v>
      </c>
      <c r="H3785" s="14" t="s">
        <v>4926</v>
      </c>
      <c r="I3785" s="14" t="s">
        <v>4927</v>
      </c>
      <c r="J3785" s="14" t="s">
        <v>4936</v>
      </c>
      <c r="K3785" s="16">
        <v>30</v>
      </c>
    </row>
    <row r="3786" spans="1:11">
      <c r="A3786" s="12" t="s">
        <v>5781</v>
      </c>
      <c r="B3786" s="12" t="s">
        <v>8807</v>
      </c>
      <c r="C3786" s="12" t="s">
        <v>8831</v>
      </c>
      <c r="D3786" s="13" t="s">
        <v>4918</v>
      </c>
      <c r="E3786" s="13" t="s">
        <v>4919</v>
      </c>
      <c r="F3786" s="13" t="s">
        <v>8832</v>
      </c>
      <c r="G3786" s="14" t="s">
        <v>4942</v>
      </c>
      <c r="H3786" s="14" t="s">
        <v>5035</v>
      </c>
      <c r="I3786" s="14" t="s">
        <v>4949</v>
      </c>
      <c r="J3786" s="14" t="s">
        <v>4924</v>
      </c>
      <c r="K3786" s="16">
        <v>30.5</v>
      </c>
    </row>
    <row r="3787" spans="1:11">
      <c r="A3787" s="12" t="s">
        <v>5781</v>
      </c>
      <c r="B3787" s="12" t="s">
        <v>8807</v>
      </c>
      <c r="C3787" s="12" t="s">
        <v>8831</v>
      </c>
      <c r="D3787" s="13" t="s">
        <v>4918</v>
      </c>
      <c r="E3787" s="13" t="s">
        <v>4939</v>
      </c>
      <c r="F3787" s="13" t="s">
        <v>8833</v>
      </c>
      <c r="G3787" s="14" t="s">
        <v>4942</v>
      </c>
      <c r="H3787" s="14" t="s">
        <v>4938</v>
      </c>
      <c r="I3787" s="14" t="s">
        <v>4927</v>
      </c>
      <c r="J3787" s="14" t="s">
        <v>4924</v>
      </c>
      <c r="K3787" s="16">
        <v>30.5</v>
      </c>
    </row>
    <row r="3788" spans="1:11">
      <c r="A3788" s="12" t="s">
        <v>5781</v>
      </c>
      <c r="B3788" s="12" t="s">
        <v>8807</v>
      </c>
      <c r="C3788" s="12" t="s">
        <v>8831</v>
      </c>
      <c r="D3788" s="13" t="s">
        <v>4931</v>
      </c>
      <c r="E3788" s="13" t="s">
        <v>5089</v>
      </c>
      <c r="F3788" s="13" t="s">
        <v>8834</v>
      </c>
      <c r="G3788" s="14" t="s">
        <v>4921</v>
      </c>
      <c r="H3788" s="14" t="s">
        <v>5324</v>
      </c>
      <c r="I3788" s="14" t="s">
        <v>4927</v>
      </c>
      <c r="J3788" s="14" t="s">
        <v>4924</v>
      </c>
      <c r="K3788" s="16">
        <v>30.5</v>
      </c>
    </row>
    <row r="3789" spans="1:11">
      <c r="A3789" s="12" t="s">
        <v>5781</v>
      </c>
      <c r="B3789" s="12" t="s">
        <v>8807</v>
      </c>
      <c r="C3789" s="12" t="s">
        <v>8831</v>
      </c>
      <c r="D3789" s="13" t="s">
        <v>4931</v>
      </c>
      <c r="E3789" s="13" t="s">
        <v>5083</v>
      </c>
      <c r="F3789" s="13" t="s">
        <v>8835</v>
      </c>
      <c r="G3789" s="14" t="s">
        <v>4921</v>
      </c>
      <c r="H3789" s="14" t="s">
        <v>4926</v>
      </c>
      <c r="I3789" s="14" t="s">
        <v>4927</v>
      </c>
      <c r="J3789" s="14" t="s">
        <v>4924</v>
      </c>
      <c r="K3789" s="16">
        <v>30.5</v>
      </c>
    </row>
    <row r="3790" spans="1:11">
      <c r="A3790" s="12" t="s">
        <v>5781</v>
      </c>
      <c r="B3790" s="12" t="s">
        <v>8807</v>
      </c>
      <c r="C3790" s="12" t="s">
        <v>8831</v>
      </c>
      <c r="D3790" s="13" t="s">
        <v>4934</v>
      </c>
      <c r="E3790" s="13" t="s">
        <v>4998</v>
      </c>
      <c r="F3790" s="13" t="s">
        <v>8824</v>
      </c>
      <c r="G3790" s="14" t="s">
        <v>4921</v>
      </c>
      <c r="H3790" s="14" t="s">
        <v>4926</v>
      </c>
      <c r="I3790" s="14" t="s">
        <v>4927</v>
      </c>
      <c r="J3790" s="14" t="s">
        <v>4936</v>
      </c>
      <c r="K3790" s="16">
        <v>30.5</v>
      </c>
    </row>
    <row r="3791" spans="1:11">
      <c r="A3791" s="12" t="s">
        <v>5781</v>
      </c>
      <c r="B3791" s="12" t="s">
        <v>8807</v>
      </c>
      <c r="C3791" s="12" t="s">
        <v>8836</v>
      </c>
      <c r="D3791" s="13" t="s">
        <v>4918</v>
      </c>
      <c r="E3791" s="13" t="s">
        <v>4919</v>
      </c>
      <c r="F3791" s="13" t="s">
        <v>8837</v>
      </c>
      <c r="G3791" s="14" t="s">
        <v>4942</v>
      </c>
      <c r="H3791" s="14" t="s">
        <v>4966</v>
      </c>
      <c r="I3791" s="14" t="s">
        <v>4949</v>
      </c>
      <c r="J3791" s="14" t="s">
        <v>4924</v>
      </c>
      <c r="K3791" s="16">
        <v>45</v>
      </c>
    </row>
    <row r="3792" spans="1:11">
      <c r="A3792" s="12" t="s">
        <v>5781</v>
      </c>
      <c r="B3792" s="12" t="s">
        <v>8807</v>
      </c>
      <c r="C3792" s="12" t="s">
        <v>8836</v>
      </c>
      <c r="D3792" s="13" t="s">
        <v>4918</v>
      </c>
      <c r="E3792" s="13" t="s">
        <v>4919</v>
      </c>
      <c r="F3792" s="13" t="s">
        <v>8838</v>
      </c>
      <c r="G3792" s="14" t="s">
        <v>4942</v>
      </c>
      <c r="H3792" s="14" t="s">
        <v>4966</v>
      </c>
      <c r="I3792" s="14" t="s">
        <v>5985</v>
      </c>
      <c r="J3792" s="14" t="s">
        <v>4924</v>
      </c>
      <c r="K3792" s="16">
        <v>45</v>
      </c>
    </row>
    <row r="3793" spans="1:11">
      <c r="A3793" s="12" t="s">
        <v>5781</v>
      </c>
      <c r="B3793" s="12" t="s">
        <v>8807</v>
      </c>
      <c r="C3793" s="12" t="s">
        <v>8836</v>
      </c>
      <c r="D3793" s="13" t="s">
        <v>4931</v>
      </c>
      <c r="E3793" s="13" t="s">
        <v>4932</v>
      </c>
      <c r="F3793" s="13" t="s">
        <v>8839</v>
      </c>
      <c r="G3793" s="14" t="s">
        <v>4921</v>
      </c>
      <c r="H3793" s="14" t="s">
        <v>5037</v>
      </c>
      <c r="I3793" s="14" t="s">
        <v>4927</v>
      </c>
      <c r="J3793" s="14" t="s">
        <v>4924</v>
      </c>
      <c r="K3793" s="16">
        <v>45</v>
      </c>
    </row>
    <row r="3794" spans="1:11">
      <c r="A3794" s="12" t="s">
        <v>5781</v>
      </c>
      <c r="B3794" s="12" t="s">
        <v>8807</v>
      </c>
      <c r="C3794" s="12" t="s">
        <v>8836</v>
      </c>
      <c r="D3794" s="13" t="s">
        <v>4931</v>
      </c>
      <c r="E3794" s="13" t="s">
        <v>5083</v>
      </c>
      <c r="F3794" s="13" t="s">
        <v>8840</v>
      </c>
      <c r="G3794" s="14" t="s">
        <v>4921</v>
      </c>
      <c r="H3794" s="14" t="s">
        <v>4926</v>
      </c>
      <c r="I3794" s="14" t="s">
        <v>4927</v>
      </c>
      <c r="J3794" s="14" t="s">
        <v>4924</v>
      </c>
      <c r="K3794" s="16">
        <v>45</v>
      </c>
    </row>
    <row r="3795" spans="1:11">
      <c r="A3795" s="12" t="s">
        <v>5781</v>
      </c>
      <c r="B3795" s="12" t="s">
        <v>8807</v>
      </c>
      <c r="C3795" s="12" t="s">
        <v>8836</v>
      </c>
      <c r="D3795" s="13" t="s">
        <v>4934</v>
      </c>
      <c r="E3795" s="13" t="s">
        <v>4998</v>
      </c>
      <c r="F3795" s="13" t="s">
        <v>8841</v>
      </c>
      <c r="G3795" s="14" t="s">
        <v>4921</v>
      </c>
      <c r="H3795" s="14" t="s">
        <v>4926</v>
      </c>
      <c r="I3795" s="14" t="s">
        <v>4927</v>
      </c>
      <c r="J3795" s="14" t="s">
        <v>4936</v>
      </c>
      <c r="K3795" s="16">
        <v>45</v>
      </c>
    </row>
    <row r="3796" spans="1:11">
      <c r="A3796" s="12" t="s">
        <v>5781</v>
      </c>
      <c r="B3796" s="12" t="s">
        <v>8807</v>
      </c>
      <c r="C3796" s="12" t="s">
        <v>8842</v>
      </c>
      <c r="D3796" s="13" t="s">
        <v>4918</v>
      </c>
      <c r="E3796" s="13" t="s">
        <v>4919</v>
      </c>
      <c r="F3796" s="13" t="s">
        <v>8843</v>
      </c>
      <c r="G3796" s="14" t="s">
        <v>4921</v>
      </c>
      <c r="H3796" s="14" t="s">
        <v>4938</v>
      </c>
      <c r="I3796" s="14" t="s">
        <v>5351</v>
      </c>
      <c r="J3796" s="14" t="s">
        <v>4924</v>
      </c>
      <c r="K3796" s="16">
        <v>94</v>
      </c>
    </row>
    <row r="3797" spans="1:11">
      <c r="A3797" s="12" t="s">
        <v>5781</v>
      </c>
      <c r="B3797" s="12" t="s">
        <v>8807</v>
      </c>
      <c r="C3797" s="12" t="s">
        <v>8842</v>
      </c>
      <c r="D3797" s="13" t="s">
        <v>4918</v>
      </c>
      <c r="E3797" s="13" t="s">
        <v>4939</v>
      </c>
      <c r="F3797" s="13" t="s">
        <v>8844</v>
      </c>
      <c r="G3797" s="14" t="s">
        <v>4942</v>
      </c>
      <c r="H3797" s="14" t="s">
        <v>4938</v>
      </c>
      <c r="I3797" s="14" t="s">
        <v>4927</v>
      </c>
      <c r="J3797" s="14" t="s">
        <v>4924</v>
      </c>
      <c r="K3797" s="16">
        <v>94</v>
      </c>
    </row>
    <row r="3798" spans="1:11">
      <c r="A3798" s="12" t="s">
        <v>5781</v>
      </c>
      <c r="B3798" s="12" t="s">
        <v>8807</v>
      </c>
      <c r="C3798" s="12" t="s">
        <v>8842</v>
      </c>
      <c r="D3798" s="13" t="s">
        <v>4931</v>
      </c>
      <c r="E3798" s="13" t="s">
        <v>4932</v>
      </c>
      <c r="F3798" s="13" t="s">
        <v>8845</v>
      </c>
      <c r="G3798" s="14" t="s">
        <v>4921</v>
      </c>
      <c r="H3798" s="14" t="s">
        <v>5037</v>
      </c>
      <c r="I3798" s="14" t="s">
        <v>4927</v>
      </c>
      <c r="J3798" s="14" t="s">
        <v>4924</v>
      </c>
      <c r="K3798" s="16">
        <v>94</v>
      </c>
    </row>
    <row r="3799" spans="1:11">
      <c r="A3799" s="12" t="s">
        <v>5781</v>
      </c>
      <c r="B3799" s="12" t="s">
        <v>8807</v>
      </c>
      <c r="C3799" s="12" t="s">
        <v>8842</v>
      </c>
      <c r="D3799" s="13" t="s">
        <v>4931</v>
      </c>
      <c r="E3799" s="13" t="s">
        <v>6147</v>
      </c>
      <c r="F3799" s="13" t="s">
        <v>8846</v>
      </c>
      <c r="G3799" s="14" t="s">
        <v>4921</v>
      </c>
      <c r="H3799" s="14" t="s">
        <v>4926</v>
      </c>
      <c r="I3799" s="14" t="s">
        <v>4927</v>
      </c>
      <c r="J3799" s="14" t="s">
        <v>4924</v>
      </c>
      <c r="K3799" s="16">
        <v>94</v>
      </c>
    </row>
    <row r="3800" spans="1:11">
      <c r="A3800" s="12" t="s">
        <v>5781</v>
      </c>
      <c r="B3800" s="12" t="s">
        <v>8807</v>
      </c>
      <c r="C3800" s="12" t="s">
        <v>8842</v>
      </c>
      <c r="D3800" s="13" t="s">
        <v>4934</v>
      </c>
      <c r="E3800" s="13" t="s">
        <v>4934</v>
      </c>
      <c r="F3800" s="13" t="s">
        <v>8847</v>
      </c>
      <c r="G3800" s="14" t="s">
        <v>4921</v>
      </c>
      <c r="H3800" s="14" t="s">
        <v>4926</v>
      </c>
      <c r="I3800" s="14" t="s">
        <v>4927</v>
      </c>
      <c r="J3800" s="14" t="s">
        <v>4936</v>
      </c>
      <c r="K3800" s="16">
        <v>94</v>
      </c>
    </row>
    <row r="3801" spans="1:11">
      <c r="A3801" s="12" t="s">
        <v>5781</v>
      </c>
      <c r="B3801" s="12" t="s">
        <v>8807</v>
      </c>
      <c r="C3801" s="12">
        <v>2023</v>
      </c>
      <c r="D3801" s="13" t="s">
        <v>4918</v>
      </c>
      <c r="E3801" s="13" t="s">
        <v>4919</v>
      </c>
      <c r="F3801" s="13" t="s">
        <v>8848</v>
      </c>
      <c r="G3801" s="14" t="s">
        <v>4921</v>
      </c>
      <c r="H3801" s="14" t="s">
        <v>5007</v>
      </c>
      <c r="I3801" s="14" t="s">
        <v>4947</v>
      </c>
      <c r="J3801" s="14" t="s">
        <v>4924</v>
      </c>
      <c r="K3801" s="16">
        <v>18</v>
      </c>
    </row>
    <row r="3802" spans="1:11">
      <c r="A3802" s="12" t="s">
        <v>5781</v>
      </c>
      <c r="B3802" s="12" t="s">
        <v>8807</v>
      </c>
      <c r="C3802" s="12">
        <v>2023</v>
      </c>
      <c r="D3802" s="13" t="s">
        <v>4918</v>
      </c>
      <c r="E3802" s="13" t="s">
        <v>4939</v>
      </c>
      <c r="F3802" s="13" t="s">
        <v>8849</v>
      </c>
      <c r="G3802" s="14" t="s">
        <v>4942</v>
      </c>
      <c r="H3802" s="14" t="s">
        <v>4938</v>
      </c>
      <c r="I3802" s="14" t="s">
        <v>4927</v>
      </c>
      <c r="J3802" s="14" t="s">
        <v>4924</v>
      </c>
      <c r="K3802" s="16">
        <v>18</v>
      </c>
    </row>
    <row r="3803" spans="1:11">
      <c r="A3803" s="12" t="s">
        <v>5781</v>
      </c>
      <c r="B3803" s="12" t="s">
        <v>8807</v>
      </c>
      <c r="C3803" s="12">
        <v>2023</v>
      </c>
      <c r="D3803" s="13" t="s">
        <v>4931</v>
      </c>
      <c r="E3803" s="13" t="s">
        <v>5089</v>
      </c>
      <c r="F3803" s="13" t="s">
        <v>8850</v>
      </c>
      <c r="G3803" s="14" t="s">
        <v>4921</v>
      </c>
      <c r="H3803" s="14" t="s">
        <v>5037</v>
      </c>
      <c r="I3803" s="14" t="s">
        <v>4927</v>
      </c>
      <c r="J3803" s="14" t="s">
        <v>4924</v>
      </c>
      <c r="K3803" s="16">
        <v>18</v>
      </c>
    </row>
    <row r="3804" spans="1:11">
      <c r="A3804" s="12" t="s">
        <v>5781</v>
      </c>
      <c r="B3804" s="12" t="s">
        <v>8807</v>
      </c>
      <c r="C3804" s="12">
        <v>2023</v>
      </c>
      <c r="D3804" s="13" t="s">
        <v>4931</v>
      </c>
      <c r="E3804" s="13" t="s">
        <v>4961</v>
      </c>
      <c r="F3804" s="13" t="s">
        <v>8851</v>
      </c>
      <c r="G3804" s="14" t="s">
        <v>4921</v>
      </c>
      <c r="H3804" s="14" t="s">
        <v>5324</v>
      </c>
      <c r="I3804" s="14" t="s">
        <v>4927</v>
      </c>
      <c r="J3804" s="14" t="s">
        <v>4924</v>
      </c>
      <c r="K3804" s="16">
        <v>18</v>
      </c>
    </row>
    <row r="3805" spans="1:11">
      <c r="A3805" s="12" t="s">
        <v>5781</v>
      </c>
      <c r="B3805" s="12" t="s">
        <v>8807</v>
      </c>
      <c r="C3805" s="12">
        <v>2023</v>
      </c>
      <c r="D3805" s="13" t="s">
        <v>4934</v>
      </c>
      <c r="E3805" s="13" t="s">
        <v>4998</v>
      </c>
      <c r="F3805" s="13" t="s">
        <v>5047</v>
      </c>
      <c r="G3805" s="14" t="s">
        <v>4921</v>
      </c>
      <c r="H3805" s="14" t="s">
        <v>4926</v>
      </c>
      <c r="I3805" s="14" t="s">
        <v>4927</v>
      </c>
      <c r="J3805" s="14" t="s">
        <v>4936</v>
      </c>
      <c r="K3805" s="16">
        <v>18</v>
      </c>
    </row>
    <row r="3806" spans="1:11">
      <c r="A3806" s="12" t="s">
        <v>5781</v>
      </c>
      <c r="B3806" s="12" t="s">
        <v>8807</v>
      </c>
      <c r="C3806" s="12" t="s">
        <v>8852</v>
      </c>
      <c r="D3806" s="13" t="s">
        <v>4918</v>
      </c>
      <c r="E3806" s="13" t="s">
        <v>4919</v>
      </c>
      <c r="F3806" s="13" t="s">
        <v>8853</v>
      </c>
      <c r="G3806" s="14" t="s">
        <v>4942</v>
      </c>
      <c r="H3806" s="14" t="s">
        <v>5035</v>
      </c>
      <c r="I3806" s="14" t="s">
        <v>4949</v>
      </c>
      <c r="J3806" s="14" t="s">
        <v>4924</v>
      </c>
      <c r="K3806" s="16">
        <v>230</v>
      </c>
    </row>
    <row r="3807" spans="1:11">
      <c r="A3807" s="12" t="s">
        <v>5781</v>
      </c>
      <c r="B3807" s="12" t="s">
        <v>8807</v>
      </c>
      <c r="C3807" s="12" t="s">
        <v>8852</v>
      </c>
      <c r="D3807" s="13" t="s">
        <v>4918</v>
      </c>
      <c r="E3807" s="13" t="s">
        <v>4939</v>
      </c>
      <c r="F3807" s="13" t="s">
        <v>8833</v>
      </c>
      <c r="G3807" s="14" t="s">
        <v>4942</v>
      </c>
      <c r="H3807" s="14" t="s">
        <v>4938</v>
      </c>
      <c r="I3807" s="14" t="s">
        <v>4927</v>
      </c>
      <c r="J3807" s="14" t="s">
        <v>4924</v>
      </c>
      <c r="K3807" s="16">
        <v>230</v>
      </c>
    </row>
    <row r="3808" spans="1:11">
      <c r="A3808" s="12" t="s">
        <v>5781</v>
      </c>
      <c r="B3808" s="12" t="s">
        <v>8807</v>
      </c>
      <c r="C3808" s="12" t="s">
        <v>8852</v>
      </c>
      <c r="D3808" s="13" t="s">
        <v>4931</v>
      </c>
      <c r="E3808" s="13" t="s">
        <v>4932</v>
      </c>
      <c r="F3808" s="13" t="s">
        <v>8854</v>
      </c>
      <c r="G3808" s="14" t="s">
        <v>4921</v>
      </c>
      <c r="H3808" s="14" t="s">
        <v>5037</v>
      </c>
      <c r="I3808" s="14" t="s">
        <v>4927</v>
      </c>
      <c r="J3808" s="14" t="s">
        <v>4924</v>
      </c>
      <c r="K3808" s="16">
        <v>230</v>
      </c>
    </row>
    <row r="3809" spans="1:11">
      <c r="A3809" s="12" t="s">
        <v>5781</v>
      </c>
      <c r="B3809" s="12" t="s">
        <v>8807</v>
      </c>
      <c r="C3809" s="12" t="s">
        <v>8852</v>
      </c>
      <c r="D3809" s="13" t="s">
        <v>4931</v>
      </c>
      <c r="E3809" s="13" t="s">
        <v>4961</v>
      </c>
      <c r="F3809" s="13" t="s">
        <v>8855</v>
      </c>
      <c r="G3809" s="14" t="s">
        <v>4921</v>
      </c>
      <c r="H3809" s="14" t="s">
        <v>5037</v>
      </c>
      <c r="I3809" s="14" t="s">
        <v>4927</v>
      </c>
      <c r="J3809" s="14" t="s">
        <v>4924</v>
      </c>
      <c r="K3809" s="16">
        <v>230</v>
      </c>
    </row>
    <row r="3810" spans="1:11">
      <c r="A3810" s="12" t="s">
        <v>5781</v>
      </c>
      <c r="B3810" s="12" t="s">
        <v>8807</v>
      </c>
      <c r="C3810" s="12" t="s">
        <v>8852</v>
      </c>
      <c r="D3810" s="13" t="s">
        <v>4934</v>
      </c>
      <c r="E3810" s="13" t="s">
        <v>4998</v>
      </c>
      <c r="F3810" s="13" t="s">
        <v>8856</v>
      </c>
      <c r="G3810" s="14" t="s">
        <v>4921</v>
      </c>
      <c r="H3810" s="14" t="s">
        <v>4926</v>
      </c>
      <c r="I3810" s="14" t="s">
        <v>4927</v>
      </c>
      <c r="J3810" s="14" t="s">
        <v>4936</v>
      </c>
      <c r="K3810" s="16">
        <v>230</v>
      </c>
    </row>
    <row r="3811" spans="1:11">
      <c r="A3811" s="12" t="s">
        <v>5781</v>
      </c>
      <c r="B3811" s="12" t="s">
        <v>8807</v>
      </c>
      <c r="C3811" s="12" t="s">
        <v>8857</v>
      </c>
      <c r="D3811" s="13" t="s">
        <v>4918</v>
      </c>
      <c r="E3811" s="13" t="s">
        <v>4919</v>
      </c>
      <c r="F3811" s="13" t="s">
        <v>6509</v>
      </c>
      <c r="G3811" s="14" t="s">
        <v>4921</v>
      </c>
      <c r="H3811" s="14" t="s">
        <v>4974</v>
      </c>
      <c r="I3811" s="14" t="s">
        <v>5098</v>
      </c>
      <c r="J3811" s="14" t="s">
        <v>4924</v>
      </c>
      <c r="K3811" s="16">
        <v>102</v>
      </c>
    </row>
    <row r="3812" spans="1:11">
      <c r="A3812" s="12" t="s">
        <v>5781</v>
      </c>
      <c r="B3812" s="12" t="s">
        <v>8807</v>
      </c>
      <c r="C3812" s="12" t="s">
        <v>8857</v>
      </c>
      <c r="D3812" s="13" t="s">
        <v>4918</v>
      </c>
      <c r="E3812" s="13" t="s">
        <v>4939</v>
      </c>
      <c r="F3812" s="13" t="s">
        <v>8849</v>
      </c>
      <c r="G3812" s="14" t="s">
        <v>4942</v>
      </c>
      <c r="H3812" s="14" t="s">
        <v>4938</v>
      </c>
      <c r="I3812" s="14" t="s">
        <v>4927</v>
      </c>
      <c r="J3812" s="14" t="s">
        <v>4924</v>
      </c>
      <c r="K3812" s="16">
        <v>102</v>
      </c>
    </row>
    <row r="3813" spans="1:11">
      <c r="A3813" s="12" t="s">
        <v>5781</v>
      </c>
      <c r="B3813" s="12" t="s">
        <v>8807</v>
      </c>
      <c r="C3813" s="12" t="s">
        <v>8857</v>
      </c>
      <c r="D3813" s="13" t="s">
        <v>4931</v>
      </c>
      <c r="E3813" s="13" t="s">
        <v>4932</v>
      </c>
      <c r="F3813" s="13" t="s">
        <v>8858</v>
      </c>
      <c r="G3813" s="14" t="s">
        <v>4921</v>
      </c>
      <c r="H3813" s="14" t="s">
        <v>5324</v>
      </c>
      <c r="I3813" s="14" t="s">
        <v>4927</v>
      </c>
      <c r="J3813" s="14" t="s">
        <v>4924</v>
      </c>
      <c r="K3813" s="16">
        <v>102</v>
      </c>
    </row>
    <row r="3814" spans="1:11">
      <c r="A3814" s="12" t="s">
        <v>5781</v>
      </c>
      <c r="B3814" s="12" t="s">
        <v>8807</v>
      </c>
      <c r="C3814" s="12" t="s">
        <v>8857</v>
      </c>
      <c r="D3814" s="13" t="s">
        <v>4931</v>
      </c>
      <c r="E3814" s="13" t="s">
        <v>4961</v>
      </c>
      <c r="F3814" s="13" t="s">
        <v>8859</v>
      </c>
      <c r="G3814" s="14" t="s">
        <v>4921</v>
      </c>
      <c r="H3814" s="14" t="s">
        <v>4926</v>
      </c>
      <c r="I3814" s="14" t="s">
        <v>4927</v>
      </c>
      <c r="J3814" s="14" t="s">
        <v>4924</v>
      </c>
      <c r="K3814" s="16">
        <v>102</v>
      </c>
    </row>
    <row r="3815" spans="1:11">
      <c r="A3815" s="12" t="s">
        <v>5781</v>
      </c>
      <c r="B3815" s="12" t="s">
        <v>8807</v>
      </c>
      <c r="C3815" s="12" t="s">
        <v>8857</v>
      </c>
      <c r="D3815" s="13" t="s">
        <v>4934</v>
      </c>
      <c r="E3815" s="13" t="s">
        <v>4934</v>
      </c>
      <c r="F3815" s="13" t="s">
        <v>5151</v>
      </c>
      <c r="G3815" s="14" t="s">
        <v>4921</v>
      </c>
      <c r="H3815" s="14" t="s">
        <v>4926</v>
      </c>
      <c r="I3815" s="14" t="s">
        <v>4927</v>
      </c>
      <c r="J3815" s="14" t="s">
        <v>4936</v>
      </c>
      <c r="K3815" s="16">
        <v>102</v>
      </c>
    </row>
    <row r="3816" spans="1:11">
      <c r="A3816" s="12" t="s">
        <v>5781</v>
      </c>
      <c r="B3816" s="12" t="s">
        <v>8807</v>
      </c>
      <c r="C3816" s="12" t="s">
        <v>8860</v>
      </c>
      <c r="D3816" s="13"/>
      <c r="E3816" s="13"/>
      <c r="F3816" s="13"/>
      <c r="G3816" s="14"/>
      <c r="H3816" s="14"/>
      <c r="I3816" s="14"/>
      <c r="J3816" s="14"/>
      <c r="K3816" s="16">
        <v>5</v>
      </c>
    </row>
    <row r="3817" spans="1:11">
      <c r="A3817" s="12" t="s">
        <v>5781</v>
      </c>
      <c r="B3817" s="12" t="s">
        <v>8807</v>
      </c>
      <c r="C3817" s="12" t="s">
        <v>8861</v>
      </c>
      <c r="D3817" s="13" t="s">
        <v>4918</v>
      </c>
      <c r="E3817" s="13" t="s">
        <v>4919</v>
      </c>
      <c r="F3817" s="13" t="s">
        <v>8862</v>
      </c>
      <c r="G3817" s="14" t="s">
        <v>4921</v>
      </c>
      <c r="H3817" s="14" t="s">
        <v>4924</v>
      </c>
      <c r="I3817" s="14" t="s">
        <v>5098</v>
      </c>
      <c r="J3817" s="14" t="s">
        <v>4924</v>
      </c>
      <c r="K3817" s="16">
        <v>128</v>
      </c>
    </row>
    <row r="3818" spans="1:11">
      <c r="A3818" s="12" t="s">
        <v>5781</v>
      </c>
      <c r="B3818" s="12" t="s">
        <v>8807</v>
      </c>
      <c r="C3818" s="12" t="s">
        <v>8861</v>
      </c>
      <c r="D3818" s="13" t="s">
        <v>4918</v>
      </c>
      <c r="E3818" s="13" t="s">
        <v>4939</v>
      </c>
      <c r="F3818" s="13" t="s">
        <v>8862</v>
      </c>
      <c r="G3818" s="14" t="s">
        <v>4921</v>
      </c>
      <c r="H3818" s="14" t="s">
        <v>5026</v>
      </c>
      <c r="I3818" s="14" t="s">
        <v>5122</v>
      </c>
      <c r="J3818" s="14" t="s">
        <v>4924</v>
      </c>
      <c r="K3818" s="16">
        <v>128</v>
      </c>
    </row>
    <row r="3819" spans="1:11">
      <c r="A3819" s="12" t="s">
        <v>5781</v>
      </c>
      <c r="B3819" s="12" t="s">
        <v>8807</v>
      </c>
      <c r="C3819" s="12" t="s">
        <v>8861</v>
      </c>
      <c r="D3819" s="13" t="s">
        <v>4931</v>
      </c>
      <c r="E3819" s="13" t="s">
        <v>5089</v>
      </c>
      <c r="F3819" s="13" t="s">
        <v>8862</v>
      </c>
      <c r="G3819" s="14" t="s">
        <v>4921</v>
      </c>
      <c r="H3819" s="14" t="s">
        <v>4926</v>
      </c>
      <c r="I3819" s="14" t="s">
        <v>4927</v>
      </c>
      <c r="J3819" s="14" t="s">
        <v>4924</v>
      </c>
      <c r="K3819" s="16">
        <v>128</v>
      </c>
    </row>
    <row r="3820" spans="1:11">
      <c r="A3820" s="12" t="s">
        <v>5781</v>
      </c>
      <c r="B3820" s="12" t="s">
        <v>8807</v>
      </c>
      <c r="C3820" s="12" t="s">
        <v>8861</v>
      </c>
      <c r="D3820" s="13" t="s">
        <v>4931</v>
      </c>
      <c r="E3820" s="13" t="s">
        <v>4932</v>
      </c>
      <c r="F3820" s="13" t="s">
        <v>8863</v>
      </c>
      <c r="G3820" s="14" t="s">
        <v>4921</v>
      </c>
      <c r="H3820" s="14" t="s">
        <v>4926</v>
      </c>
      <c r="I3820" s="14" t="s">
        <v>4927</v>
      </c>
      <c r="J3820" s="14" t="s">
        <v>4924</v>
      </c>
      <c r="K3820" s="16">
        <v>128</v>
      </c>
    </row>
    <row r="3821" spans="1:11">
      <c r="A3821" s="12" t="s">
        <v>5781</v>
      </c>
      <c r="B3821" s="12" t="s">
        <v>8807</v>
      </c>
      <c r="C3821" s="12" t="s">
        <v>8861</v>
      </c>
      <c r="D3821" s="13" t="s">
        <v>4934</v>
      </c>
      <c r="E3821" s="13" t="s">
        <v>4998</v>
      </c>
      <c r="F3821" s="13" t="s">
        <v>5151</v>
      </c>
      <c r="G3821" s="14" t="s">
        <v>4921</v>
      </c>
      <c r="H3821" s="14" t="s">
        <v>4926</v>
      </c>
      <c r="I3821" s="14" t="s">
        <v>4927</v>
      </c>
      <c r="J3821" s="14" t="s">
        <v>4936</v>
      </c>
      <c r="K3821" s="16">
        <v>128</v>
      </c>
    </row>
    <row r="3822" spans="1:11">
      <c r="A3822" s="12" t="s">
        <v>5781</v>
      </c>
      <c r="B3822" s="12" t="s">
        <v>8807</v>
      </c>
      <c r="C3822" s="12" t="s">
        <v>8864</v>
      </c>
      <c r="D3822" s="13" t="s">
        <v>4918</v>
      </c>
      <c r="E3822" s="13" t="s">
        <v>4919</v>
      </c>
      <c r="F3822" s="13" t="s">
        <v>8865</v>
      </c>
      <c r="G3822" s="14" t="s">
        <v>4921</v>
      </c>
      <c r="H3822" s="14" t="s">
        <v>5087</v>
      </c>
      <c r="I3822" s="14" t="s">
        <v>5122</v>
      </c>
      <c r="J3822" s="14" t="s">
        <v>4924</v>
      </c>
      <c r="K3822" s="16">
        <v>43.2</v>
      </c>
    </row>
    <row r="3823" spans="1:11">
      <c r="A3823" s="12" t="s">
        <v>5781</v>
      </c>
      <c r="B3823" s="12" t="s">
        <v>8807</v>
      </c>
      <c r="C3823" s="12" t="s">
        <v>8864</v>
      </c>
      <c r="D3823" s="13" t="s">
        <v>4918</v>
      </c>
      <c r="E3823" s="13" t="s">
        <v>4939</v>
      </c>
      <c r="F3823" s="13" t="s">
        <v>8866</v>
      </c>
      <c r="G3823" s="14" t="s">
        <v>4921</v>
      </c>
      <c r="H3823" s="14" t="s">
        <v>4938</v>
      </c>
      <c r="I3823" s="14" t="s">
        <v>4927</v>
      </c>
      <c r="J3823" s="14" t="s">
        <v>4924</v>
      </c>
      <c r="K3823" s="16">
        <v>43.2</v>
      </c>
    </row>
    <row r="3824" spans="1:11">
      <c r="A3824" s="12" t="s">
        <v>5781</v>
      </c>
      <c r="B3824" s="12" t="s">
        <v>8807</v>
      </c>
      <c r="C3824" s="12" t="s">
        <v>8864</v>
      </c>
      <c r="D3824" s="13" t="s">
        <v>4931</v>
      </c>
      <c r="E3824" s="13" t="s">
        <v>5089</v>
      </c>
      <c r="F3824" s="13" t="s">
        <v>8867</v>
      </c>
      <c r="G3824" s="14" t="s">
        <v>4921</v>
      </c>
      <c r="H3824" s="14" t="s">
        <v>4938</v>
      </c>
      <c r="I3824" s="14" t="s">
        <v>4927</v>
      </c>
      <c r="J3824" s="14" t="s">
        <v>4924</v>
      </c>
      <c r="K3824" s="16">
        <v>43.2</v>
      </c>
    </row>
    <row r="3825" spans="1:11">
      <c r="A3825" s="12" t="s">
        <v>5781</v>
      </c>
      <c r="B3825" s="12" t="s">
        <v>8807</v>
      </c>
      <c r="C3825" s="12" t="s">
        <v>8864</v>
      </c>
      <c r="D3825" s="13" t="s">
        <v>4931</v>
      </c>
      <c r="E3825" s="13" t="s">
        <v>5083</v>
      </c>
      <c r="F3825" s="13" t="s">
        <v>8868</v>
      </c>
      <c r="G3825" s="14" t="s">
        <v>4921</v>
      </c>
      <c r="H3825" s="14" t="s">
        <v>5037</v>
      </c>
      <c r="I3825" s="14" t="s">
        <v>4927</v>
      </c>
      <c r="J3825" s="14" t="s">
        <v>4924</v>
      </c>
      <c r="K3825" s="16">
        <v>43.2</v>
      </c>
    </row>
    <row r="3826" spans="1:11">
      <c r="A3826" s="12" t="s">
        <v>5781</v>
      </c>
      <c r="B3826" s="12" t="s">
        <v>8807</v>
      </c>
      <c r="C3826" s="12" t="s">
        <v>8864</v>
      </c>
      <c r="D3826" s="13" t="s">
        <v>4934</v>
      </c>
      <c r="E3826" s="13" t="s">
        <v>4998</v>
      </c>
      <c r="F3826" s="13" t="s">
        <v>5047</v>
      </c>
      <c r="G3826" s="14" t="s">
        <v>4921</v>
      </c>
      <c r="H3826" s="14" t="s">
        <v>4926</v>
      </c>
      <c r="I3826" s="14" t="s">
        <v>4927</v>
      </c>
      <c r="J3826" s="14" t="s">
        <v>4936</v>
      </c>
      <c r="K3826" s="16">
        <v>43.2</v>
      </c>
    </row>
    <row r="3827" spans="1:11">
      <c r="A3827" s="12" t="s">
        <v>5781</v>
      </c>
      <c r="B3827" s="12" t="s">
        <v>8807</v>
      </c>
      <c r="C3827" s="12" t="s">
        <v>8869</v>
      </c>
      <c r="D3827" s="13" t="s">
        <v>4918</v>
      </c>
      <c r="E3827" s="13" t="s">
        <v>4919</v>
      </c>
      <c r="F3827" s="13" t="s">
        <v>8870</v>
      </c>
      <c r="G3827" s="14" t="s">
        <v>4921</v>
      </c>
      <c r="H3827" s="14" t="s">
        <v>5087</v>
      </c>
      <c r="I3827" s="14" t="s">
        <v>5122</v>
      </c>
      <c r="J3827" s="14" t="s">
        <v>4924</v>
      </c>
      <c r="K3827" s="16">
        <v>35</v>
      </c>
    </row>
    <row r="3828" spans="1:11">
      <c r="A3828" s="12" t="s">
        <v>5781</v>
      </c>
      <c r="B3828" s="12" t="s">
        <v>8807</v>
      </c>
      <c r="C3828" s="12" t="s">
        <v>8869</v>
      </c>
      <c r="D3828" s="13" t="s">
        <v>4918</v>
      </c>
      <c r="E3828" s="13" t="s">
        <v>4939</v>
      </c>
      <c r="F3828" s="13" t="s">
        <v>8871</v>
      </c>
      <c r="G3828" s="14" t="s">
        <v>4921</v>
      </c>
      <c r="H3828" s="14" t="s">
        <v>4938</v>
      </c>
      <c r="I3828" s="14" t="s">
        <v>4927</v>
      </c>
      <c r="J3828" s="14" t="s">
        <v>4924</v>
      </c>
      <c r="K3828" s="16">
        <v>35</v>
      </c>
    </row>
    <row r="3829" spans="1:11">
      <c r="A3829" s="12" t="s">
        <v>5781</v>
      </c>
      <c r="B3829" s="12" t="s">
        <v>8807</v>
      </c>
      <c r="C3829" s="12" t="s">
        <v>8869</v>
      </c>
      <c r="D3829" s="13" t="s">
        <v>4931</v>
      </c>
      <c r="E3829" s="13" t="s">
        <v>4961</v>
      </c>
      <c r="F3829" s="13" t="s">
        <v>8872</v>
      </c>
      <c r="G3829" s="14" t="s">
        <v>4921</v>
      </c>
      <c r="H3829" s="14" t="s">
        <v>4938</v>
      </c>
      <c r="I3829" s="14" t="s">
        <v>4927</v>
      </c>
      <c r="J3829" s="14" t="s">
        <v>4924</v>
      </c>
      <c r="K3829" s="16">
        <v>35</v>
      </c>
    </row>
    <row r="3830" spans="1:11">
      <c r="A3830" s="12" t="s">
        <v>5781</v>
      </c>
      <c r="B3830" s="12" t="s">
        <v>8807</v>
      </c>
      <c r="C3830" s="12" t="s">
        <v>8869</v>
      </c>
      <c r="D3830" s="13" t="s">
        <v>4931</v>
      </c>
      <c r="E3830" s="13" t="s">
        <v>5083</v>
      </c>
      <c r="F3830" s="13" t="s">
        <v>8873</v>
      </c>
      <c r="G3830" s="14" t="s">
        <v>4921</v>
      </c>
      <c r="H3830" s="14" t="s">
        <v>5037</v>
      </c>
      <c r="I3830" s="14" t="s">
        <v>4927</v>
      </c>
      <c r="J3830" s="14" t="s">
        <v>4924</v>
      </c>
      <c r="K3830" s="16">
        <v>35</v>
      </c>
    </row>
    <row r="3831" spans="1:11">
      <c r="A3831" s="12" t="s">
        <v>5781</v>
      </c>
      <c r="B3831" s="12" t="s">
        <v>8807</v>
      </c>
      <c r="C3831" s="12" t="s">
        <v>8869</v>
      </c>
      <c r="D3831" s="13" t="s">
        <v>4934</v>
      </c>
      <c r="E3831" s="13" t="s">
        <v>4998</v>
      </c>
      <c r="F3831" s="13" t="s">
        <v>4998</v>
      </c>
      <c r="G3831" s="14" t="s">
        <v>4921</v>
      </c>
      <c r="H3831" s="14" t="s">
        <v>4926</v>
      </c>
      <c r="I3831" s="14" t="s">
        <v>4927</v>
      </c>
      <c r="J3831" s="14" t="s">
        <v>4936</v>
      </c>
      <c r="K3831" s="16">
        <v>35</v>
      </c>
    </row>
    <row r="3832" spans="1:11">
      <c r="A3832" s="12" t="s">
        <v>5781</v>
      </c>
      <c r="B3832" s="12" t="s">
        <v>8807</v>
      </c>
      <c r="C3832" s="12" t="s">
        <v>8874</v>
      </c>
      <c r="D3832" s="13" t="s">
        <v>4918</v>
      </c>
      <c r="E3832" s="13" t="s">
        <v>4919</v>
      </c>
      <c r="F3832" s="13" t="s">
        <v>8875</v>
      </c>
      <c r="G3832" s="14" t="s">
        <v>4921</v>
      </c>
      <c r="H3832" s="14" t="s">
        <v>5425</v>
      </c>
      <c r="I3832" s="14" t="s">
        <v>5985</v>
      </c>
      <c r="J3832" s="14" t="s">
        <v>4924</v>
      </c>
      <c r="K3832" s="16">
        <v>19</v>
      </c>
    </row>
    <row r="3833" spans="1:11">
      <c r="A3833" s="12" t="s">
        <v>5781</v>
      </c>
      <c r="B3833" s="12" t="s">
        <v>8807</v>
      </c>
      <c r="C3833" s="12" t="s">
        <v>8874</v>
      </c>
      <c r="D3833" s="13" t="s">
        <v>4918</v>
      </c>
      <c r="E3833" s="13" t="s">
        <v>4939</v>
      </c>
      <c r="F3833" s="13" t="s">
        <v>8876</v>
      </c>
      <c r="G3833" s="14" t="s">
        <v>4942</v>
      </c>
      <c r="H3833" s="14" t="s">
        <v>5223</v>
      </c>
      <c r="I3833" s="14" t="s">
        <v>4927</v>
      </c>
      <c r="J3833" s="14" t="s">
        <v>4924</v>
      </c>
      <c r="K3833" s="16">
        <v>19</v>
      </c>
    </row>
    <row r="3834" spans="1:11">
      <c r="A3834" s="12" t="s">
        <v>5781</v>
      </c>
      <c r="B3834" s="12" t="s">
        <v>8807</v>
      </c>
      <c r="C3834" s="12" t="s">
        <v>8874</v>
      </c>
      <c r="D3834" s="13" t="s">
        <v>4931</v>
      </c>
      <c r="E3834" s="13" t="s">
        <v>4932</v>
      </c>
      <c r="F3834" s="13" t="s">
        <v>8877</v>
      </c>
      <c r="G3834" s="14" t="s">
        <v>4921</v>
      </c>
      <c r="H3834" s="14" t="s">
        <v>5037</v>
      </c>
      <c r="I3834" s="14" t="s">
        <v>4927</v>
      </c>
      <c r="J3834" s="14" t="s">
        <v>4924</v>
      </c>
      <c r="K3834" s="16">
        <v>19</v>
      </c>
    </row>
    <row r="3835" spans="1:11">
      <c r="A3835" s="12" t="s">
        <v>5781</v>
      </c>
      <c r="B3835" s="12" t="s">
        <v>8807</v>
      </c>
      <c r="C3835" s="12" t="s">
        <v>8874</v>
      </c>
      <c r="D3835" s="13" t="s">
        <v>4931</v>
      </c>
      <c r="E3835" s="13" t="s">
        <v>4961</v>
      </c>
      <c r="F3835" s="13" t="s">
        <v>8878</v>
      </c>
      <c r="G3835" s="14" t="s">
        <v>4921</v>
      </c>
      <c r="H3835" s="14" t="s">
        <v>4936</v>
      </c>
      <c r="I3835" s="14" t="s">
        <v>4927</v>
      </c>
      <c r="J3835" s="14" t="s">
        <v>4924</v>
      </c>
      <c r="K3835" s="16">
        <v>19</v>
      </c>
    </row>
    <row r="3836" spans="1:11">
      <c r="A3836" s="12" t="s">
        <v>5781</v>
      </c>
      <c r="B3836" s="12" t="s">
        <v>8807</v>
      </c>
      <c r="C3836" s="12" t="s">
        <v>8874</v>
      </c>
      <c r="D3836" s="13" t="s">
        <v>4934</v>
      </c>
      <c r="E3836" s="13" t="s">
        <v>4934</v>
      </c>
      <c r="F3836" s="13" t="s">
        <v>5151</v>
      </c>
      <c r="G3836" s="14" t="s">
        <v>4921</v>
      </c>
      <c r="H3836" s="14" t="s">
        <v>4926</v>
      </c>
      <c r="I3836" s="14" t="s">
        <v>4927</v>
      </c>
      <c r="J3836" s="14" t="s">
        <v>4936</v>
      </c>
      <c r="K3836" s="16">
        <v>19</v>
      </c>
    </row>
    <row r="3837" spans="1:11">
      <c r="A3837" s="12" t="s">
        <v>5781</v>
      </c>
      <c r="B3837" s="12" t="s">
        <v>8807</v>
      </c>
      <c r="C3837" s="12" t="s">
        <v>8879</v>
      </c>
      <c r="D3837" s="13" t="s">
        <v>4918</v>
      </c>
      <c r="E3837" s="13" t="s">
        <v>4919</v>
      </c>
      <c r="F3837" s="13" t="s">
        <v>8880</v>
      </c>
      <c r="G3837" s="14" t="s">
        <v>4921</v>
      </c>
      <c r="H3837" s="14" t="s">
        <v>4956</v>
      </c>
      <c r="I3837" s="14" t="s">
        <v>5098</v>
      </c>
      <c r="J3837" s="14" t="s">
        <v>4924</v>
      </c>
      <c r="K3837" s="16">
        <v>1116</v>
      </c>
    </row>
    <row r="3838" spans="1:11">
      <c r="A3838" s="12" t="s">
        <v>5781</v>
      </c>
      <c r="B3838" s="12" t="s">
        <v>8807</v>
      </c>
      <c r="C3838" s="12" t="s">
        <v>8879</v>
      </c>
      <c r="D3838" s="13" t="s">
        <v>4918</v>
      </c>
      <c r="E3838" s="13" t="s">
        <v>4939</v>
      </c>
      <c r="F3838" s="13" t="s">
        <v>8881</v>
      </c>
      <c r="G3838" s="14" t="s">
        <v>4921</v>
      </c>
      <c r="H3838" s="14" t="s">
        <v>4938</v>
      </c>
      <c r="I3838" s="14" t="s">
        <v>4927</v>
      </c>
      <c r="J3838" s="14" t="s">
        <v>4924</v>
      </c>
      <c r="K3838" s="16">
        <v>1116</v>
      </c>
    </row>
    <row r="3839" spans="1:11">
      <c r="A3839" s="12" t="s">
        <v>5781</v>
      </c>
      <c r="B3839" s="12" t="s">
        <v>8807</v>
      </c>
      <c r="C3839" s="12" t="s">
        <v>8879</v>
      </c>
      <c r="D3839" s="13" t="s">
        <v>4931</v>
      </c>
      <c r="E3839" s="13" t="s">
        <v>5089</v>
      </c>
      <c r="F3839" s="13" t="s">
        <v>8882</v>
      </c>
      <c r="G3839" s="14" t="s">
        <v>4921</v>
      </c>
      <c r="H3839" s="14" t="s">
        <v>5037</v>
      </c>
      <c r="I3839" s="14" t="s">
        <v>4927</v>
      </c>
      <c r="J3839" s="14" t="s">
        <v>4924</v>
      </c>
      <c r="K3839" s="16">
        <v>1116</v>
      </c>
    </row>
    <row r="3840" spans="1:11">
      <c r="A3840" s="12" t="s">
        <v>5781</v>
      </c>
      <c r="B3840" s="12" t="s">
        <v>8807</v>
      </c>
      <c r="C3840" s="12" t="s">
        <v>8879</v>
      </c>
      <c r="D3840" s="13" t="s">
        <v>4931</v>
      </c>
      <c r="E3840" s="13" t="s">
        <v>4932</v>
      </c>
      <c r="F3840" s="13" t="s">
        <v>8883</v>
      </c>
      <c r="G3840" s="14" t="s">
        <v>4921</v>
      </c>
      <c r="H3840" s="14" t="s">
        <v>5037</v>
      </c>
      <c r="I3840" s="14" t="s">
        <v>4927</v>
      </c>
      <c r="J3840" s="14" t="s">
        <v>4924</v>
      </c>
      <c r="K3840" s="16">
        <v>1116</v>
      </c>
    </row>
    <row r="3841" spans="1:11">
      <c r="A3841" s="12" t="s">
        <v>5781</v>
      </c>
      <c r="B3841" s="12" t="s">
        <v>8807</v>
      </c>
      <c r="C3841" s="12" t="s">
        <v>8879</v>
      </c>
      <c r="D3841" s="13" t="s">
        <v>4934</v>
      </c>
      <c r="E3841" s="13" t="s">
        <v>4998</v>
      </c>
      <c r="F3841" s="13" t="s">
        <v>5047</v>
      </c>
      <c r="G3841" s="14" t="s">
        <v>4921</v>
      </c>
      <c r="H3841" s="14" t="s">
        <v>4926</v>
      </c>
      <c r="I3841" s="14" t="s">
        <v>4927</v>
      </c>
      <c r="J3841" s="14" t="s">
        <v>4936</v>
      </c>
      <c r="K3841" s="16">
        <v>1116</v>
      </c>
    </row>
    <row r="3842" spans="1:11">
      <c r="A3842" s="12" t="s">
        <v>5781</v>
      </c>
      <c r="B3842" s="12" t="s">
        <v>8807</v>
      </c>
      <c r="C3842" s="12" t="s">
        <v>8884</v>
      </c>
      <c r="D3842" s="13" t="s">
        <v>4918</v>
      </c>
      <c r="E3842" s="13" t="s">
        <v>4919</v>
      </c>
      <c r="F3842" s="13" t="s">
        <v>8885</v>
      </c>
      <c r="G3842" s="14" t="s">
        <v>4921</v>
      </c>
      <c r="H3842" s="14" t="s">
        <v>4922</v>
      </c>
      <c r="I3842" s="14" t="s">
        <v>4949</v>
      </c>
      <c r="J3842" s="14" t="s">
        <v>4924</v>
      </c>
      <c r="K3842" s="16">
        <v>197.6</v>
      </c>
    </row>
    <row r="3843" spans="1:11">
      <c r="A3843" s="12" t="s">
        <v>5781</v>
      </c>
      <c r="B3843" s="12" t="s">
        <v>8807</v>
      </c>
      <c r="C3843" s="12" t="s">
        <v>8884</v>
      </c>
      <c r="D3843" s="13" t="s">
        <v>4918</v>
      </c>
      <c r="E3843" s="13" t="s">
        <v>4943</v>
      </c>
      <c r="F3843" s="13" t="s">
        <v>8886</v>
      </c>
      <c r="G3843" s="14" t="s">
        <v>5004</v>
      </c>
      <c r="H3843" s="14" t="s">
        <v>4922</v>
      </c>
      <c r="I3843" s="14" t="s">
        <v>5427</v>
      </c>
      <c r="J3843" s="14" t="s">
        <v>4924</v>
      </c>
      <c r="K3843" s="16">
        <v>197.6</v>
      </c>
    </row>
    <row r="3844" spans="1:11">
      <c r="A3844" s="12" t="s">
        <v>5781</v>
      </c>
      <c r="B3844" s="12" t="s">
        <v>8807</v>
      </c>
      <c r="C3844" s="12" t="s">
        <v>8884</v>
      </c>
      <c r="D3844" s="13" t="s">
        <v>4931</v>
      </c>
      <c r="E3844" s="13" t="s">
        <v>5089</v>
      </c>
      <c r="F3844" s="13" t="s">
        <v>8887</v>
      </c>
      <c r="G3844" s="14" t="s">
        <v>4921</v>
      </c>
      <c r="H3844" s="14" t="s">
        <v>5140</v>
      </c>
      <c r="I3844" s="14" t="s">
        <v>4927</v>
      </c>
      <c r="J3844" s="14" t="s">
        <v>4924</v>
      </c>
      <c r="K3844" s="16">
        <v>197.6</v>
      </c>
    </row>
    <row r="3845" spans="1:11">
      <c r="A3845" s="12" t="s">
        <v>5781</v>
      </c>
      <c r="B3845" s="12" t="s">
        <v>8807</v>
      </c>
      <c r="C3845" s="12" t="s">
        <v>8884</v>
      </c>
      <c r="D3845" s="13" t="s">
        <v>4931</v>
      </c>
      <c r="E3845" s="13" t="s">
        <v>4961</v>
      </c>
      <c r="F3845" s="13" t="s">
        <v>8888</v>
      </c>
      <c r="G3845" s="14" t="s">
        <v>4921</v>
      </c>
      <c r="H3845" s="14" t="s">
        <v>5037</v>
      </c>
      <c r="I3845" s="14" t="s">
        <v>4927</v>
      </c>
      <c r="J3845" s="14" t="s">
        <v>4924</v>
      </c>
      <c r="K3845" s="16">
        <v>197.6</v>
      </c>
    </row>
    <row r="3846" spans="1:11">
      <c r="A3846" s="12" t="s">
        <v>5781</v>
      </c>
      <c r="B3846" s="12" t="s">
        <v>8807</v>
      </c>
      <c r="C3846" s="12" t="s">
        <v>8884</v>
      </c>
      <c r="D3846" s="13" t="s">
        <v>4934</v>
      </c>
      <c r="E3846" s="13" t="s">
        <v>4998</v>
      </c>
      <c r="F3846" s="13" t="s">
        <v>5151</v>
      </c>
      <c r="G3846" s="14" t="s">
        <v>4921</v>
      </c>
      <c r="H3846" s="14" t="s">
        <v>4926</v>
      </c>
      <c r="I3846" s="14" t="s">
        <v>4927</v>
      </c>
      <c r="J3846" s="14" t="s">
        <v>4936</v>
      </c>
      <c r="K3846" s="16">
        <v>197.6</v>
      </c>
    </row>
    <row r="3847" spans="1:11">
      <c r="A3847" s="12" t="s">
        <v>5781</v>
      </c>
      <c r="B3847" s="12" t="s">
        <v>8807</v>
      </c>
      <c r="C3847" s="12" t="s">
        <v>8889</v>
      </c>
      <c r="D3847" s="13" t="s">
        <v>4918</v>
      </c>
      <c r="E3847" s="13" t="s">
        <v>4919</v>
      </c>
      <c r="F3847" s="13" t="s">
        <v>8890</v>
      </c>
      <c r="G3847" s="14" t="s">
        <v>4942</v>
      </c>
      <c r="H3847" s="14" t="s">
        <v>4974</v>
      </c>
      <c r="I3847" s="14" t="s">
        <v>5635</v>
      </c>
      <c r="J3847" s="14" t="s">
        <v>4924</v>
      </c>
      <c r="K3847" s="16">
        <v>73.1</v>
      </c>
    </row>
    <row r="3848" spans="1:11">
      <c r="A3848" s="12" t="s">
        <v>5781</v>
      </c>
      <c r="B3848" s="12" t="s">
        <v>8807</v>
      </c>
      <c r="C3848" s="12" t="s">
        <v>8889</v>
      </c>
      <c r="D3848" s="13" t="s">
        <v>4918</v>
      </c>
      <c r="E3848" s="13" t="s">
        <v>4943</v>
      </c>
      <c r="F3848" s="13" t="s">
        <v>8886</v>
      </c>
      <c r="G3848" s="14" t="s">
        <v>5004</v>
      </c>
      <c r="H3848" s="14" t="s">
        <v>4922</v>
      </c>
      <c r="I3848" s="14" t="s">
        <v>5427</v>
      </c>
      <c r="J3848" s="14" t="s">
        <v>4924</v>
      </c>
      <c r="K3848" s="16">
        <v>73.1</v>
      </c>
    </row>
    <row r="3849" spans="1:11">
      <c r="A3849" s="12" t="s">
        <v>5781</v>
      </c>
      <c r="B3849" s="12" t="s">
        <v>8807</v>
      </c>
      <c r="C3849" s="12" t="s">
        <v>8889</v>
      </c>
      <c r="D3849" s="13" t="s">
        <v>4931</v>
      </c>
      <c r="E3849" s="13" t="s">
        <v>4932</v>
      </c>
      <c r="F3849" s="13" t="s">
        <v>8887</v>
      </c>
      <c r="G3849" s="14" t="s">
        <v>4921</v>
      </c>
      <c r="H3849" s="14" t="s">
        <v>5037</v>
      </c>
      <c r="I3849" s="14" t="s">
        <v>4927</v>
      </c>
      <c r="J3849" s="14" t="s">
        <v>4924</v>
      </c>
      <c r="K3849" s="16">
        <v>73.1</v>
      </c>
    </row>
    <row r="3850" spans="1:11">
      <c r="A3850" s="12" t="s">
        <v>5781</v>
      </c>
      <c r="B3850" s="12" t="s">
        <v>8807</v>
      </c>
      <c r="C3850" s="12" t="s">
        <v>8889</v>
      </c>
      <c r="D3850" s="13" t="s">
        <v>4931</v>
      </c>
      <c r="E3850" s="13" t="s">
        <v>5083</v>
      </c>
      <c r="F3850" s="13" t="s">
        <v>8888</v>
      </c>
      <c r="G3850" s="14" t="s">
        <v>4921</v>
      </c>
      <c r="H3850" s="14" t="s">
        <v>5037</v>
      </c>
      <c r="I3850" s="14" t="s">
        <v>4927</v>
      </c>
      <c r="J3850" s="14" t="s">
        <v>4924</v>
      </c>
      <c r="K3850" s="16">
        <v>73.1</v>
      </c>
    </row>
    <row r="3851" spans="1:11">
      <c r="A3851" s="12" t="s">
        <v>5781</v>
      </c>
      <c r="B3851" s="12" t="s">
        <v>8807</v>
      </c>
      <c r="C3851" s="12" t="s">
        <v>8889</v>
      </c>
      <c r="D3851" s="13" t="s">
        <v>4934</v>
      </c>
      <c r="E3851" s="13" t="s">
        <v>4934</v>
      </c>
      <c r="F3851" s="13" t="s">
        <v>5151</v>
      </c>
      <c r="G3851" s="14" t="s">
        <v>4921</v>
      </c>
      <c r="H3851" s="14" t="s">
        <v>4926</v>
      </c>
      <c r="I3851" s="14" t="s">
        <v>4927</v>
      </c>
      <c r="J3851" s="14" t="s">
        <v>4936</v>
      </c>
      <c r="K3851" s="16">
        <v>73.1</v>
      </c>
    </row>
    <row r="3852" spans="1:11">
      <c r="A3852" s="12" t="s">
        <v>5781</v>
      </c>
      <c r="B3852" s="12" t="s">
        <v>8807</v>
      </c>
      <c r="C3852" s="12" t="s">
        <v>8891</v>
      </c>
      <c r="D3852" s="13"/>
      <c r="E3852" s="13"/>
      <c r="F3852" s="13"/>
      <c r="G3852" s="14"/>
      <c r="H3852" s="14"/>
      <c r="I3852" s="14"/>
      <c r="J3852" s="14"/>
      <c r="K3852" s="16">
        <v>159.723025</v>
      </c>
    </row>
    <row r="3853" spans="1:11">
      <c r="A3853" s="12" t="s">
        <v>5781</v>
      </c>
      <c r="B3853" s="12" t="s">
        <v>8807</v>
      </c>
      <c r="C3853" s="12" t="s">
        <v>8892</v>
      </c>
      <c r="D3853" s="13"/>
      <c r="E3853" s="13"/>
      <c r="F3853" s="13"/>
      <c r="G3853" s="14"/>
      <c r="H3853" s="14"/>
      <c r="I3853" s="14"/>
      <c r="J3853" s="14"/>
      <c r="K3853" s="16">
        <v>30.46</v>
      </c>
    </row>
    <row r="3854" spans="1:11">
      <c r="A3854" s="12" t="s">
        <v>5781</v>
      </c>
      <c r="B3854" s="12" t="s">
        <v>8807</v>
      </c>
      <c r="C3854" s="12" t="s">
        <v>8893</v>
      </c>
      <c r="D3854" s="13"/>
      <c r="E3854" s="13"/>
      <c r="F3854" s="13"/>
      <c r="G3854" s="14"/>
      <c r="H3854" s="14"/>
      <c r="I3854" s="14"/>
      <c r="J3854" s="14"/>
      <c r="K3854" s="16">
        <v>250</v>
      </c>
    </row>
    <row r="3855" spans="1:11">
      <c r="A3855" s="12" t="s">
        <v>5781</v>
      </c>
      <c r="B3855" s="12" t="s">
        <v>8807</v>
      </c>
      <c r="C3855" s="12" t="s">
        <v>8894</v>
      </c>
      <c r="D3855" s="13" t="s">
        <v>4918</v>
      </c>
      <c r="E3855" s="13" t="s">
        <v>4919</v>
      </c>
      <c r="F3855" s="13" t="s">
        <v>8895</v>
      </c>
      <c r="G3855" s="14" t="s">
        <v>4921</v>
      </c>
      <c r="H3855" s="14" t="s">
        <v>8896</v>
      </c>
      <c r="I3855" s="14" t="s">
        <v>5458</v>
      </c>
      <c r="J3855" s="14" t="s">
        <v>4924</v>
      </c>
      <c r="K3855" s="16">
        <v>89</v>
      </c>
    </row>
    <row r="3856" spans="1:11">
      <c r="A3856" s="12" t="s">
        <v>5781</v>
      </c>
      <c r="B3856" s="12" t="s">
        <v>8807</v>
      </c>
      <c r="C3856" s="12" t="s">
        <v>8894</v>
      </c>
      <c r="D3856" s="13" t="s">
        <v>4918</v>
      </c>
      <c r="E3856" s="13" t="s">
        <v>4939</v>
      </c>
      <c r="F3856" s="13" t="s">
        <v>8897</v>
      </c>
      <c r="G3856" s="14" t="s">
        <v>4921</v>
      </c>
      <c r="H3856" s="14" t="s">
        <v>4926</v>
      </c>
      <c r="I3856" s="14" t="s">
        <v>4927</v>
      </c>
      <c r="J3856" s="14" t="s">
        <v>4924</v>
      </c>
      <c r="K3856" s="16">
        <v>89</v>
      </c>
    </row>
    <row r="3857" spans="1:11">
      <c r="A3857" s="12" t="s">
        <v>5781</v>
      </c>
      <c r="B3857" s="12" t="s">
        <v>8807</v>
      </c>
      <c r="C3857" s="12" t="s">
        <v>8894</v>
      </c>
      <c r="D3857" s="13" t="s">
        <v>4931</v>
      </c>
      <c r="E3857" s="13" t="s">
        <v>6147</v>
      </c>
      <c r="F3857" s="13" t="s">
        <v>8898</v>
      </c>
      <c r="G3857" s="14" t="s">
        <v>4921</v>
      </c>
      <c r="H3857" s="14" t="s">
        <v>5037</v>
      </c>
      <c r="I3857" s="14" t="s">
        <v>4927</v>
      </c>
      <c r="J3857" s="14" t="s">
        <v>4924</v>
      </c>
      <c r="K3857" s="16">
        <v>89</v>
      </c>
    </row>
    <row r="3858" spans="1:11">
      <c r="A3858" s="12" t="s">
        <v>5781</v>
      </c>
      <c r="B3858" s="12" t="s">
        <v>8807</v>
      </c>
      <c r="C3858" s="12" t="s">
        <v>8894</v>
      </c>
      <c r="D3858" s="13" t="s">
        <v>4931</v>
      </c>
      <c r="E3858" s="13" t="s">
        <v>4961</v>
      </c>
      <c r="F3858" s="13" t="s">
        <v>8899</v>
      </c>
      <c r="G3858" s="14" t="s">
        <v>4921</v>
      </c>
      <c r="H3858" s="14" t="s">
        <v>5324</v>
      </c>
      <c r="I3858" s="14" t="s">
        <v>4927</v>
      </c>
      <c r="J3858" s="14" t="s">
        <v>4924</v>
      </c>
      <c r="K3858" s="16">
        <v>89</v>
      </c>
    </row>
    <row r="3859" spans="1:11">
      <c r="A3859" s="12" t="s">
        <v>5781</v>
      </c>
      <c r="B3859" s="12" t="s">
        <v>8807</v>
      </c>
      <c r="C3859" s="12" t="s">
        <v>8894</v>
      </c>
      <c r="D3859" s="13" t="s">
        <v>4934</v>
      </c>
      <c r="E3859" s="13" t="s">
        <v>4998</v>
      </c>
      <c r="F3859" s="13" t="s">
        <v>5151</v>
      </c>
      <c r="G3859" s="14" t="s">
        <v>4921</v>
      </c>
      <c r="H3859" s="14" t="s">
        <v>4926</v>
      </c>
      <c r="I3859" s="14" t="s">
        <v>4927</v>
      </c>
      <c r="J3859" s="14" t="s">
        <v>4936</v>
      </c>
      <c r="K3859" s="16">
        <v>89</v>
      </c>
    </row>
    <row r="3860" spans="1:11">
      <c r="A3860" s="12" t="s">
        <v>5781</v>
      </c>
      <c r="B3860" s="12" t="s">
        <v>8807</v>
      </c>
      <c r="C3860" s="12" t="s">
        <v>8900</v>
      </c>
      <c r="D3860" s="13" t="s">
        <v>4918</v>
      </c>
      <c r="E3860" s="13" t="s">
        <v>4919</v>
      </c>
      <c r="F3860" s="13" t="s">
        <v>5919</v>
      </c>
      <c r="G3860" s="14" t="s">
        <v>4921</v>
      </c>
      <c r="H3860" s="14" t="s">
        <v>4988</v>
      </c>
      <c r="I3860" s="14" t="s">
        <v>4947</v>
      </c>
      <c r="J3860" s="14" t="s">
        <v>4924</v>
      </c>
      <c r="K3860" s="16">
        <v>10</v>
      </c>
    </row>
    <row r="3861" spans="1:11">
      <c r="A3861" s="12" t="s">
        <v>5781</v>
      </c>
      <c r="B3861" s="12" t="s">
        <v>8807</v>
      </c>
      <c r="C3861" s="12" t="s">
        <v>8900</v>
      </c>
      <c r="D3861" s="13" t="s">
        <v>4918</v>
      </c>
      <c r="E3861" s="13" t="s">
        <v>4939</v>
      </c>
      <c r="F3861" s="13" t="s">
        <v>8901</v>
      </c>
      <c r="G3861" s="14" t="s">
        <v>4942</v>
      </c>
      <c r="H3861" s="14" t="s">
        <v>4938</v>
      </c>
      <c r="I3861" s="14" t="s">
        <v>4927</v>
      </c>
      <c r="J3861" s="14" t="s">
        <v>4924</v>
      </c>
      <c r="K3861" s="16">
        <v>10</v>
      </c>
    </row>
    <row r="3862" spans="1:11">
      <c r="A3862" s="12" t="s">
        <v>5781</v>
      </c>
      <c r="B3862" s="12" t="s">
        <v>8807</v>
      </c>
      <c r="C3862" s="12" t="s">
        <v>8900</v>
      </c>
      <c r="D3862" s="13" t="s">
        <v>4931</v>
      </c>
      <c r="E3862" s="13" t="s">
        <v>4932</v>
      </c>
      <c r="F3862" s="13" t="s">
        <v>8902</v>
      </c>
      <c r="G3862" s="14" t="s">
        <v>4921</v>
      </c>
      <c r="H3862" s="14" t="s">
        <v>5037</v>
      </c>
      <c r="I3862" s="14" t="s">
        <v>4927</v>
      </c>
      <c r="J3862" s="14" t="s">
        <v>4924</v>
      </c>
      <c r="K3862" s="16">
        <v>10</v>
      </c>
    </row>
    <row r="3863" spans="1:11">
      <c r="A3863" s="12" t="s">
        <v>5781</v>
      </c>
      <c r="B3863" s="12" t="s">
        <v>8807</v>
      </c>
      <c r="C3863" s="12" t="s">
        <v>8900</v>
      </c>
      <c r="D3863" s="13" t="s">
        <v>4931</v>
      </c>
      <c r="E3863" s="13" t="s">
        <v>4961</v>
      </c>
      <c r="F3863" s="13" t="s">
        <v>8903</v>
      </c>
      <c r="G3863" s="14" t="s">
        <v>4921</v>
      </c>
      <c r="H3863" s="14" t="s">
        <v>4924</v>
      </c>
      <c r="I3863" s="14" t="s">
        <v>4927</v>
      </c>
      <c r="J3863" s="14" t="s">
        <v>4924</v>
      </c>
      <c r="K3863" s="16">
        <v>10</v>
      </c>
    </row>
    <row r="3864" spans="1:11">
      <c r="A3864" s="12" t="s">
        <v>5781</v>
      </c>
      <c r="B3864" s="12" t="s">
        <v>8807</v>
      </c>
      <c r="C3864" s="12" t="s">
        <v>8900</v>
      </c>
      <c r="D3864" s="13" t="s">
        <v>4934</v>
      </c>
      <c r="E3864" s="13" t="s">
        <v>4998</v>
      </c>
      <c r="F3864" s="13" t="s">
        <v>5047</v>
      </c>
      <c r="G3864" s="14" t="s">
        <v>4921</v>
      </c>
      <c r="H3864" s="14" t="s">
        <v>4926</v>
      </c>
      <c r="I3864" s="14" t="s">
        <v>4927</v>
      </c>
      <c r="J3864" s="14" t="s">
        <v>4936</v>
      </c>
      <c r="K3864" s="16">
        <v>10</v>
      </c>
    </row>
    <row r="3865" spans="1:11">
      <c r="A3865" s="12" t="s">
        <v>5781</v>
      </c>
      <c r="B3865" s="12" t="s">
        <v>8807</v>
      </c>
      <c r="C3865" s="12" t="s">
        <v>8904</v>
      </c>
      <c r="D3865" s="13" t="s">
        <v>4918</v>
      </c>
      <c r="E3865" s="13" t="s">
        <v>4919</v>
      </c>
      <c r="F3865" s="13" t="s">
        <v>6509</v>
      </c>
      <c r="G3865" s="14" t="s">
        <v>4921</v>
      </c>
      <c r="H3865" s="14" t="s">
        <v>4988</v>
      </c>
      <c r="I3865" s="14" t="s">
        <v>5098</v>
      </c>
      <c r="J3865" s="14" t="s">
        <v>4924</v>
      </c>
      <c r="K3865" s="16">
        <v>310</v>
      </c>
    </row>
    <row r="3866" spans="1:11">
      <c r="A3866" s="12" t="s">
        <v>5781</v>
      </c>
      <c r="B3866" s="12" t="s">
        <v>8807</v>
      </c>
      <c r="C3866" s="12" t="s">
        <v>8904</v>
      </c>
      <c r="D3866" s="13" t="s">
        <v>4918</v>
      </c>
      <c r="E3866" s="13" t="s">
        <v>4939</v>
      </c>
      <c r="F3866" s="13" t="s">
        <v>8849</v>
      </c>
      <c r="G3866" s="14" t="s">
        <v>4942</v>
      </c>
      <c r="H3866" s="14" t="s">
        <v>4938</v>
      </c>
      <c r="I3866" s="14" t="s">
        <v>4927</v>
      </c>
      <c r="J3866" s="14" t="s">
        <v>4924</v>
      </c>
      <c r="K3866" s="16">
        <v>310</v>
      </c>
    </row>
    <row r="3867" spans="1:11">
      <c r="A3867" s="12" t="s">
        <v>5781</v>
      </c>
      <c r="B3867" s="12" t="s">
        <v>8807</v>
      </c>
      <c r="C3867" s="12" t="s">
        <v>8904</v>
      </c>
      <c r="D3867" s="13" t="s">
        <v>4931</v>
      </c>
      <c r="E3867" s="13" t="s">
        <v>4932</v>
      </c>
      <c r="F3867" s="13" t="s">
        <v>8858</v>
      </c>
      <c r="G3867" s="14" t="s">
        <v>4921</v>
      </c>
      <c r="H3867" s="14" t="s">
        <v>5324</v>
      </c>
      <c r="I3867" s="14" t="s">
        <v>4927</v>
      </c>
      <c r="J3867" s="14" t="s">
        <v>4924</v>
      </c>
      <c r="K3867" s="16">
        <v>310</v>
      </c>
    </row>
    <row r="3868" spans="1:11">
      <c r="A3868" s="12" t="s">
        <v>5781</v>
      </c>
      <c r="B3868" s="12" t="s">
        <v>8807</v>
      </c>
      <c r="C3868" s="12" t="s">
        <v>8904</v>
      </c>
      <c r="D3868" s="13" t="s">
        <v>4931</v>
      </c>
      <c r="E3868" s="13" t="s">
        <v>4961</v>
      </c>
      <c r="F3868" s="13" t="s">
        <v>8859</v>
      </c>
      <c r="G3868" s="14" t="s">
        <v>4921</v>
      </c>
      <c r="H3868" s="14" t="s">
        <v>4926</v>
      </c>
      <c r="I3868" s="14" t="s">
        <v>4927</v>
      </c>
      <c r="J3868" s="14" t="s">
        <v>4924</v>
      </c>
      <c r="K3868" s="16">
        <v>310</v>
      </c>
    </row>
    <row r="3869" spans="1:11">
      <c r="A3869" s="12" t="s">
        <v>5781</v>
      </c>
      <c r="B3869" s="12" t="s">
        <v>8807</v>
      </c>
      <c r="C3869" s="12" t="s">
        <v>8904</v>
      </c>
      <c r="D3869" s="13" t="s">
        <v>4934</v>
      </c>
      <c r="E3869" s="13" t="s">
        <v>4934</v>
      </c>
      <c r="F3869" s="13" t="s">
        <v>5151</v>
      </c>
      <c r="G3869" s="14" t="s">
        <v>4921</v>
      </c>
      <c r="H3869" s="14" t="s">
        <v>4926</v>
      </c>
      <c r="I3869" s="14" t="s">
        <v>4927</v>
      </c>
      <c r="J3869" s="14" t="s">
        <v>4936</v>
      </c>
      <c r="K3869" s="16">
        <v>310</v>
      </c>
    </row>
    <row r="3870" spans="1:11">
      <c r="A3870" s="12" t="s">
        <v>5781</v>
      </c>
      <c r="B3870" s="12" t="s">
        <v>8807</v>
      </c>
      <c r="C3870" s="12" t="s">
        <v>8905</v>
      </c>
      <c r="D3870" s="13" t="s">
        <v>4918</v>
      </c>
      <c r="E3870" s="13" t="s">
        <v>4919</v>
      </c>
      <c r="F3870" s="13" t="s">
        <v>8906</v>
      </c>
      <c r="G3870" s="14" t="s">
        <v>4921</v>
      </c>
      <c r="H3870" s="14" t="s">
        <v>5110</v>
      </c>
      <c r="I3870" s="14" t="s">
        <v>6990</v>
      </c>
      <c r="J3870" s="14" t="s">
        <v>4924</v>
      </c>
      <c r="K3870" s="16">
        <v>5</v>
      </c>
    </row>
    <row r="3871" spans="1:11">
      <c r="A3871" s="12" t="s">
        <v>5781</v>
      </c>
      <c r="B3871" s="12" t="s">
        <v>8807</v>
      </c>
      <c r="C3871" s="12" t="s">
        <v>8905</v>
      </c>
      <c r="D3871" s="13" t="s">
        <v>4918</v>
      </c>
      <c r="E3871" s="13" t="s">
        <v>4919</v>
      </c>
      <c r="F3871" s="13" t="s">
        <v>8907</v>
      </c>
      <c r="G3871" s="14" t="s">
        <v>4921</v>
      </c>
      <c r="H3871" s="14" t="s">
        <v>5425</v>
      </c>
      <c r="I3871" s="14" t="s">
        <v>5635</v>
      </c>
      <c r="J3871" s="14" t="s">
        <v>4924</v>
      </c>
      <c r="K3871" s="16">
        <v>5</v>
      </c>
    </row>
    <row r="3872" spans="1:11">
      <c r="A3872" s="12" t="s">
        <v>5781</v>
      </c>
      <c r="B3872" s="12" t="s">
        <v>8807</v>
      </c>
      <c r="C3872" s="12" t="s">
        <v>8905</v>
      </c>
      <c r="D3872" s="13" t="s">
        <v>4918</v>
      </c>
      <c r="E3872" s="13" t="s">
        <v>4939</v>
      </c>
      <c r="F3872" s="13" t="s">
        <v>8908</v>
      </c>
      <c r="G3872" s="14" t="s">
        <v>4921</v>
      </c>
      <c r="H3872" s="14" t="s">
        <v>5071</v>
      </c>
      <c r="I3872" s="14" t="s">
        <v>8909</v>
      </c>
      <c r="J3872" s="14" t="s">
        <v>4924</v>
      </c>
      <c r="K3872" s="16">
        <v>5</v>
      </c>
    </row>
    <row r="3873" spans="1:11">
      <c r="A3873" s="12" t="s">
        <v>5781</v>
      </c>
      <c r="B3873" s="12" t="s">
        <v>8807</v>
      </c>
      <c r="C3873" s="12" t="s">
        <v>8905</v>
      </c>
      <c r="D3873" s="13" t="s">
        <v>4931</v>
      </c>
      <c r="E3873" s="13" t="s">
        <v>4932</v>
      </c>
      <c r="F3873" s="13" t="s">
        <v>8910</v>
      </c>
      <c r="G3873" s="14" t="s">
        <v>4921</v>
      </c>
      <c r="H3873" s="14" t="s">
        <v>4988</v>
      </c>
      <c r="I3873" s="14" t="s">
        <v>5098</v>
      </c>
      <c r="J3873" s="14" t="s">
        <v>4936</v>
      </c>
      <c r="K3873" s="16">
        <v>5</v>
      </c>
    </row>
    <row r="3874" spans="1:11">
      <c r="A3874" s="12" t="s">
        <v>5781</v>
      </c>
      <c r="B3874" s="12" t="s">
        <v>8807</v>
      </c>
      <c r="C3874" s="12" t="s">
        <v>8905</v>
      </c>
      <c r="D3874" s="13" t="s">
        <v>4931</v>
      </c>
      <c r="E3874" s="13" t="s">
        <v>4961</v>
      </c>
      <c r="F3874" s="13" t="s">
        <v>8911</v>
      </c>
      <c r="G3874" s="14" t="s">
        <v>4921</v>
      </c>
      <c r="H3874" s="14" t="s">
        <v>5300</v>
      </c>
      <c r="I3874" s="14" t="s">
        <v>5535</v>
      </c>
      <c r="J3874" s="14" t="s">
        <v>4924</v>
      </c>
      <c r="K3874" s="16">
        <v>5</v>
      </c>
    </row>
    <row r="3875" spans="1:11">
      <c r="A3875" s="12" t="s">
        <v>5781</v>
      </c>
      <c r="B3875" s="12" t="s">
        <v>8807</v>
      </c>
      <c r="C3875" s="12" t="s">
        <v>8912</v>
      </c>
      <c r="D3875" s="13" t="s">
        <v>4918</v>
      </c>
      <c r="E3875" s="13" t="s">
        <v>4919</v>
      </c>
      <c r="F3875" s="13" t="s">
        <v>8913</v>
      </c>
      <c r="G3875" s="14" t="s">
        <v>4921</v>
      </c>
      <c r="H3875" s="14" t="s">
        <v>4922</v>
      </c>
      <c r="I3875" s="14" t="s">
        <v>4947</v>
      </c>
      <c r="J3875" s="14" t="s">
        <v>4924</v>
      </c>
      <c r="K3875" s="16">
        <v>75</v>
      </c>
    </row>
    <row r="3876" spans="1:11">
      <c r="A3876" s="12" t="s">
        <v>5781</v>
      </c>
      <c r="B3876" s="12" t="s">
        <v>8807</v>
      </c>
      <c r="C3876" s="12" t="s">
        <v>8912</v>
      </c>
      <c r="D3876" s="13" t="s">
        <v>4918</v>
      </c>
      <c r="E3876" s="13" t="s">
        <v>4939</v>
      </c>
      <c r="F3876" s="13" t="s">
        <v>8914</v>
      </c>
      <c r="G3876" s="14" t="s">
        <v>4942</v>
      </c>
      <c r="H3876" s="14" t="s">
        <v>4938</v>
      </c>
      <c r="I3876" s="14" t="s">
        <v>4927</v>
      </c>
      <c r="J3876" s="14" t="s">
        <v>4924</v>
      </c>
      <c r="K3876" s="16">
        <v>75</v>
      </c>
    </row>
    <row r="3877" spans="1:11">
      <c r="A3877" s="12" t="s">
        <v>5781</v>
      </c>
      <c r="B3877" s="12" t="s">
        <v>8807</v>
      </c>
      <c r="C3877" s="12" t="s">
        <v>8912</v>
      </c>
      <c r="D3877" s="13" t="s">
        <v>4931</v>
      </c>
      <c r="E3877" s="13" t="s">
        <v>5089</v>
      </c>
      <c r="F3877" s="13" t="s">
        <v>8915</v>
      </c>
      <c r="G3877" s="14" t="s">
        <v>4921</v>
      </c>
      <c r="H3877" s="14" t="s">
        <v>5119</v>
      </c>
      <c r="I3877" s="14" t="s">
        <v>4927</v>
      </c>
      <c r="J3877" s="14" t="s">
        <v>4924</v>
      </c>
      <c r="K3877" s="16">
        <v>75</v>
      </c>
    </row>
    <row r="3878" spans="1:11">
      <c r="A3878" s="12" t="s">
        <v>5781</v>
      </c>
      <c r="B3878" s="12" t="s">
        <v>8807</v>
      </c>
      <c r="C3878" s="12" t="s">
        <v>8912</v>
      </c>
      <c r="D3878" s="13" t="s">
        <v>4931</v>
      </c>
      <c r="E3878" s="13" t="s">
        <v>4932</v>
      </c>
      <c r="F3878" s="13" t="s">
        <v>8916</v>
      </c>
      <c r="G3878" s="14" t="s">
        <v>4921</v>
      </c>
      <c r="H3878" s="14" t="s">
        <v>5037</v>
      </c>
      <c r="I3878" s="14" t="s">
        <v>4927</v>
      </c>
      <c r="J3878" s="14" t="s">
        <v>4924</v>
      </c>
      <c r="K3878" s="16">
        <v>75</v>
      </c>
    </row>
    <row r="3879" spans="1:11">
      <c r="A3879" s="12" t="s">
        <v>5781</v>
      </c>
      <c r="B3879" s="12" t="s">
        <v>8807</v>
      </c>
      <c r="C3879" s="12" t="s">
        <v>8912</v>
      </c>
      <c r="D3879" s="13" t="s">
        <v>4934</v>
      </c>
      <c r="E3879" s="13" t="s">
        <v>4934</v>
      </c>
      <c r="F3879" s="13" t="s">
        <v>5047</v>
      </c>
      <c r="G3879" s="14" t="s">
        <v>4921</v>
      </c>
      <c r="H3879" s="14" t="s">
        <v>4926</v>
      </c>
      <c r="I3879" s="14" t="s">
        <v>4927</v>
      </c>
      <c r="J3879" s="14" t="s">
        <v>4936</v>
      </c>
      <c r="K3879" s="16">
        <v>75</v>
      </c>
    </row>
    <row r="3880" spans="1:11">
      <c r="A3880" s="12" t="s">
        <v>5781</v>
      </c>
      <c r="B3880" s="12" t="s">
        <v>8807</v>
      </c>
      <c r="C3880" s="12" t="s">
        <v>8917</v>
      </c>
      <c r="D3880" s="13" t="s">
        <v>4918</v>
      </c>
      <c r="E3880" s="13" t="s">
        <v>4919</v>
      </c>
      <c r="F3880" s="13" t="s">
        <v>8918</v>
      </c>
      <c r="G3880" s="14" t="s">
        <v>4921</v>
      </c>
      <c r="H3880" s="14" t="s">
        <v>4922</v>
      </c>
      <c r="I3880" s="14" t="s">
        <v>5635</v>
      </c>
      <c r="J3880" s="14" t="s">
        <v>4924</v>
      </c>
      <c r="K3880" s="16">
        <v>10</v>
      </c>
    </row>
    <row r="3881" spans="1:11">
      <c r="A3881" s="12" t="s">
        <v>5781</v>
      </c>
      <c r="B3881" s="12" t="s">
        <v>8807</v>
      </c>
      <c r="C3881" s="12" t="s">
        <v>8917</v>
      </c>
      <c r="D3881" s="13" t="s">
        <v>4918</v>
      </c>
      <c r="E3881" s="13" t="s">
        <v>4939</v>
      </c>
      <c r="F3881" s="13" t="s">
        <v>8919</v>
      </c>
      <c r="G3881" s="14" t="s">
        <v>4942</v>
      </c>
      <c r="H3881" s="14" t="s">
        <v>4938</v>
      </c>
      <c r="I3881" s="14" t="s">
        <v>4927</v>
      </c>
      <c r="J3881" s="14" t="s">
        <v>4924</v>
      </c>
      <c r="K3881" s="16">
        <v>10</v>
      </c>
    </row>
    <row r="3882" spans="1:11">
      <c r="A3882" s="12" t="s">
        <v>5781</v>
      </c>
      <c r="B3882" s="12" t="s">
        <v>8807</v>
      </c>
      <c r="C3882" s="12" t="s">
        <v>8917</v>
      </c>
      <c r="D3882" s="13" t="s">
        <v>4931</v>
      </c>
      <c r="E3882" s="13" t="s">
        <v>5089</v>
      </c>
      <c r="F3882" s="13" t="s">
        <v>8920</v>
      </c>
      <c r="G3882" s="14" t="s">
        <v>4921</v>
      </c>
      <c r="H3882" s="14" t="s">
        <v>5119</v>
      </c>
      <c r="I3882" s="14" t="s">
        <v>4927</v>
      </c>
      <c r="J3882" s="14" t="s">
        <v>4924</v>
      </c>
      <c r="K3882" s="16">
        <v>10</v>
      </c>
    </row>
    <row r="3883" spans="1:11">
      <c r="A3883" s="12" t="s">
        <v>5781</v>
      </c>
      <c r="B3883" s="12" t="s">
        <v>8807</v>
      </c>
      <c r="C3883" s="12" t="s">
        <v>8917</v>
      </c>
      <c r="D3883" s="13" t="s">
        <v>4931</v>
      </c>
      <c r="E3883" s="13" t="s">
        <v>4932</v>
      </c>
      <c r="F3883" s="13" t="s">
        <v>8921</v>
      </c>
      <c r="G3883" s="14" t="s">
        <v>4921</v>
      </c>
      <c r="H3883" s="14" t="s">
        <v>5037</v>
      </c>
      <c r="I3883" s="14" t="s">
        <v>4927</v>
      </c>
      <c r="J3883" s="14" t="s">
        <v>4924</v>
      </c>
      <c r="K3883" s="16">
        <v>10</v>
      </c>
    </row>
    <row r="3884" spans="1:11">
      <c r="A3884" s="12" t="s">
        <v>5781</v>
      </c>
      <c r="B3884" s="12" t="s">
        <v>8807</v>
      </c>
      <c r="C3884" s="12" t="s">
        <v>8917</v>
      </c>
      <c r="D3884" s="13" t="s">
        <v>4934</v>
      </c>
      <c r="E3884" s="13" t="s">
        <v>4934</v>
      </c>
      <c r="F3884" s="13" t="s">
        <v>5047</v>
      </c>
      <c r="G3884" s="14" t="s">
        <v>4921</v>
      </c>
      <c r="H3884" s="14" t="s">
        <v>4926</v>
      </c>
      <c r="I3884" s="14" t="s">
        <v>4927</v>
      </c>
      <c r="J3884" s="14" t="s">
        <v>4936</v>
      </c>
      <c r="K3884" s="16">
        <v>10</v>
      </c>
    </row>
    <row r="3885" spans="1:11">
      <c r="A3885" s="12" t="s">
        <v>5781</v>
      </c>
      <c r="B3885" s="12" t="s">
        <v>8807</v>
      </c>
      <c r="C3885" s="12" t="s">
        <v>8922</v>
      </c>
      <c r="D3885" s="13" t="s">
        <v>4918</v>
      </c>
      <c r="E3885" s="13" t="s">
        <v>4919</v>
      </c>
      <c r="F3885" s="13" t="s">
        <v>8923</v>
      </c>
      <c r="G3885" s="14" t="s">
        <v>4921</v>
      </c>
      <c r="H3885" s="14" t="s">
        <v>5037</v>
      </c>
      <c r="I3885" s="14" t="s">
        <v>4927</v>
      </c>
      <c r="J3885" s="14" t="s">
        <v>4924</v>
      </c>
      <c r="K3885" s="16">
        <v>20</v>
      </c>
    </row>
    <row r="3886" spans="1:11">
      <c r="A3886" s="12" t="s">
        <v>5781</v>
      </c>
      <c r="B3886" s="12" t="s">
        <v>8807</v>
      </c>
      <c r="C3886" s="12" t="s">
        <v>8922</v>
      </c>
      <c r="D3886" s="13" t="s">
        <v>4918</v>
      </c>
      <c r="E3886" s="13" t="s">
        <v>4939</v>
      </c>
      <c r="F3886" s="13" t="s">
        <v>8924</v>
      </c>
      <c r="G3886" s="14" t="s">
        <v>4921</v>
      </c>
      <c r="H3886" s="14" t="s">
        <v>5175</v>
      </c>
      <c r="I3886" s="14" t="s">
        <v>4927</v>
      </c>
      <c r="J3886" s="14" t="s">
        <v>4924</v>
      </c>
      <c r="K3886" s="16">
        <v>20</v>
      </c>
    </row>
    <row r="3887" spans="1:11">
      <c r="A3887" s="12" t="s">
        <v>5781</v>
      </c>
      <c r="B3887" s="12" t="s">
        <v>8807</v>
      </c>
      <c r="C3887" s="12" t="s">
        <v>8922</v>
      </c>
      <c r="D3887" s="13" t="s">
        <v>4931</v>
      </c>
      <c r="E3887" s="13" t="s">
        <v>5089</v>
      </c>
      <c r="F3887" s="13" t="s">
        <v>8925</v>
      </c>
      <c r="G3887" s="14" t="s">
        <v>4921</v>
      </c>
      <c r="H3887" s="14" t="s">
        <v>5119</v>
      </c>
      <c r="I3887" s="14" t="s">
        <v>4927</v>
      </c>
      <c r="J3887" s="14" t="s">
        <v>4924</v>
      </c>
      <c r="K3887" s="16">
        <v>20</v>
      </c>
    </row>
    <row r="3888" spans="1:11">
      <c r="A3888" s="12" t="s">
        <v>5781</v>
      </c>
      <c r="B3888" s="12" t="s">
        <v>8807</v>
      </c>
      <c r="C3888" s="12" t="s">
        <v>8922</v>
      </c>
      <c r="D3888" s="13" t="s">
        <v>4931</v>
      </c>
      <c r="E3888" s="13" t="s">
        <v>4932</v>
      </c>
      <c r="F3888" s="13" t="s">
        <v>8926</v>
      </c>
      <c r="G3888" s="14" t="s">
        <v>4921</v>
      </c>
      <c r="H3888" s="14" t="s">
        <v>5037</v>
      </c>
      <c r="I3888" s="14" t="s">
        <v>4927</v>
      </c>
      <c r="J3888" s="14" t="s">
        <v>4924</v>
      </c>
      <c r="K3888" s="16">
        <v>20</v>
      </c>
    </row>
    <row r="3889" spans="1:11">
      <c r="A3889" s="12" t="s">
        <v>5781</v>
      </c>
      <c r="B3889" s="12" t="s">
        <v>8807</v>
      </c>
      <c r="C3889" s="12" t="s">
        <v>8922</v>
      </c>
      <c r="D3889" s="13" t="s">
        <v>4934</v>
      </c>
      <c r="E3889" s="13" t="s">
        <v>4934</v>
      </c>
      <c r="F3889" s="13" t="s">
        <v>5047</v>
      </c>
      <c r="G3889" s="14" t="s">
        <v>4921</v>
      </c>
      <c r="H3889" s="14" t="s">
        <v>4926</v>
      </c>
      <c r="I3889" s="14" t="s">
        <v>4927</v>
      </c>
      <c r="J3889" s="14" t="s">
        <v>4936</v>
      </c>
      <c r="K3889" s="16">
        <v>20</v>
      </c>
    </row>
    <row r="3890" spans="1:11">
      <c r="A3890" s="12" t="s">
        <v>5781</v>
      </c>
      <c r="B3890" s="12" t="s">
        <v>8807</v>
      </c>
      <c r="C3890" s="12" t="s">
        <v>8927</v>
      </c>
      <c r="D3890" s="13" t="s">
        <v>4918</v>
      </c>
      <c r="E3890" s="13" t="s">
        <v>4919</v>
      </c>
      <c r="F3890" s="13" t="s">
        <v>8928</v>
      </c>
      <c r="G3890" s="14" t="s">
        <v>4942</v>
      </c>
      <c r="H3890" s="14" t="s">
        <v>4946</v>
      </c>
      <c r="I3890" s="14" t="s">
        <v>5635</v>
      </c>
      <c r="J3890" s="14" t="s">
        <v>4924</v>
      </c>
      <c r="K3890" s="16">
        <v>10</v>
      </c>
    </row>
    <row r="3891" spans="1:11">
      <c r="A3891" s="12" t="s">
        <v>5781</v>
      </c>
      <c r="B3891" s="12" t="s">
        <v>8807</v>
      </c>
      <c r="C3891" s="12" t="s">
        <v>8927</v>
      </c>
      <c r="D3891" s="13" t="s">
        <v>4918</v>
      </c>
      <c r="E3891" s="13" t="s">
        <v>4939</v>
      </c>
      <c r="F3891" s="13" t="s">
        <v>8929</v>
      </c>
      <c r="G3891" s="14" t="s">
        <v>4942</v>
      </c>
      <c r="H3891" s="14" t="s">
        <v>4938</v>
      </c>
      <c r="I3891" s="14" t="s">
        <v>4927</v>
      </c>
      <c r="J3891" s="14" t="s">
        <v>4924</v>
      </c>
      <c r="K3891" s="16">
        <v>10</v>
      </c>
    </row>
    <row r="3892" spans="1:11">
      <c r="A3892" s="12" t="s">
        <v>5781</v>
      </c>
      <c r="B3892" s="12" t="s">
        <v>8807</v>
      </c>
      <c r="C3892" s="12" t="s">
        <v>8927</v>
      </c>
      <c r="D3892" s="13" t="s">
        <v>4931</v>
      </c>
      <c r="E3892" s="13" t="s">
        <v>4932</v>
      </c>
      <c r="F3892" s="13" t="s">
        <v>8930</v>
      </c>
      <c r="G3892" s="14" t="s">
        <v>4921</v>
      </c>
      <c r="H3892" s="14" t="s">
        <v>5037</v>
      </c>
      <c r="I3892" s="14" t="s">
        <v>4927</v>
      </c>
      <c r="J3892" s="14" t="s">
        <v>4924</v>
      </c>
      <c r="K3892" s="16">
        <v>10</v>
      </c>
    </row>
    <row r="3893" spans="1:11">
      <c r="A3893" s="12" t="s">
        <v>5781</v>
      </c>
      <c r="B3893" s="12" t="s">
        <v>8807</v>
      </c>
      <c r="C3893" s="12" t="s">
        <v>8927</v>
      </c>
      <c r="D3893" s="13" t="s">
        <v>4931</v>
      </c>
      <c r="E3893" s="13" t="s">
        <v>4961</v>
      </c>
      <c r="F3893" s="13" t="s">
        <v>8931</v>
      </c>
      <c r="G3893" s="14" t="s">
        <v>4921</v>
      </c>
      <c r="H3893" s="14" t="s">
        <v>5037</v>
      </c>
      <c r="I3893" s="14" t="s">
        <v>4927</v>
      </c>
      <c r="J3893" s="14" t="s">
        <v>4924</v>
      </c>
      <c r="K3893" s="16">
        <v>10</v>
      </c>
    </row>
    <row r="3894" spans="1:11">
      <c r="A3894" s="12" t="s">
        <v>5781</v>
      </c>
      <c r="B3894" s="12" t="s">
        <v>8807</v>
      </c>
      <c r="C3894" s="12" t="s">
        <v>8927</v>
      </c>
      <c r="D3894" s="13" t="s">
        <v>4934</v>
      </c>
      <c r="E3894" s="13" t="s">
        <v>4934</v>
      </c>
      <c r="F3894" s="13" t="s">
        <v>5047</v>
      </c>
      <c r="G3894" s="14" t="s">
        <v>4921</v>
      </c>
      <c r="H3894" s="14" t="s">
        <v>4926</v>
      </c>
      <c r="I3894" s="14" t="s">
        <v>4927</v>
      </c>
      <c r="J3894" s="14" t="s">
        <v>4936</v>
      </c>
      <c r="K3894" s="16">
        <v>10</v>
      </c>
    </row>
    <row r="3895" spans="1:11">
      <c r="A3895" s="12" t="s">
        <v>5781</v>
      </c>
      <c r="B3895" s="12" t="s">
        <v>8807</v>
      </c>
      <c r="C3895" s="12" t="s">
        <v>8932</v>
      </c>
      <c r="D3895" s="13" t="s">
        <v>4918</v>
      </c>
      <c r="E3895" s="13" t="s">
        <v>4919</v>
      </c>
      <c r="F3895" s="13" t="s">
        <v>8933</v>
      </c>
      <c r="G3895" s="14" t="s">
        <v>4942</v>
      </c>
      <c r="H3895" s="14" t="s">
        <v>8934</v>
      </c>
      <c r="I3895" s="14" t="s">
        <v>4949</v>
      </c>
      <c r="J3895" s="14" t="s">
        <v>4924</v>
      </c>
      <c r="K3895" s="16">
        <v>13.7</v>
      </c>
    </row>
    <row r="3896" spans="1:11">
      <c r="A3896" s="12" t="s">
        <v>5781</v>
      </c>
      <c r="B3896" s="12" t="s">
        <v>8807</v>
      </c>
      <c r="C3896" s="12" t="s">
        <v>8932</v>
      </c>
      <c r="D3896" s="13" t="s">
        <v>4918</v>
      </c>
      <c r="E3896" s="13" t="s">
        <v>4919</v>
      </c>
      <c r="F3896" s="13" t="s">
        <v>8935</v>
      </c>
      <c r="G3896" s="14" t="s">
        <v>4942</v>
      </c>
      <c r="H3896" s="14" t="s">
        <v>8936</v>
      </c>
      <c r="I3896" s="14" t="s">
        <v>5065</v>
      </c>
      <c r="J3896" s="14" t="s">
        <v>4924</v>
      </c>
      <c r="K3896" s="16">
        <v>13.7</v>
      </c>
    </row>
    <row r="3897" spans="1:11">
      <c r="A3897" s="12" t="s">
        <v>5781</v>
      </c>
      <c r="B3897" s="12" t="s">
        <v>8807</v>
      </c>
      <c r="C3897" s="12" t="s">
        <v>8932</v>
      </c>
      <c r="D3897" s="13" t="s">
        <v>4918</v>
      </c>
      <c r="E3897" s="13" t="s">
        <v>4939</v>
      </c>
      <c r="F3897" s="13" t="s">
        <v>8937</v>
      </c>
      <c r="G3897" s="14" t="s">
        <v>4921</v>
      </c>
      <c r="H3897" s="14" t="s">
        <v>4926</v>
      </c>
      <c r="I3897" s="14" t="s">
        <v>4927</v>
      </c>
      <c r="J3897" s="14" t="s">
        <v>4924</v>
      </c>
      <c r="K3897" s="16">
        <v>13.7</v>
      </c>
    </row>
    <row r="3898" spans="1:11">
      <c r="A3898" s="12" t="s">
        <v>5781</v>
      </c>
      <c r="B3898" s="12" t="s">
        <v>8807</v>
      </c>
      <c r="C3898" s="12" t="s">
        <v>8932</v>
      </c>
      <c r="D3898" s="13" t="s">
        <v>4931</v>
      </c>
      <c r="E3898" s="13" t="s">
        <v>5083</v>
      </c>
      <c r="F3898" s="13" t="s">
        <v>8938</v>
      </c>
      <c r="G3898" s="14" t="s">
        <v>4921</v>
      </c>
      <c r="H3898" s="14" t="s">
        <v>4926</v>
      </c>
      <c r="I3898" s="14" t="s">
        <v>4927</v>
      </c>
      <c r="J3898" s="14" t="s">
        <v>4924</v>
      </c>
      <c r="K3898" s="16">
        <v>13.7</v>
      </c>
    </row>
    <row r="3899" spans="1:11">
      <c r="A3899" s="12" t="s">
        <v>5781</v>
      </c>
      <c r="B3899" s="12" t="s">
        <v>8807</v>
      </c>
      <c r="C3899" s="12" t="s">
        <v>8932</v>
      </c>
      <c r="D3899" s="13" t="s">
        <v>4934</v>
      </c>
      <c r="E3899" s="13" t="s">
        <v>4998</v>
      </c>
      <c r="F3899" s="13" t="s">
        <v>8939</v>
      </c>
      <c r="G3899" s="14" t="s">
        <v>4921</v>
      </c>
      <c r="H3899" s="14" t="s">
        <v>4926</v>
      </c>
      <c r="I3899" s="14" t="s">
        <v>4927</v>
      </c>
      <c r="J3899" s="14" t="s">
        <v>4936</v>
      </c>
      <c r="K3899" s="16">
        <v>13.7</v>
      </c>
    </row>
    <row r="3900" spans="1:11">
      <c r="A3900" s="12" t="s">
        <v>5781</v>
      </c>
      <c r="B3900" s="12" t="s">
        <v>8807</v>
      </c>
      <c r="C3900" s="12" t="s">
        <v>8940</v>
      </c>
      <c r="D3900" s="13" t="s">
        <v>4918</v>
      </c>
      <c r="E3900" s="13" t="s">
        <v>4919</v>
      </c>
      <c r="F3900" s="13" t="s">
        <v>8941</v>
      </c>
      <c r="G3900" s="14" t="s">
        <v>4921</v>
      </c>
      <c r="H3900" s="14" t="s">
        <v>8942</v>
      </c>
      <c r="I3900" s="14" t="s">
        <v>5345</v>
      </c>
      <c r="J3900" s="14" t="s">
        <v>4924</v>
      </c>
      <c r="K3900" s="16">
        <v>7.2</v>
      </c>
    </row>
    <row r="3901" spans="1:11">
      <c r="A3901" s="12" t="s">
        <v>5781</v>
      </c>
      <c r="B3901" s="12" t="s">
        <v>8807</v>
      </c>
      <c r="C3901" s="12" t="s">
        <v>8940</v>
      </c>
      <c r="D3901" s="13" t="s">
        <v>4918</v>
      </c>
      <c r="E3901" s="13" t="s">
        <v>4919</v>
      </c>
      <c r="F3901" s="13" t="s">
        <v>8943</v>
      </c>
      <c r="G3901" s="14" t="s">
        <v>4921</v>
      </c>
      <c r="H3901" s="14" t="s">
        <v>4922</v>
      </c>
      <c r="I3901" s="14" t="s">
        <v>4947</v>
      </c>
      <c r="J3901" s="14" t="s">
        <v>4924</v>
      </c>
      <c r="K3901" s="16">
        <v>7.2</v>
      </c>
    </row>
    <row r="3902" spans="1:11">
      <c r="A3902" s="12" t="s">
        <v>5781</v>
      </c>
      <c r="B3902" s="12" t="s">
        <v>8807</v>
      </c>
      <c r="C3902" s="12" t="s">
        <v>8940</v>
      </c>
      <c r="D3902" s="13" t="s">
        <v>4931</v>
      </c>
      <c r="E3902" s="13" t="s">
        <v>6147</v>
      </c>
      <c r="F3902" s="13" t="s">
        <v>8944</v>
      </c>
      <c r="G3902" s="14" t="s">
        <v>4921</v>
      </c>
      <c r="H3902" s="14" t="s">
        <v>4938</v>
      </c>
      <c r="I3902" s="14" t="s">
        <v>4927</v>
      </c>
      <c r="J3902" s="14" t="s">
        <v>4924</v>
      </c>
      <c r="K3902" s="16">
        <v>7.2</v>
      </c>
    </row>
    <row r="3903" spans="1:11">
      <c r="A3903" s="12" t="s">
        <v>5781</v>
      </c>
      <c r="B3903" s="12" t="s">
        <v>8807</v>
      </c>
      <c r="C3903" s="12" t="s">
        <v>8940</v>
      </c>
      <c r="D3903" s="13" t="s">
        <v>4931</v>
      </c>
      <c r="E3903" s="13" t="s">
        <v>5083</v>
      </c>
      <c r="F3903" s="13" t="s">
        <v>8945</v>
      </c>
      <c r="G3903" s="14" t="s">
        <v>4921</v>
      </c>
      <c r="H3903" s="14" t="s">
        <v>4966</v>
      </c>
      <c r="I3903" s="14" t="s">
        <v>4947</v>
      </c>
      <c r="J3903" s="14" t="s">
        <v>4924</v>
      </c>
      <c r="K3903" s="16">
        <v>7.2</v>
      </c>
    </row>
    <row r="3904" spans="1:11">
      <c r="A3904" s="12" t="s">
        <v>5781</v>
      </c>
      <c r="B3904" s="12" t="s">
        <v>8807</v>
      </c>
      <c r="C3904" s="12" t="s">
        <v>8940</v>
      </c>
      <c r="D3904" s="13" t="s">
        <v>4934</v>
      </c>
      <c r="E3904" s="13" t="s">
        <v>4998</v>
      </c>
      <c r="F3904" s="13" t="s">
        <v>5151</v>
      </c>
      <c r="G3904" s="14" t="s">
        <v>4921</v>
      </c>
      <c r="H3904" s="14" t="s">
        <v>4926</v>
      </c>
      <c r="I3904" s="14" t="s">
        <v>4927</v>
      </c>
      <c r="J3904" s="14" t="s">
        <v>4936</v>
      </c>
      <c r="K3904" s="16">
        <v>7.2</v>
      </c>
    </row>
    <row r="3905" spans="1:11">
      <c r="A3905" s="12" t="s">
        <v>5781</v>
      </c>
      <c r="B3905" s="12" t="s">
        <v>8807</v>
      </c>
      <c r="C3905" s="12" t="s">
        <v>8946</v>
      </c>
      <c r="D3905" s="13" t="s">
        <v>4918</v>
      </c>
      <c r="E3905" s="13" t="s">
        <v>4919</v>
      </c>
      <c r="F3905" s="13" t="s">
        <v>8947</v>
      </c>
      <c r="G3905" s="14" t="s">
        <v>4921</v>
      </c>
      <c r="H3905" s="14" t="s">
        <v>6716</v>
      </c>
      <c r="I3905" s="14" t="s">
        <v>4930</v>
      </c>
      <c r="J3905" s="14" t="s">
        <v>4924</v>
      </c>
      <c r="K3905" s="16">
        <v>8</v>
      </c>
    </row>
    <row r="3906" spans="1:11">
      <c r="A3906" s="12" t="s">
        <v>5781</v>
      </c>
      <c r="B3906" s="12" t="s">
        <v>8807</v>
      </c>
      <c r="C3906" s="12" t="s">
        <v>8946</v>
      </c>
      <c r="D3906" s="13" t="s">
        <v>4918</v>
      </c>
      <c r="E3906" s="13" t="s">
        <v>4939</v>
      </c>
      <c r="F3906" s="13" t="s">
        <v>8948</v>
      </c>
      <c r="G3906" s="14" t="s">
        <v>4942</v>
      </c>
      <c r="H3906" s="14" t="s">
        <v>4936</v>
      </c>
      <c r="I3906" s="14" t="s">
        <v>4927</v>
      </c>
      <c r="J3906" s="14" t="s">
        <v>4924</v>
      </c>
      <c r="K3906" s="16">
        <v>8</v>
      </c>
    </row>
    <row r="3907" spans="1:11">
      <c r="A3907" s="12" t="s">
        <v>5781</v>
      </c>
      <c r="B3907" s="12" t="s">
        <v>8807</v>
      </c>
      <c r="C3907" s="12" t="s">
        <v>8946</v>
      </c>
      <c r="D3907" s="13" t="s">
        <v>4931</v>
      </c>
      <c r="E3907" s="13" t="s">
        <v>4932</v>
      </c>
      <c r="F3907" s="13" t="s">
        <v>8949</v>
      </c>
      <c r="G3907" s="14" t="s">
        <v>4921</v>
      </c>
      <c r="H3907" s="14" t="s">
        <v>4926</v>
      </c>
      <c r="I3907" s="14" t="s">
        <v>4927</v>
      </c>
      <c r="J3907" s="14" t="s">
        <v>4924</v>
      </c>
      <c r="K3907" s="16">
        <v>8</v>
      </c>
    </row>
    <row r="3908" spans="1:11">
      <c r="A3908" s="12" t="s">
        <v>5781</v>
      </c>
      <c r="B3908" s="12" t="s">
        <v>8807</v>
      </c>
      <c r="C3908" s="12" t="s">
        <v>8946</v>
      </c>
      <c r="D3908" s="13" t="s">
        <v>4931</v>
      </c>
      <c r="E3908" s="13" t="s">
        <v>4961</v>
      </c>
      <c r="F3908" s="13" t="s">
        <v>8950</v>
      </c>
      <c r="G3908" s="14" t="s">
        <v>4921</v>
      </c>
      <c r="H3908" s="14" t="s">
        <v>5287</v>
      </c>
      <c r="I3908" s="14" t="s">
        <v>4927</v>
      </c>
      <c r="J3908" s="14" t="s">
        <v>4924</v>
      </c>
      <c r="K3908" s="16">
        <v>8</v>
      </c>
    </row>
    <row r="3909" spans="1:11">
      <c r="A3909" s="12" t="s">
        <v>5781</v>
      </c>
      <c r="B3909" s="12" t="s">
        <v>8807</v>
      </c>
      <c r="C3909" s="12" t="s">
        <v>8946</v>
      </c>
      <c r="D3909" s="13" t="s">
        <v>4934</v>
      </c>
      <c r="E3909" s="13" t="s">
        <v>4998</v>
      </c>
      <c r="F3909" s="13" t="s">
        <v>8856</v>
      </c>
      <c r="G3909" s="14" t="s">
        <v>4921</v>
      </c>
      <c r="H3909" s="14" t="s">
        <v>4926</v>
      </c>
      <c r="I3909" s="14" t="s">
        <v>4927</v>
      </c>
      <c r="J3909" s="14" t="s">
        <v>4936</v>
      </c>
      <c r="K3909" s="16">
        <v>8</v>
      </c>
    </row>
    <row r="3910" spans="1:11">
      <c r="A3910" s="12" t="s">
        <v>5781</v>
      </c>
      <c r="B3910" s="12" t="s">
        <v>8807</v>
      </c>
      <c r="C3910" s="12" t="s">
        <v>8951</v>
      </c>
      <c r="D3910" s="13" t="s">
        <v>4918</v>
      </c>
      <c r="E3910" s="13" t="s">
        <v>4919</v>
      </c>
      <c r="F3910" s="13" t="s">
        <v>8952</v>
      </c>
      <c r="G3910" s="14" t="s">
        <v>4921</v>
      </c>
      <c r="H3910" s="14" t="s">
        <v>4938</v>
      </c>
      <c r="I3910" s="14" t="s">
        <v>4975</v>
      </c>
      <c r="J3910" s="14" t="s">
        <v>4924</v>
      </c>
      <c r="K3910" s="16">
        <v>10</v>
      </c>
    </row>
    <row r="3911" spans="1:11">
      <c r="A3911" s="12" t="s">
        <v>5781</v>
      </c>
      <c r="B3911" s="12" t="s">
        <v>8807</v>
      </c>
      <c r="C3911" s="12" t="s">
        <v>8951</v>
      </c>
      <c r="D3911" s="13" t="s">
        <v>4918</v>
      </c>
      <c r="E3911" s="13" t="s">
        <v>4919</v>
      </c>
      <c r="F3911" s="13" t="s">
        <v>5541</v>
      </c>
      <c r="G3911" s="14" t="s">
        <v>4921</v>
      </c>
      <c r="H3911" s="14" t="s">
        <v>5201</v>
      </c>
      <c r="I3911" s="14" t="s">
        <v>5535</v>
      </c>
      <c r="J3911" s="14" t="s">
        <v>4924</v>
      </c>
      <c r="K3911" s="16">
        <v>10</v>
      </c>
    </row>
    <row r="3912" spans="1:11">
      <c r="A3912" s="12" t="s">
        <v>5781</v>
      </c>
      <c r="B3912" s="12" t="s">
        <v>8807</v>
      </c>
      <c r="C3912" s="12" t="s">
        <v>8951</v>
      </c>
      <c r="D3912" s="13" t="s">
        <v>4918</v>
      </c>
      <c r="E3912" s="13" t="s">
        <v>4919</v>
      </c>
      <c r="F3912" s="13" t="s">
        <v>8953</v>
      </c>
      <c r="G3912" s="14" t="s">
        <v>4921</v>
      </c>
      <c r="H3912" s="14" t="s">
        <v>5056</v>
      </c>
      <c r="I3912" s="14" t="s">
        <v>4947</v>
      </c>
      <c r="J3912" s="14" t="s">
        <v>4924</v>
      </c>
      <c r="K3912" s="16">
        <v>10</v>
      </c>
    </row>
    <row r="3913" spans="1:11">
      <c r="A3913" s="12" t="s">
        <v>5781</v>
      </c>
      <c r="B3913" s="12" t="s">
        <v>8807</v>
      </c>
      <c r="C3913" s="12" t="s">
        <v>8951</v>
      </c>
      <c r="D3913" s="13" t="s">
        <v>4931</v>
      </c>
      <c r="E3913" s="13" t="s">
        <v>5083</v>
      </c>
      <c r="F3913" s="13" t="s">
        <v>8954</v>
      </c>
      <c r="G3913" s="14" t="s">
        <v>4921</v>
      </c>
      <c r="H3913" s="14" t="s">
        <v>4926</v>
      </c>
      <c r="I3913" s="14" t="s">
        <v>4927</v>
      </c>
      <c r="J3913" s="14" t="s">
        <v>4924</v>
      </c>
      <c r="K3913" s="16">
        <v>10</v>
      </c>
    </row>
    <row r="3914" spans="1:11">
      <c r="A3914" s="12" t="s">
        <v>5781</v>
      </c>
      <c r="B3914" s="12" t="s">
        <v>8807</v>
      </c>
      <c r="C3914" s="12" t="s">
        <v>8951</v>
      </c>
      <c r="D3914" s="13" t="s">
        <v>4934</v>
      </c>
      <c r="E3914" s="13" t="s">
        <v>4998</v>
      </c>
      <c r="F3914" s="13" t="s">
        <v>5047</v>
      </c>
      <c r="G3914" s="14" t="s">
        <v>4921</v>
      </c>
      <c r="H3914" s="14" t="s">
        <v>4926</v>
      </c>
      <c r="I3914" s="14" t="s">
        <v>4927</v>
      </c>
      <c r="J3914" s="14" t="s">
        <v>4936</v>
      </c>
      <c r="K3914" s="16">
        <v>10</v>
      </c>
    </row>
    <row r="3915" spans="1:11">
      <c r="A3915" s="12" t="s">
        <v>5781</v>
      </c>
      <c r="B3915" s="12" t="s">
        <v>8807</v>
      </c>
      <c r="C3915" s="12" t="s">
        <v>8955</v>
      </c>
      <c r="D3915" s="13" t="s">
        <v>4918</v>
      </c>
      <c r="E3915" s="13" t="s">
        <v>4939</v>
      </c>
      <c r="F3915" s="13" t="s">
        <v>8956</v>
      </c>
      <c r="G3915" s="14" t="s">
        <v>4921</v>
      </c>
      <c r="H3915" s="14" t="s">
        <v>4926</v>
      </c>
      <c r="I3915" s="14" t="s">
        <v>4927</v>
      </c>
      <c r="J3915" s="14" t="s">
        <v>4924</v>
      </c>
      <c r="K3915" s="16">
        <v>10</v>
      </c>
    </row>
    <row r="3916" spans="1:11">
      <c r="A3916" s="12" t="s">
        <v>5781</v>
      </c>
      <c r="B3916" s="12" t="s">
        <v>8807</v>
      </c>
      <c r="C3916" s="12" t="s">
        <v>8955</v>
      </c>
      <c r="D3916" s="13" t="s">
        <v>4918</v>
      </c>
      <c r="E3916" s="13" t="s">
        <v>4939</v>
      </c>
      <c r="F3916" s="13" t="s">
        <v>8957</v>
      </c>
      <c r="G3916" s="14" t="s">
        <v>4921</v>
      </c>
      <c r="H3916" s="14" t="s">
        <v>4926</v>
      </c>
      <c r="I3916" s="14" t="s">
        <v>4927</v>
      </c>
      <c r="J3916" s="14" t="s">
        <v>4924</v>
      </c>
      <c r="K3916" s="16">
        <v>10</v>
      </c>
    </row>
    <row r="3917" spans="1:11">
      <c r="A3917" s="12" t="s">
        <v>5781</v>
      </c>
      <c r="B3917" s="12" t="s">
        <v>8807</v>
      </c>
      <c r="C3917" s="12" t="s">
        <v>8955</v>
      </c>
      <c r="D3917" s="13" t="s">
        <v>4931</v>
      </c>
      <c r="E3917" s="13" t="s">
        <v>4932</v>
      </c>
      <c r="F3917" s="13" t="s">
        <v>8958</v>
      </c>
      <c r="G3917" s="14" t="s">
        <v>4921</v>
      </c>
      <c r="H3917" s="14" t="s">
        <v>4926</v>
      </c>
      <c r="I3917" s="14" t="s">
        <v>4927</v>
      </c>
      <c r="J3917" s="14" t="s">
        <v>4924</v>
      </c>
      <c r="K3917" s="16">
        <v>10</v>
      </c>
    </row>
    <row r="3918" spans="1:11">
      <c r="A3918" s="12" t="s">
        <v>5781</v>
      </c>
      <c r="B3918" s="12" t="s">
        <v>8807</v>
      </c>
      <c r="C3918" s="12" t="s">
        <v>8955</v>
      </c>
      <c r="D3918" s="13" t="s">
        <v>4931</v>
      </c>
      <c r="E3918" s="13" t="s">
        <v>4961</v>
      </c>
      <c r="F3918" s="13" t="s">
        <v>8959</v>
      </c>
      <c r="G3918" s="14" t="s">
        <v>4921</v>
      </c>
      <c r="H3918" s="14" t="s">
        <v>4966</v>
      </c>
      <c r="I3918" s="14" t="s">
        <v>5573</v>
      </c>
      <c r="J3918" s="14" t="s">
        <v>4924</v>
      </c>
      <c r="K3918" s="16">
        <v>10</v>
      </c>
    </row>
    <row r="3919" spans="1:11">
      <c r="A3919" s="12" t="s">
        <v>5781</v>
      </c>
      <c r="B3919" s="12" t="s">
        <v>8807</v>
      </c>
      <c r="C3919" s="12" t="s">
        <v>8955</v>
      </c>
      <c r="D3919" s="13" t="s">
        <v>4934</v>
      </c>
      <c r="E3919" s="13" t="s">
        <v>4998</v>
      </c>
      <c r="F3919" s="13" t="s">
        <v>5151</v>
      </c>
      <c r="G3919" s="14" t="s">
        <v>4921</v>
      </c>
      <c r="H3919" s="14" t="s">
        <v>4926</v>
      </c>
      <c r="I3919" s="14" t="s">
        <v>4927</v>
      </c>
      <c r="J3919" s="14" t="s">
        <v>4936</v>
      </c>
      <c r="K3919" s="16">
        <v>10</v>
      </c>
    </row>
    <row r="3920" spans="1:11">
      <c r="A3920" s="12" t="s">
        <v>5781</v>
      </c>
      <c r="B3920" s="12" t="s">
        <v>8807</v>
      </c>
      <c r="C3920" s="12" t="s">
        <v>8960</v>
      </c>
      <c r="D3920" s="13" t="s">
        <v>4918</v>
      </c>
      <c r="E3920" s="13" t="s">
        <v>4919</v>
      </c>
      <c r="F3920" s="13" t="s">
        <v>8961</v>
      </c>
      <c r="G3920" s="14" t="s">
        <v>4921</v>
      </c>
      <c r="H3920" s="14" t="s">
        <v>4936</v>
      </c>
      <c r="I3920" s="14" t="s">
        <v>5098</v>
      </c>
      <c r="J3920" s="14" t="s">
        <v>4924</v>
      </c>
      <c r="K3920" s="16">
        <v>12</v>
      </c>
    </row>
    <row r="3921" spans="1:11">
      <c r="A3921" s="12" t="s">
        <v>5781</v>
      </c>
      <c r="B3921" s="12" t="s">
        <v>8807</v>
      </c>
      <c r="C3921" s="12" t="s">
        <v>8960</v>
      </c>
      <c r="D3921" s="13" t="s">
        <v>4918</v>
      </c>
      <c r="E3921" s="13" t="s">
        <v>4939</v>
      </c>
      <c r="F3921" s="13" t="s">
        <v>8962</v>
      </c>
      <c r="G3921" s="14" t="s">
        <v>4921</v>
      </c>
      <c r="H3921" s="14" t="s">
        <v>5324</v>
      </c>
      <c r="I3921" s="14" t="s">
        <v>4927</v>
      </c>
      <c r="J3921" s="14" t="s">
        <v>4924</v>
      </c>
      <c r="K3921" s="16">
        <v>12</v>
      </c>
    </row>
    <row r="3922" spans="1:11">
      <c r="A3922" s="12" t="s">
        <v>5781</v>
      </c>
      <c r="B3922" s="12" t="s">
        <v>8807</v>
      </c>
      <c r="C3922" s="12" t="s">
        <v>8960</v>
      </c>
      <c r="D3922" s="13" t="s">
        <v>4931</v>
      </c>
      <c r="E3922" s="13" t="s">
        <v>4961</v>
      </c>
      <c r="F3922" s="13" t="s">
        <v>8963</v>
      </c>
      <c r="G3922" s="14" t="s">
        <v>4921</v>
      </c>
      <c r="H3922" s="14" t="s">
        <v>4926</v>
      </c>
      <c r="I3922" s="14" t="s">
        <v>4927</v>
      </c>
      <c r="J3922" s="14" t="s">
        <v>4924</v>
      </c>
      <c r="K3922" s="16">
        <v>12</v>
      </c>
    </row>
    <row r="3923" spans="1:11">
      <c r="A3923" s="12" t="s">
        <v>5781</v>
      </c>
      <c r="B3923" s="12" t="s">
        <v>8807</v>
      </c>
      <c r="C3923" s="12" t="s">
        <v>8960</v>
      </c>
      <c r="D3923" s="13" t="s">
        <v>4931</v>
      </c>
      <c r="E3923" s="13" t="s">
        <v>5083</v>
      </c>
      <c r="F3923" s="13" t="s">
        <v>8964</v>
      </c>
      <c r="G3923" s="14" t="s">
        <v>4921</v>
      </c>
      <c r="H3923" s="14" t="s">
        <v>4926</v>
      </c>
      <c r="I3923" s="14" t="s">
        <v>4927</v>
      </c>
      <c r="J3923" s="14" t="s">
        <v>4924</v>
      </c>
      <c r="K3923" s="16">
        <v>12</v>
      </c>
    </row>
    <row r="3924" spans="1:11">
      <c r="A3924" s="12" t="s">
        <v>5781</v>
      </c>
      <c r="B3924" s="12" t="s">
        <v>8807</v>
      </c>
      <c r="C3924" s="12" t="s">
        <v>8960</v>
      </c>
      <c r="D3924" s="13" t="s">
        <v>4934</v>
      </c>
      <c r="E3924" s="13" t="s">
        <v>4998</v>
      </c>
      <c r="F3924" s="13" t="s">
        <v>5151</v>
      </c>
      <c r="G3924" s="14" t="s">
        <v>4921</v>
      </c>
      <c r="H3924" s="14" t="s">
        <v>4926</v>
      </c>
      <c r="I3924" s="14" t="s">
        <v>4927</v>
      </c>
      <c r="J3924" s="14" t="s">
        <v>4936</v>
      </c>
      <c r="K3924" s="16">
        <v>12</v>
      </c>
    </row>
    <row r="3925" spans="1:11">
      <c r="A3925" s="12" t="s">
        <v>5781</v>
      </c>
      <c r="B3925" s="12" t="s">
        <v>8965</v>
      </c>
      <c r="C3925" s="12" t="s">
        <v>8857</v>
      </c>
      <c r="D3925" s="13"/>
      <c r="E3925" s="13"/>
      <c r="F3925" s="13"/>
      <c r="G3925" s="14"/>
      <c r="H3925" s="14"/>
      <c r="I3925" s="14"/>
      <c r="J3925" s="14"/>
      <c r="K3925" s="16">
        <v>20</v>
      </c>
    </row>
    <row r="3926" spans="1:11">
      <c r="A3926" s="12" t="s">
        <v>5781</v>
      </c>
      <c r="B3926" s="12" t="s">
        <v>8965</v>
      </c>
      <c r="C3926" s="12" t="s">
        <v>8904</v>
      </c>
      <c r="D3926" s="13"/>
      <c r="E3926" s="13"/>
      <c r="F3926" s="13"/>
      <c r="G3926" s="14"/>
      <c r="H3926" s="14"/>
      <c r="I3926" s="14"/>
      <c r="J3926" s="14"/>
      <c r="K3926" s="16">
        <v>120</v>
      </c>
    </row>
    <row r="3927" spans="1:11">
      <c r="A3927" s="12" t="s">
        <v>5781</v>
      </c>
      <c r="B3927" s="12" t="s">
        <v>8966</v>
      </c>
      <c r="C3927" s="12" t="s">
        <v>8967</v>
      </c>
      <c r="D3927" s="13"/>
      <c r="E3927" s="13"/>
      <c r="F3927" s="13"/>
      <c r="G3927" s="14"/>
      <c r="H3927" s="14"/>
      <c r="I3927" s="14"/>
      <c r="J3927" s="14"/>
      <c r="K3927" s="16">
        <v>53</v>
      </c>
    </row>
    <row r="3928" spans="1:11">
      <c r="A3928" s="12" t="s">
        <v>5781</v>
      </c>
      <c r="B3928" s="12" t="s">
        <v>8968</v>
      </c>
      <c r="C3928" s="12" t="s">
        <v>8860</v>
      </c>
      <c r="D3928" s="13"/>
      <c r="E3928" s="13"/>
      <c r="F3928" s="13"/>
      <c r="G3928" s="14"/>
      <c r="H3928" s="14"/>
      <c r="I3928" s="14"/>
      <c r="J3928" s="14"/>
      <c r="K3928" s="16">
        <v>6</v>
      </c>
    </row>
    <row r="3929" spans="1:11">
      <c r="A3929" s="12" t="s">
        <v>5781</v>
      </c>
      <c r="B3929" s="12" t="s">
        <v>8969</v>
      </c>
      <c r="C3929" s="12" t="s">
        <v>8884</v>
      </c>
      <c r="D3929" s="13"/>
      <c r="E3929" s="13"/>
      <c r="F3929" s="13"/>
      <c r="G3929" s="14"/>
      <c r="H3929" s="14"/>
      <c r="I3929" s="14"/>
      <c r="J3929" s="14"/>
      <c r="K3929" s="16">
        <v>15.723692</v>
      </c>
    </row>
    <row r="3930" spans="1:11">
      <c r="A3930" s="12" t="s">
        <v>6863</v>
      </c>
      <c r="B3930" s="12" t="s">
        <v>8970</v>
      </c>
      <c r="C3930" s="12" t="s">
        <v>8971</v>
      </c>
      <c r="D3930" s="13" t="s">
        <v>4918</v>
      </c>
      <c r="E3930" s="13" t="s">
        <v>4919</v>
      </c>
      <c r="F3930" s="13" t="s">
        <v>8972</v>
      </c>
      <c r="G3930" s="14" t="s">
        <v>4921</v>
      </c>
      <c r="H3930" s="14" t="s">
        <v>4952</v>
      </c>
      <c r="I3930" s="14" t="s">
        <v>4927</v>
      </c>
      <c r="J3930" s="14" t="s">
        <v>4924</v>
      </c>
      <c r="K3930" s="16">
        <v>332.28</v>
      </c>
    </row>
    <row r="3931" spans="1:11">
      <c r="A3931" s="12" t="s">
        <v>6863</v>
      </c>
      <c r="B3931" s="12" t="s">
        <v>8970</v>
      </c>
      <c r="C3931" s="12" t="s">
        <v>8971</v>
      </c>
      <c r="D3931" s="13" t="s">
        <v>4918</v>
      </c>
      <c r="E3931" s="13" t="s">
        <v>4919</v>
      </c>
      <c r="F3931" s="13" t="s">
        <v>8973</v>
      </c>
      <c r="G3931" s="14" t="s">
        <v>4942</v>
      </c>
      <c r="H3931" s="14" t="s">
        <v>5201</v>
      </c>
      <c r="I3931" s="14" t="s">
        <v>6873</v>
      </c>
      <c r="J3931" s="14" t="s">
        <v>4924</v>
      </c>
      <c r="K3931" s="16">
        <v>332.28</v>
      </c>
    </row>
    <row r="3932" spans="1:11">
      <c r="A3932" s="12" t="s">
        <v>6863</v>
      </c>
      <c r="B3932" s="12" t="s">
        <v>8970</v>
      </c>
      <c r="C3932" s="12" t="s">
        <v>8971</v>
      </c>
      <c r="D3932" s="13" t="s">
        <v>4918</v>
      </c>
      <c r="E3932" s="13" t="s">
        <v>4919</v>
      </c>
      <c r="F3932" s="13" t="s">
        <v>8974</v>
      </c>
      <c r="G3932" s="14" t="s">
        <v>4942</v>
      </c>
      <c r="H3932" s="14" t="s">
        <v>4929</v>
      </c>
      <c r="I3932" s="14" t="s">
        <v>6873</v>
      </c>
      <c r="J3932" s="14" t="s">
        <v>4924</v>
      </c>
      <c r="K3932" s="16">
        <v>332.28</v>
      </c>
    </row>
    <row r="3933" spans="1:11">
      <c r="A3933" s="12" t="s">
        <v>6863</v>
      </c>
      <c r="B3933" s="12" t="s">
        <v>8970</v>
      </c>
      <c r="C3933" s="12" t="s">
        <v>8971</v>
      </c>
      <c r="D3933" s="13" t="s">
        <v>4931</v>
      </c>
      <c r="E3933" s="13" t="s">
        <v>5083</v>
      </c>
      <c r="F3933" s="13" t="s">
        <v>7799</v>
      </c>
      <c r="G3933" s="14" t="s">
        <v>4921</v>
      </c>
      <c r="H3933" s="14" t="s">
        <v>8975</v>
      </c>
      <c r="I3933" s="14" t="s">
        <v>5065</v>
      </c>
      <c r="J3933" s="14" t="s">
        <v>4924</v>
      </c>
      <c r="K3933" s="16">
        <v>332.28</v>
      </c>
    </row>
    <row r="3934" spans="1:11">
      <c r="A3934" s="12" t="s">
        <v>6863</v>
      </c>
      <c r="B3934" s="12" t="s">
        <v>8970</v>
      </c>
      <c r="C3934" s="12" t="s">
        <v>8971</v>
      </c>
      <c r="D3934" s="13" t="s">
        <v>4934</v>
      </c>
      <c r="E3934" s="13" t="s">
        <v>4934</v>
      </c>
      <c r="F3934" s="13" t="s">
        <v>8976</v>
      </c>
      <c r="G3934" s="14" t="s">
        <v>4921</v>
      </c>
      <c r="H3934" s="14" t="s">
        <v>5324</v>
      </c>
      <c r="I3934" s="14" t="s">
        <v>4927</v>
      </c>
      <c r="J3934" s="14" t="s">
        <v>4936</v>
      </c>
      <c r="K3934" s="16">
        <v>332.28</v>
      </c>
    </row>
    <row r="3935" spans="1:11">
      <c r="A3935" s="12" t="s">
        <v>6863</v>
      </c>
      <c r="B3935" s="12" t="s">
        <v>8970</v>
      </c>
      <c r="C3935" s="12" t="s">
        <v>8977</v>
      </c>
      <c r="D3935" s="13" t="s">
        <v>4918</v>
      </c>
      <c r="E3935" s="13" t="s">
        <v>4919</v>
      </c>
      <c r="F3935" s="13" t="s">
        <v>8978</v>
      </c>
      <c r="G3935" s="14" t="s">
        <v>4942</v>
      </c>
      <c r="H3935" s="14" t="s">
        <v>4938</v>
      </c>
      <c r="I3935" s="14" t="s">
        <v>4927</v>
      </c>
      <c r="J3935" s="14" t="s">
        <v>4924</v>
      </c>
      <c r="K3935" s="16">
        <v>30</v>
      </c>
    </row>
    <row r="3936" spans="1:11">
      <c r="A3936" s="12" t="s">
        <v>6863</v>
      </c>
      <c r="B3936" s="12" t="s">
        <v>8970</v>
      </c>
      <c r="C3936" s="12" t="s">
        <v>8977</v>
      </c>
      <c r="D3936" s="13" t="s">
        <v>4918</v>
      </c>
      <c r="E3936" s="13" t="s">
        <v>4919</v>
      </c>
      <c r="F3936" s="13" t="s">
        <v>8979</v>
      </c>
      <c r="G3936" s="14" t="s">
        <v>4921</v>
      </c>
      <c r="H3936" s="14" t="s">
        <v>5140</v>
      </c>
      <c r="I3936" s="14" t="s">
        <v>4927</v>
      </c>
      <c r="J3936" s="14" t="s">
        <v>4924</v>
      </c>
      <c r="K3936" s="16">
        <v>30</v>
      </c>
    </row>
    <row r="3937" spans="1:11">
      <c r="A3937" s="12" t="s">
        <v>6863</v>
      </c>
      <c r="B3937" s="12" t="s">
        <v>8970</v>
      </c>
      <c r="C3937" s="12" t="s">
        <v>8977</v>
      </c>
      <c r="D3937" s="13" t="s">
        <v>4918</v>
      </c>
      <c r="E3937" s="13" t="s">
        <v>4919</v>
      </c>
      <c r="F3937" s="13" t="s">
        <v>8980</v>
      </c>
      <c r="G3937" s="14" t="s">
        <v>4942</v>
      </c>
      <c r="H3937" s="14" t="s">
        <v>4938</v>
      </c>
      <c r="I3937" s="14" t="s">
        <v>4927</v>
      </c>
      <c r="J3937" s="14" t="s">
        <v>4924</v>
      </c>
      <c r="K3937" s="16">
        <v>30</v>
      </c>
    </row>
    <row r="3938" spans="1:11">
      <c r="A3938" s="12" t="s">
        <v>6863</v>
      </c>
      <c r="B3938" s="12" t="s">
        <v>8970</v>
      </c>
      <c r="C3938" s="12" t="s">
        <v>8977</v>
      </c>
      <c r="D3938" s="13" t="s">
        <v>4931</v>
      </c>
      <c r="E3938" s="13" t="s">
        <v>5089</v>
      </c>
      <c r="F3938" s="13" t="s">
        <v>8981</v>
      </c>
      <c r="G3938" s="14" t="s">
        <v>4921</v>
      </c>
      <c r="H3938" s="14" t="s">
        <v>5119</v>
      </c>
      <c r="I3938" s="14" t="s">
        <v>4927</v>
      </c>
      <c r="J3938" s="14" t="s">
        <v>4924</v>
      </c>
      <c r="K3938" s="16">
        <v>30</v>
      </c>
    </row>
    <row r="3939" spans="1:11">
      <c r="A3939" s="12" t="s">
        <v>6863</v>
      </c>
      <c r="B3939" s="12" t="s">
        <v>8970</v>
      </c>
      <c r="C3939" s="12" t="s">
        <v>8977</v>
      </c>
      <c r="D3939" s="13" t="s">
        <v>4934</v>
      </c>
      <c r="E3939" s="13" t="s">
        <v>4934</v>
      </c>
      <c r="F3939" s="13" t="s">
        <v>8976</v>
      </c>
      <c r="G3939" s="14" t="s">
        <v>4921</v>
      </c>
      <c r="H3939" s="14" t="s">
        <v>5324</v>
      </c>
      <c r="I3939" s="14" t="s">
        <v>4927</v>
      </c>
      <c r="J3939" s="14" t="s">
        <v>4936</v>
      </c>
      <c r="K3939" s="16">
        <v>30</v>
      </c>
    </row>
    <row r="3940" spans="1:11">
      <c r="A3940" s="12" t="s">
        <v>6863</v>
      </c>
      <c r="B3940" s="12" t="s">
        <v>8970</v>
      </c>
      <c r="C3940" s="12" t="s">
        <v>8982</v>
      </c>
      <c r="D3940" s="13" t="s">
        <v>4918</v>
      </c>
      <c r="E3940" s="13" t="s">
        <v>4919</v>
      </c>
      <c r="F3940" s="13" t="s">
        <v>8978</v>
      </c>
      <c r="G3940" s="14" t="s">
        <v>4942</v>
      </c>
      <c r="H3940" s="14" t="s">
        <v>4938</v>
      </c>
      <c r="I3940" s="14" t="s">
        <v>4927</v>
      </c>
      <c r="J3940" s="14" t="s">
        <v>4924</v>
      </c>
      <c r="K3940" s="16">
        <v>1380</v>
      </c>
    </row>
    <row r="3941" spans="1:11">
      <c r="A3941" s="12" t="s">
        <v>6863</v>
      </c>
      <c r="B3941" s="12" t="s">
        <v>8970</v>
      </c>
      <c r="C3941" s="12" t="s">
        <v>8982</v>
      </c>
      <c r="D3941" s="13" t="s">
        <v>4918</v>
      </c>
      <c r="E3941" s="13" t="s">
        <v>4919</v>
      </c>
      <c r="F3941" s="13" t="s">
        <v>8983</v>
      </c>
      <c r="G3941" s="14" t="s">
        <v>4942</v>
      </c>
      <c r="H3941" s="14" t="s">
        <v>4956</v>
      </c>
      <c r="I3941" s="14" t="s">
        <v>4927</v>
      </c>
      <c r="J3941" s="14" t="s">
        <v>4924</v>
      </c>
      <c r="K3941" s="16">
        <v>1380</v>
      </c>
    </row>
    <row r="3942" spans="1:11">
      <c r="A3942" s="12" t="s">
        <v>6863</v>
      </c>
      <c r="B3942" s="12" t="s">
        <v>8970</v>
      </c>
      <c r="C3942" s="12" t="s">
        <v>8982</v>
      </c>
      <c r="D3942" s="13" t="s">
        <v>4918</v>
      </c>
      <c r="E3942" s="13" t="s">
        <v>4919</v>
      </c>
      <c r="F3942" s="13" t="s">
        <v>8980</v>
      </c>
      <c r="G3942" s="14" t="s">
        <v>4942</v>
      </c>
      <c r="H3942" s="14" t="s">
        <v>4938</v>
      </c>
      <c r="I3942" s="14" t="s">
        <v>4927</v>
      </c>
      <c r="J3942" s="14" t="s">
        <v>4924</v>
      </c>
      <c r="K3942" s="16">
        <v>1380</v>
      </c>
    </row>
    <row r="3943" spans="1:11">
      <c r="A3943" s="12" t="s">
        <v>6863</v>
      </c>
      <c r="B3943" s="12" t="s">
        <v>8970</v>
      </c>
      <c r="C3943" s="12" t="s">
        <v>8982</v>
      </c>
      <c r="D3943" s="13" t="s">
        <v>4931</v>
      </c>
      <c r="E3943" s="13" t="s">
        <v>5089</v>
      </c>
      <c r="F3943" s="13" t="s">
        <v>8984</v>
      </c>
      <c r="G3943" s="14" t="s">
        <v>4921</v>
      </c>
      <c r="H3943" s="14" t="s">
        <v>5140</v>
      </c>
      <c r="I3943" s="14" t="s">
        <v>5126</v>
      </c>
      <c r="J3943" s="14" t="s">
        <v>4924</v>
      </c>
      <c r="K3943" s="16">
        <v>1380</v>
      </c>
    </row>
    <row r="3944" spans="1:11">
      <c r="A3944" s="12" t="s">
        <v>6863</v>
      </c>
      <c r="B3944" s="12" t="s">
        <v>8970</v>
      </c>
      <c r="C3944" s="12" t="s">
        <v>8982</v>
      </c>
      <c r="D3944" s="13" t="s">
        <v>4934</v>
      </c>
      <c r="E3944" s="13" t="s">
        <v>4998</v>
      </c>
      <c r="F3944" s="13" t="s">
        <v>8985</v>
      </c>
      <c r="G3944" s="14" t="s">
        <v>4921</v>
      </c>
      <c r="H3944" s="14" t="s">
        <v>5037</v>
      </c>
      <c r="I3944" s="14" t="s">
        <v>4927</v>
      </c>
      <c r="J3944" s="14" t="s">
        <v>4936</v>
      </c>
      <c r="K3944" s="16">
        <v>1380</v>
      </c>
    </row>
    <row r="3945" spans="1:11">
      <c r="A3945" s="12" t="s">
        <v>6863</v>
      </c>
      <c r="B3945" s="12" t="s">
        <v>8970</v>
      </c>
      <c r="C3945" s="12" t="s">
        <v>8986</v>
      </c>
      <c r="D3945" s="13" t="s">
        <v>4918</v>
      </c>
      <c r="E3945" s="13" t="s">
        <v>4919</v>
      </c>
      <c r="F3945" s="13" t="s">
        <v>8987</v>
      </c>
      <c r="G3945" s="14" t="s">
        <v>4921</v>
      </c>
      <c r="H3945" s="14" t="s">
        <v>8988</v>
      </c>
      <c r="I3945" s="14" t="s">
        <v>5065</v>
      </c>
      <c r="J3945" s="14" t="s">
        <v>4924</v>
      </c>
      <c r="K3945" s="16">
        <v>20</v>
      </c>
    </row>
    <row r="3946" spans="1:11">
      <c r="A3946" s="12" t="s">
        <v>6863</v>
      </c>
      <c r="B3946" s="12" t="s">
        <v>8970</v>
      </c>
      <c r="C3946" s="12" t="s">
        <v>8986</v>
      </c>
      <c r="D3946" s="13" t="s">
        <v>4918</v>
      </c>
      <c r="E3946" s="13" t="s">
        <v>4939</v>
      </c>
      <c r="F3946" s="13" t="s">
        <v>8989</v>
      </c>
      <c r="G3946" s="14" t="s">
        <v>4921</v>
      </c>
      <c r="H3946" s="14" t="s">
        <v>4952</v>
      </c>
      <c r="I3946" s="14" t="s">
        <v>4927</v>
      </c>
      <c r="J3946" s="14" t="s">
        <v>4924</v>
      </c>
      <c r="K3946" s="16">
        <v>20</v>
      </c>
    </row>
    <row r="3947" spans="1:11">
      <c r="A3947" s="12" t="s">
        <v>6863</v>
      </c>
      <c r="B3947" s="12" t="s">
        <v>8970</v>
      </c>
      <c r="C3947" s="12" t="s">
        <v>8986</v>
      </c>
      <c r="D3947" s="13" t="s">
        <v>4918</v>
      </c>
      <c r="E3947" s="13" t="s">
        <v>4939</v>
      </c>
      <c r="F3947" s="13" t="s">
        <v>7460</v>
      </c>
      <c r="G3947" s="14" t="s">
        <v>4921</v>
      </c>
      <c r="H3947" s="14" t="s">
        <v>4952</v>
      </c>
      <c r="I3947" s="14" t="s">
        <v>4927</v>
      </c>
      <c r="J3947" s="14" t="s">
        <v>4924</v>
      </c>
      <c r="K3947" s="16">
        <v>20</v>
      </c>
    </row>
    <row r="3948" spans="1:11">
      <c r="A3948" s="12" t="s">
        <v>6863</v>
      </c>
      <c r="B3948" s="12" t="s">
        <v>8970</v>
      </c>
      <c r="C3948" s="12" t="s">
        <v>8986</v>
      </c>
      <c r="D3948" s="13" t="s">
        <v>4931</v>
      </c>
      <c r="E3948" s="13" t="s">
        <v>4961</v>
      </c>
      <c r="F3948" s="13" t="s">
        <v>8990</v>
      </c>
      <c r="G3948" s="14" t="s">
        <v>4921</v>
      </c>
      <c r="H3948" s="14" t="s">
        <v>4966</v>
      </c>
      <c r="I3948" s="14" t="s">
        <v>5587</v>
      </c>
      <c r="J3948" s="14" t="s">
        <v>4924</v>
      </c>
      <c r="K3948" s="16">
        <v>20</v>
      </c>
    </row>
    <row r="3949" spans="1:11">
      <c r="A3949" s="12" t="s">
        <v>6863</v>
      </c>
      <c r="B3949" s="12" t="s">
        <v>8970</v>
      </c>
      <c r="C3949" s="12" t="s">
        <v>8986</v>
      </c>
      <c r="D3949" s="13" t="s">
        <v>4934</v>
      </c>
      <c r="E3949" s="13" t="s">
        <v>4998</v>
      </c>
      <c r="F3949" s="13" t="s">
        <v>5442</v>
      </c>
      <c r="G3949" s="14" t="s">
        <v>4921</v>
      </c>
      <c r="H3949" s="14" t="s">
        <v>4952</v>
      </c>
      <c r="I3949" s="14" t="s">
        <v>4927</v>
      </c>
      <c r="J3949" s="14" t="s">
        <v>4936</v>
      </c>
      <c r="K3949" s="16">
        <v>20</v>
      </c>
    </row>
    <row r="3950" spans="1:11">
      <c r="A3950" s="12" t="s">
        <v>6863</v>
      </c>
      <c r="B3950" s="12" t="s">
        <v>8970</v>
      </c>
      <c r="C3950" s="12" t="s">
        <v>8991</v>
      </c>
      <c r="D3950" s="13" t="s">
        <v>4918</v>
      </c>
      <c r="E3950" s="13" t="s">
        <v>4919</v>
      </c>
      <c r="F3950" s="13" t="s">
        <v>8992</v>
      </c>
      <c r="G3950" s="14" t="s">
        <v>4921</v>
      </c>
      <c r="H3950" s="14" t="s">
        <v>5314</v>
      </c>
      <c r="I3950" s="14" t="s">
        <v>5065</v>
      </c>
      <c r="J3950" s="14" t="s">
        <v>4924</v>
      </c>
      <c r="K3950" s="16">
        <v>158.3</v>
      </c>
    </row>
    <row r="3951" spans="1:11">
      <c r="A3951" s="12" t="s">
        <v>6863</v>
      </c>
      <c r="B3951" s="12" t="s">
        <v>8970</v>
      </c>
      <c r="C3951" s="12" t="s">
        <v>8991</v>
      </c>
      <c r="D3951" s="13" t="s">
        <v>4918</v>
      </c>
      <c r="E3951" s="13" t="s">
        <v>4919</v>
      </c>
      <c r="F3951" s="13" t="s">
        <v>8993</v>
      </c>
      <c r="G3951" s="14" t="s">
        <v>4942</v>
      </c>
      <c r="H3951" s="14" t="s">
        <v>5736</v>
      </c>
      <c r="I3951" s="14" t="s">
        <v>6429</v>
      </c>
      <c r="J3951" s="14" t="s">
        <v>4924</v>
      </c>
      <c r="K3951" s="16">
        <v>158.3</v>
      </c>
    </row>
    <row r="3952" spans="1:11">
      <c r="A3952" s="12" t="s">
        <v>6863</v>
      </c>
      <c r="B3952" s="12" t="s">
        <v>8970</v>
      </c>
      <c r="C3952" s="12" t="s">
        <v>8991</v>
      </c>
      <c r="D3952" s="13" t="s">
        <v>4918</v>
      </c>
      <c r="E3952" s="13" t="s">
        <v>4919</v>
      </c>
      <c r="F3952" s="13" t="s">
        <v>8994</v>
      </c>
      <c r="G3952" s="14" t="s">
        <v>4921</v>
      </c>
      <c r="H3952" s="14" t="s">
        <v>4958</v>
      </c>
      <c r="I3952" s="14" t="s">
        <v>5065</v>
      </c>
      <c r="J3952" s="14" t="s">
        <v>4924</v>
      </c>
      <c r="K3952" s="16">
        <v>158.3</v>
      </c>
    </row>
    <row r="3953" spans="1:11">
      <c r="A3953" s="12" t="s">
        <v>6863</v>
      </c>
      <c r="B3953" s="12" t="s">
        <v>8970</v>
      </c>
      <c r="C3953" s="12" t="s">
        <v>8991</v>
      </c>
      <c r="D3953" s="13" t="s">
        <v>4931</v>
      </c>
      <c r="E3953" s="13" t="s">
        <v>5089</v>
      </c>
      <c r="F3953" s="13" t="s">
        <v>8995</v>
      </c>
      <c r="G3953" s="14" t="s">
        <v>4921</v>
      </c>
      <c r="H3953" s="14" t="s">
        <v>7471</v>
      </c>
      <c r="I3953" s="14" t="s">
        <v>6429</v>
      </c>
      <c r="J3953" s="14" t="s">
        <v>4924</v>
      </c>
      <c r="K3953" s="16">
        <v>158.3</v>
      </c>
    </row>
    <row r="3954" spans="1:11">
      <c r="A3954" s="12" t="s">
        <v>6863</v>
      </c>
      <c r="B3954" s="12" t="s">
        <v>8970</v>
      </c>
      <c r="C3954" s="12" t="s">
        <v>8991</v>
      </c>
      <c r="D3954" s="13" t="s">
        <v>4934</v>
      </c>
      <c r="E3954" s="13" t="s">
        <v>4934</v>
      </c>
      <c r="F3954" s="13" t="s">
        <v>8996</v>
      </c>
      <c r="G3954" s="14" t="s">
        <v>4921</v>
      </c>
      <c r="H3954" s="14" t="s">
        <v>5324</v>
      </c>
      <c r="I3954" s="14" t="s">
        <v>4927</v>
      </c>
      <c r="J3954" s="14" t="s">
        <v>4936</v>
      </c>
      <c r="K3954" s="16">
        <v>158.3</v>
      </c>
    </row>
    <row r="3955" spans="1:11">
      <c r="A3955" s="12" t="s">
        <v>6863</v>
      </c>
      <c r="B3955" s="12" t="s">
        <v>8970</v>
      </c>
      <c r="C3955" s="12" t="s">
        <v>8997</v>
      </c>
      <c r="D3955" s="13" t="s">
        <v>4918</v>
      </c>
      <c r="E3955" s="13" t="s">
        <v>4919</v>
      </c>
      <c r="F3955" s="13" t="s">
        <v>5919</v>
      </c>
      <c r="G3955" s="14" t="s">
        <v>4921</v>
      </c>
      <c r="H3955" s="14" t="s">
        <v>4966</v>
      </c>
      <c r="I3955" s="14" t="s">
        <v>4947</v>
      </c>
      <c r="J3955" s="14" t="s">
        <v>4924</v>
      </c>
      <c r="K3955" s="16">
        <v>1</v>
      </c>
    </row>
    <row r="3956" spans="1:11">
      <c r="A3956" s="12" t="s">
        <v>6863</v>
      </c>
      <c r="B3956" s="12" t="s">
        <v>8970</v>
      </c>
      <c r="C3956" s="12" t="s">
        <v>8997</v>
      </c>
      <c r="D3956" s="13" t="s">
        <v>4918</v>
      </c>
      <c r="E3956" s="13" t="s">
        <v>4919</v>
      </c>
      <c r="F3956" s="13" t="s">
        <v>5937</v>
      </c>
      <c r="G3956" s="14" t="s">
        <v>4921</v>
      </c>
      <c r="H3956" s="14" t="s">
        <v>4966</v>
      </c>
      <c r="I3956" s="14" t="s">
        <v>4947</v>
      </c>
      <c r="J3956" s="14" t="s">
        <v>4924</v>
      </c>
      <c r="K3956" s="16">
        <v>1</v>
      </c>
    </row>
    <row r="3957" spans="1:11">
      <c r="A3957" s="12" t="s">
        <v>6863</v>
      </c>
      <c r="B3957" s="12" t="s">
        <v>8970</v>
      </c>
      <c r="C3957" s="12" t="s">
        <v>8997</v>
      </c>
      <c r="D3957" s="13" t="s">
        <v>4931</v>
      </c>
      <c r="E3957" s="13" t="s">
        <v>4932</v>
      </c>
      <c r="F3957" s="13" t="s">
        <v>8998</v>
      </c>
      <c r="G3957" s="14" t="s">
        <v>4921</v>
      </c>
      <c r="H3957" s="14" t="s">
        <v>4936</v>
      </c>
      <c r="I3957" s="14" t="s">
        <v>4949</v>
      </c>
      <c r="J3957" s="14" t="s">
        <v>4924</v>
      </c>
      <c r="K3957" s="16">
        <v>1</v>
      </c>
    </row>
    <row r="3958" spans="1:11">
      <c r="A3958" s="12" t="s">
        <v>6863</v>
      </c>
      <c r="B3958" s="12" t="s">
        <v>8970</v>
      </c>
      <c r="C3958" s="12" t="s">
        <v>8997</v>
      </c>
      <c r="D3958" s="13" t="s">
        <v>4931</v>
      </c>
      <c r="E3958" s="13" t="s">
        <v>4932</v>
      </c>
      <c r="F3958" s="13" t="s">
        <v>8999</v>
      </c>
      <c r="G3958" s="14" t="s">
        <v>4942</v>
      </c>
      <c r="H3958" s="14" t="s">
        <v>4938</v>
      </c>
      <c r="I3958" s="14" t="s">
        <v>4927</v>
      </c>
      <c r="J3958" s="14" t="s">
        <v>4924</v>
      </c>
      <c r="K3958" s="16">
        <v>1</v>
      </c>
    </row>
    <row r="3959" spans="1:11">
      <c r="A3959" s="12" t="s">
        <v>6863</v>
      </c>
      <c r="B3959" s="12" t="s">
        <v>8970</v>
      </c>
      <c r="C3959" s="12" t="s">
        <v>8997</v>
      </c>
      <c r="D3959" s="13" t="s">
        <v>4934</v>
      </c>
      <c r="E3959" s="13" t="s">
        <v>4934</v>
      </c>
      <c r="F3959" s="13" t="s">
        <v>7227</v>
      </c>
      <c r="G3959" s="14" t="s">
        <v>4921</v>
      </c>
      <c r="H3959" s="14" t="s">
        <v>5037</v>
      </c>
      <c r="I3959" s="14" t="s">
        <v>4927</v>
      </c>
      <c r="J3959" s="14" t="s">
        <v>4936</v>
      </c>
      <c r="K3959" s="16">
        <v>1</v>
      </c>
    </row>
    <row r="3960" spans="1:11">
      <c r="A3960" s="12" t="s">
        <v>6863</v>
      </c>
      <c r="B3960" s="12" t="s">
        <v>8970</v>
      </c>
      <c r="C3960" s="12" t="s">
        <v>9000</v>
      </c>
      <c r="D3960" s="13" t="s">
        <v>4918</v>
      </c>
      <c r="E3960" s="13" t="s">
        <v>4919</v>
      </c>
      <c r="F3960" s="13" t="s">
        <v>9001</v>
      </c>
      <c r="G3960" s="14" t="s">
        <v>4921</v>
      </c>
      <c r="H3960" s="14" t="s">
        <v>5175</v>
      </c>
      <c r="I3960" s="14" t="s">
        <v>4927</v>
      </c>
      <c r="J3960" s="14" t="s">
        <v>4924</v>
      </c>
      <c r="K3960" s="16">
        <v>750</v>
      </c>
    </row>
    <row r="3961" spans="1:11">
      <c r="A3961" s="12" t="s">
        <v>6863</v>
      </c>
      <c r="B3961" s="12" t="s">
        <v>8970</v>
      </c>
      <c r="C3961" s="12" t="s">
        <v>9000</v>
      </c>
      <c r="D3961" s="13" t="s">
        <v>4918</v>
      </c>
      <c r="E3961" s="13" t="s">
        <v>4919</v>
      </c>
      <c r="F3961" s="13" t="s">
        <v>9002</v>
      </c>
      <c r="G3961" s="14" t="s">
        <v>4921</v>
      </c>
      <c r="H3961" s="14" t="s">
        <v>6267</v>
      </c>
      <c r="I3961" s="14" t="s">
        <v>5126</v>
      </c>
      <c r="J3961" s="14" t="s">
        <v>4924</v>
      </c>
      <c r="K3961" s="16">
        <v>750</v>
      </c>
    </row>
    <row r="3962" spans="1:11">
      <c r="A3962" s="12" t="s">
        <v>6863</v>
      </c>
      <c r="B3962" s="12" t="s">
        <v>8970</v>
      </c>
      <c r="C3962" s="12" t="s">
        <v>9000</v>
      </c>
      <c r="D3962" s="13" t="s">
        <v>4918</v>
      </c>
      <c r="E3962" s="13" t="s">
        <v>4919</v>
      </c>
      <c r="F3962" s="13" t="s">
        <v>9003</v>
      </c>
      <c r="G3962" s="14" t="s">
        <v>4921</v>
      </c>
      <c r="H3962" s="14" t="s">
        <v>4926</v>
      </c>
      <c r="I3962" s="14" t="s">
        <v>4927</v>
      </c>
      <c r="J3962" s="14" t="s">
        <v>4924</v>
      </c>
      <c r="K3962" s="16">
        <v>750</v>
      </c>
    </row>
    <row r="3963" spans="1:11">
      <c r="A3963" s="12" t="s">
        <v>6863</v>
      </c>
      <c r="B3963" s="12" t="s">
        <v>8970</v>
      </c>
      <c r="C3963" s="12" t="s">
        <v>9000</v>
      </c>
      <c r="D3963" s="13" t="s">
        <v>4931</v>
      </c>
      <c r="E3963" s="13" t="s">
        <v>4932</v>
      </c>
      <c r="F3963" s="13" t="s">
        <v>9004</v>
      </c>
      <c r="G3963" s="14" t="s">
        <v>4921</v>
      </c>
      <c r="H3963" s="14" t="s">
        <v>7095</v>
      </c>
      <c r="I3963" s="14" t="s">
        <v>4949</v>
      </c>
      <c r="J3963" s="14" t="s">
        <v>4924</v>
      </c>
      <c r="K3963" s="16">
        <v>750</v>
      </c>
    </row>
    <row r="3964" spans="1:11">
      <c r="A3964" s="12" t="s">
        <v>6863</v>
      </c>
      <c r="B3964" s="12" t="s">
        <v>8970</v>
      </c>
      <c r="C3964" s="12" t="s">
        <v>9000</v>
      </c>
      <c r="D3964" s="13" t="s">
        <v>4934</v>
      </c>
      <c r="E3964" s="13" t="s">
        <v>4998</v>
      </c>
      <c r="F3964" s="13" t="s">
        <v>9005</v>
      </c>
      <c r="G3964" s="14" t="s">
        <v>4921</v>
      </c>
      <c r="H3964" s="14" t="s">
        <v>5037</v>
      </c>
      <c r="I3964" s="14" t="s">
        <v>4927</v>
      </c>
      <c r="J3964" s="14" t="s">
        <v>4936</v>
      </c>
      <c r="K3964" s="16">
        <v>750</v>
      </c>
    </row>
    <row r="3965" spans="1:11">
      <c r="A3965" s="12" t="s">
        <v>6863</v>
      </c>
      <c r="B3965" s="12" t="s">
        <v>8970</v>
      </c>
      <c r="C3965" s="12" t="s">
        <v>9006</v>
      </c>
      <c r="D3965" s="13" t="s">
        <v>4918</v>
      </c>
      <c r="E3965" s="13" t="s">
        <v>4919</v>
      </c>
      <c r="F3965" s="13" t="s">
        <v>9007</v>
      </c>
      <c r="G3965" s="14" t="s">
        <v>4921</v>
      </c>
      <c r="H3965" s="14" t="s">
        <v>9008</v>
      </c>
      <c r="I3965" s="14" t="s">
        <v>5065</v>
      </c>
      <c r="J3965" s="14" t="s">
        <v>4924</v>
      </c>
      <c r="K3965" s="16">
        <v>164.75</v>
      </c>
    </row>
    <row r="3966" spans="1:11">
      <c r="A3966" s="12" t="s">
        <v>6863</v>
      </c>
      <c r="B3966" s="12" t="s">
        <v>8970</v>
      </c>
      <c r="C3966" s="12" t="s">
        <v>9006</v>
      </c>
      <c r="D3966" s="13" t="s">
        <v>4918</v>
      </c>
      <c r="E3966" s="13" t="s">
        <v>4968</v>
      </c>
      <c r="F3966" s="13" t="s">
        <v>9009</v>
      </c>
      <c r="G3966" s="14" t="s">
        <v>4942</v>
      </c>
      <c r="H3966" s="14" t="s">
        <v>4938</v>
      </c>
      <c r="I3966" s="14" t="s">
        <v>4927</v>
      </c>
      <c r="J3966" s="14" t="s">
        <v>4924</v>
      </c>
      <c r="K3966" s="16">
        <v>164.75</v>
      </c>
    </row>
    <row r="3967" spans="1:11">
      <c r="A3967" s="12" t="s">
        <v>6863</v>
      </c>
      <c r="B3967" s="12" t="s">
        <v>8970</v>
      </c>
      <c r="C3967" s="12" t="s">
        <v>9006</v>
      </c>
      <c r="D3967" s="13" t="s">
        <v>4931</v>
      </c>
      <c r="E3967" s="13" t="s">
        <v>4932</v>
      </c>
      <c r="F3967" s="13" t="s">
        <v>6079</v>
      </c>
      <c r="G3967" s="14" t="s">
        <v>5004</v>
      </c>
      <c r="H3967" s="14" t="s">
        <v>4936</v>
      </c>
      <c r="I3967" s="14" t="s">
        <v>4947</v>
      </c>
      <c r="J3967" s="14" t="s">
        <v>4924</v>
      </c>
      <c r="K3967" s="16">
        <v>164.75</v>
      </c>
    </row>
    <row r="3968" spans="1:11">
      <c r="A3968" s="12" t="s">
        <v>6863</v>
      </c>
      <c r="B3968" s="12" t="s">
        <v>8970</v>
      </c>
      <c r="C3968" s="12" t="s">
        <v>9006</v>
      </c>
      <c r="D3968" s="13" t="s">
        <v>4934</v>
      </c>
      <c r="E3968" s="13" t="s">
        <v>4934</v>
      </c>
      <c r="F3968" s="13" t="s">
        <v>7227</v>
      </c>
      <c r="G3968" s="14" t="s">
        <v>4921</v>
      </c>
      <c r="H3968" s="14" t="s">
        <v>5037</v>
      </c>
      <c r="I3968" s="14" t="s">
        <v>4927</v>
      </c>
      <c r="J3968" s="14" t="s">
        <v>4936</v>
      </c>
      <c r="K3968" s="16">
        <v>164.75</v>
      </c>
    </row>
    <row r="3969" spans="1:11">
      <c r="A3969" s="12" t="s">
        <v>6863</v>
      </c>
      <c r="B3969" s="12" t="s">
        <v>8970</v>
      </c>
      <c r="C3969" s="12" t="s">
        <v>9006</v>
      </c>
      <c r="D3969" s="13" t="s">
        <v>4940</v>
      </c>
      <c r="E3969" s="13" t="s">
        <v>4941</v>
      </c>
      <c r="F3969" s="13" t="s">
        <v>9010</v>
      </c>
      <c r="G3969" s="14" t="s">
        <v>4942</v>
      </c>
      <c r="H3969" s="14" t="s">
        <v>9011</v>
      </c>
      <c r="I3969" s="14" t="s">
        <v>6429</v>
      </c>
      <c r="J3969" s="14" t="s">
        <v>4924</v>
      </c>
      <c r="K3969" s="16">
        <v>164.75</v>
      </c>
    </row>
    <row r="3970" spans="1:11">
      <c r="A3970" s="12" t="s">
        <v>6863</v>
      </c>
      <c r="B3970" s="12" t="s">
        <v>8970</v>
      </c>
      <c r="C3970" s="12" t="s">
        <v>9012</v>
      </c>
      <c r="D3970" s="13" t="s">
        <v>4918</v>
      </c>
      <c r="E3970" s="13" t="s">
        <v>4919</v>
      </c>
      <c r="F3970" s="13" t="s">
        <v>8246</v>
      </c>
      <c r="G3970" s="14" t="s">
        <v>4921</v>
      </c>
      <c r="H3970" s="14" t="s">
        <v>5037</v>
      </c>
      <c r="I3970" s="14" t="s">
        <v>4927</v>
      </c>
      <c r="J3970" s="14" t="s">
        <v>4924</v>
      </c>
      <c r="K3970" s="16">
        <v>11.8</v>
      </c>
    </row>
    <row r="3971" spans="1:11">
      <c r="A3971" s="12" t="s">
        <v>6863</v>
      </c>
      <c r="B3971" s="12" t="s">
        <v>8970</v>
      </c>
      <c r="C3971" s="12" t="s">
        <v>9012</v>
      </c>
      <c r="D3971" s="13" t="s">
        <v>4918</v>
      </c>
      <c r="E3971" s="13" t="s">
        <v>4943</v>
      </c>
      <c r="F3971" s="13" t="s">
        <v>9013</v>
      </c>
      <c r="G3971" s="14" t="s">
        <v>5004</v>
      </c>
      <c r="H3971" s="14" t="s">
        <v>4922</v>
      </c>
      <c r="I3971" s="14" t="s">
        <v>5427</v>
      </c>
      <c r="J3971" s="14" t="s">
        <v>4924</v>
      </c>
      <c r="K3971" s="16">
        <v>11.8</v>
      </c>
    </row>
    <row r="3972" spans="1:11">
      <c r="A3972" s="12" t="s">
        <v>6863</v>
      </c>
      <c r="B3972" s="12" t="s">
        <v>8970</v>
      </c>
      <c r="C3972" s="12" t="s">
        <v>9012</v>
      </c>
      <c r="D3972" s="13" t="s">
        <v>4918</v>
      </c>
      <c r="E3972" s="13" t="s">
        <v>5112</v>
      </c>
      <c r="F3972" s="13" t="s">
        <v>9014</v>
      </c>
      <c r="G3972" s="14" t="s">
        <v>4960</v>
      </c>
      <c r="H3972" s="14"/>
      <c r="I3972" s="14"/>
      <c r="J3972" s="14" t="s">
        <v>4924</v>
      </c>
      <c r="K3972" s="16">
        <v>11.8</v>
      </c>
    </row>
    <row r="3973" spans="1:11">
      <c r="A3973" s="12" t="s">
        <v>6863</v>
      </c>
      <c r="B3973" s="12" t="s">
        <v>8970</v>
      </c>
      <c r="C3973" s="12" t="s">
        <v>9012</v>
      </c>
      <c r="D3973" s="13" t="s">
        <v>4931</v>
      </c>
      <c r="E3973" s="13" t="s">
        <v>4932</v>
      </c>
      <c r="F3973" s="13" t="s">
        <v>9015</v>
      </c>
      <c r="G3973" s="14" t="s">
        <v>4960</v>
      </c>
      <c r="H3973" s="14"/>
      <c r="I3973" s="14"/>
      <c r="J3973" s="14" t="s">
        <v>4924</v>
      </c>
      <c r="K3973" s="16">
        <v>11.8</v>
      </c>
    </row>
    <row r="3974" spans="1:11">
      <c r="A3974" s="12" t="s">
        <v>6863</v>
      </c>
      <c r="B3974" s="12" t="s">
        <v>8970</v>
      </c>
      <c r="C3974" s="12" t="s">
        <v>9012</v>
      </c>
      <c r="D3974" s="13" t="s">
        <v>4934</v>
      </c>
      <c r="E3974" s="13" t="s">
        <v>4934</v>
      </c>
      <c r="F3974" s="13" t="s">
        <v>9016</v>
      </c>
      <c r="G3974" s="14" t="s">
        <v>4921</v>
      </c>
      <c r="H3974" s="14" t="s">
        <v>5037</v>
      </c>
      <c r="I3974" s="14" t="s">
        <v>4927</v>
      </c>
      <c r="J3974" s="14" t="s">
        <v>4936</v>
      </c>
      <c r="K3974" s="16">
        <v>11.8</v>
      </c>
    </row>
    <row r="3975" spans="1:11">
      <c r="A3975" s="12" t="s">
        <v>6863</v>
      </c>
      <c r="B3975" s="12" t="s">
        <v>8970</v>
      </c>
      <c r="C3975" s="12" t="s">
        <v>9017</v>
      </c>
      <c r="D3975" s="13" t="s">
        <v>4918</v>
      </c>
      <c r="E3975" s="13" t="s">
        <v>4919</v>
      </c>
      <c r="F3975" s="13" t="s">
        <v>9018</v>
      </c>
      <c r="G3975" s="14" t="s">
        <v>4921</v>
      </c>
      <c r="H3975" s="14" t="s">
        <v>4952</v>
      </c>
      <c r="I3975" s="14" t="s">
        <v>4927</v>
      </c>
      <c r="J3975" s="14" t="s">
        <v>4936</v>
      </c>
      <c r="K3975" s="16">
        <v>15</v>
      </c>
    </row>
    <row r="3976" spans="1:11">
      <c r="A3976" s="12" t="s">
        <v>6863</v>
      </c>
      <c r="B3976" s="12" t="s">
        <v>8970</v>
      </c>
      <c r="C3976" s="12" t="s">
        <v>9017</v>
      </c>
      <c r="D3976" s="13" t="s">
        <v>4918</v>
      </c>
      <c r="E3976" s="13" t="s">
        <v>4919</v>
      </c>
      <c r="F3976" s="13" t="s">
        <v>9019</v>
      </c>
      <c r="G3976" s="14" t="s">
        <v>4921</v>
      </c>
      <c r="H3976" s="14" t="s">
        <v>5736</v>
      </c>
      <c r="I3976" s="14" t="s">
        <v>5109</v>
      </c>
      <c r="J3976" s="14" t="s">
        <v>4956</v>
      </c>
      <c r="K3976" s="16">
        <v>15</v>
      </c>
    </row>
    <row r="3977" spans="1:11">
      <c r="A3977" s="12" t="s">
        <v>6863</v>
      </c>
      <c r="B3977" s="12" t="s">
        <v>8970</v>
      </c>
      <c r="C3977" s="12" t="s">
        <v>9017</v>
      </c>
      <c r="D3977" s="13" t="s">
        <v>4918</v>
      </c>
      <c r="E3977" s="13" t="s">
        <v>4939</v>
      </c>
      <c r="F3977" s="13" t="s">
        <v>9020</v>
      </c>
      <c r="G3977" s="14" t="s">
        <v>4921</v>
      </c>
      <c r="H3977" s="14" t="s">
        <v>4952</v>
      </c>
      <c r="I3977" s="14" t="s">
        <v>4927</v>
      </c>
      <c r="J3977" s="14" t="s">
        <v>4936</v>
      </c>
      <c r="K3977" s="16">
        <v>15</v>
      </c>
    </row>
    <row r="3978" spans="1:11">
      <c r="A3978" s="12" t="s">
        <v>6863</v>
      </c>
      <c r="B3978" s="12" t="s">
        <v>8970</v>
      </c>
      <c r="C3978" s="12" t="s">
        <v>9017</v>
      </c>
      <c r="D3978" s="13" t="s">
        <v>4931</v>
      </c>
      <c r="E3978" s="13" t="s">
        <v>4932</v>
      </c>
      <c r="F3978" s="13" t="s">
        <v>9021</v>
      </c>
      <c r="G3978" s="14" t="s">
        <v>6000</v>
      </c>
      <c r="H3978" s="14" t="s">
        <v>4926</v>
      </c>
      <c r="I3978" s="14" t="s">
        <v>4927</v>
      </c>
      <c r="J3978" s="14" t="s">
        <v>4956</v>
      </c>
      <c r="K3978" s="16">
        <v>15</v>
      </c>
    </row>
    <row r="3979" spans="1:11">
      <c r="A3979" s="12" t="s">
        <v>6863</v>
      </c>
      <c r="B3979" s="12" t="s">
        <v>8970</v>
      </c>
      <c r="C3979" s="12" t="s">
        <v>9017</v>
      </c>
      <c r="D3979" s="13" t="s">
        <v>4934</v>
      </c>
      <c r="E3979" s="13" t="s">
        <v>4934</v>
      </c>
      <c r="F3979" s="13" t="s">
        <v>9022</v>
      </c>
      <c r="G3979" s="14" t="s">
        <v>4921</v>
      </c>
      <c r="H3979" s="14" t="s">
        <v>4926</v>
      </c>
      <c r="I3979" s="14" t="s">
        <v>4927</v>
      </c>
      <c r="J3979" s="14" t="s">
        <v>4936</v>
      </c>
      <c r="K3979" s="16">
        <v>15</v>
      </c>
    </row>
    <row r="3980" spans="1:11">
      <c r="A3980" s="12" t="s">
        <v>6863</v>
      </c>
      <c r="B3980" s="12" t="s">
        <v>8970</v>
      </c>
      <c r="C3980" s="12" t="s">
        <v>9023</v>
      </c>
      <c r="D3980" s="13" t="s">
        <v>4918</v>
      </c>
      <c r="E3980" s="13" t="s">
        <v>4919</v>
      </c>
      <c r="F3980" s="13" t="s">
        <v>9024</v>
      </c>
      <c r="G3980" s="14" t="s">
        <v>4942</v>
      </c>
      <c r="H3980" s="14" t="s">
        <v>5542</v>
      </c>
      <c r="I3980" s="14" t="s">
        <v>6429</v>
      </c>
      <c r="J3980" s="14" t="s">
        <v>4924</v>
      </c>
      <c r="K3980" s="16">
        <v>71.5</v>
      </c>
    </row>
    <row r="3981" spans="1:11">
      <c r="A3981" s="12" t="s">
        <v>6863</v>
      </c>
      <c r="B3981" s="12" t="s">
        <v>8970</v>
      </c>
      <c r="C3981" s="12" t="s">
        <v>9023</v>
      </c>
      <c r="D3981" s="13" t="s">
        <v>4918</v>
      </c>
      <c r="E3981" s="13" t="s">
        <v>4919</v>
      </c>
      <c r="F3981" s="13" t="s">
        <v>5424</v>
      </c>
      <c r="G3981" s="14" t="s">
        <v>4921</v>
      </c>
      <c r="H3981" s="14" t="s">
        <v>5815</v>
      </c>
      <c r="I3981" s="14" t="s">
        <v>5065</v>
      </c>
      <c r="J3981" s="14" t="s">
        <v>4924</v>
      </c>
      <c r="K3981" s="16">
        <v>71.5</v>
      </c>
    </row>
    <row r="3982" spans="1:11">
      <c r="A3982" s="12" t="s">
        <v>6863</v>
      </c>
      <c r="B3982" s="12" t="s">
        <v>8970</v>
      </c>
      <c r="C3982" s="12" t="s">
        <v>9023</v>
      </c>
      <c r="D3982" s="13" t="s">
        <v>4931</v>
      </c>
      <c r="E3982" s="13" t="s">
        <v>4932</v>
      </c>
      <c r="F3982" s="13" t="s">
        <v>9025</v>
      </c>
      <c r="G3982" s="14" t="s">
        <v>4942</v>
      </c>
      <c r="H3982" s="14" t="s">
        <v>5488</v>
      </c>
      <c r="I3982" s="14" t="s">
        <v>4927</v>
      </c>
      <c r="J3982" s="14" t="s">
        <v>4924</v>
      </c>
      <c r="K3982" s="16">
        <v>71.5</v>
      </c>
    </row>
    <row r="3983" spans="1:11">
      <c r="A3983" s="12" t="s">
        <v>6863</v>
      </c>
      <c r="B3983" s="12" t="s">
        <v>8970</v>
      </c>
      <c r="C3983" s="12" t="s">
        <v>9023</v>
      </c>
      <c r="D3983" s="13" t="s">
        <v>4931</v>
      </c>
      <c r="E3983" s="13" t="s">
        <v>4932</v>
      </c>
      <c r="F3983" s="13" t="s">
        <v>7799</v>
      </c>
      <c r="G3983" s="14" t="s">
        <v>4921</v>
      </c>
      <c r="H3983" s="14" t="s">
        <v>5815</v>
      </c>
      <c r="I3983" s="14" t="s">
        <v>5065</v>
      </c>
      <c r="J3983" s="14" t="s">
        <v>4924</v>
      </c>
      <c r="K3983" s="16">
        <v>71.5</v>
      </c>
    </row>
    <row r="3984" spans="1:11">
      <c r="A3984" s="12" t="s">
        <v>6863</v>
      </c>
      <c r="B3984" s="12" t="s">
        <v>8970</v>
      </c>
      <c r="C3984" s="12" t="s">
        <v>9023</v>
      </c>
      <c r="D3984" s="13" t="s">
        <v>4934</v>
      </c>
      <c r="E3984" s="13" t="s">
        <v>4934</v>
      </c>
      <c r="F3984" s="13" t="s">
        <v>7227</v>
      </c>
      <c r="G3984" s="14" t="s">
        <v>4921</v>
      </c>
      <c r="H3984" s="14" t="s">
        <v>5037</v>
      </c>
      <c r="I3984" s="14" t="s">
        <v>4927</v>
      </c>
      <c r="J3984" s="14" t="s">
        <v>4936</v>
      </c>
      <c r="K3984" s="16">
        <v>71.5</v>
      </c>
    </row>
    <row r="3985" spans="1:11">
      <c r="A3985" s="12" t="s">
        <v>6863</v>
      </c>
      <c r="B3985" s="12" t="s">
        <v>8970</v>
      </c>
      <c r="C3985" s="12" t="s">
        <v>9026</v>
      </c>
      <c r="D3985" s="13" t="s">
        <v>4918</v>
      </c>
      <c r="E3985" s="13" t="s">
        <v>4919</v>
      </c>
      <c r="F3985" s="13" t="s">
        <v>9027</v>
      </c>
      <c r="G3985" s="14" t="s">
        <v>4942</v>
      </c>
      <c r="H3985" s="14" t="s">
        <v>5035</v>
      </c>
      <c r="I3985" s="14" t="s">
        <v>5985</v>
      </c>
      <c r="J3985" s="14" t="s">
        <v>4924</v>
      </c>
      <c r="K3985" s="16">
        <v>10</v>
      </c>
    </row>
    <row r="3986" spans="1:11">
      <c r="A3986" s="12" t="s">
        <v>6863</v>
      </c>
      <c r="B3986" s="12" t="s">
        <v>8970</v>
      </c>
      <c r="C3986" s="12" t="s">
        <v>9026</v>
      </c>
      <c r="D3986" s="13" t="s">
        <v>4918</v>
      </c>
      <c r="E3986" s="13" t="s">
        <v>4919</v>
      </c>
      <c r="F3986" s="13" t="s">
        <v>9028</v>
      </c>
      <c r="G3986" s="14" t="s">
        <v>4942</v>
      </c>
      <c r="H3986" s="14" t="s">
        <v>5035</v>
      </c>
      <c r="I3986" s="14" t="s">
        <v>5985</v>
      </c>
      <c r="J3986" s="14" t="s">
        <v>4924</v>
      </c>
      <c r="K3986" s="16">
        <v>10</v>
      </c>
    </row>
    <row r="3987" spans="1:11">
      <c r="A3987" s="12" t="s">
        <v>6863</v>
      </c>
      <c r="B3987" s="12" t="s">
        <v>8970</v>
      </c>
      <c r="C3987" s="12" t="s">
        <v>9026</v>
      </c>
      <c r="D3987" s="13" t="s">
        <v>4918</v>
      </c>
      <c r="E3987" s="13" t="s">
        <v>4939</v>
      </c>
      <c r="F3987" s="13" t="s">
        <v>9029</v>
      </c>
      <c r="G3987" s="14" t="s">
        <v>4942</v>
      </c>
      <c r="H3987" s="14" t="s">
        <v>4938</v>
      </c>
      <c r="I3987" s="14" t="s">
        <v>4927</v>
      </c>
      <c r="J3987" s="14" t="s">
        <v>4924</v>
      </c>
      <c r="K3987" s="16">
        <v>10</v>
      </c>
    </row>
    <row r="3988" spans="1:11">
      <c r="A3988" s="12" t="s">
        <v>6863</v>
      </c>
      <c r="B3988" s="12" t="s">
        <v>8970</v>
      </c>
      <c r="C3988" s="12" t="s">
        <v>9026</v>
      </c>
      <c r="D3988" s="13" t="s">
        <v>4931</v>
      </c>
      <c r="E3988" s="13" t="s">
        <v>4932</v>
      </c>
      <c r="F3988" s="13" t="s">
        <v>9030</v>
      </c>
      <c r="G3988" s="14" t="s">
        <v>4921</v>
      </c>
      <c r="H3988" s="14" t="s">
        <v>4952</v>
      </c>
      <c r="I3988" s="14" t="s">
        <v>4927</v>
      </c>
      <c r="J3988" s="14" t="s">
        <v>4924</v>
      </c>
      <c r="K3988" s="16">
        <v>10</v>
      </c>
    </row>
    <row r="3989" spans="1:11">
      <c r="A3989" s="12" t="s">
        <v>6863</v>
      </c>
      <c r="B3989" s="12" t="s">
        <v>8970</v>
      </c>
      <c r="C3989" s="12" t="s">
        <v>9026</v>
      </c>
      <c r="D3989" s="13" t="s">
        <v>4940</v>
      </c>
      <c r="E3989" s="13" t="s">
        <v>4941</v>
      </c>
      <c r="F3989" s="13" t="s">
        <v>9031</v>
      </c>
      <c r="G3989" s="14" t="s">
        <v>4942</v>
      </c>
      <c r="H3989" s="14" t="s">
        <v>4936</v>
      </c>
      <c r="I3989" s="14" t="s">
        <v>5126</v>
      </c>
      <c r="J3989" s="14" t="s">
        <v>4936</v>
      </c>
      <c r="K3989" s="16">
        <v>10</v>
      </c>
    </row>
    <row r="3990" spans="1:11">
      <c r="A3990" s="12" t="s">
        <v>6863</v>
      </c>
      <c r="B3990" s="12" t="s">
        <v>8970</v>
      </c>
      <c r="C3990" s="12" t="s">
        <v>9032</v>
      </c>
      <c r="D3990" s="13" t="s">
        <v>4918</v>
      </c>
      <c r="E3990" s="13" t="s">
        <v>4943</v>
      </c>
      <c r="F3990" s="13" t="s">
        <v>9033</v>
      </c>
      <c r="G3990" s="14" t="s">
        <v>4942</v>
      </c>
      <c r="H3990" s="14" t="s">
        <v>4966</v>
      </c>
      <c r="I3990" s="14" t="s">
        <v>7583</v>
      </c>
      <c r="J3990" s="14" t="s">
        <v>4956</v>
      </c>
      <c r="K3990" s="16">
        <v>82.4652</v>
      </c>
    </row>
    <row r="3991" spans="1:11">
      <c r="A3991" s="12" t="s">
        <v>6863</v>
      </c>
      <c r="B3991" s="12" t="s">
        <v>8970</v>
      </c>
      <c r="C3991" s="12" t="s">
        <v>9032</v>
      </c>
      <c r="D3991" s="13" t="s">
        <v>4918</v>
      </c>
      <c r="E3991" s="13" t="s">
        <v>5112</v>
      </c>
      <c r="F3991" s="13" t="s">
        <v>9034</v>
      </c>
      <c r="G3991" s="14" t="s">
        <v>4942</v>
      </c>
      <c r="H3991" s="14" t="s">
        <v>4966</v>
      </c>
      <c r="I3991" s="14" t="s">
        <v>7583</v>
      </c>
      <c r="J3991" s="14" t="s">
        <v>4936</v>
      </c>
      <c r="K3991" s="16">
        <v>82.4652</v>
      </c>
    </row>
    <row r="3992" spans="1:11">
      <c r="A3992" s="12" t="s">
        <v>6863</v>
      </c>
      <c r="B3992" s="12" t="s">
        <v>8970</v>
      </c>
      <c r="C3992" s="12" t="s">
        <v>9032</v>
      </c>
      <c r="D3992" s="13" t="s">
        <v>4931</v>
      </c>
      <c r="E3992" s="13" t="s">
        <v>4932</v>
      </c>
      <c r="F3992" s="13" t="s">
        <v>9035</v>
      </c>
      <c r="G3992" s="14" t="s">
        <v>4942</v>
      </c>
      <c r="H3992" s="14" t="s">
        <v>4938</v>
      </c>
      <c r="I3992" s="14" t="s">
        <v>4927</v>
      </c>
      <c r="J3992" s="14" t="s">
        <v>4924</v>
      </c>
      <c r="K3992" s="16">
        <v>82.4652</v>
      </c>
    </row>
    <row r="3993" spans="1:11">
      <c r="A3993" s="12" t="s">
        <v>6863</v>
      </c>
      <c r="B3993" s="12" t="s">
        <v>8970</v>
      </c>
      <c r="C3993" s="12" t="s">
        <v>9032</v>
      </c>
      <c r="D3993" s="13" t="s">
        <v>4931</v>
      </c>
      <c r="E3993" s="13" t="s">
        <v>5083</v>
      </c>
      <c r="F3993" s="13" t="s">
        <v>9036</v>
      </c>
      <c r="G3993" s="14" t="s">
        <v>4942</v>
      </c>
      <c r="H3993" s="14" t="s">
        <v>4966</v>
      </c>
      <c r="I3993" s="14" t="s">
        <v>7583</v>
      </c>
      <c r="J3993" s="14" t="s">
        <v>4924</v>
      </c>
      <c r="K3993" s="16">
        <v>82.4652</v>
      </c>
    </row>
    <row r="3994" spans="1:11">
      <c r="A3994" s="12" t="s">
        <v>6863</v>
      </c>
      <c r="B3994" s="12" t="s">
        <v>8970</v>
      </c>
      <c r="C3994" s="12" t="s">
        <v>9032</v>
      </c>
      <c r="D3994" s="13" t="s">
        <v>4934</v>
      </c>
      <c r="E3994" s="13" t="s">
        <v>4998</v>
      </c>
      <c r="F3994" s="13" t="s">
        <v>9037</v>
      </c>
      <c r="G3994" s="14" t="s">
        <v>4921</v>
      </c>
      <c r="H3994" s="14" t="s">
        <v>4952</v>
      </c>
      <c r="I3994" s="14" t="s">
        <v>4927</v>
      </c>
      <c r="J3994" s="14" t="s">
        <v>4936</v>
      </c>
      <c r="K3994" s="16">
        <v>82.4652</v>
      </c>
    </row>
    <row r="3995" spans="1:11">
      <c r="A3995" s="12" t="s">
        <v>6863</v>
      </c>
      <c r="B3995" s="12" t="s">
        <v>8970</v>
      </c>
      <c r="C3995" s="12" t="s">
        <v>9038</v>
      </c>
      <c r="D3995" s="13" t="s">
        <v>4918</v>
      </c>
      <c r="E3995" s="13" t="s">
        <v>4919</v>
      </c>
      <c r="F3995" s="13" t="s">
        <v>8978</v>
      </c>
      <c r="G3995" s="14" t="s">
        <v>4942</v>
      </c>
      <c r="H3995" s="14" t="s">
        <v>4938</v>
      </c>
      <c r="I3995" s="14" t="s">
        <v>4927</v>
      </c>
      <c r="J3995" s="14" t="s">
        <v>4924</v>
      </c>
      <c r="K3995" s="16">
        <v>675</v>
      </c>
    </row>
    <row r="3996" spans="1:11">
      <c r="A3996" s="12" t="s">
        <v>6863</v>
      </c>
      <c r="B3996" s="12" t="s">
        <v>8970</v>
      </c>
      <c r="C3996" s="12" t="s">
        <v>9038</v>
      </c>
      <c r="D3996" s="13" t="s">
        <v>4918</v>
      </c>
      <c r="E3996" s="13" t="s">
        <v>4919</v>
      </c>
      <c r="F3996" s="13" t="s">
        <v>8980</v>
      </c>
      <c r="G3996" s="14" t="s">
        <v>4942</v>
      </c>
      <c r="H3996" s="14" t="s">
        <v>4938</v>
      </c>
      <c r="I3996" s="14" t="s">
        <v>4927</v>
      </c>
      <c r="J3996" s="14" t="s">
        <v>4924</v>
      </c>
      <c r="K3996" s="16">
        <v>675</v>
      </c>
    </row>
    <row r="3997" spans="1:11">
      <c r="A3997" s="12" t="s">
        <v>6863</v>
      </c>
      <c r="B3997" s="12" t="s">
        <v>8970</v>
      </c>
      <c r="C3997" s="12" t="s">
        <v>9038</v>
      </c>
      <c r="D3997" s="13" t="s">
        <v>4931</v>
      </c>
      <c r="E3997" s="13" t="s">
        <v>5089</v>
      </c>
      <c r="F3997" s="13" t="s">
        <v>9039</v>
      </c>
      <c r="G3997" s="14" t="s">
        <v>4921</v>
      </c>
      <c r="H3997" s="14" t="s">
        <v>5119</v>
      </c>
      <c r="I3997" s="14" t="s">
        <v>4927</v>
      </c>
      <c r="J3997" s="14" t="s">
        <v>4924</v>
      </c>
      <c r="K3997" s="16">
        <v>675</v>
      </c>
    </row>
    <row r="3998" spans="1:11">
      <c r="A3998" s="12" t="s">
        <v>6863</v>
      </c>
      <c r="B3998" s="12" t="s">
        <v>8970</v>
      </c>
      <c r="C3998" s="12" t="s">
        <v>9038</v>
      </c>
      <c r="D3998" s="13" t="s">
        <v>4931</v>
      </c>
      <c r="E3998" s="13" t="s">
        <v>5083</v>
      </c>
      <c r="F3998" s="13" t="s">
        <v>9040</v>
      </c>
      <c r="G3998" s="14" t="s">
        <v>4960</v>
      </c>
      <c r="H3998" s="14"/>
      <c r="I3998" s="14"/>
      <c r="J3998" s="14" t="s">
        <v>4924</v>
      </c>
      <c r="K3998" s="16">
        <v>675</v>
      </c>
    </row>
    <row r="3999" spans="1:11">
      <c r="A3999" s="12" t="s">
        <v>6863</v>
      </c>
      <c r="B3999" s="12" t="s">
        <v>8970</v>
      </c>
      <c r="C3999" s="12" t="s">
        <v>9038</v>
      </c>
      <c r="D3999" s="13" t="s">
        <v>4934</v>
      </c>
      <c r="E3999" s="13" t="s">
        <v>4998</v>
      </c>
      <c r="F3999" s="13" t="s">
        <v>9041</v>
      </c>
      <c r="G3999" s="14" t="s">
        <v>4921</v>
      </c>
      <c r="H3999" s="14" t="s">
        <v>5037</v>
      </c>
      <c r="I3999" s="14" t="s">
        <v>4927</v>
      </c>
      <c r="J3999" s="14" t="s">
        <v>4936</v>
      </c>
      <c r="K3999" s="16">
        <v>675</v>
      </c>
    </row>
    <row r="4000" spans="1:11">
      <c r="A4000" s="12" t="s">
        <v>6863</v>
      </c>
      <c r="B4000" s="12" t="s">
        <v>8970</v>
      </c>
      <c r="C4000" s="12" t="s">
        <v>9042</v>
      </c>
      <c r="D4000" s="13" t="s">
        <v>4918</v>
      </c>
      <c r="E4000" s="13" t="s">
        <v>4919</v>
      </c>
      <c r="F4000" s="13" t="s">
        <v>9043</v>
      </c>
      <c r="G4000" s="14" t="s">
        <v>4921</v>
      </c>
      <c r="H4000" s="14" t="s">
        <v>5754</v>
      </c>
      <c r="I4000" s="14" t="s">
        <v>5131</v>
      </c>
      <c r="J4000" s="14" t="s">
        <v>4924</v>
      </c>
      <c r="K4000" s="16">
        <v>5669</v>
      </c>
    </row>
    <row r="4001" spans="1:11">
      <c r="A4001" s="12" t="s">
        <v>6863</v>
      </c>
      <c r="B4001" s="12" t="s">
        <v>8970</v>
      </c>
      <c r="C4001" s="12" t="s">
        <v>9042</v>
      </c>
      <c r="D4001" s="13" t="s">
        <v>4918</v>
      </c>
      <c r="E4001" s="13" t="s">
        <v>4939</v>
      </c>
      <c r="F4001" s="13" t="s">
        <v>9025</v>
      </c>
      <c r="G4001" s="14" t="s">
        <v>4942</v>
      </c>
      <c r="H4001" s="14" t="s">
        <v>4938</v>
      </c>
      <c r="I4001" s="14" t="s">
        <v>4927</v>
      </c>
      <c r="J4001" s="14" t="s">
        <v>4924</v>
      </c>
      <c r="K4001" s="16">
        <v>5669</v>
      </c>
    </row>
    <row r="4002" spans="1:11">
      <c r="A4002" s="12" t="s">
        <v>6863</v>
      </c>
      <c r="B4002" s="12" t="s">
        <v>8970</v>
      </c>
      <c r="C4002" s="12" t="s">
        <v>9042</v>
      </c>
      <c r="D4002" s="13" t="s">
        <v>4931</v>
      </c>
      <c r="E4002" s="13" t="s">
        <v>4932</v>
      </c>
      <c r="F4002" s="13" t="s">
        <v>9044</v>
      </c>
      <c r="G4002" s="14" t="s">
        <v>4921</v>
      </c>
      <c r="H4002" s="14" t="s">
        <v>5754</v>
      </c>
      <c r="I4002" s="14" t="s">
        <v>5131</v>
      </c>
      <c r="J4002" s="14" t="s">
        <v>4924</v>
      </c>
      <c r="K4002" s="16">
        <v>5669</v>
      </c>
    </row>
    <row r="4003" spans="1:11">
      <c r="A4003" s="12" t="s">
        <v>6863</v>
      </c>
      <c r="B4003" s="12" t="s">
        <v>8970</v>
      </c>
      <c r="C4003" s="12" t="s">
        <v>9042</v>
      </c>
      <c r="D4003" s="13" t="s">
        <v>4931</v>
      </c>
      <c r="E4003" s="13" t="s">
        <v>5083</v>
      </c>
      <c r="F4003" s="13" t="s">
        <v>9025</v>
      </c>
      <c r="G4003" s="14" t="s">
        <v>4942</v>
      </c>
      <c r="H4003" s="14" t="s">
        <v>4938</v>
      </c>
      <c r="I4003" s="14" t="s">
        <v>4927</v>
      </c>
      <c r="J4003" s="14" t="s">
        <v>4924</v>
      </c>
      <c r="K4003" s="16">
        <v>5669</v>
      </c>
    </row>
    <row r="4004" spans="1:11">
      <c r="A4004" s="12" t="s">
        <v>6863</v>
      </c>
      <c r="B4004" s="12" t="s">
        <v>8970</v>
      </c>
      <c r="C4004" s="12" t="s">
        <v>9042</v>
      </c>
      <c r="D4004" s="13" t="s">
        <v>4934</v>
      </c>
      <c r="E4004" s="13" t="s">
        <v>4998</v>
      </c>
      <c r="F4004" s="13" t="s">
        <v>5151</v>
      </c>
      <c r="G4004" s="14" t="s">
        <v>4921</v>
      </c>
      <c r="H4004" s="14" t="s">
        <v>5037</v>
      </c>
      <c r="I4004" s="14" t="s">
        <v>4927</v>
      </c>
      <c r="J4004" s="14" t="s">
        <v>4936</v>
      </c>
      <c r="K4004" s="16">
        <v>5669</v>
      </c>
    </row>
    <row r="4005" spans="1:11">
      <c r="A4005" s="12" t="s">
        <v>6863</v>
      </c>
      <c r="B4005" s="12" t="s">
        <v>8970</v>
      </c>
      <c r="C4005" s="12" t="s">
        <v>9045</v>
      </c>
      <c r="D4005" s="13" t="s">
        <v>4918</v>
      </c>
      <c r="E4005" s="13" t="s">
        <v>4919</v>
      </c>
      <c r="F4005" s="13" t="s">
        <v>9046</v>
      </c>
      <c r="G4005" s="14" t="s">
        <v>4921</v>
      </c>
      <c r="H4005" s="14" t="s">
        <v>5534</v>
      </c>
      <c r="I4005" s="14" t="s">
        <v>9047</v>
      </c>
      <c r="J4005" s="14" t="s">
        <v>4924</v>
      </c>
      <c r="K4005" s="16">
        <v>74</v>
      </c>
    </row>
    <row r="4006" spans="1:11">
      <c r="A4006" s="12" t="s">
        <v>6863</v>
      </c>
      <c r="B4006" s="12" t="s">
        <v>8970</v>
      </c>
      <c r="C4006" s="12" t="s">
        <v>9045</v>
      </c>
      <c r="D4006" s="13" t="s">
        <v>4918</v>
      </c>
      <c r="E4006" s="13" t="s">
        <v>4939</v>
      </c>
      <c r="F4006" s="13" t="s">
        <v>9048</v>
      </c>
      <c r="G4006" s="14" t="s">
        <v>4942</v>
      </c>
      <c r="H4006" s="14" t="s">
        <v>4938</v>
      </c>
      <c r="I4006" s="14" t="s">
        <v>4927</v>
      </c>
      <c r="J4006" s="14" t="s">
        <v>4924</v>
      </c>
      <c r="K4006" s="16">
        <v>74</v>
      </c>
    </row>
    <row r="4007" spans="1:11">
      <c r="A4007" s="12" t="s">
        <v>6863</v>
      </c>
      <c r="B4007" s="12" t="s">
        <v>8970</v>
      </c>
      <c r="C4007" s="12" t="s">
        <v>9045</v>
      </c>
      <c r="D4007" s="13" t="s">
        <v>4931</v>
      </c>
      <c r="E4007" s="13" t="s">
        <v>5089</v>
      </c>
      <c r="F4007" s="13" t="s">
        <v>9049</v>
      </c>
      <c r="G4007" s="14" t="s">
        <v>4921</v>
      </c>
      <c r="H4007" s="14" t="s">
        <v>5534</v>
      </c>
      <c r="I4007" s="14" t="s">
        <v>9047</v>
      </c>
      <c r="J4007" s="14" t="s">
        <v>4924</v>
      </c>
      <c r="K4007" s="16">
        <v>74</v>
      </c>
    </row>
    <row r="4008" spans="1:11">
      <c r="A4008" s="12" t="s">
        <v>6863</v>
      </c>
      <c r="B4008" s="12" t="s">
        <v>8970</v>
      </c>
      <c r="C4008" s="12" t="s">
        <v>9045</v>
      </c>
      <c r="D4008" s="13" t="s">
        <v>4934</v>
      </c>
      <c r="E4008" s="13" t="s">
        <v>5420</v>
      </c>
      <c r="F4008" s="13" t="s">
        <v>5742</v>
      </c>
      <c r="G4008" s="14" t="s">
        <v>4921</v>
      </c>
      <c r="H4008" s="14" t="s">
        <v>5324</v>
      </c>
      <c r="I4008" s="14" t="s">
        <v>4927</v>
      </c>
      <c r="J4008" s="14" t="s">
        <v>4936</v>
      </c>
      <c r="K4008" s="16">
        <v>74</v>
      </c>
    </row>
    <row r="4009" spans="1:11">
      <c r="A4009" s="12" t="s">
        <v>6863</v>
      </c>
      <c r="B4009" s="12" t="s">
        <v>8970</v>
      </c>
      <c r="C4009" s="12" t="s">
        <v>9045</v>
      </c>
      <c r="D4009" s="13" t="s">
        <v>4940</v>
      </c>
      <c r="E4009" s="13" t="s">
        <v>4941</v>
      </c>
      <c r="F4009" s="13" t="s">
        <v>9050</v>
      </c>
      <c r="G4009" s="14" t="s">
        <v>4942</v>
      </c>
      <c r="H4009" s="14" t="s">
        <v>5026</v>
      </c>
      <c r="I4009" s="14" t="s">
        <v>8439</v>
      </c>
      <c r="J4009" s="14" t="s">
        <v>4924</v>
      </c>
      <c r="K4009" s="16">
        <v>74</v>
      </c>
    </row>
    <row r="4010" spans="1:11">
      <c r="A4010" s="12" t="s">
        <v>6863</v>
      </c>
      <c r="B4010" s="12" t="s">
        <v>8970</v>
      </c>
      <c r="C4010" s="12" t="s">
        <v>9051</v>
      </c>
      <c r="D4010" s="13" t="s">
        <v>4918</v>
      </c>
      <c r="E4010" s="13" t="s">
        <v>4919</v>
      </c>
      <c r="F4010" s="13" t="s">
        <v>9052</v>
      </c>
      <c r="G4010" s="14" t="s">
        <v>4921</v>
      </c>
      <c r="H4010" s="14" t="s">
        <v>4988</v>
      </c>
      <c r="I4010" s="14" t="s">
        <v>5098</v>
      </c>
      <c r="J4010" s="14" t="s">
        <v>4924</v>
      </c>
      <c r="K4010" s="16">
        <v>2</v>
      </c>
    </row>
    <row r="4011" spans="1:11">
      <c r="A4011" s="12" t="s">
        <v>6863</v>
      </c>
      <c r="B4011" s="12" t="s">
        <v>8970</v>
      </c>
      <c r="C4011" s="12" t="s">
        <v>9051</v>
      </c>
      <c r="D4011" s="13" t="s">
        <v>4918</v>
      </c>
      <c r="E4011" s="13" t="s">
        <v>4919</v>
      </c>
      <c r="F4011" s="13" t="s">
        <v>9053</v>
      </c>
      <c r="G4011" s="14" t="s">
        <v>4921</v>
      </c>
      <c r="H4011" s="14" t="s">
        <v>5534</v>
      </c>
      <c r="I4011" s="14" t="s">
        <v>5131</v>
      </c>
      <c r="J4011" s="14" t="s">
        <v>4924</v>
      </c>
      <c r="K4011" s="16">
        <v>2</v>
      </c>
    </row>
    <row r="4012" spans="1:11">
      <c r="A4012" s="12" t="s">
        <v>6863</v>
      </c>
      <c r="B4012" s="12" t="s">
        <v>8970</v>
      </c>
      <c r="C4012" s="12" t="s">
        <v>9051</v>
      </c>
      <c r="D4012" s="13" t="s">
        <v>4918</v>
      </c>
      <c r="E4012" s="13" t="s">
        <v>4919</v>
      </c>
      <c r="F4012" s="13" t="s">
        <v>9054</v>
      </c>
      <c r="G4012" s="14" t="s">
        <v>4921</v>
      </c>
      <c r="H4012" s="14" t="s">
        <v>4974</v>
      </c>
      <c r="I4012" s="14" t="s">
        <v>5098</v>
      </c>
      <c r="J4012" s="14" t="s">
        <v>4924</v>
      </c>
      <c r="K4012" s="16">
        <v>2</v>
      </c>
    </row>
    <row r="4013" spans="1:11">
      <c r="A4013" s="12" t="s">
        <v>6863</v>
      </c>
      <c r="B4013" s="12" t="s">
        <v>8970</v>
      </c>
      <c r="C4013" s="12" t="s">
        <v>9051</v>
      </c>
      <c r="D4013" s="13" t="s">
        <v>4931</v>
      </c>
      <c r="E4013" s="13" t="s">
        <v>4961</v>
      </c>
      <c r="F4013" s="13" t="s">
        <v>9055</v>
      </c>
      <c r="G4013" s="14" t="s">
        <v>4921</v>
      </c>
      <c r="H4013" s="14" t="s">
        <v>4952</v>
      </c>
      <c r="I4013" s="14" t="s">
        <v>4927</v>
      </c>
      <c r="J4013" s="14" t="s">
        <v>4924</v>
      </c>
      <c r="K4013" s="16">
        <v>2</v>
      </c>
    </row>
    <row r="4014" spans="1:11">
      <c r="A4014" s="12" t="s">
        <v>6863</v>
      </c>
      <c r="B4014" s="12" t="s">
        <v>8970</v>
      </c>
      <c r="C4014" s="12" t="s">
        <v>9051</v>
      </c>
      <c r="D4014" s="13" t="s">
        <v>4934</v>
      </c>
      <c r="E4014" s="13" t="s">
        <v>4934</v>
      </c>
      <c r="F4014" s="13" t="s">
        <v>9056</v>
      </c>
      <c r="G4014" s="14" t="s">
        <v>4921</v>
      </c>
      <c r="H4014" s="14" t="s">
        <v>4952</v>
      </c>
      <c r="I4014" s="14" t="s">
        <v>4927</v>
      </c>
      <c r="J4014" s="14" t="s">
        <v>4936</v>
      </c>
      <c r="K4014" s="16">
        <v>2</v>
      </c>
    </row>
    <row r="4015" spans="1:11">
      <c r="A4015" s="12" t="s">
        <v>6863</v>
      </c>
      <c r="B4015" s="12" t="s">
        <v>8970</v>
      </c>
      <c r="C4015" s="12" t="s">
        <v>9057</v>
      </c>
      <c r="D4015" s="13" t="s">
        <v>4918</v>
      </c>
      <c r="E4015" s="13" t="s">
        <v>4919</v>
      </c>
      <c r="F4015" s="13" t="s">
        <v>9043</v>
      </c>
      <c r="G4015" s="14" t="s">
        <v>4921</v>
      </c>
      <c r="H4015" s="14" t="s">
        <v>5754</v>
      </c>
      <c r="I4015" s="14" t="s">
        <v>5131</v>
      </c>
      <c r="J4015" s="14" t="s">
        <v>4924</v>
      </c>
      <c r="K4015" s="16">
        <v>3422.9468</v>
      </c>
    </row>
    <row r="4016" spans="1:11">
      <c r="A4016" s="12" t="s">
        <v>6863</v>
      </c>
      <c r="B4016" s="12" t="s">
        <v>8970</v>
      </c>
      <c r="C4016" s="12" t="s">
        <v>9057</v>
      </c>
      <c r="D4016" s="13" t="s">
        <v>4918</v>
      </c>
      <c r="E4016" s="13" t="s">
        <v>4943</v>
      </c>
      <c r="F4016" s="13" t="s">
        <v>9058</v>
      </c>
      <c r="G4016" s="14" t="s">
        <v>4942</v>
      </c>
      <c r="H4016" s="14" t="s">
        <v>4938</v>
      </c>
      <c r="I4016" s="14" t="s">
        <v>4927</v>
      </c>
      <c r="J4016" s="14" t="s">
        <v>4924</v>
      </c>
      <c r="K4016" s="16">
        <v>3422.9468</v>
      </c>
    </row>
    <row r="4017" spans="1:11">
      <c r="A4017" s="12" t="s">
        <v>6863</v>
      </c>
      <c r="B4017" s="12" t="s">
        <v>8970</v>
      </c>
      <c r="C4017" s="12" t="s">
        <v>9057</v>
      </c>
      <c r="D4017" s="13" t="s">
        <v>4931</v>
      </c>
      <c r="E4017" s="13" t="s">
        <v>4932</v>
      </c>
      <c r="F4017" s="13" t="s">
        <v>7799</v>
      </c>
      <c r="G4017" s="14" t="s">
        <v>4921</v>
      </c>
      <c r="H4017" s="14" t="s">
        <v>5754</v>
      </c>
      <c r="I4017" s="14" t="s">
        <v>5065</v>
      </c>
      <c r="J4017" s="14" t="s">
        <v>4924</v>
      </c>
      <c r="K4017" s="16">
        <v>3422.9468</v>
      </c>
    </row>
    <row r="4018" spans="1:11">
      <c r="A4018" s="12" t="s">
        <v>6863</v>
      </c>
      <c r="B4018" s="12" t="s">
        <v>8970</v>
      </c>
      <c r="C4018" s="12" t="s">
        <v>9057</v>
      </c>
      <c r="D4018" s="13" t="s">
        <v>4931</v>
      </c>
      <c r="E4018" s="13" t="s">
        <v>5083</v>
      </c>
      <c r="F4018" s="13" t="s">
        <v>9025</v>
      </c>
      <c r="G4018" s="14" t="s">
        <v>4942</v>
      </c>
      <c r="H4018" s="14" t="s">
        <v>4938</v>
      </c>
      <c r="I4018" s="14" t="s">
        <v>4927</v>
      </c>
      <c r="J4018" s="14" t="s">
        <v>4924</v>
      </c>
      <c r="K4018" s="16">
        <v>3422.9468</v>
      </c>
    </row>
    <row r="4019" spans="1:11">
      <c r="A4019" s="12" t="s">
        <v>6863</v>
      </c>
      <c r="B4019" s="12" t="s">
        <v>8970</v>
      </c>
      <c r="C4019" s="12" t="s">
        <v>9057</v>
      </c>
      <c r="D4019" s="13" t="s">
        <v>4934</v>
      </c>
      <c r="E4019" s="13" t="s">
        <v>4998</v>
      </c>
      <c r="F4019" s="13" t="s">
        <v>7227</v>
      </c>
      <c r="G4019" s="14" t="s">
        <v>4921</v>
      </c>
      <c r="H4019" s="14" t="s">
        <v>5324</v>
      </c>
      <c r="I4019" s="14" t="s">
        <v>4927</v>
      </c>
      <c r="J4019" s="14" t="s">
        <v>4936</v>
      </c>
      <c r="K4019" s="16">
        <v>3422.9468</v>
      </c>
    </row>
    <row r="4020" spans="1:11">
      <c r="A4020" s="12" t="s">
        <v>6863</v>
      </c>
      <c r="B4020" s="12" t="s">
        <v>8970</v>
      </c>
      <c r="C4020" s="12" t="s">
        <v>9059</v>
      </c>
      <c r="D4020" s="13" t="s">
        <v>4918</v>
      </c>
      <c r="E4020" s="13" t="s">
        <v>4919</v>
      </c>
      <c r="F4020" s="13" t="s">
        <v>9001</v>
      </c>
      <c r="G4020" s="14" t="s">
        <v>4921</v>
      </c>
      <c r="H4020" s="14" t="s">
        <v>5175</v>
      </c>
      <c r="I4020" s="14" t="s">
        <v>4927</v>
      </c>
      <c r="J4020" s="14" t="s">
        <v>4924</v>
      </c>
      <c r="K4020" s="16">
        <v>5697</v>
      </c>
    </row>
    <row r="4021" spans="1:11">
      <c r="A4021" s="12" t="s">
        <v>6863</v>
      </c>
      <c r="B4021" s="12" t="s">
        <v>8970</v>
      </c>
      <c r="C4021" s="12" t="s">
        <v>9059</v>
      </c>
      <c r="D4021" s="13" t="s">
        <v>4918</v>
      </c>
      <c r="E4021" s="13" t="s">
        <v>4919</v>
      </c>
      <c r="F4021" s="13" t="s">
        <v>9003</v>
      </c>
      <c r="G4021" s="14" t="s">
        <v>4921</v>
      </c>
      <c r="H4021" s="14" t="s">
        <v>4926</v>
      </c>
      <c r="I4021" s="14" t="s">
        <v>4927</v>
      </c>
      <c r="J4021" s="14" t="s">
        <v>4924</v>
      </c>
      <c r="K4021" s="16">
        <v>5697</v>
      </c>
    </row>
    <row r="4022" spans="1:11">
      <c r="A4022" s="12" t="s">
        <v>6863</v>
      </c>
      <c r="B4022" s="12" t="s">
        <v>8970</v>
      </c>
      <c r="C4022" s="12" t="s">
        <v>9059</v>
      </c>
      <c r="D4022" s="13" t="s">
        <v>4918</v>
      </c>
      <c r="E4022" s="13" t="s">
        <v>4919</v>
      </c>
      <c r="F4022" s="13" t="s">
        <v>9060</v>
      </c>
      <c r="G4022" s="14" t="s">
        <v>4921</v>
      </c>
      <c r="H4022" s="14" t="s">
        <v>7321</v>
      </c>
      <c r="I4022" s="14" t="s">
        <v>4927</v>
      </c>
      <c r="J4022" s="14" t="s">
        <v>4924</v>
      </c>
      <c r="K4022" s="16">
        <v>5697</v>
      </c>
    </row>
    <row r="4023" spans="1:11">
      <c r="A4023" s="12" t="s">
        <v>6863</v>
      </c>
      <c r="B4023" s="12" t="s">
        <v>8970</v>
      </c>
      <c r="C4023" s="12" t="s">
        <v>9059</v>
      </c>
      <c r="D4023" s="13" t="s">
        <v>4931</v>
      </c>
      <c r="E4023" s="13" t="s">
        <v>4932</v>
      </c>
      <c r="F4023" s="13" t="s">
        <v>9004</v>
      </c>
      <c r="G4023" s="14" t="s">
        <v>4942</v>
      </c>
      <c r="H4023" s="14" t="s">
        <v>7095</v>
      </c>
      <c r="I4023" s="14" t="s">
        <v>4949</v>
      </c>
      <c r="J4023" s="14" t="s">
        <v>4924</v>
      </c>
      <c r="K4023" s="16">
        <v>5697</v>
      </c>
    </row>
    <row r="4024" spans="1:11">
      <c r="A4024" s="12" t="s">
        <v>6863</v>
      </c>
      <c r="B4024" s="12" t="s">
        <v>8970</v>
      </c>
      <c r="C4024" s="12" t="s">
        <v>9059</v>
      </c>
      <c r="D4024" s="13" t="s">
        <v>4934</v>
      </c>
      <c r="E4024" s="13" t="s">
        <v>4998</v>
      </c>
      <c r="F4024" s="13" t="s">
        <v>5047</v>
      </c>
      <c r="G4024" s="14" t="s">
        <v>4921</v>
      </c>
      <c r="H4024" s="14" t="s">
        <v>5037</v>
      </c>
      <c r="I4024" s="14" t="s">
        <v>4927</v>
      </c>
      <c r="J4024" s="14" t="s">
        <v>4936</v>
      </c>
      <c r="K4024" s="16">
        <v>5697</v>
      </c>
    </row>
    <row r="4025" spans="1:11">
      <c r="A4025" s="12" t="s">
        <v>6863</v>
      </c>
      <c r="B4025" s="12" t="s">
        <v>8970</v>
      </c>
      <c r="C4025" s="12" t="s">
        <v>9061</v>
      </c>
      <c r="D4025" s="13" t="s">
        <v>4918</v>
      </c>
      <c r="E4025" s="13" t="s">
        <v>4919</v>
      </c>
      <c r="F4025" s="13" t="s">
        <v>9062</v>
      </c>
      <c r="G4025" s="14" t="s">
        <v>4921</v>
      </c>
      <c r="H4025" s="14" t="s">
        <v>5539</v>
      </c>
      <c r="I4025" s="14" t="s">
        <v>4947</v>
      </c>
      <c r="J4025" s="14" t="s">
        <v>4936</v>
      </c>
      <c r="K4025" s="16">
        <v>825</v>
      </c>
    </row>
    <row r="4026" spans="1:11">
      <c r="A4026" s="12" t="s">
        <v>6863</v>
      </c>
      <c r="B4026" s="12" t="s">
        <v>8970</v>
      </c>
      <c r="C4026" s="12" t="s">
        <v>9061</v>
      </c>
      <c r="D4026" s="13" t="s">
        <v>4918</v>
      </c>
      <c r="E4026" s="13" t="s">
        <v>4919</v>
      </c>
      <c r="F4026" s="13" t="s">
        <v>9063</v>
      </c>
      <c r="G4026" s="14" t="s">
        <v>4921</v>
      </c>
      <c r="H4026" s="14" t="s">
        <v>8059</v>
      </c>
      <c r="I4026" s="14" t="s">
        <v>5065</v>
      </c>
      <c r="J4026" s="14" t="s">
        <v>4936</v>
      </c>
      <c r="K4026" s="16">
        <v>825</v>
      </c>
    </row>
    <row r="4027" spans="1:11">
      <c r="A4027" s="12" t="s">
        <v>6863</v>
      </c>
      <c r="B4027" s="12" t="s">
        <v>8970</v>
      </c>
      <c r="C4027" s="12" t="s">
        <v>9061</v>
      </c>
      <c r="D4027" s="13" t="s">
        <v>4918</v>
      </c>
      <c r="E4027" s="13" t="s">
        <v>4939</v>
      </c>
      <c r="F4027" s="13" t="s">
        <v>9064</v>
      </c>
      <c r="G4027" s="14" t="s">
        <v>4921</v>
      </c>
      <c r="H4027" s="14" t="s">
        <v>4926</v>
      </c>
      <c r="I4027" s="14" t="s">
        <v>4927</v>
      </c>
      <c r="J4027" s="14" t="s">
        <v>4924</v>
      </c>
      <c r="K4027" s="16">
        <v>825</v>
      </c>
    </row>
    <row r="4028" spans="1:11">
      <c r="A4028" s="12" t="s">
        <v>6863</v>
      </c>
      <c r="B4028" s="12" t="s">
        <v>8970</v>
      </c>
      <c r="C4028" s="12" t="s">
        <v>9061</v>
      </c>
      <c r="D4028" s="13" t="s">
        <v>4918</v>
      </c>
      <c r="E4028" s="13" t="s">
        <v>4939</v>
      </c>
      <c r="F4028" s="13" t="s">
        <v>9065</v>
      </c>
      <c r="G4028" s="14" t="s">
        <v>4921</v>
      </c>
      <c r="H4028" s="14" t="s">
        <v>5580</v>
      </c>
      <c r="I4028" s="14" t="s">
        <v>4927</v>
      </c>
      <c r="J4028" s="14" t="s">
        <v>4924</v>
      </c>
      <c r="K4028" s="16">
        <v>825</v>
      </c>
    </row>
    <row r="4029" spans="1:11">
      <c r="A4029" s="12" t="s">
        <v>6863</v>
      </c>
      <c r="B4029" s="12" t="s">
        <v>8970</v>
      </c>
      <c r="C4029" s="12" t="s">
        <v>9061</v>
      </c>
      <c r="D4029" s="13" t="s">
        <v>4931</v>
      </c>
      <c r="E4029" s="13" t="s">
        <v>5089</v>
      </c>
      <c r="F4029" s="13" t="s">
        <v>9066</v>
      </c>
      <c r="G4029" s="14" t="s">
        <v>4921</v>
      </c>
      <c r="H4029" s="14" t="s">
        <v>4988</v>
      </c>
      <c r="I4029" s="14" t="s">
        <v>4947</v>
      </c>
      <c r="J4029" s="14" t="s">
        <v>4956</v>
      </c>
      <c r="K4029" s="16">
        <v>825</v>
      </c>
    </row>
    <row r="4030" spans="1:11">
      <c r="A4030" s="12" t="s">
        <v>6863</v>
      </c>
      <c r="B4030" s="12" t="s">
        <v>8970</v>
      </c>
      <c r="C4030" s="12" t="s">
        <v>9067</v>
      </c>
      <c r="D4030" s="13" t="s">
        <v>4918</v>
      </c>
      <c r="E4030" s="13" t="s">
        <v>4919</v>
      </c>
      <c r="F4030" s="13" t="s">
        <v>9068</v>
      </c>
      <c r="G4030" s="14" t="s">
        <v>4921</v>
      </c>
      <c r="H4030" s="14" t="s">
        <v>5110</v>
      </c>
      <c r="I4030" s="14" t="s">
        <v>4949</v>
      </c>
      <c r="J4030" s="14" t="s">
        <v>4924</v>
      </c>
      <c r="K4030" s="16">
        <v>13</v>
      </c>
    </row>
    <row r="4031" spans="1:11">
      <c r="A4031" s="12" t="s">
        <v>6863</v>
      </c>
      <c r="B4031" s="12" t="s">
        <v>8970</v>
      </c>
      <c r="C4031" s="12" t="s">
        <v>9067</v>
      </c>
      <c r="D4031" s="13" t="s">
        <v>4918</v>
      </c>
      <c r="E4031" s="13" t="s">
        <v>4939</v>
      </c>
      <c r="F4031" s="13" t="s">
        <v>9069</v>
      </c>
      <c r="G4031" s="14" t="s">
        <v>4921</v>
      </c>
      <c r="H4031" s="14" t="s">
        <v>4956</v>
      </c>
      <c r="I4031" s="14" t="s">
        <v>4927</v>
      </c>
      <c r="J4031" s="14" t="s">
        <v>4924</v>
      </c>
      <c r="K4031" s="16">
        <v>13</v>
      </c>
    </row>
    <row r="4032" spans="1:11">
      <c r="A4032" s="12" t="s">
        <v>6863</v>
      </c>
      <c r="B4032" s="12" t="s">
        <v>8970</v>
      </c>
      <c r="C4032" s="12" t="s">
        <v>9067</v>
      </c>
      <c r="D4032" s="13" t="s">
        <v>4918</v>
      </c>
      <c r="E4032" s="13" t="s">
        <v>4939</v>
      </c>
      <c r="F4032" s="13" t="s">
        <v>9070</v>
      </c>
      <c r="G4032" s="14" t="s">
        <v>4921</v>
      </c>
      <c r="H4032" s="14" t="s">
        <v>5140</v>
      </c>
      <c r="I4032" s="14" t="s">
        <v>4927</v>
      </c>
      <c r="J4032" s="14" t="s">
        <v>4924</v>
      </c>
      <c r="K4032" s="16">
        <v>13</v>
      </c>
    </row>
    <row r="4033" spans="1:11">
      <c r="A4033" s="12" t="s">
        <v>6863</v>
      </c>
      <c r="B4033" s="12" t="s">
        <v>8970</v>
      </c>
      <c r="C4033" s="12" t="s">
        <v>9067</v>
      </c>
      <c r="D4033" s="13" t="s">
        <v>4931</v>
      </c>
      <c r="E4033" s="13" t="s">
        <v>4932</v>
      </c>
      <c r="F4033" s="13" t="s">
        <v>9071</v>
      </c>
      <c r="G4033" s="14" t="s">
        <v>4960</v>
      </c>
      <c r="H4033" s="14"/>
      <c r="I4033" s="14"/>
      <c r="J4033" s="14" t="s">
        <v>4924</v>
      </c>
      <c r="K4033" s="16">
        <v>13</v>
      </c>
    </row>
    <row r="4034" spans="1:11">
      <c r="A4034" s="12" t="s">
        <v>6863</v>
      </c>
      <c r="B4034" s="12" t="s">
        <v>8970</v>
      </c>
      <c r="C4034" s="12" t="s">
        <v>9067</v>
      </c>
      <c r="D4034" s="13" t="s">
        <v>4934</v>
      </c>
      <c r="E4034" s="13" t="s">
        <v>4934</v>
      </c>
      <c r="F4034" s="13" t="s">
        <v>9072</v>
      </c>
      <c r="G4034" s="14" t="s">
        <v>4921</v>
      </c>
      <c r="H4034" s="14" t="s">
        <v>5037</v>
      </c>
      <c r="I4034" s="14" t="s">
        <v>4927</v>
      </c>
      <c r="J4034" s="14" t="s">
        <v>4936</v>
      </c>
      <c r="K4034" s="16">
        <v>13</v>
      </c>
    </row>
    <row r="4035" spans="1:11">
      <c r="A4035" s="12" t="s">
        <v>6863</v>
      </c>
      <c r="B4035" s="12" t="s">
        <v>8970</v>
      </c>
      <c r="C4035" s="12" t="s">
        <v>5301</v>
      </c>
      <c r="D4035" s="13" t="s">
        <v>4918</v>
      </c>
      <c r="E4035" s="13" t="s">
        <v>4919</v>
      </c>
      <c r="F4035" s="13" t="s">
        <v>9073</v>
      </c>
      <c r="G4035" s="14" t="s">
        <v>4942</v>
      </c>
      <c r="H4035" s="14" t="s">
        <v>5592</v>
      </c>
      <c r="I4035" s="14" t="s">
        <v>4949</v>
      </c>
      <c r="J4035" s="14" t="s">
        <v>4956</v>
      </c>
      <c r="K4035" s="16">
        <v>30</v>
      </c>
    </row>
    <row r="4036" spans="1:11">
      <c r="A4036" s="12" t="s">
        <v>6863</v>
      </c>
      <c r="B4036" s="12" t="s">
        <v>8970</v>
      </c>
      <c r="C4036" s="12" t="s">
        <v>5301</v>
      </c>
      <c r="D4036" s="13" t="s">
        <v>4918</v>
      </c>
      <c r="E4036" s="13" t="s">
        <v>4919</v>
      </c>
      <c r="F4036" s="13" t="s">
        <v>9074</v>
      </c>
      <c r="G4036" s="14" t="s">
        <v>4921</v>
      </c>
      <c r="H4036" s="14" t="s">
        <v>4974</v>
      </c>
      <c r="I4036" s="14" t="s">
        <v>5122</v>
      </c>
      <c r="J4036" s="14" t="s">
        <v>4956</v>
      </c>
      <c r="K4036" s="16">
        <v>30</v>
      </c>
    </row>
    <row r="4037" spans="1:11">
      <c r="A4037" s="12" t="s">
        <v>6863</v>
      </c>
      <c r="B4037" s="12" t="s">
        <v>8970</v>
      </c>
      <c r="C4037" s="12" t="s">
        <v>5301</v>
      </c>
      <c r="D4037" s="13" t="s">
        <v>4931</v>
      </c>
      <c r="E4037" s="13" t="s">
        <v>5089</v>
      </c>
      <c r="F4037" s="13" t="s">
        <v>9024</v>
      </c>
      <c r="G4037" s="14" t="s">
        <v>4942</v>
      </c>
      <c r="H4037" s="14" t="s">
        <v>4974</v>
      </c>
      <c r="I4037" s="14" t="s">
        <v>6930</v>
      </c>
      <c r="J4037" s="14" t="s">
        <v>4924</v>
      </c>
      <c r="K4037" s="16">
        <v>30</v>
      </c>
    </row>
    <row r="4038" spans="1:11">
      <c r="A4038" s="12" t="s">
        <v>6863</v>
      </c>
      <c r="B4038" s="12" t="s">
        <v>8970</v>
      </c>
      <c r="C4038" s="12" t="s">
        <v>5301</v>
      </c>
      <c r="D4038" s="13" t="s">
        <v>4931</v>
      </c>
      <c r="E4038" s="13" t="s">
        <v>4932</v>
      </c>
      <c r="F4038" s="13" t="s">
        <v>9075</v>
      </c>
      <c r="G4038" s="14" t="s">
        <v>4960</v>
      </c>
      <c r="H4038" s="14"/>
      <c r="I4038" s="14"/>
      <c r="J4038" s="14" t="s">
        <v>4936</v>
      </c>
      <c r="K4038" s="16">
        <v>30</v>
      </c>
    </row>
    <row r="4039" spans="1:11">
      <c r="A4039" s="12" t="s">
        <v>6863</v>
      </c>
      <c r="B4039" s="12" t="s">
        <v>8970</v>
      </c>
      <c r="C4039" s="12" t="s">
        <v>9076</v>
      </c>
      <c r="D4039" s="13" t="s">
        <v>4918</v>
      </c>
      <c r="E4039" s="13" t="s">
        <v>4919</v>
      </c>
      <c r="F4039" s="13" t="s">
        <v>9077</v>
      </c>
      <c r="G4039" s="14" t="s">
        <v>4921</v>
      </c>
      <c r="H4039" s="14" t="s">
        <v>4988</v>
      </c>
      <c r="I4039" s="14" t="s">
        <v>5834</v>
      </c>
      <c r="J4039" s="14" t="s">
        <v>4924</v>
      </c>
      <c r="K4039" s="16">
        <v>5</v>
      </c>
    </row>
    <row r="4040" spans="1:11">
      <c r="A4040" s="12" t="s">
        <v>6863</v>
      </c>
      <c r="B4040" s="12" t="s">
        <v>8970</v>
      </c>
      <c r="C4040" s="12" t="s">
        <v>9076</v>
      </c>
      <c r="D4040" s="13" t="s">
        <v>4918</v>
      </c>
      <c r="E4040" s="13" t="s">
        <v>4919</v>
      </c>
      <c r="F4040" s="13" t="s">
        <v>9078</v>
      </c>
      <c r="G4040" s="14" t="s">
        <v>4921</v>
      </c>
      <c r="H4040" s="14" t="s">
        <v>5534</v>
      </c>
      <c r="I4040" s="14" t="s">
        <v>5065</v>
      </c>
      <c r="J4040" s="14" t="s">
        <v>4924</v>
      </c>
      <c r="K4040" s="16">
        <v>5</v>
      </c>
    </row>
    <row r="4041" spans="1:11">
      <c r="A4041" s="12" t="s">
        <v>6863</v>
      </c>
      <c r="B4041" s="12" t="s">
        <v>8970</v>
      </c>
      <c r="C4041" s="12" t="s">
        <v>9076</v>
      </c>
      <c r="D4041" s="13" t="s">
        <v>4931</v>
      </c>
      <c r="E4041" s="13" t="s">
        <v>5089</v>
      </c>
      <c r="F4041" s="13" t="s">
        <v>9079</v>
      </c>
      <c r="G4041" s="14" t="s">
        <v>5004</v>
      </c>
      <c r="H4041" s="14" t="s">
        <v>4946</v>
      </c>
      <c r="I4041" s="14" t="s">
        <v>4927</v>
      </c>
      <c r="J4041" s="14" t="s">
        <v>4924</v>
      </c>
      <c r="K4041" s="16">
        <v>5</v>
      </c>
    </row>
    <row r="4042" spans="1:11">
      <c r="A4042" s="12" t="s">
        <v>6863</v>
      </c>
      <c r="B4042" s="12" t="s">
        <v>8970</v>
      </c>
      <c r="C4042" s="12" t="s">
        <v>9076</v>
      </c>
      <c r="D4042" s="13" t="s">
        <v>4931</v>
      </c>
      <c r="E4042" s="13" t="s">
        <v>6147</v>
      </c>
      <c r="F4042" s="13" t="s">
        <v>9080</v>
      </c>
      <c r="G4042" s="14" t="s">
        <v>4921</v>
      </c>
      <c r="H4042" s="14" t="s">
        <v>5534</v>
      </c>
      <c r="I4042" s="14" t="s">
        <v>5065</v>
      </c>
      <c r="J4042" s="14" t="s">
        <v>4924</v>
      </c>
      <c r="K4042" s="16">
        <v>5</v>
      </c>
    </row>
    <row r="4043" spans="1:11">
      <c r="A4043" s="12" t="s">
        <v>6863</v>
      </c>
      <c r="B4043" s="12" t="s">
        <v>8970</v>
      </c>
      <c r="C4043" s="12" t="s">
        <v>9076</v>
      </c>
      <c r="D4043" s="13" t="s">
        <v>4940</v>
      </c>
      <c r="E4043" s="13" t="s">
        <v>4941</v>
      </c>
      <c r="F4043" s="13" t="s">
        <v>9081</v>
      </c>
      <c r="G4043" s="14" t="s">
        <v>4942</v>
      </c>
      <c r="H4043" s="14" t="s">
        <v>4974</v>
      </c>
      <c r="I4043" s="14" t="s">
        <v>5126</v>
      </c>
      <c r="J4043" s="14" t="s">
        <v>4936</v>
      </c>
      <c r="K4043" s="16">
        <v>5</v>
      </c>
    </row>
    <row r="4044" spans="1:11">
      <c r="A4044" s="12" t="s">
        <v>6863</v>
      </c>
      <c r="B4044" s="12" t="s">
        <v>8970</v>
      </c>
      <c r="C4044" s="12" t="s">
        <v>9082</v>
      </c>
      <c r="D4044" s="13" t="s">
        <v>4918</v>
      </c>
      <c r="E4044" s="13" t="s">
        <v>4919</v>
      </c>
      <c r="F4044" s="13" t="s">
        <v>9024</v>
      </c>
      <c r="G4044" s="14" t="s">
        <v>4942</v>
      </c>
      <c r="H4044" s="14" t="s">
        <v>5026</v>
      </c>
      <c r="I4044" s="14" t="s">
        <v>6429</v>
      </c>
      <c r="J4044" s="14" t="s">
        <v>4924</v>
      </c>
      <c r="K4044" s="16">
        <v>87.12</v>
      </c>
    </row>
    <row r="4045" spans="1:11">
      <c r="A4045" s="12" t="s">
        <v>6863</v>
      </c>
      <c r="B4045" s="12" t="s">
        <v>8970</v>
      </c>
      <c r="C4045" s="12" t="s">
        <v>9082</v>
      </c>
      <c r="D4045" s="13" t="s">
        <v>4918</v>
      </c>
      <c r="E4045" s="13" t="s">
        <v>4919</v>
      </c>
      <c r="F4045" s="13" t="s">
        <v>5424</v>
      </c>
      <c r="G4045" s="14" t="s">
        <v>4921</v>
      </c>
      <c r="H4045" s="14" t="s">
        <v>5192</v>
      </c>
      <c r="I4045" s="14" t="s">
        <v>5065</v>
      </c>
      <c r="J4045" s="14" t="s">
        <v>4924</v>
      </c>
      <c r="K4045" s="16">
        <v>87.12</v>
      </c>
    </row>
    <row r="4046" spans="1:11">
      <c r="A4046" s="12" t="s">
        <v>6863</v>
      </c>
      <c r="B4046" s="12" t="s">
        <v>8970</v>
      </c>
      <c r="C4046" s="12" t="s">
        <v>9082</v>
      </c>
      <c r="D4046" s="13" t="s">
        <v>4918</v>
      </c>
      <c r="E4046" s="13" t="s">
        <v>4939</v>
      </c>
      <c r="F4046" s="13" t="s">
        <v>9083</v>
      </c>
      <c r="G4046" s="14" t="s">
        <v>4942</v>
      </c>
      <c r="H4046" s="14" t="s">
        <v>4938</v>
      </c>
      <c r="I4046" s="14" t="s">
        <v>4927</v>
      </c>
      <c r="J4046" s="14" t="s">
        <v>4924</v>
      </c>
      <c r="K4046" s="16">
        <v>87.12</v>
      </c>
    </row>
    <row r="4047" spans="1:11">
      <c r="A4047" s="12" t="s">
        <v>6863</v>
      </c>
      <c r="B4047" s="12" t="s">
        <v>8970</v>
      </c>
      <c r="C4047" s="12" t="s">
        <v>9082</v>
      </c>
      <c r="D4047" s="13" t="s">
        <v>4931</v>
      </c>
      <c r="E4047" s="13" t="s">
        <v>4961</v>
      </c>
      <c r="F4047" s="13" t="s">
        <v>9084</v>
      </c>
      <c r="G4047" s="14" t="s">
        <v>4942</v>
      </c>
      <c r="H4047" s="14" t="s">
        <v>4938</v>
      </c>
      <c r="I4047" s="14" t="s">
        <v>4927</v>
      </c>
      <c r="J4047" s="14" t="s">
        <v>4924</v>
      </c>
      <c r="K4047" s="16">
        <v>87.12</v>
      </c>
    </row>
    <row r="4048" spans="1:11">
      <c r="A4048" s="12" t="s">
        <v>6863</v>
      </c>
      <c r="B4048" s="12" t="s">
        <v>8970</v>
      </c>
      <c r="C4048" s="12" t="s">
        <v>9082</v>
      </c>
      <c r="D4048" s="13" t="s">
        <v>4934</v>
      </c>
      <c r="E4048" s="13" t="s">
        <v>4998</v>
      </c>
      <c r="F4048" s="13" t="s">
        <v>9085</v>
      </c>
      <c r="G4048" s="14" t="s">
        <v>4921</v>
      </c>
      <c r="H4048" s="14" t="s">
        <v>5037</v>
      </c>
      <c r="I4048" s="14" t="s">
        <v>4927</v>
      </c>
      <c r="J4048" s="14" t="s">
        <v>4936</v>
      </c>
      <c r="K4048" s="16">
        <v>87.12</v>
      </c>
    </row>
    <row r="4049" spans="1:11">
      <c r="A4049" s="12" t="s">
        <v>6863</v>
      </c>
      <c r="B4049" s="12" t="s">
        <v>8970</v>
      </c>
      <c r="C4049" s="12" t="s">
        <v>9086</v>
      </c>
      <c r="D4049" s="13" t="s">
        <v>4918</v>
      </c>
      <c r="E4049" s="13" t="s">
        <v>4919</v>
      </c>
      <c r="F4049" s="13" t="s">
        <v>9087</v>
      </c>
      <c r="G4049" s="14" t="s">
        <v>4942</v>
      </c>
      <c r="H4049" s="14" t="s">
        <v>4966</v>
      </c>
      <c r="I4049" s="14" t="s">
        <v>4947</v>
      </c>
      <c r="J4049" s="14" t="s">
        <v>4956</v>
      </c>
      <c r="K4049" s="16">
        <v>1</v>
      </c>
    </row>
    <row r="4050" spans="1:11">
      <c r="A4050" s="12" t="s">
        <v>6863</v>
      </c>
      <c r="B4050" s="12" t="s">
        <v>8970</v>
      </c>
      <c r="C4050" s="12" t="s">
        <v>9086</v>
      </c>
      <c r="D4050" s="13" t="s">
        <v>4918</v>
      </c>
      <c r="E4050" s="13" t="s">
        <v>4919</v>
      </c>
      <c r="F4050" s="13" t="s">
        <v>9088</v>
      </c>
      <c r="G4050" s="14" t="s">
        <v>4921</v>
      </c>
      <c r="H4050" s="14" t="s">
        <v>4966</v>
      </c>
      <c r="I4050" s="14" t="s">
        <v>4947</v>
      </c>
      <c r="J4050" s="14" t="s">
        <v>4956</v>
      </c>
      <c r="K4050" s="16">
        <v>1</v>
      </c>
    </row>
    <row r="4051" spans="1:11">
      <c r="A4051" s="12" t="s">
        <v>6863</v>
      </c>
      <c r="B4051" s="12" t="s">
        <v>8970</v>
      </c>
      <c r="C4051" s="12" t="s">
        <v>9086</v>
      </c>
      <c r="D4051" s="13" t="s">
        <v>4931</v>
      </c>
      <c r="E4051" s="13" t="s">
        <v>4932</v>
      </c>
      <c r="F4051" s="13" t="s">
        <v>9089</v>
      </c>
      <c r="G4051" s="14" t="s">
        <v>4921</v>
      </c>
      <c r="H4051" s="14" t="s">
        <v>5140</v>
      </c>
      <c r="I4051" s="14" t="s">
        <v>4927</v>
      </c>
      <c r="J4051" s="14" t="s">
        <v>4924</v>
      </c>
      <c r="K4051" s="16">
        <v>1</v>
      </c>
    </row>
    <row r="4052" spans="1:11">
      <c r="A4052" s="12" t="s">
        <v>6863</v>
      </c>
      <c r="B4052" s="12" t="s">
        <v>8970</v>
      </c>
      <c r="C4052" s="12" t="s">
        <v>9086</v>
      </c>
      <c r="D4052" s="13" t="s">
        <v>4934</v>
      </c>
      <c r="E4052" s="13" t="s">
        <v>4998</v>
      </c>
      <c r="F4052" s="13" t="s">
        <v>7227</v>
      </c>
      <c r="G4052" s="14" t="s">
        <v>4921</v>
      </c>
      <c r="H4052" s="14" t="s">
        <v>5037</v>
      </c>
      <c r="I4052" s="14" t="s">
        <v>4927</v>
      </c>
      <c r="J4052" s="14" t="s">
        <v>4936</v>
      </c>
      <c r="K4052" s="16">
        <v>1</v>
      </c>
    </row>
    <row r="4053" spans="1:11">
      <c r="A4053" s="12" t="s">
        <v>6863</v>
      </c>
      <c r="B4053" s="12" t="s">
        <v>8970</v>
      </c>
      <c r="C4053" s="12" t="s">
        <v>9090</v>
      </c>
      <c r="D4053" s="13" t="s">
        <v>4918</v>
      </c>
      <c r="E4053" s="13" t="s">
        <v>4919</v>
      </c>
      <c r="F4053" s="13" t="s">
        <v>9091</v>
      </c>
      <c r="G4053" s="14" t="s">
        <v>4942</v>
      </c>
      <c r="H4053" s="14" t="s">
        <v>5137</v>
      </c>
      <c r="I4053" s="14" t="s">
        <v>5065</v>
      </c>
      <c r="J4053" s="14" t="s">
        <v>4924</v>
      </c>
      <c r="K4053" s="16">
        <v>3.675</v>
      </c>
    </row>
    <row r="4054" spans="1:11">
      <c r="A4054" s="12" t="s">
        <v>6863</v>
      </c>
      <c r="B4054" s="12" t="s">
        <v>8970</v>
      </c>
      <c r="C4054" s="12" t="s">
        <v>9090</v>
      </c>
      <c r="D4054" s="13" t="s">
        <v>4918</v>
      </c>
      <c r="E4054" s="13" t="s">
        <v>4919</v>
      </c>
      <c r="F4054" s="13" t="s">
        <v>9091</v>
      </c>
      <c r="G4054" s="14" t="s">
        <v>4942</v>
      </c>
      <c r="H4054" s="14" t="s">
        <v>5137</v>
      </c>
      <c r="I4054" s="14" t="s">
        <v>5065</v>
      </c>
      <c r="J4054" s="14" t="s">
        <v>4924</v>
      </c>
      <c r="K4054" s="16">
        <v>17</v>
      </c>
    </row>
    <row r="4055" spans="1:11">
      <c r="A4055" s="12" t="s">
        <v>6863</v>
      </c>
      <c r="B4055" s="12" t="s">
        <v>8970</v>
      </c>
      <c r="C4055" s="12" t="s">
        <v>9090</v>
      </c>
      <c r="D4055" s="13" t="s">
        <v>4918</v>
      </c>
      <c r="E4055" s="13" t="s">
        <v>4939</v>
      </c>
      <c r="F4055" s="13" t="s">
        <v>9092</v>
      </c>
      <c r="G4055" s="14" t="s">
        <v>4942</v>
      </c>
      <c r="H4055" s="14" t="s">
        <v>4938</v>
      </c>
      <c r="I4055" s="14" t="s">
        <v>4927</v>
      </c>
      <c r="J4055" s="14" t="s">
        <v>4924</v>
      </c>
      <c r="K4055" s="16">
        <v>3.675</v>
      </c>
    </row>
    <row r="4056" spans="1:11">
      <c r="A4056" s="12" t="s">
        <v>6863</v>
      </c>
      <c r="B4056" s="12" t="s">
        <v>8970</v>
      </c>
      <c r="C4056" s="12" t="s">
        <v>9090</v>
      </c>
      <c r="D4056" s="13" t="s">
        <v>4918</v>
      </c>
      <c r="E4056" s="13" t="s">
        <v>4939</v>
      </c>
      <c r="F4056" s="13" t="s">
        <v>9092</v>
      </c>
      <c r="G4056" s="14" t="s">
        <v>4942</v>
      </c>
      <c r="H4056" s="14" t="s">
        <v>4938</v>
      </c>
      <c r="I4056" s="14" t="s">
        <v>4927</v>
      </c>
      <c r="J4056" s="14" t="s">
        <v>4924</v>
      </c>
      <c r="K4056" s="16">
        <v>17</v>
      </c>
    </row>
    <row r="4057" spans="1:11">
      <c r="A4057" s="12" t="s">
        <v>6863</v>
      </c>
      <c r="B4057" s="12" t="s">
        <v>8970</v>
      </c>
      <c r="C4057" s="12" t="s">
        <v>9090</v>
      </c>
      <c r="D4057" s="13" t="s">
        <v>4918</v>
      </c>
      <c r="E4057" s="13" t="s">
        <v>4968</v>
      </c>
      <c r="F4057" s="13" t="s">
        <v>9093</v>
      </c>
      <c r="G4057" s="14" t="s">
        <v>4942</v>
      </c>
      <c r="H4057" s="14" t="s">
        <v>4938</v>
      </c>
      <c r="I4057" s="14" t="s">
        <v>4927</v>
      </c>
      <c r="J4057" s="14" t="s">
        <v>4924</v>
      </c>
      <c r="K4057" s="16">
        <v>3.675</v>
      </c>
    </row>
    <row r="4058" spans="1:11">
      <c r="A4058" s="12" t="s">
        <v>6863</v>
      </c>
      <c r="B4058" s="12" t="s">
        <v>8970</v>
      </c>
      <c r="C4058" s="12" t="s">
        <v>9090</v>
      </c>
      <c r="D4058" s="13" t="s">
        <v>4918</v>
      </c>
      <c r="E4058" s="13" t="s">
        <v>4968</v>
      </c>
      <c r="F4058" s="13" t="s">
        <v>9093</v>
      </c>
      <c r="G4058" s="14" t="s">
        <v>4942</v>
      </c>
      <c r="H4058" s="14" t="s">
        <v>4938</v>
      </c>
      <c r="I4058" s="14" t="s">
        <v>4927</v>
      </c>
      <c r="J4058" s="14" t="s">
        <v>4924</v>
      </c>
      <c r="K4058" s="16">
        <v>17</v>
      </c>
    </row>
    <row r="4059" spans="1:11">
      <c r="A4059" s="12" t="s">
        <v>6863</v>
      </c>
      <c r="B4059" s="12" t="s">
        <v>8970</v>
      </c>
      <c r="C4059" s="12" t="s">
        <v>9090</v>
      </c>
      <c r="D4059" s="13" t="s">
        <v>4931</v>
      </c>
      <c r="E4059" s="13" t="s">
        <v>4961</v>
      </c>
      <c r="F4059" s="13" t="s">
        <v>9094</v>
      </c>
      <c r="G4059" s="14" t="s">
        <v>4921</v>
      </c>
      <c r="H4059" s="14" t="s">
        <v>4966</v>
      </c>
      <c r="I4059" s="14" t="s">
        <v>5573</v>
      </c>
      <c r="J4059" s="14" t="s">
        <v>4924</v>
      </c>
      <c r="K4059" s="16">
        <v>3.675</v>
      </c>
    </row>
    <row r="4060" spans="1:11">
      <c r="A4060" s="12" t="s">
        <v>6863</v>
      </c>
      <c r="B4060" s="12" t="s">
        <v>8970</v>
      </c>
      <c r="C4060" s="12" t="s">
        <v>9090</v>
      </c>
      <c r="D4060" s="13" t="s">
        <v>4931</v>
      </c>
      <c r="E4060" s="13" t="s">
        <v>4961</v>
      </c>
      <c r="F4060" s="13" t="s">
        <v>9094</v>
      </c>
      <c r="G4060" s="14" t="s">
        <v>4921</v>
      </c>
      <c r="H4060" s="14" t="s">
        <v>4966</v>
      </c>
      <c r="I4060" s="14" t="s">
        <v>5573</v>
      </c>
      <c r="J4060" s="14" t="s">
        <v>4924</v>
      </c>
      <c r="K4060" s="16">
        <v>17</v>
      </c>
    </row>
    <row r="4061" spans="1:11">
      <c r="A4061" s="12" t="s">
        <v>6863</v>
      </c>
      <c r="B4061" s="12" t="s">
        <v>8970</v>
      </c>
      <c r="C4061" s="12" t="s">
        <v>9090</v>
      </c>
      <c r="D4061" s="13" t="s">
        <v>4934</v>
      </c>
      <c r="E4061" s="13" t="s">
        <v>4998</v>
      </c>
      <c r="F4061" s="13" t="s">
        <v>9095</v>
      </c>
      <c r="G4061" s="14" t="s">
        <v>4921</v>
      </c>
      <c r="H4061" s="14" t="s">
        <v>5037</v>
      </c>
      <c r="I4061" s="14" t="s">
        <v>4927</v>
      </c>
      <c r="J4061" s="14" t="s">
        <v>4936</v>
      </c>
      <c r="K4061" s="16">
        <v>3.675</v>
      </c>
    </row>
    <row r="4062" spans="1:11">
      <c r="A4062" s="12" t="s">
        <v>6863</v>
      </c>
      <c r="B4062" s="12" t="s">
        <v>8970</v>
      </c>
      <c r="C4062" s="12" t="s">
        <v>9090</v>
      </c>
      <c r="D4062" s="13" t="s">
        <v>4934</v>
      </c>
      <c r="E4062" s="13" t="s">
        <v>4998</v>
      </c>
      <c r="F4062" s="13" t="s">
        <v>9095</v>
      </c>
      <c r="G4062" s="14" t="s">
        <v>4921</v>
      </c>
      <c r="H4062" s="14" t="s">
        <v>5037</v>
      </c>
      <c r="I4062" s="14" t="s">
        <v>4927</v>
      </c>
      <c r="J4062" s="14" t="s">
        <v>4936</v>
      </c>
      <c r="K4062" s="16">
        <v>17</v>
      </c>
    </row>
    <row r="4063" spans="1:11">
      <c r="A4063" s="12" t="s">
        <v>6863</v>
      </c>
      <c r="B4063" s="12" t="s">
        <v>8970</v>
      </c>
      <c r="C4063" s="12" t="s">
        <v>9096</v>
      </c>
      <c r="D4063" s="13" t="s">
        <v>4918</v>
      </c>
      <c r="E4063" s="13" t="s">
        <v>4919</v>
      </c>
      <c r="F4063" s="13" t="s">
        <v>9097</v>
      </c>
      <c r="G4063" s="14" t="s">
        <v>5004</v>
      </c>
      <c r="H4063" s="14" t="s">
        <v>4936</v>
      </c>
      <c r="I4063" s="14" t="s">
        <v>4927</v>
      </c>
      <c r="J4063" s="14" t="s">
        <v>4924</v>
      </c>
      <c r="K4063" s="16">
        <v>610</v>
      </c>
    </row>
    <row r="4064" spans="1:11">
      <c r="A4064" s="12" t="s">
        <v>6863</v>
      </c>
      <c r="B4064" s="12" t="s">
        <v>8970</v>
      </c>
      <c r="C4064" s="12" t="s">
        <v>9096</v>
      </c>
      <c r="D4064" s="13" t="s">
        <v>4918</v>
      </c>
      <c r="E4064" s="13" t="s">
        <v>4919</v>
      </c>
      <c r="F4064" s="13" t="s">
        <v>9003</v>
      </c>
      <c r="G4064" s="14" t="s">
        <v>4921</v>
      </c>
      <c r="H4064" s="14" t="s">
        <v>4926</v>
      </c>
      <c r="I4064" s="14" t="s">
        <v>4927</v>
      </c>
      <c r="J4064" s="14" t="s">
        <v>4924</v>
      </c>
      <c r="K4064" s="16">
        <v>610</v>
      </c>
    </row>
    <row r="4065" spans="1:11">
      <c r="A4065" s="12" t="s">
        <v>6863</v>
      </c>
      <c r="B4065" s="12" t="s">
        <v>8970</v>
      </c>
      <c r="C4065" s="12" t="s">
        <v>9096</v>
      </c>
      <c r="D4065" s="13" t="s">
        <v>4918</v>
      </c>
      <c r="E4065" s="13" t="s">
        <v>4939</v>
      </c>
      <c r="F4065" s="13" t="s">
        <v>9098</v>
      </c>
      <c r="G4065" s="14" t="s">
        <v>4921</v>
      </c>
      <c r="H4065" s="14" t="s">
        <v>5140</v>
      </c>
      <c r="I4065" s="14" t="s">
        <v>4927</v>
      </c>
      <c r="J4065" s="14" t="s">
        <v>4924</v>
      </c>
      <c r="K4065" s="16">
        <v>610</v>
      </c>
    </row>
    <row r="4066" spans="1:11">
      <c r="A4066" s="12" t="s">
        <v>6863</v>
      </c>
      <c r="B4066" s="12" t="s">
        <v>8970</v>
      </c>
      <c r="C4066" s="12" t="s">
        <v>9096</v>
      </c>
      <c r="D4066" s="13" t="s">
        <v>4931</v>
      </c>
      <c r="E4066" s="13" t="s">
        <v>4932</v>
      </c>
      <c r="F4066" s="13" t="s">
        <v>9099</v>
      </c>
      <c r="G4066" s="14" t="s">
        <v>4942</v>
      </c>
      <c r="H4066" s="14" t="s">
        <v>4938</v>
      </c>
      <c r="I4066" s="14" t="s">
        <v>4927</v>
      </c>
      <c r="J4066" s="14" t="s">
        <v>4924</v>
      </c>
      <c r="K4066" s="16">
        <v>610</v>
      </c>
    </row>
    <row r="4067" spans="1:11">
      <c r="A4067" s="12" t="s">
        <v>6863</v>
      </c>
      <c r="B4067" s="12" t="s">
        <v>8970</v>
      </c>
      <c r="C4067" s="12" t="s">
        <v>9096</v>
      </c>
      <c r="D4067" s="13" t="s">
        <v>4934</v>
      </c>
      <c r="E4067" s="13" t="s">
        <v>4934</v>
      </c>
      <c r="F4067" s="13" t="s">
        <v>9100</v>
      </c>
      <c r="G4067" s="14" t="s">
        <v>4921</v>
      </c>
      <c r="H4067" s="14" t="s">
        <v>5037</v>
      </c>
      <c r="I4067" s="14" t="s">
        <v>4927</v>
      </c>
      <c r="J4067" s="14" t="s">
        <v>4936</v>
      </c>
      <c r="K4067" s="16">
        <v>610</v>
      </c>
    </row>
    <row r="4068" spans="1:11">
      <c r="A4068" s="12" t="s">
        <v>6863</v>
      </c>
      <c r="B4068" s="12" t="s">
        <v>8970</v>
      </c>
      <c r="C4068" s="12" t="s">
        <v>9101</v>
      </c>
      <c r="D4068" s="13" t="s">
        <v>4918</v>
      </c>
      <c r="E4068" s="13" t="s">
        <v>4919</v>
      </c>
      <c r="F4068" s="13" t="s">
        <v>9102</v>
      </c>
      <c r="G4068" s="14" t="s">
        <v>4921</v>
      </c>
      <c r="H4068" s="14" t="s">
        <v>4936</v>
      </c>
      <c r="I4068" s="14" t="s">
        <v>5065</v>
      </c>
      <c r="J4068" s="14" t="s">
        <v>4936</v>
      </c>
      <c r="K4068" s="16">
        <v>5</v>
      </c>
    </row>
    <row r="4069" spans="1:11">
      <c r="A4069" s="12" t="s">
        <v>6863</v>
      </c>
      <c r="B4069" s="12" t="s">
        <v>8970</v>
      </c>
      <c r="C4069" s="12" t="s">
        <v>9101</v>
      </c>
      <c r="D4069" s="13" t="s">
        <v>4918</v>
      </c>
      <c r="E4069" s="13" t="s">
        <v>4919</v>
      </c>
      <c r="F4069" s="13" t="s">
        <v>9103</v>
      </c>
      <c r="G4069" s="14" t="s">
        <v>4942</v>
      </c>
      <c r="H4069" s="14" t="s">
        <v>4938</v>
      </c>
      <c r="I4069" s="14" t="s">
        <v>4927</v>
      </c>
      <c r="J4069" s="14" t="s">
        <v>4924</v>
      </c>
      <c r="K4069" s="16">
        <v>5</v>
      </c>
    </row>
    <row r="4070" spans="1:11">
      <c r="A4070" s="12" t="s">
        <v>6863</v>
      </c>
      <c r="B4070" s="12" t="s">
        <v>8970</v>
      </c>
      <c r="C4070" s="12" t="s">
        <v>9101</v>
      </c>
      <c r="D4070" s="13" t="s">
        <v>4918</v>
      </c>
      <c r="E4070" s="13" t="s">
        <v>4943</v>
      </c>
      <c r="F4070" s="13" t="s">
        <v>9104</v>
      </c>
      <c r="G4070" s="14" t="s">
        <v>4942</v>
      </c>
      <c r="H4070" s="14" t="s">
        <v>4938</v>
      </c>
      <c r="I4070" s="14" t="s">
        <v>4927</v>
      </c>
      <c r="J4070" s="14" t="s">
        <v>4956</v>
      </c>
      <c r="K4070" s="16">
        <v>5</v>
      </c>
    </row>
    <row r="4071" spans="1:11">
      <c r="A4071" s="12" t="s">
        <v>6863</v>
      </c>
      <c r="B4071" s="12" t="s">
        <v>8970</v>
      </c>
      <c r="C4071" s="12" t="s">
        <v>9101</v>
      </c>
      <c r="D4071" s="13" t="s">
        <v>4931</v>
      </c>
      <c r="E4071" s="13" t="s">
        <v>5083</v>
      </c>
      <c r="F4071" s="13" t="s">
        <v>9048</v>
      </c>
      <c r="G4071" s="14" t="s">
        <v>4942</v>
      </c>
      <c r="H4071" s="14" t="s">
        <v>4938</v>
      </c>
      <c r="I4071" s="14" t="s">
        <v>4927</v>
      </c>
      <c r="J4071" s="14" t="s">
        <v>4924</v>
      </c>
      <c r="K4071" s="16">
        <v>5</v>
      </c>
    </row>
    <row r="4072" spans="1:11">
      <c r="A4072" s="12" t="s">
        <v>6863</v>
      </c>
      <c r="B4072" s="12" t="s">
        <v>8970</v>
      </c>
      <c r="C4072" s="12" t="s">
        <v>9101</v>
      </c>
      <c r="D4072" s="13" t="s">
        <v>4934</v>
      </c>
      <c r="E4072" s="13" t="s">
        <v>4998</v>
      </c>
      <c r="F4072" s="13" t="s">
        <v>9072</v>
      </c>
      <c r="G4072" s="14" t="s">
        <v>4921</v>
      </c>
      <c r="H4072" s="14" t="s">
        <v>4926</v>
      </c>
      <c r="I4072" s="14" t="s">
        <v>4927</v>
      </c>
      <c r="J4072" s="14" t="s">
        <v>4936</v>
      </c>
      <c r="K4072" s="16">
        <v>5</v>
      </c>
    </row>
    <row r="4073" spans="1:11">
      <c r="A4073" s="12" t="s">
        <v>6863</v>
      </c>
      <c r="B4073" s="12" t="s">
        <v>8970</v>
      </c>
      <c r="C4073" s="12" t="s">
        <v>9105</v>
      </c>
      <c r="D4073" s="13" t="s">
        <v>4918</v>
      </c>
      <c r="E4073" s="13" t="s">
        <v>4919</v>
      </c>
      <c r="F4073" s="13" t="s">
        <v>9025</v>
      </c>
      <c r="G4073" s="14" t="s">
        <v>4942</v>
      </c>
      <c r="H4073" s="14" t="s">
        <v>4938</v>
      </c>
      <c r="I4073" s="14" t="s">
        <v>4927</v>
      </c>
      <c r="J4073" s="14" t="s">
        <v>4956</v>
      </c>
      <c r="K4073" s="16">
        <v>20</v>
      </c>
    </row>
    <row r="4074" spans="1:11">
      <c r="A4074" s="12" t="s">
        <v>6863</v>
      </c>
      <c r="B4074" s="12" t="s">
        <v>8970</v>
      </c>
      <c r="C4074" s="12" t="s">
        <v>9105</v>
      </c>
      <c r="D4074" s="13" t="s">
        <v>4918</v>
      </c>
      <c r="E4074" s="13" t="s">
        <v>4943</v>
      </c>
      <c r="F4074" s="13" t="s">
        <v>9106</v>
      </c>
      <c r="G4074" s="14" t="s">
        <v>4942</v>
      </c>
      <c r="H4074" s="14" t="s">
        <v>4938</v>
      </c>
      <c r="I4074" s="14" t="s">
        <v>4927</v>
      </c>
      <c r="J4074" s="14" t="s">
        <v>4956</v>
      </c>
      <c r="K4074" s="16">
        <v>20</v>
      </c>
    </row>
    <row r="4075" spans="1:11">
      <c r="A4075" s="12" t="s">
        <v>6863</v>
      </c>
      <c r="B4075" s="12" t="s">
        <v>8970</v>
      </c>
      <c r="C4075" s="12" t="s">
        <v>9105</v>
      </c>
      <c r="D4075" s="13" t="s">
        <v>4931</v>
      </c>
      <c r="E4075" s="13" t="s">
        <v>4932</v>
      </c>
      <c r="F4075" s="13" t="s">
        <v>9107</v>
      </c>
      <c r="G4075" s="14" t="s">
        <v>4921</v>
      </c>
      <c r="H4075" s="14" t="s">
        <v>5140</v>
      </c>
      <c r="I4075" s="14" t="s">
        <v>5096</v>
      </c>
      <c r="J4075" s="14" t="s">
        <v>4924</v>
      </c>
      <c r="K4075" s="16">
        <v>20</v>
      </c>
    </row>
    <row r="4076" spans="1:11">
      <c r="A4076" s="12" t="s">
        <v>6863</v>
      </c>
      <c r="B4076" s="12" t="s">
        <v>8970</v>
      </c>
      <c r="C4076" s="12" t="s">
        <v>9105</v>
      </c>
      <c r="D4076" s="13" t="s">
        <v>4934</v>
      </c>
      <c r="E4076" s="13" t="s">
        <v>4934</v>
      </c>
      <c r="F4076" s="13" t="s">
        <v>7227</v>
      </c>
      <c r="G4076" s="14" t="s">
        <v>4921</v>
      </c>
      <c r="H4076" s="14" t="s">
        <v>5037</v>
      </c>
      <c r="I4076" s="14" t="s">
        <v>4927</v>
      </c>
      <c r="J4076" s="14" t="s">
        <v>4936</v>
      </c>
      <c r="K4076" s="16">
        <v>20</v>
      </c>
    </row>
    <row r="4077" spans="1:11">
      <c r="A4077" s="12" t="s">
        <v>6863</v>
      </c>
      <c r="B4077" s="12" t="s">
        <v>8970</v>
      </c>
      <c r="C4077" s="12" t="s">
        <v>9108</v>
      </c>
      <c r="D4077" s="13" t="s">
        <v>4918</v>
      </c>
      <c r="E4077" s="13" t="s">
        <v>4919</v>
      </c>
      <c r="F4077" s="13" t="s">
        <v>9109</v>
      </c>
      <c r="G4077" s="14" t="s">
        <v>4921</v>
      </c>
      <c r="H4077" s="14" t="s">
        <v>9110</v>
      </c>
      <c r="I4077" s="14" t="s">
        <v>5126</v>
      </c>
      <c r="J4077" s="14" t="s">
        <v>4924</v>
      </c>
      <c r="K4077" s="16">
        <v>532</v>
      </c>
    </row>
    <row r="4078" spans="1:11">
      <c r="A4078" s="12" t="s">
        <v>6863</v>
      </c>
      <c r="B4078" s="12" t="s">
        <v>8970</v>
      </c>
      <c r="C4078" s="12" t="s">
        <v>9108</v>
      </c>
      <c r="D4078" s="13" t="s">
        <v>4918</v>
      </c>
      <c r="E4078" s="13" t="s">
        <v>4919</v>
      </c>
      <c r="F4078" s="13" t="s">
        <v>9111</v>
      </c>
      <c r="G4078" s="14" t="s">
        <v>4921</v>
      </c>
      <c r="H4078" s="14" t="s">
        <v>5110</v>
      </c>
      <c r="I4078" s="14" t="s">
        <v>5126</v>
      </c>
      <c r="J4078" s="14" t="s">
        <v>4924</v>
      </c>
      <c r="K4078" s="16">
        <v>532</v>
      </c>
    </row>
    <row r="4079" spans="1:11">
      <c r="A4079" s="12" t="s">
        <v>6863</v>
      </c>
      <c r="B4079" s="12" t="s">
        <v>8970</v>
      </c>
      <c r="C4079" s="12" t="s">
        <v>9108</v>
      </c>
      <c r="D4079" s="13" t="s">
        <v>4918</v>
      </c>
      <c r="E4079" s="13" t="s">
        <v>5112</v>
      </c>
      <c r="F4079" s="13" t="s">
        <v>9112</v>
      </c>
      <c r="G4079" s="14" t="s">
        <v>4942</v>
      </c>
      <c r="H4079" s="14" t="s">
        <v>4938</v>
      </c>
      <c r="I4079" s="14" t="s">
        <v>4927</v>
      </c>
      <c r="J4079" s="14" t="s">
        <v>4924</v>
      </c>
      <c r="K4079" s="16">
        <v>532</v>
      </c>
    </row>
    <row r="4080" spans="1:11">
      <c r="A4080" s="12" t="s">
        <v>6863</v>
      </c>
      <c r="B4080" s="12" t="s">
        <v>8970</v>
      </c>
      <c r="C4080" s="12" t="s">
        <v>9108</v>
      </c>
      <c r="D4080" s="13" t="s">
        <v>4931</v>
      </c>
      <c r="E4080" s="13" t="s">
        <v>4961</v>
      </c>
      <c r="F4080" s="13" t="s">
        <v>9113</v>
      </c>
      <c r="G4080" s="14" t="s">
        <v>4921</v>
      </c>
      <c r="H4080" s="14" t="s">
        <v>4922</v>
      </c>
      <c r="I4080" s="14" t="s">
        <v>5065</v>
      </c>
      <c r="J4080" s="14" t="s">
        <v>4924</v>
      </c>
      <c r="K4080" s="16">
        <v>532</v>
      </c>
    </row>
    <row r="4081" spans="1:11">
      <c r="A4081" s="12" t="s">
        <v>6863</v>
      </c>
      <c r="B4081" s="12" t="s">
        <v>8970</v>
      </c>
      <c r="C4081" s="12" t="s">
        <v>9108</v>
      </c>
      <c r="D4081" s="13" t="s">
        <v>4934</v>
      </c>
      <c r="E4081" s="13" t="s">
        <v>4934</v>
      </c>
      <c r="F4081" s="13" t="s">
        <v>9114</v>
      </c>
      <c r="G4081" s="14" t="s">
        <v>4921</v>
      </c>
      <c r="H4081" s="14" t="s">
        <v>4926</v>
      </c>
      <c r="I4081" s="14" t="s">
        <v>4927</v>
      </c>
      <c r="J4081" s="14" t="s">
        <v>4936</v>
      </c>
      <c r="K4081" s="16">
        <v>532</v>
      </c>
    </row>
    <row r="4082" spans="1:11">
      <c r="A4082" s="12" t="s">
        <v>6863</v>
      </c>
      <c r="B4082" s="12" t="s">
        <v>8970</v>
      </c>
      <c r="C4082" s="12" t="s">
        <v>9115</v>
      </c>
      <c r="D4082" s="13" t="s">
        <v>4918</v>
      </c>
      <c r="E4082" s="13" t="s">
        <v>4919</v>
      </c>
      <c r="F4082" s="13" t="s">
        <v>9116</v>
      </c>
      <c r="G4082" s="14" t="s">
        <v>4921</v>
      </c>
      <c r="H4082" s="14" t="s">
        <v>4926</v>
      </c>
      <c r="I4082" s="14" t="s">
        <v>4927</v>
      </c>
      <c r="J4082" s="14" t="s">
        <v>4924</v>
      </c>
      <c r="K4082" s="16">
        <v>162</v>
      </c>
    </row>
    <row r="4083" spans="1:11">
      <c r="A4083" s="12" t="s">
        <v>6863</v>
      </c>
      <c r="B4083" s="12" t="s">
        <v>8970</v>
      </c>
      <c r="C4083" s="12" t="s">
        <v>9115</v>
      </c>
      <c r="D4083" s="13" t="s">
        <v>4918</v>
      </c>
      <c r="E4083" s="13" t="s">
        <v>4943</v>
      </c>
      <c r="F4083" s="13" t="s">
        <v>9117</v>
      </c>
      <c r="G4083" s="14" t="s">
        <v>4921</v>
      </c>
      <c r="H4083" s="14" t="s">
        <v>5137</v>
      </c>
      <c r="I4083" s="14" t="s">
        <v>5530</v>
      </c>
      <c r="J4083" s="14" t="s">
        <v>4924</v>
      </c>
      <c r="K4083" s="16">
        <v>162</v>
      </c>
    </row>
    <row r="4084" spans="1:11">
      <c r="A4084" s="12" t="s">
        <v>6863</v>
      </c>
      <c r="B4084" s="12" t="s">
        <v>8970</v>
      </c>
      <c r="C4084" s="12" t="s">
        <v>9115</v>
      </c>
      <c r="D4084" s="13" t="s">
        <v>4931</v>
      </c>
      <c r="E4084" s="13" t="s">
        <v>4932</v>
      </c>
      <c r="F4084" s="13" t="s">
        <v>9118</v>
      </c>
      <c r="G4084" s="14" t="s">
        <v>4921</v>
      </c>
      <c r="H4084" s="14" t="s">
        <v>4926</v>
      </c>
      <c r="I4084" s="14" t="s">
        <v>4927</v>
      </c>
      <c r="J4084" s="14" t="s">
        <v>5221</v>
      </c>
      <c r="K4084" s="16">
        <v>162</v>
      </c>
    </row>
    <row r="4085" spans="1:11">
      <c r="A4085" s="12" t="s">
        <v>6863</v>
      </c>
      <c r="B4085" s="12" t="s">
        <v>8970</v>
      </c>
      <c r="C4085" s="12" t="s">
        <v>9115</v>
      </c>
      <c r="D4085" s="13" t="s">
        <v>4931</v>
      </c>
      <c r="E4085" s="13" t="s">
        <v>5083</v>
      </c>
      <c r="F4085" s="13" t="s">
        <v>9119</v>
      </c>
      <c r="G4085" s="14" t="s">
        <v>4960</v>
      </c>
      <c r="H4085" s="14"/>
      <c r="I4085" s="14"/>
      <c r="J4085" s="14" t="s">
        <v>4936</v>
      </c>
      <c r="K4085" s="16">
        <v>162</v>
      </c>
    </row>
    <row r="4086" spans="1:11">
      <c r="A4086" s="12" t="s">
        <v>6863</v>
      </c>
      <c r="B4086" s="12" t="s">
        <v>8970</v>
      </c>
      <c r="C4086" s="12" t="s">
        <v>9115</v>
      </c>
      <c r="D4086" s="13" t="s">
        <v>4934</v>
      </c>
      <c r="E4086" s="13" t="s">
        <v>4998</v>
      </c>
      <c r="F4086" s="13" t="s">
        <v>9120</v>
      </c>
      <c r="G4086" s="14" t="s">
        <v>4921</v>
      </c>
      <c r="H4086" s="14" t="s">
        <v>4926</v>
      </c>
      <c r="I4086" s="14" t="s">
        <v>4927</v>
      </c>
      <c r="J4086" s="14" t="s">
        <v>4936</v>
      </c>
      <c r="K4086" s="16">
        <v>162</v>
      </c>
    </row>
    <row r="4087" spans="1:11">
      <c r="A4087" s="12" t="s">
        <v>6863</v>
      </c>
      <c r="B4087" s="12" t="s">
        <v>8970</v>
      </c>
      <c r="C4087" s="12" t="s">
        <v>9115</v>
      </c>
      <c r="D4087" s="13" t="s">
        <v>4940</v>
      </c>
      <c r="E4087" s="13" t="s">
        <v>4941</v>
      </c>
      <c r="F4087" s="13" t="s">
        <v>9121</v>
      </c>
      <c r="G4087" s="14" t="s">
        <v>4942</v>
      </c>
      <c r="H4087" s="14" t="s">
        <v>8443</v>
      </c>
      <c r="I4087" s="14" t="s">
        <v>6471</v>
      </c>
      <c r="J4087" s="14" t="s">
        <v>5221</v>
      </c>
      <c r="K4087" s="16">
        <v>162</v>
      </c>
    </row>
    <row r="4088" spans="1:11">
      <c r="A4088" s="12" t="s">
        <v>6863</v>
      </c>
      <c r="B4088" s="12" t="s">
        <v>8970</v>
      </c>
      <c r="C4088" s="12" t="s">
        <v>9122</v>
      </c>
      <c r="D4088" s="13" t="s">
        <v>4918</v>
      </c>
      <c r="E4088" s="13" t="s">
        <v>4919</v>
      </c>
      <c r="F4088" s="13" t="s">
        <v>9123</v>
      </c>
      <c r="G4088" s="14" t="s">
        <v>4921</v>
      </c>
      <c r="H4088" s="14" t="s">
        <v>5534</v>
      </c>
      <c r="I4088" s="14" t="s">
        <v>5065</v>
      </c>
      <c r="J4088" s="14" t="s">
        <v>4924</v>
      </c>
      <c r="K4088" s="16">
        <v>48</v>
      </c>
    </row>
    <row r="4089" spans="1:11">
      <c r="A4089" s="12" t="s">
        <v>6863</v>
      </c>
      <c r="B4089" s="12" t="s">
        <v>8970</v>
      </c>
      <c r="C4089" s="12" t="s">
        <v>9122</v>
      </c>
      <c r="D4089" s="13" t="s">
        <v>4918</v>
      </c>
      <c r="E4089" s="13" t="s">
        <v>4939</v>
      </c>
      <c r="F4089" s="13" t="s">
        <v>6511</v>
      </c>
      <c r="G4089" s="14" t="s">
        <v>4942</v>
      </c>
      <c r="H4089" s="14" t="s">
        <v>4938</v>
      </c>
      <c r="I4089" s="14" t="s">
        <v>4927</v>
      </c>
      <c r="J4089" s="14" t="s">
        <v>4924</v>
      </c>
      <c r="K4089" s="16">
        <v>48</v>
      </c>
    </row>
    <row r="4090" spans="1:11">
      <c r="A4090" s="12" t="s">
        <v>6863</v>
      </c>
      <c r="B4090" s="12" t="s">
        <v>8970</v>
      </c>
      <c r="C4090" s="12" t="s">
        <v>9122</v>
      </c>
      <c r="D4090" s="13" t="s">
        <v>4918</v>
      </c>
      <c r="E4090" s="13" t="s">
        <v>4943</v>
      </c>
      <c r="F4090" s="13" t="s">
        <v>6448</v>
      </c>
      <c r="G4090" s="14" t="s">
        <v>5004</v>
      </c>
      <c r="H4090" s="14" t="s">
        <v>4966</v>
      </c>
      <c r="I4090" s="14" t="s">
        <v>5573</v>
      </c>
      <c r="J4090" s="14" t="s">
        <v>4924</v>
      </c>
      <c r="K4090" s="16">
        <v>48</v>
      </c>
    </row>
    <row r="4091" spans="1:11">
      <c r="A4091" s="12" t="s">
        <v>6863</v>
      </c>
      <c r="B4091" s="12" t="s">
        <v>8970</v>
      </c>
      <c r="C4091" s="12" t="s">
        <v>9122</v>
      </c>
      <c r="D4091" s="13" t="s">
        <v>4931</v>
      </c>
      <c r="E4091" s="13" t="s">
        <v>4932</v>
      </c>
      <c r="F4091" s="13" t="s">
        <v>9124</v>
      </c>
      <c r="G4091" s="14" t="s">
        <v>4942</v>
      </c>
      <c r="H4091" s="14" t="s">
        <v>4938</v>
      </c>
      <c r="I4091" s="14" t="s">
        <v>4927</v>
      </c>
      <c r="J4091" s="14" t="s">
        <v>4924</v>
      </c>
      <c r="K4091" s="16">
        <v>48</v>
      </c>
    </row>
    <row r="4092" spans="1:11">
      <c r="A4092" s="12" t="s">
        <v>6863</v>
      </c>
      <c r="B4092" s="12" t="s">
        <v>8970</v>
      </c>
      <c r="C4092" s="12" t="s">
        <v>9122</v>
      </c>
      <c r="D4092" s="13" t="s">
        <v>4934</v>
      </c>
      <c r="E4092" s="13" t="s">
        <v>4998</v>
      </c>
      <c r="F4092" s="13" t="s">
        <v>9125</v>
      </c>
      <c r="G4092" s="14" t="s">
        <v>4960</v>
      </c>
      <c r="H4092" s="14"/>
      <c r="I4092" s="14"/>
      <c r="J4092" s="14" t="s">
        <v>4936</v>
      </c>
      <c r="K4092" s="16">
        <v>48</v>
      </c>
    </row>
    <row r="4093" spans="1:11">
      <c r="A4093" s="12" t="s">
        <v>6863</v>
      </c>
      <c r="B4093" s="12" t="s">
        <v>8970</v>
      </c>
      <c r="C4093" s="12" t="s">
        <v>9126</v>
      </c>
      <c r="D4093" s="13" t="s">
        <v>4918</v>
      </c>
      <c r="E4093" s="13" t="s">
        <v>4919</v>
      </c>
      <c r="F4093" s="13" t="s">
        <v>9127</v>
      </c>
      <c r="G4093" s="14" t="s">
        <v>5004</v>
      </c>
      <c r="H4093" s="14" t="s">
        <v>4974</v>
      </c>
      <c r="I4093" s="14" t="s">
        <v>5122</v>
      </c>
      <c r="J4093" s="14" t="s">
        <v>4956</v>
      </c>
      <c r="K4093" s="16">
        <v>36</v>
      </c>
    </row>
    <row r="4094" spans="1:11">
      <c r="A4094" s="12" t="s">
        <v>6863</v>
      </c>
      <c r="B4094" s="12" t="s">
        <v>8970</v>
      </c>
      <c r="C4094" s="12" t="s">
        <v>9126</v>
      </c>
      <c r="D4094" s="13" t="s">
        <v>4918</v>
      </c>
      <c r="E4094" s="13" t="s">
        <v>4919</v>
      </c>
      <c r="F4094" s="13" t="s">
        <v>9128</v>
      </c>
      <c r="G4094" s="14" t="s">
        <v>4921</v>
      </c>
      <c r="H4094" s="14" t="s">
        <v>5841</v>
      </c>
      <c r="I4094" s="14" t="s">
        <v>5163</v>
      </c>
      <c r="J4094" s="14" t="s">
        <v>4936</v>
      </c>
      <c r="K4094" s="16">
        <v>36</v>
      </c>
    </row>
    <row r="4095" spans="1:11">
      <c r="A4095" s="12" t="s">
        <v>6863</v>
      </c>
      <c r="B4095" s="12" t="s">
        <v>8970</v>
      </c>
      <c r="C4095" s="12" t="s">
        <v>9126</v>
      </c>
      <c r="D4095" s="13" t="s">
        <v>4918</v>
      </c>
      <c r="E4095" s="13" t="s">
        <v>4919</v>
      </c>
      <c r="F4095" s="13" t="s">
        <v>9129</v>
      </c>
      <c r="G4095" s="14" t="s">
        <v>4921</v>
      </c>
      <c r="H4095" s="14" t="s">
        <v>6878</v>
      </c>
      <c r="I4095" s="14" t="s">
        <v>5065</v>
      </c>
      <c r="J4095" s="14" t="s">
        <v>4924</v>
      </c>
      <c r="K4095" s="16">
        <v>36</v>
      </c>
    </row>
    <row r="4096" spans="1:11">
      <c r="A4096" s="12" t="s">
        <v>6863</v>
      </c>
      <c r="B4096" s="12" t="s">
        <v>8970</v>
      </c>
      <c r="C4096" s="12" t="s">
        <v>9126</v>
      </c>
      <c r="D4096" s="13" t="s">
        <v>4931</v>
      </c>
      <c r="E4096" s="13" t="s">
        <v>5089</v>
      </c>
      <c r="F4096" s="13" t="s">
        <v>9130</v>
      </c>
      <c r="G4096" s="14" t="s">
        <v>5004</v>
      </c>
      <c r="H4096" s="14" t="s">
        <v>5676</v>
      </c>
      <c r="I4096" s="14" t="s">
        <v>6471</v>
      </c>
      <c r="J4096" s="14" t="s">
        <v>4924</v>
      </c>
      <c r="K4096" s="16">
        <v>36</v>
      </c>
    </row>
    <row r="4097" spans="1:11">
      <c r="A4097" s="12" t="s">
        <v>6863</v>
      </c>
      <c r="B4097" s="12" t="s">
        <v>8970</v>
      </c>
      <c r="C4097" s="12" t="s">
        <v>9126</v>
      </c>
      <c r="D4097" s="13" t="s">
        <v>4934</v>
      </c>
      <c r="E4097" s="13" t="s">
        <v>4934</v>
      </c>
      <c r="F4097" s="13" t="s">
        <v>9131</v>
      </c>
      <c r="G4097" s="14" t="s">
        <v>4921</v>
      </c>
      <c r="H4097" s="14" t="s">
        <v>4926</v>
      </c>
      <c r="I4097" s="14" t="s">
        <v>4927</v>
      </c>
      <c r="J4097" s="14" t="s">
        <v>4936</v>
      </c>
      <c r="K4097" s="16">
        <v>36</v>
      </c>
    </row>
    <row r="4098" spans="1:11">
      <c r="A4098" s="12" t="s">
        <v>6863</v>
      </c>
      <c r="B4098" s="12" t="s">
        <v>8970</v>
      </c>
      <c r="C4098" s="12" t="s">
        <v>9132</v>
      </c>
      <c r="D4098" s="13" t="s">
        <v>4918</v>
      </c>
      <c r="E4098" s="13" t="s">
        <v>4919</v>
      </c>
      <c r="F4098" s="13" t="s">
        <v>9133</v>
      </c>
      <c r="G4098" s="14" t="s">
        <v>4921</v>
      </c>
      <c r="H4098" s="14" t="s">
        <v>4988</v>
      </c>
      <c r="I4098" s="14" t="s">
        <v>5098</v>
      </c>
      <c r="J4098" s="14" t="s">
        <v>4924</v>
      </c>
      <c r="K4098" s="16">
        <v>3</v>
      </c>
    </row>
    <row r="4099" spans="1:11">
      <c r="A4099" s="12" t="s">
        <v>6863</v>
      </c>
      <c r="B4099" s="12" t="s">
        <v>8970</v>
      </c>
      <c r="C4099" s="12" t="s">
        <v>9132</v>
      </c>
      <c r="D4099" s="13" t="s">
        <v>4918</v>
      </c>
      <c r="E4099" s="13" t="s">
        <v>4919</v>
      </c>
      <c r="F4099" s="13" t="s">
        <v>9134</v>
      </c>
      <c r="G4099" s="14" t="s">
        <v>4921</v>
      </c>
      <c r="H4099" s="14" t="s">
        <v>5300</v>
      </c>
      <c r="I4099" s="14" t="s">
        <v>5131</v>
      </c>
      <c r="J4099" s="14" t="s">
        <v>4924</v>
      </c>
      <c r="K4099" s="16">
        <v>3</v>
      </c>
    </row>
    <row r="4100" spans="1:11">
      <c r="A4100" s="12" t="s">
        <v>6863</v>
      </c>
      <c r="B4100" s="12" t="s">
        <v>8970</v>
      </c>
      <c r="C4100" s="12" t="s">
        <v>9132</v>
      </c>
      <c r="D4100" s="13" t="s">
        <v>4918</v>
      </c>
      <c r="E4100" s="13" t="s">
        <v>4919</v>
      </c>
      <c r="F4100" s="13" t="s">
        <v>9135</v>
      </c>
      <c r="G4100" s="14" t="s">
        <v>4921</v>
      </c>
      <c r="H4100" s="14" t="s">
        <v>5007</v>
      </c>
      <c r="I4100" s="14" t="s">
        <v>5131</v>
      </c>
      <c r="J4100" s="14" t="s">
        <v>4924</v>
      </c>
      <c r="K4100" s="16">
        <v>3</v>
      </c>
    </row>
    <row r="4101" spans="1:11">
      <c r="A4101" s="12" t="s">
        <v>6863</v>
      </c>
      <c r="B4101" s="12" t="s">
        <v>8970</v>
      </c>
      <c r="C4101" s="12" t="s">
        <v>9132</v>
      </c>
      <c r="D4101" s="13" t="s">
        <v>4931</v>
      </c>
      <c r="E4101" s="13" t="s">
        <v>5083</v>
      </c>
      <c r="F4101" s="13" t="s">
        <v>9136</v>
      </c>
      <c r="G4101" s="14" t="s">
        <v>4921</v>
      </c>
      <c r="H4101" s="14" t="s">
        <v>4926</v>
      </c>
      <c r="I4101" s="14" t="s">
        <v>4927</v>
      </c>
      <c r="J4101" s="14" t="s">
        <v>4924</v>
      </c>
      <c r="K4101" s="16">
        <v>3</v>
      </c>
    </row>
    <row r="4102" spans="1:11">
      <c r="A4102" s="12" t="s">
        <v>6863</v>
      </c>
      <c r="B4102" s="12" t="s">
        <v>8970</v>
      </c>
      <c r="C4102" s="12" t="s">
        <v>9132</v>
      </c>
      <c r="D4102" s="13" t="s">
        <v>4934</v>
      </c>
      <c r="E4102" s="13" t="s">
        <v>4998</v>
      </c>
      <c r="F4102" s="13" t="s">
        <v>5047</v>
      </c>
      <c r="G4102" s="14" t="s">
        <v>4921</v>
      </c>
      <c r="H4102" s="14" t="s">
        <v>4952</v>
      </c>
      <c r="I4102" s="14" t="s">
        <v>4927</v>
      </c>
      <c r="J4102" s="14" t="s">
        <v>4936</v>
      </c>
      <c r="K4102" s="16">
        <v>3</v>
      </c>
    </row>
    <row r="4103" spans="1:11">
      <c r="A4103" s="12" t="s">
        <v>6863</v>
      </c>
      <c r="B4103" s="12" t="s">
        <v>8970</v>
      </c>
      <c r="C4103" s="12" t="s">
        <v>9137</v>
      </c>
      <c r="D4103" s="13" t="s">
        <v>4918</v>
      </c>
      <c r="E4103" s="13" t="s">
        <v>4919</v>
      </c>
      <c r="F4103" s="13" t="s">
        <v>5253</v>
      </c>
      <c r="G4103" s="14" t="s">
        <v>4921</v>
      </c>
      <c r="H4103" s="14" t="s">
        <v>5201</v>
      </c>
      <c r="I4103" s="14" t="s">
        <v>5065</v>
      </c>
      <c r="J4103" s="14" t="s">
        <v>4924</v>
      </c>
      <c r="K4103" s="16">
        <v>52</v>
      </c>
    </row>
    <row r="4104" spans="1:11">
      <c r="A4104" s="12" t="s">
        <v>6863</v>
      </c>
      <c r="B4104" s="12" t="s">
        <v>8970</v>
      </c>
      <c r="C4104" s="12" t="s">
        <v>9137</v>
      </c>
      <c r="D4104" s="13" t="s">
        <v>4918</v>
      </c>
      <c r="E4104" s="13" t="s">
        <v>4919</v>
      </c>
      <c r="F4104" s="13" t="s">
        <v>9138</v>
      </c>
      <c r="G4104" s="14" t="s">
        <v>4942</v>
      </c>
      <c r="H4104" s="14" t="s">
        <v>4938</v>
      </c>
      <c r="I4104" s="14" t="s">
        <v>4927</v>
      </c>
      <c r="J4104" s="14" t="s">
        <v>4924</v>
      </c>
      <c r="K4104" s="16">
        <v>52</v>
      </c>
    </row>
    <row r="4105" spans="1:11">
      <c r="A4105" s="12" t="s">
        <v>6863</v>
      </c>
      <c r="B4105" s="12" t="s">
        <v>8970</v>
      </c>
      <c r="C4105" s="12" t="s">
        <v>9137</v>
      </c>
      <c r="D4105" s="13" t="s">
        <v>4918</v>
      </c>
      <c r="E4105" s="13" t="s">
        <v>4939</v>
      </c>
      <c r="F4105" s="13" t="s">
        <v>9139</v>
      </c>
      <c r="G4105" s="14" t="s">
        <v>4942</v>
      </c>
      <c r="H4105" s="14" t="s">
        <v>4938</v>
      </c>
      <c r="I4105" s="14" t="s">
        <v>4927</v>
      </c>
      <c r="J4105" s="14" t="s">
        <v>4924</v>
      </c>
      <c r="K4105" s="16">
        <v>52</v>
      </c>
    </row>
    <row r="4106" spans="1:11">
      <c r="A4106" s="12" t="s">
        <v>6863</v>
      </c>
      <c r="B4106" s="12" t="s">
        <v>8970</v>
      </c>
      <c r="C4106" s="12" t="s">
        <v>9137</v>
      </c>
      <c r="D4106" s="13" t="s">
        <v>4931</v>
      </c>
      <c r="E4106" s="13" t="s">
        <v>4932</v>
      </c>
      <c r="F4106" s="13" t="s">
        <v>8787</v>
      </c>
      <c r="G4106" s="14" t="s">
        <v>4921</v>
      </c>
      <c r="H4106" s="14" t="s">
        <v>4988</v>
      </c>
      <c r="I4106" s="14" t="s">
        <v>4947</v>
      </c>
      <c r="J4106" s="14" t="s">
        <v>4924</v>
      </c>
      <c r="K4106" s="16">
        <v>52</v>
      </c>
    </row>
    <row r="4107" spans="1:11">
      <c r="A4107" s="12" t="s">
        <v>6863</v>
      </c>
      <c r="B4107" s="12" t="s">
        <v>8970</v>
      </c>
      <c r="C4107" s="12" t="s">
        <v>9137</v>
      </c>
      <c r="D4107" s="13" t="s">
        <v>4934</v>
      </c>
      <c r="E4107" s="13" t="s">
        <v>4934</v>
      </c>
      <c r="F4107" s="13" t="s">
        <v>9140</v>
      </c>
      <c r="G4107" s="14" t="s">
        <v>4921</v>
      </c>
      <c r="H4107" s="14" t="s">
        <v>5037</v>
      </c>
      <c r="I4107" s="14" t="s">
        <v>4927</v>
      </c>
      <c r="J4107" s="14" t="s">
        <v>4936</v>
      </c>
      <c r="K4107" s="16">
        <v>52</v>
      </c>
    </row>
    <row r="4108" spans="1:11">
      <c r="A4108" s="12" t="s">
        <v>6863</v>
      </c>
      <c r="B4108" s="12" t="s">
        <v>8970</v>
      </c>
      <c r="C4108" s="12" t="s">
        <v>9141</v>
      </c>
      <c r="D4108" s="13" t="s">
        <v>4918</v>
      </c>
      <c r="E4108" s="13" t="s">
        <v>4939</v>
      </c>
      <c r="F4108" s="13" t="s">
        <v>9142</v>
      </c>
      <c r="G4108" s="14" t="s">
        <v>4921</v>
      </c>
      <c r="H4108" s="14" t="s">
        <v>5324</v>
      </c>
      <c r="I4108" s="14" t="s">
        <v>4927</v>
      </c>
      <c r="J4108" s="14" t="s">
        <v>4924</v>
      </c>
      <c r="K4108" s="16">
        <v>22.5922</v>
      </c>
    </row>
    <row r="4109" spans="1:11">
      <c r="A4109" s="12" t="s">
        <v>6863</v>
      </c>
      <c r="B4109" s="12" t="s">
        <v>8970</v>
      </c>
      <c r="C4109" s="12" t="s">
        <v>9141</v>
      </c>
      <c r="D4109" s="13" t="s">
        <v>4918</v>
      </c>
      <c r="E4109" s="13" t="s">
        <v>5112</v>
      </c>
      <c r="F4109" s="13" t="s">
        <v>9143</v>
      </c>
      <c r="G4109" s="14" t="s">
        <v>4921</v>
      </c>
      <c r="H4109" s="14" t="s">
        <v>5175</v>
      </c>
      <c r="I4109" s="14" t="s">
        <v>4927</v>
      </c>
      <c r="J4109" s="14" t="s">
        <v>4924</v>
      </c>
      <c r="K4109" s="16">
        <v>22.5922</v>
      </c>
    </row>
    <row r="4110" spans="1:11">
      <c r="A4110" s="12" t="s">
        <v>6863</v>
      </c>
      <c r="B4110" s="12" t="s">
        <v>8970</v>
      </c>
      <c r="C4110" s="12" t="s">
        <v>9141</v>
      </c>
      <c r="D4110" s="13" t="s">
        <v>4918</v>
      </c>
      <c r="E4110" s="13" t="s">
        <v>5112</v>
      </c>
      <c r="F4110" s="13" t="s">
        <v>9142</v>
      </c>
      <c r="G4110" s="14" t="s">
        <v>4921</v>
      </c>
      <c r="H4110" s="14" t="s">
        <v>4926</v>
      </c>
      <c r="I4110" s="14" t="s">
        <v>4927</v>
      </c>
      <c r="J4110" s="14" t="s">
        <v>4924</v>
      </c>
      <c r="K4110" s="16">
        <v>22.5922</v>
      </c>
    </row>
    <row r="4111" spans="1:11">
      <c r="A4111" s="12" t="s">
        <v>6863</v>
      </c>
      <c r="B4111" s="12" t="s">
        <v>8970</v>
      </c>
      <c r="C4111" s="12" t="s">
        <v>9141</v>
      </c>
      <c r="D4111" s="13" t="s">
        <v>4931</v>
      </c>
      <c r="E4111" s="13" t="s">
        <v>4932</v>
      </c>
      <c r="F4111" s="13" t="s">
        <v>9144</v>
      </c>
      <c r="G4111" s="14" t="s">
        <v>4921</v>
      </c>
      <c r="H4111" s="14" t="s">
        <v>4938</v>
      </c>
      <c r="I4111" s="14" t="s">
        <v>4927</v>
      </c>
      <c r="J4111" s="14" t="s">
        <v>4936</v>
      </c>
      <c r="K4111" s="16">
        <v>22.5922</v>
      </c>
    </row>
    <row r="4112" spans="1:11">
      <c r="A4112" s="12" t="s">
        <v>6863</v>
      </c>
      <c r="B4112" s="12" t="s">
        <v>8970</v>
      </c>
      <c r="C4112" s="12" t="s">
        <v>9141</v>
      </c>
      <c r="D4112" s="13" t="s">
        <v>4931</v>
      </c>
      <c r="E4112" s="13" t="s">
        <v>6147</v>
      </c>
      <c r="F4112" s="13" t="s">
        <v>9145</v>
      </c>
      <c r="G4112" s="14" t="s">
        <v>4942</v>
      </c>
      <c r="H4112" s="14" t="s">
        <v>4938</v>
      </c>
      <c r="I4112" s="14" t="s">
        <v>4927</v>
      </c>
      <c r="J4112" s="14" t="s">
        <v>4924</v>
      </c>
      <c r="K4112" s="16">
        <v>22.5922</v>
      </c>
    </row>
    <row r="4113" spans="1:11">
      <c r="A4113" s="12" t="s">
        <v>6863</v>
      </c>
      <c r="B4113" s="12" t="s">
        <v>8970</v>
      </c>
      <c r="C4113" s="12" t="s">
        <v>9146</v>
      </c>
      <c r="D4113" s="13" t="s">
        <v>4918</v>
      </c>
      <c r="E4113" s="13" t="s">
        <v>4919</v>
      </c>
      <c r="F4113" s="13" t="s">
        <v>9147</v>
      </c>
      <c r="G4113" s="14" t="s">
        <v>4921</v>
      </c>
      <c r="H4113" s="14" t="s">
        <v>4946</v>
      </c>
      <c r="I4113" s="14" t="s">
        <v>5098</v>
      </c>
      <c r="J4113" s="14" t="s">
        <v>4924</v>
      </c>
      <c r="K4113" s="16">
        <v>5</v>
      </c>
    </row>
    <row r="4114" spans="1:11">
      <c r="A4114" s="12" t="s">
        <v>6863</v>
      </c>
      <c r="B4114" s="12" t="s">
        <v>8970</v>
      </c>
      <c r="C4114" s="12" t="s">
        <v>9146</v>
      </c>
      <c r="D4114" s="13" t="s">
        <v>4918</v>
      </c>
      <c r="E4114" s="13" t="s">
        <v>4919</v>
      </c>
      <c r="F4114" s="13" t="s">
        <v>9148</v>
      </c>
      <c r="G4114" s="14" t="s">
        <v>4921</v>
      </c>
      <c r="H4114" s="14" t="s">
        <v>4938</v>
      </c>
      <c r="I4114" s="14" t="s">
        <v>6869</v>
      </c>
      <c r="J4114" s="14" t="s">
        <v>4924</v>
      </c>
      <c r="K4114" s="16">
        <v>5</v>
      </c>
    </row>
    <row r="4115" spans="1:11">
      <c r="A4115" s="12" t="s">
        <v>6863</v>
      </c>
      <c r="B4115" s="12" t="s">
        <v>8970</v>
      </c>
      <c r="C4115" s="12" t="s">
        <v>9146</v>
      </c>
      <c r="D4115" s="13" t="s">
        <v>4918</v>
      </c>
      <c r="E4115" s="13" t="s">
        <v>4919</v>
      </c>
      <c r="F4115" s="13" t="s">
        <v>9149</v>
      </c>
      <c r="G4115" s="14" t="s">
        <v>4942</v>
      </c>
      <c r="H4115" s="14" t="s">
        <v>5051</v>
      </c>
      <c r="I4115" s="14" t="s">
        <v>4927</v>
      </c>
      <c r="J4115" s="14" t="s">
        <v>4924</v>
      </c>
      <c r="K4115" s="16">
        <v>5</v>
      </c>
    </row>
    <row r="4116" spans="1:11">
      <c r="A4116" s="12" t="s">
        <v>6863</v>
      </c>
      <c r="B4116" s="12" t="s">
        <v>8970</v>
      </c>
      <c r="C4116" s="12" t="s">
        <v>9146</v>
      </c>
      <c r="D4116" s="13" t="s">
        <v>4931</v>
      </c>
      <c r="E4116" s="13" t="s">
        <v>4932</v>
      </c>
      <c r="F4116" s="13" t="s">
        <v>9150</v>
      </c>
      <c r="G4116" s="14" t="s">
        <v>4942</v>
      </c>
      <c r="H4116" s="14" t="s">
        <v>4938</v>
      </c>
      <c r="I4116" s="14" t="s">
        <v>4927</v>
      </c>
      <c r="J4116" s="14" t="s">
        <v>4956</v>
      </c>
      <c r="K4116" s="16">
        <v>5</v>
      </c>
    </row>
    <row r="4117" spans="1:11">
      <c r="A4117" s="12" t="s">
        <v>6863</v>
      </c>
      <c r="B4117" s="12" t="s">
        <v>8970</v>
      </c>
      <c r="C4117" s="12" t="s">
        <v>9151</v>
      </c>
      <c r="D4117" s="13" t="s">
        <v>4918</v>
      </c>
      <c r="E4117" s="13" t="s">
        <v>4919</v>
      </c>
      <c r="F4117" s="13" t="s">
        <v>9152</v>
      </c>
      <c r="G4117" s="14" t="s">
        <v>4921</v>
      </c>
      <c r="H4117" s="14" t="s">
        <v>4938</v>
      </c>
      <c r="I4117" s="14" t="s">
        <v>4949</v>
      </c>
      <c r="J4117" s="14" t="s">
        <v>4924</v>
      </c>
      <c r="K4117" s="16">
        <v>5</v>
      </c>
    </row>
    <row r="4118" spans="1:11">
      <c r="A4118" s="12" t="s">
        <v>6863</v>
      </c>
      <c r="B4118" s="12" t="s">
        <v>8970</v>
      </c>
      <c r="C4118" s="12" t="s">
        <v>9151</v>
      </c>
      <c r="D4118" s="13" t="s">
        <v>4918</v>
      </c>
      <c r="E4118" s="13" t="s">
        <v>4919</v>
      </c>
      <c r="F4118" s="13" t="s">
        <v>9153</v>
      </c>
      <c r="G4118" s="14" t="s">
        <v>4942</v>
      </c>
      <c r="H4118" s="14" t="s">
        <v>5902</v>
      </c>
      <c r="I4118" s="14" t="s">
        <v>5654</v>
      </c>
      <c r="J4118" s="14" t="s">
        <v>4924</v>
      </c>
      <c r="K4118" s="16">
        <v>5</v>
      </c>
    </row>
    <row r="4119" spans="1:11">
      <c r="A4119" s="12" t="s">
        <v>6863</v>
      </c>
      <c r="B4119" s="12" t="s">
        <v>8970</v>
      </c>
      <c r="C4119" s="12" t="s">
        <v>9151</v>
      </c>
      <c r="D4119" s="13" t="s">
        <v>4918</v>
      </c>
      <c r="E4119" s="13" t="s">
        <v>4919</v>
      </c>
      <c r="F4119" s="13" t="s">
        <v>9154</v>
      </c>
      <c r="G4119" s="14" t="s">
        <v>4921</v>
      </c>
      <c r="H4119" s="14" t="s">
        <v>4926</v>
      </c>
      <c r="I4119" s="14" t="s">
        <v>4927</v>
      </c>
      <c r="J4119" s="14" t="s">
        <v>4924</v>
      </c>
      <c r="K4119" s="16">
        <v>5</v>
      </c>
    </row>
    <row r="4120" spans="1:11">
      <c r="A4120" s="12" t="s">
        <v>6863</v>
      </c>
      <c r="B4120" s="12" t="s">
        <v>8970</v>
      </c>
      <c r="C4120" s="12" t="s">
        <v>9151</v>
      </c>
      <c r="D4120" s="13" t="s">
        <v>4931</v>
      </c>
      <c r="E4120" s="13" t="s">
        <v>4932</v>
      </c>
      <c r="F4120" s="13" t="s">
        <v>9155</v>
      </c>
      <c r="G4120" s="14" t="s">
        <v>4921</v>
      </c>
      <c r="H4120" s="14" t="s">
        <v>4936</v>
      </c>
      <c r="I4120" s="14" t="s">
        <v>5096</v>
      </c>
      <c r="J4120" s="14" t="s">
        <v>4924</v>
      </c>
      <c r="K4120" s="16">
        <v>5</v>
      </c>
    </row>
    <row r="4121" spans="1:11">
      <c r="A4121" s="12" t="s">
        <v>6863</v>
      </c>
      <c r="B4121" s="12" t="s">
        <v>8970</v>
      </c>
      <c r="C4121" s="12" t="s">
        <v>9151</v>
      </c>
      <c r="D4121" s="13" t="s">
        <v>4934</v>
      </c>
      <c r="E4121" s="13" t="s">
        <v>4934</v>
      </c>
      <c r="F4121" s="13" t="s">
        <v>9005</v>
      </c>
      <c r="G4121" s="14" t="s">
        <v>4921</v>
      </c>
      <c r="H4121" s="14" t="s">
        <v>5037</v>
      </c>
      <c r="I4121" s="14" t="s">
        <v>4927</v>
      </c>
      <c r="J4121" s="14" t="s">
        <v>4936</v>
      </c>
      <c r="K4121" s="16">
        <v>5</v>
      </c>
    </row>
    <row r="4122" spans="1:11">
      <c r="A4122" s="12" t="s">
        <v>6863</v>
      </c>
      <c r="B4122" s="12" t="s">
        <v>8970</v>
      </c>
      <c r="C4122" s="12" t="s">
        <v>9156</v>
      </c>
      <c r="D4122" s="13" t="s">
        <v>4918</v>
      </c>
      <c r="E4122" s="13" t="s">
        <v>4919</v>
      </c>
      <c r="F4122" s="13" t="s">
        <v>9157</v>
      </c>
      <c r="G4122" s="14" t="s">
        <v>4921</v>
      </c>
      <c r="H4122" s="14" t="s">
        <v>5324</v>
      </c>
      <c r="I4122" s="14" t="s">
        <v>4927</v>
      </c>
      <c r="J4122" s="14" t="s">
        <v>4924</v>
      </c>
      <c r="K4122" s="16">
        <v>10</v>
      </c>
    </row>
    <row r="4123" spans="1:11">
      <c r="A4123" s="12" t="s">
        <v>6863</v>
      </c>
      <c r="B4123" s="12" t="s">
        <v>8970</v>
      </c>
      <c r="C4123" s="12" t="s">
        <v>9156</v>
      </c>
      <c r="D4123" s="13" t="s">
        <v>4918</v>
      </c>
      <c r="E4123" s="13" t="s">
        <v>4919</v>
      </c>
      <c r="F4123" s="13" t="s">
        <v>9158</v>
      </c>
      <c r="G4123" s="14" t="s">
        <v>4921</v>
      </c>
      <c r="H4123" s="14" t="s">
        <v>5534</v>
      </c>
      <c r="I4123" s="14" t="s">
        <v>5131</v>
      </c>
      <c r="J4123" s="14" t="s">
        <v>4924</v>
      </c>
      <c r="K4123" s="16">
        <v>10</v>
      </c>
    </row>
    <row r="4124" spans="1:11">
      <c r="A4124" s="12" t="s">
        <v>6863</v>
      </c>
      <c r="B4124" s="12" t="s">
        <v>8970</v>
      </c>
      <c r="C4124" s="12" t="s">
        <v>9156</v>
      </c>
      <c r="D4124" s="13" t="s">
        <v>4918</v>
      </c>
      <c r="E4124" s="13" t="s">
        <v>4919</v>
      </c>
      <c r="F4124" s="13" t="s">
        <v>9159</v>
      </c>
      <c r="G4124" s="14" t="s">
        <v>4921</v>
      </c>
      <c r="H4124" s="14" t="s">
        <v>5119</v>
      </c>
      <c r="I4124" s="14" t="s">
        <v>5065</v>
      </c>
      <c r="J4124" s="14" t="s">
        <v>4924</v>
      </c>
      <c r="K4124" s="16">
        <v>10</v>
      </c>
    </row>
    <row r="4125" spans="1:11">
      <c r="A4125" s="12" t="s">
        <v>6863</v>
      </c>
      <c r="B4125" s="12" t="s">
        <v>8970</v>
      </c>
      <c r="C4125" s="12" t="s">
        <v>9156</v>
      </c>
      <c r="D4125" s="13" t="s">
        <v>4931</v>
      </c>
      <c r="E4125" s="13" t="s">
        <v>4932</v>
      </c>
      <c r="F4125" s="13" t="s">
        <v>9160</v>
      </c>
      <c r="G4125" s="14" t="s">
        <v>4921</v>
      </c>
      <c r="H4125" s="14" t="s">
        <v>4926</v>
      </c>
      <c r="I4125" s="14" t="s">
        <v>4927</v>
      </c>
      <c r="J4125" s="14" t="s">
        <v>4936</v>
      </c>
      <c r="K4125" s="16">
        <v>10</v>
      </c>
    </row>
    <row r="4126" spans="1:11">
      <c r="A4126" s="12" t="s">
        <v>6863</v>
      </c>
      <c r="B4126" s="12" t="s">
        <v>8970</v>
      </c>
      <c r="C4126" s="12" t="s">
        <v>9156</v>
      </c>
      <c r="D4126" s="13" t="s">
        <v>4931</v>
      </c>
      <c r="E4126" s="13" t="s">
        <v>4932</v>
      </c>
      <c r="F4126" s="13" t="s">
        <v>9161</v>
      </c>
      <c r="G4126" s="14" t="s">
        <v>4921</v>
      </c>
      <c r="H4126" s="14" t="s">
        <v>4926</v>
      </c>
      <c r="I4126" s="14" t="s">
        <v>4927</v>
      </c>
      <c r="J4126" s="14" t="s">
        <v>4924</v>
      </c>
      <c r="K4126" s="16">
        <v>10</v>
      </c>
    </row>
    <row r="4127" spans="1:11">
      <c r="A4127" s="12" t="s">
        <v>6863</v>
      </c>
      <c r="B4127" s="12" t="s">
        <v>8970</v>
      </c>
      <c r="C4127" s="12" t="s">
        <v>9162</v>
      </c>
      <c r="D4127" s="13" t="s">
        <v>4918</v>
      </c>
      <c r="E4127" s="13" t="s">
        <v>4919</v>
      </c>
      <c r="F4127" s="13" t="s">
        <v>9163</v>
      </c>
      <c r="G4127" s="14" t="s">
        <v>4921</v>
      </c>
      <c r="H4127" s="14" t="s">
        <v>5425</v>
      </c>
      <c r="I4127" s="14" t="s">
        <v>5100</v>
      </c>
      <c r="J4127" s="14" t="s">
        <v>4924</v>
      </c>
      <c r="K4127" s="16">
        <v>16.5</v>
      </c>
    </row>
    <row r="4128" spans="1:11">
      <c r="A4128" s="12" t="s">
        <v>6863</v>
      </c>
      <c r="B4128" s="12" t="s">
        <v>8970</v>
      </c>
      <c r="C4128" s="12" t="s">
        <v>9162</v>
      </c>
      <c r="D4128" s="13" t="s">
        <v>4918</v>
      </c>
      <c r="E4128" s="13" t="s">
        <v>4919</v>
      </c>
      <c r="F4128" s="13" t="s">
        <v>9164</v>
      </c>
      <c r="G4128" s="14" t="s">
        <v>4921</v>
      </c>
      <c r="H4128" s="14" t="s">
        <v>5534</v>
      </c>
      <c r="I4128" s="14" t="s">
        <v>5065</v>
      </c>
      <c r="J4128" s="14" t="s">
        <v>4924</v>
      </c>
      <c r="K4128" s="16">
        <v>16.5</v>
      </c>
    </row>
    <row r="4129" spans="1:11">
      <c r="A4129" s="12" t="s">
        <v>6863</v>
      </c>
      <c r="B4129" s="12" t="s">
        <v>8970</v>
      </c>
      <c r="C4129" s="12" t="s">
        <v>9162</v>
      </c>
      <c r="D4129" s="13" t="s">
        <v>4918</v>
      </c>
      <c r="E4129" s="13" t="s">
        <v>4943</v>
      </c>
      <c r="F4129" s="13" t="s">
        <v>9165</v>
      </c>
      <c r="G4129" s="14" t="s">
        <v>4921</v>
      </c>
      <c r="H4129" s="14" t="s">
        <v>4926</v>
      </c>
      <c r="I4129" s="14" t="s">
        <v>4927</v>
      </c>
      <c r="J4129" s="14" t="s">
        <v>4924</v>
      </c>
      <c r="K4129" s="16">
        <v>16.5</v>
      </c>
    </row>
    <row r="4130" spans="1:11">
      <c r="A4130" s="12" t="s">
        <v>6863</v>
      </c>
      <c r="B4130" s="12" t="s">
        <v>8970</v>
      </c>
      <c r="C4130" s="12" t="s">
        <v>9162</v>
      </c>
      <c r="D4130" s="13" t="s">
        <v>4931</v>
      </c>
      <c r="E4130" s="13" t="s">
        <v>5083</v>
      </c>
      <c r="F4130" s="13" t="s">
        <v>9166</v>
      </c>
      <c r="G4130" s="14" t="s">
        <v>5004</v>
      </c>
      <c r="H4130" s="14" t="s">
        <v>4946</v>
      </c>
      <c r="I4130" s="14" t="s">
        <v>9167</v>
      </c>
      <c r="J4130" s="14" t="s">
        <v>4924</v>
      </c>
      <c r="K4130" s="16">
        <v>16.5</v>
      </c>
    </row>
    <row r="4131" spans="1:11">
      <c r="A4131" s="12" t="s">
        <v>6863</v>
      </c>
      <c r="B4131" s="12" t="s">
        <v>8970</v>
      </c>
      <c r="C4131" s="12" t="s">
        <v>9162</v>
      </c>
      <c r="D4131" s="13" t="s">
        <v>4940</v>
      </c>
      <c r="E4131" s="13" t="s">
        <v>4941</v>
      </c>
      <c r="F4131" s="13" t="s">
        <v>9166</v>
      </c>
      <c r="G4131" s="14" t="s">
        <v>4942</v>
      </c>
      <c r="H4131" s="14" t="s">
        <v>9168</v>
      </c>
      <c r="I4131" s="14" t="s">
        <v>5126</v>
      </c>
      <c r="J4131" s="14" t="s">
        <v>4936</v>
      </c>
      <c r="K4131" s="16">
        <v>16.5</v>
      </c>
    </row>
    <row r="4132" spans="1:11">
      <c r="A4132" s="12" t="s">
        <v>6863</v>
      </c>
      <c r="B4132" s="12" t="s">
        <v>8970</v>
      </c>
      <c r="C4132" s="12" t="s">
        <v>9169</v>
      </c>
      <c r="D4132" s="13" t="s">
        <v>4918</v>
      </c>
      <c r="E4132" s="13" t="s">
        <v>4919</v>
      </c>
      <c r="F4132" s="13" t="s">
        <v>9170</v>
      </c>
      <c r="G4132" s="14" t="s">
        <v>4942</v>
      </c>
      <c r="H4132" s="14" t="s">
        <v>5201</v>
      </c>
      <c r="I4132" s="14" t="s">
        <v>6037</v>
      </c>
      <c r="J4132" s="14" t="s">
        <v>4924</v>
      </c>
      <c r="K4132" s="16">
        <v>37.38</v>
      </c>
    </row>
    <row r="4133" spans="1:11">
      <c r="A4133" s="12" t="s">
        <v>6863</v>
      </c>
      <c r="B4133" s="12" t="s">
        <v>8970</v>
      </c>
      <c r="C4133" s="12" t="s">
        <v>9169</v>
      </c>
      <c r="D4133" s="13" t="s">
        <v>4918</v>
      </c>
      <c r="E4133" s="13" t="s">
        <v>4919</v>
      </c>
      <c r="F4133" s="13" t="s">
        <v>9171</v>
      </c>
      <c r="G4133" s="14" t="s">
        <v>4921</v>
      </c>
      <c r="H4133" s="14" t="s">
        <v>4936</v>
      </c>
      <c r="I4133" s="14" t="s">
        <v>4947</v>
      </c>
      <c r="J4133" s="14" t="s">
        <v>4924</v>
      </c>
      <c r="K4133" s="16">
        <v>37.38</v>
      </c>
    </row>
    <row r="4134" spans="1:11">
      <c r="A4134" s="12" t="s">
        <v>6863</v>
      </c>
      <c r="B4134" s="12" t="s">
        <v>8970</v>
      </c>
      <c r="C4134" s="12" t="s">
        <v>9169</v>
      </c>
      <c r="D4134" s="13" t="s">
        <v>4918</v>
      </c>
      <c r="E4134" s="13" t="s">
        <v>4939</v>
      </c>
      <c r="F4134" s="13" t="s">
        <v>9172</v>
      </c>
      <c r="G4134" s="14" t="s">
        <v>5004</v>
      </c>
      <c r="H4134" s="14" t="s">
        <v>5056</v>
      </c>
      <c r="I4134" s="14" t="s">
        <v>4927</v>
      </c>
      <c r="J4134" s="14" t="s">
        <v>4924</v>
      </c>
      <c r="K4134" s="16">
        <v>37.38</v>
      </c>
    </row>
    <row r="4135" spans="1:11">
      <c r="A4135" s="12" t="s">
        <v>6863</v>
      </c>
      <c r="B4135" s="12" t="s">
        <v>8970</v>
      </c>
      <c r="C4135" s="12" t="s">
        <v>9169</v>
      </c>
      <c r="D4135" s="13" t="s">
        <v>4931</v>
      </c>
      <c r="E4135" s="13" t="s">
        <v>4932</v>
      </c>
      <c r="F4135" s="13" t="s">
        <v>9155</v>
      </c>
      <c r="G4135" s="14" t="s">
        <v>4921</v>
      </c>
      <c r="H4135" s="14" t="s">
        <v>7095</v>
      </c>
      <c r="I4135" s="14" t="s">
        <v>5096</v>
      </c>
      <c r="J4135" s="14" t="s">
        <v>4924</v>
      </c>
      <c r="K4135" s="16">
        <v>37.38</v>
      </c>
    </row>
    <row r="4136" spans="1:11">
      <c r="A4136" s="12" t="s">
        <v>6863</v>
      </c>
      <c r="B4136" s="12" t="s">
        <v>8970</v>
      </c>
      <c r="C4136" s="12" t="s">
        <v>9169</v>
      </c>
      <c r="D4136" s="13" t="s">
        <v>4934</v>
      </c>
      <c r="E4136" s="13" t="s">
        <v>4934</v>
      </c>
      <c r="F4136" s="13" t="s">
        <v>9005</v>
      </c>
      <c r="G4136" s="14" t="s">
        <v>4921</v>
      </c>
      <c r="H4136" s="14" t="s">
        <v>5037</v>
      </c>
      <c r="I4136" s="14" t="s">
        <v>4927</v>
      </c>
      <c r="J4136" s="14" t="s">
        <v>4936</v>
      </c>
      <c r="K4136" s="16">
        <v>37.38</v>
      </c>
    </row>
    <row r="4137" spans="1:11">
      <c r="A4137" s="12" t="s">
        <v>6863</v>
      </c>
      <c r="B4137" s="12" t="s">
        <v>8970</v>
      </c>
      <c r="C4137" s="12" t="s">
        <v>9173</v>
      </c>
      <c r="D4137" s="13" t="s">
        <v>4918</v>
      </c>
      <c r="E4137" s="13" t="s">
        <v>4919</v>
      </c>
      <c r="F4137" s="13" t="s">
        <v>9174</v>
      </c>
      <c r="G4137" s="14" t="s">
        <v>4921</v>
      </c>
      <c r="H4137" s="14" t="s">
        <v>5037</v>
      </c>
      <c r="I4137" s="14" t="s">
        <v>4927</v>
      </c>
      <c r="J4137" s="14" t="s">
        <v>4924</v>
      </c>
      <c r="K4137" s="16">
        <v>200</v>
      </c>
    </row>
    <row r="4138" spans="1:11">
      <c r="A4138" s="12" t="s">
        <v>6863</v>
      </c>
      <c r="B4138" s="12" t="s">
        <v>8970</v>
      </c>
      <c r="C4138" s="12" t="s">
        <v>9173</v>
      </c>
      <c r="D4138" s="13" t="s">
        <v>4918</v>
      </c>
      <c r="E4138" s="13" t="s">
        <v>4919</v>
      </c>
      <c r="F4138" s="13" t="s">
        <v>9175</v>
      </c>
      <c r="G4138" s="14" t="s">
        <v>4921</v>
      </c>
      <c r="H4138" s="14" t="s">
        <v>4924</v>
      </c>
      <c r="I4138" s="14" t="s">
        <v>5096</v>
      </c>
      <c r="J4138" s="14" t="s">
        <v>4924</v>
      </c>
      <c r="K4138" s="16">
        <v>200</v>
      </c>
    </row>
    <row r="4139" spans="1:11">
      <c r="A4139" s="12" t="s">
        <v>6863</v>
      </c>
      <c r="B4139" s="12" t="s">
        <v>8970</v>
      </c>
      <c r="C4139" s="12" t="s">
        <v>9173</v>
      </c>
      <c r="D4139" s="13" t="s">
        <v>4918</v>
      </c>
      <c r="E4139" s="13" t="s">
        <v>4919</v>
      </c>
      <c r="F4139" s="13" t="s">
        <v>9176</v>
      </c>
      <c r="G4139" s="14" t="s">
        <v>4942</v>
      </c>
      <c r="H4139" s="14" t="s">
        <v>4938</v>
      </c>
      <c r="I4139" s="14" t="s">
        <v>4927</v>
      </c>
      <c r="J4139" s="14" t="s">
        <v>4924</v>
      </c>
      <c r="K4139" s="16">
        <v>200</v>
      </c>
    </row>
    <row r="4140" spans="1:11">
      <c r="A4140" s="12" t="s">
        <v>6863</v>
      </c>
      <c r="B4140" s="12" t="s">
        <v>8970</v>
      </c>
      <c r="C4140" s="12" t="s">
        <v>9173</v>
      </c>
      <c r="D4140" s="13" t="s">
        <v>4931</v>
      </c>
      <c r="E4140" s="13" t="s">
        <v>5089</v>
      </c>
      <c r="F4140" s="13" t="s">
        <v>9177</v>
      </c>
      <c r="G4140" s="14" t="s">
        <v>4921</v>
      </c>
      <c r="H4140" s="14" t="s">
        <v>5119</v>
      </c>
      <c r="I4140" s="14" t="s">
        <v>4927</v>
      </c>
      <c r="J4140" s="14" t="s">
        <v>4924</v>
      </c>
      <c r="K4140" s="16">
        <v>200</v>
      </c>
    </row>
    <row r="4141" spans="1:11">
      <c r="A4141" s="12" t="s">
        <v>6863</v>
      </c>
      <c r="B4141" s="12" t="s">
        <v>8970</v>
      </c>
      <c r="C4141" s="12" t="s">
        <v>9173</v>
      </c>
      <c r="D4141" s="13" t="s">
        <v>4934</v>
      </c>
      <c r="E4141" s="13" t="s">
        <v>4934</v>
      </c>
      <c r="F4141" s="13" t="s">
        <v>9178</v>
      </c>
      <c r="G4141" s="14" t="s">
        <v>4921</v>
      </c>
      <c r="H4141" s="14" t="s">
        <v>5037</v>
      </c>
      <c r="I4141" s="14" t="s">
        <v>4927</v>
      </c>
      <c r="J4141" s="14" t="s">
        <v>4936</v>
      </c>
      <c r="K4141" s="16">
        <v>200</v>
      </c>
    </row>
    <row r="4142" spans="1:11">
      <c r="A4142" s="12" t="s">
        <v>6863</v>
      </c>
      <c r="B4142" s="12" t="s">
        <v>8970</v>
      </c>
      <c r="C4142" s="12" t="s">
        <v>9179</v>
      </c>
      <c r="D4142" s="13" t="s">
        <v>4918</v>
      </c>
      <c r="E4142" s="13" t="s">
        <v>4919</v>
      </c>
      <c r="F4142" s="13" t="s">
        <v>9180</v>
      </c>
      <c r="G4142" s="14" t="s">
        <v>4921</v>
      </c>
      <c r="H4142" s="14" t="s">
        <v>9181</v>
      </c>
      <c r="I4142" s="14" t="s">
        <v>5131</v>
      </c>
      <c r="J4142" s="14" t="s">
        <v>4924</v>
      </c>
      <c r="K4142" s="16">
        <v>148.2</v>
      </c>
    </row>
    <row r="4143" spans="1:11">
      <c r="A4143" s="12" t="s">
        <v>6863</v>
      </c>
      <c r="B4143" s="12" t="s">
        <v>8970</v>
      </c>
      <c r="C4143" s="12" t="s">
        <v>9179</v>
      </c>
      <c r="D4143" s="13" t="s">
        <v>4918</v>
      </c>
      <c r="E4143" s="13" t="s">
        <v>4919</v>
      </c>
      <c r="F4143" s="13" t="s">
        <v>9013</v>
      </c>
      <c r="G4143" s="14" t="s">
        <v>5004</v>
      </c>
      <c r="H4143" s="14" t="s">
        <v>4922</v>
      </c>
      <c r="I4143" s="14" t="s">
        <v>5427</v>
      </c>
      <c r="J4143" s="14" t="s">
        <v>4924</v>
      </c>
      <c r="K4143" s="16">
        <v>148.2</v>
      </c>
    </row>
    <row r="4144" spans="1:11">
      <c r="A4144" s="12" t="s">
        <v>6863</v>
      </c>
      <c r="B4144" s="12" t="s">
        <v>8970</v>
      </c>
      <c r="C4144" s="12" t="s">
        <v>9179</v>
      </c>
      <c r="D4144" s="13" t="s">
        <v>4918</v>
      </c>
      <c r="E4144" s="13" t="s">
        <v>4939</v>
      </c>
      <c r="F4144" s="13" t="s">
        <v>9182</v>
      </c>
      <c r="G4144" s="14" t="s">
        <v>4921</v>
      </c>
      <c r="H4144" s="14" t="s">
        <v>4926</v>
      </c>
      <c r="I4144" s="14" t="s">
        <v>4927</v>
      </c>
      <c r="J4144" s="14" t="s">
        <v>4924</v>
      </c>
      <c r="K4144" s="16">
        <v>148.2</v>
      </c>
    </row>
    <row r="4145" spans="1:11">
      <c r="A4145" s="12" t="s">
        <v>6863</v>
      </c>
      <c r="B4145" s="12" t="s">
        <v>8970</v>
      </c>
      <c r="C4145" s="12" t="s">
        <v>9179</v>
      </c>
      <c r="D4145" s="13" t="s">
        <v>4931</v>
      </c>
      <c r="E4145" s="13" t="s">
        <v>4932</v>
      </c>
      <c r="F4145" s="13" t="s">
        <v>9183</v>
      </c>
      <c r="G4145" s="14" t="s">
        <v>4942</v>
      </c>
      <c r="H4145" s="14" t="s">
        <v>6237</v>
      </c>
      <c r="I4145" s="14" t="s">
        <v>6011</v>
      </c>
      <c r="J4145" s="14" t="s">
        <v>4924</v>
      </c>
      <c r="K4145" s="16">
        <v>148.2</v>
      </c>
    </row>
    <row r="4146" spans="1:11">
      <c r="A4146" s="12" t="s">
        <v>6863</v>
      </c>
      <c r="B4146" s="12" t="s">
        <v>8970</v>
      </c>
      <c r="C4146" s="12" t="s">
        <v>9179</v>
      </c>
      <c r="D4146" s="13" t="s">
        <v>4934</v>
      </c>
      <c r="E4146" s="13" t="s">
        <v>4934</v>
      </c>
      <c r="F4146" s="13" t="s">
        <v>5151</v>
      </c>
      <c r="G4146" s="14" t="s">
        <v>4921</v>
      </c>
      <c r="H4146" s="14" t="s">
        <v>5324</v>
      </c>
      <c r="I4146" s="14" t="s">
        <v>4927</v>
      </c>
      <c r="J4146" s="14" t="s">
        <v>4936</v>
      </c>
      <c r="K4146" s="16">
        <v>148.2</v>
      </c>
    </row>
    <row r="4147" spans="1:11">
      <c r="A4147" s="12" t="s">
        <v>6863</v>
      </c>
      <c r="B4147" s="12" t="s">
        <v>8970</v>
      </c>
      <c r="C4147" s="12" t="s">
        <v>9184</v>
      </c>
      <c r="D4147" s="13" t="s">
        <v>4918</v>
      </c>
      <c r="E4147" s="13" t="s">
        <v>4919</v>
      </c>
      <c r="F4147" s="13" t="s">
        <v>9185</v>
      </c>
      <c r="G4147" s="14" t="s">
        <v>4921</v>
      </c>
      <c r="H4147" s="14" t="s">
        <v>7627</v>
      </c>
      <c r="I4147" s="14" t="s">
        <v>4975</v>
      </c>
      <c r="J4147" s="14" t="s">
        <v>4924</v>
      </c>
      <c r="K4147" s="16">
        <v>18.24</v>
      </c>
    </row>
    <row r="4148" spans="1:11">
      <c r="A4148" s="12" t="s">
        <v>6863</v>
      </c>
      <c r="B4148" s="12" t="s">
        <v>8970</v>
      </c>
      <c r="C4148" s="12" t="s">
        <v>9184</v>
      </c>
      <c r="D4148" s="13" t="s">
        <v>4918</v>
      </c>
      <c r="E4148" s="13" t="s">
        <v>4919</v>
      </c>
      <c r="F4148" s="13" t="s">
        <v>9186</v>
      </c>
      <c r="G4148" s="14" t="s">
        <v>4921</v>
      </c>
      <c r="H4148" s="14" t="s">
        <v>5300</v>
      </c>
      <c r="I4148" s="14" t="s">
        <v>4975</v>
      </c>
      <c r="J4148" s="14" t="s">
        <v>4924</v>
      </c>
      <c r="K4148" s="16">
        <v>18.24</v>
      </c>
    </row>
    <row r="4149" spans="1:11">
      <c r="A4149" s="12" t="s">
        <v>6863</v>
      </c>
      <c r="B4149" s="12" t="s">
        <v>8970</v>
      </c>
      <c r="C4149" s="12" t="s">
        <v>9184</v>
      </c>
      <c r="D4149" s="13" t="s">
        <v>4918</v>
      </c>
      <c r="E4149" s="13" t="s">
        <v>4919</v>
      </c>
      <c r="F4149" s="13" t="s">
        <v>9187</v>
      </c>
      <c r="G4149" s="14" t="s">
        <v>4921</v>
      </c>
      <c r="H4149" s="14" t="s">
        <v>5201</v>
      </c>
      <c r="I4149" s="14" t="s">
        <v>5694</v>
      </c>
      <c r="J4149" s="14" t="s">
        <v>4924</v>
      </c>
      <c r="K4149" s="16">
        <v>18.24</v>
      </c>
    </row>
    <row r="4150" spans="1:11">
      <c r="A4150" s="12" t="s">
        <v>6863</v>
      </c>
      <c r="B4150" s="12" t="s">
        <v>8970</v>
      </c>
      <c r="C4150" s="12" t="s">
        <v>9184</v>
      </c>
      <c r="D4150" s="13" t="s">
        <v>4931</v>
      </c>
      <c r="E4150" s="13" t="s">
        <v>5089</v>
      </c>
      <c r="F4150" s="13" t="s">
        <v>9188</v>
      </c>
      <c r="G4150" s="14" t="s">
        <v>5504</v>
      </c>
      <c r="H4150" s="14" t="s">
        <v>4974</v>
      </c>
      <c r="I4150" s="14" t="s">
        <v>4927</v>
      </c>
      <c r="J4150" s="14" t="s">
        <v>5221</v>
      </c>
      <c r="K4150" s="16">
        <v>18.24</v>
      </c>
    </row>
    <row r="4151" spans="1:11">
      <c r="A4151" s="12" t="s">
        <v>6863</v>
      </c>
      <c r="B4151" s="12" t="s">
        <v>8970</v>
      </c>
      <c r="C4151" s="12" t="s">
        <v>9184</v>
      </c>
      <c r="D4151" s="13" t="s">
        <v>4931</v>
      </c>
      <c r="E4151" s="13" t="s">
        <v>5089</v>
      </c>
      <c r="F4151" s="13" t="s">
        <v>9189</v>
      </c>
      <c r="G4151" s="14" t="s">
        <v>4921</v>
      </c>
      <c r="H4151" s="14" t="s">
        <v>4926</v>
      </c>
      <c r="I4151" s="14" t="s">
        <v>4927</v>
      </c>
      <c r="J4151" s="14" t="s">
        <v>5221</v>
      </c>
      <c r="K4151" s="16">
        <v>18.24</v>
      </c>
    </row>
    <row r="4152" spans="1:11">
      <c r="A4152" s="12" t="s">
        <v>6863</v>
      </c>
      <c r="B4152" s="12" t="s">
        <v>8970</v>
      </c>
      <c r="C4152" s="12" t="s">
        <v>9190</v>
      </c>
      <c r="D4152" s="13" t="s">
        <v>4918</v>
      </c>
      <c r="E4152" s="13" t="s">
        <v>4919</v>
      </c>
      <c r="F4152" s="13" t="s">
        <v>9191</v>
      </c>
      <c r="G4152" s="14" t="s">
        <v>4942</v>
      </c>
      <c r="H4152" s="14" t="s">
        <v>4966</v>
      </c>
      <c r="I4152" s="14" t="s">
        <v>4927</v>
      </c>
      <c r="J4152" s="14" t="s">
        <v>4924</v>
      </c>
      <c r="K4152" s="16">
        <v>60</v>
      </c>
    </row>
    <row r="4153" spans="1:11">
      <c r="A4153" s="12" t="s">
        <v>6863</v>
      </c>
      <c r="B4153" s="12" t="s">
        <v>8970</v>
      </c>
      <c r="C4153" s="12" t="s">
        <v>9190</v>
      </c>
      <c r="D4153" s="13" t="s">
        <v>4918</v>
      </c>
      <c r="E4153" s="13" t="s">
        <v>4919</v>
      </c>
      <c r="F4153" s="13" t="s">
        <v>9192</v>
      </c>
      <c r="G4153" s="14" t="s">
        <v>4942</v>
      </c>
      <c r="H4153" s="14" t="s">
        <v>4966</v>
      </c>
      <c r="I4153" s="14" t="s">
        <v>4947</v>
      </c>
      <c r="J4153" s="14" t="s">
        <v>4924</v>
      </c>
      <c r="K4153" s="16">
        <v>60</v>
      </c>
    </row>
    <row r="4154" spans="1:11">
      <c r="A4154" s="12" t="s">
        <v>6863</v>
      </c>
      <c r="B4154" s="12" t="s">
        <v>8970</v>
      </c>
      <c r="C4154" s="12" t="s">
        <v>9190</v>
      </c>
      <c r="D4154" s="13" t="s">
        <v>4918</v>
      </c>
      <c r="E4154" s="13" t="s">
        <v>4919</v>
      </c>
      <c r="F4154" s="13" t="s">
        <v>9193</v>
      </c>
      <c r="G4154" s="14" t="s">
        <v>4942</v>
      </c>
      <c r="H4154" s="14" t="s">
        <v>4966</v>
      </c>
      <c r="I4154" s="14" t="s">
        <v>4947</v>
      </c>
      <c r="J4154" s="14" t="s">
        <v>4924</v>
      </c>
      <c r="K4154" s="16">
        <v>60</v>
      </c>
    </row>
    <row r="4155" spans="1:11">
      <c r="A4155" s="12" t="s">
        <v>6863</v>
      </c>
      <c r="B4155" s="12" t="s">
        <v>8970</v>
      </c>
      <c r="C4155" s="12" t="s">
        <v>9190</v>
      </c>
      <c r="D4155" s="13" t="s">
        <v>4931</v>
      </c>
      <c r="E4155" s="13" t="s">
        <v>5083</v>
      </c>
      <c r="F4155" s="13" t="s">
        <v>9194</v>
      </c>
      <c r="G4155" s="14" t="s">
        <v>4921</v>
      </c>
      <c r="H4155" s="14" t="s">
        <v>5119</v>
      </c>
      <c r="I4155" s="14" t="s">
        <v>4927</v>
      </c>
      <c r="J4155" s="14" t="s">
        <v>4924</v>
      </c>
      <c r="K4155" s="16">
        <v>60</v>
      </c>
    </row>
    <row r="4156" spans="1:11">
      <c r="A4156" s="12" t="s">
        <v>6863</v>
      </c>
      <c r="B4156" s="12" t="s">
        <v>8970</v>
      </c>
      <c r="C4156" s="12" t="s">
        <v>9190</v>
      </c>
      <c r="D4156" s="13" t="s">
        <v>4940</v>
      </c>
      <c r="E4156" s="13" t="s">
        <v>4941</v>
      </c>
      <c r="F4156" s="13" t="s">
        <v>9195</v>
      </c>
      <c r="G4156" s="14" t="s">
        <v>4942</v>
      </c>
      <c r="H4156" s="14" t="s">
        <v>5140</v>
      </c>
      <c r="I4156" s="14" t="s">
        <v>5126</v>
      </c>
      <c r="J4156" s="14" t="s">
        <v>4936</v>
      </c>
      <c r="K4156" s="16">
        <v>60</v>
      </c>
    </row>
    <row r="4157" spans="1:11">
      <c r="A4157" s="12" t="s">
        <v>6863</v>
      </c>
      <c r="B4157" s="12" t="s">
        <v>8970</v>
      </c>
      <c r="C4157" s="12" t="s">
        <v>9196</v>
      </c>
      <c r="D4157" s="13" t="s">
        <v>4918</v>
      </c>
      <c r="E4157" s="13" t="s">
        <v>4939</v>
      </c>
      <c r="F4157" s="13" t="s">
        <v>9197</v>
      </c>
      <c r="G4157" s="14" t="s">
        <v>4921</v>
      </c>
      <c r="H4157" s="14" t="s">
        <v>4938</v>
      </c>
      <c r="I4157" s="14" t="s">
        <v>6011</v>
      </c>
      <c r="J4157" s="14" t="s">
        <v>4924</v>
      </c>
      <c r="K4157" s="16">
        <v>503</v>
      </c>
    </row>
    <row r="4158" spans="1:11">
      <c r="A4158" s="12" t="s">
        <v>6863</v>
      </c>
      <c r="B4158" s="12" t="s">
        <v>8970</v>
      </c>
      <c r="C4158" s="12" t="s">
        <v>9196</v>
      </c>
      <c r="D4158" s="13" t="s">
        <v>4918</v>
      </c>
      <c r="E4158" s="13" t="s">
        <v>4943</v>
      </c>
      <c r="F4158" s="13" t="s">
        <v>9198</v>
      </c>
      <c r="G4158" s="14" t="s">
        <v>4921</v>
      </c>
      <c r="H4158" s="14" t="s">
        <v>4938</v>
      </c>
      <c r="I4158" s="14" t="s">
        <v>6011</v>
      </c>
      <c r="J4158" s="14" t="s">
        <v>4956</v>
      </c>
      <c r="K4158" s="16">
        <v>503</v>
      </c>
    </row>
    <row r="4159" spans="1:11">
      <c r="A4159" s="12" t="s">
        <v>6863</v>
      </c>
      <c r="B4159" s="12" t="s">
        <v>8970</v>
      </c>
      <c r="C4159" s="12" t="s">
        <v>9196</v>
      </c>
      <c r="D4159" s="13" t="s">
        <v>4931</v>
      </c>
      <c r="E4159" s="13" t="s">
        <v>4932</v>
      </c>
      <c r="F4159" s="13" t="s">
        <v>9199</v>
      </c>
      <c r="G4159" s="14" t="s">
        <v>4942</v>
      </c>
      <c r="H4159" s="14" t="s">
        <v>4938</v>
      </c>
      <c r="I4159" s="14" t="s">
        <v>4927</v>
      </c>
      <c r="J4159" s="14" t="s">
        <v>4924</v>
      </c>
      <c r="K4159" s="16">
        <v>503</v>
      </c>
    </row>
    <row r="4160" spans="1:11">
      <c r="A4160" s="12" t="s">
        <v>6863</v>
      </c>
      <c r="B4160" s="12" t="s">
        <v>8970</v>
      </c>
      <c r="C4160" s="12" t="s">
        <v>9196</v>
      </c>
      <c r="D4160" s="13" t="s">
        <v>4931</v>
      </c>
      <c r="E4160" s="13" t="s">
        <v>4961</v>
      </c>
      <c r="F4160" s="13" t="s">
        <v>9200</v>
      </c>
      <c r="G4160" s="14" t="s">
        <v>4942</v>
      </c>
      <c r="H4160" s="14" t="s">
        <v>4938</v>
      </c>
      <c r="I4160" s="14" t="s">
        <v>4927</v>
      </c>
      <c r="J4160" s="14" t="s">
        <v>4936</v>
      </c>
      <c r="K4160" s="16">
        <v>503</v>
      </c>
    </row>
    <row r="4161" spans="1:11">
      <c r="A4161" s="12" t="s">
        <v>6863</v>
      </c>
      <c r="B4161" s="12" t="s">
        <v>8970</v>
      </c>
      <c r="C4161" s="12" t="s">
        <v>9196</v>
      </c>
      <c r="D4161" s="13" t="s">
        <v>4934</v>
      </c>
      <c r="E4161" s="13" t="s">
        <v>4998</v>
      </c>
      <c r="F4161" s="13" t="s">
        <v>9201</v>
      </c>
      <c r="G4161" s="14" t="s">
        <v>4921</v>
      </c>
      <c r="H4161" s="14" t="s">
        <v>5075</v>
      </c>
      <c r="I4161" s="14" t="s">
        <v>4927</v>
      </c>
      <c r="J4161" s="14" t="s">
        <v>4936</v>
      </c>
      <c r="K4161" s="16">
        <v>503</v>
      </c>
    </row>
    <row r="4162" spans="1:11">
      <c r="A4162" s="12" t="s">
        <v>6863</v>
      </c>
      <c r="B4162" s="12" t="s">
        <v>8970</v>
      </c>
      <c r="C4162" s="12" t="s">
        <v>9202</v>
      </c>
      <c r="D4162" s="13" t="s">
        <v>4918</v>
      </c>
      <c r="E4162" s="13" t="s">
        <v>4919</v>
      </c>
      <c r="F4162" s="13" t="s">
        <v>9203</v>
      </c>
      <c r="G4162" s="14" t="s">
        <v>4942</v>
      </c>
      <c r="H4162" s="14" t="s">
        <v>4938</v>
      </c>
      <c r="I4162" s="14" t="s">
        <v>4927</v>
      </c>
      <c r="J4162" s="14" t="s">
        <v>4924</v>
      </c>
      <c r="K4162" s="16">
        <v>10</v>
      </c>
    </row>
    <row r="4163" spans="1:11">
      <c r="A4163" s="12" t="s">
        <v>6863</v>
      </c>
      <c r="B4163" s="12" t="s">
        <v>8970</v>
      </c>
      <c r="C4163" s="12" t="s">
        <v>9202</v>
      </c>
      <c r="D4163" s="13" t="s">
        <v>4918</v>
      </c>
      <c r="E4163" s="13" t="s">
        <v>4919</v>
      </c>
      <c r="F4163" s="13" t="s">
        <v>9204</v>
      </c>
      <c r="G4163" s="14" t="s">
        <v>4942</v>
      </c>
      <c r="H4163" s="14" t="s">
        <v>4966</v>
      </c>
      <c r="I4163" s="14" t="s">
        <v>4949</v>
      </c>
      <c r="J4163" s="14" t="s">
        <v>4936</v>
      </c>
      <c r="K4163" s="16">
        <v>10</v>
      </c>
    </row>
    <row r="4164" spans="1:11">
      <c r="A4164" s="12" t="s">
        <v>6863</v>
      </c>
      <c r="B4164" s="12" t="s">
        <v>8970</v>
      </c>
      <c r="C4164" s="12" t="s">
        <v>9202</v>
      </c>
      <c r="D4164" s="13" t="s">
        <v>4918</v>
      </c>
      <c r="E4164" s="13" t="s">
        <v>4939</v>
      </c>
      <c r="F4164" s="13" t="s">
        <v>9205</v>
      </c>
      <c r="G4164" s="14" t="s">
        <v>4942</v>
      </c>
      <c r="H4164" s="14" t="s">
        <v>4938</v>
      </c>
      <c r="I4164" s="14" t="s">
        <v>4927</v>
      </c>
      <c r="J4164" s="14" t="s">
        <v>4924</v>
      </c>
      <c r="K4164" s="16">
        <v>10</v>
      </c>
    </row>
    <row r="4165" spans="1:11">
      <c r="A4165" s="12" t="s">
        <v>6863</v>
      </c>
      <c r="B4165" s="12" t="s">
        <v>8970</v>
      </c>
      <c r="C4165" s="12" t="s">
        <v>9202</v>
      </c>
      <c r="D4165" s="13" t="s">
        <v>4931</v>
      </c>
      <c r="E4165" s="13" t="s">
        <v>5083</v>
      </c>
      <c r="F4165" s="13" t="s">
        <v>9206</v>
      </c>
      <c r="G4165" s="14" t="s">
        <v>4942</v>
      </c>
      <c r="H4165" s="14" t="s">
        <v>4974</v>
      </c>
      <c r="I4165" s="14" t="s">
        <v>5573</v>
      </c>
      <c r="J4165" s="14" t="s">
        <v>4924</v>
      </c>
      <c r="K4165" s="16">
        <v>10</v>
      </c>
    </row>
    <row r="4166" spans="1:11">
      <c r="A4166" s="12" t="s">
        <v>6863</v>
      </c>
      <c r="B4166" s="12" t="s">
        <v>8970</v>
      </c>
      <c r="C4166" s="12" t="s">
        <v>9202</v>
      </c>
      <c r="D4166" s="13" t="s">
        <v>4940</v>
      </c>
      <c r="E4166" s="13" t="s">
        <v>4941</v>
      </c>
      <c r="F4166" s="13" t="s">
        <v>9207</v>
      </c>
      <c r="G4166" s="14" t="s">
        <v>5004</v>
      </c>
      <c r="H4166" s="14" t="s">
        <v>4936</v>
      </c>
      <c r="I4166" s="14" t="s">
        <v>5126</v>
      </c>
      <c r="J4166" s="14" t="s">
        <v>4924</v>
      </c>
      <c r="K4166" s="16">
        <v>10</v>
      </c>
    </row>
    <row r="4167" spans="1:11">
      <c r="A4167" s="12" t="s">
        <v>6863</v>
      </c>
      <c r="B4167" s="12" t="s">
        <v>8970</v>
      </c>
      <c r="C4167" s="12" t="s">
        <v>9208</v>
      </c>
      <c r="D4167" s="13" t="s">
        <v>4918</v>
      </c>
      <c r="E4167" s="13" t="s">
        <v>4919</v>
      </c>
      <c r="F4167" s="13" t="s">
        <v>9209</v>
      </c>
      <c r="G4167" s="14" t="s">
        <v>4921</v>
      </c>
      <c r="H4167" s="14" t="s">
        <v>5947</v>
      </c>
      <c r="I4167" s="14" t="s">
        <v>5530</v>
      </c>
      <c r="J4167" s="14" t="s">
        <v>4924</v>
      </c>
      <c r="K4167" s="16">
        <v>99</v>
      </c>
    </row>
    <row r="4168" spans="1:11">
      <c r="A4168" s="12" t="s">
        <v>6863</v>
      </c>
      <c r="B4168" s="12" t="s">
        <v>8970</v>
      </c>
      <c r="C4168" s="12" t="s">
        <v>9208</v>
      </c>
      <c r="D4168" s="13" t="s">
        <v>4918</v>
      </c>
      <c r="E4168" s="13" t="s">
        <v>4939</v>
      </c>
      <c r="F4168" s="13" t="s">
        <v>9210</v>
      </c>
      <c r="G4168" s="14" t="s">
        <v>4921</v>
      </c>
      <c r="H4168" s="14" t="s">
        <v>5071</v>
      </c>
      <c r="I4168" s="14" t="s">
        <v>8759</v>
      </c>
      <c r="J4168" s="14" t="s">
        <v>4924</v>
      </c>
      <c r="K4168" s="16">
        <v>99</v>
      </c>
    </row>
    <row r="4169" spans="1:11">
      <c r="A4169" s="12" t="s">
        <v>6863</v>
      </c>
      <c r="B4169" s="12" t="s">
        <v>8970</v>
      </c>
      <c r="C4169" s="12" t="s">
        <v>9208</v>
      </c>
      <c r="D4169" s="13" t="s">
        <v>4918</v>
      </c>
      <c r="E4169" s="13" t="s">
        <v>5112</v>
      </c>
      <c r="F4169" s="13" t="s">
        <v>9211</v>
      </c>
      <c r="G4169" s="14" t="s">
        <v>4921</v>
      </c>
      <c r="H4169" s="14" t="s">
        <v>5324</v>
      </c>
      <c r="I4169" s="14" t="s">
        <v>4927</v>
      </c>
      <c r="J4169" s="14" t="s">
        <v>4924</v>
      </c>
      <c r="K4169" s="16">
        <v>99</v>
      </c>
    </row>
    <row r="4170" spans="1:11">
      <c r="A4170" s="12" t="s">
        <v>6863</v>
      </c>
      <c r="B4170" s="12" t="s">
        <v>8970</v>
      </c>
      <c r="C4170" s="12" t="s">
        <v>9208</v>
      </c>
      <c r="D4170" s="13" t="s">
        <v>4931</v>
      </c>
      <c r="E4170" s="13" t="s">
        <v>4932</v>
      </c>
      <c r="F4170" s="13" t="s">
        <v>9212</v>
      </c>
      <c r="G4170" s="14" t="s">
        <v>4921</v>
      </c>
      <c r="H4170" s="14" t="s">
        <v>4926</v>
      </c>
      <c r="I4170" s="14" t="s">
        <v>4927</v>
      </c>
      <c r="J4170" s="14" t="s">
        <v>4924</v>
      </c>
      <c r="K4170" s="16">
        <v>99</v>
      </c>
    </row>
    <row r="4171" spans="1:11">
      <c r="A4171" s="12" t="s">
        <v>6863</v>
      </c>
      <c r="B4171" s="12" t="s">
        <v>8970</v>
      </c>
      <c r="C4171" s="12" t="s">
        <v>9208</v>
      </c>
      <c r="D4171" s="13" t="s">
        <v>4934</v>
      </c>
      <c r="E4171" s="13" t="s">
        <v>4998</v>
      </c>
      <c r="F4171" s="13" t="s">
        <v>5151</v>
      </c>
      <c r="G4171" s="14" t="s">
        <v>4921</v>
      </c>
      <c r="H4171" s="14" t="s">
        <v>4926</v>
      </c>
      <c r="I4171" s="14" t="s">
        <v>4927</v>
      </c>
      <c r="J4171" s="14" t="s">
        <v>4936</v>
      </c>
      <c r="K4171" s="16">
        <v>99</v>
      </c>
    </row>
    <row r="4172" spans="1:11">
      <c r="A4172" s="12" t="s">
        <v>6863</v>
      </c>
      <c r="B4172" s="12" t="s">
        <v>8970</v>
      </c>
      <c r="C4172" s="12" t="s">
        <v>9213</v>
      </c>
      <c r="D4172" s="13" t="s">
        <v>4918</v>
      </c>
      <c r="E4172" s="13" t="s">
        <v>4919</v>
      </c>
      <c r="F4172" s="13" t="s">
        <v>9116</v>
      </c>
      <c r="G4172" s="14" t="s">
        <v>4921</v>
      </c>
      <c r="H4172" s="14" t="s">
        <v>4926</v>
      </c>
      <c r="I4172" s="14" t="s">
        <v>4927</v>
      </c>
      <c r="J4172" s="14" t="s">
        <v>4924</v>
      </c>
      <c r="K4172" s="16">
        <v>5109</v>
      </c>
    </row>
    <row r="4173" spans="1:11">
      <c r="A4173" s="12" t="s">
        <v>6863</v>
      </c>
      <c r="B4173" s="12" t="s">
        <v>8970</v>
      </c>
      <c r="C4173" s="12" t="s">
        <v>9213</v>
      </c>
      <c r="D4173" s="13" t="s">
        <v>4918</v>
      </c>
      <c r="E4173" s="13" t="s">
        <v>4943</v>
      </c>
      <c r="F4173" s="13" t="s">
        <v>9117</v>
      </c>
      <c r="G4173" s="14" t="s">
        <v>4921</v>
      </c>
      <c r="H4173" s="14" t="s">
        <v>5137</v>
      </c>
      <c r="I4173" s="14" t="s">
        <v>5530</v>
      </c>
      <c r="J4173" s="14" t="s">
        <v>4924</v>
      </c>
      <c r="K4173" s="16">
        <v>5109</v>
      </c>
    </row>
    <row r="4174" spans="1:11">
      <c r="A4174" s="12" t="s">
        <v>6863</v>
      </c>
      <c r="B4174" s="12" t="s">
        <v>8970</v>
      </c>
      <c r="C4174" s="12" t="s">
        <v>9213</v>
      </c>
      <c r="D4174" s="13" t="s">
        <v>4931</v>
      </c>
      <c r="E4174" s="13" t="s">
        <v>4932</v>
      </c>
      <c r="F4174" s="13" t="s">
        <v>9118</v>
      </c>
      <c r="G4174" s="14" t="s">
        <v>4921</v>
      </c>
      <c r="H4174" s="14" t="s">
        <v>4926</v>
      </c>
      <c r="I4174" s="14" t="s">
        <v>4927</v>
      </c>
      <c r="J4174" s="14" t="s">
        <v>5221</v>
      </c>
      <c r="K4174" s="16">
        <v>5109</v>
      </c>
    </row>
    <row r="4175" spans="1:11">
      <c r="A4175" s="12" t="s">
        <v>6863</v>
      </c>
      <c r="B4175" s="12" t="s">
        <v>8970</v>
      </c>
      <c r="C4175" s="12" t="s">
        <v>9213</v>
      </c>
      <c r="D4175" s="13" t="s">
        <v>4931</v>
      </c>
      <c r="E4175" s="13" t="s">
        <v>4961</v>
      </c>
      <c r="F4175" s="13" t="s">
        <v>9119</v>
      </c>
      <c r="G4175" s="14" t="s">
        <v>4960</v>
      </c>
      <c r="H4175" s="14"/>
      <c r="I4175" s="14"/>
      <c r="J4175" s="14" t="s">
        <v>4936</v>
      </c>
      <c r="K4175" s="16">
        <v>5109</v>
      </c>
    </row>
    <row r="4176" spans="1:11">
      <c r="A4176" s="12" t="s">
        <v>6863</v>
      </c>
      <c r="B4176" s="12" t="s">
        <v>8970</v>
      </c>
      <c r="C4176" s="12" t="s">
        <v>9213</v>
      </c>
      <c r="D4176" s="13" t="s">
        <v>4934</v>
      </c>
      <c r="E4176" s="13" t="s">
        <v>4998</v>
      </c>
      <c r="F4176" s="13" t="s">
        <v>9120</v>
      </c>
      <c r="G4176" s="14" t="s">
        <v>4921</v>
      </c>
      <c r="H4176" s="14" t="s">
        <v>4926</v>
      </c>
      <c r="I4176" s="14" t="s">
        <v>4927</v>
      </c>
      <c r="J4176" s="14" t="s">
        <v>4936</v>
      </c>
      <c r="K4176" s="16">
        <v>5109</v>
      </c>
    </row>
    <row r="4177" spans="1:11">
      <c r="A4177" s="12" t="s">
        <v>6863</v>
      </c>
      <c r="B4177" s="12" t="s">
        <v>8970</v>
      </c>
      <c r="C4177" s="12" t="s">
        <v>9213</v>
      </c>
      <c r="D4177" s="13" t="s">
        <v>4940</v>
      </c>
      <c r="E4177" s="13" t="s">
        <v>4941</v>
      </c>
      <c r="F4177" s="13" t="s">
        <v>9121</v>
      </c>
      <c r="G4177" s="14" t="s">
        <v>4942</v>
      </c>
      <c r="H4177" s="14" t="s">
        <v>4926</v>
      </c>
      <c r="I4177" s="14" t="s">
        <v>6471</v>
      </c>
      <c r="J4177" s="14" t="s">
        <v>5221</v>
      </c>
      <c r="K4177" s="16">
        <v>5109</v>
      </c>
    </row>
    <row r="4178" spans="1:11">
      <c r="A4178" s="12" t="s">
        <v>6863</v>
      </c>
      <c r="B4178" s="12" t="s">
        <v>8970</v>
      </c>
      <c r="C4178" s="12" t="s">
        <v>9214</v>
      </c>
      <c r="D4178" s="13" t="s">
        <v>4918</v>
      </c>
      <c r="E4178" s="13" t="s">
        <v>4939</v>
      </c>
      <c r="F4178" s="13" t="s">
        <v>9215</v>
      </c>
      <c r="G4178" s="14" t="s">
        <v>4921</v>
      </c>
      <c r="H4178" s="14" t="s">
        <v>5223</v>
      </c>
      <c r="I4178" s="14" t="s">
        <v>4927</v>
      </c>
      <c r="J4178" s="14" t="s">
        <v>4924</v>
      </c>
      <c r="K4178" s="16">
        <v>10</v>
      </c>
    </row>
    <row r="4179" spans="1:11">
      <c r="A4179" s="12" t="s">
        <v>6863</v>
      </c>
      <c r="B4179" s="12" t="s">
        <v>8970</v>
      </c>
      <c r="C4179" s="12" t="s">
        <v>9214</v>
      </c>
      <c r="D4179" s="13" t="s">
        <v>4918</v>
      </c>
      <c r="E4179" s="13" t="s">
        <v>4939</v>
      </c>
      <c r="F4179" s="13" t="s">
        <v>9216</v>
      </c>
      <c r="G4179" s="14" t="s">
        <v>4921</v>
      </c>
      <c r="H4179" s="14" t="s">
        <v>5223</v>
      </c>
      <c r="I4179" s="14" t="s">
        <v>4927</v>
      </c>
      <c r="J4179" s="14" t="s">
        <v>4924</v>
      </c>
      <c r="K4179" s="16">
        <v>10</v>
      </c>
    </row>
    <row r="4180" spans="1:11">
      <c r="A4180" s="12" t="s">
        <v>6863</v>
      </c>
      <c r="B4180" s="12" t="s">
        <v>8970</v>
      </c>
      <c r="C4180" s="12" t="s">
        <v>9214</v>
      </c>
      <c r="D4180" s="13" t="s">
        <v>4918</v>
      </c>
      <c r="E4180" s="13" t="s">
        <v>4939</v>
      </c>
      <c r="F4180" s="13" t="s">
        <v>9217</v>
      </c>
      <c r="G4180" s="14" t="s">
        <v>4921</v>
      </c>
      <c r="H4180" s="14" t="s">
        <v>5223</v>
      </c>
      <c r="I4180" s="14" t="s">
        <v>4927</v>
      </c>
      <c r="J4180" s="14" t="s">
        <v>4924</v>
      </c>
      <c r="K4180" s="16">
        <v>10</v>
      </c>
    </row>
    <row r="4181" spans="1:11">
      <c r="A4181" s="12" t="s">
        <v>6863</v>
      </c>
      <c r="B4181" s="12" t="s">
        <v>8970</v>
      </c>
      <c r="C4181" s="12" t="s">
        <v>9214</v>
      </c>
      <c r="D4181" s="13" t="s">
        <v>4931</v>
      </c>
      <c r="E4181" s="13" t="s">
        <v>5089</v>
      </c>
      <c r="F4181" s="13" t="s">
        <v>9218</v>
      </c>
      <c r="G4181" s="14" t="s">
        <v>4921</v>
      </c>
      <c r="H4181" s="14" t="s">
        <v>5223</v>
      </c>
      <c r="I4181" s="14" t="s">
        <v>4927</v>
      </c>
      <c r="J4181" s="14" t="s">
        <v>4924</v>
      </c>
      <c r="K4181" s="16">
        <v>10</v>
      </c>
    </row>
    <row r="4182" spans="1:11">
      <c r="A4182" s="12" t="s">
        <v>6863</v>
      </c>
      <c r="B4182" s="12" t="s">
        <v>8970</v>
      </c>
      <c r="C4182" s="12" t="s">
        <v>9214</v>
      </c>
      <c r="D4182" s="13" t="s">
        <v>4934</v>
      </c>
      <c r="E4182" s="13" t="s">
        <v>4998</v>
      </c>
      <c r="F4182" s="13" t="s">
        <v>9072</v>
      </c>
      <c r="G4182" s="14" t="s">
        <v>4921</v>
      </c>
      <c r="H4182" s="14" t="s">
        <v>4926</v>
      </c>
      <c r="I4182" s="14" t="s">
        <v>4927</v>
      </c>
      <c r="J4182" s="14" t="s">
        <v>4936</v>
      </c>
      <c r="K4182" s="16">
        <v>10</v>
      </c>
    </row>
    <row r="4183" spans="1:11">
      <c r="A4183" s="12" t="s">
        <v>6863</v>
      </c>
      <c r="B4183" s="12" t="s">
        <v>9219</v>
      </c>
      <c r="C4183" s="12" t="s">
        <v>9220</v>
      </c>
      <c r="D4183" s="13" t="s">
        <v>4918</v>
      </c>
      <c r="E4183" s="13" t="s">
        <v>4919</v>
      </c>
      <c r="F4183" s="13" t="s">
        <v>9221</v>
      </c>
      <c r="G4183" s="14" t="s">
        <v>4942</v>
      </c>
      <c r="H4183" s="14" t="s">
        <v>6925</v>
      </c>
      <c r="I4183" s="14" t="s">
        <v>4949</v>
      </c>
      <c r="J4183" s="14" t="s">
        <v>4924</v>
      </c>
      <c r="K4183" s="16">
        <v>95</v>
      </c>
    </row>
    <row r="4184" spans="1:11">
      <c r="A4184" s="12" t="s">
        <v>6863</v>
      </c>
      <c r="B4184" s="12" t="s">
        <v>9219</v>
      </c>
      <c r="C4184" s="12" t="s">
        <v>9220</v>
      </c>
      <c r="D4184" s="13" t="s">
        <v>4918</v>
      </c>
      <c r="E4184" s="13" t="s">
        <v>4919</v>
      </c>
      <c r="F4184" s="13" t="s">
        <v>9222</v>
      </c>
      <c r="G4184" s="14" t="s">
        <v>4921</v>
      </c>
      <c r="H4184" s="14" t="s">
        <v>5105</v>
      </c>
      <c r="I4184" s="14" t="s">
        <v>4927</v>
      </c>
      <c r="J4184" s="14" t="s">
        <v>4924</v>
      </c>
      <c r="K4184" s="16">
        <v>95</v>
      </c>
    </row>
    <row r="4185" spans="1:11">
      <c r="A4185" s="12" t="s">
        <v>6863</v>
      </c>
      <c r="B4185" s="12" t="s">
        <v>9219</v>
      </c>
      <c r="C4185" s="12" t="s">
        <v>9220</v>
      </c>
      <c r="D4185" s="13" t="s">
        <v>4918</v>
      </c>
      <c r="E4185" s="13" t="s">
        <v>4939</v>
      </c>
      <c r="F4185" s="13" t="s">
        <v>9223</v>
      </c>
      <c r="G4185" s="14" t="s">
        <v>4942</v>
      </c>
      <c r="H4185" s="14" t="s">
        <v>4938</v>
      </c>
      <c r="I4185" s="14" t="s">
        <v>4927</v>
      </c>
      <c r="J4185" s="14" t="s">
        <v>4924</v>
      </c>
      <c r="K4185" s="16">
        <v>95</v>
      </c>
    </row>
    <row r="4186" spans="1:11">
      <c r="A4186" s="12" t="s">
        <v>6863</v>
      </c>
      <c r="B4186" s="12" t="s">
        <v>9219</v>
      </c>
      <c r="C4186" s="12" t="s">
        <v>9220</v>
      </c>
      <c r="D4186" s="13" t="s">
        <v>4931</v>
      </c>
      <c r="E4186" s="13" t="s">
        <v>4932</v>
      </c>
      <c r="F4186" s="13" t="s">
        <v>9224</v>
      </c>
      <c r="G4186" s="14" t="s">
        <v>4921</v>
      </c>
      <c r="H4186" s="14" t="s">
        <v>5105</v>
      </c>
      <c r="I4186" s="14" t="s">
        <v>4927</v>
      </c>
      <c r="J4186" s="14" t="s">
        <v>4924</v>
      </c>
      <c r="K4186" s="16">
        <v>95</v>
      </c>
    </row>
    <row r="4187" spans="1:11">
      <c r="A4187" s="12" t="s">
        <v>6863</v>
      </c>
      <c r="B4187" s="12" t="s">
        <v>9219</v>
      </c>
      <c r="C4187" s="12" t="s">
        <v>9220</v>
      </c>
      <c r="D4187" s="13" t="s">
        <v>4931</v>
      </c>
      <c r="E4187" s="13" t="s">
        <v>5083</v>
      </c>
      <c r="F4187" s="13" t="s">
        <v>9225</v>
      </c>
      <c r="G4187" s="14" t="s">
        <v>4942</v>
      </c>
      <c r="H4187" s="14" t="s">
        <v>4938</v>
      </c>
      <c r="I4187" s="14" t="s">
        <v>4927</v>
      </c>
      <c r="J4187" s="14" t="s">
        <v>4936</v>
      </c>
      <c r="K4187" s="16">
        <v>95</v>
      </c>
    </row>
    <row r="4188" spans="1:11">
      <c r="A4188" s="12" t="s">
        <v>6863</v>
      </c>
      <c r="B4188" s="12" t="s">
        <v>9219</v>
      </c>
      <c r="C4188" s="12" t="s">
        <v>9226</v>
      </c>
      <c r="D4188" s="13" t="s">
        <v>4918</v>
      </c>
      <c r="E4188" s="13" t="s">
        <v>4919</v>
      </c>
      <c r="F4188" s="13" t="s">
        <v>9227</v>
      </c>
      <c r="G4188" s="14" t="s">
        <v>4921</v>
      </c>
      <c r="H4188" s="14" t="s">
        <v>4952</v>
      </c>
      <c r="I4188" s="14" t="s">
        <v>4927</v>
      </c>
      <c r="J4188" s="14" t="s">
        <v>4924</v>
      </c>
      <c r="K4188" s="16">
        <v>48</v>
      </c>
    </row>
    <row r="4189" spans="1:11">
      <c r="A4189" s="12" t="s">
        <v>6863</v>
      </c>
      <c r="B4189" s="12" t="s">
        <v>9219</v>
      </c>
      <c r="C4189" s="12" t="s">
        <v>9226</v>
      </c>
      <c r="D4189" s="13" t="s">
        <v>4918</v>
      </c>
      <c r="E4189" s="13" t="s">
        <v>4919</v>
      </c>
      <c r="F4189" s="13" t="s">
        <v>9228</v>
      </c>
      <c r="G4189" s="14" t="s">
        <v>4942</v>
      </c>
      <c r="H4189" s="14" t="s">
        <v>4938</v>
      </c>
      <c r="I4189" s="14" t="s">
        <v>4927</v>
      </c>
      <c r="J4189" s="14" t="s">
        <v>4924</v>
      </c>
      <c r="K4189" s="16">
        <v>48</v>
      </c>
    </row>
    <row r="4190" spans="1:11">
      <c r="A4190" s="12" t="s">
        <v>6863</v>
      </c>
      <c r="B4190" s="12" t="s">
        <v>9219</v>
      </c>
      <c r="C4190" s="12" t="s">
        <v>9226</v>
      </c>
      <c r="D4190" s="13" t="s">
        <v>4918</v>
      </c>
      <c r="E4190" s="13" t="s">
        <v>4943</v>
      </c>
      <c r="F4190" s="13" t="s">
        <v>9229</v>
      </c>
      <c r="G4190" s="14" t="s">
        <v>4942</v>
      </c>
      <c r="H4190" s="14" t="s">
        <v>4966</v>
      </c>
      <c r="I4190" s="14" t="s">
        <v>5573</v>
      </c>
      <c r="J4190" s="14" t="s">
        <v>4924</v>
      </c>
      <c r="K4190" s="16">
        <v>48</v>
      </c>
    </row>
    <row r="4191" spans="1:11">
      <c r="A4191" s="12" t="s">
        <v>6863</v>
      </c>
      <c r="B4191" s="12" t="s">
        <v>9219</v>
      </c>
      <c r="C4191" s="12" t="s">
        <v>9226</v>
      </c>
      <c r="D4191" s="13" t="s">
        <v>4931</v>
      </c>
      <c r="E4191" s="13" t="s">
        <v>4932</v>
      </c>
      <c r="F4191" s="13" t="s">
        <v>9029</v>
      </c>
      <c r="G4191" s="14" t="s">
        <v>4942</v>
      </c>
      <c r="H4191" s="14" t="s">
        <v>4938</v>
      </c>
      <c r="I4191" s="14" t="s">
        <v>4927</v>
      </c>
      <c r="J4191" s="14" t="s">
        <v>4924</v>
      </c>
      <c r="K4191" s="16">
        <v>48</v>
      </c>
    </row>
    <row r="4192" spans="1:11">
      <c r="A4192" s="12" t="s">
        <v>6863</v>
      </c>
      <c r="B4192" s="12" t="s">
        <v>9219</v>
      </c>
      <c r="C4192" s="12" t="s">
        <v>9226</v>
      </c>
      <c r="D4192" s="13" t="s">
        <v>4940</v>
      </c>
      <c r="E4192" s="13" t="s">
        <v>4941</v>
      </c>
      <c r="F4192" s="13" t="s">
        <v>9230</v>
      </c>
      <c r="G4192" s="14" t="s">
        <v>4942</v>
      </c>
      <c r="H4192" s="14" t="s">
        <v>5214</v>
      </c>
      <c r="I4192" s="14" t="s">
        <v>5126</v>
      </c>
      <c r="J4192" s="14" t="s">
        <v>4936</v>
      </c>
      <c r="K4192" s="16">
        <v>48</v>
      </c>
    </row>
    <row r="4193" spans="1:11">
      <c r="A4193" s="12" t="s">
        <v>6863</v>
      </c>
      <c r="B4193" s="12" t="s">
        <v>9219</v>
      </c>
      <c r="C4193" s="12" t="s">
        <v>9231</v>
      </c>
      <c r="D4193" s="13" t="s">
        <v>4918</v>
      </c>
      <c r="E4193" s="13" t="s">
        <v>4919</v>
      </c>
      <c r="F4193" s="13" t="s">
        <v>9232</v>
      </c>
      <c r="G4193" s="14" t="s">
        <v>4942</v>
      </c>
      <c r="H4193" s="14" t="s">
        <v>4936</v>
      </c>
      <c r="I4193" s="14" t="s">
        <v>5065</v>
      </c>
      <c r="J4193" s="14" t="s">
        <v>4924</v>
      </c>
      <c r="K4193" s="16">
        <v>28</v>
      </c>
    </row>
    <row r="4194" spans="1:11">
      <c r="A4194" s="12" t="s">
        <v>6863</v>
      </c>
      <c r="B4194" s="12" t="s">
        <v>9219</v>
      </c>
      <c r="C4194" s="12" t="s">
        <v>9231</v>
      </c>
      <c r="D4194" s="13" t="s">
        <v>4918</v>
      </c>
      <c r="E4194" s="13" t="s">
        <v>4943</v>
      </c>
      <c r="F4194" s="13" t="s">
        <v>9233</v>
      </c>
      <c r="G4194" s="14" t="s">
        <v>5004</v>
      </c>
      <c r="H4194" s="14" t="s">
        <v>4922</v>
      </c>
      <c r="I4194" s="14" t="s">
        <v>5427</v>
      </c>
      <c r="J4194" s="14" t="s">
        <v>4924</v>
      </c>
      <c r="K4194" s="16">
        <v>28</v>
      </c>
    </row>
    <row r="4195" spans="1:11">
      <c r="A4195" s="12" t="s">
        <v>6863</v>
      </c>
      <c r="B4195" s="12" t="s">
        <v>9219</v>
      </c>
      <c r="C4195" s="12" t="s">
        <v>9231</v>
      </c>
      <c r="D4195" s="13" t="s">
        <v>4931</v>
      </c>
      <c r="E4195" s="13" t="s">
        <v>4932</v>
      </c>
      <c r="F4195" s="13" t="s">
        <v>9004</v>
      </c>
      <c r="G4195" s="14" t="s">
        <v>4921</v>
      </c>
      <c r="H4195" s="14" t="s">
        <v>6925</v>
      </c>
      <c r="I4195" s="14" t="s">
        <v>4949</v>
      </c>
      <c r="J4195" s="14" t="s">
        <v>4924</v>
      </c>
      <c r="K4195" s="16">
        <v>28</v>
      </c>
    </row>
    <row r="4196" spans="1:11">
      <c r="A4196" s="12" t="s">
        <v>6863</v>
      </c>
      <c r="B4196" s="12" t="s">
        <v>9219</v>
      </c>
      <c r="C4196" s="12" t="s">
        <v>9231</v>
      </c>
      <c r="D4196" s="13" t="s">
        <v>4931</v>
      </c>
      <c r="E4196" s="13" t="s">
        <v>4961</v>
      </c>
      <c r="F4196" s="13" t="s">
        <v>9234</v>
      </c>
      <c r="G4196" s="14" t="s">
        <v>4921</v>
      </c>
      <c r="H4196" s="14" t="s">
        <v>4946</v>
      </c>
      <c r="I4196" s="14" t="s">
        <v>5573</v>
      </c>
      <c r="J4196" s="14" t="s">
        <v>4924</v>
      </c>
      <c r="K4196" s="16">
        <v>28</v>
      </c>
    </row>
    <row r="4197" spans="1:11">
      <c r="A4197" s="12" t="s">
        <v>6863</v>
      </c>
      <c r="B4197" s="12" t="s">
        <v>9219</v>
      </c>
      <c r="C4197" s="12" t="s">
        <v>9231</v>
      </c>
      <c r="D4197" s="13" t="s">
        <v>4940</v>
      </c>
      <c r="E4197" s="13" t="s">
        <v>4941</v>
      </c>
      <c r="F4197" s="13" t="s">
        <v>9235</v>
      </c>
      <c r="G4197" s="14" t="s">
        <v>4942</v>
      </c>
      <c r="H4197" s="14" t="s">
        <v>9236</v>
      </c>
      <c r="I4197" s="14" t="s">
        <v>5126</v>
      </c>
      <c r="J4197" s="14" t="s">
        <v>4936</v>
      </c>
      <c r="K4197" s="16">
        <v>28</v>
      </c>
    </row>
    <row r="4198" spans="1:11">
      <c r="A4198" s="12" t="s">
        <v>6863</v>
      </c>
      <c r="B4198" s="12" t="s">
        <v>9237</v>
      </c>
      <c r="C4198" s="12" t="s">
        <v>9238</v>
      </c>
      <c r="D4198" s="13" t="s">
        <v>4918</v>
      </c>
      <c r="E4198" s="13" t="s">
        <v>4919</v>
      </c>
      <c r="F4198" s="13" t="s">
        <v>9127</v>
      </c>
      <c r="G4198" s="14" t="s">
        <v>5004</v>
      </c>
      <c r="H4198" s="14" t="s">
        <v>4974</v>
      </c>
      <c r="I4198" s="14" t="s">
        <v>5122</v>
      </c>
      <c r="J4198" s="14" t="s">
        <v>4936</v>
      </c>
      <c r="K4198" s="16">
        <v>0</v>
      </c>
    </row>
    <row r="4199" spans="1:11">
      <c r="A4199" s="12" t="s">
        <v>6863</v>
      </c>
      <c r="B4199" s="12" t="s">
        <v>9237</v>
      </c>
      <c r="C4199" s="12" t="s">
        <v>9238</v>
      </c>
      <c r="D4199" s="13" t="s">
        <v>4918</v>
      </c>
      <c r="E4199" s="13" t="s">
        <v>4919</v>
      </c>
      <c r="F4199" s="13" t="s">
        <v>9239</v>
      </c>
      <c r="G4199" s="14" t="s">
        <v>5004</v>
      </c>
      <c r="H4199" s="14" t="s">
        <v>6267</v>
      </c>
      <c r="I4199" s="14" t="s">
        <v>6471</v>
      </c>
      <c r="J4199" s="14" t="s">
        <v>4956</v>
      </c>
      <c r="K4199" s="16">
        <v>0</v>
      </c>
    </row>
    <row r="4200" spans="1:11">
      <c r="A4200" s="12" t="s">
        <v>6863</v>
      </c>
      <c r="B4200" s="12" t="s">
        <v>9237</v>
      </c>
      <c r="C4200" s="12" t="s">
        <v>9238</v>
      </c>
      <c r="D4200" s="13" t="s">
        <v>4931</v>
      </c>
      <c r="E4200" s="13" t="s">
        <v>4961</v>
      </c>
      <c r="F4200" s="13" t="s">
        <v>9240</v>
      </c>
      <c r="G4200" s="14" t="s">
        <v>5004</v>
      </c>
      <c r="H4200" s="14" t="s">
        <v>5119</v>
      </c>
      <c r="I4200" s="14" t="s">
        <v>4927</v>
      </c>
      <c r="J4200" s="14" t="s">
        <v>4924</v>
      </c>
      <c r="K4200" s="16">
        <v>0</v>
      </c>
    </row>
    <row r="4201" spans="1:11">
      <c r="A4201" s="12" t="s">
        <v>6863</v>
      </c>
      <c r="B4201" s="12" t="s">
        <v>9237</v>
      </c>
      <c r="C4201" s="12" t="s">
        <v>9238</v>
      </c>
      <c r="D4201" s="13" t="s">
        <v>4934</v>
      </c>
      <c r="E4201" s="13" t="s">
        <v>4998</v>
      </c>
      <c r="F4201" s="13" t="s">
        <v>5151</v>
      </c>
      <c r="G4201" s="14" t="s">
        <v>4921</v>
      </c>
      <c r="H4201" s="14" t="s">
        <v>4926</v>
      </c>
      <c r="I4201" s="14" t="s">
        <v>4927</v>
      </c>
      <c r="J4201" s="14" t="s">
        <v>4936</v>
      </c>
      <c r="K4201" s="16">
        <v>0</v>
      </c>
    </row>
    <row r="4202" spans="1:11">
      <c r="A4202" s="12" t="s">
        <v>6863</v>
      </c>
      <c r="B4202" s="12" t="s">
        <v>9237</v>
      </c>
      <c r="C4202" s="12" t="s">
        <v>9238</v>
      </c>
      <c r="D4202" s="13" t="s">
        <v>4940</v>
      </c>
      <c r="E4202" s="13" t="s">
        <v>4941</v>
      </c>
      <c r="F4202" s="13" t="s">
        <v>9241</v>
      </c>
      <c r="G4202" s="14" t="s">
        <v>4921</v>
      </c>
      <c r="H4202" s="14" t="s">
        <v>6976</v>
      </c>
      <c r="I4202" s="14" t="s">
        <v>6471</v>
      </c>
      <c r="J4202" s="14" t="s">
        <v>4924</v>
      </c>
      <c r="K4202" s="16">
        <v>0</v>
      </c>
    </row>
    <row r="4203" spans="1:11">
      <c r="A4203" s="12" t="s">
        <v>6863</v>
      </c>
      <c r="B4203" s="12" t="s">
        <v>9242</v>
      </c>
      <c r="C4203" s="12" t="s">
        <v>9243</v>
      </c>
      <c r="D4203" s="13" t="s">
        <v>4918</v>
      </c>
      <c r="E4203" s="13" t="s">
        <v>4919</v>
      </c>
      <c r="F4203" s="13" t="s">
        <v>9244</v>
      </c>
      <c r="G4203" s="14" t="s">
        <v>4942</v>
      </c>
      <c r="H4203" s="14" t="s">
        <v>6925</v>
      </c>
      <c r="I4203" s="14" t="s">
        <v>5065</v>
      </c>
      <c r="J4203" s="14" t="s">
        <v>5221</v>
      </c>
      <c r="K4203" s="16">
        <v>8</v>
      </c>
    </row>
    <row r="4204" spans="1:11">
      <c r="A4204" s="12" t="s">
        <v>6863</v>
      </c>
      <c r="B4204" s="12" t="s">
        <v>9242</v>
      </c>
      <c r="C4204" s="12" t="s">
        <v>9243</v>
      </c>
      <c r="D4204" s="13" t="s">
        <v>4918</v>
      </c>
      <c r="E4204" s="13" t="s">
        <v>4939</v>
      </c>
      <c r="F4204" s="13" t="s">
        <v>9245</v>
      </c>
      <c r="G4204" s="14" t="s">
        <v>4921</v>
      </c>
      <c r="H4204" s="14" t="s">
        <v>4938</v>
      </c>
      <c r="I4204" s="14" t="s">
        <v>4927</v>
      </c>
      <c r="J4204" s="14" t="s">
        <v>5221</v>
      </c>
      <c r="K4204" s="16">
        <v>8</v>
      </c>
    </row>
    <row r="4205" spans="1:11">
      <c r="A4205" s="12" t="s">
        <v>6863</v>
      </c>
      <c r="B4205" s="12" t="s">
        <v>9242</v>
      </c>
      <c r="C4205" s="12" t="s">
        <v>9243</v>
      </c>
      <c r="D4205" s="13" t="s">
        <v>4918</v>
      </c>
      <c r="E4205" s="13" t="s">
        <v>4943</v>
      </c>
      <c r="F4205" s="13" t="s">
        <v>9246</v>
      </c>
      <c r="G4205" s="14" t="s">
        <v>4942</v>
      </c>
      <c r="H4205" s="14" t="s">
        <v>4938</v>
      </c>
      <c r="I4205" s="14" t="s">
        <v>4927</v>
      </c>
      <c r="J4205" s="14" t="s">
        <v>4936</v>
      </c>
      <c r="K4205" s="16">
        <v>8</v>
      </c>
    </row>
    <row r="4206" spans="1:11">
      <c r="A4206" s="12" t="s">
        <v>6863</v>
      </c>
      <c r="B4206" s="12" t="s">
        <v>9242</v>
      </c>
      <c r="C4206" s="12" t="s">
        <v>9243</v>
      </c>
      <c r="D4206" s="13" t="s">
        <v>4931</v>
      </c>
      <c r="E4206" s="13" t="s">
        <v>4932</v>
      </c>
      <c r="F4206" s="13" t="s">
        <v>9247</v>
      </c>
      <c r="G4206" s="14" t="s">
        <v>4921</v>
      </c>
      <c r="H4206" s="14" t="s">
        <v>5007</v>
      </c>
      <c r="I4206" s="14" t="s">
        <v>4947</v>
      </c>
      <c r="J4206" s="14" t="s">
        <v>4924</v>
      </c>
      <c r="K4206" s="16">
        <v>8</v>
      </c>
    </row>
    <row r="4207" spans="1:11">
      <c r="A4207" s="12" t="s">
        <v>6863</v>
      </c>
      <c r="B4207" s="12" t="s">
        <v>9242</v>
      </c>
      <c r="C4207" s="12" t="s">
        <v>9243</v>
      </c>
      <c r="D4207" s="13" t="s">
        <v>4931</v>
      </c>
      <c r="E4207" s="13" t="s">
        <v>4932</v>
      </c>
      <c r="F4207" s="13" t="s">
        <v>9248</v>
      </c>
      <c r="G4207" s="14" t="s">
        <v>4921</v>
      </c>
      <c r="H4207" s="14" t="s">
        <v>4926</v>
      </c>
      <c r="I4207" s="14" t="s">
        <v>4927</v>
      </c>
      <c r="J4207" s="14" t="s">
        <v>4924</v>
      </c>
      <c r="K4207" s="16">
        <v>8</v>
      </c>
    </row>
    <row r="4208" spans="1:11">
      <c r="A4208" s="12" t="s">
        <v>6863</v>
      </c>
      <c r="B4208" s="12" t="s">
        <v>9242</v>
      </c>
      <c r="C4208" s="12" t="s">
        <v>9243</v>
      </c>
      <c r="D4208" s="13" t="s">
        <v>4934</v>
      </c>
      <c r="E4208" s="13" t="s">
        <v>4998</v>
      </c>
      <c r="F4208" s="13" t="s">
        <v>9249</v>
      </c>
      <c r="G4208" s="14" t="s">
        <v>4921</v>
      </c>
      <c r="H4208" s="14" t="s">
        <v>4926</v>
      </c>
      <c r="I4208" s="14" t="s">
        <v>4927</v>
      </c>
      <c r="J4208" s="14" t="s">
        <v>4936</v>
      </c>
      <c r="K4208" s="16">
        <v>8</v>
      </c>
    </row>
    <row r="4209" spans="1:11">
      <c r="A4209" s="12" t="s">
        <v>6863</v>
      </c>
      <c r="B4209" s="12" t="s">
        <v>9242</v>
      </c>
      <c r="C4209" s="12" t="s">
        <v>9250</v>
      </c>
      <c r="D4209" s="13" t="s">
        <v>4918</v>
      </c>
      <c r="E4209" s="13" t="s">
        <v>4919</v>
      </c>
      <c r="F4209" s="13" t="s">
        <v>9251</v>
      </c>
      <c r="G4209" s="14" t="s">
        <v>4921</v>
      </c>
      <c r="H4209" s="14" t="s">
        <v>5175</v>
      </c>
      <c r="I4209" s="14" t="s">
        <v>5834</v>
      </c>
      <c r="J4209" s="14" t="s">
        <v>4924</v>
      </c>
      <c r="K4209" s="16">
        <v>16</v>
      </c>
    </row>
    <row r="4210" spans="1:11">
      <c r="A4210" s="12" t="s">
        <v>6863</v>
      </c>
      <c r="B4210" s="12" t="s">
        <v>9242</v>
      </c>
      <c r="C4210" s="12" t="s">
        <v>9250</v>
      </c>
      <c r="D4210" s="13" t="s">
        <v>4918</v>
      </c>
      <c r="E4210" s="13" t="s">
        <v>4919</v>
      </c>
      <c r="F4210" s="13" t="s">
        <v>9252</v>
      </c>
      <c r="G4210" s="14" t="s">
        <v>4921</v>
      </c>
      <c r="H4210" s="14" t="s">
        <v>9253</v>
      </c>
      <c r="I4210" s="14" t="s">
        <v>5834</v>
      </c>
      <c r="J4210" s="14" t="s">
        <v>4924</v>
      </c>
      <c r="K4210" s="16">
        <v>16</v>
      </c>
    </row>
    <row r="4211" spans="1:11">
      <c r="A4211" s="12" t="s">
        <v>6863</v>
      </c>
      <c r="B4211" s="12" t="s">
        <v>9242</v>
      </c>
      <c r="C4211" s="12" t="s">
        <v>9250</v>
      </c>
      <c r="D4211" s="13" t="s">
        <v>4918</v>
      </c>
      <c r="E4211" s="13" t="s">
        <v>4939</v>
      </c>
      <c r="F4211" s="13" t="s">
        <v>9254</v>
      </c>
      <c r="G4211" s="14" t="s">
        <v>4942</v>
      </c>
      <c r="H4211" s="14" t="s">
        <v>4966</v>
      </c>
      <c r="I4211" s="14" t="s">
        <v>5059</v>
      </c>
      <c r="J4211" s="14" t="s">
        <v>4924</v>
      </c>
      <c r="K4211" s="16">
        <v>16</v>
      </c>
    </row>
    <row r="4212" spans="1:11">
      <c r="A4212" s="12" t="s">
        <v>6863</v>
      </c>
      <c r="B4212" s="12" t="s">
        <v>9242</v>
      </c>
      <c r="C4212" s="12" t="s">
        <v>9250</v>
      </c>
      <c r="D4212" s="13" t="s">
        <v>4931</v>
      </c>
      <c r="E4212" s="13" t="s">
        <v>4961</v>
      </c>
      <c r="F4212" s="13" t="s">
        <v>9255</v>
      </c>
      <c r="G4212" s="14" t="s">
        <v>4921</v>
      </c>
      <c r="H4212" s="14" t="s">
        <v>4936</v>
      </c>
      <c r="I4212" s="14" t="s">
        <v>4947</v>
      </c>
      <c r="J4212" s="14" t="s">
        <v>4924</v>
      </c>
      <c r="K4212" s="16">
        <v>16</v>
      </c>
    </row>
    <row r="4213" spans="1:11">
      <c r="A4213" s="12" t="s">
        <v>6863</v>
      </c>
      <c r="B4213" s="12" t="s">
        <v>9242</v>
      </c>
      <c r="C4213" s="12" t="s">
        <v>9250</v>
      </c>
      <c r="D4213" s="13" t="s">
        <v>4934</v>
      </c>
      <c r="E4213" s="13" t="s">
        <v>4998</v>
      </c>
      <c r="F4213" s="13" t="s">
        <v>9256</v>
      </c>
      <c r="G4213" s="14" t="s">
        <v>4921</v>
      </c>
      <c r="H4213" s="14" t="s">
        <v>6050</v>
      </c>
      <c r="I4213" s="14" t="s">
        <v>4927</v>
      </c>
      <c r="J4213" s="14" t="s">
        <v>4936</v>
      </c>
      <c r="K4213" s="16">
        <v>16</v>
      </c>
    </row>
    <row r="4214" spans="1:11">
      <c r="A4214" s="12" t="s">
        <v>6863</v>
      </c>
      <c r="B4214" s="12" t="s">
        <v>9242</v>
      </c>
      <c r="C4214" s="12" t="s">
        <v>9257</v>
      </c>
      <c r="D4214" s="13" t="s">
        <v>4918</v>
      </c>
      <c r="E4214" s="13" t="s">
        <v>4919</v>
      </c>
      <c r="F4214" s="13" t="s">
        <v>9258</v>
      </c>
      <c r="G4214" s="14" t="s">
        <v>4921</v>
      </c>
      <c r="H4214" s="14" t="s">
        <v>4952</v>
      </c>
      <c r="I4214" s="14" t="s">
        <v>4927</v>
      </c>
      <c r="J4214" s="14" t="s">
        <v>4924</v>
      </c>
      <c r="K4214" s="16">
        <v>130.479963</v>
      </c>
    </row>
    <row r="4215" spans="1:11">
      <c r="A4215" s="12" t="s">
        <v>6863</v>
      </c>
      <c r="B4215" s="12" t="s">
        <v>9242</v>
      </c>
      <c r="C4215" s="12" t="s">
        <v>9257</v>
      </c>
      <c r="D4215" s="13" t="s">
        <v>4918</v>
      </c>
      <c r="E4215" s="13" t="s">
        <v>4919</v>
      </c>
      <c r="F4215" s="13" t="s">
        <v>9258</v>
      </c>
      <c r="G4215" s="14" t="s">
        <v>4921</v>
      </c>
      <c r="H4215" s="14" t="s">
        <v>4952</v>
      </c>
      <c r="I4215" s="14" t="s">
        <v>4927</v>
      </c>
      <c r="J4215" s="14" t="s">
        <v>4924</v>
      </c>
      <c r="K4215" s="16">
        <v>231</v>
      </c>
    </row>
    <row r="4216" spans="1:11">
      <c r="A4216" s="12" t="s">
        <v>6863</v>
      </c>
      <c r="B4216" s="12" t="s">
        <v>9242</v>
      </c>
      <c r="C4216" s="12" t="s">
        <v>9257</v>
      </c>
      <c r="D4216" s="13" t="s">
        <v>4918</v>
      </c>
      <c r="E4216" s="13" t="s">
        <v>4919</v>
      </c>
      <c r="F4216" s="13" t="s">
        <v>9259</v>
      </c>
      <c r="G4216" s="14" t="s">
        <v>4921</v>
      </c>
      <c r="H4216" s="14" t="s">
        <v>4952</v>
      </c>
      <c r="I4216" s="14" t="s">
        <v>4927</v>
      </c>
      <c r="J4216" s="14" t="s">
        <v>4924</v>
      </c>
      <c r="K4216" s="16">
        <v>130.479963</v>
      </c>
    </row>
    <row r="4217" spans="1:11">
      <c r="A4217" s="12" t="s">
        <v>6863</v>
      </c>
      <c r="B4217" s="12" t="s">
        <v>9242</v>
      </c>
      <c r="C4217" s="12" t="s">
        <v>9257</v>
      </c>
      <c r="D4217" s="13" t="s">
        <v>4918</v>
      </c>
      <c r="E4217" s="13" t="s">
        <v>4919</v>
      </c>
      <c r="F4217" s="13" t="s">
        <v>9259</v>
      </c>
      <c r="G4217" s="14" t="s">
        <v>4921</v>
      </c>
      <c r="H4217" s="14" t="s">
        <v>4952</v>
      </c>
      <c r="I4217" s="14" t="s">
        <v>4927</v>
      </c>
      <c r="J4217" s="14" t="s">
        <v>4924</v>
      </c>
      <c r="K4217" s="16">
        <v>231</v>
      </c>
    </row>
    <row r="4218" spans="1:11">
      <c r="A4218" s="12" t="s">
        <v>6863</v>
      </c>
      <c r="B4218" s="12" t="s">
        <v>9242</v>
      </c>
      <c r="C4218" s="12" t="s">
        <v>9257</v>
      </c>
      <c r="D4218" s="13" t="s">
        <v>4918</v>
      </c>
      <c r="E4218" s="13" t="s">
        <v>4919</v>
      </c>
      <c r="F4218" s="13" t="s">
        <v>9260</v>
      </c>
      <c r="G4218" s="14" t="s">
        <v>4921</v>
      </c>
      <c r="H4218" s="14" t="s">
        <v>4952</v>
      </c>
      <c r="I4218" s="14" t="s">
        <v>4927</v>
      </c>
      <c r="J4218" s="14" t="s">
        <v>4924</v>
      </c>
      <c r="K4218" s="16">
        <v>130.479963</v>
      </c>
    </row>
    <row r="4219" spans="1:11">
      <c r="A4219" s="12" t="s">
        <v>6863</v>
      </c>
      <c r="B4219" s="12" t="s">
        <v>9242</v>
      </c>
      <c r="C4219" s="12" t="s">
        <v>9257</v>
      </c>
      <c r="D4219" s="13" t="s">
        <v>4918</v>
      </c>
      <c r="E4219" s="13" t="s">
        <v>4919</v>
      </c>
      <c r="F4219" s="13" t="s">
        <v>9260</v>
      </c>
      <c r="G4219" s="14" t="s">
        <v>4921</v>
      </c>
      <c r="H4219" s="14" t="s">
        <v>4952</v>
      </c>
      <c r="I4219" s="14" t="s">
        <v>4927</v>
      </c>
      <c r="J4219" s="14" t="s">
        <v>4924</v>
      </c>
      <c r="K4219" s="16">
        <v>231</v>
      </c>
    </row>
    <row r="4220" spans="1:11">
      <c r="A4220" s="12" t="s">
        <v>6863</v>
      </c>
      <c r="B4220" s="12" t="s">
        <v>9242</v>
      </c>
      <c r="C4220" s="12" t="s">
        <v>9257</v>
      </c>
      <c r="D4220" s="13" t="s">
        <v>4931</v>
      </c>
      <c r="E4220" s="13" t="s">
        <v>4961</v>
      </c>
      <c r="F4220" s="13" t="s">
        <v>9261</v>
      </c>
      <c r="G4220" s="14" t="s">
        <v>4921</v>
      </c>
      <c r="H4220" s="14" t="s">
        <v>5037</v>
      </c>
      <c r="I4220" s="14" t="s">
        <v>4927</v>
      </c>
      <c r="J4220" s="14" t="s">
        <v>4936</v>
      </c>
      <c r="K4220" s="16">
        <v>130.479963</v>
      </c>
    </row>
    <row r="4221" spans="1:11">
      <c r="A4221" s="12" t="s">
        <v>6863</v>
      </c>
      <c r="B4221" s="12" t="s">
        <v>9242</v>
      </c>
      <c r="C4221" s="12" t="s">
        <v>9257</v>
      </c>
      <c r="D4221" s="13" t="s">
        <v>4931</v>
      </c>
      <c r="E4221" s="13" t="s">
        <v>4961</v>
      </c>
      <c r="F4221" s="13" t="s">
        <v>9261</v>
      </c>
      <c r="G4221" s="14" t="s">
        <v>4921</v>
      </c>
      <c r="H4221" s="14" t="s">
        <v>5037</v>
      </c>
      <c r="I4221" s="14" t="s">
        <v>4927</v>
      </c>
      <c r="J4221" s="14" t="s">
        <v>4936</v>
      </c>
      <c r="K4221" s="16">
        <v>231</v>
      </c>
    </row>
    <row r="4222" spans="1:11">
      <c r="A4222" s="12" t="s">
        <v>6863</v>
      </c>
      <c r="B4222" s="12" t="s">
        <v>9242</v>
      </c>
      <c r="C4222" s="12" t="s">
        <v>9257</v>
      </c>
      <c r="D4222" s="13" t="s">
        <v>4931</v>
      </c>
      <c r="E4222" s="13" t="s">
        <v>4961</v>
      </c>
      <c r="F4222" s="13" t="s">
        <v>9262</v>
      </c>
      <c r="G4222" s="14" t="s">
        <v>4921</v>
      </c>
      <c r="H4222" s="14" t="s">
        <v>4926</v>
      </c>
      <c r="I4222" s="14" t="s">
        <v>4927</v>
      </c>
      <c r="J4222" s="14" t="s">
        <v>4936</v>
      </c>
      <c r="K4222" s="16">
        <v>130.479963</v>
      </c>
    </row>
    <row r="4223" spans="1:11">
      <c r="A4223" s="12" t="s">
        <v>6863</v>
      </c>
      <c r="B4223" s="12" t="s">
        <v>9242</v>
      </c>
      <c r="C4223" s="12" t="s">
        <v>9257</v>
      </c>
      <c r="D4223" s="13" t="s">
        <v>4931</v>
      </c>
      <c r="E4223" s="13" t="s">
        <v>4961</v>
      </c>
      <c r="F4223" s="13" t="s">
        <v>9262</v>
      </c>
      <c r="G4223" s="14" t="s">
        <v>4921</v>
      </c>
      <c r="H4223" s="14" t="s">
        <v>4926</v>
      </c>
      <c r="I4223" s="14" t="s">
        <v>4927</v>
      </c>
      <c r="J4223" s="14" t="s">
        <v>4936</v>
      </c>
      <c r="K4223" s="16">
        <v>231</v>
      </c>
    </row>
    <row r="4224" spans="1:11">
      <c r="A4224" s="12" t="s">
        <v>6863</v>
      </c>
      <c r="B4224" s="12" t="s">
        <v>9242</v>
      </c>
      <c r="C4224" s="12" t="s">
        <v>9257</v>
      </c>
      <c r="D4224" s="13" t="s">
        <v>4931</v>
      </c>
      <c r="E4224" s="13" t="s">
        <v>4961</v>
      </c>
      <c r="F4224" s="13" t="s">
        <v>9263</v>
      </c>
      <c r="G4224" s="14" t="s">
        <v>4921</v>
      </c>
      <c r="H4224" s="14" t="s">
        <v>4952</v>
      </c>
      <c r="I4224" s="14" t="s">
        <v>4927</v>
      </c>
      <c r="J4224" s="14" t="s">
        <v>4936</v>
      </c>
      <c r="K4224" s="16">
        <v>130.479963</v>
      </c>
    </row>
    <row r="4225" spans="1:11">
      <c r="A4225" s="12" t="s">
        <v>6863</v>
      </c>
      <c r="B4225" s="12" t="s">
        <v>9242</v>
      </c>
      <c r="C4225" s="12" t="s">
        <v>9257</v>
      </c>
      <c r="D4225" s="13" t="s">
        <v>4931</v>
      </c>
      <c r="E4225" s="13" t="s">
        <v>4961</v>
      </c>
      <c r="F4225" s="13" t="s">
        <v>9263</v>
      </c>
      <c r="G4225" s="14" t="s">
        <v>4921</v>
      </c>
      <c r="H4225" s="14" t="s">
        <v>4952</v>
      </c>
      <c r="I4225" s="14" t="s">
        <v>4927</v>
      </c>
      <c r="J4225" s="14" t="s">
        <v>4936</v>
      </c>
      <c r="K4225" s="16">
        <v>231</v>
      </c>
    </row>
    <row r="4226" spans="1:11">
      <c r="A4226" s="12" t="s">
        <v>6863</v>
      </c>
      <c r="B4226" s="12" t="s">
        <v>9242</v>
      </c>
      <c r="C4226" s="12" t="s">
        <v>9264</v>
      </c>
      <c r="D4226" s="13" t="s">
        <v>4918</v>
      </c>
      <c r="E4226" s="13" t="s">
        <v>4919</v>
      </c>
      <c r="F4226" s="13" t="s">
        <v>9258</v>
      </c>
      <c r="G4226" s="14" t="s">
        <v>4921</v>
      </c>
      <c r="H4226" s="14" t="s">
        <v>4952</v>
      </c>
      <c r="I4226" s="14" t="s">
        <v>4927</v>
      </c>
      <c r="J4226" s="14" t="s">
        <v>4924</v>
      </c>
      <c r="K4226" s="16">
        <v>0.7016</v>
      </c>
    </row>
    <row r="4227" spans="1:11">
      <c r="A4227" s="12" t="s">
        <v>6863</v>
      </c>
      <c r="B4227" s="12" t="s">
        <v>9242</v>
      </c>
      <c r="C4227" s="12" t="s">
        <v>9264</v>
      </c>
      <c r="D4227" s="13" t="s">
        <v>4918</v>
      </c>
      <c r="E4227" s="13" t="s">
        <v>4919</v>
      </c>
      <c r="F4227" s="13" t="s">
        <v>9258</v>
      </c>
      <c r="G4227" s="14" t="s">
        <v>4921</v>
      </c>
      <c r="H4227" s="14" t="s">
        <v>4952</v>
      </c>
      <c r="I4227" s="14" t="s">
        <v>4927</v>
      </c>
      <c r="J4227" s="14" t="s">
        <v>4924</v>
      </c>
      <c r="K4227" s="16">
        <v>79</v>
      </c>
    </row>
    <row r="4228" spans="1:11">
      <c r="A4228" s="12" t="s">
        <v>6863</v>
      </c>
      <c r="B4228" s="12" t="s">
        <v>9242</v>
      </c>
      <c r="C4228" s="12" t="s">
        <v>9264</v>
      </c>
      <c r="D4228" s="13" t="s">
        <v>4918</v>
      </c>
      <c r="E4228" s="13" t="s">
        <v>4919</v>
      </c>
      <c r="F4228" s="13" t="s">
        <v>9259</v>
      </c>
      <c r="G4228" s="14" t="s">
        <v>4921</v>
      </c>
      <c r="H4228" s="14" t="s">
        <v>4952</v>
      </c>
      <c r="I4228" s="14" t="s">
        <v>4927</v>
      </c>
      <c r="J4228" s="14" t="s">
        <v>4924</v>
      </c>
      <c r="K4228" s="16">
        <v>0.7016</v>
      </c>
    </row>
    <row r="4229" spans="1:11">
      <c r="A4229" s="12" t="s">
        <v>6863</v>
      </c>
      <c r="B4229" s="12" t="s">
        <v>9242</v>
      </c>
      <c r="C4229" s="12" t="s">
        <v>9264</v>
      </c>
      <c r="D4229" s="13" t="s">
        <v>4918</v>
      </c>
      <c r="E4229" s="13" t="s">
        <v>4919</v>
      </c>
      <c r="F4229" s="13" t="s">
        <v>9259</v>
      </c>
      <c r="G4229" s="14" t="s">
        <v>4921</v>
      </c>
      <c r="H4229" s="14" t="s">
        <v>4952</v>
      </c>
      <c r="I4229" s="14" t="s">
        <v>4927</v>
      </c>
      <c r="J4229" s="14" t="s">
        <v>4924</v>
      </c>
      <c r="K4229" s="16">
        <v>79</v>
      </c>
    </row>
    <row r="4230" spans="1:11">
      <c r="A4230" s="12" t="s">
        <v>6863</v>
      </c>
      <c r="B4230" s="12" t="s">
        <v>9242</v>
      </c>
      <c r="C4230" s="12" t="s">
        <v>9264</v>
      </c>
      <c r="D4230" s="13" t="s">
        <v>4918</v>
      </c>
      <c r="E4230" s="13" t="s">
        <v>4919</v>
      </c>
      <c r="F4230" s="13" t="s">
        <v>9260</v>
      </c>
      <c r="G4230" s="14" t="s">
        <v>4921</v>
      </c>
      <c r="H4230" s="14" t="s">
        <v>4952</v>
      </c>
      <c r="I4230" s="14" t="s">
        <v>4927</v>
      </c>
      <c r="J4230" s="14" t="s">
        <v>4924</v>
      </c>
      <c r="K4230" s="16">
        <v>0.7016</v>
      </c>
    </row>
    <row r="4231" spans="1:11">
      <c r="A4231" s="12" t="s">
        <v>6863</v>
      </c>
      <c r="B4231" s="12" t="s">
        <v>9242</v>
      </c>
      <c r="C4231" s="12" t="s">
        <v>9264</v>
      </c>
      <c r="D4231" s="13" t="s">
        <v>4918</v>
      </c>
      <c r="E4231" s="13" t="s">
        <v>4919</v>
      </c>
      <c r="F4231" s="13" t="s">
        <v>9260</v>
      </c>
      <c r="G4231" s="14" t="s">
        <v>4921</v>
      </c>
      <c r="H4231" s="14" t="s">
        <v>4952</v>
      </c>
      <c r="I4231" s="14" t="s">
        <v>4927</v>
      </c>
      <c r="J4231" s="14" t="s">
        <v>4924</v>
      </c>
      <c r="K4231" s="16">
        <v>79</v>
      </c>
    </row>
    <row r="4232" spans="1:11">
      <c r="A4232" s="12" t="s">
        <v>6863</v>
      </c>
      <c r="B4232" s="12" t="s">
        <v>9242</v>
      </c>
      <c r="C4232" s="12" t="s">
        <v>9264</v>
      </c>
      <c r="D4232" s="13" t="s">
        <v>4931</v>
      </c>
      <c r="E4232" s="13" t="s">
        <v>4961</v>
      </c>
      <c r="F4232" s="13" t="s">
        <v>9261</v>
      </c>
      <c r="G4232" s="14" t="s">
        <v>4921</v>
      </c>
      <c r="H4232" s="14" t="s">
        <v>5037</v>
      </c>
      <c r="I4232" s="14" t="s">
        <v>4927</v>
      </c>
      <c r="J4232" s="14" t="s">
        <v>4936</v>
      </c>
      <c r="K4232" s="16">
        <v>0.7016</v>
      </c>
    </row>
    <row r="4233" spans="1:11">
      <c r="A4233" s="12" t="s">
        <v>6863</v>
      </c>
      <c r="B4233" s="12" t="s">
        <v>9242</v>
      </c>
      <c r="C4233" s="12" t="s">
        <v>9264</v>
      </c>
      <c r="D4233" s="13" t="s">
        <v>4931</v>
      </c>
      <c r="E4233" s="13" t="s">
        <v>4961</v>
      </c>
      <c r="F4233" s="13" t="s">
        <v>9261</v>
      </c>
      <c r="G4233" s="14" t="s">
        <v>4921</v>
      </c>
      <c r="H4233" s="14" t="s">
        <v>5037</v>
      </c>
      <c r="I4233" s="14" t="s">
        <v>4927</v>
      </c>
      <c r="J4233" s="14" t="s">
        <v>4936</v>
      </c>
      <c r="K4233" s="16">
        <v>79</v>
      </c>
    </row>
    <row r="4234" spans="1:11">
      <c r="A4234" s="12" t="s">
        <v>6863</v>
      </c>
      <c r="B4234" s="12" t="s">
        <v>9242</v>
      </c>
      <c r="C4234" s="12" t="s">
        <v>9264</v>
      </c>
      <c r="D4234" s="13" t="s">
        <v>4931</v>
      </c>
      <c r="E4234" s="13" t="s">
        <v>4961</v>
      </c>
      <c r="F4234" s="13" t="s">
        <v>9262</v>
      </c>
      <c r="G4234" s="14" t="s">
        <v>4921</v>
      </c>
      <c r="H4234" s="14" t="s">
        <v>4926</v>
      </c>
      <c r="I4234" s="14" t="s">
        <v>4927</v>
      </c>
      <c r="J4234" s="14" t="s">
        <v>4936</v>
      </c>
      <c r="K4234" s="16">
        <v>0.7016</v>
      </c>
    </row>
    <row r="4235" spans="1:11">
      <c r="A4235" s="12" t="s">
        <v>6863</v>
      </c>
      <c r="B4235" s="12" t="s">
        <v>9242</v>
      </c>
      <c r="C4235" s="12" t="s">
        <v>9264</v>
      </c>
      <c r="D4235" s="13" t="s">
        <v>4931</v>
      </c>
      <c r="E4235" s="13" t="s">
        <v>4961</v>
      </c>
      <c r="F4235" s="13" t="s">
        <v>9262</v>
      </c>
      <c r="G4235" s="14" t="s">
        <v>4921</v>
      </c>
      <c r="H4235" s="14" t="s">
        <v>4926</v>
      </c>
      <c r="I4235" s="14" t="s">
        <v>4927</v>
      </c>
      <c r="J4235" s="14" t="s">
        <v>4936</v>
      </c>
      <c r="K4235" s="16">
        <v>79</v>
      </c>
    </row>
    <row r="4236" spans="1:11">
      <c r="A4236" s="12" t="s">
        <v>6863</v>
      </c>
      <c r="B4236" s="12" t="s">
        <v>9242</v>
      </c>
      <c r="C4236" s="12" t="s">
        <v>9264</v>
      </c>
      <c r="D4236" s="13" t="s">
        <v>4931</v>
      </c>
      <c r="E4236" s="13" t="s">
        <v>4961</v>
      </c>
      <c r="F4236" s="13" t="s">
        <v>9263</v>
      </c>
      <c r="G4236" s="14" t="s">
        <v>4921</v>
      </c>
      <c r="H4236" s="14" t="s">
        <v>4952</v>
      </c>
      <c r="I4236" s="14" t="s">
        <v>4927</v>
      </c>
      <c r="J4236" s="14" t="s">
        <v>4936</v>
      </c>
      <c r="K4236" s="16">
        <v>0.7016</v>
      </c>
    </row>
    <row r="4237" spans="1:11">
      <c r="A4237" s="12" t="s">
        <v>6863</v>
      </c>
      <c r="B4237" s="12" t="s">
        <v>9242</v>
      </c>
      <c r="C4237" s="12" t="s">
        <v>9264</v>
      </c>
      <c r="D4237" s="13" t="s">
        <v>4931</v>
      </c>
      <c r="E4237" s="13" t="s">
        <v>4961</v>
      </c>
      <c r="F4237" s="13" t="s">
        <v>9263</v>
      </c>
      <c r="G4237" s="14" t="s">
        <v>4921</v>
      </c>
      <c r="H4237" s="14" t="s">
        <v>4952</v>
      </c>
      <c r="I4237" s="14" t="s">
        <v>4927</v>
      </c>
      <c r="J4237" s="14" t="s">
        <v>4936</v>
      </c>
      <c r="K4237" s="16">
        <v>79</v>
      </c>
    </row>
    <row r="4238" spans="1:11">
      <c r="A4238" s="12" t="s">
        <v>6863</v>
      </c>
      <c r="B4238" s="12" t="s">
        <v>9242</v>
      </c>
      <c r="C4238" s="12" t="s">
        <v>9265</v>
      </c>
      <c r="D4238" s="13"/>
      <c r="E4238" s="13"/>
      <c r="F4238" s="13"/>
      <c r="G4238" s="14"/>
      <c r="H4238" s="14"/>
      <c r="I4238" s="14"/>
      <c r="J4238" s="14"/>
      <c r="K4238" s="16">
        <v>6251.04</v>
      </c>
    </row>
    <row r="4239" spans="1:11">
      <c r="A4239" s="12" t="s">
        <v>6863</v>
      </c>
      <c r="B4239" s="12" t="s">
        <v>9266</v>
      </c>
      <c r="C4239" s="12" t="s">
        <v>9067</v>
      </c>
      <c r="D4239" s="13" t="s">
        <v>4918</v>
      </c>
      <c r="E4239" s="13" t="s">
        <v>4939</v>
      </c>
      <c r="F4239" s="13" t="s">
        <v>9267</v>
      </c>
      <c r="G4239" s="14" t="s">
        <v>4921</v>
      </c>
      <c r="H4239" s="14" t="s">
        <v>5223</v>
      </c>
      <c r="I4239" s="14" t="s">
        <v>4927</v>
      </c>
      <c r="J4239" s="14" t="s">
        <v>4924</v>
      </c>
      <c r="K4239" s="16">
        <v>100</v>
      </c>
    </row>
    <row r="4240" spans="1:11">
      <c r="A4240" s="12" t="s">
        <v>6863</v>
      </c>
      <c r="B4240" s="12" t="s">
        <v>9266</v>
      </c>
      <c r="C4240" s="12" t="s">
        <v>9067</v>
      </c>
      <c r="D4240" s="13" t="s">
        <v>4918</v>
      </c>
      <c r="E4240" s="13" t="s">
        <v>4939</v>
      </c>
      <c r="F4240" s="13" t="s">
        <v>9268</v>
      </c>
      <c r="G4240" s="14" t="s">
        <v>4921</v>
      </c>
      <c r="H4240" s="14" t="s">
        <v>5007</v>
      </c>
      <c r="I4240" s="14" t="s">
        <v>4947</v>
      </c>
      <c r="J4240" s="14" t="s">
        <v>4924</v>
      </c>
      <c r="K4240" s="16">
        <v>100</v>
      </c>
    </row>
    <row r="4241" spans="1:11">
      <c r="A4241" s="12" t="s">
        <v>6863</v>
      </c>
      <c r="B4241" s="12" t="s">
        <v>9266</v>
      </c>
      <c r="C4241" s="12" t="s">
        <v>9067</v>
      </c>
      <c r="D4241" s="13" t="s">
        <v>4918</v>
      </c>
      <c r="E4241" s="13" t="s">
        <v>4939</v>
      </c>
      <c r="F4241" s="13" t="s">
        <v>9269</v>
      </c>
      <c r="G4241" s="14" t="s">
        <v>4921</v>
      </c>
      <c r="H4241" s="14" t="s">
        <v>5223</v>
      </c>
      <c r="I4241" s="14" t="s">
        <v>4927</v>
      </c>
      <c r="J4241" s="14" t="s">
        <v>4924</v>
      </c>
      <c r="K4241" s="16">
        <v>100</v>
      </c>
    </row>
    <row r="4242" spans="1:11">
      <c r="A4242" s="12" t="s">
        <v>6863</v>
      </c>
      <c r="B4242" s="12" t="s">
        <v>9266</v>
      </c>
      <c r="C4242" s="12" t="s">
        <v>9067</v>
      </c>
      <c r="D4242" s="13" t="s">
        <v>4931</v>
      </c>
      <c r="E4242" s="13" t="s">
        <v>5089</v>
      </c>
      <c r="F4242" s="13" t="s">
        <v>9270</v>
      </c>
      <c r="G4242" s="14" t="s">
        <v>4921</v>
      </c>
      <c r="H4242" s="14" t="s">
        <v>5037</v>
      </c>
      <c r="I4242" s="14" t="s">
        <v>4927</v>
      </c>
      <c r="J4242" s="14" t="s">
        <v>4924</v>
      </c>
      <c r="K4242" s="16">
        <v>100</v>
      </c>
    </row>
    <row r="4243" spans="1:11">
      <c r="A4243" s="12" t="s">
        <v>6863</v>
      </c>
      <c r="B4243" s="12" t="s">
        <v>9266</v>
      </c>
      <c r="C4243" s="12" t="s">
        <v>9067</v>
      </c>
      <c r="D4243" s="13" t="s">
        <v>4934</v>
      </c>
      <c r="E4243" s="13" t="s">
        <v>4934</v>
      </c>
      <c r="F4243" s="13" t="s">
        <v>9072</v>
      </c>
      <c r="G4243" s="14" t="s">
        <v>4921</v>
      </c>
      <c r="H4243" s="14" t="s">
        <v>4926</v>
      </c>
      <c r="I4243" s="14" t="s">
        <v>4927</v>
      </c>
      <c r="J4243" s="14" t="s">
        <v>4936</v>
      </c>
      <c r="K4243" s="16">
        <v>100</v>
      </c>
    </row>
    <row r="4244" spans="1:11">
      <c r="A4244" s="12" t="s">
        <v>6863</v>
      </c>
      <c r="B4244" s="12" t="s">
        <v>9266</v>
      </c>
      <c r="C4244" s="12" t="s">
        <v>9271</v>
      </c>
      <c r="D4244" s="13"/>
      <c r="E4244" s="13"/>
      <c r="F4244" s="13"/>
      <c r="G4244" s="14"/>
      <c r="H4244" s="14"/>
      <c r="I4244" s="14"/>
      <c r="J4244" s="14"/>
      <c r="K4244" s="16">
        <v>6.803308</v>
      </c>
    </row>
    <row r="4245" spans="1:11">
      <c r="A4245" s="12" t="s">
        <v>6863</v>
      </c>
      <c r="B4245" s="12" t="s">
        <v>9266</v>
      </c>
      <c r="C4245" s="12" t="s">
        <v>9272</v>
      </c>
      <c r="D4245" s="13" t="s">
        <v>4918</v>
      </c>
      <c r="E4245" s="13" t="s">
        <v>4919</v>
      </c>
      <c r="F4245" s="13" t="s">
        <v>9273</v>
      </c>
      <c r="G4245" s="14" t="s">
        <v>4921</v>
      </c>
      <c r="H4245" s="14" t="s">
        <v>4988</v>
      </c>
      <c r="I4245" s="14" t="s">
        <v>4947</v>
      </c>
      <c r="J4245" s="14" t="s">
        <v>4924</v>
      </c>
      <c r="K4245" s="16">
        <v>71.55192</v>
      </c>
    </row>
    <row r="4246" spans="1:11">
      <c r="A4246" s="12" t="s">
        <v>6863</v>
      </c>
      <c r="B4246" s="12" t="s">
        <v>9266</v>
      </c>
      <c r="C4246" s="12" t="s">
        <v>9272</v>
      </c>
      <c r="D4246" s="13" t="s">
        <v>4918</v>
      </c>
      <c r="E4246" s="13" t="s">
        <v>4919</v>
      </c>
      <c r="F4246" s="13" t="s">
        <v>9273</v>
      </c>
      <c r="G4246" s="14" t="s">
        <v>4921</v>
      </c>
      <c r="H4246" s="14" t="s">
        <v>4988</v>
      </c>
      <c r="I4246" s="14" t="s">
        <v>4947</v>
      </c>
      <c r="J4246" s="14" t="s">
        <v>4924</v>
      </c>
      <c r="K4246" s="16">
        <v>80</v>
      </c>
    </row>
    <row r="4247" spans="1:11">
      <c r="A4247" s="12" t="s">
        <v>6863</v>
      </c>
      <c r="B4247" s="12" t="s">
        <v>9266</v>
      </c>
      <c r="C4247" s="12" t="s">
        <v>9272</v>
      </c>
      <c r="D4247" s="13" t="s">
        <v>4918</v>
      </c>
      <c r="E4247" s="13" t="s">
        <v>4919</v>
      </c>
      <c r="F4247" s="13" t="s">
        <v>9274</v>
      </c>
      <c r="G4247" s="14" t="s">
        <v>4942</v>
      </c>
      <c r="H4247" s="14" t="s">
        <v>4958</v>
      </c>
      <c r="I4247" s="14" t="s">
        <v>5065</v>
      </c>
      <c r="J4247" s="14" t="s">
        <v>4924</v>
      </c>
      <c r="K4247" s="16">
        <v>71.55192</v>
      </c>
    </row>
    <row r="4248" spans="1:11">
      <c r="A4248" s="12" t="s">
        <v>6863</v>
      </c>
      <c r="B4248" s="12" t="s">
        <v>9266</v>
      </c>
      <c r="C4248" s="12" t="s">
        <v>9272</v>
      </c>
      <c r="D4248" s="13" t="s">
        <v>4918</v>
      </c>
      <c r="E4248" s="13" t="s">
        <v>4919</v>
      </c>
      <c r="F4248" s="13" t="s">
        <v>9274</v>
      </c>
      <c r="G4248" s="14" t="s">
        <v>4942</v>
      </c>
      <c r="H4248" s="14" t="s">
        <v>4958</v>
      </c>
      <c r="I4248" s="14" t="s">
        <v>5065</v>
      </c>
      <c r="J4248" s="14" t="s">
        <v>4924</v>
      </c>
      <c r="K4248" s="16">
        <v>80</v>
      </c>
    </row>
    <row r="4249" spans="1:11">
      <c r="A4249" s="12" t="s">
        <v>6863</v>
      </c>
      <c r="B4249" s="12" t="s">
        <v>9266</v>
      </c>
      <c r="C4249" s="12" t="s">
        <v>9272</v>
      </c>
      <c r="D4249" s="13" t="s">
        <v>4918</v>
      </c>
      <c r="E4249" s="13" t="s">
        <v>4919</v>
      </c>
      <c r="F4249" s="13" t="s">
        <v>9275</v>
      </c>
      <c r="G4249" s="14" t="s">
        <v>4942</v>
      </c>
      <c r="H4249" s="14" t="s">
        <v>9276</v>
      </c>
      <c r="I4249" s="14" t="s">
        <v>6873</v>
      </c>
      <c r="J4249" s="14" t="s">
        <v>4924</v>
      </c>
      <c r="K4249" s="16">
        <v>71.55192</v>
      </c>
    </row>
    <row r="4250" spans="1:11">
      <c r="A4250" s="12" t="s">
        <v>6863</v>
      </c>
      <c r="B4250" s="12" t="s">
        <v>9266</v>
      </c>
      <c r="C4250" s="12" t="s">
        <v>9272</v>
      </c>
      <c r="D4250" s="13" t="s">
        <v>4918</v>
      </c>
      <c r="E4250" s="13" t="s">
        <v>4919</v>
      </c>
      <c r="F4250" s="13" t="s">
        <v>9275</v>
      </c>
      <c r="G4250" s="14" t="s">
        <v>4942</v>
      </c>
      <c r="H4250" s="14" t="s">
        <v>9276</v>
      </c>
      <c r="I4250" s="14" t="s">
        <v>6873</v>
      </c>
      <c r="J4250" s="14" t="s">
        <v>4924</v>
      </c>
      <c r="K4250" s="16">
        <v>80</v>
      </c>
    </row>
    <row r="4251" spans="1:11">
      <c r="A4251" s="12" t="s">
        <v>6863</v>
      </c>
      <c r="B4251" s="12" t="s">
        <v>9266</v>
      </c>
      <c r="C4251" s="12" t="s">
        <v>9272</v>
      </c>
      <c r="D4251" s="13" t="s">
        <v>4931</v>
      </c>
      <c r="E4251" s="13" t="s">
        <v>4961</v>
      </c>
      <c r="F4251" s="13" t="s">
        <v>9277</v>
      </c>
      <c r="G4251" s="14" t="s">
        <v>4921</v>
      </c>
      <c r="H4251" s="14" t="s">
        <v>5037</v>
      </c>
      <c r="I4251" s="14" t="s">
        <v>4927</v>
      </c>
      <c r="J4251" s="14" t="s">
        <v>4924</v>
      </c>
      <c r="K4251" s="16">
        <v>71.55192</v>
      </c>
    </row>
    <row r="4252" spans="1:11">
      <c r="A4252" s="12" t="s">
        <v>6863</v>
      </c>
      <c r="B4252" s="12" t="s">
        <v>9266</v>
      </c>
      <c r="C4252" s="12" t="s">
        <v>9272</v>
      </c>
      <c r="D4252" s="13" t="s">
        <v>4931</v>
      </c>
      <c r="E4252" s="13" t="s">
        <v>4961</v>
      </c>
      <c r="F4252" s="13" t="s">
        <v>9277</v>
      </c>
      <c r="G4252" s="14" t="s">
        <v>4921</v>
      </c>
      <c r="H4252" s="14" t="s">
        <v>5037</v>
      </c>
      <c r="I4252" s="14" t="s">
        <v>4927</v>
      </c>
      <c r="J4252" s="14" t="s">
        <v>4924</v>
      </c>
      <c r="K4252" s="16">
        <v>80</v>
      </c>
    </row>
    <row r="4253" spans="1:11">
      <c r="A4253" s="12" t="s">
        <v>6863</v>
      </c>
      <c r="B4253" s="12" t="s">
        <v>9266</v>
      </c>
      <c r="C4253" s="12" t="s">
        <v>9272</v>
      </c>
      <c r="D4253" s="13" t="s">
        <v>4934</v>
      </c>
      <c r="E4253" s="13" t="s">
        <v>4998</v>
      </c>
      <c r="F4253" s="13" t="s">
        <v>5442</v>
      </c>
      <c r="G4253" s="14" t="s">
        <v>4921</v>
      </c>
      <c r="H4253" s="14" t="s">
        <v>4926</v>
      </c>
      <c r="I4253" s="14" t="s">
        <v>4927</v>
      </c>
      <c r="J4253" s="14" t="s">
        <v>4936</v>
      </c>
      <c r="K4253" s="16">
        <v>71.55192</v>
      </c>
    </row>
    <row r="4254" spans="1:11">
      <c r="A4254" s="12" t="s">
        <v>6863</v>
      </c>
      <c r="B4254" s="12" t="s">
        <v>9266</v>
      </c>
      <c r="C4254" s="12" t="s">
        <v>9272</v>
      </c>
      <c r="D4254" s="13" t="s">
        <v>4934</v>
      </c>
      <c r="E4254" s="13" t="s">
        <v>4998</v>
      </c>
      <c r="F4254" s="13" t="s">
        <v>5442</v>
      </c>
      <c r="G4254" s="14" t="s">
        <v>4921</v>
      </c>
      <c r="H4254" s="14" t="s">
        <v>4926</v>
      </c>
      <c r="I4254" s="14" t="s">
        <v>4927</v>
      </c>
      <c r="J4254" s="14" t="s">
        <v>4936</v>
      </c>
      <c r="K4254" s="16">
        <v>80</v>
      </c>
    </row>
    <row r="4255" spans="1:11">
      <c r="A4255" s="12" t="s">
        <v>6863</v>
      </c>
      <c r="B4255" s="12" t="s">
        <v>9266</v>
      </c>
      <c r="C4255" s="12" t="s">
        <v>9278</v>
      </c>
      <c r="D4255" s="13" t="s">
        <v>4918</v>
      </c>
      <c r="E4255" s="13" t="s">
        <v>4919</v>
      </c>
      <c r="F4255" s="13" t="s">
        <v>9279</v>
      </c>
      <c r="G4255" s="14" t="s">
        <v>4921</v>
      </c>
      <c r="H4255" s="14" t="s">
        <v>4988</v>
      </c>
      <c r="I4255" s="14" t="s">
        <v>4947</v>
      </c>
      <c r="J4255" s="14" t="s">
        <v>4924</v>
      </c>
      <c r="K4255" s="16">
        <v>3.348</v>
      </c>
    </row>
    <row r="4256" spans="1:11">
      <c r="A4256" s="12" t="s">
        <v>6863</v>
      </c>
      <c r="B4256" s="12" t="s">
        <v>9266</v>
      </c>
      <c r="C4256" s="12" t="s">
        <v>9278</v>
      </c>
      <c r="D4256" s="13" t="s">
        <v>4918</v>
      </c>
      <c r="E4256" s="13" t="s">
        <v>4919</v>
      </c>
      <c r="F4256" s="13" t="s">
        <v>9279</v>
      </c>
      <c r="G4256" s="14" t="s">
        <v>4921</v>
      </c>
      <c r="H4256" s="14" t="s">
        <v>4988</v>
      </c>
      <c r="I4256" s="14" t="s">
        <v>4947</v>
      </c>
      <c r="J4256" s="14" t="s">
        <v>4924</v>
      </c>
      <c r="K4256" s="16">
        <v>40</v>
      </c>
    </row>
    <row r="4257" spans="1:11">
      <c r="A4257" s="12" t="s">
        <v>6863</v>
      </c>
      <c r="B4257" s="12" t="s">
        <v>9266</v>
      </c>
      <c r="C4257" s="12" t="s">
        <v>9278</v>
      </c>
      <c r="D4257" s="13" t="s">
        <v>4918</v>
      </c>
      <c r="E4257" s="13" t="s">
        <v>4919</v>
      </c>
      <c r="F4257" s="13" t="s">
        <v>9280</v>
      </c>
      <c r="G4257" s="14" t="s">
        <v>4942</v>
      </c>
      <c r="H4257" s="14" t="s">
        <v>4958</v>
      </c>
      <c r="I4257" s="14" t="s">
        <v>5065</v>
      </c>
      <c r="J4257" s="14" t="s">
        <v>4924</v>
      </c>
      <c r="K4257" s="16">
        <v>3.348</v>
      </c>
    </row>
    <row r="4258" spans="1:11">
      <c r="A4258" s="12" t="s">
        <v>6863</v>
      </c>
      <c r="B4258" s="12" t="s">
        <v>9266</v>
      </c>
      <c r="C4258" s="12" t="s">
        <v>9278</v>
      </c>
      <c r="D4258" s="13" t="s">
        <v>4918</v>
      </c>
      <c r="E4258" s="13" t="s">
        <v>4919</v>
      </c>
      <c r="F4258" s="13" t="s">
        <v>9280</v>
      </c>
      <c r="G4258" s="14" t="s">
        <v>4942</v>
      </c>
      <c r="H4258" s="14" t="s">
        <v>4958</v>
      </c>
      <c r="I4258" s="14" t="s">
        <v>5065</v>
      </c>
      <c r="J4258" s="14" t="s">
        <v>4924</v>
      </c>
      <c r="K4258" s="16">
        <v>40</v>
      </c>
    </row>
    <row r="4259" spans="1:11">
      <c r="A4259" s="12" t="s">
        <v>6863</v>
      </c>
      <c r="B4259" s="12" t="s">
        <v>9266</v>
      </c>
      <c r="C4259" s="12" t="s">
        <v>9278</v>
      </c>
      <c r="D4259" s="13" t="s">
        <v>4918</v>
      </c>
      <c r="E4259" s="13" t="s">
        <v>4939</v>
      </c>
      <c r="F4259" s="13" t="s">
        <v>9281</v>
      </c>
      <c r="G4259" s="14" t="s">
        <v>4942</v>
      </c>
      <c r="H4259" s="14" t="s">
        <v>9282</v>
      </c>
      <c r="I4259" s="14" t="s">
        <v>6873</v>
      </c>
      <c r="J4259" s="14" t="s">
        <v>4924</v>
      </c>
      <c r="K4259" s="16">
        <v>3.348</v>
      </c>
    </row>
    <row r="4260" spans="1:11">
      <c r="A4260" s="12" t="s">
        <v>6863</v>
      </c>
      <c r="B4260" s="12" t="s">
        <v>9266</v>
      </c>
      <c r="C4260" s="12" t="s">
        <v>9278</v>
      </c>
      <c r="D4260" s="13" t="s">
        <v>4918</v>
      </c>
      <c r="E4260" s="13" t="s">
        <v>4939</v>
      </c>
      <c r="F4260" s="13" t="s">
        <v>9281</v>
      </c>
      <c r="G4260" s="14" t="s">
        <v>4942</v>
      </c>
      <c r="H4260" s="14" t="s">
        <v>9282</v>
      </c>
      <c r="I4260" s="14" t="s">
        <v>6873</v>
      </c>
      <c r="J4260" s="14" t="s">
        <v>4924</v>
      </c>
      <c r="K4260" s="16">
        <v>40</v>
      </c>
    </row>
    <row r="4261" spans="1:11">
      <c r="A4261" s="12" t="s">
        <v>6863</v>
      </c>
      <c r="B4261" s="12" t="s">
        <v>9266</v>
      </c>
      <c r="C4261" s="12" t="s">
        <v>9278</v>
      </c>
      <c r="D4261" s="13" t="s">
        <v>4931</v>
      </c>
      <c r="E4261" s="13" t="s">
        <v>4961</v>
      </c>
      <c r="F4261" s="13" t="s">
        <v>9283</v>
      </c>
      <c r="G4261" s="14" t="s">
        <v>4921</v>
      </c>
      <c r="H4261" s="14" t="s">
        <v>5037</v>
      </c>
      <c r="I4261" s="14" t="s">
        <v>4927</v>
      </c>
      <c r="J4261" s="14" t="s">
        <v>4924</v>
      </c>
      <c r="K4261" s="16">
        <v>3.348</v>
      </c>
    </row>
    <row r="4262" spans="1:11">
      <c r="A4262" s="12" t="s">
        <v>6863</v>
      </c>
      <c r="B4262" s="12" t="s">
        <v>9266</v>
      </c>
      <c r="C4262" s="12" t="s">
        <v>9278</v>
      </c>
      <c r="D4262" s="13" t="s">
        <v>4931</v>
      </c>
      <c r="E4262" s="13" t="s">
        <v>4961</v>
      </c>
      <c r="F4262" s="13" t="s">
        <v>9283</v>
      </c>
      <c r="G4262" s="14" t="s">
        <v>4921</v>
      </c>
      <c r="H4262" s="14" t="s">
        <v>5037</v>
      </c>
      <c r="I4262" s="14" t="s">
        <v>4927</v>
      </c>
      <c r="J4262" s="14" t="s">
        <v>4924</v>
      </c>
      <c r="K4262" s="16">
        <v>40</v>
      </c>
    </row>
    <row r="4263" spans="1:11">
      <c r="A4263" s="12" t="s">
        <v>6863</v>
      </c>
      <c r="B4263" s="12" t="s">
        <v>9266</v>
      </c>
      <c r="C4263" s="12" t="s">
        <v>9278</v>
      </c>
      <c r="D4263" s="13" t="s">
        <v>4934</v>
      </c>
      <c r="E4263" s="13" t="s">
        <v>4998</v>
      </c>
      <c r="F4263" s="13" t="s">
        <v>5442</v>
      </c>
      <c r="G4263" s="14" t="s">
        <v>4921</v>
      </c>
      <c r="H4263" s="14" t="s">
        <v>4926</v>
      </c>
      <c r="I4263" s="14" t="s">
        <v>4927</v>
      </c>
      <c r="J4263" s="14" t="s">
        <v>4936</v>
      </c>
      <c r="K4263" s="16">
        <v>3.348</v>
      </c>
    </row>
    <row r="4264" spans="1:11">
      <c r="A4264" s="12" t="s">
        <v>6863</v>
      </c>
      <c r="B4264" s="12" t="s">
        <v>9266</v>
      </c>
      <c r="C4264" s="12" t="s">
        <v>9278</v>
      </c>
      <c r="D4264" s="13" t="s">
        <v>4934</v>
      </c>
      <c r="E4264" s="13" t="s">
        <v>4998</v>
      </c>
      <c r="F4264" s="13" t="s">
        <v>5442</v>
      </c>
      <c r="G4264" s="14" t="s">
        <v>4921</v>
      </c>
      <c r="H4264" s="14" t="s">
        <v>4926</v>
      </c>
      <c r="I4264" s="14" t="s">
        <v>4927</v>
      </c>
      <c r="J4264" s="14" t="s">
        <v>4936</v>
      </c>
      <c r="K4264" s="16">
        <v>40</v>
      </c>
    </row>
    <row r="4265" spans="1:11">
      <c r="A4265" s="12" t="s">
        <v>6863</v>
      </c>
      <c r="B4265" s="12" t="s">
        <v>9266</v>
      </c>
      <c r="C4265" s="12" t="s">
        <v>9284</v>
      </c>
      <c r="D4265" s="13" t="s">
        <v>4918</v>
      </c>
      <c r="E4265" s="13" t="s">
        <v>4919</v>
      </c>
      <c r="F4265" s="13" t="s">
        <v>9285</v>
      </c>
      <c r="G4265" s="14" t="s">
        <v>4921</v>
      </c>
      <c r="H4265" s="14" t="s">
        <v>4988</v>
      </c>
      <c r="I4265" s="14" t="s">
        <v>4947</v>
      </c>
      <c r="J4265" s="14" t="s">
        <v>4936</v>
      </c>
      <c r="K4265" s="16">
        <v>50</v>
      </c>
    </row>
    <row r="4266" spans="1:11">
      <c r="A4266" s="12" t="s">
        <v>6863</v>
      </c>
      <c r="B4266" s="12" t="s">
        <v>9266</v>
      </c>
      <c r="C4266" s="12" t="s">
        <v>9284</v>
      </c>
      <c r="D4266" s="13" t="s">
        <v>4918</v>
      </c>
      <c r="E4266" s="13" t="s">
        <v>4919</v>
      </c>
      <c r="F4266" s="13" t="s">
        <v>9286</v>
      </c>
      <c r="G4266" s="14" t="s">
        <v>4921</v>
      </c>
      <c r="H4266" s="14" t="s">
        <v>4974</v>
      </c>
      <c r="I4266" s="14" t="s">
        <v>5109</v>
      </c>
      <c r="J4266" s="14" t="s">
        <v>4924</v>
      </c>
      <c r="K4266" s="16">
        <v>50</v>
      </c>
    </row>
    <row r="4267" spans="1:11">
      <c r="A4267" s="12" t="s">
        <v>6863</v>
      </c>
      <c r="B4267" s="12" t="s">
        <v>9266</v>
      </c>
      <c r="C4267" s="12" t="s">
        <v>9284</v>
      </c>
      <c r="D4267" s="13" t="s">
        <v>4918</v>
      </c>
      <c r="E4267" s="13" t="s">
        <v>4919</v>
      </c>
      <c r="F4267" s="13" t="s">
        <v>9287</v>
      </c>
      <c r="G4267" s="14" t="s">
        <v>4921</v>
      </c>
      <c r="H4267" s="14" t="s">
        <v>5007</v>
      </c>
      <c r="I4267" s="14" t="s">
        <v>4949</v>
      </c>
      <c r="J4267" s="14" t="s">
        <v>4924</v>
      </c>
      <c r="K4267" s="16">
        <v>50</v>
      </c>
    </row>
    <row r="4268" spans="1:11">
      <c r="A4268" s="12" t="s">
        <v>6863</v>
      </c>
      <c r="B4268" s="12" t="s">
        <v>9266</v>
      </c>
      <c r="C4268" s="12" t="s">
        <v>9284</v>
      </c>
      <c r="D4268" s="13" t="s">
        <v>4931</v>
      </c>
      <c r="E4268" s="13" t="s">
        <v>4932</v>
      </c>
      <c r="F4268" s="13" t="s">
        <v>9288</v>
      </c>
      <c r="G4268" s="14" t="s">
        <v>4921</v>
      </c>
      <c r="H4268" s="14" t="s">
        <v>4936</v>
      </c>
      <c r="I4268" s="14" t="s">
        <v>4947</v>
      </c>
      <c r="J4268" s="14" t="s">
        <v>4924</v>
      </c>
      <c r="K4268" s="16">
        <v>50</v>
      </c>
    </row>
    <row r="4269" spans="1:11">
      <c r="A4269" s="12" t="s">
        <v>6863</v>
      </c>
      <c r="B4269" s="12" t="s">
        <v>9266</v>
      </c>
      <c r="C4269" s="12" t="s">
        <v>9284</v>
      </c>
      <c r="D4269" s="13" t="s">
        <v>4931</v>
      </c>
      <c r="E4269" s="13" t="s">
        <v>4932</v>
      </c>
      <c r="F4269" s="13" t="s">
        <v>9289</v>
      </c>
      <c r="G4269" s="14" t="s">
        <v>4921</v>
      </c>
      <c r="H4269" s="14" t="s">
        <v>4922</v>
      </c>
      <c r="I4269" s="14" t="s">
        <v>4947</v>
      </c>
      <c r="J4269" s="14" t="s">
        <v>4924</v>
      </c>
      <c r="K4269" s="16">
        <v>50</v>
      </c>
    </row>
    <row r="4270" spans="1:11">
      <c r="A4270" s="12" t="s">
        <v>6863</v>
      </c>
      <c r="B4270" s="12" t="s">
        <v>9290</v>
      </c>
      <c r="C4270" s="12" t="s">
        <v>9291</v>
      </c>
      <c r="D4270" s="13" t="s">
        <v>4918</v>
      </c>
      <c r="E4270" s="13" t="s">
        <v>4919</v>
      </c>
      <c r="F4270" s="13" t="s">
        <v>7799</v>
      </c>
      <c r="G4270" s="14" t="s">
        <v>4921</v>
      </c>
      <c r="H4270" s="14" t="s">
        <v>9292</v>
      </c>
      <c r="I4270" s="14" t="s">
        <v>5131</v>
      </c>
      <c r="J4270" s="14" t="s">
        <v>4924</v>
      </c>
      <c r="K4270" s="16">
        <v>32</v>
      </c>
    </row>
    <row r="4271" spans="1:11">
      <c r="A4271" s="12" t="s">
        <v>6863</v>
      </c>
      <c r="B4271" s="12" t="s">
        <v>9290</v>
      </c>
      <c r="C4271" s="12" t="s">
        <v>9291</v>
      </c>
      <c r="D4271" s="13" t="s">
        <v>4918</v>
      </c>
      <c r="E4271" s="13" t="s">
        <v>4919</v>
      </c>
      <c r="F4271" s="13" t="s">
        <v>9293</v>
      </c>
      <c r="G4271" s="14" t="s">
        <v>4921</v>
      </c>
      <c r="H4271" s="14" t="s">
        <v>4938</v>
      </c>
      <c r="I4271" s="14" t="s">
        <v>4927</v>
      </c>
      <c r="J4271" s="14" t="s">
        <v>4924</v>
      </c>
      <c r="K4271" s="16">
        <v>32</v>
      </c>
    </row>
    <row r="4272" spans="1:11">
      <c r="A4272" s="12" t="s">
        <v>6863</v>
      </c>
      <c r="B4272" s="12" t="s">
        <v>9290</v>
      </c>
      <c r="C4272" s="12" t="s">
        <v>9291</v>
      </c>
      <c r="D4272" s="13" t="s">
        <v>4918</v>
      </c>
      <c r="E4272" s="13" t="s">
        <v>4939</v>
      </c>
      <c r="F4272" s="13" t="s">
        <v>9294</v>
      </c>
      <c r="G4272" s="14" t="s">
        <v>4921</v>
      </c>
      <c r="H4272" s="14" t="s">
        <v>4926</v>
      </c>
      <c r="I4272" s="14" t="s">
        <v>4927</v>
      </c>
      <c r="J4272" s="14" t="s">
        <v>4924</v>
      </c>
      <c r="K4272" s="16">
        <v>32</v>
      </c>
    </row>
    <row r="4273" spans="1:11">
      <c r="A4273" s="12" t="s">
        <v>6863</v>
      </c>
      <c r="B4273" s="12" t="s">
        <v>9290</v>
      </c>
      <c r="C4273" s="12" t="s">
        <v>9291</v>
      </c>
      <c r="D4273" s="13" t="s">
        <v>4931</v>
      </c>
      <c r="E4273" s="13" t="s">
        <v>4932</v>
      </c>
      <c r="F4273" s="13" t="s">
        <v>9295</v>
      </c>
      <c r="G4273" s="14" t="s">
        <v>4942</v>
      </c>
      <c r="H4273" s="14" t="s">
        <v>4966</v>
      </c>
      <c r="I4273" s="14" t="s">
        <v>5573</v>
      </c>
      <c r="J4273" s="14" t="s">
        <v>4924</v>
      </c>
      <c r="K4273" s="16">
        <v>32</v>
      </c>
    </row>
    <row r="4274" spans="1:11">
      <c r="A4274" s="12" t="s">
        <v>6863</v>
      </c>
      <c r="B4274" s="12" t="s">
        <v>9290</v>
      </c>
      <c r="C4274" s="12" t="s">
        <v>9291</v>
      </c>
      <c r="D4274" s="13" t="s">
        <v>4934</v>
      </c>
      <c r="E4274" s="13" t="s">
        <v>4998</v>
      </c>
      <c r="F4274" s="13" t="s">
        <v>9296</v>
      </c>
      <c r="G4274" s="14" t="s">
        <v>4921</v>
      </c>
      <c r="H4274" s="14" t="s">
        <v>4952</v>
      </c>
      <c r="I4274" s="14" t="s">
        <v>4927</v>
      </c>
      <c r="J4274" s="14" t="s">
        <v>4936</v>
      </c>
      <c r="K4274" s="16">
        <v>32</v>
      </c>
    </row>
    <row r="4275" spans="1:11">
      <c r="A4275" s="12" t="s">
        <v>6863</v>
      </c>
      <c r="B4275" s="12" t="s">
        <v>9297</v>
      </c>
      <c r="C4275" s="12" t="s">
        <v>9298</v>
      </c>
      <c r="D4275" s="13" t="s">
        <v>4918</v>
      </c>
      <c r="E4275" s="13" t="s">
        <v>4919</v>
      </c>
      <c r="F4275" s="13" t="s">
        <v>9299</v>
      </c>
      <c r="G4275" s="14" t="s">
        <v>4921</v>
      </c>
      <c r="H4275" s="14" t="s">
        <v>4946</v>
      </c>
      <c r="I4275" s="14" t="s">
        <v>7779</v>
      </c>
      <c r="J4275" s="14" t="s">
        <v>4924</v>
      </c>
      <c r="K4275" s="16">
        <v>0</v>
      </c>
    </row>
    <row r="4276" spans="1:11">
      <c r="A4276" s="12" t="s">
        <v>6863</v>
      </c>
      <c r="B4276" s="12" t="s">
        <v>9297</v>
      </c>
      <c r="C4276" s="12" t="s">
        <v>9298</v>
      </c>
      <c r="D4276" s="13" t="s">
        <v>4918</v>
      </c>
      <c r="E4276" s="13" t="s">
        <v>4939</v>
      </c>
      <c r="F4276" s="13" t="s">
        <v>9300</v>
      </c>
      <c r="G4276" s="14" t="s">
        <v>4921</v>
      </c>
      <c r="H4276" s="14" t="s">
        <v>5007</v>
      </c>
      <c r="I4276" s="14" t="s">
        <v>4947</v>
      </c>
      <c r="J4276" s="14" t="s">
        <v>4956</v>
      </c>
      <c r="K4276" s="16">
        <v>0</v>
      </c>
    </row>
    <row r="4277" spans="1:11">
      <c r="A4277" s="12" t="s">
        <v>6863</v>
      </c>
      <c r="B4277" s="12" t="s">
        <v>9297</v>
      </c>
      <c r="C4277" s="12" t="s">
        <v>9298</v>
      </c>
      <c r="D4277" s="13" t="s">
        <v>4918</v>
      </c>
      <c r="E4277" s="13" t="s">
        <v>5112</v>
      </c>
      <c r="F4277" s="13" t="s">
        <v>9301</v>
      </c>
      <c r="G4277" s="14" t="s">
        <v>4921</v>
      </c>
      <c r="H4277" s="14" t="s">
        <v>5056</v>
      </c>
      <c r="I4277" s="14" t="s">
        <v>4927</v>
      </c>
      <c r="J4277" s="14" t="s">
        <v>4936</v>
      </c>
      <c r="K4277" s="16">
        <v>0</v>
      </c>
    </row>
    <row r="4278" spans="1:11">
      <c r="A4278" s="12" t="s">
        <v>6863</v>
      </c>
      <c r="B4278" s="12" t="s">
        <v>9297</v>
      </c>
      <c r="C4278" s="12" t="s">
        <v>9298</v>
      </c>
      <c r="D4278" s="13" t="s">
        <v>4931</v>
      </c>
      <c r="E4278" s="13" t="s">
        <v>4961</v>
      </c>
      <c r="F4278" s="13" t="s">
        <v>9302</v>
      </c>
      <c r="G4278" s="14" t="s">
        <v>4921</v>
      </c>
      <c r="H4278" s="14" t="s">
        <v>4974</v>
      </c>
      <c r="I4278" s="14" t="s">
        <v>4927</v>
      </c>
      <c r="J4278" s="14" t="s">
        <v>4924</v>
      </c>
      <c r="K4278" s="16">
        <v>0</v>
      </c>
    </row>
    <row r="4279" spans="1:11">
      <c r="A4279" s="12" t="s">
        <v>6863</v>
      </c>
      <c r="B4279" s="12" t="s">
        <v>9297</v>
      </c>
      <c r="C4279" s="12" t="s">
        <v>9298</v>
      </c>
      <c r="D4279" s="13" t="s">
        <v>4934</v>
      </c>
      <c r="E4279" s="13" t="s">
        <v>4998</v>
      </c>
      <c r="F4279" s="13" t="s">
        <v>5151</v>
      </c>
      <c r="G4279" s="14" t="s">
        <v>4921</v>
      </c>
      <c r="H4279" s="14" t="s">
        <v>4926</v>
      </c>
      <c r="I4279" s="14" t="s">
        <v>4927</v>
      </c>
      <c r="J4279" s="14" t="s">
        <v>4936</v>
      </c>
      <c r="K4279" s="16">
        <v>0</v>
      </c>
    </row>
    <row r="4280" spans="1:11">
      <c r="A4280" s="12" t="s">
        <v>6863</v>
      </c>
      <c r="B4280" s="12" t="s">
        <v>9297</v>
      </c>
      <c r="C4280" s="12" t="s">
        <v>9303</v>
      </c>
      <c r="D4280" s="13" t="s">
        <v>4918</v>
      </c>
      <c r="E4280" s="13" t="s">
        <v>4919</v>
      </c>
      <c r="F4280" s="13" t="s">
        <v>9304</v>
      </c>
      <c r="G4280" s="14" t="s">
        <v>4921</v>
      </c>
      <c r="H4280" s="14" t="s">
        <v>5300</v>
      </c>
      <c r="I4280" s="14" t="s">
        <v>6205</v>
      </c>
      <c r="J4280" s="14" t="s">
        <v>4956</v>
      </c>
      <c r="K4280" s="16">
        <v>0</v>
      </c>
    </row>
    <row r="4281" spans="1:11">
      <c r="A4281" s="12" t="s">
        <v>6863</v>
      </c>
      <c r="B4281" s="12" t="s">
        <v>9297</v>
      </c>
      <c r="C4281" s="12" t="s">
        <v>9303</v>
      </c>
      <c r="D4281" s="13" t="s">
        <v>4918</v>
      </c>
      <c r="E4281" s="13" t="s">
        <v>5112</v>
      </c>
      <c r="F4281" s="13" t="s">
        <v>9305</v>
      </c>
      <c r="G4281" s="14" t="s">
        <v>4921</v>
      </c>
      <c r="H4281" s="14" t="s">
        <v>5056</v>
      </c>
      <c r="I4281" s="14" t="s">
        <v>4927</v>
      </c>
      <c r="J4281" s="14" t="s">
        <v>4936</v>
      </c>
      <c r="K4281" s="16">
        <v>0</v>
      </c>
    </row>
    <row r="4282" spans="1:11">
      <c r="A4282" s="12" t="s">
        <v>6863</v>
      </c>
      <c r="B4282" s="12" t="s">
        <v>9297</v>
      </c>
      <c r="C4282" s="12" t="s">
        <v>9303</v>
      </c>
      <c r="D4282" s="13" t="s">
        <v>4931</v>
      </c>
      <c r="E4282" s="13" t="s">
        <v>4961</v>
      </c>
      <c r="F4282" s="13" t="s">
        <v>9306</v>
      </c>
      <c r="G4282" s="14" t="s">
        <v>4921</v>
      </c>
      <c r="H4282" s="14" t="s">
        <v>5056</v>
      </c>
      <c r="I4282" s="14" t="s">
        <v>4927</v>
      </c>
      <c r="J4282" s="14" t="s">
        <v>4924</v>
      </c>
      <c r="K4282" s="16">
        <v>0</v>
      </c>
    </row>
    <row r="4283" spans="1:11">
      <c r="A4283" s="12" t="s">
        <v>6863</v>
      </c>
      <c r="B4283" s="12" t="s">
        <v>9297</v>
      </c>
      <c r="C4283" s="12" t="s">
        <v>9303</v>
      </c>
      <c r="D4283" s="13" t="s">
        <v>4934</v>
      </c>
      <c r="E4283" s="13" t="s">
        <v>4998</v>
      </c>
      <c r="F4283" s="13" t="s">
        <v>5151</v>
      </c>
      <c r="G4283" s="14" t="s">
        <v>4921</v>
      </c>
      <c r="H4283" s="14" t="s">
        <v>4926</v>
      </c>
      <c r="I4283" s="14" t="s">
        <v>4927</v>
      </c>
      <c r="J4283" s="14" t="s">
        <v>4936</v>
      </c>
      <c r="K4283" s="16">
        <v>0</v>
      </c>
    </row>
    <row r="4284" spans="1:11">
      <c r="A4284" s="12" t="s">
        <v>6863</v>
      </c>
      <c r="B4284" s="12" t="s">
        <v>9297</v>
      </c>
      <c r="C4284" s="12" t="s">
        <v>9303</v>
      </c>
      <c r="D4284" s="13" t="s">
        <v>4940</v>
      </c>
      <c r="E4284" s="13" t="s">
        <v>4941</v>
      </c>
      <c r="F4284" s="13" t="s">
        <v>9307</v>
      </c>
      <c r="G4284" s="14" t="s">
        <v>5004</v>
      </c>
      <c r="H4284" s="14" t="s">
        <v>5300</v>
      </c>
      <c r="I4284" s="14" t="s">
        <v>5126</v>
      </c>
      <c r="J4284" s="14" t="s">
        <v>4924</v>
      </c>
      <c r="K4284" s="16">
        <v>0</v>
      </c>
    </row>
    <row r="4285" spans="1:11">
      <c r="A4285" s="12" t="s">
        <v>6863</v>
      </c>
      <c r="B4285" s="12" t="s">
        <v>9308</v>
      </c>
      <c r="C4285" s="12" t="s">
        <v>9309</v>
      </c>
      <c r="D4285" s="13" t="s">
        <v>4918</v>
      </c>
      <c r="E4285" s="13" t="s">
        <v>4919</v>
      </c>
      <c r="F4285" s="13" t="s">
        <v>9310</v>
      </c>
      <c r="G4285" s="14" t="s">
        <v>4921</v>
      </c>
      <c r="H4285" s="14" t="s">
        <v>5254</v>
      </c>
      <c r="I4285" s="14" t="s">
        <v>5126</v>
      </c>
      <c r="J4285" s="14" t="s">
        <v>4924</v>
      </c>
      <c r="K4285" s="16">
        <v>0</v>
      </c>
    </row>
    <row r="4286" spans="1:11">
      <c r="A4286" s="12" t="s">
        <v>6863</v>
      </c>
      <c r="B4286" s="12" t="s">
        <v>9308</v>
      </c>
      <c r="C4286" s="12" t="s">
        <v>9309</v>
      </c>
      <c r="D4286" s="13" t="s">
        <v>4918</v>
      </c>
      <c r="E4286" s="13" t="s">
        <v>4939</v>
      </c>
      <c r="F4286" s="13" t="s">
        <v>9311</v>
      </c>
      <c r="G4286" s="14" t="s">
        <v>4921</v>
      </c>
      <c r="H4286" s="14" t="s">
        <v>5075</v>
      </c>
      <c r="I4286" s="14" t="s">
        <v>4927</v>
      </c>
      <c r="J4286" s="14" t="s">
        <v>4924</v>
      </c>
      <c r="K4286" s="16">
        <v>0</v>
      </c>
    </row>
    <row r="4287" spans="1:11">
      <c r="A4287" s="12" t="s">
        <v>6863</v>
      </c>
      <c r="B4287" s="12" t="s">
        <v>9308</v>
      </c>
      <c r="C4287" s="12" t="s">
        <v>9309</v>
      </c>
      <c r="D4287" s="13" t="s">
        <v>4918</v>
      </c>
      <c r="E4287" s="13" t="s">
        <v>4943</v>
      </c>
      <c r="F4287" s="13" t="s">
        <v>9312</v>
      </c>
      <c r="G4287" s="14" t="s">
        <v>4921</v>
      </c>
      <c r="H4287" s="14" t="s">
        <v>4938</v>
      </c>
      <c r="I4287" s="14" t="s">
        <v>4927</v>
      </c>
      <c r="J4287" s="14" t="s">
        <v>4924</v>
      </c>
      <c r="K4287" s="16">
        <v>0</v>
      </c>
    </row>
    <row r="4288" spans="1:11">
      <c r="A4288" s="12" t="s">
        <v>6863</v>
      </c>
      <c r="B4288" s="12" t="s">
        <v>9308</v>
      </c>
      <c r="C4288" s="12" t="s">
        <v>9309</v>
      </c>
      <c r="D4288" s="13" t="s">
        <v>4931</v>
      </c>
      <c r="E4288" s="13" t="s">
        <v>4932</v>
      </c>
      <c r="F4288" s="13" t="s">
        <v>9044</v>
      </c>
      <c r="G4288" s="14" t="s">
        <v>4921</v>
      </c>
      <c r="H4288" s="14" t="s">
        <v>4936</v>
      </c>
      <c r="I4288" s="14" t="s">
        <v>9167</v>
      </c>
      <c r="J4288" s="14" t="s">
        <v>4924</v>
      </c>
      <c r="K4288" s="16">
        <v>0</v>
      </c>
    </row>
    <row r="4289" spans="1:11">
      <c r="A4289" s="12" t="s">
        <v>6863</v>
      </c>
      <c r="B4289" s="12" t="s">
        <v>9308</v>
      </c>
      <c r="C4289" s="12" t="s">
        <v>9309</v>
      </c>
      <c r="D4289" s="13" t="s">
        <v>4934</v>
      </c>
      <c r="E4289" s="13" t="s">
        <v>4998</v>
      </c>
      <c r="F4289" s="13" t="s">
        <v>5151</v>
      </c>
      <c r="G4289" s="14" t="s">
        <v>4921</v>
      </c>
      <c r="H4289" s="14" t="s">
        <v>4926</v>
      </c>
      <c r="I4289" s="14" t="s">
        <v>4927</v>
      </c>
      <c r="J4289" s="14" t="s">
        <v>4936</v>
      </c>
      <c r="K4289" s="16">
        <v>0</v>
      </c>
    </row>
    <row r="4290" spans="1:11">
      <c r="A4290" s="12" t="s">
        <v>6863</v>
      </c>
      <c r="B4290" s="12" t="s">
        <v>9308</v>
      </c>
      <c r="C4290" s="12" t="s">
        <v>9313</v>
      </c>
      <c r="D4290" s="13" t="s">
        <v>4918</v>
      </c>
      <c r="E4290" s="13" t="s">
        <v>4919</v>
      </c>
      <c r="F4290" s="13" t="s">
        <v>9314</v>
      </c>
      <c r="G4290" s="14" t="s">
        <v>4921</v>
      </c>
      <c r="H4290" s="14" t="s">
        <v>4936</v>
      </c>
      <c r="I4290" s="14" t="s">
        <v>5230</v>
      </c>
      <c r="J4290" s="14" t="s">
        <v>4924</v>
      </c>
      <c r="K4290" s="16">
        <v>0</v>
      </c>
    </row>
    <row r="4291" spans="1:11">
      <c r="A4291" s="12" t="s">
        <v>6863</v>
      </c>
      <c r="B4291" s="12" t="s">
        <v>9308</v>
      </c>
      <c r="C4291" s="12" t="s">
        <v>9313</v>
      </c>
      <c r="D4291" s="13" t="s">
        <v>4918</v>
      </c>
      <c r="E4291" s="13" t="s">
        <v>4968</v>
      </c>
      <c r="F4291" s="13" t="s">
        <v>9315</v>
      </c>
      <c r="G4291" s="14" t="s">
        <v>4921</v>
      </c>
      <c r="H4291" s="14" t="s">
        <v>4938</v>
      </c>
      <c r="I4291" s="14" t="s">
        <v>4927</v>
      </c>
      <c r="J4291" s="14" t="s">
        <v>4924</v>
      </c>
      <c r="K4291" s="16">
        <v>0</v>
      </c>
    </row>
    <row r="4292" spans="1:11">
      <c r="A4292" s="12" t="s">
        <v>6863</v>
      </c>
      <c r="B4292" s="12" t="s">
        <v>9308</v>
      </c>
      <c r="C4292" s="12" t="s">
        <v>9313</v>
      </c>
      <c r="D4292" s="13" t="s">
        <v>4931</v>
      </c>
      <c r="E4292" s="13" t="s">
        <v>4961</v>
      </c>
      <c r="F4292" s="13" t="s">
        <v>9316</v>
      </c>
      <c r="G4292" s="14" t="s">
        <v>4921</v>
      </c>
      <c r="H4292" s="14" t="s">
        <v>4952</v>
      </c>
      <c r="I4292" s="14" t="s">
        <v>4927</v>
      </c>
      <c r="J4292" s="14" t="s">
        <v>4924</v>
      </c>
      <c r="K4292" s="16">
        <v>0</v>
      </c>
    </row>
    <row r="4293" spans="1:11">
      <c r="A4293" s="12" t="s">
        <v>6863</v>
      </c>
      <c r="B4293" s="12" t="s">
        <v>9308</v>
      </c>
      <c r="C4293" s="12" t="s">
        <v>9313</v>
      </c>
      <c r="D4293" s="13" t="s">
        <v>4934</v>
      </c>
      <c r="E4293" s="13" t="s">
        <v>4998</v>
      </c>
      <c r="F4293" s="13" t="s">
        <v>5151</v>
      </c>
      <c r="G4293" s="14" t="s">
        <v>4921</v>
      </c>
      <c r="H4293" s="14" t="s">
        <v>4926</v>
      </c>
      <c r="I4293" s="14" t="s">
        <v>4927</v>
      </c>
      <c r="J4293" s="14" t="s">
        <v>4936</v>
      </c>
      <c r="K4293" s="16">
        <v>0</v>
      </c>
    </row>
    <row r="4294" spans="1:11">
      <c r="A4294" s="12" t="s">
        <v>6863</v>
      </c>
      <c r="B4294" s="12" t="s">
        <v>9308</v>
      </c>
      <c r="C4294" s="12" t="s">
        <v>9313</v>
      </c>
      <c r="D4294" s="13" t="s">
        <v>4940</v>
      </c>
      <c r="E4294" s="13" t="s">
        <v>4941</v>
      </c>
      <c r="F4294" s="13" t="s">
        <v>9317</v>
      </c>
      <c r="G4294" s="14" t="s">
        <v>4921</v>
      </c>
      <c r="H4294" s="14" t="s">
        <v>5300</v>
      </c>
      <c r="I4294" s="14" t="s">
        <v>5126</v>
      </c>
      <c r="J4294" s="14" t="s">
        <v>4924</v>
      </c>
      <c r="K4294" s="16">
        <v>0</v>
      </c>
    </row>
    <row r="4295" spans="1:11">
      <c r="A4295" s="12" t="s">
        <v>6863</v>
      </c>
      <c r="B4295" s="12" t="s">
        <v>9318</v>
      </c>
      <c r="C4295" s="12" t="s">
        <v>9319</v>
      </c>
      <c r="D4295" s="13" t="s">
        <v>4918</v>
      </c>
      <c r="E4295" s="13" t="s">
        <v>4939</v>
      </c>
      <c r="F4295" s="13" t="s">
        <v>9320</v>
      </c>
      <c r="G4295" s="14" t="s">
        <v>4921</v>
      </c>
      <c r="H4295" s="14" t="s">
        <v>5891</v>
      </c>
      <c r="I4295" s="14" t="s">
        <v>4927</v>
      </c>
      <c r="J4295" s="14" t="s">
        <v>4958</v>
      </c>
      <c r="K4295" s="16">
        <v>0</v>
      </c>
    </row>
    <row r="4296" spans="1:11">
      <c r="A4296" s="12" t="s">
        <v>6863</v>
      </c>
      <c r="B4296" s="12" t="s">
        <v>9318</v>
      </c>
      <c r="C4296" s="12" t="s">
        <v>9319</v>
      </c>
      <c r="D4296" s="13" t="s">
        <v>4931</v>
      </c>
      <c r="E4296" s="13" t="s">
        <v>4932</v>
      </c>
      <c r="F4296" s="13" t="s">
        <v>5151</v>
      </c>
      <c r="G4296" s="14" t="s">
        <v>4921</v>
      </c>
      <c r="H4296" s="14" t="s">
        <v>5037</v>
      </c>
      <c r="I4296" s="14" t="s">
        <v>4927</v>
      </c>
      <c r="J4296" s="14" t="s">
        <v>4924</v>
      </c>
      <c r="K4296" s="16">
        <v>0</v>
      </c>
    </row>
    <row r="4297" spans="1:11">
      <c r="A4297" s="12" t="s">
        <v>6863</v>
      </c>
      <c r="B4297" s="12" t="s">
        <v>9318</v>
      </c>
      <c r="C4297" s="12" t="s">
        <v>9319</v>
      </c>
      <c r="D4297" s="13" t="s">
        <v>4931</v>
      </c>
      <c r="E4297" s="13" t="s">
        <v>4961</v>
      </c>
      <c r="F4297" s="13" t="s">
        <v>9321</v>
      </c>
      <c r="G4297" s="14" t="s">
        <v>4921</v>
      </c>
      <c r="H4297" s="14" t="s">
        <v>4936</v>
      </c>
      <c r="I4297" s="14" t="s">
        <v>5126</v>
      </c>
      <c r="J4297" s="14" t="s">
        <v>4924</v>
      </c>
      <c r="K4297" s="16">
        <v>0</v>
      </c>
    </row>
    <row r="4298" spans="1:11">
      <c r="A4298" s="12" t="s">
        <v>6863</v>
      </c>
      <c r="B4298" s="12" t="s">
        <v>9318</v>
      </c>
      <c r="C4298" s="12" t="s">
        <v>9319</v>
      </c>
      <c r="D4298" s="13" t="s">
        <v>4934</v>
      </c>
      <c r="E4298" s="13" t="s">
        <v>4998</v>
      </c>
      <c r="F4298" s="13" t="s">
        <v>5151</v>
      </c>
      <c r="G4298" s="14" t="s">
        <v>4921</v>
      </c>
      <c r="H4298" s="14" t="s">
        <v>5037</v>
      </c>
      <c r="I4298" s="14" t="s">
        <v>4927</v>
      </c>
      <c r="J4298" s="14" t="s">
        <v>4974</v>
      </c>
      <c r="K4298" s="16">
        <v>0</v>
      </c>
    </row>
    <row r="4299" spans="1:11">
      <c r="A4299" s="12" t="s">
        <v>6863</v>
      </c>
      <c r="B4299" s="12" t="s">
        <v>9318</v>
      </c>
      <c r="C4299" s="12" t="s">
        <v>9319</v>
      </c>
      <c r="D4299" s="13" t="s">
        <v>4934</v>
      </c>
      <c r="E4299" s="13" t="s">
        <v>4934</v>
      </c>
      <c r="F4299" s="13" t="s">
        <v>5151</v>
      </c>
      <c r="G4299" s="14" t="s">
        <v>4921</v>
      </c>
      <c r="H4299" s="14" t="s">
        <v>5037</v>
      </c>
      <c r="I4299" s="14" t="s">
        <v>4927</v>
      </c>
      <c r="J4299" s="14" t="s">
        <v>4974</v>
      </c>
      <c r="K4299" s="16">
        <v>0</v>
      </c>
    </row>
    <row r="4300" spans="1:11">
      <c r="A4300" s="12" t="s">
        <v>6863</v>
      </c>
      <c r="B4300" s="12" t="s">
        <v>9318</v>
      </c>
      <c r="C4300" s="12" t="s">
        <v>1773</v>
      </c>
      <c r="D4300" s="13" t="s">
        <v>4918</v>
      </c>
      <c r="E4300" s="13" t="s">
        <v>4939</v>
      </c>
      <c r="F4300" s="13" t="s">
        <v>9322</v>
      </c>
      <c r="G4300" s="14" t="s">
        <v>4921</v>
      </c>
      <c r="H4300" s="14" t="s">
        <v>5037</v>
      </c>
      <c r="I4300" s="14" t="s">
        <v>4927</v>
      </c>
      <c r="J4300" s="14" t="s">
        <v>4958</v>
      </c>
      <c r="K4300" s="16">
        <v>0</v>
      </c>
    </row>
    <row r="4301" spans="1:11">
      <c r="A4301" s="12" t="s">
        <v>6863</v>
      </c>
      <c r="B4301" s="12" t="s">
        <v>9318</v>
      </c>
      <c r="C4301" s="12" t="s">
        <v>1773</v>
      </c>
      <c r="D4301" s="13" t="s">
        <v>4931</v>
      </c>
      <c r="E4301" s="13" t="s">
        <v>6147</v>
      </c>
      <c r="F4301" s="13" t="s">
        <v>9323</v>
      </c>
      <c r="G4301" s="14" t="s">
        <v>4921</v>
      </c>
      <c r="H4301" s="14" t="s">
        <v>4926</v>
      </c>
      <c r="I4301" s="14" t="s">
        <v>4927</v>
      </c>
      <c r="J4301" s="14" t="s">
        <v>4956</v>
      </c>
      <c r="K4301" s="16">
        <v>0</v>
      </c>
    </row>
    <row r="4302" spans="1:11">
      <c r="A4302" s="12" t="s">
        <v>6863</v>
      </c>
      <c r="B4302" s="12" t="s">
        <v>9318</v>
      </c>
      <c r="C4302" s="12" t="s">
        <v>1773</v>
      </c>
      <c r="D4302" s="13" t="s">
        <v>4934</v>
      </c>
      <c r="E4302" s="13" t="s">
        <v>4998</v>
      </c>
      <c r="F4302" s="13" t="s">
        <v>5151</v>
      </c>
      <c r="G4302" s="14" t="s">
        <v>4921</v>
      </c>
      <c r="H4302" s="14" t="s">
        <v>5037</v>
      </c>
      <c r="I4302" s="14" t="s">
        <v>4927</v>
      </c>
      <c r="J4302" s="14" t="s">
        <v>4974</v>
      </c>
      <c r="K4302" s="16">
        <v>0</v>
      </c>
    </row>
    <row r="4303" spans="1:11">
      <c r="A4303" s="12" t="s">
        <v>6863</v>
      </c>
      <c r="B4303" s="12" t="s">
        <v>9318</v>
      </c>
      <c r="C4303" s="12" t="s">
        <v>1773</v>
      </c>
      <c r="D4303" s="13" t="s">
        <v>4934</v>
      </c>
      <c r="E4303" s="13" t="s">
        <v>4934</v>
      </c>
      <c r="F4303" s="13" t="s">
        <v>4998</v>
      </c>
      <c r="G4303" s="14" t="s">
        <v>4921</v>
      </c>
      <c r="H4303" s="14" t="s">
        <v>5037</v>
      </c>
      <c r="I4303" s="14" t="s">
        <v>4927</v>
      </c>
      <c r="J4303" s="14" t="s">
        <v>4974</v>
      </c>
      <c r="K4303" s="16">
        <v>0</v>
      </c>
    </row>
    <row r="4304" spans="1:11">
      <c r="A4304" s="12" t="s">
        <v>6863</v>
      </c>
      <c r="B4304" s="12" t="s">
        <v>9318</v>
      </c>
      <c r="C4304" s="12" t="s">
        <v>1773</v>
      </c>
      <c r="D4304" s="13" t="s">
        <v>4940</v>
      </c>
      <c r="E4304" s="13" t="s">
        <v>5018</v>
      </c>
      <c r="F4304" s="13" t="s">
        <v>5151</v>
      </c>
      <c r="G4304" s="14" t="s">
        <v>4921</v>
      </c>
      <c r="H4304" s="14" t="s">
        <v>5037</v>
      </c>
      <c r="I4304" s="14" t="s">
        <v>4927</v>
      </c>
      <c r="J4304" s="14" t="s">
        <v>4936</v>
      </c>
      <c r="K4304" s="16">
        <v>0</v>
      </c>
    </row>
    <row r="4305" spans="1:11">
      <c r="A4305" s="12" t="s">
        <v>6863</v>
      </c>
      <c r="B4305" s="12" t="s">
        <v>9324</v>
      </c>
      <c r="C4305" s="12" t="s">
        <v>9325</v>
      </c>
      <c r="D4305" s="13" t="s">
        <v>4918</v>
      </c>
      <c r="E4305" s="13" t="s">
        <v>4939</v>
      </c>
      <c r="F4305" s="13" t="s">
        <v>9326</v>
      </c>
      <c r="G4305" s="14" t="s">
        <v>4960</v>
      </c>
      <c r="H4305" s="14"/>
      <c r="I4305" s="14"/>
      <c r="J4305" s="14" t="s">
        <v>5051</v>
      </c>
      <c r="K4305" s="16">
        <v>0</v>
      </c>
    </row>
    <row r="4306" spans="1:11">
      <c r="A4306" s="12" t="s">
        <v>6863</v>
      </c>
      <c r="B4306" s="12" t="s">
        <v>9324</v>
      </c>
      <c r="C4306" s="12" t="s">
        <v>9325</v>
      </c>
      <c r="D4306" s="13" t="s">
        <v>4918</v>
      </c>
      <c r="E4306" s="13" t="s">
        <v>4939</v>
      </c>
      <c r="F4306" s="13" t="s">
        <v>9327</v>
      </c>
      <c r="G4306" s="14" t="s">
        <v>4921</v>
      </c>
      <c r="H4306" s="14" t="s">
        <v>4952</v>
      </c>
      <c r="I4306" s="14" t="s">
        <v>4927</v>
      </c>
      <c r="J4306" s="14" t="s">
        <v>4936</v>
      </c>
      <c r="K4306" s="16">
        <v>0</v>
      </c>
    </row>
    <row r="4307" spans="1:11">
      <c r="A4307" s="12" t="s">
        <v>6863</v>
      </c>
      <c r="B4307" s="12" t="s">
        <v>9324</v>
      </c>
      <c r="C4307" s="12" t="s">
        <v>9325</v>
      </c>
      <c r="D4307" s="13" t="s">
        <v>4918</v>
      </c>
      <c r="E4307" s="13" t="s">
        <v>4939</v>
      </c>
      <c r="F4307" s="13" t="s">
        <v>9328</v>
      </c>
      <c r="G4307" s="14" t="s">
        <v>4942</v>
      </c>
      <c r="H4307" s="14" t="s">
        <v>4938</v>
      </c>
      <c r="I4307" s="14" t="s">
        <v>4927</v>
      </c>
      <c r="J4307" s="14" t="s">
        <v>4924</v>
      </c>
      <c r="K4307" s="16">
        <v>0</v>
      </c>
    </row>
    <row r="4308" spans="1:11">
      <c r="A4308" s="12" t="s">
        <v>6863</v>
      </c>
      <c r="B4308" s="12" t="s">
        <v>9324</v>
      </c>
      <c r="C4308" s="12" t="s">
        <v>9325</v>
      </c>
      <c r="D4308" s="13" t="s">
        <v>4931</v>
      </c>
      <c r="E4308" s="13" t="s">
        <v>5089</v>
      </c>
      <c r="F4308" s="13" t="s">
        <v>9329</v>
      </c>
      <c r="G4308" s="14" t="s">
        <v>5004</v>
      </c>
      <c r="H4308" s="14" t="s">
        <v>4988</v>
      </c>
      <c r="I4308" s="14" t="s">
        <v>4927</v>
      </c>
      <c r="J4308" s="14" t="s">
        <v>5051</v>
      </c>
      <c r="K4308" s="16">
        <v>0</v>
      </c>
    </row>
    <row r="4309" spans="1:11">
      <c r="A4309" s="12" t="s">
        <v>6863</v>
      </c>
      <c r="B4309" s="12" t="s">
        <v>9324</v>
      </c>
      <c r="C4309" s="12" t="s">
        <v>9325</v>
      </c>
      <c r="D4309" s="13" t="s">
        <v>4934</v>
      </c>
      <c r="E4309" s="13" t="s">
        <v>4998</v>
      </c>
      <c r="F4309" s="13" t="s">
        <v>5151</v>
      </c>
      <c r="G4309" s="14" t="s">
        <v>4921</v>
      </c>
      <c r="H4309" s="14" t="s">
        <v>4952</v>
      </c>
      <c r="I4309" s="14" t="s">
        <v>4927</v>
      </c>
      <c r="J4309" s="14" t="s">
        <v>4936</v>
      </c>
      <c r="K4309" s="16">
        <v>0</v>
      </c>
    </row>
    <row r="4310" spans="1:11">
      <c r="A4310" s="12" t="s">
        <v>6863</v>
      </c>
      <c r="B4310" s="12" t="s">
        <v>9330</v>
      </c>
      <c r="C4310" s="12" t="s">
        <v>9331</v>
      </c>
      <c r="D4310" s="13" t="s">
        <v>4918</v>
      </c>
      <c r="E4310" s="13" t="s">
        <v>4919</v>
      </c>
      <c r="F4310" s="13" t="s">
        <v>9332</v>
      </c>
      <c r="G4310" s="14" t="s">
        <v>5504</v>
      </c>
      <c r="H4310" s="14" t="s">
        <v>4924</v>
      </c>
      <c r="I4310" s="14" t="s">
        <v>7779</v>
      </c>
      <c r="J4310" s="14" t="s">
        <v>4924</v>
      </c>
      <c r="K4310" s="16">
        <v>0</v>
      </c>
    </row>
    <row r="4311" spans="1:11">
      <c r="A4311" s="12" t="s">
        <v>6863</v>
      </c>
      <c r="B4311" s="12" t="s">
        <v>9330</v>
      </c>
      <c r="C4311" s="12" t="s">
        <v>9331</v>
      </c>
      <c r="D4311" s="13" t="s">
        <v>4918</v>
      </c>
      <c r="E4311" s="13" t="s">
        <v>4919</v>
      </c>
      <c r="F4311" s="13" t="s">
        <v>9333</v>
      </c>
      <c r="G4311" s="14" t="s">
        <v>5504</v>
      </c>
      <c r="H4311" s="14" t="s">
        <v>4924</v>
      </c>
      <c r="I4311" s="14" t="s">
        <v>7779</v>
      </c>
      <c r="J4311" s="14" t="s">
        <v>4956</v>
      </c>
      <c r="K4311" s="16">
        <v>0</v>
      </c>
    </row>
    <row r="4312" spans="1:11">
      <c r="A4312" s="12" t="s">
        <v>6863</v>
      </c>
      <c r="B4312" s="12" t="s">
        <v>9330</v>
      </c>
      <c r="C4312" s="12" t="s">
        <v>9331</v>
      </c>
      <c r="D4312" s="13" t="s">
        <v>4931</v>
      </c>
      <c r="E4312" s="13" t="s">
        <v>4961</v>
      </c>
      <c r="F4312" s="13" t="s">
        <v>9334</v>
      </c>
      <c r="G4312" s="14" t="s">
        <v>4921</v>
      </c>
      <c r="H4312" s="14" t="s">
        <v>6310</v>
      </c>
      <c r="I4312" s="14" t="s">
        <v>6011</v>
      </c>
      <c r="J4312" s="14" t="s">
        <v>4924</v>
      </c>
      <c r="K4312" s="16">
        <v>0</v>
      </c>
    </row>
    <row r="4313" spans="1:11">
      <c r="A4313" s="12" t="s">
        <v>6863</v>
      </c>
      <c r="B4313" s="12" t="s">
        <v>9330</v>
      </c>
      <c r="C4313" s="12" t="s">
        <v>9331</v>
      </c>
      <c r="D4313" s="13" t="s">
        <v>4931</v>
      </c>
      <c r="E4313" s="13" t="s">
        <v>5083</v>
      </c>
      <c r="F4313" s="13" t="s">
        <v>9335</v>
      </c>
      <c r="G4313" s="14" t="s">
        <v>5504</v>
      </c>
      <c r="H4313" s="14" t="s">
        <v>4974</v>
      </c>
      <c r="I4313" s="14" t="s">
        <v>4947</v>
      </c>
      <c r="J4313" s="14" t="s">
        <v>4936</v>
      </c>
      <c r="K4313" s="16">
        <v>0</v>
      </c>
    </row>
    <row r="4314" spans="1:11">
      <c r="A4314" s="12" t="s">
        <v>6863</v>
      </c>
      <c r="B4314" s="12" t="s">
        <v>9330</v>
      </c>
      <c r="C4314" s="12" t="s">
        <v>9331</v>
      </c>
      <c r="D4314" s="13" t="s">
        <v>4934</v>
      </c>
      <c r="E4314" s="13" t="s">
        <v>4998</v>
      </c>
      <c r="F4314" s="13" t="s">
        <v>5151</v>
      </c>
      <c r="G4314" s="14" t="s">
        <v>4921</v>
      </c>
      <c r="H4314" s="14" t="s">
        <v>5891</v>
      </c>
      <c r="I4314" s="14" t="s">
        <v>4927</v>
      </c>
      <c r="J4314" s="14" t="s">
        <v>4936</v>
      </c>
      <c r="K4314" s="16">
        <v>0</v>
      </c>
    </row>
    <row r="4315" spans="1:11">
      <c r="A4315" s="12" t="s">
        <v>6863</v>
      </c>
      <c r="B4315" s="12" t="s">
        <v>9336</v>
      </c>
      <c r="C4315" s="12" t="s">
        <v>9337</v>
      </c>
      <c r="D4315" s="13" t="s">
        <v>4918</v>
      </c>
      <c r="E4315" s="13" t="s">
        <v>4919</v>
      </c>
      <c r="F4315" s="13" t="s">
        <v>9338</v>
      </c>
      <c r="G4315" s="14" t="s">
        <v>4921</v>
      </c>
      <c r="H4315" s="14" t="s">
        <v>4988</v>
      </c>
      <c r="I4315" s="14" t="s">
        <v>5635</v>
      </c>
      <c r="J4315" s="14" t="s">
        <v>4924</v>
      </c>
      <c r="K4315" s="16">
        <v>0</v>
      </c>
    </row>
    <row r="4316" spans="1:11">
      <c r="A4316" s="12" t="s">
        <v>6863</v>
      </c>
      <c r="B4316" s="12" t="s">
        <v>9336</v>
      </c>
      <c r="C4316" s="12" t="s">
        <v>9337</v>
      </c>
      <c r="D4316" s="13" t="s">
        <v>4918</v>
      </c>
      <c r="E4316" s="13" t="s">
        <v>4939</v>
      </c>
      <c r="F4316" s="13" t="s">
        <v>9339</v>
      </c>
      <c r="G4316" s="14" t="s">
        <v>4921</v>
      </c>
      <c r="H4316" s="14" t="s">
        <v>4952</v>
      </c>
      <c r="I4316" s="14" t="s">
        <v>4927</v>
      </c>
      <c r="J4316" s="14" t="s">
        <v>4924</v>
      </c>
      <c r="K4316" s="16">
        <v>0</v>
      </c>
    </row>
    <row r="4317" spans="1:11">
      <c r="A4317" s="12" t="s">
        <v>6863</v>
      </c>
      <c r="B4317" s="12" t="s">
        <v>9336</v>
      </c>
      <c r="C4317" s="12" t="s">
        <v>9337</v>
      </c>
      <c r="D4317" s="13" t="s">
        <v>4931</v>
      </c>
      <c r="E4317" s="13" t="s">
        <v>4932</v>
      </c>
      <c r="F4317" s="13" t="s">
        <v>9340</v>
      </c>
      <c r="G4317" s="14" t="s">
        <v>4921</v>
      </c>
      <c r="H4317" s="14" t="s">
        <v>4974</v>
      </c>
      <c r="I4317" s="14" t="s">
        <v>4927</v>
      </c>
      <c r="J4317" s="14" t="s">
        <v>4924</v>
      </c>
      <c r="K4317" s="16">
        <v>0</v>
      </c>
    </row>
    <row r="4318" spans="1:11">
      <c r="A4318" s="12" t="s">
        <v>6863</v>
      </c>
      <c r="B4318" s="12" t="s">
        <v>9336</v>
      </c>
      <c r="C4318" s="12" t="s">
        <v>9337</v>
      </c>
      <c r="D4318" s="13" t="s">
        <v>4934</v>
      </c>
      <c r="E4318" s="13" t="s">
        <v>4934</v>
      </c>
      <c r="F4318" s="13" t="s">
        <v>9341</v>
      </c>
      <c r="G4318" s="14" t="s">
        <v>4921</v>
      </c>
      <c r="H4318" s="14" t="s">
        <v>4952</v>
      </c>
      <c r="I4318" s="14" t="s">
        <v>4927</v>
      </c>
      <c r="J4318" s="14" t="s">
        <v>4936</v>
      </c>
      <c r="K4318" s="16">
        <v>0</v>
      </c>
    </row>
    <row r="4319" spans="1:11">
      <c r="A4319" s="12" t="s">
        <v>6863</v>
      </c>
      <c r="B4319" s="12" t="s">
        <v>9336</v>
      </c>
      <c r="C4319" s="12" t="s">
        <v>9337</v>
      </c>
      <c r="D4319" s="13" t="s">
        <v>4940</v>
      </c>
      <c r="E4319" s="13" t="s">
        <v>4941</v>
      </c>
      <c r="F4319" s="13" t="s">
        <v>9342</v>
      </c>
      <c r="G4319" s="14" t="s">
        <v>5004</v>
      </c>
      <c r="H4319" s="14" t="s">
        <v>9343</v>
      </c>
      <c r="I4319" s="14" t="s">
        <v>5126</v>
      </c>
      <c r="J4319" s="14" t="s">
        <v>4924</v>
      </c>
      <c r="K4319" s="16">
        <v>0</v>
      </c>
    </row>
    <row r="4320" spans="1:11">
      <c r="A4320" s="12" t="s">
        <v>6863</v>
      </c>
      <c r="B4320" s="12" t="s">
        <v>9344</v>
      </c>
      <c r="C4320" s="12" t="s">
        <v>9345</v>
      </c>
      <c r="D4320" s="13" t="s">
        <v>4918</v>
      </c>
      <c r="E4320" s="13" t="s">
        <v>4919</v>
      </c>
      <c r="F4320" s="13" t="s">
        <v>9314</v>
      </c>
      <c r="G4320" s="14" t="s">
        <v>4921</v>
      </c>
      <c r="H4320" s="14" t="s">
        <v>4956</v>
      </c>
      <c r="I4320" s="14" t="s">
        <v>7147</v>
      </c>
      <c r="J4320" s="14" t="s">
        <v>4924</v>
      </c>
      <c r="K4320" s="16">
        <v>0</v>
      </c>
    </row>
    <row r="4321" spans="1:11">
      <c r="A4321" s="12" t="s">
        <v>6863</v>
      </c>
      <c r="B4321" s="12" t="s">
        <v>9344</v>
      </c>
      <c r="C4321" s="12" t="s">
        <v>9345</v>
      </c>
      <c r="D4321" s="13" t="s">
        <v>4918</v>
      </c>
      <c r="E4321" s="13" t="s">
        <v>4939</v>
      </c>
      <c r="F4321" s="13" t="s">
        <v>9346</v>
      </c>
      <c r="G4321" s="14" t="s">
        <v>4921</v>
      </c>
      <c r="H4321" s="14" t="s">
        <v>4938</v>
      </c>
      <c r="I4321" s="14" t="s">
        <v>4927</v>
      </c>
      <c r="J4321" s="14" t="s">
        <v>4936</v>
      </c>
      <c r="K4321" s="16">
        <v>0</v>
      </c>
    </row>
    <row r="4322" spans="1:11">
      <c r="A4322" s="12" t="s">
        <v>6863</v>
      </c>
      <c r="B4322" s="12" t="s">
        <v>9344</v>
      </c>
      <c r="C4322" s="12" t="s">
        <v>9345</v>
      </c>
      <c r="D4322" s="13" t="s">
        <v>4918</v>
      </c>
      <c r="E4322" s="13" t="s">
        <v>5112</v>
      </c>
      <c r="F4322" s="13" t="s">
        <v>9347</v>
      </c>
      <c r="G4322" s="14" t="s">
        <v>4921</v>
      </c>
      <c r="H4322" s="14" t="s">
        <v>5037</v>
      </c>
      <c r="I4322" s="14" t="s">
        <v>4927</v>
      </c>
      <c r="J4322" s="14" t="s">
        <v>4924</v>
      </c>
      <c r="K4322" s="16">
        <v>0</v>
      </c>
    </row>
    <row r="4323" spans="1:11">
      <c r="A4323" s="12" t="s">
        <v>6863</v>
      </c>
      <c r="B4323" s="12" t="s">
        <v>9344</v>
      </c>
      <c r="C4323" s="12" t="s">
        <v>9345</v>
      </c>
      <c r="D4323" s="13" t="s">
        <v>4931</v>
      </c>
      <c r="E4323" s="13" t="s">
        <v>4961</v>
      </c>
      <c r="F4323" s="13" t="s">
        <v>9348</v>
      </c>
      <c r="G4323" s="14" t="s">
        <v>4921</v>
      </c>
      <c r="H4323" s="14" t="s">
        <v>4974</v>
      </c>
      <c r="I4323" s="14" t="s">
        <v>5573</v>
      </c>
      <c r="J4323" s="14" t="s">
        <v>4924</v>
      </c>
      <c r="K4323" s="16">
        <v>0</v>
      </c>
    </row>
    <row r="4324" spans="1:11">
      <c r="A4324" s="12" t="s">
        <v>6863</v>
      </c>
      <c r="B4324" s="12" t="s">
        <v>9344</v>
      </c>
      <c r="C4324" s="12" t="s">
        <v>9345</v>
      </c>
      <c r="D4324" s="13" t="s">
        <v>4940</v>
      </c>
      <c r="E4324" s="13" t="s">
        <v>4941</v>
      </c>
      <c r="F4324" s="13" t="s">
        <v>9317</v>
      </c>
      <c r="G4324" s="14" t="s">
        <v>5004</v>
      </c>
      <c r="H4324" s="14" t="s">
        <v>5192</v>
      </c>
      <c r="I4324" s="14" t="s">
        <v>5126</v>
      </c>
      <c r="J4324" s="14" t="s">
        <v>4924</v>
      </c>
      <c r="K4324" s="16">
        <v>0</v>
      </c>
    </row>
    <row r="4325" spans="1:11">
      <c r="A4325" s="12" t="s">
        <v>6863</v>
      </c>
      <c r="B4325" s="12" t="s">
        <v>9349</v>
      </c>
      <c r="C4325" s="12" t="s">
        <v>9350</v>
      </c>
      <c r="D4325" s="13" t="s">
        <v>4918</v>
      </c>
      <c r="E4325" s="13" t="s">
        <v>4919</v>
      </c>
      <c r="F4325" s="13" t="s">
        <v>9314</v>
      </c>
      <c r="G4325" s="14" t="s">
        <v>4921</v>
      </c>
      <c r="H4325" s="14" t="s">
        <v>4974</v>
      </c>
      <c r="I4325" s="14" t="s">
        <v>7147</v>
      </c>
      <c r="J4325" s="14" t="s">
        <v>4956</v>
      </c>
      <c r="K4325" s="16">
        <v>0</v>
      </c>
    </row>
    <row r="4326" spans="1:11">
      <c r="A4326" s="12" t="s">
        <v>6863</v>
      </c>
      <c r="B4326" s="12" t="s">
        <v>9349</v>
      </c>
      <c r="C4326" s="12" t="s">
        <v>9350</v>
      </c>
      <c r="D4326" s="13" t="s">
        <v>4918</v>
      </c>
      <c r="E4326" s="13" t="s">
        <v>4939</v>
      </c>
      <c r="F4326" s="13" t="s">
        <v>9351</v>
      </c>
      <c r="G4326" s="14" t="s">
        <v>5004</v>
      </c>
      <c r="H4326" s="14" t="s">
        <v>4936</v>
      </c>
      <c r="I4326" s="14" t="s">
        <v>4927</v>
      </c>
      <c r="J4326" s="14" t="s">
        <v>4974</v>
      </c>
      <c r="K4326" s="16">
        <v>0</v>
      </c>
    </row>
    <row r="4327" spans="1:11">
      <c r="A4327" s="12" t="s">
        <v>6863</v>
      </c>
      <c r="B4327" s="12" t="s">
        <v>9349</v>
      </c>
      <c r="C4327" s="12" t="s">
        <v>9350</v>
      </c>
      <c r="D4327" s="13" t="s">
        <v>4918</v>
      </c>
      <c r="E4327" s="13" t="s">
        <v>4939</v>
      </c>
      <c r="F4327" s="13" t="s">
        <v>9328</v>
      </c>
      <c r="G4327" s="14" t="s">
        <v>4921</v>
      </c>
      <c r="H4327" s="14" t="s">
        <v>4952</v>
      </c>
      <c r="I4327" s="14" t="s">
        <v>4927</v>
      </c>
      <c r="J4327" s="14" t="s">
        <v>5221</v>
      </c>
      <c r="K4327" s="16">
        <v>0</v>
      </c>
    </row>
    <row r="4328" spans="1:11">
      <c r="A4328" s="12" t="s">
        <v>6863</v>
      </c>
      <c r="B4328" s="12" t="s">
        <v>9349</v>
      </c>
      <c r="C4328" s="12" t="s">
        <v>9350</v>
      </c>
      <c r="D4328" s="13" t="s">
        <v>4931</v>
      </c>
      <c r="E4328" s="13" t="s">
        <v>4932</v>
      </c>
      <c r="F4328" s="13" t="s">
        <v>9352</v>
      </c>
      <c r="G4328" s="14" t="s">
        <v>4921</v>
      </c>
      <c r="H4328" s="14" t="s">
        <v>4952</v>
      </c>
      <c r="I4328" s="14" t="s">
        <v>4927</v>
      </c>
      <c r="J4328" s="14" t="s">
        <v>4956</v>
      </c>
      <c r="K4328" s="16">
        <v>0</v>
      </c>
    </row>
    <row r="4329" spans="1:11">
      <c r="A4329" s="12" t="s">
        <v>6863</v>
      </c>
      <c r="B4329" s="12" t="s">
        <v>9349</v>
      </c>
      <c r="C4329" s="12" t="s">
        <v>9350</v>
      </c>
      <c r="D4329" s="13" t="s">
        <v>4934</v>
      </c>
      <c r="E4329" s="13" t="s">
        <v>4998</v>
      </c>
      <c r="F4329" s="13" t="s">
        <v>5151</v>
      </c>
      <c r="G4329" s="14" t="s">
        <v>4921</v>
      </c>
      <c r="H4329" s="14" t="s">
        <v>5891</v>
      </c>
      <c r="I4329" s="14" t="s">
        <v>4927</v>
      </c>
      <c r="J4329" s="14" t="s">
        <v>4936</v>
      </c>
      <c r="K4329" s="16">
        <v>0</v>
      </c>
    </row>
    <row r="4330" spans="1:11">
      <c r="A4330" s="12" t="s">
        <v>6863</v>
      </c>
      <c r="B4330" s="12" t="s">
        <v>9353</v>
      </c>
      <c r="C4330" s="12" t="s">
        <v>9354</v>
      </c>
      <c r="D4330" s="13" t="s">
        <v>4918</v>
      </c>
      <c r="E4330" s="13" t="s">
        <v>4919</v>
      </c>
      <c r="F4330" s="13" t="s">
        <v>9355</v>
      </c>
      <c r="G4330" s="14" t="s">
        <v>4921</v>
      </c>
      <c r="H4330" s="14" t="s">
        <v>4988</v>
      </c>
      <c r="I4330" s="14" t="s">
        <v>7147</v>
      </c>
      <c r="J4330" s="14" t="s">
        <v>4956</v>
      </c>
      <c r="K4330" s="16">
        <v>0</v>
      </c>
    </row>
    <row r="4331" spans="1:11">
      <c r="A4331" s="12" t="s">
        <v>6863</v>
      </c>
      <c r="B4331" s="12" t="s">
        <v>9353</v>
      </c>
      <c r="C4331" s="12" t="s">
        <v>9354</v>
      </c>
      <c r="D4331" s="13" t="s">
        <v>4918</v>
      </c>
      <c r="E4331" s="13" t="s">
        <v>5112</v>
      </c>
      <c r="F4331" s="13" t="s">
        <v>9356</v>
      </c>
      <c r="G4331" s="14" t="s">
        <v>4921</v>
      </c>
      <c r="H4331" s="14" t="s">
        <v>5843</v>
      </c>
      <c r="I4331" s="14" t="s">
        <v>4927</v>
      </c>
      <c r="J4331" s="14" t="s">
        <v>4936</v>
      </c>
      <c r="K4331" s="16">
        <v>0</v>
      </c>
    </row>
    <row r="4332" spans="1:11">
      <c r="A4332" s="12" t="s">
        <v>6863</v>
      </c>
      <c r="B4332" s="12" t="s">
        <v>9353</v>
      </c>
      <c r="C4332" s="12" t="s">
        <v>9354</v>
      </c>
      <c r="D4332" s="13" t="s">
        <v>4931</v>
      </c>
      <c r="E4332" s="13" t="s">
        <v>4961</v>
      </c>
      <c r="F4332" s="13" t="s">
        <v>9334</v>
      </c>
      <c r="G4332" s="14" t="s">
        <v>4921</v>
      </c>
      <c r="H4332" s="14" t="s">
        <v>6310</v>
      </c>
      <c r="I4332" s="14" t="s">
        <v>6011</v>
      </c>
      <c r="J4332" s="14" t="s">
        <v>4924</v>
      </c>
      <c r="K4332" s="16">
        <v>0</v>
      </c>
    </row>
    <row r="4333" spans="1:11">
      <c r="A4333" s="12" t="s">
        <v>6863</v>
      </c>
      <c r="B4333" s="12" t="s">
        <v>9353</v>
      </c>
      <c r="C4333" s="12" t="s">
        <v>9354</v>
      </c>
      <c r="D4333" s="13" t="s">
        <v>4934</v>
      </c>
      <c r="E4333" s="13" t="s">
        <v>4998</v>
      </c>
      <c r="F4333" s="13" t="s">
        <v>5151</v>
      </c>
      <c r="G4333" s="14" t="s">
        <v>4921</v>
      </c>
      <c r="H4333" s="14" t="s">
        <v>5891</v>
      </c>
      <c r="I4333" s="14" t="s">
        <v>4927</v>
      </c>
      <c r="J4333" s="14" t="s">
        <v>4936</v>
      </c>
      <c r="K4333" s="16">
        <v>0</v>
      </c>
    </row>
    <row r="4334" spans="1:11">
      <c r="A4334" s="12" t="s">
        <v>6863</v>
      </c>
      <c r="B4334" s="12" t="s">
        <v>9353</v>
      </c>
      <c r="C4334" s="12" t="s">
        <v>9354</v>
      </c>
      <c r="D4334" s="13" t="s">
        <v>4940</v>
      </c>
      <c r="E4334" s="13" t="s">
        <v>4941</v>
      </c>
      <c r="F4334" s="13" t="s">
        <v>9357</v>
      </c>
      <c r="G4334" s="14" t="s">
        <v>5004</v>
      </c>
      <c r="H4334" s="14" t="s">
        <v>8063</v>
      </c>
      <c r="I4334" s="14" t="s">
        <v>6471</v>
      </c>
      <c r="J4334" s="14" t="s">
        <v>4924</v>
      </c>
      <c r="K4334" s="16">
        <v>0</v>
      </c>
    </row>
    <row r="4335" spans="1:11">
      <c r="A4335" s="12" t="s">
        <v>6863</v>
      </c>
      <c r="B4335" s="12" t="s">
        <v>9353</v>
      </c>
      <c r="C4335" s="12" t="s">
        <v>9358</v>
      </c>
      <c r="D4335" s="13" t="s">
        <v>4918</v>
      </c>
      <c r="E4335" s="13" t="s">
        <v>4919</v>
      </c>
      <c r="F4335" s="13" t="s">
        <v>9359</v>
      </c>
      <c r="G4335" s="14" t="s">
        <v>4921</v>
      </c>
      <c r="H4335" s="14" t="s">
        <v>6976</v>
      </c>
      <c r="I4335" s="14" t="s">
        <v>5065</v>
      </c>
      <c r="J4335" s="14" t="s">
        <v>4956</v>
      </c>
      <c r="K4335" s="16">
        <v>0</v>
      </c>
    </row>
    <row r="4336" spans="1:11">
      <c r="A4336" s="12" t="s">
        <v>6863</v>
      </c>
      <c r="B4336" s="12" t="s">
        <v>9353</v>
      </c>
      <c r="C4336" s="12" t="s">
        <v>9358</v>
      </c>
      <c r="D4336" s="13" t="s">
        <v>4918</v>
      </c>
      <c r="E4336" s="13" t="s">
        <v>4939</v>
      </c>
      <c r="F4336" s="13" t="s">
        <v>9360</v>
      </c>
      <c r="G4336" s="14" t="s">
        <v>4921</v>
      </c>
      <c r="H4336" s="14" t="s">
        <v>4938</v>
      </c>
      <c r="I4336" s="14" t="s">
        <v>4927</v>
      </c>
      <c r="J4336" s="14" t="s">
        <v>4936</v>
      </c>
      <c r="K4336" s="16">
        <v>0</v>
      </c>
    </row>
    <row r="4337" spans="1:11">
      <c r="A4337" s="12" t="s">
        <v>6863</v>
      </c>
      <c r="B4337" s="12" t="s">
        <v>9353</v>
      </c>
      <c r="C4337" s="12" t="s">
        <v>9358</v>
      </c>
      <c r="D4337" s="13" t="s">
        <v>4918</v>
      </c>
      <c r="E4337" s="13" t="s">
        <v>5112</v>
      </c>
      <c r="F4337" s="13" t="s">
        <v>9361</v>
      </c>
      <c r="G4337" s="14" t="s">
        <v>4921</v>
      </c>
      <c r="H4337" s="14" t="s">
        <v>5843</v>
      </c>
      <c r="I4337" s="14" t="s">
        <v>4927</v>
      </c>
      <c r="J4337" s="14" t="s">
        <v>4924</v>
      </c>
      <c r="K4337" s="16">
        <v>0</v>
      </c>
    </row>
    <row r="4338" spans="1:11">
      <c r="A4338" s="12" t="s">
        <v>6863</v>
      </c>
      <c r="B4338" s="12" t="s">
        <v>9353</v>
      </c>
      <c r="C4338" s="12" t="s">
        <v>9358</v>
      </c>
      <c r="D4338" s="13" t="s">
        <v>4931</v>
      </c>
      <c r="E4338" s="13" t="s">
        <v>5089</v>
      </c>
      <c r="F4338" s="13" t="s">
        <v>9362</v>
      </c>
      <c r="G4338" s="14" t="s">
        <v>4921</v>
      </c>
      <c r="H4338" s="14" t="s">
        <v>7024</v>
      </c>
      <c r="I4338" s="14" t="s">
        <v>5654</v>
      </c>
      <c r="J4338" s="14" t="s">
        <v>4924</v>
      </c>
      <c r="K4338" s="16">
        <v>0</v>
      </c>
    </row>
    <row r="4339" spans="1:11">
      <c r="A4339" s="12" t="s">
        <v>6863</v>
      </c>
      <c r="B4339" s="12" t="s">
        <v>9353</v>
      </c>
      <c r="C4339" s="12" t="s">
        <v>9358</v>
      </c>
      <c r="D4339" s="13" t="s">
        <v>4934</v>
      </c>
      <c r="E4339" s="13" t="s">
        <v>4934</v>
      </c>
      <c r="F4339" s="13" t="s">
        <v>9363</v>
      </c>
      <c r="G4339" s="14" t="s">
        <v>4921</v>
      </c>
      <c r="H4339" s="14" t="s">
        <v>5891</v>
      </c>
      <c r="I4339" s="14" t="s">
        <v>4927</v>
      </c>
      <c r="J4339" s="14" t="s">
        <v>4936</v>
      </c>
      <c r="K4339" s="16">
        <v>0</v>
      </c>
    </row>
    <row r="4340" spans="1:11">
      <c r="A4340" s="12" t="s">
        <v>6863</v>
      </c>
      <c r="B4340" s="12" t="s">
        <v>9353</v>
      </c>
      <c r="C4340" s="12" t="s">
        <v>9364</v>
      </c>
      <c r="D4340" s="13" t="s">
        <v>4918</v>
      </c>
      <c r="E4340" s="13" t="s">
        <v>4919</v>
      </c>
      <c r="F4340" s="13" t="s">
        <v>9365</v>
      </c>
      <c r="G4340" s="14" t="s">
        <v>4921</v>
      </c>
      <c r="H4340" s="14" t="s">
        <v>9366</v>
      </c>
      <c r="I4340" s="14" t="s">
        <v>6471</v>
      </c>
      <c r="J4340" s="14" t="s">
        <v>4956</v>
      </c>
      <c r="K4340" s="16">
        <v>0</v>
      </c>
    </row>
    <row r="4341" spans="1:11">
      <c r="A4341" s="12" t="s">
        <v>6863</v>
      </c>
      <c r="B4341" s="12" t="s">
        <v>9353</v>
      </c>
      <c r="C4341" s="12" t="s">
        <v>9364</v>
      </c>
      <c r="D4341" s="13" t="s">
        <v>4918</v>
      </c>
      <c r="E4341" s="13" t="s">
        <v>4939</v>
      </c>
      <c r="F4341" s="13" t="s">
        <v>9356</v>
      </c>
      <c r="G4341" s="14" t="s">
        <v>4921</v>
      </c>
      <c r="H4341" s="14" t="s">
        <v>5843</v>
      </c>
      <c r="I4341" s="14" t="s">
        <v>4927</v>
      </c>
      <c r="J4341" s="14" t="s">
        <v>4936</v>
      </c>
      <c r="K4341" s="16">
        <v>0</v>
      </c>
    </row>
    <row r="4342" spans="1:11">
      <c r="A4342" s="12" t="s">
        <v>6863</v>
      </c>
      <c r="B4342" s="12" t="s">
        <v>9353</v>
      </c>
      <c r="C4342" s="12" t="s">
        <v>9364</v>
      </c>
      <c r="D4342" s="13" t="s">
        <v>4918</v>
      </c>
      <c r="E4342" s="13" t="s">
        <v>4943</v>
      </c>
      <c r="F4342" s="13" t="s">
        <v>9312</v>
      </c>
      <c r="G4342" s="14" t="s">
        <v>4942</v>
      </c>
      <c r="H4342" s="14" t="s">
        <v>4938</v>
      </c>
      <c r="I4342" s="14" t="s">
        <v>4927</v>
      </c>
      <c r="J4342" s="14" t="s">
        <v>4924</v>
      </c>
      <c r="K4342" s="16">
        <v>0</v>
      </c>
    </row>
    <row r="4343" spans="1:11">
      <c r="A4343" s="12" t="s">
        <v>6863</v>
      </c>
      <c r="B4343" s="12" t="s">
        <v>9353</v>
      </c>
      <c r="C4343" s="12" t="s">
        <v>9364</v>
      </c>
      <c r="D4343" s="13" t="s">
        <v>4931</v>
      </c>
      <c r="E4343" s="13" t="s">
        <v>4932</v>
      </c>
      <c r="F4343" s="13" t="s">
        <v>7799</v>
      </c>
      <c r="G4343" s="14" t="s">
        <v>4921</v>
      </c>
      <c r="H4343" s="14" t="s">
        <v>5754</v>
      </c>
      <c r="I4343" s="14" t="s">
        <v>5065</v>
      </c>
      <c r="J4343" s="14" t="s">
        <v>4924</v>
      </c>
      <c r="K4343" s="16">
        <v>0</v>
      </c>
    </row>
    <row r="4344" spans="1:11">
      <c r="A4344" s="12" t="s">
        <v>6863</v>
      </c>
      <c r="B4344" s="12" t="s">
        <v>9353</v>
      </c>
      <c r="C4344" s="12" t="s">
        <v>9364</v>
      </c>
      <c r="D4344" s="13" t="s">
        <v>4934</v>
      </c>
      <c r="E4344" s="13" t="s">
        <v>4998</v>
      </c>
      <c r="F4344" s="13" t="s">
        <v>5151</v>
      </c>
      <c r="G4344" s="14" t="s">
        <v>4921</v>
      </c>
      <c r="H4344" s="14" t="s">
        <v>5843</v>
      </c>
      <c r="I4344" s="14" t="s">
        <v>4927</v>
      </c>
      <c r="J4344" s="14" t="s">
        <v>4936</v>
      </c>
      <c r="K4344" s="16">
        <v>0</v>
      </c>
    </row>
    <row r="4345" spans="1:11">
      <c r="A4345" s="12" t="s">
        <v>6863</v>
      </c>
      <c r="B4345" s="12" t="s">
        <v>9367</v>
      </c>
      <c r="C4345" s="12" t="s">
        <v>9368</v>
      </c>
      <c r="D4345" s="13" t="s">
        <v>4918</v>
      </c>
      <c r="E4345" s="13" t="s">
        <v>4919</v>
      </c>
      <c r="F4345" s="13" t="s">
        <v>9369</v>
      </c>
      <c r="G4345" s="14" t="s">
        <v>4921</v>
      </c>
      <c r="H4345" s="14" t="s">
        <v>4946</v>
      </c>
      <c r="I4345" s="14" t="s">
        <v>5230</v>
      </c>
      <c r="J4345" s="14" t="s">
        <v>4958</v>
      </c>
      <c r="K4345" s="16">
        <v>0</v>
      </c>
    </row>
    <row r="4346" spans="1:11">
      <c r="A4346" s="12" t="s">
        <v>6863</v>
      </c>
      <c r="B4346" s="12" t="s">
        <v>9367</v>
      </c>
      <c r="C4346" s="12" t="s">
        <v>9368</v>
      </c>
      <c r="D4346" s="13" t="s">
        <v>4918</v>
      </c>
      <c r="E4346" s="13" t="s">
        <v>4939</v>
      </c>
      <c r="F4346" s="13" t="s">
        <v>9370</v>
      </c>
      <c r="G4346" s="14" t="s">
        <v>4921</v>
      </c>
      <c r="H4346" s="14" t="s">
        <v>4938</v>
      </c>
      <c r="I4346" s="14" t="s">
        <v>4927</v>
      </c>
      <c r="J4346" s="14" t="s">
        <v>4924</v>
      </c>
      <c r="K4346" s="16">
        <v>0</v>
      </c>
    </row>
    <row r="4347" spans="1:11">
      <c r="A4347" s="12" t="s">
        <v>6863</v>
      </c>
      <c r="B4347" s="12" t="s">
        <v>9367</v>
      </c>
      <c r="C4347" s="12" t="s">
        <v>9368</v>
      </c>
      <c r="D4347" s="13" t="s">
        <v>4931</v>
      </c>
      <c r="E4347" s="13" t="s">
        <v>4932</v>
      </c>
      <c r="F4347" s="13" t="s">
        <v>7799</v>
      </c>
      <c r="G4347" s="14" t="s">
        <v>4921</v>
      </c>
      <c r="H4347" s="14" t="s">
        <v>9371</v>
      </c>
      <c r="I4347" s="14" t="s">
        <v>5065</v>
      </c>
      <c r="J4347" s="14" t="s">
        <v>4924</v>
      </c>
      <c r="K4347" s="16">
        <v>0</v>
      </c>
    </row>
    <row r="4348" spans="1:11">
      <c r="A4348" s="12" t="s">
        <v>6863</v>
      </c>
      <c r="B4348" s="12" t="s">
        <v>9367</v>
      </c>
      <c r="C4348" s="12" t="s">
        <v>9368</v>
      </c>
      <c r="D4348" s="13" t="s">
        <v>4940</v>
      </c>
      <c r="E4348" s="13" t="s">
        <v>4941</v>
      </c>
      <c r="F4348" s="13" t="s">
        <v>9334</v>
      </c>
      <c r="G4348" s="14" t="s">
        <v>4921</v>
      </c>
      <c r="H4348" s="14" t="s">
        <v>5119</v>
      </c>
      <c r="I4348" s="14" t="s">
        <v>6429</v>
      </c>
      <c r="J4348" s="14" t="s">
        <v>4936</v>
      </c>
      <c r="K4348" s="16">
        <v>0</v>
      </c>
    </row>
    <row r="4349" spans="1:11">
      <c r="A4349" s="12" t="s">
        <v>6863</v>
      </c>
      <c r="B4349" s="12" t="s">
        <v>9372</v>
      </c>
      <c r="C4349" s="12" t="s">
        <v>9373</v>
      </c>
      <c r="D4349" s="13" t="s">
        <v>4918</v>
      </c>
      <c r="E4349" s="13" t="s">
        <v>4919</v>
      </c>
      <c r="F4349" s="13" t="s">
        <v>9374</v>
      </c>
      <c r="G4349" s="14" t="s">
        <v>5004</v>
      </c>
      <c r="H4349" s="14" t="s">
        <v>4988</v>
      </c>
      <c r="I4349" s="14" t="s">
        <v>4947</v>
      </c>
      <c r="J4349" s="14" t="s">
        <v>5221</v>
      </c>
      <c r="K4349" s="16">
        <v>0</v>
      </c>
    </row>
    <row r="4350" spans="1:11">
      <c r="A4350" s="12" t="s">
        <v>6863</v>
      </c>
      <c r="B4350" s="12" t="s">
        <v>9372</v>
      </c>
      <c r="C4350" s="12" t="s">
        <v>9373</v>
      </c>
      <c r="D4350" s="13" t="s">
        <v>4918</v>
      </c>
      <c r="E4350" s="13" t="s">
        <v>4939</v>
      </c>
      <c r="F4350" s="13" t="s">
        <v>9375</v>
      </c>
      <c r="G4350" s="14" t="s">
        <v>5004</v>
      </c>
      <c r="H4350" s="14" t="s">
        <v>4966</v>
      </c>
      <c r="I4350" s="14" t="s">
        <v>4927</v>
      </c>
      <c r="J4350" s="14" t="s">
        <v>5221</v>
      </c>
      <c r="K4350" s="16">
        <v>0</v>
      </c>
    </row>
    <row r="4351" spans="1:11">
      <c r="A4351" s="12" t="s">
        <v>6863</v>
      </c>
      <c r="B4351" s="12" t="s">
        <v>9372</v>
      </c>
      <c r="C4351" s="12" t="s">
        <v>9373</v>
      </c>
      <c r="D4351" s="13" t="s">
        <v>4918</v>
      </c>
      <c r="E4351" s="13" t="s">
        <v>4939</v>
      </c>
      <c r="F4351" s="13" t="s">
        <v>9376</v>
      </c>
      <c r="G4351" s="14" t="s">
        <v>4921</v>
      </c>
      <c r="H4351" s="14" t="s">
        <v>4952</v>
      </c>
      <c r="I4351" s="14" t="s">
        <v>4927</v>
      </c>
      <c r="J4351" s="14" t="s">
        <v>4924</v>
      </c>
      <c r="K4351" s="16">
        <v>0</v>
      </c>
    </row>
    <row r="4352" spans="1:11">
      <c r="A4352" s="12" t="s">
        <v>6863</v>
      </c>
      <c r="B4352" s="12" t="s">
        <v>9372</v>
      </c>
      <c r="C4352" s="12" t="s">
        <v>9373</v>
      </c>
      <c r="D4352" s="13" t="s">
        <v>4931</v>
      </c>
      <c r="E4352" s="13" t="s">
        <v>4932</v>
      </c>
      <c r="F4352" s="13" t="s">
        <v>9377</v>
      </c>
      <c r="G4352" s="14" t="s">
        <v>4921</v>
      </c>
      <c r="H4352" s="14" t="s">
        <v>7221</v>
      </c>
      <c r="I4352" s="14" t="s">
        <v>5065</v>
      </c>
      <c r="J4352" s="14" t="s">
        <v>4924</v>
      </c>
      <c r="K4352" s="16">
        <v>0</v>
      </c>
    </row>
    <row r="4353" spans="1:11">
      <c r="A4353" s="12" t="s">
        <v>6863</v>
      </c>
      <c r="B4353" s="12" t="s">
        <v>9372</v>
      </c>
      <c r="C4353" s="12" t="s">
        <v>9373</v>
      </c>
      <c r="D4353" s="13" t="s">
        <v>4940</v>
      </c>
      <c r="E4353" s="13" t="s">
        <v>4941</v>
      </c>
      <c r="F4353" s="13" t="s">
        <v>9378</v>
      </c>
      <c r="G4353" s="14" t="s">
        <v>5004</v>
      </c>
      <c r="H4353" s="14" t="s">
        <v>4936</v>
      </c>
      <c r="I4353" s="14" t="s">
        <v>5126</v>
      </c>
      <c r="J4353" s="14" t="s">
        <v>4924</v>
      </c>
      <c r="K4353" s="16">
        <v>0</v>
      </c>
    </row>
    <row r="4354" spans="1:11">
      <c r="A4354" s="12" t="s">
        <v>6863</v>
      </c>
      <c r="B4354" s="12" t="s">
        <v>9379</v>
      </c>
      <c r="C4354" s="12" t="s">
        <v>9380</v>
      </c>
      <c r="D4354" s="13" t="s">
        <v>4918</v>
      </c>
      <c r="E4354" s="13" t="s">
        <v>4919</v>
      </c>
      <c r="F4354" s="13" t="s">
        <v>9369</v>
      </c>
      <c r="G4354" s="14" t="s">
        <v>4921</v>
      </c>
      <c r="H4354" s="14" t="s">
        <v>4974</v>
      </c>
      <c r="I4354" s="14" t="s">
        <v>7779</v>
      </c>
      <c r="J4354" s="14" t="s">
        <v>4936</v>
      </c>
      <c r="K4354" s="16">
        <v>0</v>
      </c>
    </row>
    <row r="4355" spans="1:11">
      <c r="A4355" s="12" t="s">
        <v>6863</v>
      </c>
      <c r="B4355" s="12" t="s">
        <v>9379</v>
      </c>
      <c r="C4355" s="12" t="s">
        <v>9380</v>
      </c>
      <c r="D4355" s="13" t="s">
        <v>4918</v>
      </c>
      <c r="E4355" s="13" t="s">
        <v>4939</v>
      </c>
      <c r="F4355" s="13" t="s">
        <v>9381</v>
      </c>
      <c r="G4355" s="14" t="s">
        <v>4921</v>
      </c>
      <c r="H4355" s="14" t="s">
        <v>4952</v>
      </c>
      <c r="I4355" s="14" t="s">
        <v>4927</v>
      </c>
      <c r="J4355" s="14" t="s">
        <v>4924</v>
      </c>
      <c r="K4355" s="16">
        <v>0</v>
      </c>
    </row>
    <row r="4356" spans="1:11">
      <c r="A4356" s="12" t="s">
        <v>6863</v>
      </c>
      <c r="B4356" s="12" t="s">
        <v>9379</v>
      </c>
      <c r="C4356" s="12" t="s">
        <v>9380</v>
      </c>
      <c r="D4356" s="13" t="s">
        <v>4918</v>
      </c>
      <c r="E4356" s="13" t="s">
        <v>4939</v>
      </c>
      <c r="F4356" s="13" t="s">
        <v>9346</v>
      </c>
      <c r="G4356" s="14" t="s">
        <v>4921</v>
      </c>
      <c r="H4356" s="14" t="s">
        <v>4926</v>
      </c>
      <c r="I4356" s="14" t="s">
        <v>4927</v>
      </c>
      <c r="J4356" s="14" t="s">
        <v>4924</v>
      </c>
      <c r="K4356" s="16">
        <v>0</v>
      </c>
    </row>
    <row r="4357" spans="1:11">
      <c r="A4357" s="12" t="s">
        <v>6863</v>
      </c>
      <c r="B4357" s="12" t="s">
        <v>9379</v>
      </c>
      <c r="C4357" s="12" t="s">
        <v>9380</v>
      </c>
      <c r="D4357" s="13" t="s">
        <v>4931</v>
      </c>
      <c r="E4357" s="13" t="s">
        <v>5083</v>
      </c>
      <c r="F4357" s="13" t="s">
        <v>9382</v>
      </c>
      <c r="G4357" s="14" t="s">
        <v>4921</v>
      </c>
      <c r="H4357" s="14" t="s">
        <v>4974</v>
      </c>
      <c r="I4357" s="14" t="s">
        <v>5573</v>
      </c>
      <c r="J4357" s="14" t="s">
        <v>4924</v>
      </c>
      <c r="K4357" s="16">
        <v>0</v>
      </c>
    </row>
    <row r="4358" spans="1:11">
      <c r="A4358" s="12" t="s">
        <v>6863</v>
      </c>
      <c r="B4358" s="12" t="s">
        <v>9379</v>
      </c>
      <c r="C4358" s="12" t="s">
        <v>9380</v>
      </c>
      <c r="D4358" s="13" t="s">
        <v>4940</v>
      </c>
      <c r="E4358" s="13" t="s">
        <v>4941</v>
      </c>
      <c r="F4358" s="13" t="s">
        <v>9383</v>
      </c>
      <c r="G4358" s="14" t="s">
        <v>4921</v>
      </c>
      <c r="H4358" s="14" t="s">
        <v>7379</v>
      </c>
      <c r="I4358" s="14" t="s">
        <v>5126</v>
      </c>
      <c r="J4358" s="14" t="s">
        <v>4924</v>
      </c>
      <c r="K4358" s="16">
        <v>0</v>
      </c>
    </row>
    <row r="4359" spans="1:11">
      <c r="A4359" s="12" t="s">
        <v>6863</v>
      </c>
      <c r="B4359" s="12" t="s">
        <v>9384</v>
      </c>
      <c r="C4359" s="12" t="s">
        <v>9385</v>
      </c>
      <c r="D4359" s="13" t="s">
        <v>4918</v>
      </c>
      <c r="E4359" s="13" t="s">
        <v>4919</v>
      </c>
      <c r="F4359" s="13" t="s">
        <v>9314</v>
      </c>
      <c r="G4359" s="14" t="s">
        <v>4921</v>
      </c>
      <c r="H4359" s="14" t="s">
        <v>5594</v>
      </c>
      <c r="I4359" s="14" t="s">
        <v>7147</v>
      </c>
      <c r="J4359" s="14" t="s">
        <v>4924</v>
      </c>
      <c r="K4359" s="16">
        <v>0</v>
      </c>
    </row>
    <row r="4360" spans="1:11">
      <c r="A4360" s="12" t="s">
        <v>6863</v>
      </c>
      <c r="B4360" s="12" t="s">
        <v>9384</v>
      </c>
      <c r="C4360" s="12" t="s">
        <v>9385</v>
      </c>
      <c r="D4360" s="13" t="s">
        <v>4918</v>
      </c>
      <c r="E4360" s="13" t="s">
        <v>5112</v>
      </c>
      <c r="F4360" s="13" t="s">
        <v>9386</v>
      </c>
      <c r="G4360" s="14" t="s">
        <v>4921</v>
      </c>
      <c r="H4360" s="14" t="s">
        <v>4952</v>
      </c>
      <c r="I4360" s="14" t="s">
        <v>4927</v>
      </c>
      <c r="J4360" s="14" t="s">
        <v>4924</v>
      </c>
      <c r="K4360" s="16">
        <v>0</v>
      </c>
    </row>
    <row r="4361" spans="1:11">
      <c r="A4361" s="12" t="s">
        <v>6863</v>
      </c>
      <c r="B4361" s="12" t="s">
        <v>9384</v>
      </c>
      <c r="C4361" s="12" t="s">
        <v>9385</v>
      </c>
      <c r="D4361" s="13" t="s">
        <v>4931</v>
      </c>
      <c r="E4361" s="13" t="s">
        <v>4961</v>
      </c>
      <c r="F4361" s="13" t="s">
        <v>9334</v>
      </c>
      <c r="G4361" s="14" t="s">
        <v>4921</v>
      </c>
      <c r="H4361" s="14" t="s">
        <v>5192</v>
      </c>
      <c r="I4361" s="14" t="s">
        <v>6011</v>
      </c>
      <c r="J4361" s="14" t="s">
        <v>4924</v>
      </c>
      <c r="K4361" s="16">
        <v>0</v>
      </c>
    </row>
    <row r="4362" spans="1:11">
      <c r="A4362" s="12" t="s">
        <v>6863</v>
      </c>
      <c r="B4362" s="12" t="s">
        <v>9384</v>
      </c>
      <c r="C4362" s="12" t="s">
        <v>9385</v>
      </c>
      <c r="D4362" s="13" t="s">
        <v>4934</v>
      </c>
      <c r="E4362" s="13" t="s">
        <v>4998</v>
      </c>
      <c r="F4362" s="13" t="s">
        <v>5151</v>
      </c>
      <c r="G4362" s="14" t="s">
        <v>4921</v>
      </c>
      <c r="H4362" s="14" t="s">
        <v>4952</v>
      </c>
      <c r="I4362" s="14" t="s">
        <v>4927</v>
      </c>
      <c r="J4362" s="14" t="s">
        <v>4936</v>
      </c>
      <c r="K4362" s="16">
        <v>0</v>
      </c>
    </row>
    <row r="4363" spans="1:11">
      <c r="A4363" s="12" t="s">
        <v>6863</v>
      </c>
      <c r="B4363" s="12" t="s">
        <v>9384</v>
      </c>
      <c r="C4363" s="12" t="s">
        <v>9385</v>
      </c>
      <c r="D4363" s="13" t="s">
        <v>4940</v>
      </c>
      <c r="E4363" s="13" t="s">
        <v>4941</v>
      </c>
      <c r="F4363" s="13" t="s">
        <v>9317</v>
      </c>
      <c r="G4363" s="14" t="s">
        <v>5004</v>
      </c>
      <c r="H4363" s="14" t="s">
        <v>9387</v>
      </c>
      <c r="I4363" s="14" t="s">
        <v>6471</v>
      </c>
      <c r="J4363" s="14" t="s">
        <v>4924</v>
      </c>
      <c r="K4363" s="16">
        <v>0</v>
      </c>
    </row>
    <row r="4364" spans="1:11">
      <c r="A4364" s="12" t="s">
        <v>6863</v>
      </c>
      <c r="B4364" s="12" t="s">
        <v>9388</v>
      </c>
      <c r="C4364" s="12" t="s">
        <v>9389</v>
      </c>
      <c r="D4364" s="13" t="s">
        <v>4918</v>
      </c>
      <c r="E4364" s="13" t="s">
        <v>4919</v>
      </c>
      <c r="F4364" s="13" t="s">
        <v>9369</v>
      </c>
      <c r="G4364" s="14" t="s">
        <v>5004</v>
      </c>
      <c r="H4364" s="14" t="s">
        <v>4936</v>
      </c>
      <c r="I4364" s="14" t="s">
        <v>7779</v>
      </c>
      <c r="J4364" s="14" t="s">
        <v>4956</v>
      </c>
      <c r="K4364" s="16">
        <v>0</v>
      </c>
    </row>
    <row r="4365" spans="1:11">
      <c r="A4365" s="12" t="s">
        <v>6863</v>
      </c>
      <c r="B4365" s="12" t="s">
        <v>9388</v>
      </c>
      <c r="C4365" s="12" t="s">
        <v>9389</v>
      </c>
      <c r="D4365" s="13" t="s">
        <v>4918</v>
      </c>
      <c r="E4365" s="13" t="s">
        <v>5112</v>
      </c>
      <c r="F4365" s="13" t="s">
        <v>9390</v>
      </c>
      <c r="G4365" s="14" t="s">
        <v>4921</v>
      </c>
      <c r="H4365" s="14" t="s">
        <v>5891</v>
      </c>
      <c r="I4365" s="14" t="s">
        <v>4927</v>
      </c>
      <c r="J4365" s="14" t="s">
        <v>4924</v>
      </c>
      <c r="K4365" s="16">
        <v>0</v>
      </c>
    </row>
    <row r="4366" spans="1:11">
      <c r="A4366" s="12" t="s">
        <v>6863</v>
      </c>
      <c r="B4366" s="12" t="s">
        <v>9388</v>
      </c>
      <c r="C4366" s="12" t="s">
        <v>9389</v>
      </c>
      <c r="D4366" s="13" t="s">
        <v>4931</v>
      </c>
      <c r="E4366" s="13" t="s">
        <v>5089</v>
      </c>
      <c r="F4366" s="13" t="s">
        <v>9391</v>
      </c>
      <c r="G4366" s="14" t="s">
        <v>4921</v>
      </c>
      <c r="H4366" s="14" t="s">
        <v>4952</v>
      </c>
      <c r="I4366" s="14" t="s">
        <v>4927</v>
      </c>
      <c r="J4366" s="14" t="s">
        <v>4924</v>
      </c>
      <c r="K4366" s="16">
        <v>0</v>
      </c>
    </row>
    <row r="4367" spans="1:11">
      <c r="A4367" s="12" t="s">
        <v>6863</v>
      </c>
      <c r="B4367" s="12" t="s">
        <v>9388</v>
      </c>
      <c r="C4367" s="12" t="s">
        <v>9389</v>
      </c>
      <c r="D4367" s="13" t="s">
        <v>4934</v>
      </c>
      <c r="E4367" s="13" t="s">
        <v>4998</v>
      </c>
      <c r="F4367" s="13" t="s">
        <v>6750</v>
      </c>
      <c r="G4367" s="14" t="s">
        <v>4921</v>
      </c>
      <c r="H4367" s="14" t="s">
        <v>4926</v>
      </c>
      <c r="I4367" s="14" t="s">
        <v>4927</v>
      </c>
      <c r="J4367" s="14" t="s">
        <v>4936</v>
      </c>
      <c r="K4367" s="16">
        <v>0</v>
      </c>
    </row>
    <row r="4368" spans="1:11">
      <c r="A4368" s="12" t="s">
        <v>6863</v>
      </c>
      <c r="B4368" s="12" t="s">
        <v>9388</v>
      </c>
      <c r="C4368" s="12" t="s">
        <v>9389</v>
      </c>
      <c r="D4368" s="13" t="s">
        <v>4940</v>
      </c>
      <c r="E4368" s="13" t="s">
        <v>4941</v>
      </c>
      <c r="F4368" s="13" t="s">
        <v>8736</v>
      </c>
      <c r="G4368" s="14" t="s">
        <v>4921</v>
      </c>
      <c r="H4368" s="14" t="s">
        <v>4952</v>
      </c>
      <c r="I4368" s="14" t="s">
        <v>4927</v>
      </c>
      <c r="J4368" s="14" t="s">
        <v>4936</v>
      </c>
      <c r="K4368" s="16">
        <v>0</v>
      </c>
    </row>
    <row r="4369" spans="1:11">
      <c r="A4369" s="12" t="s">
        <v>6863</v>
      </c>
      <c r="B4369" s="12" t="s">
        <v>9392</v>
      </c>
      <c r="C4369" s="12" t="s">
        <v>9393</v>
      </c>
      <c r="D4369" s="13" t="s">
        <v>4918</v>
      </c>
      <c r="E4369" s="13" t="s">
        <v>4919</v>
      </c>
      <c r="F4369" s="13" t="s">
        <v>9374</v>
      </c>
      <c r="G4369" s="14" t="s">
        <v>5004</v>
      </c>
      <c r="H4369" s="14" t="s">
        <v>4936</v>
      </c>
      <c r="I4369" s="14" t="s">
        <v>4947</v>
      </c>
      <c r="J4369" s="14" t="s">
        <v>4924</v>
      </c>
      <c r="K4369" s="16">
        <v>0</v>
      </c>
    </row>
    <row r="4370" spans="1:11">
      <c r="A4370" s="12" t="s">
        <v>6863</v>
      </c>
      <c r="B4370" s="12" t="s">
        <v>9392</v>
      </c>
      <c r="C4370" s="12" t="s">
        <v>9393</v>
      </c>
      <c r="D4370" s="13" t="s">
        <v>4918</v>
      </c>
      <c r="E4370" s="13" t="s">
        <v>4943</v>
      </c>
      <c r="F4370" s="13" t="s">
        <v>9394</v>
      </c>
      <c r="G4370" s="14" t="s">
        <v>4921</v>
      </c>
      <c r="H4370" s="14" t="s">
        <v>4952</v>
      </c>
      <c r="I4370" s="14" t="s">
        <v>4927</v>
      </c>
      <c r="J4370" s="14" t="s">
        <v>4924</v>
      </c>
      <c r="K4370" s="16">
        <v>0</v>
      </c>
    </row>
    <row r="4371" spans="1:11">
      <c r="A4371" s="12" t="s">
        <v>6863</v>
      </c>
      <c r="B4371" s="12" t="s">
        <v>9392</v>
      </c>
      <c r="C4371" s="12" t="s">
        <v>9393</v>
      </c>
      <c r="D4371" s="13" t="s">
        <v>4918</v>
      </c>
      <c r="E4371" s="13" t="s">
        <v>4968</v>
      </c>
      <c r="F4371" s="13" t="s">
        <v>9395</v>
      </c>
      <c r="G4371" s="14" t="s">
        <v>4921</v>
      </c>
      <c r="H4371" s="14" t="s">
        <v>5670</v>
      </c>
      <c r="I4371" s="14" t="s">
        <v>4927</v>
      </c>
      <c r="J4371" s="14" t="s">
        <v>4924</v>
      </c>
      <c r="K4371" s="16">
        <v>0</v>
      </c>
    </row>
    <row r="4372" spans="1:11">
      <c r="A4372" s="12" t="s">
        <v>6863</v>
      </c>
      <c r="B4372" s="12" t="s">
        <v>9392</v>
      </c>
      <c r="C4372" s="12" t="s">
        <v>9393</v>
      </c>
      <c r="D4372" s="13" t="s">
        <v>4931</v>
      </c>
      <c r="E4372" s="13" t="s">
        <v>5089</v>
      </c>
      <c r="F4372" s="13" t="s">
        <v>7799</v>
      </c>
      <c r="G4372" s="14" t="s">
        <v>4921</v>
      </c>
      <c r="H4372" s="14" t="s">
        <v>9371</v>
      </c>
      <c r="I4372" s="14" t="s">
        <v>5065</v>
      </c>
      <c r="J4372" s="14" t="s">
        <v>4924</v>
      </c>
      <c r="K4372" s="16">
        <v>0</v>
      </c>
    </row>
    <row r="4373" spans="1:11">
      <c r="A4373" s="12" t="s">
        <v>6863</v>
      </c>
      <c r="B4373" s="12" t="s">
        <v>9392</v>
      </c>
      <c r="C4373" s="12" t="s">
        <v>9393</v>
      </c>
      <c r="D4373" s="13" t="s">
        <v>4934</v>
      </c>
      <c r="E4373" s="13" t="s">
        <v>4998</v>
      </c>
      <c r="F4373" s="13" t="s">
        <v>5151</v>
      </c>
      <c r="G4373" s="14" t="s">
        <v>4921</v>
      </c>
      <c r="H4373" s="14" t="s">
        <v>4952</v>
      </c>
      <c r="I4373" s="14" t="s">
        <v>4927</v>
      </c>
      <c r="J4373" s="14" t="s">
        <v>4936</v>
      </c>
      <c r="K4373" s="16">
        <v>0</v>
      </c>
    </row>
    <row r="4374" spans="1:11">
      <c r="A4374" s="12" t="s">
        <v>6863</v>
      </c>
      <c r="B4374" s="12" t="s">
        <v>9392</v>
      </c>
      <c r="C4374" s="12" t="s">
        <v>9396</v>
      </c>
      <c r="D4374" s="13" t="s">
        <v>4918</v>
      </c>
      <c r="E4374" s="13" t="s">
        <v>4919</v>
      </c>
      <c r="F4374" s="13" t="s">
        <v>9310</v>
      </c>
      <c r="G4374" s="14" t="s">
        <v>4921</v>
      </c>
      <c r="H4374" s="14" t="s">
        <v>9397</v>
      </c>
      <c r="I4374" s="14" t="s">
        <v>6471</v>
      </c>
      <c r="J4374" s="14" t="s">
        <v>4924</v>
      </c>
      <c r="K4374" s="16">
        <v>0</v>
      </c>
    </row>
    <row r="4375" spans="1:11">
      <c r="A4375" s="12" t="s">
        <v>6863</v>
      </c>
      <c r="B4375" s="12" t="s">
        <v>9392</v>
      </c>
      <c r="C4375" s="12" t="s">
        <v>9396</v>
      </c>
      <c r="D4375" s="13" t="s">
        <v>4918</v>
      </c>
      <c r="E4375" s="13" t="s">
        <v>4939</v>
      </c>
      <c r="F4375" s="13" t="s">
        <v>9312</v>
      </c>
      <c r="G4375" s="14" t="s">
        <v>4921</v>
      </c>
      <c r="H4375" s="14" t="s">
        <v>5891</v>
      </c>
      <c r="I4375" s="14" t="s">
        <v>4927</v>
      </c>
      <c r="J4375" s="14" t="s">
        <v>4924</v>
      </c>
      <c r="K4375" s="16">
        <v>0</v>
      </c>
    </row>
    <row r="4376" spans="1:11">
      <c r="A4376" s="12" t="s">
        <v>6863</v>
      </c>
      <c r="B4376" s="12" t="s">
        <v>9392</v>
      </c>
      <c r="C4376" s="12" t="s">
        <v>9396</v>
      </c>
      <c r="D4376" s="13" t="s">
        <v>4918</v>
      </c>
      <c r="E4376" s="13" t="s">
        <v>4943</v>
      </c>
      <c r="F4376" s="13" t="s">
        <v>9398</v>
      </c>
      <c r="G4376" s="14" t="s">
        <v>4921</v>
      </c>
      <c r="H4376" s="14" t="s">
        <v>4938</v>
      </c>
      <c r="I4376" s="14" t="s">
        <v>4927</v>
      </c>
      <c r="J4376" s="14" t="s">
        <v>4924</v>
      </c>
      <c r="K4376" s="16">
        <v>0</v>
      </c>
    </row>
    <row r="4377" spans="1:11">
      <c r="A4377" s="12" t="s">
        <v>6863</v>
      </c>
      <c r="B4377" s="12" t="s">
        <v>9392</v>
      </c>
      <c r="C4377" s="12" t="s">
        <v>9396</v>
      </c>
      <c r="D4377" s="13" t="s">
        <v>4931</v>
      </c>
      <c r="E4377" s="13" t="s">
        <v>4932</v>
      </c>
      <c r="F4377" s="13" t="s">
        <v>9044</v>
      </c>
      <c r="G4377" s="14" t="s">
        <v>4921</v>
      </c>
      <c r="H4377" s="14" t="s">
        <v>9399</v>
      </c>
      <c r="I4377" s="14" t="s">
        <v>5065</v>
      </c>
      <c r="J4377" s="14" t="s">
        <v>4924</v>
      </c>
      <c r="K4377" s="16">
        <v>0</v>
      </c>
    </row>
    <row r="4378" spans="1:11">
      <c r="A4378" s="12" t="s">
        <v>6863</v>
      </c>
      <c r="B4378" s="12" t="s">
        <v>9392</v>
      </c>
      <c r="C4378" s="12" t="s">
        <v>9396</v>
      </c>
      <c r="D4378" s="13" t="s">
        <v>4934</v>
      </c>
      <c r="E4378" s="13" t="s">
        <v>4998</v>
      </c>
      <c r="F4378" s="13" t="s">
        <v>5151</v>
      </c>
      <c r="G4378" s="14" t="s">
        <v>4921</v>
      </c>
      <c r="H4378" s="14" t="s">
        <v>4952</v>
      </c>
      <c r="I4378" s="14" t="s">
        <v>4927</v>
      </c>
      <c r="J4378" s="14" t="s">
        <v>4936</v>
      </c>
      <c r="K4378" s="16">
        <v>0</v>
      </c>
    </row>
    <row r="4379" spans="1:11">
      <c r="A4379" s="12" t="s">
        <v>6863</v>
      </c>
      <c r="B4379" s="12" t="s">
        <v>9392</v>
      </c>
      <c r="C4379" s="12" t="s">
        <v>9400</v>
      </c>
      <c r="D4379" s="13" t="s">
        <v>4918</v>
      </c>
      <c r="E4379" s="13" t="s">
        <v>4919</v>
      </c>
      <c r="F4379" s="13" t="s">
        <v>9369</v>
      </c>
      <c r="G4379" s="14" t="s">
        <v>4921</v>
      </c>
      <c r="H4379" s="14" t="s">
        <v>4974</v>
      </c>
      <c r="I4379" s="14" t="s">
        <v>7147</v>
      </c>
      <c r="J4379" s="14" t="s">
        <v>4956</v>
      </c>
      <c r="K4379" s="16">
        <v>0</v>
      </c>
    </row>
    <row r="4380" spans="1:11">
      <c r="A4380" s="12" t="s">
        <v>6863</v>
      </c>
      <c r="B4380" s="12" t="s">
        <v>9392</v>
      </c>
      <c r="C4380" s="12" t="s">
        <v>9400</v>
      </c>
      <c r="D4380" s="13" t="s">
        <v>4918</v>
      </c>
      <c r="E4380" s="13" t="s">
        <v>4939</v>
      </c>
      <c r="F4380" s="13" t="s">
        <v>9370</v>
      </c>
      <c r="G4380" s="14" t="s">
        <v>4921</v>
      </c>
      <c r="H4380" s="14" t="s">
        <v>4938</v>
      </c>
      <c r="I4380" s="14" t="s">
        <v>4927</v>
      </c>
      <c r="J4380" s="14" t="s">
        <v>4924</v>
      </c>
      <c r="K4380" s="16">
        <v>0</v>
      </c>
    </row>
    <row r="4381" spans="1:11">
      <c r="A4381" s="12" t="s">
        <v>6863</v>
      </c>
      <c r="B4381" s="12" t="s">
        <v>9392</v>
      </c>
      <c r="C4381" s="12" t="s">
        <v>9400</v>
      </c>
      <c r="D4381" s="13" t="s">
        <v>4918</v>
      </c>
      <c r="E4381" s="13" t="s">
        <v>5112</v>
      </c>
      <c r="F4381" s="13" t="s">
        <v>7799</v>
      </c>
      <c r="G4381" s="14" t="s">
        <v>4921</v>
      </c>
      <c r="H4381" s="14" t="s">
        <v>9399</v>
      </c>
      <c r="I4381" s="14" t="s">
        <v>5109</v>
      </c>
      <c r="J4381" s="14" t="s">
        <v>4936</v>
      </c>
      <c r="K4381" s="16">
        <v>0</v>
      </c>
    </row>
    <row r="4382" spans="1:11">
      <c r="A4382" s="12" t="s">
        <v>6863</v>
      </c>
      <c r="B4382" s="12" t="s">
        <v>9392</v>
      </c>
      <c r="C4382" s="12" t="s">
        <v>9400</v>
      </c>
      <c r="D4382" s="13" t="s">
        <v>4931</v>
      </c>
      <c r="E4382" s="13" t="s">
        <v>4932</v>
      </c>
      <c r="F4382" s="13" t="s">
        <v>9334</v>
      </c>
      <c r="G4382" s="14" t="s">
        <v>4921</v>
      </c>
      <c r="H4382" s="14" t="s">
        <v>4952</v>
      </c>
      <c r="I4382" s="14" t="s">
        <v>6011</v>
      </c>
      <c r="J4382" s="14" t="s">
        <v>4924</v>
      </c>
      <c r="K4382" s="16">
        <v>0</v>
      </c>
    </row>
    <row r="4383" spans="1:11">
      <c r="A4383" s="12" t="s">
        <v>6863</v>
      </c>
      <c r="B4383" s="12" t="s">
        <v>9392</v>
      </c>
      <c r="C4383" s="12" t="s">
        <v>9400</v>
      </c>
      <c r="D4383" s="13" t="s">
        <v>4934</v>
      </c>
      <c r="E4383" s="13" t="s">
        <v>4998</v>
      </c>
      <c r="F4383" s="13" t="s">
        <v>9401</v>
      </c>
      <c r="G4383" s="14" t="s">
        <v>4921</v>
      </c>
      <c r="H4383" s="14" t="s">
        <v>4952</v>
      </c>
      <c r="I4383" s="14" t="s">
        <v>4927</v>
      </c>
      <c r="J4383" s="14" t="s">
        <v>4936</v>
      </c>
      <c r="K4383" s="16">
        <v>0</v>
      </c>
    </row>
    <row r="4384" spans="1:11">
      <c r="A4384" s="12" t="s">
        <v>6863</v>
      </c>
      <c r="B4384" s="12" t="s">
        <v>9402</v>
      </c>
      <c r="C4384" s="12" t="s">
        <v>9403</v>
      </c>
      <c r="D4384" s="13" t="s">
        <v>4918</v>
      </c>
      <c r="E4384" s="13" t="s">
        <v>4919</v>
      </c>
      <c r="F4384" s="13" t="s">
        <v>9314</v>
      </c>
      <c r="G4384" s="14" t="s">
        <v>4921</v>
      </c>
      <c r="H4384" s="14" t="s">
        <v>4974</v>
      </c>
      <c r="I4384" s="14" t="s">
        <v>7147</v>
      </c>
      <c r="J4384" s="14" t="s">
        <v>4956</v>
      </c>
      <c r="K4384" s="16">
        <v>0</v>
      </c>
    </row>
    <row r="4385" spans="1:11">
      <c r="A4385" s="12" t="s">
        <v>6863</v>
      </c>
      <c r="B4385" s="12" t="s">
        <v>9402</v>
      </c>
      <c r="C4385" s="12" t="s">
        <v>9403</v>
      </c>
      <c r="D4385" s="13" t="s">
        <v>4918</v>
      </c>
      <c r="E4385" s="13" t="s">
        <v>5112</v>
      </c>
      <c r="F4385" s="13" t="s">
        <v>9404</v>
      </c>
      <c r="G4385" s="14" t="s">
        <v>4921</v>
      </c>
      <c r="H4385" s="14" t="s">
        <v>5891</v>
      </c>
      <c r="I4385" s="14" t="s">
        <v>4927</v>
      </c>
      <c r="J4385" s="14" t="s">
        <v>4956</v>
      </c>
      <c r="K4385" s="16">
        <v>0</v>
      </c>
    </row>
    <row r="4386" spans="1:11">
      <c r="A4386" s="12" t="s">
        <v>6863</v>
      </c>
      <c r="B4386" s="12" t="s">
        <v>9402</v>
      </c>
      <c r="C4386" s="12" t="s">
        <v>9403</v>
      </c>
      <c r="D4386" s="13" t="s">
        <v>4931</v>
      </c>
      <c r="E4386" s="13" t="s">
        <v>4961</v>
      </c>
      <c r="F4386" s="13" t="s">
        <v>9334</v>
      </c>
      <c r="G4386" s="14" t="s">
        <v>4921</v>
      </c>
      <c r="H4386" s="14" t="s">
        <v>5026</v>
      </c>
      <c r="I4386" s="14" t="s">
        <v>9405</v>
      </c>
      <c r="J4386" s="14" t="s">
        <v>4924</v>
      </c>
      <c r="K4386" s="16">
        <v>0</v>
      </c>
    </row>
    <row r="4387" spans="1:11">
      <c r="A4387" s="12" t="s">
        <v>6863</v>
      </c>
      <c r="B4387" s="12" t="s">
        <v>9402</v>
      </c>
      <c r="C4387" s="12" t="s">
        <v>9403</v>
      </c>
      <c r="D4387" s="13" t="s">
        <v>4934</v>
      </c>
      <c r="E4387" s="13" t="s">
        <v>4998</v>
      </c>
      <c r="F4387" s="13" t="s">
        <v>5151</v>
      </c>
      <c r="G4387" s="14" t="s">
        <v>4921</v>
      </c>
      <c r="H4387" s="14" t="s">
        <v>4952</v>
      </c>
      <c r="I4387" s="14" t="s">
        <v>4927</v>
      </c>
      <c r="J4387" s="14" t="s">
        <v>4936</v>
      </c>
      <c r="K4387" s="16">
        <v>0</v>
      </c>
    </row>
    <row r="4388" spans="1:11">
      <c r="A4388" s="12" t="s">
        <v>6863</v>
      </c>
      <c r="B4388" s="12" t="s">
        <v>9406</v>
      </c>
      <c r="C4388" s="12" t="s">
        <v>9407</v>
      </c>
      <c r="D4388" s="13" t="s">
        <v>4918</v>
      </c>
      <c r="E4388" s="13" t="s">
        <v>4919</v>
      </c>
      <c r="F4388" s="13" t="s">
        <v>9310</v>
      </c>
      <c r="G4388" s="14" t="s">
        <v>4921</v>
      </c>
      <c r="H4388" s="14" t="s">
        <v>9408</v>
      </c>
      <c r="I4388" s="14" t="s">
        <v>6471</v>
      </c>
      <c r="J4388" s="14" t="s">
        <v>4956</v>
      </c>
      <c r="K4388" s="16">
        <v>0</v>
      </c>
    </row>
    <row r="4389" spans="1:11">
      <c r="A4389" s="12" t="s">
        <v>6863</v>
      </c>
      <c r="B4389" s="12" t="s">
        <v>9406</v>
      </c>
      <c r="C4389" s="12" t="s">
        <v>9407</v>
      </c>
      <c r="D4389" s="13" t="s">
        <v>4918</v>
      </c>
      <c r="E4389" s="13" t="s">
        <v>4939</v>
      </c>
      <c r="F4389" s="13" t="s">
        <v>9409</v>
      </c>
      <c r="G4389" s="14" t="s">
        <v>4921</v>
      </c>
      <c r="H4389" s="14" t="s">
        <v>4952</v>
      </c>
      <c r="I4389" s="14" t="s">
        <v>4927</v>
      </c>
      <c r="J4389" s="14" t="s">
        <v>4936</v>
      </c>
      <c r="K4389" s="16">
        <v>0</v>
      </c>
    </row>
    <row r="4390" spans="1:11">
      <c r="A4390" s="12" t="s">
        <v>6863</v>
      </c>
      <c r="B4390" s="12" t="s">
        <v>9406</v>
      </c>
      <c r="C4390" s="12" t="s">
        <v>9407</v>
      </c>
      <c r="D4390" s="13" t="s">
        <v>4918</v>
      </c>
      <c r="E4390" s="13" t="s">
        <v>4943</v>
      </c>
      <c r="F4390" s="13" t="s">
        <v>9312</v>
      </c>
      <c r="G4390" s="14" t="s">
        <v>4921</v>
      </c>
      <c r="H4390" s="14" t="s">
        <v>4938</v>
      </c>
      <c r="I4390" s="14" t="s">
        <v>4927</v>
      </c>
      <c r="J4390" s="14" t="s">
        <v>4924</v>
      </c>
      <c r="K4390" s="16">
        <v>0</v>
      </c>
    </row>
    <row r="4391" spans="1:11">
      <c r="A4391" s="12" t="s">
        <v>6863</v>
      </c>
      <c r="B4391" s="12" t="s">
        <v>9406</v>
      </c>
      <c r="C4391" s="12" t="s">
        <v>9407</v>
      </c>
      <c r="D4391" s="13" t="s">
        <v>4931</v>
      </c>
      <c r="E4391" s="13" t="s">
        <v>4932</v>
      </c>
      <c r="F4391" s="13" t="s">
        <v>9044</v>
      </c>
      <c r="G4391" s="14" t="s">
        <v>4921</v>
      </c>
      <c r="H4391" s="14" t="s">
        <v>9410</v>
      </c>
      <c r="I4391" s="14" t="s">
        <v>5065</v>
      </c>
      <c r="J4391" s="14" t="s">
        <v>4924</v>
      </c>
      <c r="K4391" s="16">
        <v>0</v>
      </c>
    </row>
    <row r="4392" spans="1:11">
      <c r="A4392" s="12" t="s">
        <v>6863</v>
      </c>
      <c r="B4392" s="12" t="s">
        <v>9406</v>
      </c>
      <c r="C4392" s="12" t="s">
        <v>9407</v>
      </c>
      <c r="D4392" s="13" t="s">
        <v>4934</v>
      </c>
      <c r="E4392" s="13" t="s">
        <v>4998</v>
      </c>
      <c r="F4392" s="13" t="s">
        <v>5151</v>
      </c>
      <c r="G4392" s="14" t="s">
        <v>4921</v>
      </c>
      <c r="H4392" s="14" t="s">
        <v>4952</v>
      </c>
      <c r="I4392" s="14" t="s">
        <v>4927</v>
      </c>
      <c r="J4392" s="14" t="s">
        <v>4936</v>
      </c>
      <c r="K4392" s="16">
        <v>0</v>
      </c>
    </row>
    <row r="4393" spans="1:11">
      <c r="A4393" s="12" t="s">
        <v>6863</v>
      </c>
      <c r="B4393" s="12" t="s">
        <v>9406</v>
      </c>
      <c r="C4393" s="12" t="s">
        <v>9411</v>
      </c>
      <c r="D4393" s="13" t="s">
        <v>4918</v>
      </c>
      <c r="E4393" s="13" t="s">
        <v>4919</v>
      </c>
      <c r="F4393" s="13" t="s">
        <v>9374</v>
      </c>
      <c r="G4393" s="14" t="s">
        <v>5004</v>
      </c>
      <c r="H4393" s="14" t="s">
        <v>4936</v>
      </c>
      <c r="I4393" s="14" t="s">
        <v>4947</v>
      </c>
      <c r="J4393" s="14" t="s">
        <v>4956</v>
      </c>
      <c r="K4393" s="16">
        <v>0</v>
      </c>
    </row>
    <row r="4394" spans="1:11">
      <c r="A4394" s="12" t="s">
        <v>6863</v>
      </c>
      <c r="B4394" s="12" t="s">
        <v>9406</v>
      </c>
      <c r="C4394" s="12" t="s">
        <v>9411</v>
      </c>
      <c r="D4394" s="13" t="s">
        <v>4918</v>
      </c>
      <c r="E4394" s="13" t="s">
        <v>4939</v>
      </c>
      <c r="F4394" s="13" t="s">
        <v>8736</v>
      </c>
      <c r="G4394" s="14" t="s">
        <v>4921</v>
      </c>
      <c r="H4394" s="14" t="s">
        <v>4952</v>
      </c>
      <c r="I4394" s="14" t="s">
        <v>4927</v>
      </c>
      <c r="J4394" s="14" t="s">
        <v>4924</v>
      </c>
      <c r="K4394" s="16">
        <v>0</v>
      </c>
    </row>
    <row r="4395" spans="1:11">
      <c r="A4395" s="12" t="s">
        <v>6863</v>
      </c>
      <c r="B4395" s="12" t="s">
        <v>9406</v>
      </c>
      <c r="C4395" s="12" t="s">
        <v>9411</v>
      </c>
      <c r="D4395" s="13" t="s">
        <v>4918</v>
      </c>
      <c r="E4395" s="13" t="s">
        <v>4943</v>
      </c>
      <c r="F4395" s="13" t="s">
        <v>7417</v>
      </c>
      <c r="G4395" s="14" t="s">
        <v>4921</v>
      </c>
      <c r="H4395" s="14" t="s">
        <v>4952</v>
      </c>
      <c r="I4395" s="14" t="s">
        <v>4927</v>
      </c>
      <c r="J4395" s="14" t="s">
        <v>4936</v>
      </c>
      <c r="K4395" s="16">
        <v>0</v>
      </c>
    </row>
    <row r="4396" spans="1:11">
      <c r="A4396" s="12" t="s">
        <v>6863</v>
      </c>
      <c r="B4396" s="12" t="s">
        <v>9406</v>
      </c>
      <c r="C4396" s="12" t="s">
        <v>9411</v>
      </c>
      <c r="D4396" s="13" t="s">
        <v>4931</v>
      </c>
      <c r="E4396" s="13" t="s">
        <v>5089</v>
      </c>
      <c r="F4396" s="13" t="s">
        <v>7799</v>
      </c>
      <c r="G4396" s="14" t="s">
        <v>4921</v>
      </c>
      <c r="H4396" s="14" t="s">
        <v>9410</v>
      </c>
      <c r="I4396" s="14" t="s">
        <v>5065</v>
      </c>
      <c r="J4396" s="14" t="s">
        <v>4924</v>
      </c>
      <c r="K4396" s="16">
        <v>0</v>
      </c>
    </row>
    <row r="4397" spans="1:11">
      <c r="A4397" s="12" t="s">
        <v>6863</v>
      </c>
      <c r="B4397" s="12" t="s">
        <v>9406</v>
      </c>
      <c r="C4397" s="12" t="s">
        <v>9411</v>
      </c>
      <c r="D4397" s="13" t="s">
        <v>4934</v>
      </c>
      <c r="E4397" s="13" t="s">
        <v>4998</v>
      </c>
      <c r="F4397" s="13" t="s">
        <v>5151</v>
      </c>
      <c r="G4397" s="14" t="s">
        <v>4921</v>
      </c>
      <c r="H4397" s="14" t="s">
        <v>4952</v>
      </c>
      <c r="I4397" s="14" t="s">
        <v>4927</v>
      </c>
      <c r="J4397" s="14" t="s">
        <v>4936</v>
      </c>
      <c r="K4397" s="16">
        <v>0</v>
      </c>
    </row>
    <row r="4398" spans="1:11">
      <c r="A4398" s="12" t="s">
        <v>6863</v>
      </c>
      <c r="B4398" s="12" t="s">
        <v>9406</v>
      </c>
      <c r="C4398" s="12" t="s">
        <v>9412</v>
      </c>
      <c r="D4398" s="13" t="s">
        <v>4918</v>
      </c>
      <c r="E4398" s="13" t="s">
        <v>4919</v>
      </c>
      <c r="F4398" s="13" t="s">
        <v>9314</v>
      </c>
      <c r="G4398" s="14" t="s">
        <v>4921</v>
      </c>
      <c r="H4398" s="14" t="s">
        <v>4946</v>
      </c>
      <c r="I4398" s="14" t="s">
        <v>7147</v>
      </c>
      <c r="J4398" s="14" t="s">
        <v>4956</v>
      </c>
      <c r="K4398" s="16">
        <v>0</v>
      </c>
    </row>
    <row r="4399" spans="1:11">
      <c r="A4399" s="12" t="s">
        <v>6863</v>
      </c>
      <c r="B4399" s="12" t="s">
        <v>9406</v>
      </c>
      <c r="C4399" s="12" t="s">
        <v>9412</v>
      </c>
      <c r="D4399" s="13" t="s">
        <v>4918</v>
      </c>
      <c r="E4399" s="13" t="s">
        <v>5112</v>
      </c>
      <c r="F4399" s="13" t="s">
        <v>9361</v>
      </c>
      <c r="G4399" s="14" t="s">
        <v>4921</v>
      </c>
      <c r="H4399" s="14" t="s">
        <v>4952</v>
      </c>
      <c r="I4399" s="14" t="s">
        <v>4927</v>
      </c>
      <c r="J4399" s="14" t="s">
        <v>4936</v>
      </c>
      <c r="K4399" s="16">
        <v>0</v>
      </c>
    </row>
    <row r="4400" spans="1:11">
      <c r="A4400" s="12" t="s">
        <v>6863</v>
      </c>
      <c r="B4400" s="12" t="s">
        <v>9406</v>
      </c>
      <c r="C4400" s="12" t="s">
        <v>9412</v>
      </c>
      <c r="D4400" s="13" t="s">
        <v>4931</v>
      </c>
      <c r="E4400" s="13" t="s">
        <v>4961</v>
      </c>
      <c r="F4400" s="13" t="s">
        <v>9334</v>
      </c>
      <c r="G4400" s="14" t="s">
        <v>4921</v>
      </c>
      <c r="H4400" s="14" t="s">
        <v>4952</v>
      </c>
      <c r="I4400" s="14" t="s">
        <v>6011</v>
      </c>
      <c r="J4400" s="14" t="s">
        <v>4924</v>
      </c>
      <c r="K4400" s="16">
        <v>0</v>
      </c>
    </row>
    <row r="4401" spans="1:11">
      <c r="A4401" s="12" t="s">
        <v>6863</v>
      </c>
      <c r="B4401" s="12" t="s">
        <v>9406</v>
      </c>
      <c r="C4401" s="12" t="s">
        <v>9412</v>
      </c>
      <c r="D4401" s="13" t="s">
        <v>4934</v>
      </c>
      <c r="E4401" s="13" t="s">
        <v>4998</v>
      </c>
      <c r="F4401" s="13" t="s">
        <v>5151</v>
      </c>
      <c r="G4401" s="14" t="s">
        <v>4921</v>
      </c>
      <c r="H4401" s="14" t="s">
        <v>4952</v>
      </c>
      <c r="I4401" s="14" t="s">
        <v>4927</v>
      </c>
      <c r="J4401" s="14" t="s">
        <v>4936</v>
      </c>
      <c r="K4401" s="16">
        <v>0</v>
      </c>
    </row>
    <row r="4402" spans="1:11">
      <c r="A4402" s="12" t="s">
        <v>6863</v>
      </c>
      <c r="B4402" s="12" t="s">
        <v>9406</v>
      </c>
      <c r="C4402" s="12" t="s">
        <v>9412</v>
      </c>
      <c r="D4402" s="13" t="s">
        <v>4940</v>
      </c>
      <c r="E4402" s="13" t="s">
        <v>4941</v>
      </c>
      <c r="F4402" s="13" t="s">
        <v>9317</v>
      </c>
      <c r="G4402" s="14" t="s">
        <v>4921</v>
      </c>
      <c r="H4402" s="14" t="s">
        <v>9410</v>
      </c>
      <c r="I4402" s="14" t="s">
        <v>6471</v>
      </c>
      <c r="J4402" s="14" t="s">
        <v>4924</v>
      </c>
      <c r="K4402" s="16">
        <v>0</v>
      </c>
    </row>
    <row r="4403" spans="1:11">
      <c r="A4403" s="12" t="s">
        <v>6863</v>
      </c>
      <c r="B4403" s="12" t="s">
        <v>9413</v>
      </c>
      <c r="C4403" s="12" t="s">
        <v>9414</v>
      </c>
      <c r="D4403" s="13" t="s">
        <v>4918</v>
      </c>
      <c r="E4403" s="13" t="s">
        <v>4919</v>
      </c>
      <c r="F4403" s="13" t="s">
        <v>9415</v>
      </c>
      <c r="G4403" s="14" t="s">
        <v>5004</v>
      </c>
      <c r="H4403" s="14" t="s">
        <v>5974</v>
      </c>
      <c r="I4403" s="14" t="s">
        <v>6471</v>
      </c>
      <c r="J4403" s="14" t="s">
        <v>5051</v>
      </c>
      <c r="K4403" s="16">
        <v>0</v>
      </c>
    </row>
    <row r="4404" spans="1:11">
      <c r="A4404" s="12" t="s">
        <v>6863</v>
      </c>
      <c r="B4404" s="12" t="s">
        <v>9413</v>
      </c>
      <c r="C4404" s="12" t="s">
        <v>9414</v>
      </c>
      <c r="D4404" s="13" t="s">
        <v>4918</v>
      </c>
      <c r="E4404" s="13" t="s">
        <v>4919</v>
      </c>
      <c r="F4404" s="13" t="s">
        <v>9416</v>
      </c>
      <c r="G4404" s="14" t="s">
        <v>5004</v>
      </c>
      <c r="H4404" s="14" t="s">
        <v>4988</v>
      </c>
      <c r="I4404" s="14" t="s">
        <v>7779</v>
      </c>
      <c r="J4404" s="14" t="s">
        <v>4924</v>
      </c>
      <c r="K4404" s="16">
        <v>0</v>
      </c>
    </row>
    <row r="4405" spans="1:11">
      <c r="A4405" s="12" t="s">
        <v>6863</v>
      </c>
      <c r="B4405" s="12" t="s">
        <v>9413</v>
      </c>
      <c r="C4405" s="12" t="s">
        <v>9414</v>
      </c>
      <c r="D4405" s="13" t="s">
        <v>4918</v>
      </c>
      <c r="E4405" s="13" t="s">
        <v>4943</v>
      </c>
      <c r="F4405" s="13" t="s">
        <v>9417</v>
      </c>
      <c r="G4405" s="14" t="s">
        <v>5004</v>
      </c>
      <c r="H4405" s="14" t="s">
        <v>7149</v>
      </c>
      <c r="I4405" s="14" t="s">
        <v>5122</v>
      </c>
      <c r="J4405" s="14" t="s">
        <v>5221</v>
      </c>
      <c r="K4405" s="16">
        <v>0</v>
      </c>
    </row>
    <row r="4406" spans="1:11">
      <c r="A4406" s="12" t="s">
        <v>6863</v>
      </c>
      <c r="B4406" s="12" t="s">
        <v>9413</v>
      </c>
      <c r="C4406" s="12" t="s">
        <v>9414</v>
      </c>
      <c r="D4406" s="13" t="s">
        <v>4931</v>
      </c>
      <c r="E4406" s="13" t="s">
        <v>4932</v>
      </c>
      <c r="F4406" s="13" t="s">
        <v>7799</v>
      </c>
      <c r="G4406" s="14" t="s">
        <v>4921</v>
      </c>
      <c r="H4406" s="14" t="s">
        <v>7363</v>
      </c>
      <c r="I4406" s="14" t="s">
        <v>5065</v>
      </c>
      <c r="J4406" s="14" t="s">
        <v>4924</v>
      </c>
      <c r="K4406" s="16">
        <v>0</v>
      </c>
    </row>
    <row r="4407" spans="1:11">
      <c r="A4407" s="12" t="s">
        <v>6863</v>
      </c>
      <c r="B4407" s="12" t="s">
        <v>9413</v>
      </c>
      <c r="C4407" s="12" t="s">
        <v>9414</v>
      </c>
      <c r="D4407" s="13" t="s">
        <v>4934</v>
      </c>
      <c r="E4407" s="13" t="s">
        <v>4934</v>
      </c>
      <c r="F4407" s="13" t="s">
        <v>9072</v>
      </c>
      <c r="G4407" s="14" t="s">
        <v>4921</v>
      </c>
      <c r="H4407" s="14" t="s">
        <v>4926</v>
      </c>
      <c r="I4407" s="14" t="s">
        <v>4927</v>
      </c>
      <c r="J4407" s="14" t="s">
        <v>4936</v>
      </c>
      <c r="K4407" s="16">
        <v>0</v>
      </c>
    </row>
    <row r="4408" spans="1:11">
      <c r="A4408" s="12" t="s">
        <v>6863</v>
      </c>
      <c r="B4408" s="12" t="s">
        <v>9418</v>
      </c>
      <c r="C4408" s="12" t="s">
        <v>9419</v>
      </c>
      <c r="D4408" s="13" t="s">
        <v>4918</v>
      </c>
      <c r="E4408" s="13" t="s">
        <v>4919</v>
      </c>
      <c r="F4408" s="13" t="s">
        <v>9365</v>
      </c>
      <c r="G4408" s="14" t="s">
        <v>4921</v>
      </c>
      <c r="H4408" s="14" t="s">
        <v>5991</v>
      </c>
      <c r="I4408" s="14" t="s">
        <v>6471</v>
      </c>
      <c r="J4408" s="14" t="s">
        <v>4936</v>
      </c>
      <c r="K4408" s="16">
        <v>0</v>
      </c>
    </row>
    <row r="4409" spans="1:11">
      <c r="A4409" s="12" t="s">
        <v>6863</v>
      </c>
      <c r="B4409" s="12" t="s">
        <v>9418</v>
      </c>
      <c r="C4409" s="12" t="s">
        <v>9419</v>
      </c>
      <c r="D4409" s="13" t="s">
        <v>4918</v>
      </c>
      <c r="E4409" s="13" t="s">
        <v>4939</v>
      </c>
      <c r="F4409" s="13" t="s">
        <v>9356</v>
      </c>
      <c r="G4409" s="14" t="s">
        <v>4921</v>
      </c>
      <c r="H4409" s="14" t="s">
        <v>5843</v>
      </c>
      <c r="I4409" s="14" t="s">
        <v>4927</v>
      </c>
      <c r="J4409" s="14" t="s">
        <v>4956</v>
      </c>
      <c r="K4409" s="16">
        <v>0</v>
      </c>
    </row>
    <row r="4410" spans="1:11">
      <c r="A4410" s="12" t="s">
        <v>6863</v>
      </c>
      <c r="B4410" s="12" t="s">
        <v>9418</v>
      </c>
      <c r="C4410" s="12" t="s">
        <v>9419</v>
      </c>
      <c r="D4410" s="13" t="s">
        <v>4918</v>
      </c>
      <c r="E4410" s="13" t="s">
        <v>4943</v>
      </c>
      <c r="F4410" s="13" t="s">
        <v>9312</v>
      </c>
      <c r="G4410" s="14" t="s">
        <v>4942</v>
      </c>
      <c r="H4410" s="14" t="s">
        <v>4938</v>
      </c>
      <c r="I4410" s="14" t="s">
        <v>4927</v>
      </c>
      <c r="J4410" s="14" t="s">
        <v>4924</v>
      </c>
      <c r="K4410" s="16">
        <v>0</v>
      </c>
    </row>
    <row r="4411" spans="1:11">
      <c r="A4411" s="12" t="s">
        <v>6863</v>
      </c>
      <c r="B4411" s="12" t="s">
        <v>9418</v>
      </c>
      <c r="C4411" s="12" t="s">
        <v>9419</v>
      </c>
      <c r="D4411" s="13" t="s">
        <v>4931</v>
      </c>
      <c r="E4411" s="13" t="s">
        <v>4932</v>
      </c>
      <c r="F4411" s="13" t="s">
        <v>7799</v>
      </c>
      <c r="G4411" s="14" t="s">
        <v>4921</v>
      </c>
      <c r="H4411" s="14" t="s">
        <v>6323</v>
      </c>
      <c r="I4411" s="14" t="s">
        <v>5065</v>
      </c>
      <c r="J4411" s="14" t="s">
        <v>4924</v>
      </c>
      <c r="K4411" s="16">
        <v>0</v>
      </c>
    </row>
    <row r="4412" spans="1:11">
      <c r="A4412" s="12" t="s">
        <v>6863</v>
      </c>
      <c r="B4412" s="12" t="s">
        <v>9418</v>
      </c>
      <c r="C4412" s="12" t="s">
        <v>9419</v>
      </c>
      <c r="D4412" s="13" t="s">
        <v>4934</v>
      </c>
      <c r="E4412" s="13" t="s">
        <v>4934</v>
      </c>
      <c r="F4412" s="13" t="s">
        <v>5151</v>
      </c>
      <c r="G4412" s="14" t="s">
        <v>4921</v>
      </c>
      <c r="H4412" s="14" t="s">
        <v>5843</v>
      </c>
      <c r="I4412" s="14" t="s">
        <v>4927</v>
      </c>
      <c r="J4412" s="14" t="s">
        <v>4936</v>
      </c>
      <c r="K4412" s="16">
        <v>0</v>
      </c>
    </row>
    <row r="4413" spans="1:11">
      <c r="A4413" s="12" t="s">
        <v>6863</v>
      </c>
      <c r="B4413" s="12" t="s">
        <v>9420</v>
      </c>
      <c r="C4413" s="12" t="s">
        <v>9421</v>
      </c>
      <c r="D4413" s="13" t="s">
        <v>4918</v>
      </c>
      <c r="E4413" s="13" t="s">
        <v>4919</v>
      </c>
      <c r="F4413" s="13" t="s">
        <v>9422</v>
      </c>
      <c r="G4413" s="14" t="s">
        <v>4921</v>
      </c>
      <c r="H4413" s="14" t="s">
        <v>5075</v>
      </c>
      <c r="I4413" s="14" t="s">
        <v>4927</v>
      </c>
      <c r="J4413" s="14" t="s">
        <v>4924</v>
      </c>
      <c r="K4413" s="16">
        <v>1161</v>
      </c>
    </row>
    <row r="4414" spans="1:11">
      <c r="A4414" s="12" t="s">
        <v>6863</v>
      </c>
      <c r="B4414" s="12" t="s">
        <v>9420</v>
      </c>
      <c r="C4414" s="12" t="s">
        <v>9421</v>
      </c>
      <c r="D4414" s="13" t="s">
        <v>4918</v>
      </c>
      <c r="E4414" s="13" t="s">
        <v>4939</v>
      </c>
      <c r="F4414" s="13" t="s">
        <v>9423</v>
      </c>
      <c r="G4414" s="14" t="s">
        <v>4921</v>
      </c>
      <c r="H4414" s="14" t="s">
        <v>5075</v>
      </c>
      <c r="I4414" s="14" t="s">
        <v>4927</v>
      </c>
      <c r="J4414" s="14" t="s">
        <v>4924</v>
      </c>
      <c r="K4414" s="16">
        <v>1161</v>
      </c>
    </row>
    <row r="4415" spans="1:11">
      <c r="A4415" s="12" t="s">
        <v>6863</v>
      </c>
      <c r="B4415" s="12" t="s">
        <v>9420</v>
      </c>
      <c r="C4415" s="12" t="s">
        <v>9421</v>
      </c>
      <c r="D4415" s="13" t="s">
        <v>4918</v>
      </c>
      <c r="E4415" s="13" t="s">
        <v>4943</v>
      </c>
      <c r="F4415" s="13" t="s">
        <v>9424</v>
      </c>
      <c r="G4415" s="14" t="s">
        <v>4921</v>
      </c>
      <c r="H4415" s="14" t="s">
        <v>5075</v>
      </c>
      <c r="I4415" s="14" t="s">
        <v>4927</v>
      </c>
      <c r="J4415" s="14" t="s">
        <v>4924</v>
      </c>
      <c r="K4415" s="16">
        <v>1161</v>
      </c>
    </row>
    <row r="4416" spans="1:11">
      <c r="A4416" s="12" t="s">
        <v>6863</v>
      </c>
      <c r="B4416" s="12" t="s">
        <v>9420</v>
      </c>
      <c r="C4416" s="12" t="s">
        <v>9421</v>
      </c>
      <c r="D4416" s="13" t="s">
        <v>4931</v>
      </c>
      <c r="E4416" s="13" t="s">
        <v>4932</v>
      </c>
      <c r="F4416" s="13" t="s">
        <v>9425</v>
      </c>
      <c r="G4416" s="14" t="s">
        <v>4921</v>
      </c>
      <c r="H4416" s="14" t="s">
        <v>5075</v>
      </c>
      <c r="I4416" s="14" t="s">
        <v>4927</v>
      </c>
      <c r="J4416" s="14" t="s">
        <v>4924</v>
      </c>
      <c r="K4416" s="16">
        <v>1161</v>
      </c>
    </row>
    <row r="4417" spans="1:11">
      <c r="A4417" s="12" t="s">
        <v>6863</v>
      </c>
      <c r="B4417" s="12" t="s">
        <v>9420</v>
      </c>
      <c r="C4417" s="12" t="s">
        <v>9421</v>
      </c>
      <c r="D4417" s="13" t="s">
        <v>4934</v>
      </c>
      <c r="E4417" s="13" t="s">
        <v>4998</v>
      </c>
      <c r="F4417" s="13" t="s">
        <v>5047</v>
      </c>
      <c r="G4417" s="14" t="s">
        <v>4921</v>
      </c>
      <c r="H4417" s="14" t="s">
        <v>4952</v>
      </c>
      <c r="I4417" s="14" t="s">
        <v>4927</v>
      </c>
      <c r="J4417" s="14" t="s">
        <v>4936</v>
      </c>
      <c r="K4417" s="16">
        <v>1161</v>
      </c>
    </row>
    <row r="4418" spans="1:11">
      <c r="A4418" s="12" t="s">
        <v>6863</v>
      </c>
      <c r="B4418" s="12" t="s">
        <v>9420</v>
      </c>
      <c r="C4418" s="12" t="s">
        <v>9426</v>
      </c>
      <c r="D4418" s="13" t="s">
        <v>4918</v>
      </c>
      <c r="E4418" s="13" t="s">
        <v>4919</v>
      </c>
      <c r="F4418" s="13" t="s">
        <v>9427</v>
      </c>
      <c r="G4418" s="14" t="s">
        <v>4921</v>
      </c>
      <c r="H4418" s="14" t="s">
        <v>5075</v>
      </c>
      <c r="I4418" s="14" t="s">
        <v>4927</v>
      </c>
      <c r="J4418" s="14" t="s">
        <v>4924</v>
      </c>
      <c r="K4418" s="16">
        <v>18</v>
      </c>
    </row>
    <row r="4419" spans="1:11">
      <c r="A4419" s="12" t="s">
        <v>6863</v>
      </c>
      <c r="B4419" s="12" t="s">
        <v>9420</v>
      </c>
      <c r="C4419" s="12" t="s">
        <v>9426</v>
      </c>
      <c r="D4419" s="13" t="s">
        <v>4918</v>
      </c>
      <c r="E4419" s="13" t="s">
        <v>4919</v>
      </c>
      <c r="F4419" s="13" t="s">
        <v>9428</v>
      </c>
      <c r="G4419" s="14" t="s">
        <v>4921</v>
      </c>
      <c r="H4419" s="14" t="s">
        <v>5075</v>
      </c>
      <c r="I4419" s="14" t="s">
        <v>4927</v>
      </c>
      <c r="J4419" s="14" t="s">
        <v>4924</v>
      </c>
      <c r="K4419" s="16">
        <v>18</v>
      </c>
    </row>
    <row r="4420" spans="1:11">
      <c r="A4420" s="12" t="s">
        <v>6863</v>
      </c>
      <c r="B4420" s="12" t="s">
        <v>9420</v>
      </c>
      <c r="C4420" s="12" t="s">
        <v>9426</v>
      </c>
      <c r="D4420" s="13" t="s">
        <v>4918</v>
      </c>
      <c r="E4420" s="13" t="s">
        <v>4943</v>
      </c>
      <c r="F4420" s="13" t="s">
        <v>9429</v>
      </c>
      <c r="G4420" s="14" t="s">
        <v>4921</v>
      </c>
      <c r="H4420" s="14" t="s">
        <v>5075</v>
      </c>
      <c r="I4420" s="14" t="s">
        <v>4927</v>
      </c>
      <c r="J4420" s="14" t="s">
        <v>4924</v>
      </c>
      <c r="K4420" s="16">
        <v>18</v>
      </c>
    </row>
    <row r="4421" spans="1:11">
      <c r="A4421" s="12" t="s">
        <v>6863</v>
      </c>
      <c r="B4421" s="12" t="s">
        <v>9420</v>
      </c>
      <c r="C4421" s="12" t="s">
        <v>9426</v>
      </c>
      <c r="D4421" s="13" t="s">
        <v>4931</v>
      </c>
      <c r="E4421" s="13" t="s">
        <v>4932</v>
      </c>
      <c r="F4421" s="13" t="s">
        <v>9430</v>
      </c>
      <c r="G4421" s="14" t="s">
        <v>4921</v>
      </c>
      <c r="H4421" s="14" t="s">
        <v>5075</v>
      </c>
      <c r="I4421" s="14" t="s">
        <v>4927</v>
      </c>
      <c r="J4421" s="14" t="s">
        <v>4924</v>
      </c>
      <c r="K4421" s="16">
        <v>18</v>
      </c>
    </row>
    <row r="4422" spans="1:11">
      <c r="A4422" s="12" t="s">
        <v>6863</v>
      </c>
      <c r="B4422" s="12" t="s">
        <v>9420</v>
      </c>
      <c r="C4422" s="12" t="s">
        <v>9426</v>
      </c>
      <c r="D4422" s="13" t="s">
        <v>4934</v>
      </c>
      <c r="E4422" s="13" t="s">
        <v>4998</v>
      </c>
      <c r="F4422" s="13" t="s">
        <v>5047</v>
      </c>
      <c r="G4422" s="14" t="s">
        <v>4921</v>
      </c>
      <c r="H4422" s="14" t="s">
        <v>4952</v>
      </c>
      <c r="I4422" s="14" t="s">
        <v>4927</v>
      </c>
      <c r="J4422" s="14" t="s">
        <v>4936</v>
      </c>
      <c r="K4422" s="16">
        <v>18</v>
      </c>
    </row>
    <row r="4423" spans="1:11">
      <c r="A4423" s="12" t="s">
        <v>6863</v>
      </c>
      <c r="B4423" s="12" t="s">
        <v>9420</v>
      </c>
      <c r="C4423" s="12" t="s">
        <v>9431</v>
      </c>
      <c r="D4423" s="13" t="s">
        <v>4918</v>
      </c>
      <c r="E4423" s="13" t="s">
        <v>4919</v>
      </c>
      <c r="F4423" s="13" t="s">
        <v>9432</v>
      </c>
      <c r="G4423" s="14" t="s">
        <v>5004</v>
      </c>
      <c r="H4423" s="14" t="s">
        <v>9433</v>
      </c>
      <c r="I4423" s="14" t="s">
        <v>5065</v>
      </c>
      <c r="J4423" s="14" t="s">
        <v>4924</v>
      </c>
      <c r="K4423" s="16">
        <v>63.26</v>
      </c>
    </row>
    <row r="4424" spans="1:11">
      <c r="A4424" s="12" t="s">
        <v>6863</v>
      </c>
      <c r="B4424" s="12" t="s">
        <v>9420</v>
      </c>
      <c r="C4424" s="12" t="s">
        <v>9431</v>
      </c>
      <c r="D4424" s="13" t="s">
        <v>4918</v>
      </c>
      <c r="E4424" s="13" t="s">
        <v>4943</v>
      </c>
      <c r="F4424" s="13" t="s">
        <v>9434</v>
      </c>
      <c r="G4424" s="14" t="s">
        <v>4921</v>
      </c>
      <c r="H4424" s="14" t="s">
        <v>5075</v>
      </c>
      <c r="I4424" s="14" t="s">
        <v>4927</v>
      </c>
      <c r="J4424" s="14" t="s">
        <v>4924</v>
      </c>
      <c r="K4424" s="16">
        <v>63.26</v>
      </c>
    </row>
    <row r="4425" spans="1:11">
      <c r="A4425" s="12" t="s">
        <v>6863</v>
      </c>
      <c r="B4425" s="12" t="s">
        <v>9420</v>
      </c>
      <c r="C4425" s="12" t="s">
        <v>9431</v>
      </c>
      <c r="D4425" s="13" t="s">
        <v>4918</v>
      </c>
      <c r="E4425" s="13" t="s">
        <v>4943</v>
      </c>
      <c r="F4425" s="13" t="s">
        <v>9435</v>
      </c>
      <c r="G4425" s="14" t="s">
        <v>4921</v>
      </c>
      <c r="H4425" s="14" t="s">
        <v>5075</v>
      </c>
      <c r="I4425" s="14" t="s">
        <v>4927</v>
      </c>
      <c r="J4425" s="14" t="s">
        <v>4924</v>
      </c>
      <c r="K4425" s="16">
        <v>63.26</v>
      </c>
    </row>
    <row r="4426" spans="1:11">
      <c r="A4426" s="12" t="s">
        <v>6863</v>
      </c>
      <c r="B4426" s="12" t="s">
        <v>9420</v>
      </c>
      <c r="C4426" s="12" t="s">
        <v>9431</v>
      </c>
      <c r="D4426" s="13" t="s">
        <v>4931</v>
      </c>
      <c r="E4426" s="13" t="s">
        <v>4932</v>
      </c>
      <c r="F4426" s="13" t="s">
        <v>9436</v>
      </c>
      <c r="G4426" s="14" t="s">
        <v>4921</v>
      </c>
      <c r="H4426" s="14" t="s">
        <v>5075</v>
      </c>
      <c r="I4426" s="14" t="s">
        <v>4927</v>
      </c>
      <c r="J4426" s="14" t="s">
        <v>4924</v>
      </c>
      <c r="K4426" s="16">
        <v>63.26</v>
      </c>
    </row>
    <row r="4427" spans="1:11">
      <c r="A4427" s="12" t="s">
        <v>6863</v>
      </c>
      <c r="B4427" s="12" t="s">
        <v>9420</v>
      </c>
      <c r="C4427" s="12" t="s">
        <v>9431</v>
      </c>
      <c r="D4427" s="13" t="s">
        <v>4934</v>
      </c>
      <c r="E4427" s="13" t="s">
        <v>4998</v>
      </c>
      <c r="F4427" s="13" t="s">
        <v>5047</v>
      </c>
      <c r="G4427" s="14" t="s">
        <v>4921</v>
      </c>
      <c r="H4427" s="14" t="s">
        <v>4952</v>
      </c>
      <c r="I4427" s="14" t="s">
        <v>4927</v>
      </c>
      <c r="J4427" s="14" t="s">
        <v>4936</v>
      </c>
      <c r="K4427" s="16">
        <v>63.26</v>
      </c>
    </row>
    <row r="4428" spans="1:11">
      <c r="A4428" s="12" t="s">
        <v>6863</v>
      </c>
      <c r="B4428" s="12" t="s">
        <v>9420</v>
      </c>
      <c r="C4428" s="12" t="s">
        <v>9437</v>
      </c>
      <c r="D4428" s="13" t="s">
        <v>4918</v>
      </c>
      <c r="E4428" s="13" t="s">
        <v>4919</v>
      </c>
      <c r="F4428" s="13" t="s">
        <v>9438</v>
      </c>
      <c r="G4428" s="14" t="s">
        <v>4921</v>
      </c>
      <c r="H4428" s="14" t="s">
        <v>4938</v>
      </c>
      <c r="I4428" s="14" t="s">
        <v>4927</v>
      </c>
      <c r="J4428" s="14" t="s">
        <v>4924</v>
      </c>
      <c r="K4428" s="16">
        <v>150</v>
      </c>
    </row>
    <row r="4429" spans="1:11">
      <c r="A4429" s="12" t="s">
        <v>6863</v>
      </c>
      <c r="B4429" s="12" t="s">
        <v>9420</v>
      </c>
      <c r="C4429" s="12" t="s">
        <v>9437</v>
      </c>
      <c r="D4429" s="13" t="s">
        <v>4918</v>
      </c>
      <c r="E4429" s="13" t="s">
        <v>4919</v>
      </c>
      <c r="F4429" s="13" t="s">
        <v>9439</v>
      </c>
      <c r="G4429" s="14" t="s">
        <v>5004</v>
      </c>
      <c r="H4429" s="14" t="s">
        <v>9440</v>
      </c>
      <c r="I4429" s="14" t="s">
        <v>8759</v>
      </c>
      <c r="J4429" s="14" t="s">
        <v>4924</v>
      </c>
      <c r="K4429" s="16">
        <v>150</v>
      </c>
    </row>
    <row r="4430" spans="1:11">
      <c r="A4430" s="12" t="s">
        <v>6863</v>
      </c>
      <c r="B4430" s="12" t="s">
        <v>9420</v>
      </c>
      <c r="C4430" s="12" t="s">
        <v>9437</v>
      </c>
      <c r="D4430" s="13" t="s">
        <v>4918</v>
      </c>
      <c r="E4430" s="13" t="s">
        <v>4939</v>
      </c>
      <c r="F4430" s="13" t="s">
        <v>9441</v>
      </c>
      <c r="G4430" s="14" t="s">
        <v>4921</v>
      </c>
      <c r="H4430" s="14" t="s">
        <v>4952</v>
      </c>
      <c r="I4430" s="14" t="s">
        <v>4927</v>
      </c>
      <c r="J4430" s="14" t="s">
        <v>4924</v>
      </c>
      <c r="K4430" s="16">
        <v>150</v>
      </c>
    </row>
    <row r="4431" spans="1:11">
      <c r="A4431" s="12" t="s">
        <v>6863</v>
      </c>
      <c r="B4431" s="12" t="s">
        <v>9420</v>
      </c>
      <c r="C4431" s="12" t="s">
        <v>9437</v>
      </c>
      <c r="D4431" s="13" t="s">
        <v>4931</v>
      </c>
      <c r="E4431" s="13" t="s">
        <v>4932</v>
      </c>
      <c r="F4431" s="13" t="s">
        <v>9442</v>
      </c>
      <c r="G4431" s="14" t="s">
        <v>4921</v>
      </c>
      <c r="H4431" s="14" t="s">
        <v>4952</v>
      </c>
      <c r="I4431" s="14" t="s">
        <v>4927</v>
      </c>
      <c r="J4431" s="14" t="s">
        <v>4936</v>
      </c>
      <c r="K4431" s="16">
        <v>150</v>
      </c>
    </row>
    <row r="4432" spans="1:11">
      <c r="A4432" s="12" t="s">
        <v>6863</v>
      </c>
      <c r="B4432" s="12" t="s">
        <v>9420</v>
      </c>
      <c r="C4432" s="12" t="s">
        <v>9437</v>
      </c>
      <c r="D4432" s="13" t="s">
        <v>4931</v>
      </c>
      <c r="E4432" s="13" t="s">
        <v>4961</v>
      </c>
      <c r="F4432" s="13" t="s">
        <v>9443</v>
      </c>
      <c r="G4432" s="14" t="s">
        <v>4921</v>
      </c>
      <c r="H4432" s="14" t="s">
        <v>4952</v>
      </c>
      <c r="I4432" s="14" t="s">
        <v>4927</v>
      </c>
      <c r="J4432" s="14" t="s">
        <v>4936</v>
      </c>
      <c r="K4432" s="16">
        <v>150</v>
      </c>
    </row>
    <row r="4433" spans="1:11">
      <c r="A4433" s="12" t="s">
        <v>6863</v>
      </c>
      <c r="B4433" s="12" t="s">
        <v>9420</v>
      </c>
      <c r="C4433" s="12" t="s">
        <v>9437</v>
      </c>
      <c r="D4433" s="13" t="s">
        <v>4934</v>
      </c>
      <c r="E4433" s="13" t="s">
        <v>4998</v>
      </c>
      <c r="F4433" s="13" t="s">
        <v>9444</v>
      </c>
      <c r="G4433" s="14" t="s">
        <v>4921</v>
      </c>
      <c r="H4433" s="14" t="s">
        <v>4952</v>
      </c>
      <c r="I4433" s="14" t="s">
        <v>4927</v>
      </c>
      <c r="J4433" s="14" t="s">
        <v>4936</v>
      </c>
      <c r="K4433" s="16">
        <v>150</v>
      </c>
    </row>
    <row r="4434" spans="1:11">
      <c r="A4434" s="12" t="s">
        <v>6863</v>
      </c>
      <c r="B4434" s="12" t="s">
        <v>9420</v>
      </c>
      <c r="C4434" s="12" t="s">
        <v>9445</v>
      </c>
      <c r="D4434" s="13" t="s">
        <v>4918</v>
      </c>
      <c r="E4434" s="13" t="s">
        <v>4919</v>
      </c>
      <c r="F4434" s="13" t="s">
        <v>9446</v>
      </c>
      <c r="G4434" s="14" t="s">
        <v>4921</v>
      </c>
      <c r="H4434" s="14" t="s">
        <v>5075</v>
      </c>
      <c r="I4434" s="14" t="s">
        <v>4927</v>
      </c>
      <c r="J4434" s="14" t="s">
        <v>4924</v>
      </c>
      <c r="K4434" s="16">
        <v>10.16</v>
      </c>
    </row>
    <row r="4435" spans="1:11">
      <c r="A4435" s="12" t="s">
        <v>6863</v>
      </c>
      <c r="B4435" s="12" t="s">
        <v>9420</v>
      </c>
      <c r="C4435" s="12" t="s">
        <v>9445</v>
      </c>
      <c r="D4435" s="13" t="s">
        <v>4918</v>
      </c>
      <c r="E4435" s="13" t="s">
        <v>4919</v>
      </c>
      <c r="F4435" s="13" t="s">
        <v>9447</v>
      </c>
      <c r="G4435" s="14" t="s">
        <v>4921</v>
      </c>
      <c r="H4435" s="14" t="s">
        <v>5075</v>
      </c>
      <c r="I4435" s="14" t="s">
        <v>4927</v>
      </c>
      <c r="J4435" s="14" t="s">
        <v>4924</v>
      </c>
      <c r="K4435" s="16">
        <v>10.16</v>
      </c>
    </row>
    <row r="4436" spans="1:11">
      <c r="A4436" s="12" t="s">
        <v>6863</v>
      </c>
      <c r="B4436" s="12" t="s">
        <v>9420</v>
      </c>
      <c r="C4436" s="12" t="s">
        <v>9445</v>
      </c>
      <c r="D4436" s="13" t="s">
        <v>4918</v>
      </c>
      <c r="E4436" s="13" t="s">
        <v>4943</v>
      </c>
      <c r="F4436" s="13" t="s">
        <v>9448</v>
      </c>
      <c r="G4436" s="14" t="s">
        <v>4921</v>
      </c>
      <c r="H4436" s="14" t="s">
        <v>5075</v>
      </c>
      <c r="I4436" s="14" t="s">
        <v>4927</v>
      </c>
      <c r="J4436" s="14" t="s">
        <v>4924</v>
      </c>
      <c r="K4436" s="16">
        <v>10.16</v>
      </c>
    </row>
    <row r="4437" spans="1:11">
      <c r="A4437" s="12" t="s">
        <v>6863</v>
      </c>
      <c r="B4437" s="12" t="s">
        <v>9420</v>
      </c>
      <c r="C4437" s="12" t="s">
        <v>9445</v>
      </c>
      <c r="D4437" s="13" t="s">
        <v>4931</v>
      </c>
      <c r="E4437" s="13" t="s">
        <v>4932</v>
      </c>
      <c r="F4437" s="13" t="s">
        <v>9449</v>
      </c>
      <c r="G4437" s="14" t="s">
        <v>4921</v>
      </c>
      <c r="H4437" s="14" t="s">
        <v>5075</v>
      </c>
      <c r="I4437" s="14" t="s">
        <v>4927</v>
      </c>
      <c r="J4437" s="14" t="s">
        <v>4924</v>
      </c>
      <c r="K4437" s="16">
        <v>10.16</v>
      </c>
    </row>
    <row r="4438" spans="1:11">
      <c r="A4438" s="12" t="s">
        <v>6863</v>
      </c>
      <c r="B4438" s="12" t="s">
        <v>9420</v>
      </c>
      <c r="C4438" s="12" t="s">
        <v>9445</v>
      </c>
      <c r="D4438" s="13" t="s">
        <v>4934</v>
      </c>
      <c r="E4438" s="13" t="s">
        <v>4998</v>
      </c>
      <c r="F4438" s="13" t="s">
        <v>5047</v>
      </c>
      <c r="G4438" s="14" t="s">
        <v>4921</v>
      </c>
      <c r="H4438" s="14" t="s">
        <v>4952</v>
      </c>
      <c r="I4438" s="14" t="s">
        <v>4927</v>
      </c>
      <c r="J4438" s="14" t="s">
        <v>4936</v>
      </c>
      <c r="K4438" s="16">
        <v>10.16</v>
      </c>
    </row>
    <row r="4439" spans="1:11">
      <c r="A4439" s="12" t="s">
        <v>6863</v>
      </c>
      <c r="B4439" s="12" t="s">
        <v>9420</v>
      </c>
      <c r="C4439" s="12" t="s">
        <v>9450</v>
      </c>
      <c r="D4439" s="13" t="s">
        <v>4918</v>
      </c>
      <c r="E4439" s="13" t="s">
        <v>4919</v>
      </c>
      <c r="F4439" s="13" t="s">
        <v>9451</v>
      </c>
      <c r="G4439" s="14" t="s">
        <v>4921</v>
      </c>
      <c r="H4439" s="14" t="s">
        <v>4929</v>
      </c>
      <c r="I4439" s="14" t="s">
        <v>5065</v>
      </c>
      <c r="J4439" s="14" t="s">
        <v>4924</v>
      </c>
      <c r="K4439" s="16">
        <v>224</v>
      </c>
    </row>
    <row r="4440" spans="1:11">
      <c r="A4440" s="12" t="s">
        <v>6863</v>
      </c>
      <c r="B4440" s="12" t="s">
        <v>9420</v>
      </c>
      <c r="C4440" s="12" t="s">
        <v>9450</v>
      </c>
      <c r="D4440" s="13" t="s">
        <v>4918</v>
      </c>
      <c r="E4440" s="13" t="s">
        <v>4939</v>
      </c>
      <c r="F4440" s="13" t="s">
        <v>9452</v>
      </c>
      <c r="G4440" s="14" t="s">
        <v>4942</v>
      </c>
      <c r="H4440" s="14" t="s">
        <v>4938</v>
      </c>
      <c r="I4440" s="14" t="s">
        <v>5065</v>
      </c>
      <c r="J4440" s="14" t="s">
        <v>4924</v>
      </c>
      <c r="K4440" s="16">
        <v>224</v>
      </c>
    </row>
    <row r="4441" spans="1:11">
      <c r="A4441" s="12" t="s">
        <v>6863</v>
      </c>
      <c r="B4441" s="12" t="s">
        <v>9420</v>
      </c>
      <c r="C4441" s="12" t="s">
        <v>9450</v>
      </c>
      <c r="D4441" s="13" t="s">
        <v>4918</v>
      </c>
      <c r="E4441" s="13" t="s">
        <v>4943</v>
      </c>
      <c r="F4441" s="13" t="s">
        <v>9453</v>
      </c>
      <c r="G4441" s="14" t="s">
        <v>4942</v>
      </c>
      <c r="H4441" s="14" t="s">
        <v>4938</v>
      </c>
      <c r="I4441" s="14" t="s">
        <v>4927</v>
      </c>
      <c r="J4441" s="14" t="s">
        <v>4924</v>
      </c>
      <c r="K4441" s="16">
        <v>224</v>
      </c>
    </row>
    <row r="4442" spans="1:11">
      <c r="A4442" s="12" t="s">
        <v>6863</v>
      </c>
      <c r="B4442" s="12" t="s">
        <v>9420</v>
      </c>
      <c r="C4442" s="12" t="s">
        <v>9450</v>
      </c>
      <c r="D4442" s="13" t="s">
        <v>4931</v>
      </c>
      <c r="E4442" s="13" t="s">
        <v>4932</v>
      </c>
      <c r="F4442" s="13" t="s">
        <v>9454</v>
      </c>
      <c r="G4442" s="14" t="s">
        <v>4921</v>
      </c>
      <c r="H4442" s="14" t="s">
        <v>4952</v>
      </c>
      <c r="I4442" s="14" t="s">
        <v>4927</v>
      </c>
      <c r="J4442" s="14" t="s">
        <v>4924</v>
      </c>
      <c r="K4442" s="16">
        <v>224</v>
      </c>
    </row>
    <row r="4443" spans="1:11">
      <c r="A4443" s="12" t="s">
        <v>6863</v>
      </c>
      <c r="B4443" s="12" t="s">
        <v>9420</v>
      </c>
      <c r="C4443" s="12" t="s">
        <v>9450</v>
      </c>
      <c r="D4443" s="13" t="s">
        <v>4934</v>
      </c>
      <c r="E4443" s="13" t="s">
        <v>4998</v>
      </c>
      <c r="F4443" s="13" t="s">
        <v>9455</v>
      </c>
      <c r="G4443" s="14" t="s">
        <v>4921</v>
      </c>
      <c r="H4443" s="14" t="s">
        <v>4952</v>
      </c>
      <c r="I4443" s="14" t="s">
        <v>4927</v>
      </c>
      <c r="J4443" s="14" t="s">
        <v>4936</v>
      </c>
      <c r="K4443" s="16">
        <v>224</v>
      </c>
    </row>
    <row r="4444" spans="1:11">
      <c r="A4444" s="12" t="s">
        <v>6863</v>
      </c>
      <c r="B4444" s="12" t="s">
        <v>9420</v>
      </c>
      <c r="C4444" s="12" t="s">
        <v>9456</v>
      </c>
      <c r="D4444" s="13" t="s">
        <v>4918</v>
      </c>
      <c r="E4444" s="13" t="s">
        <v>4919</v>
      </c>
      <c r="F4444" s="13" t="s">
        <v>9457</v>
      </c>
      <c r="G4444" s="14" t="s">
        <v>4921</v>
      </c>
      <c r="H4444" s="14" t="s">
        <v>4946</v>
      </c>
      <c r="I4444" s="14" t="s">
        <v>9458</v>
      </c>
      <c r="J4444" s="14" t="s">
        <v>4924</v>
      </c>
      <c r="K4444" s="16">
        <v>8</v>
      </c>
    </row>
    <row r="4445" spans="1:11">
      <c r="A4445" s="12" t="s">
        <v>6863</v>
      </c>
      <c r="B4445" s="12" t="s">
        <v>9420</v>
      </c>
      <c r="C4445" s="12" t="s">
        <v>9456</v>
      </c>
      <c r="D4445" s="13" t="s">
        <v>4918</v>
      </c>
      <c r="E4445" s="13" t="s">
        <v>4939</v>
      </c>
      <c r="F4445" s="13" t="s">
        <v>9459</v>
      </c>
      <c r="G4445" s="14" t="s">
        <v>4921</v>
      </c>
      <c r="H4445" s="14" t="s">
        <v>5075</v>
      </c>
      <c r="I4445" s="14" t="s">
        <v>4927</v>
      </c>
      <c r="J4445" s="14" t="s">
        <v>4924</v>
      </c>
      <c r="K4445" s="16">
        <v>8</v>
      </c>
    </row>
    <row r="4446" spans="1:11">
      <c r="A4446" s="12" t="s">
        <v>6863</v>
      </c>
      <c r="B4446" s="12" t="s">
        <v>9420</v>
      </c>
      <c r="C4446" s="12" t="s">
        <v>9456</v>
      </c>
      <c r="D4446" s="13" t="s">
        <v>4918</v>
      </c>
      <c r="E4446" s="13" t="s">
        <v>4943</v>
      </c>
      <c r="F4446" s="13" t="s">
        <v>9460</v>
      </c>
      <c r="G4446" s="14" t="s">
        <v>4921</v>
      </c>
      <c r="H4446" s="14" t="s">
        <v>5075</v>
      </c>
      <c r="I4446" s="14" t="s">
        <v>4927</v>
      </c>
      <c r="J4446" s="14" t="s">
        <v>4924</v>
      </c>
      <c r="K4446" s="16">
        <v>8</v>
      </c>
    </row>
    <row r="4447" spans="1:11">
      <c r="A4447" s="12" t="s">
        <v>6863</v>
      </c>
      <c r="B4447" s="12" t="s">
        <v>9420</v>
      </c>
      <c r="C4447" s="12" t="s">
        <v>9456</v>
      </c>
      <c r="D4447" s="13" t="s">
        <v>4931</v>
      </c>
      <c r="E4447" s="13" t="s">
        <v>4932</v>
      </c>
      <c r="F4447" s="13" t="s">
        <v>9461</v>
      </c>
      <c r="G4447" s="14" t="s">
        <v>4921</v>
      </c>
      <c r="H4447" s="14" t="s">
        <v>5075</v>
      </c>
      <c r="I4447" s="14" t="s">
        <v>4927</v>
      </c>
      <c r="J4447" s="14" t="s">
        <v>4924</v>
      </c>
      <c r="K4447" s="16">
        <v>8</v>
      </c>
    </row>
    <row r="4448" spans="1:11">
      <c r="A4448" s="12" t="s">
        <v>6863</v>
      </c>
      <c r="B4448" s="12" t="s">
        <v>9420</v>
      </c>
      <c r="C4448" s="12" t="s">
        <v>9456</v>
      </c>
      <c r="D4448" s="13" t="s">
        <v>4934</v>
      </c>
      <c r="E4448" s="13" t="s">
        <v>4998</v>
      </c>
      <c r="F4448" s="13" t="s">
        <v>9462</v>
      </c>
      <c r="G4448" s="14" t="s">
        <v>4921</v>
      </c>
      <c r="H4448" s="14" t="s">
        <v>5075</v>
      </c>
      <c r="I4448" s="14" t="s">
        <v>4927</v>
      </c>
      <c r="J4448" s="14" t="s">
        <v>4936</v>
      </c>
      <c r="K4448" s="16">
        <v>8</v>
      </c>
    </row>
    <row r="4449" spans="1:11">
      <c r="A4449" s="12" t="s">
        <v>6863</v>
      </c>
      <c r="B4449" s="12" t="s">
        <v>9420</v>
      </c>
      <c r="C4449" s="12" t="s">
        <v>9463</v>
      </c>
      <c r="D4449" s="13" t="s">
        <v>4918</v>
      </c>
      <c r="E4449" s="13" t="s">
        <v>4919</v>
      </c>
      <c r="F4449" s="13" t="s">
        <v>9464</v>
      </c>
      <c r="G4449" s="14" t="s">
        <v>4921</v>
      </c>
      <c r="H4449" s="14" t="s">
        <v>5075</v>
      </c>
      <c r="I4449" s="14" t="s">
        <v>4927</v>
      </c>
      <c r="J4449" s="14" t="s">
        <v>4924</v>
      </c>
      <c r="K4449" s="16">
        <v>55</v>
      </c>
    </row>
    <row r="4450" spans="1:11">
      <c r="A4450" s="12" t="s">
        <v>6863</v>
      </c>
      <c r="B4450" s="12" t="s">
        <v>9420</v>
      </c>
      <c r="C4450" s="12" t="s">
        <v>9463</v>
      </c>
      <c r="D4450" s="13" t="s">
        <v>4918</v>
      </c>
      <c r="E4450" s="13" t="s">
        <v>4939</v>
      </c>
      <c r="F4450" s="13" t="s">
        <v>9465</v>
      </c>
      <c r="G4450" s="14" t="s">
        <v>4921</v>
      </c>
      <c r="H4450" s="14" t="s">
        <v>5075</v>
      </c>
      <c r="I4450" s="14" t="s">
        <v>4927</v>
      </c>
      <c r="J4450" s="14" t="s">
        <v>4924</v>
      </c>
      <c r="K4450" s="16">
        <v>55</v>
      </c>
    </row>
    <row r="4451" spans="1:11">
      <c r="A4451" s="12" t="s">
        <v>6863</v>
      </c>
      <c r="B4451" s="12" t="s">
        <v>9420</v>
      </c>
      <c r="C4451" s="12" t="s">
        <v>9463</v>
      </c>
      <c r="D4451" s="13" t="s">
        <v>4918</v>
      </c>
      <c r="E4451" s="13" t="s">
        <v>4943</v>
      </c>
      <c r="F4451" s="13" t="s">
        <v>9466</v>
      </c>
      <c r="G4451" s="14" t="s">
        <v>4921</v>
      </c>
      <c r="H4451" s="14" t="s">
        <v>5075</v>
      </c>
      <c r="I4451" s="14" t="s">
        <v>4927</v>
      </c>
      <c r="J4451" s="14" t="s">
        <v>4924</v>
      </c>
      <c r="K4451" s="16">
        <v>55</v>
      </c>
    </row>
    <row r="4452" spans="1:11">
      <c r="A4452" s="12" t="s">
        <v>6863</v>
      </c>
      <c r="B4452" s="12" t="s">
        <v>9420</v>
      </c>
      <c r="C4452" s="12" t="s">
        <v>9463</v>
      </c>
      <c r="D4452" s="13" t="s">
        <v>4931</v>
      </c>
      <c r="E4452" s="13" t="s">
        <v>4932</v>
      </c>
      <c r="F4452" s="13" t="s">
        <v>9467</v>
      </c>
      <c r="G4452" s="14" t="s">
        <v>4921</v>
      </c>
      <c r="H4452" s="14" t="s">
        <v>5075</v>
      </c>
      <c r="I4452" s="14" t="s">
        <v>4927</v>
      </c>
      <c r="J4452" s="14" t="s">
        <v>4924</v>
      </c>
      <c r="K4452" s="16">
        <v>55</v>
      </c>
    </row>
    <row r="4453" spans="1:11">
      <c r="A4453" s="12" t="s">
        <v>6863</v>
      </c>
      <c r="B4453" s="12" t="s">
        <v>9420</v>
      </c>
      <c r="C4453" s="12" t="s">
        <v>9463</v>
      </c>
      <c r="D4453" s="13" t="s">
        <v>4934</v>
      </c>
      <c r="E4453" s="13" t="s">
        <v>4998</v>
      </c>
      <c r="F4453" s="13" t="s">
        <v>4998</v>
      </c>
      <c r="G4453" s="14" t="s">
        <v>4921</v>
      </c>
      <c r="H4453" s="14" t="s">
        <v>4952</v>
      </c>
      <c r="I4453" s="14" t="s">
        <v>4927</v>
      </c>
      <c r="J4453" s="14" t="s">
        <v>4936</v>
      </c>
      <c r="K4453" s="16">
        <v>55</v>
      </c>
    </row>
    <row r="4454" spans="1:11">
      <c r="A4454" s="12" t="s">
        <v>6863</v>
      </c>
      <c r="B4454" s="12" t="s">
        <v>9420</v>
      </c>
      <c r="C4454" s="12" t="s">
        <v>9468</v>
      </c>
      <c r="D4454" s="13" t="s">
        <v>4918</v>
      </c>
      <c r="E4454" s="13" t="s">
        <v>4919</v>
      </c>
      <c r="F4454" s="13" t="s">
        <v>9469</v>
      </c>
      <c r="G4454" s="14" t="s">
        <v>5504</v>
      </c>
      <c r="H4454" s="14" t="s">
        <v>4974</v>
      </c>
      <c r="I4454" s="14" t="s">
        <v>4927</v>
      </c>
      <c r="J4454" s="14" t="s">
        <v>4924</v>
      </c>
      <c r="K4454" s="16">
        <v>25</v>
      </c>
    </row>
    <row r="4455" spans="1:11">
      <c r="A4455" s="12" t="s">
        <v>6863</v>
      </c>
      <c r="B4455" s="12" t="s">
        <v>9420</v>
      </c>
      <c r="C4455" s="12" t="s">
        <v>9468</v>
      </c>
      <c r="D4455" s="13" t="s">
        <v>4918</v>
      </c>
      <c r="E4455" s="13" t="s">
        <v>4939</v>
      </c>
      <c r="F4455" s="13" t="s">
        <v>9470</v>
      </c>
      <c r="G4455" s="14" t="s">
        <v>4921</v>
      </c>
      <c r="H4455" s="14" t="s">
        <v>4952</v>
      </c>
      <c r="I4455" s="14" t="s">
        <v>4927</v>
      </c>
      <c r="J4455" s="14" t="s">
        <v>4924</v>
      </c>
      <c r="K4455" s="16">
        <v>25</v>
      </c>
    </row>
    <row r="4456" spans="1:11">
      <c r="A4456" s="12" t="s">
        <v>6863</v>
      </c>
      <c r="B4456" s="12" t="s">
        <v>9420</v>
      </c>
      <c r="C4456" s="12" t="s">
        <v>9468</v>
      </c>
      <c r="D4456" s="13" t="s">
        <v>4918</v>
      </c>
      <c r="E4456" s="13" t="s">
        <v>4943</v>
      </c>
      <c r="F4456" s="13" t="s">
        <v>9471</v>
      </c>
      <c r="G4456" s="14" t="s">
        <v>4921</v>
      </c>
      <c r="H4456" s="14" t="s">
        <v>4952</v>
      </c>
      <c r="I4456" s="14" t="s">
        <v>4927</v>
      </c>
      <c r="J4456" s="14" t="s">
        <v>4924</v>
      </c>
      <c r="K4456" s="16">
        <v>25</v>
      </c>
    </row>
    <row r="4457" spans="1:11">
      <c r="A4457" s="12" t="s">
        <v>6863</v>
      </c>
      <c r="B4457" s="12" t="s">
        <v>9420</v>
      </c>
      <c r="C4457" s="12" t="s">
        <v>9468</v>
      </c>
      <c r="D4457" s="13" t="s">
        <v>4931</v>
      </c>
      <c r="E4457" s="13" t="s">
        <v>4932</v>
      </c>
      <c r="F4457" s="13" t="s">
        <v>9472</v>
      </c>
      <c r="G4457" s="14" t="s">
        <v>4921</v>
      </c>
      <c r="H4457" s="14" t="s">
        <v>4952</v>
      </c>
      <c r="I4457" s="14" t="s">
        <v>4927</v>
      </c>
      <c r="J4457" s="14" t="s">
        <v>4924</v>
      </c>
      <c r="K4457" s="16">
        <v>25</v>
      </c>
    </row>
    <row r="4458" spans="1:11">
      <c r="A4458" s="12" t="s">
        <v>6863</v>
      </c>
      <c r="B4458" s="12" t="s">
        <v>9420</v>
      </c>
      <c r="C4458" s="12" t="s">
        <v>9468</v>
      </c>
      <c r="D4458" s="13" t="s">
        <v>4934</v>
      </c>
      <c r="E4458" s="13" t="s">
        <v>4998</v>
      </c>
      <c r="F4458" s="13" t="s">
        <v>5047</v>
      </c>
      <c r="G4458" s="14" t="s">
        <v>4921</v>
      </c>
      <c r="H4458" s="14" t="s">
        <v>4952</v>
      </c>
      <c r="I4458" s="14" t="s">
        <v>4927</v>
      </c>
      <c r="J4458" s="14" t="s">
        <v>4936</v>
      </c>
      <c r="K4458" s="16">
        <v>25</v>
      </c>
    </row>
    <row r="4459" spans="1:11">
      <c r="A4459" s="12" t="s">
        <v>6863</v>
      </c>
      <c r="B4459" s="12" t="s">
        <v>9420</v>
      </c>
      <c r="C4459" s="12" t="s">
        <v>9473</v>
      </c>
      <c r="D4459" s="13" t="s">
        <v>4918</v>
      </c>
      <c r="E4459" s="13" t="s">
        <v>4919</v>
      </c>
      <c r="F4459" s="13" t="s">
        <v>5928</v>
      </c>
      <c r="G4459" s="14" t="s">
        <v>4921</v>
      </c>
      <c r="H4459" s="14" t="s">
        <v>5592</v>
      </c>
      <c r="I4459" s="14" t="s">
        <v>5065</v>
      </c>
      <c r="J4459" s="14" t="s">
        <v>4924</v>
      </c>
      <c r="K4459" s="16">
        <v>256</v>
      </c>
    </row>
    <row r="4460" spans="1:11">
      <c r="A4460" s="12" t="s">
        <v>6863</v>
      </c>
      <c r="B4460" s="12" t="s">
        <v>9420</v>
      </c>
      <c r="C4460" s="12" t="s">
        <v>9473</v>
      </c>
      <c r="D4460" s="13" t="s">
        <v>4918</v>
      </c>
      <c r="E4460" s="13" t="s">
        <v>4939</v>
      </c>
      <c r="F4460" s="13" t="s">
        <v>9474</v>
      </c>
      <c r="G4460" s="14" t="s">
        <v>4942</v>
      </c>
      <c r="H4460" s="14" t="s">
        <v>4938</v>
      </c>
      <c r="I4460" s="14" t="s">
        <v>4927</v>
      </c>
      <c r="J4460" s="14" t="s">
        <v>4924</v>
      </c>
      <c r="K4460" s="16">
        <v>256</v>
      </c>
    </row>
    <row r="4461" spans="1:11">
      <c r="A4461" s="12" t="s">
        <v>6863</v>
      </c>
      <c r="B4461" s="12" t="s">
        <v>9420</v>
      </c>
      <c r="C4461" s="12" t="s">
        <v>9473</v>
      </c>
      <c r="D4461" s="13" t="s">
        <v>4918</v>
      </c>
      <c r="E4461" s="13" t="s">
        <v>4943</v>
      </c>
      <c r="F4461" s="13" t="s">
        <v>9475</v>
      </c>
      <c r="G4461" s="14" t="s">
        <v>4942</v>
      </c>
      <c r="H4461" s="14" t="s">
        <v>4938</v>
      </c>
      <c r="I4461" s="14" t="s">
        <v>4927</v>
      </c>
      <c r="J4461" s="14" t="s">
        <v>4924</v>
      </c>
      <c r="K4461" s="16">
        <v>256</v>
      </c>
    </row>
    <row r="4462" spans="1:11">
      <c r="A4462" s="12" t="s">
        <v>6863</v>
      </c>
      <c r="B4462" s="12" t="s">
        <v>9420</v>
      </c>
      <c r="C4462" s="12" t="s">
        <v>9473</v>
      </c>
      <c r="D4462" s="13" t="s">
        <v>4931</v>
      </c>
      <c r="E4462" s="13" t="s">
        <v>4932</v>
      </c>
      <c r="F4462" s="13" t="s">
        <v>9476</v>
      </c>
      <c r="G4462" s="14" t="s">
        <v>4921</v>
      </c>
      <c r="H4462" s="14" t="s">
        <v>4946</v>
      </c>
      <c r="I4462" s="14" t="s">
        <v>5834</v>
      </c>
      <c r="J4462" s="14" t="s">
        <v>4924</v>
      </c>
      <c r="K4462" s="16">
        <v>256</v>
      </c>
    </row>
    <row r="4463" spans="1:11">
      <c r="A4463" s="12" t="s">
        <v>6863</v>
      </c>
      <c r="B4463" s="12" t="s">
        <v>9420</v>
      </c>
      <c r="C4463" s="12" t="s">
        <v>9473</v>
      </c>
      <c r="D4463" s="13" t="s">
        <v>4934</v>
      </c>
      <c r="E4463" s="13" t="s">
        <v>4998</v>
      </c>
      <c r="F4463" s="13" t="s">
        <v>5047</v>
      </c>
      <c r="G4463" s="14" t="s">
        <v>4921</v>
      </c>
      <c r="H4463" s="14" t="s">
        <v>4952</v>
      </c>
      <c r="I4463" s="14" t="s">
        <v>4927</v>
      </c>
      <c r="J4463" s="14" t="s">
        <v>4936</v>
      </c>
      <c r="K4463" s="16">
        <v>256</v>
      </c>
    </row>
    <row r="4464" spans="1:11">
      <c r="A4464" s="12" t="s">
        <v>6863</v>
      </c>
      <c r="B4464" s="12" t="s">
        <v>9420</v>
      </c>
      <c r="C4464" s="12" t="s">
        <v>9477</v>
      </c>
      <c r="D4464" s="13" t="s">
        <v>4918</v>
      </c>
      <c r="E4464" s="13" t="s">
        <v>4919</v>
      </c>
      <c r="F4464" s="13" t="s">
        <v>9478</v>
      </c>
      <c r="G4464" s="14" t="s">
        <v>4942</v>
      </c>
      <c r="H4464" s="14" t="s">
        <v>4938</v>
      </c>
      <c r="I4464" s="14" t="s">
        <v>4927</v>
      </c>
      <c r="J4464" s="14" t="s">
        <v>4924</v>
      </c>
      <c r="K4464" s="16">
        <v>750</v>
      </c>
    </row>
    <row r="4465" spans="1:11">
      <c r="A4465" s="12" t="s">
        <v>6863</v>
      </c>
      <c r="B4465" s="12" t="s">
        <v>9420</v>
      </c>
      <c r="C4465" s="12" t="s">
        <v>9477</v>
      </c>
      <c r="D4465" s="13" t="s">
        <v>4918</v>
      </c>
      <c r="E4465" s="13" t="s">
        <v>4939</v>
      </c>
      <c r="F4465" s="13" t="s">
        <v>9479</v>
      </c>
      <c r="G4465" s="14" t="s">
        <v>4942</v>
      </c>
      <c r="H4465" s="14" t="s">
        <v>4938</v>
      </c>
      <c r="I4465" s="14" t="s">
        <v>4927</v>
      </c>
      <c r="J4465" s="14" t="s">
        <v>4924</v>
      </c>
      <c r="K4465" s="16">
        <v>750</v>
      </c>
    </row>
    <row r="4466" spans="1:11">
      <c r="A4466" s="12" t="s">
        <v>6863</v>
      </c>
      <c r="B4466" s="12" t="s">
        <v>9420</v>
      </c>
      <c r="C4466" s="12" t="s">
        <v>9477</v>
      </c>
      <c r="D4466" s="13" t="s">
        <v>4918</v>
      </c>
      <c r="E4466" s="13" t="s">
        <v>4943</v>
      </c>
      <c r="F4466" s="13" t="s">
        <v>9480</v>
      </c>
      <c r="G4466" s="14" t="s">
        <v>4942</v>
      </c>
      <c r="H4466" s="14" t="s">
        <v>4938</v>
      </c>
      <c r="I4466" s="14" t="s">
        <v>4927</v>
      </c>
      <c r="J4466" s="14" t="s">
        <v>4924</v>
      </c>
      <c r="K4466" s="16">
        <v>750</v>
      </c>
    </row>
    <row r="4467" spans="1:11">
      <c r="A4467" s="12" t="s">
        <v>6863</v>
      </c>
      <c r="B4467" s="12" t="s">
        <v>9420</v>
      </c>
      <c r="C4467" s="12" t="s">
        <v>9477</v>
      </c>
      <c r="D4467" s="13" t="s">
        <v>4931</v>
      </c>
      <c r="E4467" s="13" t="s">
        <v>4932</v>
      </c>
      <c r="F4467" s="13" t="s">
        <v>9481</v>
      </c>
      <c r="G4467" s="14" t="s">
        <v>4921</v>
      </c>
      <c r="H4467" s="14" t="s">
        <v>5075</v>
      </c>
      <c r="I4467" s="14" t="s">
        <v>4927</v>
      </c>
      <c r="J4467" s="14" t="s">
        <v>4924</v>
      </c>
      <c r="K4467" s="16">
        <v>750</v>
      </c>
    </row>
    <row r="4468" spans="1:11">
      <c r="A4468" s="12" t="s">
        <v>6863</v>
      </c>
      <c r="B4468" s="12" t="s">
        <v>9420</v>
      </c>
      <c r="C4468" s="12" t="s">
        <v>9477</v>
      </c>
      <c r="D4468" s="13" t="s">
        <v>4934</v>
      </c>
      <c r="E4468" s="13" t="s">
        <v>4998</v>
      </c>
      <c r="F4468" s="13" t="s">
        <v>9455</v>
      </c>
      <c r="G4468" s="14" t="s">
        <v>4921</v>
      </c>
      <c r="H4468" s="14" t="s">
        <v>4952</v>
      </c>
      <c r="I4468" s="14" t="s">
        <v>4927</v>
      </c>
      <c r="J4468" s="14" t="s">
        <v>4936</v>
      </c>
      <c r="K4468" s="16">
        <v>750</v>
      </c>
    </row>
    <row r="4469" spans="1:11">
      <c r="A4469" s="12" t="s">
        <v>6863</v>
      </c>
      <c r="B4469" s="12" t="s">
        <v>9420</v>
      </c>
      <c r="C4469" s="12" t="s">
        <v>9482</v>
      </c>
      <c r="D4469" s="13" t="s">
        <v>4918</v>
      </c>
      <c r="E4469" s="13" t="s">
        <v>4919</v>
      </c>
      <c r="F4469" s="13" t="s">
        <v>9483</v>
      </c>
      <c r="G4469" s="14" t="s">
        <v>4921</v>
      </c>
      <c r="H4469" s="14" t="s">
        <v>4936</v>
      </c>
      <c r="I4469" s="14" t="s">
        <v>5098</v>
      </c>
      <c r="J4469" s="14" t="s">
        <v>4924</v>
      </c>
      <c r="K4469" s="16">
        <v>65</v>
      </c>
    </row>
    <row r="4470" spans="1:11">
      <c r="A4470" s="12" t="s">
        <v>6863</v>
      </c>
      <c r="B4470" s="12" t="s">
        <v>9420</v>
      </c>
      <c r="C4470" s="12" t="s">
        <v>9482</v>
      </c>
      <c r="D4470" s="13" t="s">
        <v>4918</v>
      </c>
      <c r="E4470" s="13" t="s">
        <v>4919</v>
      </c>
      <c r="F4470" s="13" t="s">
        <v>9484</v>
      </c>
      <c r="G4470" s="14" t="s">
        <v>4921</v>
      </c>
      <c r="H4470" s="14" t="s">
        <v>4952</v>
      </c>
      <c r="I4470" s="14" t="s">
        <v>4927</v>
      </c>
      <c r="J4470" s="14" t="s">
        <v>4924</v>
      </c>
      <c r="K4470" s="16">
        <v>65</v>
      </c>
    </row>
    <row r="4471" spans="1:11">
      <c r="A4471" s="12" t="s">
        <v>6863</v>
      </c>
      <c r="B4471" s="12" t="s">
        <v>9420</v>
      </c>
      <c r="C4471" s="12" t="s">
        <v>9482</v>
      </c>
      <c r="D4471" s="13" t="s">
        <v>4918</v>
      </c>
      <c r="E4471" s="13" t="s">
        <v>4943</v>
      </c>
      <c r="F4471" s="13" t="s">
        <v>9485</v>
      </c>
      <c r="G4471" s="14" t="s">
        <v>4921</v>
      </c>
      <c r="H4471" s="14" t="s">
        <v>4952</v>
      </c>
      <c r="I4471" s="14" t="s">
        <v>4927</v>
      </c>
      <c r="J4471" s="14" t="s">
        <v>4924</v>
      </c>
      <c r="K4471" s="16">
        <v>65</v>
      </c>
    </row>
    <row r="4472" spans="1:11">
      <c r="A4472" s="12" t="s">
        <v>6863</v>
      </c>
      <c r="B4472" s="12" t="s">
        <v>9420</v>
      </c>
      <c r="C4472" s="12" t="s">
        <v>9482</v>
      </c>
      <c r="D4472" s="13" t="s">
        <v>4931</v>
      </c>
      <c r="E4472" s="13" t="s">
        <v>5083</v>
      </c>
      <c r="F4472" s="13" t="s">
        <v>9486</v>
      </c>
      <c r="G4472" s="14" t="s">
        <v>4921</v>
      </c>
      <c r="H4472" s="14" t="s">
        <v>4952</v>
      </c>
      <c r="I4472" s="14" t="s">
        <v>4927</v>
      </c>
      <c r="J4472" s="14" t="s">
        <v>4924</v>
      </c>
      <c r="K4472" s="16">
        <v>65</v>
      </c>
    </row>
    <row r="4473" spans="1:11">
      <c r="A4473" s="12" t="s">
        <v>6863</v>
      </c>
      <c r="B4473" s="12" t="s">
        <v>9420</v>
      </c>
      <c r="C4473" s="12" t="s">
        <v>9482</v>
      </c>
      <c r="D4473" s="13" t="s">
        <v>4934</v>
      </c>
      <c r="E4473" s="13" t="s">
        <v>4998</v>
      </c>
      <c r="F4473" s="13" t="s">
        <v>9487</v>
      </c>
      <c r="G4473" s="14" t="s">
        <v>4921</v>
      </c>
      <c r="H4473" s="14" t="s">
        <v>4952</v>
      </c>
      <c r="I4473" s="14" t="s">
        <v>4927</v>
      </c>
      <c r="J4473" s="14" t="s">
        <v>4936</v>
      </c>
      <c r="K4473" s="16">
        <v>65</v>
      </c>
    </row>
    <row r="4474" spans="1:11">
      <c r="A4474" s="12" t="s">
        <v>6863</v>
      </c>
      <c r="B4474" s="12" t="s">
        <v>9420</v>
      </c>
      <c r="C4474" s="12" t="s">
        <v>9488</v>
      </c>
      <c r="D4474" s="13" t="s">
        <v>4918</v>
      </c>
      <c r="E4474" s="13" t="s">
        <v>4919</v>
      </c>
      <c r="F4474" s="13" t="s">
        <v>9489</v>
      </c>
      <c r="G4474" s="14" t="s">
        <v>4921</v>
      </c>
      <c r="H4474" s="14" t="s">
        <v>9490</v>
      </c>
      <c r="I4474" s="14" t="s">
        <v>5851</v>
      </c>
      <c r="J4474" s="14" t="s">
        <v>4924</v>
      </c>
      <c r="K4474" s="16">
        <v>20</v>
      </c>
    </row>
    <row r="4475" spans="1:11">
      <c r="A4475" s="12" t="s">
        <v>6863</v>
      </c>
      <c r="B4475" s="12" t="s">
        <v>9420</v>
      </c>
      <c r="C4475" s="12" t="s">
        <v>9488</v>
      </c>
      <c r="D4475" s="13" t="s">
        <v>4918</v>
      </c>
      <c r="E4475" s="13" t="s">
        <v>4919</v>
      </c>
      <c r="F4475" s="13" t="s">
        <v>9491</v>
      </c>
      <c r="G4475" s="14" t="s">
        <v>4921</v>
      </c>
      <c r="H4475" s="14" t="s">
        <v>5035</v>
      </c>
      <c r="I4475" s="14" t="s">
        <v>5065</v>
      </c>
      <c r="J4475" s="14" t="s">
        <v>4924</v>
      </c>
      <c r="K4475" s="16">
        <v>20</v>
      </c>
    </row>
    <row r="4476" spans="1:11">
      <c r="A4476" s="12" t="s">
        <v>6863</v>
      </c>
      <c r="B4476" s="12" t="s">
        <v>9420</v>
      </c>
      <c r="C4476" s="12" t="s">
        <v>9488</v>
      </c>
      <c r="D4476" s="13" t="s">
        <v>4918</v>
      </c>
      <c r="E4476" s="13" t="s">
        <v>4943</v>
      </c>
      <c r="F4476" s="13" t="s">
        <v>9492</v>
      </c>
      <c r="G4476" s="14" t="s">
        <v>4921</v>
      </c>
      <c r="H4476" s="14" t="s">
        <v>4952</v>
      </c>
      <c r="I4476" s="14" t="s">
        <v>4927</v>
      </c>
      <c r="J4476" s="14" t="s">
        <v>4924</v>
      </c>
      <c r="K4476" s="16">
        <v>20</v>
      </c>
    </row>
    <row r="4477" spans="1:11">
      <c r="A4477" s="12" t="s">
        <v>6863</v>
      </c>
      <c r="B4477" s="12" t="s">
        <v>9420</v>
      </c>
      <c r="C4477" s="12" t="s">
        <v>9488</v>
      </c>
      <c r="D4477" s="13" t="s">
        <v>4931</v>
      </c>
      <c r="E4477" s="13" t="s">
        <v>4932</v>
      </c>
      <c r="F4477" s="13" t="s">
        <v>9493</v>
      </c>
      <c r="G4477" s="14" t="s">
        <v>4921</v>
      </c>
      <c r="H4477" s="14" t="s">
        <v>4952</v>
      </c>
      <c r="I4477" s="14" t="s">
        <v>4927</v>
      </c>
      <c r="J4477" s="14" t="s">
        <v>4924</v>
      </c>
      <c r="K4477" s="16">
        <v>20</v>
      </c>
    </row>
    <row r="4478" spans="1:11">
      <c r="A4478" s="12" t="s">
        <v>6863</v>
      </c>
      <c r="B4478" s="12" t="s">
        <v>9420</v>
      </c>
      <c r="C4478" s="12" t="s">
        <v>9488</v>
      </c>
      <c r="D4478" s="13" t="s">
        <v>4934</v>
      </c>
      <c r="E4478" s="13" t="s">
        <v>4998</v>
      </c>
      <c r="F4478" s="13" t="s">
        <v>9462</v>
      </c>
      <c r="G4478" s="14" t="s">
        <v>4921</v>
      </c>
      <c r="H4478" s="14" t="s">
        <v>4952</v>
      </c>
      <c r="I4478" s="14" t="s">
        <v>4927</v>
      </c>
      <c r="J4478" s="14" t="s">
        <v>4936</v>
      </c>
      <c r="K4478" s="16">
        <v>20</v>
      </c>
    </row>
    <row r="4479" spans="1:11">
      <c r="A4479" s="12" t="s">
        <v>6863</v>
      </c>
      <c r="B4479" s="12" t="s">
        <v>9420</v>
      </c>
      <c r="C4479" s="12" t="s">
        <v>9494</v>
      </c>
      <c r="D4479" s="13" t="s">
        <v>4918</v>
      </c>
      <c r="E4479" s="13" t="s">
        <v>4919</v>
      </c>
      <c r="F4479" s="13" t="s">
        <v>9495</v>
      </c>
      <c r="G4479" s="14" t="s">
        <v>4921</v>
      </c>
      <c r="H4479" s="14" t="s">
        <v>6310</v>
      </c>
      <c r="I4479" s="14" t="s">
        <v>6869</v>
      </c>
      <c r="J4479" s="14" t="s">
        <v>4924</v>
      </c>
      <c r="K4479" s="16">
        <v>200</v>
      </c>
    </row>
    <row r="4480" spans="1:11">
      <c r="A4480" s="12" t="s">
        <v>6863</v>
      </c>
      <c r="B4480" s="12" t="s">
        <v>9420</v>
      </c>
      <c r="C4480" s="12" t="s">
        <v>9494</v>
      </c>
      <c r="D4480" s="13" t="s">
        <v>4918</v>
      </c>
      <c r="E4480" s="13" t="s">
        <v>4919</v>
      </c>
      <c r="F4480" s="13" t="s">
        <v>9496</v>
      </c>
      <c r="G4480" s="14" t="s">
        <v>4921</v>
      </c>
      <c r="H4480" s="14" t="s">
        <v>5075</v>
      </c>
      <c r="I4480" s="14" t="s">
        <v>4927</v>
      </c>
      <c r="J4480" s="14" t="s">
        <v>4924</v>
      </c>
      <c r="K4480" s="16">
        <v>200</v>
      </c>
    </row>
    <row r="4481" spans="1:11">
      <c r="A4481" s="12" t="s">
        <v>6863</v>
      </c>
      <c r="B4481" s="12" t="s">
        <v>9420</v>
      </c>
      <c r="C4481" s="12" t="s">
        <v>9494</v>
      </c>
      <c r="D4481" s="13" t="s">
        <v>4918</v>
      </c>
      <c r="E4481" s="13" t="s">
        <v>4943</v>
      </c>
      <c r="F4481" s="13" t="s">
        <v>9497</v>
      </c>
      <c r="G4481" s="14" t="s">
        <v>4921</v>
      </c>
      <c r="H4481" s="14" t="s">
        <v>5075</v>
      </c>
      <c r="I4481" s="14" t="s">
        <v>4927</v>
      </c>
      <c r="J4481" s="14" t="s">
        <v>4924</v>
      </c>
      <c r="K4481" s="16">
        <v>200</v>
      </c>
    </row>
    <row r="4482" spans="1:11">
      <c r="A4482" s="12" t="s">
        <v>6863</v>
      </c>
      <c r="B4482" s="12" t="s">
        <v>9420</v>
      </c>
      <c r="C4482" s="12" t="s">
        <v>9494</v>
      </c>
      <c r="D4482" s="13" t="s">
        <v>4931</v>
      </c>
      <c r="E4482" s="13" t="s">
        <v>4932</v>
      </c>
      <c r="F4482" s="13" t="s">
        <v>9498</v>
      </c>
      <c r="G4482" s="14" t="s">
        <v>4921</v>
      </c>
      <c r="H4482" s="14" t="s">
        <v>5075</v>
      </c>
      <c r="I4482" s="14" t="s">
        <v>4927</v>
      </c>
      <c r="J4482" s="14" t="s">
        <v>4924</v>
      </c>
      <c r="K4482" s="16">
        <v>200</v>
      </c>
    </row>
    <row r="4483" spans="1:11">
      <c r="A4483" s="12" t="s">
        <v>6863</v>
      </c>
      <c r="B4483" s="12" t="s">
        <v>9420</v>
      </c>
      <c r="C4483" s="12" t="s">
        <v>9494</v>
      </c>
      <c r="D4483" s="13" t="s">
        <v>4934</v>
      </c>
      <c r="E4483" s="13" t="s">
        <v>4998</v>
      </c>
      <c r="F4483" s="13" t="s">
        <v>9499</v>
      </c>
      <c r="G4483" s="14" t="s">
        <v>4921</v>
      </c>
      <c r="H4483" s="14" t="s">
        <v>4952</v>
      </c>
      <c r="I4483" s="14" t="s">
        <v>4927</v>
      </c>
      <c r="J4483" s="14" t="s">
        <v>4936</v>
      </c>
      <c r="K4483" s="16">
        <v>200</v>
      </c>
    </row>
    <row r="4484" spans="1:11">
      <c r="A4484" s="12" t="s">
        <v>6863</v>
      </c>
      <c r="B4484" s="12" t="s">
        <v>9420</v>
      </c>
      <c r="C4484" s="12" t="s">
        <v>9500</v>
      </c>
      <c r="D4484" s="13" t="s">
        <v>4918</v>
      </c>
      <c r="E4484" s="13" t="s">
        <v>4919</v>
      </c>
      <c r="F4484" s="13" t="s">
        <v>9501</v>
      </c>
      <c r="G4484" s="14" t="s">
        <v>4921</v>
      </c>
      <c r="H4484" s="14" t="s">
        <v>5958</v>
      </c>
      <c r="I4484" s="14" t="s">
        <v>5065</v>
      </c>
      <c r="J4484" s="14" t="s">
        <v>4924</v>
      </c>
      <c r="K4484" s="16">
        <v>434.3</v>
      </c>
    </row>
    <row r="4485" spans="1:11">
      <c r="A4485" s="12" t="s">
        <v>6863</v>
      </c>
      <c r="B4485" s="12" t="s">
        <v>9420</v>
      </c>
      <c r="C4485" s="12" t="s">
        <v>9500</v>
      </c>
      <c r="D4485" s="13" t="s">
        <v>4918</v>
      </c>
      <c r="E4485" s="13" t="s">
        <v>4939</v>
      </c>
      <c r="F4485" s="13" t="s">
        <v>9502</v>
      </c>
      <c r="G4485" s="14" t="s">
        <v>4921</v>
      </c>
      <c r="H4485" s="14" t="s">
        <v>4952</v>
      </c>
      <c r="I4485" s="14" t="s">
        <v>4927</v>
      </c>
      <c r="J4485" s="14" t="s">
        <v>4924</v>
      </c>
      <c r="K4485" s="16">
        <v>434.3</v>
      </c>
    </row>
    <row r="4486" spans="1:11">
      <c r="A4486" s="12" t="s">
        <v>6863</v>
      </c>
      <c r="B4486" s="12" t="s">
        <v>9420</v>
      </c>
      <c r="C4486" s="12" t="s">
        <v>9500</v>
      </c>
      <c r="D4486" s="13" t="s">
        <v>4918</v>
      </c>
      <c r="E4486" s="13" t="s">
        <v>4943</v>
      </c>
      <c r="F4486" s="13" t="s">
        <v>9503</v>
      </c>
      <c r="G4486" s="14" t="s">
        <v>4921</v>
      </c>
      <c r="H4486" s="14" t="s">
        <v>5075</v>
      </c>
      <c r="I4486" s="14" t="s">
        <v>4927</v>
      </c>
      <c r="J4486" s="14" t="s">
        <v>4924</v>
      </c>
      <c r="K4486" s="16">
        <v>434.3</v>
      </c>
    </row>
    <row r="4487" spans="1:11">
      <c r="A4487" s="12" t="s">
        <v>6863</v>
      </c>
      <c r="B4487" s="12" t="s">
        <v>9420</v>
      </c>
      <c r="C4487" s="12" t="s">
        <v>9500</v>
      </c>
      <c r="D4487" s="13" t="s">
        <v>4931</v>
      </c>
      <c r="E4487" s="13" t="s">
        <v>5083</v>
      </c>
      <c r="F4487" s="13" t="s">
        <v>9504</v>
      </c>
      <c r="G4487" s="14" t="s">
        <v>4921</v>
      </c>
      <c r="H4487" s="14" t="s">
        <v>4952</v>
      </c>
      <c r="I4487" s="14" t="s">
        <v>4927</v>
      </c>
      <c r="J4487" s="14" t="s">
        <v>4924</v>
      </c>
      <c r="K4487" s="16">
        <v>434.3</v>
      </c>
    </row>
    <row r="4488" spans="1:11">
      <c r="A4488" s="12" t="s">
        <v>6863</v>
      </c>
      <c r="B4488" s="12" t="s">
        <v>9420</v>
      </c>
      <c r="C4488" s="12" t="s">
        <v>9500</v>
      </c>
      <c r="D4488" s="13" t="s">
        <v>4934</v>
      </c>
      <c r="E4488" s="13" t="s">
        <v>4998</v>
      </c>
      <c r="F4488" s="13" t="s">
        <v>9462</v>
      </c>
      <c r="G4488" s="14" t="s">
        <v>6000</v>
      </c>
      <c r="H4488" s="14" t="s">
        <v>4952</v>
      </c>
      <c r="I4488" s="14" t="s">
        <v>4927</v>
      </c>
      <c r="J4488" s="14" t="s">
        <v>4936</v>
      </c>
      <c r="K4488" s="16">
        <v>434.3</v>
      </c>
    </row>
    <row r="4489" spans="1:11">
      <c r="A4489" s="12" t="s">
        <v>6863</v>
      </c>
      <c r="B4489" s="12" t="s">
        <v>9420</v>
      </c>
      <c r="C4489" s="12" t="s">
        <v>9505</v>
      </c>
      <c r="D4489" s="13" t="s">
        <v>4918</v>
      </c>
      <c r="E4489" s="13" t="s">
        <v>4919</v>
      </c>
      <c r="F4489" s="13" t="s">
        <v>9506</v>
      </c>
      <c r="G4489" s="14" t="s">
        <v>4921</v>
      </c>
      <c r="H4489" s="14" t="s">
        <v>5958</v>
      </c>
      <c r="I4489" s="14" t="s">
        <v>5065</v>
      </c>
      <c r="J4489" s="14" t="s">
        <v>4924</v>
      </c>
      <c r="K4489" s="16">
        <v>520</v>
      </c>
    </row>
    <row r="4490" spans="1:11">
      <c r="A4490" s="12" t="s">
        <v>6863</v>
      </c>
      <c r="B4490" s="12" t="s">
        <v>9420</v>
      </c>
      <c r="C4490" s="12" t="s">
        <v>9505</v>
      </c>
      <c r="D4490" s="13" t="s">
        <v>4918</v>
      </c>
      <c r="E4490" s="13" t="s">
        <v>4939</v>
      </c>
      <c r="F4490" s="13" t="s">
        <v>9507</v>
      </c>
      <c r="G4490" s="14" t="s">
        <v>4942</v>
      </c>
      <c r="H4490" s="14" t="s">
        <v>4938</v>
      </c>
      <c r="I4490" s="14" t="s">
        <v>4927</v>
      </c>
      <c r="J4490" s="14" t="s">
        <v>4924</v>
      </c>
      <c r="K4490" s="16">
        <v>520</v>
      </c>
    </row>
    <row r="4491" spans="1:11">
      <c r="A4491" s="12" t="s">
        <v>6863</v>
      </c>
      <c r="B4491" s="12" t="s">
        <v>9420</v>
      </c>
      <c r="C4491" s="12" t="s">
        <v>9505</v>
      </c>
      <c r="D4491" s="13" t="s">
        <v>4918</v>
      </c>
      <c r="E4491" s="13" t="s">
        <v>4943</v>
      </c>
      <c r="F4491" s="13" t="s">
        <v>9508</v>
      </c>
      <c r="G4491" s="14" t="s">
        <v>4942</v>
      </c>
      <c r="H4491" s="14" t="s">
        <v>4938</v>
      </c>
      <c r="I4491" s="14" t="s">
        <v>4927</v>
      </c>
      <c r="J4491" s="14" t="s">
        <v>4924</v>
      </c>
      <c r="K4491" s="16">
        <v>520</v>
      </c>
    </row>
    <row r="4492" spans="1:11">
      <c r="A4492" s="12" t="s">
        <v>6863</v>
      </c>
      <c r="B4492" s="12" t="s">
        <v>9420</v>
      </c>
      <c r="C4492" s="12" t="s">
        <v>9505</v>
      </c>
      <c r="D4492" s="13" t="s">
        <v>4931</v>
      </c>
      <c r="E4492" s="13" t="s">
        <v>4932</v>
      </c>
      <c r="F4492" s="13" t="s">
        <v>9509</v>
      </c>
      <c r="G4492" s="14" t="s">
        <v>4921</v>
      </c>
      <c r="H4492" s="14" t="s">
        <v>4952</v>
      </c>
      <c r="I4492" s="14" t="s">
        <v>4927</v>
      </c>
      <c r="J4492" s="14" t="s">
        <v>4924</v>
      </c>
      <c r="K4492" s="16">
        <v>520</v>
      </c>
    </row>
    <row r="4493" spans="1:11">
      <c r="A4493" s="12" t="s">
        <v>6863</v>
      </c>
      <c r="B4493" s="12" t="s">
        <v>9420</v>
      </c>
      <c r="C4493" s="12" t="s">
        <v>9505</v>
      </c>
      <c r="D4493" s="13" t="s">
        <v>4934</v>
      </c>
      <c r="E4493" s="13" t="s">
        <v>4998</v>
      </c>
      <c r="F4493" s="13" t="s">
        <v>9455</v>
      </c>
      <c r="G4493" s="14" t="s">
        <v>4921</v>
      </c>
      <c r="H4493" s="14" t="s">
        <v>4952</v>
      </c>
      <c r="I4493" s="14" t="s">
        <v>4927</v>
      </c>
      <c r="J4493" s="14" t="s">
        <v>4936</v>
      </c>
      <c r="K4493" s="16">
        <v>520</v>
      </c>
    </row>
    <row r="4494" spans="1:11">
      <c r="A4494" s="12" t="s">
        <v>6863</v>
      </c>
      <c r="B4494" s="12" t="s">
        <v>9420</v>
      </c>
      <c r="C4494" s="12" t="s">
        <v>9510</v>
      </c>
      <c r="D4494" s="13" t="s">
        <v>4918</v>
      </c>
      <c r="E4494" s="13" t="s">
        <v>4919</v>
      </c>
      <c r="F4494" s="13" t="s">
        <v>9495</v>
      </c>
      <c r="G4494" s="14" t="s">
        <v>4921</v>
      </c>
      <c r="H4494" s="14" t="s">
        <v>6310</v>
      </c>
      <c r="I4494" s="14" t="s">
        <v>6869</v>
      </c>
      <c r="J4494" s="14" t="s">
        <v>4924</v>
      </c>
      <c r="K4494" s="16">
        <v>264</v>
      </c>
    </row>
    <row r="4495" spans="1:11">
      <c r="A4495" s="12" t="s">
        <v>6863</v>
      </c>
      <c r="B4495" s="12" t="s">
        <v>9420</v>
      </c>
      <c r="C4495" s="12" t="s">
        <v>9510</v>
      </c>
      <c r="D4495" s="13" t="s">
        <v>4918</v>
      </c>
      <c r="E4495" s="13" t="s">
        <v>4939</v>
      </c>
      <c r="F4495" s="13" t="s">
        <v>9496</v>
      </c>
      <c r="G4495" s="14" t="s">
        <v>4921</v>
      </c>
      <c r="H4495" s="14" t="s">
        <v>5075</v>
      </c>
      <c r="I4495" s="14" t="s">
        <v>4927</v>
      </c>
      <c r="J4495" s="14" t="s">
        <v>4924</v>
      </c>
      <c r="K4495" s="16">
        <v>264</v>
      </c>
    </row>
    <row r="4496" spans="1:11">
      <c r="A4496" s="12" t="s">
        <v>6863</v>
      </c>
      <c r="B4496" s="12" t="s">
        <v>9420</v>
      </c>
      <c r="C4496" s="12" t="s">
        <v>9510</v>
      </c>
      <c r="D4496" s="13" t="s">
        <v>4918</v>
      </c>
      <c r="E4496" s="13" t="s">
        <v>4943</v>
      </c>
      <c r="F4496" s="13" t="s">
        <v>9497</v>
      </c>
      <c r="G4496" s="14" t="s">
        <v>4942</v>
      </c>
      <c r="H4496" s="14" t="s">
        <v>5075</v>
      </c>
      <c r="I4496" s="14" t="s">
        <v>4927</v>
      </c>
      <c r="J4496" s="14" t="s">
        <v>4924</v>
      </c>
      <c r="K4496" s="16">
        <v>264</v>
      </c>
    </row>
    <row r="4497" spans="1:11">
      <c r="A4497" s="12" t="s">
        <v>6863</v>
      </c>
      <c r="B4497" s="12" t="s">
        <v>9420</v>
      </c>
      <c r="C4497" s="12" t="s">
        <v>9510</v>
      </c>
      <c r="D4497" s="13" t="s">
        <v>4931</v>
      </c>
      <c r="E4497" s="13" t="s">
        <v>4932</v>
      </c>
      <c r="F4497" s="13" t="s">
        <v>9498</v>
      </c>
      <c r="G4497" s="14" t="s">
        <v>6000</v>
      </c>
      <c r="H4497" s="14" t="s">
        <v>5075</v>
      </c>
      <c r="I4497" s="14" t="s">
        <v>4927</v>
      </c>
      <c r="J4497" s="14" t="s">
        <v>4924</v>
      </c>
      <c r="K4497" s="16">
        <v>264</v>
      </c>
    </row>
    <row r="4498" spans="1:11">
      <c r="A4498" s="12" t="s">
        <v>6863</v>
      </c>
      <c r="B4498" s="12" t="s">
        <v>9420</v>
      </c>
      <c r="C4498" s="12" t="s">
        <v>9510</v>
      </c>
      <c r="D4498" s="13" t="s">
        <v>4934</v>
      </c>
      <c r="E4498" s="13" t="s">
        <v>4998</v>
      </c>
      <c r="F4498" s="13" t="s">
        <v>9499</v>
      </c>
      <c r="G4498" s="14" t="s">
        <v>6000</v>
      </c>
      <c r="H4498" s="14" t="s">
        <v>4952</v>
      </c>
      <c r="I4498" s="14" t="s">
        <v>4927</v>
      </c>
      <c r="J4498" s="14" t="s">
        <v>4936</v>
      </c>
      <c r="K4498" s="16">
        <v>264</v>
      </c>
    </row>
    <row r="4499" spans="1:11">
      <c r="A4499" s="12" t="s">
        <v>6863</v>
      </c>
      <c r="B4499" s="12" t="s">
        <v>9420</v>
      </c>
      <c r="C4499" s="12" t="s">
        <v>9511</v>
      </c>
      <c r="D4499" s="13" t="s">
        <v>4918</v>
      </c>
      <c r="E4499" s="13" t="s">
        <v>4919</v>
      </c>
      <c r="F4499" s="13" t="s">
        <v>9439</v>
      </c>
      <c r="G4499" s="14" t="s">
        <v>5004</v>
      </c>
      <c r="H4499" s="14" t="s">
        <v>9440</v>
      </c>
      <c r="I4499" s="14" t="s">
        <v>8759</v>
      </c>
      <c r="J4499" s="14" t="s">
        <v>4924</v>
      </c>
      <c r="K4499" s="16">
        <v>3</v>
      </c>
    </row>
    <row r="4500" spans="1:11">
      <c r="A4500" s="12" t="s">
        <v>6863</v>
      </c>
      <c r="B4500" s="12" t="s">
        <v>9420</v>
      </c>
      <c r="C4500" s="12" t="s">
        <v>9511</v>
      </c>
      <c r="D4500" s="13" t="s">
        <v>4918</v>
      </c>
      <c r="E4500" s="13" t="s">
        <v>4939</v>
      </c>
      <c r="F4500" s="13" t="s">
        <v>9438</v>
      </c>
      <c r="G4500" s="14" t="s">
        <v>4942</v>
      </c>
      <c r="H4500" s="14" t="s">
        <v>4938</v>
      </c>
      <c r="I4500" s="14" t="s">
        <v>4927</v>
      </c>
      <c r="J4500" s="14" t="s">
        <v>4924</v>
      </c>
      <c r="K4500" s="16">
        <v>3</v>
      </c>
    </row>
    <row r="4501" spans="1:11">
      <c r="A4501" s="12" t="s">
        <v>6863</v>
      </c>
      <c r="B4501" s="12" t="s">
        <v>9420</v>
      </c>
      <c r="C4501" s="12" t="s">
        <v>9511</v>
      </c>
      <c r="D4501" s="13" t="s">
        <v>4918</v>
      </c>
      <c r="E4501" s="13" t="s">
        <v>4939</v>
      </c>
      <c r="F4501" s="13" t="s">
        <v>9441</v>
      </c>
      <c r="G4501" s="14" t="s">
        <v>4942</v>
      </c>
      <c r="H4501" s="14" t="s">
        <v>4938</v>
      </c>
      <c r="I4501" s="14" t="s">
        <v>4927</v>
      </c>
      <c r="J4501" s="14" t="s">
        <v>4924</v>
      </c>
      <c r="K4501" s="16">
        <v>3</v>
      </c>
    </row>
    <row r="4502" spans="1:11">
      <c r="A4502" s="12" t="s">
        <v>6863</v>
      </c>
      <c r="B4502" s="12" t="s">
        <v>9420</v>
      </c>
      <c r="C4502" s="12" t="s">
        <v>9511</v>
      </c>
      <c r="D4502" s="13" t="s">
        <v>4931</v>
      </c>
      <c r="E4502" s="13" t="s">
        <v>4932</v>
      </c>
      <c r="F4502" s="13" t="s">
        <v>9442</v>
      </c>
      <c r="G4502" s="14" t="s">
        <v>4921</v>
      </c>
      <c r="H4502" s="14" t="s">
        <v>4952</v>
      </c>
      <c r="I4502" s="14" t="s">
        <v>4927</v>
      </c>
      <c r="J4502" s="14" t="s">
        <v>4936</v>
      </c>
      <c r="K4502" s="16">
        <v>3</v>
      </c>
    </row>
    <row r="4503" spans="1:11">
      <c r="A4503" s="12" t="s">
        <v>6863</v>
      </c>
      <c r="B4503" s="12" t="s">
        <v>9420</v>
      </c>
      <c r="C4503" s="12" t="s">
        <v>9511</v>
      </c>
      <c r="D4503" s="13" t="s">
        <v>4931</v>
      </c>
      <c r="E4503" s="13" t="s">
        <v>5083</v>
      </c>
      <c r="F4503" s="13" t="s">
        <v>9443</v>
      </c>
      <c r="G4503" s="14" t="s">
        <v>4921</v>
      </c>
      <c r="H4503" s="14" t="s">
        <v>4952</v>
      </c>
      <c r="I4503" s="14" t="s">
        <v>4927</v>
      </c>
      <c r="J4503" s="14" t="s">
        <v>4936</v>
      </c>
      <c r="K4503" s="16">
        <v>3</v>
      </c>
    </row>
    <row r="4504" spans="1:11">
      <c r="A4504" s="12" t="s">
        <v>6863</v>
      </c>
      <c r="B4504" s="12" t="s">
        <v>9420</v>
      </c>
      <c r="C4504" s="12" t="s">
        <v>9511</v>
      </c>
      <c r="D4504" s="13" t="s">
        <v>4934</v>
      </c>
      <c r="E4504" s="13" t="s">
        <v>4998</v>
      </c>
      <c r="F4504" s="13" t="s">
        <v>9444</v>
      </c>
      <c r="G4504" s="14" t="s">
        <v>4921</v>
      </c>
      <c r="H4504" s="14" t="s">
        <v>4952</v>
      </c>
      <c r="I4504" s="14" t="s">
        <v>4927</v>
      </c>
      <c r="J4504" s="14" t="s">
        <v>4936</v>
      </c>
      <c r="K4504" s="16">
        <v>3</v>
      </c>
    </row>
    <row r="4505" spans="1:11">
      <c r="A4505" s="12" t="s">
        <v>6863</v>
      </c>
      <c r="B4505" s="12" t="s">
        <v>9420</v>
      </c>
      <c r="C4505" s="12" t="s">
        <v>9512</v>
      </c>
      <c r="D4505" s="13" t="s">
        <v>4918</v>
      </c>
      <c r="E4505" s="13" t="s">
        <v>4919</v>
      </c>
      <c r="F4505" s="13" t="s">
        <v>9422</v>
      </c>
      <c r="G4505" s="14" t="s">
        <v>4921</v>
      </c>
      <c r="H4505" s="14" t="s">
        <v>4952</v>
      </c>
      <c r="I4505" s="14" t="s">
        <v>4927</v>
      </c>
      <c r="J4505" s="14" t="s">
        <v>4924</v>
      </c>
      <c r="K4505" s="16">
        <v>916</v>
      </c>
    </row>
    <row r="4506" spans="1:11">
      <c r="A4506" s="12" t="s">
        <v>6863</v>
      </c>
      <c r="B4506" s="12" t="s">
        <v>9420</v>
      </c>
      <c r="C4506" s="12" t="s">
        <v>9512</v>
      </c>
      <c r="D4506" s="13" t="s">
        <v>4918</v>
      </c>
      <c r="E4506" s="13" t="s">
        <v>4919</v>
      </c>
      <c r="F4506" s="13" t="s">
        <v>9513</v>
      </c>
      <c r="G4506" s="14" t="s">
        <v>4921</v>
      </c>
      <c r="H4506" s="14" t="s">
        <v>5075</v>
      </c>
      <c r="I4506" s="14" t="s">
        <v>4927</v>
      </c>
      <c r="J4506" s="14" t="s">
        <v>4924</v>
      </c>
      <c r="K4506" s="16">
        <v>916</v>
      </c>
    </row>
    <row r="4507" spans="1:11">
      <c r="A4507" s="12" t="s">
        <v>6863</v>
      </c>
      <c r="B4507" s="12" t="s">
        <v>9420</v>
      </c>
      <c r="C4507" s="12" t="s">
        <v>9512</v>
      </c>
      <c r="D4507" s="13" t="s">
        <v>4918</v>
      </c>
      <c r="E4507" s="13" t="s">
        <v>4939</v>
      </c>
      <c r="F4507" s="13" t="s">
        <v>9423</v>
      </c>
      <c r="G4507" s="14" t="s">
        <v>4921</v>
      </c>
      <c r="H4507" s="14" t="s">
        <v>5075</v>
      </c>
      <c r="I4507" s="14" t="s">
        <v>4927</v>
      </c>
      <c r="J4507" s="14" t="s">
        <v>4924</v>
      </c>
      <c r="K4507" s="16">
        <v>916</v>
      </c>
    </row>
    <row r="4508" spans="1:11">
      <c r="A4508" s="12" t="s">
        <v>6863</v>
      </c>
      <c r="B4508" s="12" t="s">
        <v>9420</v>
      </c>
      <c r="C4508" s="12" t="s">
        <v>9512</v>
      </c>
      <c r="D4508" s="13" t="s">
        <v>4931</v>
      </c>
      <c r="E4508" s="13" t="s">
        <v>4932</v>
      </c>
      <c r="F4508" s="13" t="s">
        <v>9425</v>
      </c>
      <c r="G4508" s="14" t="s">
        <v>4921</v>
      </c>
      <c r="H4508" s="14" t="s">
        <v>5075</v>
      </c>
      <c r="I4508" s="14" t="s">
        <v>4927</v>
      </c>
      <c r="J4508" s="14" t="s">
        <v>4924</v>
      </c>
      <c r="K4508" s="16">
        <v>916</v>
      </c>
    </row>
    <row r="4509" spans="1:11">
      <c r="A4509" s="12" t="s">
        <v>6863</v>
      </c>
      <c r="B4509" s="12" t="s">
        <v>9420</v>
      </c>
      <c r="C4509" s="12" t="s">
        <v>9512</v>
      </c>
      <c r="D4509" s="13" t="s">
        <v>4934</v>
      </c>
      <c r="E4509" s="13" t="s">
        <v>4998</v>
      </c>
      <c r="F4509" s="13" t="s">
        <v>5047</v>
      </c>
      <c r="G4509" s="14" t="s">
        <v>4921</v>
      </c>
      <c r="H4509" s="14" t="s">
        <v>4952</v>
      </c>
      <c r="I4509" s="14" t="s">
        <v>4927</v>
      </c>
      <c r="J4509" s="14" t="s">
        <v>4936</v>
      </c>
      <c r="K4509" s="16">
        <v>916</v>
      </c>
    </row>
    <row r="4510" spans="1:11">
      <c r="A4510" s="12" t="s">
        <v>6863</v>
      </c>
      <c r="B4510" s="12" t="s">
        <v>9420</v>
      </c>
      <c r="C4510" s="12" t="s">
        <v>9514</v>
      </c>
      <c r="D4510" s="13" t="s">
        <v>4918</v>
      </c>
      <c r="E4510" s="13" t="s">
        <v>4919</v>
      </c>
      <c r="F4510" s="13" t="s">
        <v>9478</v>
      </c>
      <c r="G4510" s="14" t="s">
        <v>4942</v>
      </c>
      <c r="H4510" s="14" t="s">
        <v>4938</v>
      </c>
      <c r="I4510" s="14" t="s">
        <v>4927</v>
      </c>
      <c r="J4510" s="14" t="s">
        <v>4924</v>
      </c>
      <c r="K4510" s="16">
        <v>1005</v>
      </c>
    </row>
    <row r="4511" spans="1:11">
      <c r="A4511" s="12" t="s">
        <v>6863</v>
      </c>
      <c r="B4511" s="12" t="s">
        <v>9420</v>
      </c>
      <c r="C4511" s="12" t="s">
        <v>9514</v>
      </c>
      <c r="D4511" s="13" t="s">
        <v>4918</v>
      </c>
      <c r="E4511" s="13" t="s">
        <v>4939</v>
      </c>
      <c r="F4511" s="13" t="s">
        <v>9479</v>
      </c>
      <c r="G4511" s="14" t="s">
        <v>4942</v>
      </c>
      <c r="H4511" s="14" t="s">
        <v>4938</v>
      </c>
      <c r="I4511" s="14" t="s">
        <v>4927</v>
      </c>
      <c r="J4511" s="14" t="s">
        <v>4924</v>
      </c>
      <c r="K4511" s="16">
        <v>1005</v>
      </c>
    </row>
    <row r="4512" spans="1:11">
      <c r="A4512" s="12" t="s">
        <v>6863</v>
      </c>
      <c r="B4512" s="12" t="s">
        <v>9420</v>
      </c>
      <c r="C4512" s="12" t="s">
        <v>9514</v>
      </c>
      <c r="D4512" s="13" t="s">
        <v>4918</v>
      </c>
      <c r="E4512" s="13" t="s">
        <v>4943</v>
      </c>
      <c r="F4512" s="13" t="s">
        <v>9480</v>
      </c>
      <c r="G4512" s="14" t="s">
        <v>4942</v>
      </c>
      <c r="H4512" s="14" t="s">
        <v>4938</v>
      </c>
      <c r="I4512" s="14" t="s">
        <v>4927</v>
      </c>
      <c r="J4512" s="14" t="s">
        <v>4924</v>
      </c>
      <c r="K4512" s="16">
        <v>1005</v>
      </c>
    </row>
    <row r="4513" spans="1:11">
      <c r="A4513" s="12" t="s">
        <v>6863</v>
      </c>
      <c r="B4513" s="12" t="s">
        <v>9420</v>
      </c>
      <c r="C4513" s="12" t="s">
        <v>9514</v>
      </c>
      <c r="D4513" s="13" t="s">
        <v>4931</v>
      </c>
      <c r="E4513" s="13" t="s">
        <v>4932</v>
      </c>
      <c r="F4513" s="13" t="s">
        <v>9481</v>
      </c>
      <c r="G4513" s="14" t="s">
        <v>4921</v>
      </c>
      <c r="H4513" s="14" t="s">
        <v>5075</v>
      </c>
      <c r="I4513" s="14" t="s">
        <v>4927</v>
      </c>
      <c r="J4513" s="14" t="s">
        <v>4924</v>
      </c>
      <c r="K4513" s="16">
        <v>1005</v>
      </c>
    </row>
    <row r="4514" spans="1:11">
      <c r="A4514" s="12" t="s">
        <v>6863</v>
      </c>
      <c r="B4514" s="12" t="s">
        <v>9420</v>
      </c>
      <c r="C4514" s="12" t="s">
        <v>9514</v>
      </c>
      <c r="D4514" s="13" t="s">
        <v>4934</v>
      </c>
      <c r="E4514" s="13" t="s">
        <v>4998</v>
      </c>
      <c r="F4514" s="13" t="s">
        <v>9455</v>
      </c>
      <c r="G4514" s="14" t="s">
        <v>4921</v>
      </c>
      <c r="H4514" s="14" t="s">
        <v>4952</v>
      </c>
      <c r="I4514" s="14" t="s">
        <v>4927</v>
      </c>
      <c r="J4514" s="14" t="s">
        <v>4936</v>
      </c>
      <c r="K4514" s="16">
        <v>1005</v>
      </c>
    </row>
    <row r="4515" spans="1:11">
      <c r="A4515" s="12" t="s">
        <v>6863</v>
      </c>
      <c r="B4515" s="12" t="s">
        <v>9420</v>
      </c>
      <c r="C4515" s="12" t="s">
        <v>9515</v>
      </c>
      <c r="D4515" s="13" t="s">
        <v>4918</v>
      </c>
      <c r="E4515" s="13" t="s">
        <v>4919</v>
      </c>
      <c r="F4515" s="13" t="s">
        <v>9478</v>
      </c>
      <c r="G4515" s="14" t="s">
        <v>4921</v>
      </c>
      <c r="H4515" s="14" t="s">
        <v>4938</v>
      </c>
      <c r="I4515" s="14" t="s">
        <v>4927</v>
      </c>
      <c r="J4515" s="14" t="s">
        <v>4924</v>
      </c>
      <c r="K4515" s="16">
        <v>5631</v>
      </c>
    </row>
    <row r="4516" spans="1:11">
      <c r="A4516" s="12" t="s">
        <v>6863</v>
      </c>
      <c r="B4516" s="12" t="s">
        <v>9420</v>
      </c>
      <c r="C4516" s="12" t="s">
        <v>9515</v>
      </c>
      <c r="D4516" s="13" t="s">
        <v>4918</v>
      </c>
      <c r="E4516" s="13" t="s">
        <v>4939</v>
      </c>
      <c r="F4516" s="13" t="s">
        <v>9479</v>
      </c>
      <c r="G4516" s="14" t="s">
        <v>4942</v>
      </c>
      <c r="H4516" s="14" t="s">
        <v>4938</v>
      </c>
      <c r="I4516" s="14" t="s">
        <v>4927</v>
      </c>
      <c r="J4516" s="14" t="s">
        <v>4924</v>
      </c>
      <c r="K4516" s="16">
        <v>5631</v>
      </c>
    </row>
    <row r="4517" spans="1:11">
      <c r="A4517" s="12" t="s">
        <v>6863</v>
      </c>
      <c r="B4517" s="12" t="s">
        <v>9420</v>
      </c>
      <c r="C4517" s="12" t="s">
        <v>9515</v>
      </c>
      <c r="D4517" s="13" t="s">
        <v>4918</v>
      </c>
      <c r="E4517" s="13" t="s">
        <v>4943</v>
      </c>
      <c r="F4517" s="13" t="s">
        <v>9480</v>
      </c>
      <c r="G4517" s="14" t="s">
        <v>4921</v>
      </c>
      <c r="H4517" s="14" t="s">
        <v>4938</v>
      </c>
      <c r="I4517" s="14" t="s">
        <v>4927</v>
      </c>
      <c r="J4517" s="14" t="s">
        <v>4924</v>
      </c>
      <c r="K4517" s="16">
        <v>5631</v>
      </c>
    </row>
    <row r="4518" spans="1:11">
      <c r="A4518" s="12" t="s">
        <v>6863</v>
      </c>
      <c r="B4518" s="12" t="s">
        <v>9420</v>
      </c>
      <c r="C4518" s="12" t="s">
        <v>9515</v>
      </c>
      <c r="D4518" s="13" t="s">
        <v>4931</v>
      </c>
      <c r="E4518" s="13" t="s">
        <v>4932</v>
      </c>
      <c r="F4518" s="13" t="s">
        <v>9481</v>
      </c>
      <c r="G4518" s="14" t="s">
        <v>4921</v>
      </c>
      <c r="H4518" s="14" t="s">
        <v>5075</v>
      </c>
      <c r="I4518" s="14" t="s">
        <v>4927</v>
      </c>
      <c r="J4518" s="14" t="s">
        <v>4924</v>
      </c>
      <c r="K4518" s="16">
        <v>5631</v>
      </c>
    </row>
    <row r="4519" spans="1:11">
      <c r="A4519" s="12" t="s">
        <v>6863</v>
      </c>
      <c r="B4519" s="12" t="s">
        <v>9420</v>
      </c>
      <c r="C4519" s="12" t="s">
        <v>9515</v>
      </c>
      <c r="D4519" s="13" t="s">
        <v>4934</v>
      </c>
      <c r="E4519" s="13" t="s">
        <v>4998</v>
      </c>
      <c r="F4519" s="13" t="s">
        <v>9455</v>
      </c>
      <c r="G4519" s="14" t="s">
        <v>4921</v>
      </c>
      <c r="H4519" s="14" t="s">
        <v>4952</v>
      </c>
      <c r="I4519" s="14" t="s">
        <v>4927</v>
      </c>
      <c r="J4519" s="14" t="s">
        <v>4936</v>
      </c>
      <c r="K4519" s="16">
        <v>5631</v>
      </c>
    </row>
    <row r="4520" spans="1:11">
      <c r="A4520" s="12" t="s">
        <v>6863</v>
      </c>
      <c r="B4520" s="12" t="s">
        <v>9420</v>
      </c>
      <c r="C4520" s="12" t="s">
        <v>9516</v>
      </c>
      <c r="D4520" s="13" t="s">
        <v>4918</v>
      </c>
      <c r="E4520" s="13" t="s">
        <v>4919</v>
      </c>
      <c r="F4520" s="13" t="s">
        <v>9506</v>
      </c>
      <c r="G4520" s="14" t="s">
        <v>4921</v>
      </c>
      <c r="H4520" s="14" t="s">
        <v>5958</v>
      </c>
      <c r="I4520" s="14" t="s">
        <v>5065</v>
      </c>
      <c r="J4520" s="14" t="s">
        <v>4924</v>
      </c>
      <c r="K4520" s="16">
        <v>230.537583</v>
      </c>
    </row>
    <row r="4521" spans="1:11">
      <c r="A4521" s="12" t="s">
        <v>6863</v>
      </c>
      <c r="B4521" s="12" t="s">
        <v>9420</v>
      </c>
      <c r="C4521" s="12" t="s">
        <v>9516</v>
      </c>
      <c r="D4521" s="13" t="s">
        <v>4918</v>
      </c>
      <c r="E4521" s="13" t="s">
        <v>4919</v>
      </c>
      <c r="F4521" s="13" t="s">
        <v>9506</v>
      </c>
      <c r="G4521" s="14" t="s">
        <v>4921</v>
      </c>
      <c r="H4521" s="14" t="s">
        <v>5958</v>
      </c>
      <c r="I4521" s="14" t="s">
        <v>5065</v>
      </c>
      <c r="J4521" s="14" t="s">
        <v>4924</v>
      </c>
      <c r="K4521" s="16">
        <v>450</v>
      </c>
    </row>
    <row r="4522" spans="1:11">
      <c r="A4522" s="12" t="s">
        <v>6863</v>
      </c>
      <c r="B4522" s="12" t="s">
        <v>9420</v>
      </c>
      <c r="C4522" s="12" t="s">
        <v>9516</v>
      </c>
      <c r="D4522" s="13" t="s">
        <v>4918</v>
      </c>
      <c r="E4522" s="13" t="s">
        <v>4939</v>
      </c>
      <c r="F4522" s="13" t="s">
        <v>9507</v>
      </c>
      <c r="G4522" s="14" t="s">
        <v>4942</v>
      </c>
      <c r="H4522" s="14" t="s">
        <v>4938</v>
      </c>
      <c r="I4522" s="14" t="s">
        <v>4927</v>
      </c>
      <c r="J4522" s="14" t="s">
        <v>4924</v>
      </c>
      <c r="K4522" s="16">
        <v>230.537583</v>
      </c>
    </row>
    <row r="4523" spans="1:11">
      <c r="A4523" s="12" t="s">
        <v>6863</v>
      </c>
      <c r="B4523" s="12" t="s">
        <v>9420</v>
      </c>
      <c r="C4523" s="12" t="s">
        <v>9516</v>
      </c>
      <c r="D4523" s="13" t="s">
        <v>4918</v>
      </c>
      <c r="E4523" s="13" t="s">
        <v>4939</v>
      </c>
      <c r="F4523" s="13" t="s">
        <v>9507</v>
      </c>
      <c r="G4523" s="14" t="s">
        <v>4942</v>
      </c>
      <c r="H4523" s="14" t="s">
        <v>4938</v>
      </c>
      <c r="I4523" s="14" t="s">
        <v>4927</v>
      </c>
      <c r="J4523" s="14" t="s">
        <v>4924</v>
      </c>
      <c r="K4523" s="16">
        <v>450</v>
      </c>
    </row>
    <row r="4524" spans="1:11">
      <c r="A4524" s="12" t="s">
        <v>6863</v>
      </c>
      <c r="B4524" s="12" t="s">
        <v>9420</v>
      </c>
      <c r="C4524" s="12" t="s">
        <v>9516</v>
      </c>
      <c r="D4524" s="13" t="s">
        <v>4918</v>
      </c>
      <c r="E4524" s="13" t="s">
        <v>4943</v>
      </c>
      <c r="F4524" s="13" t="s">
        <v>9508</v>
      </c>
      <c r="G4524" s="14" t="s">
        <v>4942</v>
      </c>
      <c r="H4524" s="14" t="s">
        <v>4938</v>
      </c>
      <c r="I4524" s="14" t="s">
        <v>4927</v>
      </c>
      <c r="J4524" s="14" t="s">
        <v>4924</v>
      </c>
      <c r="K4524" s="16">
        <v>230.537583</v>
      </c>
    </row>
    <row r="4525" spans="1:11">
      <c r="A4525" s="12" t="s">
        <v>6863</v>
      </c>
      <c r="B4525" s="12" t="s">
        <v>9420</v>
      </c>
      <c r="C4525" s="12" t="s">
        <v>9516</v>
      </c>
      <c r="D4525" s="13" t="s">
        <v>4918</v>
      </c>
      <c r="E4525" s="13" t="s">
        <v>4943</v>
      </c>
      <c r="F4525" s="13" t="s">
        <v>9508</v>
      </c>
      <c r="G4525" s="14" t="s">
        <v>4942</v>
      </c>
      <c r="H4525" s="14" t="s">
        <v>4938</v>
      </c>
      <c r="I4525" s="14" t="s">
        <v>4927</v>
      </c>
      <c r="J4525" s="14" t="s">
        <v>4924</v>
      </c>
      <c r="K4525" s="16">
        <v>450</v>
      </c>
    </row>
    <row r="4526" spans="1:11">
      <c r="A4526" s="12" t="s">
        <v>6863</v>
      </c>
      <c r="B4526" s="12" t="s">
        <v>9420</v>
      </c>
      <c r="C4526" s="12" t="s">
        <v>9516</v>
      </c>
      <c r="D4526" s="13" t="s">
        <v>4931</v>
      </c>
      <c r="E4526" s="13" t="s">
        <v>4932</v>
      </c>
      <c r="F4526" s="13" t="s">
        <v>9509</v>
      </c>
      <c r="G4526" s="14" t="s">
        <v>4921</v>
      </c>
      <c r="H4526" s="14" t="s">
        <v>4952</v>
      </c>
      <c r="I4526" s="14" t="s">
        <v>4927</v>
      </c>
      <c r="J4526" s="14" t="s">
        <v>4924</v>
      </c>
      <c r="K4526" s="16">
        <v>230.537583</v>
      </c>
    </row>
    <row r="4527" spans="1:11">
      <c r="A4527" s="12" t="s">
        <v>6863</v>
      </c>
      <c r="B4527" s="12" t="s">
        <v>9420</v>
      </c>
      <c r="C4527" s="12" t="s">
        <v>9516</v>
      </c>
      <c r="D4527" s="13" t="s">
        <v>4931</v>
      </c>
      <c r="E4527" s="13" t="s">
        <v>4932</v>
      </c>
      <c r="F4527" s="13" t="s">
        <v>9509</v>
      </c>
      <c r="G4527" s="14" t="s">
        <v>4921</v>
      </c>
      <c r="H4527" s="14" t="s">
        <v>4952</v>
      </c>
      <c r="I4527" s="14" t="s">
        <v>4927</v>
      </c>
      <c r="J4527" s="14" t="s">
        <v>4924</v>
      </c>
      <c r="K4527" s="16">
        <v>450</v>
      </c>
    </row>
    <row r="4528" spans="1:11">
      <c r="A4528" s="12" t="s">
        <v>6863</v>
      </c>
      <c r="B4528" s="12" t="s">
        <v>9420</v>
      </c>
      <c r="C4528" s="12" t="s">
        <v>9516</v>
      </c>
      <c r="D4528" s="13" t="s">
        <v>4934</v>
      </c>
      <c r="E4528" s="13" t="s">
        <v>4998</v>
      </c>
      <c r="F4528" s="13" t="s">
        <v>9455</v>
      </c>
      <c r="G4528" s="14" t="s">
        <v>4921</v>
      </c>
      <c r="H4528" s="14" t="s">
        <v>4952</v>
      </c>
      <c r="I4528" s="14" t="s">
        <v>4927</v>
      </c>
      <c r="J4528" s="14" t="s">
        <v>4936</v>
      </c>
      <c r="K4528" s="16">
        <v>230.537583</v>
      </c>
    </row>
    <row r="4529" spans="1:11">
      <c r="A4529" s="12" t="s">
        <v>6863</v>
      </c>
      <c r="B4529" s="12" t="s">
        <v>9420</v>
      </c>
      <c r="C4529" s="12" t="s">
        <v>9516</v>
      </c>
      <c r="D4529" s="13" t="s">
        <v>4934</v>
      </c>
      <c r="E4529" s="13" t="s">
        <v>4998</v>
      </c>
      <c r="F4529" s="13" t="s">
        <v>9455</v>
      </c>
      <c r="G4529" s="14" t="s">
        <v>4921</v>
      </c>
      <c r="H4529" s="14" t="s">
        <v>4952</v>
      </c>
      <c r="I4529" s="14" t="s">
        <v>4927</v>
      </c>
      <c r="J4529" s="14" t="s">
        <v>4936</v>
      </c>
      <c r="K4529" s="16">
        <v>450</v>
      </c>
    </row>
    <row r="4530" spans="1:11">
      <c r="A4530" s="12" t="s">
        <v>6863</v>
      </c>
      <c r="B4530" s="12" t="s">
        <v>9420</v>
      </c>
      <c r="C4530" s="12" t="s">
        <v>9517</v>
      </c>
      <c r="D4530" s="13" t="s">
        <v>4918</v>
      </c>
      <c r="E4530" s="13" t="s">
        <v>4919</v>
      </c>
      <c r="F4530" s="13" t="s">
        <v>9506</v>
      </c>
      <c r="G4530" s="14" t="s">
        <v>4921</v>
      </c>
      <c r="H4530" s="14" t="s">
        <v>5958</v>
      </c>
      <c r="I4530" s="14" t="s">
        <v>5065</v>
      </c>
      <c r="J4530" s="14" t="s">
        <v>4924</v>
      </c>
      <c r="K4530" s="16">
        <v>23</v>
      </c>
    </row>
    <row r="4531" spans="1:11">
      <c r="A4531" s="12" t="s">
        <v>6863</v>
      </c>
      <c r="B4531" s="12" t="s">
        <v>9420</v>
      </c>
      <c r="C4531" s="12" t="s">
        <v>9517</v>
      </c>
      <c r="D4531" s="13" t="s">
        <v>4918</v>
      </c>
      <c r="E4531" s="13" t="s">
        <v>4919</v>
      </c>
      <c r="F4531" s="13" t="s">
        <v>9506</v>
      </c>
      <c r="G4531" s="14" t="s">
        <v>4921</v>
      </c>
      <c r="H4531" s="14" t="s">
        <v>5958</v>
      </c>
      <c r="I4531" s="14" t="s">
        <v>5065</v>
      </c>
      <c r="J4531" s="14" t="s">
        <v>4924</v>
      </c>
      <c r="K4531" s="16">
        <v>352</v>
      </c>
    </row>
    <row r="4532" spans="1:11">
      <c r="A4532" s="12" t="s">
        <v>6863</v>
      </c>
      <c r="B4532" s="12" t="s">
        <v>9420</v>
      </c>
      <c r="C4532" s="12" t="s">
        <v>9517</v>
      </c>
      <c r="D4532" s="13" t="s">
        <v>4918</v>
      </c>
      <c r="E4532" s="13" t="s">
        <v>4939</v>
      </c>
      <c r="F4532" s="13" t="s">
        <v>9507</v>
      </c>
      <c r="G4532" s="14" t="s">
        <v>4942</v>
      </c>
      <c r="H4532" s="14" t="s">
        <v>4938</v>
      </c>
      <c r="I4532" s="14" t="s">
        <v>4927</v>
      </c>
      <c r="J4532" s="14" t="s">
        <v>4924</v>
      </c>
      <c r="K4532" s="16">
        <v>23</v>
      </c>
    </row>
    <row r="4533" spans="1:11">
      <c r="A4533" s="12" t="s">
        <v>6863</v>
      </c>
      <c r="B4533" s="12" t="s">
        <v>9420</v>
      </c>
      <c r="C4533" s="12" t="s">
        <v>9517</v>
      </c>
      <c r="D4533" s="13" t="s">
        <v>4918</v>
      </c>
      <c r="E4533" s="13" t="s">
        <v>4939</v>
      </c>
      <c r="F4533" s="13" t="s">
        <v>9507</v>
      </c>
      <c r="G4533" s="14" t="s">
        <v>4942</v>
      </c>
      <c r="H4533" s="14" t="s">
        <v>4938</v>
      </c>
      <c r="I4533" s="14" t="s">
        <v>4927</v>
      </c>
      <c r="J4533" s="14" t="s">
        <v>4924</v>
      </c>
      <c r="K4533" s="16">
        <v>352</v>
      </c>
    </row>
    <row r="4534" spans="1:11">
      <c r="A4534" s="12" t="s">
        <v>6863</v>
      </c>
      <c r="B4534" s="12" t="s">
        <v>9420</v>
      </c>
      <c r="C4534" s="12" t="s">
        <v>9517</v>
      </c>
      <c r="D4534" s="13" t="s">
        <v>4918</v>
      </c>
      <c r="E4534" s="13" t="s">
        <v>4943</v>
      </c>
      <c r="F4534" s="13" t="s">
        <v>9508</v>
      </c>
      <c r="G4534" s="14" t="s">
        <v>4942</v>
      </c>
      <c r="H4534" s="14" t="s">
        <v>4938</v>
      </c>
      <c r="I4534" s="14" t="s">
        <v>4927</v>
      </c>
      <c r="J4534" s="14" t="s">
        <v>4924</v>
      </c>
      <c r="K4534" s="16">
        <v>23</v>
      </c>
    </row>
    <row r="4535" spans="1:11">
      <c r="A4535" s="12" t="s">
        <v>6863</v>
      </c>
      <c r="B4535" s="12" t="s">
        <v>9420</v>
      </c>
      <c r="C4535" s="12" t="s">
        <v>9517</v>
      </c>
      <c r="D4535" s="13" t="s">
        <v>4918</v>
      </c>
      <c r="E4535" s="13" t="s">
        <v>4943</v>
      </c>
      <c r="F4535" s="13" t="s">
        <v>9508</v>
      </c>
      <c r="G4535" s="14" t="s">
        <v>4942</v>
      </c>
      <c r="H4535" s="14" t="s">
        <v>4938</v>
      </c>
      <c r="I4535" s="14" t="s">
        <v>4927</v>
      </c>
      <c r="J4535" s="14" t="s">
        <v>4924</v>
      </c>
      <c r="K4535" s="16">
        <v>352</v>
      </c>
    </row>
    <row r="4536" spans="1:11">
      <c r="A4536" s="12" t="s">
        <v>6863</v>
      </c>
      <c r="B4536" s="12" t="s">
        <v>9420</v>
      </c>
      <c r="C4536" s="12" t="s">
        <v>9517</v>
      </c>
      <c r="D4536" s="13" t="s">
        <v>4931</v>
      </c>
      <c r="E4536" s="13" t="s">
        <v>4932</v>
      </c>
      <c r="F4536" s="13" t="s">
        <v>9509</v>
      </c>
      <c r="G4536" s="14" t="s">
        <v>4921</v>
      </c>
      <c r="H4536" s="14" t="s">
        <v>4952</v>
      </c>
      <c r="I4536" s="14" t="s">
        <v>4927</v>
      </c>
      <c r="J4536" s="14" t="s">
        <v>4924</v>
      </c>
      <c r="K4536" s="16">
        <v>23</v>
      </c>
    </row>
    <row r="4537" spans="1:11">
      <c r="A4537" s="12" t="s">
        <v>6863</v>
      </c>
      <c r="B4537" s="12" t="s">
        <v>9420</v>
      </c>
      <c r="C4537" s="12" t="s">
        <v>9517</v>
      </c>
      <c r="D4537" s="13" t="s">
        <v>4931</v>
      </c>
      <c r="E4537" s="13" t="s">
        <v>4932</v>
      </c>
      <c r="F4537" s="13" t="s">
        <v>9509</v>
      </c>
      <c r="G4537" s="14" t="s">
        <v>4921</v>
      </c>
      <c r="H4537" s="14" t="s">
        <v>4952</v>
      </c>
      <c r="I4537" s="14" t="s">
        <v>4927</v>
      </c>
      <c r="J4537" s="14" t="s">
        <v>4924</v>
      </c>
      <c r="K4537" s="16">
        <v>352</v>
      </c>
    </row>
    <row r="4538" spans="1:11">
      <c r="A4538" s="12" t="s">
        <v>6863</v>
      </c>
      <c r="B4538" s="12" t="s">
        <v>9420</v>
      </c>
      <c r="C4538" s="12" t="s">
        <v>9517</v>
      </c>
      <c r="D4538" s="13" t="s">
        <v>4934</v>
      </c>
      <c r="E4538" s="13" t="s">
        <v>4998</v>
      </c>
      <c r="F4538" s="13" t="s">
        <v>9455</v>
      </c>
      <c r="G4538" s="14" t="s">
        <v>4921</v>
      </c>
      <c r="H4538" s="14" t="s">
        <v>4952</v>
      </c>
      <c r="I4538" s="14" t="s">
        <v>4927</v>
      </c>
      <c r="J4538" s="14" t="s">
        <v>4936</v>
      </c>
      <c r="K4538" s="16">
        <v>23</v>
      </c>
    </row>
    <row r="4539" spans="1:11">
      <c r="A4539" s="12" t="s">
        <v>6863</v>
      </c>
      <c r="B4539" s="12" t="s">
        <v>9420</v>
      </c>
      <c r="C4539" s="12" t="s">
        <v>9517</v>
      </c>
      <c r="D4539" s="13" t="s">
        <v>4934</v>
      </c>
      <c r="E4539" s="13" t="s">
        <v>4998</v>
      </c>
      <c r="F4539" s="13" t="s">
        <v>9455</v>
      </c>
      <c r="G4539" s="14" t="s">
        <v>4921</v>
      </c>
      <c r="H4539" s="14" t="s">
        <v>4952</v>
      </c>
      <c r="I4539" s="14" t="s">
        <v>4927</v>
      </c>
      <c r="J4539" s="14" t="s">
        <v>4936</v>
      </c>
      <c r="K4539" s="16">
        <v>352</v>
      </c>
    </row>
    <row r="4540" spans="1:11">
      <c r="A4540" s="12" t="s">
        <v>6863</v>
      </c>
      <c r="B4540" s="12" t="s">
        <v>9420</v>
      </c>
      <c r="C4540" s="12" t="s">
        <v>9518</v>
      </c>
      <c r="D4540" s="13" t="s">
        <v>4918</v>
      </c>
      <c r="E4540" s="13" t="s">
        <v>4919</v>
      </c>
      <c r="F4540" s="13" t="s">
        <v>9519</v>
      </c>
      <c r="G4540" s="14" t="s">
        <v>4921</v>
      </c>
      <c r="H4540" s="14" t="s">
        <v>6310</v>
      </c>
      <c r="I4540" s="14" t="s">
        <v>6869</v>
      </c>
      <c r="J4540" s="14" t="s">
        <v>4924</v>
      </c>
      <c r="K4540" s="16">
        <v>378</v>
      </c>
    </row>
    <row r="4541" spans="1:11">
      <c r="A4541" s="12" t="s">
        <v>6863</v>
      </c>
      <c r="B4541" s="12" t="s">
        <v>9420</v>
      </c>
      <c r="C4541" s="12" t="s">
        <v>9518</v>
      </c>
      <c r="D4541" s="13" t="s">
        <v>4918</v>
      </c>
      <c r="E4541" s="13" t="s">
        <v>4939</v>
      </c>
      <c r="F4541" s="13" t="s">
        <v>9495</v>
      </c>
      <c r="G4541" s="14" t="s">
        <v>4942</v>
      </c>
      <c r="H4541" s="14" t="s">
        <v>4938</v>
      </c>
      <c r="I4541" s="14" t="s">
        <v>4927</v>
      </c>
      <c r="J4541" s="14" t="s">
        <v>4924</v>
      </c>
      <c r="K4541" s="16">
        <v>378</v>
      </c>
    </row>
    <row r="4542" spans="1:11">
      <c r="A4542" s="12" t="s">
        <v>6863</v>
      </c>
      <c r="B4542" s="12" t="s">
        <v>9420</v>
      </c>
      <c r="C4542" s="12" t="s">
        <v>9518</v>
      </c>
      <c r="D4542" s="13" t="s">
        <v>4918</v>
      </c>
      <c r="E4542" s="13" t="s">
        <v>4943</v>
      </c>
      <c r="F4542" s="13" t="s">
        <v>9497</v>
      </c>
      <c r="G4542" s="14" t="s">
        <v>4942</v>
      </c>
      <c r="H4542" s="14" t="s">
        <v>5075</v>
      </c>
      <c r="I4542" s="14" t="s">
        <v>4927</v>
      </c>
      <c r="J4542" s="14" t="s">
        <v>4924</v>
      </c>
      <c r="K4542" s="16">
        <v>378</v>
      </c>
    </row>
    <row r="4543" spans="1:11">
      <c r="A4543" s="12" t="s">
        <v>6863</v>
      </c>
      <c r="B4543" s="12" t="s">
        <v>9420</v>
      </c>
      <c r="C4543" s="12" t="s">
        <v>9518</v>
      </c>
      <c r="D4543" s="13" t="s">
        <v>4931</v>
      </c>
      <c r="E4543" s="13" t="s">
        <v>4932</v>
      </c>
      <c r="F4543" s="13" t="s">
        <v>9498</v>
      </c>
      <c r="G4543" s="14" t="s">
        <v>6000</v>
      </c>
      <c r="H4543" s="14" t="s">
        <v>5075</v>
      </c>
      <c r="I4543" s="14" t="s">
        <v>4927</v>
      </c>
      <c r="J4543" s="14" t="s">
        <v>4924</v>
      </c>
      <c r="K4543" s="16">
        <v>378</v>
      </c>
    </row>
    <row r="4544" spans="1:11">
      <c r="A4544" s="12" t="s">
        <v>6863</v>
      </c>
      <c r="B4544" s="12" t="s">
        <v>9420</v>
      </c>
      <c r="C4544" s="12" t="s">
        <v>9518</v>
      </c>
      <c r="D4544" s="13" t="s">
        <v>4934</v>
      </c>
      <c r="E4544" s="13" t="s">
        <v>4998</v>
      </c>
      <c r="F4544" s="13" t="s">
        <v>9499</v>
      </c>
      <c r="G4544" s="14" t="s">
        <v>6000</v>
      </c>
      <c r="H4544" s="14" t="s">
        <v>4952</v>
      </c>
      <c r="I4544" s="14" t="s">
        <v>4927</v>
      </c>
      <c r="J4544" s="14" t="s">
        <v>4936</v>
      </c>
      <c r="K4544" s="16">
        <v>378</v>
      </c>
    </row>
    <row r="4545" spans="1:11">
      <c r="A4545" s="12" t="s">
        <v>6863</v>
      </c>
      <c r="B4545" s="12" t="s">
        <v>9420</v>
      </c>
      <c r="C4545" s="12" t="s">
        <v>9520</v>
      </c>
      <c r="D4545" s="13" t="s">
        <v>4918</v>
      </c>
      <c r="E4545" s="13" t="s">
        <v>4919</v>
      </c>
      <c r="F4545" s="13" t="s">
        <v>9050</v>
      </c>
      <c r="G4545" s="14" t="s">
        <v>4942</v>
      </c>
      <c r="H4545" s="14" t="s">
        <v>5119</v>
      </c>
      <c r="I4545" s="14" t="s">
        <v>6429</v>
      </c>
      <c r="J4545" s="14" t="s">
        <v>4924</v>
      </c>
      <c r="K4545" s="16">
        <v>150</v>
      </c>
    </row>
    <row r="4546" spans="1:11">
      <c r="A4546" s="12" t="s">
        <v>6863</v>
      </c>
      <c r="B4546" s="12" t="s">
        <v>9420</v>
      </c>
      <c r="C4546" s="12" t="s">
        <v>9520</v>
      </c>
      <c r="D4546" s="13" t="s">
        <v>4918</v>
      </c>
      <c r="E4546" s="13" t="s">
        <v>4919</v>
      </c>
      <c r="F4546" s="13" t="s">
        <v>9521</v>
      </c>
      <c r="G4546" s="14" t="s">
        <v>4942</v>
      </c>
      <c r="H4546" s="14" t="s">
        <v>5239</v>
      </c>
      <c r="I4546" s="14" t="s">
        <v>4949</v>
      </c>
      <c r="J4546" s="14" t="s">
        <v>4924</v>
      </c>
      <c r="K4546" s="16">
        <v>150</v>
      </c>
    </row>
    <row r="4547" spans="1:11">
      <c r="A4547" s="12" t="s">
        <v>6863</v>
      </c>
      <c r="B4547" s="12" t="s">
        <v>9420</v>
      </c>
      <c r="C4547" s="12" t="s">
        <v>9520</v>
      </c>
      <c r="D4547" s="13" t="s">
        <v>4918</v>
      </c>
      <c r="E4547" s="13" t="s">
        <v>4919</v>
      </c>
      <c r="F4547" s="13" t="s">
        <v>9522</v>
      </c>
      <c r="G4547" s="14" t="s">
        <v>4921</v>
      </c>
      <c r="H4547" s="14" t="s">
        <v>4946</v>
      </c>
      <c r="I4547" s="14" t="s">
        <v>5834</v>
      </c>
      <c r="J4547" s="14" t="s">
        <v>4924</v>
      </c>
      <c r="K4547" s="16">
        <v>150</v>
      </c>
    </row>
    <row r="4548" spans="1:11">
      <c r="A4548" s="12" t="s">
        <v>6863</v>
      </c>
      <c r="B4548" s="12" t="s">
        <v>9420</v>
      </c>
      <c r="C4548" s="12" t="s">
        <v>9520</v>
      </c>
      <c r="D4548" s="13" t="s">
        <v>4931</v>
      </c>
      <c r="E4548" s="13" t="s">
        <v>4932</v>
      </c>
      <c r="F4548" s="13" t="s">
        <v>9523</v>
      </c>
      <c r="G4548" s="14" t="s">
        <v>4921</v>
      </c>
      <c r="H4548" s="14" t="s">
        <v>4952</v>
      </c>
      <c r="I4548" s="14" t="s">
        <v>4927</v>
      </c>
      <c r="J4548" s="14" t="s">
        <v>4924</v>
      </c>
      <c r="K4548" s="16">
        <v>150</v>
      </c>
    </row>
    <row r="4549" spans="1:11">
      <c r="A4549" s="12" t="s">
        <v>6863</v>
      </c>
      <c r="B4549" s="12" t="s">
        <v>9420</v>
      </c>
      <c r="C4549" s="12" t="s">
        <v>9520</v>
      </c>
      <c r="D4549" s="13" t="s">
        <v>4934</v>
      </c>
      <c r="E4549" s="13" t="s">
        <v>4998</v>
      </c>
      <c r="F4549" s="13" t="s">
        <v>9444</v>
      </c>
      <c r="G4549" s="14" t="s">
        <v>4921</v>
      </c>
      <c r="H4549" s="14" t="s">
        <v>4952</v>
      </c>
      <c r="I4549" s="14" t="s">
        <v>4927</v>
      </c>
      <c r="J4549" s="14" t="s">
        <v>4936</v>
      </c>
      <c r="K4549" s="16">
        <v>150</v>
      </c>
    </row>
    <row r="4550" spans="1:11">
      <c r="A4550" s="12" t="s">
        <v>6863</v>
      </c>
      <c r="B4550" s="12" t="s">
        <v>9420</v>
      </c>
      <c r="C4550" s="12" t="s">
        <v>9524</v>
      </c>
      <c r="D4550" s="13"/>
      <c r="E4550" s="13"/>
      <c r="F4550" s="13"/>
      <c r="G4550" s="14"/>
      <c r="H4550" s="14"/>
      <c r="I4550" s="14"/>
      <c r="J4550" s="14"/>
      <c r="K4550" s="16">
        <v>0.2975</v>
      </c>
    </row>
    <row r="4551" spans="1:11">
      <c r="A4551" s="12" t="s">
        <v>6863</v>
      </c>
      <c r="B4551" s="12" t="s">
        <v>9420</v>
      </c>
      <c r="C4551" s="12" t="s">
        <v>9525</v>
      </c>
      <c r="D4551" s="13" t="s">
        <v>4918</v>
      </c>
      <c r="E4551" s="13" t="s">
        <v>4919</v>
      </c>
      <c r="F4551" s="13" t="s">
        <v>9526</v>
      </c>
      <c r="G4551" s="14" t="s">
        <v>4921</v>
      </c>
      <c r="H4551" s="14" t="s">
        <v>5105</v>
      </c>
      <c r="I4551" s="14" t="s">
        <v>4927</v>
      </c>
      <c r="J4551" s="14" t="s">
        <v>4924</v>
      </c>
      <c r="K4551" s="16">
        <v>70</v>
      </c>
    </row>
    <row r="4552" spans="1:11">
      <c r="A4552" s="12" t="s">
        <v>6863</v>
      </c>
      <c r="B4552" s="12" t="s">
        <v>9420</v>
      </c>
      <c r="C4552" s="12" t="s">
        <v>9525</v>
      </c>
      <c r="D4552" s="13" t="s">
        <v>4918</v>
      </c>
      <c r="E4552" s="13" t="s">
        <v>4939</v>
      </c>
      <c r="F4552" s="13" t="s">
        <v>9527</v>
      </c>
      <c r="G4552" s="14" t="s">
        <v>4921</v>
      </c>
      <c r="H4552" s="14" t="s">
        <v>4938</v>
      </c>
      <c r="I4552" s="14" t="s">
        <v>4927</v>
      </c>
      <c r="J4552" s="14" t="s">
        <v>4924</v>
      </c>
      <c r="K4552" s="16">
        <v>70</v>
      </c>
    </row>
    <row r="4553" spans="1:11">
      <c r="A4553" s="12" t="s">
        <v>6863</v>
      </c>
      <c r="B4553" s="12" t="s">
        <v>9420</v>
      </c>
      <c r="C4553" s="12" t="s">
        <v>9525</v>
      </c>
      <c r="D4553" s="13" t="s">
        <v>4918</v>
      </c>
      <c r="E4553" s="13" t="s">
        <v>4943</v>
      </c>
      <c r="F4553" s="13" t="s">
        <v>9528</v>
      </c>
      <c r="G4553" s="14" t="s">
        <v>5004</v>
      </c>
      <c r="H4553" s="14" t="s">
        <v>4966</v>
      </c>
      <c r="I4553" s="14" t="s">
        <v>4927</v>
      </c>
      <c r="J4553" s="14" t="s">
        <v>4924</v>
      </c>
      <c r="K4553" s="16">
        <v>70</v>
      </c>
    </row>
    <row r="4554" spans="1:11">
      <c r="A4554" s="12" t="s">
        <v>6863</v>
      </c>
      <c r="B4554" s="12" t="s">
        <v>9420</v>
      </c>
      <c r="C4554" s="12" t="s">
        <v>9525</v>
      </c>
      <c r="D4554" s="13" t="s">
        <v>4931</v>
      </c>
      <c r="E4554" s="13" t="s">
        <v>4932</v>
      </c>
      <c r="F4554" s="13" t="s">
        <v>9529</v>
      </c>
      <c r="G4554" s="14" t="s">
        <v>4921</v>
      </c>
      <c r="H4554" s="14" t="s">
        <v>4938</v>
      </c>
      <c r="I4554" s="14" t="s">
        <v>4927</v>
      </c>
      <c r="J4554" s="14" t="s">
        <v>4924</v>
      </c>
      <c r="K4554" s="16">
        <v>70</v>
      </c>
    </row>
    <row r="4555" spans="1:11">
      <c r="A4555" s="12" t="s">
        <v>6863</v>
      </c>
      <c r="B4555" s="12" t="s">
        <v>9420</v>
      </c>
      <c r="C4555" s="12" t="s">
        <v>9525</v>
      </c>
      <c r="D4555" s="13" t="s">
        <v>4934</v>
      </c>
      <c r="E4555" s="13" t="s">
        <v>4998</v>
      </c>
      <c r="F4555" s="13" t="s">
        <v>5047</v>
      </c>
      <c r="G4555" s="14" t="s">
        <v>4921</v>
      </c>
      <c r="H4555" s="14" t="s">
        <v>4952</v>
      </c>
      <c r="I4555" s="14" t="s">
        <v>4927</v>
      </c>
      <c r="J4555" s="14" t="s">
        <v>4936</v>
      </c>
      <c r="K4555" s="16">
        <v>70</v>
      </c>
    </row>
    <row r="4556" spans="1:11">
      <c r="A4556" s="12" t="s">
        <v>6863</v>
      </c>
      <c r="B4556" s="12" t="s">
        <v>9420</v>
      </c>
      <c r="C4556" s="12" t="s">
        <v>9530</v>
      </c>
      <c r="D4556" s="13" t="s">
        <v>4918</v>
      </c>
      <c r="E4556" s="13" t="s">
        <v>4919</v>
      </c>
      <c r="F4556" s="13" t="s">
        <v>9531</v>
      </c>
      <c r="G4556" s="14" t="s">
        <v>4942</v>
      </c>
      <c r="H4556" s="14" t="s">
        <v>4938</v>
      </c>
      <c r="I4556" s="14" t="s">
        <v>4927</v>
      </c>
      <c r="J4556" s="14" t="s">
        <v>4924</v>
      </c>
      <c r="K4556" s="16">
        <v>2.1</v>
      </c>
    </row>
    <row r="4557" spans="1:11">
      <c r="A4557" s="12" t="s">
        <v>6863</v>
      </c>
      <c r="B4557" s="12" t="s">
        <v>9420</v>
      </c>
      <c r="C4557" s="12" t="s">
        <v>9530</v>
      </c>
      <c r="D4557" s="13" t="s">
        <v>4918</v>
      </c>
      <c r="E4557" s="13" t="s">
        <v>4919</v>
      </c>
      <c r="F4557" s="13" t="s">
        <v>9531</v>
      </c>
      <c r="G4557" s="14" t="s">
        <v>4942</v>
      </c>
      <c r="H4557" s="14" t="s">
        <v>4938</v>
      </c>
      <c r="I4557" s="14" t="s">
        <v>4927</v>
      </c>
      <c r="J4557" s="14" t="s">
        <v>4924</v>
      </c>
      <c r="K4557" s="16">
        <v>2</v>
      </c>
    </row>
    <row r="4558" spans="1:11">
      <c r="A4558" s="12" t="s">
        <v>6863</v>
      </c>
      <c r="B4558" s="12" t="s">
        <v>9420</v>
      </c>
      <c r="C4558" s="12" t="s">
        <v>9530</v>
      </c>
      <c r="D4558" s="13" t="s">
        <v>4918</v>
      </c>
      <c r="E4558" s="13" t="s">
        <v>4939</v>
      </c>
      <c r="F4558" s="13" t="s">
        <v>9532</v>
      </c>
      <c r="G4558" s="14" t="s">
        <v>4921</v>
      </c>
      <c r="H4558" s="14" t="s">
        <v>5075</v>
      </c>
      <c r="I4558" s="14" t="s">
        <v>4927</v>
      </c>
      <c r="J4558" s="14" t="s">
        <v>4924</v>
      </c>
      <c r="K4558" s="16">
        <v>2.1</v>
      </c>
    </row>
    <row r="4559" spans="1:11">
      <c r="A4559" s="12" t="s">
        <v>6863</v>
      </c>
      <c r="B4559" s="12" t="s">
        <v>9420</v>
      </c>
      <c r="C4559" s="12" t="s">
        <v>9530</v>
      </c>
      <c r="D4559" s="13" t="s">
        <v>4918</v>
      </c>
      <c r="E4559" s="13" t="s">
        <v>4939</v>
      </c>
      <c r="F4559" s="13" t="s">
        <v>9532</v>
      </c>
      <c r="G4559" s="14" t="s">
        <v>4921</v>
      </c>
      <c r="H4559" s="14" t="s">
        <v>5075</v>
      </c>
      <c r="I4559" s="14" t="s">
        <v>4927</v>
      </c>
      <c r="J4559" s="14" t="s">
        <v>4924</v>
      </c>
      <c r="K4559" s="16">
        <v>2</v>
      </c>
    </row>
    <row r="4560" spans="1:11">
      <c r="A4560" s="12" t="s">
        <v>6863</v>
      </c>
      <c r="B4560" s="12" t="s">
        <v>9420</v>
      </c>
      <c r="C4560" s="12" t="s">
        <v>9530</v>
      </c>
      <c r="D4560" s="13" t="s">
        <v>4918</v>
      </c>
      <c r="E4560" s="13" t="s">
        <v>4943</v>
      </c>
      <c r="F4560" s="13" t="s">
        <v>9533</v>
      </c>
      <c r="G4560" s="14" t="s">
        <v>4921</v>
      </c>
      <c r="H4560" s="14" t="s">
        <v>5075</v>
      </c>
      <c r="I4560" s="14" t="s">
        <v>4927</v>
      </c>
      <c r="J4560" s="14" t="s">
        <v>4924</v>
      </c>
      <c r="K4560" s="16">
        <v>2.1</v>
      </c>
    </row>
    <row r="4561" spans="1:11">
      <c r="A4561" s="12" t="s">
        <v>6863</v>
      </c>
      <c r="B4561" s="12" t="s">
        <v>9420</v>
      </c>
      <c r="C4561" s="12" t="s">
        <v>9530</v>
      </c>
      <c r="D4561" s="13" t="s">
        <v>4918</v>
      </c>
      <c r="E4561" s="13" t="s">
        <v>4943</v>
      </c>
      <c r="F4561" s="13" t="s">
        <v>9533</v>
      </c>
      <c r="G4561" s="14" t="s">
        <v>4921</v>
      </c>
      <c r="H4561" s="14" t="s">
        <v>5075</v>
      </c>
      <c r="I4561" s="14" t="s">
        <v>4927</v>
      </c>
      <c r="J4561" s="14" t="s">
        <v>4924</v>
      </c>
      <c r="K4561" s="16">
        <v>2</v>
      </c>
    </row>
    <row r="4562" spans="1:11">
      <c r="A4562" s="12" t="s">
        <v>6863</v>
      </c>
      <c r="B4562" s="12" t="s">
        <v>9420</v>
      </c>
      <c r="C4562" s="12" t="s">
        <v>9530</v>
      </c>
      <c r="D4562" s="13" t="s">
        <v>4931</v>
      </c>
      <c r="E4562" s="13" t="s">
        <v>4932</v>
      </c>
      <c r="F4562" s="13" t="s">
        <v>9534</v>
      </c>
      <c r="G4562" s="14" t="s">
        <v>4921</v>
      </c>
      <c r="H4562" s="14" t="s">
        <v>5075</v>
      </c>
      <c r="I4562" s="14" t="s">
        <v>4927</v>
      </c>
      <c r="J4562" s="14" t="s">
        <v>4924</v>
      </c>
      <c r="K4562" s="16">
        <v>2.1</v>
      </c>
    </row>
    <row r="4563" spans="1:11">
      <c r="A4563" s="12" t="s">
        <v>6863</v>
      </c>
      <c r="B4563" s="12" t="s">
        <v>9420</v>
      </c>
      <c r="C4563" s="12" t="s">
        <v>9530</v>
      </c>
      <c r="D4563" s="13" t="s">
        <v>4931</v>
      </c>
      <c r="E4563" s="13" t="s">
        <v>4932</v>
      </c>
      <c r="F4563" s="13" t="s">
        <v>9534</v>
      </c>
      <c r="G4563" s="14" t="s">
        <v>4921</v>
      </c>
      <c r="H4563" s="14" t="s">
        <v>5075</v>
      </c>
      <c r="I4563" s="14" t="s">
        <v>4927</v>
      </c>
      <c r="J4563" s="14" t="s">
        <v>4924</v>
      </c>
      <c r="K4563" s="16">
        <v>2</v>
      </c>
    </row>
    <row r="4564" spans="1:11">
      <c r="A4564" s="12" t="s">
        <v>6863</v>
      </c>
      <c r="B4564" s="12" t="s">
        <v>9420</v>
      </c>
      <c r="C4564" s="12" t="s">
        <v>9530</v>
      </c>
      <c r="D4564" s="13" t="s">
        <v>4934</v>
      </c>
      <c r="E4564" s="13" t="s">
        <v>4998</v>
      </c>
      <c r="F4564" s="13" t="s">
        <v>5047</v>
      </c>
      <c r="G4564" s="14" t="s">
        <v>4921</v>
      </c>
      <c r="H4564" s="14" t="s">
        <v>4952</v>
      </c>
      <c r="I4564" s="14" t="s">
        <v>4927</v>
      </c>
      <c r="J4564" s="14" t="s">
        <v>4936</v>
      </c>
      <c r="K4564" s="16">
        <v>2.1</v>
      </c>
    </row>
    <row r="4565" spans="1:11">
      <c r="A4565" s="12" t="s">
        <v>6863</v>
      </c>
      <c r="B4565" s="12" t="s">
        <v>9420</v>
      </c>
      <c r="C4565" s="12" t="s">
        <v>9530</v>
      </c>
      <c r="D4565" s="13" t="s">
        <v>4934</v>
      </c>
      <c r="E4565" s="13" t="s">
        <v>4998</v>
      </c>
      <c r="F4565" s="13" t="s">
        <v>5047</v>
      </c>
      <c r="G4565" s="14" t="s">
        <v>4921</v>
      </c>
      <c r="H4565" s="14" t="s">
        <v>4952</v>
      </c>
      <c r="I4565" s="14" t="s">
        <v>4927</v>
      </c>
      <c r="J4565" s="14" t="s">
        <v>4936</v>
      </c>
      <c r="K4565" s="16">
        <v>2</v>
      </c>
    </row>
    <row r="4566" spans="1:11">
      <c r="A4566" s="12" t="s">
        <v>6863</v>
      </c>
      <c r="B4566" s="12" t="s">
        <v>9420</v>
      </c>
      <c r="C4566" s="12" t="s">
        <v>9535</v>
      </c>
      <c r="D4566" s="13" t="s">
        <v>4918</v>
      </c>
      <c r="E4566" s="13" t="s">
        <v>4919</v>
      </c>
      <c r="F4566" s="13" t="s">
        <v>9531</v>
      </c>
      <c r="G4566" s="14" t="s">
        <v>4942</v>
      </c>
      <c r="H4566" s="14" t="s">
        <v>4938</v>
      </c>
      <c r="I4566" s="14" t="s">
        <v>4927</v>
      </c>
      <c r="J4566" s="14" t="s">
        <v>4924</v>
      </c>
      <c r="K4566" s="16">
        <v>7</v>
      </c>
    </row>
    <row r="4567" spans="1:11">
      <c r="A4567" s="12" t="s">
        <v>6863</v>
      </c>
      <c r="B4567" s="12" t="s">
        <v>9420</v>
      </c>
      <c r="C4567" s="12" t="s">
        <v>9535</v>
      </c>
      <c r="D4567" s="13" t="s">
        <v>4918</v>
      </c>
      <c r="E4567" s="13" t="s">
        <v>4939</v>
      </c>
      <c r="F4567" s="13" t="s">
        <v>9532</v>
      </c>
      <c r="G4567" s="14" t="s">
        <v>4921</v>
      </c>
      <c r="H4567" s="14" t="s">
        <v>5075</v>
      </c>
      <c r="I4567" s="14" t="s">
        <v>4927</v>
      </c>
      <c r="J4567" s="14" t="s">
        <v>4924</v>
      </c>
      <c r="K4567" s="16">
        <v>7</v>
      </c>
    </row>
    <row r="4568" spans="1:11">
      <c r="A4568" s="12" t="s">
        <v>6863</v>
      </c>
      <c r="B4568" s="12" t="s">
        <v>9420</v>
      </c>
      <c r="C4568" s="12" t="s">
        <v>9535</v>
      </c>
      <c r="D4568" s="13" t="s">
        <v>4918</v>
      </c>
      <c r="E4568" s="13" t="s">
        <v>4943</v>
      </c>
      <c r="F4568" s="13" t="s">
        <v>9536</v>
      </c>
      <c r="G4568" s="14" t="s">
        <v>4921</v>
      </c>
      <c r="H4568" s="14" t="s">
        <v>5075</v>
      </c>
      <c r="I4568" s="14" t="s">
        <v>4927</v>
      </c>
      <c r="J4568" s="14" t="s">
        <v>4924</v>
      </c>
      <c r="K4568" s="16">
        <v>7</v>
      </c>
    </row>
    <row r="4569" spans="1:11">
      <c r="A4569" s="12" t="s">
        <v>6863</v>
      </c>
      <c r="B4569" s="12" t="s">
        <v>9420</v>
      </c>
      <c r="C4569" s="12" t="s">
        <v>9535</v>
      </c>
      <c r="D4569" s="13" t="s">
        <v>4931</v>
      </c>
      <c r="E4569" s="13" t="s">
        <v>4932</v>
      </c>
      <c r="F4569" s="13" t="s">
        <v>9534</v>
      </c>
      <c r="G4569" s="14" t="s">
        <v>4921</v>
      </c>
      <c r="H4569" s="14" t="s">
        <v>5075</v>
      </c>
      <c r="I4569" s="14" t="s">
        <v>4927</v>
      </c>
      <c r="J4569" s="14" t="s">
        <v>4924</v>
      </c>
      <c r="K4569" s="16">
        <v>7</v>
      </c>
    </row>
    <row r="4570" spans="1:11">
      <c r="A4570" s="12" t="s">
        <v>6863</v>
      </c>
      <c r="B4570" s="12" t="s">
        <v>9420</v>
      </c>
      <c r="C4570" s="12" t="s">
        <v>9535</v>
      </c>
      <c r="D4570" s="13" t="s">
        <v>4934</v>
      </c>
      <c r="E4570" s="13" t="s">
        <v>4998</v>
      </c>
      <c r="F4570" s="13" t="s">
        <v>5047</v>
      </c>
      <c r="G4570" s="14" t="s">
        <v>4921</v>
      </c>
      <c r="H4570" s="14" t="s">
        <v>4952</v>
      </c>
      <c r="I4570" s="14" t="s">
        <v>4927</v>
      </c>
      <c r="J4570" s="14" t="s">
        <v>4936</v>
      </c>
      <c r="K4570" s="16">
        <v>7</v>
      </c>
    </row>
    <row r="4571" spans="1:11">
      <c r="A4571" s="12" t="s">
        <v>6863</v>
      </c>
      <c r="B4571" s="12" t="s">
        <v>9420</v>
      </c>
      <c r="C4571" s="12" t="s">
        <v>9537</v>
      </c>
      <c r="D4571" s="13" t="s">
        <v>4918</v>
      </c>
      <c r="E4571" s="13" t="s">
        <v>4919</v>
      </c>
      <c r="F4571" s="13" t="s">
        <v>9538</v>
      </c>
      <c r="G4571" s="14" t="s">
        <v>4921</v>
      </c>
      <c r="H4571" s="14" t="s">
        <v>5075</v>
      </c>
      <c r="I4571" s="14" t="s">
        <v>4927</v>
      </c>
      <c r="J4571" s="14" t="s">
        <v>4924</v>
      </c>
      <c r="K4571" s="16">
        <v>25</v>
      </c>
    </row>
    <row r="4572" spans="1:11">
      <c r="A4572" s="12" t="s">
        <v>6863</v>
      </c>
      <c r="B4572" s="12" t="s">
        <v>9420</v>
      </c>
      <c r="C4572" s="12" t="s">
        <v>9537</v>
      </c>
      <c r="D4572" s="13" t="s">
        <v>4918</v>
      </c>
      <c r="E4572" s="13" t="s">
        <v>4939</v>
      </c>
      <c r="F4572" s="13" t="s">
        <v>9539</v>
      </c>
      <c r="G4572" s="14" t="s">
        <v>4921</v>
      </c>
      <c r="H4572" s="14" t="s">
        <v>5075</v>
      </c>
      <c r="I4572" s="14" t="s">
        <v>4927</v>
      </c>
      <c r="J4572" s="14" t="s">
        <v>4924</v>
      </c>
      <c r="K4572" s="16">
        <v>25</v>
      </c>
    </row>
    <row r="4573" spans="1:11">
      <c r="A4573" s="12" t="s">
        <v>6863</v>
      </c>
      <c r="B4573" s="12" t="s">
        <v>9420</v>
      </c>
      <c r="C4573" s="12" t="s">
        <v>9537</v>
      </c>
      <c r="D4573" s="13" t="s">
        <v>4918</v>
      </c>
      <c r="E4573" s="13" t="s">
        <v>4943</v>
      </c>
      <c r="F4573" s="13" t="s">
        <v>9540</v>
      </c>
      <c r="G4573" s="14" t="s">
        <v>4921</v>
      </c>
      <c r="H4573" s="14" t="s">
        <v>5075</v>
      </c>
      <c r="I4573" s="14" t="s">
        <v>4927</v>
      </c>
      <c r="J4573" s="14" t="s">
        <v>4924</v>
      </c>
      <c r="K4573" s="16">
        <v>25</v>
      </c>
    </row>
    <row r="4574" spans="1:11">
      <c r="A4574" s="12" t="s">
        <v>6863</v>
      </c>
      <c r="B4574" s="12" t="s">
        <v>9420</v>
      </c>
      <c r="C4574" s="12" t="s">
        <v>9537</v>
      </c>
      <c r="D4574" s="13" t="s">
        <v>4931</v>
      </c>
      <c r="E4574" s="13" t="s">
        <v>4932</v>
      </c>
      <c r="F4574" s="13" t="s">
        <v>9541</v>
      </c>
      <c r="G4574" s="14" t="s">
        <v>4921</v>
      </c>
      <c r="H4574" s="14" t="s">
        <v>4952</v>
      </c>
      <c r="I4574" s="14" t="s">
        <v>4927</v>
      </c>
      <c r="J4574" s="14" t="s">
        <v>4924</v>
      </c>
      <c r="K4574" s="16">
        <v>25</v>
      </c>
    </row>
    <row r="4575" spans="1:11">
      <c r="A4575" s="12" t="s">
        <v>6863</v>
      </c>
      <c r="B4575" s="12" t="s">
        <v>9420</v>
      </c>
      <c r="C4575" s="12" t="s">
        <v>9537</v>
      </c>
      <c r="D4575" s="13" t="s">
        <v>4934</v>
      </c>
      <c r="E4575" s="13" t="s">
        <v>4998</v>
      </c>
      <c r="F4575" s="13" t="s">
        <v>9542</v>
      </c>
      <c r="G4575" s="14" t="s">
        <v>4921</v>
      </c>
      <c r="H4575" s="14" t="s">
        <v>4952</v>
      </c>
      <c r="I4575" s="14" t="s">
        <v>4927</v>
      </c>
      <c r="J4575" s="14" t="s">
        <v>4936</v>
      </c>
      <c r="K4575" s="16">
        <v>25</v>
      </c>
    </row>
    <row r="4576" spans="1:11">
      <c r="A4576" s="12" t="s">
        <v>6863</v>
      </c>
      <c r="B4576" s="12" t="s">
        <v>9420</v>
      </c>
      <c r="C4576" s="12" t="s">
        <v>9543</v>
      </c>
      <c r="D4576" s="13" t="s">
        <v>4918</v>
      </c>
      <c r="E4576" s="13" t="s">
        <v>4919</v>
      </c>
      <c r="F4576" s="13" t="s">
        <v>9544</v>
      </c>
      <c r="G4576" s="14" t="s">
        <v>4921</v>
      </c>
      <c r="H4576" s="14" t="s">
        <v>4946</v>
      </c>
      <c r="I4576" s="14" t="s">
        <v>8759</v>
      </c>
      <c r="J4576" s="14" t="s">
        <v>4924</v>
      </c>
      <c r="K4576" s="16">
        <v>66.5</v>
      </c>
    </row>
    <row r="4577" spans="1:11">
      <c r="A4577" s="12" t="s">
        <v>6863</v>
      </c>
      <c r="B4577" s="12" t="s">
        <v>9420</v>
      </c>
      <c r="C4577" s="12" t="s">
        <v>9543</v>
      </c>
      <c r="D4577" s="13" t="s">
        <v>4918</v>
      </c>
      <c r="E4577" s="13" t="s">
        <v>4919</v>
      </c>
      <c r="F4577" s="13" t="s">
        <v>9545</v>
      </c>
      <c r="G4577" s="14" t="s">
        <v>4921</v>
      </c>
      <c r="H4577" s="14" t="s">
        <v>4952</v>
      </c>
      <c r="I4577" s="14" t="s">
        <v>4927</v>
      </c>
      <c r="J4577" s="14" t="s">
        <v>4924</v>
      </c>
      <c r="K4577" s="16">
        <v>66.5</v>
      </c>
    </row>
    <row r="4578" spans="1:11">
      <c r="A4578" s="12" t="s">
        <v>6863</v>
      </c>
      <c r="B4578" s="12" t="s">
        <v>9420</v>
      </c>
      <c r="C4578" s="12" t="s">
        <v>9543</v>
      </c>
      <c r="D4578" s="13" t="s">
        <v>4918</v>
      </c>
      <c r="E4578" s="13" t="s">
        <v>4943</v>
      </c>
      <c r="F4578" s="13" t="s">
        <v>9546</v>
      </c>
      <c r="G4578" s="14" t="s">
        <v>4921</v>
      </c>
      <c r="H4578" s="14" t="s">
        <v>5075</v>
      </c>
      <c r="I4578" s="14" t="s">
        <v>4927</v>
      </c>
      <c r="J4578" s="14" t="s">
        <v>4924</v>
      </c>
      <c r="K4578" s="16">
        <v>66.5</v>
      </c>
    </row>
    <row r="4579" spans="1:11">
      <c r="A4579" s="12" t="s">
        <v>6863</v>
      </c>
      <c r="B4579" s="12" t="s">
        <v>9420</v>
      </c>
      <c r="C4579" s="12" t="s">
        <v>9543</v>
      </c>
      <c r="D4579" s="13" t="s">
        <v>4931</v>
      </c>
      <c r="E4579" s="13" t="s">
        <v>4932</v>
      </c>
      <c r="F4579" s="13" t="s">
        <v>9547</v>
      </c>
      <c r="G4579" s="14" t="s">
        <v>4921</v>
      </c>
      <c r="H4579" s="14" t="s">
        <v>4952</v>
      </c>
      <c r="I4579" s="14" t="s">
        <v>4927</v>
      </c>
      <c r="J4579" s="14" t="s">
        <v>4924</v>
      </c>
      <c r="K4579" s="16">
        <v>66.5</v>
      </c>
    </row>
    <row r="4580" spans="1:11">
      <c r="A4580" s="12" t="s">
        <v>6863</v>
      </c>
      <c r="B4580" s="12" t="s">
        <v>9420</v>
      </c>
      <c r="C4580" s="12" t="s">
        <v>9543</v>
      </c>
      <c r="D4580" s="13" t="s">
        <v>4934</v>
      </c>
      <c r="E4580" s="13" t="s">
        <v>4998</v>
      </c>
      <c r="F4580" s="13" t="s">
        <v>9462</v>
      </c>
      <c r="G4580" s="14" t="s">
        <v>4921</v>
      </c>
      <c r="H4580" s="14" t="s">
        <v>4952</v>
      </c>
      <c r="I4580" s="14" t="s">
        <v>4927</v>
      </c>
      <c r="J4580" s="14" t="s">
        <v>4936</v>
      </c>
      <c r="K4580" s="16">
        <v>66.5</v>
      </c>
    </row>
    <row r="4581" spans="1:11">
      <c r="A4581" s="12" t="s">
        <v>6863</v>
      </c>
      <c r="B4581" s="12" t="s">
        <v>9420</v>
      </c>
      <c r="C4581" s="12" t="s">
        <v>9548</v>
      </c>
      <c r="D4581" s="13" t="s">
        <v>4918</v>
      </c>
      <c r="E4581" s="13" t="s">
        <v>4919</v>
      </c>
      <c r="F4581" s="13" t="s">
        <v>9549</v>
      </c>
      <c r="G4581" s="14" t="s">
        <v>4921</v>
      </c>
      <c r="H4581" s="14" t="s">
        <v>5075</v>
      </c>
      <c r="I4581" s="14" t="s">
        <v>4927</v>
      </c>
      <c r="J4581" s="14" t="s">
        <v>4924</v>
      </c>
      <c r="K4581" s="16">
        <v>20</v>
      </c>
    </row>
    <row r="4582" spans="1:11">
      <c r="A4582" s="12" t="s">
        <v>6863</v>
      </c>
      <c r="B4582" s="12" t="s">
        <v>9420</v>
      </c>
      <c r="C4582" s="12" t="s">
        <v>9548</v>
      </c>
      <c r="D4582" s="13" t="s">
        <v>4918</v>
      </c>
      <c r="E4582" s="13" t="s">
        <v>4939</v>
      </c>
      <c r="F4582" s="13" t="s">
        <v>9550</v>
      </c>
      <c r="G4582" s="14" t="s">
        <v>4921</v>
      </c>
      <c r="H4582" s="14" t="s">
        <v>5075</v>
      </c>
      <c r="I4582" s="14" t="s">
        <v>4927</v>
      </c>
      <c r="J4582" s="14" t="s">
        <v>4924</v>
      </c>
      <c r="K4582" s="16">
        <v>20</v>
      </c>
    </row>
    <row r="4583" spans="1:11">
      <c r="A4583" s="12" t="s">
        <v>6863</v>
      </c>
      <c r="B4583" s="12" t="s">
        <v>9420</v>
      </c>
      <c r="C4583" s="12" t="s">
        <v>9548</v>
      </c>
      <c r="D4583" s="13" t="s">
        <v>4918</v>
      </c>
      <c r="E4583" s="13" t="s">
        <v>4943</v>
      </c>
      <c r="F4583" s="13" t="s">
        <v>9551</v>
      </c>
      <c r="G4583" s="14" t="s">
        <v>4921</v>
      </c>
      <c r="H4583" s="14" t="s">
        <v>5075</v>
      </c>
      <c r="I4583" s="14" t="s">
        <v>4927</v>
      </c>
      <c r="J4583" s="14" t="s">
        <v>4924</v>
      </c>
      <c r="K4583" s="16">
        <v>20</v>
      </c>
    </row>
    <row r="4584" spans="1:11">
      <c r="A4584" s="12" t="s">
        <v>6863</v>
      </c>
      <c r="B4584" s="12" t="s">
        <v>9420</v>
      </c>
      <c r="C4584" s="12" t="s">
        <v>9548</v>
      </c>
      <c r="D4584" s="13" t="s">
        <v>4931</v>
      </c>
      <c r="E4584" s="13" t="s">
        <v>4932</v>
      </c>
      <c r="F4584" s="13" t="s">
        <v>9552</v>
      </c>
      <c r="G4584" s="14" t="s">
        <v>4921</v>
      </c>
      <c r="H4584" s="14" t="s">
        <v>5075</v>
      </c>
      <c r="I4584" s="14" t="s">
        <v>4927</v>
      </c>
      <c r="J4584" s="14" t="s">
        <v>4924</v>
      </c>
      <c r="K4584" s="16">
        <v>20</v>
      </c>
    </row>
    <row r="4585" spans="1:11">
      <c r="A4585" s="12" t="s">
        <v>6863</v>
      </c>
      <c r="B4585" s="12" t="s">
        <v>9420</v>
      </c>
      <c r="C4585" s="12" t="s">
        <v>9548</v>
      </c>
      <c r="D4585" s="13" t="s">
        <v>4934</v>
      </c>
      <c r="E4585" s="13" t="s">
        <v>4998</v>
      </c>
      <c r="F4585" s="13" t="s">
        <v>5047</v>
      </c>
      <c r="G4585" s="14" t="s">
        <v>4921</v>
      </c>
      <c r="H4585" s="14" t="s">
        <v>4952</v>
      </c>
      <c r="I4585" s="14" t="s">
        <v>4927</v>
      </c>
      <c r="J4585" s="14" t="s">
        <v>4936</v>
      </c>
      <c r="K4585" s="16">
        <v>20</v>
      </c>
    </row>
    <row r="4586" spans="1:11">
      <c r="A4586" s="12" t="s">
        <v>6863</v>
      </c>
      <c r="B4586" s="12" t="s">
        <v>9420</v>
      </c>
      <c r="C4586" s="12" t="s">
        <v>9553</v>
      </c>
      <c r="D4586" s="13" t="s">
        <v>4918</v>
      </c>
      <c r="E4586" s="13" t="s">
        <v>4919</v>
      </c>
      <c r="F4586" s="13" t="s">
        <v>9554</v>
      </c>
      <c r="G4586" s="14" t="s">
        <v>4921</v>
      </c>
      <c r="H4586" s="14" t="s">
        <v>5035</v>
      </c>
      <c r="I4586" s="14" t="s">
        <v>4947</v>
      </c>
      <c r="J4586" s="14" t="s">
        <v>4924</v>
      </c>
      <c r="K4586" s="16">
        <v>3.84</v>
      </c>
    </row>
    <row r="4587" spans="1:11">
      <c r="A4587" s="12" t="s">
        <v>6863</v>
      </c>
      <c r="B4587" s="12" t="s">
        <v>9420</v>
      </c>
      <c r="C4587" s="12" t="s">
        <v>9553</v>
      </c>
      <c r="D4587" s="13" t="s">
        <v>4918</v>
      </c>
      <c r="E4587" s="13" t="s">
        <v>4939</v>
      </c>
      <c r="F4587" s="13" t="s">
        <v>9555</v>
      </c>
      <c r="G4587" s="14" t="s">
        <v>4921</v>
      </c>
      <c r="H4587" s="14" t="s">
        <v>5075</v>
      </c>
      <c r="I4587" s="14" t="s">
        <v>4927</v>
      </c>
      <c r="J4587" s="14" t="s">
        <v>4924</v>
      </c>
      <c r="K4587" s="16">
        <v>3.84</v>
      </c>
    </row>
    <row r="4588" spans="1:11">
      <c r="A4588" s="12" t="s">
        <v>6863</v>
      </c>
      <c r="B4588" s="12" t="s">
        <v>9420</v>
      </c>
      <c r="C4588" s="12" t="s">
        <v>9553</v>
      </c>
      <c r="D4588" s="13" t="s">
        <v>4918</v>
      </c>
      <c r="E4588" s="13" t="s">
        <v>4943</v>
      </c>
      <c r="F4588" s="13" t="s">
        <v>9556</v>
      </c>
      <c r="G4588" s="14" t="s">
        <v>4921</v>
      </c>
      <c r="H4588" s="14" t="s">
        <v>5075</v>
      </c>
      <c r="I4588" s="14" t="s">
        <v>4927</v>
      </c>
      <c r="J4588" s="14" t="s">
        <v>4924</v>
      </c>
      <c r="K4588" s="16">
        <v>3.84</v>
      </c>
    </row>
    <row r="4589" spans="1:11">
      <c r="A4589" s="12" t="s">
        <v>6863</v>
      </c>
      <c r="B4589" s="12" t="s">
        <v>9420</v>
      </c>
      <c r="C4589" s="12" t="s">
        <v>9553</v>
      </c>
      <c r="D4589" s="13" t="s">
        <v>4931</v>
      </c>
      <c r="E4589" s="13" t="s">
        <v>4932</v>
      </c>
      <c r="F4589" s="13" t="s">
        <v>9557</v>
      </c>
      <c r="G4589" s="14" t="s">
        <v>4921</v>
      </c>
      <c r="H4589" s="14" t="s">
        <v>5075</v>
      </c>
      <c r="I4589" s="14" t="s">
        <v>4927</v>
      </c>
      <c r="J4589" s="14" t="s">
        <v>4924</v>
      </c>
      <c r="K4589" s="16">
        <v>3.84</v>
      </c>
    </row>
    <row r="4590" spans="1:11">
      <c r="A4590" s="12" t="s">
        <v>6863</v>
      </c>
      <c r="B4590" s="12" t="s">
        <v>9420</v>
      </c>
      <c r="C4590" s="12" t="s">
        <v>9553</v>
      </c>
      <c r="D4590" s="13" t="s">
        <v>4934</v>
      </c>
      <c r="E4590" s="13" t="s">
        <v>4998</v>
      </c>
      <c r="F4590" s="13" t="s">
        <v>9558</v>
      </c>
      <c r="G4590" s="14" t="s">
        <v>4921</v>
      </c>
      <c r="H4590" s="14" t="s">
        <v>4952</v>
      </c>
      <c r="I4590" s="14" t="s">
        <v>4927</v>
      </c>
      <c r="J4590" s="14" t="s">
        <v>4936</v>
      </c>
      <c r="K4590" s="16">
        <v>3.84</v>
      </c>
    </row>
    <row r="4591" spans="1:11">
      <c r="A4591" s="12" t="s">
        <v>6863</v>
      </c>
      <c r="B4591" s="12" t="s">
        <v>9420</v>
      </c>
      <c r="C4591" s="12" t="s">
        <v>9559</v>
      </c>
      <c r="D4591" s="13" t="s">
        <v>4918</v>
      </c>
      <c r="E4591" s="13" t="s">
        <v>4919</v>
      </c>
      <c r="F4591" s="13" t="s">
        <v>9560</v>
      </c>
      <c r="G4591" s="14" t="s">
        <v>4921</v>
      </c>
      <c r="H4591" s="14" t="s">
        <v>5075</v>
      </c>
      <c r="I4591" s="14" t="s">
        <v>4927</v>
      </c>
      <c r="J4591" s="14" t="s">
        <v>4924</v>
      </c>
      <c r="K4591" s="16">
        <v>11.1</v>
      </c>
    </row>
    <row r="4592" spans="1:11">
      <c r="A4592" s="12" t="s">
        <v>6863</v>
      </c>
      <c r="B4592" s="12" t="s">
        <v>9420</v>
      </c>
      <c r="C4592" s="12" t="s">
        <v>9559</v>
      </c>
      <c r="D4592" s="13" t="s">
        <v>4918</v>
      </c>
      <c r="E4592" s="13" t="s">
        <v>4939</v>
      </c>
      <c r="F4592" s="13" t="s">
        <v>9561</v>
      </c>
      <c r="G4592" s="14" t="s">
        <v>4921</v>
      </c>
      <c r="H4592" s="14" t="s">
        <v>5075</v>
      </c>
      <c r="I4592" s="14" t="s">
        <v>4927</v>
      </c>
      <c r="J4592" s="14" t="s">
        <v>4924</v>
      </c>
      <c r="K4592" s="16">
        <v>11.1</v>
      </c>
    </row>
    <row r="4593" spans="1:11">
      <c r="A4593" s="12" t="s">
        <v>6863</v>
      </c>
      <c r="B4593" s="12" t="s">
        <v>9420</v>
      </c>
      <c r="C4593" s="12" t="s">
        <v>9559</v>
      </c>
      <c r="D4593" s="13" t="s">
        <v>4918</v>
      </c>
      <c r="E4593" s="13" t="s">
        <v>4943</v>
      </c>
      <c r="F4593" s="13" t="s">
        <v>9562</v>
      </c>
      <c r="G4593" s="14" t="s">
        <v>4921</v>
      </c>
      <c r="H4593" s="14" t="s">
        <v>5075</v>
      </c>
      <c r="I4593" s="14" t="s">
        <v>4927</v>
      </c>
      <c r="J4593" s="14" t="s">
        <v>4924</v>
      </c>
      <c r="K4593" s="16">
        <v>11.1</v>
      </c>
    </row>
    <row r="4594" spans="1:11">
      <c r="A4594" s="12" t="s">
        <v>6863</v>
      </c>
      <c r="B4594" s="12" t="s">
        <v>9420</v>
      </c>
      <c r="C4594" s="12" t="s">
        <v>9559</v>
      </c>
      <c r="D4594" s="13" t="s">
        <v>4931</v>
      </c>
      <c r="E4594" s="13" t="s">
        <v>4932</v>
      </c>
      <c r="F4594" s="13" t="s">
        <v>9563</v>
      </c>
      <c r="G4594" s="14" t="s">
        <v>4921</v>
      </c>
      <c r="H4594" s="14" t="s">
        <v>5075</v>
      </c>
      <c r="I4594" s="14" t="s">
        <v>4927</v>
      </c>
      <c r="J4594" s="14" t="s">
        <v>4924</v>
      </c>
      <c r="K4594" s="16">
        <v>11.1</v>
      </c>
    </row>
    <row r="4595" spans="1:11">
      <c r="A4595" s="12" t="s">
        <v>6863</v>
      </c>
      <c r="B4595" s="12" t="s">
        <v>9420</v>
      </c>
      <c r="C4595" s="12" t="s">
        <v>9559</v>
      </c>
      <c r="D4595" s="13" t="s">
        <v>4934</v>
      </c>
      <c r="E4595" s="13" t="s">
        <v>4998</v>
      </c>
      <c r="F4595" s="13" t="s">
        <v>9462</v>
      </c>
      <c r="G4595" s="14" t="s">
        <v>4921</v>
      </c>
      <c r="H4595" s="14" t="s">
        <v>4952</v>
      </c>
      <c r="I4595" s="14" t="s">
        <v>4927</v>
      </c>
      <c r="J4595" s="14" t="s">
        <v>4936</v>
      </c>
      <c r="K4595" s="16">
        <v>11.1</v>
      </c>
    </row>
    <row r="4596" spans="1:11">
      <c r="A4596" s="12" t="s">
        <v>6863</v>
      </c>
      <c r="B4596" s="12" t="s">
        <v>9420</v>
      </c>
      <c r="C4596" s="12" t="s">
        <v>9564</v>
      </c>
      <c r="D4596" s="13" t="s">
        <v>4918</v>
      </c>
      <c r="E4596" s="13" t="s">
        <v>4939</v>
      </c>
      <c r="F4596" s="13" t="s">
        <v>9565</v>
      </c>
      <c r="G4596" s="14" t="s">
        <v>4921</v>
      </c>
      <c r="H4596" s="14" t="s">
        <v>5075</v>
      </c>
      <c r="I4596" s="14" t="s">
        <v>4927</v>
      </c>
      <c r="J4596" s="14" t="s">
        <v>4924</v>
      </c>
      <c r="K4596" s="16">
        <v>5.4</v>
      </c>
    </row>
    <row r="4597" spans="1:11">
      <c r="A4597" s="12" t="s">
        <v>6863</v>
      </c>
      <c r="B4597" s="12" t="s">
        <v>9420</v>
      </c>
      <c r="C4597" s="12" t="s">
        <v>9564</v>
      </c>
      <c r="D4597" s="13" t="s">
        <v>4918</v>
      </c>
      <c r="E4597" s="13" t="s">
        <v>4939</v>
      </c>
      <c r="F4597" s="13" t="s">
        <v>9566</v>
      </c>
      <c r="G4597" s="14" t="s">
        <v>4921</v>
      </c>
      <c r="H4597" s="14" t="s">
        <v>5075</v>
      </c>
      <c r="I4597" s="14" t="s">
        <v>4927</v>
      </c>
      <c r="J4597" s="14" t="s">
        <v>4924</v>
      </c>
      <c r="K4597" s="16">
        <v>5.4</v>
      </c>
    </row>
    <row r="4598" spans="1:11">
      <c r="A4598" s="12" t="s">
        <v>6863</v>
      </c>
      <c r="B4598" s="12" t="s">
        <v>9420</v>
      </c>
      <c r="C4598" s="12" t="s">
        <v>9564</v>
      </c>
      <c r="D4598" s="13" t="s">
        <v>4918</v>
      </c>
      <c r="E4598" s="13" t="s">
        <v>4943</v>
      </c>
      <c r="F4598" s="13" t="s">
        <v>9567</v>
      </c>
      <c r="G4598" s="14" t="s">
        <v>4921</v>
      </c>
      <c r="H4598" s="14" t="s">
        <v>5075</v>
      </c>
      <c r="I4598" s="14" t="s">
        <v>4927</v>
      </c>
      <c r="J4598" s="14" t="s">
        <v>4924</v>
      </c>
      <c r="K4598" s="16">
        <v>5.4</v>
      </c>
    </row>
    <row r="4599" spans="1:11">
      <c r="A4599" s="12" t="s">
        <v>6863</v>
      </c>
      <c r="B4599" s="12" t="s">
        <v>9420</v>
      </c>
      <c r="C4599" s="12" t="s">
        <v>9564</v>
      </c>
      <c r="D4599" s="13" t="s">
        <v>4931</v>
      </c>
      <c r="E4599" s="13" t="s">
        <v>4932</v>
      </c>
      <c r="F4599" s="13" t="s">
        <v>9568</v>
      </c>
      <c r="G4599" s="14" t="s">
        <v>4921</v>
      </c>
      <c r="H4599" s="14" t="s">
        <v>4952</v>
      </c>
      <c r="I4599" s="14" t="s">
        <v>4927</v>
      </c>
      <c r="J4599" s="14" t="s">
        <v>4924</v>
      </c>
      <c r="K4599" s="16">
        <v>5.4</v>
      </c>
    </row>
    <row r="4600" spans="1:11">
      <c r="A4600" s="12" t="s">
        <v>6863</v>
      </c>
      <c r="B4600" s="12" t="s">
        <v>9420</v>
      </c>
      <c r="C4600" s="12" t="s">
        <v>9564</v>
      </c>
      <c r="D4600" s="13" t="s">
        <v>4934</v>
      </c>
      <c r="E4600" s="13" t="s">
        <v>4998</v>
      </c>
      <c r="F4600" s="13" t="s">
        <v>9558</v>
      </c>
      <c r="G4600" s="14" t="s">
        <v>4921</v>
      </c>
      <c r="H4600" s="14" t="s">
        <v>4952</v>
      </c>
      <c r="I4600" s="14" t="s">
        <v>4927</v>
      </c>
      <c r="J4600" s="14" t="s">
        <v>4936</v>
      </c>
      <c r="K4600" s="16">
        <v>5.4</v>
      </c>
    </row>
    <row r="4601" spans="1:11">
      <c r="A4601" s="12" t="s">
        <v>6863</v>
      </c>
      <c r="B4601" s="12" t="s">
        <v>9420</v>
      </c>
      <c r="C4601" s="12" t="s">
        <v>9569</v>
      </c>
      <c r="D4601" s="13" t="s">
        <v>4918</v>
      </c>
      <c r="E4601" s="13" t="s">
        <v>4919</v>
      </c>
      <c r="F4601" s="13" t="s">
        <v>9570</v>
      </c>
      <c r="G4601" s="14" t="s">
        <v>4921</v>
      </c>
      <c r="H4601" s="14" t="s">
        <v>5075</v>
      </c>
      <c r="I4601" s="14" t="s">
        <v>4927</v>
      </c>
      <c r="J4601" s="14" t="s">
        <v>4924</v>
      </c>
      <c r="K4601" s="16">
        <v>4.4</v>
      </c>
    </row>
    <row r="4602" spans="1:11">
      <c r="A4602" s="12" t="s">
        <v>6863</v>
      </c>
      <c r="B4602" s="12" t="s">
        <v>9420</v>
      </c>
      <c r="C4602" s="12" t="s">
        <v>9569</v>
      </c>
      <c r="D4602" s="13" t="s">
        <v>4918</v>
      </c>
      <c r="E4602" s="13" t="s">
        <v>4939</v>
      </c>
      <c r="F4602" s="13" t="s">
        <v>9571</v>
      </c>
      <c r="G4602" s="14" t="s">
        <v>4921</v>
      </c>
      <c r="H4602" s="14" t="s">
        <v>5075</v>
      </c>
      <c r="I4602" s="14" t="s">
        <v>4927</v>
      </c>
      <c r="J4602" s="14" t="s">
        <v>4924</v>
      </c>
      <c r="K4602" s="16">
        <v>4.4</v>
      </c>
    </row>
    <row r="4603" spans="1:11">
      <c r="A4603" s="12" t="s">
        <v>6863</v>
      </c>
      <c r="B4603" s="12" t="s">
        <v>9420</v>
      </c>
      <c r="C4603" s="12" t="s">
        <v>9569</v>
      </c>
      <c r="D4603" s="13" t="s">
        <v>4918</v>
      </c>
      <c r="E4603" s="13" t="s">
        <v>4943</v>
      </c>
      <c r="F4603" s="13" t="s">
        <v>9572</v>
      </c>
      <c r="G4603" s="14" t="s">
        <v>4921</v>
      </c>
      <c r="H4603" s="14" t="s">
        <v>5075</v>
      </c>
      <c r="I4603" s="14" t="s">
        <v>4927</v>
      </c>
      <c r="J4603" s="14" t="s">
        <v>4924</v>
      </c>
      <c r="K4603" s="16">
        <v>4.4</v>
      </c>
    </row>
    <row r="4604" spans="1:11">
      <c r="A4604" s="12" t="s">
        <v>6863</v>
      </c>
      <c r="B4604" s="12" t="s">
        <v>9420</v>
      </c>
      <c r="C4604" s="12" t="s">
        <v>9569</v>
      </c>
      <c r="D4604" s="13" t="s">
        <v>4931</v>
      </c>
      <c r="E4604" s="13" t="s">
        <v>4932</v>
      </c>
      <c r="F4604" s="13" t="s">
        <v>9573</v>
      </c>
      <c r="G4604" s="14" t="s">
        <v>4921</v>
      </c>
      <c r="H4604" s="14" t="s">
        <v>4952</v>
      </c>
      <c r="I4604" s="14" t="s">
        <v>4927</v>
      </c>
      <c r="J4604" s="14" t="s">
        <v>4924</v>
      </c>
      <c r="K4604" s="16">
        <v>4.4</v>
      </c>
    </row>
    <row r="4605" spans="1:11">
      <c r="A4605" s="12" t="s">
        <v>6863</v>
      </c>
      <c r="B4605" s="12" t="s">
        <v>9420</v>
      </c>
      <c r="C4605" s="12" t="s">
        <v>9569</v>
      </c>
      <c r="D4605" s="13" t="s">
        <v>4934</v>
      </c>
      <c r="E4605" s="13" t="s">
        <v>4998</v>
      </c>
      <c r="F4605" s="13" t="s">
        <v>9574</v>
      </c>
      <c r="G4605" s="14" t="s">
        <v>4921</v>
      </c>
      <c r="H4605" s="14" t="s">
        <v>4952</v>
      </c>
      <c r="I4605" s="14" t="s">
        <v>4927</v>
      </c>
      <c r="J4605" s="14" t="s">
        <v>4936</v>
      </c>
      <c r="K4605" s="16">
        <v>4.4</v>
      </c>
    </row>
    <row r="4606" spans="1:11">
      <c r="A4606" s="12" t="s">
        <v>6863</v>
      </c>
      <c r="B4606" s="12" t="s">
        <v>9420</v>
      </c>
      <c r="C4606" s="12" t="s">
        <v>9575</v>
      </c>
      <c r="D4606" s="13" t="s">
        <v>4918</v>
      </c>
      <c r="E4606" s="13" t="s">
        <v>4939</v>
      </c>
      <c r="F4606" s="13" t="s">
        <v>9576</v>
      </c>
      <c r="G4606" s="14" t="s">
        <v>4921</v>
      </c>
      <c r="H4606" s="14" t="s">
        <v>5075</v>
      </c>
      <c r="I4606" s="14" t="s">
        <v>4927</v>
      </c>
      <c r="J4606" s="14" t="s">
        <v>4924</v>
      </c>
      <c r="K4606" s="16">
        <v>14</v>
      </c>
    </row>
    <row r="4607" spans="1:11">
      <c r="A4607" s="12" t="s">
        <v>6863</v>
      </c>
      <c r="B4607" s="12" t="s">
        <v>9420</v>
      </c>
      <c r="C4607" s="12" t="s">
        <v>9575</v>
      </c>
      <c r="D4607" s="13" t="s">
        <v>4918</v>
      </c>
      <c r="E4607" s="13" t="s">
        <v>4939</v>
      </c>
      <c r="F4607" s="13" t="s">
        <v>9577</v>
      </c>
      <c r="G4607" s="14" t="s">
        <v>4921</v>
      </c>
      <c r="H4607" s="14" t="s">
        <v>5075</v>
      </c>
      <c r="I4607" s="14" t="s">
        <v>4927</v>
      </c>
      <c r="J4607" s="14" t="s">
        <v>4924</v>
      </c>
      <c r="K4607" s="16">
        <v>14</v>
      </c>
    </row>
    <row r="4608" spans="1:11">
      <c r="A4608" s="12" t="s">
        <v>6863</v>
      </c>
      <c r="B4608" s="12" t="s">
        <v>9420</v>
      </c>
      <c r="C4608" s="12" t="s">
        <v>9575</v>
      </c>
      <c r="D4608" s="13" t="s">
        <v>4918</v>
      </c>
      <c r="E4608" s="13" t="s">
        <v>4943</v>
      </c>
      <c r="F4608" s="13" t="s">
        <v>9578</v>
      </c>
      <c r="G4608" s="14" t="s">
        <v>4921</v>
      </c>
      <c r="H4608" s="14" t="s">
        <v>5075</v>
      </c>
      <c r="I4608" s="14" t="s">
        <v>4927</v>
      </c>
      <c r="J4608" s="14" t="s">
        <v>4924</v>
      </c>
      <c r="K4608" s="16">
        <v>14</v>
      </c>
    </row>
    <row r="4609" spans="1:11">
      <c r="A4609" s="12" t="s">
        <v>6863</v>
      </c>
      <c r="B4609" s="12" t="s">
        <v>9420</v>
      </c>
      <c r="C4609" s="12" t="s">
        <v>9575</v>
      </c>
      <c r="D4609" s="13" t="s">
        <v>4931</v>
      </c>
      <c r="E4609" s="13" t="s">
        <v>4932</v>
      </c>
      <c r="F4609" s="13" t="s">
        <v>9579</v>
      </c>
      <c r="G4609" s="14" t="s">
        <v>4921</v>
      </c>
      <c r="H4609" s="14" t="s">
        <v>4952</v>
      </c>
      <c r="I4609" s="14" t="s">
        <v>4927</v>
      </c>
      <c r="J4609" s="14" t="s">
        <v>4924</v>
      </c>
      <c r="K4609" s="16">
        <v>14</v>
      </c>
    </row>
    <row r="4610" spans="1:11">
      <c r="A4610" s="12" t="s">
        <v>6863</v>
      </c>
      <c r="B4610" s="12" t="s">
        <v>9420</v>
      </c>
      <c r="C4610" s="12" t="s">
        <v>9575</v>
      </c>
      <c r="D4610" s="13" t="s">
        <v>4934</v>
      </c>
      <c r="E4610" s="13" t="s">
        <v>4998</v>
      </c>
      <c r="F4610" s="13" t="s">
        <v>9580</v>
      </c>
      <c r="G4610" s="14" t="s">
        <v>4921</v>
      </c>
      <c r="H4610" s="14" t="s">
        <v>4952</v>
      </c>
      <c r="I4610" s="14" t="s">
        <v>4927</v>
      </c>
      <c r="J4610" s="14" t="s">
        <v>4936</v>
      </c>
      <c r="K4610" s="16">
        <v>14</v>
      </c>
    </row>
    <row r="4611" spans="1:11">
      <c r="A4611" s="12" t="s">
        <v>6863</v>
      </c>
      <c r="B4611" s="12" t="s">
        <v>9420</v>
      </c>
      <c r="C4611" s="12" t="s">
        <v>9581</v>
      </c>
      <c r="D4611" s="13" t="s">
        <v>4918</v>
      </c>
      <c r="E4611" s="13" t="s">
        <v>4919</v>
      </c>
      <c r="F4611" s="13" t="s">
        <v>9582</v>
      </c>
      <c r="G4611" s="14" t="s">
        <v>4921</v>
      </c>
      <c r="H4611" s="14" t="s">
        <v>5192</v>
      </c>
      <c r="I4611" s="14" t="s">
        <v>5530</v>
      </c>
      <c r="J4611" s="14" t="s">
        <v>4924</v>
      </c>
      <c r="K4611" s="16">
        <v>10</v>
      </c>
    </row>
    <row r="4612" spans="1:11">
      <c r="A4612" s="12" t="s">
        <v>6863</v>
      </c>
      <c r="B4612" s="12" t="s">
        <v>9420</v>
      </c>
      <c r="C4612" s="12" t="s">
        <v>9581</v>
      </c>
      <c r="D4612" s="13" t="s">
        <v>4918</v>
      </c>
      <c r="E4612" s="13" t="s">
        <v>4939</v>
      </c>
      <c r="F4612" s="13" t="s">
        <v>9583</v>
      </c>
      <c r="G4612" s="14" t="s">
        <v>4921</v>
      </c>
      <c r="H4612" s="14" t="s">
        <v>9584</v>
      </c>
      <c r="I4612" s="14" t="s">
        <v>5530</v>
      </c>
      <c r="J4612" s="14" t="s">
        <v>4924</v>
      </c>
      <c r="K4612" s="16">
        <v>10</v>
      </c>
    </row>
    <row r="4613" spans="1:11">
      <c r="A4613" s="12" t="s">
        <v>6863</v>
      </c>
      <c r="B4613" s="12" t="s">
        <v>9420</v>
      </c>
      <c r="C4613" s="12" t="s">
        <v>9581</v>
      </c>
      <c r="D4613" s="13" t="s">
        <v>4918</v>
      </c>
      <c r="E4613" s="13" t="s">
        <v>4943</v>
      </c>
      <c r="F4613" s="13" t="s">
        <v>9585</v>
      </c>
      <c r="G4613" s="14" t="s">
        <v>4921</v>
      </c>
      <c r="H4613" s="14" t="s">
        <v>5075</v>
      </c>
      <c r="I4613" s="14" t="s">
        <v>4927</v>
      </c>
      <c r="J4613" s="14" t="s">
        <v>4924</v>
      </c>
      <c r="K4613" s="16">
        <v>10</v>
      </c>
    </row>
    <row r="4614" spans="1:11">
      <c r="A4614" s="12" t="s">
        <v>6863</v>
      </c>
      <c r="B4614" s="12" t="s">
        <v>9420</v>
      </c>
      <c r="C4614" s="12" t="s">
        <v>9581</v>
      </c>
      <c r="D4614" s="13" t="s">
        <v>4931</v>
      </c>
      <c r="E4614" s="13" t="s">
        <v>4932</v>
      </c>
      <c r="F4614" s="13" t="s">
        <v>9586</v>
      </c>
      <c r="G4614" s="14" t="s">
        <v>4921</v>
      </c>
      <c r="H4614" s="14" t="s">
        <v>4952</v>
      </c>
      <c r="I4614" s="14" t="s">
        <v>4927</v>
      </c>
      <c r="J4614" s="14" t="s">
        <v>4924</v>
      </c>
      <c r="K4614" s="16">
        <v>10</v>
      </c>
    </row>
    <row r="4615" spans="1:11">
      <c r="A4615" s="12" t="s">
        <v>6863</v>
      </c>
      <c r="B4615" s="12" t="s">
        <v>9420</v>
      </c>
      <c r="C4615" s="12" t="s">
        <v>9581</v>
      </c>
      <c r="D4615" s="13" t="s">
        <v>4934</v>
      </c>
      <c r="E4615" s="13" t="s">
        <v>4998</v>
      </c>
      <c r="F4615" s="13" t="s">
        <v>5047</v>
      </c>
      <c r="G4615" s="14" t="s">
        <v>4921</v>
      </c>
      <c r="H4615" s="14" t="s">
        <v>4952</v>
      </c>
      <c r="I4615" s="14" t="s">
        <v>4927</v>
      </c>
      <c r="J4615" s="14" t="s">
        <v>4936</v>
      </c>
      <c r="K4615" s="16">
        <v>10</v>
      </c>
    </row>
    <row r="4616" spans="1:11">
      <c r="A4616" s="12" t="s">
        <v>6863</v>
      </c>
      <c r="B4616" s="12" t="s">
        <v>9420</v>
      </c>
      <c r="C4616" s="12" t="s">
        <v>9587</v>
      </c>
      <c r="D4616" s="13" t="s">
        <v>4918</v>
      </c>
      <c r="E4616" s="13" t="s">
        <v>4919</v>
      </c>
      <c r="F4616" s="13" t="s">
        <v>9588</v>
      </c>
      <c r="G4616" s="14" t="s">
        <v>4921</v>
      </c>
      <c r="H4616" s="14" t="s">
        <v>4946</v>
      </c>
      <c r="I4616" s="14" t="s">
        <v>5065</v>
      </c>
      <c r="J4616" s="14" t="s">
        <v>4924</v>
      </c>
      <c r="K4616" s="16">
        <v>57.2</v>
      </c>
    </row>
    <row r="4617" spans="1:11">
      <c r="A4617" s="12" t="s">
        <v>6863</v>
      </c>
      <c r="B4617" s="12" t="s">
        <v>9420</v>
      </c>
      <c r="C4617" s="12" t="s">
        <v>9587</v>
      </c>
      <c r="D4617" s="13" t="s">
        <v>4918</v>
      </c>
      <c r="E4617" s="13" t="s">
        <v>4939</v>
      </c>
      <c r="F4617" s="13" t="s">
        <v>9589</v>
      </c>
      <c r="G4617" s="14" t="s">
        <v>4921</v>
      </c>
      <c r="H4617" s="14" t="s">
        <v>9584</v>
      </c>
      <c r="I4617" s="14" t="s">
        <v>5530</v>
      </c>
      <c r="J4617" s="14" t="s">
        <v>4924</v>
      </c>
      <c r="K4617" s="16">
        <v>57.2</v>
      </c>
    </row>
    <row r="4618" spans="1:11">
      <c r="A4618" s="12" t="s">
        <v>6863</v>
      </c>
      <c r="B4618" s="12" t="s">
        <v>9420</v>
      </c>
      <c r="C4618" s="12" t="s">
        <v>9587</v>
      </c>
      <c r="D4618" s="13" t="s">
        <v>4918</v>
      </c>
      <c r="E4618" s="13" t="s">
        <v>4943</v>
      </c>
      <c r="F4618" s="13" t="s">
        <v>9590</v>
      </c>
      <c r="G4618" s="14" t="s">
        <v>4921</v>
      </c>
      <c r="H4618" s="14" t="s">
        <v>9591</v>
      </c>
      <c r="I4618" s="14" t="s">
        <v>5530</v>
      </c>
      <c r="J4618" s="14" t="s">
        <v>4924</v>
      </c>
      <c r="K4618" s="16">
        <v>57.2</v>
      </c>
    </row>
    <row r="4619" spans="1:11">
      <c r="A4619" s="12" t="s">
        <v>6863</v>
      </c>
      <c r="B4619" s="12" t="s">
        <v>9420</v>
      </c>
      <c r="C4619" s="12" t="s">
        <v>9587</v>
      </c>
      <c r="D4619" s="13" t="s">
        <v>4931</v>
      </c>
      <c r="E4619" s="13" t="s">
        <v>4932</v>
      </c>
      <c r="F4619" s="13" t="s">
        <v>9586</v>
      </c>
      <c r="G4619" s="14" t="s">
        <v>4921</v>
      </c>
      <c r="H4619" s="14" t="s">
        <v>4952</v>
      </c>
      <c r="I4619" s="14" t="s">
        <v>4927</v>
      </c>
      <c r="J4619" s="14" t="s">
        <v>4924</v>
      </c>
      <c r="K4619" s="16">
        <v>57.2</v>
      </c>
    </row>
    <row r="4620" spans="1:11">
      <c r="A4620" s="12" t="s">
        <v>6863</v>
      </c>
      <c r="B4620" s="12" t="s">
        <v>9420</v>
      </c>
      <c r="C4620" s="12" t="s">
        <v>9587</v>
      </c>
      <c r="D4620" s="13" t="s">
        <v>4934</v>
      </c>
      <c r="E4620" s="13" t="s">
        <v>4998</v>
      </c>
      <c r="F4620" s="13" t="s">
        <v>9592</v>
      </c>
      <c r="G4620" s="14" t="s">
        <v>4921</v>
      </c>
      <c r="H4620" s="14" t="s">
        <v>4952</v>
      </c>
      <c r="I4620" s="14" t="s">
        <v>4927</v>
      </c>
      <c r="J4620" s="14" t="s">
        <v>4936</v>
      </c>
      <c r="K4620" s="16">
        <v>57.2</v>
      </c>
    </row>
    <row r="4621" spans="1:11">
      <c r="A4621" s="12" t="s">
        <v>6863</v>
      </c>
      <c r="B4621" s="12" t="s">
        <v>9420</v>
      </c>
      <c r="C4621" s="12" t="s">
        <v>9593</v>
      </c>
      <c r="D4621" s="13" t="s">
        <v>4918</v>
      </c>
      <c r="E4621" s="13" t="s">
        <v>4919</v>
      </c>
      <c r="F4621" s="13" t="s">
        <v>9594</v>
      </c>
      <c r="G4621" s="14" t="s">
        <v>4921</v>
      </c>
      <c r="H4621" s="14" t="s">
        <v>5169</v>
      </c>
      <c r="I4621" s="14" t="s">
        <v>5530</v>
      </c>
      <c r="J4621" s="14" t="s">
        <v>4936</v>
      </c>
      <c r="K4621" s="16">
        <v>30</v>
      </c>
    </row>
    <row r="4622" spans="1:11">
      <c r="A4622" s="12" t="s">
        <v>6863</v>
      </c>
      <c r="B4622" s="12" t="s">
        <v>9420</v>
      </c>
      <c r="C4622" s="12" t="s">
        <v>9593</v>
      </c>
      <c r="D4622" s="13" t="s">
        <v>4918</v>
      </c>
      <c r="E4622" s="13" t="s">
        <v>4919</v>
      </c>
      <c r="F4622" s="13" t="s">
        <v>9595</v>
      </c>
      <c r="G4622" s="14" t="s">
        <v>4921</v>
      </c>
      <c r="H4622" s="14" t="s">
        <v>5169</v>
      </c>
      <c r="I4622" s="14" t="s">
        <v>5530</v>
      </c>
      <c r="J4622" s="14" t="s">
        <v>4924</v>
      </c>
      <c r="K4622" s="16">
        <v>30</v>
      </c>
    </row>
    <row r="4623" spans="1:11">
      <c r="A4623" s="12" t="s">
        <v>6863</v>
      </c>
      <c r="B4623" s="12" t="s">
        <v>9420</v>
      </c>
      <c r="C4623" s="12" t="s">
        <v>9593</v>
      </c>
      <c r="D4623" s="13" t="s">
        <v>4918</v>
      </c>
      <c r="E4623" s="13" t="s">
        <v>4919</v>
      </c>
      <c r="F4623" s="13" t="s">
        <v>9596</v>
      </c>
      <c r="G4623" s="14" t="s">
        <v>4921</v>
      </c>
      <c r="H4623" s="14" t="s">
        <v>9597</v>
      </c>
      <c r="I4623" s="14" t="s">
        <v>8759</v>
      </c>
      <c r="J4623" s="14" t="s">
        <v>4936</v>
      </c>
      <c r="K4623" s="16">
        <v>30</v>
      </c>
    </row>
    <row r="4624" spans="1:11">
      <c r="A4624" s="12" t="s">
        <v>6863</v>
      </c>
      <c r="B4624" s="12" t="s">
        <v>9420</v>
      </c>
      <c r="C4624" s="12" t="s">
        <v>9593</v>
      </c>
      <c r="D4624" s="13" t="s">
        <v>4918</v>
      </c>
      <c r="E4624" s="13" t="s">
        <v>4939</v>
      </c>
      <c r="F4624" s="13" t="s">
        <v>9598</v>
      </c>
      <c r="G4624" s="14" t="s">
        <v>4921</v>
      </c>
      <c r="H4624" s="14" t="s">
        <v>5201</v>
      </c>
      <c r="I4624" s="14" t="s">
        <v>8759</v>
      </c>
      <c r="J4624" s="14" t="s">
        <v>4924</v>
      </c>
      <c r="K4624" s="16">
        <v>30</v>
      </c>
    </row>
    <row r="4625" spans="1:11">
      <c r="A4625" s="12" t="s">
        <v>6863</v>
      </c>
      <c r="B4625" s="12" t="s">
        <v>9420</v>
      </c>
      <c r="C4625" s="12" t="s">
        <v>9593</v>
      </c>
      <c r="D4625" s="13" t="s">
        <v>4931</v>
      </c>
      <c r="E4625" s="13" t="s">
        <v>4932</v>
      </c>
      <c r="F4625" s="13" t="s">
        <v>9586</v>
      </c>
      <c r="G4625" s="14" t="s">
        <v>4921</v>
      </c>
      <c r="H4625" s="14" t="s">
        <v>4952</v>
      </c>
      <c r="I4625" s="14" t="s">
        <v>4927</v>
      </c>
      <c r="J4625" s="14" t="s">
        <v>4924</v>
      </c>
      <c r="K4625" s="16">
        <v>30</v>
      </c>
    </row>
    <row r="4626" spans="1:11">
      <c r="A4626" s="12" t="s">
        <v>6863</v>
      </c>
      <c r="B4626" s="12" t="s">
        <v>9420</v>
      </c>
      <c r="C4626" s="12" t="s">
        <v>9593</v>
      </c>
      <c r="D4626" s="13" t="s">
        <v>4934</v>
      </c>
      <c r="E4626" s="13" t="s">
        <v>4998</v>
      </c>
      <c r="F4626" s="13" t="s">
        <v>9592</v>
      </c>
      <c r="G4626" s="14" t="s">
        <v>4921</v>
      </c>
      <c r="H4626" s="14" t="s">
        <v>4952</v>
      </c>
      <c r="I4626" s="14" t="s">
        <v>4927</v>
      </c>
      <c r="J4626" s="14" t="s">
        <v>4936</v>
      </c>
      <c r="K4626" s="16">
        <v>30</v>
      </c>
    </row>
    <row r="4627" spans="1:11">
      <c r="A4627" s="12" t="s">
        <v>6863</v>
      </c>
      <c r="B4627" s="12" t="s">
        <v>9599</v>
      </c>
      <c r="C4627" s="12" t="s">
        <v>9600</v>
      </c>
      <c r="D4627" s="13" t="s">
        <v>4918</v>
      </c>
      <c r="E4627" s="13" t="s">
        <v>4919</v>
      </c>
      <c r="F4627" s="13" t="s">
        <v>9578</v>
      </c>
      <c r="G4627" s="14" t="s">
        <v>4921</v>
      </c>
      <c r="H4627" s="14" t="s">
        <v>4938</v>
      </c>
      <c r="I4627" s="14" t="s">
        <v>4927</v>
      </c>
      <c r="J4627" s="14" t="s">
        <v>4924</v>
      </c>
      <c r="K4627" s="16">
        <v>379</v>
      </c>
    </row>
    <row r="4628" spans="1:11">
      <c r="A4628" s="12" t="s">
        <v>6863</v>
      </c>
      <c r="B4628" s="12" t="s">
        <v>9599</v>
      </c>
      <c r="C4628" s="12" t="s">
        <v>9600</v>
      </c>
      <c r="D4628" s="13" t="s">
        <v>4918</v>
      </c>
      <c r="E4628" s="13" t="s">
        <v>4919</v>
      </c>
      <c r="F4628" s="13" t="s">
        <v>9578</v>
      </c>
      <c r="G4628" s="14" t="s">
        <v>4921</v>
      </c>
      <c r="H4628" s="14" t="s">
        <v>4938</v>
      </c>
      <c r="I4628" s="14" t="s">
        <v>4927</v>
      </c>
      <c r="J4628" s="14" t="s">
        <v>4924</v>
      </c>
      <c r="K4628" s="16">
        <v>371</v>
      </c>
    </row>
    <row r="4629" spans="1:11">
      <c r="A4629" s="12" t="s">
        <v>6863</v>
      </c>
      <c r="B4629" s="12" t="s">
        <v>9599</v>
      </c>
      <c r="C4629" s="12" t="s">
        <v>9600</v>
      </c>
      <c r="D4629" s="13" t="s">
        <v>4918</v>
      </c>
      <c r="E4629" s="13" t="s">
        <v>4939</v>
      </c>
      <c r="F4629" s="13" t="s">
        <v>9601</v>
      </c>
      <c r="G4629" s="14" t="s">
        <v>4942</v>
      </c>
      <c r="H4629" s="14" t="s">
        <v>4938</v>
      </c>
      <c r="I4629" s="14" t="s">
        <v>4927</v>
      </c>
      <c r="J4629" s="14" t="s">
        <v>4924</v>
      </c>
      <c r="K4629" s="16">
        <v>379</v>
      </c>
    </row>
    <row r="4630" spans="1:11">
      <c r="A4630" s="12" t="s">
        <v>6863</v>
      </c>
      <c r="B4630" s="12" t="s">
        <v>9599</v>
      </c>
      <c r="C4630" s="12" t="s">
        <v>9600</v>
      </c>
      <c r="D4630" s="13" t="s">
        <v>4918</v>
      </c>
      <c r="E4630" s="13" t="s">
        <v>4939</v>
      </c>
      <c r="F4630" s="13" t="s">
        <v>9601</v>
      </c>
      <c r="G4630" s="14" t="s">
        <v>4942</v>
      </c>
      <c r="H4630" s="14" t="s">
        <v>4938</v>
      </c>
      <c r="I4630" s="14" t="s">
        <v>4927</v>
      </c>
      <c r="J4630" s="14" t="s">
        <v>4924</v>
      </c>
      <c r="K4630" s="16">
        <v>371</v>
      </c>
    </row>
    <row r="4631" spans="1:11">
      <c r="A4631" s="12" t="s">
        <v>6863</v>
      </c>
      <c r="B4631" s="12" t="s">
        <v>9599</v>
      </c>
      <c r="C4631" s="12" t="s">
        <v>9600</v>
      </c>
      <c r="D4631" s="13" t="s">
        <v>4918</v>
      </c>
      <c r="E4631" s="13" t="s">
        <v>4943</v>
      </c>
      <c r="F4631" s="13" t="s">
        <v>9602</v>
      </c>
      <c r="G4631" s="14" t="s">
        <v>4942</v>
      </c>
      <c r="H4631" s="14" t="s">
        <v>4938</v>
      </c>
      <c r="I4631" s="14" t="s">
        <v>4927</v>
      </c>
      <c r="J4631" s="14" t="s">
        <v>4924</v>
      </c>
      <c r="K4631" s="16">
        <v>379</v>
      </c>
    </row>
    <row r="4632" spans="1:11">
      <c r="A4632" s="12" t="s">
        <v>6863</v>
      </c>
      <c r="B4632" s="12" t="s">
        <v>9599</v>
      </c>
      <c r="C4632" s="12" t="s">
        <v>9600</v>
      </c>
      <c r="D4632" s="13" t="s">
        <v>4918</v>
      </c>
      <c r="E4632" s="13" t="s">
        <v>4943</v>
      </c>
      <c r="F4632" s="13" t="s">
        <v>9602</v>
      </c>
      <c r="G4632" s="14" t="s">
        <v>4942</v>
      </c>
      <c r="H4632" s="14" t="s">
        <v>4938</v>
      </c>
      <c r="I4632" s="14" t="s">
        <v>4927</v>
      </c>
      <c r="J4632" s="14" t="s">
        <v>4924</v>
      </c>
      <c r="K4632" s="16">
        <v>371</v>
      </c>
    </row>
    <row r="4633" spans="1:11">
      <c r="A4633" s="12" t="s">
        <v>6863</v>
      </c>
      <c r="B4633" s="12" t="s">
        <v>9599</v>
      </c>
      <c r="C4633" s="12" t="s">
        <v>9600</v>
      </c>
      <c r="D4633" s="13" t="s">
        <v>4931</v>
      </c>
      <c r="E4633" s="13" t="s">
        <v>4932</v>
      </c>
      <c r="F4633" s="13" t="s">
        <v>9603</v>
      </c>
      <c r="G4633" s="14" t="s">
        <v>4921</v>
      </c>
      <c r="H4633" s="14" t="s">
        <v>4938</v>
      </c>
      <c r="I4633" s="14" t="s">
        <v>4927</v>
      </c>
      <c r="J4633" s="14" t="s">
        <v>4924</v>
      </c>
      <c r="K4633" s="16">
        <v>379</v>
      </c>
    </row>
    <row r="4634" spans="1:11">
      <c r="A4634" s="12" t="s">
        <v>6863</v>
      </c>
      <c r="B4634" s="12" t="s">
        <v>9599</v>
      </c>
      <c r="C4634" s="12" t="s">
        <v>9600</v>
      </c>
      <c r="D4634" s="13" t="s">
        <v>4931</v>
      </c>
      <c r="E4634" s="13" t="s">
        <v>4932</v>
      </c>
      <c r="F4634" s="13" t="s">
        <v>9603</v>
      </c>
      <c r="G4634" s="14" t="s">
        <v>4921</v>
      </c>
      <c r="H4634" s="14" t="s">
        <v>4938</v>
      </c>
      <c r="I4634" s="14" t="s">
        <v>4927</v>
      </c>
      <c r="J4634" s="14" t="s">
        <v>4924</v>
      </c>
      <c r="K4634" s="16">
        <v>371</v>
      </c>
    </row>
    <row r="4635" spans="1:11">
      <c r="A4635" s="12" t="s">
        <v>6863</v>
      </c>
      <c r="B4635" s="12" t="s">
        <v>9599</v>
      </c>
      <c r="C4635" s="12" t="s">
        <v>9600</v>
      </c>
      <c r="D4635" s="13" t="s">
        <v>4934</v>
      </c>
      <c r="E4635" s="13" t="s">
        <v>4998</v>
      </c>
      <c r="F4635" s="13" t="s">
        <v>9580</v>
      </c>
      <c r="G4635" s="14" t="s">
        <v>4921</v>
      </c>
      <c r="H4635" s="14" t="s">
        <v>4952</v>
      </c>
      <c r="I4635" s="14" t="s">
        <v>4927</v>
      </c>
      <c r="J4635" s="14" t="s">
        <v>4936</v>
      </c>
      <c r="K4635" s="16">
        <v>379</v>
      </c>
    </row>
    <row r="4636" spans="1:11">
      <c r="A4636" s="12" t="s">
        <v>6863</v>
      </c>
      <c r="B4636" s="12" t="s">
        <v>9599</v>
      </c>
      <c r="C4636" s="12" t="s">
        <v>9600</v>
      </c>
      <c r="D4636" s="13" t="s">
        <v>4934</v>
      </c>
      <c r="E4636" s="13" t="s">
        <v>4998</v>
      </c>
      <c r="F4636" s="13" t="s">
        <v>9580</v>
      </c>
      <c r="G4636" s="14" t="s">
        <v>4921</v>
      </c>
      <c r="H4636" s="14" t="s">
        <v>4952</v>
      </c>
      <c r="I4636" s="14" t="s">
        <v>4927</v>
      </c>
      <c r="J4636" s="14" t="s">
        <v>4936</v>
      </c>
      <c r="K4636" s="16">
        <v>371</v>
      </c>
    </row>
    <row r="4637" spans="1:11">
      <c r="A4637" s="12" t="s">
        <v>6863</v>
      </c>
      <c r="B4637" s="12" t="s">
        <v>9599</v>
      </c>
      <c r="C4637" s="12" t="s">
        <v>9604</v>
      </c>
      <c r="D4637" s="13" t="s">
        <v>4918</v>
      </c>
      <c r="E4637" s="13" t="s">
        <v>4919</v>
      </c>
      <c r="F4637" s="13" t="s">
        <v>9605</v>
      </c>
      <c r="G4637" s="14" t="s">
        <v>4942</v>
      </c>
      <c r="H4637" s="14" t="s">
        <v>5007</v>
      </c>
      <c r="I4637" s="14" t="s">
        <v>5065</v>
      </c>
      <c r="J4637" s="14" t="s">
        <v>4924</v>
      </c>
      <c r="K4637" s="16">
        <v>26</v>
      </c>
    </row>
    <row r="4638" spans="1:11">
      <c r="A4638" s="12" t="s">
        <v>6863</v>
      </c>
      <c r="B4638" s="12" t="s">
        <v>9599</v>
      </c>
      <c r="C4638" s="12" t="s">
        <v>9604</v>
      </c>
      <c r="D4638" s="13" t="s">
        <v>4918</v>
      </c>
      <c r="E4638" s="13" t="s">
        <v>4939</v>
      </c>
      <c r="F4638" s="13" t="s">
        <v>9606</v>
      </c>
      <c r="G4638" s="14" t="s">
        <v>4921</v>
      </c>
      <c r="H4638" s="14" t="s">
        <v>5075</v>
      </c>
      <c r="I4638" s="14" t="s">
        <v>4927</v>
      </c>
      <c r="J4638" s="14" t="s">
        <v>4924</v>
      </c>
      <c r="K4638" s="16">
        <v>26</v>
      </c>
    </row>
    <row r="4639" spans="1:11">
      <c r="A4639" s="12" t="s">
        <v>6863</v>
      </c>
      <c r="B4639" s="12" t="s">
        <v>9599</v>
      </c>
      <c r="C4639" s="12" t="s">
        <v>9604</v>
      </c>
      <c r="D4639" s="13" t="s">
        <v>4918</v>
      </c>
      <c r="E4639" s="13" t="s">
        <v>4943</v>
      </c>
      <c r="F4639" s="13" t="s">
        <v>9607</v>
      </c>
      <c r="G4639" s="14" t="s">
        <v>4942</v>
      </c>
      <c r="H4639" s="14" t="s">
        <v>4938</v>
      </c>
      <c r="I4639" s="14" t="s">
        <v>4927</v>
      </c>
      <c r="J4639" s="14" t="s">
        <v>4924</v>
      </c>
      <c r="K4639" s="16">
        <v>26</v>
      </c>
    </row>
    <row r="4640" spans="1:11">
      <c r="A4640" s="12" t="s">
        <v>6863</v>
      </c>
      <c r="B4640" s="12" t="s">
        <v>9599</v>
      </c>
      <c r="C4640" s="12" t="s">
        <v>9604</v>
      </c>
      <c r="D4640" s="13" t="s">
        <v>4931</v>
      </c>
      <c r="E4640" s="13" t="s">
        <v>4932</v>
      </c>
      <c r="F4640" s="13" t="s">
        <v>9608</v>
      </c>
      <c r="G4640" s="14" t="s">
        <v>4921</v>
      </c>
      <c r="H4640" s="14" t="s">
        <v>4938</v>
      </c>
      <c r="I4640" s="14" t="s">
        <v>4927</v>
      </c>
      <c r="J4640" s="14" t="s">
        <v>4924</v>
      </c>
      <c r="K4640" s="16">
        <v>26</v>
      </c>
    </row>
    <row r="4641" spans="1:11">
      <c r="A4641" s="12" t="s">
        <v>6863</v>
      </c>
      <c r="B4641" s="12" t="s">
        <v>9599</v>
      </c>
      <c r="C4641" s="12" t="s">
        <v>9604</v>
      </c>
      <c r="D4641" s="13" t="s">
        <v>4934</v>
      </c>
      <c r="E4641" s="13" t="s">
        <v>4998</v>
      </c>
      <c r="F4641" s="13" t="s">
        <v>9580</v>
      </c>
      <c r="G4641" s="14" t="s">
        <v>4921</v>
      </c>
      <c r="H4641" s="14" t="s">
        <v>4952</v>
      </c>
      <c r="I4641" s="14" t="s">
        <v>4927</v>
      </c>
      <c r="J4641" s="14" t="s">
        <v>4936</v>
      </c>
      <c r="K4641" s="16">
        <v>26</v>
      </c>
    </row>
    <row r="4642" spans="1:11">
      <c r="A4642" s="12" t="s">
        <v>6863</v>
      </c>
      <c r="B4642" s="12" t="s">
        <v>9599</v>
      </c>
      <c r="C4642" s="12" t="s">
        <v>9609</v>
      </c>
      <c r="D4642" s="13"/>
      <c r="E4642" s="13"/>
      <c r="F4642" s="13"/>
      <c r="G4642" s="14"/>
      <c r="H4642" s="14"/>
      <c r="I4642" s="14"/>
      <c r="J4642" s="14"/>
      <c r="K4642" s="16">
        <v>45</v>
      </c>
    </row>
    <row r="4643" spans="1:11">
      <c r="A4643" s="12" t="s">
        <v>6863</v>
      </c>
      <c r="B4643" s="12" t="s">
        <v>9610</v>
      </c>
      <c r="C4643" s="12" t="s">
        <v>9611</v>
      </c>
      <c r="D4643" s="13" t="s">
        <v>4918</v>
      </c>
      <c r="E4643" s="13" t="s">
        <v>4939</v>
      </c>
      <c r="F4643" s="13" t="s">
        <v>9612</v>
      </c>
      <c r="G4643" s="14" t="s">
        <v>4921</v>
      </c>
      <c r="H4643" s="14" t="s">
        <v>5075</v>
      </c>
      <c r="I4643" s="14" t="s">
        <v>4927</v>
      </c>
      <c r="J4643" s="14" t="s">
        <v>4924</v>
      </c>
      <c r="K4643" s="16">
        <v>50</v>
      </c>
    </row>
    <row r="4644" spans="1:11">
      <c r="A4644" s="12" t="s">
        <v>6863</v>
      </c>
      <c r="B4644" s="12" t="s">
        <v>9610</v>
      </c>
      <c r="C4644" s="12" t="s">
        <v>9611</v>
      </c>
      <c r="D4644" s="13" t="s">
        <v>4918</v>
      </c>
      <c r="E4644" s="13" t="s">
        <v>4939</v>
      </c>
      <c r="F4644" s="13" t="s">
        <v>9613</v>
      </c>
      <c r="G4644" s="14" t="s">
        <v>4921</v>
      </c>
      <c r="H4644" s="14" t="s">
        <v>5075</v>
      </c>
      <c r="I4644" s="14" t="s">
        <v>4927</v>
      </c>
      <c r="J4644" s="14" t="s">
        <v>4924</v>
      </c>
      <c r="K4644" s="16">
        <v>50</v>
      </c>
    </row>
    <row r="4645" spans="1:11">
      <c r="A4645" s="12" t="s">
        <v>6863</v>
      </c>
      <c r="B4645" s="12" t="s">
        <v>9610</v>
      </c>
      <c r="C4645" s="12" t="s">
        <v>9611</v>
      </c>
      <c r="D4645" s="13" t="s">
        <v>4918</v>
      </c>
      <c r="E4645" s="13" t="s">
        <v>4943</v>
      </c>
      <c r="F4645" s="13" t="s">
        <v>9614</v>
      </c>
      <c r="G4645" s="14" t="s">
        <v>4921</v>
      </c>
      <c r="H4645" s="14" t="s">
        <v>4952</v>
      </c>
      <c r="I4645" s="14" t="s">
        <v>4927</v>
      </c>
      <c r="J4645" s="14" t="s">
        <v>4924</v>
      </c>
      <c r="K4645" s="16">
        <v>50</v>
      </c>
    </row>
    <row r="4646" spans="1:11">
      <c r="A4646" s="12" t="s">
        <v>6863</v>
      </c>
      <c r="B4646" s="12" t="s">
        <v>9610</v>
      </c>
      <c r="C4646" s="12" t="s">
        <v>9611</v>
      </c>
      <c r="D4646" s="13" t="s">
        <v>4931</v>
      </c>
      <c r="E4646" s="13" t="s">
        <v>4932</v>
      </c>
      <c r="F4646" s="13" t="s">
        <v>9615</v>
      </c>
      <c r="G4646" s="14" t="s">
        <v>4921</v>
      </c>
      <c r="H4646" s="14" t="s">
        <v>5075</v>
      </c>
      <c r="I4646" s="14" t="s">
        <v>4927</v>
      </c>
      <c r="J4646" s="14" t="s">
        <v>4936</v>
      </c>
      <c r="K4646" s="16">
        <v>50</v>
      </c>
    </row>
    <row r="4647" spans="1:11">
      <c r="A4647" s="12" t="s">
        <v>6863</v>
      </c>
      <c r="B4647" s="12" t="s">
        <v>9610</v>
      </c>
      <c r="C4647" s="12" t="s">
        <v>9611</v>
      </c>
      <c r="D4647" s="13" t="s">
        <v>4931</v>
      </c>
      <c r="E4647" s="13" t="s">
        <v>5083</v>
      </c>
      <c r="F4647" s="13" t="s">
        <v>9616</v>
      </c>
      <c r="G4647" s="14" t="s">
        <v>4921</v>
      </c>
      <c r="H4647" s="14" t="s">
        <v>5075</v>
      </c>
      <c r="I4647" s="14" t="s">
        <v>4927</v>
      </c>
      <c r="J4647" s="14" t="s">
        <v>4936</v>
      </c>
      <c r="K4647" s="16">
        <v>50</v>
      </c>
    </row>
    <row r="4648" spans="1:11">
      <c r="A4648" s="12" t="s">
        <v>6863</v>
      </c>
      <c r="B4648" s="12" t="s">
        <v>9610</v>
      </c>
      <c r="C4648" s="12" t="s">
        <v>9611</v>
      </c>
      <c r="D4648" s="13" t="s">
        <v>4934</v>
      </c>
      <c r="E4648" s="13" t="s">
        <v>4998</v>
      </c>
      <c r="F4648" s="13" t="s">
        <v>9542</v>
      </c>
      <c r="G4648" s="14" t="s">
        <v>4921</v>
      </c>
      <c r="H4648" s="14" t="s">
        <v>4952</v>
      </c>
      <c r="I4648" s="14" t="s">
        <v>4927</v>
      </c>
      <c r="J4648" s="14" t="s">
        <v>4936</v>
      </c>
      <c r="K4648" s="16">
        <v>50</v>
      </c>
    </row>
    <row r="4649" spans="1:11">
      <c r="A4649" s="12" t="s">
        <v>6202</v>
      </c>
      <c r="B4649" s="12" t="s">
        <v>9617</v>
      </c>
      <c r="C4649" s="12" t="s">
        <v>8294</v>
      </c>
      <c r="D4649" s="13" t="s">
        <v>4918</v>
      </c>
      <c r="E4649" s="13" t="s">
        <v>4919</v>
      </c>
      <c r="F4649" s="13" t="s">
        <v>9618</v>
      </c>
      <c r="G4649" s="14" t="s">
        <v>4921</v>
      </c>
      <c r="H4649" s="14" t="s">
        <v>6923</v>
      </c>
      <c r="I4649" s="14" t="s">
        <v>6205</v>
      </c>
      <c r="J4649" s="14" t="s">
        <v>4924</v>
      </c>
      <c r="K4649" s="16">
        <v>95.9924</v>
      </c>
    </row>
    <row r="4650" spans="1:11">
      <c r="A4650" s="12" t="s">
        <v>6202</v>
      </c>
      <c r="B4650" s="12" t="s">
        <v>9617</v>
      </c>
      <c r="C4650" s="12" t="s">
        <v>8294</v>
      </c>
      <c r="D4650" s="13" t="s">
        <v>4918</v>
      </c>
      <c r="E4650" s="13" t="s">
        <v>4939</v>
      </c>
      <c r="F4650" s="13" t="s">
        <v>9619</v>
      </c>
      <c r="G4650" s="14" t="s">
        <v>4942</v>
      </c>
      <c r="H4650" s="14" t="s">
        <v>4938</v>
      </c>
      <c r="I4650" s="14" t="s">
        <v>4927</v>
      </c>
      <c r="J4650" s="14" t="s">
        <v>4924</v>
      </c>
      <c r="K4650" s="16">
        <v>95.9924</v>
      </c>
    </row>
    <row r="4651" spans="1:11">
      <c r="A4651" s="12" t="s">
        <v>6202</v>
      </c>
      <c r="B4651" s="12" t="s">
        <v>9617</v>
      </c>
      <c r="C4651" s="12" t="s">
        <v>8294</v>
      </c>
      <c r="D4651" s="13" t="s">
        <v>4931</v>
      </c>
      <c r="E4651" s="13" t="s">
        <v>5089</v>
      </c>
      <c r="F4651" s="13" t="s">
        <v>5856</v>
      </c>
      <c r="G4651" s="14" t="s">
        <v>4942</v>
      </c>
      <c r="H4651" s="14" t="s">
        <v>4938</v>
      </c>
      <c r="I4651" s="14" t="s">
        <v>4927</v>
      </c>
      <c r="J4651" s="14" t="s">
        <v>4924</v>
      </c>
      <c r="K4651" s="16">
        <v>95.9924</v>
      </c>
    </row>
    <row r="4652" spans="1:11">
      <c r="A4652" s="12" t="s">
        <v>6202</v>
      </c>
      <c r="B4652" s="12" t="s">
        <v>9617</v>
      </c>
      <c r="C4652" s="12" t="s">
        <v>8294</v>
      </c>
      <c r="D4652" s="13" t="s">
        <v>4931</v>
      </c>
      <c r="E4652" s="13" t="s">
        <v>4932</v>
      </c>
      <c r="F4652" s="13" t="s">
        <v>9620</v>
      </c>
      <c r="G4652" s="14" t="s">
        <v>4942</v>
      </c>
      <c r="H4652" s="14" t="s">
        <v>4938</v>
      </c>
      <c r="I4652" s="14" t="s">
        <v>4927</v>
      </c>
      <c r="J4652" s="14" t="s">
        <v>4924</v>
      </c>
      <c r="K4652" s="16">
        <v>95.9924</v>
      </c>
    </row>
    <row r="4653" spans="1:11">
      <c r="A4653" s="12" t="s">
        <v>6202</v>
      </c>
      <c r="B4653" s="12" t="s">
        <v>9617</v>
      </c>
      <c r="C4653" s="12" t="s">
        <v>8294</v>
      </c>
      <c r="D4653" s="13" t="s">
        <v>4934</v>
      </c>
      <c r="E4653" s="13" t="s">
        <v>4998</v>
      </c>
      <c r="F4653" s="13" t="s">
        <v>5151</v>
      </c>
      <c r="G4653" s="14" t="s">
        <v>4921</v>
      </c>
      <c r="H4653" s="14" t="s">
        <v>4952</v>
      </c>
      <c r="I4653" s="14" t="s">
        <v>4927</v>
      </c>
      <c r="J4653" s="14" t="s">
        <v>4936</v>
      </c>
      <c r="K4653" s="16">
        <v>95.9924</v>
      </c>
    </row>
    <row r="4654" spans="1:11">
      <c r="A4654" s="12" t="s">
        <v>6202</v>
      </c>
      <c r="B4654" s="12" t="s">
        <v>9617</v>
      </c>
      <c r="C4654" s="12" t="s">
        <v>9621</v>
      </c>
      <c r="D4654" s="13" t="s">
        <v>4918</v>
      </c>
      <c r="E4654" s="13" t="s">
        <v>4919</v>
      </c>
      <c r="F4654" s="13" t="s">
        <v>9622</v>
      </c>
      <c r="G4654" s="14" t="s">
        <v>4921</v>
      </c>
      <c r="H4654" s="14" t="s">
        <v>4938</v>
      </c>
      <c r="I4654" s="14" t="s">
        <v>4927</v>
      </c>
      <c r="J4654" s="14" t="s">
        <v>4924</v>
      </c>
      <c r="K4654" s="16">
        <v>2</v>
      </c>
    </row>
    <row r="4655" spans="1:11">
      <c r="A4655" s="12" t="s">
        <v>6202</v>
      </c>
      <c r="B4655" s="12" t="s">
        <v>9617</v>
      </c>
      <c r="C4655" s="12" t="s">
        <v>9621</v>
      </c>
      <c r="D4655" s="13" t="s">
        <v>4918</v>
      </c>
      <c r="E4655" s="13" t="s">
        <v>4939</v>
      </c>
      <c r="F4655" s="13" t="s">
        <v>9623</v>
      </c>
      <c r="G4655" s="14" t="s">
        <v>4921</v>
      </c>
      <c r="H4655" s="14" t="s">
        <v>5075</v>
      </c>
      <c r="I4655" s="14" t="s">
        <v>4927</v>
      </c>
      <c r="J4655" s="14" t="s">
        <v>4924</v>
      </c>
      <c r="K4655" s="16">
        <v>2</v>
      </c>
    </row>
    <row r="4656" spans="1:11">
      <c r="A4656" s="12" t="s">
        <v>6202</v>
      </c>
      <c r="B4656" s="12" t="s">
        <v>9617</v>
      </c>
      <c r="C4656" s="12" t="s">
        <v>9621</v>
      </c>
      <c r="D4656" s="13" t="s">
        <v>4931</v>
      </c>
      <c r="E4656" s="13" t="s">
        <v>5089</v>
      </c>
      <c r="F4656" s="13" t="s">
        <v>9624</v>
      </c>
      <c r="G4656" s="14" t="s">
        <v>4942</v>
      </c>
      <c r="H4656" s="14" t="s">
        <v>5223</v>
      </c>
      <c r="I4656" s="14" t="s">
        <v>4947</v>
      </c>
      <c r="J4656" s="14" t="s">
        <v>4924</v>
      </c>
      <c r="K4656" s="16">
        <v>2</v>
      </c>
    </row>
    <row r="4657" spans="1:11">
      <c r="A4657" s="12" t="s">
        <v>6202</v>
      </c>
      <c r="B4657" s="12" t="s">
        <v>9617</v>
      </c>
      <c r="C4657" s="12" t="s">
        <v>9621</v>
      </c>
      <c r="D4657" s="13" t="s">
        <v>4931</v>
      </c>
      <c r="E4657" s="13" t="s">
        <v>4932</v>
      </c>
      <c r="F4657" s="13" t="s">
        <v>9625</v>
      </c>
      <c r="G4657" s="14" t="s">
        <v>4921</v>
      </c>
      <c r="H4657" s="14" t="s">
        <v>4938</v>
      </c>
      <c r="I4657" s="14" t="s">
        <v>4927</v>
      </c>
      <c r="J4657" s="14" t="s">
        <v>4924</v>
      </c>
      <c r="K4657" s="16">
        <v>2</v>
      </c>
    </row>
    <row r="4658" spans="1:11">
      <c r="A4658" s="12" t="s">
        <v>6202</v>
      </c>
      <c r="B4658" s="12" t="s">
        <v>9617</v>
      </c>
      <c r="C4658" s="12" t="s">
        <v>9621</v>
      </c>
      <c r="D4658" s="13" t="s">
        <v>4934</v>
      </c>
      <c r="E4658" s="13" t="s">
        <v>4998</v>
      </c>
      <c r="F4658" s="13" t="s">
        <v>5151</v>
      </c>
      <c r="G4658" s="14" t="s">
        <v>4921</v>
      </c>
      <c r="H4658" s="14" t="s">
        <v>4926</v>
      </c>
      <c r="I4658" s="14" t="s">
        <v>4927</v>
      </c>
      <c r="J4658" s="14" t="s">
        <v>4936</v>
      </c>
      <c r="K4658" s="16">
        <v>2</v>
      </c>
    </row>
    <row r="4659" spans="1:11">
      <c r="A4659" s="12" t="s">
        <v>6202</v>
      </c>
      <c r="B4659" s="12" t="s">
        <v>9617</v>
      </c>
      <c r="C4659" s="12" t="s">
        <v>9626</v>
      </c>
      <c r="D4659" s="13" t="s">
        <v>4918</v>
      </c>
      <c r="E4659" s="13" t="s">
        <v>4919</v>
      </c>
      <c r="F4659" s="13" t="s">
        <v>9627</v>
      </c>
      <c r="G4659" s="14" t="s">
        <v>4942</v>
      </c>
      <c r="H4659" s="14" t="s">
        <v>9628</v>
      </c>
      <c r="I4659" s="14" t="s">
        <v>5351</v>
      </c>
      <c r="J4659" s="14" t="s">
        <v>4936</v>
      </c>
      <c r="K4659" s="16">
        <v>69.0336</v>
      </c>
    </row>
    <row r="4660" spans="1:11">
      <c r="A4660" s="12" t="s">
        <v>6202</v>
      </c>
      <c r="B4660" s="12" t="s">
        <v>9617</v>
      </c>
      <c r="C4660" s="12" t="s">
        <v>9626</v>
      </c>
      <c r="D4660" s="13" t="s">
        <v>4918</v>
      </c>
      <c r="E4660" s="13" t="s">
        <v>4939</v>
      </c>
      <c r="F4660" s="13" t="s">
        <v>9629</v>
      </c>
      <c r="G4660" s="14" t="s">
        <v>6000</v>
      </c>
      <c r="H4660" s="14" t="s">
        <v>4952</v>
      </c>
      <c r="I4660" s="14" t="s">
        <v>4927</v>
      </c>
      <c r="J4660" s="14" t="s">
        <v>4958</v>
      </c>
      <c r="K4660" s="16">
        <v>69.0336</v>
      </c>
    </row>
    <row r="4661" spans="1:11">
      <c r="A4661" s="12" t="s">
        <v>6202</v>
      </c>
      <c r="B4661" s="12" t="s">
        <v>9617</v>
      </c>
      <c r="C4661" s="12" t="s">
        <v>9626</v>
      </c>
      <c r="D4661" s="13" t="s">
        <v>4931</v>
      </c>
      <c r="E4661" s="13" t="s">
        <v>5089</v>
      </c>
      <c r="F4661" s="13" t="s">
        <v>9630</v>
      </c>
      <c r="G4661" s="14" t="s">
        <v>6000</v>
      </c>
      <c r="H4661" s="14" t="s">
        <v>5201</v>
      </c>
      <c r="I4661" s="14" t="s">
        <v>5126</v>
      </c>
      <c r="J4661" s="14" t="s">
        <v>4936</v>
      </c>
      <c r="K4661" s="16">
        <v>69.0336</v>
      </c>
    </row>
    <row r="4662" spans="1:11">
      <c r="A4662" s="12" t="s">
        <v>6202</v>
      </c>
      <c r="B4662" s="12" t="s">
        <v>9617</v>
      </c>
      <c r="C4662" s="12" t="s">
        <v>9626</v>
      </c>
      <c r="D4662" s="13" t="s">
        <v>4931</v>
      </c>
      <c r="E4662" s="13" t="s">
        <v>4932</v>
      </c>
      <c r="F4662" s="13" t="s">
        <v>9631</v>
      </c>
      <c r="G4662" s="14" t="s">
        <v>6000</v>
      </c>
      <c r="H4662" s="14" t="s">
        <v>4952</v>
      </c>
      <c r="I4662" s="14" t="s">
        <v>4927</v>
      </c>
      <c r="J4662" s="14" t="s">
        <v>4924</v>
      </c>
      <c r="K4662" s="16">
        <v>69.0336</v>
      </c>
    </row>
    <row r="4663" spans="1:11">
      <c r="A4663" s="12" t="s">
        <v>6202</v>
      </c>
      <c r="B4663" s="12" t="s">
        <v>9617</v>
      </c>
      <c r="C4663" s="12" t="s">
        <v>9626</v>
      </c>
      <c r="D4663" s="13" t="s">
        <v>4934</v>
      </c>
      <c r="E4663" s="13" t="s">
        <v>4998</v>
      </c>
      <c r="F4663" s="13" t="s">
        <v>5151</v>
      </c>
      <c r="G4663" s="14" t="s">
        <v>6000</v>
      </c>
      <c r="H4663" s="14" t="s">
        <v>4952</v>
      </c>
      <c r="I4663" s="14" t="s">
        <v>4927</v>
      </c>
      <c r="J4663" s="14" t="s">
        <v>4936</v>
      </c>
      <c r="K4663" s="16">
        <v>69.0336</v>
      </c>
    </row>
    <row r="4664" spans="1:11">
      <c r="A4664" s="12" t="s">
        <v>6202</v>
      </c>
      <c r="B4664" s="12" t="s">
        <v>9617</v>
      </c>
      <c r="C4664" s="12" t="s">
        <v>9632</v>
      </c>
      <c r="D4664" s="13" t="s">
        <v>4918</v>
      </c>
      <c r="E4664" s="13" t="s">
        <v>4919</v>
      </c>
      <c r="F4664" s="13" t="s">
        <v>9633</v>
      </c>
      <c r="G4664" s="14" t="s">
        <v>4942</v>
      </c>
      <c r="H4664" s="14" t="s">
        <v>5051</v>
      </c>
      <c r="I4664" s="14" t="s">
        <v>5126</v>
      </c>
      <c r="J4664" s="14" t="s">
        <v>4924</v>
      </c>
      <c r="K4664" s="16">
        <v>3.15</v>
      </c>
    </row>
    <row r="4665" spans="1:11">
      <c r="A4665" s="12" t="s">
        <v>6202</v>
      </c>
      <c r="B4665" s="12" t="s">
        <v>9617</v>
      </c>
      <c r="C4665" s="12" t="s">
        <v>9632</v>
      </c>
      <c r="D4665" s="13" t="s">
        <v>4918</v>
      </c>
      <c r="E4665" s="13" t="s">
        <v>4939</v>
      </c>
      <c r="F4665" s="13" t="s">
        <v>9634</v>
      </c>
      <c r="G4665" s="14" t="s">
        <v>6000</v>
      </c>
      <c r="H4665" s="14" t="s">
        <v>5075</v>
      </c>
      <c r="I4665" s="14" t="s">
        <v>4927</v>
      </c>
      <c r="J4665" s="14" t="s">
        <v>4956</v>
      </c>
      <c r="K4665" s="16">
        <v>3.15</v>
      </c>
    </row>
    <row r="4666" spans="1:11">
      <c r="A4666" s="12" t="s">
        <v>6202</v>
      </c>
      <c r="B4666" s="12" t="s">
        <v>9617</v>
      </c>
      <c r="C4666" s="12" t="s">
        <v>9632</v>
      </c>
      <c r="D4666" s="13" t="s">
        <v>4931</v>
      </c>
      <c r="E4666" s="13" t="s">
        <v>5089</v>
      </c>
      <c r="F4666" s="13" t="s">
        <v>9635</v>
      </c>
      <c r="G4666" s="14" t="s">
        <v>6000</v>
      </c>
      <c r="H4666" s="14" t="s">
        <v>5075</v>
      </c>
      <c r="I4666" s="14" t="s">
        <v>4927</v>
      </c>
      <c r="J4666" s="14" t="s">
        <v>4924</v>
      </c>
      <c r="K4666" s="16">
        <v>3.15</v>
      </c>
    </row>
    <row r="4667" spans="1:11">
      <c r="A4667" s="12" t="s">
        <v>6202</v>
      </c>
      <c r="B4667" s="12" t="s">
        <v>9617</v>
      </c>
      <c r="C4667" s="12" t="s">
        <v>9632</v>
      </c>
      <c r="D4667" s="13" t="s">
        <v>4931</v>
      </c>
      <c r="E4667" s="13" t="s">
        <v>4932</v>
      </c>
      <c r="F4667" s="13" t="s">
        <v>9636</v>
      </c>
      <c r="G4667" s="14" t="s">
        <v>6000</v>
      </c>
      <c r="H4667" s="14" t="s">
        <v>4952</v>
      </c>
      <c r="I4667" s="14" t="s">
        <v>4927</v>
      </c>
      <c r="J4667" s="14" t="s">
        <v>4936</v>
      </c>
      <c r="K4667" s="16">
        <v>3.15</v>
      </c>
    </row>
    <row r="4668" spans="1:11">
      <c r="A4668" s="12" t="s">
        <v>6202</v>
      </c>
      <c r="B4668" s="12" t="s">
        <v>9617</v>
      </c>
      <c r="C4668" s="12" t="s">
        <v>9632</v>
      </c>
      <c r="D4668" s="13" t="s">
        <v>4934</v>
      </c>
      <c r="E4668" s="13" t="s">
        <v>4998</v>
      </c>
      <c r="F4668" s="13" t="s">
        <v>5151</v>
      </c>
      <c r="G4668" s="14" t="s">
        <v>6000</v>
      </c>
      <c r="H4668" s="14" t="s">
        <v>4952</v>
      </c>
      <c r="I4668" s="14" t="s">
        <v>4927</v>
      </c>
      <c r="J4668" s="14" t="s">
        <v>4936</v>
      </c>
      <c r="K4668" s="16">
        <v>3.15</v>
      </c>
    </row>
    <row r="4669" spans="1:11">
      <c r="A4669" s="12" t="s">
        <v>6202</v>
      </c>
      <c r="B4669" s="12" t="s">
        <v>9617</v>
      </c>
      <c r="C4669" s="12" t="s">
        <v>9637</v>
      </c>
      <c r="D4669" s="13"/>
      <c r="E4669" s="13"/>
      <c r="F4669" s="13"/>
      <c r="G4669" s="14"/>
      <c r="H4669" s="14"/>
      <c r="I4669" s="14"/>
      <c r="J4669" s="14"/>
      <c r="K4669" s="16">
        <v>226.915</v>
      </c>
    </row>
    <row r="4670" spans="1:11">
      <c r="A4670" s="12" t="s">
        <v>6202</v>
      </c>
      <c r="B4670" s="12" t="s">
        <v>9617</v>
      </c>
      <c r="C4670" s="12" t="s">
        <v>9638</v>
      </c>
      <c r="D4670" s="13"/>
      <c r="E4670" s="13"/>
      <c r="F4670" s="13"/>
      <c r="G4670" s="14"/>
      <c r="H4670" s="14"/>
      <c r="I4670" s="14"/>
      <c r="J4670" s="14"/>
      <c r="K4670" s="16">
        <v>32.1</v>
      </c>
    </row>
    <row r="4671" spans="1:11">
      <c r="A4671" s="12" t="s">
        <v>6202</v>
      </c>
      <c r="B4671" s="12" t="s">
        <v>9617</v>
      </c>
      <c r="C4671" s="12" t="s">
        <v>9639</v>
      </c>
      <c r="D4671" s="13" t="s">
        <v>4918</v>
      </c>
      <c r="E4671" s="13" t="s">
        <v>4919</v>
      </c>
      <c r="F4671" s="13" t="s">
        <v>9640</v>
      </c>
      <c r="G4671" s="14" t="s">
        <v>4921</v>
      </c>
      <c r="H4671" s="14" t="s">
        <v>4938</v>
      </c>
      <c r="I4671" s="14" t="s">
        <v>5065</v>
      </c>
      <c r="J4671" s="14" t="s">
        <v>4924</v>
      </c>
      <c r="K4671" s="16">
        <v>10</v>
      </c>
    </row>
    <row r="4672" spans="1:11">
      <c r="A4672" s="12" t="s">
        <v>6202</v>
      </c>
      <c r="B4672" s="12" t="s">
        <v>9617</v>
      </c>
      <c r="C4672" s="12" t="s">
        <v>9639</v>
      </c>
      <c r="D4672" s="13" t="s">
        <v>4918</v>
      </c>
      <c r="E4672" s="13" t="s">
        <v>4939</v>
      </c>
      <c r="F4672" s="13" t="s">
        <v>9641</v>
      </c>
      <c r="G4672" s="14" t="s">
        <v>4921</v>
      </c>
      <c r="H4672" s="14" t="s">
        <v>4952</v>
      </c>
      <c r="I4672" s="14" t="s">
        <v>4927</v>
      </c>
      <c r="J4672" s="14" t="s">
        <v>4924</v>
      </c>
      <c r="K4672" s="16">
        <v>10</v>
      </c>
    </row>
    <row r="4673" spans="1:11">
      <c r="A4673" s="12" t="s">
        <v>6202</v>
      </c>
      <c r="B4673" s="12" t="s">
        <v>9617</v>
      </c>
      <c r="C4673" s="12" t="s">
        <v>9639</v>
      </c>
      <c r="D4673" s="13" t="s">
        <v>4931</v>
      </c>
      <c r="E4673" s="13" t="s">
        <v>4932</v>
      </c>
      <c r="F4673" s="13" t="s">
        <v>9642</v>
      </c>
      <c r="G4673" s="14" t="s">
        <v>4921</v>
      </c>
      <c r="H4673" s="14" t="s">
        <v>4952</v>
      </c>
      <c r="I4673" s="14" t="s">
        <v>4927</v>
      </c>
      <c r="J4673" s="14" t="s">
        <v>4924</v>
      </c>
      <c r="K4673" s="16">
        <v>10</v>
      </c>
    </row>
    <row r="4674" spans="1:11">
      <c r="A4674" s="12" t="s">
        <v>6202</v>
      </c>
      <c r="B4674" s="12" t="s">
        <v>9617</v>
      </c>
      <c r="C4674" s="12" t="s">
        <v>9639</v>
      </c>
      <c r="D4674" s="13" t="s">
        <v>4931</v>
      </c>
      <c r="E4674" s="13" t="s">
        <v>4932</v>
      </c>
      <c r="F4674" s="13" t="s">
        <v>9643</v>
      </c>
      <c r="G4674" s="14" t="s">
        <v>5004</v>
      </c>
      <c r="H4674" s="14" t="s">
        <v>4966</v>
      </c>
      <c r="I4674" s="14" t="s">
        <v>4975</v>
      </c>
      <c r="J4674" s="14" t="s">
        <v>4924</v>
      </c>
      <c r="K4674" s="16">
        <v>10</v>
      </c>
    </row>
    <row r="4675" spans="1:11">
      <c r="A4675" s="12" t="s">
        <v>6202</v>
      </c>
      <c r="B4675" s="12" t="s">
        <v>9617</v>
      </c>
      <c r="C4675" s="12" t="s">
        <v>9639</v>
      </c>
      <c r="D4675" s="13" t="s">
        <v>4934</v>
      </c>
      <c r="E4675" s="13" t="s">
        <v>4998</v>
      </c>
      <c r="F4675" s="13" t="s">
        <v>9644</v>
      </c>
      <c r="G4675" s="14" t="s">
        <v>4921</v>
      </c>
      <c r="H4675" s="14" t="s">
        <v>5075</v>
      </c>
      <c r="I4675" s="14" t="s">
        <v>4927</v>
      </c>
      <c r="J4675" s="14" t="s">
        <v>4936</v>
      </c>
      <c r="K4675" s="16">
        <v>10</v>
      </c>
    </row>
    <row r="4676" spans="1:11">
      <c r="A4676" s="12" t="s">
        <v>6202</v>
      </c>
      <c r="B4676" s="12" t="s">
        <v>9617</v>
      </c>
      <c r="C4676" s="12" t="s">
        <v>9645</v>
      </c>
      <c r="D4676" s="13" t="s">
        <v>4918</v>
      </c>
      <c r="E4676" s="13" t="s">
        <v>4919</v>
      </c>
      <c r="F4676" s="13" t="s">
        <v>9646</v>
      </c>
      <c r="G4676" s="14" t="s">
        <v>4942</v>
      </c>
      <c r="H4676" s="14" t="s">
        <v>9236</v>
      </c>
      <c r="I4676" s="14" t="s">
        <v>5065</v>
      </c>
      <c r="J4676" s="14" t="s">
        <v>5221</v>
      </c>
      <c r="K4676" s="16">
        <v>173</v>
      </c>
    </row>
    <row r="4677" spans="1:11">
      <c r="A4677" s="12" t="s">
        <v>6202</v>
      </c>
      <c r="B4677" s="12" t="s">
        <v>9617</v>
      </c>
      <c r="C4677" s="12" t="s">
        <v>9645</v>
      </c>
      <c r="D4677" s="13" t="s">
        <v>4918</v>
      </c>
      <c r="E4677" s="13" t="s">
        <v>4939</v>
      </c>
      <c r="F4677" s="13" t="s">
        <v>9647</v>
      </c>
      <c r="G4677" s="14" t="s">
        <v>4921</v>
      </c>
      <c r="H4677" s="14" t="s">
        <v>5075</v>
      </c>
      <c r="I4677" s="14" t="s">
        <v>4927</v>
      </c>
      <c r="J4677" s="14" t="s">
        <v>4924</v>
      </c>
      <c r="K4677" s="16">
        <v>173</v>
      </c>
    </row>
    <row r="4678" spans="1:11">
      <c r="A4678" s="12" t="s">
        <v>6202</v>
      </c>
      <c r="B4678" s="12" t="s">
        <v>9617</v>
      </c>
      <c r="C4678" s="12" t="s">
        <v>9645</v>
      </c>
      <c r="D4678" s="13" t="s">
        <v>4918</v>
      </c>
      <c r="E4678" s="13" t="s">
        <v>4943</v>
      </c>
      <c r="F4678" s="13" t="s">
        <v>9648</v>
      </c>
      <c r="G4678" s="14" t="s">
        <v>4921</v>
      </c>
      <c r="H4678" s="14" t="s">
        <v>4952</v>
      </c>
      <c r="I4678" s="14" t="s">
        <v>4927</v>
      </c>
      <c r="J4678" s="14" t="s">
        <v>4924</v>
      </c>
      <c r="K4678" s="16">
        <v>173</v>
      </c>
    </row>
    <row r="4679" spans="1:11">
      <c r="A4679" s="12" t="s">
        <v>6202</v>
      </c>
      <c r="B4679" s="12" t="s">
        <v>9617</v>
      </c>
      <c r="C4679" s="12" t="s">
        <v>9645</v>
      </c>
      <c r="D4679" s="13" t="s">
        <v>4931</v>
      </c>
      <c r="E4679" s="13" t="s">
        <v>4932</v>
      </c>
      <c r="F4679" s="13" t="s">
        <v>9649</v>
      </c>
      <c r="G4679" s="14" t="s">
        <v>5004</v>
      </c>
      <c r="H4679" s="14" t="s">
        <v>4966</v>
      </c>
      <c r="I4679" s="14" t="s">
        <v>4947</v>
      </c>
      <c r="J4679" s="14" t="s">
        <v>5051</v>
      </c>
      <c r="K4679" s="16">
        <v>173</v>
      </c>
    </row>
    <row r="4680" spans="1:11">
      <c r="A4680" s="12" t="s">
        <v>6202</v>
      </c>
      <c r="B4680" s="12" t="s">
        <v>9617</v>
      </c>
      <c r="C4680" s="12" t="s">
        <v>9645</v>
      </c>
      <c r="D4680" s="13" t="s">
        <v>4934</v>
      </c>
      <c r="E4680" s="13" t="s">
        <v>4934</v>
      </c>
      <c r="F4680" s="13" t="s">
        <v>5151</v>
      </c>
      <c r="G4680" s="14" t="s">
        <v>4921</v>
      </c>
      <c r="H4680" s="14" t="s">
        <v>5075</v>
      </c>
      <c r="I4680" s="14" t="s">
        <v>4927</v>
      </c>
      <c r="J4680" s="14" t="s">
        <v>4936</v>
      </c>
      <c r="K4680" s="16">
        <v>173</v>
      </c>
    </row>
    <row r="4681" spans="1:11">
      <c r="A4681" s="12" t="s">
        <v>6202</v>
      </c>
      <c r="B4681" s="12" t="s">
        <v>9617</v>
      </c>
      <c r="C4681" s="12" t="s">
        <v>9650</v>
      </c>
      <c r="D4681" s="13" t="s">
        <v>4918</v>
      </c>
      <c r="E4681" s="13" t="s">
        <v>4919</v>
      </c>
      <c r="F4681" s="13" t="s">
        <v>9651</v>
      </c>
      <c r="G4681" s="14" t="s">
        <v>4921</v>
      </c>
      <c r="H4681" s="14" t="s">
        <v>4924</v>
      </c>
      <c r="I4681" s="14" t="s">
        <v>4947</v>
      </c>
      <c r="J4681" s="14" t="s">
        <v>4924</v>
      </c>
      <c r="K4681" s="16">
        <v>20.7</v>
      </c>
    </row>
    <row r="4682" spans="1:11">
      <c r="A4682" s="12" t="s">
        <v>6202</v>
      </c>
      <c r="B4682" s="12" t="s">
        <v>9617</v>
      </c>
      <c r="C4682" s="12" t="s">
        <v>9650</v>
      </c>
      <c r="D4682" s="13" t="s">
        <v>4918</v>
      </c>
      <c r="E4682" s="13" t="s">
        <v>4919</v>
      </c>
      <c r="F4682" s="13" t="s">
        <v>9652</v>
      </c>
      <c r="G4682" s="14" t="s">
        <v>4921</v>
      </c>
      <c r="H4682" s="14" t="s">
        <v>4952</v>
      </c>
      <c r="I4682" s="14" t="s">
        <v>4927</v>
      </c>
      <c r="J4682" s="14" t="s">
        <v>4924</v>
      </c>
      <c r="K4682" s="16">
        <v>20.7</v>
      </c>
    </row>
    <row r="4683" spans="1:11">
      <c r="A4683" s="12" t="s">
        <v>6202</v>
      </c>
      <c r="B4683" s="12" t="s">
        <v>9617</v>
      </c>
      <c r="C4683" s="12" t="s">
        <v>9650</v>
      </c>
      <c r="D4683" s="13" t="s">
        <v>4931</v>
      </c>
      <c r="E4683" s="13" t="s">
        <v>4932</v>
      </c>
      <c r="F4683" s="13" t="s">
        <v>9653</v>
      </c>
      <c r="G4683" s="14" t="s">
        <v>4921</v>
      </c>
      <c r="H4683" s="14" t="s">
        <v>4952</v>
      </c>
      <c r="I4683" s="14" t="s">
        <v>4927</v>
      </c>
      <c r="J4683" s="14" t="s">
        <v>4924</v>
      </c>
      <c r="K4683" s="16">
        <v>20.7</v>
      </c>
    </row>
    <row r="4684" spans="1:11">
      <c r="A4684" s="12" t="s">
        <v>6202</v>
      </c>
      <c r="B4684" s="12" t="s">
        <v>9617</v>
      </c>
      <c r="C4684" s="12" t="s">
        <v>9650</v>
      </c>
      <c r="D4684" s="13" t="s">
        <v>4931</v>
      </c>
      <c r="E4684" s="13" t="s">
        <v>4932</v>
      </c>
      <c r="F4684" s="13" t="s">
        <v>9654</v>
      </c>
      <c r="G4684" s="14" t="s">
        <v>4921</v>
      </c>
      <c r="H4684" s="14" t="s">
        <v>4952</v>
      </c>
      <c r="I4684" s="14" t="s">
        <v>4927</v>
      </c>
      <c r="J4684" s="14" t="s">
        <v>4924</v>
      </c>
      <c r="K4684" s="16">
        <v>20.7</v>
      </c>
    </row>
    <row r="4685" spans="1:11">
      <c r="A4685" s="12" t="s">
        <v>6202</v>
      </c>
      <c r="B4685" s="12" t="s">
        <v>9617</v>
      </c>
      <c r="C4685" s="12" t="s">
        <v>9650</v>
      </c>
      <c r="D4685" s="13" t="s">
        <v>4934</v>
      </c>
      <c r="E4685" s="13" t="s">
        <v>4998</v>
      </c>
      <c r="F4685" s="13" t="s">
        <v>5093</v>
      </c>
      <c r="G4685" s="14" t="s">
        <v>4921</v>
      </c>
      <c r="H4685" s="14" t="s">
        <v>4952</v>
      </c>
      <c r="I4685" s="14" t="s">
        <v>4927</v>
      </c>
      <c r="J4685" s="14" t="s">
        <v>4936</v>
      </c>
      <c r="K4685" s="16">
        <v>20.7</v>
      </c>
    </row>
    <row r="4686" spans="1:11">
      <c r="A4686" s="12" t="s">
        <v>6202</v>
      </c>
      <c r="B4686" s="12" t="s">
        <v>9617</v>
      </c>
      <c r="C4686" s="12" t="s">
        <v>9655</v>
      </c>
      <c r="D4686" s="13" t="s">
        <v>4918</v>
      </c>
      <c r="E4686" s="13" t="s">
        <v>4919</v>
      </c>
      <c r="F4686" s="13" t="s">
        <v>9656</v>
      </c>
      <c r="G4686" s="14" t="s">
        <v>4921</v>
      </c>
      <c r="H4686" s="14" t="s">
        <v>4966</v>
      </c>
      <c r="I4686" s="14" t="s">
        <v>4947</v>
      </c>
      <c r="J4686" s="14" t="s">
        <v>4924</v>
      </c>
      <c r="K4686" s="16">
        <v>53</v>
      </c>
    </row>
    <row r="4687" spans="1:11">
      <c r="A4687" s="12" t="s">
        <v>6202</v>
      </c>
      <c r="B4687" s="12" t="s">
        <v>9617</v>
      </c>
      <c r="C4687" s="12" t="s">
        <v>9655</v>
      </c>
      <c r="D4687" s="13" t="s">
        <v>4918</v>
      </c>
      <c r="E4687" s="13" t="s">
        <v>4919</v>
      </c>
      <c r="F4687" s="13" t="s">
        <v>9657</v>
      </c>
      <c r="G4687" s="14" t="s">
        <v>4921</v>
      </c>
      <c r="H4687" s="14" t="s">
        <v>5075</v>
      </c>
      <c r="I4687" s="14" t="s">
        <v>4927</v>
      </c>
      <c r="J4687" s="14" t="s">
        <v>4924</v>
      </c>
      <c r="K4687" s="16">
        <v>53</v>
      </c>
    </row>
    <row r="4688" spans="1:11">
      <c r="A4688" s="12" t="s">
        <v>6202</v>
      </c>
      <c r="B4688" s="12" t="s">
        <v>9617</v>
      </c>
      <c r="C4688" s="12" t="s">
        <v>9655</v>
      </c>
      <c r="D4688" s="13" t="s">
        <v>4918</v>
      </c>
      <c r="E4688" s="13" t="s">
        <v>4919</v>
      </c>
      <c r="F4688" s="13" t="s">
        <v>9658</v>
      </c>
      <c r="G4688" s="14" t="s">
        <v>4921</v>
      </c>
      <c r="H4688" s="14" t="s">
        <v>5075</v>
      </c>
      <c r="I4688" s="14" t="s">
        <v>4927</v>
      </c>
      <c r="J4688" s="14" t="s">
        <v>4924</v>
      </c>
      <c r="K4688" s="16">
        <v>53</v>
      </c>
    </row>
    <row r="4689" spans="1:11">
      <c r="A4689" s="12" t="s">
        <v>6202</v>
      </c>
      <c r="B4689" s="12" t="s">
        <v>9617</v>
      </c>
      <c r="C4689" s="12" t="s">
        <v>9655</v>
      </c>
      <c r="D4689" s="13" t="s">
        <v>4931</v>
      </c>
      <c r="E4689" s="13" t="s">
        <v>4932</v>
      </c>
      <c r="F4689" s="13" t="s">
        <v>9659</v>
      </c>
      <c r="G4689" s="14" t="s">
        <v>4921</v>
      </c>
      <c r="H4689" s="14" t="s">
        <v>4952</v>
      </c>
      <c r="I4689" s="14" t="s">
        <v>4927</v>
      </c>
      <c r="J4689" s="14" t="s">
        <v>4924</v>
      </c>
      <c r="K4689" s="16">
        <v>53</v>
      </c>
    </row>
    <row r="4690" spans="1:11">
      <c r="A4690" s="12" t="s">
        <v>6202</v>
      </c>
      <c r="B4690" s="12" t="s">
        <v>9617</v>
      </c>
      <c r="C4690" s="12" t="s">
        <v>9655</v>
      </c>
      <c r="D4690" s="13" t="s">
        <v>4934</v>
      </c>
      <c r="E4690" s="13" t="s">
        <v>4998</v>
      </c>
      <c r="F4690" s="13" t="s">
        <v>7171</v>
      </c>
      <c r="G4690" s="14" t="s">
        <v>4921</v>
      </c>
      <c r="H4690" s="14" t="s">
        <v>4952</v>
      </c>
      <c r="I4690" s="14" t="s">
        <v>4927</v>
      </c>
      <c r="J4690" s="14" t="s">
        <v>4936</v>
      </c>
      <c r="K4690" s="16">
        <v>53</v>
      </c>
    </row>
    <row r="4691" spans="1:11">
      <c r="A4691" s="12" t="s">
        <v>6202</v>
      </c>
      <c r="B4691" s="12" t="s">
        <v>9617</v>
      </c>
      <c r="C4691" s="12" t="s">
        <v>9660</v>
      </c>
      <c r="D4691" s="13" t="s">
        <v>4918</v>
      </c>
      <c r="E4691" s="13" t="s">
        <v>4939</v>
      </c>
      <c r="F4691" s="13" t="s">
        <v>9661</v>
      </c>
      <c r="G4691" s="14" t="s">
        <v>4921</v>
      </c>
      <c r="H4691" s="14" t="s">
        <v>4952</v>
      </c>
      <c r="I4691" s="14" t="s">
        <v>4927</v>
      </c>
      <c r="J4691" s="14" t="s">
        <v>4924</v>
      </c>
      <c r="K4691" s="16">
        <v>26</v>
      </c>
    </row>
    <row r="4692" spans="1:11">
      <c r="A4692" s="12" t="s">
        <v>6202</v>
      </c>
      <c r="B4692" s="12" t="s">
        <v>9617</v>
      </c>
      <c r="C4692" s="12" t="s">
        <v>9660</v>
      </c>
      <c r="D4692" s="13" t="s">
        <v>4918</v>
      </c>
      <c r="E4692" s="13" t="s">
        <v>4939</v>
      </c>
      <c r="F4692" s="13" t="s">
        <v>9662</v>
      </c>
      <c r="G4692" s="14" t="s">
        <v>4921</v>
      </c>
      <c r="H4692" s="14" t="s">
        <v>4952</v>
      </c>
      <c r="I4692" s="14" t="s">
        <v>4927</v>
      </c>
      <c r="J4692" s="14" t="s">
        <v>4924</v>
      </c>
      <c r="K4692" s="16">
        <v>26</v>
      </c>
    </row>
    <row r="4693" spans="1:11">
      <c r="A4693" s="12" t="s">
        <v>6202</v>
      </c>
      <c r="B4693" s="12" t="s">
        <v>9617</v>
      </c>
      <c r="C4693" s="12" t="s">
        <v>9660</v>
      </c>
      <c r="D4693" s="13" t="s">
        <v>4918</v>
      </c>
      <c r="E4693" s="13" t="s">
        <v>4943</v>
      </c>
      <c r="F4693" s="13" t="s">
        <v>9663</v>
      </c>
      <c r="G4693" s="14" t="s">
        <v>4921</v>
      </c>
      <c r="H4693" s="14" t="s">
        <v>4952</v>
      </c>
      <c r="I4693" s="14" t="s">
        <v>4927</v>
      </c>
      <c r="J4693" s="14" t="s">
        <v>4924</v>
      </c>
      <c r="K4693" s="16">
        <v>26</v>
      </c>
    </row>
    <row r="4694" spans="1:11">
      <c r="A4694" s="12" t="s">
        <v>6202</v>
      </c>
      <c r="B4694" s="12" t="s">
        <v>9617</v>
      </c>
      <c r="C4694" s="12" t="s">
        <v>9660</v>
      </c>
      <c r="D4694" s="13" t="s">
        <v>4931</v>
      </c>
      <c r="E4694" s="13" t="s">
        <v>4932</v>
      </c>
      <c r="F4694" s="13" t="s">
        <v>9664</v>
      </c>
      <c r="G4694" s="14" t="s">
        <v>4921</v>
      </c>
      <c r="H4694" s="14" t="s">
        <v>4952</v>
      </c>
      <c r="I4694" s="14" t="s">
        <v>4927</v>
      </c>
      <c r="J4694" s="14" t="s">
        <v>4924</v>
      </c>
      <c r="K4694" s="16">
        <v>26</v>
      </c>
    </row>
    <row r="4695" spans="1:11">
      <c r="A4695" s="12" t="s">
        <v>6202</v>
      </c>
      <c r="B4695" s="12" t="s">
        <v>9617</v>
      </c>
      <c r="C4695" s="12" t="s">
        <v>9660</v>
      </c>
      <c r="D4695" s="13" t="s">
        <v>4934</v>
      </c>
      <c r="E4695" s="13" t="s">
        <v>4998</v>
      </c>
      <c r="F4695" s="13" t="s">
        <v>5093</v>
      </c>
      <c r="G4695" s="14" t="s">
        <v>4921</v>
      </c>
      <c r="H4695" s="14" t="s">
        <v>5075</v>
      </c>
      <c r="I4695" s="14" t="s">
        <v>4927</v>
      </c>
      <c r="J4695" s="14" t="s">
        <v>4936</v>
      </c>
      <c r="K4695" s="16">
        <v>26</v>
      </c>
    </row>
    <row r="4696" spans="1:11">
      <c r="A4696" s="12" t="s">
        <v>6202</v>
      </c>
      <c r="B4696" s="12" t="s">
        <v>9617</v>
      </c>
      <c r="C4696" s="12" t="s">
        <v>9665</v>
      </c>
      <c r="D4696" s="13" t="s">
        <v>4918</v>
      </c>
      <c r="E4696" s="13" t="s">
        <v>4919</v>
      </c>
      <c r="F4696" s="13" t="s">
        <v>9666</v>
      </c>
      <c r="G4696" s="14" t="s">
        <v>4921</v>
      </c>
      <c r="H4696" s="14" t="s">
        <v>4988</v>
      </c>
      <c r="I4696" s="14" t="s">
        <v>4947</v>
      </c>
      <c r="J4696" s="14" t="s">
        <v>4924</v>
      </c>
      <c r="K4696" s="16">
        <v>30</v>
      </c>
    </row>
    <row r="4697" spans="1:11">
      <c r="A4697" s="12" t="s">
        <v>6202</v>
      </c>
      <c r="B4697" s="12" t="s">
        <v>9617</v>
      </c>
      <c r="C4697" s="12" t="s">
        <v>9665</v>
      </c>
      <c r="D4697" s="13" t="s">
        <v>4918</v>
      </c>
      <c r="E4697" s="13" t="s">
        <v>4943</v>
      </c>
      <c r="F4697" s="13" t="s">
        <v>9667</v>
      </c>
      <c r="G4697" s="14" t="s">
        <v>4942</v>
      </c>
      <c r="H4697" s="14" t="s">
        <v>4938</v>
      </c>
      <c r="I4697" s="14" t="s">
        <v>4927</v>
      </c>
      <c r="J4697" s="14" t="s">
        <v>4924</v>
      </c>
      <c r="K4697" s="16">
        <v>30</v>
      </c>
    </row>
    <row r="4698" spans="1:11">
      <c r="A4698" s="12" t="s">
        <v>6202</v>
      </c>
      <c r="B4698" s="12" t="s">
        <v>9617</v>
      </c>
      <c r="C4698" s="12" t="s">
        <v>9665</v>
      </c>
      <c r="D4698" s="13" t="s">
        <v>4931</v>
      </c>
      <c r="E4698" s="13" t="s">
        <v>4932</v>
      </c>
      <c r="F4698" s="13" t="s">
        <v>9668</v>
      </c>
      <c r="G4698" s="14" t="s">
        <v>4921</v>
      </c>
      <c r="H4698" s="14" t="s">
        <v>4952</v>
      </c>
      <c r="I4698" s="14" t="s">
        <v>4927</v>
      </c>
      <c r="J4698" s="14" t="s">
        <v>4924</v>
      </c>
      <c r="K4698" s="16">
        <v>30</v>
      </c>
    </row>
    <row r="4699" spans="1:11">
      <c r="A4699" s="12" t="s">
        <v>6202</v>
      </c>
      <c r="B4699" s="12" t="s">
        <v>9617</v>
      </c>
      <c r="C4699" s="12" t="s">
        <v>9665</v>
      </c>
      <c r="D4699" s="13" t="s">
        <v>4931</v>
      </c>
      <c r="E4699" s="13" t="s">
        <v>4932</v>
      </c>
      <c r="F4699" s="13" t="s">
        <v>9669</v>
      </c>
      <c r="G4699" s="14" t="s">
        <v>4921</v>
      </c>
      <c r="H4699" s="14" t="s">
        <v>4952</v>
      </c>
      <c r="I4699" s="14" t="s">
        <v>4927</v>
      </c>
      <c r="J4699" s="14" t="s">
        <v>4924</v>
      </c>
      <c r="K4699" s="16">
        <v>30</v>
      </c>
    </row>
    <row r="4700" spans="1:11">
      <c r="A4700" s="12" t="s">
        <v>6202</v>
      </c>
      <c r="B4700" s="12" t="s">
        <v>9617</v>
      </c>
      <c r="C4700" s="12" t="s">
        <v>9665</v>
      </c>
      <c r="D4700" s="13" t="s">
        <v>4934</v>
      </c>
      <c r="E4700" s="13" t="s">
        <v>4998</v>
      </c>
      <c r="F4700" s="13" t="s">
        <v>9670</v>
      </c>
      <c r="G4700" s="14" t="s">
        <v>4921</v>
      </c>
      <c r="H4700" s="14" t="s">
        <v>5075</v>
      </c>
      <c r="I4700" s="14" t="s">
        <v>4927</v>
      </c>
      <c r="J4700" s="14" t="s">
        <v>4936</v>
      </c>
      <c r="K4700" s="16">
        <v>30</v>
      </c>
    </row>
    <row r="4701" spans="1:11">
      <c r="A4701" s="12" t="s">
        <v>6202</v>
      </c>
      <c r="B4701" s="12" t="s">
        <v>9617</v>
      </c>
      <c r="C4701" s="12" t="s">
        <v>9671</v>
      </c>
      <c r="D4701" s="13" t="s">
        <v>4918</v>
      </c>
      <c r="E4701" s="13" t="s">
        <v>4919</v>
      </c>
      <c r="F4701" s="13" t="s">
        <v>9672</v>
      </c>
      <c r="G4701" s="14" t="s">
        <v>4942</v>
      </c>
      <c r="H4701" s="14" t="s">
        <v>4938</v>
      </c>
      <c r="I4701" s="14" t="s">
        <v>4927</v>
      </c>
      <c r="J4701" s="14" t="s">
        <v>4924</v>
      </c>
      <c r="K4701" s="16">
        <v>20</v>
      </c>
    </row>
    <row r="4702" spans="1:11">
      <c r="A4702" s="12" t="s">
        <v>6202</v>
      </c>
      <c r="B4702" s="12" t="s">
        <v>9617</v>
      </c>
      <c r="C4702" s="12" t="s">
        <v>9671</v>
      </c>
      <c r="D4702" s="13" t="s">
        <v>4918</v>
      </c>
      <c r="E4702" s="13" t="s">
        <v>4919</v>
      </c>
      <c r="F4702" s="13" t="s">
        <v>9673</v>
      </c>
      <c r="G4702" s="14" t="s">
        <v>4942</v>
      </c>
      <c r="H4702" s="14" t="s">
        <v>4938</v>
      </c>
      <c r="I4702" s="14" t="s">
        <v>4927</v>
      </c>
      <c r="J4702" s="14" t="s">
        <v>4956</v>
      </c>
      <c r="K4702" s="16">
        <v>20</v>
      </c>
    </row>
    <row r="4703" spans="1:11">
      <c r="A4703" s="12" t="s">
        <v>6202</v>
      </c>
      <c r="B4703" s="12" t="s">
        <v>9617</v>
      </c>
      <c r="C4703" s="12" t="s">
        <v>9671</v>
      </c>
      <c r="D4703" s="13" t="s">
        <v>4931</v>
      </c>
      <c r="E4703" s="13" t="s">
        <v>4932</v>
      </c>
      <c r="F4703" s="13" t="s">
        <v>9674</v>
      </c>
      <c r="G4703" s="14" t="s">
        <v>5004</v>
      </c>
      <c r="H4703" s="14" t="s">
        <v>4966</v>
      </c>
      <c r="I4703" s="14" t="s">
        <v>4947</v>
      </c>
      <c r="J4703" s="14" t="s">
        <v>4956</v>
      </c>
      <c r="K4703" s="16">
        <v>20</v>
      </c>
    </row>
    <row r="4704" spans="1:11">
      <c r="A4704" s="12" t="s">
        <v>6202</v>
      </c>
      <c r="B4704" s="12" t="s">
        <v>9617</v>
      </c>
      <c r="C4704" s="12" t="s">
        <v>9671</v>
      </c>
      <c r="D4704" s="13" t="s">
        <v>4934</v>
      </c>
      <c r="E4704" s="13" t="s">
        <v>4934</v>
      </c>
      <c r="F4704" s="13" t="s">
        <v>9675</v>
      </c>
      <c r="G4704" s="14" t="s">
        <v>5004</v>
      </c>
      <c r="H4704" s="14" t="s">
        <v>4966</v>
      </c>
      <c r="I4704" s="14" t="s">
        <v>4947</v>
      </c>
      <c r="J4704" s="14" t="s">
        <v>4974</v>
      </c>
      <c r="K4704" s="16">
        <v>20</v>
      </c>
    </row>
    <row r="4705" spans="1:11">
      <c r="A4705" s="12" t="s">
        <v>6202</v>
      </c>
      <c r="B4705" s="12" t="s">
        <v>9617</v>
      </c>
      <c r="C4705" s="12" t="s">
        <v>9671</v>
      </c>
      <c r="D4705" s="13" t="s">
        <v>4934</v>
      </c>
      <c r="E4705" s="13" t="s">
        <v>4934</v>
      </c>
      <c r="F4705" s="13" t="s">
        <v>7171</v>
      </c>
      <c r="G4705" s="14" t="s">
        <v>4921</v>
      </c>
      <c r="H4705" s="14" t="s">
        <v>5075</v>
      </c>
      <c r="I4705" s="14" t="s">
        <v>4927</v>
      </c>
      <c r="J4705" s="14" t="s">
        <v>4974</v>
      </c>
      <c r="K4705" s="16">
        <v>20</v>
      </c>
    </row>
    <row r="4706" spans="1:11">
      <c r="A4706" s="12" t="s">
        <v>6202</v>
      </c>
      <c r="B4706" s="12" t="s">
        <v>9617</v>
      </c>
      <c r="C4706" s="12" t="s">
        <v>9676</v>
      </c>
      <c r="D4706" s="13" t="s">
        <v>4918</v>
      </c>
      <c r="E4706" s="13" t="s">
        <v>4939</v>
      </c>
      <c r="F4706" s="13" t="s">
        <v>9677</v>
      </c>
      <c r="G4706" s="14" t="s">
        <v>4942</v>
      </c>
      <c r="H4706" s="14" t="s">
        <v>4938</v>
      </c>
      <c r="I4706" s="14" t="s">
        <v>4927</v>
      </c>
      <c r="J4706" s="14" t="s">
        <v>4924</v>
      </c>
      <c r="K4706" s="16">
        <v>86.5</v>
      </c>
    </row>
    <row r="4707" spans="1:11">
      <c r="A4707" s="12" t="s">
        <v>6202</v>
      </c>
      <c r="B4707" s="12" t="s">
        <v>9617</v>
      </c>
      <c r="C4707" s="12" t="s">
        <v>9676</v>
      </c>
      <c r="D4707" s="13" t="s">
        <v>4918</v>
      </c>
      <c r="E4707" s="13" t="s">
        <v>4943</v>
      </c>
      <c r="F4707" s="13" t="s">
        <v>9678</v>
      </c>
      <c r="G4707" s="14" t="s">
        <v>4921</v>
      </c>
      <c r="H4707" s="14" t="s">
        <v>4952</v>
      </c>
      <c r="I4707" s="14" t="s">
        <v>4927</v>
      </c>
      <c r="J4707" s="14" t="s">
        <v>4924</v>
      </c>
      <c r="K4707" s="16">
        <v>86.5</v>
      </c>
    </row>
    <row r="4708" spans="1:11">
      <c r="A4708" s="12" t="s">
        <v>6202</v>
      </c>
      <c r="B4708" s="12" t="s">
        <v>9617</v>
      </c>
      <c r="C4708" s="12" t="s">
        <v>9676</v>
      </c>
      <c r="D4708" s="13" t="s">
        <v>4931</v>
      </c>
      <c r="E4708" s="13" t="s">
        <v>4932</v>
      </c>
      <c r="F4708" s="13" t="s">
        <v>9659</v>
      </c>
      <c r="G4708" s="14" t="s">
        <v>4921</v>
      </c>
      <c r="H4708" s="14" t="s">
        <v>4952</v>
      </c>
      <c r="I4708" s="14" t="s">
        <v>4927</v>
      </c>
      <c r="J4708" s="14" t="s">
        <v>4924</v>
      </c>
      <c r="K4708" s="16">
        <v>86.5</v>
      </c>
    </row>
    <row r="4709" spans="1:11">
      <c r="A4709" s="12" t="s">
        <v>6202</v>
      </c>
      <c r="B4709" s="12" t="s">
        <v>9617</v>
      </c>
      <c r="C4709" s="12" t="s">
        <v>9676</v>
      </c>
      <c r="D4709" s="13" t="s">
        <v>4931</v>
      </c>
      <c r="E4709" s="13" t="s">
        <v>4932</v>
      </c>
      <c r="F4709" s="13" t="s">
        <v>9679</v>
      </c>
      <c r="G4709" s="14" t="s">
        <v>5004</v>
      </c>
      <c r="H4709" s="14" t="s">
        <v>4966</v>
      </c>
      <c r="I4709" s="14" t="s">
        <v>4947</v>
      </c>
      <c r="J4709" s="14" t="s">
        <v>4924</v>
      </c>
      <c r="K4709" s="16">
        <v>86.5</v>
      </c>
    </row>
    <row r="4710" spans="1:11">
      <c r="A4710" s="12" t="s">
        <v>6202</v>
      </c>
      <c r="B4710" s="12" t="s">
        <v>9617</v>
      </c>
      <c r="C4710" s="12" t="s">
        <v>9676</v>
      </c>
      <c r="D4710" s="13" t="s">
        <v>4934</v>
      </c>
      <c r="E4710" s="13" t="s">
        <v>4934</v>
      </c>
      <c r="F4710" s="13" t="s">
        <v>7171</v>
      </c>
      <c r="G4710" s="14" t="s">
        <v>4921</v>
      </c>
      <c r="H4710" s="14" t="s">
        <v>5075</v>
      </c>
      <c r="I4710" s="14" t="s">
        <v>4927</v>
      </c>
      <c r="J4710" s="14" t="s">
        <v>4936</v>
      </c>
      <c r="K4710" s="16">
        <v>86.5</v>
      </c>
    </row>
    <row r="4711" spans="1:11">
      <c r="A4711" s="12" t="s">
        <v>6202</v>
      </c>
      <c r="B4711" s="12" t="s">
        <v>9617</v>
      </c>
      <c r="C4711" s="12" t="s">
        <v>9680</v>
      </c>
      <c r="D4711" s="13" t="s">
        <v>4918</v>
      </c>
      <c r="E4711" s="13" t="s">
        <v>4919</v>
      </c>
      <c r="F4711" s="13" t="s">
        <v>9681</v>
      </c>
      <c r="G4711" s="14" t="s">
        <v>4921</v>
      </c>
      <c r="H4711" s="14" t="s">
        <v>4988</v>
      </c>
      <c r="I4711" s="14" t="s">
        <v>4949</v>
      </c>
      <c r="J4711" s="14" t="s">
        <v>4924</v>
      </c>
      <c r="K4711" s="16">
        <v>10</v>
      </c>
    </row>
    <row r="4712" spans="1:11">
      <c r="A4712" s="12" t="s">
        <v>6202</v>
      </c>
      <c r="B4712" s="12" t="s">
        <v>9617</v>
      </c>
      <c r="C4712" s="12" t="s">
        <v>9680</v>
      </c>
      <c r="D4712" s="13" t="s">
        <v>4918</v>
      </c>
      <c r="E4712" s="13" t="s">
        <v>4919</v>
      </c>
      <c r="F4712" s="13" t="s">
        <v>9682</v>
      </c>
      <c r="G4712" s="14" t="s">
        <v>4921</v>
      </c>
      <c r="H4712" s="14" t="s">
        <v>4938</v>
      </c>
      <c r="I4712" s="14" t="s">
        <v>4927</v>
      </c>
      <c r="J4712" s="14" t="s">
        <v>4924</v>
      </c>
      <c r="K4712" s="16">
        <v>10</v>
      </c>
    </row>
    <row r="4713" spans="1:11">
      <c r="A4713" s="12" t="s">
        <v>6202</v>
      </c>
      <c r="B4713" s="12" t="s">
        <v>9617</v>
      </c>
      <c r="C4713" s="12" t="s">
        <v>9680</v>
      </c>
      <c r="D4713" s="13" t="s">
        <v>4918</v>
      </c>
      <c r="E4713" s="13" t="s">
        <v>4939</v>
      </c>
      <c r="F4713" s="13" t="s">
        <v>9683</v>
      </c>
      <c r="G4713" s="14" t="s">
        <v>4921</v>
      </c>
      <c r="H4713" s="14" t="s">
        <v>5075</v>
      </c>
      <c r="I4713" s="14" t="s">
        <v>4927</v>
      </c>
      <c r="J4713" s="14" t="s">
        <v>4924</v>
      </c>
      <c r="K4713" s="16">
        <v>10</v>
      </c>
    </row>
    <row r="4714" spans="1:11">
      <c r="A4714" s="12" t="s">
        <v>6202</v>
      </c>
      <c r="B4714" s="12" t="s">
        <v>9617</v>
      </c>
      <c r="C4714" s="12" t="s">
        <v>9680</v>
      </c>
      <c r="D4714" s="13" t="s">
        <v>4931</v>
      </c>
      <c r="E4714" s="13" t="s">
        <v>4932</v>
      </c>
      <c r="F4714" s="13" t="s">
        <v>9684</v>
      </c>
      <c r="G4714" s="14" t="s">
        <v>4960</v>
      </c>
      <c r="H4714" s="14"/>
      <c r="I4714" s="14" t="s">
        <v>5187</v>
      </c>
      <c r="J4714" s="14" t="s">
        <v>4924</v>
      </c>
      <c r="K4714" s="16">
        <v>10</v>
      </c>
    </row>
    <row r="4715" spans="1:11">
      <c r="A4715" s="12" t="s">
        <v>6202</v>
      </c>
      <c r="B4715" s="12" t="s">
        <v>9617</v>
      </c>
      <c r="C4715" s="12" t="s">
        <v>9680</v>
      </c>
      <c r="D4715" s="13" t="s">
        <v>4934</v>
      </c>
      <c r="E4715" s="13" t="s">
        <v>4934</v>
      </c>
      <c r="F4715" s="13" t="s">
        <v>7171</v>
      </c>
      <c r="G4715" s="14" t="s">
        <v>4921</v>
      </c>
      <c r="H4715" s="14" t="s">
        <v>5075</v>
      </c>
      <c r="I4715" s="14" t="s">
        <v>4927</v>
      </c>
      <c r="J4715" s="14" t="s">
        <v>4936</v>
      </c>
      <c r="K4715" s="16">
        <v>10</v>
      </c>
    </row>
    <row r="4716" spans="1:11">
      <c r="A4716" s="12" t="s">
        <v>6202</v>
      </c>
      <c r="B4716" s="12" t="s">
        <v>9617</v>
      </c>
      <c r="C4716" s="12" t="s">
        <v>9685</v>
      </c>
      <c r="D4716" s="13" t="s">
        <v>4918</v>
      </c>
      <c r="E4716" s="13" t="s">
        <v>4919</v>
      </c>
      <c r="F4716" s="13" t="s">
        <v>9686</v>
      </c>
      <c r="G4716" s="14" t="s">
        <v>4921</v>
      </c>
      <c r="H4716" s="14" t="s">
        <v>9687</v>
      </c>
      <c r="I4716" s="14" t="s">
        <v>6124</v>
      </c>
      <c r="J4716" s="14" t="s">
        <v>4924</v>
      </c>
      <c r="K4716" s="16">
        <v>10</v>
      </c>
    </row>
    <row r="4717" spans="1:11">
      <c r="A4717" s="12" t="s">
        <v>6202</v>
      </c>
      <c r="B4717" s="12" t="s">
        <v>9617</v>
      </c>
      <c r="C4717" s="12" t="s">
        <v>9685</v>
      </c>
      <c r="D4717" s="13" t="s">
        <v>4918</v>
      </c>
      <c r="E4717" s="13" t="s">
        <v>4919</v>
      </c>
      <c r="F4717" s="13" t="s">
        <v>9688</v>
      </c>
      <c r="G4717" s="14" t="s">
        <v>4942</v>
      </c>
      <c r="H4717" s="14" t="s">
        <v>4966</v>
      </c>
      <c r="I4717" s="14" t="s">
        <v>5458</v>
      </c>
      <c r="J4717" s="14" t="s">
        <v>4924</v>
      </c>
      <c r="K4717" s="16">
        <v>10</v>
      </c>
    </row>
    <row r="4718" spans="1:11">
      <c r="A4718" s="12" t="s">
        <v>6202</v>
      </c>
      <c r="B4718" s="12" t="s">
        <v>9617</v>
      </c>
      <c r="C4718" s="12" t="s">
        <v>9685</v>
      </c>
      <c r="D4718" s="13" t="s">
        <v>4918</v>
      </c>
      <c r="E4718" s="13" t="s">
        <v>4939</v>
      </c>
      <c r="F4718" s="13" t="s">
        <v>9689</v>
      </c>
      <c r="G4718" s="14" t="s">
        <v>5004</v>
      </c>
      <c r="H4718" s="14" t="s">
        <v>4966</v>
      </c>
      <c r="I4718" s="14" t="s">
        <v>6345</v>
      </c>
      <c r="J4718" s="14" t="s">
        <v>4924</v>
      </c>
      <c r="K4718" s="16">
        <v>10</v>
      </c>
    </row>
    <row r="4719" spans="1:11">
      <c r="A4719" s="12" t="s">
        <v>6202</v>
      </c>
      <c r="B4719" s="12" t="s">
        <v>9617</v>
      </c>
      <c r="C4719" s="12" t="s">
        <v>9685</v>
      </c>
      <c r="D4719" s="13" t="s">
        <v>4931</v>
      </c>
      <c r="E4719" s="13" t="s">
        <v>4932</v>
      </c>
      <c r="F4719" s="13" t="s">
        <v>9690</v>
      </c>
      <c r="G4719" s="14" t="s">
        <v>4921</v>
      </c>
      <c r="H4719" s="14" t="s">
        <v>4926</v>
      </c>
      <c r="I4719" s="14" t="s">
        <v>4927</v>
      </c>
      <c r="J4719" s="14" t="s">
        <v>4924</v>
      </c>
      <c r="K4719" s="16">
        <v>10</v>
      </c>
    </row>
    <row r="4720" spans="1:11">
      <c r="A4720" s="12" t="s">
        <v>6202</v>
      </c>
      <c r="B4720" s="12" t="s">
        <v>9617</v>
      </c>
      <c r="C4720" s="12" t="s">
        <v>9685</v>
      </c>
      <c r="D4720" s="13" t="s">
        <v>4934</v>
      </c>
      <c r="E4720" s="13" t="s">
        <v>4934</v>
      </c>
      <c r="F4720" s="13" t="s">
        <v>5151</v>
      </c>
      <c r="G4720" s="14" t="s">
        <v>4921</v>
      </c>
      <c r="H4720" s="14" t="s">
        <v>4952</v>
      </c>
      <c r="I4720" s="14" t="s">
        <v>4927</v>
      </c>
      <c r="J4720" s="14" t="s">
        <v>4936</v>
      </c>
      <c r="K4720" s="16">
        <v>10</v>
      </c>
    </row>
    <row r="4721" spans="1:11">
      <c r="A4721" s="12" t="s">
        <v>6202</v>
      </c>
      <c r="B4721" s="12" t="s">
        <v>9617</v>
      </c>
      <c r="C4721" s="12" t="s">
        <v>9691</v>
      </c>
      <c r="D4721" s="13" t="s">
        <v>4918</v>
      </c>
      <c r="E4721" s="13" t="s">
        <v>4919</v>
      </c>
      <c r="F4721" s="13" t="s">
        <v>9692</v>
      </c>
      <c r="G4721" s="14" t="s">
        <v>4921</v>
      </c>
      <c r="H4721" s="14" t="s">
        <v>5212</v>
      </c>
      <c r="I4721" s="14" t="s">
        <v>6429</v>
      </c>
      <c r="J4721" s="14" t="s">
        <v>4958</v>
      </c>
      <c r="K4721" s="16">
        <v>204</v>
      </c>
    </row>
    <row r="4722" spans="1:11">
      <c r="A4722" s="12" t="s">
        <v>6202</v>
      </c>
      <c r="B4722" s="12" t="s">
        <v>9617</v>
      </c>
      <c r="C4722" s="12" t="s">
        <v>9691</v>
      </c>
      <c r="D4722" s="13" t="s">
        <v>4931</v>
      </c>
      <c r="E4722" s="13" t="s">
        <v>4932</v>
      </c>
      <c r="F4722" s="13" t="s">
        <v>9693</v>
      </c>
      <c r="G4722" s="14" t="s">
        <v>4921</v>
      </c>
      <c r="H4722" s="14" t="s">
        <v>5075</v>
      </c>
      <c r="I4722" s="14" t="s">
        <v>4927</v>
      </c>
      <c r="J4722" s="14" t="s">
        <v>4924</v>
      </c>
      <c r="K4722" s="16">
        <v>204</v>
      </c>
    </row>
    <row r="4723" spans="1:11">
      <c r="A4723" s="12" t="s">
        <v>6202</v>
      </c>
      <c r="B4723" s="12" t="s">
        <v>9617</v>
      </c>
      <c r="C4723" s="12" t="s">
        <v>9691</v>
      </c>
      <c r="D4723" s="13" t="s">
        <v>4931</v>
      </c>
      <c r="E4723" s="13" t="s">
        <v>4932</v>
      </c>
      <c r="F4723" s="13" t="s">
        <v>9694</v>
      </c>
      <c r="G4723" s="14" t="s">
        <v>4921</v>
      </c>
      <c r="H4723" s="14" t="s">
        <v>5037</v>
      </c>
      <c r="I4723" s="14" t="s">
        <v>4927</v>
      </c>
      <c r="J4723" s="14" t="s">
        <v>4924</v>
      </c>
      <c r="K4723" s="16">
        <v>204</v>
      </c>
    </row>
    <row r="4724" spans="1:11">
      <c r="A4724" s="12" t="s">
        <v>6202</v>
      </c>
      <c r="B4724" s="12" t="s">
        <v>9617</v>
      </c>
      <c r="C4724" s="12" t="s">
        <v>9691</v>
      </c>
      <c r="D4724" s="13" t="s">
        <v>4934</v>
      </c>
      <c r="E4724" s="13" t="s">
        <v>4998</v>
      </c>
      <c r="F4724" s="13" t="s">
        <v>9695</v>
      </c>
      <c r="G4724" s="14" t="s">
        <v>4921</v>
      </c>
      <c r="H4724" s="14" t="s">
        <v>5075</v>
      </c>
      <c r="I4724" s="14" t="s">
        <v>4927</v>
      </c>
      <c r="J4724" s="14" t="s">
        <v>4974</v>
      </c>
      <c r="K4724" s="16">
        <v>204</v>
      </c>
    </row>
    <row r="4725" spans="1:11">
      <c r="A4725" s="12" t="s">
        <v>6202</v>
      </c>
      <c r="B4725" s="12" t="s">
        <v>9617</v>
      </c>
      <c r="C4725" s="12" t="s">
        <v>9691</v>
      </c>
      <c r="D4725" s="13" t="s">
        <v>4934</v>
      </c>
      <c r="E4725" s="13" t="s">
        <v>4998</v>
      </c>
      <c r="F4725" s="13" t="s">
        <v>9696</v>
      </c>
      <c r="G4725" s="14" t="s">
        <v>5004</v>
      </c>
      <c r="H4725" s="14" t="s">
        <v>8464</v>
      </c>
      <c r="I4725" s="14" t="s">
        <v>4927</v>
      </c>
      <c r="J4725" s="14" t="s">
        <v>4974</v>
      </c>
      <c r="K4725" s="16">
        <v>204</v>
      </c>
    </row>
    <row r="4726" spans="1:11">
      <c r="A4726" s="12" t="s">
        <v>4915</v>
      </c>
      <c r="B4726" s="12" t="s">
        <v>9697</v>
      </c>
      <c r="C4726" s="12" t="s">
        <v>9698</v>
      </c>
      <c r="D4726" s="13" t="s">
        <v>4918</v>
      </c>
      <c r="E4726" s="13" t="s">
        <v>4919</v>
      </c>
      <c r="F4726" s="13" t="s">
        <v>9699</v>
      </c>
      <c r="G4726" s="14" t="s">
        <v>4942</v>
      </c>
      <c r="H4726" s="14" t="s">
        <v>4946</v>
      </c>
      <c r="I4726" s="14" t="s">
        <v>5668</v>
      </c>
      <c r="J4726" s="14" t="s">
        <v>5221</v>
      </c>
      <c r="K4726" s="16">
        <v>22.07</v>
      </c>
    </row>
    <row r="4727" spans="1:11">
      <c r="A4727" s="12" t="s">
        <v>4915</v>
      </c>
      <c r="B4727" s="12" t="s">
        <v>9697</v>
      </c>
      <c r="C4727" s="12" t="s">
        <v>9698</v>
      </c>
      <c r="D4727" s="13" t="s">
        <v>4918</v>
      </c>
      <c r="E4727" s="13" t="s">
        <v>4919</v>
      </c>
      <c r="F4727" s="13" t="s">
        <v>9700</v>
      </c>
      <c r="G4727" s="14" t="s">
        <v>4921</v>
      </c>
      <c r="H4727" s="14" t="s">
        <v>4952</v>
      </c>
      <c r="I4727" s="14" t="s">
        <v>4927</v>
      </c>
      <c r="J4727" s="14" t="s">
        <v>4924</v>
      </c>
      <c r="K4727" s="16">
        <v>22.07</v>
      </c>
    </row>
    <row r="4728" spans="1:11">
      <c r="A4728" s="12" t="s">
        <v>4915</v>
      </c>
      <c r="B4728" s="12" t="s">
        <v>9697</v>
      </c>
      <c r="C4728" s="12" t="s">
        <v>9698</v>
      </c>
      <c r="D4728" s="13" t="s">
        <v>4918</v>
      </c>
      <c r="E4728" s="13" t="s">
        <v>4939</v>
      </c>
      <c r="F4728" s="13" t="s">
        <v>9701</v>
      </c>
      <c r="G4728" s="14" t="s">
        <v>4960</v>
      </c>
      <c r="H4728" s="14"/>
      <c r="I4728" s="14"/>
      <c r="J4728" s="14" t="s">
        <v>5221</v>
      </c>
      <c r="K4728" s="16">
        <v>22.07</v>
      </c>
    </row>
    <row r="4729" spans="1:11">
      <c r="A4729" s="12" t="s">
        <v>4915</v>
      </c>
      <c r="B4729" s="12" t="s">
        <v>9697</v>
      </c>
      <c r="C4729" s="12" t="s">
        <v>9698</v>
      </c>
      <c r="D4729" s="13" t="s">
        <v>4931</v>
      </c>
      <c r="E4729" s="13" t="s">
        <v>4932</v>
      </c>
      <c r="F4729" s="13" t="s">
        <v>9702</v>
      </c>
      <c r="G4729" s="14" t="s">
        <v>4960</v>
      </c>
      <c r="H4729" s="14"/>
      <c r="I4729" s="14"/>
      <c r="J4729" s="14" t="s">
        <v>4936</v>
      </c>
      <c r="K4729" s="16">
        <v>22.07</v>
      </c>
    </row>
    <row r="4730" spans="1:11">
      <c r="A4730" s="12" t="s">
        <v>4915</v>
      </c>
      <c r="B4730" s="12" t="s">
        <v>9697</v>
      </c>
      <c r="C4730" s="12" t="s">
        <v>9698</v>
      </c>
      <c r="D4730" s="13" t="s">
        <v>4931</v>
      </c>
      <c r="E4730" s="13" t="s">
        <v>4932</v>
      </c>
      <c r="F4730" s="13" t="s">
        <v>9703</v>
      </c>
      <c r="G4730" s="14" t="s">
        <v>4921</v>
      </c>
      <c r="H4730" s="14" t="s">
        <v>5488</v>
      </c>
      <c r="I4730" s="14" t="s">
        <v>4923</v>
      </c>
      <c r="J4730" s="14" t="s">
        <v>4956</v>
      </c>
      <c r="K4730" s="16">
        <v>22.07</v>
      </c>
    </row>
    <row r="4731" spans="1:11">
      <c r="A4731" s="12" t="s">
        <v>4915</v>
      </c>
      <c r="B4731" s="12" t="s">
        <v>9697</v>
      </c>
      <c r="C4731" s="12" t="s">
        <v>9704</v>
      </c>
      <c r="D4731" s="13" t="s">
        <v>4918</v>
      </c>
      <c r="E4731" s="13" t="s">
        <v>4919</v>
      </c>
      <c r="F4731" s="13" t="s">
        <v>9705</v>
      </c>
      <c r="G4731" s="14" t="s">
        <v>4921</v>
      </c>
      <c r="H4731" s="14" t="s">
        <v>4952</v>
      </c>
      <c r="I4731" s="14" t="s">
        <v>4927</v>
      </c>
      <c r="J4731" s="14" t="s">
        <v>5051</v>
      </c>
      <c r="K4731" s="16">
        <v>10</v>
      </c>
    </row>
    <row r="4732" spans="1:11">
      <c r="A4732" s="12" t="s">
        <v>4915</v>
      </c>
      <c r="B4732" s="12" t="s">
        <v>9697</v>
      </c>
      <c r="C4732" s="12" t="s">
        <v>9704</v>
      </c>
      <c r="D4732" s="13" t="s">
        <v>4918</v>
      </c>
      <c r="E4732" s="13" t="s">
        <v>4939</v>
      </c>
      <c r="F4732" s="13" t="s">
        <v>9706</v>
      </c>
      <c r="G4732" s="14" t="s">
        <v>4921</v>
      </c>
      <c r="H4732" s="14" t="s">
        <v>4952</v>
      </c>
      <c r="I4732" s="14" t="s">
        <v>4927</v>
      </c>
      <c r="J4732" s="14" t="s">
        <v>5051</v>
      </c>
      <c r="K4732" s="16">
        <v>10</v>
      </c>
    </row>
    <row r="4733" spans="1:11">
      <c r="A4733" s="12" t="s">
        <v>4915</v>
      </c>
      <c r="B4733" s="12" t="s">
        <v>9697</v>
      </c>
      <c r="C4733" s="12" t="s">
        <v>9704</v>
      </c>
      <c r="D4733" s="13" t="s">
        <v>4931</v>
      </c>
      <c r="E4733" s="13" t="s">
        <v>4932</v>
      </c>
      <c r="F4733" s="13" t="s">
        <v>9707</v>
      </c>
      <c r="G4733" s="14" t="s">
        <v>5004</v>
      </c>
      <c r="H4733" s="14" t="s">
        <v>4966</v>
      </c>
      <c r="I4733" s="14" t="s">
        <v>4949</v>
      </c>
      <c r="J4733" s="14" t="s">
        <v>5221</v>
      </c>
      <c r="K4733" s="16">
        <v>10</v>
      </c>
    </row>
    <row r="4734" spans="1:11">
      <c r="A4734" s="12" t="s">
        <v>4915</v>
      </c>
      <c r="B4734" s="12" t="s">
        <v>9697</v>
      </c>
      <c r="C4734" s="12" t="s">
        <v>9704</v>
      </c>
      <c r="D4734" s="13" t="s">
        <v>4931</v>
      </c>
      <c r="E4734" s="13" t="s">
        <v>4932</v>
      </c>
      <c r="F4734" s="13" t="s">
        <v>9708</v>
      </c>
      <c r="G4734" s="14" t="s">
        <v>5004</v>
      </c>
      <c r="H4734" s="14" t="s">
        <v>4966</v>
      </c>
      <c r="I4734" s="14" t="s">
        <v>4949</v>
      </c>
      <c r="J4734" s="14" t="s">
        <v>5221</v>
      </c>
      <c r="K4734" s="16">
        <v>10</v>
      </c>
    </row>
    <row r="4735" spans="1:11">
      <c r="A4735" s="12" t="s">
        <v>4915</v>
      </c>
      <c r="B4735" s="12" t="s">
        <v>9697</v>
      </c>
      <c r="C4735" s="12" t="s">
        <v>9704</v>
      </c>
      <c r="D4735" s="13" t="s">
        <v>4934</v>
      </c>
      <c r="E4735" s="13" t="s">
        <v>4998</v>
      </c>
      <c r="F4735" s="13" t="s">
        <v>9709</v>
      </c>
      <c r="G4735" s="14" t="s">
        <v>4921</v>
      </c>
      <c r="H4735" s="14" t="s">
        <v>4926</v>
      </c>
      <c r="I4735" s="14" t="s">
        <v>4927</v>
      </c>
      <c r="J4735" s="14" t="s">
        <v>4974</v>
      </c>
      <c r="K4735" s="16">
        <v>10</v>
      </c>
    </row>
    <row r="4736" spans="1:11">
      <c r="A4736" s="12" t="s">
        <v>4915</v>
      </c>
      <c r="B4736" s="12" t="s">
        <v>9697</v>
      </c>
      <c r="C4736" s="12" t="s">
        <v>9704</v>
      </c>
      <c r="D4736" s="13" t="s">
        <v>4934</v>
      </c>
      <c r="E4736" s="13" t="s">
        <v>4998</v>
      </c>
      <c r="F4736" s="13" t="s">
        <v>9710</v>
      </c>
      <c r="G4736" s="14" t="s">
        <v>4921</v>
      </c>
      <c r="H4736" s="14" t="s">
        <v>4926</v>
      </c>
      <c r="I4736" s="14" t="s">
        <v>4927</v>
      </c>
      <c r="J4736" s="14" t="s">
        <v>4974</v>
      </c>
      <c r="K4736" s="16">
        <v>10</v>
      </c>
    </row>
    <row r="4737" spans="1:11">
      <c r="A4737" s="12" t="s">
        <v>4915</v>
      </c>
      <c r="B4737" s="12" t="s">
        <v>9697</v>
      </c>
      <c r="C4737" s="12" t="s">
        <v>9711</v>
      </c>
      <c r="D4737" s="13" t="s">
        <v>4918</v>
      </c>
      <c r="E4737" s="13" t="s">
        <v>4919</v>
      </c>
      <c r="F4737" s="13" t="s">
        <v>9705</v>
      </c>
      <c r="G4737" s="14" t="s">
        <v>4921</v>
      </c>
      <c r="H4737" s="14" t="s">
        <v>4952</v>
      </c>
      <c r="I4737" s="14" t="s">
        <v>4927</v>
      </c>
      <c r="J4737" s="14" t="s">
        <v>4956</v>
      </c>
      <c r="K4737" s="16">
        <v>150</v>
      </c>
    </row>
    <row r="4738" spans="1:11">
      <c r="A4738" s="12" t="s">
        <v>4915</v>
      </c>
      <c r="B4738" s="12" t="s">
        <v>9697</v>
      </c>
      <c r="C4738" s="12" t="s">
        <v>9711</v>
      </c>
      <c r="D4738" s="13" t="s">
        <v>4918</v>
      </c>
      <c r="E4738" s="13" t="s">
        <v>4939</v>
      </c>
      <c r="F4738" s="13" t="s">
        <v>9706</v>
      </c>
      <c r="G4738" s="14" t="s">
        <v>4921</v>
      </c>
      <c r="H4738" s="14" t="s">
        <v>4952</v>
      </c>
      <c r="I4738" s="14" t="s">
        <v>4927</v>
      </c>
      <c r="J4738" s="14" t="s">
        <v>4924</v>
      </c>
      <c r="K4738" s="16">
        <v>150</v>
      </c>
    </row>
    <row r="4739" spans="1:11">
      <c r="A4739" s="12" t="s">
        <v>4915</v>
      </c>
      <c r="B4739" s="12" t="s">
        <v>9697</v>
      </c>
      <c r="C4739" s="12" t="s">
        <v>9711</v>
      </c>
      <c r="D4739" s="13" t="s">
        <v>4931</v>
      </c>
      <c r="E4739" s="13" t="s">
        <v>4932</v>
      </c>
      <c r="F4739" s="13" t="s">
        <v>9712</v>
      </c>
      <c r="G4739" s="14" t="s">
        <v>5004</v>
      </c>
      <c r="H4739" s="14" t="s">
        <v>4966</v>
      </c>
      <c r="I4739" s="14" t="s">
        <v>4949</v>
      </c>
      <c r="J4739" s="14" t="s">
        <v>5221</v>
      </c>
      <c r="K4739" s="16">
        <v>150</v>
      </c>
    </row>
    <row r="4740" spans="1:11">
      <c r="A4740" s="12" t="s">
        <v>4915</v>
      </c>
      <c r="B4740" s="12" t="s">
        <v>9697</v>
      </c>
      <c r="C4740" s="12" t="s">
        <v>9711</v>
      </c>
      <c r="D4740" s="13" t="s">
        <v>4931</v>
      </c>
      <c r="E4740" s="13" t="s">
        <v>4932</v>
      </c>
      <c r="F4740" s="13" t="s">
        <v>9713</v>
      </c>
      <c r="G4740" s="14" t="s">
        <v>5004</v>
      </c>
      <c r="H4740" s="14" t="s">
        <v>4966</v>
      </c>
      <c r="I4740" s="14" t="s">
        <v>4949</v>
      </c>
      <c r="J4740" s="14" t="s">
        <v>5221</v>
      </c>
      <c r="K4740" s="16">
        <v>150</v>
      </c>
    </row>
    <row r="4741" spans="1:11">
      <c r="A4741" s="12" t="s">
        <v>4915</v>
      </c>
      <c r="B4741" s="12" t="s">
        <v>9697</v>
      </c>
      <c r="C4741" s="12" t="s">
        <v>9711</v>
      </c>
      <c r="D4741" s="13" t="s">
        <v>4934</v>
      </c>
      <c r="E4741" s="13" t="s">
        <v>4998</v>
      </c>
      <c r="F4741" s="13" t="s">
        <v>9709</v>
      </c>
      <c r="G4741" s="14" t="s">
        <v>4921</v>
      </c>
      <c r="H4741" s="14" t="s">
        <v>4926</v>
      </c>
      <c r="I4741" s="14" t="s">
        <v>4927</v>
      </c>
      <c r="J4741" s="14" t="s">
        <v>4974</v>
      </c>
      <c r="K4741" s="16">
        <v>150</v>
      </c>
    </row>
    <row r="4742" spans="1:11">
      <c r="A4742" s="12" t="s">
        <v>4915</v>
      </c>
      <c r="B4742" s="12" t="s">
        <v>9697</v>
      </c>
      <c r="C4742" s="12" t="s">
        <v>9711</v>
      </c>
      <c r="D4742" s="13" t="s">
        <v>4934</v>
      </c>
      <c r="E4742" s="13" t="s">
        <v>4998</v>
      </c>
      <c r="F4742" s="13" t="s">
        <v>9710</v>
      </c>
      <c r="G4742" s="14" t="s">
        <v>4921</v>
      </c>
      <c r="H4742" s="14" t="s">
        <v>4926</v>
      </c>
      <c r="I4742" s="14" t="s">
        <v>4927</v>
      </c>
      <c r="J4742" s="14" t="s">
        <v>4974</v>
      </c>
      <c r="K4742" s="16">
        <v>150</v>
      </c>
    </row>
    <row r="4743" spans="1:11">
      <c r="A4743" s="12" t="s">
        <v>4915</v>
      </c>
      <c r="B4743" s="12" t="s">
        <v>9697</v>
      </c>
      <c r="C4743" s="12" t="s">
        <v>9714</v>
      </c>
      <c r="D4743" s="13" t="s">
        <v>4918</v>
      </c>
      <c r="E4743" s="13" t="s">
        <v>4919</v>
      </c>
      <c r="F4743" s="13" t="s">
        <v>9715</v>
      </c>
      <c r="G4743" s="14" t="s">
        <v>4921</v>
      </c>
      <c r="H4743" s="14" t="s">
        <v>4974</v>
      </c>
      <c r="I4743" s="14" t="s">
        <v>5100</v>
      </c>
      <c r="J4743" s="14" t="s">
        <v>4936</v>
      </c>
      <c r="K4743" s="16">
        <v>300</v>
      </c>
    </row>
    <row r="4744" spans="1:11">
      <c r="A4744" s="12" t="s">
        <v>4915</v>
      </c>
      <c r="B4744" s="12" t="s">
        <v>9697</v>
      </c>
      <c r="C4744" s="12" t="s">
        <v>9714</v>
      </c>
      <c r="D4744" s="13" t="s">
        <v>4918</v>
      </c>
      <c r="E4744" s="13" t="s">
        <v>4919</v>
      </c>
      <c r="F4744" s="13" t="s">
        <v>9716</v>
      </c>
      <c r="G4744" s="14" t="s">
        <v>4921</v>
      </c>
      <c r="H4744" s="14" t="s">
        <v>5007</v>
      </c>
      <c r="I4744" s="14" t="s">
        <v>9717</v>
      </c>
      <c r="J4744" s="14" t="s">
        <v>5051</v>
      </c>
      <c r="K4744" s="16">
        <v>300</v>
      </c>
    </row>
    <row r="4745" spans="1:11">
      <c r="A4745" s="12" t="s">
        <v>4915</v>
      </c>
      <c r="B4745" s="12" t="s">
        <v>9697</v>
      </c>
      <c r="C4745" s="12" t="s">
        <v>9714</v>
      </c>
      <c r="D4745" s="13" t="s">
        <v>4918</v>
      </c>
      <c r="E4745" s="13" t="s">
        <v>4919</v>
      </c>
      <c r="F4745" s="13" t="s">
        <v>9718</v>
      </c>
      <c r="G4745" s="14" t="s">
        <v>4921</v>
      </c>
      <c r="H4745" s="14" t="s">
        <v>4966</v>
      </c>
      <c r="I4745" s="14" t="s">
        <v>4949</v>
      </c>
      <c r="J4745" s="14" t="s">
        <v>5221</v>
      </c>
      <c r="K4745" s="16">
        <v>300</v>
      </c>
    </row>
    <row r="4746" spans="1:11">
      <c r="A4746" s="12" t="s">
        <v>4915</v>
      </c>
      <c r="B4746" s="12" t="s">
        <v>9697</v>
      </c>
      <c r="C4746" s="12" t="s">
        <v>9714</v>
      </c>
      <c r="D4746" s="13" t="s">
        <v>4931</v>
      </c>
      <c r="E4746" s="13" t="s">
        <v>4932</v>
      </c>
      <c r="F4746" s="13" t="s">
        <v>9719</v>
      </c>
      <c r="G4746" s="14" t="s">
        <v>4960</v>
      </c>
      <c r="H4746" s="14"/>
      <c r="I4746" s="14"/>
      <c r="J4746" s="14" t="s">
        <v>5051</v>
      </c>
      <c r="K4746" s="16">
        <v>300</v>
      </c>
    </row>
    <row r="4747" spans="1:11">
      <c r="A4747" s="12" t="s">
        <v>4915</v>
      </c>
      <c r="B4747" s="12" t="s">
        <v>9697</v>
      </c>
      <c r="C4747" s="12" t="s">
        <v>9714</v>
      </c>
      <c r="D4747" s="13" t="s">
        <v>4940</v>
      </c>
      <c r="E4747" s="13" t="s">
        <v>4941</v>
      </c>
      <c r="F4747" s="13" t="s">
        <v>9720</v>
      </c>
      <c r="G4747" s="14" t="s">
        <v>5004</v>
      </c>
      <c r="H4747" s="14" t="s">
        <v>4936</v>
      </c>
      <c r="I4747" s="14" t="s">
        <v>6930</v>
      </c>
      <c r="J4747" s="14" t="s">
        <v>5221</v>
      </c>
      <c r="K4747" s="16">
        <v>300</v>
      </c>
    </row>
    <row r="4748" spans="1:11">
      <c r="A4748" s="12" t="s">
        <v>6863</v>
      </c>
      <c r="B4748" s="12" t="s">
        <v>9721</v>
      </c>
      <c r="C4748" s="12" t="s">
        <v>9722</v>
      </c>
      <c r="D4748" s="13" t="s">
        <v>4918</v>
      </c>
      <c r="E4748" s="13" t="s">
        <v>4919</v>
      </c>
      <c r="F4748" s="13" t="s">
        <v>9007</v>
      </c>
      <c r="G4748" s="14" t="s">
        <v>4921</v>
      </c>
      <c r="H4748" s="14" t="s">
        <v>5140</v>
      </c>
      <c r="I4748" s="14" t="s">
        <v>5834</v>
      </c>
      <c r="J4748" s="14" t="s">
        <v>4924</v>
      </c>
      <c r="K4748" s="16">
        <v>3278</v>
      </c>
    </row>
    <row r="4749" spans="1:11">
      <c r="A4749" s="12" t="s">
        <v>6863</v>
      </c>
      <c r="B4749" s="12" t="s">
        <v>9721</v>
      </c>
      <c r="C4749" s="12" t="s">
        <v>9722</v>
      </c>
      <c r="D4749" s="13" t="s">
        <v>4918</v>
      </c>
      <c r="E4749" s="13" t="s">
        <v>4939</v>
      </c>
      <c r="F4749" s="13" t="s">
        <v>9723</v>
      </c>
      <c r="G4749" s="14" t="s">
        <v>4921</v>
      </c>
      <c r="H4749" s="14" t="s">
        <v>4952</v>
      </c>
      <c r="I4749" s="14" t="s">
        <v>4927</v>
      </c>
      <c r="J4749" s="14" t="s">
        <v>4924</v>
      </c>
      <c r="K4749" s="16">
        <v>3278</v>
      </c>
    </row>
    <row r="4750" spans="1:11">
      <c r="A4750" s="12" t="s">
        <v>6863</v>
      </c>
      <c r="B4750" s="12" t="s">
        <v>9721</v>
      </c>
      <c r="C4750" s="12" t="s">
        <v>9722</v>
      </c>
      <c r="D4750" s="13" t="s">
        <v>4931</v>
      </c>
      <c r="E4750" s="13" t="s">
        <v>5089</v>
      </c>
      <c r="F4750" s="13" t="s">
        <v>9724</v>
      </c>
      <c r="G4750" s="14" t="s">
        <v>4921</v>
      </c>
      <c r="H4750" s="14" t="s">
        <v>9725</v>
      </c>
      <c r="I4750" s="14" t="s">
        <v>5126</v>
      </c>
      <c r="J4750" s="14" t="s">
        <v>4924</v>
      </c>
      <c r="K4750" s="16">
        <v>3278</v>
      </c>
    </row>
    <row r="4751" spans="1:11">
      <c r="A4751" s="12" t="s">
        <v>6863</v>
      </c>
      <c r="B4751" s="12" t="s">
        <v>9721</v>
      </c>
      <c r="C4751" s="12" t="s">
        <v>9722</v>
      </c>
      <c r="D4751" s="13" t="s">
        <v>4931</v>
      </c>
      <c r="E4751" s="13" t="s">
        <v>5089</v>
      </c>
      <c r="F4751" s="13" t="s">
        <v>9726</v>
      </c>
      <c r="G4751" s="14" t="s">
        <v>4921</v>
      </c>
      <c r="H4751" s="14" t="s">
        <v>5119</v>
      </c>
      <c r="I4751" s="14" t="s">
        <v>5126</v>
      </c>
      <c r="J4751" s="14" t="s">
        <v>4924</v>
      </c>
      <c r="K4751" s="16">
        <v>3278</v>
      </c>
    </row>
    <row r="4752" spans="1:11">
      <c r="A4752" s="12" t="s">
        <v>6863</v>
      </c>
      <c r="B4752" s="12" t="s">
        <v>9721</v>
      </c>
      <c r="C4752" s="12" t="s">
        <v>9722</v>
      </c>
      <c r="D4752" s="13" t="s">
        <v>4934</v>
      </c>
      <c r="E4752" s="13" t="s">
        <v>4998</v>
      </c>
      <c r="F4752" s="13" t="s">
        <v>5047</v>
      </c>
      <c r="G4752" s="14" t="s">
        <v>4921</v>
      </c>
      <c r="H4752" s="14" t="s">
        <v>4952</v>
      </c>
      <c r="I4752" s="14" t="s">
        <v>4927</v>
      </c>
      <c r="J4752" s="14" t="s">
        <v>4936</v>
      </c>
      <c r="K4752" s="16">
        <v>3278</v>
      </c>
    </row>
    <row r="4753" spans="1:11">
      <c r="A4753" s="12" t="s">
        <v>6863</v>
      </c>
      <c r="B4753" s="12" t="s">
        <v>9721</v>
      </c>
      <c r="C4753" s="12" t="s">
        <v>9727</v>
      </c>
      <c r="D4753" s="13" t="s">
        <v>4918</v>
      </c>
      <c r="E4753" s="13" t="s">
        <v>4919</v>
      </c>
      <c r="F4753" s="13" t="s">
        <v>9728</v>
      </c>
      <c r="G4753" s="14" t="s">
        <v>4921</v>
      </c>
      <c r="H4753" s="14" t="s">
        <v>9729</v>
      </c>
      <c r="I4753" s="14" t="s">
        <v>5109</v>
      </c>
      <c r="J4753" s="14" t="s">
        <v>4924</v>
      </c>
      <c r="K4753" s="16">
        <v>600</v>
      </c>
    </row>
    <row r="4754" spans="1:11">
      <c r="A4754" s="12" t="s">
        <v>6863</v>
      </c>
      <c r="B4754" s="12" t="s">
        <v>9721</v>
      </c>
      <c r="C4754" s="12" t="s">
        <v>9727</v>
      </c>
      <c r="D4754" s="13" t="s">
        <v>4918</v>
      </c>
      <c r="E4754" s="13" t="s">
        <v>4943</v>
      </c>
      <c r="F4754" s="13" t="s">
        <v>9730</v>
      </c>
      <c r="G4754" s="14" t="s">
        <v>4921</v>
      </c>
      <c r="H4754" s="14" t="s">
        <v>4952</v>
      </c>
      <c r="I4754" s="14" t="s">
        <v>4927</v>
      </c>
      <c r="J4754" s="14" t="s">
        <v>4924</v>
      </c>
      <c r="K4754" s="16">
        <v>600</v>
      </c>
    </row>
    <row r="4755" spans="1:11">
      <c r="A4755" s="12" t="s">
        <v>6863</v>
      </c>
      <c r="B4755" s="12" t="s">
        <v>9721</v>
      </c>
      <c r="C4755" s="12" t="s">
        <v>9727</v>
      </c>
      <c r="D4755" s="13" t="s">
        <v>4931</v>
      </c>
      <c r="E4755" s="13" t="s">
        <v>5089</v>
      </c>
      <c r="F4755" s="13" t="s">
        <v>9731</v>
      </c>
      <c r="G4755" s="14" t="s">
        <v>4921</v>
      </c>
      <c r="H4755" s="14" t="s">
        <v>9732</v>
      </c>
      <c r="I4755" s="14" t="s">
        <v>4927</v>
      </c>
      <c r="J4755" s="14" t="s">
        <v>4924</v>
      </c>
      <c r="K4755" s="16">
        <v>600</v>
      </c>
    </row>
    <row r="4756" spans="1:11">
      <c r="A4756" s="12" t="s">
        <v>6863</v>
      </c>
      <c r="B4756" s="12" t="s">
        <v>9721</v>
      </c>
      <c r="C4756" s="12" t="s">
        <v>9727</v>
      </c>
      <c r="D4756" s="13" t="s">
        <v>4931</v>
      </c>
      <c r="E4756" s="13" t="s">
        <v>4932</v>
      </c>
      <c r="F4756" s="13" t="s">
        <v>9733</v>
      </c>
      <c r="G4756" s="14" t="s">
        <v>4921</v>
      </c>
      <c r="H4756" s="14" t="s">
        <v>4952</v>
      </c>
      <c r="I4756" s="14" t="s">
        <v>4927</v>
      </c>
      <c r="J4756" s="14" t="s">
        <v>4924</v>
      </c>
      <c r="K4756" s="16">
        <v>600</v>
      </c>
    </row>
    <row r="4757" spans="1:11">
      <c r="A4757" s="12" t="s">
        <v>6863</v>
      </c>
      <c r="B4757" s="12" t="s">
        <v>9721</v>
      </c>
      <c r="C4757" s="12" t="s">
        <v>9727</v>
      </c>
      <c r="D4757" s="13" t="s">
        <v>4934</v>
      </c>
      <c r="E4757" s="13" t="s">
        <v>4998</v>
      </c>
      <c r="F4757" s="13" t="s">
        <v>9734</v>
      </c>
      <c r="G4757" s="14" t="s">
        <v>4921</v>
      </c>
      <c r="H4757" s="14" t="s">
        <v>4952</v>
      </c>
      <c r="I4757" s="14" t="s">
        <v>4927</v>
      </c>
      <c r="J4757" s="14" t="s">
        <v>4936</v>
      </c>
      <c r="K4757" s="16">
        <v>600</v>
      </c>
    </row>
    <row r="4758" spans="1:11">
      <c r="A4758" s="12" t="s">
        <v>6863</v>
      </c>
      <c r="B4758" s="12" t="s">
        <v>9721</v>
      </c>
      <c r="C4758" s="12" t="s">
        <v>9735</v>
      </c>
      <c r="D4758" s="13" t="s">
        <v>4918</v>
      </c>
      <c r="E4758" s="13" t="s">
        <v>4919</v>
      </c>
      <c r="F4758" s="13" t="s">
        <v>8246</v>
      </c>
      <c r="G4758" s="14" t="s">
        <v>4921</v>
      </c>
      <c r="H4758" s="14" t="s">
        <v>5075</v>
      </c>
      <c r="I4758" s="14" t="s">
        <v>4927</v>
      </c>
      <c r="J4758" s="14" t="s">
        <v>4924</v>
      </c>
      <c r="K4758" s="16">
        <v>600</v>
      </c>
    </row>
    <row r="4759" spans="1:11">
      <c r="A4759" s="12" t="s">
        <v>6863</v>
      </c>
      <c r="B4759" s="12" t="s">
        <v>9721</v>
      </c>
      <c r="C4759" s="12" t="s">
        <v>9735</v>
      </c>
      <c r="D4759" s="13" t="s">
        <v>4918</v>
      </c>
      <c r="E4759" s="13" t="s">
        <v>4943</v>
      </c>
      <c r="F4759" s="13" t="s">
        <v>6465</v>
      </c>
      <c r="G4759" s="14" t="s">
        <v>4921</v>
      </c>
      <c r="H4759" s="14" t="s">
        <v>5075</v>
      </c>
      <c r="I4759" s="14" t="s">
        <v>4927</v>
      </c>
      <c r="J4759" s="14" t="s">
        <v>4924</v>
      </c>
      <c r="K4759" s="16">
        <v>600</v>
      </c>
    </row>
    <row r="4760" spans="1:11">
      <c r="A4760" s="12" t="s">
        <v>6863</v>
      </c>
      <c r="B4760" s="12" t="s">
        <v>9721</v>
      </c>
      <c r="C4760" s="12" t="s">
        <v>9735</v>
      </c>
      <c r="D4760" s="13" t="s">
        <v>4931</v>
      </c>
      <c r="E4760" s="13" t="s">
        <v>4932</v>
      </c>
      <c r="F4760" s="13" t="s">
        <v>9728</v>
      </c>
      <c r="G4760" s="14" t="s">
        <v>4921</v>
      </c>
      <c r="H4760" s="14" t="s">
        <v>9729</v>
      </c>
      <c r="I4760" s="14" t="s">
        <v>5109</v>
      </c>
      <c r="J4760" s="14" t="s">
        <v>4924</v>
      </c>
      <c r="K4760" s="16">
        <v>600</v>
      </c>
    </row>
    <row r="4761" spans="1:11">
      <c r="A4761" s="12" t="s">
        <v>6863</v>
      </c>
      <c r="B4761" s="12" t="s">
        <v>9721</v>
      </c>
      <c r="C4761" s="12" t="s">
        <v>9735</v>
      </c>
      <c r="D4761" s="13" t="s">
        <v>4934</v>
      </c>
      <c r="E4761" s="13" t="s">
        <v>4998</v>
      </c>
      <c r="F4761" s="13" t="s">
        <v>5047</v>
      </c>
      <c r="G4761" s="14" t="s">
        <v>4921</v>
      </c>
      <c r="H4761" s="14" t="s">
        <v>4952</v>
      </c>
      <c r="I4761" s="14" t="s">
        <v>4927</v>
      </c>
      <c r="J4761" s="14" t="s">
        <v>4936</v>
      </c>
      <c r="K4761" s="16">
        <v>600</v>
      </c>
    </row>
    <row r="4762" spans="1:11">
      <c r="A4762" s="12" t="s">
        <v>6863</v>
      </c>
      <c r="B4762" s="12" t="s">
        <v>9721</v>
      </c>
      <c r="C4762" s="12" t="s">
        <v>9735</v>
      </c>
      <c r="D4762" s="13" t="s">
        <v>4940</v>
      </c>
      <c r="E4762" s="13" t="s">
        <v>4941</v>
      </c>
      <c r="F4762" s="13" t="s">
        <v>9736</v>
      </c>
      <c r="G4762" s="14" t="s">
        <v>4921</v>
      </c>
      <c r="H4762" s="14" t="s">
        <v>6310</v>
      </c>
      <c r="I4762" s="14" t="s">
        <v>5126</v>
      </c>
      <c r="J4762" s="14" t="s">
        <v>4924</v>
      </c>
      <c r="K4762" s="16">
        <v>600</v>
      </c>
    </row>
    <row r="4763" spans="1:11">
      <c r="A4763" s="12" t="s">
        <v>6863</v>
      </c>
      <c r="B4763" s="12" t="s">
        <v>9721</v>
      </c>
      <c r="C4763" s="12" t="s">
        <v>9737</v>
      </c>
      <c r="D4763" s="13" t="s">
        <v>4918</v>
      </c>
      <c r="E4763" s="13" t="s">
        <v>4919</v>
      </c>
      <c r="F4763" s="13" t="s">
        <v>9738</v>
      </c>
      <c r="G4763" s="14" t="s">
        <v>4921</v>
      </c>
      <c r="H4763" s="14" t="s">
        <v>9739</v>
      </c>
      <c r="I4763" s="14" t="s">
        <v>5096</v>
      </c>
      <c r="J4763" s="14" t="s">
        <v>4924</v>
      </c>
      <c r="K4763" s="16">
        <v>76</v>
      </c>
    </row>
    <row r="4764" spans="1:11">
      <c r="A4764" s="12" t="s">
        <v>6863</v>
      </c>
      <c r="B4764" s="12" t="s">
        <v>9721</v>
      </c>
      <c r="C4764" s="12" t="s">
        <v>9737</v>
      </c>
      <c r="D4764" s="13" t="s">
        <v>4918</v>
      </c>
      <c r="E4764" s="13" t="s">
        <v>4943</v>
      </c>
      <c r="F4764" s="13" t="s">
        <v>9740</v>
      </c>
      <c r="G4764" s="14" t="s">
        <v>4921</v>
      </c>
      <c r="H4764" s="14" t="s">
        <v>7519</v>
      </c>
      <c r="I4764" s="14" t="s">
        <v>5126</v>
      </c>
      <c r="J4764" s="14" t="s">
        <v>4924</v>
      </c>
      <c r="K4764" s="16">
        <v>76</v>
      </c>
    </row>
    <row r="4765" spans="1:11">
      <c r="A4765" s="12" t="s">
        <v>6863</v>
      </c>
      <c r="B4765" s="12" t="s">
        <v>9721</v>
      </c>
      <c r="C4765" s="12" t="s">
        <v>9737</v>
      </c>
      <c r="D4765" s="13" t="s">
        <v>4931</v>
      </c>
      <c r="E4765" s="13" t="s">
        <v>4932</v>
      </c>
      <c r="F4765" s="13" t="s">
        <v>9741</v>
      </c>
      <c r="G4765" s="14" t="s">
        <v>4921</v>
      </c>
      <c r="H4765" s="14" t="s">
        <v>4956</v>
      </c>
      <c r="I4765" s="14" t="s">
        <v>5126</v>
      </c>
      <c r="J4765" s="14" t="s">
        <v>4956</v>
      </c>
      <c r="K4765" s="16">
        <v>76</v>
      </c>
    </row>
    <row r="4766" spans="1:11">
      <c r="A4766" s="12" t="s">
        <v>6863</v>
      </c>
      <c r="B4766" s="12" t="s">
        <v>9721</v>
      </c>
      <c r="C4766" s="12" t="s">
        <v>9737</v>
      </c>
      <c r="D4766" s="13" t="s">
        <v>4934</v>
      </c>
      <c r="E4766" s="13" t="s">
        <v>4998</v>
      </c>
      <c r="F4766" s="13" t="s">
        <v>5047</v>
      </c>
      <c r="G4766" s="14" t="s">
        <v>4921</v>
      </c>
      <c r="H4766" s="14" t="s">
        <v>4952</v>
      </c>
      <c r="I4766" s="14" t="s">
        <v>4927</v>
      </c>
      <c r="J4766" s="14" t="s">
        <v>4936</v>
      </c>
      <c r="K4766" s="16">
        <v>76</v>
      </c>
    </row>
    <row r="4767" spans="1:11">
      <c r="A4767" s="12" t="s">
        <v>6863</v>
      </c>
      <c r="B4767" s="12" t="s">
        <v>9721</v>
      </c>
      <c r="C4767" s="12" t="s">
        <v>9737</v>
      </c>
      <c r="D4767" s="13" t="s">
        <v>4940</v>
      </c>
      <c r="E4767" s="13" t="s">
        <v>4941</v>
      </c>
      <c r="F4767" s="13" t="s">
        <v>9724</v>
      </c>
      <c r="G4767" s="14" t="s">
        <v>4921</v>
      </c>
      <c r="H4767" s="14" t="s">
        <v>7519</v>
      </c>
      <c r="I4767" s="14" t="s">
        <v>5126</v>
      </c>
      <c r="J4767" s="14" t="s">
        <v>4936</v>
      </c>
      <c r="K4767" s="16">
        <v>76</v>
      </c>
    </row>
    <row r="4768" spans="1:11">
      <c r="A4768" s="12" t="s">
        <v>6863</v>
      </c>
      <c r="B4768" s="12" t="s">
        <v>9721</v>
      </c>
      <c r="C4768" s="12" t="s">
        <v>9742</v>
      </c>
      <c r="D4768" s="13" t="s">
        <v>4918</v>
      </c>
      <c r="E4768" s="13" t="s">
        <v>4919</v>
      </c>
      <c r="F4768" s="13" t="s">
        <v>9743</v>
      </c>
      <c r="G4768" s="14" t="s">
        <v>4921</v>
      </c>
      <c r="H4768" s="14" t="s">
        <v>9744</v>
      </c>
      <c r="I4768" s="14" t="s">
        <v>5065</v>
      </c>
      <c r="J4768" s="14" t="s">
        <v>4958</v>
      </c>
      <c r="K4768" s="16">
        <v>1800</v>
      </c>
    </row>
    <row r="4769" spans="1:11">
      <c r="A4769" s="12" t="s">
        <v>6863</v>
      </c>
      <c r="B4769" s="12" t="s">
        <v>9721</v>
      </c>
      <c r="C4769" s="12" t="s">
        <v>9742</v>
      </c>
      <c r="D4769" s="13" t="s">
        <v>4918</v>
      </c>
      <c r="E4769" s="13" t="s">
        <v>4919</v>
      </c>
      <c r="F4769" s="13" t="s">
        <v>9745</v>
      </c>
      <c r="G4769" s="14" t="s">
        <v>4921</v>
      </c>
      <c r="H4769" s="14" t="s">
        <v>8585</v>
      </c>
      <c r="I4769" s="14" t="s">
        <v>5065</v>
      </c>
      <c r="J4769" s="14" t="s">
        <v>4924</v>
      </c>
      <c r="K4769" s="16">
        <v>1800</v>
      </c>
    </row>
    <row r="4770" spans="1:11">
      <c r="A4770" s="12" t="s">
        <v>6863</v>
      </c>
      <c r="B4770" s="12" t="s">
        <v>9721</v>
      </c>
      <c r="C4770" s="12" t="s">
        <v>9742</v>
      </c>
      <c r="D4770" s="13" t="s">
        <v>4931</v>
      </c>
      <c r="E4770" s="13" t="s">
        <v>4932</v>
      </c>
      <c r="F4770" s="13" t="s">
        <v>9746</v>
      </c>
      <c r="G4770" s="14" t="s">
        <v>4921</v>
      </c>
      <c r="H4770" s="14" t="s">
        <v>4952</v>
      </c>
      <c r="I4770" s="14" t="s">
        <v>4927</v>
      </c>
      <c r="J4770" s="14" t="s">
        <v>4936</v>
      </c>
      <c r="K4770" s="16">
        <v>1800</v>
      </c>
    </row>
    <row r="4771" spans="1:11">
      <c r="A4771" s="12" t="s">
        <v>6863</v>
      </c>
      <c r="B4771" s="12" t="s">
        <v>9721</v>
      </c>
      <c r="C4771" s="12" t="s">
        <v>9742</v>
      </c>
      <c r="D4771" s="13" t="s">
        <v>4931</v>
      </c>
      <c r="E4771" s="13" t="s">
        <v>4961</v>
      </c>
      <c r="F4771" s="13" t="s">
        <v>9747</v>
      </c>
      <c r="G4771" s="14" t="s">
        <v>4921</v>
      </c>
      <c r="H4771" s="14" t="s">
        <v>9371</v>
      </c>
      <c r="I4771" s="14" t="s">
        <v>5131</v>
      </c>
      <c r="J4771" s="14" t="s">
        <v>4936</v>
      </c>
      <c r="K4771" s="16">
        <v>1800</v>
      </c>
    </row>
    <row r="4772" spans="1:11">
      <c r="A4772" s="12" t="s">
        <v>6863</v>
      </c>
      <c r="B4772" s="12" t="s">
        <v>9721</v>
      </c>
      <c r="C4772" s="12" t="s">
        <v>9742</v>
      </c>
      <c r="D4772" s="13" t="s">
        <v>4934</v>
      </c>
      <c r="E4772" s="13" t="s">
        <v>4998</v>
      </c>
      <c r="F4772" s="13" t="s">
        <v>9748</v>
      </c>
      <c r="G4772" s="14" t="s">
        <v>4921</v>
      </c>
      <c r="H4772" s="14" t="s">
        <v>4926</v>
      </c>
      <c r="I4772" s="14" t="s">
        <v>4927</v>
      </c>
      <c r="J4772" s="14" t="s">
        <v>4936</v>
      </c>
      <c r="K4772" s="16">
        <v>1800</v>
      </c>
    </row>
    <row r="4773" spans="1:11">
      <c r="A4773" s="12" t="s">
        <v>6863</v>
      </c>
      <c r="B4773" s="12" t="s">
        <v>9721</v>
      </c>
      <c r="C4773" s="12" t="s">
        <v>9749</v>
      </c>
      <c r="D4773" s="13" t="s">
        <v>4918</v>
      </c>
      <c r="E4773" s="13" t="s">
        <v>4939</v>
      </c>
      <c r="F4773" s="13" t="s">
        <v>9750</v>
      </c>
      <c r="G4773" s="14" t="s">
        <v>4921</v>
      </c>
      <c r="H4773" s="14" t="s">
        <v>5075</v>
      </c>
      <c r="I4773" s="14" t="s">
        <v>4927</v>
      </c>
      <c r="J4773" s="14" t="s">
        <v>4924</v>
      </c>
      <c r="K4773" s="16">
        <v>90.9</v>
      </c>
    </row>
    <row r="4774" spans="1:11">
      <c r="A4774" s="12" t="s">
        <v>6863</v>
      </c>
      <c r="B4774" s="12" t="s">
        <v>9721</v>
      </c>
      <c r="C4774" s="12" t="s">
        <v>9749</v>
      </c>
      <c r="D4774" s="13" t="s">
        <v>4918</v>
      </c>
      <c r="E4774" s="13" t="s">
        <v>4943</v>
      </c>
      <c r="F4774" s="13" t="s">
        <v>9751</v>
      </c>
      <c r="G4774" s="14" t="s">
        <v>4921</v>
      </c>
      <c r="H4774" s="14" t="s">
        <v>5075</v>
      </c>
      <c r="I4774" s="14" t="s">
        <v>4927</v>
      </c>
      <c r="J4774" s="14" t="s">
        <v>4924</v>
      </c>
      <c r="K4774" s="16">
        <v>90.9</v>
      </c>
    </row>
    <row r="4775" spans="1:11">
      <c r="A4775" s="12" t="s">
        <v>6863</v>
      </c>
      <c r="B4775" s="12" t="s">
        <v>9721</v>
      </c>
      <c r="C4775" s="12" t="s">
        <v>9749</v>
      </c>
      <c r="D4775" s="13" t="s">
        <v>4931</v>
      </c>
      <c r="E4775" s="13" t="s">
        <v>5089</v>
      </c>
      <c r="F4775" s="13" t="s">
        <v>9752</v>
      </c>
      <c r="G4775" s="14" t="s">
        <v>4921</v>
      </c>
      <c r="H4775" s="14" t="s">
        <v>4926</v>
      </c>
      <c r="I4775" s="14" t="s">
        <v>5126</v>
      </c>
      <c r="J4775" s="14" t="s">
        <v>4956</v>
      </c>
      <c r="K4775" s="16">
        <v>90.9</v>
      </c>
    </row>
    <row r="4776" spans="1:11">
      <c r="A4776" s="12" t="s">
        <v>6863</v>
      </c>
      <c r="B4776" s="12" t="s">
        <v>9721</v>
      </c>
      <c r="C4776" s="12" t="s">
        <v>9749</v>
      </c>
      <c r="D4776" s="13" t="s">
        <v>4934</v>
      </c>
      <c r="E4776" s="13" t="s">
        <v>4998</v>
      </c>
      <c r="F4776" s="13" t="s">
        <v>5047</v>
      </c>
      <c r="G4776" s="14" t="s">
        <v>4921</v>
      </c>
      <c r="H4776" s="14" t="s">
        <v>4952</v>
      </c>
      <c r="I4776" s="14" t="s">
        <v>4927</v>
      </c>
      <c r="J4776" s="14" t="s">
        <v>4936</v>
      </c>
      <c r="K4776" s="16">
        <v>90.9</v>
      </c>
    </row>
    <row r="4777" spans="1:11">
      <c r="A4777" s="12" t="s">
        <v>6863</v>
      </c>
      <c r="B4777" s="12" t="s">
        <v>9721</v>
      </c>
      <c r="C4777" s="12" t="s">
        <v>9749</v>
      </c>
      <c r="D4777" s="13" t="s">
        <v>4940</v>
      </c>
      <c r="E4777" s="13" t="s">
        <v>4941</v>
      </c>
      <c r="F4777" s="13" t="s">
        <v>9724</v>
      </c>
      <c r="G4777" s="14" t="s">
        <v>4921</v>
      </c>
      <c r="H4777" s="14" t="s">
        <v>4926</v>
      </c>
      <c r="I4777" s="14" t="s">
        <v>5126</v>
      </c>
      <c r="J4777" s="14" t="s">
        <v>4936</v>
      </c>
      <c r="K4777" s="16">
        <v>90.9</v>
      </c>
    </row>
    <row r="4778" spans="1:11">
      <c r="A4778" s="12" t="s">
        <v>6863</v>
      </c>
      <c r="B4778" s="12" t="s">
        <v>9721</v>
      </c>
      <c r="C4778" s="12" t="s">
        <v>9753</v>
      </c>
      <c r="D4778" s="13" t="s">
        <v>4918</v>
      </c>
      <c r="E4778" s="13" t="s">
        <v>4919</v>
      </c>
      <c r="F4778" s="13" t="s">
        <v>9754</v>
      </c>
      <c r="G4778" s="14" t="s">
        <v>4921</v>
      </c>
      <c r="H4778" s="14" t="s">
        <v>4988</v>
      </c>
      <c r="I4778" s="14" t="s">
        <v>5109</v>
      </c>
      <c r="J4778" s="14" t="s">
        <v>4958</v>
      </c>
      <c r="K4778" s="16">
        <v>0.5</v>
      </c>
    </row>
    <row r="4779" spans="1:11">
      <c r="A4779" s="12" t="s">
        <v>6863</v>
      </c>
      <c r="B4779" s="12" t="s">
        <v>9721</v>
      </c>
      <c r="C4779" s="12" t="s">
        <v>9753</v>
      </c>
      <c r="D4779" s="13" t="s">
        <v>4918</v>
      </c>
      <c r="E4779" s="13" t="s">
        <v>4943</v>
      </c>
      <c r="F4779" s="13" t="s">
        <v>9755</v>
      </c>
      <c r="G4779" s="14" t="s">
        <v>4921</v>
      </c>
      <c r="H4779" s="14" t="s">
        <v>4938</v>
      </c>
      <c r="I4779" s="14" t="s">
        <v>4927</v>
      </c>
      <c r="J4779" s="14" t="s">
        <v>4924</v>
      </c>
      <c r="K4779" s="16">
        <v>0.5</v>
      </c>
    </row>
    <row r="4780" spans="1:11">
      <c r="A4780" s="12" t="s">
        <v>6863</v>
      </c>
      <c r="B4780" s="12" t="s">
        <v>9721</v>
      </c>
      <c r="C4780" s="12" t="s">
        <v>9753</v>
      </c>
      <c r="D4780" s="13" t="s">
        <v>4931</v>
      </c>
      <c r="E4780" s="13" t="s">
        <v>4961</v>
      </c>
      <c r="F4780" s="13" t="s">
        <v>9756</v>
      </c>
      <c r="G4780" s="14" t="s">
        <v>4921</v>
      </c>
      <c r="H4780" s="14" t="s">
        <v>4952</v>
      </c>
      <c r="I4780" s="14" t="s">
        <v>4927</v>
      </c>
      <c r="J4780" s="14" t="s">
        <v>4936</v>
      </c>
      <c r="K4780" s="16">
        <v>0.5</v>
      </c>
    </row>
    <row r="4781" spans="1:11">
      <c r="A4781" s="12" t="s">
        <v>6863</v>
      </c>
      <c r="B4781" s="12" t="s">
        <v>9721</v>
      </c>
      <c r="C4781" s="12" t="s">
        <v>9753</v>
      </c>
      <c r="D4781" s="13" t="s">
        <v>4931</v>
      </c>
      <c r="E4781" s="13" t="s">
        <v>4961</v>
      </c>
      <c r="F4781" s="13" t="s">
        <v>9757</v>
      </c>
      <c r="G4781" s="14" t="s">
        <v>4921</v>
      </c>
      <c r="H4781" s="14" t="s">
        <v>4938</v>
      </c>
      <c r="I4781" s="14" t="s">
        <v>4927</v>
      </c>
      <c r="J4781" s="14" t="s">
        <v>4936</v>
      </c>
      <c r="K4781" s="16">
        <v>0.5</v>
      </c>
    </row>
    <row r="4782" spans="1:11">
      <c r="A4782" s="12" t="s">
        <v>6863</v>
      </c>
      <c r="B4782" s="12" t="s">
        <v>9721</v>
      </c>
      <c r="C4782" s="12" t="s">
        <v>9753</v>
      </c>
      <c r="D4782" s="13" t="s">
        <v>4934</v>
      </c>
      <c r="E4782" s="13" t="s">
        <v>4998</v>
      </c>
      <c r="F4782" s="13" t="s">
        <v>9758</v>
      </c>
      <c r="G4782" s="14" t="s">
        <v>4921</v>
      </c>
      <c r="H4782" s="14" t="s">
        <v>4952</v>
      </c>
      <c r="I4782" s="14" t="s">
        <v>4927</v>
      </c>
      <c r="J4782" s="14" t="s">
        <v>4936</v>
      </c>
      <c r="K4782" s="16">
        <v>0.5</v>
      </c>
    </row>
    <row r="4783" spans="1:11">
      <c r="A4783" s="12" t="s">
        <v>6863</v>
      </c>
      <c r="B4783" s="12" t="s">
        <v>9721</v>
      </c>
      <c r="C4783" s="12" t="s">
        <v>9759</v>
      </c>
      <c r="D4783" s="13" t="s">
        <v>4918</v>
      </c>
      <c r="E4783" s="13" t="s">
        <v>4919</v>
      </c>
      <c r="F4783" s="13" t="s">
        <v>9760</v>
      </c>
      <c r="G4783" s="14" t="s">
        <v>4921</v>
      </c>
      <c r="H4783" s="14" t="s">
        <v>5239</v>
      </c>
      <c r="I4783" s="14" t="s">
        <v>4949</v>
      </c>
      <c r="J4783" s="14" t="s">
        <v>4924</v>
      </c>
      <c r="K4783" s="16">
        <v>60</v>
      </c>
    </row>
    <row r="4784" spans="1:11">
      <c r="A4784" s="12" t="s">
        <v>6863</v>
      </c>
      <c r="B4784" s="12" t="s">
        <v>9721</v>
      </c>
      <c r="C4784" s="12" t="s">
        <v>9759</v>
      </c>
      <c r="D4784" s="13" t="s">
        <v>4918</v>
      </c>
      <c r="E4784" s="13" t="s">
        <v>4919</v>
      </c>
      <c r="F4784" s="13" t="s">
        <v>9761</v>
      </c>
      <c r="G4784" s="14" t="s">
        <v>4921</v>
      </c>
      <c r="H4784" s="14" t="s">
        <v>5239</v>
      </c>
      <c r="I4784" s="14" t="s">
        <v>4949</v>
      </c>
      <c r="J4784" s="14" t="s">
        <v>4924</v>
      </c>
      <c r="K4784" s="16">
        <v>60</v>
      </c>
    </row>
    <row r="4785" spans="1:11">
      <c r="A4785" s="12" t="s">
        <v>6863</v>
      </c>
      <c r="B4785" s="12" t="s">
        <v>9721</v>
      </c>
      <c r="C4785" s="12" t="s">
        <v>9759</v>
      </c>
      <c r="D4785" s="13" t="s">
        <v>4931</v>
      </c>
      <c r="E4785" s="13" t="s">
        <v>4932</v>
      </c>
      <c r="F4785" s="13" t="s">
        <v>9762</v>
      </c>
      <c r="G4785" s="14" t="s">
        <v>4921</v>
      </c>
      <c r="H4785" s="14" t="s">
        <v>4926</v>
      </c>
      <c r="I4785" s="14" t="s">
        <v>4927</v>
      </c>
      <c r="J4785" s="14" t="s">
        <v>4956</v>
      </c>
      <c r="K4785" s="16">
        <v>60</v>
      </c>
    </row>
    <row r="4786" spans="1:11">
      <c r="A4786" s="12" t="s">
        <v>6863</v>
      </c>
      <c r="B4786" s="12" t="s">
        <v>9721</v>
      </c>
      <c r="C4786" s="12" t="s">
        <v>9759</v>
      </c>
      <c r="D4786" s="13" t="s">
        <v>4931</v>
      </c>
      <c r="E4786" s="13" t="s">
        <v>4961</v>
      </c>
      <c r="F4786" s="13" t="s">
        <v>7455</v>
      </c>
      <c r="G4786" s="14" t="s">
        <v>4921</v>
      </c>
      <c r="H4786" s="14" t="s">
        <v>4952</v>
      </c>
      <c r="I4786" s="14" t="s">
        <v>4927</v>
      </c>
      <c r="J4786" s="14" t="s">
        <v>4936</v>
      </c>
      <c r="K4786" s="16">
        <v>60</v>
      </c>
    </row>
    <row r="4787" spans="1:11">
      <c r="A4787" s="12" t="s">
        <v>6863</v>
      </c>
      <c r="B4787" s="12" t="s">
        <v>9721</v>
      </c>
      <c r="C4787" s="12" t="s">
        <v>9759</v>
      </c>
      <c r="D4787" s="13" t="s">
        <v>4934</v>
      </c>
      <c r="E4787" s="13" t="s">
        <v>4998</v>
      </c>
      <c r="F4787" s="13" t="s">
        <v>5047</v>
      </c>
      <c r="G4787" s="14" t="s">
        <v>4921</v>
      </c>
      <c r="H4787" s="14" t="s">
        <v>4952</v>
      </c>
      <c r="I4787" s="14" t="s">
        <v>4927</v>
      </c>
      <c r="J4787" s="14" t="s">
        <v>4936</v>
      </c>
      <c r="K4787" s="16">
        <v>60</v>
      </c>
    </row>
    <row r="4788" spans="1:11">
      <c r="A4788" s="12" t="s">
        <v>6863</v>
      </c>
      <c r="B4788" s="12" t="s">
        <v>9721</v>
      </c>
      <c r="C4788" s="12" t="s">
        <v>9763</v>
      </c>
      <c r="D4788" s="13" t="s">
        <v>4918</v>
      </c>
      <c r="E4788" s="13" t="s">
        <v>4919</v>
      </c>
      <c r="F4788" s="13" t="s">
        <v>9764</v>
      </c>
      <c r="G4788" s="14" t="s">
        <v>4921</v>
      </c>
      <c r="H4788" s="14" t="s">
        <v>4952</v>
      </c>
      <c r="I4788" s="14" t="s">
        <v>4927</v>
      </c>
      <c r="J4788" s="14" t="s">
        <v>4958</v>
      </c>
      <c r="K4788" s="16">
        <v>120</v>
      </c>
    </row>
    <row r="4789" spans="1:11">
      <c r="A4789" s="12" t="s">
        <v>6863</v>
      </c>
      <c r="B4789" s="12" t="s">
        <v>9721</v>
      </c>
      <c r="C4789" s="12" t="s">
        <v>9763</v>
      </c>
      <c r="D4789" s="13" t="s">
        <v>4918</v>
      </c>
      <c r="E4789" s="13" t="s">
        <v>4943</v>
      </c>
      <c r="F4789" s="13" t="s">
        <v>9765</v>
      </c>
      <c r="G4789" s="14" t="s">
        <v>4921</v>
      </c>
      <c r="H4789" s="14" t="s">
        <v>4952</v>
      </c>
      <c r="I4789" s="14" t="s">
        <v>4927</v>
      </c>
      <c r="J4789" s="14" t="s">
        <v>4924</v>
      </c>
      <c r="K4789" s="16">
        <v>120</v>
      </c>
    </row>
    <row r="4790" spans="1:11">
      <c r="A4790" s="12" t="s">
        <v>6863</v>
      </c>
      <c r="B4790" s="12" t="s">
        <v>9721</v>
      </c>
      <c r="C4790" s="12" t="s">
        <v>9763</v>
      </c>
      <c r="D4790" s="13" t="s">
        <v>4931</v>
      </c>
      <c r="E4790" s="13" t="s">
        <v>5089</v>
      </c>
      <c r="F4790" s="13" t="s">
        <v>9766</v>
      </c>
      <c r="G4790" s="14" t="s">
        <v>4921</v>
      </c>
      <c r="H4790" s="14" t="s">
        <v>9767</v>
      </c>
      <c r="I4790" s="14" t="s">
        <v>4927</v>
      </c>
      <c r="J4790" s="14" t="s">
        <v>4936</v>
      </c>
      <c r="K4790" s="16">
        <v>120</v>
      </c>
    </row>
    <row r="4791" spans="1:11">
      <c r="A4791" s="12" t="s">
        <v>6863</v>
      </c>
      <c r="B4791" s="12" t="s">
        <v>9721</v>
      </c>
      <c r="C4791" s="12" t="s">
        <v>9763</v>
      </c>
      <c r="D4791" s="13" t="s">
        <v>4931</v>
      </c>
      <c r="E4791" s="13" t="s">
        <v>4932</v>
      </c>
      <c r="F4791" s="13" t="s">
        <v>9768</v>
      </c>
      <c r="G4791" s="14" t="s">
        <v>4921</v>
      </c>
      <c r="H4791" s="14" t="s">
        <v>4966</v>
      </c>
      <c r="I4791" s="14" t="s">
        <v>4927</v>
      </c>
      <c r="J4791" s="14" t="s">
        <v>4936</v>
      </c>
      <c r="K4791" s="16">
        <v>120</v>
      </c>
    </row>
    <row r="4792" spans="1:11">
      <c r="A4792" s="12" t="s">
        <v>6863</v>
      </c>
      <c r="B4792" s="12" t="s">
        <v>9721</v>
      </c>
      <c r="C4792" s="12" t="s">
        <v>9763</v>
      </c>
      <c r="D4792" s="13" t="s">
        <v>4934</v>
      </c>
      <c r="E4792" s="13" t="s">
        <v>4998</v>
      </c>
      <c r="F4792" s="13" t="s">
        <v>5047</v>
      </c>
      <c r="G4792" s="14" t="s">
        <v>4921</v>
      </c>
      <c r="H4792" s="14" t="s">
        <v>4952</v>
      </c>
      <c r="I4792" s="14" t="s">
        <v>4927</v>
      </c>
      <c r="J4792" s="14" t="s">
        <v>4936</v>
      </c>
      <c r="K4792" s="16">
        <v>120</v>
      </c>
    </row>
    <row r="4793" spans="1:11">
      <c r="A4793" s="12" t="s">
        <v>6863</v>
      </c>
      <c r="B4793" s="12" t="s">
        <v>9721</v>
      </c>
      <c r="C4793" s="12" t="s">
        <v>9769</v>
      </c>
      <c r="D4793" s="13" t="s">
        <v>4918</v>
      </c>
      <c r="E4793" s="13" t="s">
        <v>4919</v>
      </c>
      <c r="F4793" s="13" t="s">
        <v>9770</v>
      </c>
      <c r="G4793" s="14" t="s">
        <v>4921</v>
      </c>
      <c r="H4793" s="14" t="s">
        <v>9771</v>
      </c>
      <c r="I4793" s="14" t="s">
        <v>5109</v>
      </c>
      <c r="J4793" s="14" t="s">
        <v>4958</v>
      </c>
      <c r="K4793" s="16">
        <v>20</v>
      </c>
    </row>
    <row r="4794" spans="1:11">
      <c r="A4794" s="12" t="s">
        <v>6863</v>
      </c>
      <c r="B4794" s="12" t="s">
        <v>9721</v>
      </c>
      <c r="C4794" s="12" t="s">
        <v>9769</v>
      </c>
      <c r="D4794" s="13" t="s">
        <v>4918</v>
      </c>
      <c r="E4794" s="13" t="s">
        <v>4939</v>
      </c>
      <c r="F4794" s="13" t="s">
        <v>9772</v>
      </c>
      <c r="G4794" s="14" t="s">
        <v>4921</v>
      </c>
      <c r="H4794" s="14" t="s">
        <v>4926</v>
      </c>
      <c r="I4794" s="14" t="s">
        <v>4927</v>
      </c>
      <c r="J4794" s="14" t="s">
        <v>5221</v>
      </c>
      <c r="K4794" s="16">
        <v>20</v>
      </c>
    </row>
    <row r="4795" spans="1:11">
      <c r="A4795" s="12" t="s">
        <v>6863</v>
      </c>
      <c r="B4795" s="12" t="s">
        <v>9721</v>
      </c>
      <c r="C4795" s="12" t="s">
        <v>9769</v>
      </c>
      <c r="D4795" s="13" t="s">
        <v>4931</v>
      </c>
      <c r="E4795" s="13" t="s">
        <v>4932</v>
      </c>
      <c r="F4795" s="13" t="s">
        <v>9724</v>
      </c>
      <c r="G4795" s="14" t="s">
        <v>4921</v>
      </c>
      <c r="H4795" s="14" t="s">
        <v>4952</v>
      </c>
      <c r="I4795" s="14" t="s">
        <v>4927</v>
      </c>
      <c r="J4795" s="14" t="s">
        <v>4924</v>
      </c>
      <c r="K4795" s="16">
        <v>20</v>
      </c>
    </row>
    <row r="4796" spans="1:11">
      <c r="A4796" s="12" t="s">
        <v>6863</v>
      </c>
      <c r="B4796" s="12" t="s">
        <v>9721</v>
      </c>
      <c r="C4796" s="12" t="s">
        <v>9769</v>
      </c>
      <c r="D4796" s="13" t="s">
        <v>4931</v>
      </c>
      <c r="E4796" s="13" t="s">
        <v>4932</v>
      </c>
      <c r="F4796" s="13" t="s">
        <v>9773</v>
      </c>
      <c r="G4796" s="14" t="s">
        <v>4921</v>
      </c>
      <c r="H4796" s="14" t="s">
        <v>4952</v>
      </c>
      <c r="I4796" s="14" t="s">
        <v>4927</v>
      </c>
      <c r="J4796" s="14" t="s">
        <v>4936</v>
      </c>
      <c r="K4796" s="16">
        <v>20</v>
      </c>
    </row>
    <row r="4797" spans="1:11">
      <c r="A4797" s="12" t="s">
        <v>6863</v>
      </c>
      <c r="B4797" s="12" t="s">
        <v>9721</v>
      </c>
      <c r="C4797" s="12" t="s">
        <v>9769</v>
      </c>
      <c r="D4797" s="13" t="s">
        <v>4934</v>
      </c>
      <c r="E4797" s="13" t="s">
        <v>4998</v>
      </c>
      <c r="F4797" s="13" t="s">
        <v>9774</v>
      </c>
      <c r="G4797" s="14" t="s">
        <v>4921</v>
      </c>
      <c r="H4797" s="14" t="s">
        <v>4952</v>
      </c>
      <c r="I4797" s="14" t="s">
        <v>4927</v>
      </c>
      <c r="J4797" s="14" t="s">
        <v>4974</v>
      </c>
      <c r="K4797" s="16">
        <v>20</v>
      </c>
    </row>
    <row r="4798" spans="1:11">
      <c r="A4798" s="12" t="s">
        <v>6863</v>
      </c>
      <c r="B4798" s="12" t="s">
        <v>9721</v>
      </c>
      <c r="C4798" s="12" t="s">
        <v>9775</v>
      </c>
      <c r="D4798" s="13" t="s">
        <v>4918</v>
      </c>
      <c r="E4798" s="13" t="s">
        <v>4939</v>
      </c>
      <c r="F4798" s="13" t="s">
        <v>9723</v>
      </c>
      <c r="G4798" s="14" t="s">
        <v>4921</v>
      </c>
      <c r="H4798" s="14" t="s">
        <v>4926</v>
      </c>
      <c r="I4798" s="14" t="s">
        <v>4927</v>
      </c>
      <c r="J4798" s="14" t="s">
        <v>4924</v>
      </c>
      <c r="K4798" s="16">
        <v>1175</v>
      </c>
    </row>
    <row r="4799" spans="1:11">
      <c r="A4799" s="12" t="s">
        <v>6863</v>
      </c>
      <c r="B4799" s="12" t="s">
        <v>9721</v>
      </c>
      <c r="C4799" s="12" t="s">
        <v>9775</v>
      </c>
      <c r="D4799" s="13" t="s">
        <v>4918</v>
      </c>
      <c r="E4799" s="13" t="s">
        <v>4943</v>
      </c>
      <c r="F4799" s="13" t="s">
        <v>6465</v>
      </c>
      <c r="G4799" s="14" t="s">
        <v>4921</v>
      </c>
      <c r="H4799" s="14" t="s">
        <v>5075</v>
      </c>
      <c r="I4799" s="14" t="s">
        <v>4927</v>
      </c>
      <c r="J4799" s="14" t="s">
        <v>4924</v>
      </c>
      <c r="K4799" s="16">
        <v>1175</v>
      </c>
    </row>
    <row r="4800" spans="1:11">
      <c r="A4800" s="12" t="s">
        <v>6863</v>
      </c>
      <c r="B4800" s="12" t="s">
        <v>9721</v>
      </c>
      <c r="C4800" s="12" t="s">
        <v>9775</v>
      </c>
      <c r="D4800" s="13" t="s">
        <v>4931</v>
      </c>
      <c r="E4800" s="13" t="s">
        <v>4932</v>
      </c>
      <c r="F4800" s="13" t="s">
        <v>9776</v>
      </c>
      <c r="G4800" s="14" t="s">
        <v>4921</v>
      </c>
      <c r="H4800" s="14" t="s">
        <v>9777</v>
      </c>
      <c r="I4800" s="14" t="s">
        <v>5834</v>
      </c>
      <c r="J4800" s="14" t="s">
        <v>4924</v>
      </c>
      <c r="K4800" s="16">
        <v>1175</v>
      </c>
    </row>
    <row r="4801" spans="1:11">
      <c r="A4801" s="12" t="s">
        <v>6863</v>
      </c>
      <c r="B4801" s="12" t="s">
        <v>9721</v>
      </c>
      <c r="C4801" s="12" t="s">
        <v>9775</v>
      </c>
      <c r="D4801" s="13" t="s">
        <v>4934</v>
      </c>
      <c r="E4801" s="13" t="s">
        <v>4998</v>
      </c>
      <c r="F4801" s="13" t="s">
        <v>9748</v>
      </c>
      <c r="G4801" s="14" t="s">
        <v>4921</v>
      </c>
      <c r="H4801" s="14" t="s">
        <v>4952</v>
      </c>
      <c r="I4801" s="14" t="s">
        <v>4927</v>
      </c>
      <c r="J4801" s="14" t="s">
        <v>4936</v>
      </c>
      <c r="K4801" s="16">
        <v>1175</v>
      </c>
    </row>
    <row r="4802" spans="1:11">
      <c r="A4802" s="12" t="s">
        <v>6863</v>
      </c>
      <c r="B4802" s="12" t="s">
        <v>9721</v>
      </c>
      <c r="C4802" s="12" t="s">
        <v>9775</v>
      </c>
      <c r="D4802" s="13" t="s">
        <v>4940</v>
      </c>
      <c r="E4802" s="13" t="s">
        <v>4941</v>
      </c>
      <c r="F4802" s="13" t="s">
        <v>9724</v>
      </c>
      <c r="G4802" s="14" t="s">
        <v>4921</v>
      </c>
      <c r="H4802" s="14" t="s">
        <v>9778</v>
      </c>
      <c r="I4802" s="14" t="s">
        <v>5126</v>
      </c>
      <c r="J4802" s="14" t="s">
        <v>4924</v>
      </c>
      <c r="K4802" s="16">
        <v>1175</v>
      </c>
    </row>
    <row r="4803" spans="1:11">
      <c r="A4803" s="12" t="s">
        <v>6863</v>
      </c>
      <c r="B4803" s="12" t="s">
        <v>9721</v>
      </c>
      <c r="C4803" s="12" t="s">
        <v>9779</v>
      </c>
      <c r="D4803" s="13" t="s">
        <v>4918</v>
      </c>
      <c r="E4803" s="13" t="s">
        <v>4919</v>
      </c>
      <c r="F4803" s="13" t="s">
        <v>9780</v>
      </c>
      <c r="G4803" s="14" t="s">
        <v>4921</v>
      </c>
      <c r="H4803" s="14" t="s">
        <v>9729</v>
      </c>
      <c r="I4803" s="14" t="s">
        <v>4927</v>
      </c>
      <c r="J4803" s="14" t="s">
        <v>4924</v>
      </c>
      <c r="K4803" s="16">
        <v>3434</v>
      </c>
    </row>
    <row r="4804" spans="1:11">
      <c r="A4804" s="12" t="s">
        <v>6863</v>
      </c>
      <c r="B4804" s="12" t="s">
        <v>9721</v>
      </c>
      <c r="C4804" s="12" t="s">
        <v>9779</v>
      </c>
      <c r="D4804" s="13" t="s">
        <v>4918</v>
      </c>
      <c r="E4804" s="13" t="s">
        <v>4919</v>
      </c>
      <c r="F4804" s="13" t="s">
        <v>9781</v>
      </c>
      <c r="G4804" s="14" t="s">
        <v>4921</v>
      </c>
      <c r="H4804" s="14" t="s">
        <v>9729</v>
      </c>
      <c r="I4804" s="14" t="s">
        <v>5109</v>
      </c>
      <c r="J4804" s="14" t="s">
        <v>4924</v>
      </c>
      <c r="K4804" s="16">
        <v>3434</v>
      </c>
    </row>
    <row r="4805" spans="1:11">
      <c r="A4805" s="12" t="s">
        <v>6863</v>
      </c>
      <c r="B4805" s="12" t="s">
        <v>9721</v>
      </c>
      <c r="C4805" s="12" t="s">
        <v>9779</v>
      </c>
      <c r="D4805" s="13" t="s">
        <v>4931</v>
      </c>
      <c r="E4805" s="13" t="s">
        <v>5089</v>
      </c>
      <c r="F4805" s="13" t="s">
        <v>9782</v>
      </c>
      <c r="G4805" s="14" t="s">
        <v>4921</v>
      </c>
      <c r="H4805" s="14" t="s">
        <v>5580</v>
      </c>
      <c r="I4805" s="14" t="s">
        <v>4927</v>
      </c>
      <c r="J4805" s="14" t="s">
        <v>4924</v>
      </c>
      <c r="K4805" s="16">
        <v>3434</v>
      </c>
    </row>
    <row r="4806" spans="1:11">
      <c r="A4806" s="12" t="s">
        <v>6863</v>
      </c>
      <c r="B4806" s="12" t="s">
        <v>9721</v>
      </c>
      <c r="C4806" s="12" t="s">
        <v>9779</v>
      </c>
      <c r="D4806" s="13" t="s">
        <v>4931</v>
      </c>
      <c r="E4806" s="13" t="s">
        <v>4932</v>
      </c>
      <c r="F4806" s="13" t="s">
        <v>9783</v>
      </c>
      <c r="G4806" s="14" t="s">
        <v>4921</v>
      </c>
      <c r="H4806" s="14" t="s">
        <v>5105</v>
      </c>
      <c r="I4806" s="14" t="s">
        <v>4927</v>
      </c>
      <c r="J4806" s="14" t="s">
        <v>4924</v>
      </c>
      <c r="K4806" s="16">
        <v>3434</v>
      </c>
    </row>
    <row r="4807" spans="1:11">
      <c r="A4807" s="12" t="s">
        <v>6863</v>
      </c>
      <c r="B4807" s="12" t="s">
        <v>9721</v>
      </c>
      <c r="C4807" s="12" t="s">
        <v>9779</v>
      </c>
      <c r="D4807" s="13" t="s">
        <v>4934</v>
      </c>
      <c r="E4807" s="13" t="s">
        <v>4998</v>
      </c>
      <c r="F4807" s="13" t="s">
        <v>9734</v>
      </c>
      <c r="G4807" s="14" t="s">
        <v>4921</v>
      </c>
      <c r="H4807" s="14" t="s">
        <v>5105</v>
      </c>
      <c r="I4807" s="14" t="s">
        <v>4927</v>
      </c>
      <c r="J4807" s="14" t="s">
        <v>4936</v>
      </c>
      <c r="K4807" s="16">
        <v>3434</v>
      </c>
    </row>
    <row r="4808" spans="1:11">
      <c r="A4808" s="12" t="s">
        <v>6863</v>
      </c>
      <c r="B4808" s="12" t="s">
        <v>9721</v>
      </c>
      <c r="C4808" s="12" t="s">
        <v>9784</v>
      </c>
      <c r="D4808" s="13" t="s">
        <v>4918</v>
      </c>
      <c r="E4808" s="13" t="s">
        <v>4919</v>
      </c>
      <c r="F4808" s="13" t="s">
        <v>9785</v>
      </c>
      <c r="G4808" s="14" t="s">
        <v>4921</v>
      </c>
      <c r="H4808" s="14" t="s">
        <v>4966</v>
      </c>
      <c r="I4808" s="14" t="s">
        <v>4949</v>
      </c>
      <c r="J4808" s="14" t="s">
        <v>4958</v>
      </c>
      <c r="K4808" s="16">
        <v>450</v>
      </c>
    </row>
    <row r="4809" spans="1:11">
      <c r="A4809" s="12" t="s">
        <v>6863</v>
      </c>
      <c r="B4809" s="12" t="s">
        <v>9721</v>
      </c>
      <c r="C4809" s="12" t="s">
        <v>9784</v>
      </c>
      <c r="D4809" s="13" t="s">
        <v>4918</v>
      </c>
      <c r="E4809" s="13" t="s">
        <v>4919</v>
      </c>
      <c r="F4809" s="13" t="s">
        <v>9786</v>
      </c>
      <c r="G4809" s="14" t="s">
        <v>4921</v>
      </c>
      <c r="H4809" s="14" t="s">
        <v>4926</v>
      </c>
      <c r="I4809" s="14" t="s">
        <v>4927</v>
      </c>
      <c r="J4809" s="14" t="s">
        <v>4924</v>
      </c>
      <c r="K4809" s="16">
        <v>450</v>
      </c>
    </row>
    <row r="4810" spans="1:11">
      <c r="A4810" s="12" t="s">
        <v>6863</v>
      </c>
      <c r="B4810" s="12" t="s">
        <v>9721</v>
      </c>
      <c r="C4810" s="12" t="s">
        <v>9784</v>
      </c>
      <c r="D4810" s="13" t="s">
        <v>4931</v>
      </c>
      <c r="E4810" s="13" t="s">
        <v>4932</v>
      </c>
      <c r="F4810" s="13" t="s">
        <v>9787</v>
      </c>
      <c r="G4810" s="14" t="s">
        <v>4921</v>
      </c>
      <c r="H4810" s="14" t="s">
        <v>5140</v>
      </c>
      <c r="I4810" s="14" t="s">
        <v>4927</v>
      </c>
      <c r="J4810" s="14" t="s">
        <v>5221</v>
      </c>
      <c r="K4810" s="16">
        <v>450</v>
      </c>
    </row>
    <row r="4811" spans="1:11">
      <c r="A4811" s="12" t="s">
        <v>6863</v>
      </c>
      <c r="B4811" s="12" t="s">
        <v>9721</v>
      </c>
      <c r="C4811" s="12" t="s">
        <v>9784</v>
      </c>
      <c r="D4811" s="13" t="s">
        <v>4931</v>
      </c>
      <c r="E4811" s="13" t="s">
        <v>4932</v>
      </c>
      <c r="F4811" s="13" t="s">
        <v>9788</v>
      </c>
      <c r="G4811" s="14" t="s">
        <v>4921</v>
      </c>
      <c r="H4811" s="14" t="s">
        <v>5137</v>
      </c>
      <c r="I4811" s="14" t="s">
        <v>4947</v>
      </c>
      <c r="J4811" s="14" t="s">
        <v>4936</v>
      </c>
      <c r="K4811" s="16">
        <v>450</v>
      </c>
    </row>
    <row r="4812" spans="1:11">
      <c r="A4812" s="12" t="s">
        <v>6863</v>
      </c>
      <c r="B4812" s="12" t="s">
        <v>9721</v>
      </c>
      <c r="C4812" s="12" t="s">
        <v>9784</v>
      </c>
      <c r="D4812" s="13" t="s">
        <v>4934</v>
      </c>
      <c r="E4812" s="13" t="s">
        <v>4998</v>
      </c>
      <c r="F4812" s="13" t="s">
        <v>9789</v>
      </c>
      <c r="G4812" s="14" t="s">
        <v>4921</v>
      </c>
      <c r="H4812" s="14" t="s">
        <v>5324</v>
      </c>
      <c r="I4812" s="14" t="s">
        <v>4927</v>
      </c>
      <c r="J4812" s="14" t="s">
        <v>4974</v>
      </c>
      <c r="K4812" s="16">
        <v>450</v>
      </c>
    </row>
    <row r="4813" spans="1:11">
      <c r="A4813" s="12" t="s">
        <v>6863</v>
      </c>
      <c r="B4813" s="12" t="s">
        <v>9721</v>
      </c>
      <c r="C4813" s="12" t="s">
        <v>9790</v>
      </c>
      <c r="D4813" s="13" t="s">
        <v>4918</v>
      </c>
      <c r="E4813" s="13" t="s">
        <v>4919</v>
      </c>
      <c r="F4813" s="13" t="s">
        <v>9791</v>
      </c>
      <c r="G4813" s="14" t="s">
        <v>4921</v>
      </c>
      <c r="H4813" s="14" t="s">
        <v>9777</v>
      </c>
      <c r="I4813" s="14" t="s">
        <v>5834</v>
      </c>
      <c r="J4813" s="14" t="s">
        <v>4958</v>
      </c>
      <c r="K4813" s="16">
        <v>30</v>
      </c>
    </row>
    <row r="4814" spans="1:11">
      <c r="A4814" s="12" t="s">
        <v>6863</v>
      </c>
      <c r="B4814" s="12" t="s">
        <v>9721</v>
      </c>
      <c r="C4814" s="12" t="s">
        <v>9790</v>
      </c>
      <c r="D4814" s="13" t="s">
        <v>4918</v>
      </c>
      <c r="E4814" s="13" t="s">
        <v>5112</v>
      </c>
      <c r="F4814" s="13" t="s">
        <v>9792</v>
      </c>
      <c r="G4814" s="14" t="s">
        <v>4921</v>
      </c>
      <c r="H4814" s="14" t="s">
        <v>4952</v>
      </c>
      <c r="I4814" s="14" t="s">
        <v>4927</v>
      </c>
      <c r="J4814" s="14" t="s">
        <v>4936</v>
      </c>
      <c r="K4814" s="16">
        <v>30</v>
      </c>
    </row>
    <row r="4815" spans="1:11">
      <c r="A4815" s="12" t="s">
        <v>6863</v>
      </c>
      <c r="B4815" s="12" t="s">
        <v>9721</v>
      </c>
      <c r="C4815" s="12" t="s">
        <v>9790</v>
      </c>
      <c r="D4815" s="13" t="s">
        <v>4931</v>
      </c>
      <c r="E4815" s="13" t="s">
        <v>4932</v>
      </c>
      <c r="F4815" s="13" t="s">
        <v>9793</v>
      </c>
      <c r="G4815" s="14" t="s">
        <v>4921</v>
      </c>
      <c r="H4815" s="14" t="s">
        <v>4952</v>
      </c>
      <c r="I4815" s="14" t="s">
        <v>4927</v>
      </c>
      <c r="J4815" s="14" t="s">
        <v>4924</v>
      </c>
      <c r="K4815" s="16">
        <v>30</v>
      </c>
    </row>
    <row r="4816" spans="1:11">
      <c r="A4816" s="12" t="s">
        <v>6863</v>
      </c>
      <c r="B4816" s="12" t="s">
        <v>9721</v>
      </c>
      <c r="C4816" s="12" t="s">
        <v>9790</v>
      </c>
      <c r="D4816" s="13" t="s">
        <v>4934</v>
      </c>
      <c r="E4816" s="13" t="s">
        <v>5132</v>
      </c>
      <c r="F4816" s="13" t="s">
        <v>9794</v>
      </c>
      <c r="G4816" s="14" t="s">
        <v>4921</v>
      </c>
      <c r="H4816" s="14" t="s">
        <v>4952</v>
      </c>
      <c r="I4816" s="14" t="s">
        <v>4927</v>
      </c>
      <c r="J4816" s="14" t="s">
        <v>4936</v>
      </c>
      <c r="K4816" s="16">
        <v>30</v>
      </c>
    </row>
    <row r="4817" spans="1:11">
      <c r="A4817" s="12" t="s">
        <v>6863</v>
      </c>
      <c r="B4817" s="12" t="s">
        <v>9721</v>
      </c>
      <c r="C4817" s="12" t="s">
        <v>9790</v>
      </c>
      <c r="D4817" s="13" t="s">
        <v>4940</v>
      </c>
      <c r="E4817" s="13" t="s">
        <v>5018</v>
      </c>
      <c r="F4817" s="13" t="s">
        <v>9106</v>
      </c>
      <c r="G4817" s="14" t="s">
        <v>4921</v>
      </c>
      <c r="H4817" s="14" t="s">
        <v>4952</v>
      </c>
      <c r="I4817" s="14" t="s">
        <v>4927</v>
      </c>
      <c r="J4817" s="14" t="s">
        <v>4936</v>
      </c>
      <c r="K4817" s="16">
        <v>30</v>
      </c>
    </row>
    <row r="4818" spans="1:11">
      <c r="A4818" s="12" t="s">
        <v>6863</v>
      </c>
      <c r="B4818" s="12" t="s">
        <v>9721</v>
      </c>
      <c r="C4818" s="12" t="s">
        <v>9795</v>
      </c>
      <c r="D4818" s="13" t="s">
        <v>4918</v>
      </c>
      <c r="E4818" s="13" t="s">
        <v>4919</v>
      </c>
      <c r="F4818" s="13" t="s">
        <v>9796</v>
      </c>
      <c r="G4818" s="14" t="s">
        <v>4921</v>
      </c>
      <c r="H4818" s="14" t="s">
        <v>4966</v>
      </c>
      <c r="I4818" s="14" t="s">
        <v>5012</v>
      </c>
      <c r="J4818" s="14" t="s">
        <v>4924</v>
      </c>
      <c r="K4818" s="16">
        <v>38.2899</v>
      </c>
    </row>
    <row r="4819" spans="1:11">
      <c r="A4819" s="12" t="s">
        <v>6863</v>
      </c>
      <c r="B4819" s="12" t="s">
        <v>9721</v>
      </c>
      <c r="C4819" s="12" t="s">
        <v>9795</v>
      </c>
      <c r="D4819" s="13" t="s">
        <v>4918</v>
      </c>
      <c r="E4819" s="13" t="s">
        <v>4943</v>
      </c>
      <c r="F4819" s="13" t="s">
        <v>9797</v>
      </c>
      <c r="G4819" s="14" t="s">
        <v>4921</v>
      </c>
      <c r="H4819" s="14" t="s">
        <v>5075</v>
      </c>
      <c r="I4819" s="14" t="s">
        <v>4927</v>
      </c>
      <c r="J4819" s="14" t="s">
        <v>4924</v>
      </c>
      <c r="K4819" s="16">
        <v>38.2899</v>
      </c>
    </row>
    <row r="4820" spans="1:11">
      <c r="A4820" s="12" t="s">
        <v>6863</v>
      </c>
      <c r="B4820" s="12" t="s">
        <v>9721</v>
      </c>
      <c r="C4820" s="12" t="s">
        <v>9795</v>
      </c>
      <c r="D4820" s="13" t="s">
        <v>4931</v>
      </c>
      <c r="E4820" s="13" t="s">
        <v>4932</v>
      </c>
      <c r="F4820" s="13" t="s">
        <v>9798</v>
      </c>
      <c r="G4820" s="14" t="s">
        <v>4921</v>
      </c>
      <c r="H4820" s="14" t="s">
        <v>5075</v>
      </c>
      <c r="I4820" s="14" t="s">
        <v>4927</v>
      </c>
      <c r="J4820" s="14" t="s">
        <v>4924</v>
      </c>
      <c r="K4820" s="16">
        <v>38.2899</v>
      </c>
    </row>
    <row r="4821" spans="1:11">
      <c r="A4821" s="12" t="s">
        <v>6863</v>
      </c>
      <c r="B4821" s="12" t="s">
        <v>9721</v>
      </c>
      <c r="C4821" s="12" t="s">
        <v>9795</v>
      </c>
      <c r="D4821" s="13" t="s">
        <v>4931</v>
      </c>
      <c r="E4821" s="13" t="s">
        <v>4961</v>
      </c>
      <c r="F4821" s="13" t="s">
        <v>9799</v>
      </c>
      <c r="G4821" s="14" t="s">
        <v>4921</v>
      </c>
      <c r="H4821" s="14" t="s">
        <v>5075</v>
      </c>
      <c r="I4821" s="14" t="s">
        <v>4927</v>
      </c>
      <c r="J4821" s="14" t="s">
        <v>4924</v>
      </c>
      <c r="K4821" s="16">
        <v>38.2899</v>
      </c>
    </row>
    <row r="4822" spans="1:11">
      <c r="A4822" s="12" t="s">
        <v>6863</v>
      </c>
      <c r="B4822" s="12" t="s">
        <v>9721</v>
      </c>
      <c r="C4822" s="12" t="s">
        <v>9795</v>
      </c>
      <c r="D4822" s="13" t="s">
        <v>4934</v>
      </c>
      <c r="E4822" s="13" t="s">
        <v>4998</v>
      </c>
      <c r="F4822" s="13" t="s">
        <v>4998</v>
      </c>
      <c r="G4822" s="14" t="s">
        <v>4921</v>
      </c>
      <c r="H4822" s="14" t="s">
        <v>6237</v>
      </c>
      <c r="I4822" s="14" t="s">
        <v>4927</v>
      </c>
      <c r="J4822" s="14" t="s">
        <v>4936</v>
      </c>
      <c r="K4822" s="16">
        <v>38.2899</v>
      </c>
    </row>
    <row r="4823" spans="1:11">
      <c r="A4823" s="12" t="s">
        <v>9800</v>
      </c>
      <c r="B4823" s="12" t="s">
        <v>9801</v>
      </c>
      <c r="C4823" s="12" t="s">
        <v>9802</v>
      </c>
      <c r="D4823" s="13" t="s">
        <v>4918</v>
      </c>
      <c r="E4823" s="13" t="s">
        <v>4919</v>
      </c>
      <c r="F4823" s="13" t="s">
        <v>5933</v>
      </c>
      <c r="G4823" s="14" t="s">
        <v>4921</v>
      </c>
      <c r="H4823" s="14" t="s">
        <v>5119</v>
      </c>
      <c r="I4823" s="14" t="s">
        <v>5131</v>
      </c>
      <c r="J4823" s="14" t="s">
        <v>4924</v>
      </c>
      <c r="K4823" s="16">
        <v>5</v>
      </c>
    </row>
    <row r="4824" spans="1:11">
      <c r="A4824" s="12" t="s">
        <v>9800</v>
      </c>
      <c r="B4824" s="12" t="s">
        <v>9801</v>
      </c>
      <c r="C4824" s="12" t="s">
        <v>9802</v>
      </c>
      <c r="D4824" s="13" t="s">
        <v>4918</v>
      </c>
      <c r="E4824" s="13" t="s">
        <v>4919</v>
      </c>
      <c r="F4824" s="13" t="s">
        <v>9803</v>
      </c>
      <c r="G4824" s="14" t="s">
        <v>4942</v>
      </c>
      <c r="H4824" s="14" t="s">
        <v>4966</v>
      </c>
      <c r="I4824" s="14" t="s">
        <v>4923</v>
      </c>
      <c r="J4824" s="14" t="s">
        <v>4924</v>
      </c>
      <c r="K4824" s="16">
        <v>5</v>
      </c>
    </row>
    <row r="4825" spans="1:11">
      <c r="A4825" s="12" t="s">
        <v>9800</v>
      </c>
      <c r="B4825" s="12" t="s">
        <v>9801</v>
      </c>
      <c r="C4825" s="12" t="s">
        <v>9802</v>
      </c>
      <c r="D4825" s="13" t="s">
        <v>4918</v>
      </c>
      <c r="E4825" s="13" t="s">
        <v>4939</v>
      </c>
      <c r="F4825" s="13" t="s">
        <v>9804</v>
      </c>
      <c r="G4825" s="14" t="s">
        <v>6000</v>
      </c>
      <c r="H4825" s="14" t="s">
        <v>4952</v>
      </c>
      <c r="I4825" s="14" t="s">
        <v>4927</v>
      </c>
      <c r="J4825" s="14" t="s">
        <v>4924</v>
      </c>
      <c r="K4825" s="16">
        <v>5</v>
      </c>
    </row>
    <row r="4826" spans="1:11">
      <c r="A4826" s="12" t="s">
        <v>9800</v>
      </c>
      <c r="B4826" s="12" t="s">
        <v>9801</v>
      </c>
      <c r="C4826" s="12" t="s">
        <v>9802</v>
      </c>
      <c r="D4826" s="13" t="s">
        <v>4931</v>
      </c>
      <c r="E4826" s="13" t="s">
        <v>5089</v>
      </c>
      <c r="F4826" s="13" t="s">
        <v>9805</v>
      </c>
      <c r="G4826" s="14" t="s">
        <v>5004</v>
      </c>
      <c r="H4826" s="14" t="s">
        <v>4974</v>
      </c>
      <c r="I4826" s="14" t="s">
        <v>5126</v>
      </c>
      <c r="J4826" s="14" t="s">
        <v>4924</v>
      </c>
      <c r="K4826" s="16">
        <v>5</v>
      </c>
    </row>
    <row r="4827" spans="1:11">
      <c r="A4827" s="12" t="s">
        <v>9800</v>
      </c>
      <c r="B4827" s="12" t="s">
        <v>9801</v>
      </c>
      <c r="C4827" s="12" t="s">
        <v>9802</v>
      </c>
      <c r="D4827" s="13" t="s">
        <v>4934</v>
      </c>
      <c r="E4827" s="13" t="s">
        <v>4998</v>
      </c>
      <c r="F4827" s="13" t="s">
        <v>9806</v>
      </c>
      <c r="G4827" s="14" t="s">
        <v>6000</v>
      </c>
      <c r="H4827" s="14" t="s">
        <v>6050</v>
      </c>
      <c r="I4827" s="14" t="s">
        <v>4927</v>
      </c>
      <c r="J4827" s="14" t="s">
        <v>4936</v>
      </c>
      <c r="K4827" s="16">
        <v>5</v>
      </c>
    </row>
    <row r="4828" spans="1:11">
      <c r="A4828" s="12" t="s">
        <v>9800</v>
      </c>
      <c r="B4828" s="12" t="s">
        <v>9801</v>
      </c>
      <c r="C4828" s="12" t="s">
        <v>9807</v>
      </c>
      <c r="D4828" s="13" t="s">
        <v>4918</v>
      </c>
      <c r="E4828" s="13" t="s">
        <v>4919</v>
      </c>
      <c r="F4828" s="13" t="s">
        <v>9808</v>
      </c>
      <c r="G4828" s="14" t="s">
        <v>5004</v>
      </c>
      <c r="H4828" s="14" t="s">
        <v>9809</v>
      </c>
      <c r="I4828" s="14" t="s">
        <v>5126</v>
      </c>
      <c r="J4828" s="14" t="s">
        <v>4956</v>
      </c>
      <c r="K4828" s="16">
        <v>26.7195</v>
      </c>
    </row>
    <row r="4829" spans="1:11">
      <c r="A4829" s="12" t="s">
        <v>9800</v>
      </c>
      <c r="B4829" s="12" t="s">
        <v>9801</v>
      </c>
      <c r="C4829" s="12" t="s">
        <v>9807</v>
      </c>
      <c r="D4829" s="13" t="s">
        <v>4918</v>
      </c>
      <c r="E4829" s="13" t="s">
        <v>4943</v>
      </c>
      <c r="F4829" s="13" t="s">
        <v>9810</v>
      </c>
      <c r="G4829" s="14" t="s">
        <v>5004</v>
      </c>
      <c r="H4829" s="14" t="s">
        <v>5119</v>
      </c>
      <c r="I4829" s="14" t="s">
        <v>5122</v>
      </c>
      <c r="J4829" s="14" t="s">
        <v>4924</v>
      </c>
      <c r="K4829" s="16">
        <v>26.7195</v>
      </c>
    </row>
    <row r="4830" spans="1:11">
      <c r="A4830" s="12" t="s">
        <v>9800</v>
      </c>
      <c r="B4830" s="12" t="s">
        <v>9801</v>
      </c>
      <c r="C4830" s="12" t="s">
        <v>9807</v>
      </c>
      <c r="D4830" s="13" t="s">
        <v>4931</v>
      </c>
      <c r="E4830" s="13" t="s">
        <v>5089</v>
      </c>
      <c r="F4830" s="13" t="s">
        <v>9811</v>
      </c>
      <c r="G4830" s="14" t="s">
        <v>5004</v>
      </c>
      <c r="H4830" s="14" t="s">
        <v>4966</v>
      </c>
      <c r="I4830" s="14" t="s">
        <v>4947</v>
      </c>
      <c r="J4830" s="14" t="s">
        <v>4924</v>
      </c>
      <c r="K4830" s="16">
        <v>26.7195</v>
      </c>
    </row>
    <row r="4831" spans="1:11">
      <c r="A4831" s="12" t="s">
        <v>9800</v>
      </c>
      <c r="B4831" s="12" t="s">
        <v>9801</v>
      </c>
      <c r="C4831" s="12" t="s">
        <v>9807</v>
      </c>
      <c r="D4831" s="13" t="s">
        <v>4931</v>
      </c>
      <c r="E4831" s="13" t="s">
        <v>4961</v>
      </c>
      <c r="F4831" s="13" t="s">
        <v>9812</v>
      </c>
      <c r="G4831" s="14" t="s">
        <v>4921</v>
      </c>
      <c r="H4831" s="14" t="s">
        <v>4974</v>
      </c>
      <c r="I4831" s="14" t="s">
        <v>5573</v>
      </c>
      <c r="J4831" s="14" t="s">
        <v>4936</v>
      </c>
      <c r="K4831" s="16">
        <v>26.7195</v>
      </c>
    </row>
    <row r="4832" spans="1:11">
      <c r="A4832" s="12" t="s">
        <v>9800</v>
      </c>
      <c r="B4832" s="12" t="s">
        <v>9801</v>
      </c>
      <c r="C4832" s="12" t="s">
        <v>9807</v>
      </c>
      <c r="D4832" s="13" t="s">
        <v>4934</v>
      </c>
      <c r="E4832" s="13" t="s">
        <v>4934</v>
      </c>
      <c r="F4832" s="13" t="s">
        <v>9813</v>
      </c>
      <c r="G4832" s="14" t="s">
        <v>4921</v>
      </c>
      <c r="H4832" s="14" t="s">
        <v>5670</v>
      </c>
      <c r="I4832" s="14" t="s">
        <v>4927</v>
      </c>
      <c r="J4832" s="14" t="s">
        <v>4936</v>
      </c>
      <c r="K4832" s="16">
        <v>26.7195</v>
      </c>
    </row>
    <row r="4833" spans="1:11">
      <c r="A4833" s="12" t="s">
        <v>9800</v>
      </c>
      <c r="B4833" s="12" t="s">
        <v>9801</v>
      </c>
      <c r="C4833" s="12" t="s">
        <v>9814</v>
      </c>
      <c r="D4833" s="13" t="s">
        <v>4918</v>
      </c>
      <c r="E4833" s="13" t="s">
        <v>4919</v>
      </c>
      <c r="F4833" s="13" t="s">
        <v>9815</v>
      </c>
      <c r="G4833" s="14" t="s">
        <v>4942</v>
      </c>
      <c r="H4833" s="14" t="s">
        <v>4922</v>
      </c>
      <c r="I4833" s="14" t="s">
        <v>5427</v>
      </c>
      <c r="J4833" s="14" t="s">
        <v>4924</v>
      </c>
      <c r="K4833" s="16">
        <v>10.6</v>
      </c>
    </row>
    <row r="4834" spans="1:11">
      <c r="A4834" s="12" t="s">
        <v>9800</v>
      </c>
      <c r="B4834" s="12" t="s">
        <v>9801</v>
      </c>
      <c r="C4834" s="12" t="s">
        <v>9814</v>
      </c>
      <c r="D4834" s="13" t="s">
        <v>4918</v>
      </c>
      <c r="E4834" s="13" t="s">
        <v>4919</v>
      </c>
      <c r="F4834" s="13" t="s">
        <v>9816</v>
      </c>
      <c r="G4834" s="14" t="s">
        <v>4921</v>
      </c>
      <c r="H4834" s="14" t="s">
        <v>4922</v>
      </c>
      <c r="I4834" s="14" t="s">
        <v>4947</v>
      </c>
      <c r="J4834" s="14" t="s">
        <v>4924</v>
      </c>
      <c r="K4834" s="16">
        <v>10.6</v>
      </c>
    </row>
    <row r="4835" spans="1:11">
      <c r="A4835" s="12" t="s">
        <v>9800</v>
      </c>
      <c r="B4835" s="12" t="s">
        <v>9801</v>
      </c>
      <c r="C4835" s="12" t="s">
        <v>9814</v>
      </c>
      <c r="D4835" s="13" t="s">
        <v>4918</v>
      </c>
      <c r="E4835" s="13" t="s">
        <v>5112</v>
      </c>
      <c r="F4835" s="13" t="s">
        <v>9817</v>
      </c>
      <c r="G4835" s="14" t="s">
        <v>4942</v>
      </c>
      <c r="H4835" s="14" t="s">
        <v>4922</v>
      </c>
      <c r="I4835" s="14" t="s">
        <v>5427</v>
      </c>
      <c r="J4835" s="14" t="s">
        <v>4924</v>
      </c>
      <c r="K4835" s="16">
        <v>10.6</v>
      </c>
    </row>
    <row r="4836" spans="1:11">
      <c r="A4836" s="12" t="s">
        <v>9800</v>
      </c>
      <c r="B4836" s="12" t="s">
        <v>9801</v>
      </c>
      <c r="C4836" s="12" t="s">
        <v>9814</v>
      </c>
      <c r="D4836" s="13" t="s">
        <v>4931</v>
      </c>
      <c r="E4836" s="13" t="s">
        <v>5083</v>
      </c>
      <c r="F4836" s="13" t="s">
        <v>9818</v>
      </c>
      <c r="G4836" s="14" t="s">
        <v>4942</v>
      </c>
      <c r="H4836" s="14" t="s">
        <v>4938</v>
      </c>
      <c r="I4836" s="14" t="s">
        <v>4927</v>
      </c>
      <c r="J4836" s="14" t="s">
        <v>4924</v>
      </c>
      <c r="K4836" s="16">
        <v>10.6</v>
      </c>
    </row>
    <row r="4837" spans="1:11">
      <c r="A4837" s="12" t="s">
        <v>9800</v>
      </c>
      <c r="B4837" s="12" t="s">
        <v>9801</v>
      </c>
      <c r="C4837" s="12" t="s">
        <v>9814</v>
      </c>
      <c r="D4837" s="13" t="s">
        <v>4934</v>
      </c>
      <c r="E4837" s="13" t="s">
        <v>4934</v>
      </c>
      <c r="F4837" s="13" t="s">
        <v>5093</v>
      </c>
      <c r="G4837" s="14" t="s">
        <v>4921</v>
      </c>
      <c r="H4837" s="14" t="s">
        <v>6050</v>
      </c>
      <c r="I4837" s="14" t="s">
        <v>4927</v>
      </c>
      <c r="J4837" s="14" t="s">
        <v>4936</v>
      </c>
      <c r="K4837" s="16">
        <v>10.6</v>
      </c>
    </row>
    <row r="4838" spans="1:11">
      <c r="A4838" s="12" t="s">
        <v>9800</v>
      </c>
      <c r="B4838" s="12" t="s">
        <v>9801</v>
      </c>
      <c r="C4838" s="12" t="s">
        <v>9819</v>
      </c>
      <c r="D4838" s="13" t="s">
        <v>4918</v>
      </c>
      <c r="E4838" s="13" t="s">
        <v>4919</v>
      </c>
      <c r="F4838" s="13" t="s">
        <v>9820</v>
      </c>
      <c r="G4838" s="14" t="s">
        <v>4921</v>
      </c>
      <c r="H4838" s="14" t="s">
        <v>4926</v>
      </c>
      <c r="I4838" s="14" t="s">
        <v>5065</v>
      </c>
      <c r="J4838" s="14" t="s">
        <v>4924</v>
      </c>
      <c r="K4838" s="16">
        <v>5</v>
      </c>
    </row>
    <row r="4839" spans="1:11">
      <c r="A4839" s="12" t="s">
        <v>9800</v>
      </c>
      <c r="B4839" s="12" t="s">
        <v>9801</v>
      </c>
      <c r="C4839" s="12" t="s">
        <v>9819</v>
      </c>
      <c r="D4839" s="13" t="s">
        <v>4918</v>
      </c>
      <c r="E4839" s="13" t="s">
        <v>4919</v>
      </c>
      <c r="F4839" s="13" t="s">
        <v>9821</v>
      </c>
      <c r="G4839" s="14" t="s">
        <v>4921</v>
      </c>
      <c r="H4839" s="14" t="s">
        <v>5119</v>
      </c>
      <c r="I4839" s="14" t="s">
        <v>5065</v>
      </c>
      <c r="J4839" s="14" t="s">
        <v>4936</v>
      </c>
      <c r="K4839" s="16">
        <v>5</v>
      </c>
    </row>
    <row r="4840" spans="1:11">
      <c r="A4840" s="12" t="s">
        <v>9800</v>
      </c>
      <c r="B4840" s="12" t="s">
        <v>9801</v>
      </c>
      <c r="C4840" s="12" t="s">
        <v>9819</v>
      </c>
      <c r="D4840" s="13" t="s">
        <v>4918</v>
      </c>
      <c r="E4840" s="13" t="s">
        <v>4939</v>
      </c>
      <c r="F4840" s="13" t="s">
        <v>9822</v>
      </c>
      <c r="G4840" s="14" t="s">
        <v>4921</v>
      </c>
      <c r="H4840" s="14" t="s">
        <v>4952</v>
      </c>
      <c r="I4840" s="14" t="s">
        <v>4927</v>
      </c>
      <c r="J4840" s="14" t="s">
        <v>4924</v>
      </c>
      <c r="K4840" s="16">
        <v>5</v>
      </c>
    </row>
    <row r="4841" spans="1:11">
      <c r="A4841" s="12" t="s">
        <v>9800</v>
      </c>
      <c r="B4841" s="12" t="s">
        <v>9801</v>
      </c>
      <c r="C4841" s="12" t="s">
        <v>9819</v>
      </c>
      <c r="D4841" s="13" t="s">
        <v>4931</v>
      </c>
      <c r="E4841" s="13" t="s">
        <v>4932</v>
      </c>
      <c r="F4841" s="13" t="s">
        <v>9823</v>
      </c>
      <c r="G4841" s="14" t="s">
        <v>4921</v>
      </c>
      <c r="H4841" s="14" t="s">
        <v>4926</v>
      </c>
      <c r="I4841" s="14" t="s">
        <v>4927</v>
      </c>
      <c r="J4841" s="14" t="s">
        <v>4924</v>
      </c>
      <c r="K4841" s="16">
        <v>5</v>
      </c>
    </row>
    <row r="4842" spans="1:11">
      <c r="A4842" s="12" t="s">
        <v>9800</v>
      </c>
      <c r="B4842" s="12" t="s">
        <v>9801</v>
      </c>
      <c r="C4842" s="12" t="s">
        <v>9819</v>
      </c>
      <c r="D4842" s="13" t="s">
        <v>4931</v>
      </c>
      <c r="E4842" s="13" t="s">
        <v>5083</v>
      </c>
      <c r="F4842" s="13" t="s">
        <v>9824</v>
      </c>
      <c r="G4842" s="14" t="s">
        <v>4921</v>
      </c>
      <c r="H4842" s="14" t="s">
        <v>4926</v>
      </c>
      <c r="I4842" s="14" t="s">
        <v>4927</v>
      </c>
      <c r="J4842" s="14" t="s">
        <v>4936</v>
      </c>
      <c r="K4842" s="16">
        <v>5</v>
      </c>
    </row>
    <row r="4843" spans="1:11">
      <c r="A4843" s="12" t="s">
        <v>9800</v>
      </c>
      <c r="B4843" s="12" t="s">
        <v>9801</v>
      </c>
      <c r="C4843" s="12" t="s">
        <v>9819</v>
      </c>
      <c r="D4843" s="13" t="s">
        <v>4934</v>
      </c>
      <c r="E4843" s="13" t="s">
        <v>4934</v>
      </c>
      <c r="F4843" s="13" t="s">
        <v>9825</v>
      </c>
      <c r="G4843" s="14" t="s">
        <v>4921</v>
      </c>
      <c r="H4843" s="14" t="s">
        <v>4926</v>
      </c>
      <c r="I4843" s="14" t="s">
        <v>4927</v>
      </c>
      <c r="J4843" s="14" t="s">
        <v>4936</v>
      </c>
      <c r="K4843" s="16">
        <v>5</v>
      </c>
    </row>
    <row r="4844" spans="1:11">
      <c r="A4844" s="12" t="s">
        <v>9800</v>
      </c>
      <c r="B4844" s="12" t="s">
        <v>9801</v>
      </c>
      <c r="C4844" s="12" t="s">
        <v>9826</v>
      </c>
      <c r="D4844" s="13" t="s">
        <v>4918</v>
      </c>
      <c r="E4844" s="13" t="s">
        <v>4919</v>
      </c>
      <c r="F4844" s="13" t="s">
        <v>9827</v>
      </c>
      <c r="G4844" s="14" t="s">
        <v>4921</v>
      </c>
      <c r="H4844" s="14" t="s">
        <v>4974</v>
      </c>
      <c r="I4844" s="14" t="s">
        <v>6869</v>
      </c>
      <c r="J4844" s="14" t="s">
        <v>4936</v>
      </c>
      <c r="K4844" s="16">
        <v>18</v>
      </c>
    </row>
    <row r="4845" spans="1:11">
      <c r="A4845" s="12" t="s">
        <v>9800</v>
      </c>
      <c r="B4845" s="12" t="s">
        <v>9801</v>
      </c>
      <c r="C4845" s="12" t="s">
        <v>9826</v>
      </c>
      <c r="D4845" s="13" t="s">
        <v>4918</v>
      </c>
      <c r="E4845" s="13" t="s">
        <v>4919</v>
      </c>
      <c r="F4845" s="13" t="s">
        <v>9828</v>
      </c>
      <c r="G4845" s="14" t="s">
        <v>4942</v>
      </c>
      <c r="H4845" s="14" t="s">
        <v>5110</v>
      </c>
      <c r="I4845" s="14" t="s">
        <v>6869</v>
      </c>
      <c r="J4845" s="14" t="s">
        <v>4924</v>
      </c>
      <c r="K4845" s="16">
        <v>18</v>
      </c>
    </row>
    <row r="4846" spans="1:11">
      <c r="A4846" s="12" t="s">
        <v>9800</v>
      </c>
      <c r="B4846" s="12" t="s">
        <v>9801</v>
      </c>
      <c r="C4846" s="12" t="s">
        <v>9826</v>
      </c>
      <c r="D4846" s="13" t="s">
        <v>4918</v>
      </c>
      <c r="E4846" s="13" t="s">
        <v>4919</v>
      </c>
      <c r="F4846" s="13" t="s">
        <v>9829</v>
      </c>
      <c r="G4846" s="14" t="s">
        <v>4921</v>
      </c>
      <c r="H4846" s="14" t="s">
        <v>5056</v>
      </c>
      <c r="I4846" s="14" t="s">
        <v>6869</v>
      </c>
      <c r="J4846" s="14" t="s">
        <v>4956</v>
      </c>
      <c r="K4846" s="16">
        <v>18</v>
      </c>
    </row>
    <row r="4847" spans="1:11">
      <c r="A4847" s="12" t="s">
        <v>9800</v>
      </c>
      <c r="B4847" s="12" t="s">
        <v>9801</v>
      </c>
      <c r="C4847" s="12" t="s">
        <v>9826</v>
      </c>
      <c r="D4847" s="13" t="s">
        <v>4931</v>
      </c>
      <c r="E4847" s="13" t="s">
        <v>5089</v>
      </c>
      <c r="F4847" s="13" t="s">
        <v>9830</v>
      </c>
      <c r="G4847" s="14" t="s">
        <v>4942</v>
      </c>
      <c r="H4847" s="14" t="s">
        <v>5075</v>
      </c>
      <c r="I4847" s="14" t="s">
        <v>4927</v>
      </c>
      <c r="J4847" s="14" t="s">
        <v>4936</v>
      </c>
      <c r="K4847" s="16">
        <v>18</v>
      </c>
    </row>
    <row r="4848" spans="1:11">
      <c r="A4848" s="12" t="s">
        <v>9800</v>
      </c>
      <c r="B4848" s="12" t="s">
        <v>9801</v>
      </c>
      <c r="C4848" s="12" t="s">
        <v>9826</v>
      </c>
      <c r="D4848" s="13" t="s">
        <v>4931</v>
      </c>
      <c r="E4848" s="13" t="s">
        <v>5083</v>
      </c>
      <c r="F4848" s="13" t="s">
        <v>9831</v>
      </c>
      <c r="G4848" s="14" t="s">
        <v>4921</v>
      </c>
      <c r="H4848" s="14" t="s">
        <v>4988</v>
      </c>
      <c r="I4848" s="14" t="s">
        <v>5573</v>
      </c>
      <c r="J4848" s="14" t="s">
        <v>4936</v>
      </c>
      <c r="K4848" s="16">
        <v>18</v>
      </c>
    </row>
    <row r="4849" spans="1:11">
      <c r="A4849" s="12" t="s">
        <v>9800</v>
      </c>
      <c r="B4849" s="12" t="s">
        <v>9801</v>
      </c>
      <c r="C4849" s="12" t="s">
        <v>9826</v>
      </c>
      <c r="D4849" s="13" t="s">
        <v>4934</v>
      </c>
      <c r="E4849" s="13" t="s">
        <v>4934</v>
      </c>
      <c r="F4849" s="13" t="s">
        <v>9832</v>
      </c>
      <c r="G4849" s="14" t="s">
        <v>4921</v>
      </c>
      <c r="H4849" s="14" t="s">
        <v>4926</v>
      </c>
      <c r="I4849" s="14" t="s">
        <v>4927</v>
      </c>
      <c r="J4849" s="14" t="s">
        <v>4936</v>
      </c>
      <c r="K4849" s="16">
        <v>18</v>
      </c>
    </row>
    <row r="4850" spans="1:11">
      <c r="A4850" s="12" t="s">
        <v>9800</v>
      </c>
      <c r="B4850" s="12" t="s">
        <v>9801</v>
      </c>
      <c r="C4850" s="12" t="s">
        <v>9833</v>
      </c>
      <c r="D4850" s="13" t="s">
        <v>4918</v>
      </c>
      <c r="E4850" s="13" t="s">
        <v>4919</v>
      </c>
      <c r="F4850" s="13" t="s">
        <v>9834</v>
      </c>
      <c r="G4850" s="14" t="s">
        <v>4942</v>
      </c>
      <c r="H4850" s="14" t="s">
        <v>4974</v>
      </c>
      <c r="I4850" s="14" t="s">
        <v>6869</v>
      </c>
      <c r="J4850" s="14" t="s">
        <v>4924</v>
      </c>
      <c r="K4850" s="16">
        <v>5</v>
      </c>
    </row>
    <row r="4851" spans="1:11">
      <c r="A4851" s="12" t="s">
        <v>9800</v>
      </c>
      <c r="B4851" s="12" t="s">
        <v>9801</v>
      </c>
      <c r="C4851" s="12" t="s">
        <v>9833</v>
      </c>
      <c r="D4851" s="13" t="s">
        <v>4918</v>
      </c>
      <c r="E4851" s="13" t="s">
        <v>4919</v>
      </c>
      <c r="F4851" s="13" t="s">
        <v>9666</v>
      </c>
      <c r="G4851" s="14" t="s">
        <v>4942</v>
      </c>
      <c r="H4851" s="14" t="s">
        <v>4966</v>
      </c>
      <c r="I4851" s="14" t="s">
        <v>4947</v>
      </c>
      <c r="J4851" s="14" t="s">
        <v>4924</v>
      </c>
      <c r="K4851" s="16">
        <v>5</v>
      </c>
    </row>
    <row r="4852" spans="1:11">
      <c r="A4852" s="12" t="s">
        <v>9800</v>
      </c>
      <c r="B4852" s="12" t="s">
        <v>9801</v>
      </c>
      <c r="C4852" s="12" t="s">
        <v>9833</v>
      </c>
      <c r="D4852" s="13" t="s">
        <v>4931</v>
      </c>
      <c r="E4852" s="13" t="s">
        <v>4932</v>
      </c>
      <c r="F4852" s="13" t="s">
        <v>9835</v>
      </c>
      <c r="G4852" s="14" t="s">
        <v>4921</v>
      </c>
      <c r="H4852" s="14" t="s">
        <v>4926</v>
      </c>
      <c r="I4852" s="14" t="s">
        <v>4927</v>
      </c>
      <c r="J4852" s="14" t="s">
        <v>4924</v>
      </c>
      <c r="K4852" s="16">
        <v>5</v>
      </c>
    </row>
    <row r="4853" spans="1:11">
      <c r="A4853" s="12" t="s">
        <v>9800</v>
      </c>
      <c r="B4853" s="12" t="s">
        <v>9801</v>
      </c>
      <c r="C4853" s="12" t="s">
        <v>9833</v>
      </c>
      <c r="D4853" s="13" t="s">
        <v>4931</v>
      </c>
      <c r="E4853" s="13" t="s">
        <v>4932</v>
      </c>
      <c r="F4853" s="13" t="s">
        <v>9836</v>
      </c>
      <c r="G4853" s="14" t="s">
        <v>4921</v>
      </c>
      <c r="H4853" s="14" t="s">
        <v>4926</v>
      </c>
      <c r="I4853" s="14" t="s">
        <v>4927</v>
      </c>
      <c r="J4853" s="14" t="s">
        <v>4924</v>
      </c>
      <c r="K4853" s="16">
        <v>5</v>
      </c>
    </row>
    <row r="4854" spans="1:11">
      <c r="A4854" s="12" t="s">
        <v>9800</v>
      </c>
      <c r="B4854" s="12" t="s">
        <v>9801</v>
      </c>
      <c r="C4854" s="12" t="s">
        <v>9833</v>
      </c>
      <c r="D4854" s="13" t="s">
        <v>4934</v>
      </c>
      <c r="E4854" s="13" t="s">
        <v>4934</v>
      </c>
      <c r="F4854" s="13" t="s">
        <v>9837</v>
      </c>
      <c r="G4854" s="14" t="s">
        <v>4921</v>
      </c>
      <c r="H4854" s="14" t="s">
        <v>4926</v>
      </c>
      <c r="I4854" s="14" t="s">
        <v>4927</v>
      </c>
      <c r="J4854" s="14" t="s">
        <v>4936</v>
      </c>
      <c r="K4854" s="16">
        <v>5</v>
      </c>
    </row>
    <row r="4855" spans="1:11">
      <c r="A4855" s="12" t="s">
        <v>9800</v>
      </c>
      <c r="B4855" s="12" t="s">
        <v>9801</v>
      </c>
      <c r="C4855" s="12" t="s">
        <v>9838</v>
      </c>
      <c r="D4855" s="13" t="s">
        <v>4918</v>
      </c>
      <c r="E4855" s="13" t="s">
        <v>4919</v>
      </c>
      <c r="F4855" s="13" t="s">
        <v>9839</v>
      </c>
      <c r="G4855" s="14" t="s">
        <v>4942</v>
      </c>
      <c r="H4855" s="14" t="s">
        <v>4922</v>
      </c>
      <c r="I4855" s="14" t="s">
        <v>5427</v>
      </c>
      <c r="J4855" s="14" t="s">
        <v>4924</v>
      </c>
      <c r="K4855" s="16">
        <v>10</v>
      </c>
    </row>
    <row r="4856" spans="1:11">
      <c r="A4856" s="12" t="s">
        <v>9800</v>
      </c>
      <c r="B4856" s="12" t="s">
        <v>9801</v>
      </c>
      <c r="C4856" s="12" t="s">
        <v>9838</v>
      </c>
      <c r="D4856" s="13" t="s">
        <v>4918</v>
      </c>
      <c r="E4856" s="13" t="s">
        <v>4919</v>
      </c>
      <c r="F4856" s="13" t="s">
        <v>9840</v>
      </c>
      <c r="G4856" s="14" t="s">
        <v>4921</v>
      </c>
      <c r="H4856" s="14" t="s">
        <v>4926</v>
      </c>
      <c r="I4856" s="14" t="s">
        <v>4927</v>
      </c>
      <c r="J4856" s="14" t="s">
        <v>4924</v>
      </c>
      <c r="K4856" s="16">
        <v>10</v>
      </c>
    </row>
    <row r="4857" spans="1:11">
      <c r="A4857" s="12" t="s">
        <v>9800</v>
      </c>
      <c r="B4857" s="12" t="s">
        <v>9801</v>
      </c>
      <c r="C4857" s="12" t="s">
        <v>9838</v>
      </c>
      <c r="D4857" s="13" t="s">
        <v>4931</v>
      </c>
      <c r="E4857" s="13" t="s">
        <v>5089</v>
      </c>
      <c r="F4857" s="13" t="s">
        <v>9811</v>
      </c>
      <c r="G4857" s="14" t="s">
        <v>5004</v>
      </c>
      <c r="H4857" s="14" t="s">
        <v>4966</v>
      </c>
      <c r="I4857" s="14" t="s">
        <v>4947</v>
      </c>
      <c r="J4857" s="14" t="s">
        <v>4924</v>
      </c>
      <c r="K4857" s="16">
        <v>10</v>
      </c>
    </row>
    <row r="4858" spans="1:11">
      <c r="A4858" s="12" t="s">
        <v>9800</v>
      </c>
      <c r="B4858" s="12" t="s">
        <v>9801</v>
      </c>
      <c r="C4858" s="12" t="s">
        <v>9838</v>
      </c>
      <c r="D4858" s="13" t="s">
        <v>4931</v>
      </c>
      <c r="E4858" s="13" t="s">
        <v>5089</v>
      </c>
      <c r="F4858" s="13" t="s">
        <v>9841</v>
      </c>
      <c r="G4858" s="14" t="s">
        <v>4921</v>
      </c>
      <c r="H4858" s="14" t="s">
        <v>5891</v>
      </c>
      <c r="I4858" s="14" t="s">
        <v>4927</v>
      </c>
      <c r="J4858" s="14" t="s">
        <v>4924</v>
      </c>
      <c r="K4858" s="16">
        <v>10</v>
      </c>
    </row>
    <row r="4859" spans="1:11">
      <c r="A4859" s="12" t="s">
        <v>9800</v>
      </c>
      <c r="B4859" s="12" t="s">
        <v>9801</v>
      </c>
      <c r="C4859" s="12" t="s">
        <v>9838</v>
      </c>
      <c r="D4859" s="13" t="s">
        <v>4934</v>
      </c>
      <c r="E4859" s="13" t="s">
        <v>4934</v>
      </c>
      <c r="F4859" s="13" t="s">
        <v>5093</v>
      </c>
      <c r="G4859" s="14" t="s">
        <v>4921</v>
      </c>
      <c r="H4859" s="14" t="s">
        <v>4926</v>
      </c>
      <c r="I4859" s="14" t="s">
        <v>4927</v>
      </c>
      <c r="J4859" s="14" t="s">
        <v>4936</v>
      </c>
      <c r="K4859" s="16">
        <v>10</v>
      </c>
    </row>
    <row r="4860" spans="1:11">
      <c r="A4860" s="12" t="s">
        <v>9800</v>
      </c>
      <c r="B4860" s="12" t="s">
        <v>9801</v>
      </c>
      <c r="C4860" s="12" t="s">
        <v>9842</v>
      </c>
      <c r="D4860" s="13" t="s">
        <v>4918</v>
      </c>
      <c r="E4860" s="13" t="s">
        <v>4919</v>
      </c>
      <c r="F4860" s="13" t="s">
        <v>9843</v>
      </c>
      <c r="G4860" s="14" t="s">
        <v>4942</v>
      </c>
      <c r="H4860" s="14" t="s">
        <v>4922</v>
      </c>
      <c r="I4860" s="14" t="s">
        <v>4947</v>
      </c>
      <c r="J4860" s="14" t="s">
        <v>4924</v>
      </c>
      <c r="K4860" s="16">
        <v>10</v>
      </c>
    </row>
    <row r="4861" spans="1:11">
      <c r="A4861" s="12" t="s">
        <v>9800</v>
      </c>
      <c r="B4861" s="12" t="s">
        <v>9801</v>
      </c>
      <c r="C4861" s="12" t="s">
        <v>9842</v>
      </c>
      <c r="D4861" s="13" t="s">
        <v>4918</v>
      </c>
      <c r="E4861" s="13" t="s">
        <v>4919</v>
      </c>
      <c r="F4861" s="13" t="s">
        <v>9844</v>
      </c>
      <c r="G4861" s="14" t="s">
        <v>4921</v>
      </c>
      <c r="H4861" s="14" t="s">
        <v>4988</v>
      </c>
      <c r="I4861" s="14" t="s">
        <v>4947</v>
      </c>
      <c r="J4861" s="14" t="s">
        <v>4924</v>
      </c>
      <c r="K4861" s="16">
        <v>10</v>
      </c>
    </row>
    <row r="4862" spans="1:11">
      <c r="A4862" s="12" t="s">
        <v>9800</v>
      </c>
      <c r="B4862" s="12" t="s">
        <v>9801</v>
      </c>
      <c r="C4862" s="12" t="s">
        <v>9842</v>
      </c>
      <c r="D4862" s="13" t="s">
        <v>4931</v>
      </c>
      <c r="E4862" s="13" t="s">
        <v>5089</v>
      </c>
      <c r="F4862" s="13" t="s">
        <v>9811</v>
      </c>
      <c r="G4862" s="14" t="s">
        <v>5004</v>
      </c>
      <c r="H4862" s="14" t="s">
        <v>4966</v>
      </c>
      <c r="I4862" s="14" t="s">
        <v>4947</v>
      </c>
      <c r="J4862" s="14" t="s">
        <v>4924</v>
      </c>
      <c r="K4862" s="16">
        <v>10</v>
      </c>
    </row>
    <row r="4863" spans="1:11">
      <c r="A4863" s="12" t="s">
        <v>9800</v>
      </c>
      <c r="B4863" s="12" t="s">
        <v>9801</v>
      </c>
      <c r="C4863" s="12" t="s">
        <v>9842</v>
      </c>
      <c r="D4863" s="13" t="s">
        <v>4931</v>
      </c>
      <c r="E4863" s="13" t="s">
        <v>5089</v>
      </c>
      <c r="F4863" s="13" t="s">
        <v>9845</v>
      </c>
      <c r="G4863" s="14" t="s">
        <v>4921</v>
      </c>
      <c r="H4863" s="14" t="s">
        <v>4936</v>
      </c>
      <c r="I4863" s="14" t="s">
        <v>5088</v>
      </c>
      <c r="J4863" s="14" t="s">
        <v>4924</v>
      </c>
      <c r="K4863" s="16">
        <v>10</v>
      </c>
    </row>
    <row r="4864" spans="1:11">
      <c r="A4864" s="12" t="s">
        <v>9800</v>
      </c>
      <c r="B4864" s="12" t="s">
        <v>9801</v>
      </c>
      <c r="C4864" s="12" t="s">
        <v>9842</v>
      </c>
      <c r="D4864" s="13" t="s">
        <v>4934</v>
      </c>
      <c r="E4864" s="13" t="s">
        <v>4998</v>
      </c>
      <c r="F4864" s="13" t="s">
        <v>9832</v>
      </c>
      <c r="G4864" s="14" t="s">
        <v>4921</v>
      </c>
      <c r="H4864" s="14" t="s">
        <v>4926</v>
      </c>
      <c r="I4864" s="14" t="s">
        <v>4927</v>
      </c>
      <c r="J4864" s="14" t="s">
        <v>4936</v>
      </c>
      <c r="K4864" s="16">
        <v>10</v>
      </c>
    </row>
    <row r="4865" spans="1:11">
      <c r="A4865" s="12" t="s">
        <v>9800</v>
      </c>
      <c r="B4865" s="12" t="s">
        <v>9801</v>
      </c>
      <c r="C4865" s="12" t="s">
        <v>9846</v>
      </c>
      <c r="D4865" s="13" t="s">
        <v>4918</v>
      </c>
      <c r="E4865" s="13" t="s">
        <v>4939</v>
      </c>
      <c r="F4865" s="13" t="s">
        <v>9847</v>
      </c>
      <c r="G4865" s="14" t="s">
        <v>4921</v>
      </c>
      <c r="H4865" s="14" t="s">
        <v>5105</v>
      </c>
      <c r="I4865" s="14" t="s">
        <v>4927</v>
      </c>
      <c r="J4865" s="14" t="s">
        <v>4924</v>
      </c>
      <c r="K4865" s="16">
        <v>40</v>
      </c>
    </row>
    <row r="4866" spans="1:11">
      <c r="A4866" s="12" t="s">
        <v>9800</v>
      </c>
      <c r="B4866" s="12" t="s">
        <v>9801</v>
      </c>
      <c r="C4866" s="12" t="s">
        <v>9846</v>
      </c>
      <c r="D4866" s="13" t="s">
        <v>4918</v>
      </c>
      <c r="E4866" s="13" t="s">
        <v>4943</v>
      </c>
      <c r="F4866" s="13" t="s">
        <v>9848</v>
      </c>
      <c r="G4866" s="14" t="s">
        <v>4942</v>
      </c>
      <c r="H4866" s="14" t="s">
        <v>4946</v>
      </c>
      <c r="I4866" s="14" t="s">
        <v>5573</v>
      </c>
      <c r="J4866" s="14" t="s">
        <v>4924</v>
      </c>
      <c r="K4866" s="16">
        <v>40</v>
      </c>
    </row>
    <row r="4867" spans="1:11">
      <c r="A4867" s="12" t="s">
        <v>9800</v>
      </c>
      <c r="B4867" s="12" t="s">
        <v>9801</v>
      </c>
      <c r="C4867" s="12" t="s">
        <v>9846</v>
      </c>
      <c r="D4867" s="13" t="s">
        <v>4918</v>
      </c>
      <c r="E4867" s="13" t="s">
        <v>5112</v>
      </c>
      <c r="F4867" s="13" t="s">
        <v>9849</v>
      </c>
      <c r="G4867" s="14" t="s">
        <v>4942</v>
      </c>
      <c r="H4867" s="14" t="s">
        <v>4966</v>
      </c>
      <c r="I4867" s="14" t="s">
        <v>5535</v>
      </c>
      <c r="J4867" s="14" t="s">
        <v>4924</v>
      </c>
      <c r="K4867" s="16">
        <v>40</v>
      </c>
    </row>
    <row r="4868" spans="1:11">
      <c r="A4868" s="12" t="s">
        <v>9800</v>
      </c>
      <c r="B4868" s="12" t="s">
        <v>9801</v>
      </c>
      <c r="C4868" s="12" t="s">
        <v>9846</v>
      </c>
      <c r="D4868" s="13" t="s">
        <v>4931</v>
      </c>
      <c r="E4868" s="13" t="s">
        <v>4932</v>
      </c>
      <c r="F4868" s="13" t="s">
        <v>5747</v>
      </c>
      <c r="G4868" s="14" t="s">
        <v>4921</v>
      </c>
      <c r="H4868" s="14" t="s">
        <v>5175</v>
      </c>
      <c r="I4868" s="14" t="s">
        <v>5834</v>
      </c>
      <c r="J4868" s="14" t="s">
        <v>4924</v>
      </c>
      <c r="K4868" s="16">
        <v>40</v>
      </c>
    </row>
    <row r="4869" spans="1:11">
      <c r="A4869" s="12" t="s">
        <v>9800</v>
      </c>
      <c r="B4869" s="12" t="s">
        <v>9801</v>
      </c>
      <c r="C4869" s="12" t="s">
        <v>9846</v>
      </c>
      <c r="D4869" s="13" t="s">
        <v>4940</v>
      </c>
      <c r="E4869" s="13" t="s">
        <v>4941</v>
      </c>
      <c r="F4869" s="13" t="s">
        <v>9850</v>
      </c>
      <c r="G4869" s="14" t="s">
        <v>5004</v>
      </c>
      <c r="H4869" s="14" t="s">
        <v>4988</v>
      </c>
      <c r="I4869" s="14" t="s">
        <v>5654</v>
      </c>
      <c r="J4869" s="14" t="s">
        <v>4936</v>
      </c>
      <c r="K4869" s="16">
        <v>40</v>
      </c>
    </row>
    <row r="4870" spans="1:11">
      <c r="A4870" s="12" t="s">
        <v>9800</v>
      </c>
      <c r="B4870" s="12" t="s">
        <v>9801</v>
      </c>
      <c r="C4870" s="12" t="s">
        <v>9851</v>
      </c>
      <c r="D4870" s="13" t="s">
        <v>4918</v>
      </c>
      <c r="E4870" s="13" t="s">
        <v>4919</v>
      </c>
      <c r="F4870" s="13" t="s">
        <v>9852</v>
      </c>
      <c r="G4870" s="14" t="s">
        <v>4921</v>
      </c>
      <c r="H4870" s="14" t="s">
        <v>5192</v>
      </c>
      <c r="I4870" s="14" t="s">
        <v>5535</v>
      </c>
      <c r="J4870" s="14" t="s">
        <v>4924</v>
      </c>
      <c r="K4870" s="16">
        <v>5</v>
      </c>
    </row>
    <row r="4871" spans="1:11">
      <c r="A4871" s="12" t="s">
        <v>9800</v>
      </c>
      <c r="B4871" s="12" t="s">
        <v>9801</v>
      </c>
      <c r="C4871" s="12" t="s">
        <v>9851</v>
      </c>
      <c r="D4871" s="13" t="s">
        <v>4918</v>
      </c>
      <c r="E4871" s="13" t="s">
        <v>4939</v>
      </c>
      <c r="F4871" s="13" t="s">
        <v>9853</v>
      </c>
      <c r="G4871" s="14" t="s">
        <v>4942</v>
      </c>
      <c r="H4871" s="14" t="s">
        <v>5169</v>
      </c>
      <c r="I4871" s="14" t="s">
        <v>5122</v>
      </c>
      <c r="J4871" s="14" t="s">
        <v>4924</v>
      </c>
      <c r="K4871" s="16">
        <v>5</v>
      </c>
    </row>
    <row r="4872" spans="1:11">
      <c r="A4872" s="12" t="s">
        <v>9800</v>
      </c>
      <c r="B4872" s="12" t="s">
        <v>9801</v>
      </c>
      <c r="C4872" s="12" t="s">
        <v>9851</v>
      </c>
      <c r="D4872" s="13" t="s">
        <v>4918</v>
      </c>
      <c r="E4872" s="13" t="s">
        <v>5112</v>
      </c>
      <c r="F4872" s="13" t="s">
        <v>9854</v>
      </c>
      <c r="G4872" s="14" t="s">
        <v>4921</v>
      </c>
      <c r="H4872" s="14" t="s">
        <v>7149</v>
      </c>
      <c r="I4872" s="14" t="s">
        <v>5122</v>
      </c>
      <c r="J4872" s="14" t="s">
        <v>4924</v>
      </c>
      <c r="K4872" s="16">
        <v>5</v>
      </c>
    </row>
    <row r="4873" spans="1:11">
      <c r="A4873" s="12" t="s">
        <v>9800</v>
      </c>
      <c r="B4873" s="12" t="s">
        <v>9801</v>
      </c>
      <c r="C4873" s="12" t="s">
        <v>9851</v>
      </c>
      <c r="D4873" s="13" t="s">
        <v>4931</v>
      </c>
      <c r="E4873" s="13" t="s">
        <v>4932</v>
      </c>
      <c r="F4873" s="13" t="s">
        <v>9855</v>
      </c>
      <c r="G4873" s="14" t="s">
        <v>4921</v>
      </c>
      <c r="H4873" s="14" t="s">
        <v>4988</v>
      </c>
      <c r="I4873" s="14" t="s">
        <v>4975</v>
      </c>
      <c r="J4873" s="14" t="s">
        <v>4924</v>
      </c>
      <c r="K4873" s="16">
        <v>5</v>
      </c>
    </row>
    <row r="4874" spans="1:11">
      <c r="A4874" s="12" t="s">
        <v>9800</v>
      </c>
      <c r="B4874" s="12" t="s">
        <v>9801</v>
      </c>
      <c r="C4874" s="12" t="s">
        <v>9851</v>
      </c>
      <c r="D4874" s="13" t="s">
        <v>4940</v>
      </c>
      <c r="E4874" s="13" t="s">
        <v>4941</v>
      </c>
      <c r="F4874" s="13" t="s">
        <v>9856</v>
      </c>
      <c r="G4874" s="14" t="s">
        <v>4942</v>
      </c>
      <c r="H4874" s="14" t="s">
        <v>4974</v>
      </c>
      <c r="I4874" s="14" t="s">
        <v>6951</v>
      </c>
      <c r="J4874" s="14" t="s">
        <v>4936</v>
      </c>
      <c r="K4874" s="16">
        <v>5</v>
      </c>
    </row>
    <row r="4875" spans="1:11">
      <c r="A4875" s="12" t="s">
        <v>9800</v>
      </c>
      <c r="B4875" s="12" t="s">
        <v>9801</v>
      </c>
      <c r="C4875" s="12" t="s">
        <v>9857</v>
      </c>
      <c r="D4875" s="13" t="s">
        <v>4918</v>
      </c>
      <c r="E4875" s="13" t="s">
        <v>4919</v>
      </c>
      <c r="F4875" s="13" t="s">
        <v>9858</v>
      </c>
      <c r="G4875" s="14" t="s">
        <v>5004</v>
      </c>
      <c r="H4875" s="14" t="s">
        <v>4924</v>
      </c>
      <c r="I4875" s="14" t="s">
        <v>5458</v>
      </c>
      <c r="J4875" s="14" t="s">
        <v>4924</v>
      </c>
      <c r="K4875" s="16">
        <v>46</v>
      </c>
    </row>
    <row r="4876" spans="1:11">
      <c r="A4876" s="12" t="s">
        <v>9800</v>
      </c>
      <c r="B4876" s="12" t="s">
        <v>9801</v>
      </c>
      <c r="C4876" s="12" t="s">
        <v>9857</v>
      </c>
      <c r="D4876" s="13" t="s">
        <v>4918</v>
      </c>
      <c r="E4876" s="13" t="s">
        <v>4939</v>
      </c>
      <c r="F4876" s="13" t="s">
        <v>9859</v>
      </c>
      <c r="G4876" s="14" t="s">
        <v>4942</v>
      </c>
      <c r="H4876" s="14" t="s">
        <v>9860</v>
      </c>
      <c r="I4876" s="14" t="s">
        <v>4947</v>
      </c>
      <c r="J4876" s="14" t="s">
        <v>4924</v>
      </c>
      <c r="K4876" s="16">
        <v>46</v>
      </c>
    </row>
    <row r="4877" spans="1:11">
      <c r="A4877" s="12" t="s">
        <v>9800</v>
      </c>
      <c r="B4877" s="12" t="s">
        <v>9801</v>
      </c>
      <c r="C4877" s="12" t="s">
        <v>9857</v>
      </c>
      <c r="D4877" s="13" t="s">
        <v>4918</v>
      </c>
      <c r="E4877" s="13" t="s">
        <v>4943</v>
      </c>
      <c r="F4877" s="13" t="s">
        <v>9861</v>
      </c>
      <c r="G4877" s="14" t="s">
        <v>4921</v>
      </c>
      <c r="H4877" s="14" t="s">
        <v>6252</v>
      </c>
      <c r="I4877" s="14" t="s">
        <v>5098</v>
      </c>
      <c r="J4877" s="14" t="s">
        <v>4924</v>
      </c>
      <c r="K4877" s="16">
        <v>46</v>
      </c>
    </row>
    <row r="4878" spans="1:11">
      <c r="A4878" s="12" t="s">
        <v>9800</v>
      </c>
      <c r="B4878" s="12" t="s">
        <v>9801</v>
      </c>
      <c r="C4878" s="12" t="s">
        <v>9857</v>
      </c>
      <c r="D4878" s="13" t="s">
        <v>4931</v>
      </c>
      <c r="E4878" s="13" t="s">
        <v>4932</v>
      </c>
      <c r="F4878" s="13" t="s">
        <v>9862</v>
      </c>
      <c r="G4878" s="14" t="s">
        <v>4921</v>
      </c>
      <c r="H4878" s="14" t="s">
        <v>7149</v>
      </c>
      <c r="I4878" s="14" t="s">
        <v>5122</v>
      </c>
      <c r="J4878" s="14" t="s">
        <v>4936</v>
      </c>
      <c r="K4878" s="16">
        <v>46</v>
      </c>
    </row>
    <row r="4879" spans="1:11">
      <c r="A4879" s="12" t="s">
        <v>9800</v>
      </c>
      <c r="B4879" s="12" t="s">
        <v>9801</v>
      </c>
      <c r="C4879" s="12" t="s">
        <v>9857</v>
      </c>
      <c r="D4879" s="13" t="s">
        <v>4931</v>
      </c>
      <c r="E4879" s="13" t="s">
        <v>4961</v>
      </c>
      <c r="F4879" s="13" t="s">
        <v>9863</v>
      </c>
      <c r="G4879" s="14" t="s">
        <v>4942</v>
      </c>
      <c r="H4879" s="14" t="s">
        <v>6252</v>
      </c>
      <c r="I4879" s="14" t="s">
        <v>5345</v>
      </c>
      <c r="J4879" s="14" t="s">
        <v>4924</v>
      </c>
      <c r="K4879" s="16">
        <v>46</v>
      </c>
    </row>
    <row r="4880" spans="1:11">
      <c r="A4880" s="12" t="s">
        <v>9800</v>
      </c>
      <c r="B4880" s="12" t="s">
        <v>9801</v>
      </c>
      <c r="C4880" s="12" t="s">
        <v>9864</v>
      </c>
      <c r="D4880" s="13" t="s">
        <v>4918</v>
      </c>
      <c r="E4880" s="13" t="s">
        <v>4919</v>
      </c>
      <c r="F4880" s="13" t="s">
        <v>9865</v>
      </c>
      <c r="G4880" s="14" t="s">
        <v>4921</v>
      </c>
      <c r="H4880" s="14" t="s">
        <v>4936</v>
      </c>
      <c r="I4880" s="14" t="s">
        <v>9458</v>
      </c>
      <c r="J4880" s="14" t="s">
        <v>4924</v>
      </c>
      <c r="K4880" s="16">
        <v>51.1</v>
      </c>
    </row>
    <row r="4881" spans="1:11">
      <c r="A4881" s="12" t="s">
        <v>9800</v>
      </c>
      <c r="B4881" s="12" t="s">
        <v>9801</v>
      </c>
      <c r="C4881" s="12" t="s">
        <v>9864</v>
      </c>
      <c r="D4881" s="13" t="s">
        <v>4918</v>
      </c>
      <c r="E4881" s="13" t="s">
        <v>4919</v>
      </c>
      <c r="F4881" s="13" t="s">
        <v>9865</v>
      </c>
      <c r="G4881" s="14" t="s">
        <v>4921</v>
      </c>
      <c r="H4881" s="14" t="s">
        <v>4936</v>
      </c>
      <c r="I4881" s="14" t="s">
        <v>5427</v>
      </c>
      <c r="J4881" s="14" t="s">
        <v>4924</v>
      </c>
      <c r="K4881" s="16">
        <v>51.1</v>
      </c>
    </row>
    <row r="4882" spans="1:11">
      <c r="A4882" s="12" t="s">
        <v>9800</v>
      </c>
      <c r="B4882" s="12" t="s">
        <v>9801</v>
      </c>
      <c r="C4882" s="12" t="s">
        <v>9864</v>
      </c>
      <c r="D4882" s="13" t="s">
        <v>4918</v>
      </c>
      <c r="E4882" s="13" t="s">
        <v>4919</v>
      </c>
      <c r="F4882" s="13" t="s">
        <v>9866</v>
      </c>
      <c r="G4882" s="14" t="s">
        <v>4921</v>
      </c>
      <c r="H4882" s="14" t="s">
        <v>4988</v>
      </c>
      <c r="I4882" s="14" t="s">
        <v>5098</v>
      </c>
      <c r="J4882" s="14" t="s">
        <v>4924</v>
      </c>
      <c r="K4882" s="16">
        <v>51.1</v>
      </c>
    </row>
    <row r="4883" spans="1:11">
      <c r="A4883" s="12" t="s">
        <v>9800</v>
      </c>
      <c r="B4883" s="12" t="s">
        <v>9801</v>
      </c>
      <c r="C4883" s="12" t="s">
        <v>9864</v>
      </c>
      <c r="D4883" s="13" t="s">
        <v>4931</v>
      </c>
      <c r="E4883" s="13" t="s">
        <v>4932</v>
      </c>
      <c r="F4883" s="13" t="s">
        <v>9867</v>
      </c>
      <c r="G4883" s="14" t="s">
        <v>4921</v>
      </c>
      <c r="H4883" s="14" t="s">
        <v>5037</v>
      </c>
      <c r="I4883" s="14" t="s">
        <v>4927</v>
      </c>
      <c r="J4883" s="14" t="s">
        <v>4924</v>
      </c>
      <c r="K4883" s="16">
        <v>51.1</v>
      </c>
    </row>
    <row r="4884" spans="1:11">
      <c r="A4884" s="12" t="s">
        <v>9800</v>
      </c>
      <c r="B4884" s="12" t="s">
        <v>9801</v>
      </c>
      <c r="C4884" s="12" t="s">
        <v>9864</v>
      </c>
      <c r="D4884" s="13" t="s">
        <v>4931</v>
      </c>
      <c r="E4884" s="13" t="s">
        <v>4961</v>
      </c>
      <c r="F4884" s="13" t="s">
        <v>9868</v>
      </c>
      <c r="G4884" s="14" t="s">
        <v>4921</v>
      </c>
      <c r="H4884" s="14" t="s">
        <v>4974</v>
      </c>
      <c r="I4884" s="14" t="s">
        <v>5096</v>
      </c>
      <c r="J4884" s="14" t="s">
        <v>4936</v>
      </c>
      <c r="K4884" s="16">
        <v>51.1</v>
      </c>
    </row>
    <row r="4885" spans="1:11">
      <c r="A4885" s="12" t="s">
        <v>9800</v>
      </c>
      <c r="B4885" s="12" t="s">
        <v>9801</v>
      </c>
      <c r="C4885" s="12" t="s">
        <v>9869</v>
      </c>
      <c r="D4885" s="13" t="s">
        <v>4918</v>
      </c>
      <c r="E4885" s="13" t="s">
        <v>4919</v>
      </c>
      <c r="F4885" s="13" t="s">
        <v>9870</v>
      </c>
      <c r="G4885" s="14" t="s">
        <v>4942</v>
      </c>
      <c r="H4885" s="14" t="s">
        <v>4966</v>
      </c>
      <c r="I4885" s="14" t="s">
        <v>5345</v>
      </c>
      <c r="J4885" s="14" t="s">
        <v>4924</v>
      </c>
      <c r="K4885" s="16">
        <v>100</v>
      </c>
    </row>
    <row r="4886" spans="1:11">
      <c r="A4886" s="12" t="s">
        <v>9800</v>
      </c>
      <c r="B4886" s="12" t="s">
        <v>9801</v>
      </c>
      <c r="C4886" s="12" t="s">
        <v>9869</v>
      </c>
      <c r="D4886" s="13" t="s">
        <v>4918</v>
      </c>
      <c r="E4886" s="13" t="s">
        <v>4919</v>
      </c>
      <c r="F4886" s="13" t="s">
        <v>9871</v>
      </c>
      <c r="G4886" s="14" t="s">
        <v>4921</v>
      </c>
      <c r="H4886" s="14" t="s">
        <v>5058</v>
      </c>
      <c r="I4886" s="14" t="s">
        <v>5122</v>
      </c>
      <c r="J4886" s="14" t="s">
        <v>4924</v>
      </c>
      <c r="K4886" s="16">
        <v>100</v>
      </c>
    </row>
    <row r="4887" spans="1:11">
      <c r="A4887" s="12" t="s">
        <v>9800</v>
      </c>
      <c r="B4887" s="12" t="s">
        <v>9801</v>
      </c>
      <c r="C4887" s="12" t="s">
        <v>9869</v>
      </c>
      <c r="D4887" s="13" t="s">
        <v>4918</v>
      </c>
      <c r="E4887" s="13" t="s">
        <v>4968</v>
      </c>
      <c r="F4887" s="13" t="s">
        <v>9872</v>
      </c>
      <c r="G4887" s="14" t="s">
        <v>4921</v>
      </c>
      <c r="H4887" s="14" t="s">
        <v>5105</v>
      </c>
      <c r="I4887" s="14" t="s">
        <v>4927</v>
      </c>
      <c r="J4887" s="14" t="s">
        <v>4924</v>
      </c>
      <c r="K4887" s="16">
        <v>100</v>
      </c>
    </row>
    <row r="4888" spans="1:11">
      <c r="A4888" s="12" t="s">
        <v>9800</v>
      </c>
      <c r="B4888" s="12" t="s">
        <v>9801</v>
      </c>
      <c r="C4888" s="12" t="s">
        <v>9869</v>
      </c>
      <c r="D4888" s="13" t="s">
        <v>4931</v>
      </c>
      <c r="E4888" s="13" t="s">
        <v>4932</v>
      </c>
      <c r="F4888" s="13" t="s">
        <v>9873</v>
      </c>
      <c r="G4888" s="14" t="s">
        <v>4921</v>
      </c>
      <c r="H4888" s="14" t="s">
        <v>7149</v>
      </c>
      <c r="I4888" s="14" t="s">
        <v>5122</v>
      </c>
      <c r="J4888" s="14" t="s">
        <v>4924</v>
      </c>
      <c r="K4888" s="16">
        <v>100</v>
      </c>
    </row>
    <row r="4889" spans="1:11">
      <c r="A4889" s="12" t="s">
        <v>9800</v>
      </c>
      <c r="B4889" s="12" t="s">
        <v>9801</v>
      </c>
      <c r="C4889" s="12" t="s">
        <v>9869</v>
      </c>
      <c r="D4889" s="13" t="s">
        <v>4931</v>
      </c>
      <c r="E4889" s="13" t="s">
        <v>4961</v>
      </c>
      <c r="F4889" s="13" t="s">
        <v>9874</v>
      </c>
      <c r="G4889" s="14" t="s">
        <v>4921</v>
      </c>
      <c r="H4889" s="14" t="s">
        <v>4988</v>
      </c>
      <c r="I4889" s="14" t="s">
        <v>5573</v>
      </c>
      <c r="J4889" s="14" t="s">
        <v>4936</v>
      </c>
      <c r="K4889" s="16">
        <v>100</v>
      </c>
    </row>
    <row r="4890" spans="1:11">
      <c r="A4890" s="12" t="s">
        <v>9800</v>
      </c>
      <c r="B4890" s="12" t="s">
        <v>9801</v>
      </c>
      <c r="C4890" s="12" t="s">
        <v>9875</v>
      </c>
      <c r="D4890" s="13" t="s">
        <v>4918</v>
      </c>
      <c r="E4890" s="13" t="s">
        <v>4919</v>
      </c>
      <c r="F4890" s="13" t="s">
        <v>9876</v>
      </c>
      <c r="G4890" s="14" t="s">
        <v>4942</v>
      </c>
      <c r="H4890" s="14" t="s">
        <v>4966</v>
      </c>
      <c r="I4890" s="14" t="s">
        <v>4947</v>
      </c>
      <c r="J4890" s="14" t="s">
        <v>4924</v>
      </c>
      <c r="K4890" s="16">
        <v>5</v>
      </c>
    </row>
    <row r="4891" spans="1:11">
      <c r="A4891" s="12" t="s">
        <v>9800</v>
      </c>
      <c r="B4891" s="12" t="s">
        <v>9801</v>
      </c>
      <c r="C4891" s="12" t="s">
        <v>9875</v>
      </c>
      <c r="D4891" s="13" t="s">
        <v>4918</v>
      </c>
      <c r="E4891" s="13" t="s">
        <v>4943</v>
      </c>
      <c r="F4891" s="13" t="s">
        <v>9877</v>
      </c>
      <c r="G4891" s="14" t="s">
        <v>4942</v>
      </c>
      <c r="H4891" s="14" t="s">
        <v>4966</v>
      </c>
      <c r="I4891" s="14" t="s">
        <v>4947</v>
      </c>
      <c r="J4891" s="14" t="s">
        <v>4924</v>
      </c>
      <c r="K4891" s="16">
        <v>5</v>
      </c>
    </row>
    <row r="4892" spans="1:11">
      <c r="A4892" s="12" t="s">
        <v>9800</v>
      </c>
      <c r="B4892" s="12" t="s">
        <v>9801</v>
      </c>
      <c r="C4892" s="12" t="s">
        <v>9875</v>
      </c>
      <c r="D4892" s="13" t="s">
        <v>4931</v>
      </c>
      <c r="E4892" s="13" t="s">
        <v>4932</v>
      </c>
      <c r="F4892" s="13" t="s">
        <v>9878</v>
      </c>
      <c r="G4892" s="14" t="s">
        <v>4921</v>
      </c>
      <c r="H4892" s="14" t="s">
        <v>4938</v>
      </c>
      <c r="I4892" s="14" t="s">
        <v>5122</v>
      </c>
      <c r="J4892" s="14" t="s">
        <v>4924</v>
      </c>
      <c r="K4892" s="16">
        <v>5</v>
      </c>
    </row>
    <row r="4893" spans="1:11">
      <c r="A4893" s="12" t="s">
        <v>9800</v>
      </c>
      <c r="B4893" s="12" t="s">
        <v>9801</v>
      </c>
      <c r="C4893" s="12" t="s">
        <v>9875</v>
      </c>
      <c r="D4893" s="13" t="s">
        <v>4934</v>
      </c>
      <c r="E4893" s="13" t="s">
        <v>4934</v>
      </c>
      <c r="F4893" s="13" t="s">
        <v>9813</v>
      </c>
      <c r="G4893" s="14" t="s">
        <v>4921</v>
      </c>
      <c r="H4893" s="14" t="s">
        <v>4926</v>
      </c>
      <c r="I4893" s="14" t="s">
        <v>4927</v>
      </c>
      <c r="J4893" s="14" t="s">
        <v>4936</v>
      </c>
      <c r="K4893" s="16">
        <v>5</v>
      </c>
    </row>
    <row r="4894" spans="1:11">
      <c r="A4894" s="12" t="s">
        <v>9800</v>
      </c>
      <c r="B4894" s="12" t="s">
        <v>9801</v>
      </c>
      <c r="C4894" s="12" t="s">
        <v>9875</v>
      </c>
      <c r="D4894" s="13" t="s">
        <v>4940</v>
      </c>
      <c r="E4894" s="13" t="s">
        <v>4941</v>
      </c>
      <c r="F4894" s="13" t="s">
        <v>9879</v>
      </c>
      <c r="G4894" s="14" t="s">
        <v>5004</v>
      </c>
      <c r="H4894" s="14" t="s">
        <v>4974</v>
      </c>
      <c r="I4894" s="14" t="s">
        <v>5126</v>
      </c>
      <c r="J4894" s="14" t="s">
        <v>4924</v>
      </c>
      <c r="K4894" s="16">
        <v>5</v>
      </c>
    </row>
    <row r="4895" spans="1:11">
      <c r="A4895" s="12" t="s">
        <v>8227</v>
      </c>
      <c r="B4895" s="12" t="s">
        <v>9880</v>
      </c>
      <c r="C4895" s="12" t="s">
        <v>9881</v>
      </c>
      <c r="D4895" s="13" t="s">
        <v>4918</v>
      </c>
      <c r="E4895" s="13" t="s">
        <v>4919</v>
      </c>
      <c r="F4895" s="13" t="s">
        <v>9882</v>
      </c>
      <c r="G4895" s="14" t="s">
        <v>4921</v>
      </c>
      <c r="H4895" s="14" t="s">
        <v>4966</v>
      </c>
      <c r="I4895" s="14" t="s">
        <v>7658</v>
      </c>
      <c r="J4895" s="14" t="s">
        <v>4924</v>
      </c>
      <c r="K4895" s="16">
        <v>30</v>
      </c>
    </row>
    <row r="4896" spans="1:11">
      <c r="A4896" s="12" t="s">
        <v>8227</v>
      </c>
      <c r="B4896" s="12" t="s">
        <v>9880</v>
      </c>
      <c r="C4896" s="12" t="s">
        <v>9881</v>
      </c>
      <c r="D4896" s="13" t="s">
        <v>4918</v>
      </c>
      <c r="E4896" s="13" t="s">
        <v>4919</v>
      </c>
      <c r="F4896" s="13" t="s">
        <v>9883</v>
      </c>
      <c r="G4896" s="14" t="s">
        <v>4921</v>
      </c>
      <c r="H4896" s="14" t="s">
        <v>5542</v>
      </c>
      <c r="I4896" s="14" t="s">
        <v>5535</v>
      </c>
      <c r="J4896" s="14" t="s">
        <v>4924</v>
      </c>
      <c r="K4896" s="16">
        <v>30</v>
      </c>
    </row>
    <row r="4897" spans="1:11">
      <c r="A4897" s="12" t="s">
        <v>8227</v>
      </c>
      <c r="B4897" s="12" t="s">
        <v>9880</v>
      </c>
      <c r="C4897" s="12" t="s">
        <v>9881</v>
      </c>
      <c r="D4897" s="13" t="s">
        <v>4918</v>
      </c>
      <c r="E4897" s="13" t="s">
        <v>4939</v>
      </c>
      <c r="F4897" s="13" t="s">
        <v>9884</v>
      </c>
      <c r="G4897" s="14" t="s">
        <v>4921</v>
      </c>
      <c r="H4897" s="14" t="s">
        <v>4924</v>
      </c>
      <c r="I4897" s="14" t="s">
        <v>4947</v>
      </c>
      <c r="J4897" s="14" t="s">
        <v>4924</v>
      </c>
      <c r="K4897" s="16">
        <v>30</v>
      </c>
    </row>
    <row r="4898" spans="1:11">
      <c r="A4898" s="12" t="s">
        <v>8227</v>
      </c>
      <c r="B4898" s="12" t="s">
        <v>9880</v>
      </c>
      <c r="C4898" s="12" t="s">
        <v>9881</v>
      </c>
      <c r="D4898" s="13" t="s">
        <v>4931</v>
      </c>
      <c r="E4898" s="13" t="s">
        <v>4932</v>
      </c>
      <c r="F4898" s="13" t="s">
        <v>9885</v>
      </c>
      <c r="G4898" s="14" t="s">
        <v>4921</v>
      </c>
      <c r="H4898" s="14" t="s">
        <v>4936</v>
      </c>
      <c r="I4898" s="14" t="s">
        <v>4927</v>
      </c>
      <c r="J4898" s="14" t="s">
        <v>4936</v>
      </c>
      <c r="K4898" s="16">
        <v>30</v>
      </c>
    </row>
    <row r="4899" spans="1:11">
      <c r="A4899" s="12" t="s">
        <v>8227</v>
      </c>
      <c r="B4899" s="12" t="s">
        <v>9880</v>
      </c>
      <c r="C4899" s="12" t="s">
        <v>9881</v>
      </c>
      <c r="D4899" s="13" t="s">
        <v>4931</v>
      </c>
      <c r="E4899" s="13" t="s">
        <v>6147</v>
      </c>
      <c r="F4899" s="13" t="s">
        <v>9886</v>
      </c>
      <c r="G4899" s="14" t="s">
        <v>4921</v>
      </c>
      <c r="H4899" s="14" t="s">
        <v>4936</v>
      </c>
      <c r="I4899" s="14" t="s">
        <v>4927</v>
      </c>
      <c r="J4899" s="14" t="s">
        <v>4936</v>
      </c>
      <c r="K4899" s="16">
        <v>30</v>
      </c>
    </row>
    <row r="4900" spans="1:11">
      <c r="A4900" s="12" t="s">
        <v>8227</v>
      </c>
      <c r="B4900" s="12" t="s">
        <v>9880</v>
      </c>
      <c r="C4900" s="12" t="s">
        <v>9881</v>
      </c>
      <c r="D4900" s="13" t="s">
        <v>4934</v>
      </c>
      <c r="E4900" s="13" t="s">
        <v>4998</v>
      </c>
      <c r="F4900" s="13" t="s">
        <v>9887</v>
      </c>
      <c r="G4900" s="14" t="s">
        <v>4921</v>
      </c>
      <c r="H4900" s="14" t="s">
        <v>4936</v>
      </c>
      <c r="I4900" s="14" t="s">
        <v>4927</v>
      </c>
      <c r="J4900" s="14" t="s">
        <v>4936</v>
      </c>
      <c r="K4900" s="16">
        <v>30</v>
      </c>
    </row>
    <row r="4901" spans="1:11">
      <c r="A4901" s="12" t="s">
        <v>8227</v>
      </c>
      <c r="B4901" s="12" t="s">
        <v>9880</v>
      </c>
      <c r="C4901" s="12" t="s">
        <v>9888</v>
      </c>
      <c r="D4901" s="13" t="s">
        <v>4918</v>
      </c>
      <c r="E4901" s="13" t="s">
        <v>4919</v>
      </c>
      <c r="F4901" s="13" t="s">
        <v>9889</v>
      </c>
      <c r="G4901" s="14" t="s">
        <v>4942</v>
      </c>
      <c r="H4901" s="14" t="s">
        <v>9890</v>
      </c>
      <c r="I4901" s="14" t="s">
        <v>8418</v>
      </c>
      <c r="J4901" s="14" t="s">
        <v>4924</v>
      </c>
      <c r="K4901" s="16">
        <v>7.607771</v>
      </c>
    </row>
    <row r="4902" spans="1:11">
      <c r="A4902" s="12" t="s">
        <v>8227</v>
      </c>
      <c r="B4902" s="12" t="s">
        <v>9880</v>
      </c>
      <c r="C4902" s="12" t="s">
        <v>9888</v>
      </c>
      <c r="D4902" s="13" t="s">
        <v>4918</v>
      </c>
      <c r="E4902" s="13" t="s">
        <v>4919</v>
      </c>
      <c r="F4902" s="13" t="s">
        <v>9891</v>
      </c>
      <c r="G4902" s="14" t="s">
        <v>4942</v>
      </c>
      <c r="H4902" s="14" t="s">
        <v>9892</v>
      </c>
      <c r="I4902" s="14" t="s">
        <v>8418</v>
      </c>
      <c r="J4902" s="14" t="s">
        <v>4924</v>
      </c>
      <c r="K4902" s="16">
        <v>7.607771</v>
      </c>
    </row>
    <row r="4903" spans="1:11">
      <c r="A4903" s="12" t="s">
        <v>8227</v>
      </c>
      <c r="B4903" s="12" t="s">
        <v>9880</v>
      </c>
      <c r="C4903" s="12" t="s">
        <v>9888</v>
      </c>
      <c r="D4903" s="13" t="s">
        <v>4931</v>
      </c>
      <c r="E4903" s="13" t="s">
        <v>5089</v>
      </c>
      <c r="F4903" s="13" t="s">
        <v>9893</v>
      </c>
      <c r="G4903" s="14" t="s">
        <v>6000</v>
      </c>
      <c r="H4903" s="14" t="s">
        <v>4926</v>
      </c>
      <c r="I4903" s="14" t="s">
        <v>4927</v>
      </c>
      <c r="J4903" s="14" t="s">
        <v>4924</v>
      </c>
      <c r="K4903" s="16">
        <v>7.607771</v>
      </c>
    </row>
    <row r="4904" spans="1:11">
      <c r="A4904" s="12" t="s">
        <v>8227</v>
      </c>
      <c r="B4904" s="12" t="s">
        <v>9880</v>
      </c>
      <c r="C4904" s="12" t="s">
        <v>9888</v>
      </c>
      <c r="D4904" s="13" t="s">
        <v>4931</v>
      </c>
      <c r="E4904" s="13" t="s">
        <v>6147</v>
      </c>
      <c r="F4904" s="13" t="s">
        <v>9894</v>
      </c>
      <c r="G4904" s="14" t="s">
        <v>6000</v>
      </c>
      <c r="H4904" s="14" t="s">
        <v>4936</v>
      </c>
      <c r="I4904" s="14" t="s">
        <v>4927</v>
      </c>
      <c r="J4904" s="14" t="s">
        <v>4924</v>
      </c>
      <c r="K4904" s="16">
        <v>7.607771</v>
      </c>
    </row>
    <row r="4905" spans="1:11">
      <c r="A4905" s="12" t="s">
        <v>8227</v>
      </c>
      <c r="B4905" s="12" t="s">
        <v>9880</v>
      </c>
      <c r="C4905" s="12" t="s">
        <v>9888</v>
      </c>
      <c r="D4905" s="13" t="s">
        <v>4934</v>
      </c>
      <c r="E4905" s="13" t="s">
        <v>4998</v>
      </c>
      <c r="F4905" s="13" t="s">
        <v>5047</v>
      </c>
      <c r="G4905" s="14" t="s">
        <v>4921</v>
      </c>
      <c r="H4905" s="14" t="s">
        <v>4926</v>
      </c>
      <c r="I4905" s="14" t="s">
        <v>4927</v>
      </c>
      <c r="J4905" s="14" t="s">
        <v>4936</v>
      </c>
      <c r="K4905" s="16">
        <v>7.607771</v>
      </c>
    </row>
    <row r="4906" spans="1:11">
      <c r="A4906" s="12" t="s">
        <v>8227</v>
      </c>
      <c r="B4906" s="12" t="s">
        <v>9880</v>
      </c>
      <c r="C4906" s="12" t="s">
        <v>9895</v>
      </c>
      <c r="D4906" s="13" t="s">
        <v>4918</v>
      </c>
      <c r="E4906" s="13" t="s">
        <v>4919</v>
      </c>
      <c r="F4906" s="13" t="s">
        <v>9896</v>
      </c>
      <c r="G4906" s="14" t="s">
        <v>4921</v>
      </c>
      <c r="H4906" s="14" t="s">
        <v>4946</v>
      </c>
      <c r="I4906" s="14" t="s">
        <v>4947</v>
      </c>
      <c r="J4906" s="14" t="s">
        <v>4924</v>
      </c>
      <c r="K4906" s="16">
        <v>115</v>
      </c>
    </row>
    <row r="4907" spans="1:11">
      <c r="A4907" s="12" t="s">
        <v>8227</v>
      </c>
      <c r="B4907" s="12" t="s">
        <v>9880</v>
      </c>
      <c r="C4907" s="12" t="s">
        <v>9895</v>
      </c>
      <c r="D4907" s="13" t="s">
        <v>4918</v>
      </c>
      <c r="E4907" s="13" t="s">
        <v>4919</v>
      </c>
      <c r="F4907" s="13" t="s">
        <v>9897</v>
      </c>
      <c r="G4907" s="14" t="s">
        <v>4921</v>
      </c>
      <c r="H4907" s="14" t="s">
        <v>5542</v>
      </c>
      <c r="I4907" s="14" t="s">
        <v>5535</v>
      </c>
      <c r="J4907" s="14" t="s">
        <v>4924</v>
      </c>
      <c r="K4907" s="16">
        <v>115</v>
      </c>
    </row>
    <row r="4908" spans="1:11">
      <c r="A4908" s="12" t="s">
        <v>8227</v>
      </c>
      <c r="B4908" s="12" t="s">
        <v>9880</v>
      </c>
      <c r="C4908" s="12" t="s">
        <v>9895</v>
      </c>
      <c r="D4908" s="13" t="s">
        <v>4918</v>
      </c>
      <c r="E4908" s="13" t="s">
        <v>4939</v>
      </c>
      <c r="F4908" s="13" t="s">
        <v>9898</v>
      </c>
      <c r="G4908" s="14" t="s">
        <v>4921</v>
      </c>
      <c r="H4908" s="14" t="s">
        <v>4952</v>
      </c>
      <c r="I4908" s="14" t="s">
        <v>4927</v>
      </c>
      <c r="J4908" s="14" t="s">
        <v>4924</v>
      </c>
      <c r="K4908" s="16">
        <v>115</v>
      </c>
    </row>
    <row r="4909" spans="1:11">
      <c r="A4909" s="12" t="s">
        <v>8227</v>
      </c>
      <c r="B4909" s="12" t="s">
        <v>9880</v>
      </c>
      <c r="C4909" s="12" t="s">
        <v>9895</v>
      </c>
      <c r="D4909" s="13" t="s">
        <v>4931</v>
      </c>
      <c r="E4909" s="13" t="s">
        <v>5089</v>
      </c>
      <c r="F4909" s="13" t="s">
        <v>9899</v>
      </c>
      <c r="G4909" s="14" t="s">
        <v>4921</v>
      </c>
      <c r="H4909" s="14" t="s">
        <v>4924</v>
      </c>
      <c r="I4909" s="14" t="s">
        <v>4927</v>
      </c>
      <c r="J4909" s="14" t="s">
        <v>4924</v>
      </c>
      <c r="K4909" s="16">
        <v>115</v>
      </c>
    </row>
    <row r="4910" spans="1:11">
      <c r="A4910" s="12" t="s">
        <v>8227</v>
      </c>
      <c r="B4910" s="12" t="s">
        <v>9880</v>
      </c>
      <c r="C4910" s="12" t="s">
        <v>9895</v>
      </c>
      <c r="D4910" s="13" t="s">
        <v>4931</v>
      </c>
      <c r="E4910" s="13" t="s">
        <v>4932</v>
      </c>
      <c r="F4910" s="13" t="s">
        <v>9900</v>
      </c>
      <c r="G4910" s="14" t="s">
        <v>4921</v>
      </c>
      <c r="H4910" s="14" t="s">
        <v>4936</v>
      </c>
      <c r="I4910" s="14" t="s">
        <v>4927</v>
      </c>
      <c r="J4910" s="14" t="s">
        <v>4936</v>
      </c>
      <c r="K4910" s="16">
        <v>115</v>
      </c>
    </row>
    <row r="4911" spans="1:11">
      <c r="A4911" s="12" t="s">
        <v>8227</v>
      </c>
      <c r="B4911" s="12" t="s">
        <v>9880</v>
      </c>
      <c r="C4911" s="12" t="s">
        <v>9901</v>
      </c>
      <c r="D4911" s="13" t="s">
        <v>4918</v>
      </c>
      <c r="E4911" s="13" t="s">
        <v>4919</v>
      </c>
      <c r="F4911" s="13" t="s">
        <v>9902</v>
      </c>
      <c r="G4911" s="14" t="s">
        <v>4942</v>
      </c>
      <c r="H4911" s="14" t="s">
        <v>9903</v>
      </c>
      <c r="I4911" s="14" t="s">
        <v>8418</v>
      </c>
      <c r="J4911" s="14" t="s">
        <v>4924</v>
      </c>
      <c r="K4911" s="16">
        <v>27.755</v>
      </c>
    </row>
    <row r="4912" spans="1:11">
      <c r="A4912" s="12" t="s">
        <v>8227</v>
      </c>
      <c r="B4912" s="12" t="s">
        <v>9880</v>
      </c>
      <c r="C4912" s="12" t="s">
        <v>9901</v>
      </c>
      <c r="D4912" s="13" t="s">
        <v>4918</v>
      </c>
      <c r="E4912" s="13" t="s">
        <v>4919</v>
      </c>
      <c r="F4912" s="13" t="s">
        <v>9904</v>
      </c>
      <c r="G4912" s="14" t="s">
        <v>4921</v>
      </c>
      <c r="H4912" s="14" t="s">
        <v>4988</v>
      </c>
      <c r="I4912" s="14" t="s">
        <v>4947</v>
      </c>
      <c r="J4912" s="14" t="s">
        <v>4924</v>
      </c>
      <c r="K4912" s="16">
        <v>27.755</v>
      </c>
    </row>
    <row r="4913" spans="1:11">
      <c r="A4913" s="12" t="s">
        <v>8227</v>
      </c>
      <c r="B4913" s="12" t="s">
        <v>9880</v>
      </c>
      <c r="C4913" s="12" t="s">
        <v>9901</v>
      </c>
      <c r="D4913" s="13" t="s">
        <v>4931</v>
      </c>
      <c r="E4913" s="13" t="s">
        <v>4932</v>
      </c>
      <c r="F4913" s="13" t="s">
        <v>9905</v>
      </c>
      <c r="G4913" s="14" t="s">
        <v>4921</v>
      </c>
      <c r="H4913" s="14" t="s">
        <v>4936</v>
      </c>
      <c r="I4913" s="14" t="s">
        <v>4927</v>
      </c>
      <c r="J4913" s="14" t="s">
        <v>4924</v>
      </c>
      <c r="K4913" s="16">
        <v>27.755</v>
      </c>
    </row>
    <row r="4914" spans="1:11">
      <c r="A4914" s="12" t="s">
        <v>8227</v>
      </c>
      <c r="B4914" s="12" t="s">
        <v>9880</v>
      </c>
      <c r="C4914" s="12" t="s">
        <v>9901</v>
      </c>
      <c r="D4914" s="13" t="s">
        <v>4931</v>
      </c>
      <c r="E4914" s="13" t="s">
        <v>6147</v>
      </c>
      <c r="F4914" s="13" t="s">
        <v>9906</v>
      </c>
      <c r="G4914" s="14" t="s">
        <v>4942</v>
      </c>
      <c r="H4914" s="14" t="s">
        <v>4936</v>
      </c>
      <c r="I4914" s="14" t="s">
        <v>4927</v>
      </c>
      <c r="J4914" s="14" t="s">
        <v>4924</v>
      </c>
      <c r="K4914" s="16">
        <v>27.755</v>
      </c>
    </row>
    <row r="4915" spans="1:11">
      <c r="A4915" s="12" t="s">
        <v>8227</v>
      </c>
      <c r="B4915" s="12" t="s">
        <v>9880</v>
      </c>
      <c r="C4915" s="12" t="s">
        <v>9901</v>
      </c>
      <c r="D4915" s="13" t="s">
        <v>4934</v>
      </c>
      <c r="E4915" s="13" t="s">
        <v>4998</v>
      </c>
      <c r="F4915" s="13" t="s">
        <v>9907</v>
      </c>
      <c r="G4915" s="14" t="s">
        <v>4921</v>
      </c>
      <c r="H4915" s="14" t="s">
        <v>5037</v>
      </c>
      <c r="I4915" s="14" t="s">
        <v>4927</v>
      </c>
      <c r="J4915" s="14" t="s">
        <v>4936</v>
      </c>
      <c r="K4915" s="16">
        <v>27.755</v>
      </c>
    </row>
    <row r="4916" spans="1:11">
      <c r="A4916" s="12" t="s">
        <v>8227</v>
      </c>
      <c r="B4916" s="12" t="s">
        <v>9880</v>
      </c>
      <c r="C4916" s="12" t="s">
        <v>9908</v>
      </c>
      <c r="D4916" s="13" t="s">
        <v>4918</v>
      </c>
      <c r="E4916" s="13" t="s">
        <v>4919</v>
      </c>
      <c r="F4916" s="13" t="s">
        <v>9909</v>
      </c>
      <c r="G4916" s="14" t="s">
        <v>4921</v>
      </c>
      <c r="H4916" s="14" t="s">
        <v>4924</v>
      </c>
      <c r="I4916" s="14" t="s">
        <v>4975</v>
      </c>
      <c r="J4916" s="14" t="s">
        <v>4924</v>
      </c>
      <c r="K4916" s="16">
        <v>10</v>
      </c>
    </row>
    <row r="4917" spans="1:11">
      <c r="A4917" s="12" t="s">
        <v>8227</v>
      </c>
      <c r="B4917" s="12" t="s">
        <v>9880</v>
      </c>
      <c r="C4917" s="12" t="s">
        <v>9908</v>
      </c>
      <c r="D4917" s="13" t="s">
        <v>4918</v>
      </c>
      <c r="E4917" s="13" t="s">
        <v>4943</v>
      </c>
      <c r="F4917" s="13" t="s">
        <v>9910</v>
      </c>
      <c r="G4917" s="14" t="s">
        <v>4960</v>
      </c>
      <c r="H4917" s="14"/>
      <c r="I4917" s="14"/>
      <c r="J4917" s="14" t="s">
        <v>4924</v>
      </c>
      <c r="K4917" s="16">
        <v>10</v>
      </c>
    </row>
    <row r="4918" spans="1:11">
      <c r="A4918" s="12" t="s">
        <v>8227</v>
      </c>
      <c r="B4918" s="12" t="s">
        <v>9880</v>
      </c>
      <c r="C4918" s="12" t="s">
        <v>9908</v>
      </c>
      <c r="D4918" s="13" t="s">
        <v>4931</v>
      </c>
      <c r="E4918" s="13" t="s">
        <v>6147</v>
      </c>
      <c r="F4918" s="13" t="s">
        <v>9911</v>
      </c>
      <c r="G4918" s="14" t="s">
        <v>4960</v>
      </c>
      <c r="H4918" s="14"/>
      <c r="I4918" s="14"/>
      <c r="J4918" s="14" t="s">
        <v>4924</v>
      </c>
      <c r="K4918" s="16">
        <v>10</v>
      </c>
    </row>
    <row r="4919" spans="1:11">
      <c r="A4919" s="12" t="s">
        <v>8227</v>
      </c>
      <c r="B4919" s="12" t="s">
        <v>9880</v>
      </c>
      <c r="C4919" s="12" t="s">
        <v>9908</v>
      </c>
      <c r="D4919" s="13" t="s">
        <v>4934</v>
      </c>
      <c r="E4919" s="13" t="s">
        <v>4998</v>
      </c>
      <c r="F4919" s="13" t="s">
        <v>5151</v>
      </c>
      <c r="G4919" s="14" t="s">
        <v>4921</v>
      </c>
      <c r="H4919" s="14" t="s">
        <v>5037</v>
      </c>
      <c r="I4919" s="14" t="s">
        <v>4927</v>
      </c>
      <c r="J4919" s="14" t="s">
        <v>4936</v>
      </c>
      <c r="K4919" s="16">
        <v>10</v>
      </c>
    </row>
    <row r="4920" spans="1:11">
      <c r="A4920" s="12" t="s">
        <v>8227</v>
      </c>
      <c r="B4920" s="12" t="s">
        <v>9880</v>
      </c>
      <c r="C4920" s="12" t="s">
        <v>9908</v>
      </c>
      <c r="D4920" s="13" t="s">
        <v>4940</v>
      </c>
      <c r="E4920" s="13" t="s">
        <v>4941</v>
      </c>
      <c r="F4920" s="13" t="s">
        <v>9912</v>
      </c>
      <c r="G4920" s="14" t="s">
        <v>5504</v>
      </c>
      <c r="H4920" s="14" t="s">
        <v>4966</v>
      </c>
      <c r="I4920" s="14" t="s">
        <v>5126</v>
      </c>
      <c r="J4920" s="14" t="s">
        <v>4924</v>
      </c>
      <c r="K4920" s="16">
        <v>10</v>
      </c>
    </row>
    <row r="4921" spans="1:11">
      <c r="A4921" s="12" t="s">
        <v>8227</v>
      </c>
      <c r="B4921" s="12" t="s">
        <v>9880</v>
      </c>
      <c r="C4921" s="12" t="s">
        <v>9913</v>
      </c>
      <c r="D4921" s="13" t="s">
        <v>4918</v>
      </c>
      <c r="E4921" s="13" t="s">
        <v>4919</v>
      </c>
      <c r="F4921" s="13" t="s">
        <v>9914</v>
      </c>
      <c r="G4921" s="14" t="s">
        <v>4921</v>
      </c>
      <c r="H4921" s="14" t="s">
        <v>9915</v>
      </c>
      <c r="I4921" s="14" t="s">
        <v>8418</v>
      </c>
      <c r="J4921" s="14" t="s">
        <v>4924</v>
      </c>
      <c r="K4921" s="16">
        <v>165.07895</v>
      </c>
    </row>
    <row r="4922" spans="1:11">
      <c r="A4922" s="12" t="s">
        <v>8227</v>
      </c>
      <c r="B4922" s="12" t="s">
        <v>9880</v>
      </c>
      <c r="C4922" s="12" t="s">
        <v>9913</v>
      </c>
      <c r="D4922" s="13" t="s">
        <v>4918</v>
      </c>
      <c r="E4922" s="13" t="s">
        <v>4943</v>
      </c>
      <c r="F4922" s="13" t="s">
        <v>9916</v>
      </c>
      <c r="G4922" s="14" t="s">
        <v>4921</v>
      </c>
      <c r="H4922" s="14" t="s">
        <v>4926</v>
      </c>
      <c r="I4922" s="14" t="s">
        <v>4927</v>
      </c>
      <c r="J4922" s="14" t="s">
        <v>4924</v>
      </c>
      <c r="K4922" s="16">
        <v>165.07895</v>
      </c>
    </row>
    <row r="4923" spans="1:11">
      <c r="A4923" s="12" t="s">
        <v>8227</v>
      </c>
      <c r="B4923" s="12" t="s">
        <v>9880</v>
      </c>
      <c r="C4923" s="12" t="s">
        <v>9913</v>
      </c>
      <c r="D4923" s="13" t="s">
        <v>4931</v>
      </c>
      <c r="E4923" s="13" t="s">
        <v>4932</v>
      </c>
      <c r="F4923" s="13" t="s">
        <v>9917</v>
      </c>
      <c r="G4923" s="14" t="s">
        <v>4921</v>
      </c>
      <c r="H4923" s="14" t="s">
        <v>4936</v>
      </c>
      <c r="I4923" s="14" t="s">
        <v>4927</v>
      </c>
      <c r="J4923" s="14" t="s">
        <v>4924</v>
      </c>
      <c r="K4923" s="16">
        <v>165.07895</v>
      </c>
    </row>
    <row r="4924" spans="1:11">
      <c r="A4924" s="12" t="s">
        <v>8227</v>
      </c>
      <c r="B4924" s="12" t="s">
        <v>9880</v>
      </c>
      <c r="C4924" s="12" t="s">
        <v>9913</v>
      </c>
      <c r="D4924" s="13" t="s">
        <v>4931</v>
      </c>
      <c r="E4924" s="13" t="s">
        <v>6147</v>
      </c>
      <c r="F4924" s="13" t="s">
        <v>9918</v>
      </c>
      <c r="G4924" s="14" t="s">
        <v>6000</v>
      </c>
      <c r="H4924" s="14" t="s">
        <v>4936</v>
      </c>
      <c r="I4924" s="14" t="s">
        <v>4927</v>
      </c>
      <c r="J4924" s="14" t="s">
        <v>4924</v>
      </c>
      <c r="K4924" s="16">
        <v>165.07895</v>
      </c>
    </row>
    <row r="4925" spans="1:11">
      <c r="A4925" s="12" t="s">
        <v>8227</v>
      </c>
      <c r="B4925" s="12" t="s">
        <v>9880</v>
      </c>
      <c r="C4925" s="12" t="s">
        <v>9913</v>
      </c>
      <c r="D4925" s="13" t="s">
        <v>4934</v>
      </c>
      <c r="E4925" s="13" t="s">
        <v>4998</v>
      </c>
      <c r="F4925" s="13" t="s">
        <v>9919</v>
      </c>
      <c r="G4925" s="14" t="s">
        <v>6000</v>
      </c>
      <c r="H4925" s="14" t="s">
        <v>5037</v>
      </c>
      <c r="I4925" s="14" t="s">
        <v>4927</v>
      </c>
      <c r="J4925" s="14" t="s">
        <v>4936</v>
      </c>
      <c r="K4925" s="16">
        <v>165.07895</v>
      </c>
    </row>
    <row r="4926" spans="1:11">
      <c r="A4926" s="12" t="s">
        <v>8227</v>
      </c>
      <c r="B4926" s="12" t="s">
        <v>9880</v>
      </c>
      <c r="C4926" s="12" t="s">
        <v>9920</v>
      </c>
      <c r="D4926" s="13" t="s">
        <v>4918</v>
      </c>
      <c r="E4926" s="13" t="s">
        <v>4919</v>
      </c>
      <c r="F4926" s="13" t="s">
        <v>9921</v>
      </c>
      <c r="G4926" s="14" t="s">
        <v>4921</v>
      </c>
      <c r="H4926" s="14" t="s">
        <v>9922</v>
      </c>
      <c r="I4926" s="14" t="s">
        <v>8418</v>
      </c>
      <c r="J4926" s="14" t="s">
        <v>4924</v>
      </c>
      <c r="K4926" s="16">
        <v>40</v>
      </c>
    </row>
    <row r="4927" spans="1:11">
      <c r="A4927" s="12" t="s">
        <v>8227</v>
      </c>
      <c r="B4927" s="12" t="s">
        <v>9880</v>
      </c>
      <c r="C4927" s="12" t="s">
        <v>9920</v>
      </c>
      <c r="D4927" s="13" t="s">
        <v>4918</v>
      </c>
      <c r="E4927" s="13" t="s">
        <v>4919</v>
      </c>
      <c r="F4927" s="13" t="s">
        <v>9923</v>
      </c>
      <c r="G4927" s="14" t="s">
        <v>4921</v>
      </c>
      <c r="H4927" s="14" t="s">
        <v>7651</v>
      </c>
      <c r="I4927" s="14" t="s">
        <v>8418</v>
      </c>
      <c r="J4927" s="14" t="s">
        <v>4924</v>
      </c>
      <c r="K4927" s="16">
        <v>40</v>
      </c>
    </row>
    <row r="4928" spans="1:11">
      <c r="A4928" s="12" t="s">
        <v>8227</v>
      </c>
      <c r="B4928" s="12" t="s">
        <v>9880</v>
      </c>
      <c r="C4928" s="12" t="s">
        <v>9920</v>
      </c>
      <c r="D4928" s="13" t="s">
        <v>4931</v>
      </c>
      <c r="E4928" s="13" t="s">
        <v>5089</v>
      </c>
      <c r="F4928" s="13" t="s">
        <v>9924</v>
      </c>
      <c r="G4928" s="14" t="s">
        <v>4921</v>
      </c>
      <c r="H4928" s="14" t="s">
        <v>5037</v>
      </c>
      <c r="I4928" s="14" t="s">
        <v>4927</v>
      </c>
      <c r="J4928" s="14" t="s">
        <v>4924</v>
      </c>
      <c r="K4928" s="16">
        <v>40</v>
      </c>
    </row>
    <row r="4929" spans="1:11">
      <c r="A4929" s="12" t="s">
        <v>8227</v>
      </c>
      <c r="B4929" s="12" t="s">
        <v>9880</v>
      </c>
      <c r="C4929" s="12" t="s">
        <v>9920</v>
      </c>
      <c r="D4929" s="13" t="s">
        <v>4931</v>
      </c>
      <c r="E4929" s="13" t="s">
        <v>6147</v>
      </c>
      <c r="F4929" s="13" t="s">
        <v>9925</v>
      </c>
      <c r="G4929" s="14" t="s">
        <v>5004</v>
      </c>
      <c r="H4929" s="14" t="s">
        <v>9926</v>
      </c>
      <c r="I4929" s="14" t="s">
        <v>4927</v>
      </c>
      <c r="J4929" s="14" t="s">
        <v>4924</v>
      </c>
      <c r="K4929" s="16">
        <v>40</v>
      </c>
    </row>
    <row r="4930" spans="1:11">
      <c r="A4930" s="12" t="s">
        <v>8227</v>
      </c>
      <c r="B4930" s="12" t="s">
        <v>9880</v>
      </c>
      <c r="C4930" s="12" t="s">
        <v>9920</v>
      </c>
      <c r="D4930" s="13" t="s">
        <v>4934</v>
      </c>
      <c r="E4930" s="13" t="s">
        <v>4998</v>
      </c>
      <c r="F4930" s="13" t="s">
        <v>9927</v>
      </c>
      <c r="G4930" s="14" t="s">
        <v>4921</v>
      </c>
      <c r="H4930" s="14" t="s">
        <v>5037</v>
      </c>
      <c r="I4930" s="14" t="s">
        <v>4927</v>
      </c>
      <c r="J4930" s="14" t="s">
        <v>4936</v>
      </c>
      <c r="K4930" s="16">
        <v>40</v>
      </c>
    </row>
    <row r="4931" spans="1:11">
      <c r="A4931" s="12" t="s">
        <v>8227</v>
      </c>
      <c r="B4931" s="12" t="s">
        <v>9880</v>
      </c>
      <c r="C4931" s="12" t="s">
        <v>9928</v>
      </c>
      <c r="D4931" s="13" t="s">
        <v>4918</v>
      </c>
      <c r="E4931" s="13" t="s">
        <v>4919</v>
      </c>
      <c r="F4931" s="13" t="s">
        <v>9929</v>
      </c>
      <c r="G4931" s="14" t="s">
        <v>4921</v>
      </c>
      <c r="H4931" s="14" t="s">
        <v>4946</v>
      </c>
      <c r="I4931" s="14" t="s">
        <v>4947</v>
      </c>
      <c r="J4931" s="14" t="s">
        <v>4924</v>
      </c>
      <c r="K4931" s="16">
        <v>54</v>
      </c>
    </row>
    <row r="4932" spans="1:11">
      <c r="A4932" s="12" t="s">
        <v>8227</v>
      </c>
      <c r="B4932" s="12" t="s">
        <v>9880</v>
      </c>
      <c r="C4932" s="12" t="s">
        <v>9928</v>
      </c>
      <c r="D4932" s="13" t="s">
        <v>4918</v>
      </c>
      <c r="E4932" s="13" t="s">
        <v>4919</v>
      </c>
      <c r="F4932" s="13" t="s">
        <v>9930</v>
      </c>
      <c r="G4932" s="14" t="s">
        <v>4921</v>
      </c>
      <c r="H4932" s="14" t="s">
        <v>5935</v>
      </c>
      <c r="I4932" s="14" t="s">
        <v>9931</v>
      </c>
      <c r="J4932" s="14" t="s">
        <v>4924</v>
      </c>
      <c r="K4932" s="16">
        <v>54</v>
      </c>
    </row>
    <row r="4933" spans="1:11">
      <c r="A4933" s="12" t="s">
        <v>8227</v>
      </c>
      <c r="B4933" s="12" t="s">
        <v>9880</v>
      </c>
      <c r="C4933" s="12" t="s">
        <v>9928</v>
      </c>
      <c r="D4933" s="13" t="s">
        <v>4918</v>
      </c>
      <c r="E4933" s="13" t="s">
        <v>4943</v>
      </c>
      <c r="F4933" s="13" t="s">
        <v>9932</v>
      </c>
      <c r="G4933" s="14" t="s">
        <v>4921</v>
      </c>
      <c r="H4933" s="14" t="s">
        <v>4926</v>
      </c>
      <c r="I4933" s="14" t="s">
        <v>4927</v>
      </c>
      <c r="J4933" s="14" t="s">
        <v>4924</v>
      </c>
      <c r="K4933" s="16">
        <v>54</v>
      </c>
    </row>
    <row r="4934" spans="1:11">
      <c r="A4934" s="12" t="s">
        <v>8227</v>
      </c>
      <c r="B4934" s="12" t="s">
        <v>9880</v>
      </c>
      <c r="C4934" s="12" t="s">
        <v>9928</v>
      </c>
      <c r="D4934" s="13" t="s">
        <v>4931</v>
      </c>
      <c r="E4934" s="13" t="s">
        <v>4932</v>
      </c>
      <c r="F4934" s="13" t="s">
        <v>9933</v>
      </c>
      <c r="G4934" s="14" t="s">
        <v>4921</v>
      </c>
      <c r="H4934" s="14" t="s">
        <v>4936</v>
      </c>
      <c r="I4934" s="14" t="s">
        <v>4927</v>
      </c>
      <c r="J4934" s="14" t="s">
        <v>4924</v>
      </c>
      <c r="K4934" s="16">
        <v>54</v>
      </c>
    </row>
    <row r="4935" spans="1:11">
      <c r="A4935" s="12" t="s">
        <v>8227</v>
      </c>
      <c r="B4935" s="12" t="s">
        <v>9880</v>
      </c>
      <c r="C4935" s="12" t="s">
        <v>9928</v>
      </c>
      <c r="D4935" s="13" t="s">
        <v>4931</v>
      </c>
      <c r="E4935" s="13" t="s">
        <v>4961</v>
      </c>
      <c r="F4935" s="13" t="s">
        <v>9934</v>
      </c>
      <c r="G4935" s="14" t="s">
        <v>4921</v>
      </c>
      <c r="H4935" s="14" t="s">
        <v>4936</v>
      </c>
      <c r="I4935" s="14" t="s">
        <v>4927</v>
      </c>
      <c r="J4935" s="14" t="s">
        <v>4936</v>
      </c>
      <c r="K4935" s="16">
        <v>54</v>
      </c>
    </row>
    <row r="4936" spans="1:11">
      <c r="A4936" s="12" t="s">
        <v>8227</v>
      </c>
      <c r="B4936" s="12" t="s">
        <v>9880</v>
      </c>
      <c r="C4936" s="12" t="s">
        <v>9935</v>
      </c>
      <c r="D4936" s="13" t="s">
        <v>4918</v>
      </c>
      <c r="E4936" s="13" t="s">
        <v>4919</v>
      </c>
      <c r="F4936" s="13" t="s">
        <v>9936</v>
      </c>
      <c r="G4936" s="14" t="s">
        <v>4942</v>
      </c>
      <c r="H4936" s="14" t="s">
        <v>9937</v>
      </c>
      <c r="I4936" s="14" t="s">
        <v>5985</v>
      </c>
      <c r="J4936" s="14" t="s">
        <v>4924</v>
      </c>
      <c r="K4936" s="16">
        <v>285.59</v>
      </c>
    </row>
    <row r="4937" spans="1:11">
      <c r="A4937" s="12" t="s">
        <v>8227</v>
      </c>
      <c r="B4937" s="12" t="s">
        <v>9880</v>
      </c>
      <c r="C4937" s="12" t="s">
        <v>9935</v>
      </c>
      <c r="D4937" s="13" t="s">
        <v>4918</v>
      </c>
      <c r="E4937" s="13" t="s">
        <v>4939</v>
      </c>
      <c r="F4937" s="13" t="s">
        <v>9938</v>
      </c>
      <c r="G4937" s="14" t="s">
        <v>4921</v>
      </c>
      <c r="H4937" s="14" t="s">
        <v>5037</v>
      </c>
      <c r="I4937" s="14" t="s">
        <v>4927</v>
      </c>
      <c r="J4937" s="14" t="s">
        <v>4924</v>
      </c>
      <c r="K4937" s="16">
        <v>285.59</v>
      </c>
    </row>
    <row r="4938" spans="1:11">
      <c r="A4938" s="12" t="s">
        <v>8227</v>
      </c>
      <c r="B4938" s="12" t="s">
        <v>9880</v>
      </c>
      <c r="C4938" s="12" t="s">
        <v>9935</v>
      </c>
      <c r="D4938" s="13" t="s">
        <v>4931</v>
      </c>
      <c r="E4938" s="13" t="s">
        <v>4932</v>
      </c>
      <c r="F4938" s="13" t="s">
        <v>9939</v>
      </c>
      <c r="G4938" s="14" t="s">
        <v>4921</v>
      </c>
      <c r="H4938" s="14" t="s">
        <v>5037</v>
      </c>
      <c r="I4938" s="14" t="s">
        <v>4927</v>
      </c>
      <c r="J4938" s="14" t="s">
        <v>4924</v>
      </c>
      <c r="K4938" s="16">
        <v>285.59</v>
      </c>
    </row>
    <row r="4939" spans="1:11">
      <c r="A4939" s="12" t="s">
        <v>8227</v>
      </c>
      <c r="B4939" s="12" t="s">
        <v>9880</v>
      </c>
      <c r="C4939" s="12" t="s">
        <v>9935</v>
      </c>
      <c r="D4939" s="13" t="s">
        <v>4931</v>
      </c>
      <c r="E4939" s="13" t="s">
        <v>6147</v>
      </c>
      <c r="F4939" s="13" t="s">
        <v>9940</v>
      </c>
      <c r="G4939" s="14" t="s">
        <v>4921</v>
      </c>
      <c r="H4939" s="14" t="s">
        <v>5140</v>
      </c>
      <c r="I4939" s="14" t="s">
        <v>4927</v>
      </c>
      <c r="J4939" s="14" t="s">
        <v>4924</v>
      </c>
      <c r="K4939" s="16">
        <v>285.59</v>
      </c>
    </row>
    <row r="4940" spans="1:11">
      <c r="A4940" s="12" t="s">
        <v>8227</v>
      </c>
      <c r="B4940" s="12" t="s">
        <v>9880</v>
      </c>
      <c r="C4940" s="12" t="s">
        <v>9935</v>
      </c>
      <c r="D4940" s="13" t="s">
        <v>4934</v>
      </c>
      <c r="E4940" s="13" t="s">
        <v>4998</v>
      </c>
      <c r="F4940" s="13" t="s">
        <v>9941</v>
      </c>
      <c r="G4940" s="14" t="s">
        <v>4921</v>
      </c>
      <c r="H4940" s="14" t="s">
        <v>5056</v>
      </c>
      <c r="I4940" s="14" t="s">
        <v>4927</v>
      </c>
      <c r="J4940" s="14" t="s">
        <v>4936</v>
      </c>
      <c r="K4940" s="16">
        <v>285.59</v>
      </c>
    </row>
    <row r="4941" spans="1:11">
      <c r="A4941" s="12" t="s">
        <v>8227</v>
      </c>
      <c r="B4941" s="12" t="s">
        <v>9880</v>
      </c>
      <c r="C4941" s="12" t="s">
        <v>9942</v>
      </c>
      <c r="D4941" s="13" t="s">
        <v>4918</v>
      </c>
      <c r="E4941" s="13" t="s">
        <v>4919</v>
      </c>
      <c r="F4941" s="13" t="s">
        <v>9943</v>
      </c>
      <c r="G4941" s="14" t="s">
        <v>6000</v>
      </c>
      <c r="H4941" s="14" t="s">
        <v>9944</v>
      </c>
      <c r="I4941" s="14" t="s">
        <v>8418</v>
      </c>
      <c r="J4941" s="14" t="s">
        <v>4924</v>
      </c>
      <c r="K4941" s="16">
        <v>415</v>
      </c>
    </row>
    <row r="4942" spans="1:11">
      <c r="A4942" s="12" t="s">
        <v>8227</v>
      </c>
      <c r="B4942" s="12" t="s">
        <v>9880</v>
      </c>
      <c r="C4942" s="12" t="s">
        <v>9942</v>
      </c>
      <c r="D4942" s="13" t="s">
        <v>4918</v>
      </c>
      <c r="E4942" s="13" t="s">
        <v>4939</v>
      </c>
      <c r="F4942" s="13" t="s">
        <v>9945</v>
      </c>
      <c r="G4942" s="14" t="s">
        <v>5504</v>
      </c>
      <c r="H4942" s="14" t="s">
        <v>4974</v>
      </c>
      <c r="I4942" s="14" t="s">
        <v>4927</v>
      </c>
      <c r="J4942" s="14" t="s">
        <v>4924</v>
      </c>
      <c r="K4942" s="16">
        <v>415</v>
      </c>
    </row>
    <row r="4943" spans="1:11">
      <c r="A4943" s="12" t="s">
        <v>8227</v>
      </c>
      <c r="B4943" s="12" t="s">
        <v>9880</v>
      </c>
      <c r="C4943" s="12" t="s">
        <v>9942</v>
      </c>
      <c r="D4943" s="13" t="s">
        <v>4931</v>
      </c>
      <c r="E4943" s="13" t="s">
        <v>4932</v>
      </c>
      <c r="F4943" s="13" t="s">
        <v>9946</v>
      </c>
      <c r="G4943" s="14" t="s">
        <v>6000</v>
      </c>
      <c r="H4943" s="14" t="s">
        <v>5140</v>
      </c>
      <c r="I4943" s="14" t="s">
        <v>4927</v>
      </c>
      <c r="J4943" s="14" t="s">
        <v>4924</v>
      </c>
      <c r="K4943" s="16">
        <v>415</v>
      </c>
    </row>
    <row r="4944" spans="1:11">
      <c r="A4944" s="12" t="s">
        <v>8227</v>
      </c>
      <c r="B4944" s="12" t="s">
        <v>9880</v>
      </c>
      <c r="C4944" s="12" t="s">
        <v>9942</v>
      </c>
      <c r="D4944" s="13" t="s">
        <v>4931</v>
      </c>
      <c r="E4944" s="13" t="s">
        <v>6147</v>
      </c>
      <c r="F4944" s="13" t="s">
        <v>9947</v>
      </c>
      <c r="G4944" s="14" t="s">
        <v>6000</v>
      </c>
      <c r="H4944" s="14" t="s">
        <v>4926</v>
      </c>
      <c r="I4944" s="14" t="s">
        <v>4927</v>
      </c>
      <c r="J4944" s="14" t="s">
        <v>4924</v>
      </c>
      <c r="K4944" s="16">
        <v>415</v>
      </c>
    </row>
    <row r="4945" spans="1:11">
      <c r="A4945" s="12" t="s">
        <v>8227</v>
      </c>
      <c r="B4945" s="12" t="s">
        <v>9880</v>
      </c>
      <c r="C4945" s="12" t="s">
        <v>9942</v>
      </c>
      <c r="D4945" s="13" t="s">
        <v>4934</v>
      </c>
      <c r="E4945" s="13" t="s">
        <v>4998</v>
      </c>
      <c r="F4945" s="13" t="s">
        <v>9948</v>
      </c>
      <c r="G4945" s="14" t="s">
        <v>6000</v>
      </c>
      <c r="H4945" s="14" t="s">
        <v>4926</v>
      </c>
      <c r="I4945" s="14" t="s">
        <v>4927</v>
      </c>
      <c r="J4945" s="14" t="s">
        <v>4936</v>
      </c>
      <c r="K4945" s="16">
        <v>415</v>
      </c>
    </row>
    <row r="4946" spans="1:11">
      <c r="A4946" s="12" t="s">
        <v>8227</v>
      </c>
      <c r="B4946" s="12" t="s">
        <v>9880</v>
      </c>
      <c r="C4946" s="12" t="s">
        <v>9949</v>
      </c>
      <c r="D4946" s="13" t="s">
        <v>4918</v>
      </c>
      <c r="E4946" s="13" t="s">
        <v>4919</v>
      </c>
      <c r="F4946" s="13" t="s">
        <v>9950</v>
      </c>
      <c r="G4946" s="14" t="s">
        <v>4921</v>
      </c>
      <c r="H4946" s="14" t="s">
        <v>9951</v>
      </c>
      <c r="I4946" s="14" t="s">
        <v>8418</v>
      </c>
      <c r="J4946" s="14" t="s">
        <v>4924</v>
      </c>
      <c r="K4946" s="16">
        <v>195</v>
      </c>
    </row>
    <row r="4947" spans="1:11">
      <c r="A4947" s="12" t="s">
        <v>8227</v>
      </c>
      <c r="B4947" s="12" t="s">
        <v>9880</v>
      </c>
      <c r="C4947" s="12" t="s">
        <v>9949</v>
      </c>
      <c r="D4947" s="13" t="s">
        <v>4918</v>
      </c>
      <c r="E4947" s="13" t="s">
        <v>4919</v>
      </c>
      <c r="F4947" s="13" t="s">
        <v>9952</v>
      </c>
      <c r="G4947" s="14" t="s">
        <v>4921</v>
      </c>
      <c r="H4947" s="14" t="s">
        <v>9433</v>
      </c>
      <c r="I4947" s="14" t="s">
        <v>8418</v>
      </c>
      <c r="J4947" s="14" t="s">
        <v>4924</v>
      </c>
      <c r="K4947" s="16">
        <v>195</v>
      </c>
    </row>
    <row r="4948" spans="1:11">
      <c r="A4948" s="12" t="s">
        <v>8227</v>
      </c>
      <c r="B4948" s="12" t="s">
        <v>9880</v>
      </c>
      <c r="C4948" s="12" t="s">
        <v>9949</v>
      </c>
      <c r="D4948" s="13" t="s">
        <v>4931</v>
      </c>
      <c r="E4948" s="13" t="s">
        <v>4932</v>
      </c>
      <c r="F4948" s="13" t="s">
        <v>9953</v>
      </c>
      <c r="G4948" s="14" t="s">
        <v>4921</v>
      </c>
      <c r="H4948" s="14" t="s">
        <v>5037</v>
      </c>
      <c r="I4948" s="14" t="s">
        <v>4927</v>
      </c>
      <c r="J4948" s="14" t="s">
        <v>4924</v>
      </c>
      <c r="K4948" s="16">
        <v>195</v>
      </c>
    </row>
    <row r="4949" spans="1:11">
      <c r="A4949" s="12" t="s">
        <v>8227</v>
      </c>
      <c r="B4949" s="12" t="s">
        <v>9880</v>
      </c>
      <c r="C4949" s="12" t="s">
        <v>9949</v>
      </c>
      <c r="D4949" s="13" t="s">
        <v>4931</v>
      </c>
      <c r="E4949" s="13" t="s">
        <v>6147</v>
      </c>
      <c r="F4949" s="13" t="s">
        <v>9954</v>
      </c>
      <c r="G4949" s="14" t="s">
        <v>4921</v>
      </c>
      <c r="H4949" s="14" t="s">
        <v>4936</v>
      </c>
      <c r="I4949" s="14" t="s">
        <v>4927</v>
      </c>
      <c r="J4949" s="14" t="s">
        <v>4924</v>
      </c>
      <c r="K4949" s="16">
        <v>195</v>
      </c>
    </row>
    <row r="4950" spans="1:11">
      <c r="A4950" s="12" t="s">
        <v>8227</v>
      </c>
      <c r="B4950" s="12" t="s">
        <v>9880</v>
      </c>
      <c r="C4950" s="12" t="s">
        <v>9949</v>
      </c>
      <c r="D4950" s="13" t="s">
        <v>4934</v>
      </c>
      <c r="E4950" s="13" t="s">
        <v>4998</v>
      </c>
      <c r="F4950" s="13" t="s">
        <v>9907</v>
      </c>
      <c r="G4950" s="14" t="s">
        <v>4921</v>
      </c>
      <c r="H4950" s="14" t="s">
        <v>5037</v>
      </c>
      <c r="I4950" s="14" t="s">
        <v>4927</v>
      </c>
      <c r="J4950" s="14" t="s">
        <v>4936</v>
      </c>
      <c r="K4950" s="16">
        <v>195</v>
      </c>
    </row>
    <row r="4951" spans="1:11">
      <c r="A4951" s="12" t="s">
        <v>8227</v>
      </c>
      <c r="B4951" s="12" t="s">
        <v>9880</v>
      </c>
      <c r="C4951" s="12" t="s">
        <v>9955</v>
      </c>
      <c r="D4951" s="13" t="s">
        <v>4918</v>
      </c>
      <c r="E4951" s="13" t="s">
        <v>4919</v>
      </c>
      <c r="F4951" s="13" t="s">
        <v>9956</v>
      </c>
      <c r="G4951" s="14" t="s">
        <v>4921</v>
      </c>
      <c r="H4951" s="14" t="s">
        <v>6323</v>
      </c>
      <c r="I4951" s="14" t="s">
        <v>7874</v>
      </c>
      <c r="J4951" s="14" t="s">
        <v>4924</v>
      </c>
      <c r="K4951" s="16">
        <v>1991</v>
      </c>
    </row>
    <row r="4952" spans="1:11">
      <c r="A4952" s="12" t="s">
        <v>8227</v>
      </c>
      <c r="B4952" s="12" t="s">
        <v>9880</v>
      </c>
      <c r="C4952" s="12" t="s">
        <v>9955</v>
      </c>
      <c r="D4952" s="13" t="s">
        <v>4918</v>
      </c>
      <c r="E4952" s="13" t="s">
        <v>4919</v>
      </c>
      <c r="F4952" s="13" t="s">
        <v>9957</v>
      </c>
      <c r="G4952" s="14" t="s">
        <v>4921</v>
      </c>
      <c r="H4952" s="14" t="s">
        <v>9958</v>
      </c>
      <c r="I4952" s="14" t="s">
        <v>7874</v>
      </c>
      <c r="J4952" s="14" t="s">
        <v>4924</v>
      </c>
      <c r="K4952" s="16">
        <v>1991</v>
      </c>
    </row>
    <row r="4953" spans="1:11">
      <c r="A4953" s="12" t="s">
        <v>8227</v>
      </c>
      <c r="B4953" s="12" t="s">
        <v>9880</v>
      </c>
      <c r="C4953" s="12" t="s">
        <v>9955</v>
      </c>
      <c r="D4953" s="13" t="s">
        <v>4931</v>
      </c>
      <c r="E4953" s="13" t="s">
        <v>6147</v>
      </c>
      <c r="F4953" s="13" t="s">
        <v>9954</v>
      </c>
      <c r="G4953" s="14" t="s">
        <v>4921</v>
      </c>
      <c r="H4953" s="14" t="s">
        <v>4936</v>
      </c>
      <c r="I4953" s="14" t="s">
        <v>4927</v>
      </c>
      <c r="J4953" s="14" t="s">
        <v>4924</v>
      </c>
      <c r="K4953" s="16">
        <v>1991</v>
      </c>
    </row>
    <row r="4954" spans="1:11">
      <c r="A4954" s="12" t="s">
        <v>8227</v>
      </c>
      <c r="B4954" s="12" t="s">
        <v>9880</v>
      </c>
      <c r="C4954" s="12" t="s">
        <v>9955</v>
      </c>
      <c r="D4954" s="13" t="s">
        <v>4934</v>
      </c>
      <c r="E4954" s="13" t="s">
        <v>4998</v>
      </c>
      <c r="F4954" s="13" t="s">
        <v>9907</v>
      </c>
      <c r="G4954" s="14" t="s">
        <v>4921</v>
      </c>
      <c r="H4954" s="14" t="s">
        <v>5037</v>
      </c>
      <c r="I4954" s="14" t="s">
        <v>4927</v>
      </c>
      <c r="J4954" s="14" t="s">
        <v>4936</v>
      </c>
      <c r="K4954" s="16">
        <v>1991</v>
      </c>
    </row>
    <row r="4955" spans="1:11">
      <c r="A4955" s="12" t="s">
        <v>8227</v>
      </c>
      <c r="B4955" s="12" t="s">
        <v>9880</v>
      </c>
      <c r="C4955" s="12" t="s">
        <v>9955</v>
      </c>
      <c r="D4955" s="13" t="s">
        <v>4940</v>
      </c>
      <c r="E4955" s="13" t="s">
        <v>4941</v>
      </c>
      <c r="F4955" s="13" t="s">
        <v>9959</v>
      </c>
      <c r="G4955" s="14" t="s">
        <v>4942</v>
      </c>
      <c r="H4955" s="14" t="s">
        <v>4938</v>
      </c>
      <c r="I4955" s="14" t="s">
        <v>6471</v>
      </c>
      <c r="J4955" s="14" t="s">
        <v>4924</v>
      </c>
      <c r="K4955" s="16">
        <v>1991</v>
      </c>
    </row>
    <row r="4956" spans="1:11">
      <c r="A4956" s="12" t="s">
        <v>8227</v>
      </c>
      <c r="B4956" s="12" t="s">
        <v>9880</v>
      </c>
      <c r="C4956" s="12" t="s">
        <v>9960</v>
      </c>
      <c r="D4956" s="13" t="s">
        <v>4918</v>
      </c>
      <c r="E4956" s="13" t="s">
        <v>4919</v>
      </c>
      <c r="F4956" s="13" t="s">
        <v>9961</v>
      </c>
      <c r="G4956" s="14" t="s">
        <v>4921</v>
      </c>
      <c r="H4956" s="14" t="s">
        <v>9962</v>
      </c>
      <c r="I4956" s="14" t="s">
        <v>7874</v>
      </c>
      <c r="J4956" s="14" t="s">
        <v>4924</v>
      </c>
      <c r="K4956" s="16">
        <v>155.21573</v>
      </c>
    </row>
    <row r="4957" spans="1:11">
      <c r="A4957" s="12" t="s">
        <v>8227</v>
      </c>
      <c r="B4957" s="12" t="s">
        <v>9880</v>
      </c>
      <c r="C4957" s="12" t="s">
        <v>9960</v>
      </c>
      <c r="D4957" s="13" t="s">
        <v>4918</v>
      </c>
      <c r="E4957" s="13" t="s">
        <v>4919</v>
      </c>
      <c r="F4957" s="13" t="s">
        <v>9963</v>
      </c>
      <c r="G4957" s="14" t="s">
        <v>4921</v>
      </c>
      <c r="H4957" s="14" t="s">
        <v>9964</v>
      </c>
      <c r="I4957" s="14" t="s">
        <v>7874</v>
      </c>
      <c r="J4957" s="14" t="s">
        <v>4924</v>
      </c>
      <c r="K4957" s="16">
        <v>155.21573</v>
      </c>
    </row>
    <row r="4958" spans="1:11">
      <c r="A4958" s="12" t="s">
        <v>8227</v>
      </c>
      <c r="B4958" s="12" t="s">
        <v>9880</v>
      </c>
      <c r="C4958" s="12" t="s">
        <v>9960</v>
      </c>
      <c r="D4958" s="13" t="s">
        <v>4931</v>
      </c>
      <c r="E4958" s="13" t="s">
        <v>5089</v>
      </c>
      <c r="F4958" s="13" t="s">
        <v>9965</v>
      </c>
      <c r="G4958" s="14" t="s">
        <v>4942</v>
      </c>
      <c r="H4958" s="14" t="s">
        <v>4936</v>
      </c>
      <c r="I4958" s="14" t="s">
        <v>8590</v>
      </c>
      <c r="J4958" s="14" t="s">
        <v>4924</v>
      </c>
      <c r="K4958" s="16">
        <v>155.21573</v>
      </c>
    </row>
    <row r="4959" spans="1:11">
      <c r="A4959" s="12" t="s">
        <v>8227</v>
      </c>
      <c r="B4959" s="12" t="s">
        <v>9880</v>
      </c>
      <c r="C4959" s="12" t="s">
        <v>9960</v>
      </c>
      <c r="D4959" s="13" t="s">
        <v>4931</v>
      </c>
      <c r="E4959" s="13" t="s">
        <v>5089</v>
      </c>
      <c r="F4959" s="13" t="s">
        <v>9966</v>
      </c>
      <c r="G4959" s="14" t="s">
        <v>4942</v>
      </c>
      <c r="H4959" s="14" t="s">
        <v>4946</v>
      </c>
      <c r="I4959" s="14" t="s">
        <v>8590</v>
      </c>
      <c r="J4959" s="14" t="s">
        <v>4924</v>
      </c>
      <c r="K4959" s="16">
        <v>155.21573</v>
      </c>
    </row>
    <row r="4960" spans="1:11">
      <c r="A4960" s="12" t="s">
        <v>8227</v>
      </c>
      <c r="B4960" s="12" t="s">
        <v>9880</v>
      </c>
      <c r="C4960" s="12" t="s">
        <v>9960</v>
      </c>
      <c r="D4960" s="13" t="s">
        <v>4934</v>
      </c>
      <c r="E4960" s="13" t="s">
        <v>4934</v>
      </c>
      <c r="F4960" s="13" t="s">
        <v>5151</v>
      </c>
      <c r="G4960" s="14" t="s">
        <v>6000</v>
      </c>
      <c r="H4960" s="14" t="s">
        <v>4926</v>
      </c>
      <c r="I4960" s="14" t="s">
        <v>4927</v>
      </c>
      <c r="J4960" s="14" t="s">
        <v>4936</v>
      </c>
      <c r="K4960" s="16">
        <v>155.21573</v>
      </c>
    </row>
    <row r="4961" spans="1:11">
      <c r="A4961" s="12" t="s">
        <v>8227</v>
      </c>
      <c r="B4961" s="12" t="s">
        <v>9880</v>
      </c>
      <c r="C4961" s="12" t="s">
        <v>9967</v>
      </c>
      <c r="D4961" s="13" t="s">
        <v>4918</v>
      </c>
      <c r="E4961" s="13" t="s">
        <v>4919</v>
      </c>
      <c r="F4961" s="13" t="s">
        <v>9968</v>
      </c>
      <c r="G4961" s="14" t="s">
        <v>4921</v>
      </c>
      <c r="H4961" s="14" t="s">
        <v>9969</v>
      </c>
      <c r="I4961" s="14" t="s">
        <v>8418</v>
      </c>
      <c r="J4961" s="14" t="s">
        <v>4924</v>
      </c>
      <c r="K4961" s="16">
        <v>70</v>
      </c>
    </row>
    <row r="4962" spans="1:11">
      <c r="A4962" s="12" t="s">
        <v>8227</v>
      </c>
      <c r="B4962" s="12" t="s">
        <v>9880</v>
      </c>
      <c r="C4962" s="12" t="s">
        <v>9967</v>
      </c>
      <c r="D4962" s="13" t="s">
        <v>4918</v>
      </c>
      <c r="E4962" s="13" t="s">
        <v>4919</v>
      </c>
      <c r="F4962" s="13" t="s">
        <v>9970</v>
      </c>
      <c r="G4962" s="14" t="s">
        <v>4942</v>
      </c>
      <c r="H4962" s="14" t="s">
        <v>4956</v>
      </c>
      <c r="I4962" s="14" t="s">
        <v>4927</v>
      </c>
      <c r="J4962" s="14" t="s">
        <v>4924</v>
      </c>
      <c r="K4962" s="16">
        <v>70</v>
      </c>
    </row>
    <row r="4963" spans="1:11">
      <c r="A4963" s="12" t="s">
        <v>8227</v>
      </c>
      <c r="B4963" s="12" t="s">
        <v>9880</v>
      </c>
      <c r="C4963" s="12" t="s">
        <v>9967</v>
      </c>
      <c r="D4963" s="13" t="s">
        <v>4931</v>
      </c>
      <c r="E4963" s="13" t="s">
        <v>6147</v>
      </c>
      <c r="F4963" s="13" t="s">
        <v>9954</v>
      </c>
      <c r="G4963" s="14" t="s">
        <v>6000</v>
      </c>
      <c r="H4963" s="14" t="s">
        <v>4924</v>
      </c>
      <c r="I4963" s="14" t="s">
        <v>4927</v>
      </c>
      <c r="J4963" s="14" t="s">
        <v>4924</v>
      </c>
      <c r="K4963" s="16">
        <v>70</v>
      </c>
    </row>
    <row r="4964" spans="1:11">
      <c r="A4964" s="12" t="s">
        <v>8227</v>
      </c>
      <c r="B4964" s="12" t="s">
        <v>9880</v>
      </c>
      <c r="C4964" s="12" t="s">
        <v>9967</v>
      </c>
      <c r="D4964" s="13" t="s">
        <v>4934</v>
      </c>
      <c r="E4964" s="13" t="s">
        <v>4998</v>
      </c>
      <c r="F4964" s="13" t="s">
        <v>9919</v>
      </c>
      <c r="G4964" s="14" t="s">
        <v>6000</v>
      </c>
      <c r="H4964" s="14" t="s">
        <v>5037</v>
      </c>
      <c r="I4964" s="14" t="s">
        <v>4927</v>
      </c>
      <c r="J4964" s="14" t="s">
        <v>4936</v>
      </c>
      <c r="K4964" s="16">
        <v>70</v>
      </c>
    </row>
    <row r="4965" spans="1:11">
      <c r="A4965" s="12" t="s">
        <v>8227</v>
      </c>
      <c r="B4965" s="12" t="s">
        <v>9880</v>
      </c>
      <c r="C4965" s="12" t="s">
        <v>9967</v>
      </c>
      <c r="D4965" s="13" t="s">
        <v>4940</v>
      </c>
      <c r="E4965" s="13" t="s">
        <v>4941</v>
      </c>
      <c r="F4965" s="13" t="s">
        <v>9971</v>
      </c>
      <c r="G4965" s="14" t="s">
        <v>4942</v>
      </c>
      <c r="H4965" s="14" t="s">
        <v>5425</v>
      </c>
      <c r="I4965" s="14" t="s">
        <v>8590</v>
      </c>
      <c r="J4965" s="14" t="s">
        <v>4924</v>
      </c>
      <c r="K4965" s="16">
        <v>70</v>
      </c>
    </row>
    <row r="4966" spans="1:11">
      <c r="A4966" s="12" t="s">
        <v>8227</v>
      </c>
      <c r="B4966" s="12" t="s">
        <v>9880</v>
      </c>
      <c r="C4966" s="12" t="s">
        <v>9972</v>
      </c>
      <c r="D4966" s="13" t="s">
        <v>4918</v>
      </c>
      <c r="E4966" s="13" t="s">
        <v>4919</v>
      </c>
      <c r="F4966" s="13" t="s">
        <v>9973</v>
      </c>
      <c r="G4966" s="14" t="s">
        <v>4921</v>
      </c>
      <c r="H4966" s="14" t="s">
        <v>4988</v>
      </c>
      <c r="I4966" s="14" t="s">
        <v>5114</v>
      </c>
      <c r="J4966" s="14" t="s">
        <v>4924</v>
      </c>
      <c r="K4966" s="16">
        <v>720</v>
      </c>
    </row>
    <row r="4967" spans="1:11">
      <c r="A4967" s="12" t="s">
        <v>8227</v>
      </c>
      <c r="B4967" s="12" t="s">
        <v>9880</v>
      </c>
      <c r="C4967" s="12" t="s">
        <v>9972</v>
      </c>
      <c r="D4967" s="13" t="s">
        <v>4918</v>
      </c>
      <c r="E4967" s="13" t="s">
        <v>4919</v>
      </c>
      <c r="F4967" s="13" t="s">
        <v>9974</v>
      </c>
      <c r="G4967" s="14" t="s">
        <v>4921</v>
      </c>
      <c r="H4967" s="14" t="s">
        <v>5007</v>
      </c>
      <c r="I4967" s="14" t="s">
        <v>8418</v>
      </c>
      <c r="J4967" s="14" t="s">
        <v>4924</v>
      </c>
      <c r="K4967" s="16">
        <v>720</v>
      </c>
    </row>
    <row r="4968" spans="1:11">
      <c r="A4968" s="12" t="s">
        <v>8227</v>
      </c>
      <c r="B4968" s="12" t="s">
        <v>9880</v>
      </c>
      <c r="C4968" s="12" t="s">
        <v>9972</v>
      </c>
      <c r="D4968" s="13" t="s">
        <v>4931</v>
      </c>
      <c r="E4968" s="13" t="s">
        <v>5089</v>
      </c>
      <c r="F4968" s="13" t="s">
        <v>9975</v>
      </c>
      <c r="G4968" s="14" t="s">
        <v>4921</v>
      </c>
      <c r="H4968" s="14" t="s">
        <v>4936</v>
      </c>
      <c r="I4968" s="14" t="s">
        <v>4927</v>
      </c>
      <c r="J4968" s="14" t="s">
        <v>4924</v>
      </c>
      <c r="K4968" s="16">
        <v>720</v>
      </c>
    </row>
    <row r="4969" spans="1:11">
      <c r="A4969" s="12" t="s">
        <v>8227</v>
      </c>
      <c r="B4969" s="12" t="s">
        <v>9880</v>
      </c>
      <c r="C4969" s="12" t="s">
        <v>9972</v>
      </c>
      <c r="D4969" s="13" t="s">
        <v>4931</v>
      </c>
      <c r="E4969" s="13" t="s">
        <v>6147</v>
      </c>
      <c r="F4969" s="13" t="s">
        <v>9976</v>
      </c>
      <c r="G4969" s="14" t="s">
        <v>4921</v>
      </c>
      <c r="H4969" s="14" t="s">
        <v>4936</v>
      </c>
      <c r="I4969" s="14" t="s">
        <v>4927</v>
      </c>
      <c r="J4969" s="14" t="s">
        <v>4924</v>
      </c>
      <c r="K4969" s="16">
        <v>720</v>
      </c>
    </row>
    <row r="4970" spans="1:11">
      <c r="A4970" s="12" t="s">
        <v>8227</v>
      </c>
      <c r="B4970" s="12" t="s">
        <v>9880</v>
      </c>
      <c r="C4970" s="12" t="s">
        <v>9972</v>
      </c>
      <c r="D4970" s="13" t="s">
        <v>4934</v>
      </c>
      <c r="E4970" s="13" t="s">
        <v>4998</v>
      </c>
      <c r="F4970" s="13" t="s">
        <v>9919</v>
      </c>
      <c r="G4970" s="14" t="s">
        <v>4921</v>
      </c>
      <c r="H4970" s="14" t="s">
        <v>5175</v>
      </c>
      <c r="I4970" s="14" t="s">
        <v>4927</v>
      </c>
      <c r="J4970" s="14" t="s">
        <v>4936</v>
      </c>
      <c r="K4970" s="16">
        <v>720</v>
      </c>
    </row>
    <row r="4971" spans="1:11">
      <c r="A4971" s="12" t="s">
        <v>8227</v>
      </c>
      <c r="B4971" s="12" t="s">
        <v>9880</v>
      </c>
      <c r="C4971" s="12" t="s">
        <v>9977</v>
      </c>
      <c r="D4971" s="13" t="s">
        <v>4918</v>
      </c>
      <c r="E4971" s="13" t="s">
        <v>4919</v>
      </c>
      <c r="F4971" s="13" t="s">
        <v>9978</v>
      </c>
      <c r="G4971" s="14" t="s">
        <v>4942</v>
      </c>
      <c r="H4971" s="14" t="s">
        <v>5137</v>
      </c>
      <c r="I4971" s="14" t="s">
        <v>4949</v>
      </c>
      <c r="J4971" s="14" t="s">
        <v>4924</v>
      </c>
      <c r="K4971" s="16">
        <v>22</v>
      </c>
    </row>
    <row r="4972" spans="1:11">
      <c r="A4972" s="12" t="s">
        <v>8227</v>
      </c>
      <c r="B4972" s="12" t="s">
        <v>9880</v>
      </c>
      <c r="C4972" s="12" t="s">
        <v>9977</v>
      </c>
      <c r="D4972" s="13" t="s">
        <v>4918</v>
      </c>
      <c r="E4972" s="13" t="s">
        <v>4919</v>
      </c>
      <c r="F4972" s="13" t="s">
        <v>9979</v>
      </c>
      <c r="G4972" s="14" t="s">
        <v>4942</v>
      </c>
      <c r="H4972" s="14" t="s">
        <v>9980</v>
      </c>
      <c r="I4972" s="14" t="s">
        <v>6930</v>
      </c>
      <c r="J4972" s="14" t="s">
        <v>4924</v>
      </c>
      <c r="K4972" s="16">
        <v>22</v>
      </c>
    </row>
    <row r="4973" spans="1:11">
      <c r="A4973" s="12" t="s">
        <v>8227</v>
      </c>
      <c r="B4973" s="12" t="s">
        <v>9880</v>
      </c>
      <c r="C4973" s="12" t="s">
        <v>9977</v>
      </c>
      <c r="D4973" s="13" t="s">
        <v>4931</v>
      </c>
      <c r="E4973" s="13" t="s">
        <v>4932</v>
      </c>
      <c r="F4973" s="13" t="s">
        <v>9981</v>
      </c>
      <c r="G4973" s="14" t="s">
        <v>4921</v>
      </c>
      <c r="H4973" s="14" t="s">
        <v>4936</v>
      </c>
      <c r="I4973" s="14" t="s">
        <v>4927</v>
      </c>
      <c r="J4973" s="14" t="s">
        <v>4924</v>
      </c>
      <c r="K4973" s="16">
        <v>22</v>
      </c>
    </row>
    <row r="4974" spans="1:11">
      <c r="A4974" s="12" t="s">
        <v>8227</v>
      </c>
      <c r="B4974" s="12" t="s">
        <v>9880</v>
      </c>
      <c r="C4974" s="12" t="s">
        <v>9977</v>
      </c>
      <c r="D4974" s="13" t="s">
        <v>4931</v>
      </c>
      <c r="E4974" s="13" t="s">
        <v>6147</v>
      </c>
      <c r="F4974" s="13" t="s">
        <v>9954</v>
      </c>
      <c r="G4974" s="14" t="s">
        <v>4921</v>
      </c>
      <c r="H4974" s="14" t="s">
        <v>4936</v>
      </c>
      <c r="I4974" s="14" t="s">
        <v>4927</v>
      </c>
      <c r="J4974" s="14" t="s">
        <v>4924</v>
      </c>
      <c r="K4974" s="16">
        <v>22</v>
      </c>
    </row>
    <row r="4975" spans="1:11">
      <c r="A4975" s="12" t="s">
        <v>8227</v>
      </c>
      <c r="B4975" s="12" t="s">
        <v>9880</v>
      </c>
      <c r="C4975" s="12" t="s">
        <v>9977</v>
      </c>
      <c r="D4975" s="13" t="s">
        <v>4934</v>
      </c>
      <c r="E4975" s="13" t="s">
        <v>4998</v>
      </c>
      <c r="F4975" s="13" t="s">
        <v>9982</v>
      </c>
      <c r="G4975" s="14" t="s">
        <v>4921</v>
      </c>
      <c r="H4975" s="14" t="s">
        <v>5037</v>
      </c>
      <c r="I4975" s="14" t="s">
        <v>4927</v>
      </c>
      <c r="J4975" s="14" t="s">
        <v>4936</v>
      </c>
      <c r="K4975" s="16">
        <v>22</v>
      </c>
    </row>
    <row r="4976" spans="1:11">
      <c r="A4976" s="12" t="s">
        <v>8227</v>
      </c>
      <c r="B4976" s="12" t="s">
        <v>9880</v>
      </c>
      <c r="C4976" s="12" t="s">
        <v>9983</v>
      </c>
      <c r="D4976" s="13" t="s">
        <v>4918</v>
      </c>
      <c r="E4976" s="13" t="s">
        <v>4919</v>
      </c>
      <c r="F4976" s="13" t="s">
        <v>9984</v>
      </c>
      <c r="G4976" s="14" t="s">
        <v>4921</v>
      </c>
      <c r="H4976" s="14" t="s">
        <v>5917</v>
      </c>
      <c r="I4976" s="14" t="s">
        <v>5126</v>
      </c>
      <c r="J4976" s="14" t="s">
        <v>4924</v>
      </c>
      <c r="K4976" s="16">
        <v>4</v>
      </c>
    </row>
    <row r="4977" spans="1:11">
      <c r="A4977" s="12" t="s">
        <v>8227</v>
      </c>
      <c r="B4977" s="12" t="s">
        <v>9880</v>
      </c>
      <c r="C4977" s="12" t="s">
        <v>9983</v>
      </c>
      <c r="D4977" s="13" t="s">
        <v>4918</v>
      </c>
      <c r="E4977" s="13" t="s">
        <v>4919</v>
      </c>
      <c r="F4977" s="13" t="s">
        <v>9985</v>
      </c>
      <c r="G4977" s="14" t="s">
        <v>4921</v>
      </c>
      <c r="H4977" s="14" t="s">
        <v>5119</v>
      </c>
      <c r="I4977" s="14" t="s">
        <v>5126</v>
      </c>
      <c r="J4977" s="14" t="s">
        <v>4924</v>
      </c>
      <c r="K4977" s="16">
        <v>4</v>
      </c>
    </row>
    <row r="4978" spans="1:11">
      <c r="A4978" s="12" t="s">
        <v>8227</v>
      </c>
      <c r="B4978" s="12" t="s">
        <v>9880</v>
      </c>
      <c r="C4978" s="12" t="s">
        <v>9983</v>
      </c>
      <c r="D4978" s="13" t="s">
        <v>4931</v>
      </c>
      <c r="E4978" s="13" t="s">
        <v>5089</v>
      </c>
      <c r="F4978" s="13" t="s">
        <v>9986</v>
      </c>
      <c r="G4978" s="14" t="s">
        <v>4921</v>
      </c>
      <c r="H4978" s="14" t="s">
        <v>4936</v>
      </c>
      <c r="I4978" s="14" t="s">
        <v>4927</v>
      </c>
      <c r="J4978" s="14" t="s">
        <v>4924</v>
      </c>
      <c r="K4978" s="16">
        <v>4</v>
      </c>
    </row>
    <row r="4979" spans="1:11">
      <c r="A4979" s="12" t="s">
        <v>8227</v>
      </c>
      <c r="B4979" s="12" t="s">
        <v>9880</v>
      </c>
      <c r="C4979" s="12" t="s">
        <v>9983</v>
      </c>
      <c r="D4979" s="13" t="s">
        <v>4931</v>
      </c>
      <c r="E4979" s="13" t="s">
        <v>4932</v>
      </c>
      <c r="F4979" s="13" t="s">
        <v>9981</v>
      </c>
      <c r="G4979" s="14" t="s">
        <v>4921</v>
      </c>
      <c r="H4979" s="14" t="s">
        <v>4936</v>
      </c>
      <c r="I4979" s="14" t="s">
        <v>4927</v>
      </c>
      <c r="J4979" s="14" t="s">
        <v>4924</v>
      </c>
      <c r="K4979" s="16">
        <v>4</v>
      </c>
    </row>
    <row r="4980" spans="1:11">
      <c r="A4980" s="12" t="s">
        <v>8227</v>
      </c>
      <c r="B4980" s="12" t="s">
        <v>9880</v>
      </c>
      <c r="C4980" s="12" t="s">
        <v>9983</v>
      </c>
      <c r="D4980" s="13" t="s">
        <v>4934</v>
      </c>
      <c r="E4980" s="13" t="s">
        <v>4998</v>
      </c>
      <c r="F4980" s="13" t="s">
        <v>9919</v>
      </c>
      <c r="G4980" s="14" t="s">
        <v>4921</v>
      </c>
      <c r="H4980" s="14" t="s">
        <v>5037</v>
      </c>
      <c r="I4980" s="14" t="s">
        <v>4927</v>
      </c>
      <c r="J4980" s="14" t="s">
        <v>4936</v>
      </c>
      <c r="K4980" s="16">
        <v>4</v>
      </c>
    </row>
    <row r="4981" spans="1:11">
      <c r="A4981" s="12" t="s">
        <v>8227</v>
      </c>
      <c r="B4981" s="12" t="s">
        <v>9880</v>
      </c>
      <c r="C4981" s="12" t="s">
        <v>9987</v>
      </c>
      <c r="D4981" s="13" t="s">
        <v>4918</v>
      </c>
      <c r="E4981" s="13" t="s">
        <v>4919</v>
      </c>
      <c r="F4981" s="13" t="s">
        <v>9988</v>
      </c>
      <c r="G4981" s="14" t="s">
        <v>4921</v>
      </c>
      <c r="H4981" s="14" t="s">
        <v>4988</v>
      </c>
      <c r="I4981" s="14" t="s">
        <v>5098</v>
      </c>
      <c r="J4981" s="14" t="s">
        <v>4924</v>
      </c>
      <c r="K4981" s="16">
        <v>1264</v>
      </c>
    </row>
    <row r="4982" spans="1:11">
      <c r="A4982" s="12" t="s">
        <v>8227</v>
      </c>
      <c r="B4982" s="12" t="s">
        <v>9880</v>
      </c>
      <c r="C4982" s="12" t="s">
        <v>9987</v>
      </c>
      <c r="D4982" s="13" t="s">
        <v>4918</v>
      </c>
      <c r="E4982" s="13" t="s">
        <v>4939</v>
      </c>
      <c r="F4982" s="13" t="s">
        <v>9989</v>
      </c>
      <c r="G4982" s="14" t="s">
        <v>4921</v>
      </c>
      <c r="H4982" s="14" t="s">
        <v>4926</v>
      </c>
      <c r="I4982" s="14" t="s">
        <v>4927</v>
      </c>
      <c r="J4982" s="14" t="s">
        <v>4924</v>
      </c>
      <c r="K4982" s="16">
        <v>1264</v>
      </c>
    </row>
    <row r="4983" spans="1:11">
      <c r="A4983" s="12" t="s">
        <v>8227</v>
      </c>
      <c r="B4983" s="12" t="s">
        <v>9880</v>
      </c>
      <c r="C4983" s="12" t="s">
        <v>9987</v>
      </c>
      <c r="D4983" s="13" t="s">
        <v>4931</v>
      </c>
      <c r="E4983" s="13" t="s">
        <v>4932</v>
      </c>
      <c r="F4983" s="13" t="s">
        <v>9990</v>
      </c>
      <c r="G4983" s="14" t="s">
        <v>4921</v>
      </c>
      <c r="H4983" s="14" t="s">
        <v>4936</v>
      </c>
      <c r="I4983" s="14" t="s">
        <v>4927</v>
      </c>
      <c r="J4983" s="14" t="s">
        <v>4924</v>
      </c>
      <c r="K4983" s="16">
        <v>1264</v>
      </c>
    </row>
    <row r="4984" spans="1:11">
      <c r="A4984" s="12" t="s">
        <v>8227</v>
      </c>
      <c r="B4984" s="12" t="s">
        <v>9880</v>
      </c>
      <c r="C4984" s="12" t="s">
        <v>9987</v>
      </c>
      <c r="D4984" s="13" t="s">
        <v>4931</v>
      </c>
      <c r="E4984" s="13" t="s">
        <v>6147</v>
      </c>
      <c r="F4984" s="13" t="s">
        <v>9991</v>
      </c>
      <c r="G4984" s="14" t="s">
        <v>4921</v>
      </c>
      <c r="H4984" s="14" t="s">
        <v>4936</v>
      </c>
      <c r="I4984" s="14" t="s">
        <v>4927</v>
      </c>
      <c r="J4984" s="14" t="s">
        <v>4924</v>
      </c>
      <c r="K4984" s="16">
        <v>1264</v>
      </c>
    </row>
    <row r="4985" spans="1:11">
      <c r="A4985" s="12" t="s">
        <v>8227</v>
      </c>
      <c r="B4985" s="12" t="s">
        <v>9880</v>
      </c>
      <c r="C4985" s="12" t="s">
        <v>9987</v>
      </c>
      <c r="D4985" s="13" t="s">
        <v>4934</v>
      </c>
      <c r="E4985" s="13" t="s">
        <v>4998</v>
      </c>
      <c r="F4985" s="13" t="s">
        <v>9992</v>
      </c>
      <c r="G4985" s="14" t="s">
        <v>4921</v>
      </c>
      <c r="H4985" s="14" t="s">
        <v>5175</v>
      </c>
      <c r="I4985" s="14" t="s">
        <v>4927</v>
      </c>
      <c r="J4985" s="14" t="s">
        <v>4936</v>
      </c>
      <c r="K4985" s="16">
        <v>1264</v>
      </c>
    </row>
    <row r="4986" spans="1:11">
      <c r="A4986" s="12" t="s">
        <v>8227</v>
      </c>
      <c r="B4986" s="12" t="s">
        <v>9880</v>
      </c>
      <c r="C4986" s="12" t="s">
        <v>9993</v>
      </c>
      <c r="D4986" s="13"/>
      <c r="E4986" s="13"/>
      <c r="F4986" s="13"/>
      <c r="G4986" s="14"/>
      <c r="H4986" s="14"/>
      <c r="I4986" s="14"/>
      <c r="J4986" s="14"/>
      <c r="K4986" s="16">
        <v>174.490789</v>
      </c>
    </row>
    <row r="4987" spans="1:11">
      <c r="A4987" s="12" t="s">
        <v>8227</v>
      </c>
      <c r="B4987" s="12" t="s">
        <v>9880</v>
      </c>
      <c r="C4987" s="12" t="s">
        <v>9994</v>
      </c>
      <c r="D4987" s="13" t="s">
        <v>4918</v>
      </c>
      <c r="E4987" s="13" t="s">
        <v>4919</v>
      </c>
      <c r="F4987" s="13" t="s">
        <v>9995</v>
      </c>
      <c r="G4987" s="14" t="s">
        <v>4921</v>
      </c>
      <c r="H4987" s="14" t="s">
        <v>4974</v>
      </c>
      <c r="I4987" s="14" t="s">
        <v>5134</v>
      </c>
      <c r="J4987" s="14" t="s">
        <v>4924</v>
      </c>
      <c r="K4987" s="16">
        <v>15</v>
      </c>
    </row>
    <row r="4988" spans="1:11">
      <c r="A4988" s="12" t="s">
        <v>8227</v>
      </c>
      <c r="B4988" s="12" t="s">
        <v>9880</v>
      </c>
      <c r="C4988" s="12" t="s">
        <v>9994</v>
      </c>
      <c r="D4988" s="13" t="s">
        <v>4918</v>
      </c>
      <c r="E4988" s="13" t="s">
        <v>4919</v>
      </c>
      <c r="F4988" s="13" t="s">
        <v>9996</v>
      </c>
      <c r="G4988" s="14" t="s">
        <v>4921</v>
      </c>
      <c r="H4988" s="14" t="s">
        <v>4936</v>
      </c>
      <c r="I4988" s="14" t="s">
        <v>5134</v>
      </c>
      <c r="J4988" s="14" t="s">
        <v>4924</v>
      </c>
      <c r="K4988" s="16">
        <v>15</v>
      </c>
    </row>
    <row r="4989" spans="1:11">
      <c r="A4989" s="12" t="s">
        <v>8227</v>
      </c>
      <c r="B4989" s="12" t="s">
        <v>9880</v>
      </c>
      <c r="C4989" s="12" t="s">
        <v>9994</v>
      </c>
      <c r="D4989" s="13" t="s">
        <v>4931</v>
      </c>
      <c r="E4989" s="13" t="s">
        <v>4932</v>
      </c>
      <c r="F4989" s="13" t="s">
        <v>5151</v>
      </c>
      <c r="G4989" s="14" t="s">
        <v>4921</v>
      </c>
      <c r="H4989" s="14" t="s">
        <v>5037</v>
      </c>
      <c r="I4989" s="14" t="s">
        <v>4927</v>
      </c>
      <c r="J4989" s="14" t="s">
        <v>4924</v>
      </c>
      <c r="K4989" s="16">
        <v>15</v>
      </c>
    </row>
    <row r="4990" spans="1:11">
      <c r="A4990" s="12" t="s">
        <v>8227</v>
      </c>
      <c r="B4990" s="12" t="s">
        <v>9880</v>
      </c>
      <c r="C4990" s="12" t="s">
        <v>9994</v>
      </c>
      <c r="D4990" s="13" t="s">
        <v>4931</v>
      </c>
      <c r="E4990" s="13" t="s">
        <v>6147</v>
      </c>
      <c r="F4990" s="13" t="s">
        <v>9997</v>
      </c>
      <c r="G4990" s="14" t="s">
        <v>4921</v>
      </c>
      <c r="H4990" s="14" t="s">
        <v>4936</v>
      </c>
      <c r="I4990" s="14" t="s">
        <v>4927</v>
      </c>
      <c r="J4990" s="14" t="s">
        <v>4924</v>
      </c>
      <c r="K4990" s="16">
        <v>15</v>
      </c>
    </row>
    <row r="4991" spans="1:11">
      <c r="A4991" s="12" t="s">
        <v>8227</v>
      </c>
      <c r="B4991" s="12" t="s">
        <v>9880</v>
      </c>
      <c r="C4991" s="12" t="s">
        <v>9994</v>
      </c>
      <c r="D4991" s="13" t="s">
        <v>4934</v>
      </c>
      <c r="E4991" s="13" t="s">
        <v>4998</v>
      </c>
      <c r="F4991" s="13" t="s">
        <v>9998</v>
      </c>
      <c r="G4991" s="14" t="s">
        <v>4921</v>
      </c>
      <c r="H4991" s="14" t="s">
        <v>5037</v>
      </c>
      <c r="I4991" s="14" t="s">
        <v>4927</v>
      </c>
      <c r="J4991" s="14" t="s">
        <v>4936</v>
      </c>
      <c r="K4991" s="16">
        <v>15</v>
      </c>
    </row>
    <row r="4992" spans="1:11">
      <c r="A4992" s="12" t="s">
        <v>8227</v>
      </c>
      <c r="B4992" s="12" t="s">
        <v>9880</v>
      </c>
      <c r="C4992" s="12" t="s">
        <v>9999</v>
      </c>
      <c r="D4992" s="13" t="s">
        <v>4918</v>
      </c>
      <c r="E4992" s="13" t="s">
        <v>4919</v>
      </c>
      <c r="F4992" s="13" t="s">
        <v>10000</v>
      </c>
      <c r="G4992" s="14" t="s">
        <v>5004</v>
      </c>
      <c r="H4992" s="14" t="s">
        <v>5064</v>
      </c>
      <c r="I4992" s="14" t="s">
        <v>6089</v>
      </c>
      <c r="J4992" s="14" t="s">
        <v>5051</v>
      </c>
      <c r="K4992" s="16">
        <v>31.8774</v>
      </c>
    </row>
    <row r="4993" spans="1:11">
      <c r="A4993" s="12" t="s">
        <v>8227</v>
      </c>
      <c r="B4993" s="12" t="s">
        <v>9880</v>
      </c>
      <c r="C4993" s="12" t="s">
        <v>9999</v>
      </c>
      <c r="D4993" s="13" t="s">
        <v>4918</v>
      </c>
      <c r="E4993" s="13" t="s">
        <v>4919</v>
      </c>
      <c r="F4993" s="13" t="s">
        <v>10001</v>
      </c>
      <c r="G4993" s="14" t="s">
        <v>5004</v>
      </c>
      <c r="H4993" s="14" t="s">
        <v>10002</v>
      </c>
      <c r="I4993" s="14" t="s">
        <v>6089</v>
      </c>
      <c r="J4993" s="14" t="s">
        <v>5051</v>
      </c>
      <c r="K4993" s="16">
        <v>31.8774</v>
      </c>
    </row>
    <row r="4994" spans="1:11">
      <c r="A4994" s="12" t="s">
        <v>8227</v>
      </c>
      <c r="B4994" s="12" t="s">
        <v>9880</v>
      </c>
      <c r="C4994" s="12" t="s">
        <v>9999</v>
      </c>
      <c r="D4994" s="13" t="s">
        <v>4931</v>
      </c>
      <c r="E4994" s="13" t="s">
        <v>4932</v>
      </c>
      <c r="F4994" s="13" t="s">
        <v>10003</v>
      </c>
      <c r="G4994" s="14" t="s">
        <v>4921</v>
      </c>
      <c r="H4994" s="14" t="s">
        <v>4952</v>
      </c>
      <c r="I4994" s="14" t="s">
        <v>4927</v>
      </c>
      <c r="J4994" s="14" t="s">
        <v>4924</v>
      </c>
      <c r="K4994" s="16">
        <v>31.8774</v>
      </c>
    </row>
    <row r="4995" spans="1:11">
      <c r="A4995" s="12" t="s">
        <v>8227</v>
      </c>
      <c r="B4995" s="12" t="s">
        <v>9880</v>
      </c>
      <c r="C4995" s="12" t="s">
        <v>9999</v>
      </c>
      <c r="D4995" s="13" t="s">
        <v>4940</v>
      </c>
      <c r="E4995" s="13" t="s">
        <v>4941</v>
      </c>
      <c r="F4995" s="13" t="s">
        <v>10000</v>
      </c>
      <c r="G4995" s="14" t="s">
        <v>5004</v>
      </c>
      <c r="H4995" s="14" t="s">
        <v>4958</v>
      </c>
      <c r="I4995" s="14" t="s">
        <v>6951</v>
      </c>
      <c r="J4995" s="14" t="s">
        <v>4936</v>
      </c>
      <c r="K4995" s="16">
        <v>31.8774</v>
      </c>
    </row>
    <row r="4996" spans="1:11">
      <c r="A4996" s="12" t="s">
        <v>8227</v>
      </c>
      <c r="B4996" s="12" t="s">
        <v>9880</v>
      </c>
      <c r="C4996" s="12" t="s">
        <v>9999</v>
      </c>
      <c r="D4996" s="13" t="s">
        <v>4940</v>
      </c>
      <c r="E4996" s="13" t="s">
        <v>4941</v>
      </c>
      <c r="F4996" s="13" t="s">
        <v>10001</v>
      </c>
      <c r="G4996" s="14" t="s">
        <v>4921</v>
      </c>
      <c r="H4996" s="14" t="s">
        <v>10004</v>
      </c>
      <c r="I4996" s="14" t="s">
        <v>6951</v>
      </c>
      <c r="J4996" s="14" t="s">
        <v>4936</v>
      </c>
      <c r="K4996" s="16">
        <v>31.8774</v>
      </c>
    </row>
    <row r="4997" spans="1:11">
      <c r="A4997" s="12" t="s">
        <v>8227</v>
      </c>
      <c r="B4997" s="12" t="s">
        <v>9880</v>
      </c>
      <c r="C4997" s="12" t="s">
        <v>10005</v>
      </c>
      <c r="D4997" s="13" t="s">
        <v>4918</v>
      </c>
      <c r="E4997" s="13" t="s">
        <v>4919</v>
      </c>
      <c r="F4997" s="13" t="s">
        <v>10006</v>
      </c>
      <c r="G4997" s="14" t="s">
        <v>4921</v>
      </c>
      <c r="H4997" s="14" t="s">
        <v>10007</v>
      </c>
      <c r="I4997" s="14" t="s">
        <v>7874</v>
      </c>
      <c r="J4997" s="14" t="s">
        <v>4924</v>
      </c>
      <c r="K4997" s="16">
        <v>83.2</v>
      </c>
    </row>
    <row r="4998" spans="1:11">
      <c r="A4998" s="12" t="s">
        <v>8227</v>
      </c>
      <c r="B4998" s="12" t="s">
        <v>9880</v>
      </c>
      <c r="C4998" s="12" t="s">
        <v>10005</v>
      </c>
      <c r="D4998" s="13" t="s">
        <v>4918</v>
      </c>
      <c r="E4998" s="13" t="s">
        <v>4943</v>
      </c>
      <c r="F4998" s="13" t="s">
        <v>10008</v>
      </c>
      <c r="G4998" s="14" t="s">
        <v>4921</v>
      </c>
      <c r="H4998" s="14" t="s">
        <v>4974</v>
      </c>
      <c r="I4998" s="14" t="s">
        <v>4927</v>
      </c>
      <c r="J4998" s="14" t="s">
        <v>4924</v>
      </c>
      <c r="K4998" s="16">
        <v>83.2</v>
      </c>
    </row>
    <row r="4999" spans="1:11">
      <c r="A4999" s="12" t="s">
        <v>8227</v>
      </c>
      <c r="B4999" s="12" t="s">
        <v>9880</v>
      </c>
      <c r="C4999" s="12" t="s">
        <v>10005</v>
      </c>
      <c r="D4999" s="13" t="s">
        <v>4931</v>
      </c>
      <c r="E4999" s="13" t="s">
        <v>6147</v>
      </c>
      <c r="F4999" s="13" t="s">
        <v>10009</v>
      </c>
      <c r="G4999" s="14" t="s">
        <v>4921</v>
      </c>
      <c r="H4999" s="14" t="s">
        <v>4974</v>
      </c>
      <c r="I4999" s="14" t="s">
        <v>4927</v>
      </c>
      <c r="J4999" s="14" t="s">
        <v>4924</v>
      </c>
      <c r="K4999" s="16">
        <v>83.2</v>
      </c>
    </row>
    <row r="5000" spans="1:11">
      <c r="A5000" s="12" t="s">
        <v>8227</v>
      </c>
      <c r="B5000" s="12" t="s">
        <v>9880</v>
      </c>
      <c r="C5000" s="12" t="s">
        <v>10005</v>
      </c>
      <c r="D5000" s="13" t="s">
        <v>4931</v>
      </c>
      <c r="E5000" s="13" t="s">
        <v>6147</v>
      </c>
      <c r="F5000" s="13" t="s">
        <v>10010</v>
      </c>
      <c r="G5000" s="14" t="s">
        <v>4921</v>
      </c>
      <c r="H5000" s="14" t="s">
        <v>4974</v>
      </c>
      <c r="I5000" s="14" t="s">
        <v>4927</v>
      </c>
      <c r="J5000" s="14" t="s">
        <v>4924</v>
      </c>
      <c r="K5000" s="16">
        <v>83.2</v>
      </c>
    </row>
    <row r="5001" spans="1:11">
      <c r="A5001" s="12" t="s">
        <v>8227</v>
      </c>
      <c r="B5001" s="12" t="s">
        <v>9880</v>
      </c>
      <c r="C5001" s="12" t="s">
        <v>10005</v>
      </c>
      <c r="D5001" s="13" t="s">
        <v>4934</v>
      </c>
      <c r="E5001" s="13" t="s">
        <v>4934</v>
      </c>
      <c r="F5001" s="13" t="s">
        <v>10011</v>
      </c>
      <c r="G5001" s="14" t="s">
        <v>4921</v>
      </c>
      <c r="H5001" s="14" t="s">
        <v>4952</v>
      </c>
      <c r="I5001" s="14" t="s">
        <v>4927</v>
      </c>
      <c r="J5001" s="14" t="s">
        <v>4936</v>
      </c>
      <c r="K5001" s="16">
        <v>83.2</v>
      </c>
    </row>
    <row r="5002" spans="1:11">
      <c r="A5002" s="12" t="s">
        <v>8227</v>
      </c>
      <c r="B5002" s="12" t="s">
        <v>9880</v>
      </c>
      <c r="C5002" s="12" t="s">
        <v>10012</v>
      </c>
      <c r="D5002" s="13" t="s">
        <v>4918</v>
      </c>
      <c r="E5002" s="13" t="s">
        <v>4919</v>
      </c>
      <c r="F5002" s="13" t="s">
        <v>8589</v>
      </c>
      <c r="G5002" s="14" t="s">
        <v>4942</v>
      </c>
      <c r="H5002" s="14" t="s">
        <v>5800</v>
      </c>
      <c r="I5002" s="14" t="s">
        <v>6951</v>
      </c>
      <c r="J5002" s="14" t="s">
        <v>4924</v>
      </c>
      <c r="K5002" s="16">
        <v>24.1704</v>
      </c>
    </row>
    <row r="5003" spans="1:11">
      <c r="A5003" s="12" t="s">
        <v>8227</v>
      </c>
      <c r="B5003" s="12" t="s">
        <v>9880</v>
      </c>
      <c r="C5003" s="12" t="s">
        <v>10012</v>
      </c>
      <c r="D5003" s="13" t="s">
        <v>4918</v>
      </c>
      <c r="E5003" s="13" t="s">
        <v>4919</v>
      </c>
      <c r="F5003" s="13" t="s">
        <v>5424</v>
      </c>
      <c r="G5003" s="14" t="s">
        <v>4921</v>
      </c>
      <c r="H5003" s="14" t="s">
        <v>10013</v>
      </c>
      <c r="I5003" s="14" t="s">
        <v>5065</v>
      </c>
      <c r="J5003" s="14" t="s">
        <v>4924</v>
      </c>
      <c r="K5003" s="16">
        <v>24.1704</v>
      </c>
    </row>
    <row r="5004" spans="1:11">
      <c r="A5004" s="12" t="s">
        <v>8227</v>
      </c>
      <c r="B5004" s="12" t="s">
        <v>9880</v>
      </c>
      <c r="C5004" s="12" t="s">
        <v>10012</v>
      </c>
      <c r="D5004" s="13" t="s">
        <v>4931</v>
      </c>
      <c r="E5004" s="13" t="s">
        <v>4932</v>
      </c>
      <c r="F5004" s="13" t="s">
        <v>10014</v>
      </c>
      <c r="G5004" s="14" t="s">
        <v>4921</v>
      </c>
      <c r="H5004" s="14" t="s">
        <v>4952</v>
      </c>
      <c r="I5004" s="14" t="s">
        <v>4927</v>
      </c>
      <c r="J5004" s="14" t="s">
        <v>4924</v>
      </c>
      <c r="K5004" s="16">
        <v>24.1704</v>
      </c>
    </row>
    <row r="5005" spans="1:11">
      <c r="A5005" s="12" t="s">
        <v>8227</v>
      </c>
      <c r="B5005" s="12" t="s">
        <v>9880</v>
      </c>
      <c r="C5005" s="12" t="s">
        <v>10012</v>
      </c>
      <c r="D5005" s="13" t="s">
        <v>4934</v>
      </c>
      <c r="E5005" s="13" t="s">
        <v>4934</v>
      </c>
      <c r="F5005" s="13" t="s">
        <v>10015</v>
      </c>
      <c r="G5005" s="14" t="s">
        <v>4921</v>
      </c>
      <c r="H5005" s="14" t="s">
        <v>4926</v>
      </c>
      <c r="I5005" s="14" t="s">
        <v>4927</v>
      </c>
      <c r="J5005" s="14" t="s">
        <v>4936</v>
      </c>
      <c r="K5005" s="16">
        <v>24.1704</v>
      </c>
    </row>
    <row r="5006" spans="1:11">
      <c r="A5006" s="12" t="s">
        <v>8227</v>
      </c>
      <c r="B5006" s="12" t="s">
        <v>9880</v>
      </c>
      <c r="C5006" s="12" t="s">
        <v>10012</v>
      </c>
      <c r="D5006" s="13" t="s">
        <v>4940</v>
      </c>
      <c r="E5006" s="13" t="s">
        <v>4941</v>
      </c>
      <c r="F5006" s="13" t="s">
        <v>9024</v>
      </c>
      <c r="G5006" s="14" t="s">
        <v>4942</v>
      </c>
      <c r="H5006" s="14" t="s">
        <v>7036</v>
      </c>
      <c r="I5006" s="14" t="s">
        <v>6118</v>
      </c>
      <c r="J5006" s="14" t="s">
        <v>4924</v>
      </c>
      <c r="K5006" s="16">
        <v>24.1704</v>
      </c>
    </row>
    <row r="5007" spans="1:11">
      <c r="A5007" s="12" t="s">
        <v>8227</v>
      </c>
      <c r="B5007" s="12" t="s">
        <v>9880</v>
      </c>
      <c r="C5007" s="12" t="s">
        <v>10016</v>
      </c>
      <c r="D5007" s="13" t="s">
        <v>4918</v>
      </c>
      <c r="E5007" s="13" t="s">
        <v>4919</v>
      </c>
      <c r="F5007" s="13" t="s">
        <v>10017</v>
      </c>
      <c r="G5007" s="14" t="s">
        <v>4942</v>
      </c>
      <c r="H5007" s="14" t="s">
        <v>10018</v>
      </c>
      <c r="I5007" s="14" t="s">
        <v>8418</v>
      </c>
      <c r="J5007" s="14" t="s">
        <v>4924</v>
      </c>
      <c r="K5007" s="16">
        <v>10</v>
      </c>
    </row>
    <row r="5008" spans="1:11">
      <c r="A5008" s="12" t="s">
        <v>8227</v>
      </c>
      <c r="B5008" s="12" t="s">
        <v>9880</v>
      </c>
      <c r="C5008" s="12" t="s">
        <v>10016</v>
      </c>
      <c r="D5008" s="13" t="s">
        <v>4918</v>
      </c>
      <c r="E5008" s="13" t="s">
        <v>4919</v>
      </c>
      <c r="F5008" s="13" t="s">
        <v>10019</v>
      </c>
      <c r="G5008" s="14" t="s">
        <v>4921</v>
      </c>
      <c r="H5008" s="14" t="s">
        <v>6943</v>
      </c>
      <c r="I5008" s="14" t="s">
        <v>5967</v>
      </c>
      <c r="J5008" s="14" t="s">
        <v>4924</v>
      </c>
      <c r="K5008" s="16">
        <v>10</v>
      </c>
    </row>
    <row r="5009" spans="1:11">
      <c r="A5009" s="12" t="s">
        <v>8227</v>
      </c>
      <c r="B5009" s="12" t="s">
        <v>9880</v>
      </c>
      <c r="C5009" s="12" t="s">
        <v>10016</v>
      </c>
      <c r="D5009" s="13" t="s">
        <v>4931</v>
      </c>
      <c r="E5009" s="13" t="s">
        <v>5089</v>
      </c>
      <c r="F5009" s="13" t="s">
        <v>10020</v>
      </c>
      <c r="G5009" s="14" t="s">
        <v>4921</v>
      </c>
      <c r="H5009" s="14" t="s">
        <v>4936</v>
      </c>
      <c r="I5009" s="14" t="s">
        <v>4927</v>
      </c>
      <c r="J5009" s="14" t="s">
        <v>4924</v>
      </c>
      <c r="K5009" s="16">
        <v>10</v>
      </c>
    </row>
    <row r="5010" spans="1:11">
      <c r="A5010" s="12" t="s">
        <v>8227</v>
      </c>
      <c r="B5010" s="12" t="s">
        <v>9880</v>
      </c>
      <c r="C5010" s="12" t="s">
        <v>10016</v>
      </c>
      <c r="D5010" s="13" t="s">
        <v>4931</v>
      </c>
      <c r="E5010" s="13" t="s">
        <v>6147</v>
      </c>
      <c r="F5010" s="13" t="s">
        <v>10021</v>
      </c>
      <c r="G5010" s="14" t="s">
        <v>4921</v>
      </c>
      <c r="H5010" s="14" t="s">
        <v>4936</v>
      </c>
      <c r="I5010" s="14" t="s">
        <v>4927</v>
      </c>
      <c r="J5010" s="14" t="s">
        <v>4924</v>
      </c>
      <c r="K5010" s="16">
        <v>10</v>
      </c>
    </row>
    <row r="5011" spans="1:11">
      <c r="A5011" s="12" t="s">
        <v>8227</v>
      </c>
      <c r="B5011" s="12" t="s">
        <v>9880</v>
      </c>
      <c r="C5011" s="12" t="s">
        <v>10016</v>
      </c>
      <c r="D5011" s="13" t="s">
        <v>4934</v>
      </c>
      <c r="E5011" s="13" t="s">
        <v>4998</v>
      </c>
      <c r="F5011" s="13" t="s">
        <v>9982</v>
      </c>
      <c r="G5011" s="14" t="s">
        <v>4921</v>
      </c>
      <c r="H5011" s="14" t="s">
        <v>4926</v>
      </c>
      <c r="I5011" s="14" t="s">
        <v>4927</v>
      </c>
      <c r="J5011" s="14" t="s">
        <v>4936</v>
      </c>
      <c r="K5011" s="16">
        <v>10</v>
      </c>
    </row>
    <row r="5012" spans="1:11">
      <c r="A5012" s="12" t="s">
        <v>8227</v>
      </c>
      <c r="B5012" s="12" t="s">
        <v>9880</v>
      </c>
      <c r="C5012" s="12" t="s">
        <v>10022</v>
      </c>
      <c r="D5012" s="13" t="s">
        <v>4918</v>
      </c>
      <c r="E5012" s="13" t="s">
        <v>4919</v>
      </c>
      <c r="F5012" s="13" t="s">
        <v>10023</v>
      </c>
      <c r="G5012" s="14" t="s">
        <v>4921</v>
      </c>
      <c r="H5012" s="14" t="s">
        <v>4946</v>
      </c>
      <c r="I5012" s="14" t="s">
        <v>5098</v>
      </c>
      <c r="J5012" s="14" t="s">
        <v>4924</v>
      </c>
      <c r="K5012" s="16">
        <v>40</v>
      </c>
    </row>
    <row r="5013" spans="1:11">
      <c r="A5013" s="12" t="s">
        <v>8227</v>
      </c>
      <c r="B5013" s="12" t="s">
        <v>9880</v>
      </c>
      <c r="C5013" s="12" t="s">
        <v>10022</v>
      </c>
      <c r="D5013" s="13" t="s">
        <v>4918</v>
      </c>
      <c r="E5013" s="13" t="s">
        <v>4919</v>
      </c>
      <c r="F5013" s="13" t="s">
        <v>10024</v>
      </c>
      <c r="G5013" s="14" t="s">
        <v>4921</v>
      </c>
      <c r="H5013" s="14" t="s">
        <v>4924</v>
      </c>
      <c r="I5013" s="14" t="s">
        <v>5131</v>
      </c>
      <c r="J5013" s="14" t="s">
        <v>4924</v>
      </c>
      <c r="K5013" s="16">
        <v>40</v>
      </c>
    </row>
    <row r="5014" spans="1:11">
      <c r="A5014" s="12" t="s">
        <v>8227</v>
      </c>
      <c r="B5014" s="12" t="s">
        <v>9880</v>
      </c>
      <c r="C5014" s="12" t="s">
        <v>10022</v>
      </c>
      <c r="D5014" s="13" t="s">
        <v>4931</v>
      </c>
      <c r="E5014" s="13" t="s">
        <v>4932</v>
      </c>
      <c r="F5014" s="13" t="s">
        <v>9981</v>
      </c>
      <c r="G5014" s="14" t="s">
        <v>4921</v>
      </c>
      <c r="H5014" s="14" t="s">
        <v>4936</v>
      </c>
      <c r="I5014" s="14" t="s">
        <v>4927</v>
      </c>
      <c r="J5014" s="14" t="s">
        <v>4924</v>
      </c>
      <c r="K5014" s="16">
        <v>40</v>
      </c>
    </row>
    <row r="5015" spans="1:11">
      <c r="A5015" s="12" t="s">
        <v>8227</v>
      </c>
      <c r="B5015" s="12" t="s">
        <v>9880</v>
      </c>
      <c r="C5015" s="12" t="s">
        <v>10022</v>
      </c>
      <c r="D5015" s="13" t="s">
        <v>4931</v>
      </c>
      <c r="E5015" s="13" t="s">
        <v>6147</v>
      </c>
      <c r="F5015" s="13" t="s">
        <v>9954</v>
      </c>
      <c r="G5015" s="14" t="s">
        <v>4921</v>
      </c>
      <c r="H5015" s="14" t="s">
        <v>4936</v>
      </c>
      <c r="I5015" s="14" t="s">
        <v>4927</v>
      </c>
      <c r="J5015" s="14" t="s">
        <v>4924</v>
      </c>
      <c r="K5015" s="16">
        <v>40</v>
      </c>
    </row>
    <row r="5016" spans="1:11">
      <c r="A5016" s="12" t="s">
        <v>8227</v>
      </c>
      <c r="B5016" s="12" t="s">
        <v>9880</v>
      </c>
      <c r="C5016" s="12" t="s">
        <v>10022</v>
      </c>
      <c r="D5016" s="13" t="s">
        <v>4934</v>
      </c>
      <c r="E5016" s="13" t="s">
        <v>4998</v>
      </c>
      <c r="F5016" s="13" t="s">
        <v>5047</v>
      </c>
      <c r="G5016" s="14" t="s">
        <v>4921</v>
      </c>
      <c r="H5016" s="14" t="s">
        <v>5175</v>
      </c>
      <c r="I5016" s="14" t="s">
        <v>4927</v>
      </c>
      <c r="J5016" s="14" t="s">
        <v>4936</v>
      </c>
      <c r="K5016" s="16">
        <v>40</v>
      </c>
    </row>
    <row r="5017" spans="1:11">
      <c r="A5017" s="12" t="s">
        <v>8227</v>
      </c>
      <c r="B5017" s="12" t="s">
        <v>9880</v>
      </c>
      <c r="C5017" s="12" t="s">
        <v>10025</v>
      </c>
      <c r="D5017" s="13" t="s">
        <v>4918</v>
      </c>
      <c r="E5017" s="13" t="s">
        <v>4919</v>
      </c>
      <c r="F5017" s="13" t="s">
        <v>10026</v>
      </c>
      <c r="G5017" s="14" t="s">
        <v>4921</v>
      </c>
      <c r="H5017" s="14" t="s">
        <v>5026</v>
      </c>
      <c r="I5017" s="14" t="s">
        <v>7874</v>
      </c>
      <c r="J5017" s="14" t="s">
        <v>4924</v>
      </c>
      <c r="K5017" s="16">
        <v>20</v>
      </c>
    </row>
    <row r="5018" spans="1:11">
      <c r="A5018" s="12" t="s">
        <v>8227</v>
      </c>
      <c r="B5018" s="12" t="s">
        <v>9880</v>
      </c>
      <c r="C5018" s="12" t="s">
        <v>10025</v>
      </c>
      <c r="D5018" s="13" t="s">
        <v>4918</v>
      </c>
      <c r="E5018" s="13" t="s">
        <v>4919</v>
      </c>
      <c r="F5018" s="13" t="s">
        <v>10027</v>
      </c>
      <c r="G5018" s="14" t="s">
        <v>4942</v>
      </c>
      <c r="H5018" s="14" t="s">
        <v>10028</v>
      </c>
      <c r="I5018" s="14" t="s">
        <v>9931</v>
      </c>
      <c r="J5018" s="14" t="s">
        <v>4924</v>
      </c>
      <c r="K5018" s="16">
        <v>20</v>
      </c>
    </row>
    <row r="5019" spans="1:11">
      <c r="A5019" s="12" t="s">
        <v>8227</v>
      </c>
      <c r="B5019" s="12" t="s">
        <v>9880</v>
      </c>
      <c r="C5019" s="12" t="s">
        <v>10025</v>
      </c>
      <c r="D5019" s="13" t="s">
        <v>4931</v>
      </c>
      <c r="E5019" s="13" t="s">
        <v>4932</v>
      </c>
      <c r="F5019" s="13" t="s">
        <v>10029</v>
      </c>
      <c r="G5019" s="14" t="s">
        <v>4921</v>
      </c>
      <c r="H5019" s="14" t="s">
        <v>4936</v>
      </c>
      <c r="I5019" s="14" t="s">
        <v>4927</v>
      </c>
      <c r="J5019" s="14" t="s">
        <v>4924</v>
      </c>
      <c r="K5019" s="16">
        <v>20</v>
      </c>
    </row>
    <row r="5020" spans="1:11">
      <c r="A5020" s="12" t="s">
        <v>8227</v>
      </c>
      <c r="B5020" s="12" t="s">
        <v>9880</v>
      </c>
      <c r="C5020" s="12" t="s">
        <v>10025</v>
      </c>
      <c r="D5020" s="13" t="s">
        <v>4931</v>
      </c>
      <c r="E5020" s="13" t="s">
        <v>6147</v>
      </c>
      <c r="F5020" s="13" t="s">
        <v>10030</v>
      </c>
      <c r="G5020" s="14" t="s">
        <v>4921</v>
      </c>
      <c r="H5020" s="14" t="s">
        <v>4936</v>
      </c>
      <c r="I5020" s="14" t="s">
        <v>4927</v>
      </c>
      <c r="J5020" s="14" t="s">
        <v>4924</v>
      </c>
      <c r="K5020" s="16">
        <v>20</v>
      </c>
    </row>
    <row r="5021" spans="1:11">
      <c r="A5021" s="12" t="s">
        <v>8227</v>
      </c>
      <c r="B5021" s="12" t="s">
        <v>9880</v>
      </c>
      <c r="C5021" s="12" t="s">
        <v>10025</v>
      </c>
      <c r="D5021" s="13" t="s">
        <v>4934</v>
      </c>
      <c r="E5021" s="13" t="s">
        <v>4998</v>
      </c>
      <c r="F5021" s="13" t="s">
        <v>5047</v>
      </c>
      <c r="G5021" s="14" t="s">
        <v>4921</v>
      </c>
      <c r="H5021" s="14" t="s">
        <v>4926</v>
      </c>
      <c r="I5021" s="14" t="s">
        <v>4927</v>
      </c>
      <c r="J5021" s="14" t="s">
        <v>4936</v>
      </c>
      <c r="K5021" s="16">
        <v>20</v>
      </c>
    </row>
    <row r="5022" spans="1:11">
      <c r="A5022" s="12" t="s">
        <v>8227</v>
      </c>
      <c r="B5022" s="12" t="s">
        <v>9880</v>
      </c>
      <c r="C5022" s="12" t="s">
        <v>10031</v>
      </c>
      <c r="D5022" s="13" t="s">
        <v>4918</v>
      </c>
      <c r="E5022" s="13" t="s">
        <v>4919</v>
      </c>
      <c r="F5022" s="13" t="s">
        <v>9984</v>
      </c>
      <c r="G5022" s="14" t="s">
        <v>4921</v>
      </c>
      <c r="H5022" s="14" t="s">
        <v>5917</v>
      </c>
      <c r="I5022" s="14" t="s">
        <v>5126</v>
      </c>
      <c r="J5022" s="14" t="s">
        <v>4924</v>
      </c>
      <c r="K5022" s="16">
        <v>16</v>
      </c>
    </row>
    <row r="5023" spans="1:11">
      <c r="A5023" s="12" t="s">
        <v>8227</v>
      </c>
      <c r="B5023" s="12" t="s">
        <v>9880</v>
      </c>
      <c r="C5023" s="12" t="s">
        <v>10031</v>
      </c>
      <c r="D5023" s="13" t="s">
        <v>4918</v>
      </c>
      <c r="E5023" s="13" t="s">
        <v>4919</v>
      </c>
      <c r="F5023" s="13" t="s">
        <v>9985</v>
      </c>
      <c r="G5023" s="14" t="s">
        <v>4921</v>
      </c>
      <c r="H5023" s="14" t="s">
        <v>5119</v>
      </c>
      <c r="I5023" s="14" t="s">
        <v>5126</v>
      </c>
      <c r="J5023" s="14" t="s">
        <v>4924</v>
      </c>
      <c r="K5023" s="16">
        <v>16</v>
      </c>
    </row>
    <row r="5024" spans="1:11">
      <c r="A5024" s="12" t="s">
        <v>8227</v>
      </c>
      <c r="B5024" s="12" t="s">
        <v>9880</v>
      </c>
      <c r="C5024" s="12" t="s">
        <v>10031</v>
      </c>
      <c r="D5024" s="13" t="s">
        <v>4931</v>
      </c>
      <c r="E5024" s="13" t="s">
        <v>5089</v>
      </c>
      <c r="F5024" s="13" t="s">
        <v>9986</v>
      </c>
      <c r="G5024" s="14" t="s">
        <v>4921</v>
      </c>
      <c r="H5024" s="14" t="s">
        <v>4936</v>
      </c>
      <c r="I5024" s="14" t="s">
        <v>4927</v>
      </c>
      <c r="J5024" s="14" t="s">
        <v>4924</v>
      </c>
      <c r="K5024" s="16">
        <v>16</v>
      </c>
    </row>
    <row r="5025" spans="1:11">
      <c r="A5025" s="12" t="s">
        <v>8227</v>
      </c>
      <c r="B5025" s="12" t="s">
        <v>9880</v>
      </c>
      <c r="C5025" s="12" t="s">
        <v>10031</v>
      </c>
      <c r="D5025" s="13" t="s">
        <v>4931</v>
      </c>
      <c r="E5025" s="13" t="s">
        <v>4932</v>
      </c>
      <c r="F5025" s="13" t="s">
        <v>9981</v>
      </c>
      <c r="G5025" s="14" t="s">
        <v>4921</v>
      </c>
      <c r="H5025" s="14" t="s">
        <v>4936</v>
      </c>
      <c r="I5025" s="14" t="s">
        <v>4927</v>
      </c>
      <c r="J5025" s="14" t="s">
        <v>4924</v>
      </c>
      <c r="K5025" s="16">
        <v>16</v>
      </c>
    </row>
    <row r="5026" spans="1:11">
      <c r="A5026" s="12" t="s">
        <v>8227</v>
      </c>
      <c r="B5026" s="12" t="s">
        <v>9880</v>
      </c>
      <c r="C5026" s="12" t="s">
        <v>10031</v>
      </c>
      <c r="D5026" s="13" t="s">
        <v>4934</v>
      </c>
      <c r="E5026" s="13" t="s">
        <v>4998</v>
      </c>
      <c r="F5026" s="13" t="s">
        <v>9919</v>
      </c>
      <c r="G5026" s="14" t="s">
        <v>4921</v>
      </c>
      <c r="H5026" s="14" t="s">
        <v>4938</v>
      </c>
      <c r="I5026" s="14" t="s">
        <v>4927</v>
      </c>
      <c r="J5026" s="14" t="s">
        <v>4936</v>
      </c>
      <c r="K5026" s="16">
        <v>16</v>
      </c>
    </row>
    <row r="5027" spans="1:11">
      <c r="A5027" s="12" t="s">
        <v>8227</v>
      </c>
      <c r="B5027" s="12" t="s">
        <v>9880</v>
      </c>
      <c r="C5027" s="12" t="s">
        <v>10032</v>
      </c>
      <c r="D5027" s="13" t="s">
        <v>4918</v>
      </c>
      <c r="E5027" s="13" t="s">
        <v>4919</v>
      </c>
      <c r="F5027" s="13" t="s">
        <v>9896</v>
      </c>
      <c r="G5027" s="14" t="s">
        <v>4921</v>
      </c>
      <c r="H5027" s="14" t="s">
        <v>4946</v>
      </c>
      <c r="I5027" s="14" t="s">
        <v>4947</v>
      </c>
      <c r="J5027" s="14" t="s">
        <v>4924</v>
      </c>
      <c r="K5027" s="16">
        <v>159</v>
      </c>
    </row>
    <row r="5028" spans="1:11">
      <c r="A5028" s="12" t="s">
        <v>8227</v>
      </c>
      <c r="B5028" s="12" t="s">
        <v>9880</v>
      </c>
      <c r="C5028" s="12" t="s">
        <v>10032</v>
      </c>
      <c r="D5028" s="13" t="s">
        <v>4918</v>
      </c>
      <c r="E5028" s="13" t="s">
        <v>4919</v>
      </c>
      <c r="F5028" s="13" t="s">
        <v>9897</v>
      </c>
      <c r="G5028" s="14" t="s">
        <v>4921</v>
      </c>
      <c r="H5028" s="14" t="s">
        <v>5542</v>
      </c>
      <c r="I5028" s="14" t="s">
        <v>5535</v>
      </c>
      <c r="J5028" s="14" t="s">
        <v>4924</v>
      </c>
      <c r="K5028" s="16">
        <v>159</v>
      </c>
    </row>
    <row r="5029" spans="1:11">
      <c r="A5029" s="12" t="s">
        <v>8227</v>
      </c>
      <c r="B5029" s="12" t="s">
        <v>9880</v>
      </c>
      <c r="C5029" s="12" t="s">
        <v>10032</v>
      </c>
      <c r="D5029" s="13" t="s">
        <v>4918</v>
      </c>
      <c r="E5029" s="13" t="s">
        <v>4939</v>
      </c>
      <c r="F5029" s="13" t="s">
        <v>9898</v>
      </c>
      <c r="G5029" s="14" t="s">
        <v>4921</v>
      </c>
      <c r="H5029" s="14" t="s">
        <v>4952</v>
      </c>
      <c r="I5029" s="14" t="s">
        <v>4927</v>
      </c>
      <c r="J5029" s="14" t="s">
        <v>4924</v>
      </c>
      <c r="K5029" s="16">
        <v>159</v>
      </c>
    </row>
    <row r="5030" spans="1:11">
      <c r="A5030" s="12" t="s">
        <v>8227</v>
      </c>
      <c r="B5030" s="12" t="s">
        <v>9880</v>
      </c>
      <c r="C5030" s="12" t="s">
        <v>10032</v>
      </c>
      <c r="D5030" s="13" t="s">
        <v>4931</v>
      </c>
      <c r="E5030" s="13" t="s">
        <v>5089</v>
      </c>
      <c r="F5030" s="13" t="s">
        <v>9986</v>
      </c>
      <c r="G5030" s="14" t="s">
        <v>4921</v>
      </c>
      <c r="H5030" s="14" t="s">
        <v>4936</v>
      </c>
      <c r="I5030" s="14" t="s">
        <v>4927</v>
      </c>
      <c r="J5030" s="14" t="s">
        <v>4936</v>
      </c>
      <c r="K5030" s="16">
        <v>159</v>
      </c>
    </row>
    <row r="5031" spans="1:11">
      <c r="A5031" s="12" t="s">
        <v>8227</v>
      </c>
      <c r="B5031" s="12" t="s">
        <v>9880</v>
      </c>
      <c r="C5031" s="12" t="s">
        <v>10032</v>
      </c>
      <c r="D5031" s="13" t="s">
        <v>4931</v>
      </c>
      <c r="E5031" s="13" t="s">
        <v>4932</v>
      </c>
      <c r="F5031" s="13" t="s">
        <v>9981</v>
      </c>
      <c r="G5031" s="14" t="s">
        <v>4921</v>
      </c>
      <c r="H5031" s="14" t="s">
        <v>4936</v>
      </c>
      <c r="I5031" s="14" t="s">
        <v>4927</v>
      </c>
      <c r="J5031" s="14" t="s">
        <v>4924</v>
      </c>
      <c r="K5031" s="16">
        <v>159</v>
      </c>
    </row>
    <row r="5032" spans="1:11">
      <c r="A5032" s="12" t="s">
        <v>8227</v>
      </c>
      <c r="B5032" s="12" t="s">
        <v>10033</v>
      </c>
      <c r="C5032" s="12" t="s">
        <v>10034</v>
      </c>
      <c r="D5032" s="13" t="s">
        <v>4918</v>
      </c>
      <c r="E5032" s="13" t="s">
        <v>4919</v>
      </c>
      <c r="F5032" s="13" t="s">
        <v>10035</v>
      </c>
      <c r="G5032" s="14" t="s">
        <v>4921</v>
      </c>
      <c r="H5032" s="14" t="s">
        <v>4956</v>
      </c>
      <c r="I5032" s="14" t="s">
        <v>5535</v>
      </c>
      <c r="J5032" s="14" t="s">
        <v>4924</v>
      </c>
      <c r="K5032" s="16">
        <v>61</v>
      </c>
    </row>
    <row r="5033" spans="1:11">
      <c r="A5033" s="12" t="s">
        <v>8227</v>
      </c>
      <c r="B5033" s="12" t="s">
        <v>10033</v>
      </c>
      <c r="C5033" s="12" t="s">
        <v>10034</v>
      </c>
      <c r="D5033" s="13" t="s">
        <v>4918</v>
      </c>
      <c r="E5033" s="13" t="s">
        <v>4919</v>
      </c>
      <c r="F5033" s="13" t="s">
        <v>10036</v>
      </c>
      <c r="G5033" s="14" t="s">
        <v>4921</v>
      </c>
      <c r="H5033" s="14" t="s">
        <v>7504</v>
      </c>
      <c r="I5033" s="14" t="s">
        <v>7874</v>
      </c>
      <c r="J5033" s="14" t="s">
        <v>4924</v>
      </c>
      <c r="K5033" s="16">
        <v>61</v>
      </c>
    </row>
    <row r="5034" spans="1:11">
      <c r="A5034" s="12" t="s">
        <v>8227</v>
      </c>
      <c r="B5034" s="12" t="s">
        <v>10033</v>
      </c>
      <c r="C5034" s="12" t="s">
        <v>10034</v>
      </c>
      <c r="D5034" s="13" t="s">
        <v>4918</v>
      </c>
      <c r="E5034" s="13" t="s">
        <v>4939</v>
      </c>
      <c r="F5034" s="13" t="s">
        <v>10037</v>
      </c>
      <c r="G5034" s="14" t="s">
        <v>4921</v>
      </c>
      <c r="H5034" s="14" t="s">
        <v>10038</v>
      </c>
      <c r="I5034" s="14" t="s">
        <v>7874</v>
      </c>
      <c r="J5034" s="14" t="s">
        <v>4924</v>
      </c>
      <c r="K5034" s="16">
        <v>61</v>
      </c>
    </row>
    <row r="5035" spans="1:11">
      <c r="A5035" s="12" t="s">
        <v>8227</v>
      </c>
      <c r="B5035" s="12" t="s">
        <v>10033</v>
      </c>
      <c r="C5035" s="12" t="s">
        <v>10034</v>
      </c>
      <c r="D5035" s="13" t="s">
        <v>4931</v>
      </c>
      <c r="E5035" s="13" t="s">
        <v>4932</v>
      </c>
      <c r="F5035" s="13" t="s">
        <v>10039</v>
      </c>
      <c r="G5035" s="14" t="s">
        <v>4921</v>
      </c>
      <c r="H5035" s="14" t="s">
        <v>4946</v>
      </c>
      <c r="I5035" s="14" t="s">
        <v>4947</v>
      </c>
      <c r="J5035" s="14" t="s">
        <v>4936</v>
      </c>
      <c r="K5035" s="16">
        <v>61</v>
      </c>
    </row>
    <row r="5036" spans="1:11">
      <c r="A5036" s="12" t="s">
        <v>8227</v>
      </c>
      <c r="B5036" s="12" t="s">
        <v>10033</v>
      </c>
      <c r="C5036" s="12" t="s">
        <v>10034</v>
      </c>
      <c r="D5036" s="13" t="s">
        <v>4931</v>
      </c>
      <c r="E5036" s="13" t="s">
        <v>6147</v>
      </c>
      <c r="F5036" s="13" t="s">
        <v>10040</v>
      </c>
      <c r="G5036" s="14" t="s">
        <v>4921</v>
      </c>
      <c r="H5036" s="14" t="s">
        <v>10041</v>
      </c>
      <c r="I5036" s="14" t="s">
        <v>10042</v>
      </c>
      <c r="J5036" s="14" t="s">
        <v>4924</v>
      </c>
      <c r="K5036" s="16">
        <v>61</v>
      </c>
    </row>
    <row r="5037" spans="1:11">
      <c r="A5037" s="12" t="s">
        <v>8227</v>
      </c>
      <c r="B5037" s="12" t="s">
        <v>10033</v>
      </c>
      <c r="C5037" s="12" t="s">
        <v>10032</v>
      </c>
      <c r="D5037" s="13" t="s">
        <v>4918</v>
      </c>
      <c r="E5037" s="13" t="s">
        <v>4919</v>
      </c>
      <c r="F5037" s="13" t="s">
        <v>10008</v>
      </c>
      <c r="G5037" s="14" t="s">
        <v>4921</v>
      </c>
      <c r="H5037" s="14" t="s">
        <v>9236</v>
      </c>
      <c r="I5037" s="14" t="s">
        <v>4947</v>
      </c>
      <c r="J5037" s="14" t="s">
        <v>4956</v>
      </c>
      <c r="K5037" s="16">
        <v>35</v>
      </c>
    </row>
    <row r="5038" spans="1:11">
      <c r="A5038" s="12" t="s">
        <v>8227</v>
      </c>
      <c r="B5038" s="12" t="s">
        <v>10033</v>
      </c>
      <c r="C5038" s="12" t="s">
        <v>10032</v>
      </c>
      <c r="D5038" s="13" t="s">
        <v>4918</v>
      </c>
      <c r="E5038" s="13" t="s">
        <v>4939</v>
      </c>
      <c r="F5038" s="13" t="s">
        <v>10043</v>
      </c>
      <c r="G5038" s="14" t="s">
        <v>4921</v>
      </c>
      <c r="H5038" s="14" t="s">
        <v>5075</v>
      </c>
      <c r="I5038" s="14" t="s">
        <v>4927</v>
      </c>
      <c r="J5038" s="14" t="s">
        <v>4924</v>
      </c>
      <c r="K5038" s="16">
        <v>35</v>
      </c>
    </row>
    <row r="5039" spans="1:11">
      <c r="A5039" s="12" t="s">
        <v>8227</v>
      </c>
      <c r="B5039" s="12" t="s">
        <v>10033</v>
      </c>
      <c r="C5039" s="12" t="s">
        <v>10032</v>
      </c>
      <c r="D5039" s="13" t="s">
        <v>4931</v>
      </c>
      <c r="E5039" s="13" t="s">
        <v>5089</v>
      </c>
      <c r="F5039" s="13" t="s">
        <v>10044</v>
      </c>
      <c r="G5039" s="14" t="s">
        <v>4921</v>
      </c>
      <c r="H5039" s="14" t="s">
        <v>5891</v>
      </c>
      <c r="I5039" s="14" t="s">
        <v>4947</v>
      </c>
      <c r="J5039" s="14" t="s">
        <v>4936</v>
      </c>
      <c r="K5039" s="16">
        <v>35</v>
      </c>
    </row>
    <row r="5040" spans="1:11">
      <c r="A5040" s="12" t="s">
        <v>8227</v>
      </c>
      <c r="B5040" s="12" t="s">
        <v>10033</v>
      </c>
      <c r="C5040" s="12" t="s">
        <v>10032</v>
      </c>
      <c r="D5040" s="13" t="s">
        <v>4931</v>
      </c>
      <c r="E5040" s="13" t="s">
        <v>4932</v>
      </c>
      <c r="F5040" s="13" t="s">
        <v>10045</v>
      </c>
      <c r="G5040" s="14" t="s">
        <v>4921</v>
      </c>
      <c r="H5040" s="14" t="s">
        <v>4988</v>
      </c>
      <c r="I5040" s="14" t="s">
        <v>4947</v>
      </c>
      <c r="J5040" s="14" t="s">
        <v>4924</v>
      </c>
      <c r="K5040" s="16">
        <v>35</v>
      </c>
    </row>
    <row r="5041" spans="1:11">
      <c r="A5041" s="12" t="s">
        <v>8227</v>
      </c>
      <c r="B5041" s="12" t="s">
        <v>10033</v>
      </c>
      <c r="C5041" s="12" t="s">
        <v>10032</v>
      </c>
      <c r="D5041" s="13" t="s">
        <v>4931</v>
      </c>
      <c r="E5041" s="13" t="s">
        <v>6147</v>
      </c>
      <c r="F5041" s="13" t="s">
        <v>10046</v>
      </c>
      <c r="G5041" s="14" t="s">
        <v>4921</v>
      </c>
      <c r="H5041" s="14" t="s">
        <v>4966</v>
      </c>
      <c r="I5041" s="14" t="s">
        <v>4927</v>
      </c>
      <c r="J5041" s="14" t="s">
        <v>4936</v>
      </c>
      <c r="K5041" s="16">
        <v>35</v>
      </c>
    </row>
    <row r="5042" spans="1:11">
      <c r="A5042" s="12" t="s">
        <v>8227</v>
      </c>
      <c r="B5042" s="12" t="s">
        <v>10033</v>
      </c>
      <c r="C5042" s="12" t="s">
        <v>10047</v>
      </c>
      <c r="D5042" s="13" t="s">
        <v>4918</v>
      </c>
      <c r="E5042" s="13" t="s">
        <v>4919</v>
      </c>
      <c r="F5042" s="13" t="s">
        <v>10048</v>
      </c>
      <c r="G5042" s="14" t="s">
        <v>4921</v>
      </c>
      <c r="H5042" s="14" t="s">
        <v>9732</v>
      </c>
      <c r="I5042" s="14" t="s">
        <v>4927</v>
      </c>
      <c r="J5042" s="14" t="s">
        <v>4936</v>
      </c>
      <c r="K5042" s="16">
        <v>14</v>
      </c>
    </row>
    <row r="5043" spans="1:11">
      <c r="A5043" s="12" t="s">
        <v>8227</v>
      </c>
      <c r="B5043" s="12" t="s">
        <v>10033</v>
      </c>
      <c r="C5043" s="12" t="s">
        <v>10047</v>
      </c>
      <c r="D5043" s="13" t="s">
        <v>4918</v>
      </c>
      <c r="E5043" s="13" t="s">
        <v>4919</v>
      </c>
      <c r="F5043" s="13" t="s">
        <v>10048</v>
      </c>
      <c r="G5043" s="14" t="s">
        <v>4921</v>
      </c>
      <c r="H5043" s="14" t="s">
        <v>9732</v>
      </c>
      <c r="I5043" s="14" t="s">
        <v>4927</v>
      </c>
      <c r="J5043" s="14" t="s">
        <v>4936</v>
      </c>
      <c r="K5043" s="16">
        <v>39</v>
      </c>
    </row>
    <row r="5044" spans="1:11">
      <c r="A5044" s="12" t="s">
        <v>8227</v>
      </c>
      <c r="B5044" s="12" t="s">
        <v>10033</v>
      </c>
      <c r="C5044" s="12" t="s">
        <v>10047</v>
      </c>
      <c r="D5044" s="13" t="s">
        <v>4918</v>
      </c>
      <c r="E5044" s="13" t="s">
        <v>4939</v>
      </c>
      <c r="F5044" s="13" t="s">
        <v>10049</v>
      </c>
      <c r="G5044" s="14" t="s">
        <v>4921</v>
      </c>
      <c r="H5044" s="14" t="s">
        <v>5539</v>
      </c>
      <c r="I5044" s="14" t="s">
        <v>4947</v>
      </c>
      <c r="J5044" s="14" t="s">
        <v>4924</v>
      </c>
      <c r="K5044" s="16">
        <v>14</v>
      </c>
    </row>
    <row r="5045" spans="1:11">
      <c r="A5045" s="12" t="s">
        <v>8227</v>
      </c>
      <c r="B5045" s="12" t="s">
        <v>10033</v>
      </c>
      <c r="C5045" s="12" t="s">
        <v>10047</v>
      </c>
      <c r="D5045" s="13" t="s">
        <v>4918</v>
      </c>
      <c r="E5045" s="13" t="s">
        <v>4939</v>
      </c>
      <c r="F5045" s="13" t="s">
        <v>10049</v>
      </c>
      <c r="G5045" s="14" t="s">
        <v>4921</v>
      </c>
      <c r="H5045" s="14" t="s">
        <v>5539</v>
      </c>
      <c r="I5045" s="14" t="s">
        <v>4947</v>
      </c>
      <c r="J5045" s="14" t="s">
        <v>4924</v>
      </c>
      <c r="K5045" s="16">
        <v>39</v>
      </c>
    </row>
    <row r="5046" spans="1:11">
      <c r="A5046" s="12" t="s">
        <v>8227</v>
      </c>
      <c r="B5046" s="12" t="s">
        <v>10033</v>
      </c>
      <c r="C5046" s="12" t="s">
        <v>10047</v>
      </c>
      <c r="D5046" s="13" t="s">
        <v>4918</v>
      </c>
      <c r="E5046" s="13" t="s">
        <v>4943</v>
      </c>
      <c r="F5046" s="13" t="s">
        <v>10050</v>
      </c>
      <c r="G5046" s="14" t="s">
        <v>5004</v>
      </c>
      <c r="H5046" s="14" t="s">
        <v>5221</v>
      </c>
      <c r="I5046" s="14" t="s">
        <v>6990</v>
      </c>
      <c r="J5046" s="14" t="s">
        <v>4924</v>
      </c>
      <c r="K5046" s="16">
        <v>14</v>
      </c>
    </row>
    <row r="5047" spans="1:11">
      <c r="A5047" s="12" t="s">
        <v>8227</v>
      </c>
      <c r="B5047" s="12" t="s">
        <v>10033</v>
      </c>
      <c r="C5047" s="12" t="s">
        <v>10047</v>
      </c>
      <c r="D5047" s="13" t="s">
        <v>4918</v>
      </c>
      <c r="E5047" s="13" t="s">
        <v>4943</v>
      </c>
      <c r="F5047" s="13" t="s">
        <v>10050</v>
      </c>
      <c r="G5047" s="14" t="s">
        <v>5004</v>
      </c>
      <c r="H5047" s="14" t="s">
        <v>5221</v>
      </c>
      <c r="I5047" s="14" t="s">
        <v>6990</v>
      </c>
      <c r="J5047" s="14" t="s">
        <v>4924</v>
      </c>
      <c r="K5047" s="16">
        <v>39</v>
      </c>
    </row>
    <row r="5048" spans="1:11">
      <c r="A5048" s="12" t="s">
        <v>8227</v>
      </c>
      <c r="B5048" s="12" t="s">
        <v>10033</v>
      </c>
      <c r="C5048" s="12" t="s">
        <v>10047</v>
      </c>
      <c r="D5048" s="13" t="s">
        <v>4931</v>
      </c>
      <c r="E5048" s="13" t="s">
        <v>4932</v>
      </c>
      <c r="F5048" s="13" t="s">
        <v>10051</v>
      </c>
      <c r="G5048" s="14" t="s">
        <v>5504</v>
      </c>
      <c r="H5048" s="14" t="s">
        <v>4966</v>
      </c>
      <c r="I5048" s="14" t="s">
        <v>5065</v>
      </c>
      <c r="J5048" s="14" t="s">
        <v>4924</v>
      </c>
      <c r="K5048" s="16">
        <v>14</v>
      </c>
    </row>
    <row r="5049" spans="1:11">
      <c r="A5049" s="12" t="s">
        <v>8227</v>
      </c>
      <c r="B5049" s="12" t="s">
        <v>10033</v>
      </c>
      <c r="C5049" s="12" t="s">
        <v>10047</v>
      </c>
      <c r="D5049" s="13" t="s">
        <v>4931</v>
      </c>
      <c r="E5049" s="13" t="s">
        <v>4932</v>
      </c>
      <c r="F5049" s="13" t="s">
        <v>10051</v>
      </c>
      <c r="G5049" s="14" t="s">
        <v>5504</v>
      </c>
      <c r="H5049" s="14" t="s">
        <v>4966</v>
      </c>
      <c r="I5049" s="14" t="s">
        <v>5065</v>
      </c>
      <c r="J5049" s="14" t="s">
        <v>4924</v>
      </c>
      <c r="K5049" s="16">
        <v>39</v>
      </c>
    </row>
    <row r="5050" spans="1:11">
      <c r="A5050" s="12" t="s">
        <v>8227</v>
      </c>
      <c r="B5050" s="12" t="s">
        <v>10033</v>
      </c>
      <c r="C5050" s="12" t="s">
        <v>10047</v>
      </c>
      <c r="D5050" s="13" t="s">
        <v>4931</v>
      </c>
      <c r="E5050" s="13" t="s">
        <v>6147</v>
      </c>
      <c r="F5050" s="13" t="s">
        <v>10052</v>
      </c>
      <c r="G5050" s="14" t="s">
        <v>5004</v>
      </c>
      <c r="H5050" s="14" t="s">
        <v>4966</v>
      </c>
      <c r="I5050" s="14" t="s">
        <v>9931</v>
      </c>
      <c r="J5050" s="14" t="s">
        <v>4924</v>
      </c>
      <c r="K5050" s="16">
        <v>14</v>
      </c>
    </row>
    <row r="5051" spans="1:11">
      <c r="A5051" s="12" t="s">
        <v>8227</v>
      </c>
      <c r="B5051" s="12" t="s">
        <v>10033</v>
      </c>
      <c r="C5051" s="12" t="s">
        <v>10047</v>
      </c>
      <c r="D5051" s="13" t="s">
        <v>4931</v>
      </c>
      <c r="E5051" s="13" t="s">
        <v>6147</v>
      </c>
      <c r="F5051" s="13" t="s">
        <v>10052</v>
      </c>
      <c r="G5051" s="14" t="s">
        <v>5004</v>
      </c>
      <c r="H5051" s="14" t="s">
        <v>4966</v>
      </c>
      <c r="I5051" s="14" t="s">
        <v>9931</v>
      </c>
      <c r="J5051" s="14" t="s">
        <v>4924</v>
      </c>
      <c r="K5051" s="16">
        <v>39</v>
      </c>
    </row>
    <row r="5052" spans="1:11">
      <c r="A5052" s="12" t="s">
        <v>8227</v>
      </c>
      <c r="B5052" s="12" t="s">
        <v>10033</v>
      </c>
      <c r="C5052" s="12" t="s">
        <v>10053</v>
      </c>
      <c r="D5052" s="13" t="s">
        <v>4918</v>
      </c>
      <c r="E5052" s="13" t="s">
        <v>4919</v>
      </c>
      <c r="F5052" s="13" t="s">
        <v>10054</v>
      </c>
      <c r="G5052" s="14" t="s">
        <v>4921</v>
      </c>
      <c r="H5052" s="14" t="s">
        <v>9399</v>
      </c>
      <c r="I5052" s="14" t="s">
        <v>8026</v>
      </c>
      <c r="J5052" s="14" t="s">
        <v>4936</v>
      </c>
      <c r="K5052" s="16">
        <v>32</v>
      </c>
    </row>
    <row r="5053" spans="1:11">
      <c r="A5053" s="12" t="s">
        <v>8227</v>
      </c>
      <c r="B5053" s="12" t="s">
        <v>10033</v>
      </c>
      <c r="C5053" s="12" t="s">
        <v>10053</v>
      </c>
      <c r="D5053" s="13" t="s">
        <v>4918</v>
      </c>
      <c r="E5053" s="13" t="s">
        <v>4919</v>
      </c>
      <c r="F5053" s="13" t="s">
        <v>10055</v>
      </c>
      <c r="G5053" s="14" t="s">
        <v>4921</v>
      </c>
      <c r="H5053" s="14" t="s">
        <v>10056</v>
      </c>
      <c r="I5053" s="14" t="s">
        <v>8026</v>
      </c>
      <c r="J5053" s="14" t="s">
        <v>4924</v>
      </c>
      <c r="K5053" s="16">
        <v>32</v>
      </c>
    </row>
    <row r="5054" spans="1:11">
      <c r="A5054" s="12" t="s">
        <v>8227</v>
      </c>
      <c r="B5054" s="12" t="s">
        <v>10033</v>
      </c>
      <c r="C5054" s="12" t="s">
        <v>10053</v>
      </c>
      <c r="D5054" s="13" t="s">
        <v>4918</v>
      </c>
      <c r="E5054" s="13" t="s">
        <v>4919</v>
      </c>
      <c r="F5054" s="13" t="s">
        <v>10057</v>
      </c>
      <c r="G5054" s="14" t="s">
        <v>4921</v>
      </c>
      <c r="H5054" s="14" t="s">
        <v>7593</v>
      </c>
      <c r="I5054" s="14" t="s">
        <v>5351</v>
      </c>
      <c r="J5054" s="14" t="s">
        <v>4924</v>
      </c>
      <c r="K5054" s="16">
        <v>32</v>
      </c>
    </row>
    <row r="5055" spans="1:11">
      <c r="A5055" s="12" t="s">
        <v>8227</v>
      </c>
      <c r="B5055" s="12" t="s">
        <v>10033</v>
      </c>
      <c r="C5055" s="12" t="s">
        <v>10053</v>
      </c>
      <c r="D5055" s="13" t="s">
        <v>4931</v>
      </c>
      <c r="E5055" s="13" t="s">
        <v>4932</v>
      </c>
      <c r="F5055" s="13" t="s">
        <v>10058</v>
      </c>
      <c r="G5055" s="14" t="s">
        <v>4921</v>
      </c>
      <c r="H5055" s="14" t="s">
        <v>4926</v>
      </c>
      <c r="I5055" s="14" t="s">
        <v>4927</v>
      </c>
      <c r="J5055" s="14" t="s">
        <v>4924</v>
      </c>
      <c r="K5055" s="16">
        <v>32</v>
      </c>
    </row>
    <row r="5056" spans="1:11">
      <c r="A5056" s="12" t="s">
        <v>8227</v>
      </c>
      <c r="B5056" s="12" t="s">
        <v>10033</v>
      </c>
      <c r="C5056" s="12" t="s">
        <v>10053</v>
      </c>
      <c r="D5056" s="13" t="s">
        <v>4940</v>
      </c>
      <c r="E5056" s="13" t="s">
        <v>4941</v>
      </c>
      <c r="F5056" s="13" t="s">
        <v>10059</v>
      </c>
      <c r="G5056" s="14" t="s">
        <v>4921</v>
      </c>
      <c r="H5056" s="14" t="s">
        <v>4938</v>
      </c>
      <c r="I5056" s="14" t="s">
        <v>4927</v>
      </c>
      <c r="J5056" s="14" t="s">
        <v>4924</v>
      </c>
      <c r="K5056" s="16">
        <v>32</v>
      </c>
    </row>
    <row r="5057" spans="1:11">
      <c r="A5057" s="12" t="s">
        <v>6765</v>
      </c>
      <c r="B5057" s="12" t="s">
        <v>10060</v>
      </c>
      <c r="C5057" s="12" t="s">
        <v>10061</v>
      </c>
      <c r="D5057" s="13" t="s">
        <v>4918</v>
      </c>
      <c r="E5057" s="13" t="s">
        <v>4919</v>
      </c>
      <c r="F5057" s="13" t="s">
        <v>10062</v>
      </c>
      <c r="G5057" s="14" t="s">
        <v>4921</v>
      </c>
      <c r="H5057" s="14" t="s">
        <v>6976</v>
      </c>
      <c r="I5057" s="14" t="s">
        <v>4949</v>
      </c>
      <c r="J5057" s="14" t="s">
        <v>5051</v>
      </c>
      <c r="K5057" s="16">
        <v>20</v>
      </c>
    </row>
    <row r="5058" spans="1:11">
      <c r="A5058" s="12" t="s">
        <v>6765</v>
      </c>
      <c r="B5058" s="12" t="s">
        <v>10060</v>
      </c>
      <c r="C5058" s="12" t="s">
        <v>10061</v>
      </c>
      <c r="D5058" s="13" t="s">
        <v>4918</v>
      </c>
      <c r="E5058" s="13" t="s">
        <v>5112</v>
      </c>
      <c r="F5058" s="13" t="s">
        <v>10063</v>
      </c>
      <c r="G5058" s="14" t="s">
        <v>4921</v>
      </c>
      <c r="H5058" s="14" t="s">
        <v>5037</v>
      </c>
      <c r="I5058" s="14" t="s">
        <v>4927</v>
      </c>
      <c r="J5058" s="14" t="s">
        <v>4924</v>
      </c>
      <c r="K5058" s="16">
        <v>20</v>
      </c>
    </row>
    <row r="5059" spans="1:11">
      <c r="A5059" s="12" t="s">
        <v>6765</v>
      </c>
      <c r="B5059" s="12" t="s">
        <v>10060</v>
      </c>
      <c r="C5059" s="12" t="s">
        <v>10061</v>
      </c>
      <c r="D5059" s="13" t="s">
        <v>4931</v>
      </c>
      <c r="E5059" s="13" t="s">
        <v>4932</v>
      </c>
      <c r="F5059" s="13" t="s">
        <v>10064</v>
      </c>
      <c r="G5059" s="14" t="s">
        <v>4921</v>
      </c>
      <c r="H5059" s="14" t="s">
        <v>5037</v>
      </c>
      <c r="I5059" s="14" t="s">
        <v>4927</v>
      </c>
      <c r="J5059" s="14" t="s">
        <v>4924</v>
      </c>
      <c r="K5059" s="16">
        <v>20</v>
      </c>
    </row>
    <row r="5060" spans="1:11">
      <c r="A5060" s="12" t="s">
        <v>6765</v>
      </c>
      <c r="B5060" s="12" t="s">
        <v>10060</v>
      </c>
      <c r="C5060" s="12" t="s">
        <v>10061</v>
      </c>
      <c r="D5060" s="13" t="s">
        <v>4931</v>
      </c>
      <c r="E5060" s="13" t="s">
        <v>5083</v>
      </c>
      <c r="F5060" s="13" t="s">
        <v>10065</v>
      </c>
      <c r="G5060" s="14" t="s">
        <v>4921</v>
      </c>
      <c r="H5060" s="14" t="s">
        <v>5324</v>
      </c>
      <c r="I5060" s="14" t="s">
        <v>4927</v>
      </c>
      <c r="J5060" s="14" t="s">
        <v>5221</v>
      </c>
      <c r="K5060" s="16">
        <v>20</v>
      </c>
    </row>
    <row r="5061" spans="1:11">
      <c r="A5061" s="12" t="s">
        <v>6765</v>
      </c>
      <c r="B5061" s="12" t="s">
        <v>10060</v>
      </c>
      <c r="C5061" s="12" t="s">
        <v>10061</v>
      </c>
      <c r="D5061" s="13" t="s">
        <v>4934</v>
      </c>
      <c r="E5061" s="13" t="s">
        <v>4934</v>
      </c>
      <c r="F5061" s="13" t="s">
        <v>7263</v>
      </c>
      <c r="G5061" s="14" t="s">
        <v>5504</v>
      </c>
      <c r="H5061" s="14" t="s">
        <v>4936</v>
      </c>
      <c r="I5061" s="14" t="s">
        <v>4927</v>
      </c>
      <c r="J5061" s="14" t="s">
        <v>4936</v>
      </c>
      <c r="K5061" s="16">
        <v>20</v>
      </c>
    </row>
    <row r="5062" spans="1:11">
      <c r="A5062" s="12" t="s">
        <v>6765</v>
      </c>
      <c r="B5062" s="12" t="s">
        <v>10060</v>
      </c>
      <c r="C5062" s="12" t="s">
        <v>10066</v>
      </c>
      <c r="D5062" s="13" t="s">
        <v>4918</v>
      </c>
      <c r="E5062" s="13" t="s">
        <v>4919</v>
      </c>
      <c r="F5062" s="13" t="s">
        <v>10067</v>
      </c>
      <c r="G5062" s="14" t="s">
        <v>4921</v>
      </c>
      <c r="H5062" s="14" t="s">
        <v>6976</v>
      </c>
      <c r="I5062" s="14" t="s">
        <v>4949</v>
      </c>
      <c r="J5062" s="14" t="s">
        <v>5051</v>
      </c>
      <c r="K5062" s="16">
        <v>2750</v>
      </c>
    </row>
    <row r="5063" spans="1:11">
      <c r="A5063" s="12" t="s">
        <v>6765</v>
      </c>
      <c r="B5063" s="12" t="s">
        <v>10060</v>
      </c>
      <c r="C5063" s="12" t="s">
        <v>10066</v>
      </c>
      <c r="D5063" s="13" t="s">
        <v>4918</v>
      </c>
      <c r="E5063" s="13" t="s">
        <v>4939</v>
      </c>
      <c r="F5063" s="13" t="s">
        <v>10068</v>
      </c>
      <c r="G5063" s="14" t="s">
        <v>4921</v>
      </c>
      <c r="H5063" s="14" t="s">
        <v>5594</v>
      </c>
      <c r="I5063" s="14" t="s">
        <v>4949</v>
      </c>
      <c r="J5063" s="14" t="s">
        <v>4924</v>
      </c>
      <c r="K5063" s="16">
        <v>2750</v>
      </c>
    </row>
    <row r="5064" spans="1:11">
      <c r="A5064" s="12" t="s">
        <v>6765</v>
      </c>
      <c r="B5064" s="12" t="s">
        <v>10060</v>
      </c>
      <c r="C5064" s="12" t="s">
        <v>10066</v>
      </c>
      <c r="D5064" s="13" t="s">
        <v>4918</v>
      </c>
      <c r="E5064" s="13" t="s">
        <v>4968</v>
      </c>
      <c r="F5064" s="13" t="s">
        <v>10065</v>
      </c>
      <c r="G5064" s="14" t="s">
        <v>4921</v>
      </c>
      <c r="H5064" s="14" t="s">
        <v>5324</v>
      </c>
      <c r="I5064" s="14" t="s">
        <v>4927</v>
      </c>
      <c r="J5064" s="14" t="s">
        <v>4936</v>
      </c>
      <c r="K5064" s="16">
        <v>2750</v>
      </c>
    </row>
    <row r="5065" spans="1:11">
      <c r="A5065" s="12" t="s">
        <v>6765</v>
      </c>
      <c r="B5065" s="12" t="s">
        <v>10060</v>
      </c>
      <c r="C5065" s="12" t="s">
        <v>10066</v>
      </c>
      <c r="D5065" s="13" t="s">
        <v>4931</v>
      </c>
      <c r="E5065" s="13" t="s">
        <v>6147</v>
      </c>
      <c r="F5065" s="13" t="s">
        <v>10069</v>
      </c>
      <c r="G5065" s="14" t="s">
        <v>4921</v>
      </c>
      <c r="H5065" s="14" t="s">
        <v>5175</v>
      </c>
      <c r="I5065" s="14" t="s">
        <v>4927</v>
      </c>
      <c r="J5065" s="14" t="s">
        <v>5221</v>
      </c>
      <c r="K5065" s="16">
        <v>2750</v>
      </c>
    </row>
    <row r="5066" spans="1:11">
      <c r="A5066" s="12" t="s">
        <v>6765</v>
      </c>
      <c r="B5066" s="12" t="s">
        <v>10060</v>
      </c>
      <c r="C5066" s="12" t="s">
        <v>10066</v>
      </c>
      <c r="D5066" s="13" t="s">
        <v>4931</v>
      </c>
      <c r="E5066" s="13" t="s">
        <v>4961</v>
      </c>
      <c r="F5066" s="13" t="s">
        <v>10070</v>
      </c>
      <c r="G5066" s="14" t="s">
        <v>4921</v>
      </c>
      <c r="H5066" s="14" t="s">
        <v>5580</v>
      </c>
      <c r="I5066" s="14" t="s">
        <v>4927</v>
      </c>
      <c r="J5066" s="14" t="s">
        <v>4924</v>
      </c>
      <c r="K5066" s="16">
        <v>2750</v>
      </c>
    </row>
    <row r="5067" spans="1:11">
      <c r="A5067" s="12" t="s">
        <v>6765</v>
      </c>
      <c r="B5067" s="12" t="s">
        <v>10060</v>
      </c>
      <c r="C5067" s="12" t="s">
        <v>10071</v>
      </c>
      <c r="D5067" s="13" t="s">
        <v>4918</v>
      </c>
      <c r="E5067" s="13" t="s">
        <v>4919</v>
      </c>
      <c r="F5067" s="13" t="s">
        <v>10072</v>
      </c>
      <c r="G5067" s="14" t="s">
        <v>5004</v>
      </c>
      <c r="H5067" s="14" t="s">
        <v>10073</v>
      </c>
      <c r="I5067" s="14" t="s">
        <v>6205</v>
      </c>
      <c r="J5067" s="14" t="s">
        <v>4956</v>
      </c>
      <c r="K5067" s="16">
        <v>18.756</v>
      </c>
    </row>
    <row r="5068" spans="1:11">
      <c r="A5068" s="12" t="s">
        <v>6765</v>
      </c>
      <c r="B5068" s="12" t="s">
        <v>10060</v>
      </c>
      <c r="C5068" s="12" t="s">
        <v>10071</v>
      </c>
      <c r="D5068" s="13" t="s">
        <v>4918</v>
      </c>
      <c r="E5068" s="13" t="s">
        <v>4939</v>
      </c>
      <c r="F5068" s="13" t="s">
        <v>10074</v>
      </c>
      <c r="G5068" s="14" t="s">
        <v>4921</v>
      </c>
      <c r="H5068" s="14" t="s">
        <v>4926</v>
      </c>
      <c r="I5068" s="14" t="s">
        <v>4927</v>
      </c>
      <c r="J5068" s="14" t="s">
        <v>4924</v>
      </c>
      <c r="K5068" s="16">
        <v>18.756</v>
      </c>
    </row>
    <row r="5069" spans="1:11">
      <c r="A5069" s="12" t="s">
        <v>6765</v>
      </c>
      <c r="B5069" s="12" t="s">
        <v>10060</v>
      </c>
      <c r="C5069" s="12" t="s">
        <v>10071</v>
      </c>
      <c r="D5069" s="13" t="s">
        <v>4931</v>
      </c>
      <c r="E5069" s="13" t="s">
        <v>4932</v>
      </c>
      <c r="F5069" s="13" t="s">
        <v>10075</v>
      </c>
      <c r="G5069" s="14" t="s">
        <v>4921</v>
      </c>
      <c r="H5069" s="14" t="s">
        <v>4926</v>
      </c>
      <c r="I5069" s="14" t="s">
        <v>4927</v>
      </c>
      <c r="J5069" s="14" t="s">
        <v>4936</v>
      </c>
      <c r="K5069" s="16">
        <v>18.756</v>
      </c>
    </row>
    <row r="5070" spans="1:11">
      <c r="A5070" s="12" t="s">
        <v>6765</v>
      </c>
      <c r="B5070" s="12" t="s">
        <v>10060</v>
      </c>
      <c r="C5070" s="12" t="s">
        <v>10071</v>
      </c>
      <c r="D5070" s="13" t="s">
        <v>4931</v>
      </c>
      <c r="E5070" s="13" t="s">
        <v>4961</v>
      </c>
      <c r="F5070" s="13" t="s">
        <v>10076</v>
      </c>
      <c r="G5070" s="14" t="s">
        <v>4921</v>
      </c>
      <c r="H5070" s="14" t="s">
        <v>4926</v>
      </c>
      <c r="I5070" s="14" t="s">
        <v>4927</v>
      </c>
      <c r="J5070" s="14" t="s">
        <v>4924</v>
      </c>
      <c r="K5070" s="16">
        <v>18.756</v>
      </c>
    </row>
    <row r="5071" spans="1:11">
      <c r="A5071" s="12" t="s">
        <v>6765</v>
      </c>
      <c r="B5071" s="12" t="s">
        <v>10060</v>
      </c>
      <c r="C5071" s="12" t="s">
        <v>10071</v>
      </c>
      <c r="D5071" s="13" t="s">
        <v>4934</v>
      </c>
      <c r="E5071" s="13" t="s">
        <v>4934</v>
      </c>
      <c r="F5071" s="13" t="s">
        <v>7263</v>
      </c>
      <c r="G5071" s="14" t="s">
        <v>5504</v>
      </c>
      <c r="H5071" s="14" t="s">
        <v>4924</v>
      </c>
      <c r="I5071" s="14" t="s">
        <v>4927</v>
      </c>
      <c r="J5071" s="14" t="s">
        <v>4936</v>
      </c>
      <c r="K5071" s="16">
        <v>18.756</v>
      </c>
    </row>
    <row r="5072" spans="1:11">
      <c r="A5072" s="12" t="s">
        <v>6765</v>
      </c>
      <c r="B5072" s="12" t="s">
        <v>10060</v>
      </c>
      <c r="C5072" s="12" t="s">
        <v>10077</v>
      </c>
      <c r="D5072" s="13" t="s">
        <v>4918</v>
      </c>
      <c r="E5072" s="13" t="s">
        <v>4919</v>
      </c>
      <c r="F5072" s="13" t="s">
        <v>10078</v>
      </c>
      <c r="G5072" s="14" t="s">
        <v>4921</v>
      </c>
      <c r="H5072" s="14" t="s">
        <v>4966</v>
      </c>
      <c r="I5072" s="14" t="s">
        <v>4947</v>
      </c>
      <c r="J5072" s="14" t="s">
        <v>5051</v>
      </c>
      <c r="K5072" s="16">
        <v>50</v>
      </c>
    </row>
    <row r="5073" spans="1:11">
      <c r="A5073" s="12" t="s">
        <v>6765</v>
      </c>
      <c r="B5073" s="12" t="s">
        <v>10060</v>
      </c>
      <c r="C5073" s="12" t="s">
        <v>10077</v>
      </c>
      <c r="D5073" s="13" t="s">
        <v>4918</v>
      </c>
      <c r="E5073" s="13" t="s">
        <v>4919</v>
      </c>
      <c r="F5073" s="13" t="s">
        <v>10079</v>
      </c>
      <c r="G5073" s="14" t="s">
        <v>4921</v>
      </c>
      <c r="H5073" s="14" t="s">
        <v>4966</v>
      </c>
      <c r="I5073" s="14" t="s">
        <v>4947</v>
      </c>
      <c r="J5073" s="14" t="s">
        <v>4936</v>
      </c>
      <c r="K5073" s="16">
        <v>50</v>
      </c>
    </row>
    <row r="5074" spans="1:11">
      <c r="A5074" s="12" t="s">
        <v>6765</v>
      </c>
      <c r="B5074" s="12" t="s">
        <v>10060</v>
      </c>
      <c r="C5074" s="12" t="s">
        <v>10077</v>
      </c>
      <c r="D5074" s="13" t="s">
        <v>4918</v>
      </c>
      <c r="E5074" s="13" t="s">
        <v>5112</v>
      </c>
      <c r="F5074" s="13" t="s">
        <v>10080</v>
      </c>
      <c r="G5074" s="14" t="s">
        <v>4921</v>
      </c>
      <c r="H5074" s="14" t="s">
        <v>5175</v>
      </c>
      <c r="I5074" s="14" t="s">
        <v>4927</v>
      </c>
      <c r="J5074" s="14" t="s">
        <v>5221</v>
      </c>
      <c r="K5074" s="16">
        <v>50</v>
      </c>
    </row>
    <row r="5075" spans="1:11">
      <c r="A5075" s="12" t="s">
        <v>6765</v>
      </c>
      <c r="B5075" s="12" t="s">
        <v>10060</v>
      </c>
      <c r="C5075" s="12" t="s">
        <v>10077</v>
      </c>
      <c r="D5075" s="13" t="s">
        <v>4931</v>
      </c>
      <c r="E5075" s="13" t="s">
        <v>6147</v>
      </c>
      <c r="F5075" s="13" t="s">
        <v>10081</v>
      </c>
      <c r="G5075" s="14" t="s">
        <v>4921</v>
      </c>
      <c r="H5075" s="14" t="s">
        <v>4966</v>
      </c>
      <c r="I5075" s="14" t="s">
        <v>4947</v>
      </c>
      <c r="J5075" s="14" t="s">
        <v>4924</v>
      </c>
      <c r="K5075" s="16">
        <v>50</v>
      </c>
    </row>
    <row r="5076" spans="1:11">
      <c r="A5076" s="12" t="s">
        <v>6765</v>
      </c>
      <c r="B5076" s="12" t="s">
        <v>10060</v>
      </c>
      <c r="C5076" s="12" t="s">
        <v>10077</v>
      </c>
      <c r="D5076" s="13" t="s">
        <v>4931</v>
      </c>
      <c r="E5076" s="13" t="s">
        <v>5083</v>
      </c>
      <c r="F5076" s="13" t="s">
        <v>10082</v>
      </c>
      <c r="G5076" s="14" t="s">
        <v>4921</v>
      </c>
      <c r="H5076" s="14" t="s">
        <v>4966</v>
      </c>
      <c r="I5076" s="14" t="s">
        <v>4947</v>
      </c>
      <c r="J5076" s="14" t="s">
        <v>4924</v>
      </c>
      <c r="K5076" s="16">
        <v>50</v>
      </c>
    </row>
    <row r="5077" spans="1:11">
      <c r="A5077" s="12" t="s">
        <v>9800</v>
      </c>
      <c r="B5077" s="12" t="s">
        <v>10083</v>
      </c>
      <c r="C5077" s="12" t="s">
        <v>10084</v>
      </c>
      <c r="D5077" s="13"/>
      <c r="E5077" s="13"/>
      <c r="F5077" s="13"/>
      <c r="G5077" s="14"/>
      <c r="H5077" s="14"/>
      <c r="I5077" s="14"/>
      <c r="J5077" s="14"/>
      <c r="K5077" s="16">
        <v>6495.497786</v>
      </c>
    </row>
    <row r="5078" spans="1:11">
      <c r="A5078" s="12" t="s">
        <v>9800</v>
      </c>
      <c r="B5078" s="12" t="s">
        <v>10083</v>
      </c>
      <c r="C5078" s="12" t="s">
        <v>10085</v>
      </c>
      <c r="D5078" s="13"/>
      <c r="E5078" s="13"/>
      <c r="F5078" s="13"/>
      <c r="G5078" s="14"/>
      <c r="H5078" s="14"/>
      <c r="I5078" s="14"/>
      <c r="J5078" s="14"/>
      <c r="K5078" s="16">
        <v>5377.137329</v>
      </c>
    </row>
    <row r="5079" spans="1:11">
      <c r="A5079" s="12" t="s">
        <v>9800</v>
      </c>
      <c r="B5079" s="12" t="s">
        <v>10083</v>
      </c>
      <c r="C5079" s="12" t="s">
        <v>10086</v>
      </c>
      <c r="D5079" s="13"/>
      <c r="E5079" s="13"/>
      <c r="F5079" s="13"/>
      <c r="G5079" s="14"/>
      <c r="H5079" s="14"/>
      <c r="I5079" s="14"/>
      <c r="J5079" s="14"/>
      <c r="K5079" s="16">
        <v>3000</v>
      </c>
    </row>
    <row r="5080" spans="1:11">
      <c r="A5080" s="12" t="s">
        <v>9800</v>
      </c>
      <c r="B5080" s="12" t="s">
        <v>10083</v>
      </c>
      <c r="C5080" s="12" t="s">
        <v>10087</v>
      </c>
      <c r="D5080" s="13" t="s">
        <v>4918</v>
      </c>
      <c r="E5080" s="13" t="s">
        <v>4919</v>
      </c>
      <c r="F5080" s="13" t="s">
        <v>10088</v>
      </c>
      <c r="G5080" s="14" t="s">
        <v>4942</v>
      </c>
      <c r="H5080" s="14" t="s">
        <v>4966</v>
      </c>
      <c r="I5080" s="14" t="s">
        <v>4949</v>
      </c>
      <c r="J5080" s="14" t="s">
        <v>4924</v>
      </c>
      <c r="K5080" s="16">
        <v>1600</v>
      </c>
    </row>
    <row r="5081" spans="1:11">
      <c r="A5081" s="12" t="s">
        <v>9800</v>
      </c>
      <c r="B5081" s="12" t="s">
        <v>10083</v>
      </c>
      <c r="C5081" s="12" t="s">
        <v>10087</v>
      </c>
      <c r="D5081" s="13" t="s">
        <v>4918</v>
      </c>
      <c r="E5081" s="13" t="s">
        <v>4943</v>
      </c>
      <c r="F5081" s="13" t="s">
        <v>10089</v>
      </c>
      <c r="G5081" s="14" t="s">
        <v>4942</v>
      </c>
      <c r="H5081" s="14" t="s">
        <v>8942</v>
      </c>
      <c r="I5081" s="14" t="s">
        <v>5126</v>
      </c>
      <c r="J5081" s="14" t="s">
        <v>4924</v>
      </c>
      <c r="K5081" s="16">
        <v>1600</v>
      </c>
    </row>
    <row r="5082" spans="1:11">
      <c r="A5082" s="12" t="s">
        <v>9800</v>
      </c>
      <c r="B5082" s="12" t="s">
        <v>10083</v>
      </c>
      <c r="C5082" s="12" t="s">
        <v>10087</v>
      </c>
      <c r="D5082" s="13" t="s">
        <v>4918</v>
      </c>
      <c r="E5082" s="13" t="s">
        <v>4943</v>
      </c>
      <c r="F5082" s="13" t="s">
        <v>7823</v>
      </c>
      <c r="G5082" s="14" t="s">
        <v>4921</v>
      </c>
      <c r="H5082" s="14" t="s">
        <v>4938</v>
      </c>
      <c r="I5082" s="14" t="s">
        <v>4927</v>
      </c>
      <c r="J5082" s="14" t="s">
        <v>4936</v>
      </c>
      <c r="K5082" s="16">
        <v>1600</v>
      </c>
    </row>
    <row r="5083" spans="1:11">
      <c r="A5083" s="12" t="s">
        <v>9800</v>
      </c>
      <c r="B5083" s="12" t="s">
        <v>10083</v>
      </c>
      <c r="C5083" s="12" t="s">
        <v>10087</v>
      </c>
      <c r="D5083" s="13" t="s">
        <v>4918</v>
      </c>
      <c r="E5083" s="13" t="s">
        <v>5112</v>
      </c>
      <c r="F5083" s="13" t="s">
        <v>10090</v>
      </c>
      <c r="G5083" s="14" t="s">
        <v>5004</v>
      </c>
      <c r="H5083" s="14" t="s">
        <v>5223</v>
      </c>
      <c r="I5083" s="14" t="s">
        <v>4927</v>
      </c>
      <c r="J5083" s="14" t="s">
        <v>4974</v>
      </c>
      <c r="K5083" s="16">
        <v>1600</v>
      </c>
    </row>
    <row r="5084" spans="1:11">
      <c r="A5084" s="12" t="s">
        <v>9800</v>
      </c>
      <c r="B5084" s="12" t="s">
        <v>10083</v>
      </c>
      <c r="C5084" s="12" t="s">
        <v>10087</v>
      </c>
      <c r="D5084" s="13" t="s">
        <v>4918</v>
      </c>
      <c r="E5084" s="13" t="s">
        <v>4968</v>
      </c>
      <c r="F5084" s="13" t="s">
        <v>10091</v>
      </c>
      <c r="G5084" s="14" t="s">
        <v>4942</v>
      </c>
      <c r="H5084" s="14" t="s">
        <v>4938</v>
      </c>
      <c r="I5084" s="14" t="s">
        <v>4927</v>
      </c>
      <c r="J5084" s="14" t="s">
        <v>4974</v>
      </c>
      <c r="K5084" s="16">
        <v>1600</v>
      </c>
    </row>
    <row r="5085" spans="1:11">
      <c r="A5085" s="12" t="s">
        <v>9800</v>
      </c>
      <c r="B5085" s="12" t="s">
        <v>10083</v>
      </c>
      <c r="C5085" s="12" t="s">
        <v>10087</v>
      </c>
      <c r="D5085" s="13" t="s">
        <v>4931</v>
      </c>
      <c r="E5085" s="13" t="s">
        <v>4932</v>
      </c>
      <c r="F5085" s="13" t="s">
        <v>7824</v>
      </c>
      <c r="G5085" s="14" t="s">
        <v>4960</v>
      </c>
      <c r="H5085" s="14"/>
      <c r="I5085" s="14"/>
      <c r="J5085" s="14" t="s">
        <v>4924</v>
      </c>
      <c r="K5085" s="16">
        <v>1600</v>
      </c>
    </row>
    <row r="5086" spans="1:11">
      <c r="A5086" s="12" t="s">
        <v>9800</v>
      </c>
      <c r="B5086" s="12" t="s">
        <v>10083</v>
      </c>
      <c r="C5086" s="12" t="s">
        <v>10087</v>
      </c>
      <c r="D5086" s="13" t="s">
        <v>4934</v>
      </c>
      <c r="E5086" s="13" t="s">
        <v>4934</v>
      </c>
      <c r="F5086" s="13" t="s">
        <v>7825</v>
      </c>
      <c r="G5086" s="14" t="s">
        <v>4921</v>
      </c>
      <c r="H5086" s="14" t="s">
        <v>5037</v>
      </c>
      <c r="I5086" s="14" t="s">
        <v>4927</v>
      </c>
      <c r="J5086" s="14" t="s">
        <v>4936</v>
      </c>
      <c r="K5086" s="16">
        <v>1600</v>
      </c>
    </row>
    <row r="5087" spans="1:11">
      <c r="A5087" s="12" t="s">
        <v>9800</v>
      </c>
      <c r="B5087" s="12" t="s">
        <v>10083</v>
      </c>
      <c r="C5087" s="12" t="s">
        <v>10092</v>
      </c>
      <c r="D5087" s="13" t="s">
        <v>4918</v>
      </c>
      <c r="E5087" s="13" t="s">
        <v>4919</v>
      </c>
      <c r="F5087" s="13" t="s">
        <v>10093</v>
      </c>
      <c r="G5087" s="14" t="s">
        <v>4921</v>
      </c>
      <c r="H5087" s="14" t="s">
        <v>4938</v>
      </c>
      <c r="I5087" s="14" t="s">
        <v>5096</v>
      </c>
      <c r="J5087" s="14" t="s">
        <v>4924</v>
      </c>
      <c r="K5087" s="16">
        <v>7</v>
      </c>
    </row>
    <row r="5088" spans="1:11">
      <c r="A5088" s="12" t="s">
        <v>9800</v>
      </c>
      <c r="B5088" s="12" t="s">
        <v>10083</v>
      </c>
      <c r="C5088" s="12" t="s">
        <v>10092</v>
      </c>
      <c r="D5088" s="13" t="s">
        <v>4918</v>
      </c>
      <c r="E5088" s="13" t="s">
        <v>4939</v>
      </c>
      <c r="F5088" s="13" t="s">
        <v>10094</v>
      </c>
      <c r="G5088" s="14" t="s">
        <v>4921</v>
      </c>
      <c r="H5088" s="14" t="s">
        <v>4926</v>
      </c>
      <c r="I5088" s="14" t="s">
        <v>4927</v>
      </c>
      <c r="J5088" s="14" t="s">
        <v>4924</v>
      </c>
      <c r="K5088" s="16">
        <v>7</v>
      </c>
    </row>
    <row r="5089" spans="1:11">
      <c r="A5089" s="12" t="s">
        <v>9800</v>
      </c>
      <c r="B5089" s="12" t="s">
        <v>10083</v>
      </c>
      <c r="C5089" s="12" t="s">
        <v>10092</v>
      </c>
      <c r="D5089" s="13" t="s">
        <v>4918</v>
      </c>
      <c r="E5089" s="13" t="s">
        <v>4968</v>
      </c>
      <c r="F5089" s="13" t="s">
        <v>10095</v>
      </c>
      <c r="G5089" s="14" t="s">
        <v>5004</v>
      </c>
      <c r="H5089" s="14" t="s">
        <v>4974</v>
      </c>
      <c r="I5089" s="14" t="s">
        <v>5065</v>
      </c>
      <c r="J5089" s="14" t="s">
        <v>4924</v>
      </c>
      <c r="K5089" s="16">
        <v>7</v>
      </c>
    </row>
    <row r="5090" spans="1:11">
      <c r="A5090" s="12" t="s">
        <v>9800</v>
      </c>
      <c r="B5090" s="12" t="s">
        <v>10083</v>
      </c>
      <c r="C5090" s="12" t="s">
        <v>10092</v>
      </c>
      <c r="D5090" s="13" t="s">
        <v>4931</v>
      </c>
      <c r="E5090" s="13" t="s">
        <v>5083</v>
      </c>
      <c r="F5090" s="13" t="s">
        <v>10096</v>
      </c>
      <c r="G5090" s="14" t="s">
        <v>4960</v>
      </c>
      <c r="H5090" s="14"/>
      <c r="I5090" s="14"/>
      <c r="J5090" s="14" t="s">
        <v>4924</v>
      </c>
      <c r="K5090" s="16">
        <v>7</v>
      </c>
    </row>
    <row r="5091" spans="1:11">
      <c r="A5091" s="12" t="s">
        <v>9800</v>
      </c>
      <c r="B5091" s="12" t="s">
        <v>10083</v>
      </c>
      <c r="C5091" s="12" t="s">
        <v>10092</v>
      </c>
      <c r="D5091" s="13" t="s">
        <v>4940</v>
      </c>
      <c r="E5091" s="13" t="s">
        <v>4941</v>
      </c>
      <c r="F5091" s="13" t="s">
        <v>10097</v>
      </c>
      <c r="G5091" s="14" t="s">
        <v>5004</v>
      </c>
      <c r="H5091" s="14" t="s">
        <v>5110</v>
      </c>
      <c r="I5091" s="14" t="s">
        <v>5126</v>
      </c>
      <c r="J5091" s="14" t="s">
        <v>4936</v>
      </c>
      <c r="K5091" s="16">
        <v>7</v>
      </c>
    </row>
    <row r="5092" spans="1:11">
      <c r="A5092" s="12" t="s">
        <v>9800</v>
      </c>
      <c r="B5092" s="12" t="s">
        <v>10083</v>
      </c>
      <c r="C5092" s="12" t="s">
        <v>10098</v>
      </c>
      <c r="D5092" s="13" t="s">
        <v>4918</v>
      </c>
      <c r="E5092" s="13" t="s">
        <v>4919</v>
      </c>
      <c r="F5092" s="13" t="s">
        <v>10099</v>
      </c>
      <c r="G5092" s="14" t="s">
        <v>4942</v>
      </c>
      <c r="H5092" s="14" t="s">
        <v>4966</v>
      </c>
      <c r="I5092" s="14" t="s">
        <v>4947</v>
      </c>
      <c r="J5092" s="14" t="s">
        <v>4924</v>
      </c>
      <c r="K5092" s="16">
        <v>12</v>
      </c>
    </row>
    <row r="5093" spans="1:11">
      <c r="A5093" s="12" t="s">
        <v>9800</v>
      </c>
      <c r="B5093" s="12" t="s">
        <v>10083</v>
      </c>
      <c r="C5093" s="12" t="s">
        <v>10098</v>
      </c>
      <c r="D5093" s="13" t="s">
        <v>4918</v>
      </c>
      <c r="E5093" s="13" t="s">
        <v>4939</v>
      </c>
      <c r="F5093" s="13" t="s">
        <v>10100</v>
      </c>
      <c r="G5093" s="14" t="s">
        <v>4942</v>
      </c>
      <c r="H5093" s="14" t="s">
        <v>4938</v>
      </c>
      <c r="I5093" s="14" t="s">
        <v>4927</v>
      </c>
      <c r="J5093" s="14" t="s">
        <v>4924</v>
      </c>
      <c r="K5093" s="16">
        <v>12</v>
      </c>
    </row>
    <row r="5094" spans="1:11">
      <c r="A5094" s="12" t="s">
        <v>9800</v>
      </c>
      <c r="B5094" s="12" t="s">
        <v>10083</v>
      </c>
      <c r="C5094" s="12" t="s">
        <v>10098</v>
      </c>
      <c r="D5094" s="13" t="s">
        <v>4918</v>
      </c>
      <c r="E5094" s="13" t="s">
        <v>5112</v>
      </c>
      <c r="F5094" s="13" t="s">
        <v>10101</v>
      </c>
      <c r="G5094" s="14" t="s">
        <v>5004</v>
      </c>
      <c r="H5094" s="14" t="s">
        <v>4974</v>
      </c>
      <c r="I5094" s="14" t="s">
        <v>5065</v>
      </c>
      <c r="J5094" s="14" t="s">
        <v>4924</v>
      </c>
      <c r="K5094" s="16">
        <v>12</v>
      </c>
    </row>
    <row r="5095" spans="1:11">
      <c r="A5095" s="12" t="s">
        <v>9800</v>
      </c>
      <c r="B5095" s="12" t="s">
        <v>10083</v>
      </c>
      <c r="C5095" s="12" t="s">
        <v>10098</v>
      </c>
      <c r="D5095" s="13" t="s">
        <v>4931</v>
      </c>
      <c r="E5095" s="13" t="s">
        <v>5083</v>
      </c>
      <c r="F5095" s="13" t="s">
        <v>10102</v>
      </c>
      <c r="G5095" s="14" t="s">
        <v>4960</v>
      </c>
      <c r="H5095" s="14"/>
      <c r="I5095" s="14"/>
      <c r="J5095" s="14" t="s">
        <v>4924</v>
      </c>
      <c r="K5095" s="16">
        <v>12</v>
      </c>
    </row>
    <row r="5096" spans="1:11">
      <c r="A5096" s="12" t="s">
        <v>9800</v>
      </c>
      <c r="B5096" s="12" t="s">
        <v>10083</v>
      </c>
      <c r="C5096" s="12" t="s">
        <v>10098</v>
      </c>
      <c r="D5096" s="13" t="s">
        <v>4940</v>
      </c>
      <c r="E5096" s="13" t="s">
        <v>4941</v>
      </c>
      <c r="F5096" s="13" t="s">
        <v>10097</v>
      </c>
      <c r="G5096" s="14" t="s">
        <v>5004</v>
      </c>
      <c r="H5096" s="14" t="s">
        <v>4922</v>
      </c>
      <c r="I5096" s="14" t="s">
        <v>5126</v>
      </c>
      <c r="J5096" s="14" t="s">
        <v>4936</v>
      </c>
      <c r="K5096" s="16">
        <v>12</v>
      </c>
    </row>
    <row r="5097" spans="1:11">
      <c r="A5097" s="12" t="s">
        <v>9800</v>
      </c>
      <c r="B5097" s="12" t="s">
        <v>10083</v>
      </c>
      <c r="C5097" s="12" t="s">
        <v>10103</v>
      </c>
      <c r="D5097" s="13" t="s">
        <v>4918</v>
      </c>
      <c r="E5097" s="13" t="s">
        <v>4919</v>
      </c>
      <c r="F5097" s="13" t="s">
        <v>10104</v>
      </c>
      <c r="G5097" s="14" t="s">
        <v>4921</v>
      </c>
      <c r="H5097" s="14" t="s">
        <v>5192</v>
      </c>
      <c r="I5097" s="14" t="s">
        <v>5088</v>
      </c>
      <c r="J5097" s="14" t="s">
        <v>4924</v>
      </c>
      <c r="K5097" s="16">
        <v>76</v>
      </c>
    </row>
    <row r="5098" spans="1:11">
      <c r="A5098" s="12" t="s">
        <v>9800</v>
      </c>
      <c r="B5098" s="12" t="s">
        <v>10083</v>
      </c>
      <c r="C5098" s="12" t="s">
        <v>10103</v>
      </c>
      <c r="D5098" s="13" t="s">
        <v>4918</v>
      </c>
      <c r="E5098" s="13" t="s">
        <v>4919</v>
      </c>
      <c r="F5098" s="13" t="s">
        <v>10105</v>
      </c>
      <c r="G5098" s="14" t="s">
        <v>4921</v>
      </c>
      <c r="H5098" s="14" t="s">
        <v>5056</v>
      </c>
      <c r="I5098" s="14" t="s">
        <v>5096</v>
      </c>
      <c r="J5098" s="14" t="s">
        <v>4924</v>
      </c>
      <c r="K5098" s="16">
        <v>76</v>
      </c>
    </row>
    <row r="5099" spans="1:11">
      <c r="A5099" s="12" t="s">
        <v>9800</v>
      </c>
      <c r="B5099" s="12" t="s">
        <v>10083</v>
      </c>
      <c r="C5099" s="12" t="s">
        <v>10103</v>
      </c>
      <c r="D5099" s="13" t="s">
        <v>4918</v>
      </c>
      <c r="E5099" s="13" t="s">
        <v>4919</v>
      </c>
      <c r="F5099" s="13" t="s">
        <v>10106</v>
      </c>
      <c r="G5099" s="14" t="s">
        <v>4921</v>
      </c>
      <c r="H5099" s="14" t="s">
        <v>5026</v>
      </c>
      <c r="I5099" s="14" t="s">
        <v>4975</v>
      </c>
      <c r="J5099" s="14" t="s">
        <v>4924</v>
      </c>
      <c r="K5099" s="16">
        <v>76</v>
      </c>
    </row>
    <row r="5100" spans="1:11">
      <c r="A5100" s="12" t="s">
        <v>9800</v>
      </c>
      <c r="B5100" s="12" t="s">
        <v>10083</v>
      </c>
      <c r="C5100" s="12" t="s">
        <v>10103</v>
      </c>
      <c r="D5100" s="13" t="s">
        <v>4931</v>
      </c>
      <c r="E5100" s="13" t="s">
        <v>5089</v>
      </c>
      <c r="F5100" s="13" t="s">
        <v>10107</v>
      </c>
      <c r="G5100" s="14" t="s">
        <v>4921</v>
      </c>
      <c r="H5100" s="14" t="s">
        <v>4946</v>
      </c>
      <c r="I5100" s="14" t="s">
        <v>5088</v>
      </c>
      <c r="J5100" s="14" t="s">
        <v>4924</v>
      </c>
      <c r="K5100" s="16">
        <v>76</v>
      </c>
    </row>
    <row r="5101" spans="1:11">
      <c r="A5101" s="12" t="s">
        <v>9800</v>
      </c>
      <c r="B5101" s="12" t="s">
        <v>10083</v>
      </c>
      <c r="C5101" s="12" t="s">
        <v>10103</v>
      </c>
      <c r="D5101" s="13" t="s">
        <v>4940</v>
      </c>
      <c r="E5101" s="13" t="s">
        <v>4941</v>
      </c>
      <c r="F5101" s="13" t="s">
        <v>10097</v>
      </c>
      <c r="G5101" s="14" t="s">
        <v>5004</v>
      </c>
      <c r="H5101" s="14" t="s">
        <v>7519</v>
      </c>
      <c r="I5101" s="14" t="s">
        <v>5126</v>
      </c>
      <c r="J5101" s="14" t="s">
        <v>4936</v>
      </c>
      <c r="K5101" s="16">
        <v>76</v>
      </c>
    </row>
    <row r="5102" spans="1:11">
      <c r="A5102" s="12" t="s">
        <v>9800</v>
      </c>
      <c r="B5102" s="12" t="s">
        <v>10108</v>
      </c>
      <c r="C5102" s="12" t="s">
        <v>10109</v>
      </c>
      <c r="D5102" s="13" t="s">
        <v>4918</v>
      </c>
      <c r="E5102" s="13" t="s">
        <v>4919</v>
      </c>
      <c r="F5102" s="13" t="s">
        <v>10110</v>
      </c>
      <c r="G5102" s="14" t="s">
        <v>4921</v>
      </c>
      <c r="H5102" s="14" t="s">
        <v>5137</v>
      </c>
      <c r="I5102" s="14" t="s">
        <v>5098</v>
      </c>
      <c r="J5102" s="14" t="s">
        <v>4924</v>
      </c>
      <c r="K5102" s="16">
        <v>7</v>
      </c>
    </row>
    <row r="5103" spans="1:11">
      <c r="A5103" s="12" t="s">
        <v>9800</v>
      </c>
      <c r="B5103" s="12" t="s">
        <v>10108</v>
      </c>
      <c r="C5103" s="12" t="s">
        <v>10109</v>
      </c>
      <c r="D5103" s="13" t="s">
        <v>4918</v>
      </c>
      <c r="E5103" s="13" t="s">
        <v>4919</v>
      </c>
      <c r="F5103" s="13" t="s">
        <v>10111</v>
      </c>
      <c r="G5103" s="14" t="s">
        <v>4921</v>
      </c>
      <c r="H5103" s="14" t="s">
        <v>4966</v>
      </c>
      <c r="I5103" s="14" t="s">
        <v>4947</v>
      </c>
      <c r="J5103" s="14" t="s">
        <v>4924</v>
      </c>
      <c r="K5103" s="16">
        <v>7</v>
      </c>
    </row>
    <row r="5104" spans="1:11">
      <c r="A5104" s="12" t="s">
        <v>9800</v>
      </c>
      <c r="B5104" s="12" t="s">
        <v>10108</v>
      </c>
      <c r="C5104" s="12" t="s">
        <v>10109</v>
      </c>
      <c r="D5104" s="13" t="s">
        <v>4918</v>
      </c>
      <c r="E5104" s="13" t="s">
        <v>4919</v>
      </c>
      <c r="F5104" s="13" t="s">
        <v>10112</v>
      </c>
      <c r="G5104" s="14" t="s">
        <v>4921</v>
      </c>
      <c r="H5104" s="14" t="s">
        <v>5137</v>
      </c>
      <c r="I5104" s="14" t="s">
        <v>10113</v>
      </c>
      <c r="J5104" s="14" t="s">
        <v>5221</v>
      </c>
      <c r="K5104" s="16">
        <v>7</v>
      </c>
    </row>
    <row r="5105" spans="1:11">
      <c r="A5105" s="12" t="s">
        <v>9800</v>
      </c>
      <c r="B5105" s="12" t="s">
        <v>10108</v>
      </c>
      <c r="C5105" s="12" t="s">
        <v>10109</v>
      </c>
      <c r="D5105" s="13" t="s">
        <v>4931</v>
      </c>
      <c r="E5105" s="13" t="s">
        <v>4932</v>
      </c>
      <c r="F5105" s="13" t="s">
        <v>10114</v>
      </c>
      <c r="G5105" s="14" t="s">
        <v>5004</v>
      </c>
      <c r="H5105" s="14" t="s">
        <v>5223</v>
      </c>
      <c r="I5105" s="14" t="s">
        <v>4947</v>
      </c>
      <c r="J5105" s="14" t="s">
        <v>4924</v>
      </c>
      <c r="K5105" s="16">
        <v>7</v>
      </c>
    </row>
    <row r="5106" spans="1:11">
      <c r="A5106" s="12" t="s">
        <v>9800</v>
      </c>
      <c r="B5106" s="12" t="s">
        <v>10108</v>
      </c>
      <c r="C5106" s="12" t="s">
        <v>10109</v>
      </c>
      <c r="D5106" s="13" t="s">
        <v>4931</v>
      </c>
      <c r="E5106" s="13" t="s">
        <v>5083</v>
      </c>
      <c r="F5106" s="13" t="s">
        <v>10115</v>
      </c>
      <c r="G5106" s="14" t="s">
        <v>4921</v>
      </c>
      <c r="H5106" s="14" t="s">
        <v>4924</v>
      </c>
      <c r="I5106" s="14" t="s">
        <v>5065</v>
      </c>
      <c r="J5106" s="14" t="s">
        <v>5221</v>
      </c>
      <c r="K5106" s="16">
        <v>7</v>
      </c>
    </row>
    <row r="5107" spans="1:11">
      <c r="A5107" s="12" t="s">
        <v>9800</v>
      </c>
      <c r="B5107" s="12" t="s">
        <v>10108</v>
      </c>
      <c r="C5107" s="12" t="s">
        <v>1138</v>
      </c>
      <c r="D5107" s="13"/>
      <c r="E5107" s="13"/>
      <c r="F5107" s="13"/>
      <c r="G5107" s="14"/>
      <c r="H5107" s="14"/>
      <c r="I5107" s="14"/>
      <c r="J5107" s="14"/>
      <c r="K5107" s="16">
        <v>4000</v>
      </c>
    </row>
    <row r="5108" spans="1:11">
      <c r="A5108" s="12" t="s">
        <v>9800</v>
      </c>
      <c r="B5108" s="12" t="s">
        <v>10108</v>
      </c>
      <c r="C5108" s="12" t="s">
        <v>1139</v>
      </c>
      <c r="D5108" s="13"/>
      <c r="E5108" s="13"/>
      <c r="F5108" s="13"/>
      <c r="G5108" s="14"/>
      <c r="H5108" s="14"/>
      <c r="I5108" s="14"/>
      <c r="J5108" s="14"/>
      <c r="K5108" s="16">
        <v>2000</v>
      </c>
    </row>
    <row r="5109" spans="1:11">
      <c r="A5109" s="12" t="s">
        <v>9800</v>
      </c>
      <c r="B5109" s="12" t="s">
        <v>10108</v>
      </c>
      <c r="C5109" s="12" t="s">
        <v>10116</v>
      </c>
      <c r="D5109" s="13" t="s">
        <v>4918</v>
      </c>
      <c r="E5109" s="13" t="s">
        <v>4919</v>
      </c>
      <c r="F5109" s="13" t="s">
        <v>10117</v>
      </c>
      <c r="G5109" s="14" t="s">
        <v>4921</v>
      </c>
      <c r="H5109" s="14" t="s">
        <v>4924</v>
      </c>
      <c r="I5109" s="14" t="s">
        <v>5065</v>
      </c>
      <c r="J5109" s="14" t="s">
        <v>4924</v>
      </c>
      <c r="K5109" s="16">
        <v>12</v>
      </c>
    </row>
    <row r="5110" spans="1:11">
      <c r="A5110" s="12" t="s">
        <v>9800</v>
      </c>
      <c r="B5110" s="12" t="s">
        <v>10108</v>
      </c>
      <c r="C5110" s="12" t="s">
        <v>10116</v>
      </c>
      <c r="D5110" s="13" t="s">
        <v>4918</v>
      </c>
      <c r="E5110" s="13" t="s">
        <v>4919</v>
      </c>
      <c r="F5110" s="13" t="s">
        <v>10118</v>
      </c>
      <c r="G5110" s="14" t="s">
        <v>4921</v>
      </c>
      <c r="H5110" s="14" t="s">
        <v>4966</v>
      </c>
      <c r="I5110" s="14" t="s">
        <v>4947</v>
      </c>
      <c r="J5110" s="14" t="s">
        <v>4924</v>
      </c>
      <c r="K5110" s="16">
        <v>12</v>
      </c>
    </row>
    <row r="5111" spans="1:11">
      <c r="A5111" s="12" t="s">
        <v>9800</v>
      </c>
      <c r="B5111" s="12" t="s">
        <v>10108</v>
      </c>
      <c r="C5111" s="12" t="s">
        <v>10116</v>
      </c>
      <c r="D5111" s="13" t="s">
        <v>4918</v>
      </c>
      <c r="E5111" s="13" t="s">
        <v>4968</v>
      </c>
      <c r="F5111" s="13" t="s">
        <v>10119</v>
      </c>
      <c r="G5111" s="14" t="s">
        <v>5004</v>
      </c>
      <c r="H5111" s="14" t="s">
        <v>5223</v>
      </c>
      <c r="I5111" s="14" t="s">
        <v>4947</v>
      </c>
      <c r="J5111" s="14" t="s">
        <v>4924</v>
      </c>
      <c r="K5111" s="16">
        <v>12</v>
      </c>
    </row>
    <row r="5112" spans="1:11">
      <c r="A5112" s="12" t="s">
        <v>9800</v>
      </c>
      <c r="B5112" s="12" t="s">
        <v>10108</v>
      </c>
      <c r="C5112" s="12" t="s">
        <v>10116</v>
      </c>
      <c r="D5112" s="13" t="s">
        <v>4931</v>
      </c>
      <c r="E5112" s="13" t="s">
        <v>5089</v>
      </c>
      <c r="F5112" s="13" t="s">
        <v>10120</v>
      </c>
      <c r="G5112" s="14" t="s">
        <v>4921</v>
      </c>
      <c r="H5112" s="14" t="s">
        <v>5007</v>
      </c>
      <c r="I5112" s="14" t="s">
        <v>10113</v>
      </c>
      <c r="J5112" s="14" t="s">
        <v>5221</v>
      </c>
      <c r="K5112" s="16">
        <v>12</v>
      </c>
    </row>
    <row r="5113" spans="1:11">
      <c r="A5113" s="12" t="s">
        <v>9800</v>
      </c>
      <c r="B5113" s="12" t="s">
        <v>10108</v>
      </c>
      <c r="C5113" s="12" t="s">
        <v>10116</v>
      </c>
      <c r="D5113" s="13" t="s">
        <v>4931</v>
      </c>
      <c r="E5113" s="13" t="s">
        <v>5089</v>
      </c>
      <c r="F5113" s="13" t="s">
        <v>10121</v>
      </c>
      <c r="G5113" s="14" t="s">
        <v>5004</v>
      </c>
      <c r="H5113" s="14" t="s">
        <v>4938</v>
      </c>
      <c r="I5113" s="14" t="s">
        <v>4927</v>
      </c>
      <c r="J5113" s="14" t="s">
        <v>5221</v>
      </c>
      <c r="K5113" s="16">
        <v>12</v>
      </c>
    </row>
    <row r="5114" spans="1:11">
      <c r="A5114" s="12" t="s">
        <v>8227</v>
      </c>
      <c r="B5114" s="12" t="s">
        <v>10122</v>
      </c>
      <c r="C5114" s="12" t="s">
        <v>10123</v>
      </c>
      <c r="D5114" s="13" t="s">
        <v>4918</v>
      </c>
      <c r="E5114" s="13" t="s">
        <v>4919</v>
      </c>
      <c r="F5114" s="13" t="s">
        <v>10124</v>
      </c>
      <c r="G5114" s="14" t="s">
        <v>4942</v>
      </c>
      <c r="H5114" s="14" t="s">
        <v>5488</v>
      </c>
      <c r="I5114" s="14" t="s">
        <v>5065</v>
      </c>
      <c r="J5114" s="14" t="s">
        <v>4924</v>
      </c>
      <c r="K5114" s="16">
        <v>7.6296</v>
      </c>
    </row>
    <row r="5115" spans="1:11">
      <c r="A5115" s="12" t="s">
        <v>8227</v>
      </c>
      <c r="B5115" s="12" t="s">
        <v>10122</v>
      </c>
      <c r="C5115" s="12" t="s">
        <v>10123</v>
      </c>
      <c r="D5115" s="13" t="s">
        <v>4918</v>
      </c>
      <c r="E5115" s="13" t="s">
        <v>4939</v>
      </c>
      <c r="F5115" s="13" t="s">
        <v>10125</v>
      </c>
      <c r="G5115" s="14" t="s">
        <v>4921</v>
      </c>
      <c r="H5115" s="14" t="s">
        <v>10126</v>
      </c>
      <c r="I5115" s="14" t="s">
        <v>6037</v>
      </c>
      <c r="J5115" s="14" t="s">
        <v>4936</v>
      </c>
      <c r="K5115" s="16">
        <v>7.6296</v>
      </c>
    </row>
    <row r="5116" spans="1:11">
      <c r="A5116" s="12" t="s">
        <v>8227</v>
      </c>
      <c r="B5116" s="12" t="s">
        <v>10122</v>
      </c>
      <c r="C5116" s="12" t="s">
        <v>10123</v>
      </c>
      <c r="D5116" s="13" t="s">
        <v>4918</v>
      </c>
      <c r="E5116" s="13" t="s">
        <v>4943</v>
      </c>
      <c r="F5116" s="13" t="s">
        <v>10127</v>
      </c>
      <c r="G5116" s="14" t="s">
        <v>4921</v>
      </c>
      <c r="H5116" s="14" t="s">
        <v>4926</v>
      </c>
      <c r="I5116" s="14" t="s">
        <v>4927</v>
      </c>
      <c r="J5116" s="14" t="s">
        <v>4924</v>
      </c>
      <c r="K5116" s="16">
        <v>7.6296</v>
      </c>
    </row>
    <row r="5117" spans="1:11">
      <c r="A5117" s="12" t="s">
        <v>8227</v>
      </c>
      <c r="B5117" s="12" t="s">
        <v>10122</v>
      </c>
      <c r="C5117" s="12" t="s">
        <v>10123</v>
      </c>
      <c r="D5117" s="13" t="s">
        <v>4931</v>
      </c>
      <c r="E5117" s="13" t="s">
        <v>4932</v>
      </c>
      <c r="F5117" s="13" t="s">
        <v>5047</v>
      </c>
      <c r="G5117" s="14" t="s">
        <v>4921</v>
      </c>
      <c r="H5117" s="14" t="s">
        <v>4952</v>
      </c>
      <c r="I5117" s="14" t="s">
        <v>4927</v>
      </c>
      <c r="J5117" s="14" t="s">
        <v>4924</v>
      </c>
      <c r="K5117" s="16">
        <v>7.6296</v>
      </c>
    </row>
    <row r="5118" spans="1:11">
      <c r="A5118" s="12" t="s">
        <v>8227</v>
      </c>
      <c r="B5118" s="12" t="s">
        <v>10122</v>
      </c>
      <c r="C5118" s="12" t="s">
        <v>10123</v>
      </c>
      <c r="D5118" s="13" t="s">
        <v>4931</v>
      </c>
      <c r="E5118" s="13" t="s">
        <v>4932</v>
      </c>
      <c r="F5118" s="13" t="s">
        <v>10128</v>
      </c>
      <c r="G5118" s="14" t="s">
        <v>4921</v>
      </c>
      <c r="H5118" s="14" t="s">
        <v>5075</v>
      </c>
      <c r="I5118" s="14" t="s">
        <v>4927</v>
      </c>
      <c r="J5118" s="14" t="s">
        <v>4924</v>
      </c>
      <c r="K5118" s="16">
        <v>7.6296</v>
      </c>
    </row>
    <row r="5119" spans="1:11">
      <c r="A5119" s="12" t="s">
        <v>8227</v>
      </c>
      <c r="B5119" s="12" t="s">
        <v>10122</v>
      </c>
      <c r="C5119" s="12" t="s">
        <v>10129</v>
      </c>
      <c r="D5119" s="13" t="s">
        <v>4918</v>
      </c>
      <c r="E5119" s="13" t="s">
        <v>4919</v>
      </c>
      <c r="F5119" s="13" t="s">
        <v>5856</v>
      </c>
      <c r="G5119" s="14" t="s">
        <v>4921</v>
      </c>
      <c r="H5119" s="14" t="s">
        <v>4952</v>
      </c>
      <c r="I5119" s="14" t="s">
        <v>4927</v>
      </c>
      <c r="J5119" s="14" t="s">
        <v>4924</v>
      </c>
      <c r="K5119" s="16">
        <v>29.7</v>
      </c>
    </row>
    <row r="5120" spans="1:11">
      <c r="A5120" s="12" t="s">
        <v>8227</v>
      </c>
      <c r="B5120" s="12" t="s">
        <v>10122</v>
      </c>
      <c r="C5120" s="12" t="s">
        <v>10129</v>
      </c>
      <c r="D5120" s="13" t="s">
        <v>4918</v>
      </c>
      <c r="E5120" s="13" t="s">
        <v>4943</v>
      </c>
      <c r="F5120" s="13" t="s">
        <v>10130</v>
      </c>
      <c r="G5120" s="14" t="s">
        <v>4921</v>
      </c>
      <c r="H5120" s="14" t="s">
        <v>4926</v>
      </c>
      <c r="I5120" s="14" t="s">
        <v>4927</v>
      </c>
      <c r="J5120" s="14" t="s">
        <v>4924</v>
      </c>
      <c r="K5120" s="16">
        <v>29.7</v>
      </c>
    </row>
    <row r="5121" spans="1:11">
      <c r="A5121" s="12" t="s">
        <v>8227</v>
      </c>
      <c r="B5121" s="12" t="s">
        <v>10122</v>
      </c>
      <c r="C5121" s="12" t="s">
        <v>10129</v>
      </c>
      <c r="D5121" s="13" t="s">
        <v>4931</v>
      </c>
      <c r="E5121" s="13" t="s">
        <v>4932</v>
      </c>
      <c r="F5121" s="13" t="s">
        <v>10131</v>
      </c>
      <c r="G5121" s="14" t="s">
        <v>4921</v>
      </c>
      <c r="H5121" s="14" t="s">
        <v>4952</v>
      </c>
      <c r="I5121" s="14" t="s">
        <v>4927</v>
      </c>
      <c r="J5121" s="14" t="s">
        <v>4924</v>
      </c>
      <c r="K5121" s="16">
        <v>29.7</v>
      </c>
    </row>
    <row r="5122" spans="1:11">
      <c r="A5122" s="12" t="s">
        <v>8227</v>
      </c>
      <c r="B5122" s="12" t="s">
        <v>10122</v>
      </c>
      <c r="C5122" s="12" t="s">
        <v>10129</v>
      </c>
      <c r="D5122" s="13" t="s">
        <v>4931</v>
      </c>
      <c r="E5122" s="13" t="s">
        <v>4932</v>
      </c>
      <c r="F5122" s="13" t="s">
        <v>10132</v>
      </c>
      <c r="G5122" s="14" t="s">
        <v>4921</v>
      </c>
      <c r="H5122" s="14" t="s">
        <v>4926</v>
      </c>
      <c r="I5122" s="14" t="s">
        <v>4927</v>
      </c>
      <c r="J5122" s="14" t="s">
        <v>4924</v>
      </c>
      <c r="K5122" s="16">
        <v>29.7</v>
      </c>
    </row>
    <row r="5123" spans="1:11">
      <c r="A5123" s="12" t="s">
        <v>8227</v>
      </c>
      <c r="B5123" s="12" t="s">
        <v>10122</v>
      </c>
      <c r="C5123" s="12" t="s">
        <v>10129</v>
      </c>
      <c r="D5123" s="13" t="s">
        <v>4934</v>
      </c>
      <c r="E5123" s="13" t="s">
        <v>4998</v>
      </c>
      <c r="F5123" s="13" t="s">
        <v>5047</v>
      </c>
      <c r="G5123" s="14" t="s">
        <v>4921</v>
      </c>
      <c r="H5123" s="14" t="s">
        <v>4952</v>
      </c>
      <c r="I5123" s="14" t="s">
        <v>4927</v>
      </c>
      <c r="J5123" s="14" t="s">
        <v>4936</v>
      </c>
      <c r="K5123" s="16">
        <v>29.7</v>
      </c>
    </row>
    <row r="5124" spans="1:11">
      <c r="A5124" s="12" t="s">
        <v>8227</v>
      </c>
      <c r="B5124" s="12" t="s">
        <v>10122</v>
      </c>
      <c r="C5124" s="12" t="s">
        <v>10133</v>
      </c>
      <c r="D5124" s="13" t="s">
        <v>4918</v>
      </c>
      <c r="E5124" s="13" t="s">
        <v>4919</v>
      </c>
      <c r="F5124" s="13" t="s">
        <v>10134</v>
      </c>
      <c r="G5124" s="14" t="s">
        <v>4921</v>
      </c>
      <c r="H5124" s="14" t="s">
        <v>10135</v>
      </c>
      <c r="I5124" s="14" t="s">
        <v>7646</v>
      </c>
      <c r="J5124" s="14" t="s">
        <v>4936</v>
      </c>
      <c r="K5124" s="16">
        <v>45</v>
      </c>
    </row>
    <row r="5125" spans="1:11">
      <c r="A5125" s="12" t="s">
        <v>8227</v>
      </c>
      <c r="B5125" s="12" t="s">
        <v>10122</v>
      </c>
      <c r="C5125" s="12" t="s">
        <v>10133</v>
      </c>
      <c r="D5125" s="13" t="s">
        <v>4918</v>
      </c>
      <c r="E5125" s="13" t="s">
        <v>4919</v>
      </c>
      <c r="F5125" s="13" t="s">
        <v>10136</v>
      </c>
      <c r="G5125" s="14" t="s">
        <v>4921</v>
      </c>
      <c r="H5125" s="14" t="s">
        <v>10137</v>
      </c>
      <c r="I5125" s="14" t="s">
        <v>7646</v>
      </c>
      <c r="J5125" s="14" t="s">
        <v>4936</v>
      </c>
      <c r="K5125" s="16">
        <v>45</v>
      </c>
    </row>
    <row r="5126" spans="1:11">
      <c r="A5126" s="12" t="s">
        <v>8227</v>
      </c>
      <c r="B5126" s="12" t="s">
        <v>10122</v>
      </c>
      <c r="C5126" s="12" t="s">
        <v>10133</v>
      </c>
      <c r="D5126" s="13" t="s">
        <v>4918</v>
      </c>
      <c r="E5126" s="13" t="s">
        <v>4939</v>
      </c>
      <c r="F5126" s="13" t="s">
        <v>10138</v>
      </c>
      <c r="G5126" s="14" t="s">
        <v>4921</v>
      </c>
      <c r="H5126" s="14" t="s">
        <v>5075</v>
      </c>
      <c r="I5126" s="14" t="s">
        <v>4927</v>
      </c>
      <c r="J5126" s="14" t="s">
        <v>4936</v>
      </c>
      <c r="K5126" s="16">
        <v>45</v>
      </c>
    </row>
    <row r="5127" spans="1:11">
      <c r="A5127" s="12" t="s">
        <v>8227</v>
      </c>
      <c r="B5127" s="12" t="s">
        <v>10122</v>
      </c>
      <c r="C5127" s="12" t="s">
        <v>10133</v>
      </c>
      <c r="D5127" s="13" t="s">
        <v>4918</v>
      </c>
      <c r="E5127" s="13" t="s">
        <v>4939</v>
      </c>
      <c r="F5127" s="13" t="s">
        <v>10139</v>
      </c>
      <c r="G5127" s="14" t="s">
        <v>4921</v>
      </c>
      <c r="H5127" s="14" t="s">
        <v>5792</v>
      </c>
      <c r="I5127" s="14" t="s">
        <v>4927</v>
      </c>
      <c r="J5127" s="14" t="s">
        <v>4924</v>
      </c>
      <c r="K5127" s="16">
        <v>45</v>
      </c>
    </row>
    <row r="5128" spans="1:11">
      <c r="A5128" s="12" t="s">
        <v>8227</v>
      </c>
      <c r="B5128" s="12" t="s">
        <v>10122</v>
      </c>
      <c r="C5128" s="12" t="s">
        <v>10133</v>
      </c>
      <c r="D5128" s="13" t="s">
        <v>4931</v>
      </c>
      <c r="E5128" s="13" t="s">
        <v>5089</v>
      </c>
      <c r="F5128" s="13" t="s">
        <v>10140</v>
      </c>
      <c r="G5128" s="14" t="s">
        <v>4921</v>
      </c>
      <c r="H5128" s="14" t="s">
        <v>7536</v>
      </c>
      <c r="I5128" s="14" t="s">
        <v>5126</v>
      </c>
      <c r="J5128" s="14" t="s">
        <v>4924</v>
      </c>
      <c r="K5128" s="16">
        <v>45</v>
      </c>
    </row>
    <row r="5129" spans="1:11">
      <c r="A5129" s="12" t="s">
        <v>8227</v>
      </c>
      <c r="B5129" s="12" t="s">
        <v>10122</v>
      </c>
      <c r="C5129" s="12" t="s">
        <v>10133</v>
      </c>
      <c r="D5129" s="13" t="s">
        <v>4940</v>
      </c>
      <c r="E5129" s="13" t="s">
        <v>4941</v>
      </c>
      <c r="F5129" s="13" t="s">
        <v>10141</v>
      </c>
      <c r="G5129" s="14" t="s">
        <v>5004</v>
      </c>
      <c r="H5129" s="14" t="s">
        <v>10142</v>
      </c>
      <c r="I5129" s="14" t="s">
        <v>6471</v>
      </c>
      <c r="J5129" s="14" t="s">
        <v>4924</v>
      </c>
      <c r="K5129" s="16">
        <v>45</v>
      </c>
    </row>
    <row r="5130" spans="1:11">
      <c r="A5130" s="12" t="s">
        <v>8227</v>
      </c>
      <c r="B5130" s="12" t="s">
        <v>10122</v>
      </c>
      <c r="C5130" s="12" t="s">
        <v>10143</v>
      </c>
      <c r="D5130" s="13" t="s">
        <v>4918</v>
      </c>
      <c r="E5130" s="13" t="s">
        <v>4919</v>
      </c>
      <c r="F5130" s="13" t="s">
        <v>10134</v>
      </c>
      <c r="G5130" s="14" t="s">
        <v>4921</v>
      </c>
      <c r="H5130" s="14" t="s">
        <v>10135</v>
      </c>
      <c r="I5130" s="14" t="s">
        <v>7646</v>
      </c>
      <c r="J5130" s="14" t="s">
        <v>4936</v>
      </c>
      <c r="K5130" s="16">
        <v>80.3561</v>
      </c>
    </row>
    <row r="5131" spans="1:11">
      <c r="A5131" s="12" t="s">
        <v>8227</v>
      </c>
      <c r="B5131" s="12" t="s">
        <v>10122</v>
      </c>
      <c r="C5131" s="12" t="s">
        <v>10143</v>
      </c>
      <c r="D5131" s="13" t="s">
        <v>4918</v>
      </c>
      <c r="E5131" s="13" t="s">
        <v>4919</v>
      </c>
      <c r="F5131" s="13" t="s">
        <v>10136</v>
      </c>
      <c r="G5131" s="14" t="s">
        <v>4921</v>
      </c>
      <c r="H5131" s="14" t="s">
        <v>10137</v>
      </c>
      <c r="I5131" s="14" t="s">
        <v>7646</v>
      </c>
      <c r="J5131" s="14" t="s">
        <v>4936</v>
      </c>
      <c r="K5131" s="16">
        <v>80.3561</v>
      </c>
    </row>
    <row r="5132" spans="1:11">
      <c r="A5132" s="12" t="s">
        <v>8227</v>
      </c>
      <c r="B5132" s="12" t="s">
        <v>10122</v>
      </c>
      <c r="C5132" s="12" t="s">
        <v>10143</v>
      </c>
      <c r="D5132" s="13" t="s">
        <v>4918</v>
      </c>
      <c r="E5132" s="13" t="s">
        <v>4939</v>
      </c>
      <c r="F5132" s="13" t="s">
        <v>10138</v>
      </c>
      <c r="G5132" s="14" t="s">
        <v>4921</v>
      </c>
      <c r="H5132" s="14" t="s">
        <v>5075</v>
      </c>
      <c r="I5132" s="14" t="s">
        <v>4927</v>
      </c>
      <c r="J5132" s="14" t="s">
        <v>4936</v>
      </c>
      <c r="K5132" s="16">
        <v>80.3561</v>
      </c>
    </row>
    <row r="5133" spans="1:11">
      <c r="A5133" s="12" t="s">
        <v>8227</v>
      </c>
      <c r="B5133" s="12" t="s">
        <v>10122</v>
      </c>
      <c r="C5133" s="12" t="s">
        <v>10143</v>
      </c>
      <c r="D5133" s="13" t="s">
        <v>4918</v>
      </c>
      <c r="E5133" s="13" t="s">
        <v>4939</v>
      </c>
      <c r="F5133" s="13" t="s">
        <v>10139</v>
      </c>
      <c r="G5133" s="14" t="s">
        <v>4921</v>
      </c>
      <c r="H5133" s="14" t="s">
        <v>5792</v>
      </c>
      <c r="I5133" s="14" t="s">
        <v>4927</v>
      </c>
      <c r="J5133" s="14" t="s">
        <v>4924</v>
      </c>
      <c r="K5133" s="16">
        <v>80.3561</v>
      </c>
    </row>
    <row r="5134" spans="1:11">
      <c r="A5134" s="12" t="s">
        <v>8227</v>
      </c>
      <c r="B5134" s="12" t="s">
        <v>10122</v>
      </c>
      <c r="C5134" s="12" t="s">
        <v>10143</v>
      </c>
      <c r="D5134" s="13" t="s">
        <v>4931</v>
      </c>
      <c r="E5134" s="13" t="s">
        <v>5089</v>
      </c>
      <c r="F5134" s="13" t="s">
        <v>10140</v>
      </c>
      <c r="G5134" s="14" t="s">
        <v>4921</v>
      </c>
      <c r="H5134" s="14" t="s">
        <v>7536</v>
      </c>
      <c r="I5134" s="14" t="s">
        <v>5126</v>
      </c>
      <c r="J5134" s="14" t="s">
        <v>4924</v>
      </c>
      <c r="K5134" s="16">
        <v>80.3561</v>
      </c>
    </row>
    <row r="5135" spans="1:11">
      <c r="A5135" s="12" t="s">
        <v>8227</v>
      </c>
      <c r="B5135" s="12" t="s">
        <v>10122</v>
      </c>
      <c r="C5135" s="12" t="s">
        <v>10143</v>
      </c>
      <c r="D5135" s="13" t="s">
        <v>4940</v>
      </c>
      <c r="E5135" s="13" t="s">
        <v>4941</v>
      </c>
      <c r="F5135" s="13" t="s">
        <v>10141</v>
      </c>
      <c r="G5135" s="14" t="s">
        <v>5004</v>
      </c>
      <c r="H5135" s="14" t="s">
        <v>10144</v>
      </c>
      <c r="I5135" s="14" t="s">
        <v>6471</v>
      </c>
      <c r="J5135" s="14" t="s">
        <v>4924</v>
      </c>
      <c r="K5135" s="16">
        <v>80.3561</v>
      </c>
    </row>
    <row r="5136" spans="1:11">
      <c r="A5136" s="12" t="s">
        <v>8227</v>
      </c>
      <c r="B5136" s="12" t="s">
        <v>10122</v>
      </c>
      <c r="C5136" s="12" t="s">
        <v>10145</v>
      </c>
      <c r="D5136" s="13" t="s">
        <v>4918</v>
      </c>
      <c r="E5136" s="13" t="s">
        <v>4919</v>
      </c>
      <c r="F5136" s="13" t="s">
        <v>10146</v>
      </c>
      <c r="G5136" s="14" t="s">
        <v>4921</v>
      </c>
      <c r="H5136" s="14" t="s">
        <v>4966</v>
      </c>
      <c r="I5136" s="14" t="s">
        <v>4949</v>
      </c>
      <c r="J5136" s="14" t="s">
        <v>4924</v>
      </c>
      <c r="K5136" s="16">
        <v>40</v>
      </c>
    </row>
    <row r="5137" spans="1:11">
      <c r="A5137" s="12" t="s">
        <v>8227</v>
      </c>
      <c r="B5137" s="12" t="s">
        <v>10122</v>
      </c>
      <c r="C5137" s="12" t="s">
        <v>10145</v>
      </c>
      <c r="D5137" s="13" t="s">
        <v>4918</v>
      </c>
      <c r="E5137" s="13" t="s">
        <v>4943</v>
      </c>
      <c r="F5137" s="13" t="s">
        <v>10147</v>
      </c>
      <c r="G5137" s="14" t="s">
        <v>4960</v>
      </c>
      <c r="H5137" s="14"/>
      <c r="I5137" s="14" t="s">
        <v>4927</v>
      </c>
      <c r="J5137" s="14" t="s">
        <v>4924</v>
      </c>
      <c r="K5137" s="16">
        <v>40</v>
      </c>
    </row>
    <row r="5138" spans="1:11">
      <c r="A5138" s="12" t="s">
        <v>8227</v>
      </c>
      <c r="B5138" s="12" t="s">
        <v>10122</v>
      </c>
      <c r="C5138" s="12" t="s">
        <v>10145</v>
      </c>
      <c r="D5138" s="13" t="s">
        <v>4931</v>
      </c>
      <c r="E5138" s="13" t="s">
        <v>4932</v>
      </c>
      <c r="F5138" s="13" t="s">
        <v>10148</v>
      </c>
      <c r="G5138" s="14" t="s">
        <v>4921</v>
      </c>
      <c r="H5138" s="14" t="s">
        <v>4952</v>
      </c>
      <c r="I5138" s="14" t="s">
        <v>4927</v>
      </c>
      <c r="J5138" s="14" t="s">
        <v>4924</v>
      </c>
      <c r="K5138" s="16">
        <v>40</v>
      </c>
    </row>
    <row r="5139" spans="1:11">
      <c r="A5139" s="12" t="s">
        <v>8227</v>
      </c>
      <c r="B5139" s="12" t="s">
        <v>10122</v>
      </c>
      <c r="C5139" s="12" t="s">
        <v>10145</v>
      </c>
      <c r="D5139" s="13" t="s">
        <v>4934</v>
      </c>
      <c r="E5139" s="13" t="s">
        <v>4998</v>
      </c>
      <c r="F5139" s="13" t="s">
        <v>10149</v>
      </c>
      <c r="G5139" s="14" t="s">
        <v>4921</v>
      </c>
      <c r="H5139" s="14" t="s">
        <v>4926</v>
      </c>
      <c r="I5139" s="14" t="s">
        <v>4927</v>
      </c>
      <c r="J5139" s="14" t="s">
        <v>4936</v>
      </c>
      <c r="K5139" s="16">
        <v>40</v>
      </c>
    </row>
    <row r="5140" spans="1:11">
      <c r="A5140" s="12" t="s">
        <v>8227</v>
      </c>
      <c r="B5140" s="12" t="s">
        <v>10122</v>
      </c>
      <c r="C5140" s="12" t="s">
        <v>10145</v>
      </c>
      <c r="D5140" s="13" t="s">
        <v>4940</v>
      </c>
      <c r="E5140" s="13" t="s">
        <v>4941</v>
      </c>
      <c r="F5140" s="13" t="s">
        <v>10150</v>
      </c>
      <c r="G5140" s="14" t="s">
        <v>5004</v>
      </c>
      <c r="H5140" s="14" t="s">
        <v>5974</v>
      </c>
      <c r="I5140" s="14" t="s">
        <v>6471</v>
      </c>
      <c r="J5140" s="14" t="s">
        <v>4924</v>
      </c>
      <c r="K5140" s="16">
        <v>40</v>
      </c>
    </row>
    <row r="5141" spans="1:11">
      <c r="A5141" s="12" t="s">
        <v>8227</v>
      </c>
      <c r="B5141" s="12" t="s">
        <v>10122</v>
      </c>
      <c r="C5141" s="12" t="s">
        <v>10151</v>
      </c>
      <c r="D5141" s="13" t="s">
        <v>4918</v>
      </c>
      <c r="E5141" s="13" t="s">
        <v>4919</v>
      </c>
      <c r="F5141" s="13" t="s">
        <v>10152</v>
      </c>
      <c r="G5141" s="14" t="s">
        <v>4921</v>
      </c>
      <c r="H5141" s="14" t="s">
        <v>4966</v>
      </c>
      <c r="I5141" s="14" t="s">
        <v>4949</v>
      </c>
      <c r="J5141" s="14" t="s">
        <v>4924</v>
      </c>
      <c r="K5141" s="16">
        <v>80</v>
      </c>
    </row>
    <row r="5142" spans="1:11">
      <c r="A5142" s="12" t="s">
        <v>8227</v>
      </c>
      <c r="B5142" s="12" t="s">
        <v>10122</v>
      </c>
      <c r="C5142" s="12" t="s">
        <v>10151</v>
      </c>
      <c r="D5142" s="13" t="s">
        <v>4918</v>
      </c>
      <c r="E5142" s="13" t="s">
        <v>4943</v>
      </c>
      <c r="F5142" s="13" t="s">
        <v>10153</v>
      </c>
      <c r="G5142" s="14" t="s">
        <v>4960</v>
      </c>
      <c r="H5142" s="14"/>
      <c r="I5142" s="14" t="s">
        <v>4927</v>
      </c>
      <c r="J5142" s="14" t="s">
        <v>4924</v>
      </c>
      <c r="K5142" s="16">
        <v>80</v>
      </c>
    </row>
    <row r="5143" spans="1:11">
      <c r="A5143" s="12" t="s">
        <v>8227</v>
      </c>
      <c r="B5143" s="12" t="s">
        <v>10122</v>
      </c>
      <c r="C5143" s="12" t="s">
        <v>10151</v>
      </c>
      <c r="D5143" s="13" t="s">
        <v>4931</v>
      </c>
      <c r="E5143" s="13" t="s">
        <v>4932</v>
      </c>
      <c r="F5143" s="13" t="s">
        <v>10154</v>
      </c>
      <c r="G5143" s="14" t="s">
        <v>4921</v>
      </c>
      <c r="H5143" s="14" t="s">
        <v>4952</v>
      </c>
      <c r="I5143" s="14" t="s">
        <v>4927</v>
      </c>
      <c r="J5143" s="14" t="s">
        <v>4924</v>
      </c>
      <c r="K5143" s="16">
        <v>80</v>
      </c>
    </row>
    <row r="5144" spans="1:11">
      <c r="A5144" s="12" t="s">
        <v>8227</v>
      </c>
      <c r="B5144" s="12" t="s">
        <v>10122</v>
      </c>
      <c r="C5144" s="12" t="s">
        <v>10151</v>
      </c>
      <c r="D5144" s="13" t="s">
        <v>4934</v>
      </c>
      <c r="E5144" s="13" t="s">
        <v>4998</v>
      </c>
      <c r="F5144" s="13" t="s">
        <v>10155</v>
      </c>
      <c r="G5144" s="14" t="s">
        <v>4921</v>
      </c>
      <c r="H5144" s="14" t="s">
        <v>4926</v>
      </c>
      <c r="I5144" s="14" t="s">
        <v>4927</v>
      </c>
      <c r="J5144" s="14" t="s">
        <v>4936</v>
      </c>
      <c r="K5144" s="16">
        <v>80</v>
      </c>
    </row>
    <row r="5145" spans="1:11">
      <c r="A5145" s="12" t="s">
        <v>8227</v>
      </c>
      <c r="B5145" s="12" t="s">
        <v>10122</v>
      </c>
      <c r="C5145" s="12" t="s">
        <v>10151</v>
      </c>
      <c r="D5145" s="13" t="s">
        <v>4940</v>
      </c>
      <c r="E5145" s="13" t="s">
        <v>4941</v>
      </c>
      <c r="F5145" s="13" t="s">
        <v>10150</v>
      </c>
      <c r="G5145" s="14" t="s">
        <v>5004</v>
      </c>
      <c r="H5145" s="14" t="s">
        <v>5972</v>
      </c>
      <c r="I5145" s="14" t="s">
        <v>6471</v>
      </c>
      <c r="J5145" s="14" t="s">
        <v>4924</v>
      </c>
      <c r="K5145" s="16">
        <v>80</v>
      </c>
    </row>
    <row r="5146" spans="1:11">
      <c r="A5146" s="12" t="s">
        <v>8227</v>
      </c>
      <c r="B5146" s="12" t="s">
        <v>10122</v>
      </c>
      <c r="C5146" s="12" t="s">
        <v>10156</v>
      </c>
      <c r="D5146" s="13" t="s">
        <v>4918</v>
      </c>
      <c r="E5146" s="13" t="s">
        <v>4919</v>
      </c>
      <c r="F5146" s="13" t="s">
        <v>10157</v>
      </c>
      <c r="G5146" s="14" t="s">
        <v>4921</v>
      </c>
      <c r="H5146" s="14" t="s">
        <v>4974</v>
      </c>
      <c r="I5146" s="14" t="s">
        <v>4949</v>
      </c>
      <c r="J5146" s="14" t="s">
        <v>4924</v>
      </c>
      <c r="K5146" s="16">
        <v>10</v>
      </c>
    </row>
    <row r="5147" spans="1:11">
      <c r="A5147" s="12" t="s">
        <v>8227</v>
      </c>
      <c r="B5147" s="12" t="s">
        <v>10122</v>
      </c>
      <c r="C5147" s="12" t="s">
        <v>10156</v>
      </c>
      <c r="D5147" s="13" t="s">
        <v>4918</v>
      </c>
      <c r="E5147" s="13" t="s">
        <v>4939</v>
      </c>
      <c r="F5147" s="13" t="s">
        <v>10153</v>
      </c>
      <c r="G5147" s="14" t="s">
        <v>4960</v>
      </c>
      <c r="H5147" s="14"/>
      <c r="I5147" s="14" t="s">
        <v>4927</v>
      </c>
      <c r="J5147" s="14" t="s">
        <v>4924</v>
      </c>
      <c r="K5147" s="16">
        <v>10</v>
      </c>
    </row>
    <row r="5148" spans="1:11">
      <c r="A5148" s="12" t="s">
        <v>8227</v>
      </c>
      <c r="B5148" s="12" t="s">
        <v>10122</v>
      </c>
      <c r="C5148" s="12" t="s">
        <v>10156</v>
      </c>
      <c r="D5148" s="13" t="s">
        <v>4931</v>
      </c>
      <c r="E5148" s="13" t="s">
        <v>5089</v>
      </c>
      <c r="F5148" s="13" t="s">
        <v>10148</v>
      </c>
      <c r="G5148" s="14" t="s">
        <v>4921</v>
      </c>
      <c r="H5148" s="14" t="s">
        <v>4952</v>
      </c>
      <c r="I5148" s="14" t="s">
        <v>4927</v>
      </c>
      <c r="J5148" s="14" t="s">
        <v>4924</v>
      </c>
      <c r="K5148" s="16">
        <v>10</v>
      </c>
    </row>
    <row r="5149" spans="1:11">
      <c r="A5149" s="12" t="s">
        <v>8227</v>
      </c>
      <c r="B5149" s="12" t="s">
        <v>10122</v>
      </c>
      <c r="C5149" s="12" t="s">
        <v>10156</v>
      </c>
      <c r="D5149" s="13" t="s">
        <v>4934</v>
      </c>
      <c r="E5149" s="13" t="s">
        <v>4998</v>
      </c>
      <c r="F5149" s="13" t="s">
        <v>5047</v>
      </c>
      <c r="G5149" s="14" t="s">
        <v>4921</v>
      </c>
      <c r="H5149" s="14" t="s">
        <v>4926</v>
      </c>
      <c r="I5149" s="14" t="s">
        <v>4927</v>
      </c>
      <c r="J5149" s="14" t="s">
        <v>4936</v>
      </c>
      <c r="K5149" s="16">
        <v>10</v>
      </c>
    </row>
    <row r="5150" spans="1:11">
      <c r="A5150" s="12" t="s">
        <v>8227</v>
      </c>
      <c r="B5150" s="12" t="s">
        <v>10122</v>
      </c>
      <c r="C5150" s="12" t="s">
        <v>10156</v>
      </c>
      <c r="D5150" s="13" t="s">
        <v>4940</v>
      </c>
      <c r="E5150" s="13" t="s">
        <v>4941</v>
      </c>
      <c r="F5150" s="13" t="s">
        <v>10141</v>
      </c>
      <c r="G5150" s="14" t="s">
        <v>5004</v>
      </c>
      <c r="H5150" s="14" t="s">
        <v>5935</v>
      </c>
      <c r="I5150" s="14" t="s">
        <v>6471</v>
      </c>
      <c r="J5150" s="14" t="s">
        <v>4924</v>
      </c>
      <c r="K5150" s="16">
        <v>10</v>
      </c>
    </row>
    <row r="5151" spans="1:11">
      <c r="A5151" s="12" t="s">
        <v>8227</v>
      </c>
      <c r="B5151" s="12" t="s">
        <v>10158</v>
      </c>
      <c r="C5151" s="12" t="s">
        <v>10159</v>
      </c>
      <c r="D5151" s="13" t="s">
        <v>4918</v>
      </c>
      <c r="E5151" s="13" t="s">
        <v>4919</v>
      </c>
      <c r="F5151" s="13" t="s">
        <v>10160</v>
      </c>
      <c r="G5151" s="14" t="s">
        <v>4921</v>
      </c>
      <c r="H5151" s="14" t="s">
        <v>4956</v>
      </c>
      <c r="I5151" s="14" t="s">
        <v>4949</v>
      </c>
      <c r="J5151" s="14" t="s">
        <v>4924</v>
      </c>
      <c r="K5151" s="16">
        <v>83.272</v>
      </c>
    </row>
    <row r="5152" spans="1:11">
      <c r="A5152" s="12" t="s">
        <v>8227</v>
      </c>
      <c r="B5152" s="12" t="s">
        <v>10158</v>
      </c>
      <c r="C5152" s="12" t="s">
        <v>10159</v>
      </c>
      <c r="D5152" s="13" t="s">
        <v>4918</v>
      </c>
      <c r="E5152" s="13" t="s">
        <v>4919</v>
      </c>
      <c r="F5152" s="13" t="s">
        <v>10161</v>
      </c>
      <c r="G5152" s="14" t="s">
        <v>4921</v>
      </c>
      <c r="H5152" s="14" t="s">
        <v>5221</v>
      </c>
      <c r="I5152" s="14" t="s">
        <v>4947</v>
      </c>
      <c r="J5152" s="14" t="s">
        <v>4924</v>
      </c>
      <c r="K5152" s="16">
        <v>83.272</v>
      </c>
    </row>
    <row r="5153" spans="1:11">
      <c r="A5153" s="12" t="s">
        <v>8227</v>
      </c>
      <c r="B5153" s="12" t="s">
        <v>10158</v>
      </c>
      <c r="C5153" s="12" t="s">
        <v>10159</v>
      </c>
      <c r="D5153" s="13" t="s">
        <v>4918</v>
      </c>
      <c r="E5153" s="13" t="s">
        <v>4943</v>
      </c>
      <c r="F5153" s="13" t="s">
        <v>10162</v>
      </c>
      <c r="G5153" s="14" t="s">
        <v>4921</v>
      </c>
      <c r="H5153" s="14" t="s">
        <v>5075</v>
      </c>
      <c r="I5153" s="14" t="s">
        <v>4927</v>
      </c>
      <c r="J5153" s="14" t="s">
        <v>4924</v>
      </c>
      <c r="K5153" s="16">
        <v>83.272</v>
      </c>
    </row>
    <row r="5154" spans="1:11">
      <c r="A5154" s="12" t="s">
        <v>8227</v>
      </c>
      <c r="B5154" s="12" t="s">
        <v>10158</v>
      </c>
      <c r="C5154" s="12" t="s">
        <v>10159</v>
      </c>
      <c r="D5154" s="13" t="s">
        <v>4931</v>
      </c>
      <c r="E5154" s="13" t="s">
        <v>4932</v>
      </c>
      <c r="F5154" s="13" t="s">
        <v>10163</v>
      </c>
      <c r="G5154" s="14" t="s">
        <v>4921</v>
      </c>
      <c r="H5154" s="14" t="s">
        <v>4988</v>
      </c>
      <c r="I5154" s="14" t="s">
        <v>6839</v>
      </c>
      <c r="J5154" s="14" t="s">
        <v>4936</v>
      </c>
      <c r="K5154" s="16">
        <v>83.272</v>
      </c>
    </row>
    <row r="5155" spans="1:11">
      <c r="A5155" s="12" t="s">
        <v>8227</v>
      </c>
      <c r="B5155" s="12" t="s">
        <v>10158</v>
      </c>
      <c r="C5155" s="12" t="s">
        <v>10159</v>
      </c>
      <c r="D5155" s="13" t="s">
        <v>4931</v>
      </c>
      <c r="E5155" s="13" t="s">
        <v>4932</v>
      </c>
      <c r="F5155" s="13" t="s">
        <v>10164</v>
      </c>
      <c r="G5155" s="14" t="s">
        <v>4921</v>
      </c>
      <c r="H5155" s="14" t="s">
        <v>5192</v>
      </c>
      <c r="I5155" s="14" t="s">
        <v>10165</v>
      </c>
      <c r="J5155" s="14" t="s">
        <v>4936</v>
      </c>
      <c r="K5155" s="16">
        <v>83.272</v>
      </c>
    </row>
    <row r="5156" spans="1:11">
      <c r="A5156" s="12" t="s">
        <v>8227</v>
      </c>
      <c r="B5156" s="12" t="s">
        <v>10158</v>
      </c>
      <c r="C5156" s="12" t="s">
        <v>10159</v>
      </c>
      <c r="D5156" s="13" t="s">
        <v>4934</v>
      </c>
      <c r="E5156" s="13" t="s">
        <v>4998</v>
      </c>
      <c r="F5156" s="13" t="s">
        <v>5047</v>
      </c>
      <c r="G5156" s="14" t="s">
        <v>4921</v>
      </c>
      <c r="H5156" s="14" t="s">
        <v>5037</v>
      </c>
      <c r="I5156" s="14" t="s">
        <v>4927</v>
      </c>
      <c r="J5156" s="14" t="s">
        <v>4936</v>
      </c>
      <c r="K5156" s="16">
        <v>83.272</v>
      </c>
    </row>
    <row r="5157" spans="1:11">
      <c r="A5157" s="12" t="s">
        <v>8227</v>
      </c>
      <c r="B5157" s="12" t="s">
        <v>10158</v>
      </c>
      <c r="C5157" s="12" t="s">
        <v>10166</v>
      </c>
      <c r="D5157" s="13" t="s">
        <v>4918</v>
      </c>
      <c r="E5157" s="13" t="s">
        <v>4919</v>
      </c>
      <c r="F5157" s="13" t="s">
        <v>5541</v>
      </c>
      <c r="G5157" s="14" t="s">
        <v>4921</v>
      </c>
      <c r="H5157" s="14" t="s">
        <v>5534</v>
      </c>
      <c r="I5157" s="14" t="s">
        <v>5535</v>
      </c>
      <c r="J5157" s="14" t="s">
        <v>4924</v>
      </c>
      <c r="K5157" s="16">
        <v>35.5</v>
      </c>
    </row>
    <row r="5158" spans="1:11">
      <c r="A5158" s="12" t="s">
        <v>8227</v>
      </c>
      <c r="B5158" s="12" t="s">
        <v>10158</v>
      </c>
      <c r="C5158" s="12" t="s">
        <v>10166</v>
      </c>
      <c r="D5158" s="13" t="s">
        <v>4918</v>
      </c>
      <c r="E5158" s="13" t="s">
        <v>4919</v>
      </c>
      <c r="F5158" s="13" t="s">
        <v>10167</v>
      </c>
      <c r="G5158" s="14" t="s">
        <v>4921</v>
      </c>
      <c r="H5158" s="14" t="s">
        <v>5137</v>
      </c>
      <c r="I5158" s="14" t="s">
        <v>4947</v>
      </c>
      <c r="J5158" s="14" t="s">
        <v>4936</v>
      </c>
      <c r="K5158" s="16">
        <v>35.5</v>
      </c>
    </row>
    <row r="5159" spans="1:11">
      <c r="A5159" s="12" t="s">
        <v>8227</v>
      </c>
      <c r="B5159" s="12" t="s">
        <v>10158</v>
      </c>
      <c r="C5159" s="12" t="s">
        <v>10166</v>
      </c>
      <c r="D5159" s="13" t="s">
        <v>4918</v>
      </c>
      <c r="E5159" s="13" t="s">
        <v>4919</v>
      </c>
      <c r="F5159" s="13" t="s">
        <v>10168</v>
      </c>
      <c r="G5159" s="14" t="s">
        <v>4921</v>
      </c>
      <c r="H5159" s="14" t="s">
        <v>4966</v>
      </c>
      <c r="I5159" s="14" t="s">
        <v>5114</v>
      </c>
      <c r="J5159" s="14" t="s">
        <v>4924</v>
      </c>
      <c r="K5159" s="16">
        <v>35.5</v>
      </c>
    </row>
    <row r="5160" spans="1:11">
      <c r="A5160" s="12" t="s">
        <v>8227</v>
      </c>
      <c r="B5160" s="12" t="s">
        <v>10158</v>
      </c>
      <c r="C5160" s="12" t="s">
        <v>10166</v>
      </c>
      <c r="D5160" s="13" t="s">
        <v>4918</v>
      </c>
      <c r="E5160" s="13" t="s">
        <v>4939</v>
      </c>
      <c r="F5160" s="13" t="s">
        <v>10169</v>
      </c>
      <c r="G5160" s="14" t="s">
        <v>4960</v>
      </c>
      <c r="H5160" s="14" t="s">
        <v>8494</v>
      </c>
      <c r="I5160" s="14"/>
      <c r="J5160" s="14" t="s">
        <v>4936</v>
      </c>
      <c r="K5160" s="16">
        <v>35.5</v>
      </c>
    </row>
    <row r="5161" spans="1:11">
      <c r="A5161" s="12" t="s">
        <v>8227</v>
      </c>
      <c r="B5161" s="12" t="s">
        <v>10158</v>
      </c>
      <c r="C5161" s="12" t="s">
        <v>10166</v>
      </c>
      <c r="D5161" s="13" t="s">
        <v>4931</v>
      </c>
      <c r="E5161" s="13" t="s">
        <v>5083</v>
      </c>
      <c r="F5161" s="13" t="s">
        <v>10170</v>
      </c>
      <c r="G5161" s="14" t="s">
        <v>4960</v>
      </c>
      <c r="H5161" s="14" t="s">
        <v>8494</v>
      </c>
      <c r="I5161" s="14"/>
      <c r="J5161" s="14" t="s">
        <v>4924</v>
      </c>
      <c r="K5161" s="16">
        <v>35.5</v>
      </c>
    </row>
    <row r="5162" spans="1:11">
      <c r="A5162" s="12" t="s">
        <v>8227</v>
      </c>
      <c r="B5162" s="12" t="s">
        <v>10158</v>
      </c>
      <c r="C5162" s="12" t="s">
        <v>10166</v>
      </c>
      <c r="D5162" s="13" t="s">
        <v>4934</v>
      </c>
      <c r="E5162" s="13" t="s">
        <v>4998</v>
      </c>
      <c r="F5162" s="13" t="s">
        <v>5047</v>
      </c>
      <c r="G5162" s="14" t="s">
        <v>4921</v>
      </c>
      <c r="H5162" s="14" t="s">
        <v>5037</v>
      </c>
      <c r="I5162" s="14" t="s">
        <v>4927</v>
      </c>
      <c r="J5162" s="14" t="s">
        <v>4936</v>
      </c>
      <c r="K5162" s="16">
        <v>35.5</v>
      </c>
    </row>
    <row r="5163" spans="1:11">
      <c r="A5163" s="12" t="s">
        <v>8227</v>
      </c>
      <c r="B5163" s="12" t="s">
        <v>10158</v>
      </c>
      <c r="C5163" s="12" t="s">
        <v>10171</v>
      </c>
      <c r="D5163" s="13" t="s">
        <v>4918</v>
      </c>
      <c r="E5163" s="13" t="s">
        <v>4939</v>
      </c>
      <c r="F5163" s="13" t="s">
        <v>10172</v>
      </c>
      <c r="G5163" s="14" t="s">
        <v>4960</v>
      </c>
      <c r="H5163" s="14"/>
      <c r="I5163" s="14"/>
      <c r="J5163" s="14" t="s">
        <v>4936</v>
      </c>
      <c r="K5163" s="16">
        <v>182.672</v>
      </c>
    </row>
    <row r="5164" spans="1:11">
      <c r="A5164" s="12" t="s">
        <v>8227</v>
      </c>
      <c r="B5164" s="12" t="s">
        <v>10158</v>
      </c>
      <c r="C5164" s="12" t="s">
        <v>10171</v>
      </c>
      <c r="D5164" s="13" t="s">
        <v>4918</v>
      </c>
      <c r="E5164" s="13" t="s">
        <v>4939</v>
      </c>
      <c r="F5164" s="13" t="s">
        <v>10173</v>
      </c>
      <c r="G5164" s="14" t="s">
        <v>4960</v>
      </c>
      <c r="H5164" s="14"/>
      <c r="I5164" s="14"/>
      <c r="J5164" s="14" t="s">
        <v>4924</v>
      </c>
      <c r="K5164" s="16">
        <v>182.672</v>
      </c>
    </row>
    <row r="5165" spans="1:11">
      <c r="A5165" s="12" t="s">
        <v>8227</v>
      </c>
      <c r="B5165" s="12" t="s">
        <v>10158</v>
      </c>
      <c r="C5165" s="12" t="s">
        <v>10171</v>
      </c>
      <c r="D5165" s="13" t="s">
        <v>4918</v>
      </c>
      <c r="E5165" s="13" t="s">
        <v>4943</v>
      </c>
      <c r="F5165" s="13" t="s">
        <v>10174</v>
      </c>
      <c r="G5165" s="14" t="s">
        <v>4942</v>
      </c>
      <c r="H5165" s="14" t="s">
        <v>4938</v>
      </c>
      <c r="I5165" s="14" t="s">
        <v>4927</v>
      </c>
      <c r="J5165" s="14" t="s">
        <v>4956</v>
      </c>
      <c r="K5165" s="16">
        <v>182.672</v>
      </c>
    </row>
    <row r="5166" spans="1:11">
      <c r="A5166" s="12" t="s">
        <v>8227</v>
      </c>
      <c r="B5166" s="12" t="s">
        <v>10158</v>
      </c>
      <c r="C5166" s="12" t="s">
        <v>10171</v>
      </c>
      <c r="D5166" s="13" t="s">
        <v>4931</v>
      </c>
      <c r="E5166" s="13" t="s">
        <v>6147</v>
      </c>
      <c r="F5166" s="13" t="s">
        <v>10175</v>
      </c>
      <c r="G5166" s="14" t="s">
        <v>4960</v>
      </c>
      <c r="H5166" s="14"/>
      <c r="I5166" s="14"/>
      <c r="J5166" s="14" t="s">
        <v>4936</v>
      </c>
      <c r="K5166" s="16">
        <v>182.672</v>
      </c>
    </row>
    <row r="5167" spans="1:11">
      <c r="A5167" s="12" t="s">
        <v>8227</v>
      </c>
      <c r="B5167" s="12" t="s">
        <v>10158</v>
      </c>
      <c r="C5167" s="12" t="s">
        <v>10171</v>
      </c>
      <c r="D5167" s="13" t="s">
        <v>4931</v>
      </c>
      <c r="E5167" s="13" t="s">
        <v>5083</v>
      </c>
      <c r="F5167" s="13" t="s">
        <v>10176</v>
      </c>
      <c r="G5167" s="14" t="s">
        <v>4960</v>
      </c>
      <c r="H5167" s="14"/>
      <c r="I5167" s="14"/>
      <c r="J5167" s="14" t="s">
        <v>4936</v>
      </c>
      <c r="K5167" s="16">
        <v>182.672</v>
      </c>
    </row>
    <row r="5168" spans="1:11">
      <c r="A5168" s="12" t="s">
        <v>8227</v>
      </c>
      <c r="B5168" s="12" t="s">
        <v>10158</v>
      </c>
      <c r="C5168" s="12" t="s">
        <v>10171</v>
      </c>
      <c r="D5168" s="13" t="s">
        <v>4934</v>
      </c>
      <c r="E5168" s="13" t="s">
        <v>4998</v>
      </c>
      <c r="F5168" s="13" t="s">
        <v>5047</v>
      </c>
      <c r="G5168" s="14" t="s">
        <v>4921</v>
      </c>
      <c r="H5168" s="14" t="s">
        <v>5037</v>
      </c>
      <c r="I5168" s="14" t="s">
        <v>4927</v>
      </c>
      <c r="J5168" s="14" t="s">
        <v>4936</v>
      </c>
      <c r="K5168" s="16">
        <v>182.672</v>
      </c>
    </row>
    <row r="5169" spans="1:11">
      <c r="A5169" s="12" t="s">
        <v>8227</v>
      </c>
      <c r="B5169" s="12" t="s">
        <v>10158</v>
      </c>
      <c r="C5169" s="12" t="s">
        <v>10177</v>
      </c>
      <c r="D5169" s="13" t="s">
        <v>4918</v>
      </c>
      <c r="E5169" s="13" t="s">
        <v>5112</v>
      </c>
      <c r="F5169" s="13" t="s">
        <v>10176</v>
      </c>
      <c r="G5169" s="14" t="s">
        <v>4960</v>
      </c>
      <c r="H5169" s="14"/>
      <c r="I5169" s="14"/>
      <c r="J5169" s="14" t="s">
        <v>4924</v>
      </c>
      <c r="K5169" s="16">
        <v>36.036</v>
      </c>
    </row>
    <row r="5170" spans="1:11">
      <c r="A5170" s="12" t="s">
        <v>8227</v>
      </c>
      <c r="B5170" s="12" t="s">
        <v>10158</v>
      </c>
      <c r="C5170" s="12" t="s">
        <v>10177</v>
      </c>
      <c r="D5170" s="13" t="s">
        <v>4918</v>
      </c>
      <c r="E5170" s="13" t="s">
        <v>5112</v>
      </c>
      <c r="F5170" s="13" t="s">
        <v>10178</v>
      </c>
      <c r="G5170" s="14" t="s">
        <v>4960</v>
      </c>
      <c r="H5170" s="14"/>
      <c r="I5170" s="14"/>
      <c r="J5170" s="14" t="s">
        <v>4924</v>
      </c>
      <c r="K5170" s="16">
        <v>36.036</v>
      </c>
    </row>
    <row r="5171" spans="1:11">
      <c r="A5171" s="12" t="s">
        <v>8227</v>
      </c>
      <c r="B5171" s="12" t="s">
        <v>10158</v>
      </c>
      <c r="C5171" s="12" t="s">
        <v>10177</v>
      </c>
      <c r="D5171" s="13" t="s">
        <v>4931</v>
      </c>
      <c r="E5171" s="13" t="s">
        <v>5089</v>
      </c>
      <c r="F5171" s="13" t="s">
        <v>6060</v>
      </c>
      <c r="G5171" s="14" t="s">
        <v>4921</v>
      </c>
      <c r="H5171" s="14" t="s">
        <v>5201</v>
      </c>
      <c r="I5171" s="14" t="s">
        <v>5351</v>
      </c>
      <c r="J5171" s="14" t="s">
        <v>4924</v>
      </c>
      <c r="K5171" s="16">
        <v>36.036</v>
      </c>
    </row>
    <row r="5172" spans="1:11">
      <c r="A5172" s="12" t="s">
        <v>8227</v>
      </c>
      <c r="B5172" s="12" t="s">
        <v>10158</v>
      </c>
      <c r="C5172" s="12" t="s">
        <v>10177</v>
      </c>
      <c r="D5172" s="13" t="s">
        <v>4934</v>
      </c>
      <c r="E5172" s="13" t="s">
        <v>4934</v>
      </c>
      <c r="F5172" s="13" t="s">
        <v>10179</v>
      </c>
      <c r="G5172" s="14" t="s">
        <v>4921</v>
      </c>
      <c r="H5172" s="14" t="s">
        <v>5037</v>
      </c>
      <c r="I5172" s="14" t="s">
        <v>4927</v>
      </c>
      <c r="J5172" s="14" t="s">
        <v>4936</v>
      </c>
      <c r="K5172" s="16">
        <v>36.036</v>
      </c>
    </row>
    <row r="5173" spans="1:11">
      <c r="A5173" s="12" t="s">
        <v>8227</v>
      </c>
      <c r="B5173" s="12" t="s">
        <v>10158</v>
      </c>
      <c r="C5173" s="12" t="s">
        <v>10177</v>
      </c>
      <c r="D5173" s="13" t="s">
        <v>4940</v>
      </c>
      <c r="E5173" s="13" t="s">
        <v>4941</v>
      </c>
      <c r="F5173" s="13" t="s">
        <v>10180</v>
      </c>
      <c r="G5173" s="14" t="s">
        <v>4960</v>
      </c>
      <c r="H5173" s="14"/>
      <c r="I5173" s="14"/>
      <c r="J5173" s="14" t="s">
        <v>4924</v>
      </c>
      <c r="K5173" s="16">
        <v>36.036</v>
      </c>
    </row>
    <row r="5174" spans="1:11">
      <c r="A5174" s="12" t="s">
        <v>8227</v>
      </c>
      <c r="B5174" s="12" t="s">
        <v>10158</v>
      </c>
      <c r="C5174" s="12" t="s">
        <v>10181</v>
      </c>
      <c r="D5174" s="13" t="s">
        <v>4918</v>
      </c>
      <c r="E5174" s="13" t="s">
        <v>4919</v>
      </c>
      <c r="F5174" s="13" t="s">
        <v>10182</v>
      </c>
      <c r="G5174" s="14" t="s">
        <v>4921</v>
      </c>
      <c r="H5174" s="14" t="s">
        <v>4936</v>
      </c>
      <c r="I5174" s="14" t="s">
        <v>4947</v>
      </c>
      <c r="J5174" s="14" t="s">
        <v>4924</v>
      </c>
      <c r="K5174" s="16">
        <v>10</v>
      </c>
    </row>
    <row r="5175" spans="1:11">
      <c r="A5175" s="12" t="s">
        <v>8227</v>
      </c>
      <c r="B5175" s="12" t="s">
        <v>10158</v>
      </c>
      <c r="C5175" s="12" t="s">
        <v>10181</v>
      </c>
      <c r="D5175" s="13" t="s">
        <v>4918</v>
      </c>
      <c r="E5175" s="13" t="s">
        <v>4919</v>
      </c>
      <c r="F5175" s="13" t="s">
        <v>10183</v>
      </c>
      <c r="G5175" s="14" t="s">
        <v>4921</v>
      </c>
      <c r="H5175" s="14" t="s">
        <v>4926</v>
      </c>
      <c r="I5175" s="14" t="s">
        <v>4927</v>
      </c>
      <c r="J5175" s="14" t="s">
        <v>4924</v>
      </c>
      <c r="K5175" s="16">
        <v>10</v>
      </c>
    </row>
    <row r="5176" spans="1:11">
      <c r="A5176" s="12" t="s">
        <v>8227</v>
      </c>
      <c r="B5176" s="12" t="s">
        <v>10158</v>
      </c>
      <c r="C5176" s="12" t="s">
        <v>10181</v>
      </c>
      <c r="D5176" s="13" t="s">
        <v>4918</v>
      </c>
      <c r="E5176" s="13" t="s">
        <v>4943</v>
      </c>
      <c r="F5176" s="13" t="s">
        <v>10184</v>
      </c>
      <c r="G5176" s="14" t="s">
        <v>4921</v>
      </c>
      <c r="H5176" s="14" t="s">
        <v>5075</v>
      </c>
      <c r="I5176" s="14" t="s">
        <v>4927</v>
      </c>
      <c r="J5176" s="14" t="s">
        <v>4924</v>
      </c>
      <c r="K5176" s="16">
        <v>10</v>
      </c>
    </row>
    <row r="5177" spans="1:11">
      <c r="A5177" s="12" t="s">
        <v>8227</v>
      </c>
      <c r="B5177" s="12" t="s">
        <v>10158</v>
      </c>
      <c r="C5177" s="12" t="s">
        <v>10181</v>
      </c>
      <c r="D5177" s="13" t="s">
        <v>4931</v>
      </c>
      <c r="E5177" s="13" t="s">
        <v>4932</v>
      </c>
      <c r="F5177" s="13" t="s">
        <v>10185</v>
      </c>
      <c r="G5177" s="14" t="s">
        <v>4921</v>
      </c>
      <c r="H5177" s="14" t="s">
        <v>4926</v>
      </c>
      <c r="I5177" s="14" t="s">
        <v>4927</v>
      </c>
      <c r="J5177" s="14" t="s">
        <v>4936</v>
      </c>
      <c r="K5177" s="16">
        <v>10</v>
      </c>
    </row>
    <row r="5178" spans="1:11">
      <c r="A5178" s="12" t="s">
        <v>8227</v>
      </c>
      <c r="B5178" s="12" t="s">
        <v>10158</v>
      </c>
      <c r="C5178" s="12" t="s">
        <v>10181</v>
      </c>
      <c r="D5178" s="13" t="s">
        <v>4931</v>
      </c>
      <c r="E5178" s="13" t="s">
        <v>6147</v>
      </c>
      <c r="F5178" s="13" t="s">
        <v>10186</v>
      </c>
      <c r="G5178" s="14" t="s">
        <v>4960</v>
      </c>
      <c r="H5178" s="14"/>
      <c r="I5178" s="14"/>
      <c r="J5178" s="14" t="s">
        <v>4936</v>
      </c>
      <c r="K5178" s="16">
        <v>10</v>
      </c>
    </row>
    <row r="5179" spans="1:11">
      <c r="A5179" s="12" t="s">
        <v>8227</v>
      </c>
      <c r="B5179" s="12" t="s">
        <v>10158</v>
      </c>
      <c r="C5179" s="12" t="s">
        <v>10181</v>
      </c>
      <c r="D5179" s="13" t="s">
        <v>4934</v>
      </c>
      <c r="E5179" s="13" t="s">
        <v>4934</v>
      </c>
      <c r="F5179" s="13" t="s">
        <v>5047</v>
      </c>
      <c r="G5179" s="14" t="s">
        <v>4921</v>
      </c>
      <c r="H5179" s="14" t="s">
        <v>5037</v>
      </c>
      <c r="I5179" s="14" t="s">
        <v>4927</v>
      </c>
      <c r="J5179" s="14" t="s">
        <v>4936</v>
      </c>
      <c r="K5179" s="16">
        <v>10</v>
      </c>
    </row>
    <row r="5180" spans="1:11">
      <c r="A5180" s="12" t="s">
        <v>8227</v>
      </c>
      <c r="B5180" s="12" t="s">
        <v>10158</v>
      </c>
      <c r="C5180" s="12" t="s">
        <v>10187</v>
      </c>
      <c r="D5180" s="13" t="s">
        <v>4918</v>
      </c>
      <c r="E5180" s="13" t="s">
        <v>4919</v>
      </c>
      <c r="F5180" s="13" t="s">
        <v>10188</v>
      </c>
      <c r="G5180" s="14" t="s">
        <v>4921</v>
      </c>
      <c r="H5180" s="14" t="s">
        <v>4926</v>
      </c>
      <c r="I5180" s="14" t="s">
        <v>4927</v>
      </c>
      <c r="J5180" s="14" t="s">
        <v>4924</v>
      </c>
      <c r="K5180" s="16">
        <v>17.34</v>
      </c>
    </row>
    <row r="5181" spans="1:11">
      <c r="A5181" s="12" t="s">
        <v>8227</v>
      </c>
      <c r="B5181" s="12" t="s">
        <v>10158</v>
      </c>
      <c r="C5181" s="12" t="s">
        <v>10187</v>
      </c>
      <c r="D5181" s="13" t="s">
        <v>4918</v>
      </c>
      <c r="E5181" s="13" t="s">
        <v>4939</v>
      </c>
      <c r="F5181" s="13" t="s">
        <v>10189</v>
      </c>
      <c r="G5181" s="14" t="s">
        <v>4921</v>
      </c>
      <c r="H5181" s="14" t="s">
        <v>5075</v>
      </c>
      <c r="I5181" s="14" t="s">
        <v>4927</v>
      </c>
      <c r="J5181" s="14" t="s">
        <v>4924</v>
      </c>
      <c r="K5181" s="16">
        <v>17.34</v>
      </c>
    </row>
    <row r="5182" spans="1:11">
      <c r="A5182" s="12" t="s">
        <v>8227</v>
      </c>
      <c r="B5182" s="12" t="s">
        <v>10158</v>
      </c>
      <c r="C5182" s="12" t="s">
        <v>10187</v>
      </c>
      <c r="D5182" s="13" t="s">
        <v>4931</v>
      </c>
      <c r="E5182" s="13" t="s">
        <v>5089</v>
      </c>
      <c r="F5182" s="13" t="s">
        <v>10190</v>
      </c>
      <c r="G5182" s="14" t="s">
        <v>4921</v>
      </c>
      <c r="H5182" s="14" t="s">
        <v>4926</v>
      </c>
      <c r="I5182" s="14" t="s">
        <v>4927</v>
      </c>
      <c r="J5182" s="14" t="s">
        <v>4936</v>
      </c>
      <c r="K5182" s="16">
        <v>17.34</v>
      </c>
    </row>
    <row r="5183" spans="1:11">
      <c r="A5183" s="12" t="s">
        <v>8227</v>
      </c>
      <c r="B5183" s="12" t="s">
        <v>10158</v>
      </c>
      <c r="C5183" s="12" t="s">
        <v>10187</v>
      </c>
      <c r="D5183" s="13" t="s">
        <v>4931</v>
      </c>
      <c r="E5183" s="13" t="s">
        <v>4932</v>
      </c>
      <c r="F5183" s="13" t="s">
        <v>10191</v>
      </c>
      <c r="G5183" s="14" t="s">
        <v>4960</v>
      </c>
      <c r="H5183" s="14"/>
      <c r="I5183" s="14"/>
      <c r="J5183" s="14" t="s">
        <v>4936</v>
      </c>
      <c r="K5183" s="16">
        <v>17.34</v>
      </c>
    </row>
    <row r="5184" spans="1:11">
      <c r="A5184" s="12" t="s">
        <v>8227</v>
      </c>
      <c r="B5184" s="12" t="s">
        <v>10158</v>
      </c>
      <c r="C5184" s="12" t="s">
        <v>10187</v>
      </c>
      <c r="D5184" s="13" t="s">
        <v>4934</v>
      </c>
      <c r="E5184" s="13" t="s">
        <v>4934</v>
      </c>
      <c r="F5184" s="13" t="s">
        <v>7641</v>
      </c>
      <c r="G5184" s="14" t="s">
        <v>4921</v>
      </c>
      <c r="H5184" s="14" t="s">
        <v>5037</v>
      </c>
      <c r="I5184" s="14" t="s">
        <v>4927</v>
      </c>
      <c r="J5184" s="14" t="s">
        <v>4936</v>
      </c>
      <c r="K5184" s="16">
        <v>17.34</v>
      </c>
    </row>
    <row r="5185" spans="1:11">
      <c r="A5185" s="12" t="s">
        <v>8227</v>
      </c>
      <c r="B5185" s="12" t="s">
        <v>10158</v>
      </c>
      <c r="C5185" s="12" t="s">
        <v>10187</v>
      </c>
      <c r="D5185" s="13" t="s">
        <v>4940</v>
      </c>
      <c r="E5185" s="13" t="s">
        <v>4941</v>
      </c>
      <c r="F5185" s="13" t="s">
        <v>10192</v>
      </c>
      <c r="G5185" s="14" t="s">
        <v>5004</v>
      </c>
      <c r="H5185" s="14" t="s">
        <v>10193</v>
      </c>
      <c r="I5185" s="14" t="s">
        <v>5134</v>
      </c>
      <c r="J5185" s="14" t="s">
        <v>4924</v>
      </c>
      <c r="K5185" s="16">
        <v>17.34</v>
      </c>
    </row>
    <row r="5186" spans="1:11">
      <c r="A5186" s="12" t="s">
        <v>8227</v>
      </c>
      <c r="B5186" s="12" t="s">
        <v>10158</v>
      </c>
      <c r="C5186" s="12" t="s">
        <v>10194</v>
      </c>
      <c r="D5186" s="13" t="s">
        <v>4918</v>
      </c>
      <c r="E5186" s="13" t="s">
        <v>4919</v>
      </c>
      <c r="F5186" s="13" t="s">
        <v>10195</v>
      </c>
      <c r="G5186" s="14" t="s">
        <v>4921</v>
      </c>
      <c r="H5186" s="14" t="s">
        <v>5075</v>
      </c>
      <c r="I5186" s="14" t="s">
        <v>4927</v>
      </c>
      <c r="J5186" s="14" t="s">
        <v>4924</v>
      </c>
      <c r="K5186" s="16">
        <v>2</v>
      </c>
    </row>
    <row r="5187" spans="1:11">
      <c r="A5187" s="12" t="s">
        <v>8227</v>
      </c>
      <c r="B5187" s="12" t="s">
        <v>10158</v>
      </c>
      <c r="C5187" s="12" t="s">
        <v>10194</v>
      </c>
      <c r="D5187" s="13" t="s">
        <v>4918</v>
      </c>
      <c r="E5187" s="13" t="s">
        <v>4919</v>
      </c>
      <c r="F5187" s="13" t="s">
        <v>10196</v>
      </c>
      <c r="G5187" s="14" t="s">
        <v>4921</v>
      </c>
      <c r="H5187" s="14" t="s">
        <v>4936</v>
      </c>
      <c r="I5187" s="14" t="s">
        <v>4947</v>
      </c>
      <c r="J5187" s="14" t="s">
        <v>4924</v>
      </c>
      <c r="K5187" s="16">
        <v>2</v>
      </c>
    </row>
    <row r="5188" spans="1:11">
      <c r="A5188" s="12" t="s">
        <v>8227</v>
      </c>
      <c r="B5188" s="12" t="s">
        <v>10158</v>
      </c>
      <c r="C5188" s="12" t="s">
        <v>10194</v>
      </c>
      <c r="D5188" s="13" t="s">
        <v>4918</v>
      </c>
      <c r="E5188" s="13" t="s">
        <v>4919</v>
      </c>
      <c r="F5188" s="13" t="s">
        <v>10197</v>
      </c>
      <c r="G5188" s="14" t="s">
        <v>4921</v>
      </c>
      <c r="H5188" s="14" t="s">
        <v>5056</v>
      </c>
      <c r="I5188" s="14" t="s">
        <v>5120</v>
      </c>
      <c r="J5188" s="14" t="s">
        <v>4924</v>
      </c>
      <c r="K5188" s="16">
        <v>2</v>
      </c>
    </row>
    <row r="5189" spans="1:11">
      <c r="A5189" s="12" t="s">
        <v>8227</v>
      </c>
      <c r="B5189" s="12" t="s">
        <v>10158</v>
      </c>
      <c r="C5189" s="12" t="s">
        <v>10194</v>
      </c>
      <c r="D5189" s="13" t="s">
        <v>4931</v>
      </c>
      <c r="E5189" s="13" t="s">
        <v>5089</v>
      </c>
      <c r="F5189" s="13" t="s">
        <v>10198</v>
      </c>
      <c r="G5189" s="14" t="s">
        <v>5004</v>
      </c>
      <c r="H5189" s="14" t="s">
        <v>4988</v>
      </c>
      <c r="I5189" s="14" t="s">
        <v>5134</v>
      </c>
      <c r="J5189" s="14" t="s">
        <v>4924</v>
      </c>
      <c r="K5189" s="16">
        <v>2</v>
      </c>
    </row>
    <row r="5190" spans="1:11">
      <c r="A5190" s="12" t="s">
        <v>8227</v>
      </c>
      <c r="B5190" s="12" t="s">
        <v>10158</v>
      </c>
      <c r="C5190" s="12" t="s">
        <v>10194</v>
      </c>
      <c r="D5190" s="13" t="s">
        <v>4934</v>
      </c>
      <c r="E5190" s="13" t="s">
        <v>4934</v>
      </c>
      <c r="F5190" s="13" t="s">
        <v>7641</v>
      </c>
      <c r="G5190" s="14" t="s">
        <v>4921</v>
      </c>
      <c r="H5190" s="14" t="s">
        <v>5037</v>
      </c>
      <c r="I5190" s="14" t="s">
        <v>4927</v>
      </c>
      <c r="J5190" s="14" t="s">
        <v>4936</v>
      </c>
      <c r="K5190" s="16">
        <v>2</v>
      </c>
    </row>
    <row r="5191" spans="1:11">
      <c r="A5191" s="12" t="s">
        <v>8227</v>
      </c>
      <c r="B5191" s="12" t="s">
        <v>10158</v>
      </c>
      <c r="C5191" s="12" t="s">
        <v>10199</v>
      </c>
      <c r="D5191" s="13" t="s">
        <v>4918</v>
      </c>
      <c r="E5191" s="13" t="s">
        <v>4919</v>
      </c>
      <c r="F5191" s="13" t="s">
        <v>10200</v>
      </c>
      <c r="G5191" s="14" t="s">
        <v>4921</v>
      </c>
      <c r="H5191" s="14" t="s">
        <v>5075</v>
      </c>
      <c r="I5191" s="14" t="s">
        <v>4927</v>
      </c>
      <c r="J5191" s="14" t="s">
        <v>4924</v>
      </c>
      <c r="K5191" s="16">
        <v>45</v>
      </c>
    </row>
    <row r="5192" spans="1:11">
      <c r="A5192" s="12" t="s">
        <v>8227</v>
      </c>
      <c r="B5192" s="12" t="s">
        <v>10158</v>
      </c>
      <c r="C5192" s="12" t="s">
        <v>10199</v>
      </c>
      <c r="D5192" s="13" t="s">
        <v>4918</v>
      </c>
      <c r="E5192" s="13" t="s">
        <v>4919</v>
      </c>
      <c r="F5192" s="13" t="s">
        <v>10201</v>
      </c>
      <c r="G5192" s="14" t="s">
        <v>4921</v>
      </c>
      <c r="H5192" s="14" t="s">
        <v>5169</v>
      </c>
      <c r="I5192" s="14" t="s">
        <v>5122</v>
      </c>
      <c r="J5192" s="14" t="s">
        <v>4924</v>
      </c>
      <c r="K5192" s="16">
        <v>45</v>
      </c>
    </row>
    <row r="5193" spans="1:11">
      <c r="A5193" s="12" t="s">
        <v>8227</v>
      </c>
      <c r="B5193" s="12" t="s">
        <v>10158</v>
      </c>
      <c r="C5193" s="12" t="s">
        <v>10199</v>
      </c>
      <c r="D5193" s="13" t="s">
        <v>4918</v>
      </c>
      <c r="E5193" s="13" t="s">
        <v>4939</v>
      </c>
      <c r="F5193" s="13" t="s">
        <v>10202</v>
      </c>
      <c r="G5193" s="14" t="s">
        <v>4921</v>
      </c>
      <c r="H5193" s="14" t="s">
        <v>5075</v>
      </c>
      <c r="I5193" s="14" t="s">
        <v>4927</v>
      </c>
      <c r="J5193" s="14" t="s">
        <v>4924</v>
      </c>
      <c r="K5193" s="16">
        <v>45</v>
      </c>
    </row>
    <row r="5194" spans="1:11">
      <c r="A5194" s="12" t="s">
        <v>8227</v>
      </c>
      <c r="B5194" s="12" t="s">
        <v>10158</v>
      </c>
      <c r="C5194" s="12" t="s">
        <v>10199</v>
      </c>
      <c r="D5194" s="13" t="s">
        <v>4931</v>
      </c>
      <c r="E5194" s="13" t="s">
        <v>5089</v>
      </c>
      <c r="F5194" s="13" t="s">
        <v>10203</v>
      </c>
      <c r="G5194" s="14" t="s">
        <v>4921</v>
      </c>
      <c r="H5194" s="14" t="s">
        <v>5075</v>
      </c>
      <c r="I5194" s="14" t="s">
        <v>4927</v>
      </c>
      <c r="J5194" s="14" t="s">
        <v>4924</v>
      </c>
      <c r="K5194" s="16">
        <v>45</v>
      </c>
    </row>
    <row r="5195" spans="1:11">
      <c r="A5195" s="12" t="s">
        <v>8227</v>
      </c>
      <c r="B5195" s="12" t="s">
        <v>10158</v>
      </c>
      <c r="C5195" s="12" t="s">
        <v>10199</v>
      </c>
      <c r="D5195" s="13" t="s">
        <v>4931</v>
      </c>
      <c r="E5195" s="13" t="s">
        <v>4932</v>
      </c>
      <c r="F5195" s="13" t="s">
        <v>10204</v>
      </c>
      <c r="G5195" s="14" t="s">
        <v>4921</v>
      </c>
      <c r="H5195" s="14" t="s">
        <v>5075</v>
      </c>
      <c r="I5195" s="14" t="s">
        <v>4927</v>
      </c>
      <c r="J5195" s="14" t="s">
        <v>4936</v>
      </c>
      <c r="K5195" s="16">
        <v>45</v>
      </c>
    </row>
    <row r="5196" spans="1:11">
      <c r="A5196" s="12" t="s">
        <v>8227</v>
      </c>
      <c r="B5196" s="12" t="s">
        <v>10158</v>
      </c>
      <c r="C5196" s="12" t="s">
        <v>10205</v>
      </c>
      <c r="D5196" s="13" t="s">
        <v>4918</v>
      </c>
      <c r="E5196" s="13" t="s">
        <v>4919</v>
      </c>
      <c r="F5196" s="13" t="s">
        <v>10206</v>
      </c>
      <c r="G5196" s="14" t="s">
        <v>4921</v>
      </c>
      <c r="H5196" s="14" t="s">
        <v>5075</v>
      </c>
      <c r="I5196" s="14" t="s">
        <v>4927</v>
      </c>
      <c r="J5196" s="14" t="s">
        <v>4924</v>
      </c>
      <c r="K5196" s="16">
        <v>98.246</v>
      </c>
    </row>
    <row r="5197" spans="1:11">
      <c r="A5197" s="12" t="s">
        <v>8227</v>
      </c>
      <c r="B5197" s="12" t="s">
        <v>10158</v>
      </c>
      <c r="C5197" s="12" t="s">
        <v>10205</v>
      </c>
      <c r="D5197" s="13" t="s">
        <v>4918</v>
      </c>
      <c r="E5197" s="13" t="s">
        <v>4939</v>
      </c>
      <c r="F5197" s="13" t="s">
        <v>10207</v>
      </c>
      <c r="G5197" s="14" t="s">
        <v>4921</v>
      </c>
      <c r="H5197" s="14" t="s">
        <v>5075</v>
      </c>
      <c r="I5197" s="14" t="s">
        <v>4927</v>
      </c>
      <c r="J5197" s="14" t="s">
        <v>4924</v>
      </c>
      <c r="K5197" s="16">
        <v>98.246</v>
      </c>
    </row>
    <row r="5198" spans="1:11">
      <c r="A5198" s="12" t="s">
        <v>8227</v>
      </c>
      <c r="B5198" s="12" t="s">
        <v>10158</v>
      </c>
      <c r="C5198" s="12" t="s">
        <v>10205</v>
      </c>
      <c r="D5198" s="13" t="s">
        <v>4918</v>
      </c>
      <c r="E5198" s="13" t="s">
        <v>4943</v>
      </c>
      <c r="F5198" s="13" t="s">
        <v>10208</v>
      </c>
      <c r="G5198" s="14" t="s">
        <v>4921</v>
      </c>
      <c r="H5198" s="14" t="s">
        <v>5075</v>
      </c>
      <c r="I5198" s="14" t="s">
        <v>4927</v>
      </c>
      <c r="J5198" s="14" t="s">
        <v>4924</v>
      </c>
      <c r="K5198" s="16">
        <v>98.246</v>
      </c>
    </row>
    <row r="5199" spans="1:11">
      <c r="A5199" s="12" t="s">
        <v>8227</v>
      </c>
      <c r="B5199" s="12" t="s">
        <v>10158</v>
      </c>
      <c r="C5199" s="12" t="s">
        <v>10205</v>
      </c>
      <c r="D5199" s="13" t="s">
        <v>4931</v>
      </c>
      <c r="E5199" s="13" t="s">
        <v>4932</v>
      </c>
      <c r="F5199" s="13" t="s">
        <v>10209</v>
      </c>
      <c r="G5199" s="14" t="s">
        <v>4921</v>
      </c>
      <c r="H5199" s="14" t="s">
        <v>5075</v>
      </c>
      <c r="I5199" s="14" t="s">
        <v>4927</v>
      </c>
      <c r="J5199" s="14" t="s">
        <v>4936</v>
      </c>
      <c r="K5199" s="16">
        <v>98.246</v>
      </c>
    </row>
    <row r="5200" spans="1:11">
      <c r="A5200" s="12" t="s">
        <v>8227</v>
      </c>
      <c r="B5200" s="12" t="s">
        <v>10158</v>
      </c>
      <c r="C5200" s="12" t="s">
        <v>10205</v>
      </c>
      <c r="D5200" s="13" t="s">
        <v>4931</v>
      </c>
      <c r="E5200" s="13" t="s">
        <v>4961</v>
      </c>
      <c r="F5200" s="13" t="s">
        <v>10210</v>
      </c>
      <c r="G5200" s="14" t="s">
        <v>4921</v>
      </c>
      <c r="H5200" s="14" t="s">
        <v>5075</v>
      </c>
      <c r="I5200" s="14" t="s">
        <v>4927</v>
      </c>
      <c r="J5200" s="14" t="s">
        <v>4936</v>
      </c>
      <c r="K5200" s="16">
        <v>98.246</v>
      </c>
    </row>
    <row r="5201" spans="1:11">
      <c r="A5201" s="12" t="s">
        <v>8227</v>
      </c>
      <c r="B5201" s="12" t="s">
        <v>10158</v>
      </c>
      <c r="C5201" s="12" t="s">
        <v>10205</v>
      </c>
      <c r="D5201" s="13" t="s">
        <v>4934</v>
      </c>
      <c r="E5201" s="13" t="s">
        <v>4934</v>
      </c>
      <c r="F5201" s="13" t="s">
        <v>5047</v>
      </c>
      <c r="G5201" s="14" t="s">
        <v>4921</v>
      </c>
      <c r="H5201" s="14" t="s">
        <v>5037</v>
      </c>
      <c r="I5201" s="14" t="s">
        <v>4927</v>
      </c>
      <c r="J5201" s="14" t="s">
        <v>4936</v>
      </c>
      <c r="K5201" s="16">
        <v>98.246</v>
      </c>
    </row>
    <row r="5202" spans="1:11">
      <c r="A5202" s="12" t="s">
        <v>6202</v>
      </c>
      <c r="B5202" s="12" t="s">
        <v>10211</v>
      </c>
      <c r="C5202" s="12" t="s">
        <v>10212</v>
      </c>
      <c r="D5202" s="13" t="s">
        <v>4918</v>
      </c>
      <c r="E5202" s="13" t="s">
        <v>4919</v>
      </c>
      <c r="F5202" s="13" t="s">
        <v>10213</v>
      </c>
      <c r="G5202" s="14" t="s">
        <v>5004</v>
      </c>
      <c r="H5202" s="14" t="s">
        <v>5283</v>
      </c>
      <c r="I5202" s="14" t="s">
        <v>5065</v>
      </c>
      <c r="J5202" s="14" t="s">
        <v>4924</v>
      </c>
      <c r="K5202" s="16">
        <v>4</v>
      </c>
    </row>
    <row r="5203" spans="1:11">
      <c r="A5203" s="12" t="s">
        <v>6202</v>
      </c>
      <c r="B5203" s="12" t="s">
        <v>10211</v>
      </c>
      <c r="C5203" s="12" t="s">
        <v>10212</v>
      </c>
      <c r="D5203" s="13" t="s">
        <v>4918</v>
      </c>
      <c r="E5203" s="13" t="s">
        <v>4943</v>
      </c>
      <c r="F5203" s="13" t="s">
        <v>10214</v>
      </c>
      <c r="G5203" s="14" t="s">
        <v>4942</v>
      </c>
      <c r="H5203" s="14" t="s">
        <v>4988</v>
      </c>
      <c r="I5203" s="14" t="s">
        <v>5530</v>
      </c>
      <c r="J5203" s="14" t="s">
        <v>4924</v>
      </c>
      <c r="K5203" s="16">
        <v>4</v>
      </c>
    </row>
    <row r="5204" spans="1:11">
      <c r="A5204" s="12" t="s">
        <v>6202</v>
      </c>
      <c r="B5204" s="12" t="s">
        <v>10211</v>
      </c>
      <c r="C5204" s="12" t="s">
        <v>10212</v>
      </c>
      <c r="D5204" s="13" t="s">
        <v>4931</v>
      </c>
      <c r="E5204" s="13" t="s">
        <v>4932</v>
      </c>
      <c r="F5204" s="13" t="s">
        <v>10215</v>
      </c>
      <c r="G5204" s="14" t="s">
        <v>4942</v>
      </c>
      <c r="H5204" s="14" t="s">
        <v>4938</v>
      </c>
      <c r="I5204" s="14" t="s">
        <v>4927</v>
      </c>
      <c r="J5204" s="14" t="s">
        <v>4924</v>
      </c>
      <c r="K5204" s="16">
        <v>4</v>
      </c>
    </row>
    <row r="5205" spans="1:11">
      <c r="A5205" s="12" t="s">
        <v>6202</v>
      </c>
      <c r="B5205" s="12" t="s">
        <v>10211</v>
      </c>
      <c r="C5205" s="12" t="s">
        <v>10212</v>
      </c>
      <c r="D5205" s="13" t="s">
        <v>4934</v>
      </c>
      <c r="E5205" s="13" t="s">
        <v>4998</v>
      </c>
      <c r="F5205" s="13" t="s">
        <v>10216</v>
      </c>
      <c r="G5205" s="14" t="s">
        <v>4942</v>
      </c>
      <c r="H5205" s="14" t="s">
        <v>4926</v>
      </c>
      <c r="I5205" s="14" t="s">
        <v>4927</v>
      </c>
      <c r="J5205" s="14" t="s">
        <v>4936</v>
      </c>
      <c r="K5205" s="16">
        <v>4</v>
      </c>
    </row>
    <row r="5206" spans="1:11">
      <c r="A5206" s="12" t="s">
        <v>6202</v>
      </c>
      <c r="B5206" s="12" t="s">
        <v>10211</v>
      </c>
      <c r="C5206" s="12" t="s">
        <v>10212</v>
      </c>
      <c r="D5206" s="13" t="s">
        <v>4940</v>
      </c>
      <c r="E5206" s="13" t="s">
        <v>4941</v>
      </c>
      <c r="F5206" s="13" t="s">
        <v>10217</v>
      </c>
      <c r="G5206" s="14" t="s">
        <v>4942</v>
      </c>
      <c r="H5206" s="14" t="s">
        <v>4938</v>
      </c>
      <c r="I5206" s="14" t="s">
        <v>4927</v>
      </c>
      <c r="J5206" s="14" t="s">
        <v>4924</v>
      </c>
      <c r="K5206" s="16">
        <v>4</v>
      </c>
    </row>
    <row r="5207" spans="1:11">
      <c r="A5207" s="12" t="s">
        <v>6202</v>
      </c>
      <c r="B5207" s="12" t="s">
        <v>10211</v>
      </c>
      <c r="C5207" s="12" t="s">
        <v>10218</v>
      </c>
      <c r="D5207" s="13" t="s">
        <v>4918</v>
      </c>
      <c r="E5207" s="13" t="s">
        <v>4919</v>
      </c>
      <c r="F5207" s="13" t="s">
        <v>10219</v>
      </c>
      <c r="G5207" s="14" t="s">
        <v>4921</v>
      </c>
      <c r="H5207" s="14" t="s">
        <v>5534</v>
      </c>
      <c r="I5207" s="14" t="s">
        <v>7874</v>
      </c>
      <c r="J5207" s="14" t="s">
        <v>4924</v>
      </c>
      <c r="K5207" s="16">
        <v>63</v>
      </c>
    </row>
    <row r="5208" spans="1:11">
      <c r="A5208" s="12" t="s">
        <v>6202</v>
      </c>
      <c r="B5208" s="12" t="s">
        <v>10211</v>
      </c>
      <c r="C5208" s="12" t="s">
        <v>10218</v>
      </c>
      <c r="D5208" s="13" t="s">
        <v>4918</v>
      </c>
      <c r="E5208" s="13" t="s">
        <v>4943</v>
      </c>
      <c r="F5208" s="13" t="s">
        <v>10220</v>
      </c>
      <c r="G5208" s="14" t="s">
        <v>4921</v>
      </c>
      <c r="H5208" s="14" t="s">
        <v>5192</v>
      </c>
      <c r="I5208" s="14" t="s">
        <v>5985</v>
      </c>
      <c r="J5208" s="14" t="s">
        <v>4924</v>
      </c>
      <c r="K5208" s="16">
        <v>63</v>
      </c>
    </row>
    <row r="5209" spans="1:11">
      <c r="A5209" s="12" t="s">
        <v>6202</v>
      </c>
      <c r="B5209" s="12" t="s">
        <v>10211</v>
      </c>
      <c r="C5209" s="12" t="s">
        <v>10218</v>
      </c>
      <c r="D5209" s="13" t="s">
        <v>4931</v>
      </c>
      <c r="E5209" s="13" t="s">
        <v>4932</v>
      </c>
      <c r="F5209" s="13" t="s">
        <v>10221</v>
      </c>
      <c r="G5209" s="14" t="s">
        <v>4921</v>
      </c>
      <c r="H5209" s="14" t="s">
        <v>4936</v>
      </c>
      <c r="I5209" s="14" t="s">
        <v>4947</v>
      </c>
      <c r="J5209" s="14" t="s">
        <v>4924</v>
      </c>
      <c r="K5209" s="16">
        <v>63</v>
      </c>
    </row>
    <row r="5210" spans="1:11">
      <c r="A5210" s="12" t="s">
        <v>6202</v>
      </c>
      <c r="B5210" s="12" t="s">
        <v>10211</v>
      </c>
      <c r="C5210" s="12" t="s">
        <v>10218</v>
      </c>
      <c r="D5210" s="13" t="s">
        <v>4934</v>
      </c>
      <c r="E5210" s="13" t="s">
        <v>4998</v>
      </c>
      <c r="F5210" s="13" t="s">
        <v>5151</v>
      </c>
      <c r="G5210" s="14" t="s">
        <v>4942</v>
      </c>
      <c r="H5210" s="14" t="s">
        <v>4926</v>
      </c>
      <c r="I5210" s="14" t="s">
        <v>4927</v>
      </c>
      <c r="J5210" s="14" t="s">
        <v>4936</v>
      </c>
      <c r="K5210" s="16">
        <v>63</v>
      </c>
    </row>
    <row r="5211" spans="1:11">
      <c r="A5211" s="12" t="s">
        <v>6202</v>
      </c>
      <c r="B5211" s="12" t="s">
        <v>10211</v>
      </c>
      <c r="C5211" s="12" t="s">
        <v>10218</v>
      </c>
      <c r="D5211" s="13" t="s">
        <v>4940</v>
      </c>
      <c r="E5211" s="13" t="s">
        <v>4941</v>
      </c>
      <c r="F5211" s="13" t="s">
        <v>10222</v>
      </c>
      <c r="G5211" s="14" t="s">
        <v>4942</v>
      </c>
      <c r="H5211" s="14" t="s">
        <v>4988</v>
      </c>
      <c r="I5211" s="14" t="s">
        <v>4947</v>
      </c>
      <c r="J5211" s="14" t="s">
        <v>4924</v>
      </c>
      <c r="K5211" s="16">
        <v>63</v>
      </c>
    </row>
    <row r="5212" spans="1:11">
      <c r="A5212" s="12" t="s">
        <v>10223</v>
      </c>
      <c r="B5212" s="12" t="s">
        <v>10224</v>
      </c>
      <c r="C5212" s="12" t="s">
        <v>10225</v>
      </c>
      <c r="D5212" s="13"/>
      <c r="E5212" s="13"/>
      <c r="F5212" s="13"/>
      <c r="G5212" s="14"/>
      <c r="H5212" s="14"/>
      <c r="I5212" s="14"/>
      <c r="J5212" s="14"/>
      <c r="K5212" s="16">
        <v>0.719132</v>
      </c>
    </row>
    <row r="5213" spans="1:11">
      <c r="A5213" s="12" t="s">
        <v>10223</v>
      </c>
      <c r="B5213" s="12" t="s">
        <v>10224</v>
      </c>
      <c r="C5213" s="12" t="s">
        <v>10226</v>
      </c>
      <c r="D5213" s="13" t="s">
        <v>4918</v>
      </c>
      <c r="E5213" s="13" t="s">
        <v>4919</v>
      </c>
      <c r="F5213" s="13" t="s">
        <v>10227</v>
      </c>
      <c r="G5213" s="14" t="s">
        <v>4921</v>
      </c>
      <c r="H5213" s="14" t="s">
        <v>4946</v>
      </c>
      <c r="I5213" s="14" t="s">
        <v>4947</v>
      </c>
      <c r="J5213" s="14" t="s">
        <v>4924</v>
      </c>
      <c r="K5213" s="16">
        <v>21.537</v>
      </c>
    </row>
    <row r="5214" spans="1:11">
      <c r="A5214" s="12" t="s">
        <v>10223</v>
      </c>
      <c r="B5214" s="12" t="s">
        <v>10224</v>
      </c>
      <c r="C5214" s="12" t="s">
        <v>10226</v>
      </c>
      <c r="D5214" s="13" t="s">
        <v>4918</v>
      </c>
      <c r="E5214" s="13" t="s">
        <v>5112</v>
      </c>
      <c r="F5214" s="13" t="s">
        <v>10228</v>
      </c>
      <c r="G5214" s="14" t="s">
        <v>4921</v>
      </c>
      <c r="H5214" s="14" t="s">
        <v>4926</v>
      </c>
      <c r="I5214" s="14" t="s">
        <v>4927</v>
      </c>
      <c r="J5214" s="14" t="s">
        <v>4924</v>
      </c>
      <c r="K5214" s="16">
        <v>21.537</v>
      </c>
    </row>
    <row r="5215" spans="1:11">
      <c r="A5215" s="12" t="s">
        <v>10223</v>
      </c>
      <c r="B5215" s="12" t="s">
        <v>10224</v>
      </c>
      <c r="C5215" s="12" t="s">
        <v>10226</v>
      </c>
      <c r="D5215" s="13" t="s">
        <v>4918</v>
      </c>
      <c r="E5215" s="13" t="s">
        <v>5112</v>
      </c>
      <c r="F5215" s="13" t="s">
        <v>10229</v>
      </c>
      <c r="G5215" s="14" t="s">
        <v>4960</v>
      </c>
      <c r="H5215" s="14"/>
      <c r="I5215" s="14"/>
      <c r="J5215" s="14" t="s">
        <v>4924</v>
      </c>
      <c r="K5215" s="16">
        <v>21.537</v>
      </c>
    </row>
    <row r="5216" spans="1:11">
      <c r="A5216" s="12" t="s">
        <v>10223</v>
      </c>
      <c r="B5216" s="12" t="s">
        <v>10224</v>
      </c>
      <c r="C5216" s="12" t="s">
        <v>10226</v>
      </c>
      <c r="D5216" s="13" t="s">
        <v>4931</v>
      </c>
      <c r="E5216" s="13" t="s">
        <v>4932</v>
      </c>
      <c r="F5216" s="13" t="s">
        <v>10230</v>
      </c>
      <c r="G5216" s="14" t="s">
        <v>4960</v>
      </c>
      <c r="H5216" s="14"/>
      <c r="I5216" s="14"/>
      <c r="J5216" s="14" t="s">
        <v>4924</v>
      </c>
      <c r="K5216" s="16">
        <v>21.537</v>
      </c>
    </row>
    <row r="5217" spans="1:11">
      <c r="A5217" s="12" t="s">
        <v>10223</v>
      </c>
      <c r="B5217" s="12" t="s">
        <v>10224</v>
      </c>
      <c r="C5217" s="12" t="s">
        <v>10226</v>
      </c>
      <c r="D5217" s="13" t="s">
        <v>4931</v>
      </c>
      <c r="E5217" s="13" t="s">
        <v>5083</v>
      </c>
      <c r="F5217" s="13" t="s">
        <v>10231</v>
      </c>
      <c r="G5217" s="14" t="s">
        <v>4960</v>
      </c>
      <c r="H5217" s="14"/>
      <c r="I5217" s="14"/>
      <c r="J5217" s="14" t="s">
        <v>4936</v>
      </c>
      <c r="K5217" s="16">
        <v>21.537</v>
      </c>
    </row>
    <row r="5218" spans="1:11">
      <c r="A5218" s="12" t="s">
        <v>10223</v>
      </c>
      <c r="B5218" s="12" t="s">
        <v>10224</v>
      </c>
      <c r="C5218" s="12" t="s">
        <v>10232</v>
      </c>
      <c r="D5218" s="13" t="s">
        <v>4918</v>
      </c>
      <c r="E5218" s="13" t="s">
        <v>4919</v>
      </c>
      <c r="F5218" s="13" t="s">
        <v>10233</v>
      </c>
      <c r="G5218" s="14" t="s">
        <v>4921</v>
      </c>
      <c r="H5218" s="14" t="s">
        <v>4966</v>
      </c>
      <c r="I5218" s="14" t="s">
        <v>4947</v>
      </c>
      <c r="J5218" s="14" t="s">
        <v>4924</v>
      </c>
      <c r="K5218" s="16">
        <v>31.33</v>
      </c>
    </row>
    <row r="5219" spans="1:11">
      <c r="A5219" s="12" t="s">
        <v>10223</v>
      </c>
      <c r="B5219" s="12" t="s">
        <v>10224</v>
      </c>
      <c r="C5219" s="12" t="s">
        <v>10232</v>
      </c>
      <c r="D5219" s="13" t="s">
        <v>4918</v>
      </c>
      <c r="E5219" s="13" t="s">
        <v>4939</v>
      </c>
      <c r="F5219" s="13" t="s">
        <v>10234</v>
      </c>
      <c r="G5219" s="14" t="s">
        <v>4942</v>
      </c>
      <c r="H5219" s="14" t="s">
        <v>4938</v>
      </c>
      <c r="I5219" s="14" t="s">
        <v>4927</v>
      </c>
      <c r="J5219" s="14" t="s">
        <v>4924</v>
      </c>
      <c r="K5219" s="16">
        <v>31.33</v>
      </c>
    </row>
    <row r="5220" spans="1:11">
      <c r="A5220" s="12" t="s">
        <v>10223</v>
      </c>
      <c r="B5220" s="12" t="s">
        <v>10224</v>
      </c>
      <c r="C5220" s="12" t="s">
        <v>10232</v>
      </c>
      <c r="D5220" s="13" t="s">
        <v>4918</v>
      </c>
      <c r="E5220" s="13" t="s">
        <v>4943</v>
      </c>
      <c r="F5220" s="13" t="s">
        <v>10235</v>
      </c>
      <c r="G5220" s="14" t="s">
        <v>4960</v>
      </c>
      <c r="H5220" s="14"/>
      <c r="I5220" s="14"/>
      <c r="J5220" s="14" t="s">
        <v>4924</v>
      </c>
      <c r="K5220" s="16">
        <v>31.33</v>
      </c>
    </row>
    <row r="5221" spans="1:11">
      <c r="A5221" s="12" t="s">
        <v>10223</v>
      </c>
      <c r="B5221" s="12" t="s">
        <v>10224</v>
      </c>
      <c r="C5221" s="12" t="s">
        <v>10232</v>
      </c>
      <c r="D5221" s="13" t="s">
        <v>4931</v>
      </c>
      <c r="E5221" s="13" t="s">
        <v>4932</v>
      </c>
      <c r="F5221" s="13" t="s">
        <v>10236</v>
      </c>
      <c r="G5221" s="14" t="s">
        <v>4960</v>
      </c>
      <c r="H5221" s="14"/>
      <c r="I5221" s="14"/>
      <c r="J5221" s="14" t="s">
        <v>4924</v>
      </c>
      <c r="K5221" s="16">
        <v>31.33</v>
      </c>
    </row>
    <row r="5222" spans="1:11">
      <c r="A5222" s="12" t="s">
        <v>10223</v>
      </c>
      <c r="B5222" s="12" t="s">
        <v>10224</v>
      </c>
      <c r="C5222" s="12" t="s">
        <v>10232</v>
      </c>
      <c r="D5222" s="13" t="s">
        <v>4934</v>
      </c>
      <c r="E5222" s="13" t="s">
        <v>4934</v>
      </c>
      <c r="F5222" s="13" t="s">
        <v>5151</v>
      </c>
      <c r="G5222" s="14" t="s">
        <v>4921</v>
      </c>
      <c r="H5222" s="14" t="s">
        <v>4926</v>
      </c>
      <c r="I5222" s="14" t="s">
        <v>4927</v>
      </c>
      <c r="J5222" s="14" t="s">
        <v>4936</v>
      </c>
      <c r="K5222" s="16">
        <v>31.33</v>
      </c>
    </row>
    <row r="5223" spans="1:11">
      <c r="A5223" s="12" t="s">
        <v>10223</v>
      </c>
      <c r="B5223" s="12" t="s">
        <v>10224</v>
      </c>
      <c r="C5223" s="12" t="s">
        <v>10237</v>
      </c>
      <c r="D5223" s="13"/>
      <c r="E5223" s="13"/>
      <c r="F5223" s="13"/>
      <c r="G5223" s="14"/>
      <c r="H5223" s="14"/>
      <c r="I5223" s="14"/>
      <c r="J5223" s="14"/>
      <c r="K5223" s="16">
        <v>0.331267</v>
      </c>
    </row>
    <row r="5224" spans="1:11">
      <c r="A5224" s="12" t="s">
        <v>10223</v>
      </c>
      <c r="B5224" s="12" t="s">
        <v>10224</v>
      </c>
      <c r="C5224" s="12" t="s">
        <v>10238</v>
      </c>
      <c r="D5224" s="13"/>
      <c r="E5224" s="13"/>
      <c r="F5224" s="13"/>
      <c r="G5224" s="14"/>
      <c r="H5224" s="14"/>
      <c r="I5224" s="14"/>
      <c r="J5224" s="14"/>
      <c r="K5224" s="16">
        <v>579.178545</v>
      </c>
    </row>
    <row r="5225" spans="1:11">
      <c r="A5225" s="12" t="s">
        <v>10223</v>
      </c>
      <c r="B5225" s="12" t="s">
        <v>10224</v>
      </c>
      <c r="C5225" s="12" t="s">
        <v>10239</v>
      </c>
      <c r="D5225" s="13"/>
      <c r="E5225" s="13"/>
      <c r="F5225" s="13"/>
      <c r="G5225" s="14"/>
      <c r="H5225" s="14"/>
      <c r="I5225" s="14"/>
      <c r="J5225" s="14"/>
      <c r="K5225" s="16">
        <v>299.381753</v>
      </c>
    </row>
    <row r="5226" spans="1:11">
      <c r="A5226" s="12" t="s">
        <v>10223</v>
      </c>
      <c r="B5226" s="12" t="s">
        <v>10224</v>
      </c>
      <c r="C5226" s="12" t="s">
        <v>10240</v>
      </c>
      <c r="D5226" s="13"/>
      <c r="E5226" s="13"/>
      <c r="F5226" s="13"/>
      <c r="G5226" s="14"/>
      <c r="H5226" s="14"/>
      <c r="I5226" s="14"/>
      <c r="J5226" s="14"/>
      <c r="K5226" s="16">
        <v>420.980001</v>
      </c>
    </row>
    <row r="5227" spans="1:11">
      <c r="A5227" s="12" t="s">
        <v>10223</v>
      </c>
      <c r="B5227" s="12" t="s">
        <v>10224</v>
      </c>
      <c r="C5227" s="12" t="s">
        <v>10241</v>
      </c>
      <c r="D5227" s="13"/>
      <c r="E5227" s="13"/>
      <c r="F5227" s="13"/>
      <c r="G5227" s="14"/>
      <c r="H5227" s="14"/>
      <c r="I5227" s="14"/>
      <c r="J5227" s="14"/>
      <c r="K5227" s="16">
        <v>424.055215</v>
      </c>
    </row>
    <row r="5228" spans="1:11">
      <c r="A5228" s="12" t="s">
        <v>10223</v>
      </c>
      <c r="B5228" s="12" t="s">
        <v>10224</v>
      </c>
      <c r="C5228" s="12" t="s">
        <v>10242</v>
      </c>
      <c r="D5228" s="13"/>
      <c r="E5228" s="13"/>
      <c r="F5228" s="13"/>
      <c r="G5228" s="14"/>
      <c r="H5228" s="14"/>
      <c r="I5228" s="14"/>
      <c r="J5228" s="14"/>
      <c r="K5228" s="16">
        <v>0.001524</v>
      </c>
    </row>
    <row r="5229" spans="1:11">
      <c r="A5229" s="12" t="s">
        <v>10223</v>
      </c>
      <c r="B5229" s="12" t="s">
        <v>10224</v>
      </c>
      <c r="C5229" s="12" t="s">
        <v>10243</v>
      </c>
      <c r="D5229" s="13"/>
      <c r="E5229" s="13"/>
      <c r="F5229" s="13"/>
      <c r="G5229" s="14"/>
      <c r="H5229" s="14"/>
      <c r="I5229" s="14"/>
      <c r="J5229" s="14"/>
      <c r="K5229" s="16">
        <v>0.557</v>
      </c>
    </row>
    <row r="5230" spans="1:11">
      <c r="A5230" s="12" t="s">
        <v>10223</v>
      </c>
      <c r="B5230" s="12" t="s">
        <v>10224</v>
      </c>
      <c r="C5230" s="12" t="s">
        <v>10244</v>
      </c>
      <c r="D5230" s="13"/>
      <c r="E5230" s="13"/>
      <c r="F5230" s="13"/>
      <c r="G5230" s="14"/>
      <c r="H5230" s="14"/>
      <c r="I5230" s="14"/>
      <c r="J5230" s="14"/>
      <c r="K5230" s="16">
        <v>5</v>
      </c>
    </row>
    <row r="5231" spans="1:11">
      <c r="A5231" s="12" t="s">
        <v>10223</v>
      </c>
      <c r="B5231" s="12" t="s">
        <v>10224</v>
      </c>
      <c r="C5231" s="12" t="s">
        <v>10245</v>
      </c>
      <c r="D5231" s="13" t="s">
        <v>4918</v>
      </c>
      <c r="E5231" s="13" t="s">
        <v>4939</v>
      </c>
      <c r="F5231" s="13" t="s">
        <v>10246</v>
      </c>
      <c r="G5231" s="14" t="s">
        <v>4921</v>
      </c>
      <c r="H5231" s="14" t="s">
        <v>4938</v>
      </c>
      <c r="I5231" s="14" t="s">
        <v>4927</v>
      </c>
      <c r="J5231" s="14" t="s">
        <v>4924</v>
      </c>
      <c r="K5231" s="16">
        <v>116.3173</v>
      </c>
    </row>
    <row r="5232" spans="1:11">
      <c r="A5232" s="12" t="s">
        <v>10223</v>
      </c>
      <c r="B5232" s="12" t="s">
        <v>10224</v>
      </c>
      <c r="C5232" s="12" t="s">
        <v>10245</v>
      </c>
      <c r="D5232" s="13" t="s">
        <v>4918</v>
      </c>
      <c r="E5232" s="13" t="s">
        <v>4943</v>
      </c>
      <c r="F5232" s="13" t="s">
        <v>10247</v>
      </c>
      <c r="G5232" s="14" t="s">
        <v>4921</v>
      </c>
      <c r="H5232" s="14" t="s">
        <v>4938</v>
      </c>
      <c r="I5232" s="14" t="s">
        <v>4927</v>
      </c>
      <c r="J5232" s="14" t="s">
        <v>4924</v>
      </c>
      <c r="K5232" s="16">
        <v>116.3173</v>
      </c>
    </row>
    <row r="5233" spans="1:11">
      <c r="A5233" s="12" t="s">
        <v>10223</v>
      </c>
      <c r="B5233" s="12" t="s">
        <v>10224</v>
      </c>
      <c r="C5233" s="12" t="s">
        <v>10245</v>
      </c>
      <c r="D5233" s="13" t="s">
        <v>4931</v>
      </c>
      <c r="E5233" s="13" t="s">
        <v>5089</v>
      </c>
      <c r="F5233" s="13" t="s">
        <v>10248</v>
      </c>
      <c r="G5233" s="14" t="s">
        <v>4960</v>
      </c>
      <c r="H5233" s="14"/>
      <c r="I5233" s="14"/>
      <c r="J5233" s="14" t="s">
        <v>4924</v>
      </c>
      <c r="K5233" s="16">
        <v>116.3173</v>
      </c>
    </row>
    <row r="5234" spans="1:11">
      <c r="A5234" s="12" t="s">
        <v>10223</v>
      </c>
      <c r="B5234" s="12" t="s">
        <v>10224</v>
      </c>
      <c r="C5234" s="12" t="s">
        <v>10245</v>
      </c>
      <c r="D5234" s="13" t="s">
        <v>4931</v>
      </c>
      <c r="E5234" s="13" t="s">
        <v>4932</v>
      </c>
      <c r="F5234" s="13" t="s">
        <v>10249</v>
      </c>
      <c r="G5234" s="14" t="s">
        <v>4960</v>
      </c>
      <c r="H5234" s="14"/>
      <c r="I5234" s="14"/>
      <c r="J5234" s="14" t="s">
        <v>4924</v>
      </c>
      <c r="K5234" s="16">
        <v>116.3173</v>
      </c>
    </row>
    <row r="5235" spans="1:11">
      <c r="A5235" s="12" t="s">
        <v>10223</v>
      </c>
      <c r="B5235" s="12" t="s">
        <v>10224</v>
      </c>
      <c r="C5235" s="12" t="s">
        <v>10245</v>
      </c>
      <c r="D5235" s="13" t="s">
        <v>4934</v>
      </c>
      <c r="E5235" s="13" t="s">
        <v>4934</v>
      </c>
      <c r="F5235" s="13" t="s">
        <v>10250</v>
      </c>
      <c r="G5235" s="14" t="s">
        <v>4921</v>
      </c>
      <c r="H5235" s="14" t="s">
        <v>4926</v>
      </c>
      <c r="I5235" s="14" t="s">
        <v>4927</v>
      </c>
      <c r="J5235" s="14" t="s">
        <v>4936</v>
      </c>
      <c r="K5235" s="16">
        <v>116.3173</v>
      </c>
    </row>
    <row r="5236" spans="1:11">
      <c r="A5236" s="12" t="s">
        <v>10223</v>
      </c>
      <c r="B5236" s="12" t="s">
        <v>10224</v>
      </c>
      <c r="C5236" s="12" t="s">
        <v>10225</v>
      </c>
      <c r="D5236" s="13" t="s">
        <v>4918</v>
      </c>
      <c r="E5236" s="13" t="s">
        <v>4939</v>
      </c>
      <c r="F5236" s="13" t="s">
        <v>10251</v>
      </c>
      <c r="G5236" s="14" t="s">
        <v>4960</v>
      </c>
      <c r="H5236" s="14"/>
      <c r="I5236" s="14"/>
      <c r="J5236" s="14" t="s">
        <v>4924</v>
      </c>
      <c r="K5236" s="16">
        <v>39.7696</v>
      </c>
    </row>
    <row r="5237" spans="1:11">
      <c r="A5237" s="12" t="s">
        <v>10223</v>
      </c>
      <c r="B5237" s="12" t="s">
        <v>10224</v>
      </c>
      <c r="C5237" s="12" t="s">
        <v>10225</v>
      </c>
      <c r="D5237" s="13" t="s">
        <v>4918</v>
      </c>
      <c r="E5237" s="13" t="s">
        <v>4943</v>
      </c>
      <c r="F5237" s="13" t="s">
        <v>10252</v>
      </c>
      <c r="G5237" s="14" t="s">
        <v>4960</v>
      </c>
      <c r="H5237" s="14"/>
      <c r="I5237" s="14"/>
      <c r="J5237" s="14" t="s">
        <v>4924</v>
      </c>
      <c r="K5237" s="16">
        <v>39.7696</v>
      </c>
    </row>
    <row r="5238" spans="1:11">
      <c r="A5238" s="12" t="s">
        <v>10223</v>
      </c>
      <c r="B5238" s="12" t="s">
        <v>10224</v>
      </c>
      <c r="C5238" s="12" t="s">
        <v>10225</v>
      </c>
      <c r="D5238" s="13" t="s">
        <v>4931</v>
      </c>
      <c r="E5238" s="13" t="s">
        <v>4932</v>
      </c>
      <c r="F5238" s="13" t="s">
        <v>10253</v>
      </c>
      <c r="G5238" s="14" t="s">
        <v>4960</v>
      </c>
      <c r="H5238" s="14"/>
      <c r="I5238" s="14"/>
      <c r="J5238" s="14" t="s">
        <v>4924</v>
      </c>
      <c r="K5238" s="16">
        <v>39.7696</v>
      </c>
    </row>
    <row r="5239" spans="1:11">
      <c r="A5239" s="12" t="s">
        <v>10223</v>
      </c>
      <c r="B5239" s="12" t="s">
        <v>10224</v>
      </c>
      <c r="C5239" s="12" t="s">
        <v>10225</v>
      </c>
      <c r="D5239" s="13" t="s">
        <v>4931</v>
      </c>
      <c r="E5239" s="13" t="s">
        <v>4961</v>
      </c>
      <c r="F5239" s="13" t="s">
        <v>10254</v>
      </c>
      <c r="G5239" s="14" t="s">
        <v>4960</v>
      </c>
      <c r="H5239" s="14"/>
      <c r="I5239" s="14"/>
      <c r="J5239" s="14" t="s">
        <v>4924</v>
      </c>
      <c r="K5239" s="16">
        <v>39.7696</v>
      </c>
    </row>
    <row r="5240" spans="1:11">
      <c r="A5240" s="12" t="s">
        <v>10223</v>
      </c>
      <c r="B5240" s="12" t="s">
        <v>10224</v>
      </c>
      <c r="C5240" s="12" t="s">
        <v>10225</v>
      </c>
      <c r="D5240" s="13" t="s">
        <v>4934</v>
      </c>
      <c r="E5240" s="13" t="s">
        <v>4934</v>
      </c>
      <c r="F5240" s="13" t="s">
        <v>10255</v>
      </c>
      <c r="G5240" s="14" t="s">
        <v>4921</v>
      </c>
      <c r="H5240" s="14" t="s">
        <v>4926</v>
      </c>
      <c r="I5240" s="14" t="s">
        <v>4927</v>
      </c>
      <c r="J5240" s="14" t="s">
        <v>4936</v>
      </c>
      <c r="K5240" s="16">
        <v>39.7696</v>
      </c>
    </row>
    <row r="5241" spans="1:11">
      <c r="A5241" s="12" t="s">
        <v>10223</v>
      </c>
      <c r="B5241" s="12" t="s">
        <v>10224</v>
      </c>
      <c r="C5241" s="12" t="s">
        <v>10256</v>
      </c>
      <c r="D5241" s="13" t="s">
        <v>4918</v>
      </c>
      <c r="E5241" s="13" t="s">
        <v>4919</v>
      </c>
      <c r="F5241" s="13" t="s">
        <v>10257</v>
      </c>
      <c r="G5241" s="14" t="s">
        <v>4921</v>
      </c>
      <c r="H5241" s="14" t="s">
        <v>4922</v>
      </c>
      <c r="I5241" s="14" t="s">
        <v>4949</v>
      </c>
      <c r="J5241" s="14" t="s">
        <v>4924</v>
      </c>
      <c r="K5241" s="16">
        <v>368.592</v>
      </c>
    </row>
    <row r="5242" spans="1:11">
      <c r="A5242" s="12" t="s">
        <v>10223</v>
      </c>
      <c r="B5242" s="12" t="s">
        <v>10224</v>
      </c>
      <c r="C5242" s="12" t="s">
        <v>10256</v>
      </c>
      <c r="D5242" s="13" t="s">
        <v>4918</v>
      </c>
      <c r="E5242" s="13" t="s">
        <v>4939</v>
      </c>
      <c r="F5242" s="13" t="s">
        <v>10258</v>
      </c>
      <c r="G5242" s="14" t="s">
        <v>4921</v>
      </c>
      <c r="H5242" s="14" t="s">
        <v>4938</v>
      </c>
      <c r="I5242" s="14" t="s">
        <v>4927</v>
      </c>
      <c r="J5242" s="14" t="s">
        <v>4924</v>
      </c>
      <c r="K5242" s="16">
        <v>368.592</v>
      </c>
    </row>
    <row r="5243" spans="1:11">
      <c r="A5243" s="12" t="s">
        <v>10223</v>
      </c>
      <c r="B5243" s="12" t="s">
        <v>10224</v>
      </c>
      <c r="C5243" s="12" t="s">
        <v>10256</v>
      </c>
      <c r="D5243" s="13" t="s">
        <v>4918</v>
      </c>
      <c r="E5243" s="13" t="s">
        <v>4943</v>
      </c>
      <c r="F5243" s="13" t="s">
        <v>10259</v>
      </c>
      <c r="G5243" s="14" t="s">
        <v>4921</v>
      </c>
      <c r="H5243" s="14" t="s">
        <v>4938</v>
      </c>
      <c r="I5243" s="14" t="s">
        <v>4927</v>
      </c>
      <c r="J5243" s="14" t="s">
        <v>4924</v>
      </c>
      <c r="K5243" s="16">
        <v>368.592</v>
      </c>
    </row>
    <row r="5244" spans="1:11">
      <c r="A5244" s="12" t="s">
        <v>10223</v>
      </c>
      <c r="B5244" s="12" t="s">
        <v>10224</v>
      </c>
      <c r="C5244" s="12" t="s">
        <v>10256</v>
      </c>
      <c r="D5244" s="13" t="s">
        <v>4931</v>
      </c>
      <c r="E5244" s="13" t="s">
        <v>4932</v>
      </c>
      <c r="F5244" s="13" t="s">
        <v>10260</v>
      </c>
      <c r="G5244" s="14" t="s">
        <v>4960</v>
      </c>
      <c r="H5244" s="14"/>
      <c r="I5244" s="14"/>
      <c r="J5244" s="14" t="s">
        <v>4924</v>
      </c>
      <c r="K5244" s="16">
        <v>368.592</v>
      </c>
    </row>
    <row r="5245" spans="1:11">
      <c r="A5245" s="12" t="s">
        <v>10223</v>
      </c>
      <c r="B5245" s="12" t="s">
        <v>10224</v>
      </c>
      <c r="C5245" s="12" t="s">
        <v>10256</v>
      </c>
      <c r="D5245" s="13" t="s">
        <v>4934</v>
      </c>
      <c r="E5245" s="13" t="s">
        <v>4934</v>
      </c>
      <c r="F5245" s="13" t="s">
        <v>10261</v>
      </c>
      <c r="G5245" s="14" t="s">
        <v>4921</v>
      </c>
      <c r="H5245" s="14" t="s">
        <v>4926</v>
      </c>
      <c r="I5245" s="14" t="s">
        <v>4927</v>
      </c>
      <c r="J5245" s="14" t="s">
        <v>4936</v>
      </c>
      <c r="K5245" s="16">
        <v>368.592</v>
      </c>
    </row>
    <row r="5246" spans="1:11">
      <c r="A5246" s="12" t="s">
        <v>10223</v>
      </c>
      <c r="B5246" s="12" t="s">
        <v>10224</v>
      </c>
      <c r="C5246" s="12" t="s">
        <v>10262</v>
      </c>
      <c r="D5246" s="13" t="s">
        <v>4918</v>
      </c>
      <c r="E5246" s="13" t="s">
        <v>4939</v>
      </c>
      <c r="F5246" s="13" t="s">
        <v>10263</v>
      </c>
      <c r="G5246" s="14" t="s">
        <v>4921</v>
      </c>
      <c r="H5246" s="14" t="s">
        <v>4938</v>
      </c>
      <c r="I5246" s="14" t="s">
        <v>4927</v>
      </c>
      <c r="J5246" s="14" t="s">
        <v>4924</v>
      </c>
      <c r="K5246" s="16">
        <v>183.6179</v>
      </c>
    </row>
    <row r="5247" spans="1:11">
      <c r="A5247" s="12" t="s">
        <v>10223</v>
      </c>
      <c r="B5247" s="12" t="s">
        <v>10224</v>
      </c>
      <c r="C5247" s="12" t="s">
        <v>10262</v>
      </c>
      <c r="D5247" s="13" t="s">
        <v>4918</v>
      </c>
      <c r="E5247" s="13" t="s">
        <v>4943</v>
      </c>
      <c r="F5247" s="13" t="s">
        <v>10264</v>
      </c>
      <c r="G5247" s="14" t="s">
        <v>4921</v>
      </c>
      <c r="H5247" s="14" t="s">
        <v>4938</v>
      </c>
      <c r="I5247" s="14" t="s">
        <v>4927</v>
      </c>
      <c r="J5247" s="14" t="s">
        <v>4924</v>
      </c>
      <c r="K5247" s="16">
        <v>183.6179</v>
      </c>
    </row>
    <row r="5248" spans="1:11">
      <c r="A5248" s="12" t="s">
        <v>10223</v>
      </c>
      <c r="B5248" s="12" t="s">
        <v>10224</v>
      </c>
      <c r="C5248" s="12" t="s">
        <v>10262</v>
      </c>
      <c r="D5248" s="13" t="s">
        <v>4931</v>
      </c>
      <c r="E5248" s="13" t="s">
        <v>4932</v>
      </c>
      <c r="F5248" s="13" t="s">
        <v>10260</v>
      </c>
      <c r="G5248" s="14" t="s">
        <v>4960</v>
      </c>
      <c r="H5248" s="14"/>
      <c r="I5248" s="14"/>
      <c r="J5248" s="14" t="s">
        <v>4924</v>
      </c>
      <c r="K5248" s="16">
        <v>183.6179</v>
      </c>
    </row>
    <row r="5249" spans="1:11">
      <c r="A5249" s="12" t="s">
        <v>10223</v>
      </c>
      <c r="B5249" s="12" t="s">
        <v>10224</v>
      </c>
      <c r="C5249" s="12" t="s">
        <v>10262</v>
      </c>
      <c r="D5249" s="13" t="s">
        <v>4931</v>
      </c>
      <c r="E5249" s="13" t="s">
        <v>4961</v>
      </c>
      <c r="F5249" s="13" t="s">
        <v>10265</v>
      </c>
      <c r="G5249" s="14" t="s">
        <v>4960</v>
      </c>
      <c r="H5249" s="14"/>
      <c r="I5249" s="14"/>
      <c r="J5249" s="14" t="s">
        <v>4924</v>
      </c>
      <c r="K5249" s="16">
        <v>183.6179</v>
      </c>
    </row>
    <row r="5250" spans="1:11">
      <c r="A5250" s="12" t="s">
        <v>10223</v>
      </c>
      <c r="B5250" s="12" t="s">
        <v>10224</v>
      </c>
      <c r="C5250" s="12" t="s">
        <v>10262</v>
      </c>
      <c r="D5250" s="13" t="s">
        <v>4934</v>
      </c>
      <c r="E5250" s="13" t="s">
        <v>4934</v>
      </c>
      <c r="F5250" s="13" t="s">
        <v>10266</v>
      </c>
      <c r="G5250" s="14" t="s">
        <v>4921</v>
      </c>
      <c r="H5250" s="14" t="s">
        <v>4926</v>
      </c>
      <c r="I5250" s="14" t="s">
        <v>4927</v>
      </c>
      <c r="J5250" s="14" t="s">
        <v>4936</v>
      </c>
      <c r="K5250" s="16">
        <v>183.6179</v>
      </c>
    </row>
    <row r="5251" spans="1:11">
      <c r="A5251" s="12" t="s">
        <v>10223</v>
      </c>
      <c r="B5251" s="12" t="s">
        <v>10224</v>
      </c>
      <c r="C5251" s="12" t="s">
        <v>10267</v>
      </c>
      <c r="D5251" s="13" t="s">
        <v>4918</v>
      </c>
      <c r="E5251" s="13" t="s">
        <v>4939</v>
      </c>
      <c r="F5251" s="13" t="s">
        <v>10268</v>
      </c>
      <c r="G5251" s="14" t="s">
        <v>4921</v>
      </c>
      <c r="H5251" s="14" t="s">
        <v>4938</v>
      </c>
      <c r="I5251" s="14" t="s">
        <v>4927</v>
      </c>
      <c r="J5251" s="14" t="s">
        <v>4924</v>
      </c>
      <c r="K5251" s="16">
        <v>31.54</v>
      </c>
    </row>
    <row r="5252" spans="1:11">
      <c r="A5252" s="12" t="s">
        <v>10223</v>
      </c>
      <c r="B5252" s="12" t="s">
        <v>10224</v>
      </c>
      <c r="C5252" s="12" t="s">
        <v>10267</v>
      </c>
      <c r="D5252" s="13" t="s">
        <v>4918</v>
      </c>
      <c r="E5252" s="13" t="s">
        <v>4943</v>
      </c>
      <c r="F5252" s="13" t="s">
        <v>10269</v>
      </c>
      <c r="G5252" s="14" t="s">
        <v>4921</v>
      </c>
      <c r="H5252" s="14" t="s">
        <v>4938</v>
      </c>
      <c r="I5252" s="14" t="s">
        <v>4927</v>
      </c>
      <c r="J5252" s="14" t="s">
        <v>4924</v>
      </c>
      <c r="K5252" s="16">
        <v>31.54</v>
      </c>
    </row>
    <row r="5253" spans="1:11">
      <c r="A5253" s="12" t="s">
        <v>10223</v>
      </c>
      <c r="B5253" s="12" t="s">
        <v>10224</v>
      </c>
      <c r="C5253" s="12" t="s">
        <v>10267</v>
      </c>
      <c r="D5253" s="13" t="s">
        <v>4918</v>
      </c>
      <c r="E5253" s="13" t="s">
        <v>5112</v>
      </c>
      <c r="F5253" s="13" t="s">
        <v>10270</v>
      </c>
      <c r="G5253" s="14" t="s">
        <v>4960</v>
      </c>
      <c r="H5253" s="14"/>
      <c r="I5253" s="14"/>
      <c r="J5253" s="14" t="s">
        <v>4924</v>
      </c>
      <c r="K5253" s="16">
        <v>31.54</v>
      </c>
    </row>
    <row r="5254" spans="1:11">
      <c r="A5254" s="12" t="s">
        <v>10223</v>
      </c>
      <c r="B5254" s="12" t="s">
        <v>10224</v>
      </c>
      <c r="C5254" s="12" t="s">
        <v>10267</v>
      </c>
      <c r="D5254" s="13" t="s">
        <v>4931</v>
      </c>
      <c r="E5254" s="13" t="s">
        <v>4932</v>
      </c>
      <c r="F5254" s="13" t="s">
        <v>10271</v>
      </c>
      <c r="G5254" s="14" t="s">
        <v>4960</v>
      </c>
      <c r="H5254" s="14"/>
      <c r="I5254" s="14"/>
      <c r="J5254" s="14" t="s">
        <v>4924</v>
      </c>
      <c r="K5254" s="16">
        <v>31.54</v>
      </c>
    </row>
    <row r="5255" spans="1:11">
      <c r="A5255" s="12" t="s">
        <v>10223</v>
      </c>
      <c r="B5255" s="12" t="s">
        <v>10224</v>
      </c>
      <c r="C5255" s="12" t="s">
        <v>10267</v>
      </c>
      <c r="D5255" s="13" t="s">
        <v>4934</v>
      </c>
      <c r="E5255" s="13" t="s">
        <v>4934</v>
      </c>
      <c r="F5255" s="13" t="s">
        <v>10272</v>
      </c>
      <c r="G5255" s="14" t="s">
        <v>4921</v>
      </c>
      <c r="H5255" s="14" t="s">
        <v>4926</v>
      </c>
      <c r="I5255" s="14" t="s">
        <v>4927</v>
      </c>
      <c r="J5255" s="14" t="s">
        <v>4936</v>
      </c>
      <c r="K5255" s="16">
        <v>31.54</v>
      </c>
    </row>
    <row r="5256" spans="1:11">
      <c r="A5256" s="12" t="s">
        <v>10223</v>
      </c>
      <c r="B5256" s="12" t="s">
        <v>10224</v>
      </c>
      <c r="C5256" s="12" t="s">
        <v>10273</v>
      </c>
      <c r="D5256" s="13" t="s">
        <v>4918</v>
      </c>
      <c r="E5256" s="13" t="s">
        <v>4939</v>
      </c>
      <c r="F5256" s="13" t="s">
        <v>10274</v>
      </c>
      <c r="G5256" s="14" t="s">
        <v>4921</v>
      </c>
      <c r="H5256" s="14" t="s">
        <v>4938</v>
      </c>
      <c r="I5256" s="14" t="s">
        <v>4927</v>
      </c>
      <c r="J5256" s="14" t="s">
        <v>4924</v>
      </c>
      <c r="K5256" s="16">
        <v>10.662</v>
      </c>
    </row>
    <row r="5257" spans="1:11">
      <c r="A5257" s="12" t="s">
        <v>10223</v>
      </c>
      <c r="B5257" s="12" t="s">
        <v>10224</v>
      </c>
      <c r="C5257" s="12" t="s">
        <v>10273</v>
      </c>
      <c r="D5257" s="13" t="s">
        <v>4918</v>
      </c>
      <c r="E5257" s="13" t="s">
        <v>4943</v>
      </c>
      <c r="F5257" s="13" t="s">
        <v>10275</v>
      </c>
      <c r="G5257" s="14" t="s">
        <v>4921</v>
      </c>
      <c r="H5257" s="14" t="s">
        <v>4938</v>
      </c>
      <c r="I5257" s="14" t="s">
        <v>4927</v>
      </c>
      <c r="J5257" s="14" t="s">
        <v>4924</v>
      </c>
      <c r="K5257" s="16">
        <v>10.662</v>
      </c>
    </row>
    <row r="5258" spans="1:11">
      <c r="A5258" s="12" t="s">
        <v>10223</v>
      </c>
      <c r="B5258" s="12" t="s">
        <v>10224</v>
      </c>
      <c r="C5258" s="12" t="s">
        <v>10273</v>
      </c>
      <c r="D5258" s="13" t="s">
        <v>4931</v>
      </c>
      <c r="E5258" s="13" t="s">
        <v>4932</v>
      </c>
      <c r="F5258" s="13" t="s">
        <v>10276</v>
      </c>
      <c r="G5258" s="14" t="s">
        <v>4960</v>
      </c>
      <c r="H5258" s="14"/>
      <c r="I5258" s="14"/>
      <c r="J5258" s="14" t="s">
        <v>4924</v>
      </c>
      <c r="K5258" s="16">
        <v>10.662</v>
      </c>
    </row>
    <row r="5259" spans="1:11">
      <c r="A5259" s="12" t="s">
        <v>10223</v>
      </c>
      <c r="B5259" s="12" t="s">
        <v>10224</v>
      </c>
      <c r="C5259" s="12" t="s">
        <v>10273</v>
      </c>
      <c r="D5259" s="13" t="s">
        <v>4931</v>
      </c>
      <c r="E5259" s="13" t="s">
        <v>4932</v>
      </c>
      <c r="F5259" s="13" t="s">
        <v>10277</v>
      </c>
      <c r="G5259" s="14" t="s">
        <v>4921</v>
      </c>
      <c r="H5259" s="14" t="s">
        <v>4938</v>
      </c>
      <c r="I5259" s="14" t="s">
        <v>4927</v>
      </c>
      <c r="J5259" s="14" t="s">
        <v>4924</v>
      </c>
      <c r="K5259" s="16">
        <v>10.662</v>
      </c>
    </row>
    <row r="5260" spans="1:11">
      <c r="A5260" s="12" t="s">
        <v>10223</v>
      </c>
      <c r="B5260" s="12" t="s">
        <v>10224</v>
      </c>
      <c r="C5260" s="12" t="s">
        <v>10273</v>
      </c>
      <c r="D5260" s="13" t="s">
        <v>4934</v>
      </c>
      <c r="E5260" s="13" t="s">
        <v>4998</v>
      </c>
      <c r="F5260" s="13" t="s">
        <v>10278</v>
      </c>
      <c r="G5260" s="14" t="s">
        <v>4921</v>
      </c>
      <c r="H5260" s="14" t="s">
        <v>4926</v>
      </c>
      <c r="I5260" s="14" t="s">
        <v>4927</v>
      </c>
      <c r="J5260" s="14" t="s">
        <v>4936</v>
      </c>
      <c r="K5260" s="16">
        <v>10.662</v>
      </c>
    </row>
    <row r="5261" spans="1:11">
      <c r="A5261" s="12" t="s">
        <v>10223</v>
      </c>
      <c r="B5261" s="12" t="s">
        <v>10224</v>
      </c>
      <c r="C5261" s="12" t="s">
        <v>10279</v>
      </c>
      <c r="D5261" s="13" t="s">
        <v>4918</v>
      </c>
      <c r="E5261" s="13" t="s">
        <v>4939</v>
      </c>
      <c r="F5261" s="13" t="s">
        <v>10280</v>
      </c>
      <c r="G5261" s="14" t="s">
        <v>4960</v>
      </c>
      <c r="H5261" s="14"/>
      <c r="I5261" s="14"/>
      <c r="J5261" s="14" t="s">
        <v>4924</v>
      </c>
      <c r="K5261" s="16">
        <v>1.08</v>
      </c>
    </row>
    <row r="5262" spans="1:11">
      <c r="A5262" s="12" t="s">
        <v>10223</v>
      </c>
      <c r="B5262" s="12" t="s">
        <v>10224</v>
      </c>
      <c r="C5262" s="12" t="s">
        <v>10279</v>
      </c>
      <c r="D5262" s="13" t="s">
        <v>4918</v>
      </c>
      <c r="E5262" s="13" t="s">
        <v>4943</v>
      </c>
      <c r="F5262" s="13" t="s">
        <v>10281</v>
      </c>
      <c r="G5262" s="14" t="s">
        <v>4921</v>
      </c>
      <c r="H5262" s="14" t="s">
        <v>4938</v>
      </c>
      <c r="I5262" s="14" t="s">
        <v>4927</v>
      </c>
      <c r="J5262" s="14" t="s">
        <v>4924</v>
      </c>
      <c r="K5262" s="16">
        <v>1.08</v>
      </c>
    </row>
    <row r="5263" spans="1:11">
      <c r="A5263" s="12" t="s">
        <v>10223</v>
      </c>
      <c r="B5263" s="12" t="s">
        <v>10224</v>
      </c>
      <c r="C5263" s="12" t="s">
        <v>10279</v>
      </c>
      <c r="D5263" s="13" t="s">
        <v>4931</v>
      </c>
      <c r="E5263" s="13" t="s">
        <v>4932</v>
      </c>
      <c r="F5263" s="13" t="s">
        <v>10282</v>
      </c>
      <c r="G5263" s="14" t="s">
        <v>4960</v>
      </c>
      <c r="H5263" s="14"/>
      <c r="I5263" s="14"/>
      <c r="J5263" s="14" t="s">
        <v>4924</v>
      </c>
      <c r="K5263" s="16">
        <v>1.08</v>
      </c>
    </row>
    <row r="5264" spans="1:11">
      <c r="A5264" s="12" t="s">
        <v>10223</v>
      </c>
      <c r="B5264" s="12" t="s">
        <v>10224</v>
      </c>
      <c r="C5264" s="12" t="s">
        <v>10279</v>
      </c>
      <c r="D5264" s="13" t="s">
        <v>4931</v>
      </c>
      <c r="E5264" s="13" t="s">
        <v>4932</v>
      </c>
      <c r="F5264" s="13" t="s">
        <v>10283</v>
      </c>
      <c r="G5264" s="14" t="s">
        <v>4960</v>
      </c>
      <c r="H5264" s="14"/>
      <c r="I5264" s="14"/>
      <c r="J5264" s="14" t="s">
        <v>4924</v>
      </c>
      <c r="K5264" s="16">
        <v>1.08</v>
      </c>
    </row>
    <row r="5265" spans="1:11">
      <c r="A5265" s="12" t="s">
        <v>10223</v>
      </c>
      <c r="B5265" s="12" t="s">
        <v>10224</v>
      </c>
      <c r="C5265" s="12" t="s">
        <v>10279</v>
      </c>
      <c r="D5265" s="13" t="s">
        <v>4934</v>
      </c>
      <c r="E5265" s="13" t="s">
        <v>4934</v>
      </c>
      <c r="F5265" s="13" t="s">
        <v>10250</v>
      </c>
      <c r="G5265" s="14" t="s">
        <v>4921</v>
      </c>
      <c r="H5265" s="14" t="s">
        <v>4926</v>
      </c>
      <c r="I5265" s="14" t="s">
        <v>4927</v>
      </c>
      <c r="J5265" s="14" t="s">
        <v>4936</v>
      </c>
      <c r="K5265" s="16">
        <v>1.08</v>
      </c>
    </row>
    <row r="5266" spans="1:11">
      <c r="A5266" s="12" t="s">
        <v>10223</v>
      </c>
      <c r="B5266" s="12" t="s">
        <v>10224</v>
      </c>
      <c r="C5266" s="12" t="s">
        <v>10284</v>
      </c>
      <c r="D5266" s="13" t="s">
        <v>4918</v>
      </c>
      <c r="E5266" s="13" t="s">
        <v>4939</v>
      </c>
      <c r="F5266" s="13" t="s">
        <v>10285</v>
      </c>
      <c r="G5266" s="14" t="s">
        <v>4921</v>
      </c>
      <c r="H5266" s="14" t="s">
        <v>4938</v>
      </c>
      <c r="I5266" s="14" t="s">
        <v>4927</v>
      </c>
      <c r="J5266" s="14" t="s">
        <v>4924</v>
      </c>
      <c r="K5266" s="16">
        <v>55.884</v>
      </c>
    </row>
    <row r="5267" spans="1:11">
      <c r="A5267" s="12" t="s">
        <v>10223</v>
      </c>
      <c r="B5267" s="12" t="s">
        <v>10224</v>
      </c>
      <c r="C5267" s="12" t="s">
        <v>10284</v>
      </c>
      <c r="D5267" s="13" t="s">
        <v>4918</v>
      </c>
      <c r="E5267" s="13" t="s">
        <v>4943</v>
      </c>
      <c r="F5267" s="13" t="s">
        <v>10286</v>
      </c>
      <c r="G5267" s="14" t="s">
        <v>4921</v>
      </c>
      <c r="H5267" s="14" t="s">
        <v>4938</v>
      </c>
      <c r="I5267" s="14" t="s">
        <v>4927</v>
      </c>
      <c r="J5267" s="14" t="s">
        <v>4924</v>
      </c>
      <c r="K5267" s="16">
        <v>55.884</v>
      </c>
    </row>
    <row r="5268" spans="1:11">
      <c r="A5268" s="12" t="s">
        <v>10223</v>
      </c>
      <c r="B5268" s="12" t="s">
        <v>10224</v>
      </c>
      <c r="C5268" s="12" t="s">
        <v>10284</v>
      </c>
      <c r="D5268" s="13" t="s">
        <v>4931</v>
      </c>
      <c r="E5268" s="13" t="s">
        <v>4932</v>
      </c>
      <c r="F5268" s="13" t="s">
        <v>10287</v>
      </c>
      <c r="G5268" s="14" t="s">
        <v>4960</v>
      </c>
      <c r="H5268" s="14"/>
      <c r="I5268" s="14"/>
      <c r="J5268" s="14" t="s">
        <v>4924</v>
      </c>
      <c r="K5268" s="16">
        <v>55.884</v>
      </c>
    </row>
    <row r="5269" spans="1:11">
      <c r="A5269" s="12" t="s">
        <v>10223</v>
      </c>
      <c r="B5269" s="12" t="s">
        <v>10224</v>
      </c>
      <c r="C5269" s="12" t="s">
        <v>10284</v>
      </c>
      <c r="D5269" s="13" t="s">
        <v>4931</v>
      </c>
      <c r="E5269" s="13" t="s">
        <v>4961</v>
      </c>
      <c r="F5269" s="13" t="s">
        <v>10288</v>
      </c>
      <c r="G5269" s="14" t="s">
        <v>4960</v>
      </c>
      <c r="H5269" s="14"/>
      <c r="I5269" s="14"/>
      <c r="J5269" s="14" t="s">
        <v>4924</v>
      </c>
      <c r="K5269" s="16">
        <v>55.884</v>
      </c>
    </row>
    <row r="5270" spans="1:11">
      <c r="A5270" s="12" t="s">
        <v>10223</v>
      </c>
      <c r="B5270" s="12" t="s">
        <v>10224</v>
      </c>
      <c r="C5270" s="12" t="s">
        <v>10284</v>
      </c>
      <c r="D5270" s="13" t="s">
        <v>4934</v>
      </c>
      <c r="E5270" s="13" t="s">
        <v>4998</v>
      </c>
      <c r="F5270" s="13" t="s">
        <v>10289</v>
      </c>
      <c r="G5270" s="14" t="s">
        <v>4921</v>
      </c>
      <c r="H5270" s="14" t="s">
        <v>4926</v>
      </c>
      <c r="I5270" s="14" t="s">
        <v>4927</v>
      </c>
      <c r="J5270" s="14" t="s">
        <v>4936</v>
      </c>
      <c r="K5270" s="16">
        <v>55.884</v>
      </c>
    </row>
    <row r="5271" spans="1:11">
      <c r="A5271" s="12" t="s">
        <v>10223</v>
      </c>
      <c r="B5271" s="12" t="s">
        <v>10224</v>
      </c>
      <c r="C5271" s="12" t="s">
        <v>10290</v>
      </c>
      <c r="D5271" s="13" t="s">
        <v>4918</v>
      </c>
      <c r="E5271" s="13" t="s">
        <v>4939</v>
      </c>
      <c r="F5271" s="13" t="s">
        <v>10291</v>
      </c>
      <c r="G5271" s="14" t="s">
        <v>4921</v>
      </c>
      <c r="H5271" s="14" t="s">
        <v>4938</v>
      </c>
      <c r="I5271" s="14" t="s">
        <v>4927</v>
      </c>
      <c r="J5271" s="14" t="s">
        <v>4924</v>
      </c>
      <c r="K5271" s="16">
        <v>7.68</v>
      </c>
    </row>
    <row r="5272" spans="1:11">
      <c r="A5272" s="12" t="s">
        <v>10223</v>
      </c>
      <c r="B5272" s="12" t="s">
        <v>10224</v>
      </c>
      <c r="C5272" s="12" t="s">
        <v>10290</v>
      </c>
      <c r="D5272" s="13" t="s">
        <v>4918</v>
      </c>
      <c r="E5272" s="13" t="s">
        <v>4943</v>
      </c>
      <c r="F5272" s="13" t="s">
        <v>10292</v>
      </c>
      <c r="G5272" s="14" t="s">
        <v>4921</v>
      </c>
      <c r="H5272" s="14" t="s">
        <v>4938</v>
      </c>
      <c r="I5272" s="14" t="s">
        <v>4927</v>
      </c>
      <c r="J5272" s="14" t="s">
        <v>4924</v>
      </c>
      <c r="K5272" s="16">
        <v>7.68</v>
      </c>
    </row>
    <row r="5273" spans="1:11">
      <c r="A5273" s="12" t="s">
        <v>10223</v>
      </c>
      <c r="B5273" s="12" t="s">
        <v>10224</v>
      </c>
      <c r="C5273" s="12" t="s">
        <v>10290</v>
      </c>
      <c r="D5273" s="13" t="s">
        <v>4931</v>
      </c>
      <c r="E5273" s="13" t="s">
        <v>4932</v>
      </c>
      <c r="F5273" s="13" t="s">
        <v>10293</v>
      </c>
      <c r="G5273" s="14" t="s">
        <v>4960</v>
      </c>
      <c r="H5273" s="14"/>
      <c r="I5273" s="14"/>
      <c r="J5273" s="14" t="s">
        <v>4924</v>
      </c>
      <c r="K5273" s="16">
        <v>7.68</v>
      </c>
    </row>
    <row r="5274" spans="1:11">
      <c r="A5274" s="12" t="s">
        <v>10223</v>
      </c>
      <c r="B5274" s="12" t="s">
        <v>10224</v>
      </c>
      <c r="C5274" s="12" t="s">
        <v>10290</v>
      </c>
      <c r="D5274" s="13" t="s">
        <v>4931</v>
      </c>
      <c r="E5274" s="13" t="s">
        <v>4961</v>
      </c>
      <c r="F5274" s="13" t="s">
        <v>10288</v>
      </c>
      <c r="G5274" s="14" t="s">
        <v>4960</v>
      </c>
      <c r="H5274" s="14"/>
      <c r="I5274" s="14"/>
      <c r="J5274" s="14" t="s">
        <v>4924</v>
      </c>
      <c r="K5274" s="16">
        <v>7.68</v>
      </c>
    </row>
    <row r="5275" spans="1:11">
      <c r="A5275" s="12" t="s">
        <v>10223</v>
      </c>
      <c r="B5275" s="12" t="s">
        <v>10224</v>
      </c>
      <c r="C5275" s="12" t="s">
        <v>10290</v>
      </c>
      <c r="D5275" s="13" t="s">
        <v>4934</v>
      </c>
      <c r="E5275" s="13" t="s">
        <v>4998</v>
      </c>
      <c r="F5275" s="13" t="s">
        <v>10294</v>
      </c>
      <c r="G5275" s="14" t="s">
        <v>4921</v>
      </c>
      <c r="H5275" s="14" t="s">
        <v>4926</v>
      </c>
      <c r="I5275" s="14" t="s">
        <v>4927</v>
      </c>
      <c r="J5275" s="14" t="s">
        <v>4936</v>
      </c>
      <c r="K5275" s="16">
        <v>7.68</v>
      </c>
    </row>
    <row r="5276" spans="1:11">
      <c r="A5276" s="12" t="s">
        <v>10223</v>
      </c>
      <c r="B5276" s="12" t="s">
        <v>10224</v>
      </c>
      <c r="C5276" s="12" t="s">
        <v>10295</v>
      </c>
      <c r="D5276" s="13" t="s">
        <v>4918</v>
      </c>
      <c r="E5276" s="13" t="s">
        <v>4939</v>
      </c>
      <c r="F5276" s="13" t="s">
        <v>10296</v>
      </c>
      <c r="G5276" s="14" t="s">
        <v>4921</v>
      </c>
      <c r="H5276" s="14" t="s">
        <v>4938</v>
      </c>
      <c r="I5276" s="14" t="s">
        <v>4927</v>
      </c>
      <c r="J5276" s="14" t="s">
        <v>4924</v>
      </c>
      <c r="K5276" s="16">
        <v>24.9</v>
      </c>
    </row>
    <row r="5277" spans="1:11">
      <c r="A5277" s="12" t="s">
        <v>10223</v>
      </c>
      <c r="B5277" s="12" t="s">
        <v>10224</v>
      </c>
      <c r="C5277" s="12" t="s">
        <v>10295</v>
      </c>
      <c r="D5277" s="13" t="s">
        <v>4918</v>
      </c>
      <c r="E5277" s="13" t="s">
        <v>4943</v>
      </c>
      <c r="F5277" s="13" t="s">
        <v>10297</v>
      </c>
      <c r="G5277" s="14" t="s">
        <v>4921</v>
      </c>
      <c r="H5277" s="14" t="s">
        <v>4938</v>
      </c>
      <c r="I5277" s="14" t="s">
        <v>4927</v>
      </c>
      <c r="J5277" s="14" t="s">
        <v>4924</v>
      </c>
      <c r="K5277" s="16">
        <v>24.9</v>
      </c>
    </row>
    <row r="5278" spans="1:11">
      <c r="A5278" s="12" t="s">
        <v>10223</v>
      </c>
      <c r="B5278" s="12" t="s">
        <v>10224</v>
      </c>
      <c r="C5278" s="12" t="s">
        <v>10295</v>
      </c>
      <c r="D5278" s="13" t="s">
        <v>4931</v>
      </c>
      <c r="E5278" s="13" t="s">
        <v>4932</v>
      </c>
      <c r="F5278" s="13" t="s">
        <v>10298</v>
      </c>
      <c r="G5278" s="14" t="s">
        <v>4960</v>
      </c>
      <c r="H5278" s="14"/>
      <c r="I5278" s="14"/>
      <c r="J5278" s="14" t="s">
        <v>4924</v>
      </c>
      <c r="K5278" s="16">
        <v>24.9</v>
      </c>
    </row>
    <row r="5279" spans="1:11">
      <c r="A5279" s="12" t="s">
        <v>10223</v>
      </c>
      <c r="B5279" s="12" t="s">
        <v>10224</v>
      </c>
      <c r="C5279" s="12" t="s">
        <v>10295</v>
      </c>
      <c r="D5279" s="13" t="s">
        <v>4931</v>
      </c>
      <c r="E5279" s="13" t="s">
        <v>4932</v>
      </c>
      <c r="F5279" s="13" t="s">
        <v>10299</v>
      </c>
      <c r="G5279" s="14" t="s">
        <v>4960</v>
      </c>
      <c r="H5279" s="14"/>
      <c r="I5279" s="14"/>
      <c r="J5279" s="14" t="s">
        <v>4924</v>
      </c>
      <c r="K5279" s="16">
        <v>24.9</v>
      </c>
    </row>
    <row r="5280" spans="1:11">
      <c r="A5280" s="12" t="s">
        <v>10223</v>
      </c>
      <c r="B5280" s="12" t="s">
        <v>10224</v>
      </c>
      <c r="C5280" s="12" t="s">
        <v>10295</v>
      </c>
      <c r="D5280" s="13" t="s">
        <v>4934</v>
      </c>
      <c r="E5280" s="13" t="s">
        <v>4934</v>
      </c>
      <c r="F5280" s="13" t="s">
        <v>5047</v>
      </c>
      <c r="G5280" s="14" t="s">
        <v>4921</v>
      </c>
      <c r="H5280" s="14" t="s">
        <v>4926</v>
      </c>
      <c r="I5280" s="14" t="s">
        <v>4927</v>
      </c>
      <c r="J5280" s="14" t="s">
        <v>4936</v>
      </c>
      <c r="K5280" s="16">
        <v>24.9</v>
      </c>
    </row>
    <row r="5281" spans="1:11">
      <c r="A5281" s="12" t="s">
        <v>10223</v>
      </c>
      <c r="B5281" s="12" t="s">
        <v>10224</v>
      </c>
      <c r="C5281" s="12" t="s">
        <v>10300</v>
      </c>
      <c r="D5281" s="13" t="s">
        <v>4918</v>
      </c>
      <c r="E5281" s="13" t="s">
        <v>4919</v>
      </c>
      <c r="F5281" s="13" t="s">
        <v>10301</v>
      </c>
      <c r="G5281" s="14" t="s">
        <v>4921</v>
      </c>
      <c r="H5281" s="14" t="s">
        <v>5488</v>
      </c>
      <c r="I5281" s="14" t="s">
        <v>4949</v>
      </c>
      <c r="J5281" s="14" t="s">
        <v>4924</v>
      </c>
      <c r="K5281" s="16">
        <v>59.3</v>
      </c>
    </row>
    <row r="5282" spans="1:11">
      <c r="A5282" s="12" t="s">
        <v>10223</v>
      </c>
      <c r="B5282" s="12" t="s">
        <v>10224</v>
      </c>
      <c r="C5282" s="12" t="s">
        <v>10300</v>
      </c>
      <c r="D5282" s="13" t="s">
        <v>4918</v>
      </c>
      <c r="E5282" s="13" t="s">
        <v>4939</v>
      </c>
      <c r="F5282" s="13" t="s">
        <v>10234</v>
      </c>
      <c r="G5282" s="14" t="s">
        <v>4921</v>
      </c>
      <c r="H5282" s="14" t="s">
        <v>4926</v>
      </c>
      <c r="I5282" s="14" t="s">
        <v>4927</v>
      </c>
      <c r="J5282" s="14" t="s">
        <v>4924</v>
      </c>
      <c r="K5282" s="16">
        <v>59.3</v>
      </c>
    </row>
    <row r="5283" spans="1:11">
      <c r="A5283" s="12" t="s">
        <v>10223</v>
      </c>
      <c r="B5283" s="12" t="s">
        <v>10224</v>
      </c>
      <c r="C5283" s="12" t="s">
        <v>10300</v>
      </c>
      <c r="D5283" s="13" t="s">
        <v>4931</v>
      </c>
      <c r="E5283" s="13" t="s">
        <v>4932</v>
      </c>
      <c r="F5283" s="13" t="s">
        <v>10236</v>
      </c>
      <c r="G5283" s="14" t="s">
        <v>4921</v>
      </c>
      <c r="H5283" s="14" t="s">
        <v>4926</v>
      </c>
      <c r="I5283" s="14" t="s">
        <v>4927</v>
      </c>
      <c r="J5283" s="14" t="s">
        <v>4924</v>
      </c>
      <c r="K5283" s="16">
        <v>59.3</v>
      </c>
    </row>
    <row r="5284" spans="1:11">
      <c r="A5284" s="12" t="s">
        <v>10223</v>
      </c>
      <c r="B5284" s="12" t="s">
        <v>10224</v>
      </c>
      <c r="C5284" s="12" t="s">
        <v>10300</v>
      </c>
      <c r="D5284" s="13" t="s">
        <v>4934</v>
      </c>
      <c r="E5284" s="13" t="s">
        <v>4998</v>
      </c>
      <c r="F5284" s="13" t="s">
        <v>5151</v>
      </c>
      <c r="G5284" s="14" t="s">
        <v>4921</v>
      </c>
      <c r="H5284" s="14" t="s">
        <v>4926</v>
      </c>
      <c r="I5284" s="14" t="s">
        <v>4927</v>
      </c>
      <c r="J5284" s="14" t="s">
        <v>4936</v>
      </c>
      <c r="K5284" s="16">
        <v>59.3</v>
      </c>
    </row>
    <row r="5285" spans="1:11">
      <c r="A5285" s="12" t="s">
        <v>10223</v>
      </c>
      <c r="B5285" s="12" t="s">
        <v>10224</v>
      </c>
      <c r="C5285" s="12" t="s">
        <v>10300</v>
      </c>
      <c r="D5285" s="13" t="s">
        <v>4940</v>
      </c>
      <c r="E5285" s="13" t="s">
        <v>4941</v>
      </c>
      <c r="F5285" s="13" t="s">
        <v>10302</v>
      </c>
      <c r="G5285" s="14" t="s">
        <v>4960</v>
      </c>
      <c r="H5285" s="14"/>
      <c r="I5285" s="14"/>
      <c r="J5285" s="14" t="s">
        <v>4924</v>
      </c>
      <c r="K5285" s="16">
        <v>59.3</v>
      </c>
    </row>
    <row r="5286" spans="1:11">
      <c r="A5286" s="12" t="s">
        <v>10223</v>
      </c>
      <c r="B5286" s="12" t="s">
        <v>10224</v>
      </c>
      <c r="C5286" s="12" t="s">
        <v>10303</v>
      </c>
      <c r="D5286" s="13" t="s">
        <v>4918</v>
      </c>
      <c r="E5286" s="13" t="s">
        <v>4939</v>
      </c>
      <c r="F5286" s="13" t="s">
        <v>10304</v>
      </c>
      <c r="G5286" s="14" t="s">
        <v>4921</v>
      </c>
      <c r="H5286" s="14" t="s">
        <v>4938</v>
      </c>
      <c r="I5286" s="14" t="s">
        <v>4927</v>
      </c>
      <c r="J5286" s="14" t="s">
        <v>4924</v>
      </c>
      <c r="K5286" s="16">
        <v>17.48</v>
      </c>
    </row>
    <row r="5287" spans="1:11">
      <c r="A5287" s="12" t="s">
        <v>10223</v>
      </c>
      <c r="B5287" s="12" t="s">
        <v>10224</v>
      </c>
      <c r="C5287" s="12" t="s">
        <v>10303</v>
      </c>
      <c r="D5287" s="13" t="s">
        <v>4918</v>
      </c>
      <c r="E5287" s="13" t="s">
        <v>4943</v>
      </c>
      <c r="F5287" s="13" t="s">
        <v>10305</v>
      </c>
      <c r="G5287" s="14" t="s">
        <v>4921</v>
      </c>
      <c r="H5287" s="14" t="s">
        <v>4938</v>
      </c>
      <c r="I5287" s="14" t="s">
        <v>4927</v>
      </c>
      <c r="J5287" s="14" t="s">
        <v>4924</v>
      </c>
      <c r="K5287" s="16">
        <v>17.48</v>
      </c>
    </row>
    <row r="5288" spans="1:11">
      <c r="A5288" s="12" t="s">
        <v>10223</v>
      </c>
      <c r="B5288" s="12" t="s">
        <v>10224</v>
      </c>
      <c r="C5288" s="12" t="s">
        <v>10303</v>
      </c>
      <c r="D5288" s="13" t="s">
        <v>4931</v>
      </c>
      <c r="E5288" s="13" t="s">
        <v>4932</v>
      </c>
      <c r="F5288" s="13" t="s">
        <v>10306</v>
      </c>
      <c r="G5288" s="14" t="s">
        <v>4960</v>
      </c>
      <c r="H5288" s="14"/>
      <c r="I5288" s="14"/>
      <c r="J5288" s="14" t="s">
        <v>4924</v>
      </c>
      <c r="K5288" s="16">
        <v>17.48</v>
      </c>
    </row>
    <row r="5289" spans="1:11">
      <c r="A5289" s="12" t="s">
        <v>10223</v>
      </c>
      <c r="B5289" s="12" t="s">
        <v>10224</v>
      </c>
      <c r="C5289" s="12" t="s">
        <v>10303</v>
      </c>
      <c r="D5289" s="13" t="s">
        <v>4931</v>
      </c>
      <c r="E5289" s="13" t="s">
        <v>4961</v>
      </c>
      <c r="F5289" s="13" t="s">
        <v>10307</v>
      </c>
      <c r="G5289" s="14" t="s">
        <v>4960</v>
      </c>
      <c r="H5289" s="14"/>
      <c r="I5289" s="14"/>
      <c r="J5289" s="14" t="s">
        <v>4924</v>
      </c>
      <c r="K5289" s="16">
        <v>17.48</v>
      </c>
    </row>
    <row r="5290" spans="1:11">
      <c r="A5290" s="12" t="s">
        <v>10223</v>
      </c>
      <c r="B5290" s="12" t="s">
        <v>10224</v>
      </c>
      <c r="C5290" s="12" t="s">
        <v>10303</v>
      </c>
      <c r="D5290" s="13" t="s">
        <v>4934</v>
      </c>
      <c r="E5290" s="13" t="s">
        <v>4934</v>
      </c>
      <c r="F5290" s="13" t="s">
        <v>5151</v>
      </c>
      <c r="G5290" s="14" t="s">
        <v>4921</v>
      </c>
      <c r="H5290" s="14" t="s">
        <v>4926</v>
      </c>
      <c r="I5290" s="14" t="s">
        <v>4927</v>
      </c>
      <c r="J5290" s="14" t="s">
        <v>4936</v>
      </c>
      <c r="K5290" s="16">
        <v>17.48</v>
      </c>
    </row>
    <row r="5291" spans="1:11">
      <c r="A5291" s="12" t="s">
        <v>10223</v>
      </c>
      <c r="B5291" s="12" t="s">
        <v>10224</v>
      </c>
      <c r="C5291" s="12" t="s">
        <v>10308</v>
      </c>
      <c r="D5291" s="13" t="s">
        <v>4918</v>
      </c>
      <c r="E5291" s="13" t="s">
        <v>4919</v>
      </c>
      <c r="F5291" s="13" t="s">
        <v>10309</v>
      </c>
      <c r="G5291" s="14" t="s">
        <v>4921</v>
      </c>
      <c r="H5291" s="14" t="s">
        <v>4974</v>
      </c>
      <c r="I5291" s="14" t="s">
        <v>4947</v>
      </c>
      <c r="J5291" s="14" t="s">
        <v>4924</v>
      </c>
      <c r="K5291" s="16">
        <v>78.2728</v>
      </c>
    </row>
    <row r="5292" spans="1:11">
      <c r="A5292" s="12" t="s">
        <v>10223</v>
      </c>
      <c r="B5292" s="12" t="s">
        <v>10224</v>
      </c>
      <c r="C5292" s="12" t="s">
        <v>10308</v>
      </c>
      <c r="D5292" s="13" t="s">
        <v>4918</v>
      </c>
      <c r="E5292" s="13" t="s">
        <v>4919</v>
      </c>
      <c r="F5292" s="13" t="s">
        <v>10310</v>
      </c>
      <c r="G5292" s="14" t="s">
        <v>4921</v>
      </c>
      <c r="H5292" s="14" t="s">
        <v>4952</v>
      </c>
      <c r="I5292" s="14" t="s">
        <v>4927</v>
      </c>
      <c r="J5292" s="14" t="s">
        <v>4924</v>
      </c>
      <c r="K5292" s="16">
        <v>78.2728</v>
      </c>
    </row>
    <row r="5293" spans="1:11">
      <c r="A5293" s="12" t="s">
        <v>10223</v>
      </c>
      <c r="B5293" s="12" t="s">
        <v>10224</v>
      </c>
      <c r="C5293" s="12" t="s">
        <v>10308</v>
      </c>
      <c r="D5293" s="13" t="s">
        <v>4931</v>
      </c>
      <c r="E5293" s="13" t="s">
        <v>4932</v>
      </c>
      <c r="F5293" s="13" t="s">
        <v>10311</v>
      </c>
      <c r="G5293" s="14" t="s">
        <v>4921</v>
      </c>
      <c r="H5293" s="14" t="s">
        <v>4926</v>
      </c>
      <c r="I5293" s="14" t="s">
        <v>4927</v>
      </c>
      <c r="J5293" s="14" t="s">
        <v>4924</v>
      </c>
      <c r="K5293" s="16">
        <v>78.2728</v>
      </c>
    </row>
    <row r="5294" spans="1:11">
      <c r="A5294" s="12" t="s">
        <v>10223</v>
      </c>
      <c r="B5294" s="12" t="s">
        <v>10224</v>
      </c>
      <c r="C5294" s="12" t="s">
        <v>10308</v>
      </c>
      <c r="D5294" s="13" t="s">
        <v>4931</v>
      </c>
      <c r="E5294" s="13" t="s">
        <v>4932</v>
      </c>
      <c r="F5294" s="13" t="s">
        <v>10312</v>
      </c>
      <c r="G5294" s="14" t="s">
        <v>4921</v>
      </c>
      <c r="H5294" s="14" t="s">
        <v>4974</v>
      </c>
      <c r="I5294" s="14" t="s">
        <v>4947</v>
      </c>
      <c r="J5294" s="14" t="s">
        <v>4924</v>
      </c>
      <c r="K5294" s="16">
        <v>78.2728</v>
      </c>
    </row>
    <row r="5295" spans="1:11">
      <c r="A5295" s="12" t="s">
        <v>10223</v>
      </c>
      <c r="B5295" s="12" t="s">
        <v>10224</v>
      </c>
      <c r="C5295" s="12" t="s">
        <v>10308</v>
      </c>
      <c r="D5295" s="13" t="s">
        <v>4934</v>
      </c>
      <c r="E5295" s="13" t="s">
        <v>4998</v>
      </c>
      <c r="F5295" s="13" t="s">
        <v>10313</v>
      </c>
      <c r="G5295" s="14" t="s">
        <v>4921</v>
      </c>
      <c r="H5295" s="14" t="s">
        <v>4926</v>
      </c>
      <c r="I5295" s="14" t="s">
        <v>4927</v>
      </c>
      <c r="J5295" s="14" t="s">
        <v>4936</v>
      </c>
      <c r="K5295" s="16">
        <v>78.2728</v>
      </c>
    </row>
    <row r="5296" spans="1:11">
      <c r="A5296" s="12" t="s">
        <v>10223</v>
      </c>
      <c r="B5296" s="12" t="s">
        <v>10224</v>
      </c>
      <c r="C5296" s="12" t="s">
        <v>10314</v>
      </c>
      <c r="D5296" s="13" t="s">
        <v>4918</v>
      </c>
      <c r="E5296" s="13" t="s">
        <v>4919</v>
      </c>
      <c r="F5296" s="13" t="s">
        <v>10315</v>
      </c>
      <c r="G5296" s="14" t="s">
        <v>4921</v>
      </c>
      <c r="H5296" s="14" t="s">
        <v>4974</v>
      </c>
      <c r="I5296" s="14" t="s">
        <v>4949</v>
      </c>
      <c r="J5296" s="14" t="s">
        <v>4924</v>
      </c>
      <c r="K5296" s="16">
        <v>23</v>
      </c>
    </row>
    <row r="5297" spans="1:11">
      <c r="A5297" s="12" t="s">
        <v>10223</v>
      </c>
      <c r="B5297" s="12" t="s">
        <v>10224</v>
      </c>
      <c r="C5297" s="12" t="s">
        <v>10314</v>
      </c>
      <c r="D5297" s="13" t="s">
        <v>4918</v>
      </c>
      <c r="E5297" s="13" t="s">
        <v>4939</v>
      </c>
      <c r="F5297" s="13" t="s">
        <v>10316</v>
      </c>
      <c r="G5297" s="14" t="s">
        <v>4960</v>
      </c>
      <c r="H5297" s="14"/>
      <c r="I5297" s="14"/>
      <c r="J5297" s="14" t="s">
        <v>4924</v>
      </c>
      <c r="K5297" s="16">
        <v>23</v>
      </c>
    </row>
    <row r="5298" spans="1:11">
      <c r="A5298" s="12" t="s">
        <v>10223</v>
      </c>
      <c r="B5298" s="12" t="s">
        <v>10224</v>
      </c>
      <c r="C5298" s="12" t="s">
        <v>10314</v>
      </c>
      <c r="D5298" s="13" t="s">
        <v>4931</v>
      </c>
      <c r="E5298" s="13" t="s">
        <v>5089</v>
      </c>
      <c r="F5298" s="13" t="s">
        <v>10317</v>
      </c>
      <c r="G5298" s="14" t="s">
        <v>4960</v>
      </c>
      <c r="H5298" s="14"/>
      <c r="I5298" s="14"/>
      <c r="J5298" s="14" t="s">
        <v>4924</v>
      </c>
      <c r="K5298" s="16">
        <v>23</v>
      </c>
    </row>
    <row r="5299" spans="1:11">
      <c r="A5299" s="12" t="s">
        <v>10223</v>
      </c>
      <c r="B5299" s="12" t="s">
        <v>10224</v>
      </c>
      <c r="C5299" s="12" t="s">
        <v>10314</v>
      </c>
      <c r="D5299" s="13" t="s">
        <v>4931</v>
      </c>
      <c r="E5299" s="13" t="s">
        <v>4932</v>
      </c>
      <c r="F5299" s="13" t="s">
        <v>5747</v>
      </c>
      <c r="G5299" s="14" t="s">
        <v>4921</v>
      </c>
      <c r="H5299" s="14" t="s">
        <v>4938</v>
      </c>
      <c r="I5299" s="14" t="s">
        <v>5065</v>
      </c>
      <c r="J5299" s="14" t="s">
        <v>4924</v>
      </c>
      <c r="K5299" s="16">
        <v>23</v>
      </c>
    </row>
    <row r="5300" spans="1:11">
      <c r="A5300" s="12" t="s">
        <v>10223</v>
      </c>
      <c r="B5300" s="12" t="s">
        <v>10224</v>
      </c>
      <c r="C5300" s="12" t="s">
        <v>10314</v>
      </c>
      <c r="D5300" s="13" t="s">
        <v>4934</v>
      </c>
      <c r="E5300" s="13" t="s">
        <v>4998</v>
      </c>
      <c r="F5300" s="13" t="s">
        <v>5151</v>
      </c>
      <c r="G5300" s="14" t="s">
        <v>4921</v>
      </c>
      <c r="H5300" s="14" t="s">
        <v>4926</v>
      </c>
      <c r="I5300" s="14" t="s">
        <v>4927</v>
      </c>
      <c r="J5300" s="14" t="s">
        <v>4936</v>
      </c>
      <c r="K5300" s="16">
        <v>23</v>
      </c>
    </row>
    <row r="5301" spans="1:11">
      <c r="A5301" s="12" t="s">
        <v>10223</v>
      </c>
      <c r="B5301" s="12" t="s">
        <v>10224</v>
      </c>
      <c r="C5301" s="12" t="s">
        <v>10318</v>
      </c>
      <c r="D5301" s="13" t="s">
        <v>4918</v>
      </c>
      <c r="E5301" s="13" t="s">
        <v>4919</v>
      </c>
      <c r="F5301" s="13" t="s">
        <v>10319</v>
      </c>
      <c r="G5301" s="14" t="s">
        <v>4921</v>
      </c>
      <c r="H5301" s="14" t="s">
        <v>4936</v>
      </c>
      <c r="I5301" s="14" t="s">
        <v>5635</v>
      </c>
      <c r="J5301" s="14" t="s">
        <v>4924</v>
      </c>
      <c r="K5301" s="16">
        <v>136</v>
      </c>
    </row>
    <row r="5302" spans="1:11">
      <c r="A5302" s="12" t="s">
        <v>10223</v>
      </c>
      <c r="B5302" s="12" t="s">
        <v>10224</v>
      </c>
      <c r="C5302" s="12" t="s">
        <v>10318</v>
      </c>
      <c r="D5302" s="13" t="s">
        <v>4918</v>
      </c>
      <c r="E5302" s="13" t="s">
        <v>4919</v>
      </c>
      <c r="F5302" s="13" t="s">
        <v>10320</v>
      </c>
      <c r="G5302" s="14" t="s">
        <v>4921</v>
      </c>
      <c r="H5302" s="14" t="s">
        <v>4924</v>
      </c>
      <c r="I5302" s="14" t="s">
        <v>5065</v>
      </c>
      <c r="J5302" s="14" t="s">
        <v>4924</v>
      </c>
      <c r="K5302" s="16">
        <v>136</v>
      </c>
    </row>
    <row r="5303" spans="1:11">
      <c r="A5303" s="12" t="s">
        <v>10223</v>
      </c>
      <c r="B5303" s="12" t="s">
        <v>10224</v>
      </c>
      <c r="C5303" s="12" t="s">
        <v>10318</v>
      </c>
      <c r="D5303" s="13" t="s">
        <v>4931</v>
      </c>
      <c r="E5303" s="13" t="s">
        <v>4932</v>
      </c>
      <c r="F5303" s="13" t="s">
        <v>5747</v>
      </c>
      <c r="G5303" s="14" t="s">
        <v>4921</v>
      </c>
      <c r="H5303" s="14" t="s">
        <v>4938</v>
      </c>
      <c r="I5303" s="14" t="s">
        <v>5065</v>
      </c>
      <c r="J5303" s="14" t="s">
        <v>4924</v>
      </c>
      <c r="K5303" s="16">
        <v>136</v>
      </c>
    </row>
    <row r="5304" spans="1:11">
      <c r="A5304" s="12" t="s">
        <v>10223</v>
      </c>
      <c r="B5304" s="12" t="s">
        <v>10224</v>
      </c>
      <c r="C5304" s="12" t="s">
        <v>10318</v>
      </c>
      <c r="D5304" s="13" t="s">
        <v>4931</v>
      </c>
      <c r="E5304" s="13" t="s">
        <v>4932</v>
      </c>
      <c r="F5304" s="13" t="s">
        <v>10321</v>
      </c>
      <c r="G5304" s="14" t="s">
        <v>4960</v>
      </c>
      <c r="H5304" s="14"/>
      <c r="I5304" s="14"/>
      <c r="J5304" s="14" t="s">
        <v>4924</v>
      </c>
      <c r="K5304" s="16">
        <v>136</v>
      </c>
    </row>
    <row r="5305" spans="1:11">
      <c r="A5305" s="12" t="s">
        <v>10223</v>
      </c>
      <c r="B5305" s="12" t="s">
        <v>10224</v>
      </c>
      <c r="C5305" s="12" t="s">
        <v>10318</v>
      </c>
      <c r="D5305" s="13" t="s">
        <v>4934</v>
      </c>
      <c r="E5305" s="13" t="s">
        <v>4998</v>
      </c>
      <c r="F5305" s="13" t="s">
        <v>5151</v>
      </c>
      <c r="G5305" s="14" t="s">
        <v>4921</v>
      </c>
      <c r="H5305" s="14" t="s">
        <v>4926</v>
      </c>
      <c r="I5305" s="14" t="s">
        <v>4927</v>
      </c>
      <c r="J5305" s="14" t="s">
        <v>4936</v>
      </c>
      <c r="K5305" s="16">
        <v>136</v>
      </c>
    </row>
    <row r="5306" spans="1:11">
      <c r="A5306" s="12" t="s">
        <v>10223</v>
      </c>
      <c r="B5306" s="12" t="s">
        <v>10224</v>
      </c>
      <c r="C5306" s="12" t="s">
        <v>10322</v>
      </c>
      <c r="D5306" s="13" t="s">
        <v>4918</v>
      </c>
      <c r="E5306" s="13" t="s">
        <v>4939</v>
      </c>
      <c r="F5306" s="13" t="s">
        <v>10323</v>
      </c>
      <c r="G5306" s="14" t="s">
        <v>4921</v>
      </c>
      <c r="H5306" s="14" t="s">
        <v>4952</v>
      </c>
      <c r="I5306" s="14" t="s">
        <v>4927</v>
      </c>
      <c r="J5306" s="14" t="s">
        <v>4924</v>
      </c>
      <c r="K5306" s="16">
        <v>20.6</v>
      </c>
    </row>
    <row r="5307" spans="1:11">
      <c r="A5307" s="12" t="s">
        <v>10223</v>
      </c>
      <c r="B5307" s="12" t="s">
        <v>10224</v>
      </c>
      <c r="C5307" s="12" t="s">
        <v>10322</v>
      </c>
      <c r="D5307" s="13" t="s">
        <v>4918</v>
      </c>
      <c r="E5307" s="13" t="s">
        <v>4968</v>
      </c>
      <c r="F5307" s="13" t="s">
        <v>10324</v>
      </c>
      <c r="G5307" s="14" t="s">
        <v>4921</v>
      </c>
      <c r="H5307" s="14" t="s">
        <v>4952</v>
      </c>
      <c r="I5307" s="14" t="s">
        <v>4927</v>
      </c>
      <c r="J5307" s="14" t="s">
        <v>4924</v>
      </c>
      <c r="K5307" s="16">
        <v>20.6</v>
      </c>
    </row>
    <row r="5308" spans="1:11">
      <c r="A5308" s="12" t="s">
        <v>10223</v>
      </c>
      <c r="B5308" s="12" t="s">
        <v>10224</v>
      </c>
      <c r="C5308" s="12" t="s">
        <v>10322</v>
      </c>
      <c r="D5308" s="13" t="s">
        <v>4931</v>
      </c>
      <c r="E5308" s="13" t="s">
        <v>4932</v>
      </c>
      <c r="F5308" s="13" t="s">
        <v>10325</v>
      </c>
      <c r="G5308" s="14" t="s">
        <v>4921</v>
      </c>
      <c r="H5308" s="14" t="s">
        <v>4952</v>
      </c>
      <c r="I5308" s="14" t="s">
        <v>4927</v>
      </c>
      <c r="J5308" s="14" t="s">
        <v>4924</v>
      </c>
      <c r="K5308" s="16">
        <v>20.6</v>
      </c>
    </row>
    <row r="5309" spans="1:11">
      <c r="A5309" s="12" t="s">
        <v>10223</v>
      </c>
      <c r="B5309" s="12" t="s">
        <v>10224</v>
      </c>
      <c r="C5309" s="12" t="s">
        <v>10322</v>
      </c>
      <c r="D5309" s="13" t="s">
        <v>4931</v>
      </c>
      <c r="E5309" s="13" t="s">
        <v>4932</v>
      </c>
      <c r="F5309" s="13" t="s">
        <v>10326</v>
      </c>
      <c r="G5309" s="14" t="s">
        <v>4921</v>
      </c>
      <c r="H5309" s="14" t="s">
        <v>4952</v>
      </c>
      <c r="I5309" s="14" t="s">
        <v>4927</v>
      </c>
      <c r="J5309" s="14" t="s">
        <v>4924</v>
      </c>
      <c r="K5309" s="16">
        <v>20.6</v>
      </c>
    </row>
    <row r="5310" spans="1:11">
      <c r="A5310" s="12" t="s">
        <v>10223</v>
      </c>
      <c r="B5310" s="12" t="s">
        <v>10224</v>
      </c>
      <c r="C5310" s="12" t="s">
        <v>10322</v>
      </c>
      <c r="D5310" s="13" t="s">
        <v>4934</v>
      </c>
      <c r="E5310" s="13" t="s">
        <v>4998</v>
      </c>
      <c r="F5310" s="13" t="s">
        <v>5151</v>
      </c>
      <c r="G5310" s="14" t="s">
        <v>4921</v>
      </c>
      <c r="H5310" s="14" t="s">
        <v>4952</v>
      </c>
      <c r="I5310" s="14" t="s">
        <v>4927</v>
      </c>
      <c r="J5310" s="14" t="s">
        <v>4936</v>
      </c>
      <c r="K5310" s="16">
        <v>20.6</v>
      </c>
    </row>
    <row r="5311" spans="1:11">
      <c r="A5311" s="12" t="s">
        <v>10223</v>
      </c>
      <c r="B5311" s="12" t="s">
        <v>10224</v>
      </c>
      <c r="C5311" s="12" t="s">
        <v>10327</v>
      </c>
      <c r="D5311" s="13" t="s">
        <v>4918</v>
      </c>
      <c r="E5311" s="13" t="s">
        <v>4939</v>
      </c>
      <c r="F5311" s="13" t="s">
        <v>10328</v>
      </c>
      <c r="G5311" s="14" t="s">
        <v>4921</v>
      </c>
      <c r="H5311" s="14" t="s">
        <v>4926</v>
      </c>
      <c r="I5311" s="14" t="s">
        <v>4927</v>
      </c>
      <c r="J5311" s="14" t="s">
        <v>4924</v>
      </c>
      <c r="K5311" s="16">
        <v>82</v>
      </c>
    </row>
    <row r="5312" spans="1:11">
      <c r="A5312" s="12" t="s">
        <v>10223</v>
      </c>
      <c r="B5312" s="12" t="s">
        <v>10224</v>
      </c>
      <c r="C5312" s="12" t="s">
        <v>10327</v>
      </c>
      <c r="D5312" s="13" t="s">
        <v>4918</v>
      </c>
      <c r="E5312" s="13" t="s">
        <v>4943</v>
      </c>
      <c r="F5312" s="13" t="s">
        <v>10329</v>
      </c>
      <c r="G5312" s="14" t="s">
        <v>4921</v>
      </c>
      <c r="H5312" s="14" t="s">
        <v>4926</v>
      </c>
      <c r="I5312" s="14" t="s">
        <v>4927</v>
      </c>
      <c r="J5312" s="14" t="s">
        <v>4924</v>
      </c>
      <c r="K5312" s="16">
        <v>82</v>
      </c>
    </row>
    <row r="5313" spans="1:11">
      <c r="A5313" s="12" t="s">
        <v>10223</v>
      </c>
      <c r="B5313" s="12" t="s">
        <v>10224</v>
      </c>
      <c r="C5313" s="12" t="s">
        <v>10327</v>
      </c>
      <c r="D5313" s="13" t="s">
        <v>4931</v>
      </c>
      <c r="E5313" s="13" t="s">
        <v>4932</v>
      </c>
      <c r="F5313" s="13" t="s">
        <v>10330</v>
      </c>
      <c r="G5313" s="14" t="s">
        <v>4921</v>
      </c>
      <c r="H5313" s="14" t="s">
        <v>5324</v>
      </c>
      <c r="I5313" s="14" t="s">
        <v>4927</v>
      </c>
      <c r="J5313" s="14" t="s">
        <v>4924</v>
      </c>
      <c r="K5313" s="16">
        <v>82</v>
      </c>
    </row>
    <row r="5314" spans="1:11">
      <c r="A5314" s="12" t="s">
        <v>10223</v>
      </c>
      <c r="B5314" s="12" t="s">
        <v>10224</v>
      </c>
      <c r="C5314" s="12" t="s">
        <v>10327</v>
      </c>
      <c r="D5314" s="13" t="s">
        <v>4931</v>
      </c>
      <c r="E5314" s="13" t="s">
        <v>4932</v>
      </c>
      <c r="F5314" s="13" t="s">
        <v>10331</v>
      </c>
      <c r="G5314" s="14" t="s">
        <v>4960</v>
      </c>
      <c r="H5314" s="14"/>
      <c r="I5314" s="14"/>
      <c r="J5314" s="14" t="s">
        <v>4924</v>
      </c>
      <c r="K5314" s="16">
        <v>82</v>
      </c>
    </row>
    <row r="5315" spans="1:11">
      <c r="A5315" s="12" t="s">
        <v>10223</v>
      </c>
      <c r="B5315" s="12" t="s">
        <v>10224</v>
      </c>
      <c r="C5315" s="12" t="s">
        <v>10327</v>
      </c>
      <c r="D5315" s="13" t="s">
        <v>4934</v>
      </c>
      <c r="E5315" s="13" t="s">
        <v>4998</v>
      </c>
      <c r="F5315" s="13" t="s">
        <v>7641</v>
      </c>
      <c r="G5315" s="14" t="s">
        <v>4921</v>
      </c>
      <c r="H5315" s="14" t="s">
        <v>5324</v>
      </c>
      <c r="I5315" s="14" t="s">
        <v>4927</v>
      </c>
      <c r="J5315" s="14" t="s">
        <v>4936</v>
      </c>
      <c r="K5315" s="16">
        <v>82</v>
      </c>
    </row>
    <row r="5316" spans="1:11">
      <c r="A5316" s="12" t="s">
        <v>10223</v>
      </c>
      <c r="B5316" s="12" t="s">
        <v>10224</v>
      </c>
      <c r="C5316" s="12" t="s">
        <v>10332</v>
      </c>
      <c r="D5316" s="13" t="s">
        <v>4918</v>
      </c>
      <c r="E5316" s="13" t="s">
        <v>4939</v>
      </c>
      <c r="F5316" s="13" t="s">
        <v>10333</v>
      </c>
      <c r="G5316" s="14" t="s">
        <v>4921</v>
      </c>
      <c r="H5316" s="14" t="s">
        <v>4926</v>
      </c>
      <c r="I5316" s="14" t="s">
        <v>4927</v>
      </c>
      <c r="J5316" s="14" t="s">
        <v>4924</v>
      </c>
      <c r="K5316" s="16">
        <v>48.5</v>
      </c>
    </row>
    <row r="5317" spans="1:11">
      <c r="A5317" s="12" t="s">
        <v>10223</v>
      </c>
      <c r="B5317" s="12" t="s">
        <v>10224</v>
      </c>
      <c r="C5317" s="12" t="s">
        <v>10332</v>
      </c>
      <c r="D5317" s="13" t="s">
        <v>4918</v>
      </c>
      <c r="E5317" s="13" t="s">
        <v>4943</v>
      </c>
      <c r="F5317" s="13" t="s">
        <v>10334</v>
      </c>
      <c r="G5317" s="14" t="s">
        <v>4960</v>
      </c>
      <c r="H5317" s="14"/>
      <c r="I5317" s="14"/>
      <c r="J5317" s="14" t="s">
        <v>4924</v>
      </c>
      <c r="K5317" s="16">
        <v>48.5</v>
      </c>
    </row>
    <row r="5318" spans="1:11">
      <c r="A5318" s="12" t="s">
        <v>10223</v>
      </c>
      <c r="B5318" s="12" t="s">
        <v>10224</v>
      </c>
      <c r="C5318" s="12" t="s">
        <v>10332</v>
      </c>
      <c r="D5318" s="13" t="s">
        <v>4931</v>
      </c>
      <c r="E5318" s="13" t="s">
        <v>4932</v>
      </c>
      <c r="F5318" s="13" t="s">
        <v>10335</v>
      </c>
      <c r="G5318" s="14" t="s">
        <v>4921</v>
      </c>
      <c r="H5318" s="14" t="s">
        <v>4926</v>
      </c>
      <c r="I5318" s="14" t="s">
        <v>4927</v>
      </c>
      <c r="J5318" s="14" t="s">
        <v>4924</v>
      </c>
      <c r="K5318" s="16">
        <v>48.5</v>
      </c>
    </row>
    <row r="5319" spans="1:11">
      <c r="A5319" s="12" t="s">
        <v>10223</v>
      </c>
      <c r="B5319" s="12" t="s">
        <v>10224</v>
      </c>
      <c r="C5319" s="12" t="s">
        <v>10332</v>
      </c>
      <c r="D5319" s="13" t="s">
        <v>4931</v>
      </c>
      <c r="E5319" s="13" t="s">
        <v>4961</v>
      </c>
      <c r="F5319" s="13" t="s">
        <v>10336</v>
      </c>
      <c r="G5319" s="14" t="s">
        <v>4960</v>
      </c>
      <c r="H5319" s="14"/>
      <c r="I5319" s="14"/>
      <c r="J5319" s="14" t="s">
        <v>4924</v>
      </c>
      <c r="K5319" s="16">
        <v>48.5</v>
      </c>
    </row>
    <row r="5320" spans="1:11">
      <c r="A5320" s="12" t="s">
        <v>10223</v>
      </c>
      <c r="B5320" s="12" t="s">
        <v>10224</v>
      </c>
      <c r="C5320" s="12" t="s">
        <v>10332</v>
      </c>
      <c r="D5320" s="13" t="s">
        <v>4934</v>
      </c>
      <c r="E5320" s="13" t="s">
        <v>4998</v>
      </c>
      <c r="F5320" s="13" t="s">
        <v>10337</v>
      </c>
      <c r="G5320" s="14" t="s">
        <v>4921</v>
      </c>
      <c r="H5320" s="14" t="s">
        <v>4926</v>
      </c>
      <c r="I5320" s="14" t="s">
        <v>4927</v>
      </c>
      <c r="J5320" s="14" t="s">
        <v>4936</v>
      </c>
      <c r="K5320" s="16">
        <v>48.5</v>
      </c>
    </row>
    <row r="5321" spans="1:11">
      <c r="A5321" s="12" t="s">
        <v>10223</v>
      </c>
      <c r="B5321" s="12" t="s">
        <v>10224</v>
      </c>
      <c r="C5321" s="12" t="s">
        <v>10338</v>
      </c>
      <c r="D5321" s="13" t="s">
        <v>4918</v>
      </c>
      <c r="E5321" s="13" t="s">
        <v>4919</v>
      </c>
      <c r="F5321" s="13" t="s">
        <v>10339</v>
      </c>
      <c r="G5321" s="14" t="s">
        <v>4921</v>
      </c>
      <c r="H5321" s="14" t="s">
        <v>4974</v>
      </c>
      <c r="I5321" s="14" t="s">
        <v>4947</v>
      </c>
      <c r="J5321" s="14" t="s">
        <v>4924</v>
      </c>
      <c r="K5321" s="16">
        <v>4.875</v>
      </c>
    </row>
    <row r="5322" spans="1:11">
      <c r="A5322" s="12" t="s">
        <v>10223</v>
      </c>
      <c r="B5322" s="12" t="s">
        <v>10224</v>
      </c>
      <c r="C5322" s="12" t="s">
        <v>10338</v>
      </c>
      <c r="D5322" s="13" t="s">
        <v>4918</v>
      </c>
      <c r="E5322" s="13" t="s">
        <v>4919</v>
      </c>
      <c r="F5322" s="13" t="s">
        <v>10340</v>
      </c>
      <c r="G5322" s="14" t="s">
        <v>4921</v>
      </c>
      <c r="H5322" s="14" t="s">
        <v>4974</v>
      </c>
      <c r="I5322" s="14" t="s">
        <v>4947</v>
      </c>
      <c r="J5322" s="14" t="s">
        <v>4924</v>
      </c>
      <c r="K5322" s="16">
        <v>4.875</v>
      </c>
    </row>
    <row r="5323" spans="1:11">
      <c r="A5323" s="12" t="s">
        <v>10223</v>
      </c>
      <c r="B5323" s="12" t="s">
        <v>10224</v>
      </c>
      <c r="C5323" s="12" t="s">
        <v>10338</v>
      </c>
      <c r="D5323" s="13" t="s">
        <v>4931</v>
      </c>
      <c r="E5323" s="13" t="s">
        <v>4932</v>
      </c>
      <c r="F5323" s="13" t="s">
        <v>10341</v>
      </c>
      <c r="G5323" s="14" t="s">
        <v>4960</v>
      </c>
      <c r="H5323" s="14"/>
      <c r="I5323" s="14"/>
      <c r="J5323" s="14" t="s">
        <v>4924</v>
      </c>
      <c r="K5323" s="16">
        <v>4.875</v>
      </c>
    </row>
    <row r="5324" spans="1:11">
      <c r="A5324" s="12" t="s">
        <v>10223</v>
      </c>
      <c r="B5324" s="12" t="s">
        <v>10224</v>
      </c>
      <c r="C5324" s="12" t="s">
        <v>10338</v>
      </c>
      <c r="D5324" s="13" t="s">
        <v>4931</v>
      </c>
      <c r="E5324" s="13" t="s">
        <v>4932</v>
      </c>
      <c r="F5324" s="13" t="s">
        <v>10342</v>
      </c>
      <c r="G5324" s="14" t="s">
        <v>4960</v>
      </c>
      <c r="H5324" s="14"/>
      <c r="I5324" s="14"/>
      <c r="J5324" s="14" t="s">
        <v>4924</v>
      </c>
      <c r="K5324" s="16">
        <v>4.875</v>
      </c>
    </row>
    <row r="5325" spans="1:11">
      <c r="A5325" s="12" t="s">
        <v>10223</v>
      </c>
      <c r="B5325" s="12" t="s">
        <v>10224</v>
      </c>
      <c r="C5325" s="12" t="s">
        <v>10338</v>
      </c>
      <c r="D5325" s="13" t="s">
        <v>4934</v>
      </c>
      <c r="E5325" s="13" t="s">
        <v>4998</v>
      </c>
      <c r="F5325" s="13" t="s">
        <v>5151</v>
      </c>
      <c r="G5325" s="14" t="s">
        <v>4921</v>
      </c>
      <c r="H5325" s="14" t="s">
        <v>4926</v>
      </c>
      <c r="I5325" s="14" t="s">
        <v>4927</v>
      </c>
      <c r="J5325" s="14" t="s">
        <v>4936</v>
      </c>
      <c r="K5325" s="16">
        <v>4.875</v>
      </c>
    </row>
    <row r="5326" spans="1:11">
      <c r="A5326" s="12" t="s">
        <v>10223</v>
      </c>
      <c r="B5326" s="12" t="s">
        <v>10224</v>
      </c>
      <c r="C5326" s="12" t="s">
        <v>10343</v>
      </c>
      <c r="D5326" s="13" t="s">
        <v>4918</v>
      </c>
      <c r="E5326" s="13" t="s">
        <v>4939</v>
      </c>
      <c r="F5326" s="13" t="s">
        <v>10344</v>
      </c>
      <c r="G5326" s="14" t="s">
        <v>4921</v>
      </c>
      <c r="H5326" s="14" t="s">
        <v>4926</v>
      </c>
      <c r="I5326" s="14" t="s">
        <v>4927</v>
      </c>
      <c r="J5326" s="14" t="s">
        <v>4924</v>
      </c>
      <c r="K5326" s="16">
        <v>2</v>
      </c>
    </row>
    <row r="5327" spans="1:11">
      <c r="A5327" s="12" t="s">
        <v>10223</v>
      </c>
      <c r="B5327" s="12" t="s">
        <v>10224</v>
      </c>
      <c r="C5327" s="12" t="s">
        <v>10343</v>
      </c>
      <c r="D5327" s="13" t="s">
        <v>4918</v>
      </c>
      <c r="E5327" s="13" t="s">
        <v>4943</v>
      </c>
      <c r="F5327" s="13" t="s">
        <v>10345</v>
      </c>
      <c r="G5327" s="14" t="s">
        <v>4921</v>
      </c>
      <c r="H5327" s="14" t="s">
        <v>4926</v>
      </c>
      <c r="I5327" s="14" t="s">
        <v>4927</v>
      </c>
      <c r="J5327" s="14" t="s">
        <v>4924</v>
      </c>
      <c r="K5327" s="16">
        <v>2</v>
      </c>
    </row>
    <row r="5328" spans="1:11">
      <c r="A5328" s="12" t="s">
        <v>10223</v>
      </c>
      <c r="B5328" s="12" t="s">
        <v>10224</v>
      </c>
      <c r="C5328" s="12" t="s">
        <v>10343</v>
      </c>
      <c r="D5328" s="13" t="s">
        <v>4931</v>
      </c>
      <c r="E5328" s="13" t="s">
        <v>4932</v>
      </c>
      <c r="F5328" s="13" t="s">
        <v>7396</v>
      </c>
      <c r="G5328" s="14" t="s">
        <v>4921</v>
      </c>
      <c r="H5328" s="14" t="s">
        <v>4938</v>
      </c>
      <c r="I5328" s="14" t="s">
        <v>4947</v>
      </c>
      <c r="J5328" s="14" t="s">
        <v>4924</v>
      </c>
      <c r="K5328" s="16">
        <v>2</v>
      </c>
    </row>
    <row r="5329" spans="1:11">
      <c r="A5329" s="12" t="s">
        <v>10223</v>
      </c>
      <c r="B5329" s="12" t="s">
        <v>10224</v>
      </c>
      <c r="C5329" s="12" t="s">
        <v>10343</v>
      </c>
      <c r="D5329" s="13" t="s">
        <v>4931</v>
      </c>
      <c r="E5329" s="13" t="s">
        <v>4932</v>
      </c>
      <c r="F5329" s="13" t="s">
        <v>10346</v>
      </c>
      <c r="G5329" s="14" t="s">
        <v>4960</v>
      </c>
      <c r="H5329" s="14"/>
      <c r="I5329" s="14"/>
      <c r="J5329" s="14" t="s">
        <v>4924</v>
      </c>
      <c r="K5329" s="16">
        <v>2</v>
      </c>
    </row>
    <row r="5330" spans="1:11">
      <c r="A5330" s="12" t="s">
        <v>10223</v>
      </c>
      <c r="B5330" s="12" t="s">
        <v>10224</v>
      </c>
      <c r="C5330" s="12" t="s">
        <v>10343</v>
      </c>
      <c r="D5330" s="13" t="s">
        <v>4934</v>
      </c>
      <c r="E5330" s="13" t="s">
        <v>4998</v>
      </c>
      <c r="F5330" s="13" t="s">
        <v>5151</v>
      </c>
      <c r="G5330" s="14" t="s">
        <v>4921</v>
      </c>
      <c r="H5330" s="14" t="s">
        <v>4926</v>
      </c>
      <c r="I5330" s="14" t="s">
        <v>4927</v>
      </c>
      <c r="J5330" s="14" t="s">
        <v>4936</v>
      </c>
      <c r="K5330" s="16">
        <v>2</v>
      </c>
    </row>
    <row r="5331" spans="1:11">
      <c r="A5331" s="12" t="s">
        <v>10223</v>
      </c>
      <c r="B5331" s="12" t="s">
        <v>10224</v>
      </c>
      <c r="C5331" s="12" t="s">
        <v>10347</v>
      </c>
      <c r="D5331" s="13" t="s">
        <v>4918</v>
      </c>
      <c r="E5331" s="13" t="s">
        <v>4919</v>
      </c>
      <c r="F5331" s="13" t="s">
        <v>10348</v>
      </c>
      <c r="G5331" s="14" t="s">
        <v>4921</v>
      </c>
      <c r="H5331" s="14" t="s">
        <v>4936</v>
      </c>
      <c r="I5331" s="14" t="s">
        <v>4949</v>
      </c>
      <c r="J5331" s="14" t="s">
        <v>4924</v>
      </c>
      <c r="K5331" s="16">
        <v>22.4</v>
      </c>
    </row>
    <row r="5332" spans="1:11">
      <c r="A5332" s="12" t="s">
        <v>10223</v>
      </c>
      <c r="B5332" s="12" t="s">
        <v>10224</v>
      </c>
      <c r="C5332" s="12" t="s">
        <v>10347</v>
      </c>
      <c r="D5332" s="13" t="s">
        <v>4918</v>
      </c>
      <c r="E5332" s="13" t="s">
        <v>4943</v>
      </c>
      <c r="F5332" s="13" t="s">
        <v>10349</v>
      </c>
      <c r="G5332" s="14" t="s">
        <v>4921</v>
      </c>
      <c r="H5332" s="14" t="s">
        <v>4926</v>
      </c>
      <c r="I5332" s="14" t="s">
        <v>4927</v>
      </c>
      <c r="J5332" s="14" t="s">
        <v>4924</v>
      </c>
      <c r="K5332" s="16">
        <v>22.4</v>
      </c>
    </row>
    <row r="5333" spans="1:11">
      <c r="A5333" s="12" t="s">
        <v>10223</v>
      </c>
      <c r="B5333" s="12" t="s">
        <v>10224</v>
      </c>
      <c r="C5333" s="12" t="s">
        <v>10347</v>
      </c>
      <c r="D5333" s="13" t="s">
        <v>4931</v>
      </c>
      <c r="E5333" s="13" t="s">
        <v>4932</v>
      </c>
      <c r="F5333" s="13" t="s">
        <v>10350</v>
      </c>
      <c r="G5333" s="14" t="s">
        <v>4960</v>
      </c>
      <c r="H5333" s="14"/>
      <c r="I5333" s="14"/>
      <c r="J5333" s="14" t="s">
        <v>4924</v>
      </c>
      <c r="K5333" s="16">
        <v>22.4</v>
      </c>
    </row>
    <row r="5334" spans="1:11">
      <c r="A5334" s="12" t="s">
        <v>10223</v>
      </c>
      <c r="B5334" s="12" t="s">
        <v>10224</v>
      </c>
      <c r="C5334" s="12" t="s">
        <v>10347</v>
      </c>
      <c r="D5334" s="13" t="s">
        <v>4931</v>
      </c>
      <c r="E5334" s="13" t="s">
        <v>4932</v>
      </c>
      <c r="F5334" s="13" t="s">
        <v>10351</v>
      </c>
      <c r="G5334" s="14" t="s">
        <v>4960</v>
      </c>
      <c r="H5334" s="14"/>
      <c r="I5334" s="14"/>
      <c r="J5334" s="14" t="s">
        <v>4924</v>
      </c>
      <c r="K5334" s="16">
        <v>22.4</v>
      </c>
    </row>
    <row r="5335" spans="1:11">
      <c r="A5335" s="12" t="s">
        <v>10223</v>
      </c>
      <c r="B5335" s="12" t="s">
        <v>10224</v>
      </c>
      <c r="C5335" s="12" t="s">
        <v>10347</v>
      </c>
      <c r="D5335" s="13" t="s">
        <v>4934</v>
      </c>
      <c r="E5335" s="13" t="s">
        <v>4998</v>
      </c>
      <c r="F5335" s="13" t="s">
        <v>5151</v>
      </c>
      <c r="G5335" s="14" t="s">
        <v>4921</v>
      </c>
      <c r="H5335" s="14" t="s">
        <v>4926</v>
      </c>
      <c r="I5335" s="14" t="s">
        <v>4927</v>
      </c>
      <c r="J5335" s="14" t="s">
        <v>4936</v>
      </c>
      <c r="K5335" s="16">
        <v>22.4</v>
      </c>
    </row>
    <row r="5336" spans="1:11">
      <c r="A5336" s="12" t="s">
        <v>10223</v>
      </c>
      <c r="B5336" s="12" t="s">
        <v>10224</v>
      </c>
      <c r="C5336" s="12" t="s">
        <v>10352</v>
      </c>
      <c r="D5336" s="13" t="s">
        <v>4918</v>
      </c>
      <c r="E5336" s="13" t="s">
        <v>4939</v>
      </c>
      <c r="F5336" s="13" t="s">
        <v>10353</v>
      </c>
      <c r="G5336" s="14" t="s">
        <v>4960</v>
      </c>
      <c r="H5336" s="14"/>
      <c r="I5336" s="14"/>
      <c r="J5336" s="14" t="s">
        <v>4924</v>
      </c>
      <c r="K5336" s="16">
        <v>39.25</v>
      </c>
    </row>
    <row r="5337" spans="1:11">
      <c r="A5337" s="12" t="s">
        <v>10223</v>
      </c>
      <c r="B5337" s="12" t="s">
        <v>10224</v>
      </c>
      <c r="C5337" s="12" t="s">
        <v>10352</v>
      </c>
      <c r="D5337" s="13" t="s">
        <v>4918</v>
      </c>
      <c r="E5337" s="13" t="s">
        <v>4943</v>
      </c>
      <c r="F5337" s="13" t="s">
        <v>10354</v>
      </c>
      <c r="G5337" s="14" t="s">
        <v>4960</v>
      </c>
      <c r="H5337" s="14"/>
      <c r="I5337" s="14"/>
      <c r="J5337" s="14" t="s">
        <v>4924</v>
      </c>
      <c r="K5337" s="16">
        <v>39.25</v>
      </c>
    </row>
    <row r="5338" spans="1:11">
      <c r="A5338" s="12" t="s">
        <v>10223</v>
      </c>
      <c r="B5338" s="12" t="s">
        <v>10224</v>
      </c>
      <c r="C5338" s="12" t="s">
        <v>10352</v>
      </c>
      <c r="D5338" s="13" t="s">
        <v>4931</v>
      </c>
      <c r="E5338" s="13" t="s">
        <v>4932</v>
      </c>
      <c r="F5338" s="13" t="s">
        <v>10355</v>
      </c>
      <c r="G5338" s="14" t="s">
        <v>4960</v>
      </c>
      <c r="H5338" s="14"/>
      <c r="I5338" s="14"/>
      <c r="J5338" s="14" t="s">
        <v>4924</v>
      </c>
      <c r="K5338" s="16">
        <v>39.25</v>
      </c>
    </row>
    <row r="5339" spans="1:11">
      <c r="A5339" s="12" t="s">
        <v>10223</v>
      </c>
      <c r="B5339" s="12" t="s">
        <v>10224</v>
      </c>
      <c r="C5339" s="12" t="s">
        <v>10352</v>
      </c>
      <c r="D5339" s="13" t="s">
        <v>4931</v>
      </c>
      <c r="E5339" s="13" t="s">
        <v>4961</v>
      </c>
      <c r="F5339" s="13" t="s">
        <v>10356</v>
      </c>
      <c r="G5339" s="14" t="s">
        <v>4960</v>
      </c>
      <c r="H5339" s="14"/>
      <c r="I5339" s="14"/>
      <c r="J5339" s="14" t="s">
        <v>4924</v>
      </c>
      <c r="K5339" s="16">
        <v>39.25</v>
      </c>
    </row>
    <row r="5340" spans="1:11">
      <c r="A5340" s="12" t="s">
        <v>10223</v>
      </c>
      <c r="B5340" s="12" t="s">
        <v>10224</v>
      </c>
      <c r="C5340" s="12" t="s">
        <v>10352</v>
      </c>
      <c r="D5340" s="13" t="s">
        <v>4934</v>
      </c>
      <c r="E5340" s="13" t="s">
        <v>4934</v>
      </c>
      <c r="F5340" s="13" t="s">
        <v>10357</v>
      </c>
      <c r="G5340" s="14" t="s">
        <v>4921</v>
      </c>
      <c r="H5340" s="14" t="s">
        <v>4926</v>
      </c>
      <c r="I5340" s="14" t="s">
        <v>4927</v>
      </c>
      <c r="J5340" s="14" t="s">
        <v>4936</v>
      </c>
      <c r="K5340" s="16">
        <v>39.25</v>
      </c>
    </row>
    <row r="5341" spans="1:11">
      <c r="A5341" s="12" t="s">
        <v>10223</v>
      </c>
      <c r="B5341" s="12" t="s">
        <v>10358</v>
      </c>
      <c r="C5341" s="12" t="s">
        <v>10226</v>
      </c>
      <c r="D5341" s="13" t="s">
        <v>4918</v>
      </c>
      <c r="E5341" s="13" t="s">
        <v>4919</v>
      </c>
      <c r="F5341" s="13" t="s">
        <v>10359</v>
      </c>
      <c r="G5341" s="14" t="s">
        <v>4921</v>
      </c>
      <c r="H5341" s="14" t="s">
        <v>4988</v>
      </c>
      <c r="I5341" s="14" t="s">
        <v>4947</v>
      </c>
      <c r="J5341" s="14" t="s">
        <v>4956</v>
      </c>
      <c r="K5341" s="16">
        <v>17.5213</v>
      </c>
    </row>
    <row r="5342" spans="1:11">
      <c r="A5342" s="12" t="s">
        <v>10223</v>
      </c>
      <c r="B5342" s="12" t="s">
        <v>10358</v>
      </c>
      <c r="C5342" s="12" t="s">
        <v>10226</v>
      </c>
      <c r="D5342" s="13" t="s">
        <v>4918</v>
      </c>
      <c r="E5342" s="13" t="s">
        <v>4943</v>
      </c>
      <c r="F5342" s="13" t="s">
        <v>10360</v>
      </c>
      <c r="G5342" s="14" t="s">
        <v>4921</v>
      </c>
      <c r="H5342" s="14" t="s">
        <v>4926</v>
      </c>
      <c r="I5342" s="14" t="s">
        <v>4927</v>
      </c>
      <c r="J5342" s="14" t="s">
        <v>4924</v>
      </c>
      <c r="K5342" s="16">
        <v>17.5213</v>
      </c>
    </row>
    <row r="5343" spans="1:11">
      <c r="A5343" s="12" t="s">
        <v>10223</v>
      </c>
      <c r="B5343" s="12" t="s">
        <v>10358</v>
      </c>
      <c r="C5343" s="12" t="s">
        <v>10226</v>
      </c>
      <c r="D5343" s="13" t="s">
        <v>4931</v>
      </c>
      <c r="E5343" s="13" t="s">
        <v>4932</v>
      </c>
      <c r="F5343" s="13" t="s">
        <v>10361</v>
      </c>
      <c r="G5343" s="14" t="s">
        <v>4921</v>
      </c>
      <c r="H5343" s="14" t="s">
        <v>4924</v>
      </c>
      <c r="I5343" s="14" t="s">
        <v>5065</v>
      </c>
      <c r="J5343" s="14" t="s">
        <v>4936</v>
      </c>
      <c r="K5343" s="16">
        <v>17.5213</v>
      </c>
    </row>
    <row r="5344" spans="1:11">
      <c r="A5344" s="12" t="s">
        <v>10223</v>
      </c>
      <c r="B5344" s="12" t="s">
        <v>10358</v>
      </c>
      <c r="C5344" s="12" t="s">
        <v>10226</v>
      </c>
      <c r="D5344" s="13" t="s">
        <v>4931</v>
      </c>
      <c r="E5344" s="13" t="s">
        <v>4932</v>
      </c>
      <c r="F5344" s="13" t="s">
        <v>10362</v>
      </c>
      <c r="G5344" s="14" t="s">
        <v>4960</v>
      </c>
      <c r="H5344" s="14"/>
      <c r="I5344" s="14"/>
      <c r="J5344" s="14" t="s">
        <v>4936</v>
      </c>
      <c r="K5344" s="16">
        <v>17.5213</v>
      </c>
    </row>
    <row r="5345" spans="1:11">
      <c r="A5345" s="12" t="s">
        <v>10223</v>
      </c>
      <c r="B5345" s="12" t="s">
        <v>10358</v>
      </c>
      <c r="C5345" s="12" t="s">
        <v>10226</v>
      </c>
      <c r="D5345" s="13" t="s">
        <v>4931</v>
      </c>
      <c r="E5345" s="13" t="s">
        <v>4932</v>
      </c>
      <c r="F5345" s="13" t="s">
        <v>10363</v>
      </c>
      <c r="G5345" s="14" t="s">
        <v>4960</v>
      </c>
      <c r="H5345" s="14"/>
      <c r="I5345" s="14"/>
      <c r="J5345" s="14" t="s">
        <v>4924</v>
      </c>
      <c r="K5345" s="16">
        <v>17.5213</v>
      </c>
    </row>
    <row r="5346" spans="1:11">
      <c r="A5346" s="12" t="s">
        <v>10223</v>
      </c>
      <c r="B5346" s="12" t="s">
        <v>10358</v>
      </c>
      <c r="C5346" s="12" t="s">
        <v>10232</v>
      </c>
      <c r="D5346" s="13" t="s">
        <v>4918</v>
      </c>
      <c r="E5346" s="13" t="s">
        <v>4919</v>
      </c>
      <c r="F5346" s="13" t="s">
        <v>10364</v>
      </c>
      <c r="G5346" s="14" t="s">
        <v>4921</v>
      </c>
      <c r="H5346" s="14" t="s">
        <v>4924</v>
      </c>
      <c r="I5346" s="14" t="s">
        <v>4949</v>
      </c>
      <c r="J5346" s="14" t="s">
        <v>4956</v>
      </c>
      <c r="K5346" s="16">
        <v>27.4</v>
      </c>
    </row>
    <row r="5347" spans="1:11">
      <c r="A5347" s="12" t="s">
        <v>10223</v>
      </c>
      <c r="B5347" s="12" t="s">
        <v>10358</v>
      </c>
      <c r="C5347" s="12" t="s">
        <v>10232</v>
      </c>
      <c r="D5347" s="13" t="s">
        <v>4918</v>
      </c>
      <c r="E5347" s="13" t="s">
        <v>4943</v>
      </c>
      <c r="F5347" s="13" t="s">
        <v>10365</v>
      </c>
      <c r="G5347" s="14" t="s">
        <v>4921</v>
      </c>
      <c r="H5347" s="14" t="s">
        <v>4966</v>
      </c>
      <c r="I5347" s="14" t="s">
        <v>4949</v>
      </c>
      <c r="J5347" s="14" t="s">
        <v>4924</v>
      </c>
      <c r="K5347" s="16">
        <v>27.4</v>
      </c>
    </row>
    <row r="5348" spans="1:11">
      <c r="A5348" s="12" t="s">
        <v>10223</v>
      </c>
      <c r="B5348" s="12" t="s">
        <v>10358</v>
      </c>
      <c r="C5348" s="12" t="s">
        <v>10232</v>
      </c>
      <c r="D5348" s="13" t="s">
        <v>4931</v>
      </c>
      <c r="E5348" s="13" t="s">
        <v>4932</v>
      </c>
      <c r="F5348" s="13" t="s">
        <v>10366</v>
      </c>
      <c r="G5348" s="14" t="s">
        <v>4960</v>
      </c>
      <c r="H5348" s="14"/>
      <c r="I5348" s="14"/>
      <c r="J5348" s="14" t="s">
        <v>4924</v>
      </c>
      <c r="K5348" s="16">
        <v>27.4</v>
      </c>
    </row>
    <row r="5349" spans="1:11">
      <c r="A5349" s="12" t="s">
        <v>10223</v>
      </c>
      <c r="B5349" s="12" t="s">
        <v>10358</v>
      </c>
      <c r="C5349" s="12" t="s">
        <v>10232</v>
      </c>
      <c r="D5349" s="13" t="s">
        <v>4931</v>
      </c>
      <c r="E5349" s="13" t="s">
        <v>4932</v>
      </c>
      <c r="F5349" s="13" t="s">
        <v>10367</v>
      </c>
      <c r="G5349" s="14" t="s">
        <v>4960</v>
      </c>
      <c r="H5349" s="14"/>
      <c r="I5349" s="14"/>
      <c r="J5349" s="14" t="s">
        <v>4936</v>
      </c>
      <c r="K5349" s="16">
        <v>27.4</v>
      </c>
    </row>
    <row r="5350" spans="1:11">
      <c r="A5350" s="12" t="s">
        <v>10223</v>
      </c>
      <c r="B5350" s="12" t="s">
        <v>10358</v>
      </c>
      <c r="C5350" s="12" t="s">
        <v>10232</v>
      </c>
      <c r="D5350" s="13" t="s">
        <v>4934</v>
      </c>
      <c r="E5350" s="13" t="s">
        <v>4934</v>
      </c>
      <c r="F5350" s="13" t="s">
        <v>10368</v>
      </c>
      <c r="G5350" s="14" t="s">
        <v>4921</v>
      </c>
      <c r="H5350" s="14" t="s">
        <v>4926</v>
      </c>
      <c r="I5350" s="14" t="s">
        <v>4927</v>
      </c>
      <c r="J5350" s="14" t="s">
        <v>4936</v>
      </c>
      <c r="K5350" s="16">
        <v>27.4</v>
      </c>
    </row>
    <row r="5351" spans="1:11">
      <c r="A5351" s="12" t="s">
        <v>10223</v>
      </c>
      <c r="B5351" s="12" t="s">
        <v>10358</v>
      </c>
      <c r="C5351" s="12" t="s">
        <v>10369</v>
      </c>
      <c r="D5351" s="13"/>
      <c r="E5351" s="13"/>
      <c r="F5351" s="13"/>
      <c r="G5351" s="14"/>
      <c r="H5351" s="14"/>
      <c r="I5351" s="14"/>
      <c r="J5351" s="14"/>
      <c r="K5351" s="16">
        <v>0.22</v>
      </c>
    </row>
    <row r="5352" spans="1:11">
      <c r="A5352" s="12" t="s">
        <v>10223</v>
      </c>
      <c r="B5352" s="12" t="s">
        <v>10358</v>
      </c>
      <c r="C5352" s="12" t="s">
        <v>10370</v>
      </c>
      <c r="D5352" s="13"/>
      <c r="E5352" s="13"/>
      <c r="F5352" s="13"/>
      <c r="G5352" s="14"/>
      <c r="H5352" s="14"/>
      <c r="I5352" s="14"/>
      <c r="J5352" s="14"/>
      <c r="K5352" s="16">
        <v>1239.380224</v>
      </c>
    </row>
    <row r="5353" spans="1:11">
      <c r="A5353" s="12" t="s">
        <v>10223</v>
      </c>
      <c r="B5353" s="12" t="s">
        <v>10358</v>
      </c>
      <c r="C5353" s="12" t="s">
        <v>10371</v>
      </c>
      <c r="D5353" s="13"/>
      <c r="E5353" s="13"/>
      <c r="F5353" s="13"/>
      <c r="G5353" s="14"/>
      <c r="H5353" s="14"/>
      <c r="I5353" s="14"/>
      <c r="J5353" s="14"/>
      <c r="K5353" s="16">
        <v>0.105551</v>
      </c>
    </row>
    <row r="5354" spans="1:11">
      <c r="A5354" s="12" t="s">
        <v>10223</v>
      </c>
      <c r="B5354" s="12" t="s">
        <v>10358</v>
      </c>
      <c r="C5354" s="12" t="s">
        <v>10372</v>
      </c>
      <c r="D5354" s="13"/>
      <c r="E5354" s="13"/>
      <c r="F5354" s="13"/>
      <c r="G5354" s="14"/>
      <c r="H5354" s="14"/>
      <c r="I5354" s="14"/>
      <c r="J5354" s="14"/>
      <c r="K5354" s="16">
        <v>0.17</v>
      </c>
    </row>
    <row r="5355" spans="1:11">
      <c r="A5355" s="12" t="s">
        <v>10223</v>
      </c>
      <c r="B5355" s="12" t="s">
        <v>10358</v>
      </c>
      <c r="C5355" s="12" t="s">
        <v>10373</v>
      </c>
      <c r="D5355" s="13"/>
      <c r="E5355" s="13"/>
      <c r="F5355" s="13"/>
      <c r="G5355" s="14"/>
      <c r="H5355" s="14"/>
      <c r="I5355" s="14"/>
      <c r="J5355" s="14"/>
      <c r="K5355" s="16">
        <v>79.0157</v>
      </c>
    </row>
    <row r="5356" spans="1:11">
      <c r="A5356" s="12" t="s">
        <v>10223</v>
      </c>
      <c r="B5356" s="12" t="s">
        <v>10358</v>
      </c>
      <c r="C5356" s="12" t="s">
        <v>10374</v>
      </c>
      <c r="D5356" s="13"/>
      <c r="E5356" s="13"/>
      <c r="F5356" s="13"/>
      <c r="G5356" s="14"/>
      <c r="H5356" s="14"/>
      <c r="I5356" s="14"/>
      <c r="J5356" s="14"/>
      <c r="K5356" s="16">
        <v>6</v>
      </c>
    </row>
    <row r="5357" spans="1:11">
      <c r="A5357" s="12" t="s">
        <v>10223</v>
      </c>
      <c r="B5357" s="12" t="s">
        <v>10358</v>
      </c>
      <c r="C5357" s="12" t="s">
        <v>10375</v>
      </c>
      <c r="D5357" s="13"/>
      <c r="E5357" s="13"/>
      <c r="F5357" s="13"/>
      <c r="G5357" s="14"/>
      <c r="H5357" s="14"/>
      <c r="I5357" s="14"/>
      <c r="J5357" s="14"/>
      <c r="K5357" s="16">
        <v>4</v>
      </c>
    </row>
    <row r="5358" spans="1:11">
      <c r="A5358" s="12" t="s">
        <v>10223</v>
      </c>
      <c r="B5358" s="12" t="s">
        <v>10358</v>
      </c>
      <c r="C5358" s="12" t="s">
        <v>10244</v>
      </c>
      <c r="D5358" s="13"/>
      <c r="E5358" s="13"/>
      <c r="F5358" s="13"/>
      <c r="G5358" s="14"/>
      <c r="H5358" s="14"/>
      <c r="I5358" s="14"/>
      <c r="J5358" s="14"/>
      <c r="K5358" s="16">
        <v>7</v>
      </c>
    </row>
    <row r="5359" spans="1:11">
      <c r="A5359" s="12" t="s">
        <v>10223</v>
      </c>
      <c r="B5359" s="12" t="s">
        <v>10358</v>
      </c>
      <c r="C5359" s="12" t="s">
        <v>10352</v>
      </c>
      <c r="D5359" s="13" t="s">
        <v>4918</v>
      </c>
      <c r="E5359" s="13" t="s">
        <v>4939</v>
      </c>
      <c r="F5359" s="13" t="s">
        <v>10376</v>
      </c>
      <c r="G5359" s="14" t="s">
        <v>4921</v>
      </c>
      <c r="H5359" s="14" t="s">
        <v>4926</v>
      </c>
      <c r="I5359" s="14" t="s">
        <v>4927</v>
      </c>
      <c r="J5359" s="14" t="s">
        <v>4924</v>
      </c>
      <c r="K5359" s="16">
        <v>107</v>
      </c>
    </row>
    <row r="5360" spans="1:11">
      <c r="A5360" s="12" t="s">
        <v>10223</v>
      </c>
      <c r="B5360" s="12" t="s">
        <v>10358</v>
      </c>
      <c r="C5360" s="12" t="s">
        <v>10352</v>
      </c>
      <c r="D5360" s="13" t="s">
        <v>4918</v>
      </c>
      <c r="E5360" s="13" t="s">
        <v>4943</v>
      </c>
      <c r="F5360" s="13" t="s">
        <v>10377</v>
      </c>
      <c r="G5360" s="14" t="s">
        <v>4921</v>
      </c>
      <c r="H5360" s="14" t="s">
        <v>4924</v>
      </c>
      <c r="I5360" s="14" t="s">
        <v>5065</v>
      </c>
      <c r="J5360" s="14" t="s">
        <v>4956</v>
      </c>
      <c r="K5360" s="16">
        <v>107</v>
      </c>
    </row>
    <row r="5361" spans="1:11">
      <c r="A5361" s="12" t="s">
        <v>10223</v>
      </c>
      <c r="B5361" s="12" t="s">
        <v>10358</v>
      </c>
      <c r="C5361" s="12" t="s">
        <v>10352</v>
      </c>
      <c r="D5361" s="13" t="s">
        <v>4931</v>
      </c>
      <c r="E5361" s="13" t="s">
        <v>4932</v>
      </c>
      <c r="F5361" s="13" t="s">
        <v>10378</v>
      </c>
      <c r="G5361" s="14" t="s">
        <v>4921</v>
      </c>
      <c r="H5361" s="14" t="s">
        <v>4938</v>
      </c>
      <c r="I5361" s="14" t="s">
        <v>4927</v>
      </c>
      <c r="J5361" s="14" t="s">
        <v>4936</v>
      </c>
      <c r="K5361" s="16">
        <v>107</v>
      </c>
    </row>
    <row r="5362" spans="1:11">
      <c r="A5362" s="12" t="s">
        <v>10223</v>
      </c>
      <c r="B5362" s="12" t="s">
        <v>10358</v>
      </c>
      <c r="C5362" s="12" t="s">
        <v>10352</v>
      </c>
      <c r="D5362" s="13" t="s">
        <v>4931</v>
      </c>
      <c r="E5362" s="13" t="s">
        <v>4932</v>
      </c>
      <c r="F5362" s="13" t="s">
        <v>10379</v>
      </c>
      <c r="G5362" s="14" t="s">
        <v>4921</v>
      </c>
      <c r="H5362" s="14" t="s">
        <v>4926</v>
      </c>
      <c r="I5362" s="14" t="s">
        <v>4927</v>
      </c>
      <c r="J5362" s="14" t="s">
        <v>4924</v>
      </c>
      <c r="K5362" s="16">
        <v>107</v>
      </c>
    </row>
    <row r="5363" spans="1:11">
      <c r="A5363" s="12" t="s">
        <v>10223</v>
      </c>
      <c r="B5363" s="12" t="s">
        <v>10358</v>
      </c>
      <c r="C5363" s="12" t="s">
        <v>10352</v>
      </c>
      <c r="D5363" s="13" t="s">
        <v>4934</v>
      </c>
      <c r="E5363" s="13" t="s">
        <v>4934</v>
      </c>
      <c r="F5363" s="13" t="s">
        <v>5637</v>
      </c>
      <c r="G5363" s="14" t="s">
        <v>4921</v>
      </c>
      <c r="H5363" s="14" t="s">
        <v>4926</v>
      </c>
      <c r="I5363" s="14" t="s">
        <v>4927</v>
      </c>
      <c r="J5363" s="14" t="s">
        <v>4936</v>
      </c>
      <c r="K5363" s="16">
        <v>107</v>
      </c>
    </row>
    <row r="5364" spans="1:11">
      <c r="A5364" s="12" t="s">
        <v>10223</v>
      </c>
      <c r="B5364" s="12" t="s">
        <v>10358</v>
      </c>
      <c r="C5364" s="12" t="s">
        <v>10225</v>
      </c>
      <c r="D5364" s="13" t="s">
        <v>4918</v>
      </c>
      <c r="E5364" s="13" t="s">
        <v>4919</v>
      </c>
      <c r="F5364" s="13" t="s">
        <v>5424</v>
      </c>
      <c r="G5364" s="14" t="s">
        <v>4921</v>
      </c>
      <c r="H5364" s="14" t="s">
        <v>5110</v>
      </c>
      <c r="I5364" s="14" t="s">
        <v>5065</v>
      </c>
      <c r="J5364" s="14" t="s">
        <v>4956</v>
      </c>
      <c r="K5364" s="16">
        <v>25.2152</v>
      </c>
    </row>
    <row r="5365" spans="1:11">
      <c r="A5365" s="12" t="s">
        <v>10223</v>
      </c>
      <c r="B5365" s="12" t="s">
        <v>10358</v>
      </c>
      <c r="C5365" s="12" t="s">
        <v>10225</v>
      </c>
      <c r="D5365" s="13" t="s">
        <v>4918</v>
      </c>
      <c r="E5365" s="13" t="s">
        <v>4939</v>
      </c>
      <c r="F5365" s="13" t="s">
        <v>10380</v>
      </c>
      <c r="G5365" s="14" t="s">
        <v>4921</v>
      </c>
      <c r="H5365" s="14" t="s">
        <v>4926</v>
      </c>
      <c r="I5365" s="14" t="s">
        <v>4927</v>
      </c>
      <c r="J5365" s="14" t="s">
        <v>4924</v>
      </c>
      <c r="K5365" s="16">
        <v>25.2152</v>
      </c>
    </row>
    <row r="5366" spans="1:11">
      <c r="A5366" s="12" t="s">
        <v>10223</v>
      </c>
      <c r="B5366" s="12" t="s">
        <v>10358</v>
      </c>
      <c r="C5366" s="12" t="s">
        <v>10225</v>
      </c>
      <c r="D5366" s="13" t="s">
        <v>4931</v>
      </c>
      <c r="E5366" s="13" t="s">
        <v>4932</v>
      </c>
      <c r="F5366" s="13" t="s">
        <v>10378</v>
      </c>
      <c r="G5366" s="14" t="s">
        <v>4921</v>
      </c>
      <c r="H5366" s="14" t="s">
        <v>4938</v>
      </c>
      <c r="I5366" s="14" t="s">
        <v>4927</v>
      </c>
      <c r="J5366" s="14" t="s">
        <v>4936</v>
      </c>
      <c r="K5366" s="16">
        <v>25.2152</v>
      </c>
    </row>
    <row r="5367" spans="1:11">
      <c r="A5367" s="12" t="s">
        <v>10223</v>
      </c>
      <c r="B5367" s="12" t="s">
        <v>10358</v>
      </c>
      <c r="C5367" s="12" t="s">
        <v>10225</v>
      </c>
      <c r="D5367" s="13" t="s">
        <v>4931</v>
      </c>
      <c r="E5367" s="13" t="s">
        <v>4932</v>
      </c>
      <c r="F5367" s="13" t="s">
        <v>10381</v>
      </c>
      <c r="G5367" s="14" t="s">
        <v>4942</v>
      </c>
      <c r="H5367" s="14" t="s">
        <v>5110</v>
      </c>
      <c r="I5367" s="14" t="s">
        <v>4949</v>
      </c>
      <c r="J5367" s="14" t="s">
        <v>4924</v>
      </c>
      <c r="K5367" s="16">
        <v>25.2152</v>
      </c>
    </row>
    <row r="5368" spans="1:11">
      <c r="A5368" s="12" t="s">
        <v>10223</v>
      </c>
      <c r="B5368" s="12" t="s">
        <v>10358</v>
      </c>
      <c r="C5368" s="12" t="s">
        <v>10225</v>
      </c>
      <c r="D5368" s="13" t="s">
        <v>4934</v>
      </c>
      <c r="E5368" s="13" t="s">
        <v>4934</v>
      </c>
      <c r="F5368" s="13" t="s">
        <v>4999</v>
      </c>
      <c r="G5368" s="14" t="s">
        <v>4921</v>
      </c>
      <c r="H5368" s="14" t="s">
        <v>4926</v>
      </c>
      <c r="I5368" s="14" t="s">
        <v>4927</v>
      </c>
      <c r="J5368" s="14" t="s">
        <v>4936</v>
      </c>
      <c r="K5368" s="16">
        <v>25.2152</v>
      </c>
    </row>
    <row r="5369" spans="1:11">
      <c r="A5369" s="12" t="s">
        <v>10223</v>
      </c>
      <c r="B5369" s="12" t="s">
        <v>10358</v>
      </c>
      <c r="C5369" s="12" t="s">
        <v>10256</v>
      </c>
      <c r="D5369" s="13" t="s">
        <v>4918</v>
      </c>
      <c r="E5369" s="13" t="s">
        <v>4919</v>
      </c>
      <c r="F5369" s="13" t="s">
        <v>10382</v>
      </c>
      <c r="G5369" s="14" t="s">
        <v>4921</v>
      </c>
      <c r="H5369" s="14" t="s">
        <v>6252</v>
      </c>
      <c r="I5369" s="14" t="s">
        <v>4949</v>
      </c>
      <c r="J5369" s="14" t="s">
        <v>4956</v>
      </c>
      <c r="K5369" s="16">
        <v>868.824</v>
      </c>
    </row>
    <row r="5370" spans="1:11">
      <c r="A5370" s="12" t="s">
        <v>10223</v>
      </c>
      <c r="B5370" s="12" t="s">
        <v>10358</v>
      </c>
      <c r="C5370" s="12" t="s">
        <v>10256</v>
      </c>
      <c r="D5370" s="13" t="s">
        <v>4918</v>
      </c>
      <c r="E5370" s="13" t="s">
        <v>4943</v>
      </c>
      <c r="F5370" s="13" t="s">
        <v>10383</v>
      </c>
      <c r="G5370" s="14" t="s">
        <v>4921</v>
      </c>
      <c r="H5370" s="14" t="s">
        <v>4938</v>
      </c>
      <c r="I5370" s="14" t="s">
        <v>4927</v>
      </c>
      <c r="J5370" s="14" t="s">
        <v>4924</v>
      </c>
      <c r="K5370" s="16">
        <v>868.824</v>
      </c>
    </row>
    <row r="5371" spans="1:11">
      <c r="A5371" s="12" t="s">
        <v>10223</v>
      </c>
      <c r="B5371" s="12" t="s">
        <v>10358</v>
      </c>
      <c r="C5371" s="12" t="s">
        <v>10256</v>
      </c>
      <c r="D5371" s="13" t="s">
        <v>4918</v>
      </c>
      <c r="E5371" s="13" t="s">
        <v>4943</v>
      </c>
      <c r="F5371" s="13" t="s">
        <v>10384</v>
      </c>
      <c r="G5371" s="14" t="s">
        <v>4921</v>
      </c>
      <c r="H5371" s="14" t="s">
        <v>4938</v>
      </c>
      <c r="I5371" s="14" t="s">
        <v>4927</v>
      </c>
      <c r="J5371" s="14" t="s">
        <v>4936</v>
      </c>
      <c r="K5371" s="16">
        <v>868.824</v>
      </c>
    </row>
    <row r="5372" spans="1:11">
      <c r="A5372" s="12" t="s">
        <v>10223</v>
      </c>
      <c r="B5372" s="12" t="s">
        <v>10358</v>
      </c>
      <c r="C5372" s="12" t="s">
        <v>10256</v>
      </c>
      <c r="D5372" s="13" t="s">
        <v>4931</v>
      </c>
      <c r="E5372" s="13" t="s">
        <v>4932</v>
      </c>
      <c r="F5372" s="13" t="s">
        <v>10385</v>
      </c>
      <c r="G5372" s="14" t="s">
        <v>4921</v>
      </c>
      <c r="H5372" s="14" t="s">
        <v>4926</v>
      </c>
      <c r="I5372" s="14" t="s">
        <v>4927</v>
      </c>
      <c r="J5372" s="14" t="s">
        <v>4924</v>
      </c>
      <c r="K5372" s="16">
        <v>868.824</v>
      </c>
    </row>
    <row r="5373" spans="1:11">
      <c r="A5373" s="12" t="s">
        <v>10223</v>
      </c>
      <c r="B5373" s="12" t="s">
        <v>10358</v>
      </c>
      <c r="C5373" s="12" t="s">
        <v>10256</v>
      </c>
      <c r="D5373" s="13" t="s">
        <v>4931</v>
      </c>
      <c r="E5373" s="13" t="s">
        <v>4932</v>
      </c>
      <c r="F5373" s="13" t="s">
        <v>10386</v>
      </c>
      <c r="G5373" s="14" t="s">
        <v>4921</v>
      </c>
      <c r="H5373" s="14" t="s">
        <v>4926</v>
      </c>
      <c r="I5373" s="14" t="s">
        <v>4927</v>
      </c>
      <c r="J5373" s="14" t="s">
        <v>4936</v>
      </c>
      <c r="K5373" s="16">
        <v>868.824</v>
      </c>
    </row>
    <row r="5374" spans="1:11">
      <c r="A5374" s="12" t="s">
        <v>10223</v>
      </c>
      <c r="B5374" s="12" t="s">
        <v>10358</v>
      </c>
      <c r="C5374" s="12" t="s">
        <v>10262</v>
      </c>
      <c r="D5374" s="13" t="s">
        <v>4918</v>
      </c>
      <c r="E5374" s="13" t="s">
        <v>4919</v>
      </c>
      <c r="F5374" s="13" t="s">
        <v>10387</v>
      </c>
      <c r="G5374" s="14" t="s">
        <v>4921</v>
      </c>
      <c r="H5374" s="14" t="s">
        <v>4924</v>
      </c>
      <c r="I5374" s="14" t="s">
        <v>4949</v>
      </c>
      <c r="J5374" s="14" t="s">
        <v>4958</v>
      </c>
      <c r="K5374" s="16">
        <v>216.5333</v>
      </c>
    </row>
    <row r="5375" spans="1:11">
      <c r="A5375" s="12" t="s">
        <v>10223</v>
      </c>
      <c r="B5375" s="12" t="s">
        <v>10358</v>
      </c>
      <c r="C5375" s="12" t="s">
        <v>10262</v>
      </c>
      <c r="D5375" s="13" t="s">
        <v>4918</v>
      </c>
      <c r="E5375" s="13" t="s">
        <v>4919</v>
      </c>
      <c r="F5375" s="13" t="s">
        <v>10388</v>
      </c>
      <c r="G5375" s="14" t="s">
        <v>4921</v>
      </c>
      <c r="H5375" s="14" t="s">
        <v>10389</v>
      </c>
      <c r="I5375" s="14" t="s">
        <v>4949</v>
      </c>
      <c r="J5375" s="14" t="s">
        <v>5221</v>
      </c>
      <c r="K5375" s="16">
        <v>216.5333</v>
      </c>
    </row>
    <row r="5376" spans="1:11">
      <c r="A5376" s="12" t="s">
        <v>10223</v>
      </c>
      <c r="B5376" s="12" t="s">
        <v>10358</v>
      </c>
      <c r="C5376" s="12" t="s">
        <v>10262</v>
      </c>
      <c r="D5376" s="13" t="s">
        <v>4931</v>
      </c>
      <c r="E5376" s="13" t="s">
        <v>4932</v>
      </c>
      <c r="F5376" s="13" t="s">
        <v>10390</v>
      </c>
      <c r="G5376" s="14" t="s">
        <v>4960</v>
      </c>
      <c r="H5376" s="14"/>
      <c r="I5376" s="14" t="s">
        <v>4927</v>
      </c>
      <c r="J5376" s="14" t="s">
        <v>4936</v>
      </c>
      <c r="K5376" s="16">
        <v>216.5333</v>
      </c>
    </row>
    <row r="5377" spans="1:11">
      <c r="A5377" s="12" t="s">
        <v>10223</v>
      </c>
      <c r="B5377" s="12" t="s">
        <v>10358</v>
      </c>
      <c r="C5377" s="12" t="s">
        <v>10262</v>
      </c>
      <c r="D5377" s="13" t="s">
        <v>4931</v>
      </c>
      <c r="E5377" s="13" t="s">
        <v>4932</v>
      </c>
      <c r="F5377" s="13" t="s">
        <v>10391</v>
      </c>
      <c r="G5377" s="14" t="s">
        <v>4960</v>
      </c>
      <c r="H5377" s="14"/>
      <c r="I5377" s="14" t="s">
        <v>4927</v>
      </c>
      <c r="J5377" s="14" t="s">
        <v>5221</v>
      </c>
      <c r="K5377" s="16">
        <v>216.5333</v>
      </c>
    </row>
    <row r="5378" spans="1:11">
      <c r="A5378" s="12" t="s">
        <v>10223</v>
      </c>
      <c r="B5378" s="12" t="s">
        <v>10358</v>
      </c>
      <c r="C5378" s="12" t="s">
        <v>10262</v>
      </c>
      <c r="D5378" s="13" t="s">
        <v>4934</v>
      </c>
      <c r="E5378" s="13" t="s">
        <v>4934</v>
      </c>
      <c r="F5378" s="13" t="s">
        <v>4999</v>
      </c>
      <c r="G5378" s="14" t="s">
        <v>4921</v>
      </c>
      <c r="H5378" s="14" t="s">
        <v>5891</v>
      </c>
      <c r="I5378" s="14" t="s">
        <v>4927</v>
      </c>
      <c r="J5378" s="14" t="s">
        <v>4936</v>
      </c>
      <c r="K5378" s="16">
        <v>216.5333</v>
      </c>
    </row>
    <row r="5379" spans="1:11">
      <c r="A5379" s="12" t="s">
        <v>10223</v>
      </c>
      <c r="B5379" s="12" t="s">
        <v>10358</v>
      </c>
      <c r="C5379" s="12" t="s">
        <v>10267</v>
      </c>
      <c r="D5379" s="13" t="s">
        <v>4918</v>
      </c>
      <c r="E5379" s="13" t="s">
        <v>4919</v>
      </c>
      <c r="F5379" s="13" t="s">
        <v>10392</v>
      </c>
      <c r="G5379" s="14" t="s">
        <v>4921</v>
      </c>
      <c r="H5379" s="14" t="s">
        <v>4924</v>
      </c>
      <c r="I5379" s="14" t="s">
        <v>4949</v>
      </c>
      <c r="J5379" s="14" t="s">
        <v>4924</v>
      </c>
      <c r="K5379" s="16">
        <v>19.34</v>
      </c>
    </row>
    <row r="5380" spans="1:11">
      <c r="A5380" s="12" t="s">
        <v>10223</v>
      </c>
      <c r="B5380" s="12" t="s">
        <v>10358</v>
      </c>
      <c r="C5380" s="12" t="s">
        <v>10267</v>
      </c>
      <c r="D5380" s="13" t="s">
        <v>4918</v>
      </c>
      <c r="E5380" s="13" t="s">
        <v>4919</v>
      </c>
      <c r="F5380" s="13" t="s">
        <v>10393</v>
      </c>
      <c r="G5380" s="14" t="s">
        <v>4921</v>
      </c>
      <c r="H5380" s="14" t="s">
        <v>4938</v>
      </c>
      <c r="I5380" s="14" t="s">
        <v>4927</v>
      </c>
      <c r="J5380" s="14" t="s">
        <v>4956</v>
      </c>
      <c r="K5380" s="16">
        <v>19.34</v>
      </c>
    </row>
    <row r="5381" spans="1:11">
      <c r="A5381" s="12" t="s">
        <v>10223</v>
      </c>
      <c r="B5381" s="12" t="s">
        <v>10358</v>
      </c>
      <c r="C5381" s="12" t="s">
        <v>10267</v>
      </c>
      <c r="D5381" s="13" t="s">
        <v>4931</v>
      </c>
      <c r="E5381" s="13" t="s">
        <v>4932</v>
      </c>
      <c r="F5381" s="13" t="s">
        <v>10378</v>
      </c>
      <c r="G5381" s="14" t="s">
        <v>4921</v>
      </c>
      <c r="H5381" s="14" t="s">
        <v>4938</v>
      </c>
      <c r="I5381" s="14" t="s">
        <v>4927</v>
      </c>
      <c r="J5381" s="14" t="s">
        <v>4924</v>
      </c>
      <c r="K5381" s="16">
        <v>19.34</v>
      </c>
    </row>
    <row r="5382" spans="1:11">
      <c r="A5382" s="12" t="s">
        <v>10223</v>
      </c>
      <c r="B5382" s="12" t="s">
        <v>10358</v>
      </c>
      <c r="C5382" s="12" t="s">
        <v>10267</v>
      </c>
      <c r="D5382" s="13" t="s">
        <v>4931</v>
      </c>
      <c r="E5382" s="13" t="s">
        <v>4932</v>
      </c>
      <c r="F5382" s="13" t="s">
        <v>10394</v>
      </c>
      <c r="G5382" s="14" t="s">
        <v>4960</v>
      </c>
      <c r="H5382" s="14"/>
      <c r="I5382" s="14"/>
      <c r="J5382" s="14" t="s">
        <v>4936</v>
      </c>
      <c r="K5382" s="16">
        <v>19.34</v>
      </c>
    </row>
    <row r="5383" spans="1:11">
      <c r="A5383" s="12" t="s">
        <v>10223</v>
      </c>
      <c r="B5383" s="12" t="s">
        <v>10358</v>
      </c>
      <c r="C5383" s="12" t="s">
        <v>10267</v>
      </c>
      <c r="D5383" s="13" t="s">
        <v>4934</v>
      </c>
      <c r="E5383" s="13" t="s">
        <v>4934</v>
      </c>
      <c r="F5383" s="13" t="s">
        <v>5637</v>
      </c>
      <c r="G5383" s="14" t="s">
        <v>4921</v>
      </c>
      <c r="H5383" s="14" t="s">
        <v>4926</v>
      </c>
      <c r="I5383" s="14" t="s">
        <v>4927</v>
      </c>
      <c r="J5383" s="14" t="s">
        <v>4936</v>
      </c>
      <c r="K5383" s="16">
        <v>19.34</v>
      </c>
    </row>
    <row r="5384" spans="1:11">
      <c r="A5384" s="12" t="s">
        <v>10223</v>
      </c>
      <c r="B5384" s="12" t="s">
        <v>10358</v>
      </c>
      <c r="C5384" s="12" t="s">
        <v>10273</v>
      </c>
      <c r="D5384" s="13" t="s">
        <v>4918</v>
      </c>
      <c r="E5384" s="13" t="s">
        <v>4919</v>
      </c>
      <c r="F5384" s="13" t="s">
        <v>10392</v>
      </c>
      <c r="G5384" s="14" t="s">
        <v>4921</v>
      </c>
      <c r="H5384" s="14" t="s">
        <v>4924</v>
      </c>
      <c r="I5384" s="14" t="s">
        <v>4949</v>
      </c>
      <c r="J5384" s="14" t="s">
        <v>4936</v>
      </c>
      <c r="K5384" s="16">
        <v>12.858</v>
      </c>
    </row>
    <row r="5385" spans="1:11">
      <c r="A5385" s="12" t="s">
        <v>10223</v>
      </c>
      <c r="B5385" s="12" t="s">
        <v>10358</v>
      </c>
      <c r="C5385" s="12" t="s">
        <v>10273</v>
      </c>
      <c r="D5385" s="13" t="s">
        <v>4918</v>
      </c>
      <c r="E5385" s="13" t="s">
        <v>4919</v>
      </c>
      <c r="F5385" s="13" t="s">
        <v>10393</v>
      </c>
      <c r="G5385" s="14" t="s">
        <v>4921</v>
      </c>
      <c r="H5385" s="14" t="s">
        <v>4938</v>
      </c>
      <c r="I5385" s="14" t="s">
        <v>4927</v>
      </c>
      <c r="J5385" s="14" t="s">
        <v>4956</v>
      </c>
      <c r="K5385" s="16">
        <v>12.858</v>
      </c>
    </row>
    <row r="5386" spans="1:11">
      <c r="A5386" s="12" t="s">
        <v>10223</v>
      </c>
      <c r="B5386" s="12" t="s">
        <v>10358</v>
      </c>
      <c r="C5386" s="12" t="s">
        <v>10273</v>
      </c>
      <c r="D5386" s="13" t="s">
        <v>4918</v>
      </c>
      <c r="E5386" s="13" t="s">
        <v>4943</v>
      </c>
      <c r="F5386" s="13" t="s">
        <v>10378</v>
      </c>
      <c r="G5386" s="14" t="s">
        <v>4921</v>
      </c>
      <c r="H5386" s="14" t="s">
        <v>4938</v>
      </c>
      <c r="I5386" s="14" t="s">
        <v>4927</v>
      </c>
      <c r="J5386" s="14" t="s">
        <v>4924</v>
      </c>
      <c r="K5386" s="16">
        <v>12.858</v>
      </c>
    </row>
    <row r="5387" spans="1:11">
      <c r="A5387" s="12" t="s">
        <v>10223</v>
      </c>
      <c r="B5387" s="12" t="s">
        <v>10358</v>
      </c>
      <c r="C5387" s="12" t="s">
        <v>10273</v>
      </c>
      <c r="D5387" s="13" t="s">
        <v>4931</v>
      </c>
      <c r="E5387" s="13" t="s">
        <v>4932</v>
      </c>
      <c r="F5387" s="13" t="s">
        <v>7756</v>
      </c>
      <c r="G5387" s="14" t="s">
        <v>4960</v>
      </c>
      <c r="H5387" s="14"/>
      <c r="I5387" s="14"/>
      <c r="J5387" s="14" t="s">
        <v>4924</v>
      </c>
      <c r="K5387" s="16">
        <v>12.858</v>
      </c>
    </row>
    <row r="5388" spans="1:11">
      <c r="A5388" s="12" t="s">
        <v>10223</v>
      </c>
      <c r="B5388" s="12" t="s">
        <v>10358</v>
      </c>
      <c r="C5388" s="12" t="s">
        <v>10273</v>
      </c>
      <c r="D5388" s="13" t="s">
        <v>4934</v>
      </c>
      <c r="E5388" s="13" t="s">
        <v>4998</v>
      </c>
      <c r="F5388" s="13" t="s">
        <v>5637</v>
      </c>
      <c r="G5388" s="14" t="s">
        <v>4921</v>
      </c>
      <c r="H5388" s="14" t="s">
        <v>4926</v>
      </c>
      <c r="I5388" s="14" t="s">
        <v>4927</v>
      </c>
      <c r="J5388" s="14" t="s">
        <v>4936</v>
      </c>
      <c r="K5388" s="16">
        <v>12.858</v>
      </c>
    </row>
    <row r="5389" spans="1:11">
      <c r="A5389" s="12" t="s">
        <v>10223</v>
      </c>
      <c r="B5389" s="12" t="s">
        <v>10358</v>
      </c>
      <c r="C5389" s="12" t="s">
        <v>10279</v>
      </c>
      <c r="D5389" s="13" t="s">
        <v>4918</v>
      </c>
      <c r="E5389" s="13" t="s">
        <v>4919</v>
      </c>
      <c r="F5389" s="13" t="s">
        <v>10395</v>
      </c>
      <c r="G5389" s="14" t="s">
        <v>4921</v>
      </c>
      <c r="H5389" s="14" t="s">
        <v>5110</v>
      </c>
      <c r="I5389" s="14" t="s">
        <v>4949</v>
      </c>
      <c r="J5389" s="14" t="s">
        <v>4936</v>
      </c>
      <c r="K5389" s="16">
        <v>0.7</v>
      </c>
    </row>
    <row r="5390" spans="1:11">
      <c r="A5390" s="12" t="s">
        <v>10223</v>
      </c>
      <c r="B5390" s="12" t="s">
        <v>10358</v>
      </c>
      <c r="C5390" s="12" t="s">
        <v>10279</v>
      </c>
      <c r="D5390" s="13" t="s">
        <v>4918</v>
      </c>
      <c r="E5390" s="13" t="s">
        <v>4919</v>
      </c>
      <c r="F5390" s="13" t="s">
        <v>10393</v>
      </c>
      <c r="G5390" s="14" t="s">
        <v>4921</v>
      </c>
      <c r="H5390" s="14" t="s">
        <v>4938</v>
      </c>
      <c r="I5390" s="14" t="s">
        <v>4927</v>
      </c>
      <c r="J5390" s="14" t="s">
        <v>4956</v>
      </c>
      <c r="K5390" s="16">
        <v>0.7</v>
      </c>
    </row>
    <row r="5391" spans="1:11">
      <c r="A5391" s="12" t="s">
        <v>10223</v>
      </c>
      <c r="B5391" s="12" t="s">
        <v>10358</v>
      </c>
      <c r="C5391" s="12" t="s">
        <v>10279</v>
      </c>
      <c r="D5391" s="13" t="s">
        <v>4918</v>
      </c>
      <c r="E5391" s="13" t="s">
        <v>4943</v>
      </c>
      <c r="F5391" s="13" t="s">
        <v>10378</v>
      </c>
      <c r="G5391" s="14" t="s">
        <v>4921</v>
      </c>
      <c r="H5391" s="14" t="s">
        <v>4938</v>
      </c>
      <c r="I5391" s="14" t="s">
        <v>4927</v>
      </c>
      <c r="J5391" s="14" t="s">
        <v>4924</v>
      </c>
      <c r="K5391" s="16">
        <v>0.7</v>
      </c>
    </row>
    <row r="5392" spans="1:11">
      <c r="A5392" s="12" t="s">
        <v>10223</v>
      </c>
      <c r="B5392" s="12" t="s">
        <v>10358</v>
      </c>
      <c r="C5392" s="12" t="s">
        <v>10279</v>
      </c>
      <c r="D5392" s="13" t="s">
        <v>4931</v>
      </c>
      <c r="E5392" s="13" t="s">
        <v>4932</v>
      </c>
      <c r="F5392" s="13" t="s">
        <v>7756</v>
      </c>
      <c r="G5392" s="14" t="s">
        <v>4960</v>
      </c>
      <c r="H5392" s="14"/>
      <c r="I5392" s="14"/>
      <c r="J5392" s="14" t="s">
        <v>4924</v>
      </c>
      <c r="K5392" s="16">
        <v>0.7</v>
      </c>
    </row>
    <row r="5393" spans="1:11">
      <c r="A5393" s="12" t="s">
        <v>10223</v>
      </c>
      <c r="B5393" s="12" t="s">
        <v>10358</v>
      </c>
      <c r="C5393" s="12" t="s">
        <v>10279</v>
      </c>
      <c r="D5393" s="13" t="s">
        <v>4934</v>
      </c>
      <c r="E5393" s="13" t="s">
        <v>5420</v>
      </c>
      <c r="F5393" s="13" t="s">
        <v>5637</v>
      </c>
      <c r="G5393" s="14" t="s">
        <v>4921</v>
      </c>
      <c r="H5393" s="14" t="s">
        <v>4926</v>
      </c>
      <c r="I5393" s="14" t="s">
        <v>4927</v>
      </c>
      <c r="J5393" s="14" t="s">
        <v>4936</v>
      </c>
      <c r="K5393" s="16">
        <v>0.7</v>
      </c>
    </row>
    <row r="5394" spans="1:11">
      <c r="A5394" s="12" t="s">
        <v>10223</v>
      </c>
      <c r="B5394" s="12" t="s">
        <v>10358</v>
      </c>
      <c r="C5394" s="12" t="s">
        <v>10284</v>
      </c>
      <c r="D5394" s="13" t="s">
        <v>4918</v>
      </c>
      <c r="E5394" s="13" t="s">
        <v>4919</v>
      </c>
      <c r="F5394" s="13" t="s">
        <v>10392</v>
      </c>
      <c r="G5394" s="14" t="s">
        <v>4921</v>
      </c>
      <c r="H5394" s="14" t="s">
        <v>4924</v>
      </c>
      <c r="I5394" s="14" t="s">
        <v>4949</v>
      </c>
      <c r="J5394" s="14" t="s">
        <v>4936</v>
      </c>
      <c r="K5394" s="16">
        <v>59.424</v>
      </c>
    </row>
    <row r="5395" spans="1:11">
      <c r="A5395" s="12" t="s">
        <v>10223</v>
      </c>
      <c r="B5395" s="12" t="s">
        <v>10358</v>
      </c>
      <c r="C5395" s="12" t="s">
        <v>10284</v>
      </c>
      <c r="D5395" s="13" t="s">
        <v>4918</v>
      </c>
      <c r="E5395" s="13" t="s">
        <v>4919</v>
      </c>
      <c r="F5395" s="13" t="s">
        <v>10393</v>
      </c>
      <c r="G5395" s="14" t="s">
        <v>4921</v>
      </c>
      <c r="H5395" s="14" t="s">
        <v>4938</v>
      </c>
      <c r="I5395" s="14" t="s">
        <v>4927</v>
      </c>
      <c r="J5395" s="14" t="s">
        <v>4956</v>
      </c>
      <c r="K5395" s="16">
        <v>59.424</v>
      </c>
    </row>
    <row r="5396" spans="1:11">
      <c r="A5396" s="12" t="s">
        <v>10223</v>
      </c>
      <c r="B5396" s="12" t="s">
        <v>10358</v>
      </c>
      <c r="C5396" s="12" t="s">
        <v>10284</v>
      </c>
      <c r="D5396" s="13" t="s">
        <v>4918</v>
      </c>
      <c r="E5396" s="13" t="s">
        <v>4943</v>
      </c>
      <c r="F5396" s="13" t="s">
        <v>10378</v>
      </c>
      <c r="G5396" s="14" t="s">
        <v>4921</v>
      </c>
      <c r="H5396" s="14" t="s">
        <v>4938</v>
      </c>
      <c r="I5396" s="14" t="s">
        <v>4927</v>
      </c>
      <c r="J5396" s="14" t="s">
        <v>4924</v>
      </c>
      <c r="K5396" s="16">
        <v>59.424</v>
      </c>
    </row>
    <row r="5397" spans="1:11">
      <c r="A5397" s="12" t="s">
        <v>10223</v>
      </c>
      <c r="B5397" s="12" t="s">
        <v>10358</v>
      </c>
      <c r="C5397" s="12" t="s">
        <v>10284</v>
      </c>
      <c r="D5397" s="13" t="s">
        <v>4931</v>
      </c>
      <c r="E5397" s="13" t="s">
        <v>4932</v>
      </c>
      <c r="F5397" s="13" t="s">
        <v>7756</v>
      </c>
      <c r="G5397" s="14" t="s">
        <v>4960</v>
      </c>
      <c r="H5397" s="14"/>
      <c r="I5397" s="14"/>
      <c r="J5397" s="14" t="s">
        <v>4924</v>
      </c>
      <c r="K5397" s="16">
        <v>59.424</v>
      </c>
    </row>
    <row r="5398" spans="1:11">
      <c r="A5398" s="12" t="s">
        <v>10223</v>
      </c>
      <c r="B5398" s="12" t="s">
        <v>10358</v>
      </c>
      <c r="C5398" s="12" t="s">
        <v>10284</v>
      </c>
      <c r="D5398" s="13" t="s">
        <v>4934</v>
      </c>
      <c r="E5398" s="13" t="s">
        <v>4934</v>
      </c>
      <c r="F5398" s="13" t="s">
        <v>5637</v>
      </c>
      <c r="G5398" s="14" t="s">
        <v>4921</v>
      </c>
      <c r="H5398" s="14" t="s">
        <v>4926</v>
      </c>
      <c r="I5398" s="14" t="s">
        <v>4927</v>
      </c>
      <c r="J5398" s="14" t="s">
        <v>4936</v>
      </c>
      <c r="K5398" s="16">
        <v>59.424</v>
      </c>
    </row>
    <row r="5399" spans="1:11">
      <c r="A5399" s="12" t="s">
        <v>10223</v>
      </c>
      <c r="B5399" s="12" t="s">
        <v>10358</v>
      </c>
      <c r="C5399" s="12" t="s">
        <v>10290</v>
      </c>
      <c r="D5399" s="13" t="s">
        <v>4918</v>
      </c>
      <c r="E5399" s="13" t="s">
        <v>4919</v>
      </c>
      <c r="F5399" s="13" t="s">
        <v>10392</v>
      </c>
      <c r="G5399" s="14" t="s">
        <v>4921</v>
      </c>
      <c r="H5399" s="14" t="s">
        <v>4924</v>
      </c>
      <c r="I5399" s="14" t="s">
        <v>4949</v>
      </c>
      <c r="J5399" s="14" t="s">
        <v>4936</v>
      </c>
      <c r="K5399" s="16">
        <v>6.48</v>
      </c>
    </row>
    <row r="5400" spans="1:11">
      <c r="A5400" s="12" t="s">
        <v>10223</v>
      </c>
      <c r="B5400" s="12" t="s">
        <v>10358</v>
      </c>
      <c r="C5400" s="12" t="s">
        <v>10290</v>
      </c>
      <c r="D5400" s="13" t="s">
        <v>4918</v>
      </c>
      <c r="E5400" s="13" t="s">
        <v>4919</v>
      </c>
      <c r="F5400" s="13" t="s">
        <v>10393</v>
      </c>
      <c r="G5400" s="14" t="s">
        <v>4921</v>
      </c>
      <c r="H5400" s="14" t="s">
        <v>4938</v>
      </c>
      <c r="I5400" s="14" t="s">
        <v>4927</v>
      </c>
      <c r="J5400" s="14" t="s">
        <v>4956</v>
      </c>
      <c r="K5400" s="16">
        <v>6.48</v>
      </c>
    </row>
    <row r="5401" spans="1:11">
      <c r="A5401" s="12" t="s">
        <v>10223</v>
      </c>
      <c r="B5401" s="12" t="s">
        <v>10358</v>
      </c>
      <c r="C5401" s="12" t="s">
        <v>10290</v>
      </c>
      <c r="D5401" s="13" t="s">
        <v>4918</v>
      </c>
      <c r="E5401" s="13" t="s">
        <v>4943</v>
      </c>
      <c r="F5401" s="13" t="s">
        <v>10378</v>
      </c>
      <c r="G5401" s="14" t="s">
        <v>4921</v>
      </c>
      <c r="H5401" s="14" t="s">
        <v>4938</v>
      </c>
      <c r="I5401" s="14" t="s">
        <v>4927</v>
      </c>
      <c r="J5401" s="14" t="s">
        <v>4924</v>
      </c>
      <c r="K5401" s="16">
        <v>6.48</v>
      </c>
    </row>
    <row r="5402" spans="1:11">
      <c r="A5402" s="12" t="s">
        <v>10223</v>
      </c>
      <c r="B5402" s="12" t="s">
        <v>10358</v>
      </c>
      <c r="C5402" s="12" t="s">
        <v>10290</v>
      </c>
      <c r="D5402" s="13" t="s">
        <v>4931</v>
      </c>
      <c r="E5402" s="13" t="s">
        <v>4932</v>
      </c>
      <c r="F5402" s="13" t="s">
        <v>7756</v>
      </c>
      <c r="G5402" s="14" t="s">
        <v>4960</v>
      </c>
      <c r="H5402" s="14"/>
      <c r="I5402" s="14"/>
      <c r="J5402" s="14" t="s">
        <v>4924</v>
      </c>
      <c r="K5402" s="16">
        <v>6.48</v>
      </c>
    </row>
    <row r="5403" spans="1:11">
      <c r="A5403" s="12" t="s">
        <v>10223</v>
      </c>
      <c r="B5403" s="12" t="s">
        <v>10358</v>
      </c>
      <c r="C5403" s="12" t="s">
        <v>10290</v>
      </c>
      <c r="D5403" s="13" t="s">
        <v>4934</v>
      </c>
      <c r="E5403" s="13" t="s">
        <v>4934</v>
      </c>
      <c r="F5403" s="13" t="s">
        <v>5637</v>
      </c>
      <c r="G5403" s="14" t="s">
        <v>4921</v>
      </c>
      <c r="H5403" s="14" t="s">
        <v>4926</v>
      </c>
      <c r="I5403" s="14" t="s">
        <v>4927</v>
      </c>
      <c r="J5403" s="14" t="s">
        <v>4936</v>
      </c>
      <c r="K5403" s="16">
        <v>6.48</v>
      </c>
    </row>
    <row r="5404" spans="1:11">
      <c r="A5404" s="12" t="s">
        <v>10223</v>
      </c>
      <c r="B5404" s="12" t="s">
        <v>10358</v>
      </c>
      <c r="C5404" s="12" t="s">
        <v>10295</v>
      </c>
      <c r="D5404" s="13" t="s">
        <v>4918</v>
      </c>
      <c r="E5404" s="13" t="s">
        <v>4919</v>
      </c>
      <c r="F5404" s="13" t="s">
        <v>10392</v>
      </c>
      <c r="G5404" s="14" t="s">
        <v>4921</v>
      </c>
      <c r="H5404" s="14" t="s">
        <v>4924</v>
      </c>
      <c r="I5404" s="14" t="s">
        <v>4949</v>
      </c>
      <c r="J5404" s="14" t="s">
        <v>4936</v>
      </c>
      <c r="K5404" s="16">
        <v>21.96</v>
      </c>
    </row>
    <row r="5405" spans="1:11">
      <c r="A5405" s="12" t="s">
        <v>10223</v>
      </c>
      <c r="B5405" s="12" t="s">
        <v>10358</v>
      </c>
      <c r="C5405" s="12" t="s">
        <v>10295</v>
      </c>
      <c r="D5405" s="13" t="s">
        <v>4918</v>
      </c>
      <c r="E5405" s="13" t="s">
        <v>4919</v>
      </c>
      <c r="F5405" s="13" t="s">
        <v>10393</v>
      </c>
      <c r="G5405" s="14" t="s">
        <v>4921</v>
      </c>
      <c r="H5405" s="14" t="s">
        <v>4938</v>
      </c>
      <c r="I5405" s="14" t="s">
        <v>4927</v>
      </c>
      <c r="J5405" s="14" t="s">
        <v>4956</v>
      </c>
      <c r="K5405" s="16">
        <v>21.96</v>
      </c>
    </row>
    <row r="5406" spans="1:11">
      <c r="A5406" s="12" t="s">
        <v>10223</v>
      </c>
      <c r="B5406" s="12" t="s">
        <v>10358</v>
      </c>
      <c r="C5406" s="12" t="s">
        <v>10295</v>
      </c>
      <c r="D5406" s="13" t="s">
        <v>4918</v>
      </c>
      <c r="E5406" s="13" t="s">
        <v>4943</v>
      </c>
      <c r="F5406" s="13" t="s">
        <v>10378</v>
      </c>
      <c r="G5406" s="14" t="s">
        <v>4921</v>
      </c>
      <c r="H5406" s="14" t="s">
        <v>4938</v>
      </c>
      <c r="I5406" s="14" t="s">
        <v>4927</v>
      </c>
      <c r="J5406" s="14" t="s">
        <v>4924</v>
      </c>
      <c r="K5406" s="16">
        <v>21.96</v>
      </c>
    </row>
    <row r="5407" spans="1:11">
      <c r="A5407" s="12" t="s">
        <v>10223</v>
      </c>
      <c r="B5407" s="12" t="s">
        <v>10358</v>
      </c>
      <c r="C5407" s="12" t="s">
        <v>10295</v>
      </c>
      <c r="D5407" s="13" t="s">
        <v>4931</v>
      </c>
      <c r="E5407" s="13" t="s">
        <v>4932</v>
      </c>
      <c r="F5407" s="13" t="s">
        <v>7756</v>
      </c>
      <c r="G5407" s="14" t="s">
        <v>4960</v>
      </c>
      <c r="H5407" s="14"/>
      <c r="I5407" s="14"/>
      <c r="J5407" s="14" t="s">
        <v>4924</v>
      </c>
      <c r="K5407" s="16">
        <v>21.96</v>
      </c>
    </row>
    <row r="5408" spans="1:11">
      <c r="A5408" s="12" t="s">
        <v>10223</v>
      </c>
      <c r="B5408" s="12" t="s">
        <v>10358</v>
      </c>
      <c r="C5408" s="12" t="s">
        <v>10295</v>
      </c>
      <c r="D5408" s="13" t="s">
        <v>4934</v>
      </c>
      <c r="E5408" s="13" t="s">
        <v>4934</v>
      </c>
      <c r="F5408" s="13" t="s">
        <v>5637</v>
      </c>
      <c r="G5408" s="14" t="s">
        <v>4921</v>
      </c>
      <c r="H5408" s="14" t="s">
        <v>4926</v>
      </c>
      <c r="I5408" s="14" t="s">
        <v>4927</v>
      </c>
      <c r="J5408" s="14" t="s">
        <v>4936</v>
      </c>
      <c r="K5408" s="16">
        <v>21.96</v>
      </c>
    </row>
    <row r="5409" spans="1:11">
      <c r="A5409" s="12" t="s">
        <v>10223</v>
      </c>
      <c r="B5409" s="12" t="s">
        <v>10358</v>
      </c>
      <c r="C5409" s="12" t="s">
        <v>10245</v>
      </c>
      <c r="D5409" s="13" t="s">
        <v>4918</v>
      </c>
      <c r="E5409" s="13" t="s">
        <v>4919</v>
      </c>
      <c r="F5409" s="13" t="s">
        <v>5426</v>
      </c>
      <c r="G5409" s="14" t="s">
        <v>4942</v>
      </c>
      <c r="H5409" s="14" t="s">
        <v>4922</v>
      </c>
      <c r="I5409" s="14" t="s">
        <v>5427</v>
      </c>
      <c r="J5409" s="14" t="s">
        <v>4924</v>
      </c>
      <c r="K5409" s="16">
        <v>138.5101</v>
      </c>
    </row>
    <row r="5410" spans="1:11">
      <c r="A5410" s="12" t="s">
        <v>10223</v>
      </c>
      <c r="B5410" s="12" t="s">
        <v>10358</v>
      </c>
      <c r="C5410" s="12" t="s">
        <v>10245</v>
      </c>
      <c r="D5410" s="13" t="s">
        <v>4918</v>
      </c>
      <c r="E5410" s="13" t="s">
        <v>4919</v>
      </c>
      <c r="F5410" s="13" t="s">
        <v>10396</v>
      </c>
      <c r="G5410" s="14" t="s">
        <v>4942</v>
      </c>
      <c r="H5410" s="14" t="s">
        <v>4924</v>
      </c>
      <c r="I5410" s="14" t="s">
        <v>4949</v>
      </c>
      <c r="J5410" s="14" t="s">
        <v>4956</v>
      </c>
      <c r="K5410" s="16">
        <v>138.5101</v>
      </c>
    </row>
    <row r="5411" spans="1:11">
      <c r="A5411" s="12" t="s">
        <v>10223</v>
      </c>
      <c r="B5411" s="12" t="s">
        <v>10358</v>
      </c>
      <c r="C5411" s="12" t="s">
        <v>10245</v>
      </c>
      <c r="D5411" s="13" t="s">
        <v>4931</v>
      </c>
      <c r="E5411" s="13" t="s">
        <v>4932</v>
      </c>
      <c r="F5411" s="13" t="s">
        <v>10397</v>
      </c>
      <c r="G5411" s="14" t="s">
        <v>4921</v>
      </c>
      <c r="H5411" s="14" t="s">
        <v>4938</v>
      </c>
      <c r="I5411" s="14" t="s">
        <v>4927</v>
      </c>
      <c r="J5411" s="14" t="s">
        <v>4936</v>
      </c>
      <c r="K5411" s="16">
        <v>138.5101</v>
      </c>
    </row>
    <row r="5412" spans="1:11">
      <c r="A5412" s="12" t="s">
        <v>10223</v>
      </c>
      <c r="B5412" s="12" t="s">
        <v>10358</v>
      </c>
      <c r="C5412" s="12" t="s">
        <v>10245</v>
      </c>
      <c r="D5412" s="13" t="s">
        <v>4931</v>
      </c>
      <c r="E5412" s="13" t="s">
        <v>4932</v>
      </c>
      <c r="F5412" s="13" t="s">
        <v>10394</v>
      </c>
      <c r="G5412" s="14" t="s">
        <v>4921</v>
      </c>
      <c r="H5412" s="14" t="s">
        <v>4926</v>
      </c>
      <c r="I5412" s="14" t="s">
        <v>4927</v>
      </c>
      <c r="J5412" s="14" t="s">
        <v>4924</v>
      </c>
      <c r="K5412" s="16">
        <v>138.5101</v>
      </c>
    </row>
    <row r="5413" spans="1:11">
      <c r="A5413" s="12" t="s">
        <v>10223</v>
      </c>
      <c r="B5413" s="12" t="s">
        <v>10358</v>
      </c>
      <c r="C5413" s="12" t="s">
        <v>10245</v>
      </c>
      <c r="D5413" s="13" t="s">
        <v>4934</v>
      </c>
      <c r="E5413" s="13" t="s">
        <v>4934</v>
      </c>
      <c r="F5413" s="13" t="s">
        <v>5637</v>
      </c>
      <c r="G5413" s="14" t="s">
        <v>4921</v>
      </c>
      <c r="H5413" s="14" t="s">
        <v>4926</v>
      </c>
      <c r="I5413" s="14" t="s">
        <v>4927</v>
      </c>
      <c r="J5413" s="14" t="s">
        <v>4936</v>
      </c>
      <c r="K5413" s="16">
        <v>138.5101</v>
      </c>
    </row>
    <row r="5414" spans="1:11">
      <c r="A5414" s="12" t="s">
        <v>10223</v>
      </c>
      <c r="B5414" s="12" t="s">
        <v>10358</v>
      </c>
      <c r="C5414" s="12" t="s">
        <v>10300</v>
      </c>
      <c r="D5414" s="13" t="s">
        <v>4918</v>
      </c>
      <c r="E5414" s="13" t="s">
        <v>4919</v>
      </c>
      <c r="F5414" s="13" t="s">
        <v>10395</v>
      </c>
      <c r="G5414" s="14" t="s">
        <v>4921</v>
      </c>
      <c r="H5414" s="14" t="s">
        <v>5110</v>
      </c>
      <c r="I5414" s="14" t="s">
        <v>4949</v>
      </c>
      <c r="J5414" s="14" t="s">
        <v>4924</v>
      </c>
      <c r="K5414" s="16">
        <v>54.4</v>
      </c>
    </row>
    <row r="5415" spans="1:11">
      <c r="A5415" s="12" t="s">
        <v>10223</v>
      </c>
      <c r="B5415" s="12" t="s">
        <v>10358</v>
      </c>
      <c r="C5415" s="12" t="s">
        <v>10300</v>
      </c>
      <c r="D5415" s="13" t="s">
        <v>4918</v>
      </c>
      <c r="E5415" s="13" t="s">
        <v>4919</v>
      </c>
      <c r="F5415" s="13" t="s">
        <v>10398</v>
      </c>
      <c r="G5415" s="14" t="s">
        <v>4921</v>
      </c>
      <c r="H5415" s="14" t="s">
        <v>6252</v>
      </c>
      <c r="I5415" s="14" t="s">
        <v>4949</v>
      </c>
      <c r="J5415" s="14" t="s">
        <v>4924</v>
      </c>
      <c r="K5415" s="16">
        <v>54.4</v>
      </c>
    </row>
    <row r="5416" spans="1:11">
      <c r="A5416" s="12" t="s">
        <v>10223</v>
      </c>
      <c r="B5416" s="12" t="s">
        <v>10358</v>
      </c>
      <c r="C5416" s="12" t="s">
        <v>10300</v>
      </c>
      <c r="D5416" s="13" t="s">
        <v>4931</v>
      </c>
      <c r="E5416" s="13" t="s">
        <v>4932</v>
      </c>
      <c r="F5416" s="13" t="s">
        <v>10399</v>
      </c>
      <c r="G5416" s="14" t="s">
        <v>4960</v>
      </c>
      <c r="H5416" s="14"/>
      <c r="I5416" s="14"/>
      <c r="J5416" s="14" t="s">
        <v>4956</v>
      </c>
      <c r="K5416" s="16">
        <v>54.4</v>
      </c>
    </row>
    <row r="5417" spans="1:11">
      <c r="A5417" s="12" t="s">
        <v>10223</v>
      </c>
      <c r="B5417" s="12" t="s">
        <v>10358</v>
      </c>
      <c r="C5417" s="12" t="s">
        <v>10300</v>
      </c>
      <c r="D5417" s="13" t="s">
        <v>4931</v>
      </c>
      <c r="E5417" s="13" t="s">
        <v>4932</v>
      </c>
      <c r="F5417" s="13" t="s">
        <v>7756</v>
      </c>
      <c r="G5417" s="14" t="s">
        <v>4960</v>
      </c>
      <c r="H5417" s="14"/>
      <c r="I5417" s="14"/>
      <c r="J5417" s="14" t="s">
        <v>4936</v>
      </c>
      <c r="K5417" s="16">
        <v>54.4</v>
      </c>
    </row>
    <row r="5418" spans="1:11">
      <c r="A5418" s="12" t="s">
        <v>10223</v>
      </c>
      <c r="B5418" s="12" t="s">
        <v>10358</v>
      </c>
      <c r="C5418" s="12" t="s">
        <v>10300</v>
      </c>
      <c r="D5418" s="13" t="s">
        <v>4934</v>
      </c>
      <c r="E5418" s="13" t="s">
        <v>4934</v>
      </c>
      <c r="F5418" s="13" t="s">
        <v>4999</v>
      </c>
      <c r="G5418" s="14" t="s">
        <v>4921</v>
      </c>
      <c r="H5418" s="14" t="s">
        <v>5891</v>
      </c>
      <c r="I5418" s="14" t="s">
        <v>4927</v>
      </c>
      <c r="J5418" s="14" t="s">
        <v>4936</v>
      </c>
      <c r="K5418" s="16">
        <v>54.4</v>
      </c>
    </row>
    <row r="5419" spans="1:11">
      <c r="A5419" s="12" t="s">
        <v>10223</v>
      </c>
      <c r="B5419" s="12" t="s">
        <v>10358</v>
      </c>
      <c r="C5419" s="12" t="s">
        <v>10303</v>
      </c>
      <c r="D5419" s="13" t="s">
        <v>4918</v>
      </c>
      <c r="E5419" s="13" t="s">
        <v>4919</v>
      </c>
      <c r="F5419" s="13" t="s">
        <v>10392</v>
      </c>
      <c r="G5419" s="14" t="s">
        <v>4921</v>
      </c>
      <c r="H5419" s="14" t="s">
        <v>4924</v>
      </c>
      <c r="I5419" s="14" t="s">
        <v>4949</v>
      </c>
      <c r="J5419" s="14" t="s">
        <v>4936</v>
      </c>
      <c r="K5419" s="16">
        <v>15.2</v>
      </c>
    </row>
    <row r="5420" spans="1:11">
      <c r="A5420" s="12" t="s">
        <v>10223</v>
      </c>
      <c r="B5420" s="12" t="s">
        <v>10358</v>
      </c>
      <c r="C5420" s="12" t="s">
        <v>10303</v>
      </c>
      <c r="D5420" s="13" t="s">
        <v>4918</v>
      </c>
      <c r="E5420" s="13" t="s">
        <v>4919</v>
      </c>
      <c r="F5420" s="13" t="s">
        <v>10393</v>
      </c>
      <c r="G5420" s="14" t="s">
        <v>4921</v>
      </c>
      <c r="H5420" s="14" t="s">
        <v>4938</v>
      </c>
      <c r="I5420" s="14" t="s">
        <v>4927</v>
      </c>
      <c r="J5420" s="14" t="s">
        <v>4956</v>
      </c>
      <c r="K5420" s="16">
        <v>15.2</v>
      </c>
    </row>
    <row r="5421" spans="1:11">
      <c r="A5421" s="12" t="s">
        <v>10223</v>
      </c>
      <c r="B5421" s="12" t="s">
        <v>10358</v>
      </c>
      <c r="C5421" s="12" t="s">
        <v>10303</v>
      </c>
      <c r="D5421" s="13" t="s">
        <v>4918</v>
      </c>
      <c r="E5421" s="13" t="s">
        <v>4943</v>
      </c>
      <c r="F5421" s="13" t="s">
        <v>10378</v>
      </c>
      <c r="G5421" s="14" t="s">
        <v>4921</v>
      </c>
      <c r="H5421" s="14" t="s">
        <v>4938</v>
      </c>
      <c r="I5421" s="14" t="s">
        <v>4927</v>
      </c>
      <c r="J5421" s="14" t="s">
        <v>4924</v>
      </c>
      <c r="K5421" s="16">
        <v>15.2</v>
      </c>
    </row>
    <row r="5422" spans="1:11">
      <c r="A5422" s="12" t="s">
        <v>10223</v>
      </c>
      <c r="B5422" s="12" t="s">
        <v>10358</v>
      </c>
      <c r="C5422" s="12" t="s">
        <v>10303</v>
      </c>
      <c r="D5422" s="13" t="s">
        <v>4931</v>
      </c>
      <c r="E5422" s="13" t="s">
        <v>4932</v>
      </c>
      <c r="F5422" s="13" t="s">
        <v>7756</v>
      </c>
      <c r="G5422" s="14" t="s">
        <v>4960</v>
      </c>
      <c r="H5422" s="14"/>
      <c r="I5422" s="14"/>
      <c r="J5422" s="14" t="s">
        <v>4924</v>
      </c>
      <c r="K5422" s="16">
        <v>15.2</v>
      </c>
    </row>
    <row r="5423" spans="1:11">
      <c r="A5423" s="12" t="s">
        <v>10223</v>
      </c>
      <c r="B5423" s="12" t="s">
        <v>10358</v>
      </c>
      <c r="C5423" s="12" t="s">
        <v>10303</v>
      </c>
      <c r="D5423" s="13" t="s">
        <v>4934</v>
      </c>
      <c r="E5423" s="13" t="s">
        <v>4934</v>
      </c>
      <c r="F5423" s="13" t="s">
        <v>5637</v>
      </c>
      <c r="G5423" s="14" t="s">
        <v>4921</v>
      </c>
      <c r="H5423" s="14" t="s">
        <v>4926</v>
      </c>
      <c r="I5423" s="14" t="s">
        <v>4927</v>
      </c>
      <c r="J5423" s="14" t="s">
        <v>4936</v>
      </c>
      <c r="K5423" s="16">
        <v>15.2</v>
      </c>
    </row>
    <row r="5424" spans="1:11">
      <c r="A5424" s="12" t="s">
        <v>10223</v>
      </c>
      <c r="B5424" s="12" t="s">
        <v>10358</v>
      </c>
      <c r="C5424" s="12" t="s">
        <v>10308</v>
      </c>
      <c r="D5424" s="13" t="s">
        <v>4918</v>
      </c>
      <c r="E5424" s="13" t="s">
        <v>4919</v>
      </c>
      <c r="F5424" s="13" t="s">
        <v>10400</v>
      </c>
      <c r="G5424" s="14" t="s">
        <v>4921</v>
      </c>
      <c r="H5424" s="14" t="s">
        <v>4988</v>
      </c>
      <c r="I5424" s="14" t="s">
        <v>4975</v>
      </c>
      <c r="J5424" s="14" t="s">
        <v>4924</v>
      </c>
      <c r="K5424" s="16">
        <v>150.1032</v>
      </c>
    </row>
    <row r="5425" spans="1:11">
      <c r="A5425" s="12" t="s">
        <v>10223</v>
      </c>
      <c r="B5425" s="12" t="s">
        <v>10358</v>
      </c>
      <c r="C5425" s="12" t="s">
        <v>10308</v>
      </c>
      <c r="D5425" s="13" t="s">
        <v>4918</v>
      </c>
      <c r="E5425" s="13" t="s">
        <v>4919</v>
      </c>
      <c r="F5425" s="13" t="s">
        <v>10401</v>
      </c>
      <c r="G5425" s="14" t="s">
        <v>4921</v>
      </c>
      <c r="H5425" s="14" t="s">
        <v>4952</v>
      </c>
      <c r="I5425" s="14" t="s">
        <v>4927</v>
      </c>
      <c r="J5425" s="14" t="s">
        <v>4956</v>
      </c>
      <c r="K5425" s="16">
        <v>150.1032</v>
      </c>
    </row>
    <row r="5426" spans="1:11">
      <c r="A5426" s="12" t="s">
        <v>10223</v>
      </c>
      <c r="B5426" s="12" t="s">
        <v>10358</v>
      </c>
      <c r="C5426" s="12" t="s">
        <v>10308</v>
      </c>
      <c r="D5426" s="13" t="s">
        <v>4931</v>
      </c>
      <c r="E5426" s="13" t="s">
        <v>4932</v>
      </c>
      <c r="F5426" s="13" t="s">
        <v>6066</v>
      </c>
      <c r="G5426" s="14" t="s">
        <v>4921</v>
      </c>
      <c r="H5426" s="14" t="s">
        <v>4926</v>
      </c>
      <c r="I5426" s="14" t="s">
        <v>4927</v>
      </c>
      <c r="J5426" s="14" t="s">
        <v>4924</v>
      </c>
      <c r="K5426" s="16">
        <v>150.1032</v>
      </c>
    </row>
    <row r="5427" spans="1:11">
      <c r="A5427" s="12" t="s">
        <v>10223</v>
      </c>
      <c r="B5427" s="12" t="s">
        <v>10358</v>
      </c>
      <c r="C5427" s="12" t="s">
        <v>10308</v>
      </c>
      <c r="D5427" s="13" t="s">
        <v>4931</v>
      </c>
      <c r="E5427" s="13" t="s">
        <v>4932</v>
      </c>
      <c r="F5427" s="13" t="s">
        <v>6062</v>
      </c>
      <c r="G5427" s="14" t="s">
        <v>4921</v>
      </c>
      <c r="H5427" s="14" t="s">
        <v>4926</v>
      </c>
      <c r="I5427" s="14" t="s">
        <v>4927</v>
      </c>
      <c r="J5427" s="14" t="s">
        <v>4936</v>
      </c>
      <c r="K5427" s="16">
        <v>150.1032</v>
      </c>
    </row>
    <row r="5428" spans="1:11">
      <c r="A5428" s="12" t="s">
        <v>10223</v>
      </c>
      <c r="B5428" s="12" t="s">
        <v>10358</v>
      </c>
      <c r="C5428" s="12" t="s">
        <v>10308</v>
      </c>
      <c r="D5428" s="13" t="s">
        <v>4934</v>
      </c>
      <c r="E5428" s="13" t="s">
        <v>4934</v>
      </c>
      <c r="F5428" s="13" t="s">
        <v>4999</v>
      </c>
      <c r="G5428" s="14" t="s">
        <v>4921</v>
      </c>
      <c r="H5428" s="14" t="s">
        <v>4926</v>
      </c>
      <c r="I5428" s="14" t="s">
        <v>4927</v>
      </c>
      <c r="J5428" s="14" t="s">
        <v>4936</v>
      </c>
      <c r="K5428" s="16">
        <v>150.1032</v>
      </c>
    </row>
    <row r="5429" spans="1:11">
      <c r="A5429" s="12" t="s">
        <v>10223</v>
      </c>
      <c r="B5429" s="12" t="s">
        <v>10358</v>
      </c>
      <c r="C5429" s="12" t="s">
        <v>10314</v>
      </c>
      <c r="D5429" s="13" t="s">
        <v>4918</v>
      </c>
      <c r="E5429" s="13" t="s">
        <v>4919</v>
      </c>
      <c r="F5429" s="13" t="s">
        <v>10402</v>
      </c>
      <c r="G5429" s="14" t="s">
        <v>4921</v>
      </c>
      <c r="H5429" s="14" t="s">
        <v>4966</v>
      </c>
      <c r="I5429" s="14" t="s">
        <v>6869</v>
      </c>
      <c r="J5429" s="14" t="s">
        <v>4924</v>
      </c>
      <c r="K5429" s="16">
        <v>20</v>
      </c>
    </row>
    <row r="5430" spans="1:11">
      <c r="A5430" s="12" t="s">
        <v>10223</v>
      </c>
      <c r="B5430" s="12" t="s">
        <v>10358</v>
      </c>
      <c r="C5430" s="12" t="s">
        <v>10314</v>
      </c>
      <c r="D5430" s="13" t="s">
        <v>4918</v>
      </c>
      <c r="E5430" s="13" t="s">
        <v>4919</v>
      </c>
      <c r="F5430" s="13" t="s">
        <v>10403</v>
      </c>
      <c r="G5430" s="14" t="s">
        <v>4921</v>
      </c>
      <c r="H5430" s="14" t="s">
        <v>4966</v>
      </c>
      <c r="I5430" s="14" t="s">
        <v>5065</v>
      </c>
      <c r="J5430" s="14" t="s">
        <v>4936</v>
      </c>
      <c r="K5430" s="16">
        <v>20</v>
      </c>
    </row>
    <row r="5431" spans="1:11">
      <c r="A5431" s="12" t="s">
        <v>10223</v>
      </c>
      <c r="B5431" s="12" t="s">
        <v>10358</v>
      </c>
      <c r="C5431" s="12" t="s">
        <v>10314</v>
      </c>
      <c r="D5431" s="13" t="s">
        <v>4918</v>
      </c>
      <c r="E5431" s="13" t="s">
        <v>4919</v>
      </c>
      <c r="F5431" s="13" t="s">
        <v>10404</v>
      </c>
      <c r="G5431" s="14" t="s">
        <v>4921</v>
      </c>
      <c r="H5431" s="14" t="s">
        <v>4938</v>
      </c>
      <c r="I5431" s="14" t="s">
        <v>4927</v>
      </c>
      <c r="J5431" s="14" t="s">
        <v>4956</v>
      </c>
      <c r="K5431" s="16">
        <v>20</v>
      </c>
    </row>
    <row r="5432" spans="1:11">
      <c r="A5432" s="12" t="s">
        <v>10223</v>
      </c>
      <c r="B5432" s="12" t="s">
        <v>10358</v>
      </c>
      <c r="C5432" s="12" t="s">
        <v>10314</v>
      </c>
      <c r="D5432" s="13" t="s">
        <v>4931</v>
      </c>
      <c r="E5432" s="13" t="s">
        <v>4932</v>
      </c>
      <c r="F5432" s="13" t="s">
        <v>10405</v>
      </c>
      <c r="G5432" s="14" t="s">
        <v>4921</v>
      </c>
      <c r="H5432" s="14" t="s">
        <v>4966</v>
      </c>
      <c r="I5432" s="14" t="s">
        <v>5458</v>
      </c>
      <c r="J5432" s="14" t="s">
        <v>4924</v>
      </c>
      <c r="K5432" s="16">
        <v>20</v>
      </c>
    </row>
    <row r="5433" spans="1:11">
      <c r="A5433" s="12" t="s">
        <v>10223</v>
      </c>
      <c r="B5433" s="12" t="s">
        <v>10358</v>
      </c>
      <c r="C5433" s="12" t="s">
        <v>10314</v>
      </c>
      <c r="D5433" s="13" t="s">
        <v>4931</v>
      </c>
      <c r="E5433" s="13" t="s">
        <v>4932</v>
      </c>
      <c r="F5433" s="13" t="s">
        <v>10406</v>
      </c>
      <c r="G5433" s="14" t="s">
        <v>4921</v>
      </c>
      <c r="H5433" s="14" t="s">
        <v>4938</v>
      </c>
      <c r="I5433" s="14" t="s">
        <v>4927</v>
      </c>
      <c r="J5433" s="14" t="s">
        <v>4936</v>
      </c>
      <c r="K5433" s="16">
        <v>20</v>
      </c>
    </row>
    <row r="5434" spans="1:11">
      <c r="A5434" s="12" t="s">
        <v>10223</v>
      </c>
      <c r="B5434" s="12" t="s">
        <v>10358</v>
      </c>
      <c r="C5434" s="12" t="s">
        <v>10318</v>
      </c>
      <c r="D5434" s="13" t="s">
        <v>4918</v>
      </c>
      <c r="E5434" s="13" t="s">
        <v>4919</v>
      </c>
      <c r="F5434" s="13" t="s">
        <v>10407</v>
      </c>
      <c r="G5434" s="14" t="s">
        <v>4921</v>
      </c>
      <c r="H5434" s="14" t="s">
        <v>4938</v>
      </c>
      <c r="I5434" s="14" t="s">
        <v>4927</v>
      </c>
      <c r="J5434" s="14" t="s">
        <v>4956</v>
      </c>
      <c r="K5434" s="16">
        <v>204</v>
      </c>
    </row>
    <row r="5435" spans="1:11">
      <c r="A5435" s="12" t="s">
        <v>10223</v>
      </c>
      <c r="B5435" s="12" t="s">
        <v>10358</v>
      </c>
      <c r="C5435" s="12" t="s">
        <v>10318</v>
      </c>
      <c r="D5435" s="13" t="s">
        <v>4918</v>
      </c>
      <c r="E5435" s="13" t="s">
        <v>4919</v>
      </c>
      <c r="F5435" s="13" t="s">
        <v>10408</v>
      </c>
      <c r="G5435" s="14" t="s">
        <v>4921</v>
      </c>
      <c r="H5435" s="14" t="s">
        <v>4974</v>
      </c>
      <c r="I5435" s="14" t="s">
        <v>5458</v>
      </c>
      <c r="J5435" s="14" t="s">
        <v>4924</v>
      </c>
      <c r="K5435" s="16">
        <v>204</v>
      </c>
    </row>
    <row r="5436" spans="1:11">
      <c r="A5436" s="12" t="s">
        <v>10223</v>
      </c>
      <c r="B5436" s="12" t="s">
        <v>10358</v>
      </c>
      <c r="C5436" s="12" t="s">
        <v>10318</v>
      </c>
      <c r="D5436" s="13" t="s">
        <v>4918</v>
      </c>
      <c r="E5436" s="13" t="s">
        <v>4919</v>
      </c>
      <c r="F5436" s="13" t="s">
        <v>10409</v>
      </c>
      <c r="G5436" s="14" t="s">
        <v>4921</v>
      </c>
      <c r="H5436" s="14" t="s">
        <v>4974</v>
      </c>
      <c r="I5436" s="14" t="s">
        <v>6869</v>
      </c>
      <c r="J5436" s="14" t="s">
        <v>4936</v>
      </c>
      <c r="K5436" s="16">
        <v>204</v>
      </c>
    </row>
    <row r="5437" spans="1:11">
      <c r="A5437" s="12" t="s">
        <v>10223</v>
      </c>
      <c r="B5437" s="12" t="s">
        <v>10358</v>
      </c>
      <c r="C5437" s="12" t="s">
        <v>10318</v>
      </c>
      <c r="D5437" s="13" t="s">
        <v>4931</v>
      </c>
      <c r="E5437" s="13" t="s">
        <v>4932</v>
      </c>
      <c r="F5437" s="13" t="s">
        <v>10410</v>
      </c>
      <c r="G5437" s="14" t="s">
        <v>4921</v>
      </c>
      <c r="H5437" s="14" t="s">
        <v>4926</v>
      </c>
      <c r="I5437" s="14" t="s">
        <v>4927</v>
      </c>
      <c r="J5437" s="14" t="s">
        <v>4936</v>
      </c>
      <c r="K5437" s="16">
        <v>204</v>
      </c>
    </row>
    <row r="5438" spans="1:11">
      <c r="A5438" s="12" t="s">
        <v>10223</v>
      </c>
      <c r="B5438" s="12" t="s">
        <v>10358</v>
      </c>
      <c r="C5438" s="12" t="s">
        <v>10318</v>
      </c>
      <c r="D5438" s="13" t="s">
        <v>4931</v>
      </c>
      <c r="E5438" s="13" t="s">
        <v>4932</v>
      </c>
      <c r="F5438" s="13" t="s">
        <v>10411</v>
      </c>
      <c r="G5438" s="14" t="s">
        <v>4921</v>
      </c>
      <c r="H5438" s="14" t="s">
        <v>4988</v>
      </c>
      <c r="I5438" s="14" t="s">
        <v>5458</v>
      </c>
      <c r="J5438" s="14" t="s">
        <v>4924</v>
      </c>
      <c r="K5438" s="16">
        <v>204</v>
      </c>
    </row>
    <row r="5439" spans="1:11">
      <c r="A5439" s="12" t="s">
        <v>10223</v>
      </c>
      <c r="B5439" s="12" t="s">
        <v>10358</v>
      </c>
      <c r="C5439" s="12" t="s">
        <v>10322</v>
      </c>
      <c r="D5439" s="13" t="s">
        <v>4918</v>
      </c>
      <c r="E5439" s="13" t="s">
        <v>4919</v>
      </c>
      <c r="F5439" s="13" t="s">
        <v>10412</v>
      </c>
      <c r="G5439" s="14" t="s">
        <v>4921</v>
      </c>
      <c r="H5439" s="14" t="s">
        <v>4966</v>
      </c>
      <c r="I5439" s="14" t="s">
        <v>4949</v>
      </c>
      <c r="J5439" s="14" t="s">
        <v>4956</v>
      </c>
      <c r="K5439" s="16">
        <v>3.2</v>
      </c>
    </row>
    <row r="5440" spans="1:11">
      <c r="A5440" s="12" t="s">
        <v>10223</v>
      </c>
      <c r="B5440" s="12" t="s">
        <v>10358</v>
      </c>
      <c r="C5440" s="12" t="s">
        <v>10322</v>
      </c>
      <c r="D5440" s="13" t="s">
        <v>4918</v>
      </c>
      <c r="E5440" s="13" t="s">
        <v>4919</v>
      </c>
      <c r="F5440" s="13" t="s">
        <v>10413</v>
      </c>
      <c r="G5440" s="14" t="s">
        <v>4921</v>
      </c>
      <c r="H5440" s="14" t="s">
        <v>5110</v>
      </c>
      <c r="I5440" s="14" t="s">
        <v>5065</v>
      </c>
      <c r="J5440" s="14" t="s">
        <v>4924</v>
      </c>
      <c r="K5440" s="16">
        <v>3.2</v>
      </c>
    </row>
    <row r="5441" spans="1:11">
      <c r="A5441" s="12" t="s">
        <v>10223</v>
      </c>
      <c r="B5441" s="12" t="s">
        <v>10358</v>
      </c>
      <c r="C5441" s="12" t="s">
        <v>10322</v>
      </c>
      <c r="D5441" s="13" t="s">
        <v>4931</v>
      </c>
      <c r="E5441" s="13" t="s">
        <v>4932</v>
      </c>
      <c r="F5441" s="13" t="s">
        <v>10414</v>
      </c>
      <c r="G5441" s="14" t="s">
        <v>4921</v>
      </c>
      <c r="H5441" s="14" t="s">
        <v>4926</v>
      </c>
      <c r="I5441" s="14" t="s">
        <v>4927</v>
      </c>
      <c r="J5441" s="14" t="s">
        <v>4924</v>
      </c>
      <c r="K5441" s="16">
        <v>3.2</v>
      </c>
    </row>
    <row r="5442" spans="1:11">
      <c r="A5442" s="12" t="s">
        <v>10223</v>
      </c>
      <c r="B5442" s="12" t="s">
        <v>10358</v>
      </c>
      <c r="C5442" s="12" t="s">
        <v>10322</v>
      </c>
      <c r="D5442" s="13" t="s">
        <v>4931</v>
      </c>
      <c r="E5442" s="13" t="s">
        <v>4932</v>
      </c>
      <c r="F5442" s="13" t="s">
        <v>10415</v>
      </c>
      <c r="G5442" s="14" t="s">
        <v>4921</v>
      </c>
      <c r="H5442" s="14" t="s">
        <v>4924</v>
      </c>
      <c r="I5442" s="14" t="s">
        <v>4949</v>
      </c>
      <c r="J5442" s="14" t="s">
        <v>4936</v>
      </c>
      <c r="K5442" s="16">
        <v>3.2</v>
      </c>
    </row>
    <row r="5443" spans="1:11">
      <c r="A5443" s="12" t="s">
        <v>10223</v>
      </c>
      <c r="B5443" s="12" t="s">
        <v>10358</v>
      </c>
      <c r="C5443" s="12" t="s">
        <v>10322</v>
      </c>
      <c r="D5443" s="13" t="s">
        <v>4934</v>
      </c>
      <c r="E5443" s="13" t="s">
        <v>4934</v>
      </c>
      <c r="F5443" s="13" t="s">
        <v>4999</v>
      </c>
      <c r="G5443" s="14" t="s">
        <v>4921</v>
      </c>
      <c r="H5443" s="14" t="s">
        <v>4926</v>
      </c>
      <c r="I5443" s="14" t="s">
        <v>4927</v>
      </c>
      <c r="J5443" s="14" t="s">
        <v>4936</v>
      </c>
      <c r="K5443" s="16">
        <v>3.2</v>
      </c>
    </row>
    <row r="5444" spans="1:11">
      <c r="A5444" s="12" t="s">
        <v>10223</v>
      </c>
      <c r="B5444" s="12" t="s">
        <v>10358</v>
      </c>
      <c r="C5444" s="12" t="s">
        <v>10327</v>
      </c>
      <c r="D5444" s="13" t="s">
        <v>4918</v>
      </c>
      <c r="E5444" s="13" t="s">
        <v>4943</v>
      </c>
      <c r="F5444" s="13" t="s">
        <v>10378</v>
      </c>
      <c r="G5444" s="14" t="s">
        <v>4921</v>
      </c>
      <c r="H5444" s="14" t="s">
        <v>4926</v>
      </c>
      <c r="I5444" s="14" t="s">
        <v>4927</v>
      </c>
      <c r="J5444" s="14" t="s">
        <v>4924</v>
      </c>
      <c r="K5444" s="16">
        <v>79</v>
      </c>
    </row>
    <row r="5445" spans="1:11">
      <c r="A5445" s="12" t="s">
        <v>10223</v>
      </c>
      <c r="B5445" s="12" t="s">
        <v>10358</v>
      </c>
      <c r="C5445" s="12" t="s">
        <v>10327</v>
      </c>
      <c r="D5445" s="13" t="s">
        <v>4918</v>
      </c>
      <c r="E5445" s="13" t="s">
        <v>4943</v>
      </c>
      <c r="F5445" s="13" t="s">
        <v>10416</v>
      </c>
      <c r="G5445" s="14" t="s">
        <v>4921</v>
      </c>
      <c r="H5445" s="14" t="s">
        <v>4926</v>
      </c>
      <c r="I5445" s="14" t="s">
        <v>4927</v>
      </c>
      <c r="J5445" s="14" t="s">
        <v>4956</v>
      </c>
      <c r="K5445" s="16">
        <v>79</v>
      </c>
    </row>
    <row r="5446" spans="1:11">
      <c r="A5446" s="12" t="s">
        <v>10223</v>
      </c>
      <c r="B5446" s="12" t="s">
        <v>10358</v>
      </c>
      <c r="C5446" s="12" t="s">
        <v>10327</v>
      </c>
      <c r="D5446" s="13" t="s">
        <v>4931</v>
      </c>
      <c r="E5446" s="13" t="s">
        <v>4932</v>
      </c>
      <c r="F5446" s="13" t="s">
        <v>10417</v>
      </c>
      <c r="G5446" s="14" t="s">
        <v>4921</v>
      </c>
      <c r="H5446" s="14" t="s">
        <v>4924</v>
      </c>
      <c r="I5446" s="14" t="s">
        <v>4949</v>
      </c>
      <c r="J5446" s="14" t="s">
        <v>4936</v>
      </c>
      <c r="K5446" s="16">
        <v>79</v>
      </c>
    </row>
    <row r="5447" spans="1:11">
      <c r="A5447" s="12" t="s">
        <v>10223</v>
      </c>
      <c r="B5447" s="12" t="s">
        <v>10358</v>
      </c>
      <c r="C5447" s="12" t="s">
        <v>10327</v>
      </c>
      <c r="D5447" s="13" t="s">
        <v>4931</v>
      </c>
      <c r="E5447" s="13" t="s">
        <v>4932</v>
      </c>
      <c r="F5447" s="13" t="s">
        <v>10418</v>
      </c>
      <c r="G5447" s="14" t="s">
        <v>4921</v>
      </c>
      <c r="H5447" s="14" t="s">
        <v>5324</v>
      </c>
      <c r="I5447" s="14" t="s">
        <v>5065</v>
      </c>
      <c r="J5447" s="14" t="s">
        <v>4924</v>
      </c>
      <c r="K5447" s="16">
        <v>79</v>
      </c>
    </row>
    <row r="5448" spans="1:11">
      <c r="A5448" s="12" t="s">
        <v>10223</v>
      </c>
      <c r="B5448" s="12" t="s">
        <v>10358</v>
      </c>
      <c r="C5448" s="12" t="s">
        <v>10327</v>
      </c>
      <c r="D5448" s="13" t="s">
        <v>4934</v>
      </c>
      <c r="E5448" s="13" t="s">
        <v>4934</v>
      </c>
      <c r="F5448" s="13" t="s">
        <v>4999</v>
      </c>
      <c r="G5448" s="14" t="s">
        <v>4921</v>
      </c>
      <c r="H5448" s="14" t="s">
        <v>4926</v>
      </c>
      <c r="I5448" s="14" t="s">
        <v>4927</v>
      </c>
      <c r="J5448" s="14" t="s">
        <v>4936</v>
      </c>
      <c r="K5448" s="16">
        <v>79</v>
      </c>
    </row>
    <row r="5449" spans="1:11">
      <c r="A5449" s="12" t="s">
        <v>10223</v>
      </c>
      <c r="B5449" s="12" t="s">
        <v>10358</v>
      </c>
      <c r="C5449" s="12" t="s">
        <v>10332</v>
      </c>
      <c r="D5449" s="13" t="s">
        <v>4918</v>
      </c>
      <c r="E5449" s="13" t="s">
        <v>4919</v>
      </c>
      <c r="F5449" s="13" t="s">
        <v>10419</v>
      </c>
      <c r="G5449" s="14" t="s">
        <v>4921</v>
      </c>
      <c r="H5449" s="14" t="s">
        <v>4958</v>
      </c>
      <c r="I5449" s="14" t="s">
        <v>4947</v>
      </c>
      <c r="J5449" s="14" t="s">
        <v>4924</v>
      </c>
      <c r="K5449" s="16">
        <v>39.4</v>
      </c>
    </row>
    <row r="5450" spans="1:11">
      <c r="A5450" s="12" t="s">
        <v>10223</v>
      </c>
      <c r="B5450" s="12" t="s">
        <v>10358</v>
      </c>
      <c r="C5450" s="12" t="s">
        <v>10332</v>
      </c>
      <c r="D5450" s="13" t="s">
        <v>4918</v>
      </c>
      <c r="E5450" s="13" t="s">
        <v>4919</v>
      </c>
      <c r="F5450" s="13" t="s">
        <v>10420</v>
      </c>
      <c r="G5450" s="14" t="s">
        <v>4921</v>
      </c>
      <c r="H5450" s="14" t="s">
        <v>4926</v>
      </c>
      <c r="I5450" s="14" t="s">
        <v>4927</v>
      </c>
      <c r="J5450" s="14" t="s">
        <v>4956</v>
      </c>
      <c r="K5450" s="16">
        <v>39.4</v>
      </c>
    </row>
    <row r="5451" spans="1:11">
      <c r="A5451" s="12" t="s">
        <v>10223</v>
      </c>
      <c r="B5451" s="12" t="s">
        <v>10358</v>
      </c>
      <c r="C5451" s="12" t="s">
        <v>10332</v>
      </c>
      <c r="D5451" s="13" t="s">
        <v>4931</v>
      </c>
      <c r="E5451" s="13" t="s">
        <v>4932</v>
      </c>
      <c r="F5451" s="13" t="s">
        <v>10421</v>
      </c>
      <c r="G5451" s="14" t="s">
        <v>4921</v>
      </c>
      <c r="H5451" s="14" t="s">
        <v>4924</v>
      </c>
      <c r="I5451" s="14" t="s">
        <v>5065</v>
      </c>
      <c r="J5451" s="14" t="s">
        <v>4936</v>
      </c>
      <c r="K5451" s="16">
        <v>39.4</v>
      </c>
    </row>
    <row r="5452" spans="1:11">
      <c r="A5452" s="12" t="s">
        <v>10223</v>
      </c>
      <c r="B5452" s="12" t="s">
        <v>10358</v>
      </c>
      <c r="C5452" s="12" t="s">
        <v>10332</v>
      </c>
      <c r="D5452" s="13" t="s">
        <v>4931</v>
      </c>
      <c r="E5452" s="13" t="s">
        <v>4932</v>
      </c>
      <c r="F5452" s="13" t="s">
        <v>10422</v>
      </c>
      <c r="G5452" s="14" t="s">
        <v>4921</v>
      </c>
      <c r="H5452" s="14" t="s">
        <v>4924</v>
      </c>
      <c r="I5452" s="14" t="s">
        <v>4949</v>
      </c>
      <c r="J5452" s="14" t="s">
        <v>4924</v>
      </c>
      <c r="K5452" s="16">
        <v>39.4</v>
      </c>
    </row>
    <row r="5453" spans="1:11">
      <c r="A5453" s="12" t="s">
        <v>10223</v>
      </c>
      <c r="B5453" s="12" t="s">
        <v>10358</v>
      </c>
      <c r="C5453" s="12" t="s">
        <v>10332</v>
      </c>
      <c r="D5453" s="13" t="s">
        <v>4934</v>
      </c>
      <c r="E5453" s="13" t="s">
        <v>4934</v>
      </c>
      <c r="F5453" s="13" t="s">
        <v>10423</v>
      </c>
      <c r="G5453" s="14" t="s">
        <v>4921</v>
      </c>
      <c r="H5453" s="14" t="s">
        <v>4926</v>
      </c>
      <c r="I5453" s="14" t="s">
        <v>4927</v>
      </c>
      <c r="J5453" s="14" t="s">
        <v>4936</v>
      </c>
      <c r="K5453" s="16">
        <v>39.4</v>
      </c>
    </row>
    <row r="5454" spans="1:11">
      <c r="A5454" s="12" t="s">
        <v>10223</v>
      </c>
      <c r="B5454" s="12" t="s">
        <v>10358</v>
      </c>
      <c r="C5454" s="12" t="s">
        <v>10338</v>
      </c>
      <c r="D5454" s="13" t="s">
        <v>4918</v>
      </c>
      <c r="E5454" s="13" t="s">
        <v>4919</v>
      </c>
      <c r="F5454" s="13" t="s">
        <v>10424</v>
      </c>
      <c r="G5454" s="14" t="s">
        <v>4921</v>
      </c>
      <c r="H5454" s="14" t="s">
        <v>4926</v>
      </c>
      <c r="I5454" s="14" t="s">
        <v>4927</v>
      </c>
      <c r="J5454" s="14" t="s">
        <v>4956</v>
      </c>
      <c r="K5454" s="16">
        <v>4.65</v>
      </c>
    </row>
    <row r="5455" spans="1:11">
      <c r="A5455" s="12" t="s">
        <v>10223</v>
      </c>
      <c r="B5455" s="12" t="s">
        <v>10358</v>
      </c>
      <c r="C5455" s="12" t="s">
        <v>10338</v>
      </c>
      <c r="D5455" s="13" t="s">
        <v>4918</v>
      </c>
      <c r="E5455" s="13" t="s">
        <v>4919</v>
      </c>
      <c r="F5455" s="13" t="s">
        <v>10425</v>
      </c>
      <c r="G5455" s="14" t="s">
        <v>4921</v>
      </c>
      <c r="H5455" s="14" t="s">
        <v>4926</v>
      </c>
      <c r="I5455" s="14" t="s">
        <v>4927</v>
      </c>
      <c r="J5455" s="14" t="s">
        <v>4924</v>
      </c>
      <c r="K5455" s="16">
        <v>4.65</v>
      </c>
    </row>
    <row r="5456" spans="1:11">
      <c r="A5456" s="12" t="s">
        <v>10223</v>
      </c>
      <c r="B5456" s="12" t="s">
        <v>10358</v>
      </c>
      <c r="C5456" s="12" t="s">
        <v>10338</v>
      </c>
      <c r="D5456" s="13" t="s">
        <v>4931</v>
      </c>
      <c r="E5456" s="13" t="s">
        <v>4932</v>
      </c>
      <c r="F5456" s="13" t="s">
        <v>10426</v>
      </c>
      <c r="G5456" s="14" t="s">
        <v>4960</v>
      </c>
      <c r="H5456" s="14"/>
      <c r="I5456" s="14"/>
      <c r="J5456" s="14" t="s">
        <v>4924</v>
      </c>
      <c r="K5456" s="16">
        <v>4.65</v>
      </c>
    </row>
    <row r="5457" spans="1:11">
      <c r="A5457" s="12" t="s">
        <v>10223</v>
      </c>
      <c r="B5457" s="12" t="s">
        <v>10358</v>
      </c>
      <c r="C5457" s="12" t="s">
        <v>10338</v>
      </c>
      <c r="D5457" s="13" t="s">
        <v>4931</v>
      </c>
      <c r="E5457" s="13" t="s">
        <v>4932</v>
      </c>
      <c r="F5457" s="13" t="s">
        <v>10427</v>
      </c>
      <c r="G5457" s="14" t="s">
        <v>4921</v>
      </c>
      <c r="H5457" s="14" t="s">
        <v>4924</v>
      </c>
      <c r="I5457" s="14" t="s">
        <v>5065</v>
      </c>
      <c r="J5457" s="14" t="s">
        <v>4936</v>
      </c>
      <c r="K5457" s="16">
        <v>4.65</v>
      </c>
    </row>
    <row r="5458" spans="1:11">
      <c r="A5458" s="12" t="s">
        <v>10223</v>
      </c>
      <c r="B5458" s="12" t="s">
        <v>10358</v>
      </c>
      <c r="C5458" s="12" t="s">
        <v>10338</v>
      </c>
      <c r="D5458" s="13" t="s">
        <v>4934</v>
      </c>
      <c r="E5458" s="13" t="s">
        <v>4934</v>
      </c>
      <c r="F5458" s="13" t="s">
        <v>4999</v>
      </c>
      <c r="G5458" s="14" t="s">
        <v>4921</v>
      </c>
      <c r="H5458" s="14" t="s">
        <v>4926</v>
      </c>
      <c r="I5458" s="14" t="s">
        <v>4927</v>
      </c>
      <c r="J5458" s="14" t="s">
        <v>4936</v>
      </c>
      <c r="K5458" s="16">
        <v>4.65</v>
      </c>
    </row>
    <row r="5459" spans="1:11">
      <c r="A5459" s="12" t="s">
        <v>10223</v>
      </c>
      <c r="B5459" s="12" t="s">
        <v>10358</v>
      </c>
      <c r="C5459" s="12" t="s">
        <v>10343</v>
      </c>
      <c r="D5459" s="13" t="s">
        <v>4918</v>
      </c>
      <c r="E5459" s="13" t="s">
        <v>4919</v>
      </c>
      <c r="F5459" s="13" t="s">
        <v>5249</v>
      </c>
      <c r="G5459" s="14" t="s">
        <v>4921</v>
      </c>
      <c r="H5459" s="14" t="s">
        <v>4936</v>
      </c>
      <c r="I5459" s="14" t="s">
        <v>5131</v>
      </c>
      <c r="J5459" s="14" t="s">
        <v>4956</v>
      </c>
      <c r="K5459" s="16">
        <v>2</v>
      </c>
    </row>
    <row r="5460" spans="1:11">
      <c r="A5460" s="12" t="s">
        <v>10223</v>
      </c>
      <c r="B5460" s="12" t="s">
        <v>10358</v>
      </c>
      <c r="C5460" s="12" t="s">
        <v>10343</v>
      </c>
      <c r="D5460" s="13" t="s">
        <v>4918</v>
      </c>
      <c r="E5460" s="13" t="s">
        <v>4919</v>
      </c>
      <c r="F5460" s="13" t="s">
        <v>10382</v>
      </c>
      <c r="G5460" s="14" t="s">
        <v>4921</v>
      </c>
      <c r="H5460" s="14" t="s">
        <v>4966</v>
      </c>
      <c r="I5460" s="14" t="s">
        <v>4949</v>
      </c>
      <c r="J5460" s="14" t="s">
        <v>4924</v>
      </c>
      <c r="K5460" s="16">
        <v>2</v>
      </c>
    </row>
    <row r="5461" spans="1:11">
      <c r="A5461" s="12" t="s">
        <v>10223</v>
      </c>
      <c r="B5461" s="12" t="s">
        <v>10358</v>
      </c>
      <c r="C5461" s="12" t="s">
        <v>10343</v>
      </c>
      <c r="D5461" s="13" t="s">
        <v>4931</v>
      </c>
      <c r="E5461" s="13" t="s">
        <v>4932</v>
      </c>
      <c r="F5461" s="13" t="s">
        <v>10428</v>
      </c>
      <c r="G5461" s="14" t="s">
        <v>4921</v>
      </c>
      <c r="H5461" s="14" t="s">
        <v>4926</v>
      </c>
      <c r="I5461" s="14" t="s">
        <v>4927</v>
      </c>
      <c r="J5461" s="14" t="s">
        <v>4936</v>
      </c>
      <c r="K5461" s="16">
        <v>2</v>
      </c>
    </row>
    <row r="5462" spans="1:11">
      <c r="A5462" s="12" t="s">
        <v>10223</v>
      </c>
      <c r="B5462" s="12" t="s">
        <v>10358</v>
      </c>
      <c r="C5462" s="12" t="s">
        <v>10343</v>
      </c>
      <c r="D5462" s="13" t="s">
        <v>4931</v>
      </c>
      <c r="E5462" s="13" t="s">
        <v>4932</v>
      </c>
      <c r="F5462" s="13" t="s">
        <v>10414</v>
      </c>
      <c r="G5462" s="14" t="s">
        <v>4921</v>
      </c>
      <c r="H5462" s="14" t="s">
        <v>4926</v>
      </c>
      <c r="I5462" s="14" t="s">
        <v>4927</v>
      </c>
      <c r="J5462" s="14" t="s">
        <v>4924</v>
      </c>
      <c r="K5462" s="16">
        <v>2</v>
      </c>
    </row>
    <row r="5463" spans="1:11">
      <c r="A5463" s="12" t="s">
        <v>10223</v>
      </c>
      <c r="B5463" s="12" t="s">
        <v>10358</v>
      </c>
      <c r="C5463" s="12" t="s">
        <v>10343</v>
      </c>
      <c r="D5463" s="13" t="s">
        <v>4934</v>
      </c>
      <c r="E5463" s="13" t="s">
        <v>4934</v>
      </c>
      <c r="F5463" s="13" t="s">
        <v>4999</v>
      </c>
      <c r="G5463" s="14" t="s">
        <v>4921</v>
      </c>
      <c r="H5463" s="14" t="s">
        <v>4926</v>
      </c>
      <c r="I5463" s="14" t="s">
        <v>4927</v>
      </c>
      <c r="J5463" s="14" t="s">
        <v>4936</v>
      </c>
      <c r="K5463" s="16">
        <v>2</v>
      </c>
    </row>
    <row r="5464" spans="1:11">
      <c r="A5464" s="12" t="s">
        <v>10223</v>
      </c>
      <c r="B5464" s="12" t="s">
        <v>10358</v>
      </c>
      <c r="C5464" s="12" t="s">
        <v>10347</v>
      </c>
      <c r="D5464" s="13" t="s">
        <v>4918</v>
      </c>
      <c r="E5464" s="13" t="s">
        <v>4919</v>
      </c>
      <c r="F5464" s="13" t="s">
        <v>10429</v>
      </c>
      <c r="G5464" s="14" t="s">
        <v>4921</v>
      </c>
      <c r="H5464" s="14" t="s">
        <v>4924</v>
      </c>
      <c r="I5464" s="14" t="s">
        <v>4949</v>
      </c>
      <c r="J5464" s="14" t="s">
        <v>4924</v>
      </c>
      <c r="K5464" s="16">
        <v>30.2</v>
      </c>
    </row>
    <row r="5465" spans="1:11">
      <c r="A5465" s="12" t="s">
        <v>10223</v>
      </c>
      <c r="B5465" s="12" t="s">
        <v>10358</v>
      </c>
      <c r="C5465" s="12" t="s">
        <v>10347</v>
      </c>
      <c r="D5465" s="13" t="s">
        <v>4918</v>
      </c>
      <c r="E5465" s="13" t="s">
        <v>4919</v>
      </c>
      <c r="F5465" s="13" t="s">
        <v>10430</v>
      </c>
      <c r="G5465" s="14" t="s">
        <v>4921</v>
      </c>
      <c r="H5465" s="14" t="s">
        <v>4974</v>
      </c>
      <c r="I5465" s="14" t="s">
        <v>4949</v>
      </c>
      <c r="J5465" s="14" t="s">
        <v>4956</v>
      </c>
      <c r="K5465" s="16">
        <v>30.2</v>
      </c>
    </row>
    <row r="5466" spans="1:11">
      <c r="A5466" s="12" t="s">
        <v>10223</v>
      </c>
      <c r="B5466" s="12" t="s">
        <v>10358</v>
      </c>
      <c r="C5466" s="12" t="s">
        <v>10347</v>
      </c>
      <c r="D5466" s="13" t="s">
        <v>4931</v>
      </c>
      <c r="E5466" s="13" t="s">
        <v>5089</v>
      </c>
      <c r="F5466" s="13" t="s">
        <v>10431</v>
      </c>
      <c r="G5466" s="14" t="s">
        <v>4960</v>
      </c>
      <c r="H5466" s="14"/>
      <c r="I5466" s="14"/>
      <c r="J5466" s="14" t="s">
        <v>4924</v>
      </c>
      <c r="K5466" s="16">
        <v>30.2</v>
      </c>
    </row>
    <row r="5467" spans="1:11">
      <c r="A5467" s="12" t="s">
        <v>10223</v>
      </c>
      <c r="B5467" s="12" t="s">
        <v>10358</v>
      </c>
      <c r="C5467" s="12" t="s">
        <v>10347</v>
      </c>
      <c r="D5467" s="13" t="s">
        <v>4931</v>
      </c>
      <c r="E5467" s="13" t="s">
        <v>5089</v>
      </c>
      <c r="F5467" s="13" t="s">
        <v>10432</v>
      </c>
      <c r="G5467" s="14" t="s">
        <v>4921</v>
      </c>
      <c r="H5467" s="14" t="s">
        <v>5137</v>
      </c>
      <c r="I5467" s="14" t="s">
        <v>4927</v>
      </c>
      <c r="J5467" s="14" t="s">
        <v>4936</v>
      </c>
      <c r="K5467" s="16">
        <v>30.2</v>
      </c>
    </row>
    <row r="5468" spans="1:11">
      <c r="A5468" s="12" t="s">
        <v>10223</v>
      </c>
      <c r="B5468" s="12" t="s">
        <v>10358</v>
      </c>
      <c r="C5468" s="12" t="s">
        <v>10347</v>
      </c>
      <c r="D5468" s="13" t="s">
        <v>4934</v>
      </c>
      <c r="E5468" s="13" t="s">
        <v>4934</v>
      </c>
      <c r="F5468" s="13" t="s">
        <v>4999</v>
      </c>
      <c r="G5468" s="14" t="s">
        <v>4921</v>
      </c>
      <c r="H5468" s="14" t="s">
        <v>4926</v>
      </c>
      <c r="I5468" s="14" t="s">
        <v>4927</v>
      </c>
      <c r="J5468" s="14" t="s">
        <v>4936</v>
      </c>
      <c r="K5468" s="16">
        <v>30.2</v>
      </c>
    </row>
    <row r="5469" spans="1:11">
      <c r="A5469" s="12" t="s">
        <v>10223</v>
      </c>
      <c r="B5469" s="12" t="s">
        <v>10433</v>
      </c>
      <c r="C5469" s="12" t="s">
        <v>10352</v>
      </c>
      <c r="D5469" s="13"/>
      <c r="E5469" s="13"/>
      <c r="F5469" s="13"/>
      <c r="G5469" s="14"/>
      <c r="H5469" s="14"/>
      <c r="I5469" s="14"/>
      <c r="J5469" s="14"/>
      <c r="K5469" s="16">
        <v>3.769671</v>
      </c>
    </row>
    <row r="5470" spans="1:11">
      <c r="A5470" s="12" t="s">
        <v>10223</v>
      </c>
      <c r="B5470" s="12" t="s">
        <v>10433</v>
      </c>
      <c r="C5470" s="12" t="s">
        <v>10434</v>
      </c>
      <c r="D5470" s="13"/>
      <c r="E5470" s="13"/>
      <c r="F5470" s="13"/>
      <c r="G5470" s="14"/>
      <c r="H5470" s="14"/>
      <c r="I5470" s="14"/>
      <c r="J5470" s="14"/>
      <c r="K5470" s="16">
        <v>3.036388</v>
      </c>
    </row>
    <row r="5471" spans="1:11">
      <c r="A5471" s="12" t="s">
        <v>10223</v>
      </c>
      <c r="B5471" s="12" t="s">
        <v>10433</v>
      </c>
      <c r="C5471" s="12" t="s">
        <v>10226</v>
      </c>
      <c r="D5471" s="13" t="s">
        <v>4918</v>
      </c>
      <c r="E5471" s="13" t="s">
        <v>4919</v>
      </c>
      <c r="F5471" s="13" t="s">
        <v>10435</v>
      </c>
      <c r="G5471" s="14" t="s">
        <v>4921</v>
      </c>
      <c r="H5471" s="14" t="s">
        <v>4938</v>
      </c>
      <c r="I5471" s="14" t="s">
        <v>4927</v>
      </c>
      <c r="J5471" s="14" t="s">
        <v>5051</v>
      </c>
      <c r="K5471" s="16">
        <v>16.1248</v>
      </c>
    </row>
    <row r="5472" spans="1:11">
      <c r="A5472" s="12" t="s">
        <v>10223</v>
      </c>
      <c r="B5472" s="12" t="s">
        <v>10433</v>
      </c>
      <c r="C5472" s="12" t="s">
        <v>10226</v>
      </c>
      <c r="D5472" s="13" t="s">
        <v>4918</v>
      </c>
      <c r="E5472" s="13" t="s">
        <v>4919</v>
      </c>
      <c r="F5472" s="13" t="s">
        <v>10436</v>
      </c>
      <c r="G5472" s="14" t="s">
        <v>4921</v>
      </c>
      <c r="H5472" s="14" t="s">
        <v>4966</v>
      </c>
      <c r="I5472" s="14" t="s">
        <v>4947</v>
      </c>
      <c r="J5472" s="14" t="s">
        <v>4924</v>
      </c>
      <c r="K5472" s="16">
        <v>16.1248</v>
      </c>
    </row>
    <row r="5473" spans="1:11">
      <c r="A5473" s="12" t="s">
        <v>10223</v>
      </c>
      <c r="B5473" s="12" t="s">
        <v>10433</v>
      </c>
      <c r="C5473" s="12" t="s">
        <v>10226</v>
      </c>
      <c r="D5473" s="13" t="s">
        <v>4931</v>
      </c>
      <c r="E5473" s="13" t="s">
        <v>4961</v>
      </c>
      <c r="F5473" s="13" t="s">
        <v>10437</v>
      </c>
      <c r="G5473" s="14" t="s">
        <v>4921</v>
      </c>
      <c r="H5473" s="14" t="s">
        <v>4938</v>
      </c>
      <c r="I5473" s="14" t="s">
        <v>4927</v>
      </c>
      <c r="J5473" s="14" t="s">
        <v>4924</v>
      </c>
      <c r="K5473" s="16">
        <v>16.1248</v>
      </c>
    </row>
    <row r="5474" spans="1:11">
      <c r="A5474" s="12" t="s">
        <v>10223</v>
      </c>
      <c r="B5474" s="12" t="s">
        <v>10433</v>
      </c>
      <c r="C5474" s="12" t="s">
        <v>10226</v>
      </c>
      <c r="D5474" s="13" t="s">
        <v>4931</v>
      </c>
      <c r="E5474" s="13" t="s">
        <v>5083</v>
      </c>
      <c r="F5474" s="13" t="s">
        <v>10438</v>
      </c>
      <c r="G5474" s="14" t="s">
        <v>4921</v>
      </c>
      <c r="H5474" s="14" t="s">
        <v>4938</v>
      </c>
      <c r="I5474" s="14" t="s">
        <v>4927</v>
      </c>
      <c r="J5474" s="14" t="s">
        <v>4924</v>
      </c>
      <c r="K5474" s="16">
        <v>16.1248</v>
      </c>
    </row>
    <row r="5475" spans="1:11">
      <c r="A5475" s="12" t="s">
        <v>10223</v>
      </c>
      <c r="B5475" s="12" t="s">
        <v>10433</v>
      </c>
      <c r="C5475" s="12" t="s">
        <v>10226</v>
      </c>
      <c r="D5475" s="13" t="s">
        <v>4934</v>
      </c>
      <c r="E5475" s="13" t="s">
        <v>4934</v>
      </c>
      <c r="F5475" s="13" t="s">
        <v>10439</v>
      </c>
      <c r="G5475" s="14" t="s">
        <v>4921</v>
      </c>
      <c r="H5475" s="14" t="s">
        <v>4926</v>
      </c>
      <c r="I5475" s="14" t="s">
        <v>4927</v>
      </c>
      <c r="J5475" s="14" t="s">
        <v>4974</v>
      </c>
      <c r="K5475" s="16">
        <v>16.1248</v>
      </c>
    </row>
    <row r="5476" spans="1:11">
      <c r="A5476" s="12" t="s">
        <v>10223</v>
      </c>
      <c r="B5476" s="12" t="s">
        <v>10433</v>
      </c>
      <c r="C5476" s="12" t="s">
        <v>10232</v>
      </c>
      <c r="D5476" s="13" t="s">
        <v>4918</v>
      </c>
      <c r="E5476" s="13" t="s">
        <v>4919</v>
      </c>
      <c r="F5476" s="13" t="s">
        <v>10436</v>
      </c>
      <c r="G5476" s="14" t="s">
        <v>4921</v>
      </c>
      <c r="H5476" s="14" t="s">
        <v>4966</v>
      </c>
      <c r="I5476" s="14" t="s">
        <v>4947</v>
      </c>
      <c r="J5476" s="14" t="s">
        <v>4958</v>
      </c>
      <c r="K5476" s="16">
        <v>15.74</v>
      </c>
    </row>
    <row r="5477" spans="1:11">
      <c r="A5477" s="12" t="s">
        <v>10223</v>
      </c>
      <c r="B5477" s="12" t="s">
        <v>10433</v>
      </c>
      <c r="C5477" s="12" t="s">
        <v>10232</v>
      </c>
      <c r="D5477" s="13" t="s">
        <v>4931</v>
      </c>
      <c r="E5477" s="13" t="s">
        <v>4961</v>
      </c>
      <c r="F5477" s="13" t="s">
        <v>10440</v>
      </c>
      <c r="G5477" s="14" t="s">
        <v>4921</v>
      </c>
      <c r="H5477" s="14" t="s">
        <v>4938</v>
      </c>
      <c r="I5477" s="14" t="s">
        <v>4927</v>
      </c>
      <c r="J5477" s="14" t="s">
        <v>4924</v>
      </c>
      <c r="K5477" s="16">
        <v>15.74</v>
      </c>
    </row>
    <row r="5478" spans="1:11">
      <c r="A5478" s="12" t="s">
        <v>10223</v>
      </c>
      <c r="B5478" s="12" t="s">
        <v>10433</v>
      </c>
      <c r="C5478" s="12" t="s">
        <v>10232</v>
      </c>
      <c r="D5478" s="13" t="s">
        <v>4931</v>
      </c>
      <c r="E5478" s="13" t="s">
        <v>5083</v>
      </c>
      <c r="F5478" s="13" t="s">
        <v>10437</v>
      </c>
      <c r="G5478" s="14" t="s">
        <v>4921</v>
      </c>
      <c r="H5478" s="14" t="s">
        <v>4938</v>
      </c>
      <c r="I5478" s="14" t="s">
        <v>4927</v>
      </c>
      <c r="J5478" s="14" t="s">
        <v>4924</v>
      </c>
      <c r="K5478" s="16">
        <v>15.74</v>
      </c>
    </row>
    <row r="5479" spans="1:11">
      <c r="A5479" s="12" t="s">
        <v>10223</v>
      </c>
      <c r="B5479" s="12" t="s">
        <v>10433</v>
      </c>
      <c r="C5479" s="12" t="s">
        <v>10232</v>
      </c>
      <c r="D5479" s="13" t="s">
        <v>4934</v>
      </c>
      <c r="E5479" s="13" t="s">
        <v>4998</v>
      </c>
      <c r="F5479" s="13" t="s">
        <v>5151</v>
      </c>
      <c r="G5479" s="14" t="s">
        <v>4921</v>
      </c>
      <c r="H5479" s="14" t="s">
        <v>4926</v>
      </c>
      <c r="I5479" s="14" t="s">
        <v>4927</v>
      </c>
      <c r="J5479" s="14" t="s">
        <v>4974</v>
      </c>
      <c r="K5479" s="16">
        <v>15.74</v>
      </c>
    </row>
    <row r="5480" spans="1:11">
      <c r="A5480" s="12" t="s">
        <v>10223</v>
      </c>
      <c r="B5480" s="12" t="s">
        <v>10433</v>
      </c>
      <c r="C5480" s="12" t="s">
        <v>10232</v>
      </c>
      <c r="D5480" s="13" t="s">
        <v>4934</v>
      </c>
      <c r="E5480" s="13" t="s">
        <v>4934</v>
      </c>
      <c r="F5480" s="13" t="s">
        <v>10439</v>
      </c>
      <c r="G5480" s="14" t="s">
        <v>4921</v>
      </c>
      <c r="H5480" s="14" t="s">
        <v>4926</v>
      </c>
      <c r="I5480" s="14" t="s">
        <v>4927</v>
      </c>
      <c r="J5480" s="14" t="s">
        <v>4974</v>
      </c>
      <c r="K5480" s="16">
        <v>15.74</v>
      </c>
    </row>
    <row r="5481" spans="1:11">
      <c r="A5481" s="12" t="s">
        <v>10223</v>
      </c>
      <c r="B5481" s="12" t="s">
        <v>10433</v>
      </c>
      <c r="C5481" s="12" t="s">
        <v>10273</v>
      </c>
      <c r="D5481" s="13"/>
      <c r="E5481" s="13"/>
      <c r="F5481" s="13"/>
      <c r="G5481" s="14"/>
      <c r="H5481" s="14"/>
      <c r="I5481" s="14"/>
      <c r="J5481" s="14"/>
      <c r="K5481" s="16">
        <v>3.436</v>
      </c>
    </row>
    <row r="5482" spans="1:11">
      <c r="A5482" s="12" t="s">
        <v>10223</v>
      </c>
      <c r="B5482" s="12" t="s">
        <v>10433</v>
      </c>
      <c r="C5482" s="12" t="s">
        <v>10327</v>
      </c>
      <c r="D5482" s="13"/>
      <c r="E5482" s="13"/>
      <c r="F5482" s="13"/>
      <c r="G5482" s="14"/>
      <c r="H5482" s="14"/>
      <c r="I5482" s="14"/>
      <c r="J5482" s="14"/>
      <c r="K5482" s="16">
        <v>0.336257</v>
      </c>
    </row>
    <row r="5483" spans="1:11">
      <c r="A5483" s="12" t="s">
        <v>10223</v>
      </c>
      <c r="B5483" s="12" t="s">
        <v>10433</v>
      </c>
      <c r="C5483" s="12" t="s">
        <v>10225</v>
      </c>
      <c r="D5483" s="13"/>
      <c r="E5483" s="13"/>
      <c r="F5483" s="13"/>
      <c r="G5483" s="14"/>
      <c r="H5483" s="14"/>
      <c r="I5483" s="14"/>
      <c r="J5483" s="14"/>
      <c r="K5483" s="16">
        <v>0.76668</v>
      </c>
    </row>
    <row r="5484" spans="1:11">
      <c r="A5484" s="12" t="s">
        <v>10223</v>
      </c>
      <c r="B5484" s="12" t="s">
        <v>10433</v>
      </c>
      <c r="C5484" s="12" t="s">
        <v>10441</v>
      </c>
      <c r="D5484" s="13"/>
      <c r="E5484" s="13"/>
      <c r="F5484" s="13"/>
      <c r="G5484" s="14"/>
      <c r="H5484" s="14"/>
      <c r="I5484" s="14"/>
      <c r="J5484" s="14"/>
      <c r="K5484" s="16">
        <v>11.938506</v>
      </c>
    </row>
    <row r="5485" spans="1:11">
      <c r="A5485" s="12" t="s">
        <v>10223</v>
      </c>
      <c r="B5485" s="12" t="s">
        <v>10433</v>
      </c>
      <c r="C5485" s="12" t="s">
        <v>10442</v>
      </c>
      <c r="D5485" s="13"/>
      <c r="E5485" s="13"/>
      <c r="F5485" s="13"/>
      <c r="G5485" s="14"/>
      <c r="H5485" s="14"/>
      <c r="I5485" s="14"/>
      <c r="J5485" s="14"/>
      <c r="K5485" s="16">
        <v>379.03108</v>
      </c>
    </row>
    <row r="5486" spans="1:11">
      <c r="A5486" s="12" t="s">
        <v>10223</v>
      </c>
      <c r="B5486" s="12" t="s">
        <v>10433</v>
      </c>
      <c r="C5486" s="12" t="s">
        <v>10443</v>
      </c>
      <c r="D5486" s="13"/>
      <c r="E5486" s="13"/>
      <c r="F5486" s="13"/>
      <c r="G5486" s="14"/>
      <c r="H5486" s="14"/>
      <c r="I5486" s="14"/>
      <c r="J5486" s="14"/>
      <c r="K5486" s="16">
        <v>4.140296</v>
      </c>
    </row>
    <row r="5487" spans="1:11">
      <c r="A5487" s="12" t="s">
        <v>10223</v>
      </c>
      <c r="B5487" s="12" t="s">
        <v>10433</v>
      </c>
      <c r="C5487" s="12" t="s">
        <v>8852</v>
      </c>
      <c r="D5487" s="13"/>
      <c r="E5487" s="13"/>
      <c r="F5487" s="13"/>
      <c r="G5487" s="14"/>
      <c r="H5487" s="14"/>
      <c r="I5487" s="14"/>
      <c r="J5487" s="14"/>
      <c r="K5487" s="16">
        <v>0.17051</v>
      </c>
    </row>
    <row r="5488" spans="1:11">
      <c r="A5488" s="12" t="s">
        <v>10223</v>
      </c>
      <c r="B5488" s="12" t="s">
        <v>10433</v>
      </c>
      <c r="C5488" s="12" t="s">
        <v>10444</v>
      </c>
      <c r="D5488" s="13"/>
      <c r="E5488" s="13"/>
      <c r="F5488" s="13"/>
      <c r="G5488" s="14"/>
      <c r="H5488" s="14"/>
      <c r="I5488" s="14"/>
      <c r="J5488" s="14"/>
      <c r="K5488" s="16">
        <v>1.258955</v>
      </c>
    </row>
    <row r="5489" spans="1:11">
      <c r="A5489" s="12" t="s">
        <v>10223</v>
      </c>
      <c r="B5489" s="12" t="s">
        <v>10433</v>
      </c>
      <c r="C5489" s="12" t="s">
        <v>10343</v>
      </c>
      <c r="D5489" s="13"/>
      <c r="E5489" s="13"/>
      <c r="F5489" s="13"/>
      <c r="G5489" s="14"/>
      <c r="H5489" s="14"/>
      <c r="I5489" s="14"/>
      <c r="J5489" s="14"/>
      <c r="K5489" s="16">
        <v>0.0126</v>
      </c>
    </row>
    <row r="5490" spans="1:11">
      <c r="A5490" s="12" t="s">
        <v>10223</v>
      </c>
      <c r="B5490" s="12" t="s">
        <v>10433</v>
      </c>
      <c r="C5490" s="12" t="s">
        <v>10243</v>
      </c>
      <c r="D5490" s="13"/>
      <c r="E5490" s="13"/>
      <c r="F5490" s="13"/>
      <c r="G5490" s="14"/>
      <c r="H5490" s="14"/>
      <c r="I5490" s="14"/>
      <c r="J5490" s="14"/>
      <c r="K5490" s="16">
        <v>0.4844</v>
      </c>
    </row>
    <row r="5491" spans="1:11">
      <c r="A5491" s="12" t="s">
        <v>10223</v>
      </c>
      <c r="B5491" s="12" t="s">
        <v>10433</v>
      </c>
      <c r="C5491" s="12" t="s">
        <v>10244</v>
      </c>
      <c r="D5491" s="13"/>
      <c r="E5491" s="13"/>
      <c r="F5491" s="13"/>
      <c r="G5491" s="14"/>
      <c r="H5491" s="14"/>
      <c r="I5491" s="14"/>
      <c r="J5491" s="14"/>
      <c r="K5491" s="16">
        <v>5</v>
      </c>
    </row>
    <row r="5492" spans="1:11">
      <c r="A5492" s="12" t="s">
        <v>10223</v>
      </c>
      <c r="B5492" s="12" t="s">
        <v>10433</v>
      </c>
      <c r="C5492" s="12" t="s">
        <v>10300</v>
      </c>
      <c r="D5492" s="13" t="s">
        <v>4918</v>
      </c>
      <c r="E5492" s="13" t="s">
        <v>4919</v>
      </c>
      <c r="F5492" s="13" t="s">
        <v>10436</v>
      </c>
      <c r="G5492" s="14" t="s">
        <v>4921</v>
      </c>
      <c r="H5492" s="14" t="s">
        <v>4966</v>
      </c>
      <c r="I5492" s="14" t="s">
        <v>4947</v>
      </c>
      <c r="J5492" s="14" t="s">
        <v>4958</v>
      </c>
      <c r="K5492" s="16">
        <v>54.5</v>
      </c>
    </row>
    <row r="5493" spans="1:11">
      <c r="A5493" s="12" t="s">
        <v>10223</v>
      </c>
      <c r="B5493" s="12" t="s">
        <v>10433</v>
      </c>
      <c r="C5493" s="12" t="s">
        <v>10300</v>
      </c>
      <c r="D5493" s="13" t="s">
        <v>4931</v>
      </c>
      <c r="E5493" s="13" t="s">
        <v>4932</v>
      </c>
      <c r="F5493" s="13" t="s">
        <v>10445</v>
      </c>
      <c r="G5493" s="14" t="s">
        <v>4921</v>
      </c>
      <c r="H5493" s="14" t="s">
        <v>4938</v>
      </c>
      <c r="I5493" s="14" t="s">
        <v>4927</v>
      </c>
      <c r="J5493" s="14" t="s">
        <v>4924</v>
      </c>
      <c r="K5493" s="16">
        <v>54.5</v>
      </c>
    </row>
    <row r="5494" spans="1:11">
      <c r="A5494" s="12" t="s">
        <v>10223</v>
      </c>
      <c r="B5494" s="12" t="s">
        <v>10433</v>
      </c>
      <c r="C5494" s="12" t="s">
        <v>10300</v>
      </c>
      <c r="D5494" s="13" t="s">
        <v>4931</v>
      </c>
      <c r="E5494" s="13" t="s">
        <v>5083</v>
      </c>
      <c r="F5494" s="13" t="s">
        <v>10446</v>
      </c>
      <c r="G5494" s="14" t="s">
        <v>4921</v>
      </c>
      <c r="H5494" s="14" t="s">
        <v>4938</v>
      </c>
      <c r="I5494" s="14" t="s">
        <v>4927</v>
      </c>
      <c r="J5494" s="14" t="s">
        <v>4924</v>
      </c>
      <c r="K5494" s="16">
        <v>54.5</v>
      </c>
    </row>
    <row r="5495" spans="1:11">
      <c r="A5495" s="12" t="s">
        <v>10223</v>
      </c>
      <c r="B5495" s="12" t="s">
        <v>10433</v>
      </c>
      <c r="C5495" s="12" t="s">
        <v>10300</v>
      </c>
      <c r="D5495" s="13" t="s">
        <v>4934</v>
      </c>
      <c r="E5495" s="13" t="s">
        <v>4998</v>
      </c>
      <c r="F5495" s="13" t="s">
        <v>5151</v>
      </c>
      <c r="G5495" s="14" t="s">
        <v>4921</v>
      </c>
      <c r="H5495" s="14" t="s">
        <v>4926</v>
      </c>
      <c r="I5495" s="14" t="s">
        <v>4927</v>
      </c>
      <c r="J5495" s="14" t="s">
        <v>4974</v>
      </c>
      <c r="K5495" s="16">
        <v>54.5</v>
      </c>
    </row>
    <row r="5496" spans="1:11">
      <c r="A5496" s="12" t="s">
        <v>10223</v>
      </c>
      <c r="B5496" s="12" t="s">
        <v>10433</v>
      </c>
      <c r="C5496" s="12" t="s">
        <v>10300</v>
      </c>
      <c r="D5496" s="13" t="s">
        <v>4934</v>
      </c>
      <c r="E5496" s="13" t="s">
        <v>4934</v>
      </c>
      <c r="F5496" s="13" t="s">
        <v>5582</v>
      </c>
      <c r="G5496" s="14" t="s">
        <v>4921</v>
      </c>
      <c r="H5496" s="14" t="s">
        <v>4926</v>
      </c>
      <c r="I5496" s="14" t="s">
        <v>4927</v>
      </c>
      <c r="J5496" s="14" t="s">
        <v>4974</v>
      </c>
      <c r="K5496" s="16">
        <v>54.5</v>
      </c>
    </row>
    <row r="5497" spans="1:11">
      <c r="A5497" s="12" t="s">
        <v>10223</v>
      </c>
      <c r="B5497" s="12" t="s">
        <v>10433</v>
      </c>
      <c r="C5497" s="12" t="s">
        <v>10303</v>
      </c>
      <c r="D5497" s="13" t="s">
        <v>4918</v>
      </c>
      <c r="E5497" s="13" t="s">
        <v>4919</v>
      </c>
      <c r="F5497" s="13" t="s">
        <v>10436</v>
      </c>
      <c r="G5497" s="14" t="s">
        <v>4921</v>
      </c>
      <c r="H5497" s="14" t="s">
        <v>4966</v>
      </c>
      <c r="I5497" s="14" t="s">
        <v>4947</v>
      </c>
      <c r="J5497" s="14" t="s">
        <v>4958</v>
      </c>
      <c r="K5497" s="16">
        <v>18.24</v>
      </c>
    </row>
    <row r="5498" spans="1:11">
      <c r="A5498" s="12" t="s">
        <v>10223</v>
      </c>
      <c r="B5498" s="12" t="s">
        <v>10433</v>
      </c>
      <c r="C5498" s="12" t="s">
        <v>10303</v>
      </c>
      <c r="D5498" s="13" t="s">
        <v>4931</v>
      </c>
      <c r="E5498" s="13" t="s">
        <v>4932</v>
      </c>
      <c r="F5498" s="13" t="s">
        <v>10445</v>
      </c>
      <c r="G5498" s="14" t="s">
        <v>4921</v>
      </c>
      <c r="H5498" s="14" t="s">
        <v>4938</v>
      </c>
      <c r="I5498" s="14" t="s">
        <v>4927</v>
      </c>
      <c r="J5498" s="14" t="s">
        <v>4924</v>
      </c>
      <c r="K5498" s="16">
        <v>18.24</v>
      </c>
    </row>
    <row r="5499" spans="1:11">
      <c r="A5499" s="12" t="s">
        <v>10223</v>
      </c>
      <c r="B5499" s="12" t="s">
        <v>10433</v>
      </c>
      <c r="C5499" s="12" t="s">
        <v>10303</v>
      </c>
      <c r="D5499" s="13" t="s">
        <v>4931</v>
      </c>
      <c r="E5499" s="13" t="s">
        <v>5083</v>
      </c>
      <c r="F5499" s="13" t="s">
        <v>10446</v>
      </c>
      <c r="G5499" s="14" t="s">
        <v>4921</v>
      </c>
      <c r="H5499" s="14" t="s">
        <v>4938</v>
      </c>
      <c r="I5499" s="14" t="s">
        <v>4927</v>
      </c>
      <c r="J5499" s="14" t="s">
        <v>4924</v>
      </c>
      <c r="K5499" s="16">
        <v>18.24</v>
      </c>
    </row>
    <row r="5500" spans="1:11">
      <c r="A5500" s="12" t="s">
        <v>10223</v>
      </c>
      <c r="B5500" s="12" t="s">
        <v>10433</v>
      </c>
      <c r="C5500" s="12" t="s">
        <v>10303</v>
      </c>
      <c r="D5500" s="13" t="s">
        <v>4934</v>
      </c>
      <c r="E5500" s="13" t="s">
        <v>4998</v>
      </c>
      <c r="F5500" s="13" t="s">
        <v>5151</v>
      </c>
      <c r="G5500" s="14" t="s">
        <v>4921</v>
      </c>
      <c r="H5500" s="14" t="s">
        <v>4926</v>
      </c>
      <c r="I5500" s="14" t="s">
        <v>4927</v>
      </c>
      <c r="J5500" s="14" t="s">
        <v>4974</v>
      </c>
      <c r="K5500" s="16">
        <v>18.24</v>
      </c>
    </row>
    <row r="5501" spans="1:11">
      <c r="A5501" s="12" t="s">
        <v>10223</v>
      </c>
      <c r="B5501" s="12" t="s">
        <v>10433</v>
      </c>
      <c r="C5501" s="12" t="s">
        <v>10303</v>
      </c>
      <c r="D5501" s="13" t="s">
        <v>4934</v>
      </c>
      <c r="E5501" s="13" t="s">
        <v>4934</v>
      </c>
      <c r="F5501" s="13" t="s">
        <v>5582</v>
      </c>
      <c r="G5501" s="14" t="s">
        <v>4921</v>
      </c>
      <c r="H5501" s="14" t="s">
        <v>4926</v>
      </c>
      <c r="I5501" s="14" t="s">
        <v>4927</v>
      </c>
      <c r="J5501" s="14" t="s">
        <v>4974</v>
      </c>
      <c r="K5501" s="16">
        <v>18.24</v>
      </c>
    </row>
    <row r="5502" spans="1:11">
      <c r="A5502" s="12" t="s">
        <v>10223</v>
      </c>
      <c r="B5502" s="12" t="s">
        <v>10433</v>
      </c>
      <c r="C5502" s="12" t="s">
        <v>10352</v>
      </c>
      <c r="D5502" s="13" t="s">
        <v>4918</v>
      </c>
      <c r="E5502" s="13" t="s">
        <v>4919</v>
      </c>
      <c r="F5502" s="13" t="s">
        <v>6052</v>
      </c>
      <c r="G5502" s="14" t="s">
        <v>4921</v>
      </c>
      <c r="H5502" s="14" t="s">
        <v>4974</v>
      </c>
      <c r="I5502" s="14" t="s">
        <v>5065</v>
      </c>
      <c r="J5502" s="14" t="s">
        <v>4958</v>
      </c>
      <c r="K5502" s="16">
        <v>23</v>
      </c>
    </row>
    <row r="5503" spans="1:11">
      <c r="A5503" s="12" t="s">
        <v>10223</v>
      </c>
      <c r="B5503" s="12" t="s">
        <v>10433</v>
      </c>
      <c r="C5503" s="12" t="s">
        <v>10352</v>
      </c>
      <c r="D5503" s="13" t="s">
        <v>4931</v>
      </c>
      <c r="E5503" s="13" t="s">
        <v>5089</v>
      </c>
      <c r="F5503" s="13" t="s">
        <v>10447</v>
      </c>
      <c r="G5503" s="14" t="s">
        <v>4921</v>
      </c>
      <c r="H5503" s="14" t="s">
        <v>4936</v>
      </c>
      <c r="I5503" s="14" t="s">
        <v>4927</v>
      </c>
      <c r="J5503" s="14" t="s">
        <v>4924</v>
      </c>
      <c r="K5503" s="16">
        <v>23</v>
      </c>
    </row>
    <row r="5504" spans="1:11">
      <c r="A5504" s="12" t="s">
        <v>10223</v>
      </c>
      <c r="B5504" s="12" t="s">
        <v>10433</v>
      </c>
      <c r="C5504" s="12" t="s">
        <v>10352</v>
      </c>
      <c r="D5504" s="13" t="s">
        <v>4931</v>
      </c>
      <c r="E5504" s="13" t="s">
        <v>4932</v>
      </c>
      <c r="F5504" s="13" t="s">
        <v>10448</v>
      </c>
      <c r="G5504" s="14" t="s">
        <v>4921</v>
      </c>
      <c r="H5504" s="14" t="s">
        <v>4938</v>
      </c>
      <c r="I5504" s="14" t="s">
        <v>4927</v>
      </c>
      <c r="J5504" s="14" t="s">
        <v>4924</v>
      </c>
      <c r="K5504" s="16">
        <v>23</v>
      </c>
    </row>
    <row r="5505" spans="1:11">
      <c r="A5505" s="12" t="s">
        <v>10223</v>
      </c>
      <c r="B5505" s="12" t="s">
        <v>10433</v>
      </c>
      <c r="C5505" s="12" t="s">
        <v>10352</v>
      </c>
      <c r="D5505" s="13" t="s">
        <v>4934</v>
      </c>
      <c r="E5505" s="13" t="s">
        <v>4998</v>
      </c>
      <c r="F5505" s="13" t="s">
        <v>5151</v>
      </c>
      <c r="G5505" s="14" t="s">
        <v>4921</v>
      </c>
      <c r="H5505" s="14" t="s">
        <v>4926</v>
      </c>
      <c r="I5505" s="14" t="s">
        <v>4927</v>
      </c>
      <c r="J5505" s="14" t="s">
        <v>4974</v>
      </c>
      <c r="K5505" s="16">
        <v>23</v>
      </c>
    </row>
    <row r="5506" spans="1:11">
      <c r="A5506" s="12" t="s">
        <v>10223</v>
      </c>
      <c r="B5506" s="12" t="s">
        <v>10433</v>
      </c>
      <c r="C5506" s="12" t="s">
        <v>10352</v>
      </c>
      <c r="D5506" s="13" t="s">
        <v>4934</v>
      </c>
      <c r="E5506" s="13" t="s">
        <v>4934</v>
      </c>
      <c r="F5506" s="13" t="s">
        <v>5582</v>
      </c>
      <c r="G5506" s="14" t="s">
        <v>4921</v>
      </c>
      <c r="H5506" s="14" t="s">
        <v>4926</v>
      </c>
      <c r="I5506" s="14" t="s">
        <v>4927</v>
      </c>
      <c r="J5506" s="14" t="s">
        <v>4974</v>
      </c>
      <c r="K5506" s="16">
        <v>23</v>
      </c>
    </row>
    <row r="5507" spans="1:11">
      <c r="A5507" s="12" t="s">
        <v>10223</v>
      </c>
      <c r="B5507" s="12" t="s">
        <v>10433</v>
      </c>
      <c r="C5507" s="12" t="s">
        <v>10245</v>
      </c>
      <c r="D5507" s="13" t="s">
        <v>4918</v>
      </c>
      <c r="E5507" s="13" t="s">
        <v>4919</v>
      </c>
      <c r="F5507" s="13" t="s">
        <v>6052</v>
      </c>
      <c r="G5507" s="14" t="s">
        <v>4921</v>
      </c>
      <c r="H5507" s="14" t="s">
        <v>5539</v>
      </c>
      <c r="I5507" s="14" t="s">
        <v>5065</v>
      </c>
      <c r="J5507" s="14" t="s">
        <v>4958</v>
      </c>
      <c r="K5507" s="16">
        <v>76.3258</v>
      </c>
    </row>
    <row r="5508" spans="1:11">
      <c r="A5508" s="12" t="s">
        <v>10223</v>
      </c>
      <c r="B5508" s="12" t="s">
        <v>10433</v>
      </c>
      <c r="C5508" s="12" t="s">
        <v>10245</v>
      </c>
      <c r="D5508" s="13" t="s">
        <v>4931</v>
      </c>
      <c r="E5508" s="13" t="s">
        <v>4932</v>
      </c>
      <c r="F5508" s="13" t="s">
        <v>10449</v>
      </c>
      <c r="G5508" s="14" t="s">
        <v>4921</v>
      </c>
      <c r="H5508" s="14" t="s">
        <v>4936</v>
      </c>
      <c r="I5508" s="14" t="s">
        <v>4927</v>
      </c>
      <c r="J5508" s="14" t="s">
        <v>4924</v>
      </c>
      <c r="K5508" s="16">
        <v>76.3258</v>
      </c>
    </row>
    <row r="5509" spans="1:11">
      <c r="A5509" s="12" t="s">
        <v>10223</v>
      </c>
      <c r="B5509" s="12" t="s">
        <v>10433</v>
      </c>
      <c r="C5509" s="12" t="s">
        <v>10245</v>
      </c>
      <c r="D5509" s="13" t="s">
        <v>4931</v>
      </c>
      <c r="E5509" s="13" t="s">
        <v>5083</v>
      </c>
      <c r="F5509" s="13" t="s">
        <v>10450</v>
      </c>
      <c r="G5509" s="14" t="s">
        <v>4921</v>
      </c>
      <c r="H5509" s="14" t="s">
        <v>4938</v>
      </c>
      <c r="I5509" s="14" t="s">
        <v>4927</v>
      </c>
      <c r="J5509" s="14" t="s">
        <v>4924</v>
      </c>
      <c r="K5509" s="16">
        <v>76.3258</v>
      </c>
    </row>
    <row r="5510" spans="1:11">
      <c r="A5510" s="12" t="s">
        <v>10223</v>
      </c>
      <c r="B5510" s="12" t="s">
        <v>10433</v>
      </c>
      <c r="C5510" s="12" t="s">
        <v>10245</v>
      </c>
      <c r="D5510" s="13" t="s">
        <v>4934</v>
      </c>
      <c r="E5510" s="13" t="s">
        <v>4998</v>
      </c>
      <c r="F5510" s="13" t="s">
        <v>5151</v>
      </c>
      <c r="G5510" s="14" t="s">
        <v>4921</v>
      </c>
      <c r="H5510" s="14" t="s">
        <v>4926</v>
      </c>
      <c r="I5510" s="14" t="s">
        <v>4927</v>
      </c>
      <c r="J5510" s="14" t="s">
        <v>4974</v>
      </c>
      <c r="K5510" s="16">
        <v>76.3258</v>
      </c>
    </row>
    <row r="5511" spans="1:11">
      <c r="A5511" s="12" t="s">
        <v>10223</v>
      </c>
      <c r="B5511" s="12" t="s">
        <v>10433</v>
      </c>
      <c r="C5511" s="12" t="s">
        <v>10245</v>
      </c>
      <c r="D5511" s="13" t="s">
        <v>4934</v>
      </c>
      <c r="E5511" s="13" t="s">
        <v>4934</v>
      </c>
      <c r="F5511" s="13" t="s">
        <v>5582</v>
      </c>
      <c r="G5511" s="14" t="s">
        <v>4921</v>
      </c>
      <c r="H5511" s="14" t="s">
        <v>4926</v>
      </c>
      <c r="I5511" s="14" t="s">
        <v>4927</v>
      </c>
      <c r="J5511" s="14" t="s">
        <v>4974</v>
      </c>
      <c r="K5511" s="16">
        <v>76.3258</v>
      </c>
    </row>
    <row r="5512" spans="1:11">
      <c r="A5512" s="12" t="s">
        <v>10223</v>
      </c>
      <c r="B5512" s="12" t="s">
        <v>10433</v>
      </c>
      <c r="C5512" s="12" t="s">
        <v>10225</v>
      </c>
      <c r="D5512" s="13" t="s">
        <v>4918</v>
      </c>
      <c r="E5512" s="13" t="s">
        <v>4919</v>
      </c>
      <c r="F5512" s="13" t="s">
        <v>10451</v>
      </c>
      <c r="G5512" s="14" t="s">
        <v>4921</v>
      </c>
      <c r="H5512" s="14" t="s">
        <v>5221</v>
      </c>
      <c r="I5512" s="14" t="s">
        <v>5065</v>
      </c>
      <c r="J5512" s="14" t="s">
        <v>4958</v>
      </c>
      <c r="K5512" s="16">
        <v>64.5768</v>
      </c>
    </row>
    <row r="5513" spans="1:11">
      <c r="A5513" s="12" t="s">
        <v>10223</v>
      </c>
      <c r="B5513" s="12" t="s">
        <v>10433</v>
      </c>
      <c r="C5513" s="12" t="s">
        <v>10225</v>
      </c>
      <c r="D5513" s="13" t="s">
        <v>4931</v>
      </c>
      <c r="E5513" s="13" t="s">
        <v>4932</v>
      </c>
      <c r="F5513" s="13" t="s">
        <v>10452</v>
      </c>
      <c r="G5513" s="14" t="s">
        <v>4921</v>
      </c>
      <c r="H5513" s="14" t="s">
        <v>4938</v>
      </c>
      <c r="I5513" s="14" t="s">
        <v>4927</v>
      </c>
      <c r="J5513" s="14" t="s">
        <v>4924</v>
      </c>
      <c r="K5513" s="16">
        <v>64.5768</v>
      </c>
    </row>
    <row r="5514" spans="1:11">
      <c r="A5514" s="12" t="s">
        <v>10223</v>
      </c>
      <c r="B5514" s="12" t="s">
        <v>10433</v>
      </c>
      <c r="C5514" s="12" t="s">
        <v>10225</v>
      </c>
      <c r="D5514" s="13" t="s">
        <v>4931</v>
      </c>
      <c r="E5514" s="13" t="s">
        <v>5083</v>
      </c>
      <c r="F5514" s="13" t="s">
        <v>10447</v>
      </c>
      <c r="G5514" s="14" t="s">
        <v>4921</v>
      </c>
      <c r="H5514" s="14" t="s">
        <v>4936</v>
      </c>
      <c r="I5514" s="14" t="s">
        <v>4927</v>
      </c>
      <c r="J5514" s="14" t="s">
        <v>4924</v>
      </c>
      <c r="K5514" s="16">
        <v>64.5768</v>
      </c>
    </row>
    <row r="5515" spans="1:11">
      <c r="A5515" s="12" t="s">
        <v>10223</v>
      </c>
      <c r="B5515" s="12" t="s">
        <v>10433</v>
      </c>
      <c r="C5515" s="12" t="s">
        <v>10225</v>
      </c>
      <c r="D5515" s="13" t="s">
        <v>4934</v>
      </c>
      <c r="E5515" s="13" t="s">
        <v>4998</v>
      </c>
      <c r="F5515" s="13" t="s">
        <v>5151</v>
      </c>
      <c r="G5515" s="14" t="s">
        <v>4921</v>
      </c>
      <c r="H5515" s="14" t="s">
        <v>4926</v>
      </c>
      <c r="I5515" s="14" t="s">
        <v>4927</v>
      </c>
      <c r="J5515" s="14" t="s">
        <v>4974</v>
      </c>
      <c r="K5515" s="16">
        <v>64.5768</v>
      </c>
    </row>
    <row r="5516" spans="1:11">
      <c r="A5516" s="12" t="s">
        <v>10223</v>
      </c>
      <c r="B5516" s="12" t="s">
        <v>10433</v>
      </c>
      <c r="C5516" s="12" t="s">
        <v>10225</v>
      </c>
      <c r="D5516" s="13" t="s">
        <v>4934</v>
      </c>
      <c r="E5516" s="13" t="s">
        <v>4934</v>
      </c>
      <c r="F5516" s="13" t="s">
        <v>5582</v>
      </c>
      <c r="G5516" s="14" t="s">
        <v>4921</v>
      </c>
      <c r="H5516" s="14" t="s">
        <v>4926</v>
      </c>
      <c r="I5516" s="14" t="s">
        <v>4927</v>
      </c>
      <c r="J5516" s="14" t="s">
        <v>4974</v>
      </c>
      <c r="K5516" s="16">
        <v>64.5768</v>
      </c>
    </row>
    <row r="5517" spans="1:11">
      <c r="A5517" s="12" t="s">
        <v>10223</v>
      </c>
      <c r="B5517" s="12" t="s">
        <v>10433</v>
      </c>
      <c r="C5517" s="12" t="s">
        <v>10256</v>
      </c>
      <c r="D5517" s="13" t="s">
        <v>4918</v>
      </c>
      <c r="E5517" s="13" t="s">
        <v>4919</v>
      </c>
      <c r="F5517" s="13" t="s">
        <v>10453</v>
      </c>
      <c r="G5517" s="14" t="s">
        <v>4921</v>
      </c>
      <c r="H5517" s="14" t="s">
        <v>4924</v>
      </c>
      <c r="I5517" s="14" t="s">
        <v>5065</v>
      </c>
      <c r="J5517" s="14" t="s">
        <v>4958</v>
      </c>
      <c r="K5517" s="16">
        <v>63.1872</v>
      </c>
    </row>
    <row r="5518" spans="1:11">
      <c r="A5518" s="12" t="s">
        <v>10223</v>
      </c>
      <c r="B5518" s="12" t="s">
        <v>10433</v>
      </c>
      <c r="C5518" s="12" t="s">
        <v>10256</v>
      </c>
      <c r="D5518" s="13" t="s">
        <v>4931</v>
      </c>
      <c r="E5518" s="13" t="s">
        <v>4932</v>
      </c>
      <c r="F5518" s="13" t="s">
        <v>10447</v>
      </c>
      <c r="G5518" s="14" t="s">
        <v>4921</v>
      </c>
      <c r="H5518" s="14" t="s">
        <v>4936</v>
      </c>
      <c r="I5518" s="14" t="s">
        <v>4927</v>
      </c>
      <c r="J5518" s="14" t="s">
        <v>4924</v>
      </c>
      <c r="K5518" s="16">
        <v>63.1872</v>
      </c>
    </row>
    <row r="5519" spans="1:11">
      <c r="A5519" s="12" t="s">
        <v>10223</v>
      </c>
      <c r="B5519" s="12" t="s">
        <v>10433</v>
      </c>
      <c r="C5519" s="12" t="s">
        <v>10256</v>
      </c>
      <c r="D5519" s="13" t="s">
        <v>4931</v>
      </c>
      <c r="E5519" s="13" t="s">
        <v>5083</v>
      </c>
      <c r="F5519" s="13" t="s">
        <v>10448</v>
      </c>
      <c r="G5519" s="14" t="s">
        <v>4921</v>
      </c>
      <c r="H5519" s="14" t="s">
        <v>4938</v>
      </c>
      <c r="I5519" s="14" t="s">
        <v>4927</v>
      </c>
      <c r="J5519" s="14" t="s">
        <v>4924</v>
      </c>
      <c r="K5519" s="16">
        <v>63.1872</v>
      </c>
    </row>
    <row r="5520" spans="1:11">
      <c r="A5520" s="12" t="s">
        <v>10223</v>
      </c>
      <c r="B5520" s="12" t="s">
        <v>10433</v>
      </c>
      <c r="C5520" s="12" t="s">
        <v>10256</v>
      </c>
      <c r="D5520" s="13" t="s">
        <v>4934</v>
      </c>
      <c r="E5520" s="13" t="s">
        <v>4998</v>
      </c>
      <c r="F5520" s="13" t="s">
        <v>5151</v>
      </c>
      <c r="G5520" s="14" t="s">
        <v>4921</v>
      </c>
      <c r="H5520" s="14" t="s">
        <v>4926</v>
      </c>
      <c r="I5520" s="14" t="s">
        <v>4927</v>
      </c>
      <c r="J5520" s="14" t="s">
        <v>4974</v>
      </c>
      <c r="K5520" s="16">
        <v>63.1872</v>
      </c>
    </row>
    <row r="5521" spans="1:11">
      <c r="A5521" s="12" t="s">
        <v>10223</v>
      </c>
      <c r="B5521" s="12" t="s">
        <v>10433</v>
      </c>
      <c r="C5521" s="12" t="s">
        <v>10256</v>
      </c>
      <c r="D5521" s="13" t="s">
        <v>4934</v>
      </c>
      <c r="E5521" s="13" t="s">
        <v>4934</v>
      </c>
      <c r="F5521" s="13" t="s">
        <v>5582</v>
      </c>
      <c r="G5521" s="14" t="s">
        <v>4921</v>
      </c>
      <c r="H5521" s="14" t="s">
        <v>4926</v>
      </c>
      <c r="I5521" s="14" t="s">
        <v>4927</v>
      </c>
      <c r="J5521" s="14" t="s">
        <v>4974</v>
      </c>
      <c r="K5521" s="16">
        <v>63.1872</v>
      </c>
    </row>
    <row r="5522" spans="1:11">
      <c r="A5522" s="12" t="s">
        <v>10223</v>
      </c>
      <c r="B5522" s="12" t="s">
        <v>10433</v>
      </c>
      <c r="C5522" s="12" t="s">
        <v>10262</v>
      </c>
      <c r="D5522" s="13" t="s">
        <v>4918</v>
      </c>
      <c r="E5522" s="13" t="s">
        <v>4919</v>
      </c>
      <c r="F5522" s="13" t="s">
        <v>5109</v>
      </c>
      <c r="G5522" s="14" t="s">
        <v>4921</v>
      </c>
      <c r="H5522" s="14" t="s">
        <v>4924</v>
      </c>
      <c r="I5522" s="14" t="s">
        <v>5065</v>
      </c>
      <c r="J5522" s="14" t="s">
        <v>4958</v>
      </c>
      <c r="K5522" s="16">
        <v>42.8033</v>
      </c>
    </row>
    <row r="5523" spans="1:11">
      <c r="A5523" s="12" t="s">
        <v>10223</v>
      </c>
      <c r="B5523" s="12" t="s">
        <v>10433</v>
      </c>
      <c r="C5523" s="12" t="s">
        <v>10262</v>
      </c>
      <c r="D5523" s="13" t="s">
        <v>4931</v>
      </c>
      <c r="E5523" s="13" t="s">
        <v>4932</v>
      </c>
      <c r="F5523" s="13" t="s">
        <v>10447</v>
      </c>
      <c r="G5523" s="14" t="s">
        <v>4921</v>
      </c>
      <c r="H5523" s="14" t="s">
        <v>4936</v>
      </c>
      <c r="I5523" s="14" t="s">
        <v>4927</v>
      </c>
      <c r="J5523" s="14" t="s">
        <v>4924</v>
      </c>
      <c r="K5523" s="16">
        <v>42.8033</v>
      </c>
    </row>
    <row r="5524" spans="1:11">
      <c r="A5524" s="12" t="s">
        <v>10223</v>
      </c>
      <c r="B5524" s="12" t="s">
        <v>10433</v>
      </c>
      <c r="C5524" s="12" t="s">
        <v>10262</v>
      </c>
      <c r="D5524" s="13" t="s">
        <v>4931</v>
      </c>
      <c r="E5524" s="13" t="s">
        <v>5083</v>
      </c>
      <c r="F5524" s="13" t="s">
        <v>10448</v>
      </c>
      <c r="G5524" s="14" t="s">
        <v>4921</v>
      </c>
      <c r="H5524" s="14" t="s">
        <v>4938</v>
      </c>
      <c r="I5524" s="14" t="s">
        <v>4927</v>
      </c>
      <c r="J5524" s="14" t="s">
        <v>4924</v>
      </c>
      <c r="K5524" s="16">
        <v>42.8033</v>
      </c>
    </row>
    <row r="5525" spans="1:11">
      <c r="A5525" s="12" t="s">
        <v>10223</v>
      </c>
      <c r="B5525" s="12" t="s">
        <v>10433</v>
      </c>
      <c r="C5525" s="12" t="s">
        <v>10262</v>
      </c>
      <c r="D5525" s="13" t="s">
        <v>4934</v>
      </c>
      <c r="E5525" s="13" t="s">
        <v>4998</v>
      </c>
      <c r="F5525" s="13" t="s">
        <v>5151</v>
      </c>
      <c r="G5525" s="14" t="s">
        <v>4921</v>
      </c>
      <c r="H5525" s="14" t="s">
        <v>4926</v>
      </c>
      <c r="I5525" s="14" t="s">
        <v>4927</v>
      </c>
      <c r="J5525" s="14" t="s">
        <v>4974</v>
      </c>
      <c r="K5525" s="16">
        <v>42.8033</v>
      </c>
    </row>
    <row r="5526" spans="1:11">
      <c r="A5526" s="12" t="s">
        <v>10223</v>
      </c>
      <c r="B5526" s="12" t="s">
        <v>10433</v>
      </c>
      <c r="C5526" s="12" t="s">
        <v>10262</v>
      </c>
      <c r="D5526" s="13" t="s">
        <v>4934</v>
      </c>
      <c r="E5526" s="13" t="s">
        <v>4934</v>
      </c>
      <c r="F5526" s="13" t="s">
        <v>5582</v>
      </c>
      <c r="G5526" s="14" t="s">
        <v>4921</v>
      </c>
      <c r="H5526" s="14" t="s">
        <v>4926</v>
      </c>
      <c r="I5526" s="14" t="s">
        <v>4927</v>
      </c>
      <c r="J5526" s="14" t="s">
        <v>4974</v>
      </c>
      <c r="K5526" s="16">
        <v>42.8033</v>
      </c>
    </row>
    <row r="5527" spans="1:11">
      <c r="A5527" s="12" t="s">
        <v>10223</v>
      </c>
      <c r="B5527" s="12" t="s">
        <v>10433</v>
      </c>
      <c r="C5527" s="12" t="s">
        <v>10267</v>
      </c>
      <c r="D5527" s="13" t="s">
        <v>4918</v>
      </c>
      <c r="E5527" s="13" t="s">
        <v>4919</v>
      </c>
      <c r="F5527" s="13" t="s">
        <v>5109</v>
      </c>
      <c r="G5527" s="14" t="s">
        <v>4921</v>
      </c>
      <c r="H5527" s="14" t="s">
        <v>5119</v>
      </c>
      <c r="I5527" s="14" t="s">
        <v>5065</v>
      </c>
      <c r="J5527" s="14" t="s">
        <v>4958</v>
      </c>
      <c r="K5527" s="16">
        <v>21.38</v>
      </c>
    </row>
    <row r="5528" spans="1:11">
      <c r="A5528" s="12" t="s">
        <v>10223</v>
      </c>
      <c r="B5528" s="12" t="s">
        <v>10433</v>
      </c>
      <c r="C5528" s="12" t="s">
        <v>10267</v>
      </c>
      <c r="D5528" s="13" t="s">
        <v>4931</v>
      </c>
      <c r="E5528" s="13" t="s">
        <v>4932</v>
      </c>
      <c r="F5528" s="13" t="s">
        <v>10454</v>
      </c>
      <c r="G5528" s="14" t="s">
        <v>4921</v>
      </c>
      <c r="H5528" s="14" t="s">
        <v>4938</v>
      </c>
      <c r="I5528" s="14" t="s">
        <v>4927</v>
      </c>
      <c r="J5528" s="14" t="s">
        <v>4924</v>
      </c>
      <c r="K5528" s="16">
        <v>21.38</v>
      </c>
    </row>
    <row r="5529" spans="1:11">
      <c r="A5529" s="12" t="s">
        <v>10223</v>
      </c>
      <c r="B5529" s="12" t="s">
        <v>10433</v>
      </c>
      <c r="C5529" s="12" t="s">
        <v>10267</v>
      </c>
      <c r="D5529" s="13" t="s">
        <v>4931</v>
      </c>
      <c r="E5529" s="13" t="s">
        <v>5083</v>
      </c>
      <c r="F5529" s="13" t="s">
        <v>10450</v>
      </c>
      <c r="G5529" s="14" t="s">
        <v>4921</v>
      </c>
      <c r="H5529" s="14" t="s">
        <v>4938</v>
      </c>
      <c r="I5529" s="14" t="s">
        <v>4927</v>
      </c>
      <c r="J5529" s="14" t="s">
        <v>4924</v>
      </c>
      <c r="K5529" s="16">
        <v>21.38</v>
      </c>
    </row>
    <row r="5530" spans="1:11">
      <c r="A5530" s="12" t="s">
        <v>10223</v>
      </c>
      <c r="B5530" s="12" t="s">
        <v>10433</v>
      </c>
      <c r="C5530" s="12" t="s">
        <v>10267</v>
      </c>
      <c r="D5530" s="13" t="s">
        <v>4934</v>
      </c>
      <c r="E5530" s="13" t="s">
        <v>4998</v>
      </c>
      <c r="F5530" s="13" t="s">
        <v>5151</v>
      </c>
      <c r="G5530" s="14" t="s">
        <v>4921</v>
      </c>
      <c r="H5530" s="14" t="s">
        <v>4926</v>
      </c>
      <c r="I5530" s="14" t="s">
        <v>4927</v>
      </c>
      <c r="J5530" s="14" t="s">
        <v>4974</v>
      </c>
      <c r="K5530" s="16">
        <v>21.38</v>
      </c>
    </row>
    <row r="5531" spans="1:11">
      <c r="A5531" s="12" t="s">
        <v>10223</v>
      </c>
      <c r="B5531" s="12" t="s">
        <v>10433</v>
      </c>
      <c r="C5531" s="12" t="s">
        <v>10267</v>
      </c>
      <c r="D5531" s="13" t="s">
        <v>4934</v>
      </c>
      <c r="E5531" s="13" t="s">
        <v>4934</v>
      </c>
      <c r="F5531" s="13" t="s">
        <v>5582</v>
      </c>
      <c r="G5531" s="14" t="s">
        <v>4921</v>
      </c>
      <c r="H5531" s="14" t="s">
        <v>4926</v>
      </c>
      <c r="I5531" s="14" t="s">
        <v>4927</v>
      </c>
      <c r="J5531" s="14" t="s">
        <v>4974</v>
      </c>
      <c r="K5531" s="16">
        <v>21.38</v>
      </c>
    </row>
    <row r="5532" spans="1:11">
      <c r="A5532" s="12" t="s">
        <v>10223</v>
      </c>
      <c r="B5532" s="12" t="s">
        <v>10433</v>
      </c>
      <c r="C5532" s="12" t="s">
        <v>10273</v>
      </c>
      <c r="D5532" s="13" t="s">
        <v>4918</v>
      </c>
      <c r="E5532" s="13" t="s">
        <v>4919</v>
      </c>
      <c r="F5532" s="13" t="s">
        <v>5109</v>
      </c>
      <c r="G5532" s="14" t="s">
        <v>4921</v>
      </c>
      <c r="H5532" s="14" t="s">
        <v>5119</v>
      </c>
      <c r="I5532" s="14" t="s">
        <v>5065</v>
      </c>
      <c r="J5532" s="14" t="s">
        <v>4958</v>
      </c>
      <c r="K5532" s="16">
        <v>13.384</v>
      </c>
    </row>
    <row r="5533" spans="1:11">
      <c r="A5533" s="12" t="s">
        <v>10223</v>
      </c>
      <c r="B5533" s="12" t="s">
        <v>10433</v>
      </c>
      <c r="C5533" s="12" t="s">
        <v>10273</v>
      </c>
      <c r="D5533" s="13" t="s">
        <v>4931</v>
      </c>
      <c r="E5533" s="13" t="s">
        <v>4932</v>
      </c>
      <c r="F5533" s="13" t="s">
        <v>10454</v>
      </c>
      <c r="G5533" s="14" t="s">
        <v>4921</v>
      </c>
      <c r="H5533" s="14" t="s">
        <v>4938</v>
      </c>
      <c r="I5533" s="14" t="s">
        <v>4927</v>
      </c>
      <c r="J5533" s="14" t="s">
        <v>4924</v>
      </c>
      <c r="K5533" s="16">
        <v>13.384</v>
      </c>
    </row>
    <row r="5534" spans="1:11">
      <c r="A5534" s="12" t="s">
        <v>10223</v>
      </c>
      <c r="B5534" s="12" t="s">
        <v>10433</v>
      </c>
      <c r="C5534" s="12" t="s">
        <v>10273</v>
      </c>
      <c r="D5534" s="13" t="s">
        <v>4931</v>
      </c>
      <c r="E5534" s="13" t="s">
        <v>5083</v>
      </c>
      <c r="F5534" s="13" t="s">
        <v>10450</v>
      </c>
      <c r="G5534" s="14" t="s">
        <v>4921</v>
      </c>
      <c r="H5534" s="14" t="s">
        <v>4938</v>
      </c>
      <c r="I5534" s="14" t="s">
        <v>4927</v>
      </c>
      <c r="J5534" s="14" t="s">
        <v>4924</v>
      </c>
      <c r="K5534" s="16">
        <v>13.384</v>
      </c>
    </row>
    <row r="5535" spans="1:11">
      <c r="A5535" s="12" t="s">
        <v>10223</v>
      </c>
      <c r="B5535" s="12" t="s">
        <v>10433</v>
      </c>
      <c r="C5535" s="12" t="s">
        <v>10273</v>
      </c>
      <c r="D5535" s="13" t="s">
        <v>4934</v>
      </c>
      <c r="E5535" s="13" t="s">
        <v>4998</v>
      </c>
      <c r="F5535" s="13" t="s">
        <v>5151</v>
      </c>
      <c r="G5535" s="14" t="s">
        <v>4921</v>
      </c>
      <c r="H5535" s="14" t="s">
        <v>4926</v>
      </c>
      <c r="I5535" s="14" t="s">
        <v>4927</v>
      </c>
      <c r="J5535" s="14" t="s">
        <v>4974</v>
      </c>
      <c r="K5535" s="16">
        <v>13.384</v>
      </c>
    </row>
    <row r="5536" spans="1:11">
      <c r="A5536" s="12" t="s">
        <v>10223</v>
      </c>
      <c r="B5536" s="12" t="s">
        <v>10433</v>
      </c>
      <c r="C5536" s="12" t="s">
        <v>10273</v>
      </c>
      <c r="D5536" s="13" t="s">
        <v>4934</v>
      </c>
      <c r="E5536" s="13" t="s">
        <v>4934</v>
      </c>
      <c r="F5536" s="13" t="s">
        <v>5582</v>
      </c>
      <c r="G5536" s="14" t="s">
        <v>4921</v>
      </c>
      <c r="H5536" s="14" t="s">
        <v>4926</v>
      </c>
      <c r="I5536" s="14" t="s">
        <v>4927</v>
      </c>
      <c r="J5536" s="14" t="s">
        <v>4974</v>
      </c>
      <c r="K5536" s="16">
        <v>13.384</v>
      </c>
    </row>
    <row r="5537" spans="1:11">
      <c r="A5537" s="12" t="s">
        <v>10223</v>
      </c>
      <c r="B5537" s="12" t="s">
        <v>10433</v>
      </c>
      <c r="C5537" s="12" t="s">
        <v>10279</v>
      </c>
      <c r="D5537" s="13" t="s">
        <v>4918</v>
      </c>
      <c r="E5537" s="13" t="s">
        <v>4919</v>
      </c>
      <c r="F5537" s="13" t="s">
        <v>5109</v>
      </c>
      <c r="G5537" s="14" t="s">
        <v>4921</v>
      </c>
      <c r="H5537" s="14" t="s">
        <v>5119</v>
      </c>
      <c r="I5537" s="14" t="s">
        <v>5065</v>
      </c>
      <c r="J5537" s="14" t="s">
        <v>4958</v>
      </c>
      <c r="K5537" s="16">
        <v>1.8</v>
      </c>
    </row>
    <row r="5538" spans="1:11">
      <c r="A5538" s="12" t="s">
        <v>10223</v>
      </c>
      <c r="B5538" s="12" t="s">
        <v>10433</v>
      </c>
      <c r="C5538" s="12" t="s">
        <v>10279</v>
      </c>
      <c r="D5538" s="13" t="s">
        <v>4931</v>
      </c>
      <c r="E5538" s="13" t="s">
        <v>4932</v>
      </c>
      <c r="F5538" s="13" t="s">
        <v>10454</v>
      </c>
      <c r="G5538" s="14" t="s">
        <v>4921</v>
      </c>
      <c r="H5538" s="14" t="s">
        <v>4938</v>
      </c>
      <c r="I5538" s="14" t="s">
        <v>4927</v>
      </c>
      <c r="J5538" s="14" t="s">
        <v>4924</v>
      </c>
      <c r="K5538" s="16">
        <v>1.8</v>
      </c>
    </row>
    <row r="5539" spans="1:11">
      <c r="A5539" s="12" t="s">
        <v>10223</v>
      </c>
      <c r="B5539" s="12" t="s">
        <v>10433</v>
      </c>
      <c r="C5539" s="12" t="s">
        <v>10279</v>
      </c>
      <c r="D5539" s="13" t="s">
        <v>4931</v>
      </c>
      <c r="E5539" s="13" t="s">
        <v>5083</v>
      </c>
      <c r="F5539" s="13" t="s">
        <v>10450</v>
      </c>
      <c r="G5539" s="14" t="s">
        <v>4921</v>
      </c>
      <c r="H5539" s="14" t="s">
        <v>4938</v>
      </c>
      <c r="I5539" s="14" t="s">
        <v>4927</v>
      </c>
      <c r="J5539" s="14" t="s">
        <v>4924</v>
      </c>
      <c r="K5539" s="16">
        <v>1.8</v>
      </c>
    </row>
    <row r="5540" spans="1:11">
      <c r="A5540" s="12" t="s">
        <v>10223</v>
      </c>
      <c r="B5540" s="12" t="s">
        <v>10433</v>
      </c>
      <c r="C5540" s="12" t="s">
        <v>10279</v>
      </c>
      <c r="D5540" s="13" t="s">
        <v>4934</v>
      </c>
      <c r="E5540" s="13" t="s">
        <v>4998</v>
      </c>
      <c r="F5540" s="13" t="s">
        <v>5151</v>
      </c>
      <c r="G5540" s="14" t="s">
        <v>4921</v>
      </c>
      <c r="H5540" s="14" t="s">
        <v>4926</v>
      </c>
      <c r="I5540" s="14" t="s">
        <v>4927</v>
      </c>
      <c r="J5540" s="14" t="s">
        <v>4974</v>
      </c>
      <c r="K5540" s="16">
        <v>1.8</v>
      </c>
    </row>
    <row r="5541" spans="1:11">
      <c r="A5541" s="12" t="s">
        <v>10223</v>
      </c>
      <c r="B5541" s="12" t="s">
        <v>10433</v>
      </c>
      <c r="C5541" s="12" t="s">
        <v>10279</v>
      </c>
      <c r="D5541" s="13" t="s">
        <v>4934</v>
      </c>
      <c r="E5541" s="13" t="s">
        <v>4934</v>
      </c>
      <c r="F5541" s="13" t="s">
        <v>5582</v>
      </c>
      <c r="G5541" s="14" t="s">
        <v>4921</v>
      </c>
      <c r="H5541" s="14" t="s">
        <v>4926</v>
      </c>
      <c r="I5541" s="14" t="s">
        <v>4927</v>
      </c>
      <c r="J5541" s="14" t="s">
        <v>4974</v>
      </c>
      <c r="K5541" s="16">
        <v>1.8</v>
      </c>
    </row>
    <row r="5542" spans="1:11">
      <c r="A5542" s="12" t="s">
        <v>10223</v>
      </c>
      <c r="B5542" s="12" t="s">
        <v>10433</v>
      </c>
      <c r="C5542" s="12" t="s">
        <v>10284</v>
      </c>
      <c r="D5542" s="13" t="s">
        <v>4918</v>
      </c>
      <c r="E5542" s="13" t="s">
        <v>4919</v>
      </c>
      <c r="F5542" s="13" t="s">
        <v>5109</v>
      </c>
      <c r="G5542" s="14" t="s">
        <v>4921</v>
      </c>
      <c r="H5542" s="14" t="s">
        <v>5221</v>
      </c>
      <c r="I5542" s="14" t="s">
        <v>5065</v>
      </c>
      <c r="J5542" s="14" t="s">
        <v>4958</v>
      </c>
      <c r="K5542" s="16">
        <v>43.752</v>
      </c>
    </row>
    <row r="5543" spans="1:11">
      <c r="A5543" s="12" t="s">
        <v>10223</v>
      </c>
      <c r="B5543" s="12" t="s">
        <v>10433</v>
      </c>
      <c r="C5543" s="12" t="s">
        <v>10284</v>
      </c>
      <c r="D5543" s="13" t="s">
        <v>4931</v>
      </c>
      <c r="E5543" s="13" t="s">
        <v>4932</v>
      </c>
      <c r="F5543" s="13" t="s">
        <v>10454</v>
      </c>
      <c r="G5543" s="14" t="s">
        <v>4921</v>
      </c>
      <c r="H5543" s="14" t="s">
        <v>4938</v>
      </c>
      <c r="I5543" s="14" t="s">
        <v>4927</v>
      </c>
      <c r="J5543" s="14" t="s">
        <v>4924</v>
      </c>
      <c r="K5543" s="16">
        <v>43.752</v>
      </c>
    </row>
    <row r="5544" spans="1:11">
      <c r="A5544" s="12" t="s">
        <v>10223</v>
      </c>
      <c r="B5544" s="12" t="s">
        <v>10433</v>
      </c>
      <c r="C5544" s="12" t="s">
        <v>10284</v>
      </c>
      <c r="D5544" s="13" t="s">
        <v>4931</v>
      </c>
      <c r="E5544" s="13" t="s">
        <v>5083</v>
      </c>
      <c r="F5544" s="13" t="s">
        <v>10450</v>
      </c>
      <c r="G5544" s="14" t="s">
        <v>4921</v>
      </c>
      <c r="H5544" s="14" t="s">
        <v>4938</v>
      </c>
      <c r="I5544" s="14" t="s">
        <v>4927</v>
      </c>
      <c r="J5544" s="14" t="s">
        <v>4924</v>
      </c>
      <c r="K5544" s="16">
        <v>43.752</v>
      </c>
    </row>
    <row r="5545" spans="1:11">
      <c r="A5545" s="12" t="s">
        <v>10223</v>
      </c>
      <c r="B5545" s="12" t="s">
        <v>10433</v>
      </c>
      <c r="C5545" s="12" t="s">
        <v>10284</v>
      </c>
      <c r="D5545" s="13" t="s">
        <v>4934</v>
      </c>
      <c r="E5545" s="13" t="s">
        <v>4998</v>
      </c>
      <c r="F5545" s="13" t="s">
        <v>5151</v>
      </c>
      <c r="G5545" s="14" t="s">
        <v>4921</v>
      </c>
      <c r="H5545" s="14" t="s">
        <v>4926</v>
      </c>
      <c r="I5545" s="14" t="s">
        <v>4927</v>
      </c>
      <c r="J5545" s="14" t="s">
        <v>4974</v>
      </c>
      <c r="K5545" s="16">
        <v>43.752</v>
      </c>
    </row>
    <row r="5546" spans="1:11">
      <c r="A5546" s="12" t="s">
        <v>10223</v>
      </c>
      <c r="B5546" s="12" t="s">
        <v>10433</v>
      </c>
      <c r="C5546" s="12" t="s">
        <v>10284</v>
      </c>
      <c r="D5546" s="13" t="s">
        <v>4934</v>
      </c>
      <c r="E5546" s="13" t="s">
        <v>4934</v>
      </c>
      <c r="F5546" s="13" t="s">
        <v>5582</v>
      </c>
      <c r="G5546" s="14" t="s">
        <v>4921</v>
      </c>
      <c r="H5546" s="14" t="s">
        <v>4926</v>
      </c>
      <c r="I5546" s="14" t="s">
        <v>4927</v>
      </c>
      <c r="J5546" s="14" t="s">
        <v>4974</v>
      </c>
      <c r="K5546" s="16">
        <v>43.752</v>
      </c>
    </row>
    <row r="5547" spans="1:11">
      <c r="A5547" s="12" t="s">
        <v>10223</v>
      </c>
      <c r="B5547" s="12" t="s">
        <v>10433</v>
      </c>
      <c r="C5547" s="12" t="s">
        <v>10290</v>
      </c>
      <c r="D5547" s="13" t="s">
        <v>4918</v>
      </c>
      <c r="E5547" s="13" t="s">
        <v>4919</v>
      </c>
      <c r="F5547" s="13" t="s">
        <v>5109</v>
      </c>
      <c r="G5547" s="14" t="s">
        <v>4921</v>
      </c>
      <c r="H5547" s="14" t="s">
        <v>4936</v>
      </c>
      <c r="I5547" s="14" t="s">
        <v>5065</v>
      </c>
      <c r="J5547" s="14" t="s">
        <v>4958</v>
      </c>
      <c r="K5547" s="16">
        <v>3.12</v>
      </c>
    </row>
    <row r="5548" spans="1:11">
      <c r="A5548" s="12" t="s">
        <v>10223</v>
      </c>
      <c r="B5548" s="12" t="s">
        <v>10433</v>
      </c>
      <c r="C5548" s="12" t="s">
        <v>10290</v>
      </c>
      <c r="D5548" s="13" t="s">
        <v>4931</v>
      </c>
      <c r="E5548" s="13" t="s">
        <v>4932</v>
      </c>
      <c r="F5548" s="13" t="s">
        <v>10454</v>
      </c>
      <c r="G5548" s="14" t="s">
        <v>4921</v>
      </c>
      <c r="H5548" s="14" t="s">
        <v>4938</v>
      </c>
      <c r="I5548" s="14" t="s">
        <v>4927</v>
      </c>
      <c r="J5548" s="14" t="s">
        <v>4924</v>
      </c>
      <c r="K5548" s="16">
        <v>3.12</v>
      </c>
    </row>
    <row r="5549" spans="1:11">
      <c r="A5549" s="12" t="s">
        <v>10223</v>
      </c>
      <c r="B5549" s="12" t="s">
        <v>10433</v>
      </c>
      <c r="C5549" s="12" t="s">
        <v>10290</v>
      </c>
      <c r="D5549" s="13" t="s">
        <v>4931</v>
      </c>
      <c r="E5549" s="13" t="s">
        <v>5083</v>
      </c>
      <c r="F5549" s="13" t="s">
        <v>10450</v>
      </c>
      <c r="G5549" s="14" t="s">
        <v>4921</v>
      </c>
      <c r="H5549" s="14" t="s">
        <v>4938</v>
      </c>
      <c r="I5549" s="14" t="s">
        <v>4927</v>
      </c>
      <c r="J5549" s="14" t="s">
        <v>4924</v>
      </c>
      <c r="K5549" s="16">
        <v>3.12</v>
      </c>
    </row>
    <row r="5550" spans="1:11">
      <c r="A5550" s="12" t="s">
        <v>10223</v>
      </c>
      <c r="B5550" s="12" t="s">
        <v>10433</v>
      </c>
      <c r="C5550" s="12" t="s">
        <v>10290</v>
      </c>
      <c r="D5550" s="13" t="s">
        <v>4934</v>
      </c>
      <c r="E5550" s="13" t="s">
        <v>4998</v>
      </c>
      <c r="F5550" s="13" t="s">
        <v>5151</v>
      </c>
      <c r="G5550" s="14" t="s">
        <v>4921</v>
      </c>
      <c r="H5550" s="14" t="s">
        <v>4926</v>
      </c>
      <c r="I5550" s="14" t="s">
        <v>4927</v>
      </c>
      <c r="J5550" s="14" t="s">
        <v>4974</v>
      </c>
      <c r="K5550" s="16">
        <v>3.12</v>
      </c>
    </row>
    <row r="5551" spans="1:11">
      <c r="A5551" s="12" t="s">
        <v>10223</v>
      </c>
      <c r="B5551" s="12" t="s">
        <v>10433</v>
      </c>
      <c r="C5551" s="12" t="s">
        <v>10290</v>
      </c>
      <c r="D5551" s="13" t="s">
        <v>4934</v>
      </c>
      <c r="E5551" s="13" t="s">
        <v>4934</v>
      </c>
      <c r="F5551" s="13" t="s">
        <v>5582</v>
      </c>
      <c r="G5551" s="14" t="s">
        <v>4921</v>
      </c>
      <c r="H5551" s="14" t="s">
        <v>4926</v>
      </c>
      <c r="I5551" s="14" t="s">
        <v>4927</v>
      </c>
      <c r="J5551" s="14" t="s">
        <v>4974</v>
      </c>
      <c r="K5551" s="16">
        <v>3.12</v>
      </c>
    </row>
    <row r="5552" spans="1:11">
      <c r="A5552" s="12" t="s">
        <v>10223</v>
      </c>
      <c r="B5552" s="12" t="s">
        <v>10433</v>
      </c>
      <c r="C5552" s="12" t="s">
        <v>10295</v>
      </c>
      <c r="D5552" s="13" t="s">
        <v>4918</v>
      </c>
      <c r="E5552" s="13" t="s">
        <v>4919</v>
      </c>
      <c r="F5552" s="13" t="s">
        <v>5109</v>
      </c>
      <c r="G5552" s="14" t="s">
        <v>4921</v>
      </c>
      <c r="H5552" s="14" t="s">
        <v>4936</v>
      </c>
      <c r="I5552" s="14" t="s">
        <v>5065</v>
      </c>
      <c r="J5552" s="14" t="s">
        <v>4958</v>
      </c>
      <c r="K5552" s="16">
        <v>25.2</v>
      </c>
    </row>
    <row r="5553" spans="1:11">
      <c r="A5553" s="12" t="s">
        <v>10223</v>
      </c>
      <c r="B5553" s="12" t="s">
        <v>10433</v>
      </c>
      <c r="C5553" s="12" t="s">
        <v>10295</v>
      </c>
      <c r="D5553" s="13" t="s">
        <v>4931</v>
      </c>
      <c r="E5553" s="13" t="s">
        <v>4932</v>
      </c>
      <c r="F5553" s="13" t="s">
        <v>10455</v>
      </c>
      <c r="G5553" s="14" t="s">
        <v>4921</v>
      </c>
      <c r="H5553" s="14" t="s">
        <v>4938</v>
      </c>
      <c r="I5553" s="14" t="s">
        <v>4927</v>
      </c>
      <c r="J5553" s="14" t="s">
        <v>4924</v>
      </c>
      <c r="K5553" s="16">
        <v>25.2</v>
      </c>
    </row>
    <row r="5554" spans="1:11">
      <c r="A5554" s="12" t="s">
        <v>10223</v>
      </c>
      <c r="B5554" s="12" t="s">
        <v>10433</v>
      </c>
      <c r="C5554" s="12" t="s">
        <v>10295</v>
      </c>
      <c r="D5554" s="13" t="s">
        <v>4931</v>
      </c>
      <c r="E5554" s="13" t="s">
        <v>5083</v>
      </c>
      <c r="F5554" s="13" t="s">
        <v>10450</v>
      </c>
      <c r="G5554" s="14" t="s">
        <v>4921</v>
      </c>
      <c r="H5554" s="14" t="s">
        <v>4938</v>
      </c>
      <c r="I5554" s="14" t="s">
        <v>4927</v>
      </c>
      <c r="J5554" s="14" t="s">
        <v>4924</v>
      </c>
      <c r="K5554" s="16">
        <v>25.2</v>
      </c>
    </row>
    <row r="5555" spans="1:11">
      <c r="A5555" s="12" t="s">
        <v>10223</v>
      </c>
      <c r="B5555" s="12" t="s">
        <v>10433</v>
      </c>
      <c r="C5555" s="12" t="s">
        <v>10295</v>
      </c>
      <c r="D5555" s="13" t="s">
        <v>4934</v>
      </c>
      <c r="E5555" s="13" t="s">
        <v>4998</v>
      </c>
      <c r="F5555" s="13" t="s">
        <v>5151</v>
      </c>
      <c r="G5555" s="14" t="s">
        <v>4921</v>
      </c>
      <c r="H5555" s="14" t="s">
        <v>4926</v>
      </c>
      <c r="I5555" s="14" t="s">
        <v>4927</v>
      </c>
      <c r="J5555" s="14" t="s">
        <v>4974</v>
      </c>
      <c r="K5555" s="16">
        <v>25.2</v>
      </c>
    </row>
    <row r="5556" spans="1:11">
      <c r="A5556" s="12" t="s">
        <v>10223</v>
      </c>
      <c r="B5556" s="12" t="s">
        <v>10433</v>
      </c>
      <c r="C5556" s="12" t="s">
        <v>10295</v>
      </c>
      <c r="D5556" s="13" t="s">
        <v>4934</v>
      </c>
      <c r="E5556" s="13" t="s">
        <v>4934</v>
      </c>
      <c r="F5556" s="13" t="s">
        <v>5582</v>
      </c>
      <c r="G5556" s="14" t="s">
        <v>4921</v>
      </c>
      <c r="H5556" s="14" t="s">
        <v>4926</v>
      </c>
      <c r="I5556" s="14" t="s">
        <v>4927</v>
      </c>
      <c r="J5556" s="14" t="s">
        <v>4974</v>
      </c>
      <c r="K5556" s="16">
        <v>25.2</v>
      </c>
    </row>
    <row r="5557" spans="1:11">
      <c r="A5557" s="12" t="s">
        <v>10223</v>
      </c>
      <c r="B5557" s="12" t="s">
        <v>10433</v>
      </c>
      <c r="C5557" s="12" t="s">
        <v>10308</v>
      </c>
      <c r="D5557" s="13" t="s">
        <v>4918</v>
      </c>
      <c r="E5557" s="13" t="s">
        <v>4919</v>
      </c>
      <c r="F5557" s="13" t="s">
        <v>10456</v>
      </c>
      <c r="G5557" s="14" t="s">
        <v>4921</v>
      </c>
      <c r="H5557" s="14" t="s">
        <v>4974</v>
      </c>
      <c r="I5557" s="14" t="s">
        <v>4947</v>
      </c>
      <c r="J5557" s="14" t="s">
        <v>4956</v>
      </c>
      <c r="K5557" s="16">
        <v>28.4576</v>
      </c>
    </row>
    <row r="5558" spans="1:11">
      <c r="A5558" s="12" t="s">
        <v>10223</v>
      </c>
      <c r="B5558" s="12" t="s">
        <v>10433</v>
      </c>
      <c r="C5558" s="12" t="s">
        <v>10308</v>
      </c>
      <c r="D5558" s="13" t="s">
        <v>4918</v>
      </c>
      <c r="E5558" s="13" t="s">
        <v>4919</v>
      </c>
      <c r="F5558" s="13" t="s">
        <v>10457</v>
      </c>
      <c r="G5558" s="14" t="s">
        <v>5004</v>
      </c>
      <c r="H5558" s="14" t="s">
        <v>5223</v>
      </c>
      <c r="I5558" s="14" t="s">
        <v>5065</v>
      </c>
      <c r="J5558" s="14" t="s">
        <v>4956</v>
      </c>
      <c r="K5558" s="16">
        <v>28.4576</v>
      </c>
    </row>
    <row r="5559" spans="1:11">
      <c r="A5559" s="12" t="s">
        <v>10223</v>
      </c>
      <c r="B5559" s="12" t="s">
        <v>10433</v>
      </c>
      <c r="C5559" s="12" t="s">
        <v>10308</v>
      </c>
      <c r="D5559" s="13" t="s">
        <v>4931</v>
      </c>
      <c r="E5559" s="13" t="s">
        <v>4932</v>
      </c>
      <c r="F5559" s="13" t="s">
        <v>10450</v>
      </c>
      <c r="G5559" s="14" t="s">
        <v>4921</v>
      </c>
      <c r="H5559" s="14" t="s">
        <v>4938</v>
      </c>
      <c r="I5559" s="14" t="s">
        <v>4927</v>
      </c>
      <c r="J5559" s="14" t="s">
        <v>4924</v>
      </c>
      <c r="K5559" s="16">
        <v>28.4576</v>
      </c>
    </row>
    <row r="5560" spans="1:11">
      <c r="A5560" s="12" t="s">
        <v>10223</v>
      </c>
      <c r="B5560" s="12" t="s">
        <v>10433</v>
      </c>
      <c r="C5560" s="12" t="s">
        <v>10308</v>
      </c>
      <c r="D5560" s="13" t="s">
        <v>4934</v>
      </c>
      <c r="E5560" s="13" t="s">
        <v>4998</v>
      </c>
      <c r="F5560" s="13" t="s">
        <v>5151</v>
      </c>
      <c r="G5560" s="14" t="s">
        <v>4921</v>
      </c>
      <c r="H5560" s="14" t="s">
        <v>4926</v>
      </c>
      <c r="I5560" s="14" t="s">
        <v>4927</v>
      </c>
      <c r="J5560" s="14" t="s">
        <v>4974</v>
      </c>
      <c r="K5560" s="16">
        <v>28.4576</v>
      </c>
    </row>
    <row r="5561" spans="1:11">
      <c r="A5561" s="12" t="s">
        <v>10223</v>
      </c>
      <c r="B5561" s="12" t="s">
        <v>10433</v>
      </c>
      <c r="C5561" s="12" t="s">
        <v>10308</v>
      </c>
      <c r="D5561" s="13" t="s">
        <v>4934</v>
      </c>
      <c r="E5561" s="13" t="s">
        <v>4934</v>
      </c>
      <c r="F5561" s="13" t="s">
        <v>5582</v>
      </c>
      <c r="G5561" s="14" t="s">
        <v>4921</v>
      </c>
      <c r="H5561" s="14" t="s">
        <v>4926</v>
      </c>
      <c r="I5561" s="14" t="s">
        <v>4927</v>
      </c>
      <c r="J5561" s="14" t="s">
        <v>4974</v>
      </c>
      <c r="K5561" s="16">
        <v>28.4576</v>
      </c>
    </row>
    <row r="5562" spans="1:11">
      <c r="A5562" s="12" t="s">
        <v>10223</v>
      </c>
      <c r="B5562" s="12" t="s">
        <v>10433</v>
      </c>
      <c r="C5562" s="12" t="s">
        <v>10314</v>
      </c>
      <c r="D5562" s="13" t="s">
        <v>4918</v>
      </c>
      <c r="E5562" s="13" t="s">
        <v>4919</v>
      </c>
      <c r="F5562" s="13" t="s">
        <v>5981</v>
      </c>
      <c r="G5562" s="14" t="s">
        <v>4921</v>
      </c>
      <c r="H5562" s="14" t="s">
        <v>4974</v>
      </c>
      <c r="I5562" s="14" t="s">
        <v>4947</v>
      </c>
      <c r="J5562" s="14" t="s">
        <v>4958</v>
      </c>
      <c r="K5562" s="16">
        <v>24</v>
      </c>
    </row>
    <row r="5563" spans="1:11">
      <c r="A5563" s="12" t="s">
        <v>10223</v>
      </c>
      <c r="B5563" s="12" t="s">
        <v>10433</v>
      </c>
      <c r="C5563" s="12" t="s">
        <v>10314</v>
      </c>
      <c r="D5563" s="13" t="s">
        <v>4931</v>
      </c>
      <c r="E5563" s="13" t="s">
        <v>4932</v>
      </c>
      <c r="F5563" s="13" t="s">
        <v>10458</v>
      </c>
      <c r="G5563" s="14" t="s">
        <v>4921</v>
      </c>
      <c r="H5563" s="14" t="s">
        <v>4938</v>
      </c>
      <c r="I5563" s="14" t="s">
        <v>4927</v>
      </c>
      <c r="J5563" s="14" t="s">
        <v>4924</v>
      </c>
      <c r="K5563" s="16">
        <v>24</v>
      </c>
    </row>
    <row r="5564" spans="1:11">
      <c r="A5564" s="12" t="s">
        <v>10223</v>
      </c>
      <c r="B5564" s="12" t="s">
        <v>10433</v>
      </c>
      <c r="C5564" s="12" t="s">
        <v>10314</v>
      </c>
      <c r="D5564" s="13" t="s">
        <v>4931</v>
      </c>
      <c r="E5564" s="13" t="s">
        <v>5083</v>
      </c>
      <c r="F5564" s="13" t="s">
        <v>10459</v>
      </c>
      <c r="G5564" s="14" t="s">
        <v>4921</v>
      </c>
      <c r="H5564" s="14" t="s">
        <v>4938</v>
      </c>
      <c r="I5564" s="14" t="s">
        <v>4927</v>
      </c>
      <c r="J5564" s="14" t="s">
        <v>4924</v>
      </c>
      <c r="K5564" s="16">
        <v>24</v>
      </c>
    </row>
    <row r="5565" spans="1:11">
      <c r="A5565" s="12" t="s">
        <v>10223</v>
      </c>
      <c r="B5565" s="12" t="s">
        <v>10433</v>
      </c>
      <c r="C5565" s="12" t="s">
        <v>10314</v>
      </c>
      <c r="D5565" s="13" t="s">
        <v>4934</v>
      </c>
      <c r="E5565" s="13" t="s">
        <v>4998</v>
      </c>
      <c r="F5565" s="13" t="s">
        <v>5151</v>
      </c>
      <c r="G5565" s="14" t="s">
        <v>4921</v>
      </c>
      <c r="H5565" s="14" t="s">
        <v>4926</v>
      </c>
      <c r="I5565" s="14" t="s">
        <v>4927</v>
      </c>
      <c r="J5565" s="14" t="s">
        <v>4974</v>
      </c>
      <c r="K5565" s="16">
        <v>24</v>
      </c>
    </row>
    <row r="5566" spans="1:11">
      <c r="A5566" s="12" t="s">
        <v>10223</v>
      </c>
      <c r="B5566" s="12" t="s">
        <v>10433</v>
      </c>
      <c r="C5566" s="12" t="s">
        <v>10314</v>
      </c>
      <c r="D5566" s="13" t="s">
        <v>4934</v>
      </c>
      <c r="E5566" s="13" t="s">
        <v>4934</v>
      </c>
      <c r="F5566" s="13" t="s">
        <v>5582</v>
      </c>
      <c r="G5566" s="14" t="s">
        <v>4921</v>
      </c>
      <c r="H5566" s="14" t="s">
        <v>4926</v>
      </c>
      <c r="I5566" s="14" t="s">
        <v>4927</v>
      </c>
      <c r="J5566" s="14" t="s">
        <v>4974</v>
      </c>
      <c r="K5566" s="16">
        <v>24</v>
      </c>
    </row>
    <row r="5567" spans="1:11">
      <c r="A5567" s="12" t="s">
        <v>10223</v>
      </c>
      <c r="B5567" s="12" t="s">
        <v>10433</v>
      </c>
      <c r="C5567" s="12" t="s">
        <v>10318</v>
      </c>
      <c r="D5567" s="13" t="s">
        <v>4918</v>
      </c>
      <c r="E5567" s="13" t="s">
        <v>4919</v>
      </c>
      <c r="F5567" s="13" t="s">
        <v>10456</v>
      </c>
      <c r="G5567" s="14" t="s">
        <v>4921</v>
      </c>
      <c r="H5567" s="14" t="s">
        <v>4946</v>
      </c>
      <c r="I5567" s="14" t="s">
        <v>4947</v>
      </c>
      <c r="J5567" s="14" t="s">
        <v>4956</v>
      </c>
      <c r="K5567" s="16">
        <v>81.6</v>
      </c>
    </row>
    <row r="5568" spans="1:11">
      <c r="A5568" s="12" t="s">
        <v>10223</v>
      </c>
      <c r="B5568" s="12" t="s">
        <v>10433</v>
      </c>
      <c r="C5568" s="12" t="s">
        <v>10318</v>
      </c>
      <c r="D5568" s="13" t="s">
        <v>4918</v>
      </c>
      <c r="E5568" s="13" t="s">
        <v>4939</v>
      </c>
      <c r="F5568" s="13" t="s">
        <v>10460</v>
      </c>
      <c r="G5568" s="14" t="s">
        <v>4921</v>
      </c>
      <c r="H5568" s="14" t="s">
        <v>4938</v>
      </c>
      <c r="I5568" s="14" t="s">
        <v>4927</v>
      </c>
      <c r="J5568" s="14" t="s">
        <v>4956</v>
      </c>
      <c r="K5568" s="16">
        <v>81.6</v>
      </c>
    </row>
    <row r="5569" spans="1:11">
      <c r="A5569" s="12" t="s">
        <v>10223</v>
      </c>
      <c r="B5569" s="12" t="s">
        <v>10433</v>
      </c>
      <c r="C5569" s="12" t="s">
        <v>10318</v>
      </c>
      <c r="D5569" s="13" t="s">
        <v>4931</v>
      </c>
      <c r="E5569" s="13" t="s">
        <v>5083</v>
      </c>
      <c r="F5569" s="13" t="s">
        <v>10461</v>
      </c>
      <c r="G5569" s="14" t="s">
        <v>4921</v>
      </c>
      <c r="H5569" s="14" t="s">
        <v>4936</v>
      </c>
      <c r="I5569" s="14" t="s">
        <v>4927</v>
      </c>
      <c r="J5569" s="14" t="s">
        <v>4924</v>
      </c>
      <c r="K5569" s="16">
        <v>81.6</v>
      </c>
    </row>
    <row r="5570" spans="1:11">
      <c r="A5570" s="12" t="s">
        <v>10223</v>
      </c>
      <c r="B5570" s="12" t="s">
        <v>10433</v>
      </c>
      <c r="C5570" s="12" t="s">
        <v>10318</v>
      </c>
      <c r="D5570" s="13" t="s">
        <v>4934</v>
      </c>
      <c r="E5570" s="13" t="s">
        <v>4998</v>
      </c>
      <c r="F5570" s="13" t="s">
        <v>5151</v>
      </c>
      <c r="G5570" s="14" t="s">
        <v>4921</v>
      </c>
      <c r="H5570" s="14" t="s">
        <v>4926</v>
      </c>
      <c r="I5570" s="14" t="s">
        <v>4927</v>
      </c>
      <c r="J5570" s="14" t="s">
        <v>4974</v>
      </c>
      <c r="K5570" s="16">
        <v>81.6</v>
      </c>
    </row>
    <row r="5571" spans="1:11">
      <c r="A5571" s="12" t="s">
        <v>10223</v>
      </c>
      <c r="B5571" s="12" t="s">
        <v>10433</v>
      </c>
      <c r="C5571" s="12" t="s">
        <v>10318</v>
      </c>
      <c r="D5571" s="13" t="s">
        <v>4934</v>
      </c>
      <c r="E5571" s="13" t="s">
        <v>4934</v>
      </c>
      <c r="F5571" s="13" t="s">
        <v>5582</v>
      </c>
      <c r="G5571" s="14" t="s">
        <v>4921</v>
      </c>
      <c r="H5571" s="14" t="s">
        <v>4926</v>
      </c>
      <c r="I5571" s="14" t="s">
        <v>4927</v>
      </c>
      <c r="J5571" s="14" t="s">
        <v>4974</v>
      </c>
      <c r="K5571" s="16">
        <v>81.6</v>
      </c>
    </row>
    <row r="5572" spans="1:11">
      <c r="A5572" s="12" t="s">
        <v>10223</v>
      </c>
      <c r="B5572" s="12" t="s">
        <v>10433</v>
      </c>
      <c r="C5572" s="12" t="s">
        <v>10322</v>
      </c>
      <c r="D5572" s="13" t="s">
        <v>4918</v>
      </c>
      <c r="E5572" s="13" t="s">
        <v>4919</v>
      </c>
      <c r="F5572" s="13" t="s">
        <v>5109</v>
      </c>
      <c r="G5572" s="14" t="s">
        <v>4921</v>
      </c>
      <c r="H5572" s="14" t="s">
        <v>4938</v>
      </c>
      <c r="I5572" s="14" t="s">
        <v>5065</v>
      </c>
      <c r="J5572" s="14" t="s">
        <v>4958</v>
      </c>
      <c r="K5572" s="16">
        <v>13.4</v>
      </c>
    </row>
    <row r="5573" spans="1:11">
      <c r="A5573" s="12" t="s">
        <v>10223</v>
      </c>
      <c r="B5573" s="12" t="s">
        <v>10433</v>
      </c>
      <c r="C5573" s="12" t="s">
        <v>10322</v>
      </c>
      <c r="D5573" s="13" t="s">
        <v>4931</v>
      </c>
      <c r="E5573" s="13" t="s">
        <v>5089</v>
      </c>
      <c r="F5573" s="13" t="s">
        <v>10462</v>
      </c>
      <c r="G5573" s="14" t="s">
        <v>4921</v>
      </c>
      <c r="H5573" s="14" t="s">
        <v>4938</v>
      </c>
      <c r="I5573" s="14" t="s">
        <v>4927</v>
      </c>
      <c r="J5573" s="14" t="s">
        <v>4924</v>
      </c>
      <c r="K5573" s="16">
        <v>13.4</v>
      </c>
    </row>
    <row r="5574" spans="1:11">
      <c r="A5574" s="12" t="s">
        <v>10223</v>
      </c>
      <c r="B5574" s="12" t="s">
        <v>10433</v>
      </c>
      <c r="C5574" s="12" t="s">
        <v>10322</v>
      </c>
      <c r="D5574" s="13" t="s">
        <v>4931</v>
      </c>
      <c r="E5574" s="13" t="s">
        <v>5083</v>
      </c>
      <c r="F5574" s="13" t="s">
        <v>10454</v>
      </c>
      <c r="G5574" s="14" t="s">
        <v>4921</v>
      </c>
      <c r="H5574" s="14" t="s">
        <v>4938</v>
      </c>
      <c r="I5574" s="14" t="s">
        <v>4927</v>
      </c>
      <c r="J5574" s="14" t="s">
        <v>4924</v>
      </c>
      <c r="K5574" s="16">
        <v>13.4</v>
      </c>
    </row>
    <row r="5575" spans="1:11">
      <c r="A5575" s="12" t="s">
        <v>10223</v>
      </c>
      <c r="B5575" s="12" t="s">
        <v>10433</v>
      </c>
      <c r="C5575" s="12" t="s">
        <v>10322</v>
      </c>
      <c r="D5575" s="13" t="s">
        <v>4934</v>
      </c>
      <c r="E5575" s="13" t="s">
        <v>4998</v>
      </c>
      <c r="F5575" s="13" t="s">
        <v>5151</v>
      </c>
      <c r="G5575" s="14" t="s">
        <v>4921</v>
      </c>
      <c r="H5575" s="14" t="s">
        <v>4926</v>
      </c>
      <c r="I5575" s="14" t="s">
        <v>4927</v>
      </c>
      <c r="J5575" s="14" t="s">
        <v>4974</v>
      </c>
      <c r="K5575" s="16">
        <v>13.4</v>
      </c>
    </row>
    <row r="5576" spans="1:11">
      <c r="A5576" s="12" t="s">
        <v>10223</v>
      </c>
      <c r="B5576" s="12" t="s">
        <v>10433</v>
      </c>
      <c r="C5576" s="12" t="s">
        <v>10322</v>
      </c>
      <c r="D5576" s="13" t="s">
        <v>4934</v>
      </c>
      <c r="E5576" s="13" t="s">
        <v>4934</v>
      </c>
      <c r="F5576" s="13" t="s">
        <v>5582</v>
      </c>
      <c r="G5576" s="14" t="s">
        <v>4921</v>
      </c>
      <c r="H5576" s="14" t="s">
        <v>4926</v>
      </c>
      <c r="I5576" s="14" t="s">
        <v>4927</v>
      </c>
      <c r="J5576" s="14" t="s">
        <v>4974</v>
      </c>
      <c r="K5576" s="16">
        <v>13.4</v>
      </c>
    </row>
    <row r="5577" spans="1:11">
      <c r="A5577" s="12" t="s">
        <v>10223</v>
      </c>
      <c r="B5577" s="12" t="s">
        <v>10433</v>
      </c>
      <c r="C5577" s="12" t="s">
        <v>10463</v>
      </c>
      <c r="D5577" s="13" t="s">
        <v>4918</v>
      </c>
      <c r="E5577" s="13" t="s">
        <v>4919</v>
      </c>
      <c r="F5577" s="13" t="s">
        <v>10464</v>
      </c>
      <c r="G5577" s="14" t="s">
        <v>4921</v>
      </c>
      <c r="H5577" s="14" t="s">
        <v>5026</v>
      </c>
      <c r="I5577" s="14" t="s">
        <v>5122</v>
      </c>
      <c r="J5577" s="14" t="s">
        <v>4958</v>
      </c>
      <c r="K5577" s="16">
        <v>561.264</v>
      </c>
    </row>
    <row r="5578" spans="1:11">
      <c r="A5578" s="12" t="s">
        <v>10223</v>
      </c>
      <c r="B5578" s="12" t="s">
        <v>10433</v>
      </c>
      <c r="C5578" s="12" t="s">
        <v>10463</v>
      </c>
      <c r="D5578" s="13" t="s">
        <v>4931</v>
      </c>
      <c r="E5578" s="13" t="s">
        <v>4932</v>
      </c>
      <c r="F5578" s="13" t="s">
        <v>10465</v>
      </c>
      <c r="G5578" s="14" t="s">
        <v>4921</v>
      </c>
      <c r="H5578" s="14" t="s">
        <v>4926</v>
      </c>
      <c r="I5578" s="14" t="s">
        <v>4927</v>
      </c>
      <c r="J5578" s="14" t="s">
        <v>4924</v>
      </c>
      <c r="K5578" s="16">
        <v>561.264</v>
      </c>
    </row>
    <row r="5579" spans="1:11">
      <c r="A5579" s="12" t="s">
        <v>10223</v>
      </c>
      <c r="B5579" s="12" t="s">
        <v>10433</v>
      </c>
      <c r="C5579" s="12" t="s">
        <v>10463</v>
      </c>
      <c r="D5579" s="13" t="s">
        <v>4931</v>
      </c>
      <c r="E5579" s="13" t="s">
        <v>5083</v>
      </c>
      <c r="F5579" s="13" t="s">
        <v>10466</v>
      </c>
      <c r="G5579" s="14" t="s">
        <v>4921</v>
      </c>
      <c r="H5579" s="14" t="s">
        <v>4938</v>
      </c>
      <c r="I5579" s="14" t="s">
        <v>4927</v>
      </c>
      <c r="J5579" s="14" t="s">
        <v>4924</v>
      </c>
      <c r="K5579" s="16">
        <v>561.264</v>
      </c>
    </row>
    <row r="5580" spans="1:11">
      <c r="A5580" s="12" t="s">
        <v>10223</v>
      </c>
      <c r="B5580" s="12" t="s">
        <v>10433</v>
      </c>
      <c r="C5580" s="12" t="s">
        <v>10463</v>
      </c>
      <c r="D5580" s="13" t="s">
        <v>4934</v>
      </c>
      <c r="E5580" s="13" t="s">
        <v>4998</v>
      </c>
      <c r="F5580" s="13" t="s">
        <v>5151</v>
      </c>
      <c r="G5580" s="14" t="s">
        <v>4921</v>
      </c>
      <c r="H5580" s="14" t="s">
        <v>4926</v>
      </c>
      <c r="I5580" s="14" t="s">
        <v>4927</v>
      </c>
      <c r="J5580" s="14" t="s">
        <v>4974</v>
      </c>
      <c r="K5580" s="16">
        <v>561.264</v>
      </c>
    </row>
    <row r="5581" spans="1:11">
      <c r="A5581" s="12" t="s">
        <v>10223</v>
      </c>
      <c r="B5581" s="12" t="s">
        <v>10433</v>
      </c>
      <c r="C5581" s="12" t="s">
        <v>10463</v>
      </c>
      <c r="D5581" s="13" t="s">
        <v>4934</v>
      </c>
      <c r="E5581" s="13" t="s">
        <v>4934</v>
      </c>
      <c r="F5581" s="13" t="s">
        <v>5582</v>
      </c>
      <c r="G5581" s="14" t="s">
        <v>4921</v>
      </c>
      <c r="H5581" s="14" t="s">
        <v>4926</v>
      </c>
      <c r="I5581" s="14" t="s">
        <v>4927</v>
      </c>
      <c r="J5581" s="14" t="s">
        <v>4974</v>
      </c>
      <c r="K5581" s="16">
        <v>561.264</v>
      </c>
    </row>
    <row r="5582" spans="1:11">
      <c r="A5582" s="12" t="s">
        <v>10223</v>
      </c>
      <c r="B5582" s="12" t="s">
        <v>10433</v>
      </c>
      <c r="C5582" s="12" t="s">
        <v>10327</v>
      </c>
      <c r="D5582" s="13" t="s">
        <v>4918</v>
      </c>
      <c r="E5582" s="13" t="s">
        <v>4939</v>
      </c>
      <c r="F5582" s="13" t="s">
        <v>10467</v>
      </c>
      <c r="G5582" s="14" t="s">
        <v>4921</v>
      </c>
      <c r="H5582" s="14" t="s">
        <v>4938</v>
      </c>
      <c r="I5582" s="14" t="s">
        <v>4927</v>
      </c>
      <c r="J5582" s="14" t="s">
        <v>4958</v>
      </c>
      <c r="K5582" s="16">
        <v>66</v>
      </c>
    </row>
    <row r="5583" spans="1:11">
      <c r="A5583" s="12" t="s">
        <v>10223</v>
      </c>
      <c r="B5583" s="12" t="s">
        <v>10433</v>
      </c>
      <c r="C5583" s="12" t="s">
        <v>10327</v>
      </c>
      <c r="D5583" s="13" t="s">
        <v>4931</v>
      </c>
      <c r="E5583" s="13" t="s">
        <v>4932</v>
      </c>
      <c r="F5583" s="13" t="s">
        <v>10468</v>
      </c>
      <c r="G5583" s="14" t="s">
        <v>4921</v>
      </c>
      <c r="H5583" s="14" t="s">
        <v>4938</v>
      </c>
      <c r="I5583" s="14" t="s">
        <v>4927</v>
      </c>
      <c r="J5583" s="14" t="s">
        <v>4924</v>
      </c>
      <c r="K5583" s="16">
        <v>66</v>
      </c>
    </row>
    <row r="5584" spans="1:11">
      <c r="A5584" s="12" t="s">
        <v>10223</v>
      </c>
      <c r="B5584" s="12" t="s">
        <v>10433</v>
      </c>
      <c r="C5584" s="12" t="s">
        <v>10327</v>
      </c>
      <c r="D5584" s="13" t="s">
        <v>4931</v>
      </c>
      <c r="E5584" s="13" t="s">
        <v>5083</v>
      </c>
      <c r="F5584" s="13" t="s">
        <v>10469</v>
      </c>
      <c r="G5584" s="14" t="s">
        <v>4921</v>
      </c>
      <c r="H5584" s="14" t="s">
        <v>4938</v>
      </c>
      <c r="I5584" s="14" t="s">
        <v>4927</v>
      </c>
      <c r="J5584" s="14" t="s">
        <v>4924</v>
      </c>
      <c r="K5584" s="16">
        <v>66</v>
      </c>
    </row>
    <row r="5585" spans="1:11">
      <c r="A5585" s="12" t="s">
        <v>10223</v>
      </c>
      <c r="B5585" s="12" t="s">
        <v>10433</v>
      </c>
      <c r="C5585" s="12" t="s">
        <v>10327</v>
      </c>
      <c r="D5585" s="13" t="s">
        <v>4934</v>
      </c>
      <c r="E5585" s="13" t="s">
        <v>4998</v>
      </c>
      <c r="F5585" s="13" t="s">
        <v>5151</v>
      </c>
      <c r="G5585" s="14" t="s">
        <v>4921</v>
      </c>
      <c r="H5585" s="14" t="s">
        <v>4926</v>
      </c>
      <c r="I5585" s="14" t="s">
        <v>4927</v>
      </c>
      <c r="J5585" s="14" t="s">
        <v>4974</v>
      </c>
      <c r="K5585" s="16">
        <v>66</v>
      </c>
    </row>
    <row r="5586" spans="1:11">
      <c r="A5586" s="12" t="s">
        <v>10223</v>
      </c>
      <c r="B5586" s="12" t="s">
        <v>10433</v>
      </c>
      <c r="C5586" s="12" t="s">
        <v>10327</v>
      </c>
      <c r="D5586" s="13" t="s">
        <v>4934</v>
      </c>
      <c r="E5586" s="13" t="s">
        <v>4934</v>
      </c>
      <c r="F5586" s="13" t="s">
        <v>5582</v>
      </c>
      <c r="G5586" s="14" t="s">
        <v>4921</v>
      </c>
      <c r="H5586" s="14" t="s">
        <v>4926</v>
      </c>
      <c r="I5586" s="14" t="s">
        <v>4927</v>
      </c>
      <c r="J5586" s="14" t="s">
        <v>4974</v>
      </c>
      <c r="K5586" s="16">
        <v>66</v>
      </c>
    </row>
    <row r="5587" spans="1:11">
      <c r="A5587" s="12" t="s">
        <v>10223</v>
      </c>
      <c r="B5587" s="12" t="s">
        <v>10433</v>
      </c>
      <c r="C5587" s="12" t="s">
        <v>10332</v>
      </c>
      <c r="D5587" s="13" t="s">
        <v>4918</v>
      </c>
      <c r="E5587" s="13" t="s">
        <v>4919</v>
      </c>
      <c r="F5587" s="13" t="s">
        <v>5109</v>
      </c>
      <c r="G5587" s="14" t="s">
        <v>4921</v>
      </c>
      <c r="H5587" s="14" t="s">
        <v>4974</v>
      </c>
      <c r="I5587" s="14" t="s">
        <v>5065</v>
      </c>
      <c r="J5587" s="14" t="s">
        <v>4958</v>
      </c>
      <c r="K5587" s="16">
        <v>22.1</v>
      </c>
    </row>
    <row r="5588" spans="1:11">
      <c r="A5588" s="12" t="s">
        <v>10223</v>
      </c>
      <c r="B5588" s="12" t="s">
        <v>10433</v>
      </c>
      <c r="C5588" s="12" t="s">
        <v>10332</v>
      </c>
      <c r="D5588" s="13" t="s">
        <v>4931</v>
      </c>
      <c r="E5588" s="13" t="s">
        <v>4932</v>
      </c>
      <c r="F5588" s="13" t="s">
        <v>10470</v>
      </c>
      <c r="G5588" s="14" t="s">
        <v>4921</v>
      </c>
      <c r="H5588" s="14" t="s">
        <v>4938</v>
      </c>
      <c r="I5588" s="14" t="s">
        <v>4927</v>
      </c>
      <c r="J5588" s="14" t="s">
        <v>4924</v>
      </c>
      <c r="K5588" s="16">
        <v>22.1</v>
      </c>
    </row>
    <row r="5589" spans="1:11">
      <c r="A5589" s="12" t="s">
        <v>10223</v>
      </c>
      <c r="B5589" s="12" t="s">
        <v>10433</v>
      </c>
      <c r="C5589" s="12" t="s">
        <v>10332</v>
      </c>
      <c r="D5589" s="13" t="s">
        <v>4931</v>
      </c>
      <c r="E5589" s="13" t="s">
        <v>5083</v>
      </c>
      <c r="F5589" s="13" t="s">
        <v>10471</v>
      </c>
      <c r="G5589" s="14" t="s">
        <v>4921</v>
      </c>
      <c r="H5589" s="14" t="s">
        <v>4938</v>
      </c>
      <c r="I5589" s="14" t="s">
        <v>4927</v>
      </c>
      <c r="J5589" s="14" t="s">
        <v>4924</v>
      </c>
      <c r="K5589" s="16">
        <v>22.1</v>
      </c>
    </row>
    <row r="5590" spans="1:11">
      <c r="A5590" s="12" t="s">
        <v>10223</v>
      </c>
      <c r="B5590" s="12" t="s">
        <v>10433</v>
      </c>
      <c r="C5590" s="12" t="s">
        <v>10332</v>
      </c>
      <c r="D5590" s="13" t="s">
        <v>4934</v>
      </c>
      <c r="E5590" s="13" t="s">
        <v>4998</v>
      </c>
      <c r="F5590" s="13" t="s">
        <v>5151</v>
      </c>
      <c r="G5590" s="14" t="s">
        <v>4921</v>
      </c>
      <c r="H5590" s="14" t="s">
        <v>4926</v>
      </c>
      <c r="I5590" s="14" t="s">
        <v>4927</v>
      </c>
      <c r="J5590" s="14" t="s">
        <v>4974</v>
      </c>
      <c r="K5590" s="16">
        <v>22.1</v>
      </c>
    </row>
    <row r="5591" spans="1:11">
      <c r="A5591" s="12" t="s">
        <v>10223</v>
      </c>
      <c r="B5591" s="12" t="s">
        <v>10433</v>
      </c>
      <c r="C5591" s="12" t="s">
        <v>10332</v>
      </c>
      <c r="D5591" s="13" t="s">
        <v>4934</v>
      </c>
      <c r="E5591" s="13" t="s">
        <v>4934</v>
      </c>
      <c r="F5591" s="13" t="s">
        <v>5582</v>
      </c>
      <c r="G5591" s="14" t="s">
        <v>4921</v>
      </c>
      <c r="H5591" s="14" t="s">
        <v>4926</v>
      </c>
      <c r="I5591" s="14" t="s">
        <v>4927</v>
      </c>
      <c r="J5591" s="14" t="s">
        <v>4974</v>
      </c>
      <c r="K5591" s="16">
        <v>22.1</v>
      </c>
    </row>
    <row r="5592" spans="1:11">
      <c r="A5592" s="12" t="s">
        <v>10223</v>
      </c>
      <c r="B5592" s="12" t="s">
        <v>10433</v>
      </c>
      <c r="C5592" s="12" t="s">
        <v>10338</v>
      </c>
      <c r="D5592" s="13" t="s">
        <v>4918</v>
      </c>
      <c r="E5592" s="13" t="s">
        <v>4919</v>
      </c>
      <c r="F5592" s="13" t="s">
        <v>10436</v>
      </c>
      <c r="G5592" s="14" t="s">
        <v>4921</v>
      </c>
      <c r="H5592" s="14" t="s">
        <v>4966</v>
      </c>
      <c r="I5592" s="14" t="s">
        <v>4947</v>
      </c>
      <c r="J5592" s="14" t="s">
        <v>4958</v>
      </c>
      <c r="K5592" s="16">
        <v>4.125</v>
      </c>
    </row>
    <row r="5593" spans="1:11">
      <c r="A5593" s="12" t="s">
        <v>10223</v>
      </c>
      <c r="B5593" s="12" t="s">
        <v>10433</v>
      </c>
      <c r="C5593" s="12" t="s">
        <v>10338</v>
      </c>
      <c r="D5593" s="13" t="s">
        <v>4931</v>
      </c>
      <c r="E5593" s="13" t="s">
        <v>4932</v>
      </c>
      <c r="F5593" s="13" t="s">
        <v>10472</v>
      </c>
      <c r="G5593" s="14" t="s">
        <v>4921</v>
      </c>
      <c r="H5593" s="14" t="s">
        <v>4938</v>
      </c>
      <c r="I5593" s="14" t="s">
        <v>4927</v>
      </c>
      <c r="J5593" s="14" t="s">
        <v>4924</v>
      </c>
      <c r="K5593" s="16">
        <v>4.125</v>
      </c>
    </row>
    <row r="5594" spans="1:11">
      <c r="A5594" s="12" t="s">
        <v>10223</v>
      </c>
      <c r="B5594" s="12" t="s">
        <v>10433</v>
      </c>
      <c r="C5594" s="12" t="s">
        <v>10338</v>
      </c>
      <c r="D5594" s="13" t="s">
        <v>4931</v>
      </c>
      <c r="E5594" s="13" t="s">
        <v>5083</v>
      </c>
      <c r="F5594" s="13" t="s">
        <v>10473</v>
      </c>
      <c r="G5594" s="14" t="s">
        <v>4921</v>
      </c>
      <c r="H5594" s="14" t="s">
        <v>4938</v>
      </c>
      <c r="I5594" s="14" t="s">
        <v>4927</v>
      </c>
      <c r="J5594" s="14" t="s">
        <v>4924</v>
      </c>
      <c r="K5594" s="16">
        <v>4.125</v>
      </c>
    </row>
    <row r="5595" spans="1:11">
      <c r="A5595" s="12" t="s">
        <v>10223</v>
      </c>
      <c r="B5595" s="12" t="s">
        <v>10433</v>
      </c>
      <c r="C5595" s="12" t="s">
        <v>10338</v>
      </c>
      <c r="D5595" s="13" t="s">
        <v>4934</v>
      </c>
      <c r="E5595" s="13" t="s">
        <v>4998</v>
      </c>
      <c r="F5595" s="13" t="s">
        <v>5151</v>
      </c>
      <c r="G5595" s="14" t="s">
        <v>4921</v>
      </c>
      <c r="H5595" s="14" t="s">
        <v>4926</v>
      </c>
      <c r="I5595" s="14" t="s">
        <v>4927</v>
      </c>
      <c r="J5595" s="14" t="s">
        <v>4974</v>
      </c>
      <c r="K5595" s="16">
        <v>4.125</v>
      </c>
    </row>
    <row r="5596" spans="1:11">
      <c r="A5596" s="12" t="s">
        <v>10223</v>
      </c>
      <c r="B5596" s="12" t="s">
        <v>10433</v>
      </c>
      <c r="C5596" s="12" t="s">
        <v>10338</v>
      </c>
      <c r="D5596" s="13" t="s">
        <v>4934</v>
      </c>
      <c r="E5596" s="13" t="s">
        <v>4934</v>
      </c>
      <c r="F5596" s="13" t="s">
        <v>5582</v>
      </c>
      <c r="G5596" s="14" t="s">
        <v>4921</v>
      </c>
      <c r="H5596" s="14" t="s">
        <v>4926</v>
      </c>
      <c r="I5596" s="14" t="s">
        <v>4927</v>
      </c>
      <c r="J5596" s="14" t="s">
        <v>4974</v>
      </c>
      <c r="K5596" s="16">
        <v>4.125</v>
      </c>
    </row>
    <row r="5597" spans="1:11">
      <c r="A5597" s="12" t="s">
        <v>10223</v>
      </c>
      <c r="B5597" s="12" t="s">
        <v>10433</v>
      </c>
      <c r="C5597" s="12" t="s">
        <v>10343</v>
      </c>
      <c r="D5597" s="13" t="s">
        <v>4918</v>
      </c>
      <c r="E5597" s="13" t="s">
        <v>4939</v>
      </c>
      <c r="F5597" s="13" t="s">
        <v>10474</v>
      </c>
      <c r="G5597" s="14" t="s">
        <v>4921</v>
      </c>
      <c r="H5597" s="14" t="s">
        <v>4938</v>
      </c>
      <c r="I5597" s="14" t="s">
        <v>4927</v>
      </c>
      <c r="J5597" s="14" t="s">
        <v>4958</v>
      </c>
      <c r="K5597" s="16">
        <v>2</v>
      </c>
    </row>
    <row r="5598" spans="1:11">
      <c r="A5598" s="12" t="s">
        <v>10223</v>
      </c>
      <c r="B5598" s="12" t="s">
        <v>10433</v>
      </c>
      <c r="C5598" s="12" t="s">
        <v>10343</v>
      </c>
      <c r="D5598" s="13" t="s">
        <v>4931</v>
      </c>
      <c r="E5598" s="13" t="s">
        <v>4932</v>
      </c>
      <c r="F5598" s="13" t="s">
        <v>10475</v>
      </c>
      <c r="G5598" s="14" t="s">
        <v>4921</v>
      </c>
      <c r="H5598" s="14" t="s">
        <v>4938</v>
      </c>
      <c r="I5598" s="14" t="s">
        <v>4927</v>
      </c>
      <c r="J5598" s="14" t="s">
        <v>4924</v>
      </c>
      <c r="K5598" s="16">
        <v>2</v>
      </c>
    </row>
    <row r="5599" spans="1:11">
      <c r="A5599" s="12" t="s">
        <v>10223</v>
      </c>
      <c r="B5599" s="12" t="s">
        <v>10433</v>
      </c>
      <c r="C5599" s="12" t="s">
        <v>10343</v>
      </c>
      <c r="D5599" s="13" t="s">
        <v>4931</v>
      </c>
      <c r="E5599" s="13" t="s">
        <v>5083</v>
      </c>
      <c r="F5599" s="13" t="s">
        <v>10476</v>
      </c>
      <c r="G5599" s="14" t="s">
        <v>4921</v>
      </c>
      <c r="H5599" s="14" t="s">
        <v>4938</v>
      </c>
      <c r="I5599" s="14" t="s">
        <v>4927</v>
      </c>
      <c r="J5599" s="14" t="s">
        <v>4924</v>
      </c>
      <c r="K5599" s="16">
        <v>2</v>
      </c>
    </row>
    <row r="5600" spans="1:11">
      <c r="A5600" s="12" t="s">
        <v>10223</v>
      </c>
      <c r="B5600" s="12" t="s">
        <v>10433</v>
      </c>
      <c r="C5600" s="12" t="s">
        <v>10343</v>
      </c>
      <c r="D5600" s="13" t="s">
        <v>4934</v>
      </c>
      <c r="E5600" s="13" t="s">
        <v>4998</v>
      </c>
      <c r="F5600" s="13" t="s">
        <v>5151</v>
      </c>
      <c r="G5600" s="14" t="s">
        <v>4921</v>
      </c>
      <c r="H5600" s="14" t="s">
        <v>4926</v>
      </c>
      <c r="I5600" s="14" t="s">
        <v>4927</v>
      </c>
      <c r="J5600" s="14" t="s">
        <v>4974</v>
      </c>
      <c r="K5600" s="16">
        <v>2</v>
      </c>
    </row>
    <row r="5601" spans="1:11">
      <c r="A5601" s="12" t="s">
        <v>10223</v>
      </c>
      <c r="B5601" s="12" t="s">
        <v>10433</v>
      </c>
      <c r="C5601" s="12" t="s">
        <v>10343</v>
      </c>
      <c r="D5601" s="13" t="s">
        <v>4934</v>
      </c>
      <c r="E5601" s="13" t="s">
        <v>4934</v>
      </c>
      <c r="F5601" s="13" t="s">
        <v>5582</v>
      </c>
      <c r="G5601" s="14" t="s">
        <v>4921</v>
      </c>
      <c r="H5601" s="14" t="s">
        <v>4926</v>
      </c>
      <c r="I5601" s="14" t="s">
        <v>4927</v>
      </c>
      <c r="J5601" s="14" t="s">
        <v>4974</v>
      </c>
      <c r="K5601" s="16">
        <v>2</v>
      </c>
    </row>
    <row r="5602" spans="1:11">
      <c r="A5602" s="12" t="s">
        <v>10223</v>
      </c>
      <c r="B5602" s="12" t="s">
        <v>10433</v>
      </c>
      <c r="C5602" s="12" t="s">
        <v>10347</v>
      </c>
      <c r="D5602" s="13" t="s">
        <v>4918</v>
      </c>
      <c r="E5602" s="13" t="s">
        <v>4919</v>
      </c>
      <c r="F5602" s="13" t="s">
        <v>6797</v>
      </c>
      <c r="G5602" s="14" t="s">
        <v>4921</v>
      </c>
      <c r="H5602" s="14" t="s">
        <v>4988</v>
      </c>
      <c r="I5602" s="14" t="s">
        <v>4949</v>
      </c>
      <c r="J5602" s="14" t="s">
        <v>4958</v>
      </c>
      <c r="K5602" s="16">
        <v>11.8</v>
      </c>
    </row>
    <row r="5603" spans="1:11">
      <c r="A5603" s="12" t="s">
        <v>10223</v>
      </c>
      <c r="B5603" s="12" t="s">
        <v>10433</v>
      </c>
      <c r="C5603" s="12" t="s">
        <v>10347</v>
      </c>
      <c r="D5603" s="13" t="s">
        <v>4931</v>
      </c>
      <c r="E5603" s="13" t="s">
        <v>5089</v>
      </c>
      <c r="F5603" s="13" t="s">
        <v>10477</v>
      </c>
      <c r="G5603" s="14" t="s">
        <v>4921</v>
      </c>
      <c r="H5603" s="14" t="s">
        <v>4938</v>
      </c>
      <c r="I5603" s="14" t="s">
        <v>4927</v>
      </c>
      <c r="J5603" s="14" t="s">
        <v>4924</v>
      </c>
      <c r="K5603" s="16">
        <v>11.8</v>
      </c>
    </row>
    <row r="5604" spans="1:11">
      <c r="A5604" s="12" t="s">
        <v>10223</v>
      </c>
      <c r="B5604" s="12" t="s">
        <v>10433</v>
      </c>
      <c r="C5604" s="12" t="s">
        <v>10347</v>
      </c>
      <c r="D5604" s="13" t="s">
        <v>4931</v>
      </c>
      <c r="E5604" s="13" t="s">
        <v>5083</v>
      </c>
      <c r="F5604" s="13" t="s">
        <v>10478</v>
      </c>
      <c r="G5604" s="14" t="s">
        <v>4921</v>
      </c>
      <c r="H5604" s="14" t="s">
        <v>4938</v>
      </c>
      <c r="I5604" s="14" t="s">
        <v>4927</v>
      </c>
      <c r="J5604" s="14" t="s">
        <v>4924</v>
      </c>
      <c r="K5604" s="16">
        <v>11.8</v>
      </c>
    </row>
    <row r="5605" spans="1:11">
      <c r="A5605" s="12" t="s">
        <v>10223</v>
      </c>
      <c r="B5605" s="12" t="s">
        <v>10433</v>
      </c>
      <c r="C5605" s="12" t="s">
        <v>10347</v>
      </c>
      <c r="D5605" s="13" t="s">
        <v>4934</v>
      </c>
      <c r="E5605" s="13" t="s">
        <v>4998</v>
      </c>
      <c r="F5605" s="13" t="s">
        <v>5151</v>
      </c>
      <c r="G5605" s="14" t="s">
        <v>4921</v>
      </c>
      <c r="H5605" s="14" t="s">
        <v>4926</v>
      </c>
      <c r="I5605" s="14" t="s">
        <v>4927</v>
      </c>
      <c r="J5605" s="14" t="s">
        <v>4974</v>
      </c>
      <c r="K5605" s="16">
        <v>11.8</v>
      </c>
    </row>
    <row r="5606" spans="1:11">
      <c r="A5606" s="12" t="s">
        <v>10223</v>
      </c>
      <c r="B5606" s="12" t="s">
        <v>10433</v>
      </c>
      <c r="C5606" s="12" t="s">
        <v>10347</v>
      </c>
      <c r="D5606" s="13" t="s">
        <v>4934</v>
      </c>
      <c r="E5606" s="13" t="s">
        <v>4934</v>
      </c>
      <c r="F5606" s="13" t="s">
        <v>5582</v>
      </c>
      <c r="G5606" s="14" t="s">
        <v>4921</v>
      </c>
      <c r="H5606" s="14" t="s">
        <v>4926</v>
      </c>
      <c r="I5606" s="14" t="s">
        <v>4927</v>
      </c>
      <c r="J5606" s="14" t="s">
        <v>4974</v>
      </c>
      <c r="K5606" s="16">
        <v>11.8</v>
      </c>
    </row>
    <row r="5607" spans="1:11">
      <c r="A5607" s="12" t="s">
        <v>10223</v>
      </c>
      <c r="B5607" s="12" t="s">
        <v>10433</v>
      </c>
      <c r="C5607" s="12" t="s">
        <v>10479</v>
      </c>
      <c r="D5607" s="13" t="s">
        <v>4918</v>
      </c>
      <c r="E5607" s="13" t="s">
        <v>4919</v>
      </c>
      <c r="F5607" s="13" t="s">
        <v>10480</v>
      </c>
      <c r="G5607" s="14" t="s">
        <v>4921</v>
      </c>
      <c r="H5607" s="14" t="s">
        <v>4988</v>
      </c>
      <c r="I5607" s="14" t="s">
        <v>4949</v>
      </c>
      <c r="J5607" s="14" t="s">
        <v>4958</v>
      </c>
      <c r="K5607" s="16">
        <v>5053</v>
      </c>
    </row>
    <row r="5608" spans="1:11">
      <c r="A5608" s="12" t="s">
        <v>10223</v>
      </c>
      <c r="B5608" s="12" t="s">
        <v>10433</v>
      </c>
      <c r="C5608" s="12" t="s">
        <v>10479</v>
      </c>
      <c r="D5608" s="13" t="s">
        <v>4931</v>
      </c>
      <c r="E5608" s="13" t="s">
        <v>5089</v>
      </c>
      <c r="F5608" s="13" t="s">
        <v>10481</v>
      </c>
      <c r="G5608" s="14" t="s">
        <v>4921</v>
      </c>
      <c r="H5608" s="14" t="s">
        <v>5201</v>
      </c>
      <c r="I5608" s="14" t="s">
        <v>8026</v>
      </c>
      <c r="J5608" s="14" t="s">
        <v>4924</v>
      </c>
      <c r="K5608" s="16">
        <v>5053</v>
      </c>
    </row>
    <row r="5609" spans="1:11">
      <c r="A5609" s="12" t="s">
        <v>10223</v>
      </c>
      <c r="B5609" s="12" t="s">
        <v>10433</v>
      </c>
      <c r="C5609" s="12" t="s">
        <v>10479</v>
      </c>
      <c r="D5609" s="13" t="s">
        <v>4931</v>
      </c>
      <c r="E5609" s="13" t="s">
        <v>4932</v>
      </c>
      <c r="F5609" s="13" t="s">
        <v>5747</v>
      </c>
      <c r="G5609" s="14" t="s">
        <v>4921</v>
      </c>
      <c r="H5609" s="14" t="s">
        <v>7403</v>
      </c>
      <c r="I5609" s="14" t="s">
        <v>10482</v>
      </c>
      <c r="J5609" s="14" t="s">
        <v>4924</v>
      </c>
      <c r="K5609" s="16">
        <v>5053</v>
      </c>
    </row>
    <row r="5610" spans="1:11">
      <c r="A5610" s="12" t="s">
        <v>10223</v>
      </c>
      <c r="B5610" s="12" t="s">
        <v>10433</v>
      </c>
      <c r="C5610" s="12" t="s">
        <v>10479</v>
      </c>
      <c r="D5610" s="13" t="s">
        <v>4934</v>
      </c>
      <c r="E5610" s="13" t="s">
        <v>4998</v>
      </c>
      <c r="F5610" s="13" t="s">
        <v>5151</v>
      </c>
      <c r="G5610" s="14" t="s">
        <v>4921</v>
      </c>
      <c r="H5610" s="14" t="s">
        <v>4926</v>
      </c>
      <c r="I5610" s="14" t="s">
        <v>4927</v>
      </c>
      <c r="J5610" s="14" t="s">
        <v>4974</v>
      </c>
      <c r="K5610" s="16">
        <v>5053</v>
      </c>
    </row>
    <row r="5611" spans="1:11">
      <c r="A5611" s="12" t="s">
        <v>10223</v>
      </c>
      <c r="B5611" s="12" t="s">
        <v>10433</v>
      </c>
      <c r="C5611" s="12" t="s">
        <v>10479</v>
      </c>
      <c r="D5611" s="13" t="s">
        <v>4940</v>
      </c>
      <c r="E5611" s="13" t="s">
        <v>4941</v>
      </c>
      <c r="F5611" s="13" t="s">
        <v>10483</v>
      </c>
      <c r="G5611" s="14" t="s">
        <v>4921</v>
      </c>
      <c r="H5611" s="14" t="s">
        <v>4952</v>
      </c>
      <c r="I5611" s="14" t="s">
        <v>4927</v>
      </c>
      <c r="J5611" s="14" t="s">
        <v>4974</v>
      </c>
      <c r="K5611" s="16">
        <v>5053</v>
      </c>
    </row>
    <row r="5612" spans="1:11">
      <c r="A5612" s="12" t="s">
        <v>10223</v>
      </c>
      <c r="B5612" s="12" t="s">
        <v>10484</v>
      </c>
      <c r="C5612" s="12" t="s">
        <v>10485</v>
      </c>
      <c r="D5612" s="13"/>
      <c r="E5612" s="13"/>
      <c r="F5612" s="13"/>
      <c r="G5612" s="14"/>
      <c r="H5612" s="14"/>
      <c r="I5612" s="14"/>
      <c r="J5612" s="14"/>
      <c r="K5612" s="16">
        <v>0.003355</v>
      </c>
    </row>
    <row r="5613" spans="1:11">
      <c r="A5613" s="12" t="s">
        <v>10223</v>
      </c>
      <c r="B5613" s="12" t="s">
        <v>10486</v>
      </c>
      <c r="C5613" s="12" t="s">
        <v>10226</v>
      </c>
      <c r="D5613" s="13" t="s">
        <v>4918</v>
      </c>
      <c r="E5613" s="13" t="s">
        <v>4919</v>
      </c>
      <c r="F5613" s="13" t="s">
        <v>10487</v>
      </c>
      <c r="G5613" s="14" t="s">
        <v>4942</v>
      </c>
      <c r="H5613" s="14" t="s">
        <v>10487</v>
      </c>
      <c r="I5613" s="14" t="s">
        <v>5131</v>
      </c>
      <c r="J5613" s="14" t="s">
        <v>4956</v>
      </c>
      <c r="K5613" s="16">
        <v>10.976</v>
      </c>
    </row>
    <row r="5614" spans="1:11">
      <c r="A5614" s="12" t="s">
        <v>10223</v>
      </c>
      <c r="B5614" s="12" t="s">
        <v>10486</v>
      </c>
      <c r="C5614" s="12" t="s">
        <v>10226</v>
      </c>
      <c r="D5614" s="13" t="s">
        <v>4918</v>
      </c>
      <c r="E5614" s="13" t="s">
        <v>4943</v>
      </c>
      <c r="F5614" s="13" t="s">
        <v>10488</v>
      </c>
      <c r="G5614" s="14" t="s">
        <v>4921</v>
      </c>
      <c r="H5614" s="14" t="s">
        <v>4938</v>
      </c>
      <c r="I5614" s="14" t="s">
        <v>4927</v>
      </c>
      <c r="J5614" s="14" t="s">
        <v>4936</v>
      </c>
      <c r="K5614" s="16">
        <v>10.976</v>
      </c>
    </row>
    <row r="5615" spans="1:11">
      <c r="A5615" s="12" t="s">
        <v>10223</v>
      </c>
      <c r="B5615" s="12" t="s">
        <v>10486</v>
      </c>
      <c r="C5615" s="12" t="s">
        <v>10226</v>
      </c>
      <c r="D5615" s="13" t="s">
        <v>4918</v>
      </c>
      <c r="E5615" s="13" t="s">
        <v>5112</v>
      </c>
      <c r="F5615" s="13" t="s">
        <v>10489</v>
      </c>
      <c r="G5615" s="14" t="s">
        <v>4921</v>
      </c>
      <c r="H5615" s="14" t="s">
        <v>4938</v>
      </c>
      <c r="I5615" s="14" t="s">
        <v>4927</v>
      </c>
      <c r="J5615" s="14" t="s">
        <v>4936</v>
      </c>
      <c r="K5615" s="16">
        <v>10.976</v>
      </c>
    </row>
    <row r="5616" spans="1:11">
      <c r="A5616" s="12" t="s">
        <v>10223</v>
      </c>
      <c r="B5616" s="12" t="s">
        <v>10486</v>
      </c>
      <c r="C5616" s="12" t="s">
        <v>10226</v>
      </c>
      <c r="D5616" s="13" t="s">
        <v>4918</v>
      </c>
      <c r="E5616" s="13" t="s">
        <v>4968</v>
      </c>
      <c r="F5616" s="13" t="s">
        <v>10490</v>
      </c>
      <c r="G5616" s="14" t="s">
        <v>4921</v>
      </c>
      <c r="H5616" s="14" t="s">
        <v>4938</v>
      </c>
      <c r="I5616" s="14" t="s">
        <v>4927</v>
      </c>
      <c r="J5616" s="14" t="s">
        <v>4936</v>
      </c>
      <c r="K5616" s="16">
        <v>10.976</v>
      </c>
    </row>
    <row r="5617" spans="1:11">
      <c r="A5617" s="12" t="s">
        <v>10223</v>
      </c>
      <c r="B5617" s="12" t="s">
        <v>10486</v>
      </c>
      <c r="C5617" s="12" t="s">
        <v>10226</v>
      </c>
      <c r="D5617" s="13" t="s">
        <v>4931</v>
      </c>
      <c r="E5617" s="13" t="s">
        <v>4932</v>
      </c>
      <c r="F5617" s="13" t="s">
        <v>10491</v>
      </c>
      <c r="G5617" s="14" t="s">
        <v>4921</v>
      </c>
      <c r="H5617" s="14" t="s">
        <v>4938</v>
      </c>
      <c r="I5617" s="14" t="s">
        <v>4927</v>
      </c>
      <c r="J5617" s="14" t="s">
        <v>4956</v>
      </c>
      <c r="K5617" s="16">
        <v>10.976</v>
      </c>
    </row>
    <row r="5618" spans="1:11">
      <c r="A5618" s="12" t="s">
        <v>10223</v>
      </c>
      <c r="B5618" s="12" t="s">
        <v>10486</v>
      </c>
      <c r="C5618" s="12" t="s">
        <v>10273</v>
      </c>
      <c r="D5618" s="13"/>
      <c r="E5618" s="13"/>
      <c r="F5618" s="13"/>
      <c r="G5618" s="14"/>
      <c r="H5618" s="14"/>
      <c r="I5618" s="14"/>
      <c r="J5618" s="14"/>
      <c r="K5618" s="16">
        <v>2.238</v>
      </c>
    </row>
    <row r="5619" spans="1:11">
      <c r="A5619" s="12" t="s">
        <v>10223</v>
      </c>
      <c r="B5619" s="12" t="s">
        <v>10486</v>
      </c>
      <c r="C5619" s="12" t="s">
        <v>10444</v>
      </c>
      <c r="D5619" s="13"/>
      <c r="E5619" s="13"/>
      <c r="F5619" s="13"/>
      <c r="G5619" s="14"/>
      <c r="H5619" s="14"/>
      <c r="I5619" s="14"/>
      <c r="J5619" s="14"/>
      <c r="K5619" s="16">
        <v>0.60656</v>
      </c>
    </row>
    <row r="5620" spans="1:11">
      <c r="A5620" s="12" t="s">
        <v>10223</v>
      </c>
      <c r="B5620" s="12" t="s">
        <v>10486</v>
      </c>
      <c r="C5620" s="12" t="s">
        <v>10232</v>
      </c>
      <c r="D5620" s="13" t="s">
        <v>4918</v>
      </c>
      <c r="E5620" s="13" t="s">
        <v>4919</v>
      </c>
      <c r="F5620" s="13" t="s">
        <v>10487</v>
      </c>
      <c r="G5620" s="14" t="s">
        <v>4942</v>
      </c>
      <c r="H5620" s="14" t="s">
        <v>10487</v>
      </c>
      <c r="I5620" s="14" t="s">
        <v>5131</v>
      </c>
      <c r="J5620" s="14" t="s">
        <v>4956</v>
      </c>
      <c r="K5620" s="16">
        <v>0.44</v>
      </c>
    </row>
    <row r="5621" spans="1:11">
      <c r="A5621" s="12" t="s">
        <v>10223</v>
      </c>
      <c r="B5621" s="12" t="s">
        <v>10486</v>
      </c>
      <c r="C5621" s="12" t="s">
        <v>10232</v>
      </c>
      <c r="D5621" s="13" t="s">
        <v>4918</v>
      </c>
      <c r="E5621" s="13" t="s">
        <v>4919</v>
      </c>
      <c r="F5621" s="13" t="s">
        <v>10487</v>
      </c>
      <c r="G5621" s="14" t="s">
        <v>4942</v>
      </c>
      <c r="H5621" s="14" t="s">
        <v>10487</v>
      </c>
      <c r="I5621" s="14" t="s">
        <v>5131</v>
      </c>
      <c r="J5621" s="14" t="s">
        <v>4956</v>
      </c>
      <c r="K5621" s="16">
        <v>7</v>
      </c>
    </row>
    <row r="5622" spans="1:11">
      <c r="A5622" s="12" t="s">
        <v>10223</v>
      </c>
      <c r="B5622" s="12" t="s">
        <v>10486</v>
      </c>
      <c r="C5622" s="12" t="s">
        <v>10232</v>
      </c>
      <c r="D5622" s="13" t="s">
        <v>4918</v>
      </c>
      <c r="E5622" s="13" t="s">
        <v>4943</v>
      </c>
      <c r="F5622" s="13" t="s">
        <v>10488</v>
      </c>
      <c r="G5622" s="14" t="s">
        <v>4921</v>
      </c>
      <c r="H5622" s="14" t="s">
        <v>4938</v>
      </c>
      <c r="I5622" s="14" t="s">
        <v>4927</v>
      </c>
      <c r="J5622" s="14" t="s">
        <v>4936</v>
      </c>
      <c r="K5622" s="16">
        <v>0.44</v>
      </c>
    </row>
    <row r="5623" spans="1:11">
      <c r="A5623" s="12" t="s">
        <v>10223</v>
      </c>
      <c r="B5623" s="12" t="s">
        <v>10486</v>
      </c>
      <c r="C5623" s="12" t="s">
        <v>10232</v>
      </c>
      <c r="D5623" s="13" t="s">
        <v>4918</v>
      </c>
      <c r="E5623" s="13" t="s">
        <v>4943</v>
      </c>
      <c r="F5623" s="13" t="s">
        <v>10488</v>
      </c>
      <c r="G5623" s="14" t="s">
        <v>4921</v>
      </c>
      <c r="H5623" s="14" t="s">
        <v>4938</v>
      </c>
      <c r="I5623" s="14" t="s">
        <v>4927</v>
      </c>
      <c r="J5623" s="14" t="s">
        <v>4936</v>
      </c>
      <c r="K5623" s="16">
        <v>7</v>
      </c>
    </row>
    <row r="5624" spans="1:11">
      <c r="A5624" s="12" t="s">
        <v>10223</v>
      </c>
      <c r="B5624" s="12" t="s">
        <v>10486</v>
      </c>
      <c r="C5624" s="12" t="s">
        <v>10232</v>
      </c>
      <c r="D5624" s="13" t="s">
        <v>4918</v>
      </c>
      <c r="E5624" s="13" t="s">
        <v>5112</v>
      </c>
      <c r="F5624" s="13" t="s">
        <v>10492</v>
      </c>
      <c r="G5624" s="14" t="s">
        <v>4921</v>
      </c>
      <c r="H5624" s="14" t="s">
        <v>4938</v>
      </c>
      <c r="I5624" s="14" t="s">
        <v>4927</v>
      </c>
      <c r="J5624" s="14" t="s">
        <v>4924</v>
      </c>
      <c r="K5624" s="16">
        <v>0.44</v>
      </c>
    </row>
    <row r="5625" spans="1:11">
      <c r="A5625" s="12" t="s">
        <v>10223</v>
      </c>
      <c r="B5625" s="12" t="s">
        <v>10486</v>
      </c>
      <c r="C5625" s="12" t="s">
        <v>10232</v>
      </c>
      <c r="D5625" s="13" t="s">
        <v>4918</v>
      </c>
      <c r="E5625" s="13" t="s">
        <v>5112</v>
      </c>
      <c r="F5625" s="13" t="s">
        <v>10492</v>
      </c>
      <c r="G5625" s="14" t="s">
        <v>4921</v>
      </c>
      <c r="H5625" s="14" t="s">
        <v>4938</v>
      </c>
      <c r="I5625" s="14" t="s">
        <v>4927</v>
      </c>
      <c r="J5625" s="14" t="s">
        <v>4924</v>
      </c>
      <c r="K5625" s="16">
        <v>7</v>
      </c>
    </row>
    <row r="5626" spans="1:11">
      <c r="A5626" s="12" t="s">
        <v>10223</v>
      </c>
      <c r="B5626" s="12" t="s">
        <v>10486</v>
      </c>
      <c r="C5626" s="12" t="s">
        <v>10232</v>
      </c>
      <c r="D5626" s="13" t="s">
        <v>4931</v>
      </c>
      <c r="E5626" s="13" t="s">
        <v>4932</v>
      </c>
      <c r="F5626" s="13" t="s">
        <v>10493</v>
      </c>
      <c r="G5626" s="14" t="s">
        <v>4921</v>
      </c>
      <c r="H5626" s="14" t="s">
        <v>4938</v>
      </c>
      <c r="I5626" s="14" t="s">
        <v>4927</v>
      </c>
      <c r="J5626" s="14" t="s">
        <v>4936</v>
      </c>
      <c r="K5626" s="16">
        <v>0.44</v>
      </c>
    </row>
    <row r="5627" spans="1:11">
      <c r="A5627" s="12" t="s">
        <v>10223</v>
      </c>
      <c r="B5627" s="12" t="s">
        <v>10486</v>
      </c>
      <c r="C5627" s="12" t="s">
        <v>10232</v>
      </c>
      <c r="D5627" s="13" t="s">
        <v>4931</v>
      </c>
      <c r="E5627" s="13" t="s">
        <v>4932</v>
      </c>
      <c r="F5627" s="13" t="s">
        <v>10493</v>
      </c>
      <c r="G5627" s="14" t="s">
        <v>4921</v>
      </c>
      <c r="H5627" s="14" t="s">
        <v>4938</v>
      </c>
      <c r="I5627" s="14" t="s">
        <v>4927</v>
      </c>
      <c r="J5627" s="14" t="s">
        <v>4936</v>
      </c>
      <c r="K5627" s="16">
        <v>7</v>
      </c>
    </row>
    <row r="5628" spans="1:11">
      <c r="A5628" s="12" t="s">
        <v>10223</v>
      </c>
      <c r="B5628" s="12" t="s">
        <v>10486</v>
      </c>
      <c r="C5628" s="12" t="s">
        <v>10232</v>
      </c>
      <c r="D5628" s="13" t="s">
        <v>4931</v>
      </c>
      <c r="E5628" s="13" t="s">
        <v>5083</v>
      </c>
      <c r="F5628" s="13" t="s">
        <v>10494</v>
      </c>
      <c r="G5628" s="14" t="s">
        <v>4921</v>
      </c>
      <c r="H5628" s="14" t="s">
        <v>4938</v>
      </c>
      <c r="I5628" s="14" t="s">
        <v>4927</v>
      </c>
      <c r="J5628" s="14" t="s">
        <v>4924</v>
      </c>
      <c r="K5628" s="16">
        <v>0.44</v>
      </c>
    </row>
    <row r="5629" spans="1:11">
      <c r="A5629" s="12" t="s">
        <v>10223</v>
      </c>
      <c r="B5629" s="12" t="s">
        <v>10486</v>
      </c>
      <c r="C5629" s="12" t="s">
        <v>10232</v>
      </c>
      <c r="D5629" s="13" t="s">
        <v>4931</v>
      </c>
      <c r="E5629" s="13" t="s">
        <v>5083</v>
      </c>
      <c r="F5629" s="13" t="s">
        <v>10494</v>
      </c>
      <c r="G5629" s="14" t="s">
        <v>4921</v>
      </c>
      <c r="H5629" s="14" t="s">
        <v>4938</v>
      </c>
      <c r="I5629" s="14" t="s">
        <v>4927</v>
      </c>
      <c r="J5629" s="14" t="s">
        <v>4924</v>
      </c>
      <c r="K5629" s="16">
        <v>7</v>
      </c>
    </row>
    <row r="5630" spans="1:11">
      <c r="A5630" s="12" t="s">
        <v>10223</v>
      </c>
      <c r="B5630" s="12" t="s">
        <v>10486</v>
      </c>
      <c r="C5630" s="12" t="s">
        <v>10495</v>
      </c>
      <c r="D5630" s="13"/>
      <c r="E5630" s="13"/>
      <c r="F5630" s="13"/>
      <c r="G5630" s="14"/>
      <c r="H5630" s="14"/>
      <c r="I5630" s="14"/>
      <c r="J5630" s="14"/>
      <c r="K5630" s="16">
        <v>0.295932</v>
      </c>
    </row>
    <row r="5631" spans="1:11">
      <c r="A5631" s="12" t="s">
        <v>10223</v>
      </c>
      <c r="B5631" s="12" t="s">
        <v>10486</v>
      </c>
      <c r="C5631" s="12" t="s">
        <v>10496</v>
      </c>
      <c r="D5631" s="13"/>
      <c r="E5631" s="13"/>
      <c r="F5631" s="13"/>
      <c r="G5631" s="14"/>
      <c r="H5631" s="14"/>
      <c r="I5631" s="14"/>
      <c r="J5631" s="14"/>
      <c r="K5631" s="16">
        <v>3</v>
      </c>
    </row>
    <row r="5632" spans="1:11">
      <c r="A5632" s="12" t="s">
        <v>10223</v>
      </c>
      <c r="B5632" s="12" t="s">
        <v>10486</v>
      </c>
      <c r="C5632" s="12" t="s">
        <v>10300</v>
      </c>
      <c r="D5632" s="13" t="s">
        <v>4918</v>
      </c>
      <c r="E5632" s="13" t="s">
        <v>4919</v>
      </c>
      <c r="F5632" s="13" t="s">
        <v>10497</v>
      </c>
      <c r="G5632" s="14" t="s">
        <v>4942</v>
      </c>
      <c r="H5632" s="14" t="s">
        <v>5056</v>
      </c>
      <c r="I5632" s="14" t="s">
        <v>4927</v>
      </c>
      <c r="J5632" s="14" t="s">
        <v>4958</v>
      </c>
      <c r="K5632" s="16">
        <v>19.3</v>
      </c>
    </row>
    <row r="5633" spans="1:11">
      <c r="A5633" s="12" t="s">
        <v>10223</v>
      </c>
      <c r="B5633" s="12" t="s">
        <v>10486</v>
      </c>
      <c r="C5633" s="12" t="s">
        <v>10300</v>
      </c>
      <c r="D5633" s="13" t="s">
        <v>4931</v>
      </c>
      <c r="E5633" s="13" t="s">
        <v>5089</v>
      </c>
      <c r="F5633" s="13" t="s">
        <v>10498</v>
      </c>
      <c r="G5633" s="14" t="s">
        <v>4942</v>
      </c>
      <c r="H5633" s="14" t="s">
        <v>5056</v>
      </c>
      <c r="I5633" s="14" t="s">
        <v>4949</v>
      </c>
      <c r="J5633" s="14" t="s">
        <v>5221</v>
      </c>
      <c r="K5633" s="16">
        <v>19.3</v>
      </c>
    </row>
    <row r="5634" spans="1:11">
      <c r="A5634" s="12" t="s">
        <v>10223</v>
      </c>
      <c r="B5634" s="12" t="s">
        <v>10486</v>
      </c>
      <c r="C5634" s="12" t="s">
        <v>10300</v>
      </c>
      <c r="D5634" s="13" t="s">
        <v>4931</v>
      </c>
      <c r="E5634" s="13" t="s">
        <v>4932</v>
      </c>
      <c r="F5634" s="13" t="s">
        <v>10499</v>
      </c>
      <c r="G5634" s="14" t="s">
        <v>4921</v>
      </c>
      <c r="H5634" s="14" t="s">
        <v>4926</v>
      </c>
      <c r="I5634" s="14" t="s">
        <v>4927</v>
      </c>
      <c r="J5634" s="14" t="s">
        <v>5221</v>
      </c>
      <c r="K5634" s="16">
        <v>19.3</v>
      </c>
    </row>
    <row r="5635" spans="1:11">
      <c r="A5635" s="12" t="s">
        <v>10223</v>
      </c>
      <c r="B5635" s="12" t="s">
        <v>10486</v>
      </c>
      <c r="C5635" s="12" t="s">
        <v>10300</v>
      </c>
      <c r="D5635" s="13" t="s">
        <v>4940</v>
      </c>
      <c r="E5635" s="13" t="s">
        <v>4941</v>
      </c>
      <c r="F5635" s="13" t="s">
        <v>6013</v>
      </c>
      <c r="G5635" s="14" t="s">
        <v>4942</v>
      </c>
      <c r="H5635" s="14" t="s">
        <v>5425</v>
      </c>
      <c r="I5635" s="14" t="s">
        <v>4947</v>
      </c>
      <c r="J5635" s="14" t="s">
        <v>4936</v>
      </c>
      <c r="K5635" s="16">
        <v>19.3</v>
      </c>
    </row>
    <row r="5636" spans="1:11">
      <c r="A5636" s="12" t="s">
        <v>10223</v>
      </c>
      <c r="B5636" s="12" t="s">
        <v>10486</v>
      </c>
      <c r="C5636" s="12" t="s">
        <v>10300</v>
      </c>
      <c r="D5636" s="13" t="s">
        <v>4940</v>
      </c>
      <c r="E5636" s="13" t="s">
        <v>5018</v>
      </c>
      <c r="F5636" s="13" t="s">
        <v>10500</v>
      </c>
      <c r="G5636" s="14" t="s">
        <v>4942</v>
      </c>
      <c r="H5636" s="14" t="s">
        <v>5056</v>
      </c>
      <c r="I5636" s="14" t="s">
        <v>4947</v>
      </c>
      <c r="J5636" s="14" t="s">
        <v>4936</v>
      </c>
      <c r="K5636" s="16">
        <v>19.3</v>
      </c>
    </row>
    <row r="5637" spans="1:11">
      <c r="A5637" s="12" t="s">
        <v>10223</v>
      </c>
      <c r="B5637" s="12" t="s">
        <v>10486</v>
      </c>
      <c r="C5637" s="12" t="s">
        <v>10303</v>
      </c>
      <c r="D5637" s="13" t="s">
        <v>4918</v>
      </c>
      <c r="E5637" s="13" t="s">
        <v>4919</v>
      </c>
      <c r="F5637" s="13" t="s">
        <v>10501</v>
      </c>
      <c r="G5637" s="14" t="s">
        <v>4942</v>
      </c>
      <c r="H5637" s="14" t="s">
        <v>7627</v>
      </c>
      <c r="I5637" s="14" t="s">
        <v>5131</v>
      </c>
      <c r="J5637" s="14" t="s">
        <v>4956</v>
      </c>
      <c r="K5637" s="16">
        <v>6.84</v>
      </c>
    </row>
    <row r="5638" spans="1:11">
      <c r="A5638" s="12" t="s">
        <v>10223</v>
      </c>
      <c r="B5638" s="12" t="s">
        <v>10486</v>
      </c>
      <c r="C5638" s="12" t="s">
        <v>10303</v>
      </c>
      <c r="D5638" s="13" t="s">
        <v>4918</v>
      </c>
      <c r="E5638" s="13" t="s">
        <v>4943</v>
      </c>
      <c r="F5638" s="13" t="s">
        <v>10502</v>
      </c>
      <c r="G5638" s="14" t="s">
        <v>4942</v>
      </c>
      <c r="H5638" s="14" t="s">
        <v>4922</v>
      </c>
      <c r="I5638" s="14" t="s">
        <v>5427</v>
      </c>
      <c r="J5638" s="14" t="s">
        <v>4924</v>
      </c>
      <c r="K5638" s="16">
        <v>6.84</v>
      </c>
    </row>
    <row r="5639" spans="1:11">
      <c r="A5639" s="12" t="s">
        <v>10223</v>
      </c>
      <c r="B5639" s="12" t="s">
        <v>10486</v>
      </c>
      <c r="C5639" s="12" t="s">
        <v>10303</v>
      </c>
      <c r="D5639" s="13" t="s">
        <v>4918</v>
      </c>
      <c r="E5639" s="13" t="s">
        <v>4968</v>
      </c>
      <c r="F5639" s="13" t="s">
        <v>10503</v>
      </c>
      <c r="G5639" s="14" t="s">
        <v>5004</v>
      </c>
      <c r="H5639" s="14" t="s">
        <v>5223</v>
      </c>
      <c r="I5639" s="14" t="s">
        <v>4927</v>
      </c>
      <c r="J5639" s="14" t="s">
        <v>4936</v>
      </c>
      <c r="K5639" s="16">
        <v>6.84</v>
      </c>
    </row>
    <row r="5640" spans="1:11">
      <c r="A5640" s="12" t="s">
        <v>10223</v>
      </c>
      <c r="B5640" s="12" t="s">
        <v>10486</v>
      </c>
      <c r="C5640" s="12" t="s">
        <v>10303</v>
      </c>
      <c r="D5640" s="13" t="s">
        <v>4931</v>
      </c>
      <c r="E5640" s="13" t="s">
        <v>4961</v>
      </c>
      <c r="F5640" s="13" t="s">
        <v>10504</v>
      </c>
      <c r="G5640" s="14" t="s">
        <v>4921</v>
      </c>
      <c r="H5640" s="14" t="s">
        <v>5075</v>
      </c>
      <c r="I5640" s="14" t="s">
        <v>4927</v>
      </c>
      <c r="J5640" s="14" t="s">
        <v>4924</v>
      </c>
      <c r="K5640" s="16">
        <v>6.84</v>
      </c>
    </row>
    <row r="5641" spans="1:11">
      <c r="A5641" s="12" t="s">
        <v>10223</v>
      </c>
      <c r="B5641" s="12" t="s">
        <v>10486</v>
      </c>
      <c r="C5641" s="12" t="s">
        <v>10303</v>
      </c>
      <c r="D5641" s="13" t="s">
        <v>4934</v>
      </c>
      <c r="E5641" s="13" t="s">
        <v>4934</v>
      </c>
      <c r="F5641" s="13" t="s">
        <v>10505</v>
      </c>
      <c r="G5641" s="14" t="s">
        <v>4921</v>
      </c>
      <c r="H5641" s="14" t="s">
        <v>4926</v>
      </c>
      <c r="I5641" s="14" t="s">
        <v>4927</v>
      </c>
      <c r="J5641" s="14" t="s">
        <v>4936</v>
      </c>
      <c r="K5641" s="16">
        <v>6.84</v>
      </c>
    </row>
    <row r="5642" spans="1:11">
      <c r="A5642" s="12" t="s">
        <v>10223</v>
      </c>
      <c r="B5642" s="12" t="s">
        <v>10486</v>
      </c>
      <c r="C5642" s="12" t="s">
        <v>10352</v>
      </c>
      <c r="D5642" s="13" t="s">
        <v>4918</v>
      </c>
      <c r="E5642" s="13" t="s">
        <v>4919</v>
      </c>
      <c r="F5642" s="13" t="s">
        <v>6052</v>
      </c>
      <c r="G5642" s="14" t="s">
        <v>4942</v>
      </c>
      <c r="H5642" s="14" t="s">
        <v>5137</v>
      </c>
      <c r="I5642" s="14" t="s">
        <v>5109</v>
      </c>
      <c r="J5642" s="14" t="s">
        <v>4956</v>
      </c>
      <c r="K5642" s="16">
        <v>22.5</v>
      </c>
    </row>
    <row r="5643" spans="1:11">
      <c r="A5643" s="12" t="s">
        <v>10223</v>
      </c>
      <c r="B5643" s="12" t="s">
        <v>10486</v>
      </c>
      <c r="C5643" s="12" t="s">
        <v>10352</v>
      </c>
      <c r="D5643" s="13" t="s">
        <v>4918</v>
      </c>
      <c r="E5643" s="13" t="s">
        <v>4943</v>
      </c>
      <c r="F5643" s="13" t="s">
        <v>10502</v>
      </c>
      <c r="G5643" s="14" t="s">
        <v>4942</v>
      </c>
      <c r="H5643" s="14" t="s">
        <v>10506</v>
      </c>
      <c r="I5643" s="14" t="s">
        <v>6037</v>
      </c>
      <c r="J5643" s="14" t="s">
        <v>4924</v>
      </c>
      <c r="K5643" s="16">
        <v>22.5</v>
      </c>
    </row>
    <row r="5644" spans="1:11">
      <c r="A5644" s="12" t="s">
        <v>10223</v>
      </c>
      <c r="B5644" s="12" t="s">
        <v>10486</v>
      </c>
      <c r="C5644" s="12" t="s">
        <v>10352</v>
      </c>
      <c r="D5644" s="13" t="s">
        <v>4918</v>
      </c>
      <c r="E5644" s="13" t="s">
        <v>4968</v>
      </c>
      <c r="F5644" s="13" t="s">
        <v>10507</v>
      </c>
      <c r="G5644" s="14" t="s">
        <v>4921</v>
      </c>
      <c r="H5644" s="14" t="s">
        <v>5105</v>
      </c>
      <c r="I5644" s="14" t="s">
        <v>4927</v>
      </c>
      <c r="J5644" s="14" t="s">
        <v>4936</v>
      </c>
      <c r="K5644" s="16">
        <v>22.5</v>
      </c>
    </row>
    <row r="5645" spans="1:11">
      <c r="A5645" s="12" t="s">
        <v>10223</v>
      </c>
      <c r="B5645" s="12" t="s">
        <v>10486</v>
      </c>
      <c r="C5645" s="12" t="s">
        <v>10352</v>
      </c>
      <c r="D5645" s="13" t="s">
        <v>4931</v>
      </c>
      <c r="E5645" s="13" t="s">
        <v>5089</v>
      </c>
      <c r="F5645" s="13" t="s">
        <v>10508</v>
      </c>
      <c r="G5645" s="14" t="s">
        <v>4942</v>
      </c>
      <c r="H5645" s="14" t="s">
        <v>10506</v>
      </c>
      <c r="I5645" s="14" t="s">
        <v>6037</v>
      </c>
      <c r="J5645" s="14" t="s">
        <v>4924</v>
      </c>
      <c r="K5645" s="16">
        <v>22.5</v>
      </c>
    </row>
    <row r="5646" spans="1:11">
      <c r="A5646" s="12" t="s">
        <v>10223</v>
      </c>
      <c r="B5646" s="12" t="s">
        <v>10486</v>
      </c>
      <c r="C5646" s="12" t="s">
        <v>10352</v>
      </c>
      <c r="D5646" s="13" t="s">
        <v>4934</v>
      </c>
      <c r="E5646" s="13" t="s">
        <v>4998</v>
      </c>
      <c r="F5646" s="13" t="s">
        <v>10509</v>
      </c>
      <c r="G5646" s="14" t="s">
        <v>4942</v>
      </c>
      <c r="H5646" s="14" t="s">
        <v>10510</v>
      </c>
      <c r="I5646" s="14" t="s">
        <v>6118</v>
      </c>
      <c r="J5646" s="14" t="s">
        <v>4936</v>
      </c>
      <c r="K5646" s="16">
        <v>22.5</v>
      </c>
    </row>
    <row r="5647" spans="1:11">
      <c r="A5647" s="12" t="s">
        <v>10223</v>
      </c>
      <c r="B5647" s="12" t="s">
        <v>10486</v>
      </c>
      <c r="C5647" s="12" t="s">
        <v>10245</v>
      </c>
      <c r="D5647" s="13" t="s">
        <v>4918</v>
      </c>
      <c r="E5647" s="13" t="s">
        <v>4919</v>
      </c>
      <c r="F5647" s="13" t="s">
        <v>10511</v>
      </c>
      <c r="G5647" s="14" t="s">
        <v>4942</v>
      </c>
      <c r="H5647" s="14" t="s">
        <v>10512</v>
      </c>
      <c r="I5647" s="14" t="s">
        <v>5131</v>
      </c>
      <c r="J5647" s="14" t="s">
        <v>4956</v>
      </c>
      <c r="K5647" s="16">
        <v>18.8095</v>
      </c>
    </row>
    <row r="5648" spans="1:11">
      <c r="A5648" s="12" t="s">
        <v>10223</v>
      </c>
      <c r="B5648" s="12" t="s">
        <v>10486</v>
      </c>
      <c r="C5648" s="12" t="s">
        <v>10245</v>
      </c>
      <c r="D5648" s="13" t="s">
        <v>4918</v>
      </c>
      <c r="E5648" s="13" t="s">
        <v>4943</v>
      </c>
      <c r="F5648" s="13" t="s">
        <v>10502</v>
      </c>
      <c r="G5648" s="14" t="s">
        <v>4960</v>
      </c>
      <c r="H5648" s="14"/>
      <c r="I5648" s="14" t="s">
        <v>5427</v>
      </c>
      <c r="J5648" s="14" t="s">
        <v>4924</v>
      </c>
      <c r="K5648" s="16">
        <v>18.8095</v>
      </c>
    </row>
    <row r="5649" spans="1:11">
      <c r="A5649" s="12" t="s">
        <v>10223</v>
      </c>
      <c r="B5649" s="12" t="s">
        <v>10486</v>
      </c>
      <c r="C5649" s="12" t="s">
        <v>10245</v>
      </c>
      <c r="D5649" s="13" t="s">
        <v>4931</v>
      </c>
      <c r="E5649" s="13" t="s">
        <v>5089</v>
      </c>
      <c r="F5649" s="13" t="s">
        <v>10513</v>
      </c>
      <c r="G5649" s="14" t="s">
        <v>4942</v>
      </c>
      <c r="H5649" s="14" t="s">
        <v>10514</v>
      </c>
      <c r="I5649" s="14" t="s">
        <v>6011</v>
      </c>
      <c r="J5649" s="14" t="s">
        <v>4924</v>
      </c>
      <c r="K5649" s="16">
        <v>18.8095</v>
      </c>
    </row>
    <row r="5650" spans="1:11">
      <c r="A5650" s="12" t="s">
        <v>10223</v>
      </c>
      <c r="B5650" s="12" t="s">
        <v>10486</v>
      </c>
      <c r="C5650" s="12" t="s">
        <v>10245</v>
      </c>
      <c r="D5650" s="13" t="s">
        <v>4934</v>
      </c>
      <c r="E5650" s="13" t="s">
        <v>4934</v>
      </c>
      <c r="F5650" s="13" t="s">
        <v>10515</v>
      </c>
      <c r="G5650" s="14" t="s">
        <v>4921</v>
      </c>
      <c r="H5650" s="14" t="s">
        <v>5105</v>
      </c>
      <c r="I5650" s="14" t="s">
        <v>4927</v>
      </c>
      <c r="J5650" s="14" t="s">
        <v>4936</v>
      </c>
      <c r="K5650" s="16">
        <v>18.8095</v>
      </c>
    </row>
    <row r="5651" spans="1:11">
      <c r="A5651" s="12" t="s">
        <v>10223</v>
      </c>
      <c r="B5651" s="12" t="s">
        <v>10486</v>
      </c>
      <c r="C5651" s="12" t="s">
        <v>10245</v>
      </c>
      <c r="D5651" s="13" t="s">
        <v>4940</v>
      </c>
      <c r="E5651" s="13" t="s">
        <v>5018</v>
      </c>
      <c r="F5651" s="13" t="s">
        <v>7756</v>
      </c>
      <c r="G5651" s="14" t="s">
        <v>4921</v>
      </c>
      <c r="H5651" s="14" t="s">
        <v>5105</v>
      </c>
      <c r="I5651" s="14" t="s">
        <v>4927</v>
      </c>
      <c r="J5651" s="14" t="s">
        <v>4936</v>
      </c>
      <c r="K5651" s="16">
        <v>18.8095</v>
      </c>
    </row>
    <row r="5652" spans="1:11">
      <c r="A5652" s="12" t="s">
        <v>10223</v>
      </c>
      <c r="B5652" s="12" t="s">
        <v>10486</v>
      </c>
      <c r="C5652" s="12" t="s">
        <v>10225</v>
      </c>
      <c r="D5652" s="13" t="s">
        <v>4918</v>
      </c>
      <c r="E5652" s="13" t="s">
        <v>4919</v>
      </c>
      <c r="F5652" s="13" t="s">
        <v>10516</v>
      </c>
      <c r="G5652" s="14" t="s">
        <v>4942</v>
      </c>
      <c r="H5652" s="14" t="s">
        <v>5056</v>
      </c>
      <c r="I5652" s="14" t="s">
        <v>5131</v>
      </c>
      <c r="J5652" s="14" t="s">
        <v>4956</v>
      </c>
      <c r="K5652" s="16">
        <v>29.0068</v>
      </c>
    </row>
    <row r="5653" spans="1:11">
      <c r="A5653" s="12" t="s">
        <v>10223</v>
      </c>
      <c r="B5653" s="12" t="s">
        <v>10486</v>
      </c>
      <c r="C5653" s="12" t="s">
        <v>10225</v>
      </c>
      <c r="D5653" s="13" t="s">
        <v>4918</v>
      </c>
      <c r="E5653" s="13" t="s">
        <v>4943</v>
      </c>
      <c r="F5653" s="13" t="s">
        <v>10517</v>
      </c>
      <c r="G5653" s="14" t="s">
        <v>4942</v>
      </c>
      <c r="H5653" s="14" t="s">
        <v>4922</v>
      </c>
      <c r="I5653" s="14" t="s">
        <v>5427</v>
      </c>
      <c r="J5653" s="14" t="s">
        <v>4924</v>
      </c>
      <c r="K5653" s="16">
        <v>29.0068</v>
      </c>
    </row>
    <row r="5654" spans="1:11">
      <c r="A5654" s="12" t="s">
        <v>10223</v>
      </c>
      <c r="B5654" s="12" t="s">
        <v>10486</v>
      </c>
      <c r="C5654" s="12" t="s">
        <v>10225</v>
      </c>
      <c r="D5654" s="13" t="s">
        <v>4918</v>
      </c>
      <c r="E5654" s="13" t="s">
        <v>4968</v>
      </c>
      <c r="F5654" s="13" t="s">
        <v>10518</v>
      </c>
      <c r="G5654" s="14" t="s">
        <v>5004</v>
      </c>
      <c r="H5654" s="14" t="s">
        <v>5223</v>
      </c>
      <c r="I5654" s="14" t="s">
        <v>4927</v>
      </c>
      <c r="J5654" s="14" t="s">
        <v>4936</v>
      </c>
      <c r="K5654" s="16">
        <v>29.0068</v>
      </c>
    </row>
    <row r="5655" spans="1:11">
      <c r="A5655" s="12" t="s">
        <v>10223</v>
      </c>
      <c r="B5655" s="12" t="s">
        <v>10486</v>
      </c>
      <c r="C5655" s="12" t="s">
        <v>10225</v>
      </c>
      <c r="D5655" s="13" t="s">
        <v>4931</v>
      </c>
      <c r="E5655" s="13" t="s">
        <v>4932</v>
      </c>
      <c r="F5655" s="13" t="s">
        <v>10501</v>
      </c>
      <c r="G5655" s="14" t="s">
        <v>4942</v>
      </c>
      <c r="H5655" s="14" t="s">
        <v>10519</v>
      </c>
      <c r="I5655" s="14" t="s">
        <v>6011</v>
      </c>
      <c r="J5655" s="14" t="s">
        <v>4924</v>
      </c>
      <c r="K5655" s="16">
        <v>29.0068</v>
      </c>
    </row>
    <row r="5656" spans="1:11">
      <c r="A5656" s="12" t="s">
        <v>10223</v>
      </c>
      <c r="B5656" s="12" t="s">
        <v>10486</v>
      </c>
      <c r="C5656" s="12" t="s">
        <v>10225</v>
      </c>
      <c r="D5656" s="13" t="s">
        <v>4940</v>
      </c>
      <c r="E5656" s="13" t="s">
        <v>5018</v>
      </c>
      <c r="F5656" s="13" t="s">
        <v>7756</v>
      </c>
      <c r="G5656" s="14" t="s">
        <v>4921</v>
      </c>
      <c r="H5656" s="14" t="s">
        <v>5075</v>
      </c>
      <c r="I5656" s="14" t="s">
        <v>4927</v>
      </c>
      <c r="J5656" s="14" t="s">
        <v>4936</v>
      </c>
      <c r="K5656" s="16">
        <v>29.0068</v>
      </c>
    </row>
    <row r="5657" spans="1:11">
      <c r="A5657" s="12" t="s">
        <v>10223</v>
      </c>
      <c r="B5657" s="12" t="s">
        <v>10486</v>
      </c>
      <c r="C5657" s="12" t="s">
        <v>10520</v>
      </c>
      <c r="D5657" s="13" t="s">
        <v>4918</v>
      </c>
      <c r="E5657" s="13" t="s">
        <v>4919</v>
      </c>
      <c r="F5657" s="13" t="s">
        <v>6052</v>
      </c>
      <c r="G5657" s="14" t="s">
        <v>4942</v>
      </c>
      <c r="H5657" s="14" t="s">
        <v>5592</v>
      </c>
      <c r="I5657" s="14" t="s">
        <v>5131</v>
      </c>
      <c r="J5657" s="14" t="s">
        <v>4956</v>
      </c>
      <c r="K5657" s="16">
        <v>10.5312</v>
      </c>
    </row>
    <row r="5658" spans="1:11">
      <c r="A5658" s="12" t="s">
        <v>10223</v>
      </c>
      <c r="B5658" s="12" t="s">
        <v>10486</v>
      </c>
      <c r="C5658" s="12" t="s">
        <v>10520</v>
      </c>
      <c r="D5658" s="13" t="s">
        <v>4918</v>
      </c>
      <c r="E5658" s="13" t="s">
        <v>4943</v>
      </c>
      <c r="F5658" s="13" t="s">
        <v>6287</v>
      </c>
      <c r="G5658" s="14" t="s">
        <v>4942</v>
      </c>
      <c r="H5658" s="14" t="s">
        <v>4922</v>
      </c>
      <c r="I5658" s="14" t="s">
        <v>5427</v>
      </c>
      <c r="J5658" s="14" t="s">
        <v>4924</v>
      </c>
      <c r="K5658" s="16">
        <v>10.5312</v>
      </c>
    </row>
    <row r="5659" spans="1:11">
      <c r="A5659" s="12" t="s">
        <v>10223</v>
      </c>
      <c r="B5659" s="12" t="s">
        <v>10486</v>
      </c>
      <c r="C5659" s="12" t="s">
        <v>10520</v>
      </c>
      <c r="D5659" s="13" t="s">
        <v>4918</v>
      </c>
      <c r="E5659" s="13" t="s">
        <v>4968</v>
      </c>
      <c r="F5659" s="13" t="s">
        <v>10518</v>
      </c>
      <c r="G5659" s="14" t="s">
        <v>5004</v>
      </c>
      <c r="H5659" s="14" t="s">
        <v>5223</v>
      </c>
      <c r="I5659" s="14" t="s">
        <v>4927</v>
      </c>
      <c r="J5659" s="14" t="s">
        <v>4936</v>
      </c>
      <c r="K5659" s="16">
        <v>10.5312</v>
      </c>
    </row>
    <row r="5660" spans="1:11">
      <c r="A5660" s="12" t="s">
        <v>10223</v>
      </c>
      <c r="B5660" s="12" t="s">
        <v>10486</v>
      </c>
      <c r="C5660" s="12" t="s">
        <v>10520</v>
      </c>
      <c r="D5660" s="13" t="s">
        <v>4931</v>
      </c>
      <c r="E5660" s="13" t="s">
        <v>5083</v>
      </c>
      <c r="F5660" s="13" t="s">
        <v>10521</v>
      </c>
      <c r="G5660" s="14" t="s">
        <v>4921</v>
      </c>
      <c r="H5660" s="14" t="s">
        <v>5075</v>
      </c>
      <c r="I5660" s="14" t="s">
        <v>4927</v>
      </c>
      <c r="J5660" s="14" t="s">
        <v>4924</v>
      </c>
      <c r="K5660" s="16">
        <v>10.5312</v>
      </c>
    </row>
    <row r="5661" spans="1:11">
      <c r="A5661" s="12" t="s">
        <v>10223</v>
      </c>
      <c r="B5661" s="12" t="s">
        <v>10486</v>
      </c>
      <c r="C5661" s="12" t="s">
        <v>10520</v>
      </c>
      <c r="D5661" s="13" t="s">
        <v>4934</v>
      </c>
      <c r="E5661" s="13" t="s">
        <v>4934</v>
      </c>
      <c r="F5661" s="13" t="s">
        <v>7825</v>
      </c>
      <c r="G5661" s="14" t="s">
        <v>4921</v>
      </c>
      <c r="H5661" s="14" t="s">
        <v>4926</v>
      </c>
      <c r="I5661" s="14" t="s">
        <v>4927</v>
      </c>
      <c r="J5661" s="14" t="s">
        <v>4936</v>
      </c>
      <c r="K5661" s="16">
        <v>10.5312</v>
      </c>
    </row>
    <row r="5662" spans="1:11">
      <c r="A5662" s="12" t="s">
        <v>10223</v>
      </c>
      <c r="B5662" s="12" t="s">
        <v>10486</v>
      </c>
      <c r="C5662" s="12" t="s">
        <v>10262</v>
      </c>
      <c r="D5662" s="13" t="s">
        <v>4918</v>
      </c>
      <c r="E5662" s="13" t="s">
        <v>4919</v>
      </c>
      <c r="F5662" s="13" t="s">
        <v>10262</v>
      </c>
      <c r="G5662" s="14" t="s">
        <v>4942</v>
      </c>
      <c r="H5662" s="14" t="s">
        <v>4988</v>
      </c>
      <c r="I5662" s="14" t="s">
        <v>5109</v>
      </c>
      <c r="J5662" s="14" t="s">
        <v>4956</v>
      </c>
      <c r="K5662" s="16">
        <v>6.5651</v>
      </c>
    </row>
    <row r="5663" spans="1:11">
      <c r="A5663" s="12" t="s">
        <v>10223</v>
      </c>
      <c r="B5663" s="12" t="s">
        <v>10486</v>
      </c>
      <c r="C5663" s="12" t="s">
        <v>10262</v>
      </c>
      <c r="D5663" s="13" t="s">
        <v>4918</v>
      </c>
      <c r="E5663" s="13" t="s">
        <v>4939</v>
      </c>
      <c r="F5663" s="13" t="s">
        <v>10522</v>
      </c>
      <c r="G5663" s="14" t="s">
        <v>4942</v>
      </c>
      <c r="H5663" s="14" t="s">
        <v>5026</v>
      </c>
      <c r="I5663" s="14" t="s">
        <v>5131</v>
      </c>
      <c r="J5663" s="14" t="s">
        <v>4936</v>
      </c>
      <c r="K5663" s="16">
        <v>6.5651</v>
      </c>
    </row>
    <row r="5664" spans="1:11">
      <c r="A5664" s="12" t="s">
        <v>10223</v>
      </c>
      <c r="B5664" s="12" t="s">
        <v>10486</v>
      </c>
      <c r="C5664" s="12" t="s">
        <v>10262</v>
      </c>
      <c r="D5664" s="13" t="s">
        <v>4918</v>
      </c>
      <c r="E5664" s="13" t="s">
        <v>4943</v>
      </c>
      <c r="F5664" s="13" t="s">
        <v>10523</v>
      </c>
      <c r="G5664" s="14" t="s">
        <v>4942</v>
      </c>
      <c r="H5664" s="14" t="s">
        <v>4922</v>
      </c>
      <c r="I5664" s="14" t="s">
        <v>5427</v>
      </c>
      <c r="J5664" s="14" t="s">
        <v>4936</v>
      </c>
      <c r="K5664" s="16">
        <v>6.5651</v>
      </c>
    </row>
    <row r="5665" spans="1:11">
      <c r="A5665" s="12" t="s">
        <v>10223</v>
      </c>
      <c r="B5665" s="12" t="s">
        <v>10486</v>
      </c>
      <c r="C5665" s="12" t="s">
        <v>10262</v>
      </c>
      <c r="D5665" s="13" t="s">
        <v>4931</v>
      </c>
      <c r="E5665" s="13" t="s">
        <v>5083</v>
      </c>
      <c r="F5665" s="13" t="s">
        <v>10524</v>
      </c>
      <c r="G5665" s="14" t="s">
        <v>4942</v>
      </c>
      <c r="H5665" s="14" t="s">
        <v>5035</v>
      </c>
      <c r="I5665" s="14" t="s">
        <v>5530</v>
      </c>
      <c r="J5665" s="14" t="s">
        <v>4956</v>
      </c>
      <c r="K5665" s="16">
        <v>6.5651</v>
      </c>
    </row>
    <row r="5666" spans="1:11">
      <c r="A5666" s="12" t="s">
        <v>10223</v>
      </c>
      <c r="B5666" s="12" t="s">
        <v>10486</v>
      </c>
      <c r="C5666" s="12" t="s">
        <v>10262</v>
      </c>
      <c r="D5666" s="13" t="s">
        <v>4934</v>
      </c>
      <c r="E5666" s="13" t="s">
        <v>4998</v>
      </c>
      <c r="F5666" s="13" t="s">
        <v>10525</v>
      </c>
      <c r="G5666" s="14" t="s">
        <v>4921</v>
      </c>
      <c r="H5666" s="14" t="s">
        <v>4926</v>
      </c>
      <c r="I5666" s="14" t="s">
        <v>4927</v>
      </c>
      <c r="J5666" s="14" t="s">
        <v>4936</v>
      </c>
      <c r="K5666" s="16">
        <v>6.5651</v>
      </c>
    </row>
    <row r="5667" spans="1:11">
      <c r="A5667" s="12" t="s">
        <v>10223</v>
      </c>
      <c r="B5667" s="12" t="s">
        <v>10486</v>
      </c>
      <c r="C5667" s="12" t="s">
        <v>10267</v>
      </c>
      <c r="D5667" s="13" t="s">
        <v>4918</v>
      </c>
      <c r="E5667" s="13" t="s">
        <v>4919</v>
      </c>
      <c r="F5667" s="13" t="s">
        <v>6052</v>
      </c>
      <c r="G5667" s="14" t="s">
        <v>4942</v>
      </c>
      <c r="H5667" s="14" t="s">
        <v>5192</v>
      </c>
      <c r="I5667" s="14" t="s">
        <v>5131</v>
      </c>
      <c r="J5667" s="14" t="s">
        <v>4956</v>
      </c>
      <c r="K5667" s="16">
        <v>21.39</v>
      </c>
    </row>
    <row r="5668" spans="1:11">
      <c r="A5668" s="12" t="s">
        <v>10223</v>
      </c>
      <c r="B5668" s="12" t="s">
        <v>10486</v>
      </c>
      <c r="C5668" s="12" t="s">
        <v>10267</v>
      </c>
      <c r="D5668" s="13" t="s">
        <v>4918</v>
      </c>
      <c r="E5668" s="13" t="s">
        <v>4943</v>
      </c>
      <c r="F5668" s="13" t="s">
        <v>6287</v>
      </c>
      <c r="G5668" s="14" t="s">
        <v>4942</v>
      </c>
      <c r="H5668" s="14" t="s">
        <v>4922</v>
      </c>
      <c r="I5668" s="14" t="s">
        <v>5427</v>
      </c>
      <c r="J5668" s="14" t="s">
        <v>4924</v>
      </c>
      <c r="K5668" s="16">
        <v>21.39</v>
      </c>
    </row>
    <row r="5669" spans="1:11">
      <c r="A5669" s="12" t="s">
        <v>10223</v>
      </c>
      <c r="B5669" s="12" t="s">
        <v>10486</v>
      </c>
      <c r="C5669" s="12" t="s">
        <v>10267</v>
      </c>
      <c r="D5669" s="13" t="s">
        <v>4918</v>
      </c>
      <c r="E5669" s="13" t="s">
        <v>4968</v>
      </c>
      <c r="F5669" s="13" t="s">
        <v>10526</v>
      </c>
      <c r="G5669" s="14" t="s">
        <v>5004</v>
      </c>
      <c r="H5669" s="14" t="s">
        <v>4966</v>
      </c>
      <c r="I5669" s="14" t="s">
        <v>4947</v>
      </c>
      <c r="J5669" s="14" t="s">
        <v>4936</v>
      </c>
      <c r="K5669" s="16">
        <v>21.39</v>
      </c>
    </row>
    <row r="5670" spans="1:11">
      <c r="A5670" s="12" t="s">
        <v>10223</v>
      </c>
      <c r="B5670" s="12" t="s">
        <v>10486</v>
      </c>
      <c r="C5670" s="12" t="s">
        <v>10267</v>
      </c>
      <c r="D5670" s="13" t="s">
        <v>4931</v>
      </c>
      <c r="E5670" s="13" t="s">
        <v>5089</v>
      </c>
      <c r="F5670" s="13" t="s">
        <v>10527</v>
      </c>
      <c r="G5670" s="14" t="s">
        <v>4921</v>
      </c>
      <c r="H5670" s="14" t="s">
        <v>5105</v>
      </c>
      <c r="I5670" s="14" t="s">
        <v>4927</v>
      </c>
      <c r="J5670" s="14" t="s">
        <v>4924</v>
      </c>
      <c r="K5670" s="16">
        <v>21.39</v>
      </c>
    </row>
    <row r="5671" spans="1:11">
      <c r="A5671" s="12" t="s">
        <v>10223</v>
      </c>
      <c r="B5671" s="12" t="s">
        <v>10486</v>
      </c>
      <c r="C5671" s="12" t="s">
        <v>10267</v>
      </c>
      <c r="D5671" s="13" t="s">
        <v>4931</v>
      </c>
      <c r="E5671" s="13" t="s">
        <v>4932</v>
      </c>
      <c r="F5671" s="13" t="s">
        <v>10528</v>
      </c>
      <c r="G5671" s="14" t="s">
        <v>4921</v>
      </c>
      <c r="H5671" s="14" t="s">
        <v>5105</v>
      </c>
      <c r="I5671" s="14" t="s">
        <v>4927</v>
      </c>
      <c r="J5671" s="14" t="s">
        <v>4936</v>
      </c>
      <c r="K5671" s="16">
        <v>21.39</v>
      </c>
    </row>
    <row r="5672" spans="1:11">
      <c r="A5672" s="12" t="s">
        <v>10223</v>
      </c>
      <c r="B5672" s="12" t="s">
        <v>10486</v>
      </c>
      <c r="C5672" s="12" t="s">
        <v>10273</v>
      </c>
      <c r="D5672" s="13" t="s">
        <v>4918</v>
      </c>
      <c r="E5672" s="13" t="s">
        <v>4919</v>
      </c>
      <c r="F5672" s="13" t="s">
        <v>6052</v>
      </c>
      <c r="G5672" s="14" t="s">
        <v>4942</v>
      </c>
      <c r="H5672" s="14" t="s">
        <v>5026</v>
      </c>
      <c r="I5672" s="14" t="s">
        <v>5131</v>
      </c>
      <c r="J5672" s="14" t="s">
        <v>4956</v>
      </c>
      <c r="K5672" s="16">
        <v>16.648</v>
      </c>
    </row>
    <row r="5673" spans="1:11">
      <c r="A5673" s="12" t="s">
        <v>10223</v>
      </c>
      <c r="B5673" s="12" t="s">
        <v>10486</v>
      </c>
      <c r="C5673" s="12" t="s">
        <v>10273</v>
      </c>
      <c r="D5673" s="13" t="s">
        <v>4918</v>
      </c>
      <c r="E5673" s="13" t="s">
        <v>4943</v>
      </c>
      <c r="F5673" s="13" t="s">
        <v>10502</v>
      </c>
      <c r="G5673" s="14" t="s">
        <v>4942</v>
      </c>
      <c r="H5673" s="14" t="s">
        <v>4922</v>
      </c>
      <c r="I5673" s="14" t="s">
        <v>5427</v>
      </c>
      <c r="J5673" s="14" t="s">
        <v>4924</v>
      </c>
      <c r="K5673" s="16">
        <v>16.648</v>
      </c>
    </row>
    <row r="5674" spans="1:11">
      <c r="A5674" s="12" t="s">
        <v>10223</v>
      </c>
      <c r="B5674" s="12" t="s">
        <v>10486</v>
      </c>
      <c r="C5674" s="12" t="s">
        <v>10273</v>
      </c>
      <c r="D5674" s="13" t="s">
        <v>4931</v>
      </c>
      <c r="E5674" s="13" t="s">
        <v>5089</v>
      </c>
      <c r="F5674" s="13" t="s">
        <v>10529</v>
      </c>
      <c r="G5674" s="14" t="s">
        <v>4921</v>
      </c>
      <c r="H5674" s="14" t="s">
        <v>5105</v>
      </c>
      <c r="I5674" s="14" t="s">
        <v>4927</v>
      </c>
      <c r="J5674" s="14" t="s">
        <v>4936</v>
      </c>
      <c r="K5674" s="16">
        <v>16.648</v>
      </c>
    </row>
    <row r="5675" spans="1:11">
      <c r="A5675" s="12" t="s">
        <v>10223</v>
      </c>
      <c r="B5675" s="12" t="s">
        <v>10486</v>
      </c>
      <c r="C5675" s="12" t="s">
        <v>10273</v>
      </c>
      <c r="D5675" s="13" t="s">
        <v>4931</v>
      </c>
      <c r="E5675" s="13" t="s">
        <v>4932</v>
      </c>
      <c r="F5675" s="13" t="s">
        <v>10530</v>
      </c>
      <c r="G5675" s="14" t="s">
        <v>4921</v>
      </c>
      <c r="H5675" s="14" t="s">
        <v>5105</v>
      </c>
      <c r="I5675" s="14" t="s">
        <v>4927</v>
      </c>
      <c r="J5675" s="14" t="s">
        <v>4924</v>
      </c>
      <c r="K5675" s="16">
        <v>16.648</v>
      </c>
    </row>
    <row r="5676" spans="1:11">
      <c r="A5676" s="12" t="s">
        <v>10223</v>
      </c>
      <c r="B5676" s="12" t="s">
        <v>10486</v>
      </c>
      <c r="C5676" s="12" t="s">
        <v>10273</v>
      </c>
      <c r="D5676" s="13" t="s">
        <v>4934</v>
      </c>
      <c r="E5676" s="13" t="s">
        <v>4998</v>
      </c>
      <c r="F5676" s="13" t="s">
        <v>10531</v>
      </c>
      <c r="G5676" s="14" t="s">
        <v>4921</v>
      </c>
      <c r="H5676" s="14" t="s">
        <v>5105</v>
      </c>
      <c r="I5676" s="14" t="s">
        <v>4927</v>
      </c>
      <c r="J5676" s="14" t="s">
        <v>4936</v>
      </c>
      <c r="K5676" s="16">
        <v>16.648</v>
      </c>
    </row>
    <row r="5677" spans="1:11">
      <c r="A5677" s="12" t="s">
        <v>10223</v>
      </c>
      <c r="B5677" s="12" t="s">
        <v>10486</v>
      </c>
      <c r="C5677" s="12" t="s">
        <v>10279</v>
      </c>
      <c r="D5677" s="13" t="s">
        <v>4918</v>
      </c>
      <c r="E5677" s="13" t="s">
        <v>4919</v>
      </c>
      <c r="F5677" s="13" t="s">
        <v>10532</v>
      </c>
      <c r="G5677" s="14" t="s">
        <v>4942</v>
      </c>
      <c r="H5677" s="14" t="s">
        <v>10512</v>
      </c>
      <c r="I5677" s="14" t="s">
        <v>5131</v>
      </c>
      <c r="J5677" s="14" t="s">
        <v>4956</v>
      </c>
      <c r="K5677" s="16">
        <v>0.8</v>
      </c>
    </row>
    <row r="5678" spans="1:11">
      <c r="A5678" s="12" t="s">
        <v>10223</v>
      </c>
      <c r="B5678" s="12" t="s">
        <v>10486</v>
      </c>
      <c r="C5678" s="12" t="s">
        <v>10279</v>
      </c>
      <c r="D5678" s="13" t="s">
        <v>4918</v>
      </c>
      <c r="E5678" s="13" t="s">
        <v>4943</v>
      </c>
      <c r="F5678" s="13" t="s">
        <v>10533</v>
      </c>
      <c r="G5678" s="14" t="s">
        <v>4942</v>
      </c>
      <c r="H5678" s="14" t="s">
        <v>4966</v>
      </c>
      <c r="I5678" s="14" t="s">
        <v>5530</v>
      </c>
      <c r="J5678" s="14" t="s">
        <v>4924</v>
      </c>
      <c r="K5678" s="16">
        <v>0.8</v>
      </c>
    </row>
    <row r="5679" spans="1:11">
      <c r="A5679" s="12" t="s">
        <v>10223</v>
      </c>
      <c r="B5679" s="12" t="s">
        <v>10486</v>
      </c>
      <c r="C5679" s="12" t="s">
        <v>10279</v>
      </c>
      <c r="D5679" s="13" t="s">
        <v>4931</v>
      </c>
      <c r="E5679" s="13" t="s">
        <v>5089</v>
      </c>
      <c r="F5679" s="13" t="s">
        <v>10534</v>
      </c>
      <c r="G5679" s="14" t="s">
        <v>4942</v>
      </c>
      <c r="H5679" s="14" t="s">
        <v>5902</v>
      </c>
      <c r="I5679" s="14" t="s">
        <v>5654</v>
      </c>
      <c r="J5679" s="14" t="s">
        <v>4924</v>
      </c>
      <c r="K5679" s="16">
        <v>0.8</v>
      </c>
    </row>
    <row r="5680" spans="1:11">
      <c r="A5680" s="12" t="s">
        <v>10223</v>
      </c>
      <c r="B5680" s="12" t="s">
        <v>10486</v>
      </c>
      <c r="C5680" s="12" t="s">
        <v>10279</v>
      </c>
      <c r="D5680" s="13" t="s">
        <v>4931</v>
      </c>
      <c r="E5680" s="13" t="s">
        <v>4932</v>
      </c>
      <c r="F5680" s="13" t="s">
        <v>10535</v>
      </c>
      <c r="G5680" s="14" t="s">
        <v>4921</v>
      </c>
      <c r="H5680" s="14" t="s">
        <v>5105</v>
      </c>
      <c r="I5680" s="14" t="s">
        <v>4927</v>
      </c>
      <c r="J5680" s="14" t="s">
        <v>4936</v>
      </c>
      <c r="K5680" s="16">
        <v>0.8</v>
      </c>
    </row>
    <row r="5681" spans="1:11">
      <c r="A5681" s="12" t="s">
        <v>10223</v>
      </c>
      <c r="B5681" s="12" t="s">
        <v>10486</v>
      </c>
      <c r="C5681" s="12" t="s">
        <v>10279</v>
      </c>
      <c r="D5681" s="13" t="s">
        <v>4940</v>
      </c>
      <c r="E5681" s="13" t="s">
        <v>5018</v>
      </c>
      <c r="F5681" s="13" t="s">
        <v>10536</v>
      </c>
      <c r="G5681" s="14" t="s">
        <v>4942</v>
      </c>
      <c r="H5681" s="14" t="s">
        <v>5902</v>
      </c>
      <c r="I5681" s="14" t="s">
        <v>5654</v>
      </c>
      <c r="J5681" s="14" t="s">
        <v>4936</v>
      </c>
      <c r="K5681" s="16">
        <v>0.8</v>
      </c>
    </row>
    <row r="5682" spans="1:11">
      <c r="A5682" s="12" t="s">
        <v>10223</v>
      </c>
      <c r="B5682" s="12" t="s">
        <v>10486</v>
      </c>
      <c r="C5682" s="12" t="s">
        <v>10284</v>
      </c>
      <c r="D5682" s="13" t="s">
        <v>4918</v>
      </c>
      <c r="E5682" s="13" t="s">
        <v>4919</v>
      </c>
      <c r="F5682" s="13" t="s">
        <v>10537</v>
      </c>
      <c r="G5682" s="14" t="s">
        <v>4942</v>
      </c>
      <c r="H5682" s="14" t="s">
        <v>7627</v>
      </c>
      <c r="I5682" s="14" t="s">
        <v>5131</v>
      </c>
      <c r="J5682" s="14" t="s">
        <v>4956</v>
      </c>
      <c r="K5682" s="16">
        <v>14.856</v>
      </c>
    </row>
    <row r="5683" spans="1:11">
      <c r="A5683" s="12" t="s">
        <v>10223</v>
      </c>
      <c r="B5683" s="12" t="s">
        <v>10486</v>
      </c>
      <c r="C5683" s="12" t="s">
        <v>10284</v>
      </c>
      <c r="D5683" s="13" t="s">
        <v>4918</v>
      </c>
      <c r="E5683" s="13" t="s">
        <v>4943</v>
      </c>
      <c r="F5683" s="13" t="s">
        <v>10538</v>
      </c>
      <c r="G5683" s="14" t="s">
        <v>4942</v>
      </c>
      <c r="H5683" s="14" t="s">
        <v>4922</v>
      </c>
      <c r="I5683" s="14" t="s">
        <v>5427</v>
      </c>
      <c r="J5683" s="14" t="s">
        <v>4924</v>
      </c>
      <c r="K5683" s="16">
        <v>14.856</v>
      </c>
    </row>
    <row r="5684" spans="1:11">
      <c r="A5684" s="12" t="s">
        <v>10223</v>
      </c>
      <c r="B5684" s="12" t="s">
        <v>10486</v>
      </c>
      <c r="C5684" s="12" t="s">
        <v>10284</v>
      </c>
      <c r="D5684" s="13" t="s">
        <v>4931</v>
      </c>
      <c r="E5684" s="13" t="s">
        <v>5089</v>
      </c>
      <c r="F5684" s="13" t="s">
        <v>10539</v>
      </c>
      <c r="G5684" s="14" t="s">
        <v>4942</v>
      </c>
      <c r="H5684" s="14" t="s">
        <v>10540</v>
      </c>
      <c r="I5684" s="14" t="s">
        <v>5131</v>
      </c>
      <c r="J5684" s="14" t="s">
        <v>4936</v>
      </c>
      <c r="K5684" s="16">
        <v>14.856</v>
      </c>
    </row>
    <row r="5685" spans="1:11">
      <c r="A5685" s="12" t="s">
        <v>10223</v>
      </c>
      <c r="B5685" s="12" t="s">
        <v>10486</v>
      </c>
      <c r="C5685" s="12" t="s">
        <v>10284</v>
      </c>
      <c r="D5685" s="13" t="s">
        <v>4931</v>
      </c>
      <c r="E5685" s="13" t="s">
        <v>4932</v>
      </c>
      <c r="F5685" s="13" t="s">
        <v>10541</v>
      </c>
      <c r="G5685" s="14" t="s">
        <v>4921</v>
      </c>
      <c r="H5685" s="14" t="s">
        <v>5105</v>
      </c>
      <c r="I5685" s="14" t="s">
        <v>4927</v>
      </c>
      <c r="J5685" s="14" t="s">
        <v>4924</v>
      </c>
      <c r="K5685" s="16">
        <v>14.856</v>
      </c>
    </row>
    <row r="5686" spans="1:11">
      <c r="A5686" s="12" t="s">
        <v>10223</v>
      </c>
      <c r="B5686" s="12" t="s">
        <v>10486</v>
      </c>
      <c r="C5686" s="12" t="s">
        <v>10284</v>
      </c>
      <c r="D5686" s="13" t="s">
        <v>4934</v>
      </c>
      <c r="E5686" s="13" t="s">
        <v>4998</v>
      </c>
      <c r="F5686" s="13" t="s">
        <v>10542</v>
      </c>
      <c r="G5686" s="14" t="s">
        <v>4921</v>
      </c>
      <c r="H5686" s="14" t="s">
        <v>5105</v>
      </c>
      <c r="I5686" s="14" t="s">
        <v>4927</v>
      </c>
      <c r="J5686" s="14" t="s">
        <v>4936</v>
      </c>
      <c r="K5686" s="16">
        <v>14.856</v>
      </c>
    </row>
    <row r="5687" spans="1:11">
      <c r="A5687" s="12" t="s">
        <v>10223</v>
      </c>
      <c r="B5687" s="12" t="s">
        <v>10486</v>
      </c>
      <c r="C5687" s="12" t="s">
        <v>10290</v>
      </c>
      <c r="D5687" s="13" t="s">
        <v>4918</v>
      </c>
      <c r="E5687" s="13" t="s">
        <v>4919</v>
      </c>
      <c r="F5687" s="13" t="s">
        <v>10543</v>
      </c>
      <c r="G5687" s="14" t="s">
        <v>4942</v>
      </c>
      <c r="H5687" s="14" t="s">
        <v>7036</v>
      </c>
      <c r="I5687" s="14" t="s">
        <v>5131</v>
      </c>
      <c r="J5687" s="14" t="s">
        <v>4924</v>
      </c>
      <c r="K5687" s="16">
        <v>1.56</v>
      </c>
    </row>
    <row r="5688" spans="1:11">
      <c r="A5688" s="12" t="s">
        <v>10223</v>
      </c>
      <c r="B5688" s="12" t="s">
        <v>10486</v>
      </c>
      <c r="C5688" s="12" t="s">
        <v>10290</v>
      </c>
      <c r="D5688" s="13" t="s">
        <v>4918</v>
      </c>
      <c r="E5688" s="13" t="s">
        <v>4943</v>
      </c>
      <c r="F5688" s="13" t="s">
        <v>10502</v>
      </c>
      <c r="G5688" s="14" t="s">
        <v>4942</v>
      </c>
      <c r="H5688" s="14" t="s">
        <v>4922</v>
      </c>
      <c r="I5688" s="14" t="s">
        <v>5427</v>
      </c>
      <c r="J5688" s="14" t="s">
        <v>4956</v>
      </c>
      <c r="K5688" s="16">
        <v>1.56</v>
      </c>
    </row>
    <row r="5689" spans="1:11">
      <c r="A5689" s="12" t="s">
        <v>10223</v>
      </c>
      <c r="B5689" s="12" t="s">
        <v>10486</v>
      </c>
      <c r="C5689" s="12" t="s">
        <v>10290</v>
      </c>
      <c r="D5689" s="13" t="s">
        <v>4931</v>
      </c>
      <c r="E5689" s="13" t="s">
        <v>5089</v>
      </c>
      <c r="F5689" s="13" t="s">
        <v>10544</v>
      </c>
      <c r="G5689" s="14" t="s">
        <v>4942</v>
      </c>
      <c r="H5689" s="14" t="s">
        <v>5035</v>
      </c>
      <c r="I5689" s="14" t="s">
        <v>4947</v>
      </c>
      <c r="J5689" s="14" t="s">
        <v>4936</v>
      </c>
      <c r="K5689" s="16">
        <v>1.56</v>
      </c>
    </row>
    <row r="5690" spans="1:11">
      <c r="A5690" s="12" t="s">
        <v>10223</v>
      </c>
      <c r="B5690" s="12" t="s">
        <v>10486</v>
      </c>
      <c r="C5690" s="12" t="s">
        <v>10290</v>
      </c>
      <c r="D5690" s="13" t="s">
        <v>4931</v>
      </c>
      <c r="E5690" s="13" t="s">
        <v>4932</v>
      </c>
      <c r="F5690" s="13" t="s">
        <v>9554</v>
      </c>
      <c r="G5690" s="14" t="s">
        <v>4942</v>
      </c>
      <c r="H5690" s="14" t="s">
        <v>7530</v>
      </c>
      <c r="I5690" s="14" t="s">
        <v>4947</v>
      </c>
      <c r="J5690" s="14" t="s">
        <v>4924</v>
      </c>
      <c r="K5690" s="16">
        <v>1.56</v>
      </c>
    </row>
    <row r="5691" spans="1:11">
      <c r="A5691" s="12" t="s">
        <v>10223</v>
      </c>
      <c r="B5691" s="12" t="s">
        <v>10486</v>
      </c>
      <c r="C5691" s="12" t="s">
        <v>10290</v>
      </c>
      <c r="D5691" s="13" t="s">
        <v>4940</v>
      </c>
      <c r="E5691" s="13" t="s">
        <v>4941</v>
      </c>
      <c r="F5691" s="13" t="s">
        <v>10544</v>
      </c>
      <c r="G5691" s="14" t="s">
        <v>4942</v>
      </c>
      <c r="H5691" s="14" t="s">
        <v>5035</v>
      </c>
      <c r="I5691" s="14" t="s">
        <v>4947</v>
      </c>
      <c r="J5691" s="14" t="s">
        <v>4936</v>
      </c>
      <c r="K5691" s="16">
        <v>1.56</v>
      </c>
    </row>
    <row r="5692" spans="1:11">
      <c r="A5692" s="12" t="s">
        <v>10223</v>
      </c>
      <c r="B5692" s="12" t="s">
        <v>10486</v>
      </c>
      <c r="C5692" s="12" t="s">
        <v>10295</v>
      </c>
      <c r="D5692" s="13" t="s">
        <v>4918</v>
      </c>
      <c r="E5692" s="13" t="s">
        <v>4919</v>
      </c>
      <c r="F5692" s="13" t="s">
        <v>10502</v>
      </c>
      <c r="G5692" s="14" t="s">
        <v>4942</v>
      </c>
      <c r="H5692" s="14" t="s">
        <v>4922</v>
      </c>
      <c r="I5692" s="14" t="s">
        <v>5427</v>
      </c>
      <c r="J5692" s="14" t="s">
        <v>4924</v>
      </c>
      <c r="K5692" s="16">
        <v>9.3</v>
      </c>
    </row>
    <row r="5693" spans="1:11">
      <c r="A5693" s="12" t="s">
        <v>10223</v>
      </c>
      <c r="B5693" s="12" t="s">
        <v>10486</v>
      </c>
      <c r="C5693" s="12" t="s">
        <v>10295</v>
      </c>
      <c r="D5693" s="13" t="s">
        <v>4918</v>
      </c>
      <c r="E5693" s="13" t="s">
        <v>4919</v>
      </c>
      <c r="F5693" s="13" t="s">
        <v>6052</v>
      </c>
      <c r="G5693" s="14" t="s">
        <v>4942</v>
      </c>
      <c r="H5693" s="14" t="s">
        <v>7530</v>
      </c>
      <c r="I5693" s="14" t="s">
        <v>5065</v>
      </c>
      <c r="J5693" s="14" t="s">
        <v>4956</v>
      </c>
      <c r="K5693" s="16">
        <v>9.3</v>
      </c>
    </row>
    <row r="5694" spans="1:11">
      <c r="A5694" s="12" t="s">
        <v>10223</v>
      </c>
      <c r="B5694" s="12" t="s">
        <v>10486</v>
      </c>
      <c r="C5694" s="12" t="s">
        <v>10295</v>
      </c>
      <c r="D5694" s="13" t="s">
        <v>4931</v>
      </c>
      <c r="E5694" s="13" t="s">
        <v>5089</v>
      </c>
      <c r="F5694" s="13" t="s">
        <v>7923</v>
      </c>
      <c r="G5694" s="14" t="s">
        <v>4942</v>
      </c>
      <c r="H5694" s="14" t="s">
        <v>7036</v>
      </c>
      <c r="I5694" s="14" t="s">
        <v>4947</v>
      </c>
      <c r="J5694" s="14" t="s">
        <v>4924</v>
      </c>
      <c r="K5694" s="16">
        <v>9.3</v>
      </c>
    </row>
    <row r="5695" spans="1:11">
      <c r="A5695" s="12" t="s">
        <v>10223</v>
      </c>
      <c r="B5695" s="12" t="s">
        <v>10486</v>
      </c>
      <c r="C5695" s="12" t="s">
        <v>10295</v>
      </c>
      <c r="D5695" s="13" t="s">
        <v>4931</v>
      </c>
      <c r="E5695" s="13" t="s">
        <v>5089</v>
      </c>
      <c r="F5695" s="13" t="s">
        <v>10526</v>
      </c>
      <c r="G5695" s="14" t="s">
        <v>5004</v>
      </c>
      <c r="H5695" s="14" t="s">
        <v>4946</v>
      </c>
      <c r="I5695" s="14" t="s">
        <v>5131</v>
      </c>
      <c r="J5695" s="14" t="s">
        <v>4936</v>
      </c>
      <c r="K5695" s="16">
        <v>9.3</v>
      </c>
    </row>
    <row r="5696" spans="1:11">
      <c r="A5696" s="12" t="s">
        <v>10223</v>
      </c>
      <c r="B5696" s="12" t="s">
        <v>10486</v>
      </c>
      <c r="C5696" s="12" t="s">
        <v>10295</v>
      </c>
      <c r="D5696" s="13" t="s">
        <v>4940</v>
      </c>
      <c r="E5696" s="13" t="s">
        <v>5018</v>
      </c>
      <c r="F5696" s="13" t="s">
        <v>10545</v>
      </c>
      <c r="G5696" s="14" t="s">
        <v>5004</v>
      </c>
      <c r="H5696" s="14" t="s">
        <v>4966</v>
      </c>
      <c r="I5696" s="14" t="s">
        <v>5131</v>
      </c>
      <c r="J5696" s="14" t="s">
        <v>4936</v>
      </c>
      <c r="K5696" s="16">
        <v>9.3</v>
      </c>
    </row>
    <row r="5697" spans="1:11">
      <c r="A5697" s="12" t="s">
        <v>10223</v>
      </c>
      <c r="B5697" s="12" t="s">
        <v>10486</v>
      </c>
      <c r="C5697" s="12" t="s">
        <v>10308</v>
      </c>
      <c r="D5697" s="13" t="s">
        <v>4918</v>
      </c>
      <c r="E5697" s="13" t="s">
        <v>4919</v>
      </c>
      <c r="F5697" s="13" t="s">
        <v>10546</v>
      </c>
      <c r="G5697" s="14" t="s">
        <v>4942</v>
      </c>
      <c r="H5697" s="14" t="s">
        <v>5425</v>
      </c>
      <c r="I5697" s="14" t="s">
        <v>4947</v>
      </c>
      <c r="J5697" s="14" t="s">
        <v>4956</v>
      </c>
      <c r="K5697" s="16">
        <v>15.5216</v>
      </c>
    </row>
    <row r="5698" spans="1:11">
      <c r="A5698" s="12" t="s">
        <v>10223</v>
      </c>
      <c r="B5698" s="12" t="s">
        <v>10486</v>
      </c>
      <c r="C5698" s="12" t="s">
        <v>10308</v>
      </c>
      <c r="D5698" s="13" t="s">
        <v>4918</v>
      </c>
      <c r="E5698" s="13" t="s">
        <v>4943</v>
      </c>
      <c r="F5698" s="13" t="s">
        <v>10547</v>
      </c>
      <c r="G5698" s="14" t="s">
        <v>4921</v>
      </c>
      <c r="H5698" s="14" t="s">
        <v>5105</v>
      </c>
      <c r="I5698" s="14" t="s">
        <v>4927</v>
      </c>
      <c r="J5698" s="14" t="s">
        <v>4924</v>
      </c>
      <c r="K5698" s="16">
        <v>15.5216</v>
      </c>
    </row>
    <row r="5699" spans="1:11">
      <c r="A5699" s="12" t="s">
        <v>10223</v>
      </c>
      <c r="B5699" s="12" t="s">
        <v>10486</v>
      </c>
      <c r="C5699" s="12" t="s">
        <v>10308</v>
      </c>
      <c r="D5699" s="13" t="s">
        <v>4918</v>
      </c>
      <c r="E5699" s="13" t="s">
        <v>4968</v>
      </c>
      <c r="F5699" s="13" t="s">
        <v>10548</v>
      </c>
      <c r="G5699" s="14" t="s">
        <v>4921</v>
      </c>
      <c r="H5699" s="14" t="s">
        <v>5105</v>
      </c>
      <c r="I5699" s="14" t="s">
        <v>4927</v>
      </c>
      <c r="J5699" s="14" t="s">
        <v>4936</v>
      </c>
      <c r="K5699" s="16">
        <v>15.5216</v>
      </c>
    </row>
    <row r="5700" spans="1:11">
      <c r="A5700" s="12" t="s">
        <v>10223</v>
      </c>
      <c r="B5700" s="12" t="s">
        <v>10486</v>
      </c>
      <c r="C5700" s="12" t="s">
        <v>10308</v>
      </c>
      <c r="D5700" s="13" t="s">
        <v>4931</v>
      </c>
      <c r="E5700" s="13" t="s">
        <v>4932</v>
      </c>
      <c r="F5700" s="13" t="s">
        <v>10549</v>
      </c>
      <c r="G5700" s="14" t="s">
        <v>4921</v>
      </c>
      <c r="H5700" s="14" t="s">
        <v>5105</v>
      </c>
      <c r="I5700" s="14" t="s">
        <v>4927</v>
      </c>
      <c r="J5700" s="14" t="s">
        <v>4924</v>
      </c>
      <c r="K5700" s="16">
        <v>15.5216</v>
      </c>
    </row>
    <row r="5701" spans="1:11">
      <c r="A5701" s="12" t="s">
        <v>10223</v>
      </c>
      <c r="B5701" s="12" t="s">
        <v>10486</v>
      </c>
      <c r="C5701" s="12" t="s">
        <v>10308</v>
      </c>
      <c r="D5701" s="13" t="s">
        <v>4931</v>
      </c>
      <c r="E5701" s="13" t="s">
        <v>4932</v>
      </c>
      <c r="F5701" s="13" t="s">
        <v>10550</v>
      </c>
      <c r="G5701" s="14" t="s">
        <v>4942</v>
      </c>
      <c r="H5701" s="14" t="s">
        <v>5425</v>
      </c>
      <c r="I5701" s="14" t="s">
        <v>4947</v>
      </c>
      <c r="J5701" s="14" t="s">
        <v>4936</v>
      </c>
      <c r="K5701" s="16">
        <v>15.5216</v>
      </c>
    </row>
    <row r="5702" spans="1:11">
      <c r="A5702" s="12" t="s">
        <v>10223</v>
      </c>
      <c r="B5702" s="12" t="s">
        <v>10486</v>
      </c>
      <c r="C5702" s="12" t="s">
        <v>10314</v>
      </c>
      <c r="D5702" s="13" t="s">
        <v>4918</v>
      </c>
      <c r="E5702" s="13" t="s">
        <v>4919</v>
      </c>
      <c r="F5702" s="13" t="s">
        <v>10551</v>
      </c>
      <c r="G5702" s="14" t="s">
        <v>4942</v>
      </c>
      <c r="H5702" s="14" t="s">
        <v>5891</v>
      </c>
      <c r="I5702" s="14" t="s">
        <v>4947</v>
      </c>
      <c r="J5702" s="14" t="s">
        <v>4956</v>
      </c>
      <c r="K5702" s="16">
        <v>9</v>
      </c>
    </row>
    <row r="5703" spans="1:11">
      <c r="A5703" s="12" t="s">
        <v>10223</v>
      </c>
      <c r="B5703" s="12" t="s">
        <v>10486</v>
      </c>
      <c r="C5703" s="12" t="s">
        <v>10314</v>
      </c>
      <c r="D5703" s="13" t="s">
        <v>4918</v>
      </c>
      <c r="E5703" s="13" t="s">
        <v>4943</v>
      </c>
      <c r="F5703" s="13" t="s">
        <v>10552</v>
      </c>
      <c r="G5703" s="14" t="s">
        <v>4921</v>
      </c>
      <c r="H5703" s="14" t="s">
        <v>5105</v>
      </c>
      <c r="I5703" s="14" t="s">
        <v>4927</v>
      </c>
      <c r="J5703" s="14" t="s">
        <v>4936</v>
      </c>
      <c r="K5703" s="16">
        <v>9</v>
      </c>
    </row>
    <row r="5704" spans="1:11">
      <c r="A5704" s="12" t="s">
        <v>10223</v>
      </c>
      <c r="B5704" s="12" t="s">
        <v>10486</v>
      </c>
      <c r="C5704" s="12" t="s">
        <v>10314</v>
      </c>
      <c r="D5704" s="13" t="s">
        <v>4918</v>
      </c>
      <c r="E5704" s="13" t="s">
        <v>4968</v>
      </c>
      <c r="F5704" s="13" t="s">
        <v>10553</v>
      </c>
      <c r="G5704" s="14" t="s">
        <v>5004</v>
      </c>
      <c r="H5704" s="14" t="s">
        <v>4966</v>
      </c>
      <c r="I5704" s="14" t="s">
        <v>4947</v>
      </c>
      <c r="J5704" s="14" t="s">
        <v>4924</v>
      </c>
      <c r="K5704" s="16">
        <v>9</v>
      </c>
    </row>
    <row r="5705" spans="1:11">
      <c r="A5705" s="12" t="s">
        <v>10223</v>
      </c>
      <c r="B5705" s="12" t="s">
        <v>10486</v>
      </c>
      <c r="C5705" s="12" t="s">
        <v>10314</v>
      </c>
      <c r="D5705" s="13" t="s">
        <v>4931</v>
      </c>
      <c r="E5705" s="13" t="s">
        <v>4932</v>
      </c>
      <c r="F5705" s="13" t="s">
        <v>10554</v>
      </c>
      <c r="G5705" s="14" t="s">
        <v>4921</v>
      </c>
      <c r="H5705" s="14" t="s">
        <v>5105</v>
      </c>
      <c r="I5705" s="14" t="s">
        <v>4927</v>
      </c>
      <c r="J5705" s="14" t="s">
        <v>4924</v>
      </c>
      <c r="K5705" s="16">
        <v>9</v>
      </c>
    </row>
    <row r="5706" spans="1:11">
      <c r="A5706" s="12" t="s">
        <v>10223</v>
      </c>
      <c r="B5706" s="12" t="s">
        <v>10486</v>
      </c>
      <c r="C5706" s="12" t="s">
        <v>10314</v>
      </c>
      <c r="D5706" s="13" t="s">
        <v>4931</v>
      </c>
      <c r="E5706" s="13" t="s">
        <v>4932</v>
      </c>
      <c r="F5706" s="13" t="s">
        <v>10555</v>
      </c>
      <c r="G5706" s="14" t="s">
        <v>4921</v>
      </c>
      <c r="H5706" s="14" t="s">
        <v>5105</v>
      </c>
      <c r="I5706" s="14" t="s">
        <v>4927</v>
      </c>
      <c r="J5706" s="14" t="s">
        <v>4936</v>
      </c>
      <c r="K5706" s="16">
        <v>9</v>
      </c>
    </row>
    <row r="5707" spans="1:11">
      <c r="A5707" s="12" t="s">
        <v>10223</v>
      </c>
      <c r="B5707" s="12" t="s">
        <v>10486</v>
      </c>
      <c r="C5707" s="12" t="s">
        <v>10318</v>
      </c>
      <c r="D5707" s="13" t="s">
        <v>4918</v>
      </c>
      <c r="E5707" s="13" t="s">
        <v>4943</v>
      </c>
      <c r="F5707" s="13" t="s">
        <v>10556</v>
      </c>
      <c r="G5707" s="14" t="s">
        <v>4921</v>
      </c>
      <c r="H5707" s="14" t="s">
        <v>5105</v>
      </c>
      <c r="I5707" s="14" t="s">
        <v>4927</v>
      </c>
      <c r="J5707" s="14" t="s">
        <v>4956</v>
      </c>
      <c r="K5707" s="16">
        <v>54.4</v>
      </c>
    </row>
    <row r="5708" spans="1:11">
      <c r="A5708" s="12" t="s">
        <v>10223</v>
      </c>
      <c r="B5708" s="12" t="s">
        <v>10486</v>
      </c>
      <c r="C5708" s="12" t="s">
        <v>10318</v>
      </c>
      <c r="D5708" s="13" t="s">
        <v>4918</v>
      </c>
      <c r="E5708" s="13" t="s">
        <v>4968</v>
      </c>
      <c r="F5708" s="13" t="s">
        <v>10557</v>
      </c>
      <c r="G5708" s="14" t="s">
        <v>4921</v>
      </c>
      <c r="H5708" s="14" t="s">
        <v>5105</v>
      </c>
      <c r="I5708" s="14" t="s">
        <v>4927</v>
      </c>
      <c r="J5708" s="14" t="s">
        <v>4924</v>
      </c>
      <c r="K5708" s="16">
        <v>54.4</v>
      </c>
    </row>
    <row r="5709" spans="1:11">
      <c r="A5709" s="12" t="s">
        <v>10223</v>
      </c>
      <c r="B5709" s="12" t="s">
        <v>10486</v>
      </c>
      <c r="C5709" s="12" t="s">
        <v>10318</v>
      </c>
      <c r="D5709" s="13" t="s">
        <v>4931</v>
      </c>
      <c r="E5709" s="13" t="s">
        <v>4932</v>
      </c>
      <c r="F5709" s="13" t="s">
        <v>10557</v>
      </c>
      <c r="G5709" s="14" t="s">
        <v>4921</v>
      </c>
      <c r="H5709" s="14" t="s">
        <v>5105</v>
      </c>
      <c r="I5709" s="14" t="s">
        <v>4927</v>
      </c>
      <c r="J5709" s="14" t="s">
        <v>4924</v>
      </c>
      <c r="K5709" s="16">
        <v>54.4</v>
      </c>
    </row>
    <row r="5710" spans="1:11">
      <c r="A5710" s="12" t="s">
        <v>10223</v>
      </c>
      <c r="B5710" s="12" t="s">
        <v>10486</v>
      </c>
      <c r="C5710" s="12" t="s">
        <v>10318</v>
      </c>
      <c r="D5710" s="13" t="s">
        <v>4931</v>
      </c>
      <c r="E5710" s="13" t="s">
        <v>4932</v>
      </c>
      <c r="F5710" s="13" t="s">
        <v>10558</v>
      </c>
      <c r="G5710" s="14" t="s">
        <v>4921</v>
      </c>
      <c r="H5710" s="14" t="s">
        <v>4938</v>
      </c>
      <c r="I5710" s="14" t="s">
        <v>4927</v>
      </c>
      <c r="J5710" s="14" t="s">
        <v>4936</v>
      </c>
      <c r="K5710" s="16">
        <v>54.4</v>
      </c>
    </row>
    <row r="5711" spans="1:11">
      <c r="A5711" s="12" t="s">
        <v>10223</v>
      </c>
      <c r="B5711" s="12" t="s">
        <v>10486</v>
      </c>
      <c r="C5711" s="12" t="s">
        <v>10318</v>
      </c>
      <c r="D5711" s="13" t="s">
        <v>4940</v>
      </c>
      <c r="E5711" s="13" t="s">
        <v>5018</v>
      </c>
      <c r="F5711" s="13" t="s">
        <v>10559</v>
      </c>
      <c r="G5711" s="14" t="s">
        <v>4942</v>
      </c>
      <c r="H5711" s="14" t="s">
        <v>5007</v>
      </c>
      <c r="I5711" s="14" t="s">
        <v>4947</v>
      </c>
      <c r="J5711" s="14" t="s">
        <v>4936</v>
      </c>
      <c r="K5711" s="16">
        <v>54.4</v>
      </c>
    </row>
    <row r="5712" spans="1:11">
      <c r="A5712" s="12" t="s">
        <v>10223</v>
      </c>
      <c r="B5712" s="12" t="s">
        <v>10486</v>
      </c>
      <c r="C5712" s="12" t="s">
        <v>10322</v>
      </c>
      <c r="D5712" s="13" t="s">
        <v>4918</v>
      </c>
      <c r="E5712" s="13" t="s">
        <v>4919</v>
      </c>
      <c r="F5712" s="13" t="s">
        <v>10560</v>
      </c>
      <c r="G5712" s="14" t="s">
        <v>4942</v>
      </c>
      <c r="H5712" s="14" t="s">
        <v>4922</v>
      </c>
      <c r="I5712" s="14" t="s">
        <v>4947</v>
      </c>
      <c r="J5712" s="14" t="s">
        <v>4956</v>
      </c>
      <c r="K5712" s="16">
        <v>21.4</v>
      </c>
    </row>
    <row r="5713" spans="1:11">
      <c r="A5713" s="12" t="s">
        <v>10223</v>
      </c>
      <c r="B5713" s="12" t="s">
        <v>10486</v>
      </c>
      <c r="C5713" s="12" t="s">
        <v>10322</v>
      </c>
      <c r="D5713" s="13" t="s">
        <v>4918</v>
      </c>
      <c r="E5713" s="13" t="s">
        <v>4943</v>
      </c>
      <c r="F5713" s="13" t="s">
        <v>10561</v>
      </c>
      <c r="G5713" s="14" t="s">
        <v>4942</v>
      </c>
      <c r="H5713" s="14" t="s">
        <v>5137</v>
      </c>
      <c r="I5713" s="14" t="s">
        <v>4947</v>
      </c>
      <c r="J5713" s="14" t="s">
        <v>4924</v>
      </c>
      <c r="K5713" s="16">
        <v>21.4</v>
      </c>
    </row>
    <row r="5714" spans="1:11">
      <c r="A5714" s="12" t="s">
        <v>10223</v>
      </c>
      <c r="B5714" s="12" t="s">
        <v>10486</v>
      </c>
      <c r="C5714" s="12" t="s">
        <v>10322</v>
      </c>
      <c r="D5714" s="13" t="s">
        <v>4918</v>
      </c>
      <c r="E5714" s="13" t="s">
        <v>4968</v>
      </c>
      <c r="F5714" s="13" t="s">
        <v>10562</v>
      </c>
      <c r="G5714" s="14" t="s">
        <v>5004</v>
      </c>
      <c r="H5714" s="14" t="s">
        <v>4988</v>
      </c>
      <c r="I5714" s="14" t="s">
        <v>4927</v>
      </c>
      <c r="J5714" s="14" t="s">
        <v>4936</v>
      </c>
      <c r="K5714" s="16">
        <v>21.4</v>
      </c>
    </row>
    <row r="5715" spans="1:11">
      <c r="A5715" s="12" t="s">
        <v>10223</v>
      </c>
      <c r="B5715" s="12" t="s">
        <v>10486</v>
      </c>
      <c r="C5715" s="12" t="s">
        <v>10322</v>
      </c>
      <c r="D5715" s="13" t="s">
        <v>4931</v>
      </c>
      <c r="E5715" s="13" t="s">
        <v>4932</v>
      </c>
      <c r="F5715" s="13" t="s">
        <v>10563</v>
      </c>
      <c r="G5715" s="14" t="s">
        <v>4921</v>
      </c>
      <c r="H5715" s="14" t="s">
        <v>5105</v>
      </c>
      <c r="I5715" s="14" t="s">
        <v>4927</v>
      </c>
      <c r="J5715" s="14" t="s">
        <v>4924</v>
      </c>
      <c r="K5715" s="16">
        <v>21.4</v>
      </c>
    </row>
    <row r="5716" spans="1:11">
      <c r="A5716" s="12" t="s">
        <v>10223</v>
      </c>
      <c r="B5716" s="12" t="s">
        <v>10486</v>
      </c>
      <c r="C5716" s="12" t="s">
        <v>10322</v>
      </c>
      <c r="D5716" s="13" t="s">
        <v>4931</v>
      </c>
      <c r="E5716" s="13" t="s">
        <v>4961</v>
      </c>
      <c r="F5716" s="13" t="s">
        <v>10564</v>
      </c>
      <c r="G5716" s="14" t="s">
        <v>4921</v>
      </c>
      <c r="H5716" s="14" t="s">
        <v>5105</v>
      </c>
      <c r="I5716" s="14" t="s">
        <v>4927</v>
      </c>
      <c r="J5716" s="14" t="s">
        <v>4936</v>
      </c>
      <c r="K5716" s="16">
        <v>21.4</v>
      </c>
    </row>
    <row r="5717" spans="1:11">
      <c r="A5717" s="12" t="s">
        <v>10223</v>
      </c>
      <c r="B5717" s="12" t="s">
        <v>10486</v>
      </c>
      <c r="C5717" s="12" t="s">
        <v>10327</v>
      </c>
      <c r="D5717" s="13" t="s">
        <v>4918</v>
      </c>
      <c r="E5717" s="13" t="s">
        <v>4919</v>
      </c>
      <c r="F5717" s="13" t="s">
        <v>10565</v>
      </c>
      <c r="G5717" s="14" t="s">
        <v>4942</v>
      </c>
      <c r="H5717" s="14" t="s">
        <v>5119</v>
      </c>
      <c r="I5717" s="14" t="s">
        <v>5131</v>
      </c>
      <c r="J5717" s="14" t="s">
        <v>4956</v>
      </c>
      <c r="K5717" s="16">
        <v>21</v>
      </c>
    </row>
    <row r="5718" spans="1:11">
      <c r="A5718" s="12" t="s">
        <v>10223</v>
      </c>
      <c r="B5718" s="12" t="s">
        <v>10486</v>
      </c>
      <c r="C5718" s="12" t="s">
        <v>10327</v>
      </c>
      <c r="D5718" s="13" t="s">
        <v>4918</v>
      </c>
      <c r="E5718" s="13" t="s">
        <v>4943</v>
      </c>
      <c r="F5718" s="13" t="s">
        <v>10566</v>
      </c>
      <c r="G5718" s="14" t="s">
        <v>4942</v>
      </c>
      <c r="H5718" s="14" t="s">
        <v>5119</v>
      </c>
      <c r="I5718" s="14" t="s">
        <v>5131</v>
      </c>
      <c r="J5718" s="14" t="s">
        <v>4924</v>
      </c>
      <c r="K5718" s="16">
        <v>21</v>
      </c>
    </row>
    <row r="5719" spans="1:11">
      <c r="A5719" s="12" t="s">
        <v>10223</v>
      </c>
      <c r="B5719" s="12" t="s">
        <v>10486</v>
      </c>
      <c r="C5719" s="12" t="s">
        <v>10327</v>
      </c>
      <c r="D5719" s="13" t="s">
        <v>4931</v>
      </c>
      <c r="E5719" s="13" t="s">
        <v>4932</v>
      </c>
      <c r="F5719" s="13" t="s">
        <v>10567</v>
      </c>
      <c r="G5719" s="14" t="s">
        <v>4921</v>
      </c>
      <c r="H5719" s="14" t="s">
        <v>5105</v>
      </c>
      <c r="I5719" s="14" t="s">
        <v>4927</v>
      </c>
      <c r="J5719" s="14" t="s">
        <v>4936</v>
      </c>
      <c r="K5719" s="16">
        <v>21</v>
      </c>
    </row>
    <row r="5720" spans="1:11">
      <c r="A5720" s="12" t="s">
        <v>10223</v>
      </c>
      <c r="B5720" s="12" t="s">
        <v>10486</v>
      </c>
      <c r="C5720" s="12" t="s">
        <v>10327</v>
      </c>
      <c r="D5720" s="13" t="s">
        <v>4931</v>
      </c>
      <c r="E5720" s="13" t="s">
        <v>4932</v>
      </c>
      <c r="F5720" s="13" t="s">
        <v>10568</v>
      </c>
      <c r="G5720" s="14" t="s">
        <v>4942</v>
      </c>
      <c r="H5720" s="14" t="s">
        <v>5119</v>
      </c>
      <c r="I5720" s="14" t="s">
        <v>5131</v>
      </c>
      <c r="J5720" s="14" t="s">
        <v>4924</v>
      </c>
      <c r="K5720" s="16">
        <v>21</v>
      </c>
    </row>
    <row r="5721" spans="1:11">
      <c r="A5721" s="12" t="s">
        <v>10223</v>
      </c>
      <c r="B5721" s="12" t="s">
        <v>10486</v>
      </c>
      <c r="C5721" s="12" t="s">
        <v>10327</v>
      </c>
      <c r="D5721" s="13" t="s">
        <v>4940</v>
      </c>
      <c r="E5721" s="13" t="s">
        <v>4941</v>
      </c>
      <c r="F5721" s="13" t="s">
        <v>10569</v>
      </c>
      <c r="G5721" s="14" t="s">
        <v>4921</v>
      </c>
      <c r="H5721" s="14" t="s">
        <v>4938</v>
      </c>
      <c r="I5721" s="14" t="s">
        <v>4927</v>
      </c>
      <c r="J5721" s="14" t="s">
        <v>4936</v>
      </c>
      <c r="K5721" s="16">
        <v>21</v>
      </c>
    </row>
    <row r="5722" spans="1:11">
      <c r="A5722" s="12" t="s">
        <v>10223</v>
      </c>
      <c r="B5722" s="12" t="s">
        <v>10486</v>
      </c>
      <c r="C5722" s="12" t="s">
        <v>10332</v>
      </c>
      <c r="D5722" s="13" t="s">
        <v>4918</v>
      </c>
      <c r="E5722" s="13" t="s">
        <v>4919</v>
      </c>
      <c r="F5722" s="13" t="s">
        <v>10570</v>
      </c>
      <c r="G5722" s="14" t="s">
        <v>4942</v>
      </c>
      <c r="H5722" s="14" t="s">
        <v>7036</v>
      </c>
      <c r="I5722" s="14" t="s">
        <v>5131</v>
      </c>
      <c r="J5722" s="14" t="s">
        <v>4956</v>
      </c>
      <c r="K5722" s="16">
        <v>11.8</v>
      </c>
    </row>
    <row r="5723" spans="1:11">
      <c r="A5723" s="12" t="s">
        <v>10223</v>
      </c>
      <c r="B5723" s="12" t="s">
        <v>10486</v>
      </c>
      <c r="C5723" s="12" t="s">
        <v>10332</v>
      </c>
      <c r="D5723" s="13" t="s">
        <v>4918</v>
      </c>
      <c r="E5723" s="13" t="s">
        <v>4943</v>
      </c>
      <c r="F5723" s="13" t="s">
        <v>10571</v>
      </c>
      <c r="G5723" s="14" t="s">
        <v>4921</v>
      </c>
      <c r="H5723" s="14" t="s">
        <v>5105</v>
      </c>
      <c r="I5723" s="14" t="s">
        <v>4927</v>
      </c>
      <c r="J5723" s="14" t="s">
        <v>4924</v>
      </c>
      <c r="K5723" s="16">
        <v>11.8</v>
      </c>
    </row>
    <row r="5724" spans="1:11">
      <c r="A5724" s="12" t="s">
        <v>10223</v>
      </c>
      <c r="B5724" s="12" t="s">
        <v>10486</v>
      </c>
      <c r="C5724" s="12" t="s">
        <v>10332</v>
      </c>
      <c r="D5724" s="13" t="s">
        <v>4931</v>
      </c>
      <c r="E5724" s="13" t="s">
        <v>4932</v>
      </c>
      <c r="F5724" s="13" t="s">
        <v>10572</v>
      </c>
      <c r="G5724" s="14" t="s">
        <v>4921</v>
      </c>
      <c r="H5724" s="14" t="s">
        <v>5105</v>
      </c>
      <c r="I5724" s="14" t="s">
        <v>4927</v>
      </c>
      <c r="J5724" s="14" t="s">
        <v>4924</v>
      </c>
      <c r="K5724" s="16">
        <v>11.8</v>
      </c>
    </row>
    <row r="5725" spans="1:11">
      <c r="A5725" s="12" t="s">
        <v>10223</v>
      </c>
      <c r="B5725" s="12" t="s">
        <v>10486</v>
      </c>
      <c r="C5725" s="12" t="s">
        <v>10332</v>
      </c>
      <c r="D5725" s="13" t="s">
        <v>4931</v>
      </c>
      <c r="E5725" s="13" t="s">
        <v>5083</v>
      </c>
      <c r="F5725" s="13" t="s">
        <v>10573</v>
      </c>
      <c r="G5725" s="14" t="s">
        <v>5004</v>
      </c>
      <c r="H5725" s="14" t="s">
        <v>4966</v>
      </c>
      <c r="I5725" s="14" t="s">
        <v>4947</v>
      </c>
      <c r="J5725" s="14" t="s">
        <v>4936</v>
      </c>
      <c r="K5725" s="16">
        <v>11.8</v>
      </c>
    </row>
    <row r="5726" spans="1:11">
      <c r="A5726" s="12" t="s">
        <v>10223</v>
      </c>
      <c r="B5726" s="12" t="s">
        <v>10486</v>
      </c>
      <c r="C5726" s="12" t="s">
        <v>10332</v>
      </c>
      <c r="D5726" s="13" t="s">
        <v>4940</v>
      </c>
      <c r="E5726" s="13" t="s">
        <v>5018</v>
      </c>
      <c r="F5726" s="13" t="s">
        <v>10574</v>
      </c>
      <c r="G5726" s="14" t="s">
        <v>5004</v>
      </c>
      <c r="H5726" s="14" t="s">
        <v>4966</v>
      </c>
      <c r="I5726" s="14" t="s">
        <v>5131</v>
      </c>
      <c r="J5726" s="14" t="s">
        <v>4936</v>
      </c>
      <c r="K5726" s="16">
        <v>11.8</v>
      </c>
    </row>
    <row r="5727" spans="1:11">
      <c r="A5727" s="12" t="s">
        <v>10223</v>
      </c>
      <c r="B5727" s="12" t="s">
        <v>10486</v>
      </c>
      <c r="C5727" s="12" t="s">
        <v>10338</v>
      </c>
      <c r="D5727" s="13" t="s">
        <v>4918</v>
      </c>
      <c r="E5727" s="13" t="s">
        <v>4919</v>
      </c>
      <c r="F5727" s="13" t="s">
        <v>10575</v>
      </c>
      <c r="G5727" s="14" t="s">
        <v>4942</v>
      </c>
      <c r="H5727" s="14" t="s">
        <v>4946</v>
      </c>
      <c r="I5727" s="14" t="s">
        <v>4975</v>
      </c>
      <c r="J5727" s="14" t="s">
        <v>4924</v>
      </c>
      <c r="K5727" s="16">
        <v>3.15</v>
      </c>
    </row>
    <row r="5728" spans="1:11">
      <c r="A5728" s="12" t="s">
        <v>10223</v>
      </c>
      <c r="B5728" s="12" t="s">
        <v>10486</v>
      </c>
      <c r="C5728" s="12" t="s">
        <v>10338</v>
      </c>
      <c r="D5728" s="13" t="s">
        <v>4918</v>
      </c>
      <c r="E5728" s="13" t="s">
        <v>4919</v>
      </c>
      <c r="F5728" s="13" t="s">
        <v>10576</v>
      </c>
      <c r="G5728" s="14" t="s">
        <v>4942</v>
      </c>
      <c r="H5728" s="14" t="s">
        <v>4922</v>
      </c>
      <c r="I5728" s="14" t="s">
        <v>4947</v>
      </c>
      <c r="J5728" s="14" t="s">
        <v>4956</v>
      </c>
      <c r="K5728" s="16">
        <v>3.15</v>
      </c>
    </row>
    <row r="5729" spans="1:11">
      <c r="A5729" s="12" t="s">
        <v>10223</v>
      </c>
      <c r="B5729" s="12" t="s">
        <v>10486</v>
      </c>
      <c r="C5729" s="12" t="s">
        <v>10338</v>
      </c>
      <c r="D5729" s="13" t="s">
        <v>4931</v>
      </c>
      <c r="E5729" s="13" t="s">
        <v>4932</v>
      </c>
      <c r="F5729" s="13" t="s">
        <v>10577</v>
      </c>
      <c r="G5729" s="14" t="s">
        <v>4921</v>
      </c>
      <c r="H5729" s="14" t="s">
        <v>5105</v>
      </c>
      <c r="I5729" s="14" t="s">
        <v>4927</v>
      </c>
      <c r="J5729" s="14" t="s">
        <v>4936</v>
      </c>
      <c r="K5729" s="16">
        <v>3.15</v>
      </c>
    </row>
    <row r="5730" spans="1:11">
      <c r="A5730" s="12" t="s">
        <v>10223</v>
      </c>
      <c r="B5730" s="12" t="s">
        <v>10486</v>
      </c>
      <c r="C5730" s="12" t="s">
        <v>10338</v>
      </c>
      <c r="D5730" s="13" t="s">
        <v>4931</v>
      </c>
      <c r="E5730" s="13" t="s">
        <v>4932</v>
      </c>
      <c r="F5730" s="13" t="s">
        <v>10578</v>
      </c>
      <c r="G5730" s="14" t="s">
        <v>4942</v>
      </c>
      <c r="H5730" s="14" t="s">
        <v>4922</v>
      </c>
      <c r="I5730" s="14" t="s">
        <v>4947</v>
      </c>
      <c r="J5730" s="14" t="s">
        <v>4924</v>
      </c>
      <c r="K5730" s="16">
        <v>3.15</v>
      </c>
    </row>
    <row r="5731" spans="1:11">
      <c r="A5731" s="12" t="s">
        <v>10223</v>
      </c>
      <c r="B5731" s="12" t="s">
        <v>10486</v>
      </c>
      <c r="C5731" s="12" t="s">
        <v>10338</v>
      </c>
      <c r="D5731" s="13" t="s">
        <v>4934</v>
      </c>
      <c r="E5731" s="13" t="s">
        <v>4998</v>
      </c>
      <c r="F5731" s="13" t="s">
        <v>10579</v>
      </c>
      <c r="G5731" s="14" t="s">
        <v>4921</v>
      </c>
      <c r="H5731" s="14" t="s">
        <v>5105</v>
      </c>
      <c r="I5731" s="14" t="s">
        <v>4927</v>
      </c>
      <c r="J5731" s="14" t="s">
        <v>4936</v>
      </c>
      <c r="K5731" s="16">
        <v>3.15</v>
      </c>
    </row>
    <row r="5732" spans="1:11">
      <c r="A5732" s="12" t="s">
        <v>10223</v>
      </c>
      <c r="B5732" s="12" t="s">
        <v>10486</v>
      </c>
      <c r="C5732" s="12" t="s">
        <v>10343</v>
      </c>
      <c r="D5732" s="13" t="s">
        <v>4918</v>
      </c>
      <c r="E5732" s="13" t="s">
        <v>4919</v>
      </c>
      <c r="F5732" s="13" t="s">
        <v>10580</v>
      </c>
      <c r="G5732" s="14" t="s">
        <v>4942</v>
      </c>
      <c r="H5732" s="14" t="s">
        <v>4936</v>
      </c>
      <c r="I5732" s="14" t="s">
        <v>4947</v>
      </c>
      <c r="J5732" s="14" t="s">
        <v>4956</v>
      </c>
      <c r="K5732" s="16">
        <v>2</v>
      </c>
    </row>
    <row r="5733" spans="1:11">
      <c r="A5733" s="12" t="s">
        <v>10223</v>
      </c>
      <c r="B5733" s="12" t="s">
        <v>10486</v>
      </c>
      <c r="C5733" s="12" t="s">
        <v>10343</v>
      </c>
      <c r="D5733" s="13" t="s">
        <v>4918</v>
      </c>
      <c r="E5733" s="13" t="s">
        <v>4943</v>
      </c>
      <c r="F5733" s="13" t="s">
        <v>10581</v>
      </c>
      <c r="G5733" s="14" t="s">
        <v>4921</v>
      </c>
      <c r="H5733" s="14" t="s">
        <v>4926</v>
      </c>
      <c r="I5733" s="14" t="s">
        <v>4927</v>
      </c>
      <c r="J5733" s="14" t="s">
        <v>4936</v>
      </c>
      <c r="K5733" s="16">
        <v>2</v>
      </c>
    </row>
    <row r="5734" spans="1:11">
      <c r="A5734" s="12" t="s">
        <v>10223</v>
      </c>
      <c r="B5734" s="12" t="s">
        <v>10486</v>
      </c>
      <c r="C5734" s="12" t="s">
        <v>10343</v>
      </c>
      <c r="D5734" s="13" t="s">
        <v>4918</v>
      </c>
      <c r="E5734" s="13" t="s">
        <v>4968</v>
      </c>
      <c r="F5734" s="13" t="s">
        <v>10582</v>
      </c>
      <c r="G5734" s="14" t="s">
        <v>5004</v>
      </c>
      <c r="H5734" s="14" t="s">
        <v>4966</v>
      </c>
      <c r="I5734" s="14" t="s">
        <v>4927</v>
      </c>
      <c r="J5734" s="14" t="s">
        <v>4924</v>
      </c>
      <c r="K5734" s="16">
        <v>2</v>
      </c>
    </row>
    <row r="5735" spans="1:11">
      <c r="A5735" s="12" t="s">
        <v>10223</v>
      </c>
      <c r="B5735" s="12" t="s">
        <v>10486</v>
      </c>
      <c r="C5735" s="12" t="s">
        <v>10343</v>
      </c>
      <c r="D5735" s="13" t="s">
        <v>4931</v>
      </c>
      <c r="E5735" s="13" t="s">
        <v>4932</v>
      </c>
      <c r="F5735" s="13" t="s">
        <v>10583</v>
      </c>
      <c r="G5735" s="14" t="s">
        <v>4921</v>
      </c>
      <c r="H5735" s="14" t="s">
        <v>5105</v>
      </c>
      <c r="I5735" s="14" t="s">
        <v>4927</v>
      </c>
      <c r="J5735" s="14" t="s">
        <v>4924</v>
      </c>
      <c r="K5735" s="16">
        <v>2</v>
      </c>
    </row>
    <row r="5736" spans="1:11">
      <c r="A5736" s="12" t="s">
        <v>10223</v>
      </c>
      <c r="B5736" s="12" t="s">
        <v>10486</v>
      </c>
      <c r="C5736" s="12" t="s">
        <v>10343</v>
      </c>
      <c r="D5736" s="13" t="s">
        <v>4940</v>
      </c>
      <c r="E5736" s="13" t="s">
        <v>5018</v>
      </c>
      <c r="F5736" s="13" t="s">
        <v>10584</v>
      </c>
      <c r="G5736" s="14" t="s">
        <v>4942</v>
      </c>
      <c r="H5736" s="14" t="s">
        <v>5223</v>
      </c>
      <c r="I5736" s="14" t="s">
        <v>4947</v>
      </c>
      <c r="J5736" s="14" t="s">
        <v>4936</v>
      </c>
      <c r="K5736" s="16">
        <v>2</v>
      </c>
    </row>
    <row r="5737" spans="1:11">
      <c r="A5737" s="12" t="s">
        <v>10223</v>
      </c>
      <c r="B5737" s="12" t="s">
        <v>10486</v>
      </c>
      <c r="C5737" s="12" t="s">
        <v>10347</v>
      </c>
      <c r="D5737" s="13" t="s">
        <v>4918</v>
      </c>
      <c r="E5737" s="13" t="s">
        <v>4919</v>
      </c>
      <c r="F5737" s="13" t="s">
        <v>10585</v>
      </c>
      <c r="G5737" s="14" t="s">
        <v>4942</v>
      </c>
      <c r="H5737" s="14" t="s">
        <v>6267</v>
      </c>
      <c r="I5737" s="14" t="s">
        <v>4947</v>
      </c>
      <c r="J5737" s="14" t="s">
        <v>4956</v>
      </c>
      <c r="K5737" s="16">
        <v>6.8</v>
      </c>
    </row>
    <row r="5738" spans="1:11">
      <c r="A5738" s="12" t="s">
        <v>10223</v>
      </c>
      <c r="B5738" s="12" t="s">
        <v>10486</v>
      </c>
      <c r="C5738" s="12" t="s">
        <v>10347</v>
      </c>
      <c r="D5738" s="13" t="s">
        <v>4918</v>
      </c>
      <c r="E5738" s="13" t="s">
        <v>4968</v>
      </c>
      <c r="F5738" s="13" t="s">
        <v>10586</v>
      </c>
      <c r="G5738" s="14" t="s">
        <v>4921</v>
      </c>
      <c r="H5738" s="14" t="s">
        <v>5105</v>
      </c>
      <c r="I5738" s="14" t="s">
        <v>4927</v>
      </c>
      <c r="J5738" s="14" t="s">
        <v>4924</v>
      </c>
      <c r="K5738" s="16">
        <v>6.8</v>
      </c>
    </row>
    <row r="5739" spans="1:11">
      <c r="A5739" s="12" t="s">
        <v>10223</v>
      </c>
      <c r="B5739" s="12" t="s">
        <v>10486</v>
      </c>
      <c r="C5739" s="12" t="s">
        <v>10347</v>
      </c>
      <c r="D5739" s="13" t="s">
        <v>4931</v>
      </c>
      <c r="E5739" s="13" t="s">
        <v>5089</v>
      </c>
      <c r="F5739" s="13" t="s">
        <v>10587</v>
      </c>
      <c r="G5739" s="14" t="s">
        <v>4942</v>
      </c>
      <c r="H5739" s="14" t="s">
        <v>6267</v>
      </c>
      <c r="I5739" s="14" t="s">
        <v>4947</v>
      </c>
      <c r="J5739" s="14" t="s">
        <v>4924</v>
      </c>
      <c r="K5739" s="16">
        <v>6.8</v>
      </c>
    </row>
    <row r="5740" spans="1:11">
      <c r="A5740" s="12" t="s">
        <v>10223</v>
      </c>
      <c r="B5740" s="12" t="s">
        <v>10486</v>
      </c>
      <c r="C5740" s="12" t="s">
        <v>10347</v>
      </c>
      <c r="D5740" s="13" t="s">
        <v>4931</v>
      </c>
      <c r="E5740" s="13" t="s">
        <v>4932</v>
      </c>
      <c r="F5740" s="13" t="s">
        <v>10588</v>
      </c>
      <c r="G5740" s="14" t="s">
        <v>4942</v>
      </c>
      <c r="H5740" s="14" t="s">
        <v>6267</v>
      </c>
      <c r="I5740" s="14" t="s">
        <v>4947</v>
      </c>
      <c r="J5740" s="14" t="s">
        <v>4936</v>
      </c>
      <c r="K5740" s="16">
        <v>6.8</v>
      </c>
    </row>
    <row r="5741" spans="1:11">
      <c r="A5741" s="12" t="s">
        <v>10223</v>
      </c>
      <c r="B5741" s="12" t="s">
        <v>10486</v>
      </c>
      <c r="C5741" s="12" t="s">
        <v>10347</v>
      </c>
      <c r="D5741" s="13" t="s">
        <v>4940</v>
      </c>
      <c r="E5741" s="13" t="s">
        <v>4941</v>
      </c>
      <c r="F5741" s="13" t="s">
        <v>10589</v>
      </c>
      <c r="G5741" s="14" t="s">
        <v>4942</v>
      </c>
      <c r="H5741" s="14" t="s">
        <v>6267</v>
      </c>
      <c r="I5741" s="14" t="s">
        <v>4947</v>
      </c>
      <c r="J5741" s="14" t="s">
        <v>4936</v>
      </c>
      <c r="K5741" s="16">
        <v>6.8</v>
      </c>
    </row>
    <row r="5742" spans="1:11">
      <c r="A5742" s="12" t="s">
        <v>10223</v>
      </c>
      <c r="B5742" s="12" t="s">
        <v>10486</v>
      </c>
      <c r="C5742" s="12" t="s">
        <v>10463</v>
      </c>
      <c r="D5742" s="13" t="s">
        <v>4918</v>
      </c>
      <c r="E5742" s="13" t="s">
        <v>4919</v>
      </c>
      <c r="F5742" s="13" t="s">
        <v>10590</v>
      </c>
      <c r="G5742" s="14" t="s">
        <v>4942</v>
      </c>
      <c r="H5742" s="14" t="s">
        <v>5169</v>
      </c>
      <c r="I5742" s="14" t="s">
        <v>4947</v>
      </c>
      <c r="J5742" s="14" t="s">
        <v>4956</v>
      </c>
      <c r="K5742" s="16">
        <v>72.5715</v>
      </c>
    </row>
    <row r="5743" spans="1:11">
      <c r="A5743" s="12" t="s">
        <v>10223</v>
      </c>
      <c r="B5743" s="12" t="s">
        <v>10486</v>
      </c>
      <c r="C5743" s="12" t="s">
        <v>10463</v>
      </c>
      <c r="D5743" s="13" t="s">
        <v>4918</v>
      </c>
      <c r="E5743" s="13" t="s">
        <v>4943</v>
      </c>
      <c r="F5743" s="13" t="s">
        <v>10591</v>
      </c>
      <c r="G5743" s="14" t="s">
        <v>4921</v>
      </c>
      <c r="H5743" s="14" t="s">
        <v>5105</v>
      </c>
      <c r="I5743" s="14" t="s">
        <v>4927</v>
      </c>
      <c r="J5743" s="14" t="s">
        <v>4924</v>
      </c>
      <c r="K5743" s="16">
        <v>72.5715</v>
      </c>
    </row>
    <row r="5744" spans="1:11">
      <c r="A5744" s="12" t="s">
        <v>10223</v>
      </c>
      <c r="B5744" s="12" t="s">
        <v>10486</v>
      </c>
      <c r="C5744" s="12" t="s">
        <v>10463</v>
      </c>
      <c r="D5744" s="13" t="s">
        <v>4931</v>
      </c>
      <c r="E5744" s="13" t="s">
        <v>4932</v>
      </c>
      <c r="F5744" s="13" t="s">
        <v>10592</v>
      </c>
      <c r="G5744" s="14" t="s">
        <v>4921</v>
      </c>
      <c r="H5744" s="14" t="s">
        <v>5105</v>
      </c>
      <c r="I5744" s="14" t="s">
        <v>4927</v>
      </c>
      <c r="J5744" s="14" t="s">
        <v>4924</v>
      </c>
      <c r="K5744" s="16">
        <v>72.5715</v>
      </c>
    </row>
    <row r="5745" spans="1:11">
      <c r="A5745" s="12" t="s">
        <v>10223</v>
      </c>
      <c r="B5745" s="12" t="s">
        <v>10486</v>
      </c>
      <c r="C5745" s="12" t="s">
        <v>10463</v>
      </c>
      <c r="D5745" s="13" t="s">
        <v>4931</v>
      </c>
      <c r="E5745" s="13" t="s">
        <v>5083</v>
      </c>
      <c r="F5745" s="13" t="s">
        <v>10593</v>
      </c>
      <c r="G5745" s="14" t="s">
        <v>4921</v>
      </c>
      <c r="H5745" s="14" t="s">
        <v>5105</v>
      </c>
      <c r="I5745" s="14" t="s">
        <v>4927</v>
      </c>
      <c r="J5745" s="14" t="s">
        <v>4936</v>
      </c>
      <c r="K5745" s="16">
        <v>72.5715</v>
      </c>
    </row>
    <row r="5746" spans="1:11">
      <c r="A5746" s="12" t="s">
        <v>10223</v>
      </c>
      <c r="B5746" s="12" t="s">
        <v>10486</v>
      </c>
      <c r="C5746" s="12" t="s">
        <v>10463</v>
      </c>
      <c r="D5746" s="13" t="s">
        <v>4940</v>
      </c>
      <c r="E5746" s="13" t="s">
        <v>5018</v>
      </c>
      <c r="F5746" s="13" t="s">
        <v>7917</v>
      </c>
      <c r="G5746" s="14" t="s">
        <v>4942</v>
      </c>
      <c r="H5746" s="14" t="s">
        <v>7519</v>
      </c>
      <c r="I5746" s="14" t="s">
        <v>10594</v>
      </c>
      <c r="J5746" s="14" t="s">
        <v>4936</v>
      </c>
      <c r="K5746" s="16">
        <v>72.5715</v>
      </c>
    </row>
    <row r="5747" spans="1:11">
      <c r="A5747" s="12" t="s">
        <v>10223</v>
      </c>
      <c r="B5747" s="12" t="s">
        <v>10595</v>
      </c>
      <c r="C5747" s="12" t="s">
        <v>10485</v>
      </c>
      <c r="D5747" s="13"/>
      <c r="E5747" s="13"/>
      <c r="F5747" s="13"/>
      <c r="G5747" s="14"/>
      <c r="H5747" s="14"/>
      <c r="I5747" s="14"/>
      <c r="J5747" s="14"/>
      <c r="K5747" s="16">
        <v>0.0145</v>
      </c>
    </row>
    <row r="5748" spans="1:11">
      <c r="A5748" s="12" t="s">
        <v>10223</v>
      </c>
      <c r="B5748" s="12" t="s">
        <v>10596</v>
      </c>
      <c r="C5748" s="12" t="s">
        <v>10597</v>
      </c>
      <c r="D5748" s="13"/>
      <c r="E5748" s="13"/>
      <c r="F5748" s="13"/>
      <c r="G5748" s="14"/>
      <c r="H5748" s="14"/>
      <c r="I5748" s="14"/>
      <c r="J5748" s="14"/>
      <c r="K5748" s="16">
        <v>1.0816</v>
      </c>
    </row>
    <row r="5749" spans="1:11">
      <c r="A5749" s="12" t="s">
        <v>10223</v>
      </c>
      <c r="B5749" s="12" t="s">
        <v>10596</v>
      </c>
      <c r="C5749" s="12" t="s">
        <v>10226</v>
      </c>
      <c r="D5749" s="13" t="s">
        <v>4918</v>
      </c>
      <c r="E5749" s="13" t="s">
        <v>4919</v>
      </c>
      <c r="F5749" s="13" t="s">
        <v>10598</v>
      </c>
      <c r="G5749" s="14" t="s">
        <v>4921</v>
      </c>
      <c r="H5749" s="14" t="s">
        <v>5037</v>
      </c>
      <c r="I5749" s="14" t="s">
        <v>5065</v>
      </c>
      <c r="J5749" s="14" t="s">
        <v>4956</v>
      </c>
      <c r="K5749" s="16">
        <v>16.9002</v>
      </c>
    </row>
    <row r="5750" spans="1:11">
      <c r="A5750" s="12" t="s">
        <v>10223</v>
      </c>
      <c r="B5750" s="12" t="s">
        <v>10596</v>
      </c>
      <c r="C5750" s="12" t="s">
        <v>10226</v>
      </c>
      <c r="D5750" s="13" t="s">
        <v>4918</v>
      </c>
      <c r="E5750" s="13" t="s">
        <v>4943</v>
      </c>
      <c r="F5750" s="13" t="s">
        <v>10414</v>
      </c>
      <c r="G5750" s="14" t="s">
        <v>4921</v>
      </c>
      <c r="H5750" s="14" t="s">
        <v>4952</v>
      </c>
      <c r="I5750" s="14" t="s">
        <v>4927</v>
      </c>
      <c r="J5750" s="14" t="s">
        <v>4924</v>
      </c>
      <c r="K5750" s="16">
        <v>16.9002</v>
      </c>
    </row>
    <row r="5751" spans="1:11">
      <c r="A5751" s="12" t="s">
        <v>10223</v>
      </c>
      <c r="B5751" s="12" t="s">
        <v>10596</v>
      </c>
      <c r="C5751" s="12" t="s">
        <v>10226</v>
      </c>
      <c r="D5751" s="13" t="s">
        <v>4931</v>
      </c>
      <c r="E5751" s="13" t="s">
        <v>4932</v>
      </c>
      <c r="F5751" s="13" t="s">
        <v>10599</v>
      </c>
      <c r="G5751" s="14" t="s">
        <v>4921</v>
      </c>
      <c r="H5751" s="14" t="s">
        <v>5037</v>
      </c>
      <c r="I5751" s="14" t="s">
        <v>5065</v>
      </c>
      <c r="J5751" s="14" t="s">
        <v>4936</v>
      </c>
      <c r="K5751" s="16">
        <v>16.9002</v>
      </c>
    </row>
    <row r="5752" spans="1:11">
      <c r="A5752" s="12" t="s">
        <v>10223</v>
      </c>
      <c r="B5752" s="12" t="s">
        <v>10596</v>
      </c>
      <c r="C5752" s="12" t="s">
        <v>10226</v>
      </c>
      <c r="D5752" s="13" t="s">
        <v>4931</v>
      </c>
      <c r="E5752" s="13" t="s">
        <v>4932</v>
      </c>
      <c r="F5752" s="13" t="s">
        <v>10600</v>
      </c>
      <c r="G5752" s="14" t="s">
        <v>4921</v>
      </c>
      <c r="H5752" s="14" t="s">
        <v>4922</v>
      </c>
      <c r="I5752" s="14" t="s">
        <v>4947</v>
      </c>
      <c r="J5752" s="14" t="s">
        <v>4924</v>
      </c>
      <c r="K5752" s="16">
        <v>16.9002</v>
      </c>
    </row>
    <row r="5753" spans="1:11">
      <c r="A5753" s="12" t="s">
        <v>10223</v>
      </c>
      <c r="B5753" s="12" t="s">
        <v>10596</v>
      </c>
      <c r="C5753" s="12" t="s">
        <v>10226</v>
      </c>
      <c r="D5753" s="13" t="s">
        <v>4934</v>
      </c>
      <c r="E5753" s="13" t="s">
        <v>4998</v>
      </c>
      <c r="F5753" s="13" t="s">
        <v>5637</v>
      </c>
      <c r="G5753" s="14" t="s">
        <v>4921</v>
      </c>
      <c r="H5753" s="14" t="s">
        <v>4926</v>
      </c>
      <c r="I5753" s="14" t="s">
        <v>4927</v>
      </c>
      <c r="J5753" s="14" t="s">
        <v>4936</v>
      </c>
      <c r="K5753" s="16">
        <v>16.9002</v>
      </c>
    </row>
    <row r="5754" spans="1:11">
      <c r="A5754" s="12" t="s">
        <v>10223</v>
      </c>
      <c r="B5754" s="12" t="s">
        <v>10596</v>
      </c>
      <c r="C5754" s="12" t="s">
        <v>10232</v>
      </c>
      <c r="D5754" s="13" t="s">
        <v>4918</v>
      </c>
      <c r="E5754" s="13" t="s">
        <v>4919</v>
      </c>
      <c r="F5754" s="13" t="s">
        <v>10364</v>
      </c>
      <c r="G5754" s="14" t="s">
        <v>4921</v>
      </c>
      <c r="H5754" s="14" t="s">
        <v>6252</v>
      </c>
      <c r="I5754" s="14" t="s">
        <v>5967</v>
      </c>
      <c r="J5754" s="14" t="s">
        <v>4956</v>
      </c>
      <c r="K5754" s="16">
        <v>13.57</v>
      </c>
    </row>
    <row r="5755" spans="1:11">
      <c r="A5755" s="12" t="s">
        <v>10223</v>
      </c>
      <c r="B5755" s="12" t="s">
        <v>10596</v>
      </c>
      <c r="C5755" s="12" t="s">
        <v>10232</v>
      </c>
      <c r="D5755" s="13" t="s">
        <v>4918</v>
      </c>
      <c r="E5755" s="13" t="s">
        <v>4919</v>
      </c>
      <c r="F5755" s="13" t="s">
        <v>10365</v>
      </c>
      <c r="G5755" s="14" t="s">
        <v>4921</v>
      </c>
      <c r="H5755" s="14" t="s">
        <v>4966</v>
      </c>
      <c r="I5755" s="14" t="s">
        <v>5967</v>
      </c>
      <c r="J5755" s="14" t="s">
        <v>4924</v>
      </c>
      <c r="K5755" s="16">
        <v>13.57</v>
      </c>
    </row>
    <row r="5756" spans="1:11">
      <c r="A5756" s="12" t="s">
        <v>10223</v>
      </c>
      <c r="B5756" s="12" t="s">
        <v>10596</v>
      </c>
      <c r="C5756" s="12" t="s">
        <v>10232</v>
      </c>
      <c r="D5756" s="13" t="s">
        <v>4931</v>
      </c>
      <c r="E5756" s="13" t="s">
        <v>4932</v>
      </c>
      <c r="F5756" s="13" t="s">
        <v>10601</v>
      </c>
      <c r="G5756" s="14" t="s">
        <v>4921</v>
      </c>
      <c r="H5756" s="14" t="s">
        <v>6252</v>
      </c>
      <c r="I5756" s="14" t="s">
        <v>5967</v>
      </c>
      <c r="J5756" s="14" t="s">
        <v>4936</v>
      </c>
      <c r="K5756" s="16">
        <v>13.57</v>
      </c>
    </row>
    <row r="5757" spans="1:11">
      <c r="A5757" s="12" t="s">
        <v>10223</v>
      </c>
      <c r="B5757" s="12" t="s">
        <v>10596</v>
      </c>
      <c r="C5757" s="12" t="s">
        <v>10232</v>
      </c>
      <c r="D5757" s="13" t="s">
        <v>4931</v>
      </c>
      <c r="E5757" s="13" t="s">
        <v>4932</v>
      </c>
      <c r="F5757" s="13" t="s">
        <v>10602</v>
      </c>
      <c r="G5757" s="14" t="s">
        <v>4921</v>
      </c>
      <c r="H5757" s="14" t="s">
        <v>5300</v>
      </c>
      <c r="I5757" s="14" t="s">
        <v>5131</v>
      </c>
      <c r="J5757" s="14" t="s">
        <v>4924</v>
      </c>
      <c r="K5757" s="16">
        <v>13.57</v>
      </c>
    </row>
    <row r="5758" spans="1:11">
      <c r="A5758" s="12" t="s">
        <v>10223</v>
      </c>
      <c r="B5758" s="12" t="s">
        <v>10596</v>
      </c>
      <c r="C5758" s="12" t="s">
        <v>10232</v>
      </c>
      <c r="D5758" s="13" t="s">
        <v>4934</v>
      </c>
      <c r="E5758" s="13" t="s">
        <v>4998</v>
      </c>
      <c r="F5758" s="13" t="s">
        <v>5151</v>
      </c>
      <c r="G5758" s="14" t="s">
        <v>4921</v>
      </c>
      <c r="H5758" s="14" t="s">
        <v>4952</v>
      </c>
      <c r="I5758" s="14" t="s">
        <v>4927</v>
      </c>
      <c r="J5758" s="14" t="s">
        <v>4936</v>
      </c>
      <c r="K5758" s="16">
        <v>13.57</v>
      </c>
    </row>
    <row r="5759" spans="1:11">
      <c r="A5759" s="12" t="s">
        <v>10223</v>
      </c>
      <c r="B5759" s="12" t="s">
        <v>10596</v>
      </c>
      <c r="C5759" s="12" t="s">
        <v>10603</v>
      </c>
      <c r="D5759" s="13"/>
      <c r="E5759" s="13"/>
      <c r="F5759" s="13"/>
      <c r="G5759" s="14"/>
      <c r="H5759" s="14"/>
      <c r="I5759" s="14"/>
      <c r="J5759" s="14"/>
      <c r="K5759" s="16">
        <v>49.5</v>
      </c>
    </row>
    <row r="5760" spans="1:11">
      <c r="A5760" s="12" t="s">
        <v>10223</v>
      </c>
      <c r="B5760" s="12" t="s">
        <v>10596</v>
      </c>
      <c r="C5760" s="12" t="s">
        <v>10496</v>
      </c>
      <c r="D5760" s="13"/>
      <c r="E5760" s="13"/>
      <c r="F5760" s="13"/>
      <c r="G5760" s="14"/>
      <c r="H5760" s="14"/>
      <c r="I5760" s="14"/>
      <c r="J5760" s="14"/>
      <c r="K5760" s="16">
        <v>5</v>
      </c>
    </row>
    <row r="5761" spans="1:11">
      <c r="A5761" s="12" t="s">
        <v>10223</v>
      </c>
      <c r="B5761" s="12" t="s">
        <v>10596</v>
      </c>
      <c r="C5761" s="12" t="s">
        <v>10244</v>
      </c>
      <c r="D5761" s="13"/>
      <c r="E5761" s="13"/>
      <c r="F5761" s="13"/>
      <c r="G5761" s="14"/>
      <c r="H5761" s="14"/>
      <c r="I5761" s="14"/>
      <c r="J5761" s="14"/>
      <c r="K5761" s="16">
        <v>5</v>
      </c>
    </row>
    <row r="5762" spans="1:11">
      <c r="A5762" s="12" t="s">
        <v>10223</v>
      </c>
      <c r="B5762" s="12" t="s">
        <v>10596</v>
      </c>
      <c r="C5762" s="12" t="s">
        <v>10352</v>
      </c>
      <c r="D5762" s="13" t="s">
        <v>4918</v>
      </c>
      <c r="E5762" s="13" t="s">
        <v>4919</v>
      </c>
      <c r="F5762" s="13" t="s">
        <v>10377</v>
      </c>
      <c r="G5762" s="14" t="s">
        <v>4921</v>
      </c>
      <c r="H5762" s="14" t="s">
        <v>7528</v>
      </c>
      <c r="I5762" s="14" t="s">
        <v>5065</v>
      </c>
      <c r="J5762" s="14" t="s">
        <v>4956</v>
      </c>
      <c r="K5762" s="16">
        <v>91.75</v>
      </c>
    </row>
    <row r="5763" spans="1:11">
      <c r="A5763" s="12" t="s">
        <v>10223</v>
      </c>
      <c r="B5763" s="12" t="s">
        <v>10596</v>
      </c>
      <c r="C5763" s="12" t="s">
        <v>10352</v>
      </c>
      <c r="D5763" s="13" t="s">
        <v>4918</v>
      </c>
      <c r="E5763" s="13" t="s">
        <v>4919</v>
      </c>
      <c r="F5763" s="13" t="s">
        <v>10376</v>
      </c>
      <c r="G5763" s="14" t="s">
        <v>4921</v>
      </c>
      <c r="H5763" s="14" t="s">
        <v>4926</v>
      </c>
      <c r="I5763" s="14" t="s">
        <v>4927</v>
      </c>
      <c r="J5763" s="14" t="s">
        <v>4924</v>
      </c>
      <c r="K5763" s="16">
        <v>91.75</v>
      </c>
    </row>
    <row r="5764" spans="1:11">
      <c r="A5764" s="12" t="s">
        <v>10223</v>
      </c>
      <c r="B5764" s="12" t="s">
        <v>10596</v>
      </c>
      <c r="C5764" s="12" t="s">
        <v>10352</v>
      </c>
      <c r="D5764" s="13" t="s">
        <v>4931</v>
      </c>
      <c r="E5764" s="13" t="s">
        <v>4932</v>
      </c>
      <c r="F5764" s="13" t="s">
        <v>10379</v>
      </c>
      <c r="G5764" s="14" t="s">
        <v>4921</v>
      </c>
      <c r="H5764" s="14" t="s">
        <v>4926</v>
      </c>
      <c r="I5764" s="14" t="s">
        <v>4927</v>
      </c>
      <c r="J5764" s="14" t="s">
        <v>4924</v>
      </c>
      <c r="K5764" s="16">
        <v>91.75</v>
      </c>
    </row>
    <row r="5765" spans="1:11">
      <c r="A5765" s="12" t="s">
        <v>10223</v>
      </c>
      <c r="B5765" s="12" t="s">
        <v>10596</v>
      </c>
      <c r="C5765" s="12" t="s">
        <v>10352</v>
      </c>
      <c r="D5765" s="13" t="s">
        <v>4934</v>
      </c>
      <c r="E5765" s="13" t="s">
        <v>4998</v>
      </c>
      <c r="F5765" s="13" t="s">
        <v>5637</v>
      </c>
      <c r="G5765" s="14" t="s">
        <v>4921</v>
      </c>
      <c r="H5765" s="14" t="s">
        <v>4926</v>
      </c>
      <c r="I5765" s="14" t="s">
        <v>4927</v>
      </c>
      <c r="J5765" s="14" t="s">
        <v>4936</v>
      </c>
      <c r="K5765" s="16">
        <v>91.75</v>
      </c>
    </row>
    <row r="5766" spans="1:11">
      <c r="A5766" s="12" t="s">
        <v>10223</v>
      </c>
      <c r="B5766" s="12" t="s">
        <v>10596</v>
      </c>
      <c r="C5766" s="12" t="s">
        <v>10352</v>
      </c>
      <c r="D5766" s="13" t="s">
        <v>4940</v>
      </c>
      <c r="E5766" s="13" t="s">
        <v>4941</v>
      </c>
      <c r="F5766" s="13" t="s">
        <v>10604</v>
      </c>
      <c r="G5766" s="14" t="s">
        <v>5004</v>
      </c>
      <c r="H5766" s="14" t="s">
        <v>10605</v>
      </c>
      <c r="I5766" s="14" t="s">
        <v>6471</v>
      </c>
      <c r="J5766" s="14" t="s">
        <v>4936</v>
      </c>
      <c r="K5766" s="16">
        <v>91.75</v>
      </c>
    </row>
    <row r="5767" spans="1:11">
      <c r="A5767" s="12" t="s">
        <v>10223</v>
      </c>
      <c r="B5767" s="12" t="s">
        <v>10596</v>
      </c>
      <c r="C5767" s="12" t="s">
        <v>10245</v>
      </c>
      <c r="D5767" s="13" t="s">
        <v>4918</v>
      </c>
      <c r="E5767" s="13" t="s">
        <v>4919</v>
      </c>
      <c r="F5767" s="13" t="s">
        <v>5424</v>
      </c>
      <c r="G5767" s="14" t="s">
        <v>4921</v>
      </c>
      <c r="H5767" s="14" t="s">
        <v>10606</v>
      </c>
      <c r="I5767" s="14" t="s">
        <v>5065</v>
      </c>
      <c r="J5767" s="14" t="s">
        <v>4924</v>
      </c>
      <c r="K5767" s="16">
        <v>61.5231</v>
      </c>
    </row>
    <row r="5768" spans="1:11">
      <c r="A5768" s="12" t="s">
        <v>10223</v>
      </c>
      <c r="B5768" s="12" t="s">
        <v>10596</v>
      </c>
      <c r="C5768" s="12" t="s">
        <v>10245</v>
      </c>
      <c r="D5768" s="13" t="s">
        <v>4918</v>
      </c>
      <c r="E5768" s="13" t="s">
        <v>4939</v>
      </c>
      <c r="F5768" s="13" t="s">
        <v>10607</v>
      </c>
      <c r="G5768" s="14" t="s">
        <v>4921</v>
      </c>
      <c r="H5768" s="14" t="s">
        <v>4926</v>
      </c>
      <c r="I5768" s="14" t="s">
        <v>4927</v>
      </c>
      <c r="J5768" s="14" t="s">
        <v>4924</v>
      </c>
      <c r="K5768" s="16">
        <v>61.5231</v>
      </c>
    </row>
    <row r="5769" spans="1:11">
      <c r="A5769" s="12" t="s">
        <v>10223</v>
      </c>
      <c r="B5769" s="12" t="s">
        <v>10596</v>
      </c>
      <c r="C5769" s="12" t="s">
        <v>10245</v>
      </c>
      <c r="D5769" s="13" t="s">
        <v>4918</v>
      </c>
      <c r="E5769" s="13" t="s">
        <v>4943</v>
      </c>
      <c r="F5769" s="13" t="s">
        <v>10608</v>
      </c>
      <c r="G5769" s="14" t="s">
        <v>4921</v>
      </c>
      <c r="H5769" s="14" t="s">
        <v>4952</v>
      </c>
      <c r="I5769" s="14" t="s">
        <v>4927</v>
      </c>
      <c r="J5769" s="14" t="s">
        <v>4924</v>
      </c>
      <c r="K5769" s="16">
        <v>61.5231</v>
      </c>
    </row>
    <row r="5770" spans="1:11">
      <c r="A5770" s="12" t="s">
        <v>10223</v>
      </c>
      <c r="B5770" s="12" t="s">
        <v>10596</v>
      </c>
      <c r="C5770" s="12" t="s">
        <v>10245</v>
      </c>
      <c r="D5770" s="13" t="s">
        <v>4931</v>
      </c>
      <c r="E5770" s="13" t="s">
        <v>4932</v>
      </c>
      <c r="F5770" s="13" t="s">
        <v>10609</v>
      </c>
      <c r="G5770" s="14" t="s">
        <v>4921</v>
      </c>
      <c r="H5770" s="14" t="s">
        <v>6252</v>
      </c>
      <c r="I5770" s="14" t="s">
        <v>4949</v>
      </c>
      <c r="J5770" s="14" t="s">
        <v>4924</v>
      </c>
      <c r="K5770" s="16">
        <v>61.5231</v>
      </c>
    </row>
    <row r="5771" spans="1:11">
      <c r="A5771" s="12" t="s">
        <v>10223</v>
      </c>
      <c r="B5771" s="12" t="s">
        <v>10596</v>
      </c>
      <c r="C5771" s="12" t="s">
        <v>10245</v>
      </c>
      <c r="D5771" s="13" t="s">
        <v>4934</v>
      </c>
      <c r="E5771" s="13" t="s">
        <v>4998</v>
      </c>
      <c r="F5771" s="13" t="s">
        <v>10610</v>
      </c>
      <c r="G5771" s="14" t="s">
        <v>4921</v>
      </c>
      <c r="H5771" s="14" t="s">
        <v>4952</v>
      </c>
      <c r="I5771" s="14" t="s">
        <v>4927</v>
      </c>
      <c r="J5771" s="14" t="s">
        <v>4936</v>
      </c>
      <c r="K5771" s="16">
        <v>61.5231</v>
      </c>
    </row>
    <row r="5772" spans="1:11">
      <c r="A5772" s="12" t="s">
        <v>10223</v>
      </c>
      <c r="B5772" s="12" t="s">
        <v>10596</v>
      </c>
      <c r="C5772" s="12" t="s">
        <v>10225</v>
      </c>
      <c r="D5772" s="13" t="s">
        <v>4918</v>
      </c>
      <c r="E5772" s="13" t="s">
        <v>4919</v>
      </c>
      <c r="F5772" s="13" t="s">
        <v>10413</v>
      </c>
      <c r="G5772" s="14" t="s">
        <v>4921</v>
      </c>
      <c r="H5772" s="14" t="s">
        <v>8612</v>
      </c>
      <c r="I5772" s="14" t="s">
        <v>5065</v>
      </c>
      <c r="J5772" s="14" t="s">
        <v>4956</v>
      </c>
      <c r="K5772" s="16">
        <v>25.6232</v>
      </c>
    </row>
    <row r="5773" spans="1:11">
      <c r="A5773" s="12" t="s">
        <v>10223</v>
      </c>
      <c r="B5773" s="12" t="s">
        <v>10596</v>
      </c>
      <c r="C5773" s="12" t="s">
        <v>10225</v>
      </c>
      <c r="D5773" s="13" t="s">
        <v>4918</v>
      </c>
      <c r="E5773" s="13" t="s">
        <v>4919</v>
      </c>
      <c r="F5773" s="13" t="s">
        <v>10381</v>
      </c>
      <c r="G5773" s="14" t="s">
        <v>4921</v>
      </c>
      <c r="H5773" s="14" t="s">
        <v>5110</v>
      </c>
      <c r="I5773" s="14" t="s">
        <v>4949</v>
      </c>
      <c r="J5773" s="14" t="s">
        <v>4924</v>
      </c>
      <c r="K5773" s="16">
        <v>25.6232</v>
      </c>
    </row>
    <row r="5774" spans="1:11">
      <c r="A5774" s="12" t="s">
        <v>10223</v>
      </c>
      <c r="B5774" s="12" t="s">
        <v>10596</v>
      </c>
      <c r="C5774" s="12" t="s">
        <v>10225</v>
      </c>
      <c r="D5774" s="13" t="s">
        <v>4931</v>
      </c>
      <c r="E5774" s="13" t="s">
        <v>4932</v>
      </c>
      <c r="F5774" s="13" t="s">
        <v>10611</v>
      </c>
      <c r="G5774" s="14" t="s">
        <v>4921</v>
      </c>
      <c r="H5774" s="14" t="s">
        <v>4952</v>
      </c>
      <c r="I5774" s="14" t="s">
        <v>4927</v>
      </c>
      <c r="J5774" s="14" t="s">
        <v>4924</v>
      </c>
      <c r="K5774" s="16">
        <v>25.6232</v>
      </c>
    </row>
    <row r="5775" spans="1:11">
      <c r="A5775" s="12" t="s">
        <v>10223</v>
      </c>
      <c r="B5775" s="12" t="s">
        <v>10596</v>
      </c>
      <c r="C5775" s="12" t="s">
        <v>10225</v>
      </c>
      <c r="D5775" s="13" t="s">
        <v>4934</v>
      </c>
      <c r="E5775" s="13" t="s">
        <v>4998</v>
      </c>
      <c r="F5775" s="13" t="s">
        <v>5047</v>
      </c>
      <c r="G5775" s="14" t="s">
        <v>4921</v>
      </c>
      <c r="H5775" s="14" t="s">
        <v>4952</v>
      </c>
      <c r="I5775" s="14" t="s">
        <v>4927</v>
      </c>
      <c r="J5775" s="14" t="s">
        <v>4936</v>
      </c>
      <c r="K5775" s="16">
        <v>25.6232</v>
      </c>
    </row>
    <row r="5776" spans="1:11">
      <c r="A5776" s="12" t="s">
        <v>10223</v>
      </c>
      <c r="B5776" s="12" t="s">
        <v>10596</v>
      </c>
      <c r="C5776" s="12" t="s">
        <v>10225</v>
      </c>
      <c r="D5776" s="13" t="s">
        <v>4940</v>
      </c>
      <c r="E5776" s="13" t="s">
        <v>4941</v>
      </c>
      <c r="F5776" s="13" t="s">
        <v>10612</v>
      </c>
      <c r="G5776" s="14" t="s">
        <v>5004</v>
      </c>
      <c r="H5776" s="14" t="s">
        <v>10613</v>
      </c>
      <c r="I5776" s="14" t="s">
        <v>6471</v>
      </c>
      <c r="J5776" s="14" t="s">
        <v>4936</v>
      </c>
      <c r="K5776" s="16">
        <v>25.6232</v>
      </c>
    </row>
    <row r="5777" spans="1:11">
      <c r="A5777" s="12" t="s">
        <v>10223</v>
      </c>
      <c r="B5777" s="12" t="s">
        <v>10596</v>
      </c>
      <c r="C5777" s="12" t="s">
        <v>10256</v>
      </c>
      <c r="D5777" s="13" t="s">
        <v>4918</v>
      </c>
      <c r="E5777" s="13" t="s">
        <v>4919</v>
      </c>
      <c r="F5777" s="13" t="s">
        <v>5424</v>
      </c>
      <c r="G5777" s="14" t="s">
        <v>4921</v>
      </c>
      <c r="H5777" s="14" t="s">
        <v>10614</v>
      </c>
      <c r="I5777" s="14" t="s">
        <v>4949</v>
      </c>
      <c r="J5777" s="14" t="s">
        <v>4924</v>
      </c>
      <c r="K5777" s="16">
        <v>437.0448</v>
      </c>
    </row>
    <row r="5778" spans="1:11">
      <c r="A5778" s="12" t="s">
        <v>10223</v>
      </c>
      <c r="B5778" s="12" t="s">
        <v>10596</v>
      </c>
      <c r="C5778" s="12" t="s">
        <v>10256</v>
      </c>
      <c r="D5778" s="13" t="s">
        <v>4918</v>
      </c>
      <c r="E5778" s="13" t="s">
        <v>4919</v>
      </c>
      <c r="F5778" s="13" t="s">
        <v>10615</v>
      </c>
      <c r="G5778" s="14" t="s">
        <v>4921</v>
      </c>
      <c r="H5778" s="14" t="s">
        <v>5007</v>
      </c>
      <c r="I5778" s="14" t="s">
        <v>4949</v>
      </c>
      <c r="J5778" s="14" t="s">
        <v>4924</v>
      </c>
      <c r="K5778" s="16">
        <v>437.0448</v>
      </c>
    </row>
    <row r="5779" spans="1:11">
      <c r="A5779" s="12" t="s">
        <v>10223</v>
      </c>
      <c r="B5779" s="12" t="s">
        <v>10596</v>
      </c>
      <c r="C5779" s="12" t="s">
        <v>10256</v>
      </c>
      <c r="D5779" s="13" t="s">
        <v>4918</v>
      </c>
      <c r="E5779" s="13" t="s">
        <v>4919</v>
      </c>
      <c r="F5779" s="13" t="s">
        <v>10616</v>
      </c>
      <c r="G5779" s="14" t="s">
        <v>4921</v>
      </c>
      <c r="H5779" s="14" t="s">
        <v>5007</v>
      </c>
      <c r="I5779" s="14" t="s">
        <v>4949</v>
      </c>
      <c r="J5779" s="14" t="s">
        <v>4924</v>
      </c>
      <c r="K5779" s="16">
        <v>437.0448</v>
      </c>
    </row>
    <row r="5780" spans="1:11">
      <c r="A5780" s="12" t="s">
        <v>10223</v>
      </c>
      <c r="B5780" s="12" t="s">
        <v>10596</v>
      </c>
      <c r="C5780" s="12" t="s">
        <v>10256</v>
      </c>
      <c r="D5780" s="13" t="s">
        <v>4931</v>
      </c>
      <c r="E5780" s="13" t="s">
        <v>4932</v>
      </c>
      <c r="F5780" s="13" t="s">
        <v>5747</v>
      </c>
      <c r="G5780" s="14" t="s">
        <v>4921</v>
      </c>
      <c r="H5780" s="14" t="s">
        <v>10614</v>
      </c>
      <c r="I5780" s="14" t="s">
        <v>4949</v>
      </c>
      <c r="J5780" s="14" t="s">
        <v>4924</v>
      </c>
      <c r="K5780" s="16">
        <v>437.0448</v>
      </c>
    </row>
    <row r="5781" spans="1:11">
      <c r="A5781" s="12" t="s">
        <v>10223</v>
      </c>
      <c r="B5781" s="12" t="s">
        <v>10596</v>
      </c>
      <c r="C5781" s="12" t="s">
        <v>10256</v>
      </c>
      <c r="D5781" s="13" t="s">
        <v>4934</v>
      </c>
      <c r="E5781" s="13" t="s">
        <v>4998</v>
      </c>
      <c r="F5781" s="13" t="s">
        <v>4999</v>
      </c>
      <c r="G5781" s="14" t="s">
        <v>4921</v>
      </c>
      <c r="H5781" s="14" t="s">
        <v>4926</v>
      </c>
      <c r="I5781" s="14" t="s">
        <v>4927</v>
      </c>
      <c r="J5781" s="14" t="s">
        <v>4936</v>
      </c>
      <c r="K5781" s="16">
        <v>437.0448</v>
      </c>
    </row>
    <row r="5782" spans="1:11">
      <c r="A5782" s="12" t="s">
        <v>10223</v>
      </c>
      <c r="B5782" s="12" t="s">
        <v>10596</v>
      </c>
      <c r="C5782" s="12" t="s">
        <v>10262</v>
      </c>
      <c r="D5782" s="13" t="s">
        <v>4918</v>
      </c>
      <c r="E5782" s="13" t="s">
        <v>4919</v>
      </c>
      <c r="F5782" s="13" t="s">
        <v>5424</v>
      </c>
      <c r="G5782" s="14" t="s">
        <v>4921</v>
      </c>
      <c r="H5782" s="14" t="s">
        <v>10614</v>
      </c>
      <c r="I5782" s="14" t="s">
        <v>5065</v>
      </c>
      <c r="J5782" s="14" t="s">
        <v>4924</v>
      </c>
      <c r="K5782" s="16">
        <v>135.9098</v>
      </c>
    </row>
    <row r="5783" spans="1:11">
      <c r="A5783" s="12" t="s">
        <v>10223</v>
      </c>
      <c r="B5783" s="12" t="s">
        <v>10596</v>
      </c>
      <c r="C5783" s="12" t="s">
        <v>10262</v>
      </c>
      <c r="D5783" s="13" t="s">
        <v>4918</v>
      </c>
      <c r="E5783" s="13" t="s">
        <v>4919</v>
      </c>
      <c r="F5783" s="13" t="s">
        <v>10615</v>
      </c>
      <c r="G5783" s="14" t="s">
        <v>4921</v>
      </c>
      <c r="H5783" s="14" t="s">
        <v>5007</v>
      </c>
      <c r="I5783" s="14" t="s">
        <v>4949</v>
      </c>
      <c r="J5783" s="14" t="s">
        <v>4924</v>
      </c>
      <c r="K5783" s="16">
        <v>135.9098</v>
      </c>
    </row>
    <row r="5784" spans="1:11">
      <c r="A5784" s="12" t="s">
        <v>10223</v>
      </c>
      <c r="B5784" s="12" t="s">
        <v>10596</v>
      </c>
      <c r="C5784" s="12" t="s">
        <v>10262</v>
      </c>
      <c r="D5784" s="13" t="s">
        <v>4918</v>
      </c>
      <c r="E5784" s="13" t="s">
        <v>4919</v>
      </c>
      <c r="F5784" s="13" t="s">
        <v>10616</v>
      </c>
      <c r="G5784" s="14" t="s">
        <v>4921</v>
      </c>
      <c r="H5784" s="14" t="s">
        <v>5007</v>
      </c>
      <c r="I5784" s="14" t="s">
        <v>4949</v>
      </c>
      <c r="J5784" s="14" t="s">
        <v>4924</v>
      </c>
      <c r="K5784" s="16">
        <v>135.9098</v>
      </c>
    </row>
    <row r="5785" spans="1:11">
      <c r="A5785" s="12" t="s">
        <v>10223</v>
      </c>
      <c r="B5785" s="12" t="s">
        <v>10596</v>
      </c>
      <c r="C5785" s="12" t="s">
        <v>10262</v>
      </c>
      <c r="D5785" s="13" t="s">
        <v>4931</v>
      </c>
      <c r="E5785" s="13" t="s">
        <v>4932</v>
      </c>
      <c r="F5785" s="13" t="s">
        <v>5747</v>
      </c>
      <c r="G5785" s="14" t="s">
        <v>4921</v>
      </c>
      <c r="H5785" s="14" t="s">
        <v>10614</v>
      </c>
      <c r="I5785" s="14" t="s">
        <v>5065</v>
      </c>
      <c r="J5785" s="14" t="s">
        <v>4924</v>
      </c>
      <c r="K5785" s="16">
        <v>135.9098</v>
      </c>
    </row>
    <row r="5786" spans="1:11">
      <c r="A5786" s="12" t="s">
        <v>10223</v>
      </c>
      <c r="B5786" s="12" t="s">
        <v>10596</v>
      </c>
      <c r="C5786" s="12" t="s">
        <v>10262</v>
      </c>
      <c r="D5786" s="13" t="s">
        <v>4934</v>
      </c>
      <c r="E5786" s="13" t="s">
        <v>4998</v>
      </c>
      <c r="F5786" s="13" t="s">
        <v>4999</v>
      </c>
      <c r="G5786" s="14" t="s">
        <v>4921</v>
      </c>
      <c r="H5786" s="14" t="s">
        <v>4926</v>
      </c>
      <c r="I5786" s="14" t="s">
        <v>4927</v>
      </c>
      <c r="J5786" s="14" t="s">
        <v>4936</v>
      </c>
      <c r="K5786" s="16">
        <v>135.9098</v>
      </c>
    </row>
    <row r="5787" spans="1:11">
      <c r="A5787" s="12" t="s">
        <v>10223</v>
      </c>
      <c r="B5787" s="12" t="s">
        <v>10596</v>
      </c>
      <c r="C5787" s="12" t="s">
        <v>10267</v>
      </c>
      <c r="D5787" s="13" t="s">
        <v>4918</v>
      </c>
      <c r="E5787" s="13" t="s">
        <v>4919</v>
      </c>
      <c r="F5787" s="13" t="s">
        <v>10617</v>
      </c>
      <c r="G5787" s="14" t="s">
        <v>4921</v>
      </c>
      <c r="H5787" s="14" t="s">
        <v>10618</v>
      </c>
      <c r="I5787" s="14" t="s">
        <v>5065</v>
      </c>
      <c r="J5787" s="14" t="s">
        <v>4956</v>
      </c>
      <c r="K5787" s="16">
        <v>20.12</v>
      </c>
    </row>
    <row r="5788" spans="1:11">
      <c r="A5788" s="12" t="s">
        <v>10223</v>
      </c>
      <c r="B5788" s="12" t="s">
        <v>10596</v>
      </c>
      <c r="C5788" s="12" t="s">
        <v>10267</v>
      </c>
      <c r="D5788" s="13" t="s">
        <v>4918</v>
      </c>
      <c r="E5788" s="13" t="s">
        <v>4919</v>
      </c>
      <c r="F5788" s="13" t="s">
        <v>10619</v>
      </c>
      <c r="G5788" s="14" t="s">
        <v>4921</v>
      </c>
      <c r="H5788" s="14" t="s">
        <v>6252</v>
      </c>
      <c r="I5788" s="14" t="s">
        <v>4949</v>
      </c>
      <c r="J5788" s="14" t="s">
        <v>4936</v>
      </c>
      <c r="K5788" s="16">
        <v>20.12</v>
      </c>
    </row>
    <row r="5789" spans="1:11">
      <c r="A5789" s="12" t="s">
        <v>10223</v>
      </c>
      <c r="B5789" s="12" t="s">
        <v>10596</v>
      </c>
      <c r="C5789" s="12" t="s">
        <v>10267</v>
      </c>
      <c r="D5789" s="13" t="s">
        <v>4918</v>
      </c>
      <c r="E5789" s="13" t="s">
        <v>4943</v>
      </c>
      <c r="F5789" s="13" t="s">
        <v>10620</v>
      </c>
      <c r="G5789" s="14" t="s">
        <v>4921</v>
      </c>
      <c r="H5789" s="14" t="s">
        <v>10618</v>
      </c>
      <c r="I5789" s="14" t="s">
        <v>5065</v>
      </c>
      <c r="J5789" s="14" t="s">
        <v>4924</v>
      </c>
      <c r="K5789" s="16">
        <v>20.12</v>
      </c>
    </row>
    <row r="5790" spans="1:11">
      <c r="A5790" s="12" t="s">
        <v>10223</v>
      </c>
      <c r="B5790" s="12" t="s">
        <v>10596</v>
      </c>
      <c r="C5790" s="12" t="s">
        <v>10267</v>
      </c>
      <c r="D5790" s="13" t="s">
        <v>4931</v>
      </c>
      <c r="E5790" s="13" t="s">
        <v>4932</v>
      </c>
      <c r="F5790" s="13" t="s">
        <v>10621</v>
      </c>
      <c r="G5790" s="14" t="s">
        <v>4921</v>
      </c>
      <c r="H5790" s="14" t="s">
        <v>10618</v>
      </c>
      <c r="I5790" s="14" t="s">
        <v>5065</v>
      </c>
      <c r="J5790" s="14" t="s">
        <v>4924</v>
      </c>
      <c r="K5790" s="16">
        <v>20.12</v>
      </c>
    </row>
    <row r="5791" spans="1:11">
      <c r="A5791" s="12" t="s">
        <v>10223</v>
      </c>
      <c r="B5791" s="12" t="s">
        <v>10596</v>
      </c>
      <c r="C5791" s="12" t="s">
        <v>10267</v>
      </c>
      <c r="D5791" s="13" t="s">
        <v>4934</v>
      </c>
      <c r="E5791" s="13" t="s">
        <v>4998</v>
      </c>
      <c r="F5791" s="13" t="s">
        <v>5047</v>
      </c>
      <c r="G5791" s="14" t="s">
        <v>4921</v>
      </c>
      <c r="H5791" s="14" t="s">
        <v>4952</v>
      </c>
      <c r="I5791" s="14" t="s">
        <v>4927</v>
      </c>
      <c r="J5791" s="14" t="s">
        <v>4936</v>
      </c>
      <c r="K5791" s="16">
        <v>20.12</v>
      </c>
    </row>
    <row r="5792" spans="1:11">
      <c r="A5792" s="12" t="s">
        <v>10223</v>
      </c>
      <c r="B5792" s="12" t="s">
        <v>10596</v>
      </c>
      <c r="C5792" s="12" t="s">
        <v>10273</v>
      </c>
      <c r="D5792" s="13" t="s">
        <v>4918</v>
      </c>
      <c r="E5792" s="13" t="s">
        <v>4919</v>
      </c>
      <c r="F5792" s="13" t="s">
        <v>10622</v>
      </c>
      <c r="G5792" s="14" t="s">
        <v>4921</v>
      </c>
      <c r="H5792" s="14" t="s">
        <v>5272</v>
      </c>
      <c r="I5792" s="14" t="s">
        <v>5065</v>
      </c>
      <c r="J5792" s="14" t="s">
        <v>4924</v>
      </c>
      <c r="K5792" s="16">
        <v>15.758</v>
      </c>
    </row>
    <row r="5793" spans="1:11">
      <c r="A5793" s="12" t="s">
        <v>10223</v>
      </c>
      <c r="B5793" s="12" t="s">
        <v>10596</v>
      </c>
      <c r="C5793" s="12" t="s">
        <v>10273</v>
      </c>
      <c r="D5793" s="13" t="s">
        <v>4918</v>
      </c>
      <c r="E5793" s="13" t="s">
        <v>4943</v>
      </c>
      <c r="F5793" s="13" t="s">
        <v>10623</v>
      </c>
      <c r="G5793" s="14" t="s">
        <v>4921</v>
      </c>
      <c r="H5793" s="14" t="s">
        <v>4952</v>
      </c>
      <c r="I5793" s="14" t="s">
        <v>4927</v>
      </c>
      <c r="J5793" s="14" t="s">
        <v>4956</v>
      </c>
      <c r="K5793" s="16">
        <v>15.758</v>
      </c>
    </row>
    <row r="5794" spans="1:11">
      <c r="A5794" s="12" t="s">
        <v>10223</v>
      </c>
      <c r="B5794" s="12" t="s">
        <v>10596</v>
      </c>
      <c r="C5794" s="12" t="s">
        <v>10273</v>
      </c>
      <c r="D5794" s="13" t="s">
        <v>4931</v>
      </c>
      <c r="E5794" s="13" t="s">
        <v>4932</v>
      </c>
      <c r="F5794" s="13" t="s">
        <v>10624</v>
      </c>
      <c r="G5794" s="14" t="s">
        <v>4921</v>
      </c>
      <c r="H5794" s="14" t="s">
        <v>4952</v>
      </c>
      <c r="I5794" s="14" t="s">
        <v>4927</v>
      </c>
      <c r="J5794" s="14" t="s">
        <v>4924</v>
      </c>
      <c r="K5794" s="16">
        <v>15.758</v>
      </c>
    </row>
    <row r="5795" spans="1:11">
      <c r="A5795" s="12" t="s">
        <v>10223</v>
      </c>
      <c r="B5795" s="12" t="s">
        <v>10596</v>
      </c>
      <c r="C5795" s="12" t="s">
        <v>10273</v>
      </c>
      <c r="D5795" s="13" t="s">
        <v>4931</v>
      </c>
      <c r="E5795" s="13" t="s">
        <v>5083</v>
      </c>
      <c r="F5795" s="13" t="s">
        <v>10625</v>
      </c>
      <c r="G5795" s="14" t="s">
        <v>4921</v>
      </c>
      <c r="H5795" s="14" t="s">
        <v>4926</v>
      </c>
      <c r="I5795" s="14" t="s">
        <v>4927</v>
      </c>
      <c r="J5795" s="14" t="s">
        <v>4936</v>
      </c>
      <c r="K5795" s="16">
        <v>15.758</v>
      </c>
    </row>
    <row r="5796" spans="1:11">
      <c r="A5796" s="12" t="s">
        <v>10223</v>
      </c>
      <c r="B5796" s="12" t="s">
        <v>10596</v>
      </c>
      <c r="C5796" s="12" t="s">
        <v>10273</v>
      </c>
      <c r="D5796" s="13" t="s">
        <v>4934</v>
      </c>
      <c r="E5796" s="13" t="s">
        <v>4998</v>
      </c>
      <c r="F5796" s="13" t="s">
        <v>5637</v>
      </c>
      <c r="G5796" s="14" t="s">
        <v>4921</v>
      </c>
      <c r="H5796" s="14" t="s">
        <v>4952</v>
      </c>
      <c r="I5796" s="14" t="s">
        <v>4927</v>
      </c>
      <c r="J5796" s="14" t="s">
        <v>4936</v>
      </c>
      <c r="K5796" s="16">
        <v>15.758</v>
      </c>
    </row>
    <row r="5797" spans="1:11">
      <c r="A5797" s="12" t="s">
        <v>10223</v>
      </c>
      <c r="B5797" s="12" t="s">
        <v>10596</v>
      </c>
      <c r="C5797" s="12" t="s">
        <v>10279</v>
      </c>
      <c r="D5797" s="13" t="s">
        <v>4918</v>
      </c>
      <c r="E5797" s="13" t="s">
        <v>4919</v>
      </c>
      <c r="F5797" s="13" t="s">
        <v>10626</v>
      </c>
      <c r="G5797" s="14" t="s">
        <v>4921</v>
      </c>
      <c r="H5797" s="14" t="s">
        <v>5064</v>
      </c>
      <c r="I5797" s="14" t="s">
        <v>5065</v>
      </c>
      <c r="J5797" s="14" t="s">
        <v>4924</v>
      </c>
      <c r="K5797" s="16">
        <v>0.7</v>
      </c>
    </row>
    <row r="5798" spans="1:11">
      <c r="A5798" s="12" t="s">
        <v>10223</v>
      </c>
      <c r="B5798" s="12" t="s">
        <v>10596</v>
      </c>
      <c r="C5798" s="12" t="s">
        <v>10279</v>
      </c>
      <c r="D5798" s="13" t="s">
        <v>4918</v>
      </c>
      <c r="E5798" s="13" t="s">
        <v>4943</v>
      </c>
      <c r="F5798" s="13" t="s">
        <v>10627</v>
      </c>
      <c r="G5798" s="14" t="s">
        <v>4921</v>
      </c>
      <c r="H5798" s="14" t="s">
        <v>4952</v>
      </c>
      <c r="I5798" s="14" t="s">
        <v>4927</v>
      </c>
      <c r="J5798" s="14" t="s">
        <v>4924</v>
      </c>
      <c r="K5798" s="16">
        <v>0.7</v>
      </c>
    </row>
    <row r="5799" spans="1:11">
      <c r="A5799" s="12" t="s">
        <v>10223</v>
      </c>
      <c r="B5799" s="12" t="s">
        <v>10596</v>
      </c>
      <c r="C5799" s="12" t="s">
        <v>10279</v>
      </c>
      <c r="D5799" s="13" t="s">
        <v>4931</v>
      </c>
      <c r="E5799" s="13" t="s">
        <v>4932</v>
      </c>
      <c r="F5799" s="13" t="s">
        <v>5747</v>
      </c>
      <c r="G5799" s="14" t="s">
        <v>4921</v>
      </c>
      <c r="H5799" s="14" t="s">
        <v>5064</v>
      </c>
      <c r="I5799" s="14" t="s">
        <v>5065</v>
      </c>
      <c r="J5799" s="14" t="s">
        <v>4924</v>
      </c>
      <c r="K5799" s="16">
        <v>0.7</v>
      </c>
    </row>
    <row r="5800" spans="1:11">
      <c r="A5800" s="12" t="s">
        <v>10223</v>
      </c>
      <c r="B5800" s="12" t="s">
        <v>10596</v>
      </c>
      <c r="C5800" s="12" t="s">
        <v>10279</v>
      </c>
      <c r="D5800" s="13" t="s">
        <v>4934</v>
      </c>
      <c r="E5800" s="13" t="s">
        <v>4998</v>
      </c>
      <c r="F5800" s="13" t="s">
        <v>4999</v>
      </c>
      <c r="G5800" s="14" t="s">
        <v>4921</v>
      </c>
      <c r="H5800" s="14" t="s">
        <v>4952</v>
      </c>
      <c r="I5800" s="14" t="s">
        <v>4927</v>
      </c>
      <c r="J5800" s="14" t="s">
        <v>4936</v>
      </c>
      <c r="K5800" s="16">
        <v>0.7</v>
      </c>
    </row>
    <row r="5801" spans="1:11">
      <c r="A5801" s="12" t="s">
        <v>10223</v>
      </c>
      <c r="B5801" s="12" t="s">
        <v>10596</v>
      </c>
      <c r="C5801" s="12" t="s">
        <v>10279</v>
      </c>
      <c r="D5801" s="13" t="s">
        <v>4940</v>
      </c>
      <c r="E5801" s="13" t="s">
        <v>4941</v>
      </c>
      <c r="F5801" s="13" t="s">
        <v>10628</v>
      </c>
      <c r="G5801" s="14" t="s">
        <v>5004</v>
      </c>
      <c r="H5801" s="14" t="s">
        <v>7449</v>
      </c>
      <c r="I5801" s="14" t="s">
        <v>6471</v>
      </c>
      <c r="J5801" s="14" t="s">
        <v>4924</v>
      </c>
      <c r="K5801" s="16">
        <v>0.7</v>
      </c>
    </row>
    <row r="5802" spans="1:11">
      <c r="A5802" s="12" t="s">
        <v>10223</v>
      </c>
      <c r="B5802" s="12" t="s">
        <v>10596</v>
      </c>
      <c r="C5802" s="12" t="s">
        <v>10284</v>
      </c>
      <c r="D5802" s="13" t="s">
        <v>4918</v>
      </c>
      <c r="E5802" s="13" t="s">
        <v>4919</v>
      </c>
      <c r="F5802" s="13" t="s">
        <v>10629</v>
      </c>
      <c r="G5802" s="14" t="s">
        <v>4921</v>
      </c>
      <c r="H5802" s="14" t="s">
        <v>10630</v>
      </c>
      <c r="I5802" s="14" t="s">
        <v>5065</v>
      </c>
      <c r="J5802" s="14" t="s">
        <v>4924</v>
      </c>
      <c r="K5802" s="16">
        <v>40.08</v>
      </c>
    </row>
    <row r="5803" spans="1:11">
      <c r="A5803" s="12" t="s">
        <v>10223</v>
      </c>
      <c r="B5803" s="12" t="s">
        <v>10596</v>
      </c>
      <c r="C5803" s="12" t="s">
        <v>10284</v>
      </c>
      <c r="D5803" s="13" t="s">
        <v>4918</v>
      </c>
      <c r="E5803" s="13" t="s">
        <v>4919</v>
      </c>
      <c r="F5803" s="13" t="s">
        <v>10631</v>
      </c>
      <c r="G5803" s="14" t="s">
        <v>4921</v>
      </c>
      <c r="H5803" s="14" t="s">
        <v>5110</v>
      </c>
      <c r="I5803" s="14" t="s">
        <v>4949</v>
      </c>
      <c r="J5803" s="14" t="s">
        <v>4924</v>
      </c>
      <c r="K5803" s="16">
        <v>40.08</v>
      </c>
    </row>
    <row r="5804" spans="1:11">
      <c r="A5804" s="12" t="s">
        <v>10223</v>
      </c>
      <c r="B5804" s="12" t="s">
        <v>10596</v>
      </c>
      <c r="C5804" s="12" t="s">
        <v>10284</v>
      </c>
      <c r="D5804" s="13" t="s">
        <v>4918</v>
      </c>
      <c r="E5804" s="13" t="s">
        <v>4919</v>
      </c>
      <c r="F5804" s="13" t="s">
        <v>10632</v>
      </c>
      <c r="G5804" s="14" t="s">
        <v>4921</v>
      </c>
      <c r="H5804" s="14" t="s">
        <v>5007</v>
      </c>
      <c r="I5804" s="14" t="s">
        <v>4949</v>
      </c>
      <c r="J5804" s="14" t="s">
        <v>4924</v>
      </c>
      <c r="K5804" s="16">
        <v>40.08</v>
      </c>
    </row>
    <row r="5805" spans="1:11">
      <c r="A5805" s="12" t="s">
        <v>10223</v>
      </c>
      <c r="B5805" s="12" t="s">
        <v>10596</v>
      </c>
      <c r="C5805" s="12" t="s">
        <v>10284</v>
      </c>
      <c r="D5805" s="13" t="s">
        <v>4931</v>
      </c>
      <c r="E5805" s="13" t="s">
        <v>4932</v>
      </c>
      <c r="F5805" s="13" t="s">
        <v>5747</v>
      </c>
      <c r="G5805" s="14" t="s">
        <v>4921</v>
      </c>
      <c r="H5805" s="14" t="s">
        <v>10630</v>
      </c>
      <c r="I5805" s="14" t="s">
        <v>5065</v>
      </c>
      <c r="J5805" s="14" t="s">
        <v>4924</v>
      </c>
      <c r="K5805" s="16">
        <v>40.08</v>
      </c>
    </row>
    <row r="5806" spans="1:11">
      <c r="A5806" s="12" t="s">
        <v>10223</v>
      </c>
      <c r="B5806" s="12" t="s">
        <v>10596</v>
      </c>
      <c r="C5806" s="12" t="s">
        <v>10284</v>
      </c>
      <c r="D5806" s="13" t="s">
        <v>4934</v>
      </c>
      <c r="E5806" s="13" t="s">
        <v>4998</v>
      </c>
      <c r="F5806" s="13" t="s">
        <v>4999</v>
      </c>
      <c r="G5806" s="14" t="s">
        <v>4921</v>
      </c>
      <c r="H5806" s="14" t="s">
        <v>4952</v>
      </c>
      <c r="I5806" s="14" t="s">
        <v>4927</v>
      </c>
      <c r="J5806" s="14" t="s">
        <v>4936</v>
      </c>
      <c r="K5806" s="16">
        <v>40.08</v>
      </c>
    </row>
    <row r="5807" spans="1:11">
      <c r="A5807" s="12" t="s">
        <v>10223</v>
      </c>
      <c r="B5807" s="12" t="s">
        <v>10596</v>
      </c>
      <c r="C5807" s="12" t="s">
        <v>10290</v>
      </c>
      <c r="D5807" s="13" t="s">
        <v>4918</v>
      </c>
      <c r="E5807" s="13" t="s">
        <v>4919</v>
      </c>
      <c r="F5807" s="13" t="s">
        <v>5999</v>
      </c>
      <c r="G5807" s="14" t="s">
        <v>4921</v>
      </c>
      <c r="H5807" s="14" t="s">
        <v>4956</v>
      </c>
      <c r="I5807" s="14" t="s">
        <v>5065</v>
      </c>
      <c r="J5807" s="14" t="s">
        <v>4924</v>
      </c>
      <c r="K5807" s="16">
        <v>5.52</v>
      </c>
    </row>
    <row r="5808" spans="1:11">
      <c r="A5808" s="12" t="s">
        <v>10223</v>
      </c>
      <c r="B5808" s="12" t="s">
        <v>10596</v>
      </c>
      <c r="C5808" s="12" t="s">
        <v>10290</v>
      </c>
      <c r="D5808" s="13" t="s">
        <v>4918</v>
      </c>
      <c r="E5808" s="13" t="s">
        <v>4943</v>
      </c>
      <c r="F5808" s="13" t="s">
        <v>10633</v>
      </c>
      <c r="G5808" s="14" t="s">
        <v>4921</v>
      </c>
      <c r="H5808" s="14" t="s">
        <v>4952</v>
      </c>
      <c r="I5808" s="14" t="s">
        <v>4927</v>
      </c>
      <c r="J5808" s="14" t="s">
        <v>4924</v>
      </c>
      <c r="K5808" s="16">
        <v>5.52</v>
      </c>
    </row>
    <row r="5809" spans="1:11">
      <c r="A5809" s="12" t="s">
        <v>10223</v>
      </c>
      <c r="B5809" s="12" t="s">
        <v>10596</v>
      </c>
      <c r="C5809" s="12" t="s">
        <v>10290</v>
      </c>
      <c r="D5809" s="13" t="s">
        <v>4931</v>
      </c>
      <c r="E5809" s="13" t="s">
        <v>4932</v>
      </c>
      <c r="F5809" s="13" t="s">
        <v>10634</v>
      </c>
      <c r="G5809" s="14" t="s">
        <v>4921</v>
      </c>
      <c r="H5809" s="14" t="s">
        <v>5110</v>
      </c>
      <c r="I5809" s="14" t="s">
        <v>4949</v>
      </c>
      <c r="J5809" s="14" t="s">
        <v>4924</v>
      </c>
      <c r="K5809" s="16">
        <v>5.52</v>
      </c>
    </row>
    <row r="5810" spans="1:11">
      <c r="A5810" s="12" t="s">
        <v>10223</v>
      </c>
      <c r="B5810" s="12" t="s">
        <v>10596</v>
      </c>
      <c r="C5810" s="12" t="s">
        <v>10290</v>
      </c>
      <c r="D5810" s="13" t="s">
        <v>4931</v>
      </c>
      <c r="E5810" s="13" t="s">
        <v>4932</v>
      </c>
      <c r="F5810" s="13" t="s">
        <v>10635</v>
      </c>
      <c r="G5810" s="14" t="s">
        <v>4921</v>
      </c>
      <c r="H5810" s="14" t="s">
        <v>5007</v>
      </c>
      <c r="I5810" s="14" t="s">
        <v>4949</v>
      </c>
      <c r="J5810" s="14" t="s">
        <v>4924</v>
      </c>
      <c r="K5810" s="16">
        <v>5.52</v>
      </c>
    </row>
    <row r="5811" spans="1:11">
      <c r="A5811" s="12" t="s">
        <v>10223</v>
      </c>
      <c r="B5811" s="12" t="s">
        <v>10596</v>
      </c>
      <c r="C5811" s="12" t="s">
        <v>10290</v>
      </c>
      <c r="D5811" s="13" t="s">
        <v>4934</v>
      </c>
      <c r="E5811" s="13" t="s">
        <v>4998</v>
      </c>
      <c r="F5811" s="13" t="s">
        <v>4999</v>
      </c>
      <c r="G5811" s="14" t="s">
        <v>4921</v>
      </c>
      <c r="H5811" s="14" t="s">
        <v>4952</v>
      </c>
      <c r="I5811" s="14" t="s">
        <v>4927</v>
      </c>
      <c r="J5811" s="14" t="s">
        <v>4936</v>
      </c>
      <c r="K5811" s="16">
        <v>5.52</v>
      </c>
    </row>
    <row r="5812" spans="1:11">
      <c r="A5812" s="12" t="s">
        <v>10223</v>
      </c>
      <c r="B5812" s="12" t="s">
        <v>10596</v>
      </c>
      <c r="C5812" s="12" t="s">
        <v>10295</v>
      </c>
      <c r="D5812" s="13" t="s">
        <v>4918</v>
      </c>
      <c r="E5812" s="13" t="s">
        <v>4919</v>
      </c>
      <c r="F5812" s="13" t="s">
        <v>5999</v>
      </c>
      <c r="G5812" s="14" t="s">
        <v>4921</v>
      </c>
      <c r="H5812" s="14" t="s">
        <v>6768</v>
      </c>
      <c r="I5812" s="14" t="s">
        <v>5065</v>
      </c>
      <c r="J5812" s="14" t="s">
        <v>4924</v>
      </c>
      <c r="K5812" s="16">
        <v>13.98</v>
      </c>
    </row>
    <row r="5813" spans="1:11">
      <c r="A5813" s="12" t="s">
        <v>10223</v>
      </c>
      <c r="B5813" s="12" t="s">
        <v>10596</v>
      </c>
      <c r="C5813" s="12" t="s">
        <v>10295</v>
      </c>
      <c r="D5813" s="13" t="s">
        <v>4918</v>
      </c>
      <c r="E5813" s="13" t="s">
        <v>4919</v>
      </c>
      <c r="F5813" s="13" t="s">
        <v>10636</v>
      </c>
      <c r="G5813" s="14" t="s">
        <v>4921</v>
      </c>
      <c r="H5813" s="14" t="s">
        <v>6252</v>
      </c>
      <c r="I5813" s="14" t="s">
        <v>4949</v>
      </c>
      <c r="J5813" s="14" t="s">
        <v>4924</v>
      </c>
      <c r="K5813" s="16">
        <v>13.98</v>
      </c>
    </row>
    <row r="5814" spans="1:11">
      <c r="A5814" s="12" t="s">
        <v>10223</v>
      </c>
      <c r="B5814" s="12" t="s">
        <v>10596</v>
      </c>
      <c r="C5814" s="12" t="s">
        <v>10295</v>
      </c>
      <c r="D5814" s="13" t="s">
        <v>4918</v>
      </c>
      <c r="E5814" s="13" t="s">
        <v>4943</v>
      </c>
      <c r="F5814" s="13" t="s">
        <v>6465</v>
      </c>
      <c r="G5814" s="14" t="s">
        <v>4921</v>
      </c>
      <c r="H5814" s="14" t="s">
        <v>4952</v>
      </c>
      <c r="I5814" s="14" t="s">
        <v>4927</v>
      </c>
      <c r="J5814" s="14" t="s">
        <v>4924</v>
      </c>
      <c r="K5814" s="16">
        <v>13.98</v>
      </c>
    </row>
    <row r="5815" spans="1:11">
      <c r="A5815" s="12" t="s">
        <v>10223</v>
      </c>
      <c r="B5815" s="12" t="s">
        <v>10596</v>
      </c>
      <c r="C5815" s="12" t="s">
        <v>10295</v>
      </c>
      <c r="D5815" s="13" t="s">
        <v>4931</v>
      </c>
      <c r="E5815" s="13" t="s">
        <v>4932</v>
      </c>
      <c r="F5815" s="13" t="s">
        <v>5747</v>
      </c>
      <c r="G5815" s="14" t="s">
        <v>4921</v>
      </c>
      <c r="H5815" s="14" t="s">
        <v>6768</v>
      </c>
      <c r="I5815" s="14" t="s">
        <v>5065</v>
      </c>
      <c r="J5815" s="14" t="s">
        <v>4924</v>
      </c>
      <c r="K5815" s="16">
        <v>13.98</v>
      </c>
    </row>
    <row r="5816" spans="1:11">
      <c r="A5816" s="12" t="s">
        <v>10223</v>
      </c>
      <c r="B5816" s="12" t="s">
        <v>10596</v>
      </c>
      <c r="C5816" s="12" t="s">
        <v>10295</v>
      </c>
      <c r="D5816" s="13" t="s">
        <v>4934</v>
      </c>
      <c r="E5816" s="13" t="s">
        <v>4998</v>
      </c>
      <c r="F5816" s="13" t="s">
        <v>4999</v>
      </c>
      <c r="G5816" s="14" t="s">
        <v>4921</v>
      </c>
      <c r="H5816" s="14" t="s">
        <v>4952</v>
      </c>
      <c r="I5816" s="14" t="s">
        <v>4927</v>
      </c>
      <c r="J5816" s="14" t="s">
        <v>4936</v>
      </c>
      <c r="K5816" s="16">
        <v>13.98</v>
      </c>
    </row>
    <row r="5817" spans="1:11">
      <c r="A5817" s="12" t="s">
        <v>10223</v>
      </c>
      <c r="B5817" s="12" t="s">
        <v>10596</v>
      </c>
      <c r="C5817" s="12" t="s">
        <v>10300</v>
      </c>
      <c r="D5817" s="13" t="s">
        <v>4918</v>
      </c>
      <c r="E5817" s="13" t="s">
        <v>4919</v>
      </c>
      <c r="F5817" s="13" t="s">
        <v>10364</v>
      </c>
      <c r="G5817" s="14" t="s">
        <v>4921</v>
      </c>
      <c r="H5817" s="14" t="s">
        <v>6252</v>
      </c>
      <c r="I5817" s="14" t="s">
        <v>4949</v>
      </c>
      <c r="J5817" s="14" t="s">
        <v>4924</v>
      </c>
      <c r="K5817" s="16">
        <v>33.1</v>
      </c>
    </row>
    <row r="5818" spans="1:11">
      <c r="A5818" s="12" t="s">
        <v>10223</v>
      </c>
      <c r="B5818" s="12" t="s">
        <v>10596</v>
      </c>
      <c r="C5818" s="12" t="s">
        <v>10300</v>
      </c>
      <c r="D5818" s="13" t="s">
        <v>4918</v>
      </c>
      <c r="E5818" s="13" t="s">
        <v>4919</v>
      </c>
      <c r="F5818" s="13" t="s">
        <v>10637</v>
      </c>
      <c r="G5818" s="14" t="s">
        <v>4921</v>
      </c>
      <c r="H5818" s="14" t="s">
        <v>6252</v>
      </c>
      <c r="I5818" s="14" t="s">
        <v>4949</v>
      </c>
      <c r="J5818" s="14" t="s">
        <v>4924</v>
      </c>
      <c r="K5818" s="16">
        <v>33.1</v>
      </c>
    </row>
    <row r="5819" spans="1:11">
      <c r="A5819" s="12" t="s">
        <v>10223</v>
      </c>
      <c r="B5819" s="12" t="s">
        <v>10596</v>
      </c>
      <c r="C5819" s="12" t="s">
        <v>10300</v>
      </c>
      <c r="D5819" s="13" t="s">
        <v>4931</v>
      </c>
      <c r="E5819" s="13" t="s">
        <v>4932</v>
      </c>
      <c r="F5819" s="13" t="s">
        <v>10634</v>
      </c>
      <c r="G5819" s="14" t="s">
        <v>4921</v>
      </c>
      <c r="H5819" s="14" t="s">
        <v>5110</v>
      </c>
      <c r="I5819" s="14" t="s">
        <v>4949</v>
      </c>
      <c r="J5819" s="14" t="s">
        <v>4924</v>
      </c>
      <c r="K5819" s="16">
        <v>33.1</v>
      </c>
    </row>
    <row r="5820" spans="1:11">
      <c r="A5820" s="12" t="s">
        <v>10223</v>
      </c>
      <c r="B5820" s="12" t="s">
        <v>10596</v>
      </c>
      <c r="C5820" s="12" t="s">
        <v>10300</v>
      </c>
      <c r="D5820" s="13" t="s">
        <v>4931</v>
      </c>
      <c r="E5820" s="13" t="s">
        <v>4932</v>
      </c>
      <c r="F5820" s="13" t="s">
        <v>10635</v>
      </c>
      <c r="G5820" s="14" t="s">
        <v>4921</v>
      </c>
      <c r="H5820" s="14" t="s">
        <v>5007</v>
      </c>
      <c r="I5820" s="14" t="s">
        <v>4949</v>
      </c>
      <c r="J5820" s="14" t="s">
        <v>4924</v>
      </c>
      <c r="K5820" s="16">
        <v>33.1</v>
      </c>
    </row>
    <row r="5821" spans="1:11">
      <c r="A5821" s="12" t="s">
        <v>10223</v>
      </c>
      <c r="B5821" s="12" t="s">
        <v>10596</v>
      </c>
      <c r="C5821" s="12" t="s">
        <v>10300</v>
      </c>
      <c r="D5821" s="13" t="s">
        <v>4934</v>
      </c>
      <c r="E5821" s="13" t="s">
        <v>4998</v>
      </c>
      <c r="F5821" s="13" t="s">
        <v>4999</v>
      </c>
      <c r="G5821" s="14" t="s">
        <v>4921</v>
      </c>
      <c r="H5821" s="14" t="s">
        <v>4952</v>
      </c>
      <c r="I5821" s="14" t="s">
        <v>4927</v>
      </c>
      <c r="J5821" s="14" t="s">
        <v>4936</v>
      </c>
      <c r="K5821" s="16">
        <v>33.1</v>
      </c>
    </row>
    <row r="5822" spans="1:11">
      <c r="A5822" s="12" t="s">
        <v>10223</v>
      </c>
      <c r="B5822" s="12" t="s">
        <v>10596</v>
      </c>
      <c r="C5822" s="12" t="s">
        <v>10303</v>
      </c>
      <c r="D5822" s="13" t="s">
        <v>4918</v>
      </c>
      <c r="E5822" s="13" t="s">
        <v>4943</v>
      </c>
      <c r="F5822" s="13" t="s">
        <v>6465</v>
      </c>
      <c r="G5822" s="14" t="s">
        <v>4921</v>
      </c>
      <c r="H5822" s="14" t="s">
        <v>4952</v>
      </c>
      <c r="I5822" s="14" t="s">
        <v>4927</v>
      </c>
      <c r="J5822" s="14" t="s">
        <v>4924</v>
      </c>
      <c r="K5822" s="16">
        <v>9.88</v>
      </c>
    </row>
    <row r="5823" spans="1:11">
      <c r="A5823" s="12" t="s">
        <v>10223</v>
      </c>
      <c r="B5823" s="12" t="s">
        <v>10596</v>
      </c>
      <c r="C5823" s="12" t="s">
        <v>10303</v>
      </c>
      <c r="D5823" s="13" t="s">
        <v>4918</v>
      </c>
      <c r="E5823" s="13" t="s">
        <v>5112</v>
      </c>
      <c r="F5823" s="13" t="s">
        <v>10638</v>
      </c>
      <c r="G5823" s="14" t="s">
        <v>4921</v>
      </c>
      <c r="H5823" s="14" t="s">
        <v>5110</v>
      </c>
      <c r="I5823" s="14" t="s">
        <v>4949</v>
      </c>
      <c r="J5823" s="14" t="s">
        <v>4924</v>
      </c>
      <c r="K5823" s="16">
        <v>9.88</v>
      </c>
    </row>
    <row r="5824" spans="1:11">
      <c r="A5824" s="12" t="s">
        <v>10223</v>
      </c>
      <c r="B5824" s="12" t="s">
        <v>10596</v>
      </c>
      <c r="C5824" s="12" t="s">
        <v>10303</v>
      </c>
      <c r="D5824" s="13" t="s">
        <v>4918</v>
      </c>
      <c r="E5824" s="13" t="s">
        <v>5112</v>
      </c>
      <c r="F5824" s="13" t="s">
        <v>10639</v>
      </c>
      <c r="G5824" s="14" t="s">
        <v>4921</v>
      </c>
      <c r="H5824" s="14" t="s">
        <v>5007</v>
      </c>
      <c r="I5824" s="14" t="s">
        <v>4949</v>
      </c>
      <c r="J5824" s="14" t="s">
        <v>4924</v>
      </c>
      <c r="K5824" s="16">
        <v>9.88</v>
      </c>
    </row>
    <row r="5825" spans="1:11">
      <c r="A5825" s="12" t="s">
        <v>10223</v>
      </c>
      <c r="B5825" s="12" t="s">
        <v>10596</v>
      </c>
      <c r="C5825" s="12" t="s">
        <v>10303</v>
      </c>
      <c r="D5825" s="13" t="s">
        <v>4931</v>
      </c>
      <c r="E5825" s="13" t="s">
        <v>4932</v>
      </c>
      <c r="F5825" s="13" t="s">
        <v>10634</v>
      </c>
      <c r="G5825" s="14" t="s">
        <v>4921</v>
      </c>
      <c r="H5825" s="14" t="s">
        <v>5110</v>
      </c>
      <c r="I5825" s="14" t="s">
        <v>4949</v>
      </c>
      <c r="J5825" s="14" t="s">
        <v>4924</v>
      </c>
      <c r="K5825" s="16">
        <v>9.88</v>
      </c>
    </row>
    <row r="5826" spans="1:11">
      <c r="A5826" s="12" t="s">
        <v>10223</v>
      </c>
      <c r="B5826" s="12" t="s">
        <v>10596</v>
      </c>
      <c r="C5826" s="12" t="s">
        <v>10303</v>
      </c>
      <c r="D5826" s="13" t="s">
        <v>4931</v>
      </c>
      <c r="E5826" s="13" t="s">
        <v>4932</v>
      </c>
      <c r="F5826" s="13" t="s">
        <v>10635</v>
      </c>
      <c r="G5826" s="14" t="s">
        <v>4921</v>
      </c>
      <c r="H5826" s="14" t="s">
        <v>5007</v>
      </c>
      <c r="I5826" s="14" t="s">
        <v>4949</v>
      </c>
      <c r="J5826" s="14" t="s">
        <v>4936</v>
      </c>
      <c r="K5826" s="16">
        <v>9.88</v>
      </c>
    </row>
    <row r="5827" spans="1:11">
      <c r="A5827" s="12" t="s">
        <v>10223</v>
      </c>
      <c r="B5827" s="12" t="s">
        <v>10596</v>
      </c>
      <c r="C5827" s="12" t="s">
        <v>10308</v>
      </c>
      <c r="D5827" s="13" t="s">
        <v>4918</v>
      </c>
      <c r="E5827" s="13" t="s">
        <v>4919</v>
      </c>
      <c r="F5827" s="13" t="s">
        <v>10400</v>
      </c>
      <c r="G5827" s="14" t="s">
        <v>4921</v>
      </c>
      <c r="H5827" s="14" t="s">
        <v>4966</v>
      </c>
      <c r="I5827" s="14" t="s">
        <v>4975</v>
      </c>
      <c r="J5827" s="14" t="s">
        <v>4924</v>
      </c>
      <c r="K5827" s="16">
        <v>47.292</v>
      </c>
    </row>
    <row r="5828" spans="1:11">
      <c r="A5828" s="12" t="s">
        <v>10223</v>
      </c>
      <c r="B5828" s="12" t="s">
        <v>10596</v>
      </c>
      <c r="C5828" s="12" t="s">
        <v>10308</v>
      </c>
      <c r="D5828" s="13" t="s">
        <v>4918</v>
      </c>
      <c r="E5828" s="13" t="s">
        <v>4943</v>
      </c>
      <c r="F5828" s="13" t="s">
        <v>10640</v>
      </c>
      <c r="G5828" s="14" t="s">
        <v>4921</v>
      </c>
      <c r="H5828" s="14" t="s">
        <v>4952</v>
      </c>
      <c r="I5828" s="14" t="s">
        <v>4927</v>
      </c>
      <c r="J5828" s="14" t="s">
        <v>4956</v>
      </c>
      <c r="K5828" s="16">
        <v>47.292</v>
      </c>
    </row>
    <row r="5829" spans="1:11">
      <c r="A5829" s="12" t="s">
        <v>10223</v>
      </c>
      <c r="B5829" s="12" t="s">
        <v>10596</v>
      </c>
      <c r="C5829" s="12" t="s">
        <v>10308</v>
      </c>
      <c r="D5829" s="13" t="s">
        <v>4931</v>
      </c>
      <c r="E5829" s="13" t="s">
        <v>4932</v>
      </c>
      <c r="F5829" s="13" t="s">
        <v>6066</v>
      </c>
      <c r="G5829" s="14" t="s">
        <v>4921</v>
      </c>
      <c r="H5829" s="14" t="s">
        <v>4952</v>
      </c>
      <c r="I5829" s="14" t="s">
        <v>4927</v>
      </c>
      <c r="J5829" s="14" t="s">
        <v>4924</v>
      </c>
      <c r="K5829" s="16">
        <v>47.292</v>
      </c>
    </row>
    <row r="5830" spans="1:11">
      <c r="A5830" s="12" t="s">
        <v>10223</v>
      </c>
      <c r="B5830" s="12" t="s">
        <v>10596</v>
      </c>
      <c r="C5830" s="12" t="s">
        <v>10308</v>
      </c>
      <c r="D5830" s="13" t="s">
        <v>4931</v>
      </c>
      <c r="E5830" s="13" t="s">
        <v>4932</v>
      </c>
      <c r="F5830" s="13" t="s">
        <v>6062</v>
      </c>
      <c r="G5830" s="14" t="s">
        <v>4921</v>
      </c>
      <c r="H5830" s="14" t="s">
        <v>4952</v>
      </c>
      <c r="I5830" s="14" t="s">
        <v>4927</v>
      </c>
      <c r="J5830" s="14" t="s">
        <v>4936</v>
      </c>
      <c r="K5830" s="16">
        <v>47.292</v>
      </c>
    </row>
    <row r="5831" spans="1:11">
      <c r="A5831" s="12" t="s">
        <v>10223</v>
      </c>
      <c r="B5831" s="12" t="s">
        <v>10596</v>
      </c>
      <c r="C5831" s="12" t="s">
        <v>10308</v>
      </c>
      <c r="D5831" s="13" t="s">
        <v>4934</v>
      </c>
      <c r="E5831" s="13" t="s">
        <v>4998</v>
      </c>
      <c r="F5831" s="13" t="s">
        <v>5047</v>
      </c>
      <c r="G5831" s="14" t="s">
        <v>4921</v>
      </c>
      <c r="H5831" s="14" t="s">
        <v>4926</v>
      </c>
      <c r="I5831" s="14" t="s">
        <v>4927</v>
      </c>
      <c r="J5831" s="14" t="s">
        <v>4936</v>
      </c>
      <c r="K5831" s="16">
        <v>47.292</v>
      </c>
    </row>
    <row r="5832" spans="1:11">
      <c r="A5832" s="12" t="s">
        <v>10223</v>
      </c>
      <c r="B5832" s="12" t="s">
        <v>10596</v>
      </c>
      <c r="C5832" s="12" t="s">
        <v>10314</v>
      </c>
      <c r="D5832" s="13" t="s">
        <v>4918</v>
      </c>
      <c r="E5832" s="13" t="s">
        <v>4919</v>
      </c>
      <c r="F5832" s="13" t="s">
        <v>10638</v>
      </c>
      <c r="G5832" s="14" t="s">
        <v>4921</v>
      </c>
      <c r="H5832" s="14" t="s">
        <v>5110</v>
      </c>
      <c r="I5832" s="14" t="s">
        <v>4949</v>
      </c>
      <c r="J5832" s="14" t="s">
        <v>4924</v>
      </c>
      <c r="K5832" s="16">
        <v>13</v>
      </c>
    </row>
    <row r="5833" spans="1:11">
      <c r="A5833" s="12" t="s">
        <v>10223</v>
      </c>
      <c r="B5833" s="12" t="s">
        <v>10596</v>
      </c>
      <c r="C5833" s="12" t="s">
        <v>10314</v>
      </c>
      <c r="D5833" s="13" t="s">
        <v>4918</v>
      </c>
      <c r="E5833" s="13" t="s">
        <v>4919</v>
      </c>
      <c r="F5833" s="13" t="s">
        <v>10639</v>
      </c>
      <c r="G5833" s="14" t="s">
        <v>4921</v>
      </c>
      <c r="H5833" s="14" t="s">
        <v>5007</v>
      </c>
      <c r="I5833" s="14" t="s">
        <v>4949</v>
      </c>
      <c r="J5833" s="14" t="s">
        <v>4924</v>
      </c>
      <c r="K5833" s="16">
        <v>13</v>
      </c>
    </row>
    <row r="5834" spans="1:11">
      <c r="A5834" s="12" t="s">
        <v>10223</v>
      </c>
      <c r="B5834" s="12" t="s">
        <v>10596</v>
      </c>
      <c r="C5834" s="12" t="s">
        <v>10314</v>
      </c>
      <c r="D5834" s="13" t="s">
        <v>4918</v>
      </c>
      <c r="E5834" s="13" t="s">
        <v>4943</v>
      </c>
      <c r="F5834" s="13" t="s">
        <v>10641</v>
      </c>
      <c r="G5834" s="14" t="s">
        <v>4921</v>
      </c>
      <c r="H5834" s="14" t="s">
        <v>4926</v>
      </c>
      <c r="I5834" s="14" t="s">
        <v>4927</v>
      </c>
      <c r="J5834" s="14" t="s">
        <v>4924</v>
      </c>
      <c r="K5834" s="16">
        <v>13</v>
      </c>
    </row>
    <row r="5835" spans="1:11">
      <c r="A5835" s="12" t="s">
        <v>10223</v>
      </c>
      <c r="B5835" s="12" t="s">
        <v>10596</v>
      </c>
      <c r="C5835" s="12" t="s">
        <v>10314</v>
      </c>
      <c r="D5835" s="13" t="s">
        <v>4931</v>
      </c>
      <c r="E5835" s="13" t="s">
        <v>4932</v>
      </c>
      <c r="F5835" s="13" t="s">
        <v>5747</v>
      </c>
      <c r="G5835" s="14" t="s">
        <v>4921</v>
      </c>
      <c r="H5835" s="14" t="s">
        <v>5119</v>
      </c>
      <c r="I5835" s="14" t="s">
        <v>5065</v>
      </c>
      <c r="J5835" s="14" t="s">
        <v>4924</v>
      </c>
      <c r="K5835" s="16">
        <v>13</v>
      </c>
    </row>
    <row r="5836" spans="1:11">
      <c r="A5836" s="12" t="s">
        <v>10223</v>
      </c>
      <c r="B5836" s="12" t="s">
        <v>10596</v>
      </c>
      <c r="C5836" s="12" t="s">
        <v>10314</v>
      </c>
      <c r="D5836" s="13" t="s">
        <v>4934</v>
      </c>
      <c r="E5836" s="13" t="s">
        <v>4998</v>
      </c>
      <c r="F5836" s="13" t="s">
        <v>4999</v>
      </c>
      <c r="G5836" s="14" t="s">
        <v>4921</v>
      </c>
      <c r="H5836" s="14" t="s">
        <v>4926</v>
      </c>
      <c r="I5836" s="14" t="s">
        <v>4927</v>
      </c>
      <c r="J5836" s="14" t="s">
        <v>4936</v>
      </c>
      <c r="K5836" s="16">
        <v>13</v>
      </c>
    </row>
    <row r="5837" spans="1:11">
      <c r="A5837" s="12" t="s">
        <v>10223</v>
      </c>
      <c r="B5837" s="12" t="s">
        <v>10596</v>
      </c>
      <c r="C5837" s="12" t="s">
        <v>10318</v>
      </c>
      <c r="D5837" s="13" t="s">
        <v>4918</v>
      </c>
      <c r="E5837" s="13" t="s">
        <v>4919</v>
      </c>
      <c r="F5837" s="13" t="s">
        <v>5999</v>
      </c>
      <c r="G5837" s="14" t="s">
        <v>4921</v>
      </c>
      <c r="H5837" s="14" t="s">
        <v>4924</v>
      </c>
      <c r="I5837" s="14" t="s">
        <v>5065</v>
      </c>
      <c r="J5837" s="14" t="s">
        <v>4924</v>
      </c>
      <c r="K5837" s="16">
        <v>136</v>
      </c>
    </row>
    <row r="5838" spans="1:11">
      <c r="A5838" s="12" t="s">
        <v>10223</v>
      </c>
      <c r="B5838" s="12" t="s">
        <v>10596</v>
      </c>
      <c r="C5838" s="12" t="s">
        <v>10318</v>
      </c>
      <c r="D5838" s="13" t="s">
        <v>4918</v>
      </c>
      <c r="E5838" s="13" t="s">
        <v>4919</v>
      </c>
      <c r="F5838" s="13" t="s">
        <v>10642</v>
      </c>
      <c r="G5838" s="14" t="s">
        <v>4921</v>
      </c>
      <c r="H5838" s="14" t="s">
        <v>10643</v>
      </c>
      <c r="I5838" s="14" t="s">
        <v>6951</v>
      </c>
      <c r="J5838" s="14" t="s">
        <v>4924</v>
      </c>
      <c r="K5838" s="16">
        <v>136</v>
      </c>
    </row>
    <row r="5839" spans="1:11">
      <c r="A5839" s="12" t="s">
        <v>10223</v>
      </c>
      <c r="B5839" s="12" t="s">
        <v>10596</v>
      </c>
      <c r="C5839" s="12" t="s">
        <v>10318</v>
      </c>
      <c r="D5839" s="13" t="s">
        <v>4918</v>
      </c>
      <c r="E5839" s="13" t="s">
        <v>4943</v>
      </c>
      <c r="F5839" s="13" t="s">
        <v>10059</v>
      </c>
      <c r="G5839" s="14" t="s">
        <v>4921</v>
      </c>
      <c r="H5839" s="14" t="s">
        <v>4926</v>
      </c>
      <c r="I5839" s="14" t="s">
        <v>4927</v>
      </c>
      <c r="J5839" s="14" t="s">
        <v>4924</v>
      </c>
      <c r="K5839" s="16">
        <v>136</v>
      </c>
    </row>
    <row r="5840" spans="1:11">
      <c r="A5840" s="12" t="s">
        <v>10223</v>
      </c>
      <c r="B5840" s="12" t="s">
        <v>10596</v>
      </c>
      <c r="C5840" s="12" t="s">
        <v>10318</v>
      </c>
      <c r="D5840" s="13" t="s">
        <v>4931</v>
      </c>
      <c r="E5840" s="13" t="s">
        <v>4932</v>
      </c>
      <c r="F5840" s="13" t="s">
        <v>5747</v>
      </c>
      <c r="G5840" s="14" t="s">
        <v>4921</v>
      </c>
      <c r="H5840" s="14" t="s">
        <v>4924</v>
      </c>
      <c r="I5840" s="14" t="s">
        <v>5065</v>
      </c>
      <c r="J5840" s="14" t="s">
        <v>4924</v>
      </c>
      <c r="K5840" s="16">
        <v>136</v>
      </c>
    </row>
    <row r="5841" spans="1:11">
      <c r="A5841" s="12" t="s">
        <v>10223</v>
      </c>
      <c r="B5841" s="12" t="s">
        <v>10596</v>
      </c>
      <c r="C5841" s="12" t="s">
        <v>10318</v>
      </c>
      <c r="D5841" s="13" t="s">
        <v>4934</v>
      </c>
      <c r="E5841" s="13" t="s">
        <v>4998</v>
      </c>
      <c r="F5841" s="13" t="s">
        <v>4999</v>
      </c>
      <c r="G5841" s="14" t="s">
        <v>4921</v>
      </c>
      <c r="H5841" s="14" t="s">
        <v>4926</v>
      </c>
      <c r="I5841" s="14" t="s">
        <v>4927</v>
      </c>
      <c r="J5841" s="14" t="s">
        <v>4936</v>
      </c>
      <c r="K5841" s="16">
        <v>136</v>
      </c>
    </row>
    <row r="5842" spans="1:11">
      <c r="A5842" s="12" t="s">
        <v>10223</v>
      </c>
      <c r="B5842" s="12" t="s">
        <v>10596</v>
      </c>
      <c r="C5842" s="12" t="s">
        <v>10322</v>
      </c>
      <c r="D5842" s="13" t="s">
        <v>4918</v>
      </c>
      <c r="E5842" s="13" t="s">
        <v>4919</v>
      </c>
      <c r="F5842" s="13" t="s">
        <v>10412</v>
      </c>
      <c r="G5842" s="14" t="s">
        <v>4921</v>
      </c>
      <c r="H5842" s="14" t="s">
        <v>4966</v>
      </c>
      <c r="I5842" s="14" t="s">
        <v>4949</v>
      </c>
      <c r="J5842" s="14" t="s">
        <v>4956</v>
      </c>
      <c r="K5842" s="16">
        <v>9.9</v>
      </c>
    </row>
    <row r="5843" spans="1:11">
      <c r="A5843" s="12" t="s">
        <v>10223</v>
      </c>
      <c r="B5843" s="12" t="s">
        <v>10596</v>
      </c>
      <c r="C5843" s="12" t="s">
        <v>10322</v>
      </c>
      <c r="D5843" s="13" t="s">
        <v>4918</v>
      </c>
      <c r="E5843" s="13" t="s">
        <v>4919</v>
      </c>
      <c r="F5843" s="13" t="s">
        <v>10413</v>
      </c>
      <c r="G5843" s="14" t="s">
        <v>4921</v>
      </c>
      <c r="H5843" s="14" t="s">
        <v>5042</v>
      </c>
      <c r="I5843" s="14" t="s">
        <v>5065</v>
      </c>
      <c r="J5843" s="14" t="s">
        <v>4924</v>
      </c>
      <c r="K5843" s="16">
        <v>9.9</v>
      </c>
    </row>
    <row r="5844" spans="1:11">
      <c r="A5844" s="12" t="s">
        <v>10223</v>
      </c>
      <c r="B5844" s="12" t="s">
        <v>10596</v>
      </c>
      <c r="C5844" s="12" t="s">
        <v>10322</v>
      </c>
      <c r="D5844" s="13" t="s">
        <v>4931</v>
      </c>
      <c r="E5844" s="13" t="s">
        <v>4932</v>
      </c>
      <c r="F5844" s="13" t="s">
        <v>10414</v>
      </c>
      <c r="G5844" s="14" t="s">
        <v>4921</v>
      </c>
      <c r="H5844" s="14" t="s">
        <v>4952</v>
      </c>
      <c r="I5844" s="14" t="s">
        <v>4927</v>
      </c>
      <c r="J5844" s="14" t="s">
        <v>4924</v>
      </c>
      <c r="K5844" s="16">
        <v>9.9</v>
      </c>
    </row>
    <row r="5845" spans="1:11">
      <c r="A5845" s="12" t="s">
        <v>10223</v>
      </c>
      <c r="B5845" s="12" t="s">
        <v>10596</v>
      </c>
      <c r="C5845" s="12" t="s">
        <v>10322</v>
      </c>
      <c r="D5845" s="13" t="s">
        <v>4934</v>
      </c>
      <c r="E5845" s="13" t="s">
        <v>4998</v>
      </c>
      <c r="F5845" s="13" t="s">
        <v>5047</v>
      </c>
      <c r="G5845" s="14" t="s">
        <v>4921</v>
      </c>
      <c r="H5845" s="14" t="s">
        <v>4952</v>
      </c>
      <c r="I5845" s="14" t="s">
        <v>4927</v>
      </c>
      <c r="J5845" s="14" t="s">
        <v>4936</v>
      </c>
      <c r="K5845" s="16">
        <v>9.9</v>
      </c>
    </row>
    <row r="5846" spans="1:11">
      <c r="A5846" s="12" t="s">
        <v>10223</v>
      </c>
      <c r="B5846" s="12" t="s">
        <v>10596</v>
      </c>
      <c r="C5846" s="12" t="s">
        <v>10322</v>
      </c>
      <c r="D5846" s="13" t="s">
        <v>4940</v>
      </c>
      <c r="E5846" s="13" t="s">
        <v>4941</v>
      </c>
      <c r="F5846" s="13" t="s">
        <v>10644</v>
      </c>
      <c r="G5846" s="14" t="s">
        <v>5004</v>
      </c>
      <c r="H5846" s="14" t="s">
        <v>10645</v>
      </c>
      <c r="I5846" s="14" t="s">
        <v>5126</v>
      </c>
      <c r="J5846" s="14" t="s">
        <v>4936</v>
      </c>
      <c r="K5846" s="16">
        <v>9.9</v>
      </c>
    </row>
    <row r="5847" spans="1:11">
      <c r="A5847" s="12" t="s">
        <v>10223</v>
      </c>
      <c r="B5847" s="12" t="s">
        <v>10596</v>
      </c>
      <c r="C5847" s="12" t="s">
        <v>10327</v>
      </c>
      <c r="D5847" s="13" t="s">
        <v>4918</v>
      </c>
      <c r="E5847" s="13" t="s">
        <v>4919</v>
      </c>
      <c r="F5847" s="13" t="s">
        <v>10417</v>
      </c>
      <c r="G5847" s="14" t="s">
        <v>4921</v>
      </c>
      <c r="H5847" s="14" t="s">
        <v>6252</v>
      </c>
      <c r="I5847" s="14" t="s">
        <v>4949</v>
      </c>
      <c r="J5847" s="14" t="s">
        <v>4924</v>
      </c>
      <c r="K5847" s="16">
        <v>44</v>
      </c>
    </row>
    <row r="5848" spans="1:11">
      <c r="A5848" s="12" t="s">
        <v>10223</v>
      </c>
      <c r="B5848" s="12" t="s">
        <v>10596</v>
      </c>
      <c r="C5848" s="12" t="s">
        <v>10327</v>
      </c>
      <c r="D5848" s="13" t="s">
        <v>4918</v>
      </c>
      <c r="E5848" s="13" t="s">
        <v>4919</v>
      </c>
      <c r="F5848" s="13" t="s">
        <v>10646</v>
      </c>
      <c r="G5848" s="14" t="s">
        <v>4921</v>
      </c>
      <c r="H5848" s="14" t="s">
        <v>4938</v>
      </c>
      <c r="I5848" s="14" t="s">
        <v>5131</v>
      </c>
      <c r="J5848" s="14" t="s">
        <v>4956</v>
      </c>
      <c r="K5848" s="16">
        <v>44</v>
      </c>
    </row>
    <row r="5849" spans="1:11">
      <c r="A5849" s="12" t="s">
        <v>10223</v>
      </c>
      <c r="B5849" s="12" t="s">
        <v>10596</v>
      </c>
      <c r="C5849" s="12" t="s">
        <v>10327</v>
      </c>
      <c r="D5849" s="13" t="s">
        <v>4931</v>
      </c>
      <c r="E5849" s="13" t="s">
        <v>4932</v>
      </c>
      <c r="F5849" s="13" t="s">
        <v>10416</v>
      </c>
      <c r="G5849" s="14" t="s">
        <v>4921</v>
      </c>
      <c r="H5849" s="14" t="s">
        <v>4952</v>
      </c>
      <c r="I5849" s="14" t="s">
        <v>4927</v>
      </c>
      <c r="J5849" s="14" t="s">
        <v>4924</v>
      </c>
      <c r="K5849" s="16">
        <v>44</v>
      </c>
    </row>
    <row r="5850" spans="1:11">
      <c r="A5850" s="12" t="s">
        <v>10223</v>
      </c>
      <c r="B5850" s="12" t="s">
        <v>10596</v>
      </c>
      <c r="C5850" s="12" t="s">
        <v>10327</v>
      </c>
      <c r="D5850" s="13" t="s">
        <v>4934</v>
      </c>
      <c r="E5850" s="13" t="s">
        <v>4998</v>
      </c>
      <c r="F5850" s="13" t="s">
        <v>5047</v>
      </c>
      <c r="G5850" s="14" t="s">
        <v>4921</v>
      </c>
      <c r="H5850" s="14" t="s">
        <v>4952</v>
      </c>
      <c r="I5850" s="14" t="s">
        <v>4927</v>
      </c>
      <c r="J5850" s="14" t="s">
        <v>4936</v>
      </c>
      <c r="K5850" s="16">
        <v>44</v>
      </c>
    </row>
    <row r="5851" spans="1:11">
      <c r="A5851" s="12" t="s">
        <v>10223</v>
      </c>
      <c r="B5851" s="12" t="s">
        <v>10596</v>
      </c>
      <c r="C5851" s="12" t="s">
        <v>10327</v>
      </c>
      <c r="D5851" s="13" t="s">
        <v>4940</v>
      </c>
      <c r="E5851" s="13" t="s">
        <v>4941</v>
      </c>
      <c r="F5851" s="13" t="s">
        <v>10612</v>
      </c>
      <c r="G5851" s="14" t="s">
        <v>5004</v>
      </c>
      <c r="H5851" s="14" t="s">
        <v>10647</v>
      </c>
      <c r="I5851" s="14" t="s">
        <v>5126</v>
      </c>
      <c r="J5851" s="14" t="s">
        <v>4936</v>
      </c>
      <c r="K5851" s="16">
        <v>44</v>
      </c>
    </row>
    <row r="5852" spans="1:11">
      <c r="A5852" s="12" t="s">
        <v>10223</v>
      </c>
      <c r="B5852" s="12" t="s">
        <v>10596</v>
      </c>
      <c r="C5852" s="12" t="s">
        <v>10332</v>
      </c>
      <c r="D5852" s="13" t="s">
        <v>4918</v>
      </c>
      <c r="E5852" s="13" t="s">
        <v>4919</v>
      </c>
      <c r="F5852" s="13" t="s">
        <v>10648</v>
      </c>
      <c r="G5852" s="14" t="s">
        <v>4921</v>
      </c>
      <c r="H5852" s="14" t="s">
        <v>6252</v>
      </c>
      <c r="I5852" s="14" t="s">
        <v>4949</v>
      </c>
      <c r="J5852" s="14" t="s">
        <v>4924</v>
      </c>
      <c r="K5852" s="16">
        <v>26.9</v>
      </c>
    </row>
    <row r="5853" spans="1:11">
      <c r="A5853" s="12" t="s">
        <v>10223</v>
      </c>
      <c r="B5853" s="12" t="s">
        <v>10596</v>
      </c>
      <c r="C5853" s="12" t="s">
        <v>10332</v>
      </c>
      <c r="D5853" s="13" t="s">
        <v>4918</v>
      </c>
      <c r="E5853" s="13" t="s">
        <v>4919</v>
      </c>
      <c r="F5853" s="13" t="s">
        <v>10649</v>
      </c>
      <c r="G5853" s="14" t="s">
        <v>4921</v>
      </c>
      <c r="H5853" s="14" t="s">
        <v>4952</v>
      </c>
      <c r="I5853" s="14" t="s">
        <v>4927</v>
      </c>
      <c r="J5853" s="14" t="s">
        <v>4924</v>
      </c>
      <c r="K5853" s="16">
        <v>26.9</v>
      </c>
    </row>
    <row r="5854" spans="1:11">
      <c r="A5854" s="12" t="s">
        <v>10223</v>
      </c>
      <c r="B5854" s="12" t="s">
        <v>10596</v>
      </c>
      <c r="C5854" s="12" t="s">
        <v>10332</v>
      </c>
      <c r="D5854" s="13" t="s">
        <v>4918</v>
      </c>
      <c r="E5854" s="13" t="s">
        <v>4943</v>
      </c>
      <c r="F5854" s="13" t="s">
        <v>10650</v>
      </c>
      <c r="G5854" s="14" t="s">
        <v>4921</v>
      </c>
      <c r="H5854" s="14" t="s">
        <v>4952</v>
      </c>
      <c r="I5854" s="14" t="s">
        <v>4927</v>
      </c>
      <c r="J5854" s="14" t="s">
        <v>4924</v>
      </c>
      <c r="K5854" s="16">
        <v>26.9</v>
      </c>
    </row>
    <row r="5855" spans="1:11">
      <c r="A5855" s="12" t="s">
        <v>10223</v>
      </c>
      <c r="B5855" s="12" t="s">
        <v>10596</v>
      </c>
      <c r="C5855" s="12" t="s">
        <v>10332</v>
      </c>
      <c r="D5855" s="13" t="s">
        <v>4931</v>
      </c>
      <c r="E5855" s="13" t="s">
        <v>4932</v>
      </c>
      <c r="F5855" s="13" t="s">
        <v>10651</v>
      </c>
      <c r="G5855" s="14" t="s">
        <v>4921</v>
      </c>
      <c r="H5855" s="14" t="s">
        <v>4952</v>
      </c>
      <c r="I5855" s="14" t="s">
        <v>4927</v>
      </c>
      <c r="J5855" s="14" t="s">
        <v>4924</v>
      </c>
      <c r="K5855" s="16">
        <v>26.9</v>
      </c>
    </row>
    <row r="5856" spans="1:11">
      <c r="A5856" s="12" t="s">
        <v>10223</v>
      </c>
      <c r="B5856" s="12" t="s">
        <v>10596</v>
      </c>
      <c r="C5856" s="12" t="s">
        <v>10332</v>
      </c>
      <c r="D5856" s="13" t="s">
        <v>4934</v>
      </c>
      <c r="E5856" s="13" t="s">
        <v>4998</v>
      </c>
      <c r="F5856" s="13" t="s">
        <v>4999</v>
      </c>
      <c r="G5856" s="14" t="s">
        <v>4921</v>
      </c>
      <c r="H5856" s="14" t="s">
        <v>4926</v>
      </c>
      <c r="I5856" s="14" t="s">
        <v>4927</v>
      </c>
      <c r="J5856" s="14" t="s">
        <v>4936</v>
      </c>
      <c r="K5856" s="16">
        <v>26.9</v>
      </c>
    </row>
    <row r="5857" spans="1:11">
      <c r="A5857" s="12" t="s">
        <v>10223</v>
      </c>
      <c r="B5857" s="12" t="s">
        <v>10596</v>
      </c>
      <c r="C5857" s="12" t="s">
        <v>10338</v>
      </c>
      <c r="D5857" s="13" t="s">
        <v>4918</v>
      </c>
      <c r="E5857" s="13" t="s">
        <v>4919</v>
      </c>
      <c r="F5857" s="13" t="s">
        <v>6858</v>
      </c>
      <c r="G5857" s="14" t="s">
        <v>4921</v>
      </c>
      <c r="H5857" s="14" t="s">
        <v>4966</v>
      </c>
      <c r="I5857" s="14" t="s">
        <v>4947</v>
      </c>
      <c r="J5857" s="14" t="s">
        <v>4924</v>
      </c>
      <c r="K5857" s="16">
        <v>4.5</v>
      </c>
    </row>
    <row r="5858" spans="1:11">
      <c r="A5858" s="12" t="s">
        <v>10223</v>
      </c>
      <c r="B5858" s="12" t="s">
        <v>10596</v>
      </c>
      <c r="C5858" s="12" t="s">
        <v>10338</v>
      </c>
      <c r="D5858" s="13" t="s">
        <v>4918</v>
      </c>
      <c r="E5858" s="13" t="s">
        <v>4919</v>
      </c>
      <c r="F5858" s="13" t="s">
        <v>10652</v>
      </c>
      <c r="G5858" s="14" t="s">
        <v>4921</v>
      </c>
      <c r="H5858" s="14" t="s">
        <v>4966</v>
      </c>
      <c r="I5858" s="14" t="s">
        <v>4947</v>
      </c>
      <c r="J5858" s="14" t="s">
        <v>4924</v>
      </c>
      <c r="K5858" s="16">
        <v>4.5</v>
      </c>
    </row>
    <row r="5859" spans="1:11">
      <c r="A5859" s="12" t="s">
        <v>10223</v>
      </c>
      <c r="B5859" s="12" t="s">
        <v>10596</v>
      </c>
      <c r="C5859" s="12" t="s">
        <v>10338</v>
      </c>
      <c r="D5859" s="13" t="s">
        <v>4918</v>
      </c>
      <c r="E5859" s="13" t="s">
        <v>4919</v>
      </c>
      <c r="F5859" s="13" t="s">
        <v>10653</v>
      </c>
      <c r="G5859" s="14" t="s">
        <v>4921</v>
      </c>
      <c r="H5859" s="14" t="s">
        <v>4966</v>
      </c>
      <c r="I5859" s="14" t="s">
        <v>4947</v>
      </c>
      <c r="J5859" s="14" t="s">
        <v>4924</v>
      </c>
      <c r="K5859" s="16">
        <v>4.5</v>
      </c>
    </row>
    <row r="5860" spans="1:11">
      <c r="A5860" s="12" t="s">
        <v>10223</v>
      </c>
      <c r="B5860" s="12" t="s">
        <v>10596</v>
      </c>
      <c r="C5860" s="12" t="s">
        <v>10338</v>
      </c>
      <c r="D5860" s="13" t="s">
        <v>4931</v>
      </c>
      <c r="E5860" s="13" t="s">
        <v>4932</v>
      </c>
      <c r="F5860" s="13" t="s">
        <v>10414</v>
      </c>
      <c r="G5860" s="14" t="s">
        <v>4921</v>
      </c>
      <c r="H5860" s="14" t="s">
        <v>4926</v>
      </c>
      <c r="I5860" s="14" t="s">
        <v>4927</v>
      </c>
      <c r="J5860" s="14" t="s">
        <v>4924</v>
      </c>
      <c r="K5860" s="16">
        <v>4.5</v>
      </c>
    </row>
    <row r="5861" spans="1:11">
      <c r="A5861" s="12" t="s">
        <v>10223</v>
      </c>
      <c r="B5861" s="12" t="s">
        <v>10596</v>
      </c>
      <c r="C5861" s="12" t="s">
        <v>10338</v>
      </c>
      <c r="D5861" s="13" t="s">
        <v>4934</v>
      </c>
      <c r="E5861" s="13" t="s">
        <v>4998</v>
      </c>
      <c r="F5861" s="13" t="s">
        <v>4999</v>
      </c>
      <c r="G5861" s="14" t="s">
        <v>4921</v>
      </c>
      <c r="H5861" s="14" t="s">
        <v>4926</v>
      </c>
      <c r="I5861" s="14" t="s">
        <v>4927</v>
      </c>
      <c r="J5861" s="14" t="s">
        <v>4936</v>
      </c>
      <c r="K5861" s="16">
        <v>4.5</v>
      </c>
    </row>
    <row r="5862" spans="1:11">
      <c r="A5862" s="12" t="s">
        <v>10223</v>
      </c>
      <c r="B5862" s="12" t="s">
        <v>10596</v>
      </c>
      <c r="C5862" s="12" t="s">
        <v>10343</v>
      </c>
      <c r="D5862" s="13" t="s">
        <v>4918</v>
      </c>
      <c r="E5862" s="13" t="s">
        <v>4919</v>
      </c>
      <c r="F5862" s="13" t="s">
        <v>5249</v>
      </c>
      <c r="G5862" s="14" t="s">
        <v>4921</v>
      </c>
      <c r="H5862" s="14" t="s">
        <v>4936</v>
      </c>
      <c r="I5862" s="14" t="s">
        <v>5065</v>
      </c>
      <c r="J5862" s="14" t="s">
        <v>4924</v>
      </c>
      <c r="K5862" s="16">
        <v>2</v>
      </c>
    </row>
    <row r="5863" spans="1:11">
      <c r="A5863" s="12" t="s">
        <v>10223</v>
      </c>
      <c r="B5863" s="12" t="s">
        <v>10596</v>
      </c>
      <c r="C5863" s="12" t="s">
        <v>10343</v>
      </c>
      <c r="D5863" s="13" t="s">
        <v>4918</v>
      </c>
      <c r="E5863" s="13" t="s">
        <v>4919</v>
      </c>
      <c r="F5863" s="13" t="s">
        <v>10382</v>
      </c>
      <c r="G5863" s="14" t="s">
        <v>4921</v>
      </c>
      <c r="H5863" s="14" t="s">
        <v>4966</v>
      </c>
      <c r="I5863" s="14" t="s">
        <v>4949</v>
      </c>
      <c r="J5863" s="14" t="s">
        <v>4924</v>
      </c>
      <c r="K5863" s="16">
        <v>2</v>
      </c>
    </row>
    <row r="5864" spans="1:11">
      <c r="A5864" s="12" t="s">
        <v>10223</v>
      </c>
      <c r="B5864" s="12" t="s">
        <v>10596</v>
      </c>
      <c r="C5864" s="12" t="s">
        <v>10343</v>
      </c>
      <c r="D5864" s="13" t="s">
        <v>4931</v>
      </c>
      <c r="E5864" s="13" t="s">
        <v>4932</v>
      </c>
      <c r="F5864" s="13" t="s">
        <v>10414</v>
      </c>
      <c r="G5864" s="14" t="s">
        <v>4921</v>
      </c>
      <c r="H5864" s="14" t="s">
        <v>4952</v>
      </c>
      <c r="I5864" s="14" t="s">
        <v>4927</v>
      </c>
      <c r="J5864" s="14" t="s">
        <v>4924</v>
      </c>
      <c r="K5864" s="16">
        <v>2</v>
      </c>
    </row>
    <row r="5865" spans="1:11">
      <c r="A5865" s="12" t="s">
        <v>10223</v>
      </c>
      <c r="B5865" s="12" t="s">
        <v>10596</v>
      </c>
      <c r="C5865" s="12" t="s">
        <v>10343</v>
      </c>
      <c r="D5865" s="13" t="s">
        <v>4934</v>
      </c>
      <c r="E5865" s="13" t="s">
        <v>4998</v>
      </c>
      <c r="F5865" s="13" t="s">
        <v>5047</v>
      </c>
      <c r="G5865" s="14" t="s">
        <v>4921</v>
      </c>
      <c r="H5865" s="14" t="s">
        <v>4952</v>
      </c>
      <c r="I5865" s="14" t="s">
        <v>4927</v>
      </c>
      <c r="J5865" s="14" t="s">
        <v>4936</v>
      </c>
      <c r="K5865" s="16">
        <v>2</v>
      </c>
    </row>
    <row r="5866" spans="1:11">
      <c r="A5866" s="12" t="s">
        <v>10223</v>
      </c>
      <c r="B5866" s="12" t="s">
        <v>10596</v>
      </c>
      <c r="C5866" s="12" t="s">
        <v>10343</v>
      </c>
      <c r="D5866" s="13" t="s">
        <v>4940</v>
      </c>
      <c r="E5866" s="13" t="s">
        <v>4941</v>
      </c>
      <c r="F5866" s="13" t="s">
        <v>10654</v>
      </c>
      <c r="G5866" s="14" t="s">
        <v>5004</v>
      </c>
      <c r="H5866" s="14" t="s">
        <v>4988</v>
      </c>
      <c r="I5866" s="14" t="s">
        <v>5126</v>
      </c>
      <c r="J5866" s="14" t="s">
        <v>4924</v>
      </c>
      <c r="K5866" s="16">
        <v>2</v>
      </c>
    </row>
    <row r="5867" spans="1:11">
      <c r="A5867" s="12" t="s">
        <v>10223</v>
      </c>
      <c r="B5867" s="12" t="s">
        <v>10596</v>
      </c>
      <c r="C5867" s="12" t="s">
        <v>10347</v>
      </c>
      <c r="D5867" s="13" t="s">
        <v>4918</v>
      </c>
      <c r="E5867" s="13" t="s">
        <v>4919</v>
      </c>
      <c r="F5867" s="13" t="s">
        <v>10655</v>
      </c>
      <c r="G5867" s="14" t="s">
        <v>4921</v>
      </c>
      <c r="H5867" s="14" t="s">
        <v>4938</v>
      </c>
      <c r="I5867" s="14" t="s">
        <v>4949</v>
      </c>
      <c r="J5867" s="14" t="s">
        <v>4924</v>
      </c>
      <c r="K5867" s="16">
        <v>26.6</v>
      </c>
    </row>
    <row r="5868" spans="1:11">
      <c r="A5868" s="12" t="s">
        <v>10223</v>
      </c>
      <c r="B5868" s="12" t="s">
        <v>10596</v>
      </c>
      <c r="C5868" s="12" t="s">
        <v>10347</v>
      </c>
      <c r="D5868" s="13" t="s">
        <v>4918</v>
      </c>
      <c r="E5868" s="13" t="s">
        <v>4919</v>
      </c>
      <c r="F5868" s="13" t="s">
        <v>10656</v>
      </c>
      <c r="G5868" s="14" t="s">
        <v>4921</v>
      </c>
      <c r="H5868" s="14" t="s">
        <v>5007</v>
      </c>
      <c r="I5868" s="14" t="s">
        <v>4949</v>
      </c>
      <c r="J5868" s="14" t="s">
        <v>4924</v>
      </c>
      <c r="K5868" s="16">
        <v>26.6</v>
      </c>
    </row>
    <row r="5869" spans="1:11">
      <c r="A5869" s="12" t="s">
        <v>10223</v>
      </c>
      <c r="B5869" s="12" t="s">
        <v>10596</v>
      </c>
      <c r="C5869" s="12" t="s">
        <v>10347</v>
      </c>
      <c r="D5869" s="13" t="s">
        <v>4931</v>
      </c>
      <c r="E5869" s="13" t="s">
        <v>4932</v>
      </c>
      <c r="F5869" s="13" t="s">
        <v>10059</v>
      </c>
      <c r="G5869" s="14" t="s">
        <v>4921</v>
      </c>
      <c r="H5869" s="14" t="s">
        <v>4926</v>
      </c>
      <c r="I5869" s="14" t="s">
        <v>4927</v>
      </c>
      <c r="J5869" s="14" t="s">
        <v>4924</v>
      </c>
      <c r="K5869" s="16">
        <v>26.6</v>
      </c>
    </row>
    <row r="5870" spans="1:11">
      <c r="A5870" s="12" t="s">
        <v>10223</v>
      </c>
      <c r="B5870" s="12" t="s">
        <v>10596</v>
      </c>
      <c r="C5870" s="12" t="s">
        <v>10347</v>
      </c>
      <c r="D5870" s="13" t="s">
        <v>4934</v>
      </c>
      <c r="E5870" s="13" t="s">
        <v>4998</v>
      </c>
      <c r="F5870" s="13" t="s">
        <v>4999</v>
      </c>
      <c r="G5870" s="14" t="s">
        <v>4921</v>
      </c>
      <c r="H5870" s="14" t="s">
        <v>4926</v>
      </c>
      <c r="I5870" s="14" t="s">
        <v>4927</v>
      </c>
      <c r="J5870" s="14" t="s">
        <v>4936</v>
      </c>
      <c r="K5870" s="16">
        <v>26.6</v>
      </c>
    </row>
    <row r="5871" spans="1:11">
      <c r="A5871" s="12" t="s">
        <v>10223</v>
      </c>
      <c r="B5871" s="12" t="s">
        <v>10596</v>
      </c>
      <c r="C5871" s="12" t="s">
        <v>10347</v>
      </c>
      <c r="D5871" s="13" t="s">
        <v>4940</v>
      </c>
      <c r="E5871" s="13" t="s">
        <v>4941</v>
      </c>
      <c r="F5871" s="13" t="s">
        <v>10654</v>
      </c>
      <c r="G5871" s="14" t="s">
        <v>5004</v>
      </c>
      <c r="H5871" s="14" t="s">
        <v>10657</v>
      </c>
      <c r="I5871" s="14" t="s">
        <v>5126</v>
      </c>
      <c r="J5871" s="14" t="s">
        <v>4924</v>
      </c>
      <c r="K5871" s="16">
        <v>26.6</v>
      </c>
    </row>
    <row r="5872" spans="1:11">
      <c r="A5872" s="12" t="s">
        <v>10223</v>
      </c>
      <c r="B5872" s="12" t="s">
        <v>10658</v>
      </c>
      <c r="C5872" s="12" t="s">
        <v>10597</v>
      </c>
      <c r="D5872" s="13"/>
      <c r="E5872" s="13"/>
      <c r="F5872" s="13"/>
      <c r="G5872" s="14"/>
      <c r="H5872" s="14"/>
      <c r="I5872" s="14"/>
      <c r="J5872" s="14"/>
      <c r="K5872" s="16">
        <v>0.0813</v>
      </c>
    </row>
    <row r="5873" spans="1:11">
      <c r="A5873" s="12" t="s">
        <v>10223</v>
      </c>
      <c r="B5873" s="12" t="s">
        <v>10658</v>
      </c>
      <c r="C5873" s="12" t="s">
        <v>10659</v>
      </c>
      <c r="D5873" s="13"/>
      <c r="E5873" s="13"/>
      <c r="F5873" s="13"/>
      <c r="G5873" s="14"/>
      <c r="H5873" s="14"/>
      <c r="I5873" s="14"/>
      <c r="J5873" s="14"/>
      <c r="K5873" s="16">
        <v>5.224837</v>
      </c>
    </row>
    <row r="5874" spans="1:11">
      <c r="A5874" s="12" t="s">
        <v>10223</v>
      </c>
      <c r="B5874" s="12" t="s">
        <v>10658</v>
      </c>
      <c r="C5874" s="12" t="s">
        <v>10226</v>
      </c>
      <c r="D5874" s="13" t="s">
        <v>4918</v>
      </c>
      <c r="E5874" s="13" t="s">
        <v>4919</v>
      </c>
      <c r="F5874" s="13" t="s">
        <v>10660</v>
      </c>
      <c r="G5874" s="14" t="s">
        <v>4921</v>
      </c>
      <c r="H5874" s="14" t="s">
        <v>10661</v>
      </c>
      <c r="I5874" s="14" t="s">
        <v>5065</v>
      </c>
      <c r="J5874" s="14" t="s">
        <v>4958</v>
      </c>
      <c r="K5874" s="16">
        <v>17.6664</v>
      </c>
    </row>
    <row r="5875" spans="1:11">
      <c r="A5875" s="12" t="s">
        <v>10223</v>
      </c>
      <c r="B5875" s="12" t="s">
        <v>10658</v>
      </c>
      <c r="C5875" s="12" t="s">
        <v>10226</v>
      </c>
      <c r="D5875" s="13" t="s">
        <v>4918</v>
      </c>
      <c r="E5875" s="13" t="s">
        <v>4919</v>
      </c>
      <c r="F5875" s="13" t="s">
        <v>10436</v>
      </c>
      <c r="G5875" s="14" t="s">
        <v>4921</v>
      </c>
      <c r="H5875" s="14" t="s">
        <v>4966</v>
      </c>
      <c r="I5875" s="14" t="s">
        <v>4947</v>
      </c>
      <c r="J5875" s="14" t="s">
        <v>4936</v>
      </c>
      <c r="K5875" s="16">
        <v>17.6664</v>
      </c>
    </row>
    <row r="5876" spans="1:11">
      <c r="A5876" s="12" t="s">
        <v>10223</v>
      </c>
      <c r="B5876" s="12" t="s">
        <v>10658</v>
      </c>
      <c r="C5876" s="12" t="s">
        <v>10226</v>
      </c>
      <c r="D5876" s="13" t="s">
        <v>4918</v>
      </c>
      <c r="E5876" s="13" t="s">
        <v>4919</v>
      </c>
      <c r="F5876" s="13" t="s">
        <v>10662</v>
      </c>
      <c r="G5876" s="14" t="s">
        <v>4921</v>
      </c>
      <c r="H5876" s="14" t="s">
        <v>4946</v>
      </c>
      <c r="I5876" s="14" t="s">
        <v>4949</v>
      </c>
      <c r="J5876" s="14" t="s">
        <v>4936</v>
      </c>
      <c r="K5876" s="16">
        <v>17.6664</v>
      </c>
    </row>
    <row r="5877" spans="1:11">
      <c r="A5877" s="12" t="s">
        <v>10223</v>
      </c>
      <c r="B5877" s="12" t="s">
        <v>10658</v>
      </c>
      <c r="C5877" s="12" t="s">
        <v>10226</v>
      </c>
      <c r="D5877" s="13" t="s">
        <v>4931</v>
      </c>
      <c r="E5877" s="13" t="s">
        <v>4932</v>
      </c>
      <c r="F5877" s="13" t="s">
        <v>10663</v>
      </c>
      <c r="G5877" s="14" t="s">
        <v>4960</v>
      </c>
      <c r="H5877" s="14"/>
      <c r="I5877" s="14" t="s">
        <v>4927</v>
      </c>
      <c r="J5877" s="14" t="s">
        <v>4924</v>
      </c>
      <c r="K5877" s="16">
        <v>17.6664</v>
      </c>
    </row>
    <row r="5878" spans="1:11">
      <c r="A5878" s="12" t="s">
        <v>10223</v>
      </c>
      <c r="B5878" s="12" t="s">
        <v>10658</v>
      </c>
      <c r="C5878" s="12" t="s">
        <v>10226</v>
      </c>
      <c r="D5878" s="13" t="s">
        <v>4934</v>
      </c>
      <c r="E5878" s="13" t="s">
        <v>4934</v>
      </c>
      <c r="F5878" s="13" t="s">
        <v>4999</v>
      </c>
      <c r="G5878" s="14" t="s">
        <v>4921</v>
      </c>
      <c r="H5878" s="14" t="s">
        <v>5891</v>
      </c>
      <c r="I5878" s="14" t="s">
        <v>4927</v>
      </c>
      <c r="J5878" s="14" t="s">
        <v>4936</v>
      </c>
      <c r="K5878" s="16">
        <v>17.6664</v>
      </c>
    </row>
    <row r="5879" spans="1:11">
      <c r="A5879" s="12" t="s">
        <v>10223</v>
      </c>
      <c r="B5879" s="12" t="s">
        <v>10658</v>
      </c>
      <c r="C5879" s="12" t="s">
        <v>10232</v>
      </c>
      <c r="D5879" s="13" t="s">
        <v>4918</v>
      </c>
      <c r="E5879" s="13" t="s">
        <v>4919</v>
      </c>
      <c r="F5879" s="13" t="s">
        <v>10664</v>
      </c>
      <c r="G5879" s="14" t="s">
        <v>4921</v>
      </c>
      <c r="H5879" s="14" t="s">
        <v>10665</v>
      </c>
      <c r="I5879" s="14" t="s">
        <v>4949</v>
      </c>
      <c r="J5879" s="14" t="s">
        <v>4936</v>
      </c>
      <c r="K5879" s="16">
        <v>19.36</v>
      </c>
    </row>
    <row r="5880" spans="1:11">
      <c r="A5880" s="12" t="s">
        <v>10223</v>
      </c>
      <c r="B5880" s="12" t="s">
        <v>10658</v>
      </c>
      <c r="C5880" s="12" t="s">
        <v>10232</v>
      </c>
      <c r="D5880" s="13" t="s">
        <v>4918</v>
      </c>
      <c r="E5880" s="13" t="s">
        <v>4919</v>
      </c>
      <c r="F5880" s="13" t="s">
        <v>10666</v>
      </c>
      <c r="G5880" s="14" t="s">
        <v>4921</v>
      </c>
      <c r="H5880" s="14" t="s">
        <v>5283</v>
      </c>
      <c r="I5880" s="14" t="s">
        <v>4949</v>
      </c>
      <c r="J5880" s="14" t="s">
        <v>4958</v>
      </c>
      <c r="K5880" s="16">
        <v>19.36</v>
      </c>
    </row>
    <row r="5881" spans="1:11">
      <c r="A5881" s="12" t="s">
        <v>10223</v>
      </c>
      <c r="B5881" s="12" t="s">
        <v>10658</v>
      </c>
      <c r="C5881" s="12" t="s">
        <v>10232</v>
      </c>
      <c r="D5881" s="13" t="s">
        <v>4931</v>
      </c>
      <c r="E5881" s="13" t="s">
        <v>4932</v>
      </c>
      <c r="F5881" s="13" t="s">
        <v>10394</v>
      </c>
      <c r="G5881" s="14" t="s">
        <v>4960</v>
      </c>
      <c r="H5881" s="14"/>
      <c r="I5881" s="14" t="s">
        <v>4927</v>
      </c>
      <c r="J5881" s="14" t="s">
        <v>5221</v>
      </c>
      <c r="K5881" s="16">
        <v>19.36</v>
      </c>
    </row>
    <row r="5882" spans="1:11">
      <c r="A5882" s="12" t="s">
        <v>10223</v>
      </c>
      <c r="B5882" s="12" t="s">
        <v>10658</v>
      </c>
      <c r="C5882" s="12" t="s">
        <v>10232</v>
      </c>
      <c r="D5882" s="13" t="s">
        <v>4931</v>
      </c>
      <c r="E5882" s="13" t="s">
        <v>4932</v>
      </c>
      <c r="F5882" s="13" t="s">
        <v>10667</v>
      </c>
      <c r="G5882" s="14" t="s">
        <v>4960</v>
      </c>
      <c r="H5882" s="14"/>
      <c r="I5882" s="14" t="s">
        <v>4927</v>
      </c>
      <c r="J5882" s="14" t="s">
        <v>5221</v>
      </c>
      <c r="K5882" s="16">
        <v>19.36</v>
      </c>
    </row>
    <row r="5883" spans="1:11">
      <c r="A5883" s="12" t="s">
        <v>10223</v>
      </c>
      <c r="B5883" s="12" t="s">
        <v>10658</v>
      </c>
      <c r="C5883" s="12" t="s">
        <v>10232</v>
      </c>
      <c r="D5883" s="13" t="s">
        <v>4934</v>
      </c>
      <c r="E5883" s="13" t="s">
        <v>4934</v>
      </c>
      <c r="F5883" s="13" t="s">
        <v>4999</v>
      </c>
      <c r="G5883" s="14" t="s">
        <v>4921</v>
      </c>
      <c r="H5883" s="14" t="s">
        <v>5891</v>
      </c>
      <c r="I5883" s="14" t="s">
        <v>4927</v>
      </c>
      <c r="J5883" s="14" t="s">
        <v>4936</v>
      </c>
      <c r="K5883" s="16">
        <v>19.36</v>
      </c>
    </row>
    <row r="5884" spans="1:11">
      <c r="A5884" s="12" t="s">
        <v>10223</v>
      </c>
      <c r="B5884" s="12" t="s">
        <v>10658</v>
      </c>
      <c r="C5884" s="12" t="s">
        <v>10273</v>
      </c>
      <c r="D5884" s="13"/>
      <c r="E5884" s="13"/>
      <c r="F5884" s="13"/>
      <c r="G5884" s="14"/>
      <c r="H5884" s="14"/>
      <c r="I5884" s="14"/>
      <c r="J5884" s="14"/>
      <c r="K5884" s="16">
        <v>10.824</v>
      </c>
    </row>
    <row r="5885" spans="1:11">
      <c r="A5885" s="12" t="s">
        <v>10223</v>
      </c>
      <c r="B5885" s="12" t="s">
        <v>10658</v>
      </c>
      <c r="C5885" s="12" t="s">
        <v>10668</v>
      </c>
      <c r="D5885" s="13"/>
      <c r="E5885" s="13"/>
      <c r="F5885" s="13"/>
      <c r="G5885" s="14"/>
      <c r="H5885" s="14"/>
      <c r="I5885" s="14"/>
      <c r="J5885" s="14"/>
      <c r="K5885" s="16">
        <v>0.012</v>
      </c>
    </row>
    <row r="5886" spans="1:11">
      <c r="A5886" s="12" t="s">
        <v>10223</v>
      </c>
      <c r="B5886" s="12" t="s">
        <v>10658</v>
      </c>
      <c r="C5886" s="12" t="s">
        <v>10243</v>
      </c>
      <c r="D5886" s="13"/>
      <c r="E5886" s="13"/>
      <c r="F5886" s="13"/>
      <c r="G5886" s="14"/>
      <c r="H5886" s="14"/>
      <c r="I5886" s="14"/>
      <c r="J5886" s="14"/>
      <c r="K5886" s="16">
        <v>0.0789</v>
      </c>
    </row>
    <row r="5887" spans="1:11">
      <c r="A5887" s="12" t="s">
        <v>10223</v>
      </c>
      <c r="B5887" s="12" t="s">
        <v>10658</v>
      </c>
      <c r="C5887" s="12" t="s">
        <v>10669</v>
      </c>
      <c r="D5887" s="13"/>
      <c r="E5887" s="13"/>
      <c r="F5887" s="13"/>
      <c r="G5887" s="14"/>
      <c r="H5887" s="14"/>
      <c r="I5887" s="14"/>
      <c r="J5887" s="14"/>
      <c r="K5887" s="16">
        <v>102.859327</v>
      </c>
    </row>
    <row r="5888" spans="1:11">
      <c r="A5888" s="12" t="s">
        <v>10223</v>
      </c>
      <c r="B5888" s="12" t="s">
        <v>10658</v>
      </c>
      <c r="C5888" s="12" t="s">
        <v>10352</v>
      </c>
      <c r="D5888" s="13" t="s">
        <v>4918</v>
      </c>
      <c r="E5888" s="13" t="s">
        <v>4919</v>
      </c>
      <c r="F5888" s="13" t="s">
        <v>5424</v>
      </c>
      <c r="G5888" s="14" t="s">
        <v>4921</v>
      </c>
      <c r="H5888" s="14" t="s">
        <v>4936</v>
      </c>
      <c r="I5888" s="14" t="s">
        <v>5065</v>
      </c>
      <c r="J5888" s="14" t="s">
        <v>4958</v>
      </c>
      <c r="K5888" s="16">
        <v>59.75</v>
      </c>
    </row>
    <row r="5889" spans="1:11">
      <c r="A5889" s="12" t="s">
        <v>10223</v>
      </c>
      <c r="B5889" s="12" t="s">
        <v>10658</v>
      </c>
      <c r="C5889" s="12" t="s">
        <v>10352</v>
      </c>
      <c r="D5889" s="13" t="s">
        <v>4918</v>
      </c>
      <c r="E5889" s="13" t="s">
        <v>4919</v>
      </c>
      <c r="F5889" s="13" t="s">
        <v>5426</v>
      </c>
      <c r="G5889" s="14" t="s">
        <v>4921</v>
      </c>
      <c r="H5889" s="14" t="s">
        <v>4922</v>
      </c>
      <c r="I5889" s="14" t="s">
        <v>5427</v>
      </c>
      <c r="J5889" s="14" t="s">
        <v>4936</v>
      </c>
      <c r="K5889" s="16">
        <v>59.75</v>
      </c>
    </row>
    <row r="5890" spans="1:11">
      <c r="A5890" s="12" t="s">
        <v>10223</v>
      </c>
      <c r="B5890" s="12" t="s">
        <v>10658</v>
      </c>
      <c r="C5890" s="12" t="s">
        <v>10352</v>
      </c>
      <c r="D5890" s="13" t="s">
        <v>4931</v>
      </c>
      <c r="E5890" s="13" t="s">
        <v>4932</v>
      </c>
      <c r="F5890" s="13" t="s">
        <v>7756</v>
      </c>
      <c r="G5890" s="14" t="s">
        <v>4960</v>
      </c>
      <c r="H5890" s="14"/>
      <c r="I5890" s="14" t="s">
        <v>4927</v>
      </c>
      <c r="J5890" s="14" t="s">
        <v>5221</v>
      </c>
      <c r="K5890" s="16">
        <v>59.75</v>
      </c>
    </row>
    <row r="5891" spans="1:11">
      <c r="A5891" s="12" t="s">
        <v>10223</v>
      </c>
      <c r="B5891" s="12" t="s">
        <v>10658</v>
      </c>
      <c r="C5891" s="12" t="s">
        <v>10352</v>
      </c>
      <c r="D5891" s="13" t="s">
        <v>4931</v>
      </c>
      <c r="E5891" s="13" t="s">
        <v>4932</v>
      </c>
      <c r="F5891" s="13" t="s">
        <v>10670</v>
      </c>
      <c r="G5891" s="14" t="s">
        <v>4960</v>
      </c>
      <c r="H5891" s="14"/>
      <c r="I5891" s="14" t="s">
        <v>4927</v>
      </c>
      <c r="J5891" s="14" t="s">
        <v>5221</v>
      </c>
      <c r="K5891" s="16">
        <v>59.75</v>
      </c>
    </row>
    <row r="5892" spans="1:11">
      <c r="A5892" s="12" t="s">
        <v>10223</v>
      </c>
      <c r="B5892" s="12" t="s">
        <v>10658</v>
      </c>
      <c r="C5892" s="12" t="s">
        <v>10352</v>
      </c>
      <c r="D5892" s="13" t="s">
        <v>4934</v>
      </c>
      <c r="E5892" s="13" t="s">
        <v>4934</v>
      </c>
      <c r="F5892" s="13" t="s">
        <v>4999</v>
      </c>
      <c r="G5892" s="14" t="s">
        <v>4921</v>
      </c>
      <c r="H5892" s="14" t="s">
        <v>5891</v>
      </c>
      <c r="I5892" s="14" t="s">
        <v>4927</v>
      </c>
      <c r="J5892" s="14" t="s">
        <v>4936</v>
      </c>
      <c r="K5892" s="16">
        <v>59.75</v>
      </c>
    </row>
    <row r="5893" spans="1:11">
      <c r="A5893" s="12" t="s">
        <v>10223</v>
      </c>
      <c r="B5893" s="12" t="s">
        <v>10658</v>
      </c>
      <c r="C5893" s="12" t="s">
        <v>10245</v>
      </c>
      <c r="D5893" s="13" t="s">
        <v>4918</v>
      </c>
      <c r="E5893" s="13" t="s">
        <v>4919</v>
      </c>
      <c r="F5893" s="13" t="s">
        <v>10671</v>
      </c>
      <c r="G5893" s="14" t="s">
        <v>4921</v>
      </c>
      <c r="H5893" s="14" t="s">
        <v>5283</v>
      </c>
      <c r="I5893" s="14" t="s">
        <v>4949</v>
      </c>
      <c r="J5893" s="14" t="s">
        <v>4924</v>
      </c>
      <c r="K5893" s="16">
        <v>63.0583</v>
      </c>
    </row>
    <row r="5894" spans="1:11">
      <c r="A5894" s="12" t="s">
        <v>10223</v>
      </c>
      <c r="B5894" s="12" t="s">
        <v>10658</v>
      </c>
      <c r="C5894" s="12" t="s">
        <v>10245</v>
      </c>
      <c r="D5894" s="13" t="s">
        <v>4918</v>
      </c>
      <c r="E5894" s="13" t="s">
        <v>4919</v>
      </c>
      <c r="F5894" s="13" t="s">
        <v>5747</v>
      </c>
      <c r="G5894" s="14" t="s">
        <v>4921</v>
      </c>
      <c r="H5894" s="14" t="s">
        <v>10672</v>
      </c>
      <c r="I5894" s="14" t="s">
        <v>5065</v>
      </c>
      <c r="J5894" s="14" t="s">
        <v>4924</v>
      </c>
      <c r="K5894" s="16">
        <v>63.0583</v>
      </c>
    </row>
    <row r="5895" spans="1:11">
      <c r="A5895" s="12" t="s">
        <v>10223</v>
      </c>
      <c r="B5895" s="12" t="s">
        <v>10658</v>
      </c>
      <c r="C5895" s="12" t="s">
        <v>10245</v>
      </c>
      <c r="D5895" s="13" t="s">
        <v>4931</v>
      </c>
      <c r="E5895" s="13" t="s">
        <v>4932</v>
      </c>
      <c r="F5895" s="13" t="s">
        <v>7756</v>
      </c>
      <c r="G5895" s="14" t="s">
        <v>4960</v>
      </c>
      <c r="H5895" s="14"/>
      <c r="I5895" s="14" t="s">
        <v>4927</v>
      </c>
      <c r="J5895" s="14" t="s">
        <v>4924</v>
      </c>
      <c r="K5895" s="16">
        <v>63.0583</v>
      </c>
    </row>
    <row r="5896" spans="1:11">
      <c r="A5896" s="12" t="s">
        <v>10223</v>
      </c>
      <c r="B5896" s="12" t="s">
        <v>10658</v>
      </c>
      <c r="C5896" s="12" t="s">
        <v>10245</v>
      </c>
      <c r="D5896" s="13" t="s">
        <v>4931</v>
      </c>
      <c r="E5896" s="13" t="s">
        <v>4932</v>
      </c>
      <c r="F5896" s="13" t="s">
        <v>10670</v>
      </c>
      <c r="G5896" s="14" t="s">
        <v>4960</v>
      </c>
      <c r="H5896" s="14"/>
      <c r="I5896" s="14" t="s">
        <v>4927</v>
      </c>
      <c r="J5896" s="14" t="s">
        <v>4924</v>
      </c>
      <c r="K5896" s="16">
        <v>63.0583</v>
      </c>
    </row>
    <row r="5897" spans="1:11">
      <c r="A5897" s="12" t="s">
        <v>10223</v>
      </c>
      <c r="B5897" s="12" t="s">
        <v>10658</v>
      </c>
      <c r="C5897" s="12" t="s">
        <v>10245</v>
      </c>
      <c r="D5897" s="13" t="s">
        <v>4934</v>
      </c>
      <c r="E5897" s="13" t="s">
        <v>4934</v>
      </c>
      <c r="F5897" s="13" t="s">
        <v>4999</v>
      </c>
      <c r="G5897" s="14" t="s">
        <v>4921</v>
      </c>
      <c r="H5897" s="14" t="s">
        <v>5891</v>
      </c>
      <c r="I5897" s="14" t="s">
        <v>4927</v>
      </c>
      <c r="J5897" s="14" t="s">
        <v>4936</v>
      </c>
      <c r="K5897" s="16">
        <v>63.0583</v>
      </c>
    </row>
    <row r="5898" spans="1:11">
      <c r="A5898" s="12" t="s">
        <v>10223</v>
      </c>
      <c r="B5898" s="12" t="s">
        <v>10658</v>
      </c>
      <c r="C5898" s="12" t="s">
        <v>10225</v>
      </c>
      <c r="D5898" s="13" t="s">
        <v>4918</v>
      </c>
      <c r="E5898" s="13" t="s">
        <v>4919</v>
      </c>
      <c r="F5898" s="13" t="s">
        <v>10392</v>
      </c>
      <c r="G5898" s="14" t="s">
        <v>4921</v>
      </c>
      <c r="H5898" s="14" t="s">
        <v>9236</v>
      </c>
      <c r="I5898" s="14" t="s">
        <v>4949</v>
      </c>
      <c r="J5898" s="14" t="s">
        <v>4936</v>
      </c>
      <c r="K5898" s="16">
        <v>114.8032</v>
      </c>
    </row>
    <row r="5899" spans="1:11">
      <c r="A5899" s="12" t="s">
        <v>10223</v>
      </c>
      <c r="B5899" s="12" t="s">
        <v>10658</v>
      </c>
      <c r="C5899" s="12" t="s">
        <v>10225</v>
      </c>
      <c r="D5899" s="13" t="s">
        <v>4918</v>
      </c>
      <c r="E5899" s="13" t="s">
        <v>4919</v>
      </c>
      <c r="F5899" s="13" t="s">
        <v>5109</v>
      </c>
      <c r="G5899" s="14" t="s">
        <v>4921</v>
      </c>
      <c r="H5899" s="14" t="s">
        <v>9236</v>
      </c>
      <c r="I5899" s="14" t="s">
        <v>5065</v>
      </c>
      <c r="J5899" s="14" t="s">
        <v>4958</v>
      </c>
      <c r="K5899" s="16">
        <v>114.8032</v>
      </c>
    </row>
    <row r="5900" spans="1:11">
      <c r="A5900" s="12" t="s">
        <v>10223</v>
      </c>
      <c r="B5900" s="12" t="s">
        <v>10658</v>
      </c>
      <c r="C5900" s="12" t="s">
        <v>10225</v>
      </c>
      <c r="D5900" s="13" t="s">
        <v>4931</v>
      </c>
      <c r="E5900" s="13" t="s">
        <v>4932</v>
      </c>
      <c r="F5900" s="13" t="s">
        <v>10394</v>
      </c>
      <c r="G5900" s="14" t="s">
        <v>4960</v>
      </c>
      <c r="H5900" s="14"/>
      <c r="I5900" s="14" t="s">
        <v>4927</v>
      </c>
      <c r="J5900" s="14" t="s">
        <v>5221</v>
      </c>
      <c r="K5900" s="16">
        <v>114.8032</v>
      </c>
    </row>
    <row r="5901" spans="1:11">
      <c r="A5901" s="12" t="s">
        <v>10223</v>
      </c>
      <c r="B5901" s="12" t="s">
        <v>10658</v>
      </c>
      <c r="C5901" s="12" t="s">
        <v>10225</v>
      </c>
      <c r="D5901" s="13" t="s">
        <v>4931</v>
      </c>
      <c r="E5901" s="13" t="s">
        <v>4932</v>
      </c>
      <c r="F5901" s="13" t="s">
        <v>10670</v>
      </c>
      <c r="G5901" s="14" t="s">
        <v>4960</v>
      </c>
      <c r="H5901" s="14"/>
      <c r="I5901" s="14" t="s">
        <v>4927</v>
      </c>
      <c r="J5901" s="14" t="s">
        <v>5221</v>
      </c>
      <c r="K5901" s="16">
        <v>114.8032</v>
      </c>
    </row>
    <row r="5902" spans="1:11">
      <c r="A5902" s="12" t="s">
        <v>10223</v>
      </c>
      <c r="B5902" s="12" t="s">
        <v>10658</v>
      </c>
      <c r="C5902" s="12" t="s">
        <v>10225</v>
      </c>
      <c r="D5902" s="13" t="s">
        <v>4934</v>
      </c>
      <c r="E5902" s="13" t="s">
        <v>4934</v>
      </c>
      <c r="F5902" s="13" t="s">
        <v>4999</v>
      </c>
      <c r="G5902" s="14" t="s">
        <v>4921</v>
      </c>
      <c r="H5902" s="14" t="s">
        <v>5891</v>
      </c>
      <c r="I5902" s="14" t="s">
        <v>4927</v>
      </c>
      <c r="J5902" s="14" t="s">
        <v>4936</v>
      </c>
      <c r="K5902" s="16">
        <v>114.8032</v>
      </c>
    </row>
    <row r="5903" spans="1:11">
      <c r="A5903" s="12" t="s">
        <v>10223</v>
      </c>
      <c r="B5903" s="12" t="s">
        <v>10658</v>
      </c>
      <c r="C5903" s="12" t="s">
        <v>10256</v>
      </c>
      <c r="D5903" s="13" t="s">
        <v>4918</v>
      </c>
      <c r="E5903" s="13" t="s">
        <v>4919</v>
      </c>
      <c r="F5903" s="13" t="s">
        <v>5424</v>
      </c>
      <c r="G5903" s="14" t="s">
        <v>4921</v>
      </c>
      <c r="H5903" s="14" t="s">
        <v>4966</v>
      </c>
      <c r="I5903" s="14" t="s">
        <v>5065</v>
      </c>
      <c r="J5903" s="14" t="s">
        <v>4958</v>
      </c>
      <c r="K5903" s="16">
        <v>5.2656</v>
      </c>
    </row>
    <row r="5904" spans="1:11">
      <c r="A5904" s="12" t="s">
        <v>10223</v>
      </c>
      <c r="B5904" s="12" t="s">
        <v>10658</v>
      </c>
      <c r="C5904" s="12" t="s">
        <v>10256</v>
      </c>
      <c r="D5904" s="13" t="s">
        <v>4918</v>
      </c>
      <c r="E5904" s="13" t="s">
        <v>4919</v>
      </c>
      <c r="F5904" s="13" t="s">
        <v>10673</v>
      </c>
      <c r="G5904" s="14" t="s">
        <v>4921</v>
      </c>
      <c r="H5904" s="14" t="s">
        <v>4966</v>
      </c>
      <c r="I5904" s="14" t="s">
        <v>4949</v>
      </c>
      <c r="J5904" s="14" t="s">
        <v>4936</v>
      </c>
      <c r="K5904" s="16">
        <v>5.2656</v>
      </c>
    </row>
    <row r="5905" spans="1:11">
      <c r="A5905" s="12" t="s">
        <v>10223</v>
      </c>
      <c r="B5905" s="12" t="s">
        <v>10658</v>
      </c>
      <c r="C5905" s="12" t="s">
        <v>10256</v>
      </c>
      <c r="D5905" s="13" t="s">
        <v>4931</v>
      </c>
      <c r="E5905" s="13" t="s">
        <v>4932</v>
      </c>
      <c r="F5905" s="13" t="s">
        <v>10674</v>
      </c>
      <c r="G5905" s="14" t="s">
        <v>4960</v>
      </c>
      <c r="H5905" s="14"/>
      <c r="I5905" s="14" t="s">
        <v>4927</v>
      </c>
      <c r="J5905" s="14" t="s">
        <v>5221</v>
      </c>
      <c r="K5905" s="16">
        <v>5.2656</v>
      </c>
    </row>
    <row r="5906" spans="1:11">
      <c r="A5906" s="12" t="s">
        <v>10223</v>
      </c>
      <c r="B5906" s="12" t="s">
        <v>10658</v>
      </c>
      <c r="C5906" s="12" t="s">
        <v>10256</v>
      </c>
      <c r="D5906" s="13" t="s">
        <v>4931</v>
      </c>
      <c r="E5906" s="13" t="s">
        <v>4932</v>
      </c>
      <c r="F5906" s="13" t="s">
        <v>10675</v>
      </c>
      <c r="G5906" s="14" t="s">
        <v>4960</v>
      </c>
      <c r="H5906" s="14"/>
      <c r="I5906" s="14" t="s">
        <v>4927</v>
      </c>
      <c r="J5906" s="14" t="s">
        <v>5221</v>
      </c>
      <c r="K5906" s="16">
        <v>5.2656</v>
      </c>
    </row>
    <row r="5907" spans="1:11">
      <c r="A5907" s="12" t="s">
        <v>10223</v>
      </c>
      <c r="B5907" s="12" t="s">
        <v>10658</v>
      </c>
      <c r="C5907" s="12" t="s">
        <v>10256</v>
      </c>
      <c r="D5907" s="13" t="s">
        <v>4934</v>
      </c>
      <c r="E5907" s="13" t="s">
        <v>4934</v>
      </c>
      <c r="F5907" s="13" t="s">
        <v>10261</v>
      </c>
      <c r="G5907" s="14" t="s">
        <v>4921</v>
      </c>
      <c r="H5907" s="14" t="s">
        <v>5891</v>
      </c>
      <c r="I5907" s="14" t="s">
        <v>4927</v>
      </c>
      <c r="J5907" s="14" t="s">
        <v>4936</v>
      </c>
      <c r="K5907" s="16">
        <v>5.2656</v>
      </c>
    </row>
    <row r="5908" spans="1:11">
      <c r="A5908" s="12" t="s">
        <v>10223</v>
      </c>
      <c r="B5908" s="12" t="s">
        <v>10658</v>
      </c>
      <c r="C5908" s="12" t="s">
        <v>10262</v>
      </c>
      <c r="D5908" s="13" t="s">
        <v>4918</v>
      </c>
      <c r="E5908" s="13" t="s">
        <v>4919</v>
      </c>
      <c r="F5908" s="13" t="s">
        <v>10676</v>
      </c>
      <c r="G5908" s="14" t="s">
        <v>4921</v>
      </c>
      <c r="H5908" s="14" t="s">
        <v>5283</v>
      </c>
      <c r="I5908" s="14" t="s">
        <v>4949</v>
      </c>
      <c r="J5908" s="14" t="s">
        <v>4936</v>
      </c>
      <c r="K5908" s="16">
        <v>29.4395</v>
      </c>
    </row>
    <row r="5909" spans="1:11">
      <c r="A5909" s="12" t="s">
        <v>10223</v>
      </c>
      <c r="B5909" s="12" t="s">
        <v>10658</v>
      </c>
      <c r="C5909" s="12" t="s">
        <v>10262</v>
      </c>
      <c r="D5909" s="13" t="s">
        <v>4918</v>
      </c>
      <c r="E5909" s="13" t="s">
        <v>4919</v>
      </c>
      <c r="F5909" s="13" t="s">
        <v>5424</v>
      </c>
      <c r="G5909" s="14" t="s">
        <v>4921</v>
      </c>
      <c r="H5909" s="14" t="s">
        <v>10677</v>
      </c>
      <c r="I5909" s="14" t="s">
        <v>5065</v>
      </c>
      <c r="J5909" s="14" t="s">
        <v>4958</v>
      </c>
      <c r="K5909" s="16">
        <v>29.4395</v>
      </c>
    </row>
    <row r="5910" spans="1:11">
      <c r="A5910" s="12" t="s">
        <v>10223</v>
      </c>
      <c r="B5910" s="12" t="s">
        <v>10658</v>
      </c>
      <c r="C5910" s="12" t="s">
        <v>10262</v>
      </c>
      <c r="D5910" s="13" t="s">
        <v>4931</v>
      </c>
      <c r="E5910" s="13" t="s">
        <v>4932</v>
      </c>
      <c r="F5910" s="13" t="s">
        <v>10390</v>
      </c>
      <c r="G5910" s="14" t="s">
        <v>4960</v>
      </c>
      <c r="H5910" s="14"/>
      <c r="I5910" s="14" t="s">
        <v>4927</v>
      </c>
      <c r="J5910" s="14" t="s">
        <v>5221</v>
      </c>
      <c r="K5910" s="16">
        <v>29.4395</v>
      </c>
    </row>
    <row r="5911" spans="1:11">
      <c r="A5911" s="12" t="s">
        <v>10223</v>
      </c>
      <c r="B5911" s="12" t="s">
        <v>10658</v>
      </c>
      <c r="C5911" s="12" t="s">
        <v>10262</v>
      </c>
      <c r="D5911" s="13" t="s">
        <v>4931</v>
      </c>
      <c r="E5911" s="13" t="s">
        <v>4932</v>
      </c>
      <c r="F5911" s="13" t="s">
        <v>10391</v>
      </c>
      <c r="G5911" s="14" t="s">
        <v>4960</v>
      </c>
      <c r="H5911" s="14"/>
      <c r="I5911" s="14" t="s">
        <v>4927</v>
      </c>
      <c r="J5911" s="14" t="s">
        <v>5221</v>
      </c>
      <c r="K5911" s="16">
        <v>29.4395</v>
      </c>
    </row>
    <row r="5912" spans="1:11">
      <c r="A5912" s="12" t="s">
        <v>10223</v>
      </c>
      <c r="B5912" s="12" t="s">
        <v>10658</v>
      </c>
      <c r="C5912" s="12" t="s">
        <v>10262</v>
      </c>
      <c r="D5912" s="13" t="s">
        <v>4934</v>
      </c>
      <c r="E5912" s="13" t="s">
        <v>4934</v>
      </c>
      <c r="F5912" s="13" t="s">
        <v>10266</v>
      </c>
      <c r="G5912" s="14" t="s">
        <v>4921</v>
      </c>
      <c r="H5912" s="14" t="s">
        <v>5891</v>
      </c>
      <c r="I5912" s="14" t="s">
        <v>4927</v>
      </c>
      <c r="J5912" s="14" t="s">
        <v>4936</v>
      </c>
      <c r="K5912" s="16">
        <v>29.4395</v>
      </c>
    </row>
    <row r="5913" spans="1:11">
      <c r="A5913" s="12" t="s">
        <v>10223</v>
      </c>
      <c r="B5913" s="12" t="s">
        <v>10658</v>
      </c>
      <c r="C5913" s="12" t="s">
        <v>10267</v>
      </c>
      <c r="D5913" s="13" t="s">
        <v>4918</v>
      </c>
      <c r="E5913" s="13" t="s">
        <v>4919</v>
      </c>
      <c r="F5913" s="13" t="s">
        <v>10392</v>
      </c>
      <c r="G5913" s="14" t="s">
        <v>4921</v>
      </c>
      <c r="H5913" s="14" t="s">
        <v>5283</v>
      </c>
      <c r="I5913" s="14" t="s">
        <v>4949</v>
      </c>
      <c r="J5913" s="14" t="s">
        <v>4936</v>
      </c>
      <c r="K5913" s="16">
        <v>44.6</v>
      </c>
    </row>
    <row r="5914" spans="1:11">
      <c r="A5914" s="12" t="s">
        <v>10223</v>
      </c>
      <c r="B5914" s="12" t="s">
        <v>10658</v>
      </c>
      <c r="C5914" s="12" t="s">
        <v>10267</v>
      </c>
      <c r="D5914" s="13" t="s">
        <v>4918</v>
      </c>
      <c r="E5914" s="13" t="s">
        <v>4919</v>
      </c>
      <c r="F5914" s="13" t="s">
        <v>5109</v>
      </c>
      <c r="G5914" s="14" t="s">
        <v>4921</v>
      </c>
      <c r="H5914" s="14" t="s">
        <v>10678</v>
      </c>
      <c r="I5914" s="14" t="s">
        <v>5065</v>
      </c>
      <c r="J5914" s="14" t="s">
        <v>4958</v>
      </c>
      <c r="K5914" s="16">
        <v>44.6</v>
      </c>
    </row>
    <row r="5915" spans="1:11">
      <c r="A5915" s="12" t="s">
        <v>10223</v>
      </c>
      <c r="B5915" s="12" t="s">
        <v>10658</v>
      </c>
      <c r="C5915" s="12" t="s">
        <v>10267</v>
      </c>
      <c r="D5915" s="13" t="s">
        <v>4931</v>
      </c>
      <c r="E5915" s="13" t="s">
        <v>4932</v>
      </c>
      <c r="F5915" s="13" t="s">
        <v>10394</v>
      </c>
      <c r="G5915" s="14" t="s">
        <v>4960</v>
      </c>
      <c r="H5915" s="14"/>
      <c r="I5915" s="14" t="s">
        <v>4927</v>
      </c>
      <c r="J5915" s="14" t="s">
        <v>5221</v>
      </c>
      <c r="K5915" s="16">
        <v>44.6</v>
      </c>
    </row>
    <row r="5916" spans="1:11">
      <c r="A5916" s="12" t="s">
        <v>10223</v>
      </c>
      <c r="B5916" s="12" t="s">
        <v>10658</v>
      </c>
      <c r="C5916" s="12" t="s">
        <v>10267</v>
      </c>
      <c r="D5916" s="13" t="s">
        <v>4931</v>
      </c>
      <c r="E5916" s="13" t="s">
        <v>4932</v>
      </c>
      <c r="F5916" s="13" t="s">
        <v>10670</v>
      </c>
      <c r="G5916" s="14" t="s">
        <v>4960</v>
      </c>
      <c r="H5916" s="14"/>
      <c r="I5916" s="14" t="s">
        <v>4927</v>
      </c>
      <c r="J5916" s="14" t="s">
        <v>5221</v>
      </c>
      <c r="K5916" s="16">
        <v>44.6</v>
      </c>
    </row>
    <row r="5917" spans="1:11">
      <c r="A5917" s="12" t="s">
        <v>10223</v>
      </c>
      <c r="B5917" s="12" t="s">
        <v>10658</v>
      </c>
      <c r="C5917" s="12" t="s">
        <v>10267</v>
      </c>
      <c r="D5917" s="13" t="s">
        <v>4934</v>
      </c>
      <c r="E5917" s="13" t="s">
        <v>4934</v>
      </c>
      <c r="F5917" s="13" t="s">
        <v>4999</v>
      </c>
      <c r="G5917" s="14" t="s">
        <v>4921</v>
      </c>
      <c r="H5917" s="14" t="s">
        <v>5891</v>
      </c>
      <c r="I5917" s="14" t="s">
        <v>4927</v>
      </c>
      <c r="J5917" s="14" t="s">
        <v>4936</v>
      </c>
      <c r="K5917" s="16">
        <v>44.6</v>
      </c>
    </row>
    <row r="5918" spans="1:11">
      <c r="A5918" s="12" t="s">
        <v>10223</v>
      </c>
      <c r="B5918" s="12" t="s">
        <v>10658</v>
      </c>
      <c r="C5918" s="12" t="s">
        <v>10273</v>
      </c>
      <c r="D5918" s="13" t="s">
        <v>4918</v>
      </c>
      <c r="E5918" s="13" t="s">
        <v>4919</v>
      </c>
      <c r="F5918" s="13" t="s">
        <v>10392</v>
      </c>
      <c r="G5918" s="14" t="s">
        <v>4921</v>
      </c>
      <c r="H5918" s="14" t="s">
        <v>5283</v>
      </c>
      <c r="I5918" s="14" t="s">
        <v>4949</v>
      </c>
      <c r="J5918" s="14" t="s">
        <v>4936</v>
      </c>
      <c r="K5918" s="16">
        <v>52.03</v>
      </c>
    </row>
    <row r="5919" spans="1:11">
      <c r="A5919" s="12" t="s">
        <v>10223</v>
      </c>
      <c r="B5919" s="12" t="s">
        <v>10658</v>
      </c>
      <c r="C5919" s="12" t="s">
        <v>10273</v>
      </c>
      <c r="D5919" s="13" t="s">
        <v>4918</v>
      </c>
      <c r="E5919" s="13" t="s">
        <v>4919</v>
      </c>
      <c r="F5919" s="13" t="s">
        <v>5109</v>
      </c>
      <c r="G5919" s="14" t="s">
        <v>4921</v>
      </c>
      <c r="H5919" s="14" t="s">
        <v>7611</v>
      </c>
      <c r="I5919" s="14" t="s">
        <v>5065</v>
      </c>
      <c r="J5919" s="14" t="s">
        <v>4958</v>
      </c>
      <c r="K5919" s="16">
        <v>52.03</v>
      </c>
    </row>
    <row r="5920" spans="1:11">
      <c r="A5920" s="12" t="s">
        <v>10223</v>
      </c>
      <c r="B5920" s="12" t="s">
        <v>10658</v>
      </c>
      <c r="C5920" s="12" t="s">
        <v>10273</v>
      </c>
      <c r="D5920" s="13" t="s">
        <v>4931</v>
      </c>
      <c r="E5920" s="13" t="s">
        <v>4932</v>
      </c>
      <c r="F5920" s="13" t="s">
        <v>7756</v>
      </c>
      <c r="G5920" s="14" t="s">
        <v>4960</v>
      </c>
      <c r="H5920" s="14"/>
      <c r="I5920" s="14" t="s">
        <v>4927</v>
      </c>
      <c r="J5920" s="14" t="s">
        <v>5221</v>
      </c>
      <c r="K5920" s="16">
        <v>52.03</v>
      </c>
    </row>
    <row r="5921" spans="1:11">
      <c r="A5921" s="12" t="s">
        <v>10223</v>
      </c>
      <c r="B5921" s="12" t="s">
        <v>10658</v>
      </c>
      <c r="C5921" s="12" t="s">
        <v>10273</v>
      </c>
      <c r="D5921" s="13" t="s">
        <v>4931</v>
      </c>
      <c r="E5921" s="13" t="s">
        <v>4932</v>
      </c>
      <c r="F5921" s="13" t="s">
        <v>10670</v>
      </c>
      <c r="G5921" s="14" t="s">
        <v>4960</v>
      </c>
      <c r="H5921" s="14"/>
      <c r="I5921" s="14" t="s">
        <v>4927</v>
      </c>
      <c r="J5921" s="14" t="s">
        <v>5221</v>
      </c>
      <c r="K5921" s="16">
        <v>52.03</v>
      </c>
    </row>
    <row r="5922" spans="1:11">
      <c r="A5922" s="12" t="s">
        <v>10223</v>
      </c>
      <c r="B5922" s="12" t="s">
        <v>10658</v>
      </c>
      <c r="C5922" s="12" t="s">
        <v>10273</v>
      </c>
      <c r="D5922" s="13" t="s">
        <v>4934</v>
      </c>
      <c r="E5922" s="13" t="s">
        <v>4934</v>
      </c>
      <c r="F5922" s="13" t="s">
        <v>4999</v>
      </c>
      <c r="G5922" s="14" t="s">
        <v>4921</v>
      </c>
      <c r="H5922" s="14" t="s">
        <v>5891</v>
      </c>
      <c r="I5922" s="14" t="s">
        <v>4927</v>
      </c>
      <c r="J5922" s="14" t="s">
        <v>4936</v>
      </c>
      <c r="K5922" s="16">
        <v>52.03</v>
      </c>
    </row>
    <row r="5923" spans="1:11">
      <c r="A5923" s="12" t="s">
        <v>10223</v>
      </c>
      <c r="B5923" s="12" t="s">
        <v>10658</v>
      </c>
      <c r="C5923" s="12" t="s">
        <v>10279</v>
      </c>
      <c r="D5923" s="13" t="s">
        <v>4918</v>
      </c>
      <c r="E5923" s="13" t="s">
        <v>4919</v>
      </c>
      <c r="F5923" s="13" t="s">
        <v>5424</v>
      </c>
      <c r="G5923" s="14" t="s">
        <v>4921</v>
      </c>
      <c r="H5923" s="14" t="s">
        <v>9951</v>
      </c>
      <c r="I5923" s="14" t="s">
        <v>5065</v>
      </c>
      <c r="J5923" s="14" t="s">
        <v>4958</v>
      </c>
      <c r="K5923" s="16">
        <v>3.2</v>
      </c>
    </row>
    <row r="5924" spans="1:11">
      <c r="A5924" s="12" t="s">
        <v>10223</v>
      </c>
      <c r="B5924" s="12" t="s">
        <v>10658</v>
      </c>
      <c r="C5924" s="12" t="s">
        <v>10279</v>
      </c>
      <c r="D5924" s="13" t="s">
        <v>4918</v>
      </c>
      <c r="E5924" s="13" t="s">
        <v>4919</v>
      </c>
      <c r="F5924" s="13" t="s">
        <v>10392</v>
      </c>
      <c r="G5924" s="14" t="s">
        <v>4921</v>
      </c>
      <c r="H5924" s="14" t="s">
        <v>5283</v>
      </c>
      <c r="I5924" s="14" t="s">
        <v>4949</v>
      </c>
      <c r="J5924" s="14" t="s">
        <v>4936</v>
      </c>
      <c r="K5924" s="16">
        <v>3.2</v>
      </c>
    </row>
    <row r="5925" spans="1:11">
      <c r="A5925" s="12" t="s">
        <v>10223</v>
      </c>
      <c r="B5925" s="12" t="s">
        <v>10658</v>
      </c>
      <c r="C5925" s="12" t="s">
        <v>10279</v>
      </c>
      <c r="D5925" s="13" t="s">
        <v>4931</v>
      </c>
      <c r="E5925" s="13" t="s">
        <v>4932</v>
      </c>
      <c r="F5925" s="13" t="s">
        <v>10679</v>
      </c>
      <c r="G5925" s="14" t="s">
        <v>4960</v>
      </c>
      <c r="H5925" s="14"/>
      <c r="I5925" s="14" t="s">
        <v>4927</v>
      </c>
      <c r="J5925" s="14" t="s">
        <v>5221</v>
      </c>
      <c r="K5925" s="16">
        <v>3.2</v>
      </c>
    </row>
    <row r="5926" spans="1:11">
      <c r="A5926" s="12" t="s">
        <v>10223</v>
      </c>
      <c r="B5926" s="12" t="s">
        <v>10658</v>
      </c>
      <c r="C5926" s="12" t="s">
        <v>10279</v>
      </c>
      <c r="D5926" s="13" t="s">
        <v>4931</v>
      </c>
      <c r="E5926" s="13" t="s">
        <v>4932</v>
      </c>
      <c r="F5926" s="13" t="s">
        <v>10680</v>
      </c>
      <c r="G5926" s="14" t="s">
        <v>4960</v>
      </c>
      <c r="H5926" s="14"/>
      <c r="I5926" s="14" t="s">
        <v>4927</v>
      </c>
      <c r="J5926" s="14" t="s">
        <v>5221</v>
      </c>
      <c r="K5926" s="16">
        <v>3.2</v>
      </c>
    </row>
    <row r="5927" spans="1:11">
      <c r="A5927" s="12" t="s">
        <v>10223</v>
      </c>
      <c r="B5927" s="12" t="s">
        <v>10658</v>
      </c>
      <c r="C5927" s="12" t="s">
        <v>10279</v>
      </c>
      <c r="D5927" s="13" t="s">
        <v>4934</v>
      </c>
      <c r="E5927" s="13" t="s">
        <v>4934</v>
      </c>
      <c r="F5927" s="13" t="s">
        <v>10250</v>
      </c>
      <c r="G5927" s="14" t="s">
        <v>4921</v>
      </c>
      <c r="H5927" s="14" t="s">
        <v>5891</v>
      </c>
      <c r="I5927" s="14" t="s">
        <v>4927</v>
      </c>
      <c r="J5927" s="14" t="s">
        <v>4936</v>
      </c>
      <c r="K5927" s="16">
        <v>3.2</v>
      </c>
    </row>
    <row r="5928" spans="1:11">
      <c r="A5928" s="12" t="s">
        <v>10223</v>
      </c>
      <c r="B5928" s="12" t="s">
        <v>10658</v>
      </c>
      <c r="C5928" s="12" t="s">
        <v>10284</v>
      </c>
      <c r="D5928" s="13" t="s">
        <v>4918</v>
      </c>
      <c r="E5928" s="13" t="s">
        <v>4919</v>
      </c>
      <c r="F5928" s="13" t="s">
        <v>10681</v>
      </c>
      <c r="G5928" s="14" t="s">
        <v>4921</v>
      </c>
      <c r="H5928" s="14" t="s">
        <v>5192</v>
      </c>
      <c r="I5928" s="14" t="s">
        <v>6471</v>
      </c>
      <c r="J5928" s="14" t="s">
        <v>4924</v>
      </c>
      <c r="K5928" s="16">
        <v>49.02</v>
      </c>
    </row>
    <row r="5929" spans="1:11">
      <c r="A5929" s="12" t="s">
        <v>10223</v>
      </c>
      <c r="B5929" s="12" t="s">
        <v>10658</v>
      </c>
      <c r="C5929" s="12" t="s">
        <v>10284</v>
      </c>
      <c r="D5929" s="13" t="s">
        <v>4918</v>
      </c>
      <c r="E5929" s="13" t="s">
        <v>4919</v>
      </c>
      <c r="F5929" s="13" t="s">
        <v>10682</v>
      </c>
      <c r="G5929" s="14" t="s">
        <v>4921</v>
      </c>
      <c r="H5929" s="14" t="s">
        <v>10683</v>
      </c>
      <c r="I5929" s="14" t="s">
        <v>5065</v>
      </c>
      <c r="J5929" s="14" t="s">
        <v>4924</v>
      </c>
      <c r="K5929" s="16">
        <v>49.02</v>
      </c>
    </row>
    <row r="5930" spans="1:11">
      <c r="A5930" s="12" t="s">
        <v>10223</v>
      </c>
      <c r="B5930" s="12" t="s">
        <v>10658</v>
      </c>
      <c r="C5930" s="12" t="s">
        <v>10284</v>
      </c>
      <c r="D5930" s="13" t="s">
        <v>4918</v>
      </c>
      <c r="E5930" s="13" t="s">
        <v>4919</v>
      </c>
      <c r="F5930" s="13" t="s">
        <v>10671</v>
      </c>
      <c r="G5930" s="14" t="s">
        <v>4921</v>
      </c>
      <c r="H5930" s="14" t="s">
        <v>5283</v>
      </c>
      <c r="I5930" s="14" t="s">
        <v>4949</v>
      </c>
      <c r="J5930" s="14" t="s">
        <v>4924</v>
      </c>
      <c r="K5930" s="16">
        <v>49.02</v>
      </c>
    </row>
    <row r="5931" spans="1:11">
      <c r="A5931" s="12" t="s">
        <v>10223</v>
      </c>
      <c r="B5931" s="12" t="s">
        <v>10658</v>
      </c>
      <c r="C5931" s="12" t="s">
        <v>10284</v>
      </c>
      <c r="D5931" s="13" t="s">
        <v>4931</v>
      </c>
      <c r="E5931" s="13" t="s">
        <v>4932</v>
      </c>
      <c r="F5931" s="13" t="s">
        <v>5747</v>
      </c>
      <c r="G5931" s="14" t="s">
        <v>4921</v>
      </c>
      <c r="H5931" s="14" t="s">
        <v>10683</v>
      </c>
      <c r="I5931" s="14" t="s">
        <v>5065</v>
      </c>
      <c r="J5931" s="14" t="s">
        <v>4924</v>
      </c>
      <c r="K5931" s="16">
        <v>49.02</v>
      </c>
    </row>
    <row r="5932" spans="1:11">
      <c r="A5932" s="12" t="s">
        <v>10223</v>
      </c>
      <c r="B5932" s="12" t="s">
        <v>10658</v>
      </c>
      <c r="C5932" s="12" t="s">
        <v>10284</v>
      </c>
      <c r="D5932" s="13" t="s">
        <v>4934</v>
      </c>
      <c r="E5932" s="13" t="s">
        <v>4934</v>
      </c>
      <c r="F5932" s="13" t="s">
        <v>4999</v>
      </c>
      <c r="G5932" s="14" t="s">
        <v>4921</v>
      </c>
      <c r="H5932" s="14" t="s">
        <v>5891</v>
      </c>
      <c r="I5932" s="14" t="s">
        <v>4927</v>
      </c>
      <c r="J5932" s="14" t="s">
        <v>4936</v>
      </c>
      <c r="K5932" s="16">
        <v>49.02</v>
      </c>
    </row>
    <row r="5933" spans="1:11">
      <c r="A5933" s="12" t="s">
        <v>10223</v>
      </c>
      <c r="B5933" s="12" t="s">
        <v>10658</v>
      </c>
      <c r="C5933" s="12" t="s">
        <v>10290</v>
      </c>
      <c r="D5933" s="13" t="s">
        <v>4918</v>
      </c>
      <c r="E5933" s="13" t="s">
        <v>4919</v>
      </c>
      <c r="F5933" s="13" t="s">
        <v>10684</v>
      </c>
      <c r="G5933" s="14" t="s">
        <v>4921</v>
      </c>
      <c r="H5933" s="14" t="s">
        <v>4938</v>
      </c>
      <c r="I5933" s="14" t="s">
        <v>6471</v>
      </c>
      <c r="J5933" s="14" t="s">
        <v>4924</v>
      </c>
      <c r="K5933" s="16">
        <v>5.88</v>
      </c>
    </row>
    <row r="5934" spans="1:11">
      <c r="A5934" s="12" t="s">
        <v>10223</v>
      </c>
      <c r="B5934" s="12" t="s">
        <v>10658</v>
      </c>
      <c r="C5934" s="12" t="s">
        <v>10290</v>
      </c>
      <c r="D5934" s="13" t="s">
        <v>4918</v>
      </c>
      <c r="E5934" s="13" t="s">
        <v>4919</v>
      </c>
      <c r="F5934" s="13" t="s">
        <v>10685</v>
      </c>
      <c r="G5934" s="14" t="s">
        <v>4921</v>
      </c>
      <c r="H5934" s="14" t="s">
        <v>5007</v>
      </c>
      <c r="I5934" s="14" t="s">
        <v>5065</v>
      </c>
      <c r="J5934" s="14" t="s">
        <v>4924</v>
      </c>
      <c r="K5934" s="16">
        <v>5.88</v>
      </c>
    </row>
    <row r="5935" spans="1:11">
      <c r="A5935" s="12" t="s">
        <v>10223</v>
      </c>
      <c r="B5935" s="12" t="s">
        <v>10658</v>
      </c>
      <c r="C5935" s="12" t="s">
        <v>10290</v>
      </c>
      <c r="D5935" s="13" t="s">
        <v>4918</v>
      </c>
      <c r="E5935" s="13" t="s">
        <v>4919</v>
      </c>
      <c r="F5935" s="13" t="s">
        <v>10686</v>
      </c>
      <c r="G5935" s="14" t="s">
        <v>4921</v>
      </c>
      <c r="H5935" s="14" t="s">
        <v>4974</v>
      </c>
      <c r="I5935" s="14" t="s">
        <v>4949</v>
      </c>
      <c r="J5935" s="14" t="s">
        <v>4924</v>
      </c>
      <c r="K5935" s="16">
        <v>5.88</v>
      </c>
    </row>
    <row r="5936" spans="1:11">
      <c r="A5936" s="12" t="s">
        <v>10223</v>
      </c>
      <c r="B5936" s="12" t="s">
        <v>10658</v>
      </c>
      <c r="C5936" s="12" t="s">
        <v>10290</v>
      </c>
      <c r="D5936" s="13" t="s">
        <v>4931</v>
      </c>
      <c r="E5936" s="13" t="s">
        <v>4932</v>
      </c>
      <c r="F5936" s="13" t="s">
        <v>5747</v>
      </c>
      <c r="G5936" s="14" t="s">
        <v>4921</v>
      </c>
      <c r="H5936" s="14" t="s">
        <v>5007</v>
      </c>
      <c r="I5936" s="14" t="s">
        <v>5065</v>
      </c>
      <c r="J5936" s="14" t="s">
        <v>4924</v>
      </c>
      <c r="K5936" s="16">
        <v>5.88</v>
      </c>
    </row>
    <row r="5937" spans="1:11">
      <c r="A5937" s="12" t="s">
        <v>10223</v>
      </c>
      <c r="B5937" s="12" t="s">
        <v>10658</v>
      </c>
      <c r="C5937" s="12" t="s">
        <v>10290</v>
      </c>
      <c r="D5937" s="13" t="s">
        <v>4934</v>
      </c>
      <c r="E5937" s="13" t="s">
        <v>4934</v>
      </c>
      <c r="F5937" s="13" t="s">
        <v>4999</v>
      </c>
      <c r="G5937" s="14" t="s">
        <v>4921</v>
      </c>
      <c r="H5937" s="14" t="s">
        <v>5891</v>
      </c>
      <c r="I5937" s="14" t="s">
        <v>4927</v>
      </c>
      <c r="J5937" s="14" t="s">
        <v>4936</v>
      </c>
      <c r="K5937" s="16">
        <v>5.88</v>
      </c>
    </row>
    <row r="5938" spans="1:11">
      <c r="A5938" s="12" t="s">
        <v>10223</v>
      </c>
      <c r="B5938" s="12" t="s">
        <v>10658</v>
      </c>
      <c r="C5938" s="12" t="s">
        <v>10295</v>
      </c>
      <c r="D5938" s="13" t="s">
        <v>4918</v>
      </c>
      <c r="E5938" s="13" t="s">
        <v>4919</v>
      </c>
      <c r="F5938" s="13" t="s">
        <v>10687</v>
      </c>
      <c r="G5938" s="14" t="s">
        <v>4921</v>
      </c>
      <c r="H5938" s="14" t="s">
        <v>5283</v>
      </c>
      <c r="I5938" s="14" t="s">
        <v>5065</v>
      </c>
      <c r="J5938" s="14" t="s">
        <v>4924</v>
      </c>
      <c r="K5938" s="16">
        <v>34.92</v>
      </c>
    </row>
    <row r="5939" spans="1:11">
      <c r="A5939" s="12" t="s">
        <v>10223</v>
      </c>
      <c r="B5939" s="12" t="s">
        <v>10658</v>
      </c>
      <c r="C5939" s="12" t="s">
        <v>10295</v>
      </c>
      <c r="D5939" s="13" t="s">
        <v>4918</v>
      </c>
      <c r="E5939" s="13" t="s">
        <v>4919</v>
      </c>
      <c r="F5939" s="13" t="s">
        <v>10688</v>
      </c>
      <c r="G5939" s="14" t="s">
        <v>4921</v>
      </c>
      <c r="H5939" s="14" t="s">
        <v>5283</v>
      </c>
      <c r="I5939" s="14" t="s">
        <v>5065</v>
      </c>
      <c r="J5939" s="14" t="s">
        <v>4924</v>
      </c>
      <c r="K5939" s="16">
        <v>34.92</v>
      </c>
    </row>
    <row r="5940" spans="1:11">
      <c r="A5940" s="12" t="s">
        <v>10223</v>
      </c>
      <c r="B5940" s="12" t="s">
        <v>10658</v>
      </c>
      <c r="C5940" s="12" t="s">
        <v>10295</v>
      </c>
      <c r="D5940" s="13" t="s">
        <v>4918</v>
      </c>
      <c r="E5940" s="13" t="s">
        <v>4919</v>
      </c>
      <c r="F5940" s="13" t="s">
        <v>10689</v>
      </c>
      <c r="G5940" s="14" t="s">
        <v>4921</v>
      </c>
      <c r="H5940" s="14" t="s">
        <v>10690</v>
      </c>
      <c r="I5940" s="14" t="s">
        <v>5065</v>
      </c>
      <c r="J5940" s="14" t="s">
        <v>4924</v>
      </c>
      <c r="K5940" s="16">
        <v>34.92</v>
      </c>
    </row>
    <row r="5941" spans="1:11">
      <c r="A5941" s="12" t="s">
        <v>10223</v>
      </c>
      <c r="B5941" s="12" t="s">
        <v>10658</v>
      </c>
      <c r="C5941" s="12" t="s">
        <v>10295</v>
      </c>
      <c r="D5941" s="13" t="s">
        <v>4931</v>
      </c>
      <c r="E5941" s="13" t="s">
        <v>4932</v>
      </c>
      <c r="F5941" s="13" t="s">
        <v>5747</v>
      </c>
      <c r="G5941" s="14" t="s">
        <v>4921</v>
      </c>
      <c r="H5941" s="14" t="s">
        <v>9951</v>
      </c>
      <c r="I5941" s="14" t="s">
        <v>5065</v>
      </c>
      <c r="J5941" s="14" t="s">
        <v>4924</v>
      </c>
      <c r="K5941" s="16">
        <v>34.92</v>
      </c>
    </row>
    <row r="5942" spans="1:11">
      <c r="A5942" s="12" t="s">
        <v>10223</v>
      </c>
      <c r="B5942" s="12" t="s">
        <v>10658</v>
      </c>
      <c r="C5942" s="12" t="s">
        <v>10295</v>
      </c>
      <c r="D5942" s="13" t="s">
        <v>4934</v>
      </c>
      <c r="E5942" s="13" t="s">
        <v>5132</v>
      </c>
      <c r="F5942" s="13" t="s">
        <v>4999</v>
      </c>
      <c r="G5942" s="14" t="s">
        <v>4921</v>
      </c>
      <c r="H5942" s="14" t="s">
        <v>5891</v>
      </c>
      <c r="I5942" s="14" t="s">
        <v>4927</v>
      </c>
      <c r="J5942" s="14" t="s">
        <v>4936</v>
      </c>
      <c r="K5942" s="16">
        <v>34.92</v>
      </c>
    </row>
    <row r="5943" spans="1:11">
      <c r="A5943" s="12" t="s">
        <v>10223</v>
      </c>
      <c r="B5943" s="12" t="s">
        <v>10658</v>
      </c>
      <c r="C5943" s="12" t="s">
        <v>10300</v>
      </c>
      <c r="D5943" s="13" t="s">
        <v>4918</v>
      </c>
      <c r="E5943" s="13" t="s">
        <v>4919</v>
      </c>
      <c r="F5943" s="13" t="s">
        <v>10395</v>
      </c>
      <c r="G5943" s="14" t="s">
        <v>4921</v>
      </c>
      <c r="H5943" s="14" t="s">
        <v>9236</v>
      </c>
      <c r="I5943" s="14" t="s">
        <v>4949</v>
      </c>
      <c r="J5943" s="14" t="s">
        <v>4958</v>
      </c>
      <c r="K5943" s="16">
        <v>70.1</v>
      </c>
    </row>
    <row r="5944" spans="1:11">
      <c r="A5944" s="12" t="s">
        <v>10223</v>
      </c>
      <c r="B5944" s="12" t="s">
        <v>10658</v>
      </c>
      <c r="C5944" s="12" t="s">
        <v>10300</v>
      </c>
      <c r="D5944" s="13" t="s">
        <v>4918</v>
      </c>
      <c r="E5944" s="13" t="s">
        <v>4919</v>
      </c>
      <c r="F5944" s="13" t="s">
        <v>10398</v>
      </c>
      <c r="G5944" s="14" t="s">
        <v>4921</v>
      </c>
      <c r="H5944" s="14" t="s">
        <v>4988</v>
      </c>
      <c r="I5944" s="14" t="s">
        <v>5065</v>
      </c>
      <c r="J5944" s="14" t="s">
        <v>4936</v>
      </c>
      <c r="K5944" s="16">
        <v>70.1</v>
      </c>
    </row>
    <row r="5945" spans="1:11">
      <c r="A5945" s="12" t="s">
        <v>10223</v>
      </c>
      <c r="B5945" s="12" t="s">
        <v>10658</v>
      </c>
      <c r="C5945" s="12" t="s">
        <v>10300</v>
      </c>
      <c r="D5945" s="13" t="s">
        <v>4931</v>
      </c>
      <c r="E5945" s="13" t="s">
        <v>4932</v>
      </c>
      <c r="F5945" s="13" t="s">
        <v>10691</v>
      </c>
      <c r="G5945" s="14" t="s">
        <v>4960</v>
      </c>
      <c r="H5945" s="14"/>
      <c r="I5945" s="14" t="s">
        <v>4927</v>
      </c>
      <c r="J5945" s="14" t="s">
        <v>5221</v>
      </c>
      <c r="K5945" s="16">
        <v>70.1</v>
      </c>
    </row>
    <row r="5946" spans="1:11">
      <c r="A5946" s="12" t="s">
        <v>10223</v>
      </c>
      <c r="B5946" s="12" t="s">
        <v>10658</v>
      </c>
      <c r="C5946" s="12" t="s">
        <v>10300</v>
      </c>
      <c r="D5946" s="13" t="s">
        <v>4931</v>
      </c>
      <c r="E5946" s="13" t="s">
        <v>4932</v>
      </c>
      <c r="F5946" s="13" t="s">
        <v>7756</v>
      </c>
      <c r="G5946" s="14" t="s">
        <v>4960</v>
      </c>
      <c r="H5946" s="14"/>
      <c r="I5946" s="14" t="s">
        <v>4927</v>
      </c>
      <c r="J5946" s="14" t="s">
        <v>5221</v>
      </c>
      <c r="K5946" s="16">
        <v>70.1</v>
      </c>
    </row>
    <row r="5947" spans="1:11">
      <c r="A5947" s="12" t="s">
        <v>10223</v>
      </c>
      <c r="B5947" s="12" t="s">
        <v>10658</v>
      </c>
      <c r="C5947" s="12" t="s">
        <v>10300</v>
      </c>
      <c r="D5947" s="13" t="s">
        <v>4934</v>
      </c>
      <c r="E5947" s="13" t="s">
        <v>4934</v>
      </c>
      <c r="F5947" s="13" t="s">
        <v>4999</v>
      </c>
      <c r="G5947" s="14" t="s">
        <v>4921</v>
      </c>
      <c r="H5947" s="14" t="s">
        <v>5891</v>
      </c>
      <c r="I5947" s="14" t="s">
        <v>4927</v>
      </c>
      <c r="J5947" s="14" t="s">
        <v>4936</v>
      </c>
      <c r="K5947" s="16">
        <v>70.1</v>
      </c>
    </row>
    <row r="5948" spans="1:11">
      <c r="A5948" s="12" t="s">
        <v>10223</v>
      </c>
      <c r="B5948" s="12" t="s">
        <v>10658</v>
      </c>
      <c r="C5948" s="12" t="s">
        <v>10303</v>
      </c>
      <c r="D5948" s="13" t="s">
        <v>4918</v>
      </c>
      <c r="E5948" s="13" t="s">
        <v>4919</v>
      </c>
      <c r="F5948" s="13" t="s">
        <v>10676</v>
      </c>
      <c r="G5948" s="14" t="s">
        <v>4921</v>
      </c>
      <c r="H5948" s="14" t="s">
        <v>5283</v>
      </c>
      <c r="I5948" s="14" t="s">
        <v>4949</v>
      </c>
      <c r="J5948" s="14" t="s">
        <v>4936</v>
      </c>
      <c r="K5948" s="16">
        <v>25.84</v>
      </c>
    </row>
    <row r="5949" spans="1:11">
      <c r="A5949" s="12" t="s">
        <v>10223</v>
      </c>
      <c r="B5949" s="12" t="s">
        <v>10658</v>
      </c>
      <c r="C5949" s="12" t="s">
        <v>10303</v>
      </c>
      <c r="D5949" s="13" t="s">
        <v>4918</v>
      </c>
      <c r="E5949" s="13" t="s">
        <v>4919</v>
      </c>
      <c r="F5949" s="13" t="s">
        <v>5424</v>
      </c>
      <c r="G5949" s="14" t="s">
        <v>4921</v>
      </c>
      <c r="H5949" s="14" t="s">
        <v>5283</v>
      </c>
      <c r="I5949" s="14" t="s">
        <v>5065</v>
      </c>
      <c r="J5949" s="14" t="s">
        <v>4958</v>
      </c>
      <c r="K5949" s="16">
        <v>25.84</v>
      </c>
    </row>
    <row r="5950" spans="1:11">
      <c r="A5950" s="12" t="s">
        <v>10223</v>
      </c>
      <c r="B5950" s="12" t="s">
        <v>10658</v>
      </c>
      <c r="C5950" s="12" t="s">
        <v>10303</v>
      </c>
      <c r="D5950" s="13" t="s">
        <v>4931</v>
      </c>
      <c r="E5950" s="13" t="s">
        <v>4932</v>
      </c>
      <c r="F5950" s="13" t="s">
        <v>10692</v>
      </c>
      <c r="G5950" s="14" t="s">
        <v>4960</v>
      </c>
      <c r="H5950" s="14"/>
      <c r="I5950" s="14" t="s">
        <v>4927</v>
      </c>
      <c r="J5950" s="14" t="s">
        <v>5221</v>
      </c>
      <c r="K5950" s="16">
        <v>25.84</v>
      </c>
    </row>
    <row r="5951" spans="1:11">
      <c r="A5951" s="12" t="s">
        <v>10223</v>
      </c>
      <c r="B5951" s="12" t="s">
        <v>10658</v>
      </c>
      <c r="C5951" s="12" t="s">
        <v>10303</v>
      </c>
      <c r="D5951" s="13" t="s">
        <v>4931</v>
      </c>
      <c r="E5951" s="13" t="s">
        <v>4932</v>
      </c>
      <c r="F5951" s="13" t="s">
        <v>10693</v>
      </c>
      <c r="G5951" s="14" t="s">
        <v>4960</v>
      </c>
      <c r="H5951" s="14"/>
      <c r="I5951" s="14" t="s">
        <v>4927</v>
      </c>
      <c r="J5951" s="14" t="s">
        <v>5221</v>
      </c>
      <c r="K5951" s="16">
        <v>25.84</v>
      </c>
    </row>
    <row r="5952" spans="1:11">
      <c r="A5952" s="12" t="s">
        <v>10223</v>
      </c>
      <c r="B5952" s="12" t="s">
        <v>10658</v>
      </c>
      <c r="C5952" s="12" t="s">
        <v>10303</v>
      </c>
      <c r="D5952" s="13" t="s">
        <v>4934</v>
      </c>
      <c r="E5952" s="13" t="s">
        <v>4934</v>
      </c>
      <c r="F5952" s="13" t="s">
        <v>5047</v>
      </c>
      <c r="G5952" s="14" t="s">
        <v>4921</v>
      </c>
      <c r="H5952" s="14" t="s">
        <v>4926</v>
      </c>
      <c r="I5952" s="14" t="s">
        <v>4927</v>
      </c>
      <c r="J5952" s="14" t="s">
        <v>4936</v>
      </c>
      <c r="K5952" s="16">
        <v>25.84</v>
      </c>
    </row>
    <row r="5953" spans="1:11">
      <c r="A5953" s="12" t="s">
        <v>10223</v>
      </c>
      <c r="B5953" s="12" t="s">
        <v>10658</v>
      </c>
      <c r="C5953" s="12" t="s">
        <v>10308</v>
      </c>
      <c r="D5953" s="13" t="s">
        <v>4918</v>
      </c>
      <c r="E5953" s="13" t="s">
        <v>4919</v>
      </c>
      <c r="F5953" s="13" t="s">
        <v>10694</v>
      </c>
      <c r="G5953" s="14" t="s">
        <v>4921</v>
      </c>
      <c r="H5953" s="14" t="s">
        <v>4974</v>
      </c>
      <c r="I5953" s="14" t="s">
        <v>4947</v>
      </c>
      <c r="J5953" s="14" t="s">
        <v>4924</v>
      </c>
      <c r="K5953" s="16">
        <v>43.8224</v>
      </c>
    </row>
    <row r="5954" spans="1:11">
      <c r="A5954" s="12" t="s">
        <v>10223</v>
      </c>
      <c r="B5954" s="12" t="s">
        <v>10658</v>
      </c>
      <c r="C5954" s="12" t="s">
        <v>10308</v>
      </c>
      <c r="D5954" s="13" t="s">
        <v>4918</v>
      </c>
      <c r="E5954" s="13" t="s">
        <v>4919</v>
      </c>
      <c r="F5954" s="13" t="s">
        <v>10695</v>
      </c>
      <c r="G5954" s="14" t="s">
        <v>4921</v>
      </c>
      <c r="H5954" s="14" t="s">
        <v>4966</v>
      </c>
      <c r="I5954" s="14" t="s">
        <v>4947</v>
      </c>
      <c r="J5954" s="14" t="s">
        <v>4924</v>
      </c>
      <c r="K5954" s="16">
        <v>43.8224</v>
      </c>
    </row>
    <row r="5955" spans="1:11">
      <c r="A5955" s="12" t="s">
        <v>10223</v>
      </c>
      <c r="B5955" s="12" t="s">
        <v>10658</v>
      </c>
      <c r="C5955" s="12" t="s">
        <v>10308</v>
      </c>
      <c r="D5955" s="13" t="s">
        <v>4918</v>
      </c>
      <c r="E5955" s="13" t="s">
        <v>4919</v>
      </c>
      <c r="F5955" s="13" t="s">
        <v>10696</v>
      </c>
      <c r="G5955" s="14" t="s">
        <v>4921</v>
      </c>
      <c r="H5955" s="14" t="s">
        <v>4938</v>
      </c>
      <c r="I5955" s="14" t="s">
        <v>4947</v>
      </c>
      <c r="J5955" s="14" t="s">
        <v>4924</v>
      </c>
      <c r="K5955" s="16">
        <v>43.8224</v>
      </c>
    </row>
    <row r="5956" spans="1:11">
      <c r="A5956" s="12" t="s">
        <v>10223</v>
      </c>
      <c r="B5956" s="12" t="s">
        <v>10658</v>
      </c>
      <c r="C5956" s="12" t="s">
        <v>10308</v>
      </c>
      <c r="D5956" s="13" t="s">
        <v>4931</v>
      </c>
      <c r="E5956" s="13" t="s">
        <v>4932</v>
      </c>
      <c r="F5956" s="13" t="s">
        <v>5747</v>
      </c>
      <c r="G5956" s="14" t="s">
        <v>4921</v>
      </c>
      <c r="H5956" s="14" t="s">
        <v>5175</v>
      </c>
      <c r="I5956" s="14" t="s">
        <v>5065</v>
      </c>
      <c r="J5956" s="14" t="s">
        <v>4924</v>
      </c>
      <c r="K5956" s="16">
        <v>43.8224</v>
      </c>
    </row>
    <row r="5957" spans="1:11">
      <c r="A5957" s="12" t="s">
        <v>10223</v>
      </c>
      <c r="B5957" s="12" t="s">
        <v>10658</v>
      </c>
      <c r="C5957" s="12" t="s">
        <v>10308</v>
      </c>
      <c r="D5957" s="13" t="s">
        <v>4934</v>
      </c>
      <c r="E5957" s="13" t="s">
        <v>4934</v>
      </c>
      <c r="F5957" s="13" t="s">
        <v>4999</v>
      </c>
      <c r="G5957" s="14" t="s">
        <v>4921</v>
      </c>
      <c r="H5957" s="14" t="s">
        <v>5075</v>
      </c>
      <c r="I5957" s="14" t="s">
        <v>4927</v>
      </c>
      <c r="J5957" s="14" t="s">
        <v>4936</v>
      </c>
      <c r="K5957" s="16">
        <v>43.8224</v>
      </c>
    </row>
    <row r="5958" spans="1:11">
      <c r="A5958" s="12" t="s">
        <v>10223</v>
      </c>
      <c r="B5958" s="12" t="s">
        <v>10658</v>
      </c>
      <c r="C5958" s="12" t="s">
        <v>10314</v>
      </c>
      <c r="D5958" s="13" t="s">
        <v>4918</v>
      </c>
      <c r="E5958" s="13" t="s">
        <v>4919</v>
      </c>
      <c r="F5958" s="13" t="s">
        <v>10697</v>
      </c>
      <c r="G5958" s="14" t="s">
        <v>4921</v>
      </c>
      <c r="H5958" s="14" t="s">
        <v>4936</v>
      </c>
      <c r="I5958" s="14" t="s">
        <v>4947</v>
      </c>
      <c r="J5958" s="14" t="s">
        <v>4924</v>
      </c>
      <c r="K5958" s="16">
        <v>34</v>
      </c>
    </row>
    <row r="5959" spans="1:11">
      <c r="A5959" s="12" t="s">
        <v>10223</v>
      </c>
      <c r="B5959" s="12" t="s">
        <v>10658</v>
      </c>
      <c r="C5959" s="12" t="s">
        <v>10314</v>
      </c>
      <c r="D5959" s="13" t="s">
        <v>4918</v>
      </c>
      <c r="E5959" s="13" t="s">
        <v>4919</v>
      </c>
      <c r="F5959" s="13" t="s">
        <v>10698</v>
      </c>
      <c r="G5959" s="14" t="s">
        <v>4921</v>
      </c>
      <c r="H5959" s="14" t="s">
        <v>4966</v>
      </c>
      <c r="I5959" s="14" t="s">
        <v>5458</v>
      </c>
      <c r="J5959" s="14" t="s">
        <v>4924</v>
      </c>
      <c r="K5959" s="16">
        <v>34</v>
      </c>
    </row>
    <row r="5960" spans="1:11">
      <c r="A5960" s="12" t="s">
        <v>10223</v>
      </c>
      <c r="B5960" s="12" t="s">
        <v>10658</v>
      </c>
      <c r="C5960" s="12" t="s">
        <v>10314</v>
      </c>
      <c r="D5960" s="13" t="s">
        <v>4918</v>
      </c>
      <c r="E5960" s="13" t="s">
        <v>4919</v>
      </c>
      <c r="F5960" s="13" t="s">
        <v>10699</v>
      </c>
      <c r="G5960" s="14" t="s">
        <v>5004</v>
      </c>
      <c r="H5960" s="14" t="s">
        <v>5140</v>
      </c>
      <c r="I5960" s="14" t="s">
        <v>5122</v>
      </c>
      <c r="J5960" s="14" t="s">
        <v>4924</v>
      </c>
      <c r="K5960" s="16">
        <v>34</v>
      </c>
    </row>
    <row r="5961" spans="1:11">
      <c r="A5961" s="12" t="s">
        <v>10223</v>
      </c>
      <c r="B5961" s="12" t="s">
        <v>10658</v>
      </c>
      <c r="C5961" s="12" t="s">
        <v>10314</v>
      </c>
      <c r="D5961" s="13" t="s">
        <v>4931</v>
      </c>
      <c r="E5961" s="13" t="s">
        <v>4932</v>
      </c>
      <c r="F5961" s="13" t="s">
        <v>10700</v>
      </c>
      <c r="G5961" s="14" t="s">
        <v>4960</v>
      </c>
      <c r="H5961" s="14"/>
      <c r="I5961" s="14" t="s">
        <v>4927</v>
      </c>
      <c r="J5961" s="14" t="s">
        <v>4924</v>
      </c>
      <c r="K5961" s="16">
        <v>34</v>
      </c>
    </row>
    <row r="5962" spans="1:11">
      <c r="A5962" s="12" t="s">
        <v>10223</v>
      </c>
      <c r="B5962" s="12" t="s">
        <v>10658</v>
      </c>
      <c r="C5962" s="12" t="s">
        <v>10314</v>
      </c>
      <c r="D5962" s="13" t="s">
        <v>4934</v>
      </c>
      <c r="E5962" s="13" t="s">
        <v>4934</v>
      </c>
      <c r="F5962" s="13" t="s">
        <v>9919</v>
      </c>
      <c r="G5962" s="14" t="s">
        <v>4921</v>
      </c>
      <c r="H5962" s="14" t="s">
        <v>5891</v>
      </c>
      <c r="I5962" s="14" t="s">
        <v>4927</v>
      </c>
      <c r="J5962" s="14" t="s">
        <v>4936</v>
      </c>
      <c r="K5962" s="16">
        <v>34</v>
      </c>
    </row>
    <row r="5963" spans="1:11">
      <c r="A5963" s="12" t="s">
        <v>10223</v>
      </c>
      <c r="B5963" s="12" t="s">
        <v>10658</v>
      </c>
      <c r="C5963" s="12" t="s">
        <v>10318</v>
      </c>
      <c r="D5963" s="13" t="s">
        <v>4918</v>
      </c>
      <c r="E5963" s="13" t="s">
        <v>4919</v>
      </c>
      <c r="F5963" s="13" t="s">
        <v>10701</v>
      </c>
      <c r="G5963" s="14" t="s">
        <v>4921</v>
      </c>
      <c r="H5963" s="14" t="s">
        <v>5007</v>
      </c>
      <c r="I5963" s="14" t="s">
        <v>4947</v>
      </c>
      <c r="J5963" s="14" t="s">
        <v>4924</v>
      </c>
      <c r="K5963" s="16">
        <v>81.6</v>
      </c>
    </row>
    <row r="5964" spans="1:11">
      <c r="A5964" s="12" t="s">
        <v>10223</v>
      </c>
      <c r="B5964" s="12" t="s">
        <v>10658</v>
      </c>
      <c r="C5964" s="12" t="s">
        <v>10318</v>
      </c>
      <c r="D5964" s="13" t="s">
        <v>4918</v>
      </c>
      <c r="E5964" s="13" t="s">
        <v>4919</v>
      </c>
      <c r="F5964" s="13" t="s">
        <v>10702</v>
      </c>
      <c r="G5964" s="14" t="s">
        <v>4921</v>
      </c>
      <c r="H5964" s="14" t="s">
        <v>4936</v>
      </c>
      <c r="I5964" s="14" t="s">
        <v>5065</v>
      </c>
      <c r="J5964" s="14" t="s">
        <v>4924</v>
      </c>
      <c r="K5964" s="16">
        <v>81.6</v>
      </c>
    </row>
    <row r="5965" spans="1:11">
      <c r="A5965" s="12" t="s">
        <v>10223</v>
      </c>
      <c r="B5965" s="12" t="s">
        <v>10658</v>
      </c>
      <c r="C5965" s="12" t="s">
        <v>10318</v>
      </c>
      <c r="D5965" s="13" t="s">
        <v>4918</v>
      </c>
      <c r="E5965" s="13" t="s">
        <v>4919</v>
      </c>
      <c r="F5965" s="13" t="s">
        <v>10703</v>
      </c>
      <c r="G5965" s="14" t="s">
        <v>4921</v>
      </c>
      <c r="H5965" s="14" t="s">
        <v>5137</v>
      </c>
      <c r="I5965" s="14" t="s">
        <v>4947</v>
      </c>
      <c r="J5965" s="14" t="s">
        <v>4924</v>
      </c>
      <c r="K5965" s="16">
        <v>81.6</v>
      </c>
    </row>
    <row r="5966" spans="1:11">
      <c r="A5966" s="12" t="s">
        <v>10223</v>
      </c>
      <c r="B5966" s="12" t="s">
        <v>10658</v>
      </c>
      <c r="C5966" s="12" t="s">
        <v>10318</v>
      </c>
      <c r="D5966" s="13" t="s">
        <v>4931</v>
      </c>
      <c r="E5966" s="13" t="s">
        <v>4932</v>
      </c>
      <c r="F5966" s="13" t="s">
        <v>10704</v>
      </c>
      <c r="G5966" s="14" t="s">
        <v>4960</v>
      </c>
      <c r="H5966" s="14"/>
      <c r="I5966" s="14" t="s">
        <v>4927</v>
      </c>
      <c r="J5966" s="14" t="s">
        <v>4924</v>
      </c>
      <c r="K5966" s="16">
        <v>81.6</v>
      </c>
    </row>
    <row r="5967" spans="1:11">
      <c r="A5967" s="12" t="s">
        <v>10223</v>
      </c>
      <c r="B5967" s="12" t="s">
        <v>10658</v>
      </c>
      <c r="C5967" s="12" t="s">
        <v>10318</v>
      </c>
      <c r="D5967" s="13" t="s">
        <v>4934</v>
      </c>
      <c r="E5967" s="13" t="s">
        <v>4934</v>
      </c>
      <c r="F5967" s="13" t="s">
        <v>9919</v>
      </c>
      <c r="G5967" s="14" t="s">
        <v>4921</v>
      </c>
      <c r="H5967" s="14" t="s">
        <v>5891</v>
      </c>
      <c r="I5967" s="14" t="s">
        <v>4927</v>
      </c>
      <c r="J5967" s="14" t="s">
        <v>4936</v>
      </c>
      <c r="K5967" s="16">
        <v>81.6</v>
      </c>
    </row>
    <row r="5968" spans="1:11">
      <c r="A5968" s="12" t="s">
        <v>10223</v>
      </c>
      <c r="B5968" s="12" t="s">
        <v>10658</v>
      </c>
      <c r="C5968" s="12" t="s">
        <v>10322</v>
      </c>
      <c r="D5968" s="13" t="s">
        <v>4918</v>
      </c>
      <c r="E5968" s="13" t="s">
        <v>4919</v>
      </c>
      <c r="F5968" s="13" t="s">
        <v>10705</v>
      </c>
      <c r="G5968" s="14" t="s">
        <v>4921</v>
      </c>
      <c r="H5968" s="14" t="s">
        <v>7534</v>
      </c>
      <c r="I5968" s="14" t="s">
        <v>5065</v>
      </c>
      <c r="J5968" s="14" t="s">
        <v>4924</v>
      </c>
      <c r="K5968" s="16">
        <v>20.6</v>
      </c>
    </row>
    <row r="5969" spans="1:11">
      <c r="A5969" s="12" t="s">
        <v>10223</v>
      </c>
      <c r="B5969" s="12" t="s">
        <v>10658</v>
      </c>
      <c r="C5969" s="12" t="s">
        <v>10322</v>
      </c>
      <c r="D5969" s="13" t="s">
        <v>4918</v>
      </c>
      <c r="E5969" s="13" t="s">
        <v>4919</v>
      </c>
      <c r="F5969" s="13" t="s">
        <v>10706</v>
      </c>
      <c r="G5969" s="14" t="s">
        <v>4921</v>
      </c>
      <c r="H5969" s="14" t="s">
        <v>4966</v>
      </c>
      <c r="I5969" s="14" t="s">
        <v>4949</v>
      </c>
      <c r="J5969" s="14" t="s">
        <v>4924</v>
      </c>
      <c r="K5969" s="16">
        <v>20.6</v>
      </c>
    </row>
    <row r="5970" spans="1:11">
      <c r="A5970" s="12" t="s">
        <v>10223</v>
      </c>
      <c r="B5970" s="12" t="s">
        <v>10658</v>
      </c>
      <c r="C5970" s="12" t="s">
        <v>10322</v>
      </c>
      <c r="D5970" s="13" t="s">
        <v>4918</v>
      </c>
      <c r="E5970" s="13" t="s">
        <v>4919</v>
      </c>
      <c r="F5970" s="13" t="s">
        <v>10707</v>
      </c>
      <c r="G5970" s="14" t="s">
        <v>4921</v>
      </c>
      <c r="H5970" s="14" t="s">
        <v>10708</v>
      </c>
      <c r="I5970" s="14" t="s">
        <v>5126</v>
      </c>
      <c r="J5970" s="14" t="s">
        <v>4924</v>
      </c>
      <c r="K5970" s="16">
        <v>20.6</v>
      </c>
    </row>
    <row r="5971" spans="1:11">
      <c r="A5971" s="12" t="s">
        <v>10223</v>
      </c>
      <c r="B5971" s="12" t="s">
        <v>10658</v>
      </c>
      <c r="C5971" s="12" t="s">
        <v>10322</v>
      </c>
      <c r="D5971" s="13" t="s">
        <v>4931</v>
      </c>
      <c r="E5971" s="13" t="s">
        <v>4932</v>
      </c>
      <c r="F5971" s="13" t="s">
        <v>5747</v>
      </c>
      <c r="G5971" s="14" t="s">
        <v>4921</v>
      </c>
      <c r="H5971" s="14" t="s">
        <v>7534</v>
      </c>
      <c r="I5971" s="14" t="s">
        <v>5065</v>
      </c>
      <c r="J5971" s="14" t="s">
        <v>4924</v>
      </c>
      <c r="K5971" s="16">
        <v>20.6</v>
      </c>
    </row>
    <row r="5972" spans="1:11">
      <c r="A5972" s="12" t="s">
        <v>10223</v>
      </c>
      <c r="B5972" s="12" t="s">
        <v>10658</v>
      </c>
      <c r="C5972" s="12" t="s">
        <v>10322</v>
      </c>
      <c r="D5972" s="13" t="s">
        <v>4934</v>
      </c>
      <c r="E5972" s="13" t="s">
        <v>4934</v>
      </c>
      <c r="F5972" s="13" t="s">
        <v>4999</v>
      </c>
      <c r="G5972" s="14" t="s">
        <v>4921</v>
      </c>
      <c r="H5972" s="14" t="s">
        <v>5891</v>
      </c>
      <c r="I5972" s="14" t="s">
        <v>4927</v>
      </c>
      <c r="J5972" s="14" t="s">
        <v>4936</v>
      </c>
      <c r="K5972" s="16">
        <v>20.6</v>
      </c>
    </row>
    <row r="5973" spans="1:11">
      <c r="A5973" s="12" t="s">
        <v>10223</v>
      </c>
      <c r="B5973" s="12" t="s">
        <v>10658</v>
      </c>
      <c r="C5973" s="12" t="s">
        <v>10463</v>
      </c>
      <c r="D5973" s="13" t="s">
        <v>4918</v>
      </c>
      <c r="E5973" s="13" t="s">
        <v>4919</v>
      </c>
      <c r="F5973" s="13" t="s">
        <v>10709</v>
      </c>
      <c r="G5973" s="14" t="s">
        <v>4921</v>
      </c>
      <c r="H5973" s="14" t="s">
        <v>7095</v>
      </c>
      <c r="I5973" s="14" t="s">
        <v>5065</v>
      </c>
      <c r="J5973" s="14" t="s">
        <v>4924</v>
      </c>
      <c r="K5973" s="16">
        <v>152.5433</v>
      </c>
    </row>
    <row r="5974" spans="1:11">
      <c r="A5974" s="12" t="s">
        <v>10223</v>
      </c>
      <c r="B5974" s="12" t="s">
        <v>10658</v>
      </c>
      <c r="C5974" s="12" t="s">
        <v>10463</v>
      </c>
      <c r="D5974" s="13" t="s">
        <v>4918</v>
      </c>
      <c r="E5974" s="13" t="s">
        <v>4919</v>
      </c>
      <c r="F5974" s="13" t="s">
        <v>10710</v>
      </c>
      <c r="G5974" s="14" t="s">
        <v>4921</v>
      </c>
      <c r="H5974" s="14" t="s">
        <v>4966</v>
      </c>
      <c r="I5974" s="14" t="s">
        <v>4949</v>
      </c>
      <c r="J5974" s="14" t="s">
        <v>4924</v>
      </c>
      <c r="K5974" s="16">
        <v>152.5433</v>
      </c>
    </row>
    <row r="5975" spans="1:11">
      <c r="A5975" s="12" t="s">
        <v>10223</v>
      </c>
      <c r="B5975" s="12" t="s">
        <v>10658</v>
      </c>
      <c r="C5975" s="12" t="s">
        <v>10463</v>
      </c>
      <c r="D5975" s="13" t="s">
        <v>4918</v>
      </c>
      <c r="E5975" s="13" t="s">
        <v>4919</v>
      </c>
      <c r="F5975" s="13" t="s">
        <v>10711</v>
      </c>
      <c r="G5975" s="14" t="s">
        <v>4921</v>
      </c>
      <c r="H5975" s="14" t="s">
        <v>5137</v>
      </c>
      <c r="I5975" s="14" t="s">
        <v>4949</v>
      </c>
      <c r="J5975" s="14" t="s">
        <v>4924</v>
      </c>
      <c r="K5975" s="16">
        <v>152.5433</v>
      </c>
    </row>
    <row r="5976" spans="1:11">
      <c r="A5976" s="12" t="s">
        <v>10223</v>
      </c>
      <c r="B5976" s="12" t="s">
        <v>10658</v>
      </c>
      <c r="C5976" s="12" t="s">
        <v>10463</v>
      </c>
      <c r="D5976" s="13" t="s">
        <v>4931</v>
      </c>
      <c r="E5976" s="13" t="s">
        <v>4932</v>
      </c>
      <c r="F5976" s="13" t="s">
        <v>10712</v>
      </c>
      <c r="G5976" s="14" t="s">
        <v>4921</v>
      </c>
      <c r="H5976" s="14" t="s">
        <v>10713</v>
      </c>
      <c r="I5976" s="14" t="s">
        <v>5065</v>
      </c>
      <c r="J5976" s="14" t="s">
        <v>4924</v>
      </c>
      <c r="K5976" s="16">
        <v>152.5433</v>
      </c>
    </row>
    <row r="5977" spans="1:11">
      <c r="A5977" s="12" t="s">
        <v>10223</v>
      </c>
      <c r="B5977" s="12" t="s">
        <v>10658</v>
      </c>
      <c r="C5977" s="12" t="s">
        <v>10463</v>
      </c>
      <c r="D5977" s="13" t="s">
        <v>4934</v>
      </c>
      <c r="E5977" s="13" t="s">
        <v>4934</v>
      </c>
      <c r="F5977" s="13" t="s">
        <v>4999</v>
      </c>
      <c r="G5977" s="14" t="s">
        <v>4960</v>
      </c>
      <c r="H5977" s="14"/>
      <c r="I5977" s="14" t="s">
        <v>4927</v>
      </c>
      <c r="J5977" s="14" t="s">
        <v>4936</v>
      </c>
      <c r="K5977" s="16">
        <v>152.5433</v>
      </c>
    </row>
    <row r="5978" spans="1:11">
      <c r="A5978" s="12" t="s">
        <v>10223</v>
      </c>
      <c r="B5978" s="12" t="s">
        <v>10658</v>
      </c>
      <c r="C5978" s="12" t="s">
        <v>10327</v>
      </c>
      <c r="D5978" s="13" t="s">
        <v>4918</v>
      </c>
      <c r="E5978" s="13" t="s">
        <v>4919</v>
      </c>
      <c r="F5978" s="13" t="s">
        <v>10395</v>
      </c>
      <c r="G5978" s="14" t="s">
        <v>4921</v>
      </c>
      <c r="H5978" s="14" t="s">
        <v>9236</v>
      </c>
      <c r="I5978" s="14" t="s">
        <v>4949</v>
      </c>
      <c r="J5978" s="14" t="s">
        <v>4958</v>
      </c>
      <c r="K5978" s="16">
        <v>74</v>
      </c>
    </row>
    <row r="5979" spans="1:11">
      <c r="A5979" s="12" t="s">
        <v>10223</v>
      </c>
      <c r="B5979" s="12" t="s">
        <v>10658</v>
      </c>
      <c r="C5979" s="12" t="s">
        <v>10327</v>
      </c>
      <c r="D5979" s="13" t="s">
        <v>4918</v>
      </c>
      <c r="E5979" s="13" t="s">
        <v>4919</v>
      </c>
      <c r="F5979" s="13" t="s">
        <v>10398</v>
      </c>
      <c r="G5979" s="14" t="s">
        <v>4921</v>
      </c>
      <c r="H5979" s="14" t="s">
        <v>4988</v>
      </c>
      <c r="I5979" s="14" t="s">
        <v>4949</v>
      </c>
      <c r="J5979" s="14" t="s">
        <v>4936</v>
      </c>
      <c r="K5979" s="16">
        <v>74</v>
      </c>
    </row>
    <row r="5980" spans="1:11">
      <c r="A5980" s="12" t="s">
        <v>10223</v>
      </c>
      <c r="B5980" s="12" t="s">
        <v>10658</v>
      </c>
      <c r="C5980" s="12" t="s">
        <v>10327</v>
      </c>
      <c r="D5980" s="13" t="s">
        <v>4931</v>
      </c>
      <c r="E5980" s="13" t="s">
        <v>4932</v>
      </c>
      <c r="F5980" s="13" t="s">
        <v>7731</v>
      </c>
      <c r="G5980" s="14" t="s">
        <v>4960</v>
      </c>
      <c r="H5980" s="14"/>
      <c r="I5980" s="14" t="s">
        <v>4927</v>
      </c>
      <c r="J5980" s="14" t="s">
        <v>5221</v>
      </c>
      <c r="K5980" s="16">
        <v>74</v>
      </c>
    </row>
    <row r="5981" spans="1:11">
      <c r="A5981" s="12" t="s">
        <v>10223</v>
      </c>
      <c r="B5981" s="12" t="s">
        <v>10658</v>
      </c>
      <c r="C5981" s="12" t="s">
        <v>10327</v>
      </c>
      <c r="D5981" s="13" t="s">
        <v>4931</v>
      </c>
      <c r="E5981" s="13" t="s">
        <v>4932</v>
      </c>
      <c r="F5981" s="13" t="s">
        <v>10394</v>
      </c>
      <c r="G5981" s="14" t="s">
        <v>4960</v>
      </c>
      <c r="H5981" s="14"/>
      <c r="I5981" s="14" t="s">
        <v>4927</v>
      </c>
      <c r="J5981" s="14" t="s">
        <v>5221</v>
      </c>
      <c r="K5981" s="16">
        <v>74</v>
      </c>
    </row>
    <row r="5982" spans="1:11">
      <c r="A5982" s="12" t="s">
        <v>10223</v>
      </c>
      <c r="B5982" s="12" t="s">
        <v>10658</v>
      </c>
      <c r="C5982" s="12" t="s">
        <v>10327</v>
      </c>
      <c r="D5982" s="13" t="s">
        <v>4934</v>
      </c>
      <c r="E5982" s="13" t="s">
        <v>4934</v>
      </c>
      <c r="F5982" s="13" t="s">
        <v>4999</v>
      </c>
      <c r="G5982" s="14" t="s">
        <v>4921</v>
      </c>
      <c r="H5982" s="14" t="s">
        <v>5891</v>
      </c>
      <c r="I5982" s="14" t="s">
        <v>4927</v>
      </c>
      <c r="J5982" s="14" t="s">
        <v>4936</v>
      </c>
      <c r="K5982" s="16">
        <v>74</v>
      </c>
    </row>
    <row r="5983" spans="1:11">
      <c r="A5983" s="12" t="s">
        <v>10223</v>
      </c>
      <c r="B5983" s="12" t="s">
        <v>10658</v>
      </c>
      <c r="C5983" s="12" t="s">
        <v>10332</v>
      </c>
      <c r="D5983" s="13" t="s">
        <v>4918</v>
      </c>
      <c r="E5983" s="13" t="s">
        <v>4919</v>
      </c>
      <c r="F5983" s="13" t="s">
        <v>10714</v>
      </c>
      <c r="G5983" s="14" t="s">
        <v>4921</v>
      </c>
      <c r="H5983" s="14" t="s">
        <v>1704</v>
      </c>
      <c r="I5983" s="14" t="s">
        <v>5065</v>
      </c>
      <c r="J5983" s="14" t="s">
        <v>4924</v>
      </c>
      <c r="K5983" s="16">
        <v>24.3</v>
      </c>
    </row>
    <row r="5984" spans="1:11">
      <c r="A5984" s="12" t="s">
        <v>10223</v>
      </c>
      <c r="B5984" s="12" t="s">
        <v>10658</v>
      </c>
      <c r="C5984" s="12" t="s">
        <v>10332</v>
      </c>
      <c r="D5984" s="13" t="s">
        <v>4918</v>
      </c>
      <c r="E5984" s="13" t="s">
        <v>4919</v>
      </c>
      <c r="F5984" s="13" t="s">
        <v>10715</v>
      </c>
      <c r="G5984" s="14" t="s">
        <v>4921</v>
      </c>
      <c r="H5984" s="14" t="s">
        <v>1704</v>
      </c>
      <c r="I5984" s="14" t="s">
        <v>5065</v>
      </c>
      <c r="J5984" s="14" t="s">
        <v>4924</v>
      </c>
      <c r="K5984" s="16">
        <v>24.3</v>
      </c>
    </row>
    <row r="5985" spans="1:11">
      <c r="A5985" s="12" t="s">
        <v>10223</v>
      </c>
      <c r="B5985" s="12" t="s">
        <v>10658</v>
      </c>
      <c r="C5985" s="12" t="s">
        <v>10332</v>
      </c>
      <c r="D5985" s="13" t="s">
        <v>4918</v>
      </c>
      <c r="E5985" s="13" t="s">
        <v>4919</v>
      </c>
      <c r="F5985" s="13" t="s">
        <v>10716</v>
      </c>
      <c r="G5985" s="14" t="s">
        <v>4921</v>
      </c>
      <c r="H5985" s="14" t="s">
        <v>4958</v>
      </c>
      <c r="I5985" s="14" t="s">
        <v>5065</v>
      </c>
      <c r="J5985" s="14" t="s">
        <v>4924</v>
      </c>
      <c r="K5985" s="16">
        <v>24.3</v>
      </c>
    </row>
    <row r="5986" spans="1:11">
      <c r="A5986" s="12" t="s">
        <v>10223</v>
      </c>
      <c r="B5986" s="12" t="s">
        <v>10658</v>
      </c>
      <c r="C5986" s="12" t="s">
        <v>10332</v>
      </c>
      <c r="D5986" s="13" t="s">
        <v>4931</v>
      </c>
      <c r="E5986" s="13" t="s">
        <v>4932</v>
      </c>
      <c r="F5986" s="13" t="s">
        <v>5747</v>
      </c>
      <c r="G5986" s="14" t="s">
        <v>4921</v>
      </c>
      <c r="H5986" s="14" t="s">
        <v>1704</v>
      </c>
      <c r="I5986" s="14" t="s">
        <v>5065</v>
      </c>
      <c r="J5986" s="14" t="s">
        <v>4924</v>
      </c>
      <c r="K5986" s="16">
        <v>24.3</v>
      </c>
    </row>
    <row r="5987" spans="1:11">
      <c r="A5987" s="12" t="s">
        <v>10223</v>
      </c>
      <c r="B5987" s="12" t="s">
        <v>10658</v>
      </c>
      <c r="C5987" s="12" t="s">
        <v>10332</v>
      </c>
      <c r="D5987" s="13" t="s">
        <v>4934</v>
      </c>
      <c r="E5987" s="13" t="s">
        <v>4934</v>
      </c>
      <c r="F5987" s="13" t="s">
        <v>4999</v>
      </c>
      <c r="G5987" s="14" t="s">
        <v>4921</v>
      </c>
      <c r="H5987" s="14" t="s">
        <v>5891</v>
      </c>
      <c r="I5987" s="14" t="s">
        <v>4927</v>
      </c>
      <c r="J5987" s="14" t="s">
        <v>4936</v>
      </c>
      <c r="K5987" s="16">
        <v>24.3</v>
      </c>
    </row>
    <row r="5988" spans="1:11">
      <c r="A5988" s="12" t="s">
        <v>10223</v>
      </c>
      <c r="B5988" s="12" t="s">
        <v>10658</v>
      </c>
      <c r="C5988" s="12" t="s">
        <v>10338</v>
      </c>
      <c r="D5988" s="13" t="s">
        <v>4918</v>
      </c>
      <c r="E5988" s="13" t="s">
        <v>4919</v>
      </c>
      <c r="F5988" s="13" t="s">
        <v>10717</v>
      </c>
      <c r="G5988" s="14" t="s">
        <v>4921</v>
      </c>
      <c r="H5988" s="14" t="s">
        <v>5137</v>
      </c>
      <c r="I5988" s="14" t="s">
        <v>4947</v>
      </c>
      <c r="J5988" s="14" t="s">
        <v>4924</v>
      </c>
      <c r="K5988" s="16">
        <v>12.9</v>
      </c>
    </row>
    <row r="5989" spans="1:11">
      <c r="A5989" s="12" t="s">
        <v>10223</v>
      </c>
      <c r="B5989" s="12" t="s">
        <v>10658</v>
      </c>
      <c r="C5989" s="12" t="s">
        <v>10338</v>
      </c>
      <c r="D5989" s="13" t="s">
        <v>4918</v>
      </c>
      <c r="E5989" s="13" t="s">
        <v>4919</v>
      </c>
      <c r="F5989" s="13" t="s">
        <v>10718</v>
      </c>
      <c r="G5989" s="14" t="s">
        <v>4921</v>
      </c>
      <c r="H5989" s="14" t="s">
        <v>5175</v>
      </c>
      <c r="I5989" s="14" t="s">
        <v>4947</v>
      </c>
      <c r="J5989" s="14" t="s">
        <v>4956</v>
      </c>
      <c r="K5989" s="16">
        <v>12.9</v>
      </c>
    </row>
    <row r="5990" spans="1:11">
      <c r="A5990" s="12" t="s">
        <v>10223</v>
      </c>
      <c r="B5990" s="12" t="s">
        <v>10658</v>
      </c>
      <c r="C5990" s="12" t="s">
        <v>10338</v>
      </c>
      <c r="D5990" s="13" t="s">
        <v>4931</v>
      </c>
      <c r="E5990" s="13" t="s">
        <v>4932</v>
      </c>
      <c r="F5990" s="13" t="s">
        <v>10719</v>
      </c>
      <c r="G5990" s="14" t="s">
        <v>4960</v>
      </c>
      <c r="H5990" s="14"/>
      <c r="I5990" s="14" t="s">
        <v>4927</v>
      </c>
      <c r="J5990" s="14" t="s">
        <v>4924</v>
      </c>
      <c r="K5990" s="16">
        <v>12.9</v>
      </c>
    </row>
    <row r="5991" spans="1:11">
      <c r="A5991" s="12" t="s">
        <v>10223</v>
      </c>
      <c r="B5991" s="12" t="s">
        <v>10658</v>
      </c>
      <c r="C5991" s="12" t="s">
        <v>10338</v>
      </c>
      <c r="D5991" s="13" t="s">
        <v>4931</v>
      </c>
      <c r="E5991" s="13" t="s">
        <v>4932</v>
      </c>
      <c r="F5991" s="13" t="s">
        <v>10720</v>
      </c>
      <c r="G5991" s="14" t="s">
        <v>4960</v>
      </c>
      <c r="H5991" s="14"/>
      <c r="I5991" s="14" t="s">
        <v>4927</v>
      </c>
      <c r="J5991" s="14" t="s">
        <v>4936</v>
      </c>
      <c r="K5991" s="16">
        <v>12.9</v>
      </c>
    </row>
    <row r="5992" spans="1:11">
      <c r="A5992" s="12" t="s">
        <v>10223</v>
      </c>
      <c r="B5992" s="12" t="s">
        <v>10658</v>
      </c>
      <c r="C5992" s="12" t="s">
        <v>10338</v>
      </c>
      <c r="D5992" s="13" t="s">
        <v>4931</v>
      </c>
      <c r="E5992" s="13" t="s">
        <v>4932</v>
      </c>
      <c r="F5992" s="13" t="s">
        <v>10721</v>
      </c>
      <c r="G5992" s="14" t="s">
        <v>4960</v>
      </c>
      <c r="H5992" s="14"/>
      <c r="I5992" s="14" t="s">
        <v>4927</v>
      </c>
      <c r="J5992" s="14" t="s">
        <v>4936</v>
      </c>
      <c r="K5992" s="16">
        <v>12.9</v>
      </c>
    </row>
    <row r="5993" spans="1:11">
      <c r="A5993" s="12" t="s">
        <v>10223</v>
      </c>
      <c r="B5993" s="12" t="s">
        <v>10658</v>
      </c>
      <c r="C5993" s="12" t="s">
        <v>10343</v>
      </c>
      <c r="D5993" s="13" t="s">
        <v>4918</v>
      </c>
      <c r="E5993" s="13" t="s">
        <v>4919</v>
      </c>
      <c r="F5993" s="13" t="s">
        <v>10722</v>
      </c>
      <c r="G5993" s="14" t="s">
        <v>4921</v>
      </c>
      <c r="H5993" s="14" t="s">
        <v>4936</v>
      </c>
      <c r="I5993" s="14" t="s">
        <v>5065</v>
      </c>
      <c r="J5993" s="14" t="s">
        <v>4924</v>
      </c>
      <c r="K5993" s="16">
        <v>2</v>
      </c>
    </row>
    <row r="5994" spans="1:11">
      <c r="A5994" s="12" t="s">
        <v>10223</v>
      </c>
      <c r="B5994" s="12" t="s">
        <v>10658</v>
      </c>
      <c r="C5994" s="12" t="s">
        <v>10343</v>
      </c>
      <c r="D5994" s="13" t="s">
        <v>4918</v>
      </c>
      <c r="E5994" s="13" t="s">
        <v>4919</v>
      </c>
      <c r="F5994" s="13" t="s">
        <v>10723</v>
      </c>
      <c r="G5994" s="14" t="s">
        <v>4921</v>
      </c>
      <c r="H5994" s="14" t="s">
        <v>4966</v>
      </c>
      <c r="I5994" s="14" t="s">
        <v>5114</v>
      </c>
      <c r="J5994" s="14" t="s">
        <v>4924</v>
      </c>
      <c r="K5994" s="16">
        <v>2</v>
      </c>
    </row>
    <row r="5995" spans="1:11">
      <c r="A5995" s="12" t="s">
        <v>10223</v>
      </c>
      <c r="B5995" s="12" t="s">
        <v>10658</v>
      </c>
      <c r="C5995" s="12" t="s">
        <v>10343</v>
      </c>
      <c r="D5995" s="13" t="s">
        <v>4931</v>
      </c>
      <c r="E5995" s="13" t="s">
        <v>4932</v>
      </c>
      <c r="F5995" s="13" t="s">
        <v>10724</v>
      </c>
      <c r="G5995" s="14" t="s">
        <v>4921</v>
      </c>
      <c r="H5995" s="14" t="s">
        <v>4926</v>
      </c>
      <c r="I5995" s="14" t="s">
        <v>4927</v>
      </c>
      <c r="J5995" s="14" t="s">
        <v>4924</v>
      </c>
      <c r="K5995" s="16">
        <v>2</v>
      </c>
    </row>
    <row r="5996" spans="1:11">
      <c r="A5996" s="12" t="s">
        <v>10223</v>
      </c>
      <c r="B5996" s="12" t="s">
        <v>10658</v>
      </c>
      <c r="C5996" s="12" t="s">
        <v>10343</v>
      </c>
      <c r="D5996" s="13" t="s">
        <v>4931</v>
      </c>
      <c r="E5996" s="13" t="s">
        <v>4932</v>
      </c>
      <c r="F5996" s="13" t="s">
        <v>10725</v>
      </c>
      <c r="G5996" s="14" t="s">
        <v>4921</v>
      </c>
      <c r="H5996" s="14" t="s">
        <v>5201</v>
      </c>
      <c r="I5996" s="14" t="s">
        <v>5131</v>
      </c>
      <c r="J5996" s="14" t="s">
        <v>4924</v>
      </c>
      <c r="K5996" s="16">
        <v>2</v>
      </c>
    </row>
    <row r="5997" spans="1:11">
      <c r="A5997" s="12" t="s">
        <v>10223</v>
      </c>
      <c r="B5997" s="12" t="s">
        <v>10658</v>
      </c>
      <c r="C5997" s="12" t="s">
        <v>10343</v>
      </c>
      <c r="D5997" s="13" t="s">
        <v>4934</v>
      </c>
      <c r="E5997" s="13" t="s">
        <v>4934</v>
      </c>
      <c r="F5997" s="13" t="s">
        <v>5146</v>
      </c>
      <c r="G5997" s="14" t="s">
        <v>4921</v>
      </c>
      <c r="H5997" s="14" t="s">
        <v>4926</v>
      </c>
      <c r="I5997" s="14" t="s">
        <v>4927</v>
      </c>
      <c r="J5997" s="14" t="s">
        <v>4936</v>
      </c>
      <c r="K5997" s="16">
        <v>2</v>
      </c>
    </row>
    <row r="5998" spans="1:11">
      <c r="A5998" s="12" t="s">
        <v>10223</v>
      </c>
      <c r="B5998" s="12" t="s">
        <v>10658</v>
      </c>
      <c r="C5998" s="12" t="s">
        <v>10347</v>
      </c>
      <c r="D5998" s="13" t="s">
        <v>4918</v>
      </c>
      <c r="E5998" s="13" t="s">
        <v>4919</v>
      </c>
      <c r="F5998" s="13" t="s">
        <v>10726</v>
      </c>
      <c r="G5998" s="14" t="s">
        <v>4921</v>
      </c>
      <c r="H5998" s="14" t="s">
        <v>4966</v>
      </c>
      <c r="I5998" s="14" t="s">
        <v>5096</v>
      </c>
      <c r="J5998" s="14" t="s">
        <v>4924</v>
      </c>
      <c r="K5998" s="16">
        <v>6.8</v>
      </c>
    </row>
    <row r="5999" spans="1:11">
      <c r="A5999" s="12" t="s">
        <v>10223</v>
      </c>
      <c r="B5999" s="12" t="s">
        <v>10658</v>
      </c>
      <c r="C5999" s="12" t="s">
        <v>10347</v>
      </c>
      <c r="D5999" s="13" t="s">
        <v>4918</v>
      </c>
      <c r="E5999" s="13" t="s">
        <v>4919</v>
      </c>
      <c r="F5999" s="13" t="s">
        <v>10727</v>
      </c>
      <c r="G5999" s="14" t="s">
        <v>4921</v>
      </c>
      <c r="H5999" s="14" t="s">
        <v>5056</v>
      </c>
      <c r="I5999" s="14" t="s">
        <v>5096</v>
      </c>
      <c r="J5999" s="14" t="s">
        <v>4924</v>
      </c>
      <c r="K5999" s="16">
        <v>6.8</v>
      </c>
    </row>
    <row r="6000" spans="1:11">
      <c r="A6000" s="12" t="s">
        <v>10223</v>
      </c>
      <c r="B6000" s="12" t="s">
        <v>10658</v>
      </c>
      <c r="C6000" s="12" t="s">
        <v>10347</v>
      </c>
      <c r="D6000" s="13" t="s">
        <v>4918</v>
      </c>
      <c r="E6000" s="13" t="s">
        <v>4919</v>
      </c>
      <c r="F6000" s="13" t="s">
        <v>10728</v>
      </c>
      <c r="G6000" s="14" t="s">
        <v>4921</v>
      </c>
      <c r="H6000" s="14" t="s">
        <v>5119</v>
      </c>
      <c r="I6000" s="14" t="s">
        <v>4947</v>
      </c>
      <c r="J6000" s="14" t="s">
        <v>4924</v>
      </c>
      <c r="K6000" s="16">
        <v>6.8</v>
      </c>
    </row>
    <row r="6001" spans="1:11">
      <c r="A6001" s="12" t="s">
        <v>10223</v>
      </c>
      <c r="B6001" s="12" t="s">
        <v>10658</v>
      </c>
      <c r="C6001" s="12" t="s">
        <v>10347</v>
      </c>
      <c r="D6001" s="13" t="s">
        <v>4931</v>
      </c>
      <c r="E6001" s="13" t="s">
        <v>4932</v>
      </c>
      <c r="F6001" s="13" t="s">
        <v>9194</v>
      </c>
      <c r="G6001" s="14" t="s">
        <v>4942</v>
      </c>
      <c r="H6001" s="14" t="s">
        <v>4938</v>
      </c>
      <c r="I6001" s="14" t="s">
        <v>4927</v>
      </c>
      <c r="J6001" s="14" t="s">
        <v>4924</v>
      </c>
      <c r="K6001" s="16">
        <v>6.8</v>
      </c>
    </row>
    <row r="6002" spans="1:11">
      <c r="A6002" s="12" t="s">
        <v>10223</v>
      </c>
      <c r="B6002" s="12" t="s">
        <v>10658</v>
      </c>
      <c r="C6002" s="12" t="s">
        <v>10347</v>
      </c>
      <c r="D6002" s="13" t="s">
        <v>4934</v>
      </c>
      <c r="E6002" s="13" t="s">
        <v>4934</v>
      </c>
      <c r="F6002" s="13" t="s">
        <v>5093</v>
      </c>
      <c r="G6002" s="14" t="s">
        <v>4921</v>
      </c>
      <c r="H6002" s="14" t="s">
        <v>4952</v>
      </c>
      <c r="I6002" s="14" t="s">
        <v>4927</v>
      </c>
      <c r="J6002" s="14" t="s">
        <v>4936</v>
      </c>
      <c r="K6002" s="16">
        <v>6.8</v>
      </c>
    </row>
    <row r="6003" spans="1:11">
      <c r="A6003" s="12" t="s">
        <v>10223</v>
      </c>
      <c r="B6003" s="12" t="s">
        <v>10729</v>
      </c>
      <c r="C6003" s="12" t="s">
        <v>10226</v>
      </c>
      <c r="D6003" s="13" t="s">
        <v>4918</v>
      </c>
      <c r="E6003" s="13" t="s">
        <v>4919</v>
      </c>
      <c r="F6003" s="13" t="s">
        <v>9335</v>
      </c>
      <c r="G6003" s="14" t="s">
        <v>5004</v>
      </c>
      <c r="H6003" s="14" t="s">
        <v>4936</v>
      </c>
      <c r="I6003" s="14" t="s">
        <v>4947</v>
      </c>
      <c r="J6003" s="14" t="s">
        <v>4924</v>
      </c>
      <c r="K6003" s="16">
        <v>19.675</v>
      </c>
    </row>
    <row r="6004" spans="1:11">
      <c r="A6004" s="12" t="s">
        <v>10223</v>
      </c>
      <c r="B6004" s="12" t="s">
        <v>10729</v>
      </c>
      <c r="C6004" s="12" t="s">
        <v>10226</v>
      </c>
      <c r="D6004" s="13" t="s">
        <v>4918</v>
      </c>
      <c r="E6004" s="13" t="s">
        <v>4939</v>
      </c>
      <c r="F6004" s="13" t="s">
        <v>10730</v>
      </c>
      <c r="G6004" s="14" t="s">
        <v>5004</v>
      </c>
      <c r="H6004" s="14" t="s">
        <v>5051</v>
      </c>
      <c r="I6004" s="14" t="s">
        <v>4927</v>
      </c>
      <c r="J6004" s="14" t="s">
        <v>4958</v>
      </c>
      <c r="K6004" s="16">
        <v>19.675</v>
      </c>
    </row>
    <row r="6005" spans="1:11">
      <c r="A6005" s="12" t="s">
        <v>10223</v>
      </c>
      <c r="B6005" s="12" t="s">
        <v>10729</v>
      </c>
      <c r="C6005" s="12" t="s">
        <v>10226</v>
      </c>
      <c r="D6005" s="13" t="s">
        <v>4931</v>
      </c>
      <c r="E6005" s="13" t="s">
        <v>5089</v>
      </c>
      <c r="F6005" s="13" t="s">
        <v>10731</v>
      </c>
      <c r="G6005" s="14" t="s">
        <v>5004</v>
      </c>
      <c r="H6005" s="14" t="s">
        <v>4974</v>
      </c>
      <c r="I6005" s="14" t="s">
        <v>4927</v>
      </c>
      <c r="J6005" s="14" t="s">
        <v>4956</v>
      </c>
      <c r="K6005" s="16">
        <v>19.675</v>
      </c>
    </row>
    <row r="6006" spans="1:11">
      <c r="A6006" s="12" t="s">
        <v>10223</v>
      </c>
      <c r="B6006" s="12" t="s">
        <v>10729</v>
      </c>
      <c r="C6006" s="12" t="s">
        <v>10232</v>
      </c>
      <c r="D6006" s="13" t="s">
        <v>4918</v>
      </c>
      <c r="E6006" s="13" t="s">
        <v>4919</v>
      </c>
      <c r="F6006" s="13" t="s">
        <v>9335</v>
      </c>
      <c r="G6006" s="14" t="s">
        <v>5004</v>
      </c>
      <c r="H6006" s="14" t="s">
        <v>4936</v>
      </c>
      <c r="I6006" s="14" t="s">
        <v>4947</v>
      </c>
      <c r="J6006" s="14" t="s">
        <v>4924</v>
      </c>
      <c r="K6006" s="16">
        <v>24.08</v>
      </c>
    </row>
    <row r="6007" spans="1:11">
      <c r="A6007" s="12" t="s">
        <v>10223</v>
      </c>
      <c r="B6007" s="12" t="s">
        <v>10729</v>
      </c>
      <c r="C6007" s="12" t="s">
        <v>10232</v>
      </c>
      <c r="D6007" s="13" t="s">
        <v>4918</v>
      </c>
      <c r="E6007" s="13" t="s">
        <v>4939</v>
      </c>
      <c r="F6007" s="13" t="s">
        <v>10730</v>
      </c>
      <c r="G6007" s="14" t="s">
        <v>5004</v>
      </c>
      <c r="H6007" s="14" t="s">
        <v>5051</v>
      </c>
      <c r="I6007" s="14" t="s">
        <v>4927</v>
      </c>
      <c r="J6007" s="14" t="s">
        <v>4958</v>
      </c>
      <c r="K6007" s="16">
        <v>24.08</v>
      </c>
    </row>
    <row r="6008" spans="1:11">
      <c r="A6008" s="12" t="s">
        <v>10223</v>
      </c>
      <c r="B6008" s="12" t="s">
        <v>10729</v>
      </c>
      <c r="C6008" s="12" t="s">
        <v>10232</v>
      </c>
      <c r="D6008" s="13" t="s">
        <v>4931</v>
      </c>
      <c r="E6008" s="13" t="s">
        <v>5089</v>
      </c>
      <c r="F6008" s="13" t="s">
        <v>10731</v>
      </c>
      <c r="G6008" s="14" t="s">
        <v>5004</v>
      </c>
      <c r="H6008" s="14" t="s">
        <v>4974</v>
      </c>
      <c r="I6008" s="14" t="s">
        <v>4927</v>
      </c>
      <c r="J6008" s="14" t="s">
        <v>4956</v>
      </c>
      <c r="K6008" s="16">
        <v>24.08</v>
      </c>
    </row>
    <row r="6009" spans="1:11">
      <c r="A6009" s="12" t="s">
        <v>10223</v>
      </c>
      <c r="B6009" s="12" t="s">
        <v>10729</v>
      </c>
      <c r="C6009" s="12" t="s">
        <v>10442</v>
      </c>
      <c r="D6009" s="13"/>
      <c r="E6009" s="13"/>
      <c r="F6009" s="13"/>
      <c r="G6009" s="14"/>
      <c r="H6009" s="14"/>
      <c r="I6009" s="14"/>
      <c r="J6009" s="14"/>
      <c r="K6009" s="16">
        <v>25.8</v>
      </c>
    </row>
    <row r="6010" spans="1:11">
      <c r="A6010" s="12" t="s">
        <v>10223</v>
      </c>
      <c r="B6010" s="12" t="s">
        <v>10729</v>
      </c>
      <c r="C6010" s="12" t="s">
        <v>10244</v>
      </c>
      <c r="D6010" s="13"/>
      <c r="E6010" s="13"/>
      <c r="F6010" s="13"/>
      <c r="G6010" s="14"/>
      <c r="H6010" s="14"/>
      <c r="I6010" s="14"/>
      <c r="J6010" s="14"/>
      <c r="K6010" s="16">
        <v>3</v>
      </c>
    </row>
    <row r="6011" spans="1:11">
      <c r="A6011" s="12" t="s">
        <v>10223</v>
      </c>
      <c r="B6011" s="12" t="s">
        <v>10729</v>
      </c>
      <c r="C6011" s="12" t="s">
        <v>10352</v>
      </c>
      <c r="D6011" s="13" t="s">
        <v>4918</v>
      </c>
      <c r="E6011" s="13" t="s">
        <v>4919</v>
      </c>
      <c r="F6011" s="13" t="s">
        <v>10732</v>
      </c>
      <c r="G6011" s="14" t="s">
        <v>4921</v>
      </c>
      <c r="H6011" s="14" t="s">
        <v>4952</v>
      </c>
      <c r="I6011" s="14" t="s">
        <v>4927</v>
      </c>
      <c r="J6011" s="14" t="s">
        <v>4924</v>
      </c>
      <c r="K6011" s="16">
        <v>44.5</v>
      </c>
    </row>
    <row r="6012" spans="1:11">
      <c r="A6012" s="12" t="s">
        <v>10223</v>
      </c>
      <c r="B6012" s="12" t="s">
        <v>10729</v>
      </c>
      <c r="C6012" s="12" t="s">
        <v>10352</v>
      </c>
      <c r="D6012" s="13" t="s">
        <v>4918</v>
      </c>
      <c r="E6012" s="13" t="s">
        <v>4939</v>
      </c>
      <c r="F6012" s="13" t="s">
        <v>10733</v>
      </c>
      <c r="G6012" s="14" t="s">
        <v>4942</v>
      </c>
      <c r="H6012" s="14" t="s">
        <v>4938</v>
      </c>
      <c r="I6012" s="14" t="s">
        <v>4927</v>
      </c>
      <c r="J6012" s="14" t="s">
        <v>4924</v>
      </c>
      <c r="K6012" s="16">
        <v>44.5</v>
      </c>
    </row>
    <row r="6013" spans="1:11">
      <c r="A6013" s="12" t="s">
        <v>10223</v>
      </c>
      <c r="B6013" s="12" t="s">
        <v>10729</v>
      </c>
      <c r="C6013" s="12" t="s">
        <v>10352</v>
      </c>
      <c r="D6013" s="13" t="s">
        <v>4931</v>
      </c>
      <c r="E6013" s="13" t="s">
        <v>4932</v>
      </c>
      <c r="F6013" s="13" t="s">
        <v>10734</v>
      </c>
      <c r="G6013" s="14" t="s">
        <v>4960</v>
      </c>
      <c r="H6013" s="14"/>
      <c r="I6013" s="14"/>
      <c r="J6013" s="14" t="s">
        <v>5051</v>
      </c>
      <c r="K6013" s="16">
        <v>44.5</v>
      </c>
    </row>
    <row r="6014" spans="1:11">
      <c r="A6014" s="12" t="s">
        <v>10223</v>
      </c>
      <c r="B6014" s="12" t="s">
        <v>10729</v>
      </c>
      <c r="C6014" s="12" t="s">
        <v>10352</v>
      </c>
      <c r="D6014" s="13" t="s">
        <v>4931</v>
      </c>
      <c r="E6014" s="13" t="s">
        <v>4961</v>
      </c>
      <c r="F6014" s="13" t="s">
        <v>10735</v>
      </c>
      <c r="G6014" s="14" t="s">
        <v>5004</v>
      </c>
      <c r="H6014" s="14" t="s">
        <v>4974</v>
      </c>
      <c r="I6014" s="14" t="s">
        <v>4927</v>
      </c>
      <c r="J6014" s="14" t="s">
        <v>5221</v>
      </c>
      <c r="K6014" s="16">
        <v>44.5</v>
      </c>
    </row>
    <row r="6015" spans="1:11">
      <c r="A6015" s="12" t="s">
        <v>10223</v>
      </c>
      <c r="B6015" s="12" t="s">
        <v>10729</v>
      </c>
      <c r="C6015" s="12" t="s">
        <v>10352</v>
      </c>
      <c r="D6015" s="13" t="s">
        <v>4934</v>
      </c>
      <c r="E6015" s="13" t="s">
        <v>4934</v>
      </c>
      <c r="F6015" s="13" t="s">
        <v>10736</v>
      </c>
      <c r="G6015" s="14" t="s">
        <v>4921</v>
      </c>
      <c r="H6015" s="14" t="s">
        <v>5075</v>
      </c>
      <c r="I6015" s="14" t="s">
        <v>4927</v>
      </c>
      <c r="J6015" s="14" t="s">
        <v>4936</v>
      </c>
      <c r="K6015" s="16">
        <v>44.5</v>
      </c>
    </row>
    <row r="6016" spans="1:11">
      <c r="A6016" s="12" t="s">
        <v>10223</v>
      </c>
      <c r="B6016" s="12" t="s">
        <v>10729</v>
      </c>
      <c r="C6016" s="12" t="s">
        <v>10245</v>
      </c>
      <c r="D6016" s="13" t="s">
        <v>4918</v>
      </c>
      <c r="E6016" s="13" t="s">
        <v>4919</v>
      </c>
      <c r="F6016" s="13" t="s">
        <v>10737</v>
      </c>
      <c r="G6016" s="14" t="s">
        <v>4942</v>
      </c>
      <c r="H6016" s="14" t="s">
        <v>4938</v>
      </c>
      <c r="I6016" s="14" t="s">
        <v>4927</v>
      </c>
      <c r="J6016" s="14" t="s">
        <v>4924</v>
      </c>
      <c r="K6016" s="16">
        <v>62.8282</v>
      </c>
    </row>
    <row r="6017" spans="1:11">
      <c r="A6017" s="12" t="s">
        <v>10223</v>
      </c>
      <c r="B6017" s="12" t="s">
        <v>10729</v>
      </c>
      <c r="C6017" s="12" t="s">
        <v>10245</v>
      </c>
      <c r="D6017" s="13" t="s">
        <v>4918</v>
      </c>
      <c r="E6017" s="13" t="s">
        <v>4939</v>
      </c>
      <c r="F6017" s="13" t="s">
        <v>10738</v>
      </c>
      <c r="G6017" s="14" t="s">
        <v>4942</v>
      </c>
      <c r="H6017" s="14" t="s">
        <v>4938</v>
      </c>
      <c r="I6017" s="14" t="s">
        <v>4927</v>
      </c>
      <c r="J6017" s="14" t="s">
        <v>5051</v>
      </c>
      <c r="K6017" s="16">
        <v>62.8282</v>
      </c>
    </row>
    <row r="6018" spans="1:11">
      <c r="A6018" s="12" t="s">
        <v>10223</v>
      </c>
      <c r="B6018" s="12" t="s">
        <v>10729</v>
      </c>
      <c r="C6018" s="12" t="s">
        <v>10245</v>
      </c>
      <c r="D6018" s="13" t="s">
        <v>4918</v>
      </c>
      <c r="E6018" s="13" t="s">
        <v>4943</v>
      </c>
      <c r="F6018" s="13" t="s">
        <v>10739</v>
      </c>
      <c r="G6018" s="14" t="s">
        <v>4942</v>
      </c>
      <c r="H6018" s="14" t="s">
        <v>4938</v>
      </c>
      <c r="I6018" s="14" t="s">
        <v>4927</v>
      </c>
      <c r="J6018" s="14" t="s">
        <v>5221</v>
      </c>
      <c r="K6018" s="16">
        <v>62.8282</v>
      </c>
    </row>
    <row r="6019" spans="1:11">
      <c r="A6019" s="12" t="s">
        <v>10223</v>
      </c>
      <c r="B6019" s="12" t="s">
        <v>10729</v>
      </c>
      <c r="C6019" s="12" t="s">
        <v>10245</v>
      </c>
      <c r="D6019" s="13" t="s">
        <v>4931</v>
      </c>
      <c r="E6019" s="13" t="s">
        <v>4932</v>
      </c>
      <c r="F6019" s="13" t="s">
        <v>10740</v>
      </c>
      <c r="G6019" s="14" t="s">
        <v>4960</v>
      </c>
      <c r="H6019" s="14"/>
      <c r="I6019" s="14"/>
      <c r="J6019" s="14" t="s">
        <v>4924</v>
      </c>
      <c r="K6019" s="16">
        <v>62.8282</v>
      </c>
    </row>
    <row r="6020" spans="1:11">
      <c r="A6020" s="12" t="s">
        <v>10223</v>
      </c>
      <c r="B6020" s="12" t="s">
        <v>10729</v>
      </c>
      <c r="C6020" s="12" t="s">
        <v>10245</v>
      </c>
      <c r="D6020" s="13" t="s">
        <v>4934</v>
      </c>
      <c r="E6020" s="13" t="s">
        <v>4934</v>
      </c>
      <c r="F6020" s="13" t="s">
        <v>10741</v>
      </c>
      <c r="G6020" s="14" t="s">
        <v>4921</v>
      </c>
      <c r="H6020" s="14" t="s">
        <v>5075</v>
      </c>
      <c r="I6020" s="14" t="s">
        <v>4927</v>
      </c>
      <c r="J6020" s="14" t="s">
        <v>4936</v>
      </c>
      <c r="K6020" s="16">
        <v>62.8282</v>
      </c>
    </row>
    <row r="6021" spans="1:11">
      <c r="A6021" s="12" t="s">
        <v>10223</v>
      </c>
      <c r="B6021" s="12" t="s">
        <v>10729</v>
      </c>
      <c r="C6021" s="12" t="s">
        <v>10225</v>
      </c>
      <c r="D6021" s="13" t="s">
        <v>4918</v>
      </c>
      <c r="E6021" s="13" t="s">
        <v>4919</v>
      </c>
      <c r="F6021" s="13" t="s">
        <v>10742</v>
      </c>
      <c r="G6021" s="14" t="s">
        <v>4921</v>
      </c>
      <c r="H6021" s="14" t="s">
        <v>4946</v>
      </c>
      <c r="I6021" s="14" t="s">
        <v>5098</v>
      </c>
      <c r="J6021" s="14" t="s">
        <v>5221</v>
      </c>
      <c r="K6021" s="16">
        <v>73.282</v>
      </c>
    </row>
    <row r="6022" spans="1:11">
      <c r="A6022" s="12" t="s">
        <v>10223</v>
      </c>
      <c r="B6022" s="12" t="s">
        <v>10729</v>
      </c>
      <c r="C6022" s="12" t="s">
        <v>10225</v>
      </c>
      <c r="D6022" s="13" t="s">
        <v>4918</v>
      </c>
      <c r="E6022" s="13" t="s">
        <v>4939</v>
      </c>
      <c r="F6022" s="13" t="s">
        <v>10743</v>
      </c>
      <c r="G6022" s="14" t="s">
        <v>4921</v>
      </c>
      <c r="H6022" s="14" t="s">
        <v>4926</v>
      </c>
      <c r="I6022" s="14" t="s">
        <v>4927</v>
      </c>
      <c r="J6022" s="14" t="s">
        <v>4924</v>
      </c>
      <c r="K6022" s="16">
        <v>73.282</v>
      </c>
    </row>
    <row r="6023" spans="1:11">
      <c r="A6023" s="12" t="s">
        <v>10223</v>
      </c>
      <c r="B6023" s="12" t="s">
        <v>10729</v>
      </c>
      <c r="C6023" s="12" t="s">
        <v>10225</v>
      </c>
      <c r="D6023" s="13" t="s">
        <v>4918</v>
      </c>
      <c r="E6023" s="13" t="s">
        <v>4943</v>
      </c>
      <c r="F6023" s="13" t="s">
        <v>10744</v>
      </c>
      <c r="G6023" s="14" t="s">
        <v>4942</v>
      </c>
      <c r="H6023" s="14" t="s">
        <v>4966</v>
      </c>
      <c r="I6023" s="14" t="s">
        <v>5573</v>
      </c>
      <c r="J6023" s="14" t="s">
        <v>5051</v>
      </c>
      <c r="K6023" s="16">
        <v>73.282</v>
      </c>
    </row>
    <row r="6024" spans="1:11">
      <c r="A6024" s="12" t="s">
        <v>10223</v>
      </c>
      <c r="B6024" s="12" t="s">
        <v>10729</v>
      </c>
      <c r="C6024" s="12" t="s">
        <v>10225</v>
      </c>
      <c r="D6024" s="13" t="s">
        <v>4931</v>
      </c>
      <c r="E6024" s="13" t="s">
        <v>4932</v>
      </c>
      <c r="F6024" s="13" t="s">
        <v>10745</v>
      </c>
      <c r="G6024" s="14" t="s">
        <v>4921</v>
      </c>
      <c r="H6024" s="14" t="s">
        <v>4924</v>
      </c>
      <c r="I6024" s="14" t="s">
        <v>4927</v>
      </c>
      <c r="J6024" s="14" t="s">
        <v>4924</v>
      </c>
      <c r="K6024" s="16">
        <v>73.282</v>
      </c>
    </row>
    <row r="6025" spans="1:11">
      <c r="A6025" s="12" t="s">
        <v>10223</v>
      </c>
      <c r="B6025" s="12" t="s">
        <v>10729</v>
      </c>
      <c r="C6025" s="12" t="s">
        <v>10225</v>
      </c>
      <c r="D6025" s="13" t="s">
        <v>4934</v>
      </c>
      <c r="E6025" s="13" t="s">
        <v>4934</v>
      </c>
      <c r="F6025" s="13" t="s">
        <v>10746</v>
      </c>
      <c r="G6025" s="14" t="s">
        <v>4921</v>
      </c>
      <c r="H6025" s="14" t="s">
        <v>5075</v>
      </c>
      <c r="I6025" s="14" t="s">
        <v>4927</v>
      </c>
      <c r="J6025" s="14" t="s">
        <v>4936</v>
      </c>
      <c r="K6025" s="16">
        <v>73.282</v>
      </c>
    </row>
    <row r="6026" spans="1:11">
      <c r="A6026" s="12" t="s">
        <v>10223</v>
      </c>
      <c r="B6026" s="12" t="s">
        <v>10729</v>
      </c>
      <c r="C6026" s="12" t="s">
        <v>10256</v>
      </c>
      <c r="D6026" s="13" t="s">
        <v>4918</v>
      </c>
      <c r="E6026" s="13" t="s">
        <v>4939</v>
      </c>
      <c r="F6026" s="13" t="s">
        <v>10738</v>
      </c>
      <c r="G6026" s="14" t="s">
        <v>4942</v>
      </c>
      <c r="H6026" s="14" t="s">
        <v>4938</v>
      </c>
      <c r="I6026" s="14" t="s">
        <v>4927</v>
      </c>
      <c r="J6026" s="14" t="s">
        <v>5051</v>
      </c>
      <c r="K6026" s="16">
        <v>21.0624</v>
      </c>
    </row>
    <row r="6027" spans="1:11">
      <c r="A6027" s="12" t="s">
        <v>10223</v>
      </c>
      <c r="B6027" s="12" t="s">
        <v>10729</v>
      </c>
      <c r="C6027" s="12" t="s">
        <v>10256</v>
      </c>
      <c r="D6027" s="13" t="s">
        <v>4918</v>
      </c>
      <c r="E6027" s="13" t="s">
        <v>4943</v>
      </c>
      <c r="F6027" s="13" t="s">
        <v>10739</v>
      </c>
      <c r="G6027" s="14" t="s">
        <v>4942</v>
      </c>
      <c r="H6027" s="14" t="s">
        <v>4938</v>
      </c>
      <c r="I6027" s="14" t="s">
        <v>4927</v>
      </c>
      <c r="J6027" s="14" t="s">
        <v>4924</v>
      </c>
      <c r="K6027" s="16">
        <v>21.0624</v>
      </c>
    </row>
    <row r="6028" spans="1:11">
      <c r="A6028" s="12" t="s">
        <v>10223</v>
      </c>
      <c r="B6028" s="12" t="s">
        <v>10729</v>
      </c>
      <c r="C6028" s="12" t="s">
        <v>10256</v>
      </c>
      <c r="D6028" s="13" t="s">
        <v>4931</v>
      </c>
      <c r="E6028" s="13" t="s">
        <v>4932</v>
      </c>
      <c r="F6028" s="13" t="s">
        <v>10747</v>
      </c>
      <c r="G6028" s="14" t="s">
        <v>4960</v>
      </c>
      <c r="H6028" s="14"/>
      <c r="I6028" s="14"/>
      <c r="J6028" s="14" t="s">
        <v>4924</v>
      </c>
      <c r="K6028" s="16">
        <v>21.0624</v>
      </c>
    </row>
    <row r="6029" spans="1:11">
      <c r="A6029" s="12" t="s">
        <v>10223</v>
      </c>
      <c r="B6029" s="12" t="s">
        <v>10729</v>
      </c>
      <c r="C6029" s="12" t="s">
        <v>10256</v>
      </c>
      <c r="D6029" s="13" t="s">
        <v>4931</v>
      </c>
      <c r="E6029" s="13" t="s">
        <v>5083</v>
      </c>
      <c r="F6029" s="13" t="s">
        <v>10748</v>
      </c>
      <c r="G6029" s="14" t="s">
        <v>5004</v>
      </c>
      <c r="H6029" s="14" t="s">
        <v>4988</v>
      </c>
      <c r="I6029" s="14" t="s">
        <v>4927</v>
      </c>
      <c r="J6029" s="14" t="s">
        <v>5221</v>
      </c>
      <c r="K6029" s="16">
        <v>21.0624</v>
      </c>
    </row>
    <row r="6030" spans="1:11">
      <c r="A6030" s="12" t="s">
        <v>10223</v>
      </c>
      <c r="B6030" s="12" t="s">
        <v>10729</v>
      </c>
      <c r="C6030" s="12" t="s">
        <v>10256</v>
      </c>
      <c r="D6030" s="13" t="s">
        <v>4934</v>
      </c>
      <c r="E6030" s="13" t="s">
        <v>4934</v>
      </c>
      <c r="F6030" s="13" t="s">
        <v>10749</v>
      </c>
      <c r="G6030" s="14" t="s">
        <v>4921</v>
      </c>
      <c r="H6030" s="14" t="s">
        <v>5075</v>
      </c>
      <c r="I6030" s="14" t="s">
        <v>4927</v>
      </c>
      <c r="J6030" s="14" t="s">
        <v>4936</v>
      </c>
      <c r="K6030" s="16">
        <v>21.0624</v>
      </c>
    </row>
    <row r="6031" spans="1:11">
      <c r="A6031" s="12" t="s">
        <v>10223</v>
      </c>
      <c r="B6031" s="12" t="s">
        <v>10729</v>
      </c>
      <c r="C6031" s="12" t="s">
        <v>10262</v>
      </c>
      <c r="D6031" s="13" t="s">
        <v>4918</v>
      </c>
      <c r="E6031" s="13" t="s">
        <v>4919</v>
      </c>
      <c r="F6031" s="13" t="s">
        <v>10750</v>
      </c>
      <c r="G6031" s="14" t="s">
        <v>4921</v>
      </c>
      <c r="H6031" s="14" t="s">
        <v>4966</v>
      </c>
      <c r="I6031" s="14" t="s">
        <v>5353</v>
      </c>
      <c r="J6031" s="14" t="s">
        <v>5221</v>
      </c>
      <c r="K6031" s="16">
        <v>30.6645</v>
      </c>
    </row>
    <row r="6032" spans="1:11">
      <c r="A6032" s="12" t="s">
        <v>10223</v>
      </c>
      <c r="B6032" s="12" t="s">
        <v>10729</v>
      </c>
      <c r="C6032" s="12" t="s">
        <v>10262</v>
      </c>
      <c r="D6032" s="13" t="s">
        <v>4918</v>
      </c>
      <c r="E6032" s="13" t="s">
        <v>4919</v>
      </c>
      <c r="F6032" s="13" t="s">
        <v>10751</v>
      </c>
      <c r="G6032" s="14" t="s">
        <v>4921</v>
      </c>
      <c r="H6032" s="14" t="s">
        <v>5105</v>
      </c>
      <c r="I6032" s="14" t="s">
        <v>4927</v>
      </c>
      <c r="J6032" s="14" t="s">
        <v>5051</v>
      </c>
      <c r="K6032" s="16">
        <v>30.6645</v>
      </c>
    </row>
    <row r="6033" spans="1:11">
      <c r="A6033" s="12" t="s">
        <v>10223</v>
      </c>
      <c r="B6033" s="12" t="s">
        <v>10729</v>
      </c>
      <c r="C6033" s="12" t="s">
        <v>10262</v>
      </c>
      <c r="D6033" s="13" t="s">
        <v>4918</v>
      </c>
      <c r="E6033" s="13" t="s">
        <v>4919</v>
      </c>
      <c r="F6033" s="13" t="s">
        <v>10752</v>
      </c>
      <c r="G6033" s="14" t="s">
        <v>4921</v>
      </c>
      <c r="H6033" s="14" t="s">
        <v>5075</v>
      </c>
      <c r="I6033" s="14" t="s">
        <v>4927</v>
      </c>
      <c r="J6033" s="14" t="s">
        <v>4924</v>
      </c>
      <c r="K6033" s="16">
        <v>30.6645</v>
      </c>
    </row>
    <row r="6034" spans="1:11">
      <c r="A6034" s="12" t="s">
        <v>10223</v>
      </c>
      <c r="B6034" s="12" t="s">
        <v>10729</v>
      </c>
      <c r="C6034" s="12" t="s">
        <v>10262</v>
      </c>
      <c r="D6034" s="13" t="s">
        <v>4931</v>
      </c>
      <c r="E6034" s="13" t="s">
        <v>4932</v>
      </c>
      <c r="F6034" s="13" t="s">
        <v>10753</v>
      </c>
      <c r="G6034" s="14" t="s">
        <v>4921</v>
      </c>
      <c r="H6034" s="14" t="s">
        <v>5324</v>
      </c>
      <c r="I6034" s="14" t="s">
        <v>4927</v>
      </c>
      <c r="J6034" s="14" t="s">
        <v>4924</v>
      </c>
      <c r="K6034" s="16">
        <v>30.6645</v>
      </c>
    </row>
    <row r="6035" spans="1:11">
      <c r="A6035" s="12" t="s">
        <v>10223</v>
      </c>
      <c r="B6035" s="12" t="s">
        <v>10729</v>
      </c>
      <c r="C6035" s="12" t="s">
        <v>10262</v>
      </c>
      <c r="D6035" s="13" t="s">
        <v>4934</v>
      </c>
      <c r="E6035" s="13" t="s">
        <v>4934</v>
      </c>
      <c r="F6035" s="13" t="s">
        <v>10754</v>
      </c>
      <c r="G6035" s="14" t="s">
        <v>4921</v>
      </c>
      <c r="H6035" s="14" t="s">
        <v>5075</v>
      </c>
      <c r="I6035" s="14" t="s">
        <v>4927</v>
      </c>
      <c r="J6035" s="14" t="s">
        <v>4936</v>
      </c>
      <c r="K6035" s="16">
        <v>30.6645</v>
      </c>
    </row>
    <row r="6036" spans="1:11">
      <c r="A6036" s="12" t="s">
        <v>10223</v>
      </c>
      <c r="B6036" s="12" t="s">
        <v>10729</v>
      </c>
      <c r="C6036" s="12" t="s">
        <v>10267</v>
      </c>
      <c r="D6036" s="13" t="s">
        <v>4918</v>
      </c>
      <c r="E6036" s="13" t="s">
        <v>4919</v>
      </c>
      <c r="F6036" s="13" t="s">
        <v>10755</v>
      </c>
      <c r="G6036" s="14" t="s">
        <v>4942</v>
      </c>
      <c r="H6036" s="14" t="s">
        <v>4938</v>
      </c>
      <c r="I6036" s="14" t="s">
        <v>4927</v>
      </c>
      <c r="J6036" s="14" t="s">
        <v>5051</v>
      </c>
      <c r="K6036" s="16">
        <v>48.65</v>
      </c>
    </row>
    <row r="6037" spans="1:11">
      <c r="A6037" s="12" t="s">
        <v>10223</v>
      </c>
      <c r="B6037" s="12" t="s">
        <v>10729</v>
      </c>
      <c r="C6037" s="12" t="s">
        <v>10267</v>
      </c>
      <c r="D6037" s="13" t="s">
        <v>4918</v>
      </c>
      <c r="E6037" s="13" t="s">
        <v>4939</v>
      </c>
      <c r="F6037" s="13" t="s">
        <v>10756</v>
      </c>
      <c r="G6037" s="14" t="s">
        <v>4942</v>
      </c>
      <c r="H6037" s="14" t="s">
        <v>4938</v>
      </c>
      <c r="I6037" s="14" t="s">
        <v>4927</v>
      </c>
      <c r="J6037" s="14" t="s">
        <v>4924</v>
      </c>
      <c r="K6037" s="16">
        <v>48.65</v>
      </c>
    </row>
    <row r="6038" spans="1:11">
      <c r="A6038" s="12" t="s">
        <v>10223</v>
      </c>
      <c r="B6038" s="12" t="s">
        <v>10729</v>
      </c>
      <c r="C6038" s="12" t="s">
        <v>10267</v>
      </c>
      <c r="D6038" s="13" t="s">
        <v>4918</v>
      </c>
      <c r="E6038" s="13" t="s">
        <v>4943</v>
      </c>
      <c r="F6038" s="13" t="s">
        <v>10757</v>
      </c>
      <c r="G6038" s="14" t="s">
        <v>4942</v>
      </c>
      <c r="H6038" s="14" t="s">
        <v>4938</v>
      </c>
      <c r="I6038" s="14" t="s">
        <v>4927</v>
      </c>
      <c r="J6038" s="14" t="s">
        <v>5221</v>
      </c>
      <c r="K6038" s="16">
        <v>48.65</v>
      </c>
    </row>
    <row r="6039" spans="1:11">
      <c r="A6039" s="12" t="s">
        <v>10223</v>
      </c>
      <c r="B6039" s="12" t="s">
        <v>10729</v>
      </c>
      <c r="C6039" s="12" t="s">
        <v>10267</v>
      </c>
      <c r="D6039" s="13" t="s">
        <v>4931</v>
      </c>
      <c r="E6039" s="13" t="s">
        <v>4932</v>
      </c>
      <c r="F6039" s="13" t="s">
        <v>10758</v>
      </c>
      <c r="G6039" s="14" t="s">
        <v>4960</v>
      </c>
      <c r="H6039" s="14"/>
      <c r="I6039" s="14"/>
      <c r="J6039" s="14" t="s">
        <v>4924</v>
      </c>
      <c r="K6039" s="16">
        <v>48.65</v>
      </c>
    </row>
    <row r="6040" spans="1:11">
      <c r="A6040" s="12" t="s">
        <v>10223</v>
      </c>
      <c r="B6040" s="12" t="s">
        <v>10729</v>
      </c>
      <c r="C6040" s="12" t="s">
        <v>10267</v>
      </c>
      <c r="D6040" s="13" t="s">
        <v>4934</v>
      </c>
      <c r="E6040" s="13" t="s">
        <v>4934</v>
      </c>
      <c r="F6040" s="13" t="s">
        <v>10759</v>
      </c>
      <c r="G6040" s="14" t="s">
        <v>4921</v>
      </c>
      <c r="H6040" s="14" t="s">
        <v>5105</v>
      </c>
      <c r="I6040" s="14" t="s">
        <v>4927</v>
      </c>
      <c r="J6040" s="14" t="s">
        <v>4936</v>
      </c>
      <c r="K6040" s="16">
        <v>48.65</v>
      </c>
    </row>
    <row r="6041" spans="1:11">
      <c r="A6041" s="12" t="s">
        <v>10223</v>
      </c>
      <c r="B6041" s="12" t="s">
        <v>10729</v>
      </c>
      <c r="C6041" s="12" t="s">
        <v>10273</v>
      </c>
      <c r="D6041" s="13" t="s">
        <v>4918</v>
      </c>
      <c r="E6041" s="13" t="s">
        <v>4919</v>
      </c>
      <c r="F6041" s="13" t="s">
        <v>10755</v>
      </c>
      <c r="G6041" s="14" t="s">
        <v>4942</v>
      </c>
      <c r="H6041" s="14" t="s">
        <v>4938</v>
      </c>
      <c r="I6041" s="14" t="s">
        <v>4927</v>
      </c>
      <c r="J6041" s="14" t="s">
        <v>5051</v>
      </c>
      <c r="K6041" s="16">
        <v>63.542</v>
      </c>
    </row>
    <row r="6042" spans="1:11">
      <c r="A6042" s="12" t="s">
        <v>10223</v>
      </c>
      <c r="B6042" s="12" t="s">
        <v>10729</v>
      </c>
      <c r="C6042" s="12" t="s">
        <v>10273</v>
      </c>
      <c r="D6042" s="13" t="s">
        <v>4918</v>
      </c>
      <c r="E6042" s="13" t="s">
        <v>4939</v>
      </c>
      <c r="F6042" s="13" t="s">
        <v>10760</v>
      </c>
      <c r="G6042" s="14" t="s">
        <v>4942</v>
      </c>
      <c r="H6042" s="14" t="s">
        <v>4936</v>
      </c>
      <c r="I6042" s="14" t="s">
        <v>4927</v>
      </c>
      <c r="J6042" s="14" t="s">
        <v>5051</v>
      </c>
      <c r="K6042" s="16">
        <v>63.542</v>
      </c>
    </row>
    <row r="6043" spans="1:11">
      <c r="A6043" s="12" t="s">
        <v>10223</v>
      </c>
      <c r="B6043" s="12" t="s">
        <v>10729</v>
      </c>
      <c r="C6043" s="12" t="s">
        <v>10273</v>
      </c>
      <c r="D6043" s="13" t="s">
        <v>4931</v>
      </c>
      <c r="E6043" s="13" t="s">
        <v>4932</v>
      </c>
      <c r="F6043" s="13" t="s">
        <v>10761</v>
      </c>
      <c r="G6043" s="14" t="s">
        <v>4960</v>
      </c>
      <c r="H6043" s="14"/>
      <c r="I6043" s="14"/>
      <c r="J6043" s="14" t="s">
        <v>4924</v>
      </c>
      <c r="K6043" s="16">
        <v>63.542</v>
      </c>
    </row>
    <row r="6044" spans="1:11">
      <c r="A6044" s="12" t="s">
        <v>10223</v>
      </c>
      <c r="B6044" s="12" t="s">
        <v>10729</v>
      </c>
      <c r="C6044" s="12" t="s">
        <v>10273</v>
      </c>
      <c r="D6044" s="13" t="s">
        <v>4934</v>
      </c>
      <c r="E6044" s="13" t="s">
        <v>4934</v>
      </c>
      <c r="F6044" s="13" t="s">
        <v>10762</v>
      </c>
      <c r="G6044" s="14" t="s">
        <v>4921</v>
      </c>
      <c r="H6044" s="14" t="s">
        <v>5075</v>
      </c>
      <c r="I6044" s="14" t="s">
        <v>4927</v>
      </c>
      <c r="J6044" s="14" t="s">
        <v>4936</v>
      </c>
      <c r="K6044" s="16">
        <v>63.542</v>
      </c>
    </row>
    <row r="6045" spans="1:11">
      <c r="A6045" s="12" t="s">
        <v>10223</v>
      </c>
      <c r="B6045" s="12" t="s">
        <v>10729</v>
      </c>
      <c r="C6045" s="12" t="s">
        <v>10273</v>
      </c>
      <c r="D6045" s="13" t="s">
        <v>4940</v>
      </c>
      <c r="E6045" s="13" t="s">
        <v>4941</v>
      </c>
      <c r="F6045" s="13" t="s">
        <v>9786</v>
      </c>
      <c r="G6045" s="14" t="s">
        <v>4921</v>
      </c>
      <c r="H6045" s="14" t="s">
        <v>4952</v>
      </c>
      <c r="I6045" s="14" t="s">
        <v>4927</v>
      </c>
      <c r="J6045" s="14" t="s">
        <v>4936</v>
      </c>
      <c r="K6045" s="16">
        <v>63.542</v>
      </c>
    </row>
    <row r="6046" spans="1:11">
      <c r="A6046" s="12" t="s">
        <v>10223</v>
      </c>
      <c r="B6046" s="12" t="s">
        <v>10729</v>
      </c>
      <c r="C6046" s="12" t="s">
        <v>10279</v>
      </c>
      <c r="D6046" s="13" t="s">
        <v>4918</v>
      </c>
      <c r="E6046" s="13" t="s">
        <v>4919</v>
      </c>
      <c r="F6046" s="13" t="s">
        <v>10763</v>
      </c>
      <c r="G6046" s="14" t="s">
        <v>4942</v>
      </c>
      <c r="H6046" s="14" t="s">
        <v>4938</v>
      </c>
      <c r="I6046" s="14" t="s">
        <v>4927</v>
      </c>
      <c r="J6046" s="14" t="s">
        <v>5051</v>
      </c>
      <c r="K6046" s="16">
        <v>2</v>
      </c>
    </row>
    <row r="6047" spans="1:11">
      <c r="A6047" s="12" t="s">
        <v>10223</v>
      </c>
      <c r="B6047" s="12" t="s">
        <v>10729</v>
      </c>
      <c r="C6047" s="12" t="s">
        <v>10279</v>
      </c>
      <c r="D6047" s="13" t="s">
        <v>4918</v>
      </c>
      <c r="E6047" s="13" t="s">
        <v>4939</v>
      </c>
      <c r="F6047" s="13" t="s">
        <v>10764</v>
      </c>
      <c r="G6047" s="14" t="s">
        <v>4942</v>
      </c>
      <c r="H6047" s="14" t="s">
        <v>4938</v>
      </c>
      <c r="I6047" s="14" t="s">
        <v>4927</v>
      </c>
      <c r="J6047" s="14" t="s">
        <v>5221</v>
      </c>
      <c r="K6047" s="16">
        <v>2</v>
      </c>
    </row>
    <row r="6048" spans="1:11">
      <c r="A6048" s="12" t="s">
        <v>10223</v>
      </c>
      <c r="B6048" s="12" t="s">
        <v>10729</v>
      </c>
      <c r="C6048" s="12" t="s">
        <v>10279</v>
      </c>
      <c r="D6048" s="13" t="s">
        <v>4918</v>
      </c>
      <c r="E6048" s="13" t="s">
        <v>4943</v>
      </c>
      <c r="F6048" s="13" t="s">
        <v>10765</v>
      </c>
      <c r="G6048" s="14" t="s">
        <v>4942</v>
      </c>
      <c r="H6048" s="14" t="s">
        <v>4938</v>
      </c>
      <c r="I6048" s="14" t="s">
        <v>4927</v>
      </c>
      <c r="J6048" s="14" t="s">
        <v>4924</v>
      </c>
      <c r="K6048" s="16">
        <v>2</v>
      </c>
    </row>
    <row r="6049" spans="1:11">
      <c r="A6049" s="12" t="s">
        <v>10223</v>
      </c>
      <c r="B6049" s="12" t="s">
        <v>10729</v>
      </c>
      <c r="C6049" s="12" t="s">
        <v>10279</v>
      </c>
      <c r="D6049" s="13" t="s">
        <v>4931</v>
      </c>
      <c r="E6049" s="13" t="s">
        <v>4932</v>
      </c>
      <c r="F6049" s="13" t="s">
        <v>10766</v>
      </c>
      <c r="G6049" s="14" t="s">
        <v>4960</v>
      </c>
      <c r="H6049" s="14"/>
      <c r="I6049" s="14"/>
      <c r="J6049" s="14" t="s">
        <v>4924</v>
      </c>
      <c r="K6049" s="16">
        <v>2</v>
      </c>
    </row>
    <row r="6050" spans="1:11">
      <c r="A6050" s="12" t="s">
        <v>10223</v>
      </c>
      <c r="B6050" s="12" t="s">
        <v>10729</v>
      </c>
      <c r="C6050" s="12" t="s">
        <v>10279</v>
      </c>
      <c r="D6050" s="13" t="s">
        <v>4934</v>
      </c>
      <c r="E6050" s="13" t="s">
        <v>4934</v>
      </c>
      <c r="F6050" s="13" t="s">
        <v>10767</v>
      </c>
      <c r="G6050" s="14" t="s">
        <v>4921</v>
      </c>
      <c r="H6050" s="14" t="s">
        <v>5075</v>
      </c>
      <c r="I6050" s="14" t="s">
        <v>4927</v>
      </c>
      <c r="J6050" s="14" t="s">
        <v>4936</v>
      </c>
      <c r="K6050" s="16">
        <v>2</v>
      </c>
    </row>
    <row r="6051" spans="1:11">
      <c r="A6051" s="12" t="s">
        <v>10223</v>
      </c>
      <c r="B6051" s="12" t="s">
        <v>10729</v>
      </c>
      <c r="C6051" s="12" t="s">
        <v>10284</v>
      </c>
      <c r="D6051" s="13" t="s">
        <v>4918</v>
      </c>
      <c r="E6051" s="13" t="s">
        <v>4919</v>
      </c>
      <c r="F6051" s="13" t="s">
        <v>10755</v>
      </c>
      <c r="G6051" s="14" t="s">
        <v>4942</v>
      </c>
      <c r="H6051" s="14" t="s">
        <v>4938</v>
      </c>
      <c r="I6051" s="14" t="s">
        <v>4927</v>
      </c>
      <c r="J6051" s="14" t="s">
        <v>4924</v>
      </c>
      <c r="K6051" s="16">
        <v>65.964</v>
      </c>
    </row>
    <row r="6052" spans="1:11">
      <c r="A6052" s="12" t="s">
        <v>10223</v>
      </c>
      <c r="B6052" s="12" t="s">
        <v>10729</v>
      </c>
      <c r="C6052" s="12" t="s">
        <v>10284</v>
      </c>
      <c r="D6052" s="13" t="s">
        <v>4918</v>
      </c>
      <c r="E6052" s="13" t="s">
        <v>4939</v>
      </c>
      <c r="F6052" s="13" t="s">
        <v>10760</v>
      </c>
      <c r="G6052" s="14" t="s">
        <v>4942</v>
      </c>
      <c r="H6052" s="14" t="s">
        <v>4938</v>
      </c>
      <c r="I6052" s="14" t="s">
        <v>4927</v>
      </c>
      <c r="J6052" s="14" t="s">
        <v>5051</v>
      </c>
      <c r="K6052" s="16">
        <v>65.964</v>
      </c>
    </row>
    <row r="6053" spans="1:11">
      <c r="A6053" s="12" t="s">
        <v>10223</v>
      </c>
      <c r="B6053" s="12" t="s">
        <v>10729</v>
      </c>
      <c r="C6053" s="12" t="s">
        <v>10284</v>
      </c>
      <c r="D6053" s="13" t="s">
        <v>4931</v>
      </c>
      <c r="E6053" s="13" t="s">
        <v>4932</v>
      </c>
      <c r="F6053" s="13" t="s">
        <v>10768</v>
      </c>
      <c r="G6053" s="14" t="s">
        <v>4921</v>
      </c>
      <c r="H6053" s="14" t="s">
        <v>4926</v>
      </c>
      <c r="I6053" s="14" t="s">
        <v>4927</v>
      </c>
      <c r="J6053" s="14" t="s">
        <v>4924</v>
      </c>
      <c r="K6053" s="16">
        <v>65.964</v>
      </c>
    </row>
    <row r="6054" spans="1:11">
      <c r="A6054" s="12" t="s">
        <v>10223</v>
      </c>
      <c r="B6054" s="12" t="s">
        <v>10729</v>
      </c>
      <c r="C6054" s="12" t="s">
        <v>10284</v>
      </c>
      <c r="D6054" s="13" t="s">
        <v>4934</v>
      </c>
      <c r="E6054" s="13" t="s">
        <v>4934</v>
      </c>
      <c r="F6054" s="13" t="s">
        <v>10769</v>
      </c>
      <c r="G6054" s="14" t="s">
        <v>4921</v>
      </c>
      <c r="H6054" s="14" t="s">
        <v>5075</v>
      </c>
      <c r="I6054" s="14" t="s">
        <v>4927</v>
      </c>
      <c r="J6054" s="14" t="s">
        <v>4936</v>
      </c>
      <c r="K6054" s="16">
        <v>65.964</v>
      </c>
    </row>
    <row r="6055" spans="1:11">
      <c r="A6055" s="12" t="s">
        <v>10223</v>
      </c>
      <c r="B6055" s="12" t="s">
        <v>10729</v>
      </c>
      <c r="C6055" s="12" t="s">
        <v>10284</v>
      </c>
      <c r="D6055" s="13" t="s">
        <v>4940</v>
      </c>
      <c r="E6055" s="13" t="s">
        <v>4941</v>
      </c>
      <c r="F6055" s="13" t="s">
        <v>9786</v>
      </c>
      <c r="G6055" s="14" t="s">
        <v>4921</v>
      </c>
      <c r="H6055" s="14" t="s">
        <v>4952</v>
      </c>
      <c r="I6055" s="14" t="s">
        <v>4927</v>
      </c>
      <c r="J6055" s="14" t="s">
        <v>5221</v>
      </c>
      <c r="K6055" s="16">
        <v>65.964</v>
      </c>
    </row>
    <row r="6056" spans="1:11">
      <c r="A6056" s="12" t="s">
        <v>10223</v>
      </c>
      <c r="B6056" s="12" t="s">
        <v>10729</v>
      </c>
      <c r="C6056" s="12" t="s">
        <v>10290</v>
      </c>
      <c r="D6056" s="13" t="s">
        <v>4918</v>
      </c>
      <c r="E6056" s="13" t="s">
        <v>4919</v>
      </c>
      <c r="F6056" s="13" t="s">
        <v>10755</v>
      </c>
      <c r="G6056" s="14" t="s">
        <v>4942</v>
      </c>
      <c r="H6056" s="14" t="s">
        <v>4938</v>
      </c>
      <c r="I6056" s="14" t="s">
        <v>4927</v>
      </c>
      <c r="J6056" s="14" t="s">
        <v>4924</v>
      </c>
      <c r="K6056" s="16">
        <v>9.72</v>
      </c>
    </row>
    <row r="6057" spans="1:11">
      <c r="A6057" s="12" t="s">
        <v>10223</v>
      </c>
      <c r="B6057" s="12" t="s">
        <v>10729</v>
      </c>
      <c r="C6057" s="12" t="s">
        <v>10290</v>
      </c>
      <c r="D6057" s="13" t="s">
        <v>4918</v>
      </c>
      <c r="E6057" s="13" t="s">
        <v>4939</v>
      </c>
      <c r="F6057" s="13" t="s">
        <v>10760</v>
      </c>
      <c r="G6057" s="14" t="s">
        <v>4942</v>
      </c>
      <c r="H6057" s="14" t="s">
        <v>4938</v>
      </c>
      <c r="I6057" s="14" t="s">
        <v>4927</v>
      </c>
      <c r="J6057" s="14" t="s">
        <v>5051</v>
      </c>
      <c r="K6057" s="16">
        <v>9.72</v>
      </c>
    </row>
    <row r="6058" spans="1:11">
      <c r="A6058" s="12" t="s">
        <v>10223</v>
      </c>
      <c r="B6058" s="12" t="s">
        <v>10729</v>
      </c>
      <c r="C6058" s="12" t="s">
        <v>10290</v>
      </c>
      <c r="D6058" s="13" t="s">
        <v>4931</v>
      </c>
      <c r="E6058" s="13" t="s">
        <v>4932</v>
      </c>
      <c r="F6058" s="13" t="s">
        <v>10770</v>
      </c>
      <c r="G6058" s="14" t="s">
        <v>4921</v>
      </c>
      <c r="H6058" s="14" t="s">
        <v>4926</v>
      </c>
      <c r="I6058" s="14" t="s">
        <v>4927</v>
      </c>
      <c r="J6058" s="14" t="s">
        <v>4924</v>
      </c>
      <c r="K6058" s="16">
        <v>9.72</v>
      </c>
    </row>
    <row r="6059" spans="1:11">
      <c r="A6059" s="12" t="s">
        <v>10223</v>
      </c>
      <c r="B6059" s="12" t="s">
        <v>10729</v>
      </c>
      <c r="C6059" s="12" t="s">
        <v>10290</v>
      </c>
      <c r="D6059" s="13" t="s">
        <v>4934</v>
      </c>
      <c r="E6059" s="13" t="s">
        <v>4934</v>
      </c>
      <c r="F6059" s="13" t="s">
        <v>10771</v>
      </c>
      <c r="G6059" s="14" t="s">
        <v>4921</v>
      </c>
      <c r="H6059" s="14" t="s">
        <v>4952</v>
      </c>
      <c r="I6059" s="14" t="s">
        <v>4927</v>
      </c>
      <c r="J6059" s="14" t="s">
        <v>4936</v>
      </c>
      <c r="K6059" s="16">
        <v>9.72</v>
      </c>
    </row>
    <row r="6060" spans="1:11">
      <c r="A6060" s="12" t="s">
        <v>10223</v>
      </c>
      <c r="B6060" s="12" t="s">
        <v>10729</v>
      </c>
      <c r="C6060" s="12" t="s">
        <v>10290</v>
      </c>
      <c r="D6060" s="13" t="s">
        <v>4940</v>
      </c>
      <c r="E6060" s="13" t="s">
        <v>4941</v>
      </c>
      <c r="F6060" s="13" t="s">
        <v>9786</v>
      </c>
      <c r="G6060" s="14" t="s">
        <v>4921</v>
      </c>
      <c r="H6060" s="14" t="s">
        <v>4952</v>
      </c>
      <c r="I6060" s="14" t="s">
        <v>4927</v>
      </c>
      <c r="J6060" s="14" t="s">
        <v>5221</v>
      </c>
      <c r="K6060" s="16">
        <v>9.72</v>
      </c>
    </row>
    <row r="6061" spans="1:11">
      <c r="A6061" s="12" t="s">
        <v>10223</v>
      </c>
      <c r="B6061" s="12" t="s">
        <v>10729</v>
      </c>
      <c r="C6061" s="12" t="s">
        <v>10295</v>
      </c>
      <c r="D6061" s="13" t="s">
        <v>4918</v>
      </c>
      <c r="E6061" s="13" t="s">
        <v>4919</v>
      </c>
      <c r="F6061" s="13" t="s">
        <v>10772</v>
      </c>
      <c r="G6061" s="14" t="s">
        <v>4942</v>
      </c>
      <c r="H6061" s="14" t="s">
        <v>4938</v>
      </c>
      <c r="I6061" s="14" t="s">
        <v>4927</v>
      </c>
      <c r="J6061" s="14" t="s">
        <v>5221</v>
      </c>
      <c r="K6061" s="16">
        <v>24.96</v>
      </c>
    </row>
    <row r="6062" spans="1:11">
      <c r="A6062" s="12" t="s">
        <v>10223</v>
      </c>
      <c r="B6062" s="12" t="s">
        <v>10729</v>
      </c>
      <c r="C6062" s="12" t="s">
        <v>10295</v>
      </c>
      <c r="D6062" s="13" t="s">
        <v>4918</v>
      </c>
      <c r="E6062" s="13" t="s">
        <v>4939</v>
      </c>
      <c r="F6062" s="13" t="s">
        <v>10773</v>
      </c>
      <c r="G6062" s="14" t="s">
        <v>4942</v>
      </c>
      <c r="H6062" s="14" t="s">
        <v>4938</v>
      </c>
      <c r="I6062" s="14" t="s">
        <v>4927</v>
      </c>
      <c r="J6062" s="14" t="s">
        <v>5051</v>
      </c>
      <c r="K6062" s="16">
        <v>24.96</v>
      </c>
    </row>
    <row r="6063" spans="1:11">
      <c r="A6063" s="12" t="s">
        <v>10223</v>
      </c>
      <c r="B6063" s="12" t="s">
        <v>10729</v>
      </c>
      <c r="C6063" s="12" t="s">
        <v>10295</v>
      </c>
      <c r="D6063" s="13" t="s">
        <v>4918</v>
      </c>
      <c r="E6063" s="13" t="s">
        <v>4943</v>
      </c>
      <c r="F6063" s="13" t="s">
        <v>10774</v>
      </c>
      <c r="G6063" s="14" t="s">
        <v>5004</v>
      </c>
      <c r="H6063" s="14" t="s">
        <v>4946</v>
      </c>
      <c r="I6063" s="14" t="s">
        <v>7191</v>
      </c>
      <c r="J6063" s="14" t="s">
        <v>4924</v>
      </c>
      <c r="K6063" s="16">
        <v>24.96</v>
      </c>
    </row>
    <row r="6064" spans="1:11">
      <c r="A6064" s="12" t="s">
        <v>10223</v>
      </c>
      <c r="B6064" s="12" t="s">
        <v>10729</v>
      </c>
      <c r="C6064" s="12" t="s">
        <v>10295</v>
      </c>
      <c r="D6064" s="13" t="s">
        <v>4931</v>
      </c>
      <c r="E6064" s="13" t="s">
        <v>4932</v>
      </c>
      <c r="F6064" s="13" t="s">
        <v>10775</v>
      </c>
      <c r="G6064" s="14" t="s">
        <v>4921</v>
      </c>
      <c r="H6064" s="14" t="s">
        <v>5221</v>
      </c>
      <c r="I6064" s="14" t="s">
        <v>4927</v>
      </c>
      <c r="J6064" s="14" t="s">
        <v>4924</v>
      </c>
      <c r="K6064" s="16">
        <v>24.96</v>
      </c>
    </row>
    <row r="6065" spans="1:11">
      <c r="A6065" s="12" t="s">
        <v>10223</v>
      </c>
      <c r="B6065" s="12" t="s">
        <v>10729</v>
      </c>
      <c r="C6065" s="12" t="s">
        <v>10295</v>
      </c>
      <c r="D6065" s="13" t="s">
        <v>4934</v>
      </c>
      <c r="E6065" s="13" t="s">
        <v>4934</v>
      </c>
      <c r="F6065" s="13" t="s">
        <v>5151</v>
      </c>
      <c r="G6065" s="14" t="s">
        <v>4921</v>
      </c>
      <c r="H6065" s="14" t="s">
        <v>5075</v>
      </c>
      <c r="I6065" s="14" t="s">
        <v>4927</v>
      </c>
      <c r="J6065" s="14" t="s">
        <v>4936</v>
      </c>
      <c r="K6065" s="16">
        <v>24.96</v>
      </c>
    </row>
    <row r="6066" spans="1:11">
      <c r="A6066" s="12" t="s">
        <v>10223</v>
      </c>
      <c r="B6066" s="12" t="s">
        <v>10729</v>
      </c>
      <c r="C6066" s="12" t="s">
        <v>10300</v>
      </c>
      <c r="D6066" s="13" t="s">
        <v>4918</v>
      </c>
      <c r="E6066" s="13" t="s">
        <v>4919</v>
      </c>
      <c r="F6066" s="13" t="s">
        <v>10776</v>
      </c>
      <c r="G6066" s="14" t="s">
        <v>4942</v>
      </c>
      <c r="H6066" s="14" t="s">
        <v>4938</v>
      </c>
      <c r="I6066" s="14" t="s">
        <v>4927</v>
      </c>
      <c r="J6066" s="14" t="s">
        <v>5221</v>
      </c>
      <c r="K6066" s="16">
        <v>53.6</v>
      </c>
    </row>
    <row r="6067" spans="1:11">
      <c r="A6067" s="12" t="s">
        <v>10223</v>
      </c>
      <c r="B6067" s="12" t="s">
        <v>10729</v>
      </c>
      <c r="C6067" s="12" t="s">
        <v>10300</v>
      </c>
      <c r="D6067" s="13" t="s">
        <v>4918</v>
      </c>
      <c r="E6067" s="13" t="s">
        <v>4939</v>
      </c>
      <c r="F6067" s="13" t="s">
        <v>10777</v>
      </c>
      <c r="G6067" s="14" t="s">
        <v>4942</v>
      </c>
      <c r="H6067" s="14" t="s">
        <v>4938</v>
      </c>
      <c r="I6067" s="14" t="s">
        <v>4927</v>
      </c>
      <c r="J6067" s="14" t="s">
        <v>5051</v>
      </c>
      <c r="K6067" s="16">
        <v>53.6</v>
      </c>
    </row>
    <row r="6068" spans="1:11">
      <c r="A6068" s="12" t="s">
        <v>10223</v>
      </c>
      <c r="B6068" s="12" t="s">
        <v>10729</v>
      </c>
      <c r="C6068" s="12" t="s">
        <v>10300</v>
      </c>
      <c r="D6068" s="13" t="s">
        <v>4918</v>
      </c>
      <c r="E6068" s="13" t="s">
        <v>4943</v>
      </c>
      <c r="F6068" s="13" t="s">
        <v>10778</v>
      </c>
      <c r="G6068" s="14" t="s">
        <v>4942</v>
      </c>
      <c r="H6068" s="14" t="s">
        <v>4938</v>
      </c>
      <c r="I6068" s="14" t="s">
        <v>4927</v>
      </c>
      <c r="J6068" s="14" t="s">
        <v>5221</v>
      </c>
      <c r="K6068" s="16">
        <v>53.6</v>
      </c>
    </row>
    <row r="6069" spans="1:11">
      <c r="A6069" s="12" t="s">
        <v>10223</v>
      </c>
      <c r="B6069" s="12" t="s">
        <v>10729</v>
      </c>
      <c r="C6069" s="12" t="s">
        <v>10300</v>
      </c>
      <c r="D6069" s="13" t="s">
        <v>4931</v>
      </c>
      <c r="E6069" s="13" t="s">
        <v>4932</v>
      </c>
      <c r="F6069" s="13" t="s">
        <v>10779</v>
      </c>
      <c r="G6069" s="14" t="s">
        <v>4921</v>
      </c>
      <c r="H6069" s="14" t="s">
        <v>5075</v>
      </c>
      <c r="I6069" s="14" t="s">
        <v>4927</v>
      </c>
      <c r="J6069" s="14" t="s">
        <v>5051</v>
      </c>
      <c r="K6069" s="16">
        <v>53.6</v>
      </c>
    </row>
    <row r="6070" spans="1:11">
      <c r="A6070" s="12" t="s">
        <v>10223</v>
      </c>
      <c r="B6070" s="12" t="s">
        <v>10729</v>
      </c>
      <c r="C6070" s="12" t="s">
        <v>10300</v>
      </c>
      <c r="D6070" s="13" t="s">
        <v>4934</v>
      </c>
      <c r="E6070" s="13" t="s">
        <v>4934</v>
      </c>
      <c r="F6070" s="13" t="s">
        <v>10780</v>
      </c>
      <c r="G6070" s="14" t="s">
        <v>4921</v>
      </c>
      <c r="H6070" s="14" t="s">
        <v>5075</v>
      </c>
      <c r="I6070" s="14" t="s">
        <v>4927</v>
      </c>
      <c r="J6070" s="14" t="s">
        <v>4936</v>
      </c>
      <c r="K6070" s="16">
        <v>53.6</v>
      </c>
    </row>
    <row r="6071" spans="1:11">
      <c r="A6071" s="12" t="s">
        <v>10223</v>
      </c>
      <c r="B6071" s="12" t="s">
        <v>10729</v>
      </c>
      <c r="C6071" s="12" t="s">
        <v>10303</v>
      </c>
      <c r="D6071" s="13" t="s">
        <v>4918</v>
      </c>
      <c r="E6071" s="13" t="s">
        <v>4919</v>
      </c>
      <c r="F6071" s="13" t="s">
        <v>10781</v>
      </c>
      <c r="G6071" s="14" t="s">
        <v>4921</v>
      </c>
      <c r="H6071" s="14" t="s">
        <v>4946</v>
      </c>
      <c r="I6071" s="14" t="s">
        <v>5098</v>
      </c>
      <c r="J6071" s="14" t="s">
        <v>4924</v>
      </c>
      <c r="K6071" s="16">
        <v>18.24</v>
      </c>
    </row>
    <row r="6072" spans="1:11">
      <c r="A6072" s="12" t="s">
        <v>10223</v>
      </c>
      <c r="B6072" s="12" t="s">
        <v>10729</v>
      </c>
      <c r="C6072" s="12" t="s">
        <v>10303</v>
      </c>
      <c r="D6072" s="13" t="s">
        <v>4918</v>
      </c>
      <c r="E6072" s="13" t="s">
        <v>4939</v>
      </c>
      <c r="F6072" s="13" t="s">
        <v>10782</v>
      </c>
      <c r="G6072" s="14" t="s">
        <v>4921</v>
      </c>
      <c r="H6072" s="14" t="s">
        <v>5075</v>
      </c>
      <c r="I6072" s="14" t="s">
        <v>4927</v>
      </c>
      <c r="J6072" s="14" t="s">
        <v>5051</v>
      </c>
      <c r="K6072" s="16">
        <v>18.24</v>
      </c>
    </row>
    <row r="6073" spans="1:11">
      <c r="A6073" s="12" t="s">
        <v>10223</v>
      </c>
      <c r="B6073" s="12" t="s">
        <v>10729</v>
      </c>
      <c r="C6073" s="12" t="s">
        <v>10303</v>
      </c>
      <c r="D6073" s="13" t="s">
        <v>4918</v>
      </c>
      <c r="E6073" s="13" t="s">
        <v>4943</v>
      </c>
      <c r="F6073" s="13" t="s">
        <v>9786</v>
      </c>
      <c r="G6073" s="14" t="s">
        <v>4921</v>
      </c>
      <c r="H6073" s="14" t="s">
        <v>4952</v>
      </c>
      <c r="I6073" s="14" t="s">
        <v>4927</v>
      </c>
      <c r="J6073" s="14" t="s">
        <v>5221</v>
      </c>
      <c r="K6073" s="16">
        <v>18.24</v>
      </c>
    </row>
    <row r="6074" spans="1:11">
      <c r="A6074" s="12" t="s">
        <v>10223</v>
      </c>
      <c r="B6074" s="12" t="s">
        <v>10729</v>
      </c>
      <c r="C6074" s="12" t="s">
        <v>10303</v>
      </c>
      <c r="D6074" s="13" t="s">
        <v>4931</v>
      </c>
      <c r="E6074" s="13" t="s">
        <v>4932</v>
      </c>
      <c r="F6074" s="13" t="s">
        <v>10783</v>
      </c>
      <c r="G6074" s="14" t="s">
        <v>4921</v>
      </c>
      <c r="H6074" s="14" t="s">
        <v>4974</v>
      </c>
      <c r="I6074" s="14" t="s">
        <v>4975</v>
      </c>
      <c r="J6074" s="14" t="s">
        <v>4924</v>
      </c>
      <c r="K6074" s="16">
        <v>18.24</v>
      </c>
    </row>
    <row r="6075" spans="1:11">
      <c r="A6075" s="12" t="s">
        <v>10223</v>
      </c>
      <c r="B6075" s="12" t="s">
        <v>10729</v>
      </c>
      <c r="C6075" s="12" t="s">
        <v>10303</v>
      </c>
      <c r="D6075" s="13" t="s">
        <v>4934</v>
      </c>
      <c r="E6075" s="13" t="s">
        <v>4934</v>
      </c>
      <c r="F6075" s="13" t="s">
        <v>5047</v>
      </c>
      <c r="G6075" s="14" t="s">
        <v>4921</v>
      </c>
      <c r="H6075" s="14" t="s">
        <v>5075</v>
      </c>
      <c r="I6075" s="14" t="s">
        <v>4927</v>
      </c>
      <c r="J6075" s="14" t="s">
        <v>4936</v>
      </c>
      <c r="K6075" s="16">
        <v>18.24</v>
      </c>
    </row>
    <row r="6076" spans="1:11">
      <c r="A6076" s="12" t="s">
        <v>10223</v>
      </c>
      <c r="B6076" s="12" t="s">
        <v>10729</v>
      </c>
      <c r="C6076" s="12" t="s">
        <v>10308</v>
      </c>
      <c r="D6076" s="13" t="s">
        <v>4918</v>
      </c>
      <c r="E6076" s="13" t="s">
        <v>4919</v>
      </c>
      <c r="F6076" s="13" t="s">
        <v>10784</v>
      </c>
      <c r="G6076" s="14" t="s">
        <v>4921</v>
      </c>
      <c r="H6076" s="14" t="s">
        <v>5119</v>
      </c>
      <c r="I6076" s="14" t="s">
        <v>4947</v>
      </c>
      <c r="J6076" s="14" t="s">
        <v>5221</v>
      </c>
      <c r="K6076" s="16">
        <v>59.1976</v>
      </c>
    </row>
    <row r="6077" spans="1:11">
      <c r="A6077" s="12" t="s">
        <v>10223</v>
      </c>
      <c r="B6077" s="12" t="s">
        <v>10729</v>
      </c>
      <c r="C6077" s="12" t="s">
        <v>10308</v>
      </c>
      <c r="D6077" s="13" t="s">
        <v>4918</v>
      </c>
      <c r="E6077" s="13" t="s">
        <v>4919</v>
      </c>
      <c r="F6077" s="13" t="s">
        <v>10785</v>
      </c>
      <c r="G6077" s="14" t="s">
        <v>4921</v>
      </c>
      <c r="H6077" s="14" t="s">
        <v>4938</v>
      </c>
      <c r="I6077" s="14" t="s">
        <v>4975</v>
      </c>
      <c r="J6077" s="14" t="s">
        <v>4924</v>
      </c>
      <c r="K6077" s="16">
        <v>59.1976</v>
      </c>
    </row>
    <row r="6078" spans="1:11">
      <c r="A6078" s="12" t="s">
        <v>10223</v>
      </c>
      <c r="B6078" s="12" t="s">
        <v>10729</v>
      </c>
      <c r="C6078" s="12" t="s">
        <v>10308</v>
      </c>
      <c r="D6078" s="13" t="s">
        <v>4918</v>
      </c>
      <c r="E6078" s="13" t="s">
        <v>4943</v>
      </c>
      <c r="F6078" s="13" t="s">
        <v>10786</v>
      </c>
      <c r="G6078" s="14" t="s">
        <v>4942</v>
      </c>
      <c r="H6078" s="14" t="s">
        <v>4938</v>
      </c>
      <c r="I6078" s="14" t="s">
        <v>4927</v>
      </c>
      <c r="J6078" s="14" t="s">
        <v>5051</v>
      </c>
      <c r="K6078" s="16">
        <v>59.1976</v>
      </c>
    </row>
    <row r="6079" spans="1:11">
      <c r="A6079" s="12" t="s">
        <v>10223</v>
      </c>
      <c r="B6079" s="12" t="s">
        <v>10729</v>
      </c>
      <c r="C6079" s="12" t="s">
        <v>10308</v>
      </c>
      <c r="D6079" s="13" t="s">
        <v>4931</v>
      </c>
      <c r="E6079" s="13" t="s">
        <v>4932</v>
      </c>
      <c r="F6079" s="13" t="s">
        <v>10787</v>
      </c>
      <c r="G6079" s="14" t="s">
        <v>4921</v>
      </c>
      <c r="H6079" s="14" t="s">
        <v>5075</v>
      </c>
      <c r="I6079" s="14" t="s">
        <v>4927</v>
      </c>
      <c r="J6079" s="14" t="s">
        <v>4924</v>
      </c>
      <c r="K6079" s="16">
        <v>59.1976</v>
      </c>
    </row>
    <row r="6080" spans="1:11">
      <c r="A6080" s="12" t="s">
        <v>10223</v>
      </c>
      <c r="B6080" s="12" t="s">
        <v>10729</v>
      </c>
      <c r="C6080" s="12" t="s">
        <v>10308</v>
      </c>
      <c r="D6080" s="13" t="s">
        <v>4934</v>
      </c>
      <c r="E6080" s="13" t="s">
        <v>4934</v>
      </c>
      <c r="F6080" s="13" t="s">
        <v>10788</v>
      </c>
      <c r="G6080" s="14" t="s">
        <v>4921</v>
      </c>
      <c r="H6080" s="14" t="s">
        <v>5075</v>
      </c>
      <c r="I6080" s="14" t="s">
        <v>4927</v>
      </c>
      <c r="J6080" s="14" t="s">
        <v>4936</v>
      </c>
      <c r="K6080" s="16">
        <v>59.1976</v>
      </c>
    </row>
    <row r="6081" spans="1:11">
      <c r="A6081" s="12" t="s">
        <v>10223</v>
      </c>
      <c r="B6081" s="12" t="s">
        <v>10729</v>
      </c>
      <c r="C6081" s="12" t="s">
        <v>10314</v>
      </c>
      <c r="D6081" s="13" t="s">
        <v>4918</v>
      </c>
      <c r="E6081" s="13" t="s">
        <v>4919</v>
      </c>
      <c r="F6081" s="13" t="s">
        <v>10789</v>
      </c>
      <c r="G6081" s="14" t="s">
        <v>4921</v>
      </c>
      <c r="H6081" s="14" t="s">
        <v>4988</v>
      </c>
      <c r="I6081" s="14" t="s">
        <v>4947</v>
      </c>
      <c r="J6081" s="14" t="s">
        <v>5221</v>
      </c>
      <c r="K6081" s="16">
        <v>24</v>
      </c>
    </row>
    <row r="6082" spans="1:11">
      <c r="A6082" s="12" t="s">
        <v>10223</v>
      </c>
      <c r="B6082" s="12" t="s">
        <v>10729</v>
      </c>
      <c r="C6082" s="12" t="s">
        <v>10314</v>
      </c>
      <c r="D6082" s="13" t="s">
        <v>4918</v>
      </c>
      <c r="E6082" s="13" t="s">
        <v>4939</v>
      </c>
      <c r="F6082" s="13" t="s">
        <v>10790</v>
      </c>
      <c r="G6082" s="14" t="s">
        <v>4942</v>
      </c>
      <c r="H6082" s="14" t="s">
        <v>4938</v>
      </c>
      <c r="I6082" s="14" t="s">
        <v>4927</v>
      </c>
      <c r="J6082" s="14" t="s">
        <v>5051</v>
      </c>
      <c r="K6082" s="16">
        <v>24</v>
      </c>
    </row>
    <row r="6083" spans="1:11">
      <c r="A6083" s="12" t="s">
        <v>10223</v>
      </c>
      <c r="B6083" s="12" t="s">
        <v>10729</v>
      </c>
      <c r="C6083" s="12" t="s">
        <v>10314</v>
      </c>
      <c r="D6083" s="13" t="s">
        <v>4918</v>
      </c>
      <c r="E6083" s="13" t="s">
        <v>4943</v>
      </c>
      <c r="F6083" s="13" t="s">
        <v>9786</v>
      </c>
      <c r="G6083" s="14" t="s">
        <v>4921</v>
      </c>
      <c r="H6083" s="14" t="s">
        <v>4952</v>
      </c>
      <c r="I6083" s="14" t="s">
        <v>4927</v>
      </c>
      <c r="J6083" s="14" t="s">
        <v>4924</v>
      </c>
      <c r="K6083" s="16">
        <v>24</v>
      </c>
    </row>
    <row r="6084" spans="1:11">
      <c r="A6084" s="12" t="s">
        <v>10223</v>
      </c>
      <c r="B6084" s="12" t="s">
        <v>10729</v>
      </c>
      <c r="C6084" s="12" t="s">
        <v>10314</v>
      </c>
      <c r="D6084" s="13" t="s">
        <v>4931</v>
      </c>
      <c r="E6084" s="13" t="s">
        <v>4932</v>
      </c>
      <c r="F6084" s="13" t="s">
        <v>10791</v>
      </c>
      <c r="G6084" s="14" t="s">
        <v>4942</v>
      </c>
      <c r="H6084" s="14" t="s">
        <v>5223</v>
      </c>
      <c r="I6084" s="14" t="s">
        <v>4927</v>
      </c>
      <c r="J6084" s="14" t="s">
        <v>4924</v>
      </c>
      <c r="K6084" s="16">
        <v>24</v>
      </c>
    </row>
    <row r="6085" spans="1:11">
      <c r="A6085" s="12" t="s">
        <v>10223</v>
      </c>
      <c r="B6085" s="12" t="s">
        <v>10729</v>
      </c>
      <c r="C6085" s="12" t="s">
        <v>10314</v>
      </c>
      <c r="D6085" s="13" t="s">
        <v>4934</v>
      </c>
      <c r="E6085" s="13" t="s">
        <v>4934</v>
      </c>
      <c r="F6085" s="13" t="s">
        <v>10792</v>
      </c>
      <c r="G6085" s="14" t="s">
        <v>4921</v>
      </c>
      <c r="H6085" s="14" t="s">
        <v>5075</v>
      </c>
      <c r="I6085" s="14" t="s">
        <v>4927</v>
      </c>
      <c r="J6085" s="14" t="s">
        <v>4936</v>
      </c>
      <c r="K6085" s="16">
        <v>24</v>
      </c>
    </row>
    <row r="6086" spans="1:11">
      <c r="A6086" s="12" t="s">
        <v>10223</v>
      </c>
      <c r="B6086" s="12" t="s">
        <v>10729</v>
      </c>
      <c r="C6086" s="12" t="s">
        <v>10318</v>
      </c>
      <c r="D6086" s="13" t="s">
        <v>4918</v>
      </c>
      <c r="E6086" s="13" t="s">
        <v>4919</v>
      </c>
      <c r="F6086" s="13" t="s">
        <v>10793</v>
      </c>
      <c r="G6086" s="14" t="s">
        <v>4921</v>
      </c>
      <c r="H6086" s="14" t="s">
        <v>4936</v>
      </c>
      <c r="I6086" s="14" t="s">
        <v>4947</v>
      </c>
      <c r="J6086" s="14" t="s">
        <v>5221</v>
      </c>
      <c r="K6086" s="16">
        <v>81.6</v>
      </c>
    </row>
    <row r="6087" spans="1:11">
      <c r="A6087" s="12" t="s">
        <v>10223</v>
      </c>
      <c r="B6087" s="12" t="s">
        <v>10729</v>
      </c>
      <c r="C6087" s="12" t="s">
        <v>10318</v>
      </c>
      <c r="D6087" s="13" t="s">
        <v>4918</v>
      </c>
      <c r="E6087" s="13" t="s">
        <v>4939</v>
      </c>
      <c r="F6087" s="13" t="s">
        <v>10794</v>
      </c>
      <c r="G6087" s="14" t="s">
        <v>4942</v>
      </c>
      <c r="H6087" s="14" t="s">
        <v>4938</v>
      </c>
      <c r="I6087" s="14" t="s">
        <v>4927</v>
      </c>
      <c r="J6087" s="14" t="s">
        <v>5051</v>
      </c>
      <c r="K6087" s="16">
        <v>81.6</v>
      </c>
    </row>
    <row r="6088" spans="1:11">
      <c r="A6088" s="12" t="s">
        <v>10223</v>
      </c>
      <c r="B6088" s="12" t="s">
        <v>10729</v>
      </c>
      <c r="C6088" s="12" t="s">
        <v>10318</v>
      </c>
      <c r="D6088" s="13" t="s">
        <v>4918</v>
      </c>
      <c r="E6088" s="13" t="s">
        <v>4943</v>
      </c>
      <c r="F6088" s="13" t="s">
        <v>10795</v>
      </c>
      <c r="G6088" s="14" t="s">
        <v>4921</v>
      </c>
      <c r="H6088" s="14" t="s">
        <v>4952</v>
      </c>
      <c r="I6088" s="14" t="s">
        <v>4927</v>
      </c>
      <c r="J6088" s="14" t="s">
        <v>4924</v>
      </c>
      <c r="K6088" s="16">
        <v>81.6</v>
      </c>
    </row>
    <row r="6089" spans="1:11">
      <c r="A6089" s="12" t="s">
        <v>10223</v>
      </c>
      <c r="B6089" s="12" t="s">
        <v>10729</v>
      </c>
      <c r="C6089" s="12" t="s">
        <v>10318</v>
      </c>
      <c r="D6089" s="13" t="s">
        <v>4931</v>
      </c>
      <c r="E6089" s="13" t="s">
        <v>4932</v>
      </c>
      <c r="F6089" s="13" t="s">
        <v>10796</v>
      </c>
      <c r="G6089" s="14" t="s">
        <v>5004</v>
      </c>
      <c r="H6089" s="14" t="s">
        <v>5223</v>
      </c>
      <c r="I6089" s="14" t="s">
        <v>4927</v>
      </c>
      <c r="J6089" s="14" t="s">
        <v>4924</v>
      </c>
      <c r="K6089" s="16">
        <v>81.6</v>
      </c>
    </row>
    <row r="6090" spans="1:11">
      <c r="A6090" s="12" t="s">
        <v>10223</v>
      </c>
      <c r="B6090" s="12" t="s">
        <v>10729</v>
      </c>
      <c r="C6090" s="12" t="s">
        <v>10318</v>
      </c>
      <c r="D6090" s="13" t="s">
        <v>4934</v>
      </c>
      <c r="E6090" s="13" t="s">
        <v>4934</v>
      </c>
      <c r="F6090" s="13" t="s">
        <v>9695</v>
      </c>
      <c r="G6090" s="14" t="s">
        <v>4921</v>
      </c>
      <c r="H6090" s="14" t="s">
        <v>5075</v>
      </c>
      <c r="I6090" s="14" t="s">
        <v>4927</v>
      </c>
      <c r="J6090" s="14" t="s">
        <v>4936</v>
      </c>
      <c r="K6090" s="16">
        <v>81.6</v>
      </c>
    </row>
    <row r="6091" spans="1:11">
      <c r="A6091" s="12" t="s">
        <v>10223</v>
      </c>
      <c r="B6091" s="12" t="s">
        <v>10729</v>
      </c>
      <c r="C6091" s="12" t="s">
        <v>10322</v>
      </c>
      <c r="D6091" s="13" t="s">
        <v>4918</v>
      </c>
      <c r="E6091" s="13" t="s">
        <v>4919</v>
      </c>
      <c r="F6091" s="13" t="s">
        <v>10784</v>
      </c>
      <c r="G6091" s="14" t="s">
        <v>4921</v>
      </c>
      <c r="H6091" s="14" t="s">
        <v>4922</v>
      </c>
      <c r="I6091" s="14" t="s">
        <v>4947</v>
      </c>
      <c r="J6091" s="14" t="s">
        <v>5221</v>
      </c>
      <c r="K6091" s="16">
        <v>6.7</v>
      </c>
    </row>
    <row r="6092" spans="1:11">
      <c r="A6092" s="12" t="s">
        <v>10223</v>
      </c>
      <c r="B6092" s="12" t="s">
        <v>10729</v>
      </c>
      <c r="C6092" s="12" t="s">
        <v>10322</v>
      </c>
      <c r="D6092" s="13" t="s">
        <v>4918</v>
      </c>
      <c r="E6092" s="13" t="s">
        <v>4939</v>
      </c>
      <c r="F6092" s="13" t="s">
        <v>10797</v>
      </c>
      <c r="G6092" s="14" t="s">
        <v>4942</v>
      </c>
      <c r="H6092" s="14" t="s">
        <v>4938</v>
      </c>
      <c r="I6092" s="14" t="s">
        <v>4927</v>
      </c>
      <c r="J6092" s="14" t="s">
        <v>4924</v>
      </c>
      <c r="K6092" s="16">
        <v>6.7</v>
      </c>
    </row>
    <row r="6093" spans="1:11">
      <c r="A6093" s="12" t="s">
        <v>10223</v>
      </c>
      <c r="B6093" s="12" t="s">
        <v>10729</v>
      </c>
      <c r="C6093" s="12" t="s">
        <v>10322</v>
      </c>
      <c r="D6093" s="13" t="s">
        <v>4918</v>
      </c>
      <c r="E6093" s="13" t="s">
        <v>4939</v>
      </c>
      <c r="F6093" s="13" t="s">
        <v>10798</v>
      </c>
      <c r="G6093" s="14" t="s">
        <v>4942</v>
      </c>
      <c r="H6093" s="14" t="s">
        <v>4938</v>
      </c>
      <c r="I6093" s="14" t="s">
        <v>4927</v>
      </c>
      <c r="J6093" s="14" t="s">
        <v>5051</v>
      </c>
      <c r="K6093" s="16">
        <v>6.7</v>
      </c>
    </row>
    <row r="6094" spans="1:11">
      <c r="A6094" s="12" t="s">
        <v>10223</v>
      </c>
      <c r="B6094" s="12" t="s">
        <v>10729</v>
      </c>
      <c r="C6094" s="12" t="s">
        <v>10322</v>
      </c>
      <c r="D6094" s="13" t="s">
        <v>4931</v>
      </c>
      <c r="E6094" s="13" t="s">
        <v>4932</v>
      </c>
      <c r="F6094" s="13" t="s">
        <v>10799</v>
      </c>
      <c r="G6094" s="14" t="s">
        <v>4921</v>
      </c>
      <c r="H6094" s="14" t="s">
        <v>5037</v>
      </c>
      <c r="I6094" s="14" t="s">
        <v>4927</v>
      </c>
      <c r="J6094" s="14" t="s">
        <v>4924</v>
      </c>
      <c r="K6094" s="16">
        <v>6.7</v>
      </c>
    </row>
    <row r="6095" spans="1:11">
      <c r="A6095" s="12" t="s">
        <v>10223</v>
      </c>
      <c r="B6095" s="12" t="s">
        <v>10729</v>
      </c>
      <c r="C6095" s="12" t="s">
        <v>10322</v>
      </c>
      <c r="D6095" s="13" t="s">
        <v>4934</v>
      </c>
      <c r="E6095" s="13" t="s">
        <v>4998</v>
      </c>
      <c r="F6095" s="13" t="s">
        <v>10800</v>
      </c>
      <c r="G6095" s="14" t="s">
        <v>4921</v>
      </c>
      <c r="H6095" s="14" t="s">
        <v>5075</v>
      </c>
      <c r="I6095" s="14" t="s">
        <v>4927</v>
      </c>
      <c r="J6095" s="14" t="s">
        <v>4936</v>
      </c>
      <c r="K6095" s="16">
        <v>6.7</v>
      </c>
    </row>
    <row r="6096" spans="1:11">
      <c r="A6096" s="12" t="s">
        <v>10223</v>
      </c>
      <c r="B6096" s="12" t="s">
        <v>10729</v>
      </c>
      <c r="C6096" s="12" t="s">
        <v>10463</v>
      </c>
      <c r="D6096" s="13" t="s">
        <v>4918</v>
      </c>
      <c r="E6096" s="13" t="s">
        <v>4919</v>
      </c>
      <c r="F6096" s="13" t="s">
        <v>10801</v>
      </c>
      <c r="G6096" s="14" t="s">
        <v>4921</v>
      </c>
      <c r="H6096" s="14" t="s">
        <v>4926</v>
      </c>
      <c r="I6096" s="14" t="s">
        <v>4927</v>
      </c>
      <c r="J6096" s="14" t="s">
        <v>5221</v>
      </c>
      <c r="K6096" s="16">
        <v>257.026</v>
      </c>
    </row>
    <row r="6097" spans="1:11">
      <c r="A6097" s="12" t="s">
        <v>10223</v>
      </c>
      <c r="B6097" s="12" t="s">
        <v>10729</v>
      </c>
      <c r="C6097" s="12" t="s">
        <v>10463</v>
      </c>
      <c r="D6097" s="13" t="s">
        <v>4918</v>
      </c>
      <c r="E6097" s="13" t="s">
        <v>4939</v>
      </c>
      <c r="F6097" s="13" t="s">
        <v>10802</v>
      </c>
      <c r="G6097" s="14" t="s">
        <v>4921</v>
      </c>
      <c r="H6097" s="14" t="s">
        <v>5075</v>
      </c>
      <c r="I6097" s="14" t="s">
        <v>4927</v>
      </c>
      <c r="J6097" s="14" t="s">
        <v>5051</v>
      </c>
      <c r="K6097" s="16">
        <v>257.026</v>
      </c>
    </row>
    <row r="6098" spans="1:11">
      <c r="A6098" s="12" t="s">
        <v>10223</v>
      </c>
      <c r="B6098" s="12" t="s">
        <v>10729</v>
      </c>
      <c r="C6098" s="12" t="s">
        <v>10463</v>
      </c>
      <c r="D6098" s="13" t="s">
        <v>4918</v>
      </c>
      <c r="E6098" s="13" t="s">
        <v>4939</v>
      </c>
      <c r="F6098" s="13" t="s">
        <v>10797</v>
      </c>
      <c r="G6098" s="14" t="s">
        <v>4942</v>
      </c>
      <c r="H6098" s="14" t="s">
        <v>4938</v>
      </c>
      <c r="I6098" s="14" t="s">
        <v>4927</v>
      </c>
      <c r="J6098" s="14" t="s">
        <v>4924</v>
      </c>
      <c r="K6098" s="16">
        <v>257.026</v>
      </c>
    </row>
    <row r="6099" spans="1:11">
      <c r="A6099" s="12" t="s">
        <v>10223</v>
      </c>
      <c r="B6099" s="12" t="s">
        <v>10729</v>
      </c>
      <c r="C6099" s="12" t="s">
        <v>10463</v>
      </c>
      <c r="D6099" s="13" t="s">
        <v>4931</v>
      </c>
      <c r="E6099" s="13" t="s">
        <v>4932</v>
      </c>
      <c r="F6099" s="13" t="s">
        <v>10803</v>
      </c>
      <c r="G6099" s="14" t="s">
        <v>4921</v>
      </c>
      <c r="H6099" s="14" t="s">
        <v>5140</v>
      </c>
      <c r="I6099" s="14" t="s">
        <v>4927</v>
      </c>
      <c r="J6099" s="14" t="s">
        <v>4924</v>
      </c>
      <c r="K6099" s="16">
        <v>257.026</v>
      </c>
    </row>
    <row r="6100" spans="1:11">
      <c r="A6100" s="12" t="s">
        <v>10223</v>
      </c>
      <c r="B6100" s="12" t="s">
        <v>10729</v>
      </c>
      <c r="C6100" s="12" t="s">
        <v>10463</v>
      </c>
      <c r="D6100" s="13" t="s">
        <v>4934</v>
      </c>
      <c r="E6100" s="13" t="s">
        <v>4934</v>
      </c>
      <c r="F6100" s="13" t="s">
        <v>10804</v>
      </c>
      <c r="G6100" s="14" t="s">
        <v>4921</v>
      </c>
      <c r="H6100" s="14" t="s">
        <v>5075</v>
      </c>
      <c r="I6100" s="14" t="s">
        <v>4927</v>
      </c>
      <c r="J6100" s="14" t="s">
        <v>4936</v>
      </c>
      <c r="K6100" s="16">
        <v>257.026</v>
      </c>
    </row>
    <row r="6101" spans="1:11">
      <c r="A6101" s="12" t="s">
        <v>10223</v>
      </c>
      <c r="B6101" s="12" t="s">
        <v>10729</v>
      </c>
      <c r="C6101" s="12" t="s">
        <v>10327</v>
      </c>
      <c r="D6101" s="13" t="s">
        <v>4918</v>
      </c>
      <c r="E6101" s="13" t="s">
        <v>4919</v>
      </c>
      <c r="F6101" s="13" t="s">
        <v>10805</v>
      </c>
      <c r="G6101" s="14" t="s">
        <v>4921</v>
      </c>
      <c r="H6101" s="14" t="s">
        <v>4974</v>
      </c>
      <c r="I6101" s="14" t="s">
        <v>5098</v>
      </c>
      <c r="J6101" s="14" t="s">
        <v>5221</v>
      </c>
      <c r="K6101" s="16">
        <v>60</v>
      </c>
    </row>
    <row r="6102" spans="1:11">
      <c r="A6102" s="12" t="s">
        <v>10223</v>
      </c>
      <c r="B6102" s="12" t="s">
        <v>10729</v>
      </c>
      <c r="C6102" s="12" t="s">
        <v>10327</v>
      </c>
      <c r="D6102" s="13" t="s">
        <v>4918</v>
      </c>
      <c r="E6102" s="13" t="s">
        <v>4939</v>
      </c>
      <c r="F6102" s="13" t="s">
        <v>10806</v>
      </c>
      <c r="G6102" s="14" t="s">
        <v>4942</v>
      </c>
      <c r="H6102" s="14" t="s">
        <v>4938</v>
      </c>
      <c r="I6102" s="14" t="s">
        <v>4927</v>
      </c>
      <c r="J6102" s="14" t="s">
        <v>5051</v>
      </c>
      <c r="K6102" s="16">
        <v>60</v>
      </c>
    </row>
    <row r="6103" spans="1:11">
      <c r="A6103" s="12" t="s">
        <v>10223</v>
      </c>
      <c r="B6103" s="12" t="s">
        <v>10729</v>
      </c>
      <c r="C6103" s="12" t="s">
        <v>10327</v>
      </c>
      <c r="D6103" s="13" t="s">
        <v>4918</v>
      </c>
      <c r="E6103" s="13" t="s">
        <v>4943</v>
      </c>
      <c r="F6103" s="13" t="s">
        <v>10795</v>
      </c>
      <c r="G6103" s="14" t="s">
        <v>4921</v>
      </c>
      <c r="H6103" s="14" t="s">
        <v>4952</v>
      </c>
      <c r="I6103" s="14" t="s">
        <v>4927</v>
      </c>
      <c r="J6103" s="14" t="s">
        <v>4924</v>
      </c>
      <c r="K6103" s="16">
        <v>60</v>
      </c>
    </row>
    <row r="6104" spans="1:11">
      <c r="A6104" s="12" t="s">
        <v>10223</v>
      </c>
      <c r="B6104" s="12" t="s">
        <v>10729</v>
      </c>
      <c r="C6104" s="12" t="s">
        <v>10327</v>
      </c>
      <c r="D6104" s="13" t="s">
        <v>4931</v>
      </c>
      <c r="E6104" s="13" t="s">
        <v>4932</v>
      </c>
      <c r="F6104" s="13" t="s">
        <v>10807</v>
      </c>
      <c r="G6104" s="14" t="s">
        <v>4921</v>
      </c>
      <c r="H6104" s="14" t="s">
        <v>5175</v>
      </c>
      <c r="I6104" s="14" t="s">
        <v>4927</v>
      </c>
      <c r="J6104" s="14" t="s">
        <v>4924</v>
      </c>
      <c r="K6104" s="16">
        <v>60</v>
      </c>
    </row>
    <row r="6105" spans="1:11">
      <c r="A6105" s="12" t="s">
        <v>10223</v>
      </c>
      <c r="B6105" s="12" t="s">
        <v>10729</v>
      </c>
      <c r="C6105" s="12" t="s">
        <v>10327</v>
      </c>
      <c r="D6105" s="13" t="s">
        <v>4934</v>
      </c>
      <c r="E6105" s="13" t="s">
        <v>4934</v>
      </c>
      <c r="F6105" s="13" t="s">
        <v>10808</v>
      </c>
      <c r="G6105" s="14" t="s">
        <v>4921</v>
      </c>
      <c r="H6105" s="14" t="s">
        <v>5075</v>
      </c>
      <c r="I6105" s="14" t="s">
        <v>4927</v>
      </c>
      <c r="J6105" s="14" t="s">
        <v>4936</v>
      </c>
      <c r="K6105" s="16">
        <v>60</v>
      </c>
    </row>
    <row r="6106" spans="1:11">
      <c r="A6106" s="12" t="s">
        <v>10223</v>
      </c>
      <c r="B6106" s="12" t="s">
        <v>10729</v>
      </c>
      <c r="C6106" s="12" t="s">
        <v>10332</v>
      </c>
      <c r="D6106" s="13" t="s">
        <v>4918</v>
      </c>
      <c r="E6106" s="13" t="s">
        <v>4919</v>
      </c>
      <c r="F6106" s="13" t="s">
        <v>10809</v>
      </c>
      <c r="G6106" s="14" t="s">
        <v>4921</v>
      </c>
      <c r="H6106" s="14" t="s">
        <v>4922</v>
      </c>
      <c r="I6106" s="14" t="s">
        <v>4947</v>
      </c>
      <c r="J6106" s="14" t="s">
        <v>5221</v>
      </c>
      <c r="K6106" s="16">
        <v>46.7</v>
      </c>
    </row>
    <row r="6107" spans="1:11">
      <c r="A6107" s="12" t="s">
        <v>10223</v>
      </c>
      <c r="B6107" s="12" t="s">
        <v>10729</v>
      </c>
      <c r="C6107" s="12" t="s">
        <v>10332</v>
      </c>
      <c r="D6107" s="13" t="s">
        <v>4918</v>
      </c>
      <c r="E6107" s="13" t="s">
        <v>4939</v>
      </c>
      <c r="F6107" s="13" t="s">
        <v>10810</v>
      </c>
      <c r="G6107" s="14" t="s">
        <v>4921</v>
      </c>
      <c r="H6107" s="14" t="s">
        <v>5075</v>
      </c>
      <c r="I6107" s="14" t="s">
        <v>4927</v>
      </c>
      <c r="J6107" s="14" t="s">
        <v>5051</v>
      </c>
      <c r="K6107" s="16">
        <v>46.7</v>
      </c>
    </row>
    <row r="6108" spans="1:11">
      <c r="A6108" s="12" t="s">
        <v>10223</v>
      </c>
      <c r="B6108" s="12" t="s">
        <v>10729</v>
      </c>
      <c r="C6108" s="12" t="s">
        <v>10332</v>
      </c>
      <c r="D6108" s="13" t="s">
        <v>4918</v>
      </c>
      <c r="E6108" s="13" t="s">
        <v>4943</v>
      </c>
      <c r="F6108" s="13" t="s">
        <v>10795</v>
      </c>
      <c r="G6108" s="14" t="s">
        <v>4921</v>
      </c>
      <c r="H6108" s="14" t="s">
        <v>4952</v>
      </c>
      <c r="I6108" s="14" t="s">
        <v>4927</v>
      </c>
      <c r="J6108" s="14" t="s">
        <v>4924</v>
      </c>
      <c r="K6108" s="16">
        <v>46.7</v>
      </c>
    </row>
    <row r="6109" spans="1:11">
      <c r="A6109" s="12" t="s">
        <v>10223</v>
      </c>
      <c r="B6109" s="12" t="s">
        <v>10729</v>
      </c>
      <c r="C6109" s="12" t="s">
        <v>10332</v>
      </c>
      <c r="D6109" s="13" t="s">
        <v>4931</v>
      </c>
      <c r="E6109" s="13" t="s">
        <v>4932</v>
      </c>
      <c r="F6109" s="13" t="s">
        <v>10811</v>
      </c>
      <c r="G6109" s="14" t="s">
        <v>4921</v>
      </c>
      <c r="H6109" s="14" t="s">
        <v>5119</v>
      </c>
      <c r="I6109" s="14" t="s">
        <v>4927</v>
      </c>
      <c r="J6109" s="14" t="s">
        <v>4924</v>
      </c>
      <c r="K6109" s="16">
        <v>46.7</v>
      </c>
    </row>
    <row r="6110" spans="1:11">
      <c r="A6110" s="12" t="s">
        <v>10223</v>
      </c>
      <c r="B6110" s="12" t="s">
        <v>10729</v>
      </c>
      <c r="C6110" s="12" t="s">
        <v>10332</v>
      </c>
      <c r="D6110" s="13" t="s">
        <v>4934</v>
      </c>
      <c r="E6110" s="13" t="s">
        <v>4934</v>
      </c>
      <c r="F6110" s="13" t="s">
        <v>10812</v>
      </c>
      <c r="G6110" s="14" t="s">
        <v>4921</v>
      </c>
      <c r="H6110" s="14" t="s">
        <v>5075</v>
      </c>
      <c r="I6110" s="14" t="s">
        <v>4927</v>
      </c>
      <c r="J6110" s="14" t="s">
        <v>4936</v>
      </c>
      <c r="K6110" s="16">
        <v>46.7</v>
      </c>
    </row>
    <row r="6111" spans="1:11">
      <c r="A6111" s="12" t="s">
        <v>10223</v>
      </c>
      <c r="B6111" s="12" t="s">
        <v>10729</v>
      </c>
      <c r="C6111" s="12" t="s">
        <v>10338</v>
      </c>
      <c r="D6111" s="13" t="s">
        <v>4918</v>
      </c>
      <c r="E6111" s="13" t="s">
        <v>4919</v>
      </c>
      <c r="F6111" s="13" t="s">
        <v>10813</v>
      </c>
      <c r="G6111" s="14" t="s">
        <v>4921</v>
      </c>
      <c r="H6111" s="14" t="s">
        <v>4946</v>
      </c>
      <c r="I6111" s="14" t="s">
        <v>5098</v>
      </c>
      <c r="J6111" s="14" t="s">
        <v>5221</v>
      </c>
      <c r="K6111" s="16">
        <v>14.55</v>
      </c>
    </row>
    <row r="6112" spans="1:11">
      <c r="A6112" s="12" t="s">
        <v>10223</v>
      </c>
      <c r="B6112" s="12" t="s">
        <v>10729</v>
      </c>
      <c r="C6112" s="12" t="s">
        <v>10338</v>
      </c>
      <c r="D6112" s="13" t="s">
        <v>4918</v>
      </c>
      <c r="E6112" s="13" t="s">
        <v>4919</v>
      </c>
      <c r="F6112" s="13" t="s">
        <v>10814</v>
      </c>
      <c r="G6112" s="14" t="s">
        <v>4921</v>
      </c>
      <c r="H6112" s="14" t="s">
        <v>4974</v>
      </c>
      <c r="I6112" s="14" t="s">
        <v>4947</v>
      </c>
      <c r="J6112" s="14" t="s">
        <v>5051</v>
      </c>
      <c r="K6112" s="16">
        <v>14.55</v>
      </c>
    </row>
    <row r="6113" spans="1:11">
      <c r="A6113" s="12" t="s">
        <v>10223</v>
      </c>
      <c r="B6113" s="12" t="s">
        <v>10729</v>
      </c>
      <c r="C6113" s="12" t="s">
        <v>10338</v>
      </c>
      <c r="D6113" s="13" t="s">
        <v>4918</v>
      </c>
      <c r="E6113" s="13" t="s">
        <v>4939</v>
      </c>
      <c r="F6113" s="13" t="s">
        <v>10815</v>
      </c>
      <c r="G6113" s="14" t="s">
        <v>4942</v>
      </c>
      <c r="H6113" s="14" t="s">
        <v>4938</v>
      </c>
      <c r="I6113" s="14" t="s">
        <v>4927</v>
      </c>
      <c r="J6113" s="14" t="s">
        <v>4924</v>
      </c>
      <c r="K6113" s="16">
        <v>14.55</v>
      </c>
    </row>
    <row r="6114" spans="1:11">
      <c r="A6114" s="12" t="s">
        <v>10223</v>
      </c>
      <c r="B6114" s="12" t="s">
        <v>10729</v>
      </c>
      <c r="C6114" s="12" t="s">
        <v>10338</v>
      </c>
      <c r="D6114" s="13" t="s">
        <v>4931</v>
      </c>
      <c r="E6114" s="13" t="s">
        <v>4932</v>
      </c>
      <c r="F6114" s="13" t="s">
        <v>10816</v>
      </c>
      <c r="G6114" s="14" t="s">
        <v>4921</v>
      </c>
      <c r="H6114" s="14" t="s">
        <v>4956</v>
      </c>
      <c r="I6114" s="14" t="s">
        <v>4927</v>
      </c>
      <c r="J6114" s="14" t="s">
        <v>4924</v>
      </c>
      <c r="K6114" s="16">
        <v>14.55</v>
      </c>
    </row>
    <row r="6115" spans="1:11">
      <c r="A6115" s="12" t="s">
        <v>10223</v>
      </c>
      <c r="B6115" s="12" t="s">
        <v>10729</v>
      </c>
      <c r="C6115" s="12" t="s">
        <v>10338</v>
      </c>
      <c r="D6115" s="13" t="s">
        <v>4934</v>
      </c>
      <c r="E6115" s="13" t="s">
        <v>4934</v>
      </c>
      <c r="F6115" s="13" t="s">
        <v>10817</v>
      </c>
      <c r="G6115" s="14" t="s">
        <v>4921</v>
      </c>
      <c r="H6115" s="14" t="s">
        <v>5075</v>
      </c>
      <c r="I6115" s="14" t="s">
        <v>4927</v>
      </c>
      <c r="J6115" s="14" t="s">
        <v>4936</v>
      </c>
      <c r="K6115" s="16">
        <v>14.55</v>
      </c>
    </row>
    <row r="6116" spans="1:11">
      <c r="A6116" s="12" t="s">
        <v>10223</v>
      </c>
      <c r="B6116" s="12" t="s">
        <v>10729</v>
      </c>
      <c r="C6116" s="12" t="s">
        <v>10343</v>
      </c>
      <c r="D6116" s="13" t="s">
        <v>4918</v>
      </c>
      <c r="E6116" s="13" t="s">
        <v>4919</v>
      </c>
      <c r="F6116" s="13" t="s">
        <v>10818</v>
      </c>
      <c r="G6116" s="14" t="s">
        <v>4921</v>
      </c>
      <c r="H6116" s="14" t="s">
        <v>4924</v>
      </c>
      <c r="I6116" s="14" t="s">
        <v>4975</v>
      </c>
      <c r="J6116" s="14" t="s">
        <v>5051</v>
      </c>
      <c r="K6116" s="16">
        <v>2</v>
      </c>
    </row>
    <row r="6117" spans="1:11">
      <c r="A6117" s="12" t="s">
        <v>10223</v>
      </c>
      <c r="B6117" s="12" t="s">
        <v>10729</v>
      </c>
      <c r="C6117" s="12" t="s">
        <v>10343</v>
      </c>
      <c r="D6117" s="13" t="s">
        <v>4918</v>
      </c>
      <c r="E6117" s="13" t="s">
        <v>4919</v>
      </c>
      <c r="F6117" s="13" t="s">
        <v>10819</v>
      </c>
      <c r="G6117" s="14" t="s">
        <v>4921</v>
      </c>
      <c r="H6117" s="14" t="s">
        <v>4924</v>
      </c>
      <c r="I6117" s="14" t="s">
        <v>5098</v>
      </c>
      <c r="J6117" s="14" t="s">
        <v>5221</v>
      </c>
      <c r="K6117" s="16">
        <v>2</v>
      </c>
    </row>
    <row r="6118" spans="1:11">
      <c r="A6118" s="12" t="s">
        <v>10223</v>
      </c>
      <c r="B6118" s="12" t="s">
        <v>10729</v>
      </c>
      <c r="C6118" s="12" t="s">
        <v>10343</v>
      </c>
      <c r="D6118" s="13" t="s">
        <v>4918</v>
      </c>
      <c r="E6118" s="13" t="s">
        <v>4939</v>
      </c>
      <c r="F6118" s="13" t="s">
        <v>10797</v>
      </c>
      <c r="G6118" s="14" t="s">
        <v>4942</v>
      </c>
      <c r="H6118" s="14" t="s">
        <v>4938</v>
      </c>
      <c r="I6118" s="14" t="s">
        <v>4927</v>
      </c>
      <c r="J6118" s="14" t="s">
        <v>4924</v>
      </c>
      <c r="K6118" s="16">
        <v>2</v>
      </c>
    </row>
    <row r="6119" spans="1:11">
      <c r="A6119" s="12" t="s">
        <v>10223</v>
      </c>
      <c r="B6119" s="12" t="s">
        <v>10729</v>
      </c>
      <c r="C6119" s="12" t="s">
        <v>10343</v>
      </c>
      <c r="D6119" s="13" t="s">
        <v>4931</v>
      </c>
      <c r="E6119" s="13" t="s">
        <v>4932</v>
      </c>
      <c r="F6119" s="13" t="s">
        <v>10820</v>
      </c>
      <c r="G6119" s="14" t="s">
        <v>4921</v>
      </c>
      <c r="H6119" s="14" t="s">
        <v>4926</v>
      </c>
      <c r="I6119" s="14" t="s">
        <v>4927</v>
      </c>
      <c r="J6119" s="14" t="s">
        <v>4924</v>
      </c>
      <c r="K6119" s="16">
        <v>2</v>
      </c>
    </row>
    <row r="6120" spans="1:11">
      <c r="A6120" s="12" t="s">
        <v>10223</v>
      </c>
      <c r="B6120" s="12" t="s">
        <v>10729</v>
      </c>
      <c r="C6120" s="12" t="s">
        <v>10343</v>
      </c>
      <c r="D6120" s="13" t="s">
        <v>4934</v>
      </c>
      <c r="E6120" s="13" t="s">
        <v>4934</v>
      </c>
      <c r="F6120" s="13" t="s">
        <v>10821</v>
      </c>
      <c r="G6120" s="14" t="s">
        <v>4921</v>
      </c>
      <c r="H6120" s="14" t="s">
        <v>5075</v>
      </c>
      <c r="I6120" s="14" t="s">
        <v>4927</v>
      </c>
      <c r="J6120" s="14" t="s">
        <v>4936</v>
      </c>
      <c r="K6120" s="16">
        <v>2</v>
      </c>
    </row>
    <row r="6121" spans="1:11">
      <c r="A6121" s="12" t="s">
        <v>10223</v>
      </c>
      <c r="B6121" s="12" t="s">
        <v>10729</v>
      </c>
      <c r="C6121" s="12" t="s">
        <v>10347</v>
      </c>
      <c r="D6121" s="13" t="s">
        <v>4918</v>
      </c>
      <c r="E6121" s="13" t="s">
        <v>4919</v>
      </c>
      <c r="F6121" s="13" t="s">
        <v>10822</v>
      </c>
      <c r="G6121" s="14" t="s">
        <v>4921</v>
      </c>
      <c r="H6121" s="14" t="s">
        <v>4936</v>
      </c>
      <c r="I6121" s="14" t="s">
        <v>5098</v>
      </c>
      <c r="J6121" s="14" t="s">
        <v>5221</v>
      </c>
      <c r="K6121" s="16">
        <v>9.4</v>
      </c>
    </row>
    <row r="6122" spans="1:11">
      <c r="A6122" s="12" t="s">
        <v>10223</v>
      </c>
      <c r="B6122" s="12" t="s">
        <v>10729</v>
      </c>
      <c r="C6122" s="12" t="s">
        <v>10347</v>
      </c>
      <c r="D6122" s="13" t="s">
        <v>4918</v>
      </c>
      <c r="E6122" s="13" t="s">
        <v>4939</v>
      </c>
      <c r="F6122" s="13" t="s">
        <v>10823</v>
      </c>
      <c r="G6122" s="14" t="s">
        <v>4921</v>
      </c>
      <c r="H6122" s="14" t="s">
        <v>4926</v>
      </c>
      <c r="I6122" s="14" t="s">
        <v>4927</v>
      </c>
      <c r="J6122" s="14" t="s">
        <v>5051</v>
      </c>
      <c r="K6122" s="16">
        <v>9.4</v>
      </c>
    </row>
    <row r="6123" spans="1:11">
      <c r="A6123" s="12" t="s">
        <v>10223</v>
      </c>
      <c r="B6123" s="12" t="s">
        <v>10729</v>
      </c>
      <c r="C6123" s="12" t="s">
        <v>10347</v>
      </c>
      <c r="D6123" s="13" t="s">
        <v>4918</v>
      </c>
      <c r="E6123" s="13" t="s">
        <v>4943</v>
      </c>
      <c r="F6123" s="13" t="s">
        <v>10795</v>
      </c>
      <c r="G6123" s="14" t="s">
        <v>4921</v>
      </c>
      <c r="H6123" s="14" t="s">
        <v>4952</v>
      </c>
      <c r="I6123" s="14" t="s">
        <v>4927</v>
      </c>
      <c r="J6123" s="14" t="s">
        <v>4924</v>
      </c>
      <c r="K6123" s="16">
        <v>9.4</v>
      </c>
    </row>
    <row r="6124" spans="1:11">
      <c r="A6124" s="12" t="s">
        <v>10223</v>
      </c>
      <c r="B6124" s="12" t="s">
        <v>10729</v>
      </c>
      <c r="C6124" s="12" t="s">
        <v>10347</v>
      </c>
      <c r="D6124" s="13" t="s">
        <v>4931</v>
      </c>
      <c r="E6124" s="13" t="s">
        <v>4932</v>
      </c>
      <c r="F6124" s="13" t="s">
        <v>10824</v>
      </c>
      <c r="G6124" s="14" t="s">
        <v>4921</v>
      </c>
      <c r="H6124" s="14" t="s">
        <v>5119</v>
      </c>
      <c r="I6124" s="14" t="s">
        <v>4927</v>
      </c>
      <c r="J6124" s="14" t="s">
        <v>4924</v>
      </c>
      <c r="K6124" s="16">
        <v>9.4</v>
      </c>
    </row>
    <row r="6125" spans="1:11">
      <c r="A6125" s="12" t="s">
        <v>10223</v>
      </c>
      <c r="B6125" s="12" t="s">
        <v>10729</v>
      </c>
      <c r="C6125" s="12" t="s">
        <v>10347</v>
      </c>
      <c r="D6125" s="13" t="s">
        <v>4934</v>
      </c>
      <c r="E6125" s="13" t="s">
        <v>4998</v>
      </c>
      <c r="F6125" s="13" t="s">
        <v>5093</v>
      </c>
      <c r="G6125" s="14" t="s">
        <v>4921</v>
      </c>
      <c r="H6125" s="14" t="s">
        <v>5075</v>
      </c>
      <c r="I6125" s="14" t="s">
        <v>4927</v>
      </c>
      <c r="J6125" s="14" t="s">
        <v>4936</v>
      </c>
      <c r="K6125" s="16">
        <v>9.4</v>
      </c>
    </row>
    <row r="6126" spans="1:11">
      <c r="A6126" s="12" t="s">
        <v>10223</v>
      </c>
      <c r="B6126" s="12" t="s">
        <v>10825</v>
      </c>
      <c r="C6126" s="12" t="s">
        <v>10659</v>
      </c>
      <c r="D6126" s="13"/>
      <c r="E6126" s="13"/>
      <c r="F6126" s="13"/>
      <c r="G6126" s="14"/>
      <c r="H6126" s="14"/>
      <c r="I6126" s="14"/>
      <c r="J6126" s="14"/>
      <c r="K6126" s="16">
        <v>0.57917</v>
      </c>
    </row>
    <row r="6127" spans="1:11">
      <c r="A6127" s="12" t="s">
        <v>10223</v>
      </c>
      <c r="B6127" s="12" t="s">
        <v>10825</v>
      </c>
      <c r="C6127" s="12" t="s">
        <v>10226</v>
      </c>
      <c r="D6127" s="13" t="s">
        <v>4918</v>
      </c>
      <c r="E6127" s="13" t="s">
        <v>4943</v>
      </c>
      <c r="F6127" s="13" t="s">
        <v>10826</v>
      </c>
      <c r="G6127" s="14" t="s">
        <v>5004</v>
      </c>
      <c r="H6127" s="14" t="s">
        <v>4966</v>
      </c>
      <c r="I6127" s="14" t="s">
        <v>5573</v>
      </c>
      <c r="J6127" s="14" t="s">
        <v>4958</v>
      </c>
      <c r="K6127" s="16">
        <v>22.0515</v>
      </c>
    </row>
    <row r="6128" spans="1:11">
      <c r="A6128" s="12" t="s">
        <v>10223</v>
      </c>
      <c r="B6128" s="12" t="s">
        <v>10825</v>
      </c>
      <c r="C6128" s="12" t="s">
        <v>10226</v>
      </c>
      <c r="D6128" s="13" t="s">
        <v>4931</v>
      </c>
      <c r="E6128" s="13" t="s">
        <v>5089</v>
      </c>
      <c r="F6128" s="13" t="s">
        <v>10827</v>
      </c>
      <c r="G6128" s="14" t="s">
        <v>4942</v>
      </c>
      <c r="H6128" s="14" t="s">
        <v>10828</v>
      </c>
      <c r="I6128" s="14" t="s">
        <v>5126</v>
      </c>
      <c r="J6128" s="14" t="s">
        <v>4924</v>
      </c>
      <c r="K6128" s="16">
        <v>22.0515</v>
      </c>
    </row>
    <row r="6129" spans="1:11">
      <c r="A6129" s="12" t="s">
        <v>10223</v>
      </c>
      <c r="B6129" s="12" t="s">
        <v>10825</v>
      </c>
      <c r="C6129" s="12" t="s">
        <v>10226</v>
      </c>
      <c r="D6129" s="13" t="s">
        <v>4931</v>
      </c>
      <c r="E6129" s="13" t="s">
        <v>4961</v>
      </c>
      <c r="F6129" s="13" t="s">
        <v>10829</v>
      </c>
      <c r="G6129" s="14" t="s">
        <v>4921</v>
      </c>
      <c r="H6129" s="14" t="s">
        <v>4926</v>
      </c>
      <c r="I6129" s="14" t="s">
        <v>4927</v>
      </c>
      <c r="J6129" s="14" t="s">
        <v>4924</v>
      </c>
      <c r="K6129" s="16">
        <v>22.0515</v>
      </c>
    </row>
    <row r="6130" spans="1:11">
      <c r="A6130" s="12" t="s">
        <v>10223</v>
      </c>
      <c r="B6130" s="12" t="s">
        <v>10825</v>
      </c>
      <c r="C6130" s="12" t="s">
        <v>10226</v>
      </c>
      <c r="D6130" s="13" t="s">
        <v>4940</v>
      </c>
      <c r="E6130" s="13" t="s">
        <v>4941</v>
      </c>
      <c r="F6130" s="13" t="s">
        <v>10827</v>
      </c>
      <c r="G6130" s="14" t="s">
        <v>4942</v>
      </c>
      <c r="H6130" s="14" t="s">
        <v>10828</v>
      </c>
      <c r="I6130" s="14" t="s">
        <v>5126</v>
      </c>
      <c r="J6130" s="14" t="s">
        <v>4974</v>
      </c>
      <c r="K6130" s="16">
        <v>22.0515</v>
      </c>
    </row>
    <row r="6131" spans="1:11">
      <c r="A6131" s="12" t="s">
        <v>10223</v>
      </c>
      <c r="B6131" s="12" t="s">
        <v>10825</v>
      </c>
      <c r="C6131" s="12" t="s">
        <v>10226</v>
      </c>
      <c r="D6131" s="13" t="s">
        <v>4940</v>
      </c>
      <c r="E6131" s="13" t="s">
        <v>5018</v>
      </c>
      <c r="F6131" s="13" t="s">
        <v>10830</v>
      </c>
      <c r="G6131" s="14" t="s">
        <v>4960</v>
      </c>
      <c r="H6131" s="14"/>
      <c r="I6131" s="14"/>
      <c r="J6131" s="14" t="s">
        <v>4974</v>
      </c>
      <c r="K6131" s="16">
        <v>22.0515</v>
      </c>
    </row>
    <row r="6132" spans="1:11">
      <c r="A6132" s="12" t="s">
        <v>10223</v>
      </c>
      <c r="B6132" s="12" t="s">
        <v>10825</v>
      </c>
      <c r="C6132" s="12" t="s">
        <v>10232</v>
      </c>
      <c r="D6132" s="13" t="s">
        <v>4918</v>
      </c>
      <c r="E6132" s="13" t="s">
        <v>4943</v>
      </c>
      <c r="F6132" s="13" t="s">
        <v>10826</v>
      </c>
      <c r="G6132" s="14" t="s">
        <v>5004</v>
      </c>
      <c r="H6132" s="14" t="s">
        <v>4966</v>
      </c>
      <c r="I6132" s="14" t="s">
        <v>5573</v>
      </c>
      <c r="J6132" s="14" t="s">
        <v>4958</v>
      </c>
      <c r="K6132" s="16">
        <v>22.34</v>
      </c>
    </row>
    <row r="6133" spans="1:11">
      <c r="A6133" s="12" t="s">
        <v>10223</v>
      </c>
      <c r="B6133" s="12" t="s">
        <v>10825</v>
      </c>
      <c r="C6133" s="12" t="s">
        <v>10232</v>
      </c>
      <c r="D6133" s="13" t="s">
        <v>4931</v>
      </c>
      <c r="E6133" s="13" t="s">
        <v>5089</v>
      </c>
      <c r="F6133" s="13" t="s">
        <v>10827</v>
      </c>
      <c r="G6133" s="14" t="s">
        <v>4942</v>
      </c>
      <c r="H6133" s="14" t="s">
        <v>10831</v>
      </c>
      <c r="I6133" s="14" t="s">
        <v>5126</v>
      </c>
      <c r="J6133" s="14" t="s">
        <v>4924</v>
      </c>
      <c r="K6133" s="16">
        <v>22.34</v>
      </c>
    </row>
    <row r="6134" spans="1:11">
      <c r="A6134" s="12" t="s">
        <v>10223</v>
      </c>
      <c r="B6134" s="12" t="s">
        <v>10825</v>
      </c>
      <c r="C6134" s="12" t="s">
        <v>10232</v>
      </c>
      <c r="D6134" s="13" t="s">
        <v>4931</v>
      </c>
      <c r="E6134" s="13" t="s">
        <v>4961</v>
      </c>
      <c r="F6134" s="13" t="s">
        <v>10832</v>
      </c>
      <c r="G6134" s="14" t="s">
        <v>4921</v>
      </c>
      <c r="H6134" s="14" t="s">
        <v>4926</v>
      </c>
      <c r="I6134" s="14" t="s">
        <v>4927</v>
      </c>
      <c r="J6134" s="14" t="s">
        <v>4924</v>
      </c>
      <c r="K6134" s="16">
        <v>22.34</v>
      </c>
    </row>
    <row r="6135" spans="1:11">
      <c r="A6135" s="12" t="s">
        <v>10223</v>
      </c>
      <c r="B6135" s="12" t="s">
        <v>10825</v>
      </c>
      <c r="C6135" s="12" t="s">
        <v>10232</v>
      </c>
      <c r="D6135" s="13" t="s">
        <v>4940</v>
      </c>
      <c r="E6135" s="13" t="s">
        <v>4941</v>
      </c>
      <c r="F6135" s="13" t="s">
        <v>10827</v>
      </c>
      <c r="G6135" s="14" t="s">
        <v>4942</v>
      </c>
      <c r="H6135" s="14" t="s">
        <v>10831</v>
      </c>
      <c r="I6135" s="14" t="s">
        <v>5126</v>
      </c>
      <c r="J6135" s="14" t="s">
        <v>4974</v>
      </c>
      <c r="K6135" s="16">
        <v>22.34</v>
      </c>
    </row>
    <row r="6136" spans="1:11">
      <c r="A6136" s="12" t="s">
        <v>10223</v>
      </c>
      <c r="B6136" s="12" t="s">
        <v>10825</v>
      </c>
      <c r="C6136" s="12" t="s">
        <v>10232</v>
      </c>
      <c r="D6136" s="13" t="s">
        <v>4940</v>
      </c>
      <c r="E6136" s="13" t="s">
        <v>5018</v>
      </c>
      <c r="F6136" s="13" t="s">
        <v>10833</v>
      </c>
      <c r="G6136" s="14" t="s">
        <v>4921</v>
      </c>
      <c r="H6136" s="14" t="s">
        <v>4926</v>
      </c>
      <c r="I6136" s="14" t="s">
        <v>4927</v>
      </c>
      <c r="J6136" s="14" t="s">
        <v>4974</v>
      </c>
      <c r="K6136" s="16">
        <v>22.34</v>
      </c>
    </row>
    <row r="6137" spans="1:11">
      <c r="A6137" s="12" t="s">
        <v>10223</v>
      </c>
      <c r="B6137" s="12" t="s">
        <v>10825</v>
      </c>
      <c r="C6137" s="12" t="s">
        <v>10834</v>
      </c>
      <c r="D6137" s="13"/>
      <c r="E6137" s="13"/>
      <c r="F6137" s="13"/>
      <c r="G6137" s="14"/>
      <c r="H6137" s="14"/>
      <c r="I6137" s="14"/>
      <c r="J6137" s="14"/>
      <c r="K6137" s="16">
        <v>495.177781</v>
      </c>
    </row>
    <row r="6138" spans="1:11">
      <c r="A6138" s="12" t="s">
        <v>10223</v>
      </c>
      <c r="B6138" s="12" t="s">
        <v>10825</v>
      </c>
      <c r="C6138" s="12" t="s">
        <v>10835</v>
      </c>
      <c r="D6138" s="13"/>
      <c r="E6138" s="13"/>
      <c r="F6138" s="13"/>
      <c r="G6138" s="14"/>
      <c r="H6138" s="14"/>
      <c r="I6138" s="14"/>
      <c r="J6138" s="14"/>
      <c r="K6138" s="16">
        <v>82.738319</v>
      </c>
    </row>
    <row r="6139" spans="1:11">
      <c r="A6139" s="12" t="s">
        <v>10223</v>
      </c>
      <c r="B6139" s="12" t="s">
        <v>10825</v>
      </c>
      <c r="C6139" s="12" t="s">
        <v>10836</v>
      </c>
      <c r="D6139" s="13"/>
      <c r="E6139" s="13"/>
      <c r="F6139" s="13"/>
      <c r="G6139" s="14"/>
      <c r="H6139" s="14"/>
      <c r="I6139" s="14"/>
      <c r="J6139" s="14"/>
      <c r="K6139" s="16">
        <v>5.868814</v>
      </c>
    </row>
    <row r="6140" spans="1:11">
      <c r="A6140" s="12" t="s">
        <v>10223</v>
      </c>
      <c r="B6140" s="12" t="s">
        <v>10825</v>
      </c>
      <c r="C6140" s="12" t="s">
        <v>10495</v>
      </c>
      <c r="D6140" s="13"/>
      <c r="E6140" s="13"/>
      <c r="F6140" s="13"/>
      <c r="G6140" s="14"/>
      <c r="H6140" s="14"/>
      <c r="I6140" s="14"/>
      <c r="J6140" s="14"/>
      <c r="K6140" s="16">
        <v>10</v>
      </c>
    </row>
    <row r="6141" spans="1:11">
      <c r="A6141" s="12" t="s">
        <v>10223</v>
      </c>
      <c r="B6141" s="12" t="s">
        <v>10825</v>
      </c>
      <c r="C6141" s="12" t="s">
        <v>10496</v>
      </c>
      <c r="D6141" s="13"/>
      <c r="E6141" s="13"/>
      <c r="F6141" s="13"/>
      <c r="G6141" s="14"/>
      <c r="H6141" s="14"/>
      <c r="I6141" s="14"/>
      <c r="J6141" s="14"/>
      <c r="K6141" s="16">
        <v>3</v>
      </c>
    </row>
    <row r="6142" spans="1:11">
      <c r="A6142" s="12" t="s">
        <v>10223</v>
      </c>
      <c r="B6142" s="12" t="s">
        <v>10825</v>
      </c>
      <c r="C6142" s="12" t="s">
        <v>10669</v>
      </c>
      <c r="D6142" s="13"/>
      <c r="E6142" s="13"/>
      <c r="F6142" s="13"/>
      <c r="G6142" s="14"/>
      <c r="H6142" s="14"/>
      <c r="I6142" s="14"/>
      <c r="J6142" s="14"/>
      <c r="K6142" s="16">
        <v>8.5</v>
      </c>
    </row>
    <row r="6143" spans="1:11">
      <c r="A6143" s="12" t="s">
        <v>10223</v>
      </c>
      <c r="B6143" s="12" t="s">
        <v>10825</v>
      </c>
      <c r="C6143" s="12" t="s">
        <v>10352</v>
      </c>
      <c r="D6143" s="13" t="s">
        <v>4918</v>
      </c>
      <c r="E6143" s="13" t="s">
        <v>4943</v>
      </c>
      <c r="F6143" s="13" t="s">
        <v>10826</v>
      </c>
      <c r="G6143" s="14" t="s">
        <v>5004</v>
      </c>
      <c r="H6143" s="14" t="s">
        <v>4966</v>
      </c>
      <c r="I6143" s="14" t="s">
        <v>5573</v>
      </c>
      <c r="J6143" s="14" t="s">
        <v>4958</v>
      </c>
      <c r="K6143" s="16">
        <v>60.25</v>
      </c>
    </row>
    <row r="6144" spans="1:11">
      <c r="A6144" s="12" t="s">
        <v>10223</v>
      </c>
      <c r="B6144" s="12" t="s">
        <v>10825</v>
      </c>
      <c r="C6144" s="12" t="s">
        <v>10352</v>
      </c>
      <c r="D6144" s="13" t="s">
        <v>4931</v>
      </c>
      <c r="E6144" s="13" t="s">
        <v>5089</v>
      </c>
      <c r="F6144" s="13" t="s">
        <v>10827</v>
      </c>
      <c r="G6144" s="14" t="s">
        <v>4942</v>
      </c>
      <c r="H6144" s="14" t="s">
        <v>10837</v>
      </c>
      <c r="I6144" s="14" t="s">
        <v>6471</v>
      </c>
      <c r="J6144" s="14" t="s">
        <v>4936</v>
      </c>
      <c r="K6144" s="16">
        <v>60.25</v>
      </c>
    </row>
    <row r="6145" spans="1:11">
      <c r="A6145" s="12" t="s">
        <v>10223</v>
      </c>
      <c r="B6145" s="12" t="s">
        <v>10825</v>
      </c>
      <c r="C6145" s="12" t="s">
        <v>10352</v>
      </c>
      <c r="D6145" s="13" t="s">
        <v>4931</v>
      </c>
      <c r="E6145" s="13" t="s">
        <v>4961</v>
      </c>
      <c r="F6145" s="13" t="s">
        <v>10838</v>
      </c>
      <c r="G6145" s="14" t="s">
        <v>4960</v>
      </c>
      <c r="H6145" s="14"/>
      <c r="I6145" s="14"/>
      <c r="J6145" s="14" t="s">
        <v>4924</v>
      </c>
      <c r="K6145" s="16">
        <v>60.25</v>
      </c>
    </row>
    <row r="6146" spans="1:11">
      <c r="A6146" s="12" t="s">
        <v>10223</v>
      </c>
      <c r="B6146" s="12" t="s">
        <v>10825</v>
      </c>
      <c r="C6146" s="12" t="s">
        <v>10352</v>
      </c>
      <c r="D6146" s="13" t="s">
        <v>4940</v>
      </c>
      <c r="E6146" s="13" t="s">
        <v>4941</v>
      </c>
      <c r="F6146" s="13" t="s">
        <v>10827</v>
      </c>
      <c r="G6146" s="14" t="s">
        <v>4942</v>
      </c>
      <c r="H6146" s="14" t="s">
        <v>10837</v>
      </c>
      <c r="I6146" s="14" t="s">
        <v>6471</v>
      </c>
      <c r="J6146" s="14" t="s">
        <v>4936</v>
      </c>
      <c r="K6146" s="16">
        <v>60.25</v>
      </c>
    </row>
    <row r="6147" spans="1:11">
      <c r="A6147" s="12" t="s">
        <v>10223</v>
      </c>
      <c r="B6147" s="12" t="s">
        <v>10825</v>
      </c>
      <c r="C6147" s="12" t="s">
        <v>10352</v>
      </c>
      <c r="D6147" s="13" t="s">
        <v>4940</v>
      </c>
      <c r="E6147" s="13" t="s">
        <v>4941</v>
      </c>
      <c r="F6147" s="13" t="s">
        <v>10839</v>
      </c>
      <c r="G6147" s="14" t="s">
        <v>5004</v>
      </c>
      <c r="H6147" s="14" t="s">
        <v>5542</v>
      </c>
      <c r="I6147" s="14" t="s">
        <v>6471</v>
      </c>
      <c r="J6147" s="14" t="s">
        <v>4936</v>
      </c>
      <c r="K6147" s="16">
        <v>60.25</v>
      </c>
    </row>
    <row r="6148" spans="1:11">
      <c r="A6148" s="12" t="s">
        <v>10223</v>
      </c>
      <c r="B6148" s="12" t="s">
        <v>10825</v>
      </c>
      <c r="C6148" s="12" t="s">
        <v>10245</v>
      </c>
      <c r="D6148" s="13" t="s">
        <v>4918</v>
      </c>
      <c r="E6148" s="13" t="s">
        <v>4943</v>
      </c>
      <c r="F6148" s="13" t="s">
        <v>10826</v>
      </c>
      <c r="G6148" s="14" t="s">
        <v>5004</v>
      </c>
      <c r="H6148" s="14" t="s">
        <v>4966</v>
      </c>
      <c r="I6148" s="14" t="s">
        <v>5573</v>
      </c>
      <c r="J6148" s="14" t="s">
        <v>4958</v>
      </c>
      <c r="K6148" s="16">
        <v>78.259</v>
      </c>
    </row>
    <row r="6149" spans="1:11">
      <c r="A6149" s="12" t="s">
        <v>10223</v>
      </c>
      <c r="B6149" s="12" t="s">
        <v>10825</v>
      </c>
      <c r="C6149" s="12" t="s">
        <v>10245</v>
      </c>
      <c r="D6149" s="13" t="s">
        <v>4931</v>
      </c>
      <c r="E6149" s="13" t="s">
        <v>5089</v>
      </c>
      <c r="F6149" s="13" t="s">
        <v>10827</v>
      </c>
      <c r="G6149" s="14" t="s">
        <v>4942</v>
      </c>
      <c r="H6149" s="14" t="s">
        <v>10840</v>
      </c>
      <c r="I6149" s="14" t="s">
        <v>6471</v>
      </c>
      <c r="J6149" s="14" t="s">
        <v>4936</v>
      </c>
      <c r="K6149" s="16">
        <v>78.259</v>
      </c>
    </row>
    <row r="6150" spans="1:11">
      <c r="A6150" s="12" t="s">
        <v>10223</v>
      </c>
      <c r="B6150" s="12" t="s">
        <v>10825</v>
      </c>
      <c r="C6150" s="12" t="s">
        <v>10245</v>
      </c>
      <c r="D6150" s="13" t="s">
        <v>4931</v>
      </c>
      <c r="E6150" s="13" t="s">
        <v>4961</v>
      </c>
      <c r="F6150" s="13" t="s">
        <v>10841</v>
      </c>
      <c r="G6150" s="14" t="s">
        <v>4960</v>
      </c>
      <c r="H6150" s="14"/>
      <c r="I6150" s="14"/>
      <c r="J6150" s="14" t="s">
        <v>4924</v>
      </c>
      <c r="K6150" s="16">
        <v>78.259</v>
      </c>
    </row>
    <row r="6151" spans="1:11">
      <c r="A6151" s="12" t="s">
        <v>10223</v>
      </c>
      <c r="B6151" s="12" t="s">
        <v>10825</v>
      </c>
      <c r="C6151" s="12" t="s">
        <v>10245</v>
      </c>
      <c r="D6151" s="13" t="s">
        <v>4940</v>
      </c>
      <c r="E6151" s="13" t="s">
        <v>4941</v>
      </c>
      <c r="F6151" s="13" t="s">
        <v>10842</v>
      </c>
      <c r="G6151" s="14" t="s">
        <v>4942</v>
      </c>
      <c r="H6151" s="14" t="s">
        <v>10840</v>
      </c>
      <c r="I6151" s="14" t="s">
        <v>6471</v>
      </c>
      <c r="J6151" s="14" t="s">
        <v>4936</v>
      </c>
      <c r="K6151" s="16">
        <v>78.259</v>
      </c>
    </row>
    <row r="6152" spans="1:11">
      <c r="A6152" s="12" t="s">
        <v>10223</v>
      </c>
      <c r="B6152" s="12" t="s">
        <v>10825</v>
      </c>
      <c r="C6152" s="12" t="s">
        <v>10245</v>
      </c>
      <c r="D6152" s="13" t="s">
        <v>4940</v>
      </c>
      <c r="E6152" s="13" t="s">
        <v>5018</v>
      </c>
      <c r="F6152" s="13" t="s">
        <v>10839</v>
      </c>
      <c r="G6152" s="14" t="s">
        <v>5004</v>
      </c>
      <c r="H6152" s="14" t="s">
        <v>5542</v>
      </c>
      <c r="I6152" s="14" t="s">
        <v>6471</v>
      </c>
      <c r="J6152" s="14" t="s">
        <v>4936</v>
      </c>
      <c r="K6152" s="16">
        <v>78.259</v>
      </c>
    </row>
    <row r="6153" spans="1:11">
      <c r="A6153" s="12" t="s">
        <v>10223</v>
      </c>
      <c r="B6153" s="12" t="s">
        <v>10825</v>
      </c>
      <c r="C6153" s="12" t="s">
        <v>10225</v>
      </c>
      <c r="D6153" s="13" t="s">
        <v>4918</v>
      </c>
      <c r="E6153" s="13" t="s">
        <v>4943</v>
      </c>
      <c r="F6153" s="13" t="s">
        <v>10826</v>
      </c>
      <c r="G6153" s="14" t="s">
        <v>5004</v>
      </c>
      <c r="H6153" s="14" t="s">
        <v>4966</v>
      </c>
      <c r="I6153" s="14" t="s">
        <v>5573</v>
      </c>
      <c r="J6153" s="14" t="s">
        <v>4958</v>
      </c>
      <c r="K6153" s="16">
        <v>76.0536</v>
      </c>
    </row>
    <row r="6154" spans="1:11">
      <c r="A6154" s="12" t="s">
        <v>10223</v>
      </c>
      <c r="B6154" s="12" t="s">
        <v>10825</v>
      </c>
      <c r="C6154" s="12" t="s">
        <v>10225</v>
      </c>
      <c r="D6154" s="13" t="s">
        <v>4931</v>
      </c>
      <c r="E6154" s="13" t="s">
        <v>5089</v>
      </c>
      <c r="F6154" s="13" t="s">
        <v>10827</v>
      </c>
      <c r="G6154" s="14" t="s">
        <v>4942</v>
      </c>
      <c r="H6154" s="14" t="s">
        <v>10843</v>
      </c>
      <c r="I6154" s="14" t="s">
        <v>6471</v>
      </c>
      <c r="J6154" s="14" t="s">
        <v>4924</v>
      </c>
      <c r="K6154" s="16">
        <v>76.0536</v>
      </c>
    </row>
    <row r="6155" spans="1:11">
      <c r="A6155" s="12" t="s">
        <v>10223</v>
      </c>
      <c r="B6155" s="12" t="s">
        <v>10825</v>
      </c>
      <c r="C6155" s="12" t="s">
        <v>10225</v>
      </c>
      <c r="D6155" s="13" t="s">
        <v>4931</v>
      </c>
      <c r="E6155" s="13" t="s">
        <v>4961</v>
      </c>
      <c r="F6155" s="13" t="s">
        <v>10844</v>
      </c>
      <c r="G6155" s="14" t="s">
        <v>4960</v>
      </c>
      <c r="H6155" s="14"/>
      <c r="I6155" s="14"/>
      <c r="J6155" s="14" t="s">
        <v>4936</v>
      </c>
      <c r="K6155" s="16">
        <v>76.0536</v>
      </c>
    </row>
    <row r="6156" spans="1:11">
      <c r="A6156" s="12" t="s">
        <v>10223</v>
      </c>
      <c r="B6156" s="12" t="s">
        <v>10825</v>
      </c>
      <c r="C6156" s="12" t="s">
        <v>10225</v>
      </c>
      <c r="D6156" s="13" t="s">
        <v>4940</v>
      </c>
      <c r="E6156" s="13" t="s">
        <v>4941</v>
      </c>
      <c r="F6156" s="13" t="s">
        <v>10827</v>
      </c>
      <c r="G6156" s="14" t="s">
        <v>4942</v>
      </c>
      <c r="H6156" s="14" t="s">
        <v>10843</v>
      </c>
      <c r="I6156" s="14" t="s">
        <v>6471</v>
      </c>
      <c r="J6156" s="14" t="s">
        <v>4936</v>
      </c>
      <c r="K6156" s="16">
        <v>76.0536</v>
      </c>
    </row>
    <row r="6157" spans="1:11">
      <c r="A6157" s="12" t="s">
        <v>10223</v>
      </c>
      <c r="B6157" s="12" t="s">
        <v>10825</v>
      </c>
      <c r="C6157" s="12" t="s">
        <v>10225</v>
      </c>
      <c r="D6157" s="13" t="s">
        <v>4940</v>
      </c>
      <c r="E6157" s="13" t="s">
        <v>5018</v>
      </c>
      <c r="F6157" s="13" t="s">
        <v>10839</v>
      </c>
      <c r="G6157" s="14" t="s">
        <v>5004</v>
      </c>
      <c r="H6157" s="14" t="s">
        <v>5542</v>
      </c>
      <c r="I6157" s="14" t="s">
        <v>6471</v>
      </c>
      <c r="J6157" s="14" t="s">
        <v>4936</v>
      </c>
      <c r="K6157" s="16">
        <v>76.0536</v>
      </c>
    </row>
    <row r="6158" spans="1:11">
      <c r="A6158" s="12" t="s">
        <v>10223</v>
      </c>
      <c r="B6158" s="12" t="s">
        <v>10825</v>
      </c>
      <c r="C6158" s="12" t="s">
        <v>10256</v>
      </c>
      <c r="D6158" s="13" t="s">
        <v>4918</v>
      </c>
      <c r="E6158" s="13" t="s">
        <v>4943</v>
      </c>
      <c r="F6158" s="13" t="s">
        <v>10826</v>
      </c>
      <c r="G6158" s="14" t="s">
        <v>5004</v>
      </c>
      <c r="H6158" s="14" t="s">
        <v>4966</v>
      </c>
      <c r="I6158" s="14" t="s">
        <v>5573</v>
      </c>
      <c r="J6158" s="14" t="s">
        <v>4958</v>
      </c>
      <c r="K6158" s="16">
        <v>10.5312</v>
      </c>
    </row>
    <row r="6159" spans="1:11">
      <c r="A6159" s="12" t="s">
        <v>10223</v>
      </c>
      <c r="B6159" s="12" t="s">
        <v>10825</v>
      </c>
      <c r="C6159" s="12" t="s">
        <v>10256</v>
      </c>
      <c r="D6159" s="13" t="s">
        <v>4931</v>
      </c>
      <c r="E6159" s="13" t="s">
        <v>5089</v>
      </c>
      <c r="F6159" s="13" t="s">
        <v>10827</v>
      </c>
      <c r="G6159" s="14" t="s">
        <v>4942</v>
      </c>
      <c r="H6159" s="14" t="s">
        <v>10845</v>
      </c>
      <c r="I6159" s="14" t="s">
        <v>6471</v>
      </c>
      <c r="J6159" s="14" t="s">
        <v>4936</v>
      </c>
      <c r="K6159" s="16">
        <v>10.5312</v>
      </c>
    </row>
    <row r="6160" spans="1:11">
      <c r="A6160" s="12" t="s">
        <v>10223</v>
      </c>
      <c r="B6160" s="12" t="s">
        <v>10825</v>
      </c>
      <c r="C6160" s="12" t="s">
        <v>10256</v>
      </c>
      <c r="D6160" s="13" t="s">
        <v>4931</v>
      </c>
      <c r="E6160" s="13" t="s">
        <v>4961</v>
      </c>
      <c r="F6160" s="13" t="s">
        <v>10846</v>
      </c>
      <c r="G6160" s="14" t="s">
        <v>4960</v>
      </c>
      <c r="H6160" s="14"/>
      <c r="I6160" s="14"/>
      <c r="J6160" s="14" t="s">
        <v>4924</v>
      </c>
      <c r="K6160" s="16">
        <v>10.5312</v>
      </c>
    </row>
    <row r="6161" spans="1:11">
      <c r="A6161" s="12" t="s">
        <v>10223</v>
      </c>
      <c r="B6161" s="12" t="s">
        <v>10825</v>
      </c>
      <c r="C6161" s="12" t="s">
        <v>10256</v>
      </c>
      <c r="D6161" s="13" t="s">
        <v>4940</v>
      </c>
      <c r="E6161" s="13" t="s">
        <v>4941</v>
      </c>
      <c r="F6161" s="13" t="s">
        <v>10827</v>
      </c>
      <c r="G6161" s="14" t="s">
        <v>4942</v>
      </c>
      <c r="H6161" s="14" t="s">
        <v>10845</v>
      </c>
      <c r="I6161" s="14" t="s">
        <v>6471</v>
      </c>
      <c r="J6161" s="14" t="s">
        <v>4936</v>
      </c>
      <c r="K6161" s="16">
        <v>10.5312</v>
      </c>
    </row>
    <row r="6162" spans="1:11">
      <c r="A6162" s="12" t="s">
        <v>10223</v>
      </c>
      <c r="B6162" s="12" t="s">
        <v>10825</v>
      </c>
      <c r="C6162" s="12" t="s">
        <v>10256</v>
      </c>
      <c r="D6162" s="13" t="s">
        <v>4940</v>
      </c>
      <c r="E6162" s="13" t="s">
        <v>4941</v>
      </c>
      <c r="F6162" s="13" t="s">
        <v>10839</v>
      </c>
      <c r="G6162" s="14" t="s">
        <v>5004</v>
      </c>
      <c r="H6162" s="14" t="s">
        <v>5542</v>
      </c>
      <c r="I6162" s="14" t="s">
        <v>6471</v>
      </c>
      <c r="J6162" s="14" t="s">
        <v>4936</v>
      </c>
      <c r="K6162" s="16">
        <v>10.5312</v>
      </c>
    </row>
    <row r="6163" spans="1:11">
      <c r="A6163" s="12" t="s">
        <v>10223</v>
      </c>
      <c r="B6163" s="12" t="s">
        <v>10825</v>
      </c>
      <c r="C6163" s="12" t="s">
        <v>10262</v>
      </c>
      <c r="D6163" s="13" t="s">
        <v>4918</v>
      </c>
      <c r="E6163" s="13" t="s">
        <v>4943</v>
      </c>
      <c r="F6163" s="13" t="s">
        <v>10826</v>
      </c>
      <c r="G6163" s="14" t="s">
        <v>5004</v>
      </c>
      <c r="H6163" s="14" t="s">
        <v>4966</v>
      </c>
      <c r="I6163" s="14" t="s">
        <v>5573</v>
      </c>
      <c r="J6163" s="14" t="s">
        <v>4958</v>
      </c>
      <c r="K6163" s="16">
        <v>21.1451</v>
      </c>
    </row>
    <row r="6164" spans="1:11">
      <c r="A6164" s="12" t="s">
        <v>10223</v>
      </c>
      <c r="B6164" s="12" t="s">
        <v>10825</v>
      </c>
      <c r="C6164" s="12" t="s">
        <v>10262</v>
      </c>
      <c r="D6164" s="13" t="s">
        <v>4931</v>
      </c>
      <c r="E6164" s="13" t="s">
        <v>5089</v>
      </c>
      <c r="F6164" s="13" t="s">
        <v>10827</v>
      </c>
      <c r="G6164" s="14" t="s">
        <v>4942</v>
      </c>
      <c r="H6164" s="14" t="s">
        <v>10847</v>
      </c>
      <c r="I6164" s="14" t="s">
        <v>6471</v>
      </c>
      <c r="J6164" s="14" t="s">
        <v>4936</v>
      </c>
      <c r="K6164" s="16">
        <v>21.1451</v>
      </c>
    </row>
    <row r="6165" spans="1:11">
      <c r="A6165" s="12" t="s">
        <v>10223</v>
      </c>
      <c r="B6165" s="12" t="s">
        <v>10825</v>
      </c>
      <c r="C6165" s="12" t="s">
        <v>10262</v>
      </c>
      <c r="D6165" s="13" t="s">
        <v>4931</v>
      </c>
      <c r="E6165" s="13" t="s">
        <v>4961</v>
      </c>
      <c r="F6165" s="13" t="s">
        <v>10848</v>
      </c>
      <c r="G6165" s="14" t="s">
        <v>4960</v>
      </c>
      <c r="H6165" s="14"/>
      <c r="I6165" s="14"/>
      <c r="J6165" s="14" t="s">
        <v>4924</v>
      </c>
      <c r="K6165" s="16">
        <v>21.1451</v>
      </c>
    </row>
    <row r="6166" spans="1:11">
      <c r="A6166" s="12" t="s">
        <v>10223</v>
      </c>
      <c r="B6166" s="12" t="s">
        <v>10825</v>
      </c>
      <c r="C6166" s="12" t="s">
        <v>10262</v>
      </c>
      <c r="D6166" s="13" t="s">
        <v>4940</v>
      </c>
      <c r="E6166" s="13" t="s">
        <v>4941</v>
      </c>
      <c r="F6166" s="13" t="s">
        <v>10827</v>
      </c>
      <c r="G6166" s="14" t="s">
        <v>4942</v>
      </c>
      <c r="H6166" s="14" t="s">
        <v>10847</v>
      </c>
      <c r="I6166" s="14" t="s">
        <v>6471</v>
      </c>
      <c r="J6166" s="14" t="s">
        <v>4936</v>
      </c>
      <c r="K6166" s="16">
        <v>21.1451</v>
      </c>
    </row>
    <row r="6167" spans="1:11">
      <c r="A6167" s="12" t="s">
        <v>10223</v>
      </c>
      <c r="B6167" s="12" t="s">
        <v>10825</v>
      </c>
      <c r="C6167" s="12" t="s">
        <v>10262</v>
      </c>
      <c r="D6167" s="13" t="s">
        <v>4940</v>
      </c>
      <c r="E6167" s="13" t="s">
        <v>4941</v>
      </c>
      <c r="F6167" s="13" t="s">
        <v>10839</v>
      </c>
      <c r="G6167" s="14" t="s">
        <v>5004</v>
      </c>
      <c r="H6167" s="14" t="s">
        <v>5736</v>
      </c>
      <c r="I6167" s="14" t="s">
        <v>6471</v>
      </c>
      <c r="J6167" s="14" t="s">
        <v>4936</v>
      </c>
      <c r="K6167" s="16">
        <v>21.1451</v>
      </c>
    </row>
    <row r="6168" spans="1:11">
      <c r="A6168" s="12" t="s">
        <v>10223</v>
      </c>
      <c r="B6168" s="12" t="s">
        <v>10825</v>
      </c>
      <c r="C6168" s="12" t="s">
        <v>10267</v>
      </c>
      <c r="D6168" s="13" t="s">
        <v>4918</v>
      </c>
      <c r="E6168" s="13" t="s">
        <v>4943</v>
      </c>
      <c r="F6168" s="13" t="s">
        <v>10826</v>
      </c>
      <c r="G6168" s="14" t="s">
        <v>5004</v>
      </c>
      <c r="H6168" s="14" t="s">
        <v>4966</v>
      </c>
      <c r="I6168" s="14" t="s">
        <v>5573</v>
      </c>
      <c r="J6168" s="14" t="s">
        <v>4958</v>
      </c>
      <c r="K6168" s="16">
        <v>40.66</v>
      </c>
    </row>
    <row r="6169" spans="1:11">
      <c r="A6169" s="12" t="s">
        <v>10223</v>
      </c>
      <c r="B6169" s="12" t="s">
        <v>10825</v>
      </c>
      <c r="C6169" s="12" t="s">
        <v>10267</v>
      </c>
      <c r="D6169" s="13" t="s">
        <v>4931</v>
      </c>
      <c r="E6169" s="13" t="s">
        <v>5089</v>
      </c>
      <c r="F6169" s="13" t="s">
        <v>10827</v>
      </c>
      <c r="G6169" s="14" t="s">
        <v>4942</v>
      </c>
      <c r="H6169" s="14" t="s">
        <v>10849</v>
      </c>
      <c r="I6169" s="14" t="s">
        <v>6471</v>
      </c>
      <c r="J6169" s="14" t="s">
        <v>4936</v>
      </c>
      <c r="K6169" s="16">
        <v>40.66</v>
      </c>
    </row>
    <row r="6170" spans="1:11">
      <c r="A6170" s="12" t="s">
        <v>10223</v>
      </c>
      <c r="B6170" s="12" t="s">
        <v>10825</v>
      </c>
      <c r="C6170" s="12" t="s">
        <v>10267</v>
      </c>
      <c r="D6170" s="13" t="s">
        <v>4931</v>
      </c>
      <c r="E6170" s="13" t="s">
        <v>4961</v>
      </c>
      <c r="F6170" s="13" t="s">
        <v>10850</v>
      </c>
      <c r="G6170" s="14" t="s">
        <v>4960</v>
      </c>
      <c r="H6170" s="14"/>
      <c r="I6170" s="14"/>
      <c r="J6170" s="14" t="s">
        <v>4924</v>
      </c>
      <c r="K6170" s="16">
        <v>40.66</v>
      </c>
    </row>
    <row r="6171" spans="1:11">
      <c r="A6171" s="12" t="s">
        <v>10223</v>
      </c>
      <c r="B6171" s="12" t="s">
        <v>10825</v>
      </c>
      <c r="C6171" s="12" t="s">
        <v>10267</v>
      </c>
      <c r="D6171" s="13" t="s">
        <v>4940</v>
      </c>
      <c r="E6171" s="13" t="s">
        <v>4941</v>
      </c>
      <c r="F6171" s="13" t="s">
        <v>10827</v>
      </c>
      <c r="G6171" s="14" t="s">
        <v>4942</v>
      </c>
      <c r="H6171" s="14" t="s">
        <v>10849</v>
      </c>
      <c r="I6171" s="14" t="s">
        <v>6471</v>
      </c>
      <c r="J6171" s="14" t="s">
        <v>4936</v>
      </c>
      <c r="K6171" s="16">
        <v>40.66</v>
      </c>
    </row>
    <row r="6172" spans="1:11">
      <c r="A6172" s="12" t="s">
        <v>10223</v>
      </c>
      <c r="B6172" s="12" t="s">
        <v>10825</v>
      </c>
      <c r="C6172" s="12" t="s">
        <v>10267</v>
      </c>
      <c r="D6172" s="13" t="s">
        <v>4940</v>
      </c>
      <c r="E6172" s="13" t="s">
        <v>4941</v>
      </c>
      <c r="F6172" s="13" t="s">
        <v>10839</v>
      </c>
      <c r="G6172" s="14" t="s">
        <v>5004</v>
      </c>
      <c r="H6172" s="14" t="s">
        <v>5542</v>
      </c>
      <c r="I6172" s="14" t="s">
        <v>6471</v>
      </c>
      <c r="J6172" s="14" t="s">
        <v>4936</v>
      </c>
      <c r="K6172" s="16">
        <v>40.66</v>
      </c>
    </row>
    <row r="6173" spans="1:11">
      <c r="A6173" s="12" t="s">
        <v>10223</v>
      </c>
      <c r="B6173" s="12" t="s">
        <v>10825</v>
      </c>
      <c r="C6173" s="12" t="s">
        <v>10273</v>
      </c>
      <c r="D6173" s="13" t="s">
        <v>4918</v>
      </c>
      <c r="E6173" s="13" t="s">
        <v>4943</v>
      </c>
      <c r="F6173" s="13" t="s">
        <v>10826</v>
      </c>
      <c r="G6173" s="14" t="s">
        <v>5004</v>
      </c>
      <c r="H6173" s="14" t="s">
        <v>4966</v>
      </c>
      <c r="I6173" s="14" t="s">
        <v>5573</v>
      </c>
      <c r="J6173" s="14" t="s">
        <v>4958</v>
      </c>
      <c r="K6173" s="16">
        <v>47.214</v>
      </c>
    </row>
    <row r="6174" spans="1:11">
      <c r="A6174" s="12" t="s">
        <v>10223</v>
      </c>
      <c r="B6174" s="12" t="s">
        <v>10825</v>
      </c>
      <c r="C6174" s="12" t="s">
        <v>10273</v>
      </c>
      <c r="D6174" s="13" t="s">
        <v>4931</v>
      </c>
      <c r="E6174" s="13" t="s">
        <v>5089</v>
      </c>
      <c r="F6174" s="13" t="s">
        <v>10827</v>
      </c>
      <c r="G6174" s="14" t="s">
        <v>4942</v>
      </c>
      <c r="H6174" s="14" t="s">
        <v>10851</v>
      </c>
      <c r="I6174" s="14" t="s">
        <v>6471</v>
      </c>
      <c r="J6174" s="14" t="s">
        <v>4936</v>
      </c>
      <c r="K6174" s="16">
        <v>47.214</v>
      </c>
    </row>
    <row r="6175" spans="1:11">
      <c r="A6175" s="12" t="s">
        <v>10223</v>
      </c>
      <c r="B6175" s="12" t="s">
        <v>10825</v>
      </c>
      <c r="C6175" s="12" t="s">
        <v>10273</v>
      </c>
      <c r="D6175" s="13" t="s">
        <v>4931</v>
      </c>
      <c r="E6175" s="13" t="s">
        <v>4961</v>
      </c>
      <c r="F6175" s="13" t="s">
        <v>10852</v>
      </c>
      <c r="G6175" s="14" t="s">
        <v>4960</v>
      </c>
      <c r="H6175" s="14"/>
      <c r="I6175" s="14"/>
      <c r="J6175" s="14" t="s">
        <v>4924</v>
      </c>
      <c r="K6175" s="16">
        <v>47.214</v>
      </c>
    </row>
    <row r="6176" spans="1:11">
      <c r="A6176" s="12" t="s">
        <v>10223</v>
      </c>
      <c r="B6176" s="12" t="s">
        <v>10825</v>
      </c>
      <c r="C6176" s="12" t="s">
        <v>10273</v>
      </c>
      <c r="D6176" s="13" t="s">
        <v>4940</v>
      </c>
      <c r="E6176" s="13" t="s">
        <v>4941</v>
      </c>
      <c r="F6176" s="13" t="s">
        <v>10827</v>
      </c>
      <c r="G6176" s="14" t="s">
        <v>4942</v>
      </c>
      <c r="H6176" s="14" t="s">
        <v>10851</v>
      </c>
      <c r="I6176" s="14" t="s">
        <v>6471</v>
      </c>
      <c r="J6176" s="14" t="s">
        <v>4936</v>
      </c>
      <c r="K6176" s="16">
        <v>47.214</v>
      </c>
    </row>
    <row r="6177" spans="1:11">
      <c r="A6177" s="12" t="s">
        <v>10223</v>
      </c>
      <c r="B6177" s="12" t="s">
        <v>10825</v>
      </c>
      <c r="C6177" s="12" t="s">
        <v>10273</v>
      </c>
      <c r="D6177" s="13" t="s">
        <v>4940</v>
      </c>
      <c r="E6177" s="13" t="s">
        <v>5018</v>
      </c>
      <c r="F6177" s="13" t="s">
        <v>10853</v>
      </c>
      <c r="G6177" s="14" t="s">
        <v>4960</v>
      </c>
      <c r="H6177" s="14"/>
      <c r="I6177" s="14"/>
      <c r="J6177" s="14" t="s">
        <v>4936</v>
      </c>
      <c r="K6177" s="16">
        <v>47.214</v>
      </c>
    </row>
    <row r="6178" spans="1:11">
      <c r="A6178" s="12" t="s">
        <v>10223</v>
      </c>
      <c r="B6178" s="12" t="s">
        <v>10825</v>
      </c>
      <c r="C6178" s="12" t="s">
        <v>10279</v>
      </c>
      <c r="D6178" s="13" t="s">
        <v>4918</v>
      </c>
      <c r="E6178" s="13" t="s">
        <v>4943</v>
      </c>
      <c r="F6178" s="13" t="s">
        <v>10826</v>
      </c>
      <c r="G6178" s="14" t="s">
        <v>5004</v>
      </c>
      <c r="H6178" s="14" t="s">
        <v>4966</v>
      </c>
      <c r="I6178" s="14" t="s">
        <v>5573</v>
      </c>
      <c r="J6178" s="14" t="s">
        <v>4958</v>
      </c>
      <c r="K6178" s="16">
        <v>2.1</v>
      </c>
    </row>
    <row r="6179" spans="1:11">
      <c r="A6179" s="12" t="s">
        <v>10223</v>
      </c>
      <c r="B6179" s="12" t="s">
        <v>10825</v>
      </c>
      <c r="C6179" s="12" t="s">
        <v>10279</v>
      </c>
      <c r="D6179" s="13" t="s">
        <v>4931</v>
      </c>
      <c r="E6179" s="13" t="s">
        <v>5089</v>
      </c>
      <c r="F6179" s="13" t="s">
        <v>10827</v>
      </c>
      <c r="G6179" s="14" t="s">
        <v>4942</v>
      </c>
      <c r="H6179" s="14" t="s">
        <v>6979</v>
      </c>
      <c r="I6179" s="14" t="s">
        <v>6471</v>
      </c>
      <c r="J6179" s="14" t="s">
        <v>4936</v>
      </c>
      <c r="K6179" s="16">
        <v>2.1</v>
      </c>
    </row>
    <row r="6180" spans="1:11">
      <c r="A6180" s="12" t="s">
        <v>10223</v>
      </c>
      <c r="B6180" s="12" t="s">
        <v>10825</v>
      </c>
      <c r="C6180" s="12" t="s">
        <v>10279</v>
      </c>
      <c r="D6180" s="13" t="s">
        <v>4931</v>
      </c>
      <c r="E6180" s="13" t="s">
        <v>4961</v>
      </c>
      <c r="F6180" s="13" t="s">
        <v>10854</v>
      </c>
      <c r="G6180" s="14" t="s">
        <v>4960</v>
      </c>
      <c r="H6180" s="14"/>
      <c r="I6180" s="14"/>
      <c r="J6180" s="14" t="s">
        <v>4924</v>
      </c>
      <c r="K6180" s="16">
        <v>2.1</v>
      </c>
    </row>
    <row r="6181" spans="1:11">
      <c r="A6181" s="12" t="s">
        <v>10223</v>
      </c>
      <c r="B6181" s="12" t="s">
        <v>10825</v>
      </c>
      <c r="C6181" s="12" t="s">
        <v>10279</v>
      </c>
      <c r="D6181" s="13" t="s">
        <v>4940</v>
      </c>
      <c r="E6181" s="13" t="s">
        <v>4941</v>
      </c>
      <c r="F6181" s="13" t="s">
        <v>10827</v>
      </c>
      <c r="G6181" s="14" t="s">
        <v>4942</v>
      </c>
      <c r="H6181" s="14" t="s">
        <v>6979</v>
      </c>
      <c r="I6181" s="14" t="s">
        <v>6471</v>
      </c>
      <c r="J6181" s="14" t="s">
        <v>4936</v>
      </c>
      <c r="K6181" s="16">
        <v>2.1</v>
      </c>
    </row>
    <row r="6182" spans="1:11">
      <c r="A6182" s="12" t="s">
        <v>10223</v>
      </c>
      <c r="B6182" s="12" t="s">
        <v>10825</v>
      </c>
      <c r="C6182" s="12" t="s">
        <v>10279</v>
      </c>
      <c r="D6182" s="13" t="s">
        <v>4940</v>
      </c>
      <c r="E6182" s="13" t="s">
        <v>4941</v>
      </c>
      <c r="F6182" s="13" t="s">
        <v>10855</v>
      </c>
      <c r="G6182" s="14" t="s">
        <v>5004</v>
      </c>
      <c r="H6182" s="14" t="s">
        <v>5201</v>
      </c>
      <c r="I6182" s="14" t="s">
        <v>6471</v>
      </c>
      <c r="J6182" s="14" t="s">
        <v>4936</v>
      </c>
      <c r="K6182" s="16">
        <v>2.1</v>
      </c>
    </row>
    <row r="6183" spans="1:11">
      <c r="A6183" s="12" t="s">
        <v>10223</v>
      </c>
      <c r="B6183" s="12" t="s">
        <v>10825</v>
      </c>
      <c r="C6183" s="12" t="s">
        <v>10284</v>
      </c>
      <c r="D6183" s="13" t="s">
        <v>4918</v>
      </c>
      <c r="E6183" s="13" t="s">
        <v>4943</v>
      </c>
      <c r="F6183" s="13" t="s">
        <v>10826</v>
      </c>
      <c r="G6183" s="14" t="s">
        <v>5004</v>
      </c>
      <c r="H6183" s="14" t="s">
        <v>4966</v>
      </c>
      <c r="I6183" s="14" t="s">
        <v>5573</v>
      </c>
      <c r="J6183" s="14" t="s">
        <v>4958</v>
      </c>
      <c r="K6183" s="16">
        <v>59.036</v>
      </c>
    </row>
    <row r="6184" spans="1:11">
      <c r="A6184" s="12" t="s">
        <v>10223</v>
      </c>
      <c r="B6184" s="12" t="s">
        <v>10825</v>
      </c>
      <c r="C6184" s="12" t="s">
        <v>10284</v>
      </c>
      <c r="D6184" s="13" t="s">
        <v>4931</v>
      </c>
      <c r="E6184" s="13" t="s">
        <v>5089</v>
      </c>
      <c r="F6184" s="13" t="s">
        <v>10827</v>
      </c>
      <c r="G6184" s="14" t="s">
        <v>4942</v>
      </c>
      <c r="H6184" s="14" t="s">
        <v>10856</v>
      </c>
      <c r="I6184" s="14" t="s">
        <v>6471</v>
      </c>
      <c r="J6184" s="14" t="s">
        <v>4936</v>
      </c>
      <c r="K6184" s="16">
        <v>59.036</v>
      </c>
    </row>
    <row r="6185" spans="1:11">
      <c r="A6185" s="12" t="s">
        <v>10223</v>
      </c>
      <c r="B6185" s="12" t="s">
        <v>10825</v>
      </c>
      <c r="C6185" s="12" t="s">
        <v>10284</v>
      </c>
      <c r="D6185" s="13" t="s">
        <v>4931</v>
      </c>
      <c r="E6185" s="13" t="s">
        <v>4961</v>
      </c>
      <c r="F6185" s="13" t="s">
        <v>10857</v>
      </c>
      <c r="G6185" s="14" t="s">
        <v>4960</v>
      </c>
      <c r="H6185" s="14"/>
      <c r="I6185" s="14"/>
      <c r="J6185" s="14" t="s">
        <v>4924</v>
      </c>
      <c r="K6185" s="16">
        <v>59.036</v>
      </c>
    </row>
    <row r="6186" spans="1:11">
      <c r="A6186" s="12" t="s">
        <v>10223</v>
      </c>
      <c r="B6186" s="12" t="s">
        <v>10825</v>
      </c>
      <c r="C6186" s="12" t="s">
        <v>10284</v>
      </c>
      <c r="D6186" s="13" t="s">
        <v>4940</v>
      </c>
      <c r="E6186" s="13" t="s">
        <v>4941</v>
      </c>
      <c r="F6186" s="13" t="s">
        <v>10827</v>
      </c>
      <c r="G6186" s="14" t="s">
        <v>4942</v>
      </c>
      <c r="H6186" s="14" t="s">
        <v>10856</v>
      </c>
      <c r="I6186" s="14" t="s">
        <v>6471</v>
      </c>
      <c r="J6186" s="14" t="s">
        <v>4936</v>
      </c>
      <c r="K6186" s="16">
        <v>59.036</v>
      </c>
    </row>
    <row r="6187" spans="1:11">
      <c r="A6187" s="12" t="s">
        <v>10223</v>
      </c>
      <c r="B6187" s="12" t="s">
        <v>10825</v>
      </c>
      <c r="C6187" s="12" t="s">
        <v>10284</v>
      </c>
      <c r="D6187" s="13" t="s">
        <v>4940</v>
      </c>
      <c r="E6187" s="13" t="s">
        <v>4941</v>
      </c>
      <c r="F6187" s="13" t="s">
        <v>10858</v>
      </c>
      <c r="G6187" s="14" t="s">
        <v>5004</v>
      </c>
      <c r="H6187" s="14" t="s">
        <v>5736</v>
      </c>
      <c r="I6187" s="14" t="s">
        <v>6471</v>
      </c>
      <c r="J6187" s="14" t="s">
        <v>4936</v>
      </c>
      <c r="K6187" s="16">
        <v>59.036</v>
      </c>
    </row>
    <row r="6188" spans="1:11">
      <c r="A6188" s="12" t="s">
        <v>10223</v>
      </c>
      <c r="B6188" s="12" t="s">
        <v>10825</v>
      </c>
      <c r="C6188" s="12" t="s">
        <v>10290</v>
      </c>
      <c r="D6188" s="13" t="s">
        <v>4918</v>
      </c>
      <c r="E6188" s="13" t="s">
        <v>4943</v>
      </c>
      <c r="F6188" s="13" t="s">
        <v>10826</v>
      </c>
      <c r="G6188" s="14" t="s">
        <v>5004</v>
      </c>
      <c r="H6188" s="14" t="s">
        <v>4966</v>
      </c>
      <c r="I6188" s="14" t="s">
        <v>5573</v>
      </c>
      <c r="J6188" s="14" t="s">
        <v>4958</v>
      </c>
      <c r="K6188" s="16">
        <v>6.68</v>
      </c>
    </row>
    <row r="6189" spans="1:11">
      <c r="A6189" s="12" t="s">
        <v>10223</v>
      </c>
      <c r="B6189" s="12" t="s">
        <v>10825</v>
      </c>
      <c r="C6189" s="12" t="s">
        <v>10290</v>
      </c>
      <c r="D6189" s="13" t="s">
        <v>4931</v>
      </c>
      <c r="E6189" s="13" t="s">
        <v>5089</v>
      </c>
      <c r="F6189" s="13" t="s">
        <v>10827</v>
      </c>
      <c r="G6189" s="14" t="s">
        <v>4942</v>
      </c>
      <c r="H6189" s="14" t="s">
        <v>10859</v>
      </c>
      <c r="I6189" s="14" t="s">
        <v>6471</v>
      </c>
      <c r="J6189" s="14" t="s">
        <v>4936</v>
      </c>
      <c r="K6189" s="16">
        <v>6.68</v>
      </c>
    </row>
    <row r="6190" spans="1:11">
      <c r="A6190" s="12" t="s">
        <v>10223</v>
      </c>
      <c r="B6190" s="12" t="s">
        <v>10825</v>
      </c>
      <c r="C6190" s="12" t="s">
        <v>10290</v>
      </c>
      <c r="D6190" s="13" t="s">
        <v>4931</v>
      </c>
      <c r="E6190" s="13" t="s">
        <v>4961</v>
      </c>
      <c r="F6190" s="13" t="s">
        <v>10860</v>
      </c>
      <c r="G6190" s="14" t="s">
        <v>4960</v>
      </c>
      <c r="H6190" s="14"/>
      <c r="I6190" s="14"/>
      <c r="J6190" s="14" t="s">
        <v>4924</v>
      </c>
      <c r="K6190" s="16">
        <v>6.68</v>
      </c>
    </row>
    <row r="6191" spans="1:11">
      <c r="A6191" s="12" t="s">
        <v>10223</v>
      </c>
      <c r="B6191" s="12" t="s">
        <v>10825</v>
      </c>
      <c r="C6191" s="12" t="s">
        <v>10290</v>
      </c>
      <c r="D6191" s="13" t="s">
        <v>4940</v>
      </c>
      <c r="E6191" s="13" t="s">
        <v>4941</v>
      </c>
      <c r="F6191" s="13" t="s">
        <v>10827</v>
      </c>
      <c r="G6191" s="14" t="s">
        <v>4942</v>
      </c>
      <c r="H6191" s="14" t="s">
        <v>10859</v>
      </c>
      <c r="I6191" s="14" t="s">
        <v>6471</v>
      </c>
      <c r="J6191" s="14" t="s">
        <v>4936</v>
      </c>
      <c r="K6191" s="16">
        <v>6.68</v>
      </c>
    </row>
    <row r="6192" spans="1:11">
      <c r="A6192" s="12" t="s">
        <v>10223</v>
      </c>
      <c r="B6192" s="12" t="s">
        <v>10825</v>
      </c>
      <c r="C6192" s="12" t="s">
        <v>10290</v>
      </c>
      <c r="D6192" s="13" t="s">
        <v>4940</v>
      </c>
      <c r="E6192" s="13" t="s">
        <v>4941</v>
      </c>
      <c r="F6192" s="13" t="s">
        <v>10858</v>
      </c>
      <c r="G6192" s="14" t="s">
        <v>5004</v>
      </c>
      <c r="H6192" s="14" t="s">
        <v>5201</v>
      </c>
      <c r="I6192" s="14" t="s">
        <v>6471</v>
      </c>
      <c r="J6192" s="14" t="s">
        <v>4936</v>
      </c>
      <c r="K6192" s="16">
        <v>6.68</v>
      </c>
    </row>
    <row r="6193" spans="1:11">
      <c r="A6193" s="12" t="s">
        <v>10223</v>
      </c>
      <c r="B6193" s="12" t="s">
        <v>10825</v>
      </c>
      <c r="C6193" s="12" t="s">
        <v>10295</v>
      </c>
      <c r="D6193" s="13" t="s">
        <v>4918</v>
      </c>
      <c r="E6193" s="13" t="s">
        <v>4943</v>
      </c>
      <c r="F6193" s="13" t="s">
        <v>10826</v>
      </c>
      <c r="G6193" s="14" t="s">
        <v>5004</v>
      </c>
      <c r="H6193" s="14" t="s">
        <v>4966</v>
      </c>
      <c r="I6193" s="14" t="s">
        <v>5573</v>
      </c>
      <c r="J6193" s="14" t="s">
        <v>4958</v>
      </c>
      <c r="K6193" s="16">
        <v>30.12</v>
      </c>
    </row>
    <row r="6194" spans="1:11">
      <c r="A6194" s="12" t="s">
        <v>10223</v>
      </c>
      <c r="B6194" s="12" t="s">
        <v>10825</v>
      </c>
      <c r="C6194" s="12" t="s">
        <v>10295</v>
      </c>
      <c r="D6194" s="13" t="s">
        <v>4931</v>
      </c>
      <c r="E6194" s="13" t="s">
        <v>5089</v>
      </c>
      <c r="F6194" s="13" t="s">
        <v>10827</v>
      </c>
      <c r="G6194" s="14" t="s">
        <v>4942</v>
      </c>
      <c r="H6194" s="14" t="s">
        <v>10861</v>
      </c>
      <c r="I6194" s="14" t="s">
        <v>6471</v>
      </c>
      <c r="J6194" s="14" t="s">
        <v>4936</v>
      </c>
      <c r="K6194" s="16">
        <v>30.12</v>
      </c>
    </row>
    <row r="6195" spans="1:11">
      <c r="A6195" s="12" t="s">
        <v>10223</v>
      </c>
      <c r="B6195" s="12" t="s">
        <v>10825</v>
      </c>
      <c r="C6195" s="12" t="s">
        <v>10295</v>
      </c>
      <c r="D6195" s="13" t="s">
        <v>4931</v>
      </c>
      <c r="E6195" s="13" t="s">
        <v>4961</v>
      </c>
      <c r="F6195" s="13" t="s">
        <v>10862</v>
      </c>
      <c r="G6195" s="14" t="s">
        <v>4960</v>
      </c>
      <c r="H6195" s="14"/>
      <c r="I6195" s="14"/>
      <c r="J6195" s="14" t="s">
        <v>4924</v>
      </c>
      <c r="K6195" s="16">
        <v>30.12</v>
      </c>
    </row>
    <row r="6196" spans="1:11">
      <c r="A6196" s="12" t="s">
        <v>10223</v>
      </c>
      <c r="B6196" s="12" t="s">
        <v>10825</v>
      </c>
      <c r="C6196" s="12" t="s">
        <v>10295</v>
      </c>
      <c r="D6196" s="13" t="s">
        <v>4940</v>
      </c>
      <c r="E6196" s="13" t="s">
        <v>4941</v>
      </c>
      <c r="F6196" s="13" t="s">
        <v>10827</v>
      </c>
      <c r="G6196" s="14" t="s">
        <v>4942</v>
      </c>
      <c r="H6196" s="14" t="s">
        <v>10861</v>
      </c>
      <c r="I6196" s="14" t="s">
        <v>6471</v>
      </c>
      <c r="J6196" s="14" t="s">
        <v>4936</v>
      </c>
      <c r="K6196" s="16">
        <v>30.12</v>
      </c>
    </row>
    <row r="6197" spans="1:11">
      <c r="A6197" s="12" t="s">
        <v>10223</v>
      </c>
      <c r="B6197" s="12" t="s">
        <v>10825</v>
      </c>
      <c r="C6197" s="12" t="s">
        <v>10295</v>
      </c>
      <c r="D6197" s="13" t="s">
        <v>4940</v>
      </c>
      <c r="E6197" s="13" t="s">
        <v>4941</v>
      </c>
      <c r="F6197" s="13" t="s">
        <v>10858</v>
      </c>
      <c r="G6197" s="14" t="s">
        <v>5004</v>
      </c>
      <c r="H6197" s="14" t="s">
        <v>5542</v>
      </c>
      <c r="I6197" s="14" t="s">
        <v>6471</v>
      </c>
      <c r="J6197" s="14" t="s">
        <v>4936</v>
      </c>
      <c r="K6197" s="16">
        <v>30.12</v>
      </c>
    </row>
    <row r="6198" spans="1:11">
      <c r="A6198" s="12" t="s">
        <v>10223</v>
      </c>
      <c r="B6198" s="12" t="s">
        <v>10825</v>
      </c>
      <c r="C6198" s="12" t="s">
        <v>10308</v>
      </c>
      <c r="D6198" s="13" t="s">
        <v>4918</v>
      </c>
      <c r="E6198" s="13" t="s">
        <v>4943</v>
      </c>
      <c r="F6198" s="13" t="s">
        <v>10826</v>
      </c>
      <c r="G6198" s="14" t="s">
        <v>5004</v>
      </c>
      <c r="H6198" s="14" t="s">
        <v>4966</v>
      </c>
      <c r="I6198" s="14" t="s">
        <v>5573</v>
      </c>
      <c r="J6198" s="14" t="s">
        <v>4958</v>
      </c>
      <c r="K6198" s="16">
        <v>48.4768</v>
      </c>
    </row>
    <row r="6199" spans="1:11">
      <c r="A6199" s="12" t="s">
        <v>10223</v>
      </c>
      <c r="B6199" s="12" t="s">
        <v>10825</v>
      </c>
      <c r="C6199" s="12" t="s">
        <v>10308</v>
      </c>
      <c r="D6199" s="13" t="s">
        <v>4931</v>
      </c>
      <c r="E6199" s="13" t="s">
        <v>5089</v>
      </c>
      <c r="F6199" s="13" t="s">
        <v>10827</v>
      </c>
      <c r="G6199" s="14" t="s">
        <v>4942</v>
      </c>
      <c r="H6199" s="14" t="s">
        <v>10863</v>
      </c>
      <c r="I6199" s="14" t="s">
        <v>6471</v>
      </c>
      <c r="J6199" s="14" t="s">
        <v>4936</v>
      </c>
      <c r="K6199" s="16">
        <v>48.4768</v>
      </c>
    </row>
    <row r="6200" spans="1:11">
      <c r="A6200" s="12" t="s">
        <v>10223</v>
      </c>
      <c r="B6200" s="12" t="s">
        <v>10825</v>
      </c>
      <c r="C6200" s="12" t="s">
        <v>10308</v>
      </c>
      <c r="D6200" s="13" t="s">
        <v>4931</v>
      </c>
      <c r="E6200" s="13" t="s">
        <v>4961</v>
      </c>
      <c r="F6200" s="13" t="s">
        <v>10864</v>
      </c>
      <c r="G6200" s="14" t="s">
        <v>4960</v>
      </c>
      <c r="H6200" s="14"/>
      <c r="I6200" s="14"/>
      <c r="J6200" s="14" t="s">
        <v>4924</v>
      </c>
      <c r="K6200" s="16">
        <v>48.4768</v>
      </c>
    </row>
    <row r="6201" spans="1:11">
      <c r="A6201" s="12" t="s">
        <v>10223</v>
      </c>
      <c r="B6201" s="12" t="s">
        <v>10825</v>
      </c>
      <c r="C6201" s="12" t="s">
        <v>10308</v>
      </c>
      <c r="D6201" s="13" t="s">
        <v>4940</v>
      </c>
      <c r="E6201" s="13" t="s">
        <v>4941</v>
      </c>
      <c r="F6201" s="13" t="s">
        <v>10827</v>
      </c>
      <c r="G6201" s="14" t="s">
        <v>4942</v>
      </c>
      <c r="H6201" s="14" t="s">
        <v>10863</v>
      </c>
      <c r="I6201" s="14" t="s">
        <v>6471</v>
      </c>
      <c r="J6201" s="14" t="s">
        <v>4936</v>
      </c>
      <c r="K6201" s="16">
        <v>48.4768</v>
      </c>
    </row>
    <row r="6202" spans="1:11">
      <c r="A6202" s="12" t="s">
        <v>10223</v>
      </c>
      <c r="B6202" s="12" t="s">
        <v>10825</v>
      </c>
      <c r="C6202" s="12" t="s">
        <v>10308</v>
      </c>
      <c r="D6202" s="13" t="s">
        <v>4940</v>
      </c>
      <c r="E6202" s="13" t="s">
        <v>4941</v>
      </c>
      <c r="F6202" s="13" t="s">
        <v>10865</v>
      </c>
      <c r="G6202" s="14" t="s">
        <v>5004</v>
      </c>
      <c r="H6202" s="14" t="s">
        <v>7024</v>
      </c>
      <c r="I6202" s="14" t="s">
        <v>6471</v>
      </c>
      <c r="J6202" s="14" t="s">
        <v>4936</v>
      </c>
      <c r="K6202" s="16">
        <v>48.4768</v>
      </c>
    </row>
    <row r="6203" spans="1:11">
      <c r="A6203" s="12" t="s">
        <v>10223</v>
      </c>
      <c r="B6203" s="12" t="s">
        <v>10825</v>
      </c>
      <c r="C6203" s="12" t="s">
        <v>10314</v>
      </c>
      <c r="D6203" s="13" t="s">
        <v>4918</v>
      </c>
      <c r="E6203" s="13" t="s">
        <v>4943</v>
      </c>
      <c r="F6203" s="13" t="s">
        <v>10826</v>
      </c>
      <c r="G6203" s="14" t="s">
        <v>5004</v>
      </c>
      <c r="H6203" s="14" t="s">
        <v>4966</v>
      </c>
      <c r="I6203" s="14" t="s">
        <v>5573</v>
      </c>
      <c r="J6203" s="14" t="s">
        <v>4958</v>
      </c>
      <c r="K6203" s="16">
        <v>26</v>
      </c>
    </row>
    <row r="6204" spans="1:11">
      <c r="A6204" s="12" t="s">
        <v>10223</v>
      </c>
      <c r="B6204" s="12" t="s">
        <v>10825</v>
      </c>
      <c r="C6204" s="12" t="s">
        <v>10314</v>
      </c>
      <c r="D6204" s="13" t="s">
        <v>4931</v>
      </c>
      <c r="E6204" s="13" t="s">
        <v>5089</v>
      </c>
      <c r="F6204" s="13" t="s">
        <v>10827</v>
      </c>
      <c r="G6204" s="14" t="s">
        <v>4942</v>
      </c>
      <c r="H6204" s="14" t="s">
        <v>10866</v>
      </c>
      <c r="I6204" s="14" t="s">
        <v>6471</v>
      </c>
      <c r="J6204" s="14" t="s">
        <v>4936</v>
      </c>
      <c r="K6204" s="16">
        <v>26</v>
      </c>
    </row>
    <row r="6205" spans="1:11">
      <c r="A6205" s="12" t="s">
        <v>10223</v>
      </c>
      <c r="B6205" s="12" t="s">
        <v>10825</v>
      </c>
      <c r="C6205" s="12" t="s">
        <v>10314</v>
      </c>
      <c r="D6205" s="13" t="s">
        <v>4931</v>
      </c>
      <c r="E6205" s="13" t="s">
        <v>4961</v>
      </c>
      <c r="F6205" s="13" t="s">
        <v>10867</v>
      </c>
      <c r="G6205" s="14" t="s">
        <v>4960</v>
      </c>
      <c r="H6205" s="14"/>
      <c r="I6205" s="14"/>
      <c r="J6205" s="14" t="s">
        <v>4924</v>
      </c>
      <c r="K6205" s="16">
        <v>26</v>
      </c>
    </row>
    <row r="6206" spans="1:11">
      <c r="A6206" s="12" t="s">
        <v>10223</v>
      </c>
      <c r="B6206" s="12" t="s">
        <v>10825</v>
      </c>
      <c r="C6206" s="12" t="s">
        <v>10314</v>
      </c>
      <c r="D6206" s="13" t="s">
        <v>4940</v>
      </c>
      <c r="E6206" s="13" t="s">
        <v>4941</v>
      </c>
      <c r="F6206" s="13" t="s">
        <v>10827</v>
      </c>
      <c r="G6206" s="14" t="s">
        <v>4942</v>
      </c>
      <c r="H6206" s="14" t="s">
        <v>10866</v>
      </c>
      <c r="I6206" s="14" t="s">
        <v>6471</v>
      </c>
      <c r="J6206" s="14" t="s">
        <v>4936</v>
      </c>
      <c r="K6206" s="16">
        <v>26</v>
      </c>
    </row>
    <row r="6207" spans="1:11">
      <c r="A6207" s="12" t="s">
        <v>10223</v>
      </c>
      <c r="B6207" s="12" t="s">
        <v>10825</v>
      </c>
      <c r="C6207" s="12" t="s">
        <v>10314</v>
      </c>
      <c r="D6207" s="13" t="s">
        <v>4940</v>
      </c>
      <c r="E6207" s="13" t="s">
        <v>4941</v>
      </c>
      <c r="F6207" s="13" t="s">
        <v>10868</v>
      </c>
      <c r="G6207" s="14" t="s">
        <v>4921</v>
      </c>
      <c r="H6207" s="14" t="s">
        <v>5534</v>
      </c>
      <c r="I6207" s="14" t="s">
        <v>6471</v>
      </c>
      <c r="J6207" s="14" t="s">
        <v>4936</v>
      </c>
      <c r="K6207" s="16">
        <v>26</v>
      </c>
    </row>
    <row r="6208" spans="1:11">
      <c r="A6208" s="12" t="s">
        <v>10223</v>
      </c>
      <c r="B6208" s="12" t="s">
        <v>10825</v>
      </c>
      <c r="C6208" s="12" t="s">
        <v>10318</v>
      </c>
      <c r="D6208" s="13" t="s">
        <v>4918</v>
      </c>
      <c r="E6208" s="13" t="s">
        <v>4943</v>
      </c>
      <c r="F6208" s="13" t="s">
        <v>10826</v>
      </c>
      <c r="G6208" s="14" t="s">
        <v>5004</v>
      </c>
      <c r="H6208" s="14" t="s">
        <v>4966</v>
      </c>
      <c r="I6208" s="14" t="s">
        <v>5573</v>
      </c>
      <c r="J6208" s="14" t="s">
        <v>4958</v>
      </c>
      <c r="K6208" s="16">
        <v>81.6</v>
      </c>
    </row>
    <row r="6209" spans="1:11">
      <c r="A6209" s="12" t="s">
        <v>10223</v>
      </c>
      <c r="B6209" s="12" t="s">
        <v>10825</v>
      </c>
      <c r="C6209" s="12" t="s">
        <v>10318</v>
      </c>
      <c r="D6209" s="13" t="s">
        <v>4931</v>
      </c>
      <c r="E6209" s="13" t="s">
        <v>5089</v>
      </c>
      <c r="F6209" s="13" t="s">
        <v>10827</v>
      </c>
      <c r="G6209" s="14" t="s">
        <v>4942</v>
      </c>
      <c r="H6209" s="14" t="s">
        <v>10869</v>
      </c>
      <c r="I6209" s="14" t="s">
        <v>6471</v>
      </c>
      <c r="J6209" s="14" t="s">
        <v>4936</v>
      </c>
      <c r="K6209" s="16">
        <v>81.6</v>
      </c>
    </row>
    <row r="6210" spans="1:11">
      <c r="A6210" s="12" t="s">
        <v>10223</v>
      </c>
      <c r="B6210" s="12" t="s">
        <v>10825</v>
      </c>
      <c r="C6210" s="12" t="s">
        <v>10318</v>
      </c>
      <c r="D6210" s="13" t="s">
        <v>4931</v>
      </c>
      <c r="E6210" s="13" t="s">
        <v>4961</v>
      </c>
      <c r="F6210" s="13" t="s">
        <v>10870</v>
      </c>
      <c r="G6210" s="14" t="s">
        <v>4960</v>
      </c>
      <c r="H6210" s="14"/>
      <c r="I6210" s="14"/>
      <c r="J6210" s="14" t="s">
        <v>4924</v>
      </c>
      <c r="K6210" s="16">
        <v>81.6</v>
      </c>
    </row>
    <row r="6211" spans="1:11">
      <c r="A6211" s="12" t="s">
        <v>10223</v>
      </c>
      <c r="B6211" s="12" t="s">
        <v>10825</v>
      </c>
      <c r="C6211" s="12" t="s">
        <v>10318</v>
      </c>
      <c r="D6211" s="13" t="s">
        <v>4940</v>
      </c>
      <c r="E6211" s="13" t="s">
        <v>4941</v>
      </c>
      <c r="F6211" s="13" t="s">
        <v>10827</v>
      </c>
      <c r="G6211" s="14" t="s">
        <v>4942</v>
      </c>
      <c r="H6211" s="14" t="s">
        <v>10869</v>
      </c>
      <c r="I6211" s="14" t="s">
        <v>6471</v>
      </c>
      <c r="J6211" s="14" t="s">
        <v>4936</v>
      </c>
      <c r="K6211" s="16">
        <v>81.6</v>
      </c>
    </row>
    <row r="6212" spans="1:11">
      <c r="A6212" s="12" t="s">
        <v>10223</v>
      </c>
      <c r="B6212" s="12" t="s">
        <v>10825</v>
      </c>
      <c r="C6212" s="12" t="s">
        <v>10318</v>
      </c>
      <c r="D6212" s="13" t="s">
        <v>4940</v>
      </c>
      <c r="E6212" s="13" t="s">
        <v>4941</v>
      </c>
      <c r="F6212" s="13" t="s">
        <v>10868</v>
      </c>
      <c r="G6212" s="14" t="s">
        <v>4921</v>
      </c>
      <c r="H6212" s="14" t="s">
        <v>5534</v>
      </c>
      <c r="I6212" s="14" t="s">
        <v>6471</v>
      </c>
      <c r="J6212" s="14" t="s">
        <v>4936</v>
      </c>
      <c r="K6212" s="16">
        <v>81.6</v>
      </c>
    </row>
    <row r="6213" spans="1:11">
      <c r="A6213" s="12" t="s">
        <v>10223</v>
      </c>
      <c r="B6213" s="12" t="s">
        <v>10825</v>
      </c>
      <c r="C6213" s="12" t="s">
        <v>10322</v>
      </c>
      <c r="D6213" s="13" t="s">
        <v>4918</v>
      </c>
      <c r="E6213" s="13" t="s">
        <v>4943</v>
      </c>
      <c r="F6213" s="13" t="s">
        <v>10826</v>
      </c>
      <c r="G6213" s="14" t="s">
        <v>5004</v>
      </c>
      <c r="H6213" s="14" t="s">
        <v>4966</v>
      </c>
      <c r="I6213" s="14" t="s">
        <v>5573</v>
      </c>
      <c r="J6213" s="14" t="s">
        <v>4958</v>
      </c>
      <c r="K6213" s="16">
        <v>12.8</v>
      </c>
    </row>
    <row r="6214" spans="1:11">
      <c r="A6214" s="12" t="s">
        <v>10223</v>
      </c>
      <c r="B6214" s="12" t="s">
        <v>10825</v>
      </c>
      <c r="C6214" s="12" t="s">
        <v>10322</v>
      </c>
      <c r="D6214" s="13" t="s">
        <v>4931</v>
      </c>
      <c r="E6214" s="13" t="s">
        <v>5089</v>
      </c>
      <c r="F6214" s="13" t="s">
        <v>10827</v>
      </c>
      <c r="G6214" s="14" t="s">
        <v>4942</v>
      </c>
      <c r="H6214" s="14" t="s">
        <v>10871</v>
      </c>
      <c r="I6214" s="14" t="s">
        <v>6471</v>
      </c>
      <c r="J6214" s="14" t="s">
        <v>4936</v>
      </c>
      <c r="K6214" s="16">
        <v>12.8</v>
      </c>
    </row>
    <row r="6215" spans="1:11">
      <c r="A6215" s="12" t="s">
        <v>10223</v>
      </c>
      <c r="B6215" s="12" t="s">
        <v>10825</v>
      </c>
      <c r="C6215" s="12" t="s">
        <v>10322</v>
      </c>
      <c r="D6215" s="13" t="s">
        <v>4931</v>
      </c>
      <c r="E6215" s="13" t="s">
        <v>4961</v>
      </c>
      <c r="F6215" s="13" t="s">
        <v>10872</v>
      </c>
      <c r="G6215" s="14" t="s">
        <v>4960</v>
      </c>
      <c r="H6215" s="14"/>
      <c r="I6215" s="14"/>
      <c r="J6215" s="14" t="s">
        <v>4924</v>
      </c>
      <c r="K6215" s="16">
        <v>12.8</v>
      </c>
    </row>
    <row r="6216" spans="1:11">
      <c r="A6216" s="12" t="s">
        <v>10223</v>
      </c>
      <c r="B6216" s="12" t="s">
        <v>10825</v>
      </c>
      <c r="C6216" s="12" t="s">
        <v>10322</v>
      </c>
      <c r="D6216" s="13" t="s">
        <v>4940</v>
      </c>
      <c r="E6216" s="13" t="s">
        <v>4941</v>
      </c>
      <c r="F6216" s="13" t="s">
        <v>10827</v>
      </c>
      <c r="G6216" s="14" t="s">
        <v>4942</v>
      </c>
      <c r="H6216" s="14" t="s">
        <v>10871</v>
      </c>
      <c r="I6216" s="14" t="s">
        <v>6471</v>
      </c>
      <c r="J6216" s="14" t="s">
        <v>4936</v>
      </c>
      <c r="K6216" s="16">
        <v>12.8</v>
      </c>
    </row>
    <row r="6217" spans="1:11">
      <c r="A6217" s="12" t="s">
        <v>10223</v>
      </c>
      <c r="B6217" s="12" t="s">
        <v>10825</v>
      </c>
      <c r="C6217" s="12" t="s">
        <v>10322</v>
      </c>
      <c r="D6217" s="13" t="s">
        <v>4940</v>
      </c>
      <c r="E6217" s="13" t="s">
        <v>4941</v>
      </c>
      <c r="F6217" s="13" t="s">
        <v>10873</v>
      </c>
      <c r="G6217" s="14" t="s">
        <v>4921</v>
      </c>
      <c r="H6217" s="14" t="s">
        <v>5071</v>
      </c>
      <c r="I6217" s="14" t="s">
        <v>6471</v>
      </c>
      <c r="J6217" s="14" t="s">
        <v>4936</v>
      </c>
      <c r="K6217" s="16">
        <v>12.8</v>
      </c>
    </row>
    <row r="6218" spans="1:11">
      <c r="A6218" s="12" t="s">
        <v>10223</v>
      </c>
      <c r="B6218" s="12" t="s">
        <v>10825</v>
      </c>
      <c r="C6218" s="12" t="s">
        <v>10463</v>
      </c>
      <c r="D6218" s="13" t="s">
        <v>4918</v>
      </c>
      <c r="E6218" s="13" t="s">
        <v>4943</v>
      </c>
      <c r="F6218" s="13" t="s">
        <v>10826</v>
      </c>
      <c r="G6218" s="14" t="s">
        <v>5004</v>
      </c>
      <c r="H6218" s="14" t="s">
        <v>4966</v>
      </c>
      <c r="I6218" s="14" t="s">
        <v>5573</v>
      </c>
      <c r="J6218" s="14" t="s">
        <v>4958</v>
      </c>
      <c r="K6218" s="16">
        <v>247.632</v>
      </c>
    </row>
    <row r="6219" spans="1:11">
      <c r="A6219" s="12" t="s">
        <v>10223</v>
      </c>
      <c r="B6219" s="12" t="s">
        <v>10825</v>
      </c>
      <c r="C6219" s="12" t="s">
        <v>10463</v>
      </c>
      <c r="D6219" s="13" t="s">
        <v>4931</v>
      </c>
      <c r="E6219" s="13" t="s">
        <v>5089</v>
      </c>
      <c r="F6219" s="13" t="s">
        <v>10827</v>
      </c>
      <c r="G6219" s="14" t="s">
        <v>4942</v>
      </c>
      <c r="H6219" s="14" t="s">
        <v>10874</v>
      </c>
      <c r="I6219" s="14" t="s">
        <v>6471</v>
      </c>
      <c r="J6219" s="14" t="s">
        <v>4936</v>
      </c>
      <c r="K6219" s="16">
        <v>247.632</v>
      </c>
    </row>
    <row r="6220" spans="1:11">
      <c r="A6220" s="12" t="s">
        <v>10223</v>
      </c>
      <c r="B6220" s="12" t="s">
        <v>10825</v>
      </c>
      <c r="C6220" s="12" t="s">
        <v>10463</v>
      </c>
      <c r="D6220" s="13" t="s">
        <v>4931</v>
      </c>
      <c r="E6220" s="13" t="s">
        <v>4961</v>
      </c>
      <c r="F6220" s="13" t="s">
        <v>10875</v>
      </c>
      <c r="G6220" s="14" t="s">
        <v>4960</v>
      </c>
      <c r="H6220" s="14"/>
      <c r="I6220" s="14"/>
      <c r="J6220" s="14" t="s">
        <v>4924</v>
      </c>
      <c r="K6220" s="16">
        <v>247.632</v>
      </c>
    </row>
    <row r="6221" spans="1:11">
      <c r="A6221" s="12" t="s">
        <v>10223</v>
      </c>
      <c r="B6221" s="12" t="s">
        <v>10825</v>
      </c>
      <c r="C6221" s="12" t="s">
        <v>10463</v>
      </c>
      <c r="D6221" s="13" t="s">
        <v>4940</v>
      </c>
      <c r="E6221" s="13" t="s">
        <v>4941</v>
      </c>
      <c r="F6221" s="13" t="s">
        <v>10827</v>
      </c>
      <c r="G6221" s="14" t="s">
        <v>4942</v>
      </c>
      <c r="H6221" s="14" t="s">
        <v>10874</v>
      </c>
      <c r="I6221" s="14" t="s">
        <v>6471</v>
      </c>
      <c r="J6221" s="14" t="s">
        <v>4936</v>
      </c>
      <c r="K6221" s="16">
        <v>247.632</v>
      </c>
    </row>
    <row r="6222" spans="1:11">
      <c r="A6222" s="12" t="s">
        <v>10223</v>
      </c>
      <c r="B6222" s="12" t="s">
        <v>10825</v>
      </c>
      <c r="C6222" s="12" t="s">
        <v>10463</v>
      </c>
      <c r="D6222" s="13" t="s">
        <v>4940</v>
      </c>
      <c r="E6222" s="13" t="s">
        <v>4941</v>
      </c>
      <c r="F6222" s="13" t="s">
        <v>10876</v>
      </c>
      <c r="G6222" s="14" t="s">
        <v>4921</v>
      </c>
      <c r="H6222" s="14" t="s">
        <v>5947</v>
      </c>
      <c r="I6222" s="14" t="s">
        <v>6471</v>
      </c>
      <c r="J6222" s="14" t="s">
        <v>4936</v>
      </c>
      <c r="K6222" s="16">
        <v>247.632</v>
      </c>
    </row>
    <row r="6223" spans="1:11">
      <c r="A6223" s="12" t="s">
        <v>10223</v>
      </c>
      <c r="B6223" s="12" t="s">
        <v>10825</v>
      </c>
      <c r="C6223" s="12" t="s">
        <v>10327</v>
      </c>
      <c r="D6223" s="13" t="s">
        <v>4918</v>
      </c>
      <c r="E6223" s="13" t="s">
        <v>4943</v>
      </c>
      <c r="F6223" s="13" t="s">
        <v>10826</v>
      </c>
      <c r="G6223" s="14" t="s">
        <v>5004</v>
      </c>
      <c r="H6223" s="14" t="s">
        <v>4966</v>
      </c>
      <c r="I6223" s="14" t="s">
        <v>5573</v>
      </c>
      <c r="J6223" s="14" t="s">
        <v>4958</v>
      </c>
      <c r="K6223" s="16">
        <v>67</v>
      </c>
    </row>
    <row r="6224" spans="1:11">
      <c r="A6224" s="12" t="s">
        <v>10223</v>
      </c>
      <c r="B6224" s="12" t="s">
        <v>10825</v>
      </c>
      <c r="C6224" s="12" t="s">
        <v>10327</v>
      </c>
      <c r="D6224" s="13" t="s">
        <v>4931</v>
      </c>
      <c r="E6224" s="13" t="s">
        <v>5089</v>
      </c>
      <c r="F6224" s="13" t="s">
        <v>10827</v>
      </c>
      <c r="G6224" s="14" t="s">
        <v>4942</v>
      </c>
      <c r="H6224" s="14" t="s">
        <v>10877</v>
      </c>
      <c r="I6224" s="14" t="s">
        <v>6471</v>
      </c>
      <c r="J6224" s="14" t="s">
        <v>4924</v>
      </c>
      <c r="K6224" s="16">
        <v>67</v>
      </c>
    </row>
    <row r="6225" spans="1:11">
      <c r="A6225" s="12" t="s">
        <v>10223</v>
      </c>
      <c r="B6225" s="12" t="s">
        <v>10825</v>
      </c>
      <c r="C6225" s="12" t="s">
        <v>10327</v>
      </c>
      <c r="D6225" s="13" t="s">
        <v>4931</v>
      </c>
      <c r="E6225" s="13" t="s">
        <v>4961</v>
      </c>
      <c r="F6225" s="13" t="s">
        <v>10878</v>
      </c>
      <c r="G6225" s="14" t="s">
        <v>4960</v>
      </c>
      <c r="H6225" s="14"/>
      <c r="I6225" s="14"/>
      <c r="J6225" s="14" t="s">
        <v>4936</v>
      </c>
      <c r="K6225" s="16">
        <v>67</v>
      </c>
    </row>
    <row r="6226" spans="1:11">
      <c r="A6226" s="12" t="s">
        <v>10223</v>
      </c>
      <c r="B6226" s="12" t="s">
        <v>10825</v>
      </c>
      <c r="C6226" s="12" t="s">
        <v>10327</v>
      </c>
      <c r="D6226" s="13" t="s">
        <v>4940</v>
      </c>
      <c r="E6226" s="13" t="s">
        <v>4941</v>
      </c>
      <c r="F6226" s="13" t="s">
        <v>10827</v>
      </c>
      <c r="G6226" s="14" t="s">
        <v>4942</v>
      </c>
      <c r="H6226" s="14" t="s">
        <v>10877</v>
      </c>
      <c r="I6226" s="14" t="s">
        <v>6471</v>
      </c>
      <c r="J6226" s="14" t="s">
        <v>4936</v>
      </c>
      <c r="K6226" s="16">
        <v>67</v>
      </c>
    </row>
    <row r="6227" spans="1:11">
      <c r="A6227" s="12" t="s">
        <v>10223</v>
      </c>
      <c r="B6227" s="12" t="s">
        <v>10825</v>
      </c>
      <c r="C6227" s="12" t="s">
        <v>10327</v>
      </c>
      <c r="D6227" s="13" t="s">
        <v>4940</v>
      </c>
      <c r="E6227" s="13" t="s">
        <v>4941</v>
      </c>
      <c r="F6227" s="13" t="s">
        <v>10879</v>
      </c>
      <c r="G6227" s="14" t="s">
        <v>4921</v>
      </c>
      <c r="H6227" s="14" t="s">
        <v>7884</v>
      </c>
      <c r="I6227" s="14" t="s">
        <v>6471</v>
      </c>
      <c r="J6227" s="14" t="s">
        <v>4936</v>
      </c>
      <c r="K6227" s="16">
        <v>67</v>
      </c>
    </row>
    <row r="6228" spans="1:11">
      <c r="A6228" s="12" t="s">
        <v>10223</v>
      </c>
      <c r="B6228" s="12" t="s">
        <v>10825</v>
      </c>
      <c r="C6228" s="12" t="s">
        <v>10332</v>
      </c>
      <c r="D6228" s="13" t="s">
        <v>4918</v>
      </c>
      <c r="E6228" s="13" t="s">
        <v>4943</v>
      </c>
      <c r="F6228" s="13" t="s">
        <v>10826</v>
      </c>
      <c r="G6228" s="14" t="s">
        <v>5004</v>
      </c>
      <c r="H6228" s="14" t="s">
        <v>4966</v>
      </c>
      <c r="I6228" s="14" t="s">
        <v>5573</v>
      </c>
      <c r="J6228" s="14" t="s">
        <v>4958</v>
      </c>
      <c r="K6228" s="16">
        <v>30.7</v>
      </c>
    </row>
    <row r="6229" spans="1:11">
      <c r="A6229" s="12" t="s">
        <v>10223</v>
      </c>
      <c r="B6229" s="12" t="s">
        <v>10825</v>
      </c>
      <c r="C6229" s="12" t="s">
        <v>10332</v>
      </c>
      <c r="D6229" s="13" t="s">
        <v>4931</v>
      </c>
      <c r="E6229" s="13" t="s">
        <v>5089</v>
      </c>
      <c r="F6229" s="13" t="s">
        <v>10827</v>
      </c>
      <c r="G6229" s="14" t="s">
        <v>4942</v>
      </c>
      <c r="H6229" s="14" t="s">
        <v>10880</v>
      </c>
      <c r="I6229" s="14" t="s">
        <v>6471</v>
      </c>
      <c r="J6229" s="14" t="s">
        <v>4924</v>
      </c>
      <c r="K6229" s="16">
        <v>30.7</v>
      </c>
    </row>
    <row r="6230" spans="1:11">
      <c r="A6230" s="12" t="s">
        <v>10223</v>
      </c>
      <c r="B6230" s="12" t="s">
        <v>10825</v>
      </c>
      <c r="C6230" s="12" t="s">
        <v>10332</v>
      </c>
      <c r="D6230" s="13" t="s">
        <v>4931</v>
      </c>
      <c r="E6230" s="13" t="s">
        <v>4961</v>
      </c>
      <c r="F6230" s="13" t="s">
        <v>10881</v>
      </c>
      <c r="G6230" s="14" t="s">
        <v>4960</v>
      </c>
      <c r="H6230" s="14"/>
      <c r="I6230" s="14"/>
      <c r="J6230" s="14" t="s">
        <v>4936</v>
      </c>
      <c r="K6230" s="16">
        <v>30.7</v>
      </c>
    </row>
    <row r="6231" spans="1:11">
      <c r="A6231" s="12" t="s">
        <v>10223</v>
      </c>
      <c r="B6231" s="12" t="s">
        <v>10825</v>
      </c>
      <c r="C6231" s="12" t="s">
        <v>10332</v>
      </c>
      <c r="D6231" s="13" t="s">
        <v>4940</v>
      </c>
      <c r="E6231" s="13" t="s">
        <v>4941</v>
      </c>
      <c r="F6231" s="13" t="s">
        <v>10827</v>
      </c>
      <c r="G6231" s="14" t="s">
        <v>4942</v>
      </c>
      <c r="H6231" s="14" t="s">
        <v>10880</v>
      </c>
      <c r="I6231" s="14" t="s">
        <v>6471</v>
      </c>
      <c r="J6231" s="14" t="s">
        <v>4936</v>
      </c>
      <c r="K6231" s="16">
        <v>30.7</v>
      </c>
    </row>
    <row r="6232" spans="1:11">
      <c r="A6232" s="12" t="s">
        <v>10223</v>
      </c>
      <c r="B6232" s="12" t="s">
        <v>10825</v>
      </c>
      <c r="C6232" s="12" t="s">
        <v>10332</v>
      </c>
      <c r="D6232" s="13" t="s">
        <v>4940</v>
      </c>
      <c r="E6232" s="13" t="s">
        <v>4941</v>
      </c>
      <c r="F6232" s="13" t="s">
        <v>10873</v>
      </c>
      <c r="G6232" s="14" t="s">
        <v>4921</v>
      </c>
      <c r="H6232" s="14" t="s">
        <v>5071</v>
      </c>
      <c r="I6232" s="14" t="s">
        <v>6471</v>
      </c>
      <c r="J6232" s="14" t="s">
        <v>4936</v>
      </c>
      <c r="K6232" s="16">
        <v>30.7</v>
      </c>
    </row>
    <row r="6233" spans="1:11">
      <c r="A6233" s="12" t="s">
        <v>10223</v>
      </c>
      <c r="B6233" s="12" t="s">
        <v>10825</v>
      </c>
      <c r="C6233" s="12" t="s">
        <v>10338</v>
      </c>
      <c r="D6233" s="13" t="s">
        <v>4918</v>
      </c>
      <c r="E6233" s="13" t="s">
        <v>4943</v>
      </c>
      <c r="F6233" s="13" t="s">
        <v>10826</v>
      </c>
      <c r="G6233" s="14" t="s">
        <v>5004</v>
      </c>
      <c r="H6233" s="14" t="s">
        <v>4966</v>
      </c>
      <c r="I6233" s="14" t="s">
        <v>5573</v>
      </c>
      <c r="J6233" s="14" t="s">
        <v>4958</v>
      </c>
      <c r="K6233" s="16">
        <v>13.95</v>
      </c>
    </row>
    <row r="6234" spans="1:11">
      <c r="A6234" s="12" t="s">
        <v>10223</v>
      </c>
      <c r="B6234" s="12" t="s">
        <v>10825</v>
      </c>
      <c r="C6234" s="12" t="s">
        <v>10338</v>
      </c>
      <c r="D6234" s="13" t="s">
        <v>4931</v>
      </c>
      <c r="E6234" s="13" t="s">
        <v>5089</v>
      </c>
      <c r="F6234" s="13" t="s">
        <v>10827</v>
      </c>
      <c r="G6234" s="14" t="s">
        <v>4942</v>
      </c>
      <c r="H6234" s="14" t="s">
        <v>10882</v>
      </c>
      <c r="I6234" s="14" t="s">
        <v>6471</v>
      </c>
      <c r="J6234" s="14" t="s">
        <v>4936</v>
      </c>
      <c r="K6234" s="16">
        <v>13.95</v>
      </c>
    </row>
    <row r="6235" spans="1:11">
      <c r="A6235" s="12" t="s">
        <v>10223</v>
      </c>
      <c r="B6235" s="12" t="s">
        <v>10825</v>
      </c>
      <c r="C6235" s="12" t="s">
        <v>10338</v>
      </c>
      <c r="D6235" s="13" t="s">
        <v>4931</v>
      </c>
      <c r="E6235" s="13" t="s">
        <v>4961</v>
      </c>
      <c r="F6235" s="13" t="s">
        <v>10883</v>
      </c>
      <c r="G6235" s="14" t="s">
        <v>4960</v>
      </c>
      <c r="H6235" s="14"/>
      <c r="I6235" s="14"/>
      <c r="J6235" s="14" t="s">
        <v>4924</v>
      </c>
      <c r="K6235" s="16">
        <v>13.95</v>
      </c>
    </row>
    <row r="6236" spans="1:11">
      <c r="A6236" s="12" t="s">
        <v>10223</v>
      </c>
      <c r="B6236" s="12" t="s">
        <v>10825</v>
      </c>
      <c r="C6236" s="12" t="s">
        <v>10338</v>
      </c>
      <c r="D6236" s="13" t="s">
        <v>4940</v>
      </c>
      <c r="E6236" s="13" t="s">
        <v>4941</v>
      </c>
      <c r="F6236" s="13" t="s">
        <v>10827</v>
      </c>
      <c r="G6236" s="14" t="s">
        <v>4942</v>
      </c>
      <c r="H6236" s="14" t="s">
        <v>10882</v>
      </c>
      <c r="I6236" s="14" t="s">
        <v>6471</v>
      </c>
      <c r="J6236" s="14" t="s">
        <v>4936</v>
      </c>
      <c r="K6236" s="16">
        <v>13.95</v>
      </c>
    </row>
    <row r="6237" spans="1:11">
      <c r="A6237" s="12" t="s">
        <v>10223</v>
      </c>
      <c r="B6237" s="12" t="s">
        <v>10825</v>
      </c>
      <c r="C6237" s="12" t="s">
        <v>10338</v>
      </c>
      <c r="D6237" s="13" t="s">
        <v>4940</v>
      </c>
      <c r="E6237" s="13" t="s">
        <v>4941</v>
      </c>
      <c r="F6237" s="13" t="s">
        <v>10884</v>
      </c>
      <c r="G6237" s="14" t="s">
        <v>4921</v>
      </c>
      <c r="H6237" s="14" t="s">
        <v>5201</v>
      </c>
      <c r="I6237" s="14" t="s">
        <v>6471</v>
      </c>
      <c r="J6237" s="14" t="s">
        <v>4936</v>
      </c>
      <c r="K6237" s="16">
        <v>13.95</v>
      </c>
    </row>
    <row r="6238" spans="1:11">
      <c r="A6238" s="12" t="s">
        <v>10223</v>
      </c>
      <c r="B6238" s="12" t="s">
        <v>10825</v>
      </c>
      <c r="C6238" s="12" t="s">
        <v>10343</v>
      </c>
      <c r="D6238" s="13" t="s">
        <v>4918</v>
      </c>
      <c r="E6238" s="13" t="s">
        <v>4943</v>
      </c>
      <c r="F6238" s="13" t="s">
        <v>10826</v>
      </c>
      <c r="G6238" s="14" t="s">
        <v>5004</v>
      </c>
      <c r="H6238" s="14" t="s">
        <v>4966</v>
      </c>
      <c r="I6238" s="14" t="s">
        <v>5573</v>
      </c>
      <c r="J6238" s="14" t="s">
        <v>4958</v>
      </c>
      <c r="K6238" s="16">
        <v>2</v>
      </c>
    </row>
    <row r="6239" spans="1:11">
      <c r="A6239" s="12" t="s">
        <v>10223</v>
      </c>
      <c r="B6239" s="12" t="s">
        <v>10825</v>
      </c>
      <c r="C6239" s="12" t="s">
        <v>10343</v>
      </c>
      <c r="D6239" s="13" t="s">
        <v>4931</v>
      </c>
      <c r="E6239" s="13" t="s">
        <v>5089</v>
      </c>
      <c r="F6239" s="13" t="s">
        <v>10827</v>
      </c>
      <c r="G6239" s="14" t="s">
        <v>4942</v>
      </c>
      <c r="H6239" s="14" t="s">
        <v>5729</v>
      </c>
      <c r="I6239" s="14" t="s">
        <v>6471</v>
      </c>
      <c r="J6239" s="14" t="s">
        <v>4936</v>
      </c>
      <c r="K6239" s="16">
        <v>2</v>
      </c>
    </row>
    <row r="6240" spans="1:11">
      <c r="A6240" s="12" t="s">
        <v>10223</v>
      </c>
      <c r="B6240" s="12" t="s">
        <v>10825</v>
      </c>
      <c r="C6240" s="12" t="s">
        <v>10343</v>
      </c>
      <c r="D6240" s="13" t="s">
        <v>4931</v>
      </c>
      <c r="E6240" s="13" t="s">
        <v>4961</v>
      </c>
      <c r="F6240" s="13" t="s">
        <v>10885</v>
      </c>
      <c r="G6240" s="14" t="s">
        <v>4960</v>
      </c>
      <c r="H6240" s="14"/>
      <c r="I6240" s="14"/>
      <c r="J6240" s="14" t="s">
        <v>4924</v>
      </c>
      <c r="K6240" s="16">
        <v>2</v>
      </c>
    </row>
    <row r="6241" spans="1:11">
      <c r="A6241" s="12" t="s">
        <v>10223</v>
      </c>
      <c r="B6241" s="12" t="s">
        <v>10825</v>
      </c>
      <c r="C6241" s="12" t="s">
        <v>10343</v>
      </c>
      <c r="D6241" s="13" t="s">
        <v>4940</v>
      </c>
      <c r="E6241" s="13" t="s">
        <v>4941</v>
      </c>
      <c r="F6241" s="13" t="s">
        <v>10827</v>
      </c>
      <c r="G6241" s="14" t="s">
        <v>4942</v>
      </c>
      <c r="H6241" s="14" t="s">
        <v>5729</v>
      </c>
      <c r="I6241" s="14" t="s">
        <v>6471</v>
      </c>
      <c r="J6241" s="14" t="s">
        <v>4936</v>
      </c>
      <c r="K6241" s="16">
        <v>2</v>
      </c>
    </row>
    <row r="6242" spans="1:11">
      <c r="A6242" s="12" t="s">
        <v>10223</v>
      </c>
      <c r="B6242" s="12" t="s">
        <v>10825</v>
      </c>
      <c r="C6242" s="12" t="s">
        <v>10343</v>
      </c>
      <c r="D6242" s="13" t="s">
        <v>4940</v>
      </c>
      <c r="E6242" s="13" t="s">
        <v>4941</v>
      </c>
      <c r="F6242" s="13" t="s">
        <v>10873</v>
      </c>
      <c r="G6242" s="14" t="s">
        <v>4921</v>
      </c>
      <c r="H6242" s="14" t="s">
        <v>5201</v>
      </c>
      <c r="I6242" s="14" t="s">
        <v>6471</v>
      </c>
      <c r="J6242" s="14" t="s">
        <v>4936</v>
      </c>
      <c r="K6242" s="16">
        <v>2</v>
      </c>
    </row>
    <row r="6243" spans="1:11">
      <c r="A6243" s="12" t="s">
        <v>10223</v>
      </c>
      <c r="B6243" s="12" t="s">
        <v>10825</v>
      </c>
      <c r="C6243" s="12" t="s">
        <v>10347</v>
      </c>
      <c r="D6243" s="13" t="s">
        <v>4918</v>
      </c>
      <c r="E6243" s="13" t="s">
        <v>4943</v>
      </c>
      <c r="F6243" s="13" t="s">
        <v>10826</v>
      </c>
      <c r="G6243" s="14" t="s">
        <v>5004</v>
      </c>
      <c r="H6243" s="14" t="s">
        <v>4966</v>
      </c>
      <c r="I6243" s="14" t="s">
        <v>5573</v>
      </c>
      <c r="J6243" s="14" t="s">
        <v>4958</v>
      </c>
      <c r="K6243" s="16">
        <v>7.6</v>
      </c>
    </row>
    <row r="6244" spans="1:11">
      <c r="A6244" s="12" t="s">
        <v>10223</v>
      </c>
      <c r="B6244" s="12" t="s">
        <v>10825</v>
      </c>
      <c r="C6244" s="12" t="s">
        <v>10347</v>
      </c>
      <c r="D6244" s="13" t="s">
        <v>4931</v>
      </c>
      <c r="E6244" s="13" t="s">
        <v>5089</v>
      </c>
      <c r="F6244" s="13" t="s">
        <v>10827</v>
      </c>
      <c r="G6244" s="14" t="s">
        <v>4942</v>
      </c>
      <c r="H6244" s="14" t="s">
        <v>10886</v>
      </c>
      <c r="I6244" s="14" t="s">
        <v>6471</v>
      </c>
      <c r="J6244" s="14" t="s">
        <v>4936</v>
      </c>
      <c r="K6244" s="16">
        <v>7.6</v>
      </c>
    </row>
    <row r="6245" spans="1:11">
      <c r="A6245" s="12" t="s">
        <v>10223</v>
      </c>
      <c r="B6245" s="12" t="s">
        <v>10825</v>
      </c>
      <c r="C6245" s="12" t="s">
        <v>10347</v>
      </c>
      <c r="D6245" s="13" t="s">
        <v>4931</v>
      </c>
      <c r="E6245" s="13" t="s">
        <v>4961</v>
      </c>
      <c r="F6245" s="13" t="s">
        <v>10887</v>
      </c>
      <c r="G6245" s="14" t="s">
        <v>4960</v>
      </c>
      <c r="H6245" s="14"/>
      <c r="I6245" s="14"/>
      <c r="J6245" s="14" t="s">
        <v>4924</v>
      </c>
      <c r="K6245" s="16">
        <v>7.6</v>
      </c>
    </row>
    <row r="6246" spans="1:11">
      <c r="A6246" s="12" t="s">
        <v>10223</v>
      </c>
      <c r="B6246" s="12" t="s">
        <v>10825</v>
      </c>
      <c r="C6246" s="12" t="s">
        <v>10347</v>
      </c>
      <c r="D6246" s="13" t="s">
        <v>4940</v>
      </c>
      <c r="E6246" s="13" t="s">
        <v>4941</v>
      </c>
      <c r="F6246" s="13" t="s">
        <v>10827</v>
      </c>
      <c r="G6246" s="14" t="s">
        <v>4942</v>
      </c>
      <c r="H6246" s="14" t="s">
        <v>10886</v>
      </c>
      <c r="I6246" s="14" t="s">
        <v>6471</v>
      </c>
      <c r="J6246" s="14" t="s">
        <v>4936</v>
      </c>
      <c r="K6246" s="16">
        <v>7.6</v>
      </c>
    </row>
    <row r="6247" spans="1:11">
      <c r="A6247" s="12" t="s">
        <v>10223</v>
      </c>
      <c r="B6247" s="12" t="s">
        <v>10825</v>
      </c>
      <c r="C6247" s="12" t="s">
        <v>10347</v>
      </c>
      <c r="D6247" s="13" t="s">
        <v>4940</v>
      </c>
      <c r="E6247" s="13" t="s">
        <v>4941</v>
      </c>
      <c r="F6247" s="13" t="s">
        <v>10884</v>
      </c>
      <c r="G6247" s="14" t="s">
        <v>4921</v>
      </c>
      <c r="H6247" s="14" t="s">
        <v>5201</v>
      </c>
      <c r="I6247" s="14" t="s">
        <v>6471</v>
      </c>
      <c r="J6247" s="14" t="s">
        <v>4936</v>
      </c>
      <c r="K6247" s="16">
        <v>7.6</v>
      </c>
    </row>
    <row r="6248" spans="1:11">
      <c r="A6248" s="12" t="s">
        <v>10223</v>
      </c>
      <c r="B6248" s="12" t="s">
        <v>10825</v>
      </c>
      <c r="C6248" s="12" t="s">
        <v>10300</v>
      </c>
      <c r="D6248" s="13" t="s">
        <v>4918</v>
      </c>
      <c r="E6248" s="13" t="s">
        <v>4943</v>
      </c>
      <c r="F6248" s="13" t="s">
        <v>10826</v>
      </c>
      <c r="G6248" s="14" t="s">
        <v>5004</v>
      </c>
      <c r="H6248" s="14" t="s">
        <v>4966</v>
      </c>
      <c r="I6248" s="14" t="s">
        <v>5573</v>
      </c>
      <c r="J6248" s="14" t="s">
        <v>4958</v>
      </c>
      <c r="K6248" s="16">
        <v>60.7</v>
      </c>
    </row>
    <row r="6249" spans="1:11">
      <c r="A6249" s="12" t="s">
        <v>10223</v>
      </c>
      <c r="B6249" s="12" t="s">
        <v>10825</v>
      </c>
      <c r="C6249" s="12" t="s">
        <v>10300</v>
      </c>
      <c r="D6249" s="13" t="s">
        <v>4931</v>
      </c>
      <c r="E6249" s="13" t="s">
        <v>5089</v>
      </c>
      <c r="F6249" s="13" t="s">
        <v>10827</v>
      </c>
      <c r="G6249" s="14" t="s">
        <v>4942</v>
      </c>
      <c r="H6249" s="14" t="s">
        <v>10888</v>
      </c>
      <c r="I6249" s="14" t="s">
        <v>6471</v>
      </c>
      <c r="J6249" s="14" t="s">
        <v>4924</v>
      </c>
      <c r="K6249" s="16">
        <v>60.7</v>
      </c>
    </row>
    <row r="6250" spans="1:11">
      <c r="A6250" s="12" t="s">
        <v>10223</v>
      </c>
      <c r="B6250" s="12" t="s">
        <v>10825</v>
      </c>
      <c r="C6250" s="12" t="s">
        <v>10300</v>
      </c>
      <c r="D6250" s="13" t="s">
        <v>4931</v>
      </c>
      <c r="E6250" s="13" t="s">
        <v>4961</v>
      </c>
      <c r="F6250" s="13" t="s">
        <v>10889</v>
      </c>
      <c r="G6250" s="14" t="s">
        <v>4960</v>
      </c>
      <c r="H6250" s="14"/>
      <c r="I6250" s="14"/>
      <c r="J6250" s="14" t="s">
        <v>4936</v>
      </c>
      <c r="K6250" s="16">
        <v>60.7</v>
      </c>
    </row>
    <row r="6251" spans="1:11">
      <c r="A6251" s="12" t="s">
        <v>10223</v>
      </c>
      <c r="B6251" s="12" t="s">
        <v>10825</v>
      </c>
      <c r="C6251" s="12" t="s">
        <v>10300</v>
      </c>
      <c r="D6251" s="13" t="s">
        <v>4940</v>
      </c>
      <c r="E6251" s="13" t="s">
        <v>4941</v>
      </c>
      <c r="F6251" s="13" t="s">
        <v>10827</v>
      </c>
      <c r="G6251" s="14" t="s">
        <v>4942</v>
      </c>
      <c r="H6251" s="14" t="s">
        <v>10888</v>
      </c>
      <c r="I6251" s="14" t="s">
        <v>6471</v>
      </c>
      <c r="J6251" s="14" t="s">
        <v>4936</v>
      </c>
      <c r="K6251" s="16">
        <v>60.7</v>
      </c>
    </row>
    <row r="6252" spans="1:11">
      <c r="A6252" s="12" t="s">
        <v>10223</v>
      </c>
      <c r="B6252" s="12" t="s">
        <v>10825</v>
      </c>
      <c r="C6252" s="12" t="s">
        <v>10300</v>
      </c>
      <c r="D6252" s="13" t="s">
        <v>4940</v>
      </c>
      <c r="E6252" s="13" t="s">
        <v>4941</v>
      </c>
      <c r="F6252" s="13" t="s">
        <v>10858</v>
      </c>
      <c r="G6252" s="14" t="s">
        <v>5004</v>
      </c>
      <c r="H6252" s="14" t="s">
        <v>5542</v>
      </c>
      <c r="I6252" s="14" t="s">
        <v>6471</v>
      </c>
      <c r="J6252" s="14" t="s">
        <v>4936</v>
      </c>
      <c r="K6252" s="16">
        <v>60.7</v>
      </c>
    </row>
    <row r="6253" spans="1:11">
      <c r="A6253" s="12" t="s">
        <v>10223</v>
      </c>
      <c r="B6253" s="12" t="s">
        <v>10825</v>
      </c>
      <c r="C6253" s="12" t="s">
        <v>10303</v>
      </c>
      <c r="D6253" s="13" t="s">
        <v>4918</v>
      </c>
      <c r="E6253" s="13" t="s">
        <v>4943</v>
      </c>
      <c r="F6253" s="13" t="s">
        <v>10826</v>
      </c>
      <c r="G6253" s="14" t="s">
        <v>5004</v>
      </c>
      <c r="H6253" s="14" t="s">
        <v>4966</v>
      </c>
      <c r="I6253" s="14" t="s">
        <v>5573</v>
      </c>
      <c r="J6253" s="14" t="s">
        <v>4958</v>
      </c>
      <c r="K6253" s="16">
        <v>21.76</v>
      </c>
    </row>
    <row r="6254" spans="1:11">
      <c r="A6254" s="12" t="s">
        <v>10223</v>
      </c>
      <c r="B6254" s="12" t="s">
        <v>10825</v>
      </c>
      <c r="C6254" s="12" t="s">
        <v>10303</v>
      </c>
      <c r="D6254" s="13" t="s">
        <v>4931</v>
      </c>
      <c r="E6254" s="13" t="s">
        <v>5089</v>
      </c>
      <c r="F6254" s="13" t="s">
        <v>10827</v>
      </c>
      <c r="G6254" s="14" t="s">
        <v>4942</v>
      </c>
      <c r="H6254" s="14" t="s">
        <v>10890</v>
      </c>
      <c r="I6254" s="14" t="s">
        <v>6471</v>
      </c>
      <c r="J6254" s="14" t="s">
        <v>4936</v>
      </c>
      <c r="K6254" s="16">
        <v>21.76</v>
      </c>
    </row>
    <row r="6255" spans="1:11">
      <c r="A6255" s="12" t="s">
        <v>10223</v>
      </c>
      <c r="B6255" s="12" t="s">
        <v>10825</v>
      </c>
      <c r="C6255" s="12" t="s">
        <v>10303</v>
      </c>
      <c r="D6255" s="13" t="s">
        <v>4931</v>
      </c>
      <c r="E6255" s="13" t="s">
        <v>4961</v>
      </c>
      <c r="F6255" s="13" t="s">
        <v>10891</v>
      </c>
      <c r="G6255" s="14" t="s">
        <v>4960</v>
      </c>
      <c r="H6255" s="14"/>
      <c r="I6255" s="14"/>
      <c r="J6255" s="14" t="s">
        <v>4924</v>
      </c>
      <c r="K6255" s="16">
        <v>21.76</v>
      </c>
    </row>
    <row r="6256" spans="1:11">
      <c r="A6256" s="12" t="s">
        <v>10223</v>
      </c>
      <c r="B6256" s="12" t="s">
        <v>10825</v>
      </c>
      <c r="C6256" s="12" t="s">
        <v>10303</v>
      </c>
      <c r="D6256" s="13" t="s">
        <v>4940</v>
      </c>
      <c r="E6256" s="13" t="s">
        <v>4941</v>
      </c>
      <c r="F6256" s="13" t="s">
        <v>10827</v>
      </c>
      <c r="G6256" s="14" t="s">
        <v>4942</v>
      </c>
      <c r="H6256" s="14" t="s">
        <v>10890</v>
      </c>
      <c r="I6256" s="14" t="s">
        <v>6471</v>
      </c>
      <c r="J6256" s="14" t="s">
        <v>4936</v>
      </c>
      <c r="K6256" s="16">
        <v>21.76</v>
      </c>
    </row>
    <row r="6257" spans="1:11">
      <c r="A6257" s="12" t="s">
        <v>10223</v>
      </c>
      <c r="B6257" s="12" t="s">
        <v>10825</v>
      </c>
      <c r="C6257" s="12" t="s">
        <v>10303</v>
      </c>
      <c r="D6257" s="13" t="s">
        <v>4940</v>
      </c>
      <c r="E6257" s="13" t="s">
        <v>4941</v>
      </c>
      <c r="F6257" s="13" t="s">
        <v>10858</v>
      </c>
      <c r="G6257" s="14" t="s">
        <v>5004</v>
      </c>
      <c r="H6257" s="14" t="s">
        <v>5542</v>
      </c>
      <c r="I6257" s="14" t="s">
        <v>6471</v>
      </c>
      <c r="J6257" s="14" t="s">
        <v>4936</v>
      </c>
      <c r="K6257" s="16">
        <v>21.76</v>
      </c>
    </row>
    <row r="6258" spans="1:11">
      <c r="A6258" s="12" t="s">
        <v>10223</v>
      </c>
      <c r="B6258" s="12" t="s">
        <v>10892</v>
      </c>
      <c r="C6258" s="12" t="s">
        <v>10226</v>
      </c>
      <c r="D6258" s="13" t="s">
        <v>4918</v>
      </c>
      <c r="E6258" s="13" t="s">
        <v>4919</v>
      </c>
      <c r="F6258" s="13" t="s">
        <v>10893</v>
      </c>
      <c r="G6258" s="14" t="s">
        <v>4921</v>
      </c>
      <c r="H6258" s="14" t="s">
        <v>4938</v>
      </c>
      <c r="I6258" s="14" t="s">
        <v>5065</v>
      </c>
      <c r="J6258" s="14" t="s">
        <v>4924</v>
      </c>
      <c r="K6258" s="16">
        <v>15.965</v>
      </c>
    </row>
    <row r="6259" spans="1:11">
      <c r="A6259" s="12" t="s">
        <v>10223</v>
      </c>
      <c r="B6259" s="12" t="s">
        <v>10892</v>
      </c>
      <c r="C6259" s="12" t="s">
        <v>10226</v>
      </c>
      <c r="D6259" s="13" t="s">
        <v>4918</v>
      </c>
      <c r="E6259" s="13" t="s">
        <v>4919</v>
      </c>
      <c r="F6259" s="13" t="s">
        <v>10894</v>
      </c>
      <c r="G6259" s="14" t="s">
        <v>4921</v>
      </c>
      <c r="H6259" s="14" t="s">
        <v>5137</v>
      </c>
      <c r="I6259" s="14" t="s">
        <v>4949</v>
      </c>
      <c r="J6259" s="14" t="s">
        <v>4924</v>
      </c>
      <c r="K6259" s="16">
        <v>15.965</v>
      </c>
    </row>
    <row r="6260" spans="1:11">
      <c r="A6260" s="12" t="s">
        <v>10223</v>
      </c>
      <c r="B6260" s="12" t="s">
        <v>10892</v>
      </c>
      <c r="C6260" s="12" t="s">
        <v>10226</v>
      </c>
      <c r="D6260" s="13" t="s">
        <v>4918</v>
      </c>
      <c r="E6260" s="13" t="s">
        <v>4919</v>
      </c>
      <c r="F6260" s="13" t="s">
        <v>10895</v>
      </c>
      <c r="G6260" s="14" t="s">
        <v>4921</v>
      </c>
      <c r="H6260" s="14" t="s">
        <v>4966</v>
      </c>
      <c r="I6260" s="14" t="s">
        <v>4947</v>
      </c>
      <c r="J6260" s="14" t="s">
        <v>4924</v>
      </c>
      <c r="K6260" s="16">
        <v>15.965</v>
      </c>
    </row>
    <row r="6261" spans="1:11">
      <c r="A6261" s="12" t="s">
        <v>10223</v>
      </c>
      <c r="B6261" s="12" t="s">
        <v>10892</v>
      </c>
      <c r="C6261" s="12" t="s">
        <v>10226</v>
      </c>
      <c r="D6261" s="13" t="s">
        <v>4931</v>
      </c>
      <c r="E6261" s="13" t="s">
        <v>4932</v>
      </c>
      <c r="F6261" s="13" t="s">
        <v>10896</v>
      </c>
      <c r="G6261" s="14" t="s">
        <v>4942</v>
      </c>
      <c r="H6261" s="14" t="s">
        <v>4966</v>
      </c>
      <c r="I6261" s="14" t="s">
        <v>5573</v>
      </c>
      <c r="J6261" s="14" t="s">
        <v>4924</v>
      </c>
      <c r="K6261" s="16">
        <v>15.965</v>
      </c>
    </row>
    <row r="6262" spans="1:11">
      <c r="A6262" s="12" t="s">
        <v>10223</v>
      </c>
      <c r="B6262" s="12" t="s">
        <v>10892</v>
      </c>
      <c r="C6262" s="12" t="s">
        <v>10226</v>
      </c>
      <c r="D6262" s="13" t="s">
        <v>4940</v>
      </c>
      <c r="E6262" s="13" t="s">
        <v>4941</v>
      </c>
      <c r="F6262" s="13" t="s">
        <v>10897</v>
      </c>
      <c r="G6262" s="14" t="s">
        <v>4960</v>
      </c>
      <c r="H6262" s="14"/>
      <c r="I6262" s="14"/>
      <c r="J6262" s="14" t="s">
        <v>4936</v>
      </c>
      <c r="K6262" s="16">
        <v>15.965</v>
      </c>
    </row>
    <row r="6263" spans="1:11">
      <c r="A6263" s="12" t="s">
        <v>10223</v>
      </c>
      <c r="B6263" s="12" t="s">
        <v>10892</v>
      </c>
      <c r="C6263" s="12" t="s">
        <v>10232</v>
      </c>
      <c r="D6263" s="13" t="s">
        <v>4918</v>
      </c>
      <c r="E6263" s="13" t="s">
        <v>4919</v>
      </c>
      <c r="F6263" s="13" t="s">
        <v>10893</v>
      </c>
      <c r="G6263" s="14" t="s">
        <v>4921</v>
      </c>
      <c r="H6263" s="14" t="s">
        <v>4938</v>
      </c>
      <c r="I6263" s="14" t="s">
        <v>5065</v>
      </c>
      <c r="J6263" s="14" t="s">
        <v>4924</v>
      </c>
      <c r="K6263" s="16">
        <v>2.5</v>
      </c>
    </row>
    <row r="6264" spans="1:11">
      <c r="A6264" s="12" t="s">
        <v>10223</v>
      </c>
      <c r="B6264" s="12" t="s">
        <v>10892</v>
      </c>
      <c r="C6264" s="12" t="s">
        <v>10232</v>
      </c>
      <c r="D6264" s="13" t="s">
        <v>4918</v>
      </c>
      <c r="E6264" s="13" t="s">
        <v>4919</v>
      </c>
      <c r="F6264" s="13" t="s">
        <v>10893</v>
      </c>
      <c r="G6264" s="14" t="s">
        <v>4921</v>
      </c>
      <c r="H6264" s="14" t="s">
        <v>4938</v>
      </c>
      <c r="I6264" s="14" t="s">
        <v>5065</v>
      </c>
      <c r="J6264" s="14" t="s">
        <v>4924</v>
      </c>
      <c r="K6264" s="16">
        <v>26.43</v>
      </c>
    </row>
    <row r="6265" spans="1:11">
      <c r="A6265" s="12" t="s">
        <v>10223</v>
      </c>
      <c r="B6265" s="12" t="s">
        <v>10892</v>
      </c>
      <c r="C6265" s="12" t="s">
        <v>10232</v>
      </c>
      <c r="D6265" s="13" t="s">
        <v>4918</v>
      </c>
      <c r="E6265" s="13" t="s">
        <v>4919</v>
      </c>
      <c r="F6265" s="13" t="s">
        <v>10894</v>
      </c>
      <c r="G6265" s="14" t="s">
        <v>4921</v>
      </c>
      <c r="H6265" s="14" t="s">
        <v>5137</v>
      </c>
      <c r="I6265" s="14" t="s">
        <v>4949</v>
      </c>
      <c r="J6265" s="14" t="s">
        <v>4924</v>
      </c>
      <c r="K6265" s="16">
        <v>2.5</v>
      </c>
    </row>
    <row r="6266" spans="1:11">
      <c r="A6266" s="12" t="s">
        <v>10223</v>
      </c>
      <c r="B6266" s="12" t="s">
        <v>10892</v>
      </c>
      <c r="C6266" s="12" t="s">
        <v>10232</v>
      </c>
      <c r="D6266" s="13" t="s">
        <v>4918</v>
      </c>
      <c r="E6266" s="13" t="s">
        <v>4919</v>
      </c>
      <c r="F6266" s="13" t="s">
        <v>10894</v>
      </c>
      <c r="G6266" s="14" t="s">
        <v>4921</v>
      </c>
      <c r="H6266" s="14" t="s">
        <v>5137</v>
      </c>
      <c r="I6266" s="14" t="s">
        <v>4949</v>
      </c>
      <c r="J6266" s="14" t="s">
        <v>4924</v>
      </c>
      <c r="K6266" s="16">
        <v>26.43</v>
      </c>
    </row>
    <row r="6267" spans="1:11">
      <c r="A6267" s="12" t="s">
        <v>10223</v>
      </c>
      <c r="B6267" s="12" t="s">
        <v>10892</v>
      </c>
      <c r="C6267" s="12" t="s">
        <v>10232</v>
      </c>
      <c r="D6267" s="13" t="s">
        <v>4918</v>
      </c>
      <c r="E6267" s="13" t="s">
        <v>4919</v>
      </c>
      <c r="F6267" s="13" t="s">
        <v>10895</v>
      </c>
      <c r="G6267" s="14" t="s">
        <v>4921</v>
      </c>
      <c r="H6267" s="14" t="s">
        <v>4966</v>
      </c>
      <c r="I6267" s="14" t="s">
        <v>4947</v>
      </c>
      <c r="J6267" s="14" t="s">
        <v>4924</v>
      </c>
      <c r="K6267" s="16">
        <v>2.5</v>
      </c>
    </row>
    <row r="6268" spans="1:11">
      <c r="A6268" s="12" t="s">
        <v>10223</v>
      </c>
      <c r="B6268" s="12" t="s">
        <v>10892</v>
      </c>
      <c r="C6268" s="12" t="s">
        <v>10232</v>
      </c>
      <c r="D6268" s="13" t="s">
        <v>4918</v>
      </c>
      <c r="E6268" s="13" t="s">
        <v>4919</v>
      </c>
      <c r="F6268" s="13" t="s">
        <v>10895</v>
      </c>
      <c r="G6268" s="14" t="s">
        <v>4921</v>
      </c>
      <c r="H6268" s="14" t="s">
        <v>4966</v>
      </c>
      <c r="I6268" s="14" t="s">
        <v>4947</v>
      </c>
      <c r="J6268" s="14" t="s">
        <v>4924</v>
      </c>
      <c r="K6268" s="16">
        <v>26.43</v>
      </c>
    </row>
    <row r="6269" spans="1:11">
      <c r="A6269" s="12" t="s">
        <v>10223</v>
      </c>
      <c r="B6269" s="12" t="s">
        <v>10892</v>
      </c>
      <c r="C6269" s="12" t="s">
        <v>10232</v>
      </c>
      <c r="D6269" s="13" t="s">
        <v>4931</v>
      </c>
      <c r="E6269" s="13" t="s">
        <v>4932</v>
      </c>
      <c r="F6269" s="13" t="s">
        <v>10896</v>
      </c>
      <c r="G6269" s="14" t="s">
        <v>4942</v>
      </c>
      <c r="H6269" s="14" t="s">
        <v>4966</v>
      </c>
      <c r="I6269" s="14" t="s">
        <v>5573</v>
      </c>
      <c r="J6269" s="14" t="s">
        <v>4924</v>
      </c>
      <c r="K6269" s="16">
        <v>2.5</v>
      </c>
    </row>
    <row r="6270" spans="1:11">
      <c r="A6270" s="12" t="s">
        <v>10223</v>
      </c>
      <c r="B6270" s="12" t="s">
        <v>10892</v>
      </c>
      <c r="C6270" s="12" t="s">
        <v>10232</v>
      </c>
      <c r="D6270" s="13" t="s">
        <v>4931</v>
      </c>
      <c r="E6270" s="13" t="s">
        <v>4932</v>
      </c>
      <c r="F6270" s="13" t="s">
        <v>10896</v>
      </c>
      <c r="G6270" s="14" t="s">
        <v>4942</v>
      </c>
      <c r="H6270" s="14" t="s">
        <v>4966</v>
      </c>
      <c r="I6270" s="14" t="s">
        <v>5573</v>
      </c>
      <c r="J6270" s="14" t="s">
        <v>4924</v>
      </c>
      <c r="K6270" s="16">
        <v>26.43</v>
      </c>
    </row>
    <row r="6271" spans="1:11">
      <c r="A6271" s="12" t="s">
        <v>10223</v>
      </c>
      <c r="B6271" s="12" t="s">
        <v>10892</v>
      </c>
      <c r="C6271" s="12" t="s">
        <v>10232</v>
      </c>
      <c r="D6271" s="13" t="s">
        <v>4940</v>
      </c>
      <c r="E6271" s="13" t="s">
        <v>4941</v>
      </c>
      <c r="F6271" s="13" t="s">
        <v>10897</v>
      </c>
      <c r="G6271" s="14" t="s">
        <v>4960</v>
      </c>
      <c r="H6271" s="14"/>
      <c r="I6271" s="14"/>
      <c r="J6271" s="14" t="s">
        <v>4936</v>
      </c>
      <c r="K6271" s="16">
        <v>2.5</v>
      </c>
    </row>
    <row r="6272" spans="1:11">
      <c r="A6272" s="12" t="s">
        <v>10223</v>
      </c>
      <c r="B6272" s="12" t="s">
        <v>10892</v>
      </c>
      <c r="C6272" s="12" t="s">
        <v>10232</v>
      </c>
      <c r="D6272" s="13" t="s">
        <v>4940</v>
      </c>
      <c r="E6272" s="13" t="s">
        <v>4941</v>
      </c>
      <c r="F6272" s="13" t="s">
        <v>10897</v>
      </c>
      <c r="G6272" s="14" t="s">
        <v>4960</v>
      </c>
      <c r="H6272" s="14"/>
      <c r="I6272" s="14"/>
      <c r="J6272" s="14" t="s">
        <v>4936</v>
      </c>
      <c r="K6272" s="16">
        <v>26.43</v>
      </c>
    </row>
    <row r="6273" spans="1:11">
      <c r="A6273" s="12" t="s">
        <v>10223</v>
      </c>
      <c r="B6273" s="12" t="s">
        <v>10892</v>
      </c>
      <c r="C6273" s="12" t="s">
        <v>10273</v>
      </c>
      <c r="D6273" s="13"/>
      <c r="E6273" s="13"/>
      <c r="F6273" s="13"/>
      <c r="G6273" s="14"/>
      <c r="H6273" s="14"/>
      <c r="I6273" s="14"/>
      <c r="J6273" s="14"/>
      <c r="K6273" s="16">
        <v>3.496</v>
      </c>
    </row>
    <row r="6274" spans="1:11">
      <c r="A6274" s="12" t="s">
        <v>10223</v>
      </c>
      <c r="B6274" s="12" t="s">
        <v>10892</v>
      </c>
      <c r="C6274" s="12" t="s">
        <v>10327</v>
      </c>
      <c r="D6274" s="13"/>
      <c r="E6274" s="13"/>
      <c r="F6274" s="13"/>
      <c r="G6274" s="14"/>
      <c r="H6274" s="14"/>
      <c r="I6274" s="14"/>
      <c r="J6274" s="14"/>
      <c r="K6274" s="16">
        <v>42.022062</v>
      </c>
    </row>
    <row r="6275" spans="1:11">
      <c r="A6275" s="12" t="s">
        <v>10223</v>
      </c>
      <c r="B6275" s="12" t="s">
        <v>10892</v>
      </c>
      <c r="C6275" s="12" t="s">
        <v>10898</v>
      </c>
      <c r="D6275" s="13"/>
      <c r="E6275" s="13"/>
      <c r="F6275" s="13"/>
      <c r="G6275" s="14"/>
      <c r="H6275" s="14"/>
      <c r="I6275" s="14"/>
      <c r="J6275" s="14"/>
      <c r="K6275" s="16">
        <v>0.01974</v>
      </c>
    </row>
    <row r="6276" spans="1:11">
      <c r="A6276" s="12" t="s">
        <v>10223</v>
      </c>
      <c r="B6276" s="12" t="s">
        <v>10892</v>
      </c>
      <c r="C6276" s="12" t="s">
        <v>10899</v>
      </c>
      <c r="D6276" s="13"/>
      <c r="E6276" s="13"/>
      <c r="F6276" s="13"/>
      <c r="G6276" s="14"/>
      <c r="H6276" s="14"/>
      <c r="I6276" s="14"/>
      <c r="J6276" s="14"/>
      <c r="K6276" s="16">
        <v>51.162</v>
      </c>
    </row>
    <row r="6277" spans="1:11">
      <c r="A6277" s="12" t="s">
        <v>10223</v>
      </c>
      <c r="B6277" s="12" t="s">
        <v>10892</v>
      </c>
      <c r="C6277" s="12" t="s">
        <v>10243</v>
      </c>
      <c r="D6277" s="13"/>
      <c r="E6277" s="13"/>
      <c r="F6277" s="13"/>
      <c r="G6277" s="14"/>
      <c r="H6277" s="14"/>
      <c r="I6277" s="14"/>
      <c r="J6277" s="14"/>
      <c r="K6277" s="16">
        <v>1.0857</v>
      </c>
    </row>
    <row r="6278" spans="1:11">
      <c r="A6278" s="12" t="s">
        <v>10223</v>
      </c>
      <c r="B6278" s="12" t="s">
        <v>10892</v>
      </c>
      <c r="C6278" s="12" t="s">
        <v>10900</v>
      </c>
      <c r="D6278" s="13"/>
      <c r="E6278" s="13"/>
      <c r="F6278" s="13"/>
      <c r="G6278" s="14"/>
      <c r="H6278" s="14"/>
      <c r="I6278" s="14"/>
      <c r="J6278" s="14"/>
      <c r="K6278" s="16">
        <v>392.43753</v>
      </c>
    </row>
    <row r="6279" spans="1:11">
      <c r="A6279" s="12" t="s">
        <v>10223</v>
      </c>
      <c r="B6279" s="12" t="s">
        <v>10892</v>
      </c>
      <c r="C6279" s="12" t="s">
        <v>10375</v>
      </c>
      <c r="D6279" s="13"/>
      <c r="E6279" s="13"/>
      <c r="F6279" s="13"/>
      <c r="G6279" s="14"/>
      <c r="H6279" s="14"/>
      <c r="I6279" s="14"/>
      <c r="J6279" s="14"/>
      <c r="K6279" s="16">
        <v>7</v>
      </c>
    </row>
    <row r="6280" spans="1:11">
      <c r="A6280" s="12" t="s">
        <v>10223</v>
      </c>
      <c r="B6280" s="12" t="s">
        <v>10892</v>
      </c>
      <c r="C6280" s="12" t="s">
        <v>10244</v>
      </c>
      <c r="D6280" s="13"/>
      <c r="E6280" s="13"/>
      <c r="F6280" s="13"/>
      <c r="G6280" s="14"/>
      <c r="H6280" s="14"/>
      <c r="I6280" s="14"/>
      <c r="J6280" s="14"/>
      <c r="K6280" s="16">
        <v>10</v>
      </c>
    </row>
    <row r="6281" spans="1:11">
      <c r="A6281" s="12" t="s">
        <v>10223</v>
      </c>
      <c r="B6281" s="12" t="s">
        <v>10892</v>
      </c>
      <c r="C6281" s="12" t="s">
        <v>10352</v>
      </c>
      <c r="D6281" s="13" t="s">
        <v>4918</v>
      </c>
      <c r="E6281" s="13" t="s">
        <v>4919</v>
      </c>
      <c r="F6281" s="13" t="s">
        <v>10901</v>
      </c>
      <c r="G6281" s="14" t="s">
        <v>4921</v>
      </c>
      <c r="H6281" s="14" t="s">
        <v>4974</v>
      </c>
      <c r="I6281" s="14" t="s">
        <v>5065</v>
      </c>
      <c r="J6281" s="14" t="s">
        <v>4924</v>
      </c>
      <c r="K6281" s="16">
        <v>55</v>
      </c>
    </row>
    <row r="6282" spans="1:11">
      <c r="A6282" s="12" t="s">
        <v>10223</v>
      </c>
      <c r="B6282" s="12" t="s">
        <v>10892</v>
      </c>
      <c r="C6282" s="12" t="s">
        <v>10352</v>
      </c>
      <c r="D6282" s="13" t="s">
        <v>4918</v>
      </c>
      <c r="E6282" s="13" t="s">
        <v>4919</v>
      </c>
      <c r="F6282" s="13" t="s">
        <v>10902</v>
      </c>
      <c r="G6282" s="14" t="s">
        <v>4942</v>
      </c>
      <c r="H6282" s="14" t="s">
        <v>4922</v>
      </c>
      <c r="I6282" s="14" t="s">
        <v>5427</v>
      </c>
      <c r="J6282" s="14" t="s">
        <v>4924</v>
      </c>
      <c r="K6282" s="16">
        <v>55</v>
      </c>
    </row>
    <row r="6283" spans="1:11">
      <c r="A6283" s="12" t="s">
        <v>10223</v>
      </c>
      <c r="B6283" s="12" t="s">
        <v>10892</v>
      </c>
      <c r="C6283" s="12" t="s">
        <v>10352</v>
      </c>
      <c r="D6283" s="13" t="s">
        <v>4931</v>
      </c>
      <c r="E6283" s="13" t="s">
        <v>4932</v>
      </c>
      <c r="F6283" s="13" t="s">
        <v>10903</v>
      </c>
      <c r="G6283" s="14" t="s">
        <v>4960</v>
      </c>
      <c r="H6283" s="14"/>
      <c r="I6283" s="14"/>
      <c r="J6283" s="14" t="s">
        <v>4924</v>
      </c>
      <c r="K6283" s="16">
        <v>55</v>
      </c>
    </row>
    <row r="6284" spans="1:11">
      <c r="A6284" s="12" t="s">
        <v>10223</v>
      </c>
      <c r="B6284" s="12" t="s">
        <v>10892</v>
      </c>
      <c r="C6284" s="12" t="s">
        <v>10352</v>
      </c>
      <c r="D6284" s="13" t="s">
        <v>4934</v>
      </c>
      <c r="E6284" s="13" t="s">
        <v>4934</v>
      </c>
      <c r="F6284" s="13" t="s">
        <v>10904</v>
      </c>
      <c r="G6284" s="14" t="s">
        <v>4942</v>
      </c>
      <c r="H6284" s="14" t="s">
        <v>5223</v>
      </c>
      <c r="I6284" s="14" t="s">
        <v>4947</v>
      </c>
      <c r="J6284" s="14" t="s">
        <v>4936</v>
      </c>
      <c r="K6284" s="16">
        <v>55</v>
      </c>
    </row>
    <row r="6285" spans="1:11">
      <c r="A6285" s="12" t="s">
        <v>10223</v>
      </c>
      <c r="B6285" s="12" t="s">
        <v>10892</v>
      </c>
      <c r="C6285" s="12" t="s">
        <v>10352</v>
      </c>
      <c r="D6285" s="13" t="s">
        <v>4940</v>
      </c>
      <c r="E6285" s="13" t="s">
        <v>4941</v>
      </c>
      <c r="F6285" s="13" t="s">
        <v>9539</v>
      </c>
      <c r="G6285" s="14" t="s">
        <v>4960</v>
      </c>
      <c r="H6285" s="14"/>
      <c r="I6285" s="14"/>
      <c r="J6285" s="14" t="s">
        <v>4924</v>
      </c>
      <c r="K6285" s="16">
        <v>55</v>
      </c>
    </row>
    <row r="6286" spans="1:11">
      <c r="A6286" s="12" t="s">
        <v>10223</v>
      </c>
      <c r="B6286" s="12" t="s">
        <v>10892</v>
      </c>
      <c r="C6286" s="12" t="s">
        <v>10245</v>
      </c>
      <c r="D6286" s="13" t="s">
        <v>4918</v>
      </c>
      <c r="E6286" s="13" t="s">
        <v>4919</v>
      </c>
      <c r="F6286" s="13" t="s">
        <v>10905</v>
      </c>
      <c r="G6286" s="14" t="s">
        <v>4921</v>
      </c>
      <c r="H6286" s="14" t="s">
        <v>7528</v>
      </c>
      <c r="I6286" s="14" t="s">
        <v>4949</v>
      </c>
      <c r="J6286" s="14" t="s">
        <v>4924</v>
      </c>
      <c r="K6286" s="16">
        <v>65.6587</v>
      </c>
    </row>
    <row r="6287" spans="1:11">
      <c r="A6287" s="12" t="s">
        <v>10223</v>
      </c>
      <c r="B6287" s="12" t="s">
        <v>10892</v>
      </c>
      <c r="C6287" s="12" t="s">
        <v>10245</v>
      </c>
      <c r="D6287" s="13" t="s">
        <v>4918</v>
      </c>
      <c r="E6287" s="13" t="s">
        <v>4919</v>
      </c>
      <c r="F6287" s="13" t="s">
        <v>10906</v>
      </c>
      <c r="G6287" s="14" t="s">
        <v>4942</v>
      </c>
      <c r="H6287" s="14" t="s">
        <v>4922</v>
      </c>
      <c r="I6287" s="14" t="s">
        <v>5427</v>
      </c>
      <c r="J6287" s="14" t="s">
        <v>4924</v>
      </c>
      <c r="K6287" s="16">
        <v>65.6587</v>
      </c>
    </row>
    <row r="6288" spans="1:11">
      <c r="A6288" s="12" t="s">
        <v>10223</v>
      </c>
      <c r="B6288" s="12" t="s">
        <v>10892</v>
      </c>
      <c r="C6288" s="12" t="s">
        <v>10245</v>
      </c>
      <c r="D6288" s="13" t="s">
        <v>4931</v>
      </c>
      <c r="E6288" s="13" t="s">
        <v>4932</v>
      </c>
      <c r="F6288" s="13" t="s">
        <v>10842</v>
      </c>
      <c r="G6288" s="14" t="s">
        <v>4960</v>
      </c>
      <c r="H6288" s="14"/>
      <c r="I6288" s="14"/>
      <c r="J6288" s="14" t="s">
        <v>4924</v>
      </c>
      <c r="K6288" s="16">
        <v>65.6587</v>
      </c>
    </row>
    <row r="6289" spans="1:11">
      <c r="A6289" s="12" t="s">
        <v>10223</v>
      </c>
      <c r="B6289" s="12" t="s">
        <v>10892</v>
      </c>
      <c r="C6289" s="12" t="s">
        <v>10245</v>
      </c>
      <c r="D6289" s="13" t="s">
        <v>4934</v>
      </c>
      <c r="E6289" s="13" t="s">
        <v>4934</v>
      </c>
      <c r="F6289" s="13" t="s">
        <v>10904</v>
      </c>
      <c r="G6289" s="14" t="s">
        <v>4942</v>
      </c>
      <c r="H6289" s="14" t="s">
        <v>5223</v>
      </c>
      <c r="I6289" s="14" t="s">
        <v>4947</v>
      </c>
      <c r="J6289" s="14" t="s">
        <v>4936</v>
      </c>
      <c r="K6289" s="16">
        <v>65.6587</v>
      </c>
    </row>
    <row r="6290" spans="1:11">
      <c r="A6290" s="12" t="s">
        <v>10223</v>
      </c>
      <c r="B6290" s="12" t="s">
        <v>10892</v>
      </c>
      <c r="C6290" s="12" t="s">
        <v>10245</v>
      </c>
      <c r="D6290" s="13" t="s">
        <v>4940</v>
      </c>
      <c r="E6290" s="13" t="s">
        <v>4941</v>
      </c>
      <c r="F6290" s="13" t="s">
        <v>10907</v>
      </c>
      <c r="G6290" s="14" t="s">
        <v>4960</v>
      </c>
      <c r="H6290" s="14"/>
      <c r="I6290" s="14"/>
      <c r="J6290" s="14" t="s">
        <v>4924</v>
      </c>
      <c r="K6290" s="16">
        <v>65.6587</v>
      </c>
    </row>
    <row r="6291" spans="1:11">
      <c r="A6291" s="12" t="s">
        <v>10223</v>
      </c>
      <c r="B6291" s="12" t="s">
        <v>10892</v>
      </c>
      <c r="C6291" s="12" t="s">
        <v>10225</v>
      </c>
      <c r="D6291" s="13" t="s">
        <v>4918</v>
      </c>
      <c r="E6291" s="13" t="s">
        <v>4919</v>
      </c>
      <c r="F6291" s="13" t="s">
        <v>10908</v>
      </c>
      <c r="G6291" s="14" t="s">
        <v>4942</v>
      </c>
      <c r="H6291" s="14" t="s">
        <v>4922</v>
      </c>
      <c r="I6291" s="14" t="s">
        <v>5427</v>
      </c>
      <c r="J6291" s="14" t="s">
        <v>4924</v>
      </c>
      <c r="K6291" s="16">
        <v>40.0756</v>
      </c>
    </row>
    <row r="6292" spans="1:11">
      <c r="A6292" s="12" t="s">
        <v>10223</v>
      </c>
      <c r="B6292" s="12" t="s">
        <v>10892</v>
      </c>
      <c r="C6292" s="12" t="s">
        <v>10225</v>
      </c>
      <c r="D6292" s="13" t="s">
        <v>4918</v>
      </c>
      <c r="E6292" s="13" t="s">
        <v>4919</v>
      </c>
      <c r="F6292" s="13" t="s">
        <v>10909</v>
      </c>
      <c r="G6292" s="14" t="s">
        <v>4921</v>
      </c>
      <c r="H6292" s="14" t="s">
        <v>4974</v>
      </c>
      <c r="I6292" s="14" t="s">
        <v>5065</v>
      </c>
      <c r="J6292" s="14" t="s">
        <v>4924</v>
      </c>
      <c r="K6292" s="16">
        <v>40.0756</v>
      </c>
    </row>
    <row r="6293" spans="1:11">
      <c r="A6293" s="12" t="s">
        <v>10223</v>
      </c>
      <c r="B6293" s="12" t="s">
        <v>10892</v>
      </c>
      <c r="C6293" s="12" t="s">
        <v>10225</v>
      </c>
      <c r="D6293" s="13" t="s">
        <v>4931</v>
      </c>
      <c r="E6293" s="13" t="s">
        <v>4932</v>
      </c>
      <c r="F6293" s="13" t="s">
        <v>10910</v>
      </c>
      <c r="G6293" s="14" t="s">
        <v>4960</v>
      </c>
      <c r="H6293" s="14"/>
      <c r="I6293" s="14"/>
      <c r="J6293" s="14" t="s">
        <v>4924</v>
      </c>
      <c r="K6293" s="16">
        <v>40.0756</v>
      </c>
    </row>
    <row r="6294" spans="1:11">
      <c r="A6294" s="12" t="s">
        <v>10223</v>
      </c>
      <c r="B6294" s="12" t="s">
        <v>10892</v>
      </c>
      <c r="C6294" s="12" t="s">
        <v>10225</v>
      </c>
      <c r="D6294" s="13" t="s">
        <v>4934</v>
      </c>
      <c r="E6294" s="13" t="s">
        <v>4934</v>
      </c>
      <c r="F6294" s="13" t="s">
        <v>10904</v>
      </c>
      <c r="G6294" s="14" t="s">
        <v>4942</v>
      </c>
      <c r="H6294" s="14" t="s">
        <v>5223</v>
      </c>
      <c r="I6294" s="14" t="s">
        <v>4947</v>
      </c>
      <c r="J6294" s="14" t="s">
        <v>4936</v>
      </c>
      <c r="K6294" s="16">
        <v>40.0756</v>
      </c>
    </row>
    <row r="6295" spans="1:11">
      <c r="A6295" s="12" t="s">
        <v>10223</v>
      </c>
      <c r="B6295" s="12" t="s">
        <v>10892</v>
      </c>
      <c r="C6295" s="12" t="s">
        <v>10225</v>
      </c>
      <c r="D6295" s="13" t="s">
        <v>4940</v>
      </c>
      <c r="E6295" s="13" t="s">
        <v>4941</v>
      </c>
      <c r="F6295" s="13" t="s">
        <v>9539</v>
      </c>
      <c r="G6295" s="14" t="s">
        <v>4960</v>
      </c>
      <c r="H6295" s="14"/>
      <c r="I6295" s="14"/>
      <c r="J6295" s="14" t="s">
        <v>4924</v>
      </c>
      <c r="K6295" s="16">
        <v>40.0756</v>
      </c>
    </row>
    <row r="6296" spans="1:11">
      <c r="A6296" s="12" t="s">
        <v>10223</v>
      </c>
      <c r="B6296" s="12" t="s">
        <v>10892</v>
      </c>
      <c r="C6296" s="12" t="s">
        <v>10256</v>
      </c>
      <c r="D6296" s="13" t="s">
        <v>4918</v>
      </c>
      <c r="E6296" s="13" t="s">
        <v>4919</v>
      </c>
      <c r="F6296" s="13" t="s">
        <v>10911</v>
      </c>
      <c r="G6296" s="14" t="s">
        <v>4942</v>
      </c>
      <c r="H6296" s="14" t="s">
        <v>4922</v>
      </c>
      <c r="I6296" s="14" t="s">
        <v>5427</v>
      </c>
      <c r="J6296" s="14" t="s">
        <v>4924</v>
      </c>
      <c r="K6296" s="16">
        <v>10.5312</v>
      </c>
    </row>
    <row r="6297" spans="1:11">
      <c r="A6297" s="12" t="s">
        <v>10223</v>
      </c>
      <c r="B6297" s="12" t="s">
        <v>10892</v>
      </c>
      <c r="C6297" s="12" t="s">
        <v>10256</v>
      </c>
      <c r="D6297" s="13" t="s">
        <v>4918</v>
      </c>
      <c r="E6297" s="13" t="s">
        <v>4919</v>
      </c>
      <c r="F6297" s="13" t="s">
        <v>10912</v>
      </c>
      <c r="G6297" s="14" t="s">
        <v>4921</v>
      </c>
      <c r="H6297" s="14" t="s">
        <v>5007</v>
      </c>
      <c r="I6297" s="14" t="s">
        <v>4949</v>
      </c>
      <c r="J6297" s="14" t="s">
        <v>4924</v>
      </c>
      <c r="K6297" s="16">
        <v>10.5312</v>
      </c>
    </row>
    <row r="6298" spans="1:11">
      <c r="A6298" s="12" t="s">
        <v>10223</v>
      </c>
      <c r="B6298" s="12" t="s">
        <v>10892</v>
      </c>
      <c r="C6298" s="12" t="s">
        <v>10256</v>
      </c>
      <c r="D6298" s="13" t="s">
        <v>4931</v>
      </c>
      <c r="E6298" s="13" t="s">
        <v>4932</v>
      </c>
      <c r="F6298" s="13" t="s">
        <v>10913</v>
      </c>
      <c r="G6298" s="14" t="s">
        <v>4960</v>
      </c>
      <c r="H6298" s="14"/>
      <c r="I6298" s="14"/>
      <c r="J6298" s="14" t="s">
        <v>4924</v>
      </c>
      <c r="K6298" s="16">
        <v>10.5312</v>
      </c>
    </row>
    <row r="6299" spans="1:11">
      <c r="A6299" s="12" t="s">
        <v>10223</v>
      </c>
      <c r="B6299" s="12" t="s">
        <v>10892</v>
      </c>
      <c r="C6299" s="12" t="s">
        <v>10256</v>
      </c>
      <c r="D6299" s="13" t="s">
        <v>4934</v>
      </c>
      <c r="E6299" s="13" t="s">
        <v>4934</v>
      </c>
      <c r="F6299" s="13" t="s">
        <v>10904</v>
      </c>
      <c r="G6299" s="14" t="s">
        <v>4942</v>
      </c>
      <c r="H6299" s="14" t="s">
        <v>5223</v>
      </c>
      <c r="I6299" s="14" t="s">
        <v>4947</v>
      </c>
      <c r="J6299" s="14" t="s">
        <v>4936</v>
      </c>
      <c r="K6299" s="16">
        <v>10.5312</v>
      </c>
    </row>
    <row r="6300" spans="1:11">
      <c r="A6300" s="12" t="s">
        <v>10223</v>
      </c>
      <c r="B6300" s="12" t="s">
        <v>10892</v>
      </c>
      <c r="C6300" s="12" t="s">
        <v>10256</v>
      </c>
      <c r="D6300" s="13" t="s">
        <v>4940</v>
      </c>
      <c r="E6300" s="13" t="s">
        <v>4941</v>
      </c>
      <c r="F6300" s="13" t="s">
        <v>9539</v>
      </c>
      <c r="G6300" s="14" t="s">
        <v>4960</v>
      </c>
      <c r="H6300" s="14"/>
      <c r="I6300" s="14"/>
      <c r="J6300" s="14" t="s">
        <v>4924</v>
      </c>
      <c r="K6300" s="16">
        <v>10.5312</v>
      </c>
    </row>
    <row r="6301" spans="1:11">
      <c r="A6301" s="12" t="s">
        <v>10223</v>
      </c>
      <c r="B6301" s="12" t="s">
        <v>10892</v>
      </c>
      <c r="C6301" s="12" t="s">
        <v>10262</v>
      </c>
      <c r="D6301" s="13" t="s">
        <v>4918</v>
      </c>
      <c r="E6301" s="13" t="s">
        <v>4919</v>
      </c>
      <c r="F6301" s="13" t="s">
        <v>10914</v>
      </c>
      <c r="G6301" s="14" t="s">
        <v>4942</v>
      </c>
      <c r="H6301" s="14" t="s">
        <v>4922</v>
      </c>
      <c r="I6301" s="14" t="s">
        <v>5427</v>
      </c>
      <c r="J6301" s="14" t="s">
        <v>4924</v>
      </c>
      <c r="K6301" s="16">
        <v>26.962</v>
      </c>
    </row>
    <row r="6302" spans="1:11">
      <c r="A6302" s="12" t="s">
        <v>10223</v>
      </c>
      <c r="B6302" s="12" t="s">
        <v>10892</v>
      </c>
      <c r="C6302" s="12" t="s">
        <v>10262</v>
      </c>
      <c r="D6302" s="13" t="s">
        <v>4918</v>
      </c>
      <c r="E6302" s="13" t="s">
        <v>4919</v>
      </c>
      <c r="F6302" s="13" t="s">
        <v>10915</v>
      </c>
      <c r="G6302" s="14" t="s">
        <v>4942</v>
      </c>
      <c r="H6302" s="14" t="s">
        <v>7389</v>
      </c>
      <c r="I6302" s="14" t="s">
        <v>6037</v>
      </c>
      <c r="J6302" s="14" t="s">
        <v>4924</v>
      </c>
      <c r="K6302" s="16">
        <v>26.962</v>
      </c>
    </row>
    <row r="6303" spans="1:11">
      <c r="A6303" s="12" t="s">
        <v>10223</v>
      </c>
      <c r="B6303" s="12" t="s">
        <v>10892</v>
      </c>
      <c r="C6303" s="12" t="s">
        <v>10262</v>
      </c>
      <c r="D6303" s="13" t="s">
        <v>4918</v>
      </c>
      <c r="E6303" s="13" t="s">
        <v>4919</v>
      </c>
      <c r="F6303" s="13" t="s">
        <v>10916</v>
      </c>
      <c r="G6303" s="14" t="s">
        <v>4921</v>
      </c>
      <c r="H6303" s="14" t="s">
        <v>4946</v>
      </c>
      <c r="I6303" s="14" t="s">
        <v>5065</v>
      </c>
      <c r="J6303" s="14" t="s">
        <v>4924</v>
      </c>
      <c r="K6303" s="16">
        <v>26.962</v>
      </c>
    </row>
    <row r="6304" spans="1:11">
      <c r="A6304" s="12" t="s">
        <v>10223</v>
      </c>
      <c r="B6304" s="12" t="s">
        <v>10892</v>
      </c>
      <c r="C6304" s="12" t="s">
        <v>10262</v>
      </c>
      <c r="D6304" s="13" t="s">
        <v>4931</v>
      </c>
      <c r="E6304" s="13" t="s">
        <v>4932</v>
      </c>
      <c r="F6304" s="13" t="s">
        <v>10917</v>
      </c>
      <c r="G6304" s="14" t="s">
        <v>4960</v>
      </c>
      <c r="H6304" s="14"/>
      <c r="I6304" s="14"/>
      <c r="J6304" s="14" t="s">
        <v>4924</v>
      </c>
      <c r="K6304" s="16">
        <v>26.962</v>
      </c>
    </row>
    <row r="6305" spans="1:11">
      <c r="A6305" s="12" t="s">
        <v>10223</v>
      </c>
      <c r="B6305" s="12" t="s">
        <v>10892</v>
      </c>
      <c r="C6305" s="12" t="s">
        <v>10262</v>
      </c>
      <c r="D6305" s="13" t="s">
        <v>4940</v>
      </c>
      <c r="E6305" s="13" t="s">
        <v>4941</v>
      </c>
      <c r="F6305" s="13" t="s">
        <v>9539</v>
      </c>
      <c r="G6305" s="14" t="s">
        <v>4960</v>
      </c>
      <c r="H6305" s="14"/>
      <c r="I6305" s="14"/>
      <c r="J6305" s="14" t="s">
        <v>4936</v>
      </c>
      <c r="K6305" s="16">
        <v>26.962</v>
      </c>
    </row>
    <row r="6306" spans="1:11">
      <c r="A6306" s="12" t="s">
        <v>10223</v>
      </c>
      <c r="B6306" s="12" t="s">
        <v>10892</v>
      </c>
      <c r="C6306" s="12" t="s">
        <v>10267</v>
      </c>
      <c r="D6306" s="13" t="s">
        <v>4918</v>
      </c>
      <c r="E6306" s="13" t="s">
        <v>4919</v>
      </c>
      <c r="F6306" s="13" t="s">
        <v>10918</v>
      </c>
      <c r="G6306" s="14" t="s">
        <v>4942</v>
      </c>
      <c r="H6306" s="14" t="s">
        <v>7528</v>
      </c>
      <c r="I6306" s="14" t="s">
        <v>4949</v>
      </c>
      <c r="J6306" s="14" t="s">
        <v>4924</v>
      </c>
      <c r="K6306" s="16">
        <v>24.63</v>
      </c>
    </row>
    <row r="6307" spans="1:11">
      <c r="A6307" s="12" t="s">
        <v>10223</v>
      </c>
      <c r="B6307" s="12" t="s">
        <v>10892</v>
      </c>
      <c r="C6307" s="12" t="s">
        <v>10267</v>
      </c>
      <c r="D6307" s="13" t="s">
        <v>4918</v>
      </c>
      <c r="E6307" s="13" t="s">
        <v>4919</v>
      </c>
      <c r="F6307" s="13" t="s">
        <v>10919</v>
      </c>
      <c r="G6307" s="14" t="s">
        <v>4942</v>
      </c>
      <c r="H6307" s="14" t="s">
        <v>4922</v>
      </c>
      <c r="I6307" s="14" t="s">
        <v>5427</v>
      </c>
      <c r="J6307" s="14" t="s">
        <v>4924</v>
      </c>
      <c r="K6307" s="16">
        <v>24.63</v>
      </c>
    </row>
    <row r="6308" spans="1:11">
      <c r="A6308" s="12" t="s">
        <v>10223</v>
      </c>
      <c r="B6308" s="12" t="s">
        <v>10892</v>
      </c>
      <c r="C6308" s="12" t="s">
        <v>10267</v>
      </c>
      <c r="D6308" s="13" t="s">
        <v>4931</v>
      </c>
      <c r="E6308" s="13" t="s">
        <v>4932</v>
      </c>
      <c r="F6308" s="13" t="s">
        <v>10920</v>
      </c>
      <c r="G6308" s="14" t="s">
        <v>4960</v>
      </c>
      <c r="H6308" s="14"/>
      <c r="I6308" s="14"/>
      <c r="J6308" s="14" t="s">
        <v>4924</v>
      </c>
      <c r="K6308" s="16">
        <v>24.63</v>
      </c>
    </row>
    <row r="6309" spans="1:11">
      <c r="A6309" s="12" t="s">
        <v>10223</v>
      </c>
      <c r="B6309" s="12" t="s">
        <v>10892</v>
      </c>
      <c r="C6309" s="12" t="s">
        <v>10267</v>
      </c>
      <c r="D6309" s="13" t="s">
        <v>4934</v>
      </c>
      <c r="E6309" s="13" t="s">
        <v>4934</v>
      </c>
      <c r="F6309" s="13" t="s">
        <v>10904</v>
      </c>
      <c r="G6309" s="14" t="s">
        <v>4942</v>
      </c>
      <c r="H6309" s="14" t="s">
        <v>5223</v>
      </c>
      <c r="I6309" s="14" t="s">
        <v>4947</v>
      </c>
      <c r="J6309" s="14" t="s">
        <v>4936</v>
      </c>
      <c r="K6309" s="16">
        <v>24.63</v>
      </c>
    </row>
    <row r="6310" spans="1:11">
      <c r="A6310" s="12" t="s">
        <v>10223</v>
      </c>
      <c r="B6310" s="12" t="s">
        <v>10892</v>
      </c>
      <c r="C6310" s="12" t="s">
        <v>10267</v>
      </c>
      <c r="D6310" s="13" t="s">
        <v>4940</v>
      </c>
      <c r="E6310" s="13" t="s">
        <v>4941</v>
      </c>
      <c r="F6310" s="13" t="s">
        <v>9539</v>
      </c>
      <c r="G6310" s="14" t="s">
        <v>4960</v>
      </c>
      <c r="H6310" s="14"/>
      <c r="I6310" s="14"/>
      <c r="J6310" s="14" t="s">
        <v>4924</v>
      </c>
      <c r="K6310" s="16">
        <v>24.63</v>
      </c>
    </row>
    <row r="6311" spans="1:11">
      <c r="A6311" s="12" t="s">
        <v>10223</v>
      </c>
      <c r="B6311" s="12" t="s">
        <v>10892</v>
      </c>
      <c r="C6311" s="12" t="s">
        <v>10273</v>
      </c>
      <c r="D6311" s="13" t="s">
        <v>4918</v>
      </c>
      <c r="E6311" s="13" t="s">
        <v>4919</v>
      </c>
      <c r="F6311" s="13" t="s">
        <v>10921</v>
      </c>
      <c r="G6311" s="14" t="s">
        <v>4942</v>
      </c>
      <c r="H6311" s="14" t="s">
        <v>4922</v>
      </c>
      <c r="I6311" s="14" t="s">
        <v>5427</v>
      </c>
      <c r="J6311" s="14" t="s">
        <v>4924</v>
      </c>
      <c r="K6311" s="16">
        <v>28.546</v>
      </c>
    </row>
    <row r="6312" spans="1:11">
      <c r="A6312" s="12" t="s">
        <v>10223</v>
      </c>
      <c r="B6312" s="12" t="s">
        <v>10892</v>
      </c>
      <c r="C6312" s="12" t="s">
        <v>10273</v>
      </c>
      <c r="D6312" s="13" t="s">
        <v>4918</v>
      </c>
      <c r="E6312" s="13" t="s">
        <v>4919</v>
      </c>
      <c r="F6312" s="13" t="s">
        <v>10922</v>
      </c>
      <c r="G6312" s="14" t="s">
        <v>4921</v>
      </c>
      <c r="H6312" s="14" t="s">
        <v>4936</v>
      </c>
      <c r="I6312" s="14" t="s">
        <v>5065</v>
      </c>
      <c r="J6312" s="14" t="s">
        <v>4924</v>
      </c>
      <c r="K6312" s="16">
        <v>28.546</v>
      </c>
    </row>
    <row r="6313" spans="1:11">
      <c r="A6313" s="12" t="s">
        <v>10223</v>
      </c>
      <c r="B6313" s="12" t="s">
        <v>10892</v>
      </c>
      <c r="C6313" s="12" t="s">
        <v>10273</v>
      </c>
      <c r="D6313" s="13" t="s">
        <v>4931</v>
      </c>
      <c r="E6313" s="13" t="s">
        <v>4932</v>
      </c>
      <c r="F6313" s="13" t="s">
        <v>10923</v>
      </c>
      <c r="G6313" s="14" t="s">
        <v>4960</v>
      </c>
      <c r="H6313" s="14"/>
      <c r="I6313" s="14"/>
      <c r="J6313" s="14" t="s">
        <v>4924</v>
      </c>
      <c r="K6313" s="16">
        <v>28.546</v>
      </c>
    </row>
    <row r="6314" spans="1:11">
      <c r="A6314" s="12" t="s">
        <v>10223</v>
      </c>
      <c r="B6314" s="12" t="s">
        <v>10892</v>
      </c>
      <c r="C6314" s="12" t="s">
        <v>10273</v>
      </c>
      <c r="D6314" s="13" t="s">
        <v>4934</v>
      </c>
      <c r="E6314" s="13" t="s">
        <v>4934</v>
      </c>
      <c r="F6314" s="13" t="s">
        <v>10904</v>
      </c>
      <c r="G6314" s="14" t="s">
        <v>4942</v>
      </c>
      <c r="H6314" s="14" t="s">
        <v>5223</v>
      </c>
      <c r="I6314" s="14" t="s">
        <v>4947</v>
      </c>
      <c r="J6314" s="14" t="s">
        <v>4936</v>
      </c>
      <c r="K6314" s="16">
        <v>28.546</v>
      </c>
    </row>
    <row r="6315" spans="1:11">
      <c r="A6315" s="12" t="s">
        <v>10223</v>
      </c>
      <c r="B6315" s="12" t="s">
        <v>10892</v>
      </c>
      <c r="C6315" s="12" t="s">
        <v>10273</v>
      </c>
      <c r="D6315" s="13" t="s">
        <v>4940</v>
      </c>
      <c r="E6315" s="13" t="s">
        <v>4941</v>
      </c>
      <c r="F6315" s="13" t="s">
        <v>9539</v>
      </c>
      <c r="G6315" s="14" t="s">
        <v>4960</v>
      </c>
      <c r="H6315" s="14"/>
      <c r="I6315" s="14"/>
      <c r="J6315" s="14" t="s">
        <v>4924</v>
      </c>
      <c r="K6315" s="16">
        <v>28.546</v>
      </c>
    </row>
    <row r="6316" spans="1:11">
      <c r="A6316" s="12" t="s">
        <v>10223</v>
      </c>
      <c r="B6316" s="12" t="s">
        <v>10892</v>
      </c>
      <c r="C6316" s="12" t="s">
        <v>10279</v>
      </c>
      <c r="D6316" s="13" t="s">
        <v>4918</v>
      </c>
      <c r="E6316" s="13" t="s">
        <v>4919</v>
      </c>
      <c r="F6316" s="13" t="s">
        <v>10924</v>
      </c>
      <c r="G6316" s="14" t="s">
        <v>4942</v>
      </c>
      <c r="H6316" s="14" t="s">
        <v>5488</v>
      </c>
      <c r="I6316" s="14" t="s">
        <v>4949</v>
      </c>
      <c r="J6316" s="14" t="s">
        <v>4924</v>
      </c>
      <c r="K6316" s="16">
        <v>1.1</v>
      </c>
    </row>
    <row r="6317" spans="1:11">
      <c r="A6317" s="12" t="s">
        <v>10223</v>
      </c>
      <c r="B6317" s="12" t="s">
        <v>10892</v>
      </c>
      <c r="C6317" s="12" t="s">
        <v>10279</v>
      </c>
      <c r="D6317" s="13" t="s">
        <v>4918</v>
      </c>
      <c r="E6317" s="13" t="s">
        <v>4919</v>
      </c>
      <c r="F6317" s="13" t="s">
        <v>10925</v>
      </c>
      <c r="G6317" s="14" t="s">
        <v>4942</v>
      </c>
      <c r="H6317" s="14" t="s">
        <v>4922</v>
      </c>
      <c r="I6317" s="14" t="s">
        <v>5427</v>
      </c>
      <c r="J6317" s="14" t="s">
        <v>4924</v>
      </c>
      <c r="K6317" s="16">
        <v>1.1</v>
      </c>
    </row>
    <row r="6318" spans="1:11">
      <c r="A6318" s="12" t="s">
        <v>10223</v>
      </c>
      <c r="B6318" s="12" t="s">
        <v>10892</v>
      </c>
      <c r="C6318" s="12" t="s">
        <v>10279</v>
      </c>
      <c r="D6318" s="13" t="s">
        <v>4931</v>
      </c>
      <c r="E6318" s="13" t="s">
        <v>4932</v>
      </c>
      <c r="F6318" s="13" t="s">
        <v>10926</v>
      </c>
      <c r="G6318" s="14" t="s">
        <v>4960</v>
      </c>
      <c r="H6318" s="14"/>
      <c r="I6318" s="14"/>
      <c r="J6318" s="14" t="s">
        <v>4924</v>
      </c>
      <c r="K6318" s="16">
        <v>1.1</v>
      </c>
    </row>
    <row r="6319" spans="1:11">
      <c r="A6319" s="12" t="s">
        <v>10223</v>
      </c>
      <c r="B6319" s="12" t="s">
        <v>10892</v>
      </c>
      <c r="C6319" s="12" t="s">
        <v>10279</v>
      </c>
      <c r="D6319" s="13" t="s">
        <v>4934</v>
      </c>
      <c r="E6319" s="13" t="s">
        <v>4934</v>
      </c>
      <c r="F6319" s="13" t="s">
        <v>10904</v>
      </c>
      <c r="G6319" s="14" t="s">
        <v>4942</v>
      </c>
      <c r="H6319" s="14" t="s">
        <v>5223</v>
      </c>
      <c r="I6319" s="14" t="s">
        <v>4947</v>
      </c>
      <c r="J6319" s="14" t="s">
        <v>4936</v>
      </c>
      <c r="K6319" s="16">
        <v>1.1</v>
      </c>
    </row>
    <row r="6320" spans="1:11">
      <c r="A6320" s="12" t="s">
        <v>10223</v>
      </c>
      <c r="B6320" s="12" t="s">
        <v>10892</v>
      </c>
      <c r="C6320" s="12" t="s">
        <v>10279</v>
      </c>
      <c r="D6320" s="13" t="s">
        <v>4940</v>
      </c>
      <c r="E6320" s="13" t="s">
        <v>4941</v>
      </c>
      <c r="F6320" s="13" t="s">
        <v>9539</v>
      </c>
      <c r="G6320" s="14" t="s">
        <v>4960</v>
      </c>
      <c r="H6320" s="14"/>
      <c r="I6320" s="14"/>
      <c r="J6320" s="14" t="s">
        <v>4924</v>
      </c>
      <c r="K6320" s="16">
        <v>1.1</v>
      </c>
    </row>
    <row r="6321" spans="1:11">
      <c r="A6321" s="12" t="s">
        <v>10223</v>
      </c>
      <c r="B6321" s="12" t="s">
        <v>10892</v>
      </c>
      <c r="C6321" s="12" t="s">
        <v>10284</v>
      </c>
      <c r="D6321" s="13" t="s">
        <v>4918</v>
      </c>
      <c r="E6321" s="13" t="s">
        <v>4919</v>
      </c>
      <c r="F6321" s="13" t="s">
        <v>10927</v>
      </c>
      <c r="G6321" s="14" t="s">
        <v>4942</v>
      </c>
      <c r="H6321" s="14" t="s">
        <v>5488</v>
      </c>
      <c r="I6321" s="14" t="s">
        <v>4949</v>
      </c>
      <c r="J6321" s="14" t="s">
        <v>4924</v>
      </c>
      <c r="K6321" s="16">
        <v>49.488</v>
      </c>
    </row>
    <row r="6322" spans="1:11">
      <c r="A6322" s="12" t="s">
        <v>10223</v>
      </c>
      <c r="B6322" s="12" t="s">
        <v>10892</v>
      </c>
      <c r="C6322" s="12" t="s">
        <v>10284</v>
      </c>
      <c r="D6322" s="13" t="s">
        <v>4918</v>
      </c>
      <c r="E6322" s="13" t="s">
        <v>4919</v>
      </c>
      <c r="F6322" s="13" t="s">
        <v>10928</v>
      </c>
      <c r="G6322" s="14" t="s">
        <v>4942</v>
      </c>
      <c r="H6322" s="14" t="s">
        <v>4922</v>
      </c>
      <c r="I6322" s="14" t="s">
        <v>5427</v>
      </c>
      <c r="J6322" s="14" t="s">
        <v>4924</v>
      </c>
      <c r="K6322" s="16">
        <v>49.488</v>
      </c>
    </row>
    <row r="6323" spans="1:11">
      <c r="A6323" s="12" t="s">
        <v>10223</v>
      </c>
      <c r="B6323" s="12" t="s">
        <v>10892</v>
      </c>
      <c r="C6323" s="12" t="s">
        <v>10284</v>
      </c>
      <c r="D6323" s="13" t="s">
        <v>4931</v>
      </c>
      <c r="E6323" s="13" t="s">
        <v>4932</v>
      </c>
      <c r="F6323" s="13" t="s">
        <v>10929</v>
      </c>
      <c r="G6323" s="14" t="s">
        <v>4960</v>
      </c>
      <c r="H6323" s="14"/>
      <c r="I6323" s="14"/>
      <c r="J6323" s="14" t="s">
        <v>4924</v>
      </c>
      <c r="K6323" s="16">
        <v>49.488</v>
      </c>
    </row>
    <row r="6324" spans="1:11">
      <c r="A6324" s="12" t="s">
        <v>10223</v>
      </c>
      <c r="B6324" s="12" t="s">
        <v>10892</v>
      </c>
      <c r="C6324" s="12" t="s">
        <v>10284</v>
      </c>
      <c r="D6324" s="13" t="s">
        <v>4934</v>
      </c>
      <c r="E6324" s="13" t="s">
        <v>4934</v>
      </c>
      <c r="F6324" s="13" t="s">
        <v>10904</v>
      </c>
      <c r="G6324" s="14" t="s">
        <v>4942</v>
      </c>
      <c r="H6324" s="14" t="s">
        <v>5223</v>
      </c>
      <c r="I6324" s="14" t="s">
        <v>4947</v>
      </c>
      <c r="J6324" s="14" t="s">
        <v>4936</v>
      </c>
      <c r="K6324" s="16">
        <v>49.488</v>
      </c>
    </row>
    <row r="6325" spans="1:11">
      <c r="A6325" s="12" t="s">
        <v>10223</v>
      </c>
      <c r="B6325" s="12" t="s">
        <v>10892</v>
      </c>
      <c r="C6325" s="12" t="s">
        <v>10284</v>
      </c>
      <c r="D6325" s="13" t="s">
        <v>4940</v>
      </c>
      <c r="E6325" s="13" t="s">
        <v>4941</v>
      </c>
      <c r="F6325" s="13" t="s">
        <v>9539</v>
      </c>
      <c r="G6325" s="14" t="s">
        <v>4960</v>
      </c>
      <c r="H6325" s="14"/>
      <c r="I6325" s="14"/>
      <c r="J6325" s="14" t="s">
        <v>4924</v>
      </c>
      <c r="K6325" s="16">
        <v>49.488</v>
      </c>
    </row>
    <row r="6326" spans="1:11">
      <c r="A6326" s="12" t="s">
        <v>10223</v>
      </c>
      <c r="B6326" s="12" t="s">
        <v>10892</v>
      </c>
      <c r="C6326" s="12" t="s">
        <v>10290</v>
      </c>
      <c r="D6326" s="13" t="s">
        <v>4918</v>
      </c>
      <c r="E6326" s="13" t="s">
        <v>4919</v>
      </c>
      <c r="F6326" s="13" t="s">
        <v>10927</v>
      </c>
      <c r="G6326" s="14" t="s">
        <v>4942</v>
      </c>
      <c r="H6326" s="14" t="s">
        <v>5488</v>
      </c>
      <c r="I6326" s="14" t="s">
        <v>4949</v>
      </c>
      <c r="J6326" s="14" t="s">
        <v>4924</v>
      </c>
      <c r="K6326" s="16">
        <v>2.88</v>
      </c>
    </row>
    <row r="6327" spans="1:11">
      <c r="A6327" s="12" t="s">
        <v>10223</v>
      </c>
      <c r="B6327" s="12" t="s">
        <v>10892</v>
      </c>
      <c r="C6327" s="12" t="s">
        <v>10290</v>
      </c>
      <c r="D6327" s="13" t="s">
        <v>4918</v>
      </c>
      <c r="E6327" s="13" t="s">
        <v>4919</v>
      </c>
      <c r="F6327" s="13" t="s">
        <v>10930</v>
      </c>
      <c r="G6327" s="14" t="s">
        <v>4942</v>
      </c>
      <c r="H6327" s="14" t="s">
        <v>4922</v>
      </c>
      <c r="I6327" s="14" t="s">
        <v>5427</v>
      </c>
      <c r="J6327" s="14" t="s">
        <v>4924</v>
      </c>
      <c r="K6327" s="16">
        <v>2.88</v>
      </c>
    </row>
    <row r="6328" spans="1:11">
      <c r="A6328" s="12" t="s">
        <v>10223</v>
      </c>
      <c r="B6328" s="12" t="s">
        <v>10892</v>
      </c>
      <c r="C6328" s="12" t="s">
        <v>10290</v>
      </c>
      <c r="D6328" s="13" t="s">
        <v>4931</v>
      </c>
      <c r="E6328" s="13" t="s">
        <v>4932</v>
      </c>
      <c r="F6328" s="13" t="s">
        <v>10931</v>
      </c>
      <c r="G6328" s="14" t="s">
        <v>4960</v>
      </c>
      <c r="H6328" s="14"/>
      <c r="I6328" s="14"/>
      <c r="J6328" s="14" t="s">
        <v>4924</v>
      </c>
      <c r="K6328" s="16">
        <v>2.88</v>
      </c>
    </row>
    <row r="6329" spans="1:11">
      <c r="A6329" s="12" t="s">
        <v>10223</v>
      </c>
      <c r="B6329" s="12" t="s">
        <v>10892</v>
      </c>
      <c r="C6329" s="12" t="s">
        <v>10290</v>
      </c>
      <c r="D6329" s="13" t="s">
        <v>4934</v>
      </c>
      <c r="E6329" s="13" t="s">
        <v>4934</v>
      </c>
      <c r="F6329" s="13" t="s">
        <v>10904</v>
      </c>
      <c r="G6329" s="14" t="s">
        <v>4942</v>
      </c>
      <c r="H6329" s="14" t="s">
        <v>5223</v>
      </c>
      <c r="I6329" s="14" t="s">
        <v>4947</v>
      </c>
      <c r="J6329" s="14" t="s">
        <v>4936</v>
      </c>
      <c r="K6329" s="16">
        <v>2.88</v>
      </c>
    </row>
    <row r="6330" spans="1:11">
      <c r="A6330" s="12" t="s">
        <v>10223</v>
      </c>
      <c r="B6330" s="12" t="s">
        <v>10892</v>
      </c>
      <c r="C6330" s="12" t="s">
        <v>10290</v>
      </c>
      <c r="D6330" s="13" t="s">
        <v>4940</v>
      </c>
      <c r="E6330" s="13" t="s">
        <v>4941</v>
      </c>
      <c r="F6330" s="13" t="s">
        <v>9539</v>
      </c>
      <c r="G6330" s="14" t="s">
        <v>4960</v>
      </c>
      <c r="H6330" s="14"/>
      <c r="I6330" s="14"/>
      <c r="J6330" s="14" t="s">
        <v>4924</v>
      </c>
      <c r="K6330" s="16">
        <v>2.88</v>
      </c>
    </row>
    <row r="6331" spans="1:11">
      <c r="A6331" s="12" t="s">
        <v>10223</v>
      </c>
      <c r="B6331" s="12" t="s">
        <v>10892</v>
      </c>
      <c r="C6331" s="12" t="s">
        <v>10295</v>
      </c>
      <c r="D6331" s="13" t="s">
        <v>4918</v>
      </c>
      <c r="E6331" s="13" t="s">
        <v>4919</v>
      </c>
      <c r="F6331" s="13" t="s">
        <v>10905</v>
      </c>
      <c r="G6331" s="14" t="s">
        <v>4942</v>
      </c>
      <c r="H6331" s="14" t="s">
        <v>7528</v>
      </c>
      <c r="I6331" s="14" t="s">
        <v>4949</v>
      </c>
      <c r="J6331" s="14" t="s">
        <v>4924</v>
      </c>
      <c r="K6331" s="16">
        <v>18.06</v>
      </c>
    </row>
    <row r="6332" spans="1:11">
      <c r="A6332" s="12" t="s">
        <v>10223</v>
      </c>
      <c r="B6332" s="12" t="s">
        <v>10892</v>
      </c>
      <c r="C6332" s="12" t="s">
        <v>10295</v>
      </c>
      <c r="D6332" s="13" t="s">
        <v>4918</v>
      </c>
      <c r="E6332" s="13" t="s">
        <v>4919</v>
      </c>
      <c r="F6332" s="13" t="s">
        <v>10932</v>
      </c>
      <c r="G6332" s="14" t="s">
        <v>4921</v>
      </c>
      <c r="H6332" s="14" t="s">
        <v>4936</v>
      </c>
      <c r="I6332" s="14" t="s">
        <v>5065</v>
      </c>
      <c r="J6332" s="14" t="s">
        <v>4924</v>
      </c>
      <c r="K6332" s="16">
        <v>18.06</v>
      </c>
    </row>
    <row r="6333" spans="1:11">
      <c r="A6333" s="12" t="s">
        <v>10223</v>
      </c>
      <c r="B6333" s="12" t="s">
        <v>10892</v>
      </c>
      <c r="C6333" s="12" t="s">
        <v>10295</v>
      </c>
      <c r="D6333" s="13" t="s">
        <v>4931</v>
      </c>
      <c r="E6333" s="13" t="s">
        <v>4932</v>
      </c>
      <c r="F6333" s="13" t="s">
        <v>10933</v>
      </c>
      <c r="G6333" s="14" t="s">
        <v>4960</v>
      </c>
      <c r="H6333" s="14"/>
      <c r="I6333" s="14"/>
      <c r="J6333" s="14" t="s">
        <v>4924</v>
      </c>
      <c r="K6333" s="16">
        <v>18.06</v>
      </c>
    </row>
    <row r="6334" spans="1:11">
      <c r="A6334" s="12" t="s">
        <v>10223</v>
      </c>
      <c r="B6334" s="12" t="s">
        <v>10892</v>
      </c>
      <c r="C6334" s="12" t="s">
        <v>10295</v>
      </c>
      <c r="D6334" s="13" t="s">
        <v>4934</v>
      </c>
      <c r="E6334" s="13" t="s">
        <v>4934</v>
      </c>
      <c r="F6334" s="13" t="s">
        <v>10904</v>
      </c>
      <c r="G6334" s="14" t="s">
        <v>4942</v>
      </c>
      <c r="H6334" s="14" t="s">
        <v>5223</v>
      </c>
      <c r="I6334" s="14" t="s">
        <v>4947</v>
      </c>
      <c r="J6334" s="14" t="s">
        <v>4936</v>
      </c>
      <c r="K6334" s="16">
        <v>18.06</v>
      </c>
    </row>
    <row r="6335" spans="1:11">
      <c r="A6335" s="12" t="s">
        <v>10223</v>
      </c>
      <c r="B6335" s="12" t="s">
        <v>10892</v>
      </c>
      <c r="C6335" s="12" t="s">
        <v>10295</v>
      </c>
      <c r="D6335" s="13" t="s">
        <v>4940</v>
      </c>
      <c r="E6335" s="13" t="s">
        <v>4941</v>
      </c>
      <c r="F6335" s="13" t="s">
        <v>9539</v>
      </c>
      <c r="G6335" s="14" t="s">
        <v>4960</v>
      </c>
      <c r="H6335" s="14"/>
      <c r="I6335" s="14"/>
      <c r="J6335" s="14" t="s">
        <v>4924</v>
      </c>
      <c r="K6335" s="16">
        <v>18.06</v>
      </c>
    </row>
    <row r="6336" spans="1:11">
      <c r="A6336" s="12" t="s">
        <v>10223</v>
      </c>
      <c r="B6336" s="12" t="s">
        <v>10892</v>
      </c>
      <c r="C6336" s="12" t="s">
        <v>10300</v>
      </c>
      <c r="D6336" s="13" t="s">
        <v>4918</v>
      </c>
      <c r="E6336" s="13" t="s">
        <v>4919</v>
      </c>
      <c r="F6336" s="13" t="s">
        <v>10934</v>
      </c>
      <c r="G6336" s="14" t="s">
        <v>4921</v>
      </c>
      <c r="H6336" s="14" t="s">
        <v>4974</v>
      </c>
      <c r="I6336" s="14" t="s">
        <v>4949</v>
      </c>
      <c r="J6336" s="14" t="s">
        <v>4924</v>
      </c>
      <c r="K6336" s="16">
        <v>40.9</v>
      </c>
    </row>
    <row r="6337" spans="1:11">
      <c r="A6337" s="12" t="s">
        <v>10223</v>
      </c>
      <c r="B6337" s="12" t="s">
        <v>10892</v>
      </c>
      <c r="C6337" s="12" t="s">
        <v>10300</v>
      </c>
      <c r="D6337" s="13" t="s">
        <v>4918</v>
      </c>
      <c r="E6337" s="13" t="s">
        <v>5112</v>
      </c>
      <c r="F6337" s="13" t="s">
        <v>10935</v>
      </c>
      <c r="G6337" s="14" t="s">
        <v>4960</v>
      </c>
      <c r="H6337" s="14"/>
      <c r="I6337" s="14"/>
      <c r="J6337" s="14" t="s">
        <v>4924</v>
      </c>
      <c r="K6337" s="16">
        <v>40.9</v>
      </c>
    </row>
    <row r="6338" spans="1:11">
      <c r="A6338" s="12" t="s">
        <v>10223</v>
      </c>
      <c r="B6338" s="12" t="s">
        <v>10892</v>
      </c>
      <c r="C6338" s="12" t="s">
        <v>10300</v>
      </c>
      <c r="D6338" s="13" t="s">
        <v>4931</v>
      </c>
      <c r="E6338" s="13" t="s">
        <v>4932</v>
      </c>
      <c r="F6338" s="13" t="s">
        <v>10936</v>
      </c>
      <c r="G6338" s="14" t="s">
        <v>4960</v>
      </c>
      <c r="H6338" s="14"/>
      <c r="I6338" s="14"/>
      <c r="J6338" s="14" t="s">
        <v>4924</v>
      </c>
      <c r="K6338" s="16">
        <v>40.9</v>
      </c>
    </row>
    <row r="6339" spans="1:11">
      <c r="A6339" s="12" t="s">
        <v>10223</v>
      </c>
      <c r="B6339" s="12" t="s">
        <v>10892</v>
      </c>
      <c r="C6339" s="12" t="s">
        <v>10300</v>
      </c>
      <c r="D6339" s="13" t="s">
        <v>4934</v>
      </c>
      <c r="E6339" s="13" t="s">
        <v>4934</v>
      </c>
      <c r="F6339" s="13" t="s">
        <v>10904</v>
      </c>
      <c r="G6339" s="14" t="s">
        <v>4942</v>
      </c>
      <c r="H6339" s="14" t="s">
        <v>5223</v>
      </c>
      <c r="I6339" s="14" t="s">
        <v>4947</v>
      </c>
      <c r="J6339" s="14" t="s">
        <v>4936</v>
      </c>
      <c r="K6339" s="16">
        <v>40.9</v>
      </c>
    </row>
    <row r="6340" spans="1:11">
      <c r="A6340" s="12" t="s">
        <v>10223</v>
      </c>
      <c r="B6340" s="12" t="s">
        <v>10892</v>
      </c>
      <c r="C6340" s="12" t="s">
        <v>10300</v>
      </c>
      <c r="D6340" s="13" t="s">
        <v>4940</v>
      </c>
      <c r="E6340" s="13" t="s">
        <v>4941</v>
      </c>
      <c r="F6340" s="13" t="s">
        <v>9539</v>
      </c>
      <c r="G6340" s="14" t="s">
        <v>4960</v>
      </c>
      <c r="H6340" s="14"/>
      <c r="I6340" s="14"/>
      <c r="J6340" s="14" t="s">
        <v>4924</v>
      </c>
      <c r="K6340" s="16">
        <v>40.9</v>
      </c>
    </row>
    <row r="6341" spans="1:11">
      <c r="A6341" s="12" t="s">
        <v>10223</v>
      </c>
      <c r="B6341" s="12" t="s">
        <v>10892</v>
      </c>
      <c r="C6341" s="12" t="s">
        <v>10303</v>
      </c>
      <c r="D6341" s="13" t="s">
        <v>4918</v>
      </c>
      <c r="E6341" s="13" t="s">
        <v>4919</v>
      </c>
      <c r="F6341" s="13" t="s">
        <v>10937</v>
      </c>
      <c r="G6341" s="14" t="s">
        <v>4921</v>
      </c>
      <c r="H6341" s="14" t="s">
        <v>4966</v>
      </c>
      <c r="I6341" s="14" t="s">
        <v>4947</v>
      </c>
      <c r="J6341" s="14" t="s">
        <v>4924</v>
      </c>
      <c r="K6341" s="16">
        <v>12.92</v>
      </c>
    </row>
    <row r="6342" spans="1:11">
      <c r="A6342" s="12" t="s">
        <v>10223</v>
      </c>
      <c r="B6342" s="12" t="s">
        <v>10892</v>
      </c>
      <c r="C6342" s="12" t="s">
        <v>10303</v>
      </c>
      <c r="D6342" s="13" t="s">
        <v>4918</v>
      </c>
      <c r="E6342" s="13" t="s">
        <v>4919</v>
      </c>
      <c r="F6342" s="13" t="s">
        <v>10938</v>
      </c>
      <c r="G6342" s="14" t="s">
        <v>4921</v>
      </c>
      <c r="H6342" s="14" t="s">
        <v>5221</v>
      </c>
      <c r="I6342" s="14" t="s">
        <v>5065</v>
      </c>
      <c r="J6342" s="14" t="s">
        <v>4924</v>
      </c>
      <c r="K6342" s="16">
        <v>12.92</v>
      </c>
    </row>
    <row r="6343" spans="1:11">
      <c r="A6343" s="12" t="s">
        <v>10223</v>
      </c>
      <c r="B6343" s="12" t="s">
        <v>10892</v>
      </c>
      <c r="C6343" s="12" t="s">
        <v>10303</v>
      </c>
      <c r="D6343" s="13" t="s">
        <v>4931</v>
      </c>
      <c r="E6343" s="13" t="s">
        <v>4932</v>
      </c>
      <c r="F6343" s="13" t="s">
        <v>10939</v>
      </c>
      <c r="G6343" s="14" t="s">
        <v>4960</v>
      </c>
      <c r="H6343" s="14"/>
      <c r="I6343" s="14"/>
      <c r="J6343" s="14" t="s">
        <v>4924</v>
      </c>
      <c r="K6343" s="16">
        <v>12.92</v>
      </c>
    </row>
    <row r="6344" spans="1:11">
      <c r="A6344" s="12" t="s">
        <v>10223</v>
      </c>
      <c r="B6344" s="12" t="s">
        <v>10892</v>
      </c>
      <c r="C6344" s="12" t="s">
        <v>10303</v>
      </c>
      <c r="D6344" s="13" t="s">
        <v>4934</v>
      </c>
      <c r="E6344" s="13" t="s">
        <v>4934</v>
      </c>
      <c r="F6344" s="13" t="s">
        <v>10904</v>
      </c>
      <c r="G6344" s="14" t="s">
        <v>4942</v>
      </c>
      <c r="H6344" s="14" t="s">
        <v>5223</v>
      </c>
      <c r="I6344" s="14" t="s">
        <v>4947</v>
      </c>
      <c r="J6344" s="14" t="s">
        <v>4936</v>
      </c>
      <c r="K6344" s="16">
        <v>12.92</v>
      </c>
    </row>
    <row r="6345" spans="1:11">
      <c r="A6345" s="12" t="s">
        <v>10223</v>
      </c>
      <c r="B6345" s="12" t="s">
        <v>10892</v>
      </c>
      <c r="C6345" s="12" t="s">
        <v>10303</v>
      </c>
      <c r="D6345" s="13" t="s">
        <v>4940</v>
      </c>
      <c r="E6345" s="13" t="s">
        <v>4941</v>
      </c>
      <c r="F6345" s="13" t="s">
        <v>9539</v>
      </c>
      <c r="G6345" s="14" t="s">
        <v>4960</v>
      </c>
      <c r="H6345" s="14"/>
      <c r="I6345" s="14"/>
      <c r="J6345" s="14" t="s">
        <v>4924</v>
      </c>
      <c r="K6345" s="16">
        <v>12.92</v>
      </c>
    </row>
    <row r="6346" spans="1:11">
      <c r="A6346" s="12" t="s">
        <v>10223</v>
      </c>
      <c r="B6346" s="12" t="s">
        <v>10892</v>
      </c>
      <c r="C6346" s="12" t="s">
        <v>10308</v>
      </c>
      <c r="D6346" s="13" t="s">
        <v>4918</v>
      </c>
      <c r="E6346" s="13" t="s">
        <v>4919</v>
      </c>
      <c r="F6346" s="13" t="s">
        <v>10940</v>
      </c>
      <c r="G6346" s="14" t="s">
        <v>4921</v>
      </c>
      <c r="H6346" s="14" t="s">
        <v>4966</v>
      </c>
      <c r="I6346" s="14" t="s">
        <v>4947</v>
      </c>
      <c r="J6346" s="14" t="s">
        <v>4924</v>
      </c>
      <c r="K6346" s="16">
        <v>35.3608</v>
      </c>
    </row>
    <row r="6347" spans="1:11">
      <c r="A6347" s="12" t="s">
        <v>10223</v>
      </c>
      <c r="B6347" s="12" t="s">
        <v>10892</v>
      </c>
      <c r="C6347" s="12" t="s">
        <v>10308</v>
      </c>
      <c r="D6347" s="13" t="s">
        <v>4918</v>
      </c>
      <c r="E6347" s="13" t="s">
        <v>4919</v>
      </c>
      <c r="F6347" s="13" t="s">
        <v>10941</v>
      </c>
      <c r="G6347" s="14" t="s">
        <v>4921</v>
      </c>
      <c r="H6347" s="14" t="s">
        <v>4966</v>
      </c>
      <c r="I6347" s="14" t="s">
        <v>4947</v>
      </c>
      <c r="J6347" s="14" t="s">
        <v>4924</v>
      </c>
      <c r="K6347" s="16">
        <v>35.3608</v>
      </c>
    </row>
    <row r="6348" spans="1:11">
      <c r="A6348" s="12" t="s">
        <v>10223</v>
      </c>
      <c r="B6348" s="12" t="s">
        <v>10892</v>
      </c>
      <c r="C6348" s="12" t="s">
        <v>10308</v>
      </c>
      <c r="D6348" s="13" t="s">
        <v>4931</v>
      </c>
      <c r="E6348" s="13" t="s">
        <v>4932</v>
      </c>
      <c r="F6348" s="13" t="s">
        <v>10942</v>
      </c>
      <c r="G6348" s="14" t="s">
        <v>4960</v>
      </c>
      <c r="H6348" s="14"/>
      <c r="I6348" s="14"/>
      <c r="J6348" s="14" t="s">
        <v>4924</v>
      </c>
      <c r="K6348" s="16">
        <v>35.3608</v>
      </c>
    </row>
    <row r="6349" spans="1:11">
      <c r="A6349" s="12" t="s">
        <v>10223</v>
      </c>
      <c r="B6349" s="12" t="s">
        <v>10892</v>
      </c>
      <c r="C6349" s="12" t="s">
        <v>10308</v>
      </c>
      <c r="D6349" s="13" t="s">
        <v>4934</v>
      </c>
      <c r="E6349" s="13" t="s">
        <v>4934</v>
      </c>
      <c r="F6349" s="13" t="s">
        <v>10904</v>
      </c>
      <c r="G6349" s="14" t="s">
        <v>4942</v>
      </c>
      <c r="H6349" s="14" t="s">
        <v>5223</v>
      </c>
      <c r="I6349" s="14" t="s">
        <v>4947</v>
      </c>
      <c r="J6349" s="14" t="s">
        <v>4936</v>
      </c>
      <c r="K6349" s="16">
        <v>35.3608</v>
      </c>
    </row>
    <row r="6350" spans="1:11">
      <c r="A6350" s="12" t="s">
        <v>10223</v>
      </c>
      <c r="B6350" s="12" t="s">
        <v>10892</v>
      </c>
      <c r="C6350" s="12" t="s">
        <v>10308</v>
      </c>
      <c r="D6350" s="13" t="s">
        <v>4940</v>
      </c>
      <c r="E6350" s="13" t="s">
        <v>4941</v>
      </c>
      <c r="F6350" s="13" t="s">
        <v>9539</v>
      </c>
      <c r="G6350" s="14" t="s">
        <v>4960</v>
      </c>
      <c r="H6350" s="14"/>
      <c r="I6350" s="14"/>
      <c r="J6350" s="14" t="s">
        <v>4924</v>
      </c>
      <c r="K6350" s="16">
        <v>35.3608</v>
      </c>
    </row>
    <row r="6351" spans="1:11">
      <c r="A6351" s="12" t="s">
        <v>10223</v>
      </c>
      <c r="B6351" s="12" t="s">
        <v>10892</v>
      </c>
      <c r="C6351" s="12" t="s">
        <v>10314</v>
      </c>
      <c r="D6351" s="13" t="s">
        <v>4918</v>
      </c>
      <c r="E6351" s="13" t="s">
        <v>4919</v>
      </c>
      <c r="F6351" s="13" t="s">
        <v>10943</v>
      </c>
      <c r="G6351" s="14" t="s">
        <v>4921</v>
      </c>
      <c r="H6351" s="14" t="s">
        <v>4966</v>
      </c>
      <c r="I6351" s="14" t="s">
        <v>4947</v>
      </c>
      <c r="J6351" s="14" t="s">
        <v>4924</v>
      </c>
      <c r="K6351" s="16">
        <v>17</v>
      </c>
    </row>
    <row r="6352" spans="1:11">
      <c r="A6352" s="12" t="s">
        <v>10223</v>
      </c>
      <c r="B6352" s="12" t="s">
        <v>10892</v>
      </c>
      <c r="C6352" s="12" t="s">
        <v>10314</v>
      </c>
      <c r="D6352" s="13" t="s">
        <v>4918</v>
      </c>
      <c r="E6352" s="13" t="s">
        <v>5112</v>
      </c>
      <c r="F6352" s="13" t="s">
        <v>10944</v>
      </c>
      <c r="G6352" s="14" t="s">
        <v>4921</v>
      </c>
      <c r="H6352" s="14" t="s">
        <v>4966</v>
      </c>
      <c r="I6352" s="14" t="s">
        <v>4975</v>
      </c>
      <c r="J6352" s="14" t="s">
        <v>4924</v>
      </c>
      <c r="K6352" s="16">
        <v>17</v>
      </c>
    </row>
    <row r="6353" spans="1:11">
      <c r="A6353" s="12" t="s">
        <v>10223</v>
      </c>
      <c r="B6353" s="12" t="s">
        <v>10892</v>
      </c>
      <c r="C6353" s="12" t="s">
        <v>10314</v>
      </c>
      <c r="D6353" s="13" t="s">
        <v>4931</v>
      </c>
      <c r="E6353" s="13" t="s">
        <v>4932</v>
      </c>
      <c r="F6353" s="13" t="s">
        <v>10945</v>
      </c>
      <c r="G6353" s="14" t="s">
        <v>4960</v>
      </c>
      <c r="H6353" s="14"/>
      <c r="I6353" s="14"/>
      <c r="J6353" s="14" t="s">
        <v>4924</v>
      </c>
      <c r="K6353" s="16">
        <v>17</v>
      </c>
    </row>
    <row r="6354" spans="1:11">
      <c r="A6354" s="12" t="s">
        <v>10223</v>
      </c>
      <c r="B6354" s="12" t="s">
        <v>10892</v>
      </c>
      <c r="C6354" s="12" t="s">
        <v>10314</v>
      </c>
      <c r="D6354" s="13" t="s">
        <v>4934</v>
      </c>
      <c r="E6354" s="13" t="s">
        <v>4934</v>
      </c>
      <c r="F6354" s="13" t="s">
        <v>10904</v>
      </c>
      <c r="G6354" s="14" t="s">
        <v>4942</v>
      </c>
      <c r="H6354" s="14" t="s">
        <v>5223</v>
      </c>
      <c r="I6354" s="14" t="s">
        <v>4947</v>
      </c>
      <c r="J6354" s="14" t="s">
        <v>4936</v>
      </c>
      <c r="K6354" s="16">
        <v>17</v>
      </c>
    </row>
    <row r="6355" spans="1:11">
      <c r="A6355" s="12" t="s">
        <v>10223</v>
      </c>
      <c r="B6355" s="12" t="s">
        <v>10892</v>
      </c>
      <c r="C6355" s="12" t="s">
        <v>10314</v>
      </c>
      <c r="D6355" s="13" t="s">
        <v>4940</v>
      </c>
      <c r="E6355" s="13" t="s">
        <v>4941</v>
      </c>
      <c r="F6355" s="13" t="s">
        <v>9539</v>
      </c>
      <c r="G6355" s="14" t="s">
        <v>4960</v>
      </c>
      <c r="H6355" s="14"/>
      <c r="I6355" s="14"/>
      <c r="J6355" s="14" t="s">
        <v>4924</v>
      </c>
      <c r="K6355" s="16">
        <v>17</v>
      </c>
    </row>
    <row r="6356" spans="1:11">
      <c r="A6356" s="12" t="s">
        <v>10223</v>
      </c>
      <c r="B6356" s="12" t="s">
        <v>10892</v>
      </c>
      <c r="C6356" s="12" t="s">
        <v>10318</v>
      </c>
      <c r="D6356" s="13" t="s">
        <v>4918</v>
      </c>
      <c r="E6356" s="13" t="s">
        <v>4919</v>
      </c>
      <c r="F6356" s="13" t="s">
        <v>10946</v>
      </c>
      <c r="G6356" s="14" t="s">
        <v>4942</v>
      </c>
      <c r="H6356" s="14" t="s">
        <v>4922</v>
      </c>
      <c r="I6356" s="14" t="s">
        <v>5427</v>
      </c>
      <c r="J6356" s="14" t="s">
        <v>4924</v>
      </c>
      <c r="K6356" s="16">
        <v>81.6</v>
      </c>
    </row>
    <row r="6357" spans="1:11">
      <c r="A6357" s="12" t="s">
        <v>10223</v>
      </c>
      <c r="B6357" s="12" t="s">
        <v>10892</v>
      </c>
      <c r="C6357" s="12" t="s">
        <v>10318</v>
      </c>
      <c r="D6357" s="13" t="s">
        <v>4918</v>
      </c>
      <c r="E6357" s="13" t="s">
        <v>4919</v>
      </c>
      <c r="F6357" s="13" t="s">
        <v>10947</v>
      </c>
      <c r="G6357" s="14" t="s">
        <v>4921</v>
      </c>
      <c r="H6357" s="14" t="s">
        <v>4922</v>
      </c>
      <c r="I6357" s="14" t="s">
        <v>5065</v>
      </c>
      <c r="J6357" s="14" t="s">
        <v>4924</v>
      </c>
      <c r="K6357" s="16">
        <v>81.6</v>
      </c>
    </row>
    <row r="6358" spans="1:11">
      <c r="A6358" s="12" t="s">
        <v>10223</v>
      </c>
      <c r="B6358" s="12" t="s">
        <v>10892</v>
      </c>
      <c r="C6358" s="12" t="s">
        <v>10318</v>
      </c>
      <c r="D6358" s="13" t="s">
        <v>4931</v>
      </c>
      <c r="E6358" s="13" t="s">
        <v>4932</v>
      </c>
      <c r="F6358" s="13" t="s">
        <v>10948</v>
      </c>
      <c r="G6358" s="14" t="s">
        <v>4960</v>
      </c>
      <c r="H6358" s="14"/>
      <c r="I6358" s="14"/>
      <c r="J6358" s="14" t="s">
        <v>4924</v>
      </c>
      <c r="K6358" s="16">
        <v>81.6</v>
      </c>
    </row>
    <row r="6359" spans="1:11">
      <c r="A6359" s="12" t="s">
        <v>10223</v>
      </c>
      <c r="B6359" s="12" t="s">
        <v>10892</v>
      </c>
      <c r="C6359" s="12" t="s">
        <v>10318</v>
      </c>
      <c r="D6359" s="13" t="s">
        <v>4934</v>
      </c>
      <c r="E6359" s="13" t="s">
        <v>4934</v>
      </c>
      <c r="F6359" s="13" t="s">
        <v>10904</v>
      </c>
      <c r="G6359" s="14" t="s">
        <v>4942</v>
      </c>
      <c r="H6359" s="14" t="s">
        <v>5223</v>
      </c>
      <c r="I6359" s="14" t="s">
        <v>4975</v>
      </c>
      <c r="J6359" s="14" t="s">
        <v>4936</v>
      </c>
      <c r="K6359" s="16">
        <v>81.6</v>
      </c>
    </row>
    <row r="6360" spans="1:11">
      <c r="A6360" s="12" t="s">
        <v>10223</v>
      </c>
      <c r="B6360" s="12" t="s">
        <v>10892</v>
      </c>
      <c r="C6360" s="12" t="s">
        <v>10318</v>
      </c>
      <c r="D6360" s="13" t="s">
        <v>4940</v>
      </c>
      <c r="E6360" s="13" t="s">
        <v>4941</v>
      </c>
      <c r="F6360" s="13" t="s">
        <v>9539</v>
      </c>
      <c r="G6360" s="14" t="s">
        <v>4960</v>
      </c>
      <c r="H6360" s="14"/>
      <c r="I6360" s="14"/>
      <c r="J6360" s="14" t="s">
        <v>4924</v>
      </c>
      <c r="K6360" s="16">
        <v>81.6</v>
      </c>
    </row>
    <row r="6361" spans="1:11">
      <c r="A6361" s="12" t="s">
        <v>10223</v>
      </c>
      <c r="B6361" s="12" t="s">
        <v>10892</v>
      </c>
      <c r="C6361" s="12" t="s">
        <v>10322</v>
      </c>
      <c r="D6361" s="13" t="s">
        <v>4918</v>
      </c>
      <c r="E6361" s="13" t="s">
        <v>4919</v>
      </c>
      <c r="F6361" s="13" t="s">
        <v>10949</v>
      </c>
      <c r="G6361" s="14" t="s">
        <v>4942</v>
      </c>
      <c r="H6361" s="14" t="s">
        <v>4922</v>
      </c>
      <c r="I6361" s="14" t="s">
        <v>5427</v>
      </c>
      <c r="J6361" s="14" t="s">
        <v>4924</v>
      </c>
      <c r="K6361" s="16">
        <v>9.6</v>
      </c>
    </row>
    <row r="6362" spans="1:11">
      <c r="A6362" s="12" t="s">
        <v>10223</v>
      </c>
      <c r="B6362" s="12" t="s">
        <v>10892</v>
      </c>
      <c r="C6362" s="12" t="s">
        <v>10322</v>
      </c>
      <c r="D6362" s="13" t="s">
        <v>4918</v>
      </c>
      <c r="E6362" s="13" t="s">
        <v>5112</v>
      </c>
      <c r="F6362" s="13" t="s">
        <v>10950</v>
      </c>
      <c r="G6362" s="14" t="s">
        <v>4960</v>
      </c>
      <c r="H6362" s="14"/>
      <c r="I6362" s="14"/>
      <c r="J6362" s="14" t="s">
        <v>4924</v>
      </c>
      <c r="K6362" s="16">
        <v>9.6</v>
      </c>
    </row>
    <row r="6363" spans="1:11">
      <c r="A6363" s="12" t="s">
        <v>10223</v>
      </c>
      <c r="B6363" s="12" t="s">
        <v>10892</v>
      </c>
      <c r="C6363" s="12" t="s">
        <v>10322</v>
      </c>
      <c r="D6363" s="13" t="s">
        <v>4931</v>
      </c>
      <c r="E6363" s="13" t="s">
        <v>4932</v>
      </c>
      <c r="F6363" s="13" t="s">
        <v>10951</v>
      </c>
      <c r="G6363" s="14" t="s">
        <v>4960</v>
      </c>
      <c r="H6363" s="14"/>
      <c r="I6363" s="14"/>
      <c r="J6363" s="14" t="s">
        <v>4924</v>
      </c>
      <c r="K6363" s="16">
        <v>9.6</v>
      </c>
    </row>
    <row r="6364" spans="1:11">
      <c r="A6364" s="12" t="s">
        <v>10223</v>
      </c>
      <c r="B6364" s="12" t="s">
        <v>10892</v>
      </c>
      <c r="C6364" s="12" t="s">
        <v>10322</v>
      </c>
      <c r="D6364" s="13" t="s">
        <v>4934</v>
      </c>
      <c r="E6364" s="13" t="s">
        <v>4934</v>
      </c>
      <c r="F6364" s="13" t="s">
        <v>10904</v>
      </c>
      <c r="G6364" s="14" t="s">
        <v>4942</v>
      </c>
      <c r="H6364" s="14" t="s">
        <v>5223</v>
      </c>
      <c r="I6364" s="14" t="s">
        <v>4975</v>
      </c>
      <c r="J6364" s="14" t="s">
        <v>4936</v>
      </c>
      <c r="K6364" s="16">
        <v>9.6</v>
      </c>
    </row>
    <row r="6365" spans="1:11">
      <c r="A6365" s="12" t="s">
        <v>10223</v>
      </c>
      <c r="B6365" s="12" t="s">
        <v>10892</v>
      </c>
      <c r="C6365" s="12" t="s">
        <v>10322</v>
      </c>
      <c r="D6365" s="13" t="s">
        <v>4940</v>
      </c>
      <c r="E6365" s="13" t="s">
        <v>4941</v>
      </c>
      <c r="F6365" s="13" t="s">
        <v>9539</v>
      </c>
      <c r="G6365" s="14" t="s">
        <v>4960</v>
      </c>
      <c r="H6365" s="14"/>
      <c r="I6365" s="14"/>
      <c r="J6365" s="14" t="s">
        <v>4924</v>
      </c>
      <c r="K6365" s="16">
        <v>9.6</v>
      </c>
    </row>
    <row r="6366" spans="1:11">
      <c r="A6366" s="12" t="s">
        <v>10223</v>
      </c>
      <c r="B6366" s="12" t="s">
        <v>10892</v>
      </c>
      <c r="C6366" s="12" t="s">
        <v>10463</v>
      </c>
      <c r="D6366" s="13" t="s">
        <v>4918</v>
      </c>
      <c r="E6366" s="13" t="s">
        <v>4919</v>
      </c>
      <c r="F6366" s="13" t="s">
        <v>10952</v>
      </c>
      <c r="G6366" s="14" t="s">
        <v>4942</v>
      </c>
      <c r="H6366" s="14" t="s">
        <v>4922</v>
      </c>
      <c r="I6366" s="14" t="s">
        <v>5427</v>
      </c>
      <c r="J6366" s="14" t="s">
        <v>4924</v>
      </c>
      <c r="K6366" s="16">
        <v>330.0243</v>
      </c>
    </row>
    <row r="6367" spans="1:11">
      <c r="A6367" s="12" t="s">
        <v>10223</v>
      </c>
      <c r="B6367" s="12" t="s">
        <v>10892</v>
      </c>
      <c r="C6367" s="12" t="s">
        <v>10463</v>
      </c>
      <c r="D6367" s="13" t="s">
        <v>4918</v>
      </c>
      <c r="E6367" s="13" t="s">
        <v>5112</v>
      </c>
      <c r="F6367" s="13" t="s">
        <v>10953</v>
      </c>
      <c r="G6367" s="14" t="s">
        <v>4960</v>
      </c>
      <c r="H6367" s="14"/>
      <c r="I6367" s="14"/>
      <c r="J6367" s="14" t="s">
        <v>4924</v>
      </c>
      <c r="K6367" s="16">
        <v>330.0243</v>
      </c>
    </row>
    <row r="6368" spans="1:11">
      <c r="A6368" s="12" t="s">
        <v>10223</v>
      </c>
      <c r="B6368" s="12" t="s">
        <v>10892</v>
      </c>
      <c r="C6368" s="12" t="s">
        <v>10463</v>
      </c>
      <c r="D6368" s="13" t="s">
        <v>4931</v>
      </c>
      <c r="E6368" s="13" t="s">
        <v>4932</v>
      </c>
      <c r="F6368" s="13" t="s">
        <v>10954</v>
      </c>
      <c r="G6368" s="14" t="s">
        <v>4960</v>
      </c>
      <c r="H6368" s="14"/>
      <c r="I6368" s="14"/>
      <c r="J6368" s="14" t="s">
        <v>4924</v>
      </c>
      <c r="K6368" s="16">
        <v>330.0243</v>
      </c>
    </row>
    <row r="6369" spans="1:11">
      <c r="A6369" s="12" t="s">
        <v>10223</v>
      </c>
      <c r="B6369" s="12" t="s">
        <v>10892</v>
      </c>
      <c r="C6369" s="12" t="s">
        <v>10463</v>
      </c>
      <c r="D6369" s="13" t="s">
        <v>4934</v>
      </c>
      <c r="E6369" s="13" t="s">
        <v>4934</v>
      </c>
      <c r="F6369" s="13" t="s">
        <v>10904</v>
      </c>
      <c r="G6369" s="14" t="s">
        <v>4942</v>
      </c>
      <c r="H6369" s="14" t="s">
        <v>5223</v>
      </c>
      <c r="I6369" s="14" t="s">
        <v>4975</v>
      </c>
      <c r="J6369" s="14" t="s">
        <v>4936</v>
      </c>
      <c r="K6369" s="16">
        <v>330.0243</v>
      </c>
    </row>
    <row r="6370" spans="1:11">
      <c r="A6370" s="12" t="s">
        <v>10223</v>
      </c>
      <c r="B6370" s="12" t="s">
        <v>10892</v>
      </c>
      <c r="C6370" s="12" t="s">
        <v>10463</v>
      </c>
      <c r="D6370" s="13" t="s">
        <v>4940</v>
      </c>
      <c r="E6370" s="13" t="s">
        <v>4941</v>
      </c>
      <c r="F6370" s="13" t="s">
        <v>9539</v>
      </c>
      <c r="G6370" s="14" t="s">
        <v>4960</v>
      </c>
      <c r="H6370" s="14"/>
      <c r="I6370" s="14"/>
      <c r="J6370" s="14" t="s">
        <v>4924</v>
      </c>
      <c r="K6370" s="16">
        <v>330.0243</v>
      </c>
    </row>
    <row r="6371" spans="1:11">
      <c r="A6371" s="12" t="s">
        <v>10223</v>
      </c>
      <c r="B6371" s="12" t="s">
        <v>10892</v>
      </c>
      <c r="C6371" s="12" t="s">
        <v>10327</v>
      </c>
      <c r="D6371" s="13" t="s">
        <v>4918</v>
      </c>
      <c r="E6371" s="13" t="s">
        <v>4919</v>
      </c>
      <c r="F6371" s="13" t="s">
        <v>10927</v>
      </c>
      <c r="G6371" s="14" t="s">
        <v>4921</v>
      </c>
      <c r="H6371" s="14" t="s">
        <v>5488</v>
      </c>
      <c r="I6371" s="14" t="s">
        <v>4949</v>
      </c>
      <c r="J6371" s="14" t="s">
        <v>4924</v>
      </c>
      <c r="K6371" s="16">
        <v>52</v>
      </c>
    </row>
    <row r="6372" spans="1:11">
      <c r="A6372" s="12" t="s">
        <v>10223</v>
      </c>
      <c r="B6372" s="12" t="s">
        <v>10892</v>
      </c>
      <c r="C6372" s="12" t="s">
        <v>10327</v>
      </c>
      <c r="D6372" s="13" t="s">
        <v>4918</v>
      </c>
      <c r="E6372" s="13" t="s">
        <v>4919</v>
      </c>
      <c r="F6372" s="13" t="s">
        <v>10955</v>
      </c>
      <c r="G6372" s="14" t="s">
        <v>4921</v>
      </c>
      <c r="H6372" s="14" t="s">
        <v>4988</v>
      </c>
      <c r="I6372" s="14" t="s">
        <v>4947</v>
      </c>
      <c r="J6372" s="14" t="s">
        <v>4924</v>
      </c>
      <c r="K6372" s="16">
        <v>52</v>
      </c>
    </row>
    <row r="6373" spans="1:11">
      <c r="A6373" s="12" t="s">
        <v>10223</v>
      </c>
      <c r="B6373" s="12" t="s">
        <v>10892</v>
      </c>
      <c r="C6373" s="12" t="s">
        <v>10327</v>
      </c>
      <c r="D6373" s="13" t="s">
        <v>4931</v>
      </c>
      <c r="E6373" s="13" t="s">
        <v>4932</v>
      </c>
      <c r="F6373" s="13" t="s">
        <v>10956</v>
      </c>
      <c r="G6373" s="14" t="s">
        <v>4960</v>
      </c>
      <c r="H6373" s="14"/>
      <c r="I6373" s="14"/>
      <c r="J6373" s="14" t="s">
        <v>4924</v>
      </c>
      <c r="K6373" s="16">
        <v>52</v>
      </c>
    </row>
    <row r="6374" spans="1:11">
      <c r="A6374" s="12" t="s">
        <v>10223</v>
      </c>
      <c r="B6374" s="12" t="s">
        <v>10892</v>
      </c>
      <c r="C6374" s="12" t="s">
        <v>10327</v>
      </c>
      <c r="D6374" s="13" t="s">
        <v>4934</v>
      </c>
      <c r="E6374" s="13" t="s">
        <v>4934</v>
      </c>
      <c r="F6374" s="13" t="s">
        <v>10904</v>
      </c>
      <c r="G6374" s="14" t="s">
        <v>4942</v>
      </c>
      <c r="H6374" s="14" t="s">
        <v>5223</v>
      </c>
      <c r="I6374" s="14" t="s">
        <v>4975</v>
      </c>
      <c r="J6374" s="14" t="s">
        <v>4936</v>
      </c>
      <c r="K6374" s="16">
        <v>52</v>
      </c>
    </row>
    <row r="6375" spans="1:11">
      <c r="A6375" s="12" t="s">
        <v>10223</v>
      </c>
      <c r="B6375" s="12" t="s">
        <v>10892</v>
      </c>
      <c r="C6375" s="12" t="s">
        <v>10327</v>
      </c>
      <c r="D6375" s="13" t="s">
        <v>4940</v>
      </c>
      <c r="E6375" s="13" t="s">
        <v>4941</v>
      </c>
      <c r="F6375" s="13" t="s">
        <v>9539</v>
      </c>
      <c r="G6375" s="14" t="s">
        <v>4960</v>
      </c>
      <c r="H6375" s="14"/>
      <c r="I6375" s="14"/>
      <c r="J6375" s="14" t="s">
        <v>4924</v>
      </c>
      <c r="K6375" s="16">
        <v>52</v>
      </c>
    </row>
    <row r="6376" spans="1:11">
      <c r="A6376" s="12" t="s">
        <v>10223</v>
      </c>
      <c r="B6376" s="12" t="s">
        <v>10892</v>
      </c>
      <c r="C6376" s="12" t="s">
        <v>10332</v>
      </c>
      <c r="D6376" s="13" t="s">
        <v>4918</v>
      </c>
      <c r="E6376" s="13" t="s">
        <v>4919</v>
      </c>
      <c r="F6376" s="13" t="s">
        <v>10957</v>
      </c>
      <c r="G6376" s="14" t="s">
        <v>4921</v>
      </c>
      <c r="H6376" s="14" t="s">
        <v>4966</v>
      </c>
      <c r="I6376" s="14" t="s">
        <v>4949</v>
      </c>
      <c r="J6376" s="14" t="s">
        <v>4924</v>
      </c>
      <c r="K6376" s="16">
        <v>19.3</v>
      </c>
    </row>
    <row r="6377" spans="1:11">
      <c r="A6377" s="12" t="s">
        <v>10223</v>
      </c>
      <c r="B6377" s="12" t="s">
        <v>10892</v>
      </c>
      <c r="C6377" s="12" t="s">
        <v>10332</v>
      </c>
      <c r="D6377" s="13" t="s">
        <v>4918</v>
      </c>
      <c r="E6377" s="13" t="s">
        <v>4919</v>
      </c>
      <c r="F6377" s="13" t="s">
        <v>10958</v>
      </c>
      <c r="G6377" s="14" t="s">
        <v>4921</v>
      </c>
      <c r="H6377" s="14" t="s">
        <v>4966</v>
      </c>
      <c r="I6377" s="14" t="s">
        <v>5065</v>
      </c>
      <c r="J6377" s="14" t="s">
        <v>4924</v>
      </c>
      <c r="K6377" s="16">
        <v>19.3</v>
      </c>
    </row>
    <row r="6378" spans="1:11">
      <c r="A6378" s="12" t="s">
        <v>10223</v>
      </c>
      <c r="B6378" s="12" t="s">
        <v>10892</v>
      </c>
      <c r="C6378" s="12" t="s">
        <v>10332</v>
      </c>
      <c r="D6378" s="13" t="s">
        <v>4931</v>
      </c>
      <c r="E6378" s="13" t="s">
        <v>4932</v>
      </c>
      <c r="F6378" s="13" t="s">
        <v>10959</v>
      </c>
      <c r="G6378" s="14" t="s">
        <v>4960</v>
      </c>
      <c r="H6378" s="14"/>
      <c r="I6378" s="14"/>
      <c r="J6378" s="14" t="s">
        <v>4924</v>
      </c>
      <c r="K6378" s="16">
        <v>19.3</v>
      </c>
    </row>
    <row r="6379" spans="1:11">
      <c r="A6379" s="12" t="s">
        <v>10223</v>
      </c>
      <c r="B6379" s="12" t="s">
        <v>10892</v>
      </c>
      <c r="C6379" s="12" t="s">
        <v>10332</v>
      </c>
      <c r="D6379" s="13" t="s">
        <v>4934</v>
      </c>
      <c r="E6379" s="13" t="s">
        <v>4934</v>
      </c>
      <c r="F6379" s="13" t="s">
        <v>10904</v>
      </c>
      <c r="G6379" s="14" t="s">
        <v>4942</v>
      </c>
      <c r="H6379" s="14" t="s">
        <v>5223</v>
      </c>
      <c r="I6379" s="14" t="s">
        <v>4975</v>
      </c>
      <c r="J6379" s="14" t="s">
        <v>4936</v>
      </c>
      <c r="K6379" s="16">
        <v>19.3</v>
      </c>
    </row>
    <row r="6380" spans="1:11">
      <c r="A6380" s="12" t="s">
        <v>10223</v>
      </c>
      <c r="B6380" s="12" t="s">
        <v>10892</v>
      </c>
      <c r="C6380" s="12" t="s">
        <v>10332</v>
      </c>
      <c r="D6380" s="13" t="s">
        <v>4940</v>
      </c>
      <c r="E6380" s="13" t="s">
        <v>4941</v>
      </c>
      <c r="F6380" s="13" t="s">
        <v>9539</v>
      </c>
      <c r="G6380" s="14" t="s">
        <v>4960</v>
      </c>
      <c r="H6380" s="14"/>
      <c r="I6380" s="14"/>
      <c r="J6380" s="14" t="s">
        <v>4924</v>
      </c>
      <c r="K6380" s="16">
        <v>19.3</v>
      </c>
    </row>
    <row r="6381" spans="1:11">
      <c r="A6381" s="12" t="s">
        <v>10223</v>
      </c>
      <c r="B6381" s="12" t="s">
        <v>10892</v>
      </c>
      <c r="C6381" s="12" t="s">
        <v>10338</v>
      </c>
      <c r="D6381" s="13" t="s">
        <v>4918</v>
      </c>
      <c r="E6381" s="13" t="s">
        <v>4919</v>
      </c>
      <c r="F6381" s="13" t="s">
        <v>10960</v>
      </c>
      <c r="G6381" s="14" t="s">
        <v>4921</v>
      </c>
      <c r="H6381" s="14" t="s">
        <v>4966</v>
      </c>
      <c r="I6381" s="14" t="s">
        <v>4947</v>
      </c>
      <c r="J6381" s="14" t="s">
        <v>4924</v>
      </c>
      <c r="K6381" s="16">
        <v>11.55</v>
      </c>
    </row>
    <row r="6382" spans="1:11">
      <c r="A6382" s="12" t="s">
        <v>10223</v>
      </c>
      <c r="B6382" s="12" t="s">
        <v>10892</v>
      </c>
      <c r="C6382" s="12" t="s">
        <v>10338</v>
      </c>
      <c r="D6382" s="13" t="s">
        <v>4918</v>
      </c>
      <c r="E6382" s="13" t="s">
        <v>4919</v>
      </c>
      <c r="F6382" s="13" t="s">
        <v>10961</v>
      </c>
      <c r="G6382" s="14" t="s">
        <v>4921</v>
      </c>
      <c r="H6382" s="14" t="s">
        <v>4974</v>
      </c>
      <c r="I6382" s="14" t="s">
        <v>5065</v>
      </c>
      <c r="J6382" s="14" t="s">
        <v>4924</v>
      </c>
      <c r="K6382" s="16">
        <v>11.55</v>
      </c>
    </row>
    <row r="6383" spans="1:11">
      <c r="A6383" s="12" t="s">
        <v>10223</v>
      </c>
      <c r="B6383" s="12" t="s">
        <v>10892</v>
      </c>
      <c r="C6383" s="12" t="s">
        <v>10338</v>
      </c>
      <c r="D6383" s="13" t="s">
        <v>4931</v>
      </c>
      <c r="E6383" s="13" t="s">
        <v>4932</v>
      </c>
      <c r="F6383" s="13" t="s">
        <v>10962</v>
      </c>
      <c r="G6383" s="14" t="s">
        <v>4960</v>
      </c>
      <c r="H6383" s="14"/>
      <c r="I6383" s="14"/>
      <c r="J6383" s="14" t="s">
        <v>4924</v>
      </c>
      <c r="K6383" s="16">
        <v>11.55</v>
      </c>
    </row>
    <row r="6384" spans="1:11">
      <c r="A6384" s="12" t="s">
        <v>10223</v>
      </c>
      <c r="B6384" s="12" t="s">
        <v>10892</v>
      </c>
      <c r="C6384" s="12" t="s">
        <v>10338</v>
      </c>
      <c r="D6384" s="13" t="s">
        <v>4934</v>
      </c>
      <c r="E6384" s="13" t="s">
        <v>4934</v>
      </c>
      <c r="F6384" s="13" t="s">
        <v>10904</v>
      </c>
      <c r="G6384" s="14" t="s">
        <v>4942</v>
      </c>
      <c r="H6384" s="14" t="s">
        <v>5223</v>
      </c>
      <c r="I6384" s="14" t="s">
        <v>4975</v>
      </c>
      <c r="J6384" s="14" t="s">
        <v>4936</v>
      </c>
      <c r="K6384" s="16">
        <v>11.55</v>
      </c>
    </row>
    <row r="6385" spans="1:11">
      <c r="A6385" s="12" t="s">
        <v>10223</v>
      </c>
      <c r="B6385" s="12" t="s">
        <v>10892</v>
      </c>
      <c r="C6385" s="12" t="s">
        <v>10338</v>
      </c>
      <c r="D6385" s="13" t="s">
        <v>4940</v>
      </c>
      <c r="E6385" s="13" t="s">
        <v>4941</v>
      </c>
      <c r="F6385" s="13" t="s">
        <v>9539</v>
      </c>
      <c r="G6385" s="14" t="s">
        <v>4960</v>
      </c>
      <c r="H6385" s="14"/>
      <c r="I6385" s="14"/>
      <c r="J6385" s="14" t="s">
        <v>4924</v>
      </c>
      <c r="K6385" s="16">
        <v>11.55</v>
      </c>
    </row>
    <row r="6386" spans="1:11">
      <c r="A6386" s="12" t="s">
        <v>10223</v>
      </c>
      <c r="B6386" s="12" t="s">
        <v>10892</v>
      </c>
      <c r="C6386" s="12" t="s">
        <v>10343</v>
      </c>
      <c r="D6386" s="13" t="s">
        <v>4918</v>
      </c>
      <c r="E6386" s="13" t="s">
        <v>4919</v>
      </c>
      <c r="F6386" s="13" t="s">
        <v>10963</v>
      </c>
      <c r="G6386" s="14" t="s">
        <v>4921</v>
      </c>
      <c r="H6386" s="14" t="s">
        <v>4966</v>
      </c>
      <c r="I6386" s="14" t="s">
        <v>4947</v>
      </c>
      <c r="J6386" s="14" t="s">
        <v>4924</v>
      </c>
      <c r="K6386" s="16">
        <v>2</v>
      </c>
    </row>
    <row r="6387" spans="1:11">
      <c r="A6387" s="12" t="s">
        <v>10223</v>
      </c>
      <c r="B6387" s="12" t="s">
        <v>10892</v>
      </c>
      <c r="C6387" s="12" t="s">
        <v>10343</v>
      </c>
      <c r="D6387" s="13" t="s">
        <v>4918</v>
      </c>
      <c r="E6387" s="13" t="s">
        <v>5112</v>
      </c>
      <c r="F6387" s="13" t="s">
        <v>10964</v>
      </c>
      <c r="G6387" s="14" t="s">
        <v>4960</v>
      </c>
      <c r="H6387" s="14"/>
      <c r="I6387" s="14"/>
      <c r="J6387" s="14" t="s">
        <v>4924</v>
      </c>
      <c r="K6387" s="16">
        <v>2</v>
      </c>
    </row>
    <row r="6388" spans="1:11">
      <c r="A6388" s="12" t="s">
        <v>10223</v>
      </c>
      <c r="B6388" s="12" t="s">
        <v>10892</v>
      </c>
      <c r="C6388" s="12" t="s">
        <v>10343</v>
      </c>
      <c r="D6388" s="13" t="s">
        <v>4931</v>
      </c>
      <c r="E6388" s="13" t="s">
        <v>4932</v>
      </c>
      <c r="F6388" s="13" t="s">
        <v>10965</v>
      </c>
      <c r="G6388" s="14" t="s">
        <v>4960</v>
      </c>
      <c r="H6388" s="14"/>
      <c r="I6388" s="14"/>
      <c r="J6388" s="14" t="s">
        <v>4924</v>
      </c>
      <c r="K6388" s="16">
        <v>2</v>
      </c>
    </row>
    <row r="6389" spans="1:11">
      <c r="A6389" s="12" t="s">
        <v>10223</v>
      </c>
      <c r="B6389" s="12" t="s">
        <v>10892</v>
      </c>
      <c r="C6389" s="12" t="s">
        <v>10343</v>
      </c>
      <c r="D6389" s="13" t="s">
        <v>4934</v>
      </c>
      <c r="E6389" s="13" t="s">
        <v>4934</v>
      </c>
      <c r="F6389" s="13" t="s">
        <v>10904</v>
      </c>
      <c r="G6389" s="14" t="s">
        <v>4942</v>
      </c>
      <c r="H6389" s="14" t="s">
        <v>5223</v>
      </c>
      <c r="I6389" s="14" t="s">
        <v>4975</v>
      </c>
      <c r="J6389" s="14" t="s">
        <v>4936</v>
      </c>
      <c r="K6389" s="16">
        <v>2</v>
      </c>
    </row>
    <row r="6390" spans="1:11">
      <c r="A6390" s="12" t="s">
        <v>10223</v>
      </c>
      <c r="B6390" s="12" t="s">
        <v>10892</v>
      </c>
      <c r="C6390" s="12" t="s">
        <v>10343</v>
      </c>
      <c r="D6390" s="13" t="s">
        <v>4940</v>
      </c>
      <c r="E6390" s="13" t="s">
        <v>4941</v>
      </c>
      <c r="F6390" s="13" t="s">
        <v>9539</v>
      </c>
      <c r="G6390" s="14" t="s">
        <v>4960</v>
      </c>
      <c r="H6390" s="14"/>
      <c r="I6390" s="14"/>
      <c r="J6390" s="14" t="s">
        <v>4924</v>
      </c>
      <c r="K6390" s="16">
        <v>2</v>
      </c>
    </row>
    <row r="6391" spans="1:11">
      <c r="A6391" s="12" t="s">
        <v>10223</v>
      </c>
      <c r="B6391" s="12" t="s">
        <v>10892</v>
      </c>
      <c r="C6391" s="12" t="s">
        <v>10347</v>
      </c>
      <c r="D6391" s="13" t="s">
        <v>4918</v>
      </c>
      <c r="E6391" s="13" t="s">
        <v>4919</v>
      </c>
      <c r="F6391" s="13" t="s">
        <v>8203</v>
      </c>
      <c r="G6391" s="14" t="s">
        <v>4921</v>
      </c>
      <c r="H6391" s="14" t="s">
        <v>4966</v>
      </c>
      <c r="I6391" s="14" t="s">
        <v>4949</v>
      </c>
      <c r="J6391" s="14" t="s">
        <v>4924</v>
      </c>
      <c r="K6391" s="16">
        <v>7.6</v>
      </c>
    </row>
    <row r="6392" spans="1:11">
      <c r="A6392" s="12" t="s">
        <v>10223</v>
      </c>
      <c r="B6392" s="12" t="s">
        <v>10892</v>
      </c>
      <c r="C6392" s="12" t="s">
        <v>10347</v>
      </c>
      <c r="D6392" s="13" t="s">
        <v>4918</v>
      </c>
      <c r="E6392" s="13" t="s">
        <v>5112</v>
      </c>
      <c r="F6392" s="13" t="s">
        <v>10966</v>
      </c>
      <c r="G6392" s="14" t="s">
        <v>4960</v>
      </c>
      <c r="H6392" s="14"/>
      <c r="I6392" s="14"/>
      <c r="J6392" s="14" t="s">
        <v>4924</v>
      </c>
      <c r="K6392" s="16">
        <v>7.6</v>
      </c>
    </row>
    <row r="6393" spans="1:11">
      <c r="A6393" s="12" t="s">
        <v>10223</v>
      </c>
      <c r="B6393" s="12" t="s">
        <v>10892</v>
      </c>
      <c r="C6393" s="12" t="s">
        <v>10347</v>
      </c>
      <c r="D6393" s="13" t="s">
        <v>4931</v>
      </c>
      <c r="E6393" s="13" t="s">
        <v>4932</v>
      </c>
      <c r="F6393" s="13" t="s">
        <v>10967</v>
      </c>
      <c r="G6393" s="14" t="s">
        <v>4960</v>
      </c>
      <c r="H6393" s="14"/>
      <c r="I6393" s="14"/>
      <c r="J6393" s="14" t="s">
        <v>4924</v>
      </c>
      <c r="K6393" s="16">
        <v>7.6</v>
      </c>
    </row>
    <row r="6394" spans="1:11">
      <c r="A6394" s="12" t="s">
        <v>10223</v>
      </c>
      <c r="B6394" s="12" t="s">
        <v>10892</v>
      </c>
      <c r="C6394" s="12" t="s">
        <v>10347</v>
      </c>
      <c r="D6394" s="13" t="s">
        <v>4934</v>
      </c>
      <c r="E6394" s="13" t="s">
        <v>4934</v>
      </c>
      <c r="F6394" s="13" t="s">
        <v>10904</v>
      </c>
      <c r="G6394" s="14" t="s">
        <v>4942</v>
      </c>
      <c r="H6394" s="14" t="s">
        <v>5223</v>
      </c>
      <c r="I6394" s="14" t="s">
        <v>4975</v>
      </c>
      <c r="J6394" s="14" t="s">
        <v>4936</v>
      </c>
      <c r="K6394" s="16">
        <v>7.6</v>
      </c>
    </row>
    <row r="6395" spans="1:11">
      <c r="A6395" s="12" t="s">
        <v>10223</v>
      </c>
      <c r="B6395" s="12" t="s">
        <v>10892</v>
      </c>
      <c r="C6395" s="12" t="s">
        <v>10347</v>
      </c>
      <c r="D6395" s="13" t="s">
        <v>4940</v>
      </c>
      <c r="E6395" s="13" t="s">
        <v>4941</v>
      </c>
      <c r="F6395" s="13" t="s">
        <v>9539</v>
      </c>
      <c r="G6395" s="14" t="s">
        <v>4960</v>
      </c>
      <c r="H6395" s="14"/>
      <c r="I6395" s="14"/>
      <c r="J6395" s="14" t="s">
        <v>4924</v>
      </c>
      <c r="K6395" s="16">
        <v>7.6</v>
      </c>
    </row>
    <row r="6396" spans="1:11">
      <c r="A6396" s="12" t="s">
        <v>10223</v>
      </c>
      <c r="B6396" s="12" t="s">
        <v>10968</v>
      </c>
      <c r="C6396" s="12" t="s">
        <v>10597</v>
      </c>
      <c r="D6396" s="13"/>
      <c r="E6396" s="13"/>
      <c r="F6396" s="13"/>
      <c r="G6396" s="14"/>
      <c r="H6396" s="14"/>
      <c r="I6396" s="14"/>
      <c r="J6396" s="14"/>
      <c r="K6396" s="16">
        <v>0.09</v>
      </c>
    </row>
    <row r="6397" spans="1:11">
      <c r="A6397" s="12" t="s">
        <v>10223</v>
      </c>
      <c r="B6397" s="12" t="s">
        <v>10968</v>
      </c>
      <c r="C6397" s="12" t="s">
        <v>10969</v>
      </c>
      <c r="D6397" s="13"/>
      <c r="E6397" s="13"/>
      <c r="F6397" s="13"/>
      <c r="G6397" s="14"/>
      <c r="H6397" s="14"/>
      <c r="I6397" s="14"/>
      <c r="J6397" s="14"/>
      <c r="K6397" s="16">
        <v>1.523369</v>
      </c>
    </row>
    <row r="6398" spans="1:11">
      <c r="A6398" s="12" t="s">
        <v>10223</v>
      </c>
      <c r="B6398" s="12" t="s">
        <v>10968</v>
      </c>
      <c r="C6398" s="12" t="s">
        <v>10659</v>
      </c>
      <c r="D6398" s="13"/>
      <c r="E6398" s="13"/>
      <c r="F6398" s="13"/>
      <c r="G6398" s="14"/>
      <c r="H6398" s="14"/>
      <c r="I6398" s="14"/>
      <c r="J6398" s="14"/>
      <c r="K6398" s="16">
        <v>1.557849</v>
      </c>
    </row>
    <row r="6399" spans="1:11">
      <c r="A6399" s="12" t="s">
        <v>10223</v>
      </c>
      <c r="B6399" s="12" t="s">
        <v>10968</v>
      </c>
      <c r="C6399" s="12" t="s">
        <v>10970</v>
      </c>
      <c r="D6399" s="13"/>
      <c r="E6399" s="13"/>
      <c r="F6399" s="13"/>
      <c r="G6399" s="14"/>
      <c r="H6399" s="14"/>
      <c r="I6399" s="14"/>
      <c r="J6399" s="14"/>
      <c r="K6399" s="16">
        <v>0.125</v>
      </c>
    </row>
    <row r="6400" spans="1:11">
      <c r="A6400" s="12" t="s">
        <v>10223</v>
      </c>
      <c r="B6400" s="12" t="s">
        <v>10968</v>
      </c>
      <c r="C6400" s="12" t="s">
        <v>10226</v>
      </c>
      <c r="D6400" s="13" t="s">
        <v>4918</v>
      </c>
      <c r="E6400" s="13" t="s">
        <v>4943</v>
      </c>
      <c r="F6400" s="13" t="s">
        <v>10971</v>
      </c>
      <c r="G6400" s="14" t="s">
        <v>5004</v>
      </c>
      <c r="H6400" s="14" t="s">
        <v>4966</v>
      </c>
      <c r="I6400" s="14" t="s">
        <v>5573</v>
      </c>
      <c r="J6400" s="14" t="s">
        <v>4958</v>
      </c>
      <c r="K6400" s="16">
        <v>0.107</v>
      </c>
    </row>
    <row r="6401" spans="1:11">
      <c r="A6401" s="12" t="s">
        <v>10223</v>
      </c>
      <c r="B6401" s="12" t="s">
        <v>10968</v>
      </c>
      <c r="C6401" s="12" t="s">
        <v>10226</v>
      </c>
      <c r="D6401" s="13" t="s">
        <v>4918</v>
      </c>
      <c r="E6401" s="13" t="s">
        <v>4943</v>
      </c>
      <c r="F6401" s="13" t="s">
        <v>10971</v>
      </c>
      <c r="G6401" s="14" t="s">
        <v>5004</v>
      </c>
      <c r="H6401" s="14" t="s">
        <v>4966</v>
      </c>
      <c r="I6401" s="14" t="s">
        <v>5573</v>
      </c>
      <c r="J6401" s="14" t="s">
        <v>4958</v>
      </c>
      <c r="K6401" s="16">
        <v>13.3706</v>
      </c>
    </row>
    <row r="6402" spans="1:11">
      <c r="A6402" s="12" t="s">
        <v>10223</v>
      </c>
      <c r="B6402" s="12" t="s">
        <v>10968</v>
      </c>
      <c r="C6402" s="12" t="s">
        <v>10226</v>
      </c>
      <c r="D6402" s="13" t="s">
        <v>4931</v>
      </c>
      <c r="E6402" s="13" t="s">
        <v>5089</v>
      </c>
      <c r="F6402" s="13" t="s">
        <v>10972</v>
      </c>
      <c r="G6402" s="14" t="s">
        <v>4921</v>
      </c>
      <c r="H6402" s="14" t="s">
        <v>4946</v>
      </c>
      <c r="I6402" s="14" t="s">
        <v>4949</v>
      </c>
      <c r="J6402" s="14" t="s">
        <v>4924</v>
      </c>
      <c r="K6402" s="16">
        <v>0.107</v>
      </c>
    </row>
    <row r="6403" spans="1:11">
      <c r="A6403" s="12" t="s">
        <v>10223</v>
      </c>
      <c r="B6403" s="12" t="s">
        <v>10968</v>
      </c>
      <c r="C6403" s="12" t="s">
        <v>10226</v>
      </c>
      <c r="D6403" s="13" t="s">
        <v>4931</v>
      </c>
      <c r="E6403" s="13" t="s">
        <v>5089</v>
      </c>
      <c r="F6403" s="13" t="s">
        <v>10972</v>
      </c>
      <c r="G6403" s="14" t="s">
        <v>4921</v>
      </c>
      <c r="H6403" s="14" t="s">
        <v>4946</v>
      </c>
      <c r="I6403" s="14" t="s">
        <v>4949</v>
      </c>
      <c r="J6403" s="14" t="s">
        <v>4924</v>
      </c>
      <c r="K6403" s="16">
        <v>13.3706</v>
      </c>
    </row>
    <row r="6404" spans="1:11">
      <c r="A6404" s="12" t="s">
        <v>10223</v>
      </c>
      <c r="B6404" s="12" t="s">
        <v>10968</v>
      </c>
      <c r="C6404" s="12" t="s">
        <v>10226</v>
      </c>
      <c r="D6404" s="13" t="s">
        <v>4931</v>
      </c>
      <c r="E6404" s="13" t="s">
        <v>4932</v>
      </c>
      <c r="F6404" s="13" t="s">
        <v>10973</v>
      </c>
      <c r="G6404" s="14" t="s">
        <v>4960</v>
      </c>
      <c r="H6404" s="14"/>
      <c r="I6404" s="14"/>
      <c r="J6404" s="14" t="s">
        <v>4924</v>
      </c>
      <c r="K6404" s="16">
        <v>0.107</v>
      </c>
    </row>
    <row r="6405" spans="1:11">
      <c r="A6405" s="12" t="s">
        <v>10223</v>
      </c>
      <c r="B6405" s="12" t="s">
        <v>10968</v>
      </c>
      <c r="C6405" s="12" t="s">
        <v>10226</v>
      </c>
      <c r="D6405" s="13" t="s">
        <v>4931</v>
      </c>
      <c r="E6405" s="13" t="s">
        <v>4932</v>
      </c>
      <c r="F6405" s="13" t="s">
        <v>10973</v>
      </c>
      <c r="G6405" s="14" t="s">
        <v>4960</v>
      </c>
      <c r="H6405" s="14"/>
      <c r="I6405" s="14"/>
      <c r="J6405" s="14" t="s">
        <v>4924</v>
      </c>
      <c r="K6405" s="16">
        <v>13.3706</v>
      </c>
    </row>
    <row r="6406" spans="1:11">
      <c r="A6406" s="12" t="s">
        <v>10223</v>
      </c>
      <c r="B6406" s="12" t="s">
        <v>10968</v>
      </c>
      <c r="C6406" s="12" t="s">
        <v>10226</v>
      </c>
      <c r="D6406" s="13" t="s">
        <v>4934</v>
      </c>
      <c r="E6406" s="13" t="s">
        <v>4934</v>
      </c>
      <c r="F6406" s="13" t="s">
        <v>4999</v>
      </c>
      <c r="G6406" s="14" t="s">
        <v>4960</v>
      </c>
      <c r="H6406" s="14"/>
      <c r="I6406" s="14"/>
      <c r="J6406" s="14" t="s">
        <v>4974</v>
      </c>
      <c r="K6406" s="16">
        <v>0.107</v>
      </c>
    </row>
    <row r="6407" spans="1:11">
      <c r="A6407" s="12" t="s">
        <v>10223</v>
      </c>
      <c r="B6407" s="12" t="s">
        <v>10968</v>
      </c>
      <c r="C6407" s="12" t="s">
        <v>10226</v>
      </c>
      <c r="D6407" s="13" t="s">
        <v>4934</v>
      </c>
      <c r="E6407" s="13" t="s">
        <v>4934</v>
      </c>
      <c r="F6407" s="13" t="s">
        <v>4999</v>
      </c>
      <c r="G6407" s="14" t="s">
        <v>4960</v>
      </c>
      <c r="H6407" s="14"/>
      <c r="I6407" s="14"/>
      <c r="J6407" s="14" t="s">
        <v>4974</v>
      </c>
      <c r="K6407" s="16">
        <v>13.3706</v>
      </c>
    </row>
    <row r="6408" spans="1:11">
      <c r="A6408" s="12" t="s">
        <v>10223</v>
      </c>
      <c r="B6408" s="12" t="s">
        <v>10968</v>
      </c>
      <c r="C6408" s="12" t="s">
        <v>10226</v>
      </c>
      <c r="D6408" s="13" t="s">
        <v>4940</v>
      </c>
      <c r="E6408" s="13" t="s">
        <v>4941</v>
      </c>
      <c r="F6408" s="13" t="s">
        <v>10974</v>
      </c>
      <c r="G6408" s="14" t="s">
        <v>4942</v>
      </c>
      <c r="H6408" s="14" t="s">
        <v>10975</v>
      </c>
      <c r="I6408" s="14" t="s">
        <v>5126</v>
      </c>
      <c r="J6408" s="14" t="s">
        <v>4974</v>
      </c>
      <c r="K6408" s="16">
        <v>0.107</v>
      </c>
    </row>
    <row r="6409" spans="1:11">
      <c r="A6409" s="12" t="s">
        <v>10223</v>
      </c>
      <c r="B6409" s="12" t="s">
        <v>10968</v>
      </c>
      <c r="C6409" s="12" t="s">
        <v>10226</v>
      </c>
      <c r="D6409" s="13" t="s">
        <v>4940</v>
      </c>
      <c r="E6409" s="13" t="s">
        <v>4941</v>
      </c>
      <c r="F6409" s="13" t="s">
        <v>10974</v>
      </c>
      <c r="G6409" s="14" t="s">
        <v>4942</v>
      </c>
      <c r="H6409" s="14" t="s">
        <v>10975</v>
      </c>
      <c r="I6409" s="14" t="s">
        <v>5126</v>
      </c>
      <c r="J6409" s="14" t="s">
        <v>4974</v>
      </c>
      <c r="K6409" s="16">
        <v>13.3706</v>
      </c>
    </row>
    <row r="6410" spans="1:11">
      <c r="A6410" s="12" t="s">
        <v>10223</v>
      </c>
      <c r="B6410" s="12" t="s">
        <v>10968</v>
      </c>
      <c r="C6410" s="12" t="s">
        <v>10232</v>
      </c>
      <c r="D6410" s="13" t="s">
        <v>4918</v>
      </c>
      <c r="E6410" s="13" t="s">
        <v>4943</v>
      </c>
      <c r="F6410" s="13" t="s">
        <v>10971</v>
      </c>
      <c r="G6410" s="14" t="s">
        <v>5004</v>
      </c>
      <c r="H6410" s="14" t="s">
        <v>4966</v>
      </c>
      <c r="I6410" s="14" t="s">
        <v>5573</v>
      </c>
      <c r="J6410" s="14" t="s">
        <v>4958</v>
      </c>
      <c r="K6410" s="16">
        <v>0.4</v>
      </c>
    </row>
    <row r="6411" spans="1:11">
      <c r="A6411" s="12" t="s">
        <v>10223</v>
      </c>
      <c r="B6411" s="12" t="s">
        <v>10968</v>
      </c>
      <c r="C6411" s="12" t="s">
        <v>10232</v>
      </c>
      <c r="D6411" s="13" t="s">
        <v>4918</v>
      </c>
      <c r="E6411" s="13" t="s">
        <v>4943</v>
      </c>
      <c r="F6411" s="13" t="s">
        <v>10971</v>
      </c>
      <c r="G6411" s="14" t="s">
        <v>5004</v>
      </c>
      <c r="H6411" s="14" t="s">
        <v>4966</v>
      </c>
      <c r="I6411" s="14" t="s">
        <v>5573</v>
      </c>
      <c r="J6411" s="14" t="s">
        <v>4958</v>
      </c>
      <c r="K6411" s="16">
        <v>16.39</v>
      </c>
    </row>
    <row r="6412" spans="1:11">
      <c r="A6412" s="12" t="s">
        <v>10223</v>
      </c>
      <c r="B6412" s="12" t="s">
        <v>10968</v>
      </c>
      <c r="C6412" s="12" t="s">
        <v>10232</v>
      </c>
      <c r="D6412" s="13" t="s">
        <v>4931</v>
      </c>
      <c r="E6412" s="13" t="s">
        <v>5089</v>
      </c>
      <c r="F6412" s="13" t="s">
        <v>10976</v>
      </c>
      <c r="G6412" s="14" t="s">
        <v>4921</v>
      </c>
      <c r="H6412" s="14" t="s">
        <v>4924</v>
      </c>
      <c r="I6412" s="14" t="s">
        <v>4949</v>
      </c>
      <c r="J6412" s="14" t="s">
        <v>4924</v>
      </c>
      <c r="K6412" s="16">
        <v>0.4</v>
      </c>
    </row>
    <row r="6413" spans="1:11">
      <c r="A6413" s="12" t="s">
        <v>10223</v>
      </c>
      <c r="B6413" s="12" t="s">
        <v>10968</v>
      </c>
      <c r="C6413" s="12" t="s">
        <v>10232</v>
      </c>
      <c r="D6413" s="13" t="s">
        <v>4931</v>
      </c>
      <c r="E6413" s="13" t="s">
        <v>5089</v>
      </c>
      <c r="F6413" s="13" t="s">
        <v>10976</v>
      </c>
      <c r="G6413" s="14" t="s">
        <v>4921</v>
      </c>
      <c r="H6413" s="14" t="s">
        <v>4924</v>
      </c>
      <c r="I6413" s="14" t="s">
        <v>4949</v>
      </c>
      <c r="J6413" s="14" t="s">
        <v>4924</v>
      </c>
      <c r="K6413" s="16">
        <v>16.39</v>
      </c>
    </row>
    <row r="6414" spans="1:11">
      <c r="A6414" s="12" t="s">
        <v>10223</v>
      </c>
      <c r="B6414" s="12" t="s">
        <v>10968</v>
      </c>
      <c r="C6414" s="12" t="s">
        <v>10232</v>
      </c>
      <c r="D6414" s="13" t="s">
        <v>4931</v>
      </c>
      <c r="E6414" s="13" t="s">
        <v>4932</v>
      </c>
      <c r="F6414" s="13" t="s">
        <v>10977</v>
      </c>
      <c r="G6414" s="14" t="s">
        <v>4960</v>
      </c>
      <c r="H6414" s="14"/>
      <c r="I6414" s="14"/>
      <c r="J6414" s="14" t="s">
        <v>4924</v>
      </c>
      <c r="K6414" s="16">
        <v>0.4</v>
      </c>
    </row>
    <row r="6415" spans="1:11">
      <c r="A6415" s="12" t="s">
        <v>10223</v>
      </c>
      <c r="B6415" s="12" t="s">
        <v>10968</v>
      </c>
      <c r="C6415" s="12" t="s">
        <v>10232</v>
      </c>
      <c r="D6415" s="13" t="s">
        <v>4931</v>
      </c>
      <c r="E6415" s="13" t="s">
        <v>4932</v>
      </c>
      <c r="F6415" s="13" t="s">
        <v>10977</v>
      </c>
      <c r="G6415" s="14" t="s">
        <v>4960</v>
      </c>
      <c r="H6415" s="14"/>
      <c r="I6415" s="14"/>
      <c r="J6415" s="14" t="s">
        <v>4924</v>
      </c>
      <c r="K6415" s="16">
        <v>16.39</v>
      </c>
    </row>
    <row r="6416" spans="1:11">
      <c r="A6416" s="12" t="s">
        <v>10223</v>
      </c>
      <c r="B6416" s="12" t="s">
        <v>10968</v>
      </c>
      <c r="C6416" s="12" t="s">
        <v>10232</v>
      </c>
      <c r="D6416" s="13" t="s">
        <v>4934</v>
      </c>
      <c r="E6416" s="13" t="s">
        <v>4934</v>
      </c>
      <c r="F6416" s="13" t="s">
        <v>10978</v>
      </c>
      <c r="G6416" s="14" t="s">
        <v>4960</v>
      </c>
      <c r="H6416" s="14"/>
      <c r="I6416" s="14"/>
      <c r="J6416" s="14" t="s">
        <v>4974</v>
      </c>
      <c r="K6416" s="16">
        <v>0.4</v>
      </c>
    </row>
    <row r="6417" spans="1:11">
      <c r="A6417" s="12" t="s">
        <v>10223</v>
      </c>
      <c r="B6417" s="12" t="s">
        <v>10968</v>
      </c>
      <c r="C6417" s="12" t="s">
        <v>10232</v>
      </c>
      <c r="D6417" s="13" t="s">
        <v>4934</v>
      </c>
      <c r="E6417" s="13" t="s">
        <v>4934</v>
      </c>
      <c r="F6417" s="13" t="s">
        <v>10978</v>
      </c>
      <c r="G6417" s="14" t="s">
        <v>4960</v>
      </c>
      <c r="H6417" s="14"/>
      <c r="I6417" s="14"/>
      <c r="J6417" s="14" t="s">
        <v>4974</v>
      </c>
      <c r="K6417" s="16">
        <v>16.39</v>
      </c>
    </row>
    <row r="6418" spans="1:11">
      <c r="A6418" s="12" t="s">
        <v>10223</v>
      </c>
      <c r="B6418" s="12" t="s">
        <v>10968</v>
      </c>
      <c r="C6418" s="12" t="s">
        <v>10232</v>
      </c>
      <c r="D6418" s="13" t="s">
        <v>4940</v>
      </c>
      <c r="E6418" s="13" t="s">
        <v>4941</v>
      </c>
      <c r="F6418" s="13" t="s">
        <v>10974</v>
      </c>
      <c r="G6418" s="14" t="s">
        <v>4942</v>
      </c>
      <c r="H6418" s="14" t="s">
        <v>10979</v>
      </c>
      <c r="I6418" s="14" t="s">
        <v>5126</v>
      </c>
      <c r="J6418" s="14" t="s">
        <v>4974</v>
      </c>
      <c r="K6418" s="16">
        <v>0.4</v>
      </c>
    </row>
    <row r="6419" spans="1:11">
      <c r="A6419" s="12" t="s">
        <v>10223</v>
      </c>
      <c r="B6419" s="12" t="s">
        <v>10968</v>
      </c>
      <c r="C6419" s="12" t="s">
        <v>10232</v>
      </c>
      <c r="D6419" s="13" t="s">
        <v>4940</v>
      </c>
      <c r="E6419" s="13" t="s">
        <v>4941</v>
      </c>
      <c r="F6419" s="13" t="s">
        <v>10974</v>
      </c>
      <c r="G6419" s="14" t="s">
        <v>4942</v>
      </c>
      <c r="H6419" s="14" t="s">
        <v>10979</v>
      </c>
      <c r="I6419" s="14" t="s">
        <v>5126</v>
      </c>
      <c r="J6419" s="14" t="s">
        <v>4974</v>
      </c>
      <c r="K6419" s="16">
        <v>16.39</v>
      </c>
    </row>
    <row r="6420" spans="1:11">
      <c r="A6420" s="12" t="s">
        <v>10223</v>
      </c>
      <c r="B6420" s="12" t="s">
        <v>10968</v>
      </c>
      <c r="C6420" s="12" t="s">
        <v>10273</v>
      </c>
      <c r="D6420" s="13"/>
      <c r="E6420" s="13"/>
      <c r="F6420" s="13"/>
      <c r="G6420" s="14"/>
      <c r="H6420" s="14"/>
      <c r="I6420" s="14"/>
      <c r="J6420" s="14"/>
      <c r="K6420" s="16">
        <v>10.072</v>
      </c>
    </row>
    <row r="6421" spans="1:11">
      <c r="A6421" s="12" t="s">
        <v>10223</v>
      </c>
      <c r="B6421" s="12" t="s">
        <v>10968</v>
      </c>
      <c r="C6421" s="12" t="s">
        <v>10327</v>
      </c>
      <c r="D6421" s="13"/>
      <c r="E6421" s="13"/>
      <c r="F6421" s="13"/>
      <c r="G6421" s="14"/>
      <c r="H6421" s="14"/>
      <c r="I6421" s="14"/>
      <c r="J6421" s="14"/>
      <c r="K6421" s="16">
        <v>2.641654</v>
      </c>
    </row>
    <row r="6422" spans="1:11">
      <c r="A6422" s="12" t="s">
        <v>10223</v>
      </c>
      <c r="B6422" s="12" t="s">
        <v>10968</v>
      </c>
      <c r="C6422" s="12" t="s">
        <v>8891</v>
      </c>
      <c r="D6422" s="13"/>
      <c r="E6422" s="13"/>
      <c r="F6422" s="13"/>
      <c r="G6422" s="14"/>
      <c r="H6422" s="14"/>
      <c r="I6422" s="14"/>
      <c r="J6422" s="14"/>
      <c r="K6422" s="16">
        <v>10</v>
      </c>
    </row>
    <row r="6423" spans="1:11">
      <c r="A6423" s="12" t="s">
        <v>10223</v>
      </c>
      <c r="B6423" s="12" t="s">
        <v>10968</v>
      </c>
      <c r="C6423" s="12" t="s">
        <v>10980</v>
      </c>
      <c r="D6423" s="13"/>
      <c r="E6423" s="13"/>
      <c r="F6423" s="13"/>
      <c r="G6423" s="14"/>
      <c r="H6423" s="14"/>
      <c r="I6423" s="14"/>
      <c r="J6423" s="14"/>
      <c r="K6423" s="16">
        <v>400</v>
      </c>
    </row>
    <row r="6424" spans="1:11">
      <c r="A6424" s="12" t="s">
        <v>10223</v>
      </c>
      <c r="B6424" s="12" t="s">
        <v>10968</v>
      </c>
      <c r="C6424" s="12" t="s">
        <v>10444</v>
      </c>
      <c r="D6424" s="13"/>
      <c r="E6424" s="13"/>
      <c r="F6424" s="13"/>
      <c r="G6424" s="14"/>
      <c r="H6424" s="14"/>
      <c r="I6424" s="14"/>
      <c r="J6424" s="14"/>
      <c r="K6424" s="16">
        <v>9.52431</v>
      </c>
    </row>
    <row r="6425" spans="1:11">
      <c r="A6425" s="12" t="s">
        <v>10223</v>
      </c>
      <c r="B6425" s="12" t="s">
        <v>10968</v>
      </c>
      <c r="C6425" s="12" t="s">
        <v>10495</v>
      </c>
      <c r="D6425" s="13"/>
      <c r="E6425" s="13"/>
      <c r="F6425" s="13"/>
      <c r="G6425" s="14"/>
      <c r="H6425" s="14"/>
      <c r="I6425" s="14"/>
      <c r="J6425" s="14"/>
      <c r="K6425" s="16">
        <v>0.26944</v>
      </c>
    </row>
    <row r="6426" spans="1:11">
      <c r="A6426" s="12" t="s">
        <v>10223</v>
      </c>
      <c r="B6426" s="12" t="s">
        <v>10968</v>
      </c>
      <c r="C6426" s="12" t="s">
        <v>10669</v>
      </c>
      <c r="D6426" s="13"/>
      <c r="E6426" s="13"/>
      <c r="F6426" s="13"/>
      <c r="G6426" s="14"/>
      <c r="H6426" s="14"/>
      <c r="I6426" s="14"/>
      <c r="J6426" s="14"/>
      <c r="K6426" s="16">
        <v>136.9</v>
      </c>
    </row>
    <row r="6427" spans="1:11">
      <c r="A6427" s="12" t="s">
        <v>10223</v>
      </c>
      <c r="B6427" s="12" t="s">
        <v>10968</v>
      </c>
      <c r="C6427" s="12" t="s">
        <v>10352</v>
      </c>
      <c r="D6427" s="13" t="s">
        <v>4918</v>
      </c>
      <c r="E6427" s="13" t="s">
        <v>4919</v>
      </c>
      <c r="F6427" s="13" t="s">
        <v>10413</v>
      </c>
      <c r="G6427" s="14" t="s">
        <v>4921</v>
      </c>
      <c r="H6427" s="14" t="s">
        <v>4966</v>
      </c>
      <c r="I6427" s="14" t="s">
        <v>5065</v>
      </c>
      <c r="J6427" s="14" t="s">
        <v>4956</v>
      </c>
      <c r="K6427" s="16">
        <v>22.5</v>
      </c>
    </row>
    <row r="6428" spans="1:11">
      <c r="A6428" s="12" t="s">
        <v>10223</v>
      </c>
      <c r="B6428" s="12" t="s">
        <v>10968</v>
      </c>
      <c r="C6428" s="12" t="s">
        <v>10352</v>
      </c>
      <c r="D6428" s="13" t="s">
        <v>4918</v>
      </c>
      <c r="E6428" s="13" t="s">
        <v>4943</v>
      </c>
      <c r="F6428" s="13" t="s">
        <v>10981</v>
      </c>
      <c r="G6428" s="14" t="s">
        <v>5004</v>
      </c>
      <c r="H6428" s="14" t="s">
        <v>4966</v>
      </c>
      <c r="I6428" s="14" t="s">
        <v>5573</v>
      </c>
      <c r="J6428" s="14" t="s">
        <v>4924</v>
      </c>
      <c r="K6428" s="16">
        <v>22.5</v>
      </c>
    </row>
    <row r="6429" spans="1:11">
      <c r="A6429" s="12" t="s">
        <v>10223</v>
      </c>
      <c r="B6429" s="12" t="s">
        <v>10968</v>
      </c>
      <c r="C6429" s="12" t="s">
        <v>10352</v>
      </c>
      <c r="D6429" s="13" t="s">
        <v>4931</v>
      </c>
      <c r="E6429" s="13" t="s">
        <v>5089</v>
      </c>
      <c r="F6429" s="13" t="s">
        <v>10982</v>
      </c>
      <c r="G6429" s="14" t="s">
        <v>4921</v>
      </c>
      <c r="H6429" s="14" t="s">
        <v>4926</v>
      </c>
      <c r="I6429" s="14" t="s">
        <v>4927</v>
      </c>
      <c r="J6429" s="14" t="s">
        <v>4924</v>
      </c>
      <c r="K6429" s="16">
        <v>22.5</v>
      </c>
    </row>
    <row r="6430" spans="1:11">
      <c r="A6430" s="12" t="s">
        <v>10223</v>
      </c>
      <c r="B6430" s="12" t="s">
        <v>10968</v>
      </c>
      <c r="C6430" s="12" t="s">
        <v>10352</v>
      </c>
      <c r="D6430" s="13" t="s">
        <v>4931</v>
      </c>
      <c r="E6430" s="13" t="s">
        <v>4932</v>
      </c>
      <c r="F6430" s="13" t="s">
        <v>5747</v>
      </c>
      <c r="G6430" s="14" t="s">
        <v>4921</v>
      </c>
      <c r="H6430" s="14" t="s">
        <v>4966</v>
      </c>
      <c r="I6430" s="14" t="s">
        <v>5065</v>
      </c>
      <c r="J6430" s="14" t="s">
        <v>4936</v>
      </c>
      <c r="K6430" s="16">
        <v>22.5</v>
      </c>
    </row>
    <row r="6431" spans="1:11">
      <c r="A6431" s="12" t="s">
        <v>10223</v>
      </c>
      <c r="B6431" s="12" t="s">
        <v>10968</v>
      </c>
      <c r="C6431" s="12" t="s">
        <v>10352</v>
      </c>
      <c r="D6431" s="13" t="s">
        <v>4934</v>
      </c>
      <c r="E6431" s="13" t="s">
        <v>4934</v>
      </c>
      <c r="F6431" s="13" t="s">
        <v>4999</v>
      </c>
      <c r="G6431" s="14" t="s">
        <v>4960</v>
      </c>
      <c r="H6431" s="14"/>
      <c r="I6431" s="14"/>
      <c r="J6431" s="14" t="s">
        <v>4936</v>
      </c>
      <c r="K6431" s="16">
        <v>22.5</v>
      </c>
    </row>
    <row r="6432" spans="1:11">
      <c r="A6432" s="12" t="s">
        <v>10223</v>
      </c>
      <c r="B6432" s="12" t="s">
        <v>10968</v>
      </c>
      <c r="C6432" s="12" t="s">
        <v>10245</v>
      </c>
      <c r="D6432" s="13" t="s">
        <v>4918</v>
      </c>
      <c r="E6432" s="13" t="s">
        <v>4919</v>
      </c>
      <c r="F6432" s="13" t="s">
        <v>10983</v>
      </c>
      <c r="G6432" s="14" t="s">
        <v>4921</v>
      </c>
      <c r="H6432" s="14" t="s">
        <v>4924</v>
      </c>
      <c r="I6432" s="14" t="s">
        <v>5065</v>
      </c>
      <c r="J6432" s="14" t="s">
        <v>4956</v>
      </c>
      <c r="K6432" s="16">
        <v>60.5312</v>
      </c>
    </row>
    <row r="6433" spans="1:11">
      <c r="A6433" s="12" t="s">
        <v>10223</v>
      </c>
      <c r="B6433" s="12" t="s">
        <v>10968</v>
      </c>
      <c r="C6433" s="12" t="s">
        <v>10245</v>
      </c>
      <c r="D6433" s="13" t="s">
        <v>4918</v>
      </c>
      <c r="E6433" s="13" t="s">
        <v>4943</v>
      </c>
      <c r="F6433" s="13" t="s">
        <v>10981</v>
      </c>
      <c r="G6433" s="14" t="s">
        <v>5004</v>
      </c>
      <c r="H6433" s="14" t="s">
        <v>4922</v>
      </c>
      <c r="I6433" s="14" t="s">
        <v>5427</v>
      </c>
      <c r="J6433" s="14" t="s">
        <v>4924</v>
      </c>
      <c r="K6433" s="16">
        <v>60.5312</v>
      </c>
    </row>
    <row r="6434" spans="1:11">
      <c r="A6434" s="12" t="s">
        <v>10223</v>
      </c>
      <c r="B6434" s="12" t="s">
        <v>10968</v>
      </c>
      <c r="C6434" s="12" t="s">
        <v>10245</v>
      </c>
      <c r="D6434" s="13" t="s">
        <v>4931</v>
      </c>
      <c r="E6434" s="13" t="s">
        <v>5089</v>
      </c>
      <c r="F6434" s="13" t="s">
        <v>10984</v>
      </c>
      <c r="G6434" s="14" t="s">
        <v>4921</v>
      </c>
      <c r="H6434" s="14" t="s">
        <v>4926</v>
      </c>
      <c r="I6434" s="14" t="s">
        <v>4927</v>
      </c>
      <c r="J6434" s="14" t="s">
        <v>4924</v>
      </c>
      <c r="K6434" s="16">
        <v>60.5312</v>
      </c>
    </row>
    <row r="6435" spans="1:11">
      <c r="A6435" s="12" t="s">
        <v>10223</v>
      </c>
      <c r="B6435" s="12" t="s">
        <v>10968</v>
      </c>
      <c r="C6435" s="12" t="s">
        <v>10245</v>
      </c>
      <c r="D6435" s="13" t="s">
        <v>4931</v>
      </c>
      <c r="E6435" s="13" t="s">
        <v>4932</v>
      </c>
      <c r="F6435" s="13" t="s">
        <v>5747</v>
      </c>
      <c r="G6435" s="14" t="s">
        <v>4921</v>
      </c>
      <c r="H6435" s="14" t="s">
        <v>4924</v>
      </c>
      <c r="I6435" s="14" t="s">
        <v>5065</v>
      </c>
      <c r="J6435" s="14" t="s">
        <v>4936</v>
      </c>
      <c r="K6435" s="16">
        <v>60.5312</v>
      </c>
    </row>
    <row r="6436" spans="1:11">
      <c r="A6436" s="12" t="s">
        <v>10223</v>
      </c>
      <c r="B6436" s="12" t="s">
        <v>10968</v>
      </c>
      <c r="C6436" s="12" t="s">
        <v>10245</v>
      </c>
      <c r="D6436" s="13" t="s">
        <v>4934</v>
      </c>
      <c r="E6436" s="13" t="s">
        <v>4934</v>
      </c>
      <c r="F6436" s="13" t="s">
        <v>4999</v>
      </c>
      <c r="G6436" s="14" t="s">
        <v>4960</v>
      </c>
      <c r="H6436" s="14"/>
      <c r="I6436" s="14"/>
      <c r="J6436" s="14" t="s">
        <v>4936</v>
      </c>
      <c r="K6436" s="16">
        <v>60.5312</v>
      </c>
    </row>
    <row r="6437" spans="1:11">
      <c r="A6437" s="12" t="s">
        <v>10223</v>
      </c>
      <c r="B6437" s="12" t="s">
        <v>10968</v>
      </c>
      <c r="C6437" s="12" t="s">
        <v>10225</v>
      </c>
      <c r="D6437" s="13" t="s">
        <v>4918</v>
      </c>
      <c r="E6437" s="13" t="s">
        <v>4919</v>
      </c>
      <c r="F6437" s="13" t="s">
        <v>10909</v>
      </c>
      <c r="G6437" s="14" t="s">
        <v>4921</v>
      </c>
      <c r="H6437" s="14" t="s">
        <v>4936</v>
      </c>
      <c r="I6437" s="14" t="s">
        <v>5065</v>
      </c>
      <c r="J6437" s="14" t="s">
        <v>4956</v>
      </c>
      <c r="K6437" s="16">
        <v>54.222</v>
      </c>
    </row>
    <row r="6438" spans="1:11">
      <c r="A6438" s="12" t="s">
        <v>10223</v>
      </c>
      <c r="B6438" s="12" t="s">
        <v>10968</v>
      </c>
      <c r="C6438" s="12" t="s">
        <v>10225</v>
      </c>
      <c r="D6438" s="13" t="s">
        <v>4918</v>
      </c>
      <c r="E6438" s="13" t="s">
        <v>4939</v>
      </c>
      <c r="F6438" s="13" t="s">
        <v>10985</v>
      </c>
      <c r="G6438" s="14" t="s">
        <v>4921</v>
      </c>
      <c r="H6438" s="14" t="s">
        <v>4926</v>
      </c>
      <c r="I6438" s="14" t="s">
        <v>4927</v>
      </c>
      <c r="J6438" s="14" t="s">
        <v>4924</v>
      </c>
      <c r="K6438" s="16">
        <v>54.222</v>
      </c>
    </row>
    <row r="6439" spans="1:11">
      <c r="A6439" s="12" t="s">
        <v>10223</v>
      </c>
      <c r="B6439" s="12" t="s">
        <v>10968</v>
      </c>
      <c r="C6439" s="12" t="s">
        <v>10225</v>
      </c>
      <c r="D6439" s="13" t="s">
        <v>4931</v>
      </c>
      <c r="E6439" s="13" t="s">
        <v>5089</v>
      </c>
      <c r="F6439" s="13" t="s">
        <v>10982</v>
      </c>
      <c r="G6439" s="14" t="s">
        <v>4921</v>
      </c>
      <c r="H6439" s="14" t="s">
        <v>4926</v>
      </c>
      <c r="I6439" s="14" t="s">
        <v>4927</v>
      </c>
      <c r="J6439" s="14" t="s">
        <v>4924</v>
      </c>
      <c r="K6439" s="16">
        <v>54.222</v>
      </c>
    </row>
    <row r="6440" spans="1:11">
      <c r="A6440" s="12" t="s">
        <v>10223</v>
      </c>
      <c r="B6440" s="12" t="s">
        <v>10968</v>
      </c>
      <c r="C6440" s="12" t="s">
        <v>10225</v>
      </c>
      <c r="D6440" s="13" t="s">
        <v>4931</v>
      </c>
      <c r="E6440" s="13" t="s">
        <v>4932</v>
      </c>
      <c r="F6440" s="13" t="s">
        <v>5747</v>
      </c>
      <c r="G6440" s="14" t="s">
        <v>4921</v>
      </c>
      <c r="H6440" s="14" t="s">
        <v>4936</v>
      </c>
      <c r="I6440" s="14" t="s">
        <v>5065</v>
      </c>
      <c r="J6440" s="14" t="s">
        <v>4936</v>
      </c>
      <c r="K6440" s="16">
        <v>54.222</v>
      </c>
    </row>
    <row r="6441" spans="1:11">
      <c r="A6441" s="12" t="s">
        <v>10223</v>
      </c>
      <c r="B6441" s="12" t="s">
        <v>10968</v>
      </c>
      <c r="C6441" s="12" t="s">
        <v>10225</v>
      </c>
      <c r="D6441" s="13" t="s">
        <v>4934</v>
      </c>
      <c r="E6441" s="13" t="s">
        <v>4934</v>
      </c>
      <c r="F6441" s="13" t="s">
        <v>4999</v>
      </c>
      <c r="G6441" s="14" t="s">
        <v>4960</v>
      </c>
      <c r="H6441" s="14"/>
      <c r="I6441" s="14"/>
      <c r="J6441" s="14" t="s">
        <v>4936</v>
      </c>
      <c r="K6441" s="16">
        <v>54.222</v>
      </c>
    </row>
    <row r="6442" spans="1:11">
      <c r="A6442" s="12" t="s">
        <v>10223</v>
      </c>
      <c r="B6442" s="12" t="s">
        <v>10968</v>
      </c>
      <c r="C6442" s="12" t="s">
        <v>10256</v>
      </c>
      <c r="D6442" s="13" t="s">
        <v>4918</v>
      </c>
      <c r="E6442" s="13" t="s">
        <v>4919</v>
      </c>
      <c r="F6442" s="13" t="s">
        <v>10986</v>
      </c>
      <c r="G6442" s="14" t="s">
        <v>4921</v>
      </c>
      <c r="H6442" s="14" t="s">
        <v>4966</v>
      </c>
      <c r="I6442" s="14" t="s">
        <v>5065</v>
      </c>
      <c r="J6442" s="14" t="s">
        <v>4956</v>
      </c>
      <c r="K6442" s="16">
        <v>5.2656</v>
      </c>
    </row>
    <row r="6443" spans="1:11">
      <c r="A6443" s="12" t="s">
        <v>10223</v>
      </c>
      <c r="B6443" s="12" t="s">
        <v>10968</v>
      </c>
      <c r="C6443" s="12" t="s">
        <v>10256</v>
      </c>
      <c r="D6443" s="13" t="s">
        <v>4918</v>
      </c>
      <c r="E6443" s="13" t="s">
        <v>4943</v>
      </c>
      <c r="F6443" s="13" t="s">
        <v>10981</v>
      </c>
      <c r="G6443" s="14" t="s">
        <v>5004</v>
      </c>
      <c r="H6443" s="14" t="s">
        <v>4922</v>
      </c>
      <c r="I6443" s="14" t="s">
        <v>5427</v>
      </c>
      <c r="J6443" s="14" t="s">
        <v>4924</v>
      </c>
      <c r="K6443" s="16">
        <v>5.2656</v>
      </c>
    </row>
    <row r="6444" spans="1:11">
      <c r="A6444" s="12" t="s">
        <v>10223</v>
      </c>
      <c r="B6444" s="12" t="s">
        <v>10968</v>
      </c>
      <c r="C6444" s="12" t="s">
        <v>10256</v>
      </c>
      <c r="D6444" s="13" t="s">
        <v>4931</v>
      </c>
      <c r="E6444" s="13" t="s">
        <v>5089</v>
      </c>
      <c r="F6444" s="13" t="s">
        <v>10982</v>
      </c>
      <c r="G6444" s="14" t="s">
        <v>4921</v>
      </c>
      <c r="H6444" s="14" t="s">
        <v>4926</v>
      </c>
      <c r="I6444" s="14" t="s">
        <v>4927</v>
      </c>
      <c r="J6444" s="14" t="s">
        <v>4924</v>
      </c>
      <c r="K6444" s="16">
        <v>5.2656</v>
      </c>
    </row>
    <row r="6445" spans="1:11">
      <c r="A6445" s="12" t="s">
        <v>10223</v>
      </c>
      <c r="B6445" s="12" t="s">
        <v>10968</v>
      </c>
      <c r="C6445" s="12" t="s">
        <v>10256</v>
      </c>
      <c r="D6445" s="13" t="s">
        <v>4931</v>
      </c>
      <c r="E6445" s="13" t="s">
        <v>4932</v>
      </c>
      <c r="F6445" s="13" t="s">
        <v>5747</v>
      </c>
      <c r="G6445" s="14" t="s">
        <v>4921</v>
      </c>
      <c r="H6445" s="14" t="s">
        <v>4966</v>
      </c>
      <c r="I6445" s="14" t="s">
        <v>5065</v>
      </c>
      <c r="J6445" s="14" t="s">
        <v>4936</v>
      </c>
      <c r="K6445" s="16">
        <v>5.2656</v>
      </c>
    </row>
    <row r="6446" spans="1:11">
      <c r="A6446" s="12" t="s">
        <v>10223</v>
      </c>
      <c r="B6446" s="12" t="s">
        <v>10968</v>
      </c>
      <c r="C6446" s="12" t="s">
        <v>10256</v>
      </c>
      <c r="D6446" s="13" t="s">
        <v>4934</v>
      </c>
      <c r="E6446" s="13" t="s">
        <v>4934</v>
      </c>
      <c r="F6446" s="13" t="s">
        <v>4999</v>
      </c>
      <c r="G6446" s="14" t="s">
        <v>4960</v>
      </c>
      <c r="H6446" s="14"/>
      <c r="I6446" s="14"/>
      <c r="J6446" s="14" t="s">
        <v>4936</v>
      </c>
      <c r="K6446" s="16">
        <v>5.2656</v>
      </c>
    </row>
    <row r="6447" spans="1:11">
      <c r="A6447" s="12" t="s">
        <v>10223</v>
      </c>
      <c r="B6447" s="12" t="s">
        <v>10968</v>
      </c>
      <c r="C6447" s="12" t="s">
        <v>10262</v>
      </c>
      <c r="D6447" s="13" t="s">
        <v>4918</v>
      </c>
      <c r="E6447" s="13" t="s">
        <v>4919</v>
      </c>
      <c r="F6447" s="13" t="s">
        <v>10987</v>
      </c>
      <c r="G6447" s="14" t="s">
        <v>4921</v>
      </c>
      <c r="H6447" s="14" t="s">
        <v>4966</v>
      </c>
      <c r="I6447" s="14" t="s">
        <v>5065</v>
      </c>
      <c r="J6447" s="14" t="s">
        <v>4956</v>
      </c>
      <c r="K6447" s="16">
        <v>22.7195</v>
      </c>
    </row>
    <row r="6448" spans="1:11">
      <c r="A6448" s="12" t="s">
        <v>10223</v>
      </c>
      <c r="B6448" s="12" t="s">
        <v>10968</v>
      </c>
      <c r="C6448" s="12" t="s">
        <v>10262</v>
      </c>
      <c r="D6448" s="13" t="s">
        <v>4918</v>
      </c>
      <c r="E6448" s="13" t="s">
        <v>4939</v>
      </c>
      <c r="F6448" s="13" t="s">
        <v>10985</v>
      </c>
      <c r="G6448" s="14" t="s">
        <v>4921</v>
      </c>
      <c r="H6448" s="14" t="s">
        <v>4926</v>
      </c>
      <c r="I6448" s="14" t="s">
        <v>4927</v>
      </c>
      <c r="J6448" s="14" t="s">
        <v>4924</v>
      </c>
      <c r="K6448" s="16">
        <v>22.7195</v>
      </c>
    </row>
    <row r="6449" spans="1:11">
      <c r="A6449" s="12" t="s">
        <v>10223</v>
      </c>
      <c r="B6449" s="12" t="s">
        <v>10968</v>
      </c>
      <c r="C6449" s="12" t="s">
        <v>10262</v>
      </c>
      <c r="D6449" s="13" t="s">
        <v>4931</v>
      </c>
      <c r="E6449" s="13" t="s">
        <v>5089</v>
      </c>
      <c r="F6449" s="13" t="s">
        <v>10982</v>
      </c>
      <c r="G6449" s="14" t="s">
        <v>4921</v>
      </c>
      <c r="H6449" s="14" t="s">
        <v>4926</v>
      </c>
      <c r="I6449" s="14" t="s">
        <v>4927</v>
      </c>
      <c r="J6449" s="14" t="s">
        <v>4924</v>
      </c>
      <c r="K6449" s="16">
        <v>22.7195</v>
      </c>
    </row>
    <row r="6450" spans="1:11">
      <c r="A6450" s="12" t="s">
        <v>10223</v>
      </c>
      <c r="B6450" s="12" t="s">
        <v>10968</v>
      </c>
      <c r="C6450" s="12" t="s">
        <v>10262</v>
      </c>
      <c r="D6450" s="13" t="s">
        <v>4931</v>
      </c>
      <c r="E6450" s="13" t="s">
        <v>4932</v>
      </c>
      <c r="F6450" s="13" t="s">
        <v>5747</v>
      </c>
      <c r="G6450" s="14" t="s">
        <v>4921</v>
      </c>
      <c r="H6450" s="14" t="s">
        <v>4966</v>
      </c>
      <c r="I6450" s="14" t="s">
        <v>5065</v>
      </c>
      <c r="J6450" s="14" t="s">
        <v>4936</v>
      </c>
      <c r="K6450" s="16">
        <v>22.7195</v>
      </c>
    </row>
    <row r="6451" spans="1:11">
      <c r="A6451" s="12" t="s">
        <v>10223</v>
      </c>
      <c r="B6451" s="12" t="s">
        <v>10968</v>
      </c>
      <c r="C6451" s="12" t="s">
        <v>10262</v>
      </c>
      <c r="D6451" s="13" t="s">
        <v>4934</v>
      </c>
      <c r="E6451" s="13" t="s">
        <v>4934</v>
      </c>
      <c r="F6451" s="13" t="s">
        <v>4999</v>
      </c>
      <c r="G6451" s="14" t="s">
        <v>4960</v>
      </c>
      <c r="H6451" s="14"/>
      <c r="I6451" s="14"/>
      <c r="J6451" s="14" t="s">
        <v>4936</v>
      </c>
      <c r="K6451" s="16">
        <v>22.7195</v>
      </c>
    </row>
    <row r="6452" spans="1:11">
      <c r="A6452" s="12" t="s">
        <v>10223</v>
      </c>
      <c r="B6452" s="12" t="s">
        <v>10968</v>
      </c>
      <c r="C6452" s="12" t="s">
        <v>10267</v>
      </c>
      <c r="D6452" s="13" t="s">
        <v>4918</v>
      </c>
      <c r="E6452" s="13" t="s">
        <v>4919</v>
      </c>
      <c r="F6452" s="13" t="s">
        <v>10988</v>
      </c>
      <c r="G6452" s="14" t="s">
        <v>4921</v>
      </c>
      <c r="H6452" s="14" t="s">
        <v>5119</v>
      </c>
      <c r="I6452" s="14" t="s">
        <v>5065</v>
      </c>
      <c r="J6452" s="14" t="s">
        <v>4956</v>
      </c>
      <c r="K6452" s="16">
        <v>22.32</v>
      </c>
    </row>
    <row r="6453" spans="1:11">
      <c r="A6453" s="12" t="s">
        <v>10223</v>
      </c>
      <c r="B6453" s="12" t="s">
        <v>10968</v>
      </c>
      <c r="C6453" s="12" t="s">
        <v>10267</v>
      </c>
      <c r="D6453" s="13" t="s">
        <v>4918</v>
      </c>
      <c r="E6453" s="13" t="s">
        <v>4943</v>
      </c>
      <c r="F6453" s="13" t="s">
        <v>10989</v>
      </c>
      <c r="G6453" s="14" t="s">
        <v>5004</v>
      </c>
      <c r="H6453" s="14" t="s">
        <v>4988</v>
      </c>
      <c r="I6453" s="14" t="s">
        <v>5530</v>
      </c>
      <c r="J6453" s="14" t="s">
        <v>4924</v>
      </c>
      <c r="K6453" s="16">
        <v>22.32</v>
      </c>
    </row>
    <row r="6454" spans="1:11">
      <c r="A6454" s="12" t="s">
        <v>10223</v>
      </c>
      <c r="B6454" s="12" t="s">
        <v>10968</v>
      </c>
      <c r="C6454" s="12" t="s">
        <v>10267</v>
      </c>
      <c r="D6454" s="13" t="s">
        <v>4931</v>
      </c>
      <c r="E6454" s="13" t="s">
        <v>5089</v>
      </c>
      <c r="F6454" s="13" t="s">
        <v>6465</v>
      </c>
      <c r="G6454" s="14" t="s">
        <v>4921</v>
      </c>
      <c r="H6454" s="14" t="s">
        <v>4926</v>
      </c>
      <c r="I6454" s="14" t="s">
        <v>4927</v>
      </c>
      <c r="J6454" s="14" t="s">
        <v>4924</v>
      </c>
      <c r="K6454" s="16">
        <v>22.32</v>
      </c>
    </row>
    <row r="6455" spans="1:11">
      <c r="A6455" s="12" t="s">
        <v>10223</v>
      </c>
      <c r="B6455" s="12" t="s">
        <v>10968</v>
      </c>
      <c r="C6455" s="12" t="s">
        <v>10267</v>
      </c>
      <c r="D6455" s="13" t="s">
        <v>4931</v>
      </c>
      <c r="E6455" s="13" t="s">
        <v>4932</v>
      </c>
      <c r="F6455" s="13" t="s">
        <v>5747</v>
      </c>
      <c r="G6455" s="14" t="s">
        <v>4921</v>
      </c>
      <c r="H6455" s="14" t="s">
        <v>5119</v>
      </c>
      <c r="I6455" s="14" t="s">
        <v>5065</v>
      </c>
      <c r="J6455" s="14" t="s">
        <v>4936</v>
      </c>
      <c r="K6455" s="16">
        <v>22.32</v>
      </c>
    </row>
    <row r="6456" spans="1:11">
      <c r="A6456" s="12" t="s">
        <v>10223</v>
      </c>
      <c r="B6456" s="12" t="s">
        <v>10968</v>
      </c>
      <c r="C6456" s="12" t="s">
        <v>10267</v>
      </c>
      <c r="D6456" s="13" t="s">
        <v>4934</v>
      </c>
      <c r="E6456" s="13" t="s">
        <v>4934</v>
      </c>
      <c r="F6456" s="13" t="s">
        <v>4999</v>
      </c>
      <c r="G6456" s="14" t="s">
        <v>4960</v>
      </c>
      <c r="H6456" s="14"/>
      <c r="I6456" s="14"/>
      <c r="J6456" s="14" t="s">
        <v>4936</v>
      </c>
      <c r="K6456" s="16">
        <v>22.32</v>
      </c>
    </row>
    <row r="6457" spans="1:11">
      <c r="A6457" s="12" t="s">
        <v>10223</v>
      </c>
      <c r="B6457" s="12" t="s">
        <v>10968</v>
      </c>
      <c r="C6457" s="12" t="s">
        <v>10273</v>
      </c>
      <c r="D6457" s="13" t="s">
        <v>4918</v>
      </c>
      <c r="E6457" s="13" t="s">
        <v>4919</v>
      </c>
      <c r="F6457" s="13" t="s">
        <v>10990</v>
      </c>
      <c r="G6457" s="14" t="s">
        <v>4921</v>
      </c>
      <c r="H6457" s="14" t="s">
        <v>4924</v>
      </c>
      <c r="I6457" s="14" t="s">
        <v>5065</v>
      </c>
      <c r="J6457" s="14" t="s">
        <v>4956</v>
      </c>
      <c r="K6457" s="16">
        <v>26.072</v>
      </c>
    </row>
    <row r="6458" spans="1:11">
      <c r="A6458" s="12" t="s">
        <v>10223</v>
      </c>
      <c r="B6458" s="12" t="s">
        <v>10968</v>
      </c>
      <c r="C6458" s="12" t="s">
        <v>10273</v>
      </c>
      <c r="D6458" s="13" t="s">
        <v>4918</v>
      </c>
      <c r="E6458" s="13" t="s">
        <v>4939</v>
      </c>
      <c r="F6458" s="13" t="s">
        <v>10991</v>
      </c>
      <c r="G6458" s="14" t="s">
        <v>5004</v>
      </c>
      <c r="H6458" s="14" t="s">
        <v>4966</v>
      </c>
      <c r="I6458" s="14" t="s">
        <v>5573</v>
      </c>
      <c r="J6458" s="14" t="s">
        <v>4924</v>
      </c>
      <c r="K6458" s="16">
        <v>26.072</v>
      </c>
    </row>
    <row r="6459" spans="1:11">
      <c r="A6459" s="12" t="s">
        <v>10223</v>
      </c>
      <c r="B6459" s="12" t="s">
        <v>10968</v>
      </c>
      <c r="C6459" s="12" t="s">
        <v>10273</v>
      </c>
      <c r="D6459" s="13" t="s">
        <v>4931</v>
      </c>
      <c r="E6459" s="13" t="s">
        <v>5089</v>
      </c>
      <c r="F6459" s="13" t="s">
        <v>6465</v>
      </c>
      <c r="G6459" s="14" t="s">
        <v>4921</v>
      </c>
      <c r="H6459" s="14" t="s">
        <v>4926</v>
      </c>
      <c r="I6459" s="14" t="s">
        <v>4927</v>
      </c>
      <c r="J6459" s="14" t="s">
        <v>4924</v>
      </c>
      <c r="K6459" s="16">
        <v>26.072</v>
      </c>
    </row>
    <row r="6460" spans="1:11">
      <c r="A6460" s="12" t="s">
        <v>10223</v>
      </c>
      <c r="B6460" s="12" t="s">
        <v>10968</v>
      </c>
      <c r="C6460" s="12" t="s">
        <v>10273</v>
      </c>
      <c r="D6460" s="13" t="s">
        <v>4931</v>
      </c>
      <c r="E6460" s="13" t="s">
        <v>4932</v>
      </c>
      <c r="F6460" s="13" t="s">
        <v>5747</v>
      </c>
      <c r="G6460" s="14" t="s">
        <v>4921</v>
      </c>
      <c r="H6460" s="14" t="s">
        <v>4924</v>
      </c>
      <c r="I6460" s="14" t="s">
        <v>5065</v>
      </c>
      <c r="J6460" s="14" t="s">
        <v>4936</v>
      </c>
      <c r="K6460" s="16">
        <v>26.072</v>
      </c>
    </row>
    <row r="6461" spans="1:11">
      <c r="A6461" s="12" t="s">
        <v>10223</v>
      </c>
      <c r="B6461" s="12" t="s">
        <v>10968</v>
      </c>
      <c r="C6461" s="12" t="s">
        <v>10273</v>
      </c>
      <c r="D6461" s="13" t="s">
        <v>4934</v>
      </c>
      <c r="E6461" s="13" t="s">
        <v>4934</v>
      </c>
      <c r="F6461" s="13" t="s">
        <v>4999</v>
      </c>
      <c r="G6461" s="14" t="s">
        <v>4960</v>
      </c>
      <c r="H6461" s="14"/>
      <c r="I6461" s="14"/>
      <c r="J6461" s="14" t="s">
        <v>4936</v>
      </c>
      <c r="K6461" s="16">
        <v>26.072</v>
      </c>
    </row>
    <row r="6462" spans="1:11">
      <c r="A6462" s="12" t="s">
        <v>10223</v>
      </c>
      <c r="B6462" s="12" t="s">
        <v>10968</v>
      </c>
      <c r="C6462" s="12" t="s">
        <v>10279</v>
      </c>
      <c r="D6462" s="13" t="s">
        <v>4918</v>
      </c>
      <c r="E6462" s="13" t="s">
        <v>4919</v>
      </c>
      <c r="F6462" s="13" t="s">
        <v>10992</v>
      </c>
      <c r="G6462" s="14" t="s">
        <v>4921</v>
      </c>
      <c r="H6462" s="14" t="s">
        <v>5119</v>
      </c>
      <c r="I6462" s="14" t="s">
        <v>5065</v>
      </c>
      <c r="J6462" s="14" t="s">
        <v>4956</v>
      </c>
      <c r="K6462" s="16">
        <v>1.5</v>
      </c>
    </row>
    <row r="6463" spans="1:11">
      <c r="A6463" s="12" t="s">
        <v>10223</v>
      </c>
      <c r="B6463" s="12" t="s">
        <v>10968</v>
      </c>
      <c r="C6463" s="12" t="s">
        <v>10279</v>
      </c>
      <c r="D6463" s="13" t="s">
        <v>4918</v>
      </c>
      <c r="E6463" s="13" t="s">
        <v>4943</v>
      </c>
      <c r="F6463" s="13" t="s">
        <v>10981</v>
      </c>
      <c r="G6463" s="14" t="s">
        <v>5004</v>
      </c>
      <c r="H6463" s="14" t="s">
        <v>4966</v>
      </c>
      <c r="I6463" s="14" t="s">
        <v>5573</v>
      </c>
      <c r="J6463" s="14" t="s">
        <v>4924</v>
      </c>
      <c r="K6463" s="16">
        <v>1.5</v>
      </c>
    </row>
    <row r="6464" spans="1:11">
      <c r="A6464" s="12" t="s">
        <v>10223</v>
      </c>
      <c r="B6464" s="12" t="s">
        <v>10968</v>
      </c>
      <c r="C6464" s="12" t="s">
        <v>10279</v>
      </c>
      <c r="D6464" s="13" t="s">
        <v>4931</v>
      </c>
      <c r="E6464" s="13" t="s">
        <v>5089</v>
      </c>
      <c r="F6464" s="13" t="s">
        <v>10993</v>
      </c>
      <c r="G6464" s="14" t="s">
        <v>4921</v>
      </c>
      <c r="H6464" s="14" t="s">
        <v>4926</v>
      </c>
      <c r="I6464" s="14" t="s">
        <v>4927</v>
      </c>
      <c r="J6464" s="14" t="s">
        <v>4924</v>
      </c>
      <c r="K6464" s="16">
        <v>1.5</v>
      </c>
    </row>
    <row r="6465" spans="1:11">
      <c r="A6465" s="12" t="s">
        <v>10223</v>
      </c>
      <c r="B6465" s="12" t="s">
        <v>10968</v>
      </c>
      <c r="C6465" s="12" t="s">
        <v>10279</v>
      </c>
      <c r="D6465" s="13" t="s">
        <v>4931</v>
      </c>
      <c r="E6465" s="13" t="s">
        <v>4932</v>
      </c>
      <c r="F6465" s="13" t="s">
        <v>5747</v>
      </c>
      <c r="G6465" s="14" t="s">
        <v>4921</v>
      </c>
      <c r="H6465" s="14" t="s">
        <v>5119</v>
      </c>
      <c r="I6465" s="14" t="s">
        <v>5065</v>
      </c>
      <c r="J6465" s="14" t="s">
        <v>4936</v>
      </c>
      <c r="K6465" s="16">
        <v>1.5</v>
      </c>
    </row>
    <row r="6466" spans="1:11">
      <c r="A6466" s="12" t="s">
        <v>10223</v>
      </c>
      <c r="B6466" s="12" t="s">
        <v>10968</v>
      </c>
      <c r="C6466" s="12" t="s">
        <v>10279</v>
      </c>
      <c r="D6466" s="13" t="s">
        <v>4934</v>
      </c>
      <c r="E6466" s="13" t="s">
        <v>4934</v>
      </c>
      <c r="F6466" s="13" t="s">
        <v>4999</v>
      </c>
      <c r="G6466" s="14" t="s">
        <v>4960</v>
      </c>
      <c r="H6466" s="14"/>
      <c r="I6466" s="14"/>
      <c r="J6466" s="14" t="s">
        <v>4936</v>
      </c>
      <c r="K6466" s="16">
        <v>1.5</v>
      </c>
    </row>
    <row r="6467" spans="1:11">
      <c r="A6467" s="12" t="s">
        <v>10223</v>
      </c>
      <c r="B6467" s="12" t="s">
        <v>10968</v>
      </c>
      <c r="C6467" s="12" t="s">
        <v>10284</v>
      </c>
      <c r="D6467" s="13" t="s">
        <v>4918</v>
      </c>
      <c r="E6467" s="13" t="s">
        <v>4919</v>
      </c>
      <c r="F6467" s="13" t="s">
        <v>10994</v>
      </c>
      <c r="G6467" s="14" t="s">
        <v>5004</v>
      </c>
      <c r="H6467" s="14" t="s">
        <v>4924</v>
      </c>
      <c r="I6467" s="14" t="s">
        <v>4949</v>
      </c>
      <c r="J6467" s="14" t="s">
        <v>4956</v>
      </c>
      <c r="K6467" s="16">
        <v>44.724</v>
      </c>
    </row>
    <row r="6468" spans="1:11">
      <c r="A6468" s="12" t="s">
        <v>10223</v>
      </c>
      <c r="B6468" s="12" t="s">
        <v>10968</v>
      </c>
      <c r="C6468" s="12" t="s">
        <v>10284</v>
      </c>
      <c r="D6468" s="13" t="s">
        <v>4918</v>
      </c>
      <c r="E6468" s="13" t="s">
        <v>4919</v>
      </c>
      <c r="F6468" s="13" t="s">
        <v>10995</v>
      </c>
      <c r="G6468" s="14" t="s">
        <v>4921</v>
      </c>
      <c r="H6468" s="14" t="s">
        <v>4924</v>
      </c>
      <c r="I6468" s="14" t="s">
        <v>5065</v>
      </c>
      <c r="J6468" s="14" t="s">
        <v>4924</v>
      </c>
      <c r="K6468" s="16">
        <v>44.724</v>
      </c>
    </row>
    <row r="6469" spans="1:11">
      <c r="A6469" s="12" t="s">
        <v>10223</v>
      </c>
      <c r="B6469" s="12" t="s">
        <v>10968</v>
      </c>
      <c r="C6469" s="12" t="s">
        <v>10284</v>
      </c>
      <c r="D6469" s="13" t="s">
        <v>4931</v>
      </c>
      <c r="E6469" s="13" t="s">
        <v>5089</v>
      </c>
      <c r="F6469" s="13" t="s">
        <v>10982</v>
      </c>
      <c r="G6469" s="14" t="s">
        <v>4921</v>
      </c>
      <c r="H6469" s="14" t="s">
        <v>4926</v>
      </c>
      <c r="I6469" s="14" t="s">
        <v>4927</v>
      </c>
      <c r="J6469" s="14" t="s">
        <v>4924</v>
      </c>
      <c r="K6469" s="16">
        <v>44.724</v>
      </c>
    </row>
    <row r="6470" spans="1:11">
      <c r="A6470" s="12" t="s">
        <v>10223</v>
      </c>
      <c r="B6470" s="12" t="s">
        <v>10968</v>
      </c>
      <c r="C6470" s="12" t="s">
        <v>10284</v>
      </c>
      <c r="D6470" s="13" t="s">
        <v>4931</v>
      </c>
      <c r="E6470" s="13" t="s">
        <v>4932</v>
      </c>
      <c r="F6470" s="13" t="s">
        <v>5747</v>
      </c>
      <c r="G6470" s="14" t="s">
        <v>4921</v>
      </c>
      <c r="H6470" s="14" t="s">
        <v>4924</v>
      </c>
      <c r="I6470" s="14" t="s">
        <v>5065</v>
      </c>
      <c r="J6470" s="14" t="s">
        <v>4936</v>
      </c>
      <c r="K6470" s="16">
        <v>44.724</v>
      </c>
    </row>
    <row r="6471" spans="1:11">
      <c r="A6471" s="12" t="s">
        <v>10223</v>
      </c>
      <c r="B6471" s="12" t="s">
        <v>10968</v>
      </c>
      <c r="C6471" s="12" t="s">
        <v>10284</v>
      </c>
      <c r="D6471" s="13" t="s">
        <v>4934</v>
      </c>
      <c r="E6471" s="13" t="s">
        <v>4934</v>
      </c>
      <c r="F6471" s="13" t="s">
        <v>4999</v>
      </c>
      <c r="G6471" s="14" t="s">
        <v>4960</v>
      </c>
      <c r="H6471" s="14"/>
      <c r="I6471" s="14"/>
      <c r="J6471" s="14" t="s">
        <v>4936</v>
      </c>
      <c r="K6471" s="16">
        <v>44.724</v>
      </c>
    </row>
    <row r="6472" spans="1:11">
      <c r="A6472" s="12" t="s">
        <v>10223</v>
      </c>
      <c r="B6472" s="12" t="s">
        <v>10968</v>
      </c>
      <c r="C6472" s="12" t="s">
        <v>10290</v>
      </c>
      <c r="D6472" s="13" t="s">
        <v>4918</v>
      </c>
      <c r="E6472" s="13" t="s">
        <v>4919</v>
      </c>
      <c r="F6472" s="13" t="s">
        <v>10685</v>
      </c>
      <c r="G6472" s="14" t="s">
        <v>4921</v>
      </c>
      <c r="H6472" s="14" t="s">
        <v>5221</v>
      </c>
      <c r="I6472" s="14" t="s">
        <v>4949</v>
      </c>
      <c r="J6472" s="14" t="s">
        <v>4924</v>
      </c>
      <c r="K6472" s="16">
        <v>3</v>
      </c>
    </row>
    <row r="6473" spans="1:11">
      <c r="A6473" s="12" t="s">
        <v>10223</v>
      </c>
      <c r="B6473" s="12" t="s">
        <v>10968</v>
      </c>
      <c r="C6473" s="12" t="s">
        <v>10290</v>
      </c>
      <c r="D6473" s="13" t="s">
        <v>4918</v>
      </c>
      <c r="E6473" s="13" t="s">
        <v>4919</v>
      </c>
      <c r="F6473" s="13" t="s">
        <v>10996</v>
      </c>
      <c r="G6473" s="14" t="s">
        <v>5004</v>
      </c>
      <c r="H6473" s="14" t="s">
        <v>5221</v>
      </c>
      <c r="I6473" s="14" t="s">
        <v>4949</v>
      </c>
      <c r="J6473" s="14" t="s">
        <v>4956</v>
      </c>
      <c r="K6473" s="16">
        <v>3</v>
      </c>
    </row>
    <row r="6474" spans="1:11">
      <c r="A6474" s="12" t="s">
        <v>10223</v>
      </c>
      <c r="B6474" s="12" t="s">
        <v>10968</v>
      </c>
      <c r="C6474" s="12" t="s">
        <v>10290</v>
      </c>
      <c r="D6474" s="13" t="s">
        <v>4931</v>
      </c>
      <c r="E6474" s="13" t="s">
        <v>5089</v>
      </c>
      <c r="F6474" s="13" t="s">
        <v>10982</v>
      </c>
      <c r="G6474" s="14" t="s">
        <v>4921</v>
      </c>
      <c r="H6474" s="14" t="s">
        <v>4926</v>
      </c>
      <c r="I6474" s="14" t="s">
        <v>4927</v>
      </c>
      <c r="J6474" s="14" t="s">
        <v>4924</v>
      </c>
      <c r="K6474" s="16">
        <v>3</v>
      </c>
    </row>
    <row r="6475" spans="1:11">
      <c r="A6475" s="12" t="s">
        <v>10223</v>
      </c>
      <c r="B6475" s="12" t="s">
        <v>10968</v>
      </c>
      <c r="C6475" s="12" t="s">
        <v>10290</v>
      </c>
      <c r="D6475" s="13" t="s">
        <v>4931</v>
      </c>
      <c r="E6475" s="13" t="s">
        <v>4932</v>
      </c>
      <c r="F6475" s="13" t="s">
        <v>5747</v>
      </c>
      <c r="G6475" s="14" t="s">
        <v>4921</v>
      </c>
      <c r="H6475" s="14" t="s">
        <v>5221</v>
      </c>
      <c r="I6475" s="14" t="s">
        <v>5065</v>
      </c>
      <c r="J6475" s="14" t="s">
        <v>4936</v>
      </c>
      <c r="K6475" s="16">
        <v>3</v>
      </c>
    </row>
    <row r="6476" spans="1:11">
      <c r="A6476" s="12" t="s">
        <v>10223</v>
      </c>
      <c r="B6476" s="12" t="s">
        <v>10968</v>
      </c>
      <c r="C6476" s="12" t="s">
        <v>10290</v>
      </c>
      <c r="D6476" s="13" t="s">
        <v>4934</v>
      </c>
      <c r="E6476" s="13" t="s">
        <v>4934</v>
      </c>
      <c r="F6476" s="13" t="s">
        <v>4999</v>
      </c>
      <c r="G6476" s="14" t="s">
        <v>4960</v>
      </c>
      <c r="H6476" s="14"/>
      <c r="I6476" s="14"/>
      <c r="J6476" s="14" t="s">
        <v>4936</v>
      </c>
      <c r="K6476" s="16">
        <v>3</v>
      </c>
    </row>
    <row r="6477" spans="1:11">
      <c r="A6477" s="12" t="s">
        <v>10223</v>
      </c>
      <c r="B6477" s="12" t="s">
        <v>10968</v>
      </c>
      <c r="C6477" s="12" t="s">
        <v>10295</v>
      </c>
      <c r="D6477" s="13" t="s">
        <v>4918</v>
      </c>
      <c r="E6477" s="13" t="s">
        <v>4919</v>
      </c>
      <c r="F6477" s="13" t="s">
        <v>10997</v>
      </c>
      <c r="G6477" s="14" t="s">
        <v>4921</v>
      </c>
      <c r="H6477" s="14" t="s">
        <v>5221</v>
      </c>
      <c r="I6477" s="14" t="s">
        <v>5065</v>
      </c>
      <c r="J6477" s="14" t="s">
        <v>4924</v>
      </c>
      <c r="K6477" s="16">
        <v>21</v>
      </c>
    </row>
    <row r="6478" spans="1:11">
      <c r="A6478" s="12" t="s">
        <v>10223</v>
      </c>
      <c r="B6478" s="12" t="s">
        <v>10968</v>
      </c>
      <c r="C6478" s="12" t="s">
        <v>10295</v>
      </c>
      <c r="D6478" s="13" t="s">
        <v>4918</v>
      </c>
      <c r="E6478" s="13" t="s">
        <v>4919</v>
      </c>
      <c r="F6478" s="13" t="s">
        <v>10671</v>
      </c>
      <c r="G6478" s="14" t="s">
        <v>4921</v>
      </c>
      <c r="H6478" s="14" t="s">
        <v>5221</v>
      </c>
      <c r="I6478" s="14" t="s">
        <v>4949</v>
      </c>
      <c r="J6478" s="14" t="s">
        <v>4956</v>
      </c>
      <c r="K6478" s="16">
        <v>21</v>
      </c>
    </row>
    <row r="6479" spans="1:11">
      <c r="A6479" s="12" t="s">
        <v>10223</v>
      </c>
      <c r="B6479" s="12" t="s">
        <v>10968</v>
      </c>
      <c r="C6479" s="12" t="s">
        <v>10295</v>
      </c>
      <c r="D6479" s="13" t="s">
        <v>4931</v>
      </c>
      <c r="E6479" s="13" t="s">
        <v>5089</v>
      </c>
      <c r="F6479" s="13" t="s">
        <v>10982</v>
      </c>
      <c r="G6479" s="14" t="s">
        <v>4921</v>
      </c>
      <c r="H6479" s="14" t="s">
        <v>4926</v>
      </c>
      <c r="I6479" s="14" t="s">
        <v>4927</v>
      </c>
      <c r="J6479" s="14" t="s">
        <v>4924</v>
      </c>
      <c r="K6479" s="16">
        <v>21</v>
      </c>
    </row>
    <row r="6480" spans="1:11">
      <c r="A6480" s="12" t="s">
        <v>10223</v>
      </c>
      <c r="B6480" s="12" t="s">
        <v>10968</v>
      </c>
      <c r="C6480" s="12" t="s">
        <v>10295</v>
      </c>
      <c r="D6480" s="13" t="s">
        <v>4931</v>
      </c>
      <c r="E6480" s="13" t="s">
        <v>4932</v>
      </c>
      <c r="F6480" s="13" t="s">
        <v>5747</v>
      </c>
      <c r="G6480" s="14" t="s">
        <v>4921</v>
      </c>
      <c r="H6480" s="14" t="s">
        <v>5221</v>
      </c>
      <c r="I6480" s="14" t="s">
        <v>5065</v>
      </c>
      <c r="J6480" s="14" t="s">
        <v>4936</v>
      </c>
      <c r="K6480" s="16">
        <v>21</v>
      </c>
    </row>
    <row r="6481" spans="1:11">
      <c r="A6481" s="12" t="s">
        <v>10223</v>
      </c>
      <c r="B6481" s="12" t="s">
        <v>10968</v>
      </c>
      <c r="C6481" s="12" t="s">
        <v>10295</v>
      </c>
      <c r="D6481" s="13" t="s">
        <v>4934</v>
      </c>
      <c r="E6481" s="13" t="s">
        <v>4934</v>
      </c>
      <c r="F6481" s="13" t="s">
        <v>4999</v>
      </c>
      <c r="G6481" s="14" t="s">
        <v>4960</v>
      </c>
      <c r="H6481" s="14"/>
      <c r="I6481" s="14"/>
      <c r="J6481" s="14" t="s">
        <v>4936</v>
      </c>
      <c r="K6481" s="16">
        <v>21</v>
      </c>
    </row>
    <row r="6482" spans="1:11">
      <c r="A6482" s="12" t="s">
        <v>10223</v>
      </c>
      <c r="B6482" s="12" t="s">
        <v>10968</v>
      </c>
      <c r="C6482" s="12" t="s">
        <v>10303</v>
      </c>
      <c r="D6482" s="13" t="s">
        <v>4918</v>
      </c>
      <c r="E6482" s="13" t="s">
        <v>4919</v>
      </c>
      <c r="F6482" s="13" t="s">
        <v>10998</v>
      </c>
      <c r="G6482" s="14" t="s">
        <v>4921</v>
      </c>
      <c r="H6482" s="14" t="s">
        <v>5221</v>
      </c>
      <c r="I6482" s="14" t="s">
        <v>5065</v>
      </c>
      <c r="J6482" s="14" t="s">
        <v>4924</v>
      </c>
      <c r="K6482" s="16">
        <v>15.2</v>
      </c>
    </row>
    <row r="6483" spans="1:11">
      <c r="A6483" s="12" t="s">
        <v>10223</v>
      </c>
      <c r="B6483" s="12" t="s">
        <v>10968</v>
      </c>
      <c r="C6483" s="12" t="s">
        <v>10303</v>
      </c>
      <c r="D6483" s="13" t="s">
        <v>4918</v>
      </c>
      <c r="E6483" s="13" t="s">
        <v>4919</v>
      </c>
      <c r="F6483" s="13" t="s">
        <v>10671</v>
      </c>
      <c r="G6483" s="14" t="s">
        <v>4921</v>
      </c>
      <c r="H6483" s="14" t="s">
        <v>5221</v>
      </c>
      <c r="I6483" s="14" t="s">
        <v>4949</v>
      </c>
      <c r="J6483" s="14" t="s">
        <v>4956</v>
      </c>
      <c r="K6483" s="16">
        <v>15.2</v>
      </c>
    </row>
    <row r="6484" spans="1:11">
      <c r="A6484" s="12" t="s">
        <v>10223</v>
      </c>
      <c r="B6484" s="12" t="s">
        <v>10968</v>
      </c>
      <c r="C6484" s="12" t="s">
        <v>10303</v>
      </c>
      <c r="D6484" s="13" t="s">
        <v>4931</v>
      </c>
      <c r="E6484" s="13" t="s">
        <v>5089</v>
      </c>
      <c r="F6484" s="13" t="s">
        <v>10999</v>
      </c>
      <c r="G6484" s="14" t="s">
        <v>4921</v>
      </c>
      <c r="H6484" s="14" t="s">
        <v>4926</v>
      </c>
      <c r="I6484" s="14" t="s">
        <v>4927</v>
      </c>
      <c r="J6484" s="14" t="s">
        <v>4924</v>
      </c>
      <c r="K6484" s="16">
        <v>15.2</v>
      </c>
    </row>
    <row r="6485" spans="1:11">
      <c r="A6485" s="12" t="s">
        <v>10223</v>
      </c>
      <c r="B6485" s="12" t="s">
        <v>10968</v>
      </c>
      <c r="C6485" s="12" t="s">
        <v>10303</v>
      </c>
      <c r="D6485" s="13" t="s">
        <v>4931</v>
      </c>
      <c r="E6485" s="13" t="s">
        <v>4932</v>
      </c>
      <c r="F6485" s="13" t="s">
        <v>5747</v>
      </c>
      <c r="G6485" s="14" t="s">
        <v>4921</v>
      </c>
      <c r="H6485" s="14" t="s">
        <v>5221</v>
      </c>
      <c r="I6485" s="14" t="s">
        <v>5065</v>
      </c>
      <c r="J6485" s="14" t="s">
        <v>4936</v>
      </c>
      <c r="K6485" s="16">
        <v>15.2</v>
      </c>
    </row>
    <row r="6486" spans="1:11">
      <c r="A6486" s="12" t="s">
        <v>10223</v>
      </c>
      <c r="B6486" s="12" t="s">
        <v>10968</v>
      </c>
      <c r="C6486" s="12" t="s">
        <v>10303</v>
      </c>
      <c r="D6486" s="13" t="s">
        <v>4934</v>
      </c>
      <c r="E6486" s="13" t="s">
        <v>4934</v>
      </c>
      <c r="F6486" s="13" t="s">
        <v>4999</v>
      </c>
      <c r="G6486" s="14" t="s">
        <v>4960</v>
      </c>
      <c r="H6486" s="14"/>
      <c r="I6486" s="14"/>
      <c r="J6486" s="14" t="s">
        <v>4936</v>
      </c>
      <c r="K6486" s="16">
        <v>15.2</v>
      </c>
    </row>
    <row r="6487" spans="1:11">
      <c r="A6487" s="12" t="s">
        <v>10223</v>
      </c>
      <c r="B6487" s="12" t="s">
        <v>10968</v>
      </c>
      <c r="C6487" s="12" t="s">
        <v>10300</v>
      </c>
      <c r="D6487" s="13" t="s">
        <v>4918</v>
      </c>
      <c r="E6487" s="13" t="s">
        <v>4919</v>
      </c>
      <c r="F6487" s="13" t="s">
        <v>10976</v>
      </c>
      <c r="G6487" s="14" t="s">
        <v>4921</v>
      </c>
      <c r="H6487" s="14" t="s">
        <v>5221</v>
      </c>
      <c r="I6487" s="14" t="s">
        <v>4949</v>
      </c>
      <c r="J6487" s="14" t="s">
        <v>4956</v>
      </c>
      <c r="K6487" s="16">
        <v>45.4</v>
      </c>
    </row>
    <row r="6488" spans="1:11">
      <c r="A6488" s="12" t="s">
        <v>10223</v>
      </c>
      <c r="B6488" s="12" t="s">
        <v>10968</v>
      </c>
      <c r="C6488" s="12" t="s">
        <v>10300</v>
      </c>
      <c r="D6488" s="13" t="s">
        <v>4918</v>
      </c>
      <c r="E6488" s="13" t="s">
        <v>4919</v>
      </c>
      <c r="F6488" s="13" t="s">
        <v>11000</v>
      </c>
      <c r="G6488" s="14" t="s">
        <v>4921</v>
      </c>
      <c r="H6488" s="14" t="s">
        <v>4966</v>
      </c>
      <c r="I6488" s="14" t="s">
        <v>4947</v>
      </c>
      <c r="J6488" s="14" t="s">
        <v>4924</v>
      </c>
      <c r="K6488" s="16">
        <v>45.4</v>
      </c>
    </row>
    <row r="6489" spans="1:11">
      <c r="A6489" s="12" t="s">
        <v>10223</v>
      </c>
      <c r="B6489" s="12" t="s">
        <v>10968</v>
      </c>
      <c r="C6489" s="12" t="s">
        <v>10300</v>
      </c>
      <c r="D6489" s="13" t="s">
        <v>4931</v>
      </c>
      <c r="E6489" s="13" t="s">
        <v>5089</v>
      </c>
      <c r="F6489" s="13" t="s">
        <v>10999</v>
      </c>
      <c r="G6489" s="14" t="s">
        <v>4921</v>
      </c>
      <c r="H6489" s="14" t="s">
        <v>4926</v>
      </c>
      <c r="I6489" s="14" t="s">
        <v>4927</v>
      </c>
      <c r="J6489" s="14" t="s">
        <v>4924</v>
      </c>
      <c r="K6489" s="16">
        <v>45.4</v>
      </c>
    </row>
    <row r="6490" spans="1:11">
      <c r="A6490" s="12" t="s">
        <v>10223</v>
      </c>
      <c r="B6490" s="12" t="s">
        <v>10968</v>
      </c>
      <c r="C6490" s="12" t="s">
        <v>10300</v>
      </c>
      <c r="D6490" s="13" t="s">
        <v>4931</v>
      </c>
      <c r="E6490" s="13" t="s">
        <v>4932</v>
      </c>
      <c r="F6490" s="13" t="s">
        <v>5747</v>
      </c>
      <c r="G6490" s="14" t="s">
        <v>4921</v>
      </c>
      <c r="H6490" s="14" t="s">
        <v>4938</v>
      </c>
      <c r="I6490" s="14" t="s">
        <v>5065</v>
      </c>
      <c r="J6490" s="14" t="s">
        <v>4936</v>
      </c>
      <c r="K6490" s="16">
        <v>45.4</v>
      </c>
    </row>
    <row r="6491" spans="1:11">
      <c r="A6491" s="12" t="s">
        <v>10223</v>
      </c>
      <c r="B6491" s="12" t="s">
        <v>10968</v>
      </c>
      <c r="C6491" s="12" t="s">
        <v>10300</v>
      </c>
      <c r="D6491" s="13" t="s">
        <v>4934</v>
      </c>
      <c r="E6491" s="13" t="s">
        <v>4934</v>
      </c>
      <c r="F6491" s="13" t="s">
        <v>4999</v>
      </c>
      <c r="G6491" s="14" t="s">
        <v>4960</v>
      </c>
      <c r="H6491" s="14"/>
      <c r="I6491" s="14"/>
      <c r="J6491" s="14" t="s">
        <v>4936</v>
      </c>
      <c r="K6491" s="16">
        <v>45.4</v>
      </c>
    </row>
    <row r="6492" spans="1:11">
      <c r="A6492" s="12" t="s">
        <v>10223</v>
      </c>
      <c r="B6492" s="12" t="s">
        <v>10968</v>
      </c>
      <c r="C6492" s="12" t="s">
        <v>10308</v>
      </c>
      <c r="D6492" s="13" t="s">
        <v>4918</v>
      </c>
      <c r="E6492" s="13" t="s">
        <v>4919</v>
      </c>
      <c r="F6492" s="13" t="s">
        <v>11001</v>
      </c>
      <c r="G6492" s="14" t="s">
        <v>4921</v>
      </c>
      <c r="H6492" s="14" t="s">
        <v>4988</v>
      </c>
      <c r="I6492" s="14" t="s">
        <v>4947</v>
      </c>
      <c r="J6492" s="14" t="s">
        <v>4956</v>
      </c>
      <c r="K6492" s="16">
        <v>34.4736</v>
      </c>
    </row>
    <row r="6493" spans="1:11">
      <c r="A6493" s="12" t="s">
        <v>10223</v>
      </c>
      <c r="B6493" s="12" t="s">
        <v>10968</v>
      </c>
      <c r="C6493" s="12" t="s">
        <v>10308</v>
      </c>
      <c r="D6493" s="13" t="s">
        <v>4918</v>
      </c>
      <c r="E6493" s="13" t="s">
        <v>4919</v>
      </c>
      <c r="F6493" s="13" t="s">
        <v>11002</v>
      </c>
      <c r="G6493" s="14" t="s">
        <v>5004</v>
      </c>
      <c r="H6493" s="14" t="s">
        <v>4936</v>
      </c>
      <c r="I6493" s="14" t="s">
        <v>5065</v>
      </c>
      <c r="J6493" s="14" t="s">
        <v>4924</v>
      </c>
      <c r="K6493" s="16">
        <v>34.4736</v>
      </c>
    </row>
    <row r="6494" spans="1:11">
      <c r="A6494" s="12" t="s">
        <v>10223</v>
      </c>
      <c r="B6494" s="12" t="s">
        <v>10968</v>
      </c>
      <c r="C6494" s="12" t="s">
        <v>10308</v>
      </c>
      <c r="D6494" s="13" t="s">
        <v>4931</v>
      </c>
      <c r="E6494" s="13" t="s">
        <v>5089</v>
      </c>
      <c r="F6494" s="13" t="s">
        <v>10999</v>
      </c>
      <c r="G6494" s="14" t="s">
        <v>4921</v>
      </c>
      <c r="H6494" s="14" t="s">
        <v>4926</v>
      </c>
      <c r="I6494" s="14" t="s">
        <v>4927</v>
      </c>
      <c r="J6494" s="14" t="s">
        <v>4924</v>
      </c>
      <c r="K6494" s="16">
        <v>34.4736</v>
      </c>
    </row>
    <row r="6495" spans="1:11">
      <c r="A6495" s="12" t="s">
        <v>10223</v>
      </c>
      <c r="B6495" s="12" t="s">
        <v>10968</v>
      </c>
      <c r="C6495" s="12" t="s">
        <v>10308</v>
      </c>
      <c r="D6495" s="13" t="s">
        <v>4931</v>
      </c>
      <c r="E6495" s="13" t="s">
        <v>4932</v>
      </c>
      <c r="F6495" s="13" t="s">
        <v>5747</v>
      </c>
      <c r="G6495" s="14" t="s">
        <v>4921</v>
      </c>
      <c r="H6495" s="14" t="s">
        <v>4936</v>
      </c>
      <c r="I6495" s="14" t="s">
        <v>5065</v>
      </c>
      <c r="J6495" s="14" t="s">
        <v>4936</v>
      </c>
      <c r="K6495" s="16">
        <v>34.4736</v>
      </c>
    </row>
    <row r="6496" spans="1:11">
      <c r="A6496" s="12" t="s">
        <v>10223</v>
      </c>
      <c r="B6496" s="12" t="s">
        <v>10968</v>
      </c>
      <c r="C6496" s="12" t="s">
        <v>10308</v>
      </c>
      <c r="D6496" s="13" t="s">
        <v>4934</v>
      </c>
      <c r="E6496" s="13" t="s">
        <v>4934</v>
      </c>
      <c r="F6496" s="13" t="s">
        <v>4999</v>
      </c>
      <c r="G6496" s="14" t="s">
        <v>4960</v>
      </c>
      <c r="H6496" s="14"/>
      <c r="I6496" s="14"/>
      <c r="J6496" s="14" t="s">
        <v>4936</v>
      </c>
      <c r="K6496" s="16">
        <v>34.4736</v>
      </c>
    </row>
    <row r="6497" spans="1:11">
      <c r="A6497" s="12" t="s">
        <v>10223</v>
      </c>
      <c r="B6497" s="12" t="s">
        <v>10968</v>
      </c>
      <c r="C6497" s="12" t="s">
        <v>10314</v>
      </c>
      <c r="D6497" s="13" t="s">
        <v>4918</v>
      </c>
      <c r="E6497" s="13" t="s">
        <v>4919</v>
      </c>
      <c r="F6497" s="13" t="s">
        <v>10118</v>
      </c>
      <c r="G6497" s="14" t="s">
        <v>4921</v>
      </c>
      <c r="H6497" s="14" t="s">
        <v>4966</v>
      </c>
      <c r="I6497" s="14" t="s">
        <v>4947</v>
      </c>
      <c r="J6497" s="14" t="s">
        <v>4956</v>
      </c>
      <c r="K6497" s="16">
        <v>20</v>
      </c>
    </row>
    <row r="6498" spans="1:11">
      <c r="A6498" s="12" t="s">
        <v>10223</v>
      </c>
      <c r="B6498" s="12" t="s">
        <v>10968</v>
      </c>
      <c r="C6498" s="12" t="s">
        <v>10314</v>
      </c>
      <c r="D6498" s="13" t="s">
        <v>4918</v>
      </c>
      <c r="E6498" s="13" t="s">
        <v>4919</v>
      </c>
      <c r="F6498" s="13" t="s">
        <v>11003</v>
      </c>
      <c r="G6498" s="14" t="s">
        <v>4921</v>
      </c>
      <c r="H6498" s="14" t="s">
        <v>4966</v>
      </c>
      <c r="I6498" s="14" t="s">
        <v>4949</v>
      </c>
      <c r="J6498" s="14" t="s">
        <v>4924</v>
      </c>
      <c r="K6498" s="16">
        <v>20</v>
      </c>
    </row>
    <row r="6499" spans="1:11">
      <c r="A6499" s="12" t="s">
        <v>10223</v>
      </c>
      <c r="B6499" s="12" t="s">
        <v>10968</v>
      </c>
      <c r="C6499" s="12" t="s">
        <v>10314</v>
      </c>
      <c r="D6499" s="13" t="s">
        <v>4931</v>
      </c>
      <c r="E6499" s="13" t="s">
        <v>5089</v>
      </c>
      <c r="F6499" s="13" t="s">
        <v>5883</v>
      </c>
      <c r="G6499" s="14" t="s">
        <v>4921</v>
      </c>
      <c r="H6499" s="14" t="s">
        <v>4926</v>
      </c>
      <c r="I6499" s="14" t="s">
        <v>4927</v>
      </c>
      <c r="J6499" s="14" t="s">
        <v>4924</v>
      </c>
      <c r="K6499" s="16">
        <v>20</v>
      </c>
    </row>
    <row r="6500" spans="1:11">
      <c r="A6500" s="12" t="s">
        <v>10223</v>
      </c>
      <c r="B6500" s="12" t="s">
        <v>10968</v>
      </c>
      <c r="C6500" s="12" t="s">
        <v>10314</v>
      </c>
      <c r="D6500" s="13" t="s">
        <v>4931</v>
      </c>
      <c r="E6500" s="13" t="s">
        <v>4932</v>
      </c>
      <c r="F6500" s="13" t="s">
        <v>5747</v>
      </c>
      <c r="G6500" s="14" t="s">
        <v>4921</v>
      </c>
      <c r="H6500" s="14" t="s">
        <v>4938</v>
      </c>
      <c r="I6500" s="14" t="s">
        <v>5065</v>
      </c>
      <c r="J6500" s="14" t="s">
        <v>4936</v>
      </c>
      <c r="K6500" s="16">
        <v>20</v>
      </c>
    </row>
    <row r="6501" spans="1:11">
      <c r="A6501" s="12" t="s">
        <v>10223</v>
      </c>
      <c r="B6501" s="12" t="s">
        <v>10968</v>
      </c>
      <c r="C6501" s="12" t="s">
        <v>10314</v>
      </c>
      <c r="D6501" s="13" t="s">
        <v>4934</v>
      </c>
      <c r="E6501" s="13" t="s">
        <v>4934</v>
      </c>
      <c r="F6501" s="13" t="s">
        <v>4999</v>
      </c>
      <c r="G6501" s="14" t="s">
        <v>4960</v>
      </c>
      <c r="H6501" s="14"/>
      <c r="I6501" s="14"/>
      <c r="J6501" s="14" t="s">
        <v>4936</v>
      </c>
      <c r="K6501" s="16">
        <v>20</v>
      </c>
    </row>
    <row r="6502" spans="1:11">
      <c r="A6502" s="12" t="s">
        <v>10223</v>
      </c>
      <c r="B6502" s="12" t="s">
        <v>10968</v>
      </c>
      <c r="C6502" s="12" t="s">
        <v>10318</v>
      </c>
      <c r="D6502" s="13" t="s">
        <v>4918</v>
      </c>
      <c r="E6502" s="13" t="s">
        <v>4919</v>
      </c>
      <c r="F6502" s="13" t="s">
        <v>11004</v>
      </c>
      <c r="G6502" s="14" t="s">
        <v>5004</v>
      </c>
      <c r="H6502" s="14" t="s">
        <v>4936</v>
      </c>
      <c r="I6502" s="14" t="s">
        <v>5065</v>
      </c>
      <c r="J6502" s="14" t="s">
        <v>4956</v>
      </c>
      <c r="K6502" s="16">
        <v>68</v>
      </c>
    </row>
    <row r="6503" spans="1:11">
      <c r="A6503" s="12" t="s">
        <v>10223</v>
      </c>
      <c r="B6503" s="12" t="s">
        <v>10968</v>
      </c>
      <c r="C6503" s="12" t="s">
        <v>10318</v>
      </c>
      <c r="D6503" s="13" t="s">
        <v>4918</v>
      </c>
      <c r="E6503" s="13" t="s">
        <v>4919</v>
      </c>
      <c r="F6503" s="13" t="s">
        <v>11005</v>
      </c>
      <c r="G6503" s="14" t="s">
        <v>4921</v>
      </c>
      <c r="H6503" s="14" t="s">
        <v>4966</v>
      </c>
      <c r="I6503" s="14" t="s">
        <v>4947</v>
      </c>
      <c r="J6503" s="14" t="s">
        <v>4924</v>
      </c>
      <c r="K6503" s="16">
        <v>68</v>
      </c>
    </row>
    <row r="6504" spans="1:11">
      <c r="A6504" s="12" t="s">
        <v>10223</v>
      </c>
      <c r="B6504" s="12" t="s">
        <v>10968</v>
      </c>
      <c r="C6504" s="12" t="s">
        <v>10318</v>
      </c>
      <c r="D6504" s="13" t="s">
        <v>4931</v>
      </c>
      <c r="E6504" s="13" t="s">
        <v>5089</v>
      </c>
      <c r="F6504" s="13" t="s">
        <v>10985</v>
      </c>
      <c r="G6504" s="14" t="s">
        <v>4921</v>
      </c>
      <c r="H6504" s="14" t="s">
        <v>4926</v>
      </c>
      <c r="I6504" s="14" t="s">
        <v>4927</v>
      </c>
      <c r="J6504" s="14" t="s">
        <v>4924</v>
      </c>
      <c r="K6504" s="16">
        <v>68</v>
      </c>
    </row>
    <row r="6505" spans="1:11">
      <c r="A6505" s="12" t="s">
        <v>10223</v>
      </c>
      <c r="B6505" s="12" t="s">
        <v>10968</v>
      </c>
      <c r="C6505" s="12" t="s">
        <v>10318</v>
      </c>
      <c r="D6505" s="13" t="s">
        <v>4931</v>
      </c>
      <c r="E6505" s="13" t="s">
        <v>4932</v>
      </c>
      <c r="F6505" s="13" t="s">
        <v>11006</v>
      </c>
      <c r="G6505" s="14" t="s">
        <v>4921</v>
      </c>
      <c r="H6505" s="14" t="s">
        <v>4926</v>
      </c>
      <c r="I6505" s="14" t="s">
        <v>4927</v>
      </c>
      <c r="J6505" s="14" t="s">
        <v>4936</v>
      </c>
      <c r="K6505" s="16">
        <v>68</v>
      </c>
    </row>
    <row r="6506" spans="1:11">
      <c r="A6506" s="12" t="s">
        <v>10223</v>
      </c>
      <c r="B6506" s="12" t="s">
        <v>10968</v>
      </c>
      <c r="C6506" s="12" t="s">
        <v>10318</v>
      </c>
      <c r="D6506" s="13" t="s">
        <v>4934</v>
      </c>
      <c r="E6506" s="13" t="s">
        <v>4934</v>
      </c>
      <c r="F6506" s="13" t="s">
        <v>4999</v>
      </c>
      <c r="G6506" s="14" t="s">
        <v>4960</v>
      </c>
      <c r="H6506" s="14"/>
      <c r="I6506" s="14"/>
      <c r="J6506" s="14" t="s">
        <v>4936</v>
      </c>
      <c r="K6506" s="16">
        <v>68</v>
      </c>
    </row>
    <row r="6507" spans="1:11">
      <c r="A6507" s="12" t="s">
        <v>10223</v>
      </c>
      <c r="B6507" s="12" t="s">
        <v>10968</v>
      </c>
      <c r="C6507" s="12" t="s">
        <v>10322</v>
      </c>
      <c r="D6507" s="13" t="s">
        <v>4918</v>
      </c>
      <c r="E6507" s="13" t="s">
        <v>4919</v>
      </c>
      <c r="F6507" s="13" t="s">
        <v>10706</v>
      </c>
      <c r="G6507" s="14" t="s">
        <v>5004</v>
      </c>
      <c r="H6507" s="14" t="s">
        <v>4966</v>
      </c>
      <c r="I6507" s="14" t="s">
        <v>5096</v>
      </c>
      <c r="J6507" s="14" t="s">
        <v>4956</v>
      </c>
      <c r="K6507" s="16">
        <v>3.6</v>
      </c>
    </row>
    <row r="6508" spans="1:11">
      <c r="A6508" s="12" t="s">
        <v>10223</v>
      </c>
      <c r="B6508" s="12" t="s">
        <v>10968</v>
      </c>
      <c r="C6508" s="12" t="s">
        <v>10322</v>
      </c>
      <c r="D6508" s="13" t="s">
        <v>4918</v>
      </c>
      <c r="E6508" s="13" t="s">
        <v>4939</v>
      </c>
      <c r="F6508" s="13" t="s">
        <v>5883</v>
      </c>
      <c r="G6508" s="14" t="s">
        <v>4921</v>
      </c>
      <c r="H6508" s="14" t="s">
        <v>4926</v>
      </c>
      <c r="I6508" s="14" t="s">
        <v>4927</v>
      </c>
      <c r="J6508" s="14" t="s">
        <v>4924</v>
      </c>
      <c r="K6508" s="16">
        <v>3.6</v>
      </c>
    </row>
    <row r="6509" spans="1:11">
      <c r="A6509" s="12" t="s">
        <v>10223</v>
      </c>
      <c r="B6509" s="12" t="s">
        <v>10968</v>
      </c>
      <c r="C6509" s="12" t="s">
        <v>10322</v>
      </c>
      <c r="D6509" s="13" t="s">
        <v>4931</v>
      </c>
      <c r="E6509" s="13" t="s">
        <v>5089</v>
      </c>
      <c r="F6509" s="13" t="s">
        <v>10999</v>
      </c>
      <c r="G6509" s="14" t="s">
        <v>4921</v>
      </c>
      <c r="H6509" s="14" t="s">
        <v>4926</v>
      </c>
      <c r="I6509" s="14" t="s">
        <v>4927</v>
      </c>
      <c r="J6509" s="14" t="s">
        <v>4924</v>
      </c>
      <c r="K6509" s="16">
        <v>3.6</v>
      </c>
    </row>
    <row r="6510" spans="1:11">
      <c r="A6510" s="12" t="s">
        <v>10223</v>
      </c>
      <c r="B6510" s="12" t="s">
        <v>10968</v>
      </c>
      <c r="C6510" s="12" t="s">
        <v>10322</v>
      </c>
      <c r="D6510" s="13" t="s">
        <v>4931</v>
      </c>
      <c r="E6510" s="13" t="s">
        <v>4932</v>
      </c>
      <c r="F6510" s="13" t="s">
        <v>5747</v>
      </c>
      <c r="G6510" s="14" t="s">
        <v>4921</v>
      </c>
      <c r="H6510" s="14" t="s">
        <v>4924</v>
      </c>
      <c r="I6510" s="14" t="s">
        <v>5065</v>
      </c>
      <c r="J6510" s="14" t="s">
        <v>4936</v>
      </c>
      <c r="K6510" s="16">
        <v>3.6</v>
      </c>
    </row>
    <row r="6511" spans="1:11">
      <c r="A6511" s="12" t="s">
        <v>10223</v>
      </c>
      <c r="B6511" s="12" t="s">
        <v>10968</v>
      </c>
      <c r="C6511" s="12" t="s">
        <v>10322</v>
      </c>
      <c r="D6511" s="13" t="s">
        <v>4934</v>
      </c>
      <c r="E6511" s="13" t="s">
        <v>4934</v>
      </c>
      <c r="F6511" s="13" t="s">
        <v>4999</v>
      </c>
      <c r="G6511" s="14" t="s">
        <v>4960</v>
      </c>
      <c r="H6511" s="14"/>
      <c r="I6511" s="14"/>
      <c r="J6511" s="14" t="s">
        <v>4936</v>
      </c>
      <c r="K6511" s="16">
        <v>3.6</v>
      </c>
    </row>
    <row r="6512" spans="1:11">
      <c r="A6512" s="12" t="s">
        <v>10223</v>
      </c>
      <c r="B6512" s="12" t="s">
        <v>10968</v>
      </c>
      <c r="C6512" s="12" t="s">
        <v>10463</v>
      </c>
      <c r="D6512" s="13" t="s">
        <v>4918</v>
      </c>
      <c r="E6512" s="13" t="s">
        <v>4919</v>
      </c>
      <c r="F6512" s="13" t="s">
        <v>11007</v>
      </c>
      <c r="G6512" s="14" t="s">
        <v>5004</v>
      </c>
      <c r="H6512" s="14" t="s">
        <v>4946</v>
      </c>
      <c r="I6512" s="14" t="s">
        <v>4949</v>
      </c>
      <c r="J6512" s="14" t="s">
        <v>4924</v>
      </c>
      <c r="K6512" s="16">
        <v>204.0474</v>
      </c>
    </row>
    <row r="6513" spans="1:11">
      <c r="A6513" s="12" t="s">
        <v>10223</v>
      </c>
      <c r="B6513" s="12" t="s">
        <v>10968</v>
      </c>
      <c r="C6513" s="12" t="s">
        <v>10463</v>
      </c>
      <c r="D6513" s="13" t="s">
        <v>4918</v>
      </c>
      <c r="E6513" s="13" t="s">
        <v>4919</v>
      </c>
      <c r="F6513" s="13" t="s">
        <v>10257</v>
      </c>
      <c r="G6513" s="14" t="s">
        <v>5004</v>
      </c>
      <c r="H6513" s="14" t="s">
        <v>4974</v>
      </c>
      <c r="I6513" s="14" t="s">
        <v>4949</v>
      </c>
      <c r="J6513" s="14" t="s">
        <v>4956</v>
      </c>
      <c r="K6513" s="16">
        <v>204.0474</v>
      </c>
    </row>
    <row r="6514" spans="1:11">
      <c r="A6514" s="12" t="s">
        <v>10223</v>
      </c>
      <c r="B6514" s="12" t="s">
        <v>10968</v>
      </c>
      <c r="C6514" s="12" t="s">
        <v>10463</v>
      </c>
      <c r="D6514" s="13" t="s">
        <v>4931</v>
      </c>
      <c r="E6514" s="13" t="s">
        <v>5089</v>
      </c>
      <c r="F6514" s="13" t="s">
        <v>5883</v>
      </c>
      <c r="G6514" s="14" t="s">
        <v>4921</v>
      </c>
      <c r="H6514" s="14" t="s">
        <v>4926</v>
      </c>
      <c r="I6514" s="14" t="s">
        <v>4927</v>
      </c>
      <c r="J6514" s="14" t="s">
        <v>4924</v>
      </c>
      <c r="K6514" s="16">
        <v>204.0474</v>
      </c>
    </row>
    <row r="6515" spans="1:11">
      <c r="A6515" s="12" t="s">
        <v>10223</v>
      </c>
      <c r="B6515" s="12" t="s">
        <v>10968</v>
      </c>
      <c r="C6515" s="12" t="s">
        <v>10463</v>
      </c>
      <c r="D6515" s="13" t="s">
        <v>4931</v>
      </c>
      <c r="E6515" s="13" t="s">
        <v>4932</v>
      </c>
      <c r="F6515" s="13" t="s">
        <v>5747</v>
      </c>
      <c r="G6515" s="14" t="s">
        <v>4921</v>
      </c>
      <c r="H6515" s="14" t="s">
        <v>5192</v>
      </c>
      <c r="I6515" s="14" t="s">
        <v>5065</v>
      </c>
      <c r="J6515" s="14" t="s">
        <v>4936</v>
      </c>
      <c r="K6515" s="16">
        <v>204.0474</v>
      </c>
    </row>
    <row r="6516" spans="1:11">
      <c r="A6516" s="12" t="s">
        <v>10223</v>
      </c>
      <c r="B6516" s="12" t="s">
        <v>10968</v>
      </c>
      <c r="C6516" s="12" t="s">
        <v>10463</v>
      </c>
      <c r="D6516" s="13" t="s">
        <v>4934</v>
      </c>
      <c r="E6516" s="13" t="s">
        <v>4934</v>
      </c>
      <c r="F6516" s="13" t="s">
        <v>4999</v>
      </c>
      <c r="G6516" s="14" t="s">
        <v>4960</v>
      </c>
      <c r="H6516" s="14"/>
      <c r="I6516" s="14"/>
      <c r="J6516" s="14" t="s">
        <v>4936</v>
      </c>
      <c r="K6516" s="16">
        <v>204.0474</v>
      </c>
    </row>
    <row r="6517" spans="1:11">
      <c r="A6517" s="12" t="s">
        <v>10223</v>
      </c>
      <c r="B6517" s="12" t="s">
        <v>10968</v>
      </c>
      <c r="C6517" s="12" t="s">
        <v>10327</v>
      </c>
      <c r="D6517" s="13" t="s">
        <v>4918</v>
      </c>
      <c r="E6517" s="13" t="s">
        <v>4919</v>
      </c>
      <c r="F6517" s="13" t="s">
        <v>10619</v>
      </c>
      <c r="G6517" s="14" t="s">
        <v>5004</v>
      </c>
      <c r="H6517" s="14" t="s">
        <v>4924</v>
      </c>
      <c r="I6517" s="14" t="s">
        <v>4949</v>
      </c>
      <c r="J6517" s="14" t="s">
        <v>4956</v>
      </c>
      <c r="K6517" s="16">
        <v>55</v>
      </c>
    </row>
    <row r="6518" spans="1:11">
      <c r="A6518" s="12" t="s">
        <v>10223</v>
      </c>
      <c r="B6518" s="12" t="s">
        <v>10968</v>
      </c>
      <c r="C6518" s="12" t="s">
        <v>10327</v>
      </c>
      <c r="D6518" s="13" t="s">
        <v>4918</v>
      </c>
      <c r="E6518" s="13" t="s">
        <v>4939</v>
      </c>
      <c r="F6518" s="13" t="s">
        <v>11008</v>
      </c>
      <c r="G6518" s="14" t="s">
        <v>4921</v>
      </c>
      <c r="H6518" s="14" t="s">
        <v>4974</v>
      </c>
      <c r="I6518" s="14" t="s">
        <v>4947</v>
      </c>
      <c r="J6518" s="14" t="s">
        <v>4924</v>
      </c>
      <c r="K6518" s="16">
        <v>55</v>
      </c>
    </row>
    <row r="6519" spans="1:11">
      <c r="A6519" s="12" t="s">
        <v>10223</v>
      </c>
      <c r="B6519" s="12" t="s">
        <v>10968</v>
      </c>
      <c r="C6519" s="12" t="s">
        <v>10327</v>
      </c>
      <c r="D6519" s="13" t="s">
        <v>4931</v>
      </c>
      <c r="E6519" s="13" t="s">
        <v>5089</v>
      </c>
      <c r="F6519" s="13" t="s">
        <v>5883</v>
      </c>
      <c r="G6519" s="14" t="s">
        <v>4921</v>
      </c>
      <c r="H6519" s="14" t="s">
        <v>4926</v>
      </c>
      <c r="I6519" s="14" t="s">
        <v>4927</v>
      </c>
      <c r="J6519" s="14" t="s">
        <v>4924</v>
      </c>
      <c r="K6519" s="16">
        <v>55</v>
      </c>
    </row>
    <row r="6520" spans="1:11">
      <c r="A6520" s="12" t="s">
        <v>10223</v>
      </c>
      <c r="B6520" s="12" t="s">
        <v>10968</v>
      </c>
      <c r="C6520" s="12" t="s">
        <v>10327</v>
      </c>
      <c r="D6520" s="13" t="s">
        <v>4931</v>
      </c>
      <c r="E6520" s="13" t="s">
        <v>4932</v>
      </c>
      <c r="F6520" s="13" t="s">
        <v>5747</v>
      </c>
      <c r="G6520" s="14" t="s">
        <v>4921</v>
      </c>
      <c r="H6520" s="14" t="s">
        <v>5192</v>
      </c>
      <c r="I6520" s="14" t="s">
        <v>5065</v>
      </c>
      <c r="J6520" s="14" t="s">
        <v>4936</v>
      </c>
      <c r="K6520" s="16">
        <v>55</v>
      </c>
    </row>
    <row r="6521" spans="1:11">
      <c r="A6521" s="12" t="s">
        <v>10223</v>
      </c>
      <c r="B6521" s="12" t="s">
        <v>10968</v>
      </c>
      <c r="C6521" s="12" t="s">
        <v>10327</v>
      </c>
      <c r="D6521" s="13" t="s">
        <v>4934</v>
      </c>
      <c r="E6521" s="13" t="s">
        <v>4934</v>
      </c>
      <c r="F6521" s="13" t="s">
        <v>4999</v>
      </c>
      <c r="G6521" s="14" t="s">
        <v>4960</v>
      </c>
      <c r="H6521" s="14"/>
      <c r="I6521" s="14"/>
      <c r="J6521" s="14" t="s">
        <v>4936</v>
      </c>
      <c r="K6521" s="16">
        <v>55</v>
      </c>
    </row>
    <row r="6522" spans="1:11">
      <c r="A6522" s="12" t="s">
        <v>10223</v>
      </c>
      <c r="B6522" s="12" t="s">
        <v>10968</v>
      </c>
      <c r="C6522" s="12" t="s">
        <v>10332</v>
      </c>
      <c r="D6522" s="13" t="s">
        <v>4918</v>
      </c>
      <c r="E6522" s="13" t="s">
        <v>4919</v>
      </c>
      <c r="F6522" s="13" t="s">
        <v>11009</v>
      </c>
      <c r="G6522" s="14" t="s">
        <v>4921</v>
      </c>
      <c r="H6522" s="14" t="s">
        <v>5212</v>
      </c>
      <c r="I6522" s="14" t="s">
        <v>5065</v>
      </c>
      <c r="J6522" s="14" t="s">
        <v>4956</v>
      </c>
      <c r="K6522" s="16">
        <v>23.3</v>
      </c>
    </row>
    <row r="6523" spans="1:11">
      <c r="A6523" s="12" t="s">
        <v>10223</v>
      </c>
      <c r="B6523" s="12" t="s">
        <v>10968</v>
      </c>
      <c r="C6523" s="12" t="s">
        <v>10332</v>
      </c>
      <c r="D6523" s="13" t="s">
        <v>4918</v>
      </c>
      <c r="E6523" s="13" t="s">
        <v>4939</v>
      </c>
      <c r="F6523" s="13" t="s">
        <v>11010</v>
      </c>
      <c r="G6523" s="14" t="s">
        <v>4921</v>
      </c>
      <c r="H6523" s="14" t="s">
        <v>4924</v>
      </c>
      <c r="I6523" s="14" t="s">
        <v>4947</v>
      </c>
      <c r="J6523" s="14" t="s">
        <v>4924</v>
      </c>
      <c r="K6523" s="16">
        <v>23.3</v>
      </c>
    </row>
    <row r="6524" spans="1:11">
      <c r="A6524" s="12" t="s">
        <v>10223</v>
      </c>
      <c r="B6524" s="12" t="s">
        <v>10968</v>
      </c>
      <c r="C6524" s="12" t="s">
        <v>10332</v>
      </c>
      <c r="D6524" s="13" t="s">
        <v>4931</v>
      </c>
      <c r="E6524" s="13" t="s">
        <v>5089</v>
      </c>
      <c r="F6524" s="13" t="s">
        <v>10999</v>
      </c>
      <c r="G6524" s="14" t="s">
        <v>4921</v>
      </c>
      <c r="H6524" s="14" t="s">
        <v>4926</v>
      </c>
      <c r="I6524" s="14" t="s">
        <v>4927</v>
      </c>
      <c r="J6524" s="14" t="s">
        <v>4924</v>
      </c>
      <c r="K6524" s="16">
        <v>23.3</v>
      </c>
    </row>
    <row r="6525" spans="1:11">
      <c r="A6525" s="12" t="s">
        <v>10223</v>
      </c>
      <c r="B6525" s="12" t="s">
        <v>10968</v>
      </c>
      <c r="C6525" s="12" t="s">
        <v>10332</v>
      </c>
      <c r="D6525" s="13" t="s">
        <v>4931</v>
      </c>
      <c r="E6525" s="13" t="s">
        <v>4932</v>
      </c>
      <c r="F6525" s="13" t="s">
        <v>5747</v>
      </c>
      <c r="G6525" s="14" t="s">
        <v>4921</v>
      </c>
      <c r="H6525" s="14" t="s">
        <v>5212</v>
      </c>
      <c r="I6525" s="14" t="s">
        <v>5065</v>
      </c>
      <c r="J6525" s="14" t="s">
        <v>4936</v>
      </c>
      <c r="K6525" s="16">
        <v>23.3</v>
      </c>
    </row>
    <row r="6526" spans="1:11">
      <c r="A6526" s="12" t="s">
        <v>10223</v>
      </c>
      <c r="B6526" s="12" t="s">
        <v>10968</v>
      </c>
      <c r="C6526" s="12" t="s">
        <v>10332</v>
      </c>
      <c r="D6526" s="13" t="s">
        <v>4934</v>
      </c>
      <c r="E6526" s="13" t="s">
        <v>4934</v>
      </c>
      <c r="F6526" s="13" t="s">
        <v>4999</v>
      </c>
      <c r="G6526" s="14" t="s">
        <v>4960</v>
      </c>
      <c r="H6526" s="14"/>
      <c r="I6526" s="14"/>
      <c r="J6526" s="14" t="s">
        <v>4936</v>
      </c>
      <c r="K6526" s="16">
        <v>23.3</v>
      </c>
    </row>
    <row r="6527" spans="1:11">
      <c r="A6527" s="12" t="s">
        <v>10223</v>
      </c>
      <c r="B6527" s="12" t="s">
        <v>10968</v>
      </c>
      <c r="C6527" s="12" t="s">
        <v>10338</v>
      </c>
      <c r="D6527" s="13" t="s">
        <v>4918</v>
      </c>
      <c r="E6527" s="13" t="s">
        <v>4919</v>
      </c>
      <c r="F6527" s="13" t="s">
        <v>11011</v>
      </c>
      <c r="G6527" s="14" t="s">
        <v>4921</v>
      </c>
      <c r="H6527" s="14" t="s">
        <v>4966</v>
      </c>
      <c r="I6527" s="14" t="s">
        <v>5530</v>
      </c>
      <c r="J6527" s="14" t="s">
        <v>4924</v>
      </c>
      <c r="K6527" s="16">
        <v>11.4</v>
      </c>
    </row>
    <row r="6528" spans="1:11">
      <c r="A6528" s="12" t="s">
        <v>10223</v>
      </c>
      <c r="B6528" s="12" t="s">
        <v>10968</v>
      </c>
      <c r="C6528" s="12" t="s">
        <v>10338</v>
      </c>
      <c r="D6528" s="13" t="s">
        <v>4918</v>
      </c>
      <c r="E6528" s="13" t="s">
        <v>4919</v>
      </c>
      <c r="F6528" s="13" t="s">
        <v>11012</v>
      </c>
      <c r="G6528" s="14" t="s">
        <v>4921</v>
      </c>
      <c r="H6528" s="14" t="s">
        <v>4924</v>
      </c>
      <c r="I6528" s="14" t="s">
        <v>5065</v>
      </c>
      <c r="J6528" s="14" t="s">
        <v>4956</v>
      </c>
      <c r="K6528" s="16">
        <v>11.4</v>
      </c>
    </row>
    <row r="6529" spans="1:11">
      <c r="A6529" s="12" t="s">
        <v>10223</v>
      </c>
      <c r="B6529" s="12" t="s">
        <v>10968</v>
      </c>
      <c r="C6529" s="12" t="s">
        <v>10338</v>
      </c>
      <c r="D6529" s="13" t="s">
        <v>4931</v>
      </c>
      <c r="E6529" s="13" t="s">
        <v>5089</v>
      </c>
      <c r="F6529" s="13" t="s">
        <v>10999</v>
      </c>
      <c r="G6529" s="14" t="s">
        <v>4921</v>
      </c>
      <c r="H6529" s="14" t="s">
        <v>4926</v>
      </c>
      <c r="I6529" s="14" t="s">
        <v>4927</v>
      </c>
      <c r="J6529" s="14" t="s">
        <v>4924</v>
      </c>
      <c r="K6529" s="16">
        <v>11.4</v>
      </c>
    </row>
    <row r="6530" spans="1:11">
      <c r="A6530" s="12" t="s">
        <v>10223</v>
      </c>
      <c r="B6530" s="12" t="s">
        <v>10968</v>
      </c>
      <c r="C6530" s="12" t="s">
        <v>10338</v>
      </c>
      <c r="D6530" s="13" t="s">
        <v>4931</v>
      </c>
      <c r="E6530" s="13" t="s">
        <v>4932</v>
      </c>
      <c r="F6530" s="13" t="s">
        <v>5747</v>
      </c>
      <c r="G6530" s="14" t="s">
        <v>4921</v>
      </c>
      <c r="H6530" s="14" t="s">
        <v>4924</v>
      </c>
      <c r="I6530" s="14" t="s">
        <v>5065</v>
      </c>
      <c r="J6530" s="14" t="s">
        <v>4936</v>
      </c>
      <c r="K6530" s="16">
        <v>11.4</v>
      </c>
    </row>
    <row r="6531" spans="1:11">
      <c r="A6531" s="12" t="s">
        <v>10223</v>
      </c>
      <c r="B6531" s="12" t="s">
        <v>10968</v>
      </c>
      <c r="C6531" s="12" t="s">
        <v>10338</v>
      </c>
      <c r="D6531" s="13" t="s">
        <v>4934</v>
      </c>
      <c r="E6531" s="13" t="s">
        <v>4934</v>
      </c>
      <c r="F6531" s="13" t="s">
        <v>4999</v>
      </c>
      <c r="G6531" s="14" t="s">
        <v>4960</v>
      </c>
      <c r="H6531" s="14"/>
      <c r="I6531" s="14"/>
      <c r="J6531" s="14" t="s">
        <v>4936</v>
      </c>
      <c r="K6531" s="16">
        <v>11.4</v>
      </c>
    </row>
    <row r="6532" spans="1:11">
      <c r="A6532" s="12" t="s">
        <v>10223</v>
      </c>
      <c r="B6532" s="12" t="s">
        <v>10968</v>
      </c>
      <c r="C6532" s="12" t="s">
        <v>10343</v>
      </c>
      <c r="D6532" s="13" t="s">
        <v>4918</v>
      </c>
      <c r="E6532" s="13" t="s">
        <v>4919</v>
      </c>
      <c r="F6532" s="13" t="s">
        <v>11013</v>
      </c>
      <c r="G6532" s="14" t="s">
        <v>4921</v>
      </c>
      <c r="H6532" s="14" t="s">
        <v>4966</v>
      </c>
      <c r="I6532" s="14" t="s">
        <v>4949</v>
      </c>
      <c r="J6532" s="14" t="s">
        <v>4924</v>
      </c>
      <c r="K6532" s="16">
        <v>2</v>
      </c>
    </row>
    <row r="6533" spans="1:11">
      <c r="A6533" s="12" t="s">
        <v>10223</v>
      </c>
      <c r="B6533" s="12" t="s">
        <v>10968</v>
      </c>
      <c r="C6533" s="12" t="s">
        <v>10343</v>
      </c>
      <c r="D6533" s="13" t="s">
        <v>4918</v>
      </c>
      <c r="E6533" s="13" t="s">
        <v>4943</v>
      </c>
      <c r="F6533" s="13" t="s">
        <v>10971</v>
      </c>
      <c r="G6533" s="14" t="s">
        <v>5004</v>
      </c>
      <c r="H6533" s="14" t="s">
        <v>4966</v>
      </c>
      <c r="I6533" s="14" t="s">
        <v>5573</v>
      </c>
      <c r="J6533" s="14" t="s">
        <v>4956</v>
      </c>
      <c r="K6533" s="16">
        <v>2</v>
      </c>
    </row>
    <row r="6534" spans="1:11">
      <c r="A6534" s="12" t="s">
        <v>10223</v>
      </c>
      <c r="B6534" s="12" t="s">
        <v>10968</v>
      </c>
      <c r="C6534" s="12" t="s">
        <v>10343</v>
      </c>
      <c r="D6534" s="13" t="s">
        <v>4931</v>
      </c>
      <c r="E6534" s="13" t="s">
        <v>5089</v>
      </c>
      <c r="F6534" s="13" t="s">
        <v>11014</v>
      </c>
      <c r="G6534" s="14" t="s">
        <v>4921</v>
      </c>
      <c r="H6534" s="14" t="s">
        <v>4966</v>
      </c>
      <c r="I6534" s="14" t="s">
        <v>5530</v>
      </c>
      <c r="J6534" s="14" t="s">
        <v>4924</v>
      </c>
      <c r="K6534" s="16">
        <v>2</v>
      </c>
    </row>
    <row r="6535" spans="1:11">
      <c r="A6535" s="12" t="s">
        <v>10223</v>
      </c>
      <c r="B6535" s="12" t="s">
        <v>10968</v>
      </c>
      <c r="C6535" s="12" t="s">
        <v>10343</v>
      </c>
      <c r="D6535" s="13" t="s">
        <v>4931</v>
      </c>
      <c r="E6535" s="13" t="s">
        <v>4932</v>
      </c>
      <c r="F6535" s="13" t="s">
        <v>5747</v>
      </c>
      <c r="G6535" s="14" t="s">
        <v>4921</v>
      </c>
      <c r="H6535" s="14" t="s">
        <v>4938</v>
      </c>
      <c r="I6535" s="14" t="s">
        <v>5065</v>
      </c>
      <c r="J6535" s="14" t="s">
        <v>4936</v>
      </c>
      <c r="K6535" s="16">
        <v>2</v>
      </c>
    </row>
    <row r="6536" spans="1:11">
      <c r="A6536" s="12" t="s">
        <v>10223</v>
      </c>
      <c r="B6536" s="12" t="s">
        <v>10968</v>
      </c>
      <c r="C6536" s="12" t="s">
        <v>10343</v>
      </c>
      <c r="D6536" s="13" t="s">
        <v>4934</v>
      </c>
      <c r="E6536" s="13" t="s">
        <v>4934</v>
      </c>
      <c r="F6536" s="13" t="s">
        <v>4999</v>
      </c>
      <c r="G6536" s="14" t="s">
        <v>4960</v>
      </c>
      <c r="H6536" s="14"/>
      <c r="I6536" s="14"/>
      <c r="J6536" s="14" t="s">
        <v>4936</v>
      </c>
      <c r="K6536" s="16">
        <v>2</v>
      </c>
    </row>
    <row r="6537" spans="1:11">
      <c r="A6537" s="12" t="s">
        <v>10223</v>
      </c>
      <c r="B6537" s="12" t="s">
        <v>10968</v>
      </c>
      <c r="C6537" s="12" t="s">
        <v>10347</v>
      </c>
      <c r="D6537" s="13" t="s">
        <v>4918</v>
      </c>
      <c r="E6537" s="13" t="s">
        <v>4919</v>
      </c>
      <c r="F6537" s="13" t="s">
        <v>11015</v>
      </c>
      <c r="G6537" s="14" t="s">
        <v>4921</v>
      </c>
      <c r="H6537" s="14" t="s">
        <v>4966</v>
      </c>
      <c r="I6537" s="14" t="s">
        <v>5096</v>
      </c>
      <c r="J6537" s="14" t="s">
        <v>4924</v>
      </c>
      <c r="K6537" s="16">
        <v>5.8</v>
      </c>
    </row>
    <row r="6538" spans="1:11">
      <c r="A6538" s="12" t="s">
        <v>10223</v>
      </c>
      <c r="B6538" s="12" t="s">
        <v>10968</v>
      </c>
      <c r="C6538" s="12" t="s">
        <v>10347</v>
      </c>
      <c r="D6538" s="13" t="s">
        <v>4918</v>
      </c>
      <c r="E6538" s="13" t="s">
        <v>4943</v>
      </c>
      <c r="F6538" s="13" t="s">
        <v>10971</v>
      </c>
      <c r="G6538" s="14" t="s">
        <v>5004</v>
      </c>
      <c r="H6538" s="14" t="s">
        <v>4966</v>
      </c>
      <c r="I6538" s="14" t="s">
        <v>5573</v>
      </c>
      <c r="J6538" s="14" t="s">
        <v>4956</v>
      </c>
      <c r="K6538" s="16">
        <v>5.8</v>
      </c>
    </row>
    <row r="6539" spans="1:11">
      <c r="A6539" s="12" t="s">
        <v>10223</v>
      </c>
      <c r="B6539" s="12" t="s">
        <v>10968</v>
      </c>
      <c r="C6539" s="12" t="s">
        <v>10347</v>
      </c>
      <c r="D6539" s="13" t="s">
        <v>4931</v>
      </c>
      <c r="E6539" s="13" t="s">
        <v>5089</v>
      </c>
      <c r="F6539" s="13" t="s">
        <v>11016</v>
      </c>
      <c r="G6539" s="14" t="s">
        <v>4921</v>
      </c>
      <c r="H6539" s="14" t="s">
        <v>4974</v>
      </c>
      <c r="I6539" s="14" t="s">
        <v>4927</v>
      </c>
      <c r="J6539" s="14" t="s">
        <v>4924</v>
      </c>
      <c r="K6539" s="16">
        <v>5.8</v>
      </c>
    </row>
    <row r="6540" spans="1:11">
      <c r="A6540" s="12" t="s">
        <v>10223</v>
      </c>
      <c r="B6540" s="12" t="s">
        <v>10968</v>
      </c>
      <c r="C6540" s="12" t="s">
        <v>10347</v>
      </c>
      <c r="D6540" s="13" t="s">
        <v>4931</v>
      </c>
      <c r="E6540" s="13" t="s">
        <v>4932</v>
      </c>
      <c r="F6540" s="13" t="s">
        <v>5747</v>
      </c>
      <c r="G6540" s="14" t="s">
        <v>4921</v>
      </c>
      <c r="H6540" s="14" t="s">
        <v>4938</v>
      </c>
      <c r="I6540" s="14" t="s">
        <v>5065</v>
      </c>
      <c r="J6540" s="14" t="s">
        <v>4936</v>
      </c>
      <c r="K6540" s="16">
        <v>5.8</v>
      </c>
    </row>
    <row r="6541" spans="1:11">
      <c r="A6541" s="12" t="s">
        <v>10223</v>
      </c>
      <c r="B6541" s="12" t="s">
        <v>10968</v>
      </c>
      <c r="C6541" s="12" t="s">
        <v>10347</v>
      </c>
      <c r="D6541" s="13" t="s">
        <v>4934</v>
      </c>
      <c r="E6541" s="13" t="s">
        <v>4934</v>
      </c>
      <c r="F6541" s="13" t="s">
        <v>4999</v>
      </c>
      <c r="G6541" s="14" t="s">
        <v>4960</v>
      </c>
      <c r="H6541" s="14"/>
      <c r="I6541" s="14"/>
      <c r="J6541" s="14" t="s">
        <v>4936</v>
      </c>
      <c r="K6541" s="16">
        <v>5.8</v>
      </c>
    </row>
    <row r="6542" spans="1:11">
      <c r="A6542" s="12" t="s">
        <v>10223</v>
      </c>
      <c r="B6542" s="12" t="s">
        <v>11017</v>
      </c>
      <c r="C6542" s="12" t="s">
        <v>10597</v>
      </c>
      <c r="D6542" s="13"/>
      <c r="E6542" s="13"/>
      <c r="F6542" s="13"/>
      <c r="G6542" s="14"/>
      <c r="H6542" s="14"/>
      <c r="I6542" s="14"/>
      <c r="J6542" s="14"/>
      <c r="K6542" s="16">
        <v>0.2112</v>
      </c>
    </row>
    <row r="6543" spans="1:11">
      <c r="A6543" s="12" t="s">
        <v>10223</v>
      </c>
      <c r="B6543" s="12" t="s">
        <v>11017</v>
      </c>
      <c r="C6543" s="12" t="s">
        <v>10226</v>
      </c>
      <c r="D6543" s="13" t="s">
        <v>4918</v>
      </c>
      <c r="E6543" s="13" t="s">
        <v>4919</v>
      </c>
      <c r="F6543" s="13" t="s">
        <v>11018</v>
      </c>
      <c r="G6543" s="14" t="s">
        <v>4921</v>
      </c>
      <c r="H6543" s="14" t="s">
        <v>4966</v>
      </c>
      <c r="I6543" s="14" t="s">
        <v>4947</v>
      </c>
      <c r="J6543" s="14" t="s">
        <v>4924</v>
      </c>
      <c r="K6543" s="16">
        <v>19.7036</v>
      </c>
    </row>
    <row r="6544" spans="1:11">
      <c r="A6544" s="12" t="s">
        <v>10223</v>
      </c>
      <c r="B6544" s="12" t="s">
        <v>11017</v>
      </c>
      <c r="C6544" s="12" t="s">
        <v>10226</v>
      </c>
      <c r="D6544" s="13" t="s">
        <v>4918</v>
      </c>
      <c r="E6544" s="13" t="s">
        <v>4919</v>
      </c>
      <c r="F6544" s="13" t="s">
        <v>10893</v>
      </c>
      <c r="G6544" s="14" t="s">
        <v>4921</v>
      </c>
      <c r="H6544" s="14" t="s">
        <v>4966</v>
      </c>
      <c r="I6544" s="14" t="s">
        <v>5065</v>
      </c>
      <c r="J6544" s="14" t="s">
        <v>4924</v>
      </c>
      <c r="K6544" s="16">
        <v>19.7036</v>
      </c>
    </row>
    <row r="6545" spans="1:11">
      <c r="A6545" s="12" t="s">
        <v>10223</v>
      </c>
      <c r="B6545" s="12" t="s">
        <v>11017</v>
      </c>
      <c r="C6545" s="12" t="s">
        <v>10226</v>
      </c>
      <c r="D6545" s="13" t="s">
        <v>4918</v>
      </c>
      <c r="E6545" s="13" t="s">
        <v>4919</v>
      </c>
      <c r="F6545" s="13" t="s">
        <v>11019</v>
      </c>
      <c r="G6545" s="14" t="s">
        <v>4921</v>
      </c>
      <c r="H6545" s="14" t="s">
        <v>4966</v>
      </c>
      <c r="I6545" s="14" t="s">
        <v>4949</v>
      </c>
      <c r="J6545" s="14" t="s">
        <v>4924</v>
      </c>
      <c r="K6545" s="16">
        <v>19.7036</v>
      </c>
    </row>
    <row r="6546" spans="1:11">
      <c r="A6546" s="12" t="s">
        <v>10223</v>
      </c>
      <c r="B6546" s="12" t="s">
        <v>11017</v>
      </c>
      <c r="C6546" s="12" t="s">
        <v>10226</v>
      </c>
      <c r="D6546" s="13" t="s">
        <v>4931</v>
      </c>
      <c r="E6546" s="13" t="s">
        <v>5089</v>
      </c>
      <c r="F6546" s="13" t="s">
        <v>11020</v>
      </c>
      <c r="G6546" s="14" t="s">
        <v>5004</v>
      </c>
      <c r="H6546" s="14" t="s">
        <v>4988</v>
      </c>
      <c r="I6546" s="14" t="s">
        <v>4927</v>
      </c>
      <c r="J6546" s="14" t="s">
        <v>5221</v>
      </c>
      <c r="K6546" s="16">
        <v>19.7036</v>
      </c>
    </row>
    <row r="6547" spans="1:11">
      <c r="A6547" s="12" t="s">
        <v>10223</v>
      </c>
      <c r="B6547" s="12" t="s">
        <v>11017</v>
      </c>
      <c r="C6547" s="12" t="s">
        <v>10226</v>
      </c>
      <c r="D6547" s="13" t="s">
        <v>4931</v>
      </c>
      <c r="E6547" s="13" t="s">
        <v>4932</v>
      </c>
      <c r="F6547" s="13" t="s">
        <v>11021</v>
      </c>
      <c r="G6547" s="14" t="s">
        <v>4921</v>
      </c>
      <c r="H6547" s="14" t="s">
        <v>4966</v>
      </c>
      <c r="I6547" s="14" t="s">
        <v>4927</v>
      </c>
      <c r="J6547" s="14" t="s">
        <v>5221</v>
      </c>
      <c r="K6547" s="16">
        <v>19.7036</v>
      </c>
    </row>
    <row r="6548" spans="1:11">
      <c r="A6548" s="12" t="s">
        <v>10223</v>
      </c>
      <c r="B6548" s="12" t="s">
        <v>11017</v>
      </c>
      <c r="C6548" s="12" t="s">
        <v>10232</v>
      </c>
      <c r="D6548" s="13" t="s">
        <v>4918</v>
      </c>
      <c r="E6548" s="13" t="s">
        <v>4919</v>
      </c>
      <c r="F6548" s="13" t="s">
        <v>10436</v>
      </c>
      <c r="G6548" s="14" t="s">
        <v>4921</v>
      </c>
      <c r="H6548" s="14" t="s">
        <v>4966</v>
      </c>
      <c r="I6548" s="14" t="s">
        <v>4947</v>
      </c>
      <c r="J6548" s="14" t="s">
        <v>4924</v>
      </c>
      <c r="K6548" s="16">
        <v>20.77</v>
      </c>
    </row>
    <row r="6549" spans="1:11">
      <c r="A6549" s="12" t="s">
        <v>10223</v>
      </c>
      <c r="B6549" s="12" t="s">
        <v>11017</v>
      </c>
      <c r="C6549" s="12" t="s">
        <v>10232</v>
      </c>
      <c r="D6549" s="13" t="s">
        <v>4918</v>
      </c>
      <c r="E6549" s="13" t="s">
        <v>4919</v>
      </c>
      <c r="F6549" s="13" t="s">
        <v>11022</v>
      </c>
      <c r="G6549" s="14" t="s">
        <v>4921</v>
      </c>
      <c r="H6549" s="14" t="s">
        <v>4966</v>
      </c>
      <c r="I6549" s="14" t="s">
        <v>4949</v>
      </c>
      <c r="J6549" s="14" t="s">
        <v>4924</v>
      </c>
      <c r="K6549" s="16">
        <v>20.77</v>
      </c>
    </row>
    <row r="6550" spans="1:11">
      <c r="A6550" s="12" t="s">
        <v>10223</v>
      </c>
      <c r="B6550" s="12" t="s">
        <v>11017</v>
      </c>
      <c r="C6550" s="12" t="s">
        <v>10232</v>
      </c>
      <c r="D6550" s="13" t="s">
        <v>4918</v>
      </c>
      <c r="E6550" s="13" t="s">
        <v>4943</v>
      </c>
      <c r="F6550" s="13" t="s">
        <v>6054</v>
      </c>
      <c r="G6550" s="14" t="s">
        <v>4921</v>
      </c>
      <c r="H6550" s="14" t="s">
        <v>4926</v>
      </c>
      <c r="I6550" s="14" t="s">
        <v>4927</v>
      </c>
      <c r="J6550" s="14" t="s">
        <v>4924</v>
      </c>
      <c r="K6550" s="16">
        <v>20.77</v>
      </c>
    </row>
    <row r="6551" spans="1:11">
      <c r="A6551" s="12" t="s">
        <v>10223</v>
      </c>
      <c r="B6551" s="12" t="s">
        <v>11017</v>
      </c>
      <c r="C6551" s="12" t="s">
        <v>10232</v>
      </c>
      <c r="D6551" s="13" t="s">
        <v>4931</v>
      </c>
      <c r="E6551" s="13" t="s">
        <v>5089</v>
      </c>
      <c r="F6551" s="13" t="s">
        <v>11020</v>
      </c>
      <c r="G6551" s="14" t="s">
        <v>5004</v>
      </c>
      <c r="H6551" s="14" t="s">
        <v>4974</v>
      </c>
      <c r="I6551" s="14" t="s">
        <v>4927</v>
      </c>
      <c r="J6551" s="14" t="s">
        <v>5221</v>
      </c>
      <c r="K6551" s="16">
        <v>20.77</v>
      </c>
    </row>
    <row r="6552" spans="1:11">
      <c r="A6552" s="12" t="s">
        <v>10223</v>
      </c>
      <c r="B6552" s="12" t="s">
        <v>11017</v>
      </c>
      <c r="C6552" s="12" t="s">
        <v>10232</v>
      </c>
      <c r="D6552" s="13" t="s">
        <v>4931</v>
      </c>
      <c r="E6552" s="13" t="s">
        <v>4932</v>
      </c>
      <c r="F6552" s="13" t="s">
        <v>11023</v>
      </c>
      <c r="G6552" s="14" t="s">
        <v>4921</v>
      </c>
      <c r="H6552" s="14" t="s">
        <v>4966</v>
      </c>
      <c r="I6552" s="14" t="s">
        <v>4949</v>
      </c>
      <c r="J6552" s="14" t="s">
        <v>5221</v>
      </c>
      <c r="K6552" s="16">
        <v>20.77</v>
      </c>
    </row>
    <row r="6553" spans="1:11">
      <c r="A6553" s="12" t="s">
        <v>10223</v>
      </c>
      <c r="B6553" s="12" t="s">
        <v>11017</v>
      </c>
      <c r="C6553" s="12" t="s">
        <v>10300</v>
      </c>
      <c r="D6553" s="13" t="s">
        <v>4918</v>
      </c>
      <c r="E6553" s="13" t="s">
        <v>4919</v>
      </c>
      <c r="F6553" s="13" t="s">
        <v>11024</v>
      </c>
      <c r="G6553" s="14" t="s">
        <v>4921</v>
      </c>
      <c r="H6553" s="14" t="s">
        <v>4966</v>
      </c>
      <c r="I6553" s="14" t="s">
        <v>4947</v>
      </c>
      <c r="J6553" s="14" t="s">
        <v>4924</v>
      </c>
      <c r="K6553" s="16">
        <v>69.9</v>
      </c>
    </row>
    <row r="6554" spans="1:11">
      <c r="A6554" s="12" t="s">
        <v>10223</v>
      </c>
      <c r="B6554" s="12" t="s">
        <v>11017</v>
      </c>
      <c r="C6554" s="12" t="s">
        <v>10300</v>
      </c>
      <c r="D6554" s="13" t="s">
        <v>4918</v>
      </c>
      <c r="E6554" s="13" t="s">
        <v>4939</v>
      </c>
      <c r="F6554" s="13" t="s">
        <v>6054</v>
      </c>
      <c r="G6554" s="14" t="s">
        <v>4921</v>
      </c>
      <c r="H6554" s="14" t="s">
        <v>4926</v>
      </c>
      <c r="I6554" s="14" t="s">
        <v>4927</v>
      </c>
      <c r="J6554" s="14" t="s">
        <v>4924</v>
      </c>
      <c r="K6554" s="16">
        <v>69.9</v>
      </c>
    </row>
    <row r="6555" spans="1:11">
      <c r="A6555" s="12" t="s">
        <v>10223</v>
      </c>
      <c r="B6555" s="12" t="s">
        <v>11017</v>
      </c>
      <c r="C6555" s="12" t="s">
        <v>10300</v>
      </c>
      <c r="D6555" s="13" t="s">
        <v>4918</v>
      </c>
      <c r="E6555" s="13" t="s">
        <v>4943</v>
      </c>
      <c r="F6555" s="13" t="s">
        <v>8293</v>
      </c>
      <c r="G6555" s="14" t="s">
        <v>4921</v>
      </c>
      <c r="H6555" s="14" t="s">
        <v>4926</v>
      </c>
      <c r="I6555" s="14" t="s">
        <v>4927</v>
      </c>
      <c r="J6555" s="14" t="s">
        <v>4924</v>
      </c>
      <c r="K6555" s="16">
        <v>69.9</v>
      </c>
    </row>
    <row r="6556" spans="1:11">
      <c r="A6556" s="12" t="s">
        <v>10223</v>
      </c>
      <c r="B6556" s="12" t="s">
        <v>11017</v>
      </c>
      <c r="C6556" s="12" t="s">
        <v>10300</v>
      </c>
      <c r="D6556" s="13" t="s">
        <v>4931</v>
      </c>
      <c r="E6556" s="13" t="s">
        <v>5089</v>
      </c>
      <c r="F6556" s="13" t="s">
        <v>11020</v>
      </c>
      <c r="G6556" s="14" t="s">
        <v>5004</v>
      </c>
      <c r="H6556" s="14" t="s">
        <v>4974</v>
      </c>
      <c r="I6556" s="14" t="s">
        <v>4927</v>
      </c>
      <c r="J6556" s="14" t="s">
        <v>5221</v>
      </c>
      <c r="K6556" s="16">
        <v>69.9</v>
      </c>
    </row>
    <row r="6557" spans="1:11">
      <c r="A6557" s="12" t="s">
        <v>10223</v>
      </c>
      <c r="B6557" s="12" t="s">
        <v>11017</v>
      </c>
      <c r="C6557" s="12" t="s">
        <v>10300</v>
      </c>
      <c r="D6557" s="13" t="s">
        <v>4931</v>
      </c>
      <c r="E6557" s="13" t="s">
        <v>4932</v>
      </c>
      <c r="F6557" s="13" t="s">
        <v>11023</v>
      </c>
      <c r="G6557" s="14" t="s">
        <v>4921</v>
      </c>
      <c r="H6557" s="14" t="s">
        <v>4966</v>
      </c>
      <c r="I6557" s="14" t="s">
        <v>4949</v>
      </c>
      <c r="J6557" s="14" t="s">
        <v>5221</v>
      </c>
      <c r="K6557" s="16">
        <v>69.9</v>
      </c>
    </row>
    <row r="6558" spans="1:11">
      <c r="A6558" s="12" t="s">
        <v>10223</v>
      </c>
      <c r="B6558" s="12" t="s">
        <v>11017</v>
      </c>
      <c r="C6558" s="12" t="s">
        <v>10303</v>
      </c>
      <c r="D6558" s="13" t="s">
        <v>4918</v>
      </c>
      <c r="E6558" s="13" t="s">
        <v>4919</v>
      </c>
      <c r="F6558" s="13" t="s">
        <v>11024</v>
      </c>
      <c r="G6558" s="14" t="s">
        <v>4921</v>
      </c>
      <c r="H6558" s="14" t="s">
        <v>4966</v>
      </c>
      <c r="I6558" s="14" t="s">
        <v>4947</v>
      </c>
      <c r="J6558" s="14" t="s">
        <v>4924</v>
      </c>
      <c r="K6558" s="16">
        <v>25.08</v>
      </c>
    </row>
    <row r="6559" spans="1:11">
      <c r="A6559" s="12" t="s">
        <v>10223</v>
      </c>
      <c r="B6559" s="12" t="s">
        <v>11017</v>
      </c>
      <c r="C6559" s="12" t="s">
        <v>10303</v>
      </c>
      <c r="D6559" s="13" t="s">
        <v>4918</v>
      </c>
      <c r="E6559" s="13" t="s">
        <v>4939</v>
      </c>
      <c r="F6559" s="13" t="s">
        <v>6054</v>
      </c>
      <c r="G6559" s="14" t="s">
        <v>4921</v>
      </c>
      <c r="H6559" s="14" t="s">
        <v>4926</v>
      </c>
      <c r="I6559" s="14" t="s">
        <v>4927</v>
      </c>
      <c r="J6559" s="14" t="s">
        <v>4924</v>
      </c>
      <c r="K6559" s="16">
        <v>25.08</v>
      </c>
    </row>
    <row r="6560" spans="1:11">
      <c r="A6560" s="12" t="s">
        <v>10223</v>
      </c>
      <c r="B6560" s="12" t="s">
        <v>11017</v>
      </c>
      <c r="C6560" s="12" t="s">
        <v>10303</v>
      </c>
      <c r="D6560" s="13" t="s">
        <v>4918</v>
      </c>
      <c r="E6560" s="13" t="s">
        <v>4943</v>
      </c>
      <c r="F6560" s="13" t="s">
        <v>8293</v>
      </c>
      <c r="G6560" s="14" t="s">
        <v>4921</v>
      </c>
      <c r="H6560" s="14" t="s">
        <v>4926</v>
      </c>
      <c r="I6560" s="14" t="s">
        <v>4927</v>
      </c>
      <c r="J6560" s="14" t="s">
        <v>4924</v>
      </c>
      <c r="K6560" s="16">
        <v>25.08</v>
      </c>
    </row>
    <row r="6561" spans="1:11">
      <c r="A6561" s="12" t="s">
        <v>10223</v>
      </c>
      <c r="B6561" s="12" t="s">
        <v>11017</v>
      </c>
      <c r="C6561" s="12" t="s">
        <v>10303</v>
      </c>
      <c r="D6561" s="13" t="s">
        <v>4931</v>
      </c>
      <c r="E6561" s="13" t="s">
        <v>5089</v>
      </c>
      <c r="F6561" s="13" t="s">
        <v>11020</v>
      </c>
      <c r="G6561" s="14" t="s">
        <v>5004</v>
      </c>
      <c r="H6561" s="14" t="s">
        <v>4974</v>
      </c>
      <c r="I6561" s="14" t="s">
        <v>4927</v>
      </c>
      <c r="J6561" s="14" t="s">
        <v>5221</v>
      </c>
      <c r="K6561" s="16">
        <v>25.08</v>
      </c>
    </row>
    <row r="6562" spans="1:11">
      <c r="A6562" s="12" t="s">
        <v>10223</v>
      </c>
      <c r="B6562" s="12" t="s">
        <v>11017</v>
      </c>
      <c r="C6562" s="12" t="s">
        <v>10303</v>
      </c>
      <c r="D6562" s="13" t="s">
        <v>4931</v>
      </c>
      <c r="E6562" s="13" t="s">
        <v>4932</v>
      </c>
      <c r="F6562" s="13" t="s">
        <v>11023</v>
      </c>
      <c r="G6562" s="14" t="s">
        <v>4921</v>
      </c>
      <c r="H6562" s="14" t="s">
        <v>4966</v>
      </c>
      <c r="I6562" s="14" t="s">
        <v>4949</v>
      </c>
      <c r="J6562" s="14" t="s">
        <v>5221</v>
      </c>
      <c r="K6562" s="16">
        <v>25.08</v>
      </c>
    </row>
    <row r="6563" spans="1:11">
      <c r="A6563" s="12" t="s">
        <v>10223</v>
      </c>
      <c r="B6563" s="12" t="s">
        <v>11017</v>
      </c>
      <c r="C6563" s="12" t="s">
        <v>10352</v>
      </c>
      <c r="D6563" s="13" t="s">
        <v>4918</v>
      </c>
      <c r="E6563" s="13" t="s">
        <v>4919</v>
      </c>
      <c r="F6563" s="13" t="s">
        <v>11024</v>
      </c>
      <c r="G6563" s="14" t="s">
        <v>4921</v>
      </c>
      <c r="H6563" s="14" t="s">
        <v>4926</v>
      </c>
      <c r="I6563" s="14" t="s">
        <v>4947</v>
      </c>
      <c r="J6563" s="14" t="s">
        <v>4924</v>
      </c>
      <c r="K6563" s="16">
        <v>23</v>
      </c>
    </row>
    <row r="6564" spans="1:11">
      <c r="A6564" s="12" t="s">
        <v>10223</v>
      </c>
      <c r="B6564" s="12" t="s">
        <v>11017</v>
      </c>
      <c r="C6564" s="12" t="s">
        <v>10352</v>
      </c>
      <c r="D6564" s="13" t="s">
        <v>4918</v>
      </c>
      <c r="E6564" s="13" t="s">
        <v>4939</v>
      </c>
      <c r="F6564" s="13" t="s">
        <v>6054</v>
      </c>
      <c r="G6564" s="14" t="s">
        <v>4921</v>
      </c>
      <c r="H6564" s="14" t="s">
        <v>4926</v>
      </c>
      <c r="I6564" s="14" t="s">
        <v>4927</v>
      </c>
      <c r="J6564" s="14" t="s">
        <v>4924</v>
      </c>
      <c r="K6564" s="16">
        <v>23</v>
      </c>
    </row>
    <row r="6565" spans="1:11">
      <c r="A6565" s="12" t="s">
        <v>10223</v>
      </c>
      <c r="B6565" s="12" t="s">
        <v>11017</v>
      </c>
      <c r="C6565" s="12" t="s">
        <v>10352</v>
      </c>
      <c r="D6565" s="13" t="s">
        <v>4918</v>
      </c>
      <c r="E6565" s="13" t="s">
        <v>4943</v>
      </c>
      <c r="F6565" s="13" t="s">
        <v>8293</v>
      </c>
      <c r="G6565" s="14" t="s">
        <v>4921</v>
      </c>
      <c r="H6565" s="14" t="s">
        <v>4926</v>
      </c>
      <c r="I6565" s="14" t="s">
        <v>4927</v>
      </c>
      <c r="J6565" s="14" t="s">
        <v>4924</v>
      </c>
      <c r="K6565" s="16">
        <v>23</v>
      </c>
    </row>
    <row r="6566" spans="1:11">
      <c r="A6566" s="12" t="s">
        <v>10223</v>
      </c>
      <c r="B6566" s="12" t="s">
        <v>11017</v>
      </c>
      <c r="C6566" s="12" t="s">
        <v>10352</v>
      </c>
      <c r="D6566" s="13" t="s">
        <v>4931</v>
      </c>
      <c r="E6566" s="13" t="s">
        <v>5089</v>
      </c>
      <c r="F6566" s="13" t="s">
        <v>11020</v>
      </c>
      <c r="G6566" s="14" t="s">
        <v>5004</v>
      </c>
      <c r="H6566" s="14" t="s">
        <v>4974</v>
      </c>
      <c r="I6566" s="14" t="s">
        <v>4927</v>
      </c>
      <c r="J6566" s="14" t="s">
        <v>5221</v>
      </c>
      <c r="K6566" s="16">
        <v>23</v>
      </c>
    </row>
    <row r="6567" spans="1:11">
      <c r="A6567" s="12" t="s">
        <v>10223</v>
      </c>
      <c r="B6567" s="12" t="s">
        <v>11017</v>
      </c>
      <c r="C6567" s="12" t="s">
        <v>10352</v>
      </c>
      <c r="D6567" s="13" t="s">
        <v>4931</v>
      </c>
      <c r="E6567" s="13" t="s">
        <v>4932</v>
      </c>
      <c r="F6567" s="13" t="s">
        <v>11023</v>
      </c>
      <c r="G6567" s="14" t="s">
        <v>4921</v>
      </c>
      <c r="H6567" s="14" t="s">
        <v>4966</v>
      </c>
      <c r="I6567" s="14" t="s">
        <v>4949</v>
      </c>
      <c r="J6567" s="14" t="s">
        <v>5221</v>
      </c>
      <c r="K6567" s="16">
        <v>23</v>
      </c>
    </row>
    <row r="6568" spans="1:11">
      <c r="A6568" s="12" t="s">
        <v>10223</v>
      </c>
      <c r="B6568" s="12" t="s">
        <v>11017</v>
      </c>
      <c r="C6568" s="12" t="s">
        <v>10245</v>
      </c>
      <c r="D6568" s="13" t="s">
        <v>4918</v>
      </c>
      <c r="E6568" s="13" t="s">
        <v>4919</v>
      </c>
      <c r="F6568" s="13" t="s">
        <v>11024</v>
      </c>
      <c r="G6568" s="14" t="s">
        <v>4921</v>
      </c>
      <c r="H6568" s="14" t="s">
        <v>4966</v>
      </c>
      <c r="I6568" s="14" t="s">
        <v>4947</v>
      </c>
      <c r="J6568" s="14" t="s">
        <v>4924</v>
      </c>
      <c r="K6568" s="16">
        <v>69.7465</v>
      </c>
    </row>
    <row r="6569" spans="1:11">
      <c r="A6569" s="12" t="s">
        <v>10223</v>
      </c>
      <c r="B6569" s="12" t="s">
        <v>11017</v>
      </c>
      <c r="C6569" s="12" t="s">
        <v>10245</v>
      </c>
      <c r="D6569" s="13" t="s">
        <v>4918</v>
      </c>
      <c r="E6569" s="13" t="s">
        <v>4939</v>
      </c>
      <c r="F6569" s="13" t="s">
        <v>6054</v>
      </c>
      <c r="G6569" s="14" t="s">
        <v>4921</v>
      </c>
      <c r="H6569" s="14" t="s">
        <v>4926</v>
      </c>
      <c r="I6569" s="14" t="s">
        <v>4927</v>
      </c>
      <c r="J6569" s="14" t="s">
        <v>4924</v>
      </c>
      <c r="K6569" s="16">
        <v>69.7465</v>
      </c>
    </row>
    <row r="6570" spans="1:11">
      <c r="A6570" s="12" t="s">
        <v>10223</v>
      </c>
      <c r="B6570" s="12" t="s">
        <v>11017</v>
      </c>
      <c r="C6570" s="12" t="s">
        <v>10245</v>
      </c>
      <c r="D6570" s="13" t="s">
        <v>4918</v>
      </c>
      <c r="E6570" s="13" t="s">
        <v>4943</v>
      </c>
      <c r="F6570" s="13" t="s">
        <v>8293</v>
      </c>
      <c r="G6570" s="14" t="s">
        <v>4921</v>
      </c>
      <c r="H6570" s="14" t="s">
        <v>4926</v>
      </c>
      <c r="I6570" s="14" t="s">
        <v>4927</v>
      </c>
      <c r="J6570" s="14" t="s">
        <v>4924</v>
      </c>
      <c r="K6570" s="16">
        <v>69.7465</v>
      </c>
    </row>
    <row r="6571" spans="1:11">
      <c r="A6571" s="12" t="s">
        <v>10223</v>
      </c>
      <c r="B6571" s="12" t="s">
        <v>11017</v>
      </c>
      <c r="C6571" s="12" t="s">
        <v>10245</v>
      </c>
      <c r="D6571" s="13" t="s">
        <v>4931</v>
      </c>
      <c r="E6571" s="13" t="s">
        <v>5089</v>
      </c>
      <c r="F6571" s="13" t="s">
        <v>11020</v>
      </c>
      <c r="G6571" s="14" t="s">
        <v>5004</v>
      </c>
      <c r="H6571" s="14" t="s">
        <v>4974</v>
      </c>
      <c r="I6571" s="14" t="s">
        <v>4927</v>
      </c>
      <c r="J6571" s="14" t="s">
        <v>5221</v>
      </c>
      <c r="K6571" s="16">
        <v>69.7465</v>
      </c>
    </row>
    <row r="6572" spans="1:11">
      <c r="A6572" s="12" t="s">
        <v>10223</v>
      </c>
      <c r="B6572" s="12" t="s">
        <v>11017</v>
      </c>
      <c r="C6572" s="12" t="s">
        <v>10245</v>
      </c>
      <c r="D6572" s="13" t="s">
        <v>4931</v>
      </c>
      <c r="E6572" s="13" t="s">
        <v>4932</v>
      </c>
      <c r="F6572" s="13" t="s">
        <v>11023</v>
      </c>
      <c r="G6572" s="14" t="s">
        <v>4921</v>
      </c>
      <c r="H6572" s="14" t="s">
        <v>4966</v>
      </c>
      <c r="I6572" s="14" t="s">
        <v>4949</v>
      </c>
      <c r="J6572" s="14" t="s">
        <v>5221</v>
      </c>
      <c r="K6572" s="16">
        <v>69.7465</v>
      </c>
    </row>
    <row r="6573" spans="1:11">
      <c r="A6573" s="12" t="s">
        <v>10223</v>
      </c>
      <c r="B6573" s="12" t="s">
        <v>11017</v>
      </c>
      <c r="C6573" s="12" t="s">
        <v>10225</v>
      </c>
      <c r="D6573" s="13" t="s">
        <v>4918</v>
      </c>
      <c r="E6573" s="13" t="s">
        <v>4919</v>
      </c>
      <c r="F6573" s="13" t="s">
        <v>11024</v>
      </c>
      <c r="G6573" s="14" t="s">
        <v>4921</v>
      </c>
      <c r="H6573" s="14" t="s">
        <v>4966</v>
      </c>
      <c r="I6573" s="14" t="s">
        <v>4947</v>
      </c>
      <c r="J6573" s="14" t="s">
        <v>4924</v>
      </c>
      <c r="K6573" s="16">
        <v>108.24</v>
      </c>
    </row>
    <row r="6574" spans="1:11">
      <c r="A6574" s="12" t="s">
        <v>10223</v>
      </c>
      <c r="B6574" s="12" t="s">
        <v>11017</v>
      </c>
      <c r="C6574" s="12" t="s">
        <v>10225</v>
      </c>
      <c r="D6574" s="13" t="s">
        <v>4918</v>
      </c>
      <c r="E6574" s="13" t="s">
        <v>4939</v>
      </c>
      <c r="F6574" s="13" t="s">
        <v>6054</v>
      </c>
      <c r="G6574" s="14" t="s">
        <v>4921</v>
      </c>
      <c r="H6574" s="14" t="s">
        <v>4926</v>
      </c>
      <c r="I6574" s="14" t="s">
        <v>4927</v>
      </c>
      <c r="J6574" s="14" t="s">
        <v>4924</v>
      </c>
      <c r="K6574" s="16">
        <v>108.24</v>
      </c>
    </row>
    <row r="6575" spans="1:11">
      <c r="A6575" s="12" t="s">
        <v>10223</v>
      </c>
      <c r="B6575" s="12" t="s">
        <v>11017</v>
      </c>
      <c r="C6575" s="12" t="s">
        <v>10225</v>
      </c>
      <c r="D6575" s="13" t="s">
        <v>4918</v>
      </c>
      <c r="E6575" s="13" t="s">
        <v>4943</v>
      </c>
      <c r="F6575" s="13" t="s">
        <v>8293</v>
      </c>
      <c r="G6575" s="14" t="s">
        <v>4921</v>
      </c>
      <c r="H6575" s="14" t="s">
        <v>4926</v>
      </c>
      <c r="I6575" s="14" t="s">
        <v>4927</v>
      </c>
      <c r="J6575" s="14" t="s">
        <v>4924</v>
      </c>
      <c r="K6575" s="16">
        <v>108.24</v>
      </c>
    </row>
    <row r="6576" spans="1:11">
      <c r="A6576" s="12" t="s">
        <v>10223</v>
      </c>
      <c r="B6576" s="12" t="s">
        <v>11017</v>
      </c>
      <c r="C6576" s="12" t="s">
        <v>10225</v>
      </c>
      <c r="D6576" s="13" t="s">
        <v>4931</v>
      </c>
      <c r="E6576" s="13" t="s">
        <v>5089</v>
      </c>
      <c r="F6576" s="13" t="s">
        <v>11020</v>
      </c>
      <c r="G6576" s="14" t="s">
        <v>5004</v>
      </c>
      <c r="H6576" s="14" t="s">
        <v>4974</v>
      </c>
      <c r="I6576" s="14" t="s">
        <v>4927</v>
      </c>
      <c r="J6576" s="14" t="s">
        <v>5221</v>
      </c>
      <c r="K6576" s="16">
        <v>108.24</v>
      </c>
    </row>
    <row r="6577" spans="1:11">
      <c r="A6577" s="12" t="s">
        <v>10223</v>
      </c>
      <c r="B6577" s="12" t="s">
        <v>11017</v>
      </c>
      <c r="C6577" s="12" t="s">
        <v>10225</v>
      </c>
      <c r="D6577" s="13" t="s">
        <v>4931</v>
      </c>
      <c r="E6577" s="13" t="s">
        <v>4932</v>
      </c>
      <c r="F6577" s="13" t="s">
        <v>11023</v>
      </c>
      <c r="G6577" s="14" t="s">
        <v>4921</v>
      </c>
      <c r="H6577" s="14" t="s">
        <v>4966</v>
      </c>
      <c r="I6577" s="14" t="s">
        <v>4949</v>
      </c>
      <c r="J6577" s="14" t="s">
        <v>5221</v>
      </c>
      <c r="K6577" s="16">
        <v>108.24</v>
      </c>
    </row>
    <row r="6578" spans="1:11">
      <c r="A6578" s="12" t="s">
        <v>10223</v>
      </c>
      <c r="B6578" s="12" t="s">
        <v>11017</v>
      </c>
      <c r="C6578" s="12" t="s">
        <v>10256</v>
      </c>
      <c r="D6578" s="13" t="s">
        <v>4918</v>
      </c>
      <c r="E6578" s="13" t="s">
        <v>4919</v>
      </c>
      <c r="F6578" s="13" t="s">
        <v>11024</v>
      </c>
      <c r="G6578" s="14" t="s">
        <v>4921</v>
      </c>
      <c r="H6578" s="14" t="s">
        <v>4966</v>
      </c>
      <c r="I6578" s="14" t="s">
        <v>4947</v>
      </c>
      <c r="J6578" s="14" t="s">
        <v>4924</v>
      </c>
      <c r="K6578" s="16">
        <v>10.5312</v>
      </c>
    </row>
    <row r="6579" spans="1:11">
      <c r="A6579" s="12" t="s">
        <v>10223</v>
      </c>
      <c r="B6579" s="12" t="s">
        <v>11017</v>
      </c>
      <c r="C6579" s="12" t="s">
        <v>10256</v>
      </c>
      <c r="D6579" s="13" t="s">
        <v>4918</v>
      </c>
      <c r="E6579" s="13" t="s">
        <v>4939</v>
      </c>
      <c r="F6579" s="13" t="s">
        <v>6054</v>
      </c>
      <c r="G6579" s="14" t="s">
        <v>4921</v>
      </c>
      <c r="H6579" s="14" t="s">
        <v>4926</v>
      </c>
      <c r="I6579" s="14" t="s">
        <v>4927</v>
      </c>
      <c r="J6579" s="14" t="s">
        <v>4924</v>
      </c>
      <c r="K6579" s="16">
        <v>10.5312</v>
      </c>
    </row>
    <row r="6580" spans="1:11">
      <c r="A6580" s="12" t="s">
        <v>10223</v>
      </c>
      <c r="B6580" s="12" t="s">
        <v>11017</v>
      </c>
      <c r="C6580" s="12" t="s">
        <v>10256</v>
      </c>
      <c r="D6580" s="13" t="s">
        <v>4918</v>
      </c>
      <c r="E6580" s="13" t="s">
        <v>4943</v>
      </c>
      <c r="F6580" s="13" t="s">
        <v>8293</v>
      </c>
      <c r="G6580" s="14" t="s">
        <v>4921</v>
      </c>
      <c r="H6580" s="14" t="s">
        <v>4926</v>
      </c>
      <c r="I6580" s="14" t="s">
        <v>4927</v>
      </c>
      <c r="J6580" s="14" t="s">
        <v>4924</v>
      </c>
      <c r="K6580" s="16">
        <v>10.5312</v>
      </c>
    </row>
    <row r="6581" spans="1:11">
      <c r="A6581" s="12" t="s">
        <v>10223</v>
      </c>
      <c r="B6581" s="12" t="s">
        <v>11017</v>
      </c>
      <c r="C6581" s="12" t="s">
        <v>10256</v>
      </c>
      <c r="D6581" s="13" t="s">
        <v>4931</v>
      </c>
      <c r="E6581" s="13" t="s">
        <v>5089</v>
      </c>
      <c r="F6581" s="13" t="s">
        <v>11020</v>
      </c>
      <c r="G6581" s="14" t="s">
        <v>5004</v>
      </c>
      <c r="H6581" s="14" t="s">
        <v>4974</v>
      </c>
      <c r="I6581" s="14" t="s">
        <v>4927</v>
      </c>
      <c r="J6581" s="14" t="s">
        <v>5221</v>
      </c>
      <c r="K6581" s="16">
        <v>10.5312</v>
      </c>
    </row>
    <row r="6582" spans="1:11">
      <c r="A6582" s="12" t="s">
        <v>10223</v>
      </c>
      <c r="B6582" s="12" t="s">
        <v>11017</v>
      </c>
      <c r="C6582" s="12" t="s">
        <v>10256</v>
      </c>
      <c r="D6582" s="13" t="s">
        <v>4931</v>
      </c>
      <c r="E6582" s="13" t="s">
        <v>4932</v>
      </c>
      <c r="F6582" s="13" t="s">
        <v>11023</v>
      </c>
      <c r="G6582" s="14" t="s">
        <v>4921</v>
      </c>
      <c r="H6582" s="14" t="s">
        <v>4966</v>
      </c>
      <c r="I6582" s="14" t="s">
        <v>4949</v>
      </c>
      <c r="J6582" s="14" t="s">
        <v>5221</v>
      </c>
      <c r="K6582" s="16">
        <v>10.5312</v>
      </c>
    </row>
    <row r="6583" spans="1:11">
      <c r="A6583" s="12" t="s">
        <v>10223</v>
      </c>
      <c r="B6583" s="12" t="s">
        <v>11017</v>
      </c>
      <c r="C6583" s="12" t="s">
        <v>10262</v>
      </c>
      <c r="D6583" s="13" t="s">
        <v>4918</v>
      </c>
      <c r="E6583" s="13" t="s">
        <v>4919</v>
      </c>
      <c r="F6583" s="13" t="s">
        <v>11024</v>
      </c>
      <c r="G6583" s="14" t="s">
        <v>4921</v>
      </c>
      <c r="H6583" s="14" t="s">
        <v>4966</v>
      </c>
      <c r="I6583" s="14" t="s">
        <v>4947</v>
      </c>
      <c r="J6583" s="14" t="s">
        <v>4924</v>
      </c>
      <c r="K6583" s="16">
        <v>22.1651</v>
      </c>
    </row>
    <row r="6584" spans="1:11">
      <c r="A6584" s="12" t="s">
        <v>10223</v>
      </c>
      <c r="B6584" s="12" t="s">
        <v>11017</v>
      </c>
      <c r="C6584" s="12" t="s">
        <v>10262</v>
      </c>
      <c r="D6584" s="13" t="s">
        <v>4918</v>
      </c>
      <c r="E6584" s="13" t="s">
        <v>4939</v>
      </c>
      <c r="F6584" s="13" t="s">
        <v>6054</v>
      </c>
      <c r="G6584" s="14" t="s">
        <v>4921</v>
      </c>
      <c r="H6584" s="14" t="s">
        <v>4926</v>
      </c>
      <c r="I6584" s="14" t="s">
        <v>4927</v>
      </c>
      <c r="J6584" s="14" t="s">
        <v>4924</v>
      </c>
      <c r="K6584" s="16">
        <v>22.1651</v>
      </c>
    </row>
    <row r="6585" spans="1:11">
      <c r="A6585" s="12" t="s">
        <v>10223</v>
      </c>
      <c r="B6585" s="12" t="s">
        <v>11017</v>
      </c>
      <c r="C6585" s="12" t="s">
        <v>10262</v>
      </c>
      <c r="D6585" s="13" t="s">
        <v>4918</v>
      </c>
      <c r="E6585" s="13" t="s">
        <v>4943</v>
      </c>
      <c r="F6585" s="13" t="s">
        <v>8293</v>
      </c>
      <c r="G6585" s="14" t="s">
        <v>4921</v>
      </c>
      <c r="H6585" s="14" t="s">
        <v>4926</v>
      </c>
      <c r="I6585" s="14" t="s">
        <v>4927</v>
      </c>
      <c r="J6585" s="14" t="s">
        <v>4924</v>
      </c>
      <c r="K6585" s="16">
        <v>22.1651</v>
      </c>
    </row>
    <row r="6586" spans="1:11">
      <c r="A6586" s="12" t="s">
        <v>10223</v>
      </c>
      <c r="B6586" s="12" t="s">
        <v>11017</v>
      </c>
      <c r="C6586" s="12" t="s">
        <v>10262</v>
      </c>
      <c r="D6586" s="13" t="s">
        <v>4931</v>
      </c>
      <c r="E6586" s="13" t="s">
        <v>5089</v>
      </c>
      <c r="F6586" s="13" t="s">
        <v>11020</v>
      </c>
      <c r="G6586" s="14" t="s">
        <v>5004</v>
      </c>
      <c r="H6586" s="14" t="s">
        <v>4974</v>
      </c>
      <c r="I6586" s="14" t="s">
        <v>4927</v>
      </c>
      <c r="J6586" s="14" t="s">
        <v>5221</v>
      </c>
      <c r="K6586" s="16">
        <v>22.1651</v>
      </c>
    </row>
    <row r="6587" spans="1:11">
      <c r="A6587" s="12" t="s">
        <v>10223</v>
      </c>
      <c r="B6587" s="12" t="s">
        <v>11017</v>
      </c>
      <c r="C6587" s="12" t="s">
        <v>10262</v>
      </c>
      <c r="D6587" s="13" t="s">
        <v>4931</v>
      </c>
      <c r="E6587" s="13" t="s">
        <v>4932</v>
      </c>
      <c r="F6587" s="13" t="s">
        <v>11023</v>
      </c>
      <c r="G6587" s="14" t="s">
        <v>4921</v>
      </c>
      <c r="H6587" s="14" t="s">
        <v>4966</v>
      </c>
      <c r="I6587" s="14" t="s">
        <v>4949</v>
      </c>
      <c r="J6587" s="14" t="s">
        <v>5221</v>
      </c>
      <c r="K6587" s="16">
        <v>22.1651</v>
      </c>
    </row>
    <row r="6588" spans="1:11">
      <c r="A6588" s="12" t="s">
        <v>10223</v>
      </c>
      <c r="B6588" s="12" t="s">
        <v>11017</v>
      </c>
      <c r="C6588" s="12" t="s">
        <v>10267</v>
      </c>
      <c r="D6588" s="13" t="s">
        <v>4918</v>
      </c>
      <c r="E6588" s="13" t="s">
        <v>4919</v>
      </c>
      <c r="F6588" s="13" t="s">
        <v>11024</v>
      </c>
      <c r="G6588" s="14" t="s">
        <v>4921</v>
      </c>
      <c r="H6588" s="14" t="s">
        <v>4966</v>
      </c>
      <c r="I6588" s="14" t="s">
        <v>4947</v>
      </c>
      <c r="J6588" s="14" t="s">
        <v>4924</v>
      </c>
      <c r="K6588" s="16">
        <v>53.41</v>
      </c>
    </row>
    <row r="6589" spans="1:11">
      <c r="A6589" s="12" t="s">
        <v>10223</v>
      </c>
      <c r="B6589" s="12" t="s">
        <v>11017</v>
      </c>
      <c r="C6589" s="12" t="s">
        <v>10267</v>
      </c>
      <c r="D6589" s="13" t="s">
        <v>4918</v>
      </c>
      <c r="E6589" s="13" t="s">
        <v>4939</v>
      </c>
      <c r="F6589" s="13" t="s">
        <v>6054</v>
      </c>
      <c r="G6589" s="14" t="s">
        <v>4921</v>
      </c>
      <c r="H6589" s="14" t="s">
        <v>4926</v>
      </c>
      <c r="I6589" s="14" t="s">
        <v>4927</v>
      </c>
      <c r="J6589" s="14" t="s">
        <v>4924</v>
      </c>
      <c r="K6589" s="16">
        <v>53.41</v>
      </c>
    </row>
    <row r="6590" spans="1:11">
      <c r="A6590" s="12" t="s">
        <v>10223</v>
      </c>
      <c r="B6590" s="12" t="s">
        <v>11017</v>
      </c>
      <c r="C6590" s="12" t="s">
        <v>10267</v>
      </c>
      <c r="D6590" s="13" t="s">
        <v>4918</v>
      </c>
      <c r="E6590" s="13" t="s">
        <v>4943</v>
      </c>
      <c r="F6590" s="13" t="s">
        <v>8293</v>
      </c>
      <c r="G6590" s="14" t="s">
        <v>4921</v>
      </c>
      <c r="H6590" s="14" t="s">
        <v>4926</v>
      </c>
      <c r="I6590" s="14" t="s">
        <v>4927</v>
      </c>
      <c r="J6590" s="14" t="s">
        <v>4924</v>
      </c>
      <c r="K6590" s="16">
        <v>53.41</v>
      </c>
    </row>
    <row r="6591" spans="1:11">
      <c r="A6591" s="12" t="s">
        <v>10223</v>
      </c>
      <c r="B6591" s="12" t="s">
        <v>11017</v>
      </c>
      <c r="C6591" s="12" t="s">
        <v>10267</v>
      </c>
      <c r="D6591" s="13" t="s">
        <v>4931</v>
      </c>
      <c r="E6591" s="13" t="s">
        <v>5089</v>
      </c>
      <c r="F6591" s="13" t="s">
        <v>11020</v>
      </c>
      <c r="G6591" s="14" t="s">
        <v>5004</v>
      </c>
      <c r="H6591" s="14" t="s">
        <v>4974</v>
      </c>
      <c r="I6591" s="14" t="s">
        <v>4927</v>
      </c>
      <c r="J6591" s="14" t="s">
        <v>5221</v>
      </c>
      <c r="K6591" s="16">
        <v>53.41</v>
      </c>
    </row>
    <row r="6592" spans="1:11">
      <c r="A6592" s="12" t="s">
        <v>10223</v>
      </c>
      <c r="B6592" s="12" t="s">
        <v>11017</v>
      </c>
      <c r="C6592" s="12" t="s">
        <v>10267</v>
      </c>
      <c r="D6592" s="13" t="s">
        <v>4931</v>
      </c>
      <c r="E6592" s="13" t="s">
        <v>4932</v>
      </c>
      <c r="F6592" s="13" t="s">
        <v>11023</v>
      </c>
      <c r="G6592" s="14" t="s">
        <v>4921</v>
      </c>
      <c r="H6592" s="14" t="s">
        <v>4966</v>
      </c>
      <c r="I6592" s="14" t="s">
        <v>4949</v>
      </c>
      <c r="J6592" s="14" t="s">
        <v>5221</v>
      </c>
      <c r="K6592" s="16">
        <v>53.41</v>
      </c>
    </row>
    <row r="6593" spans="1:11">
      <c r="A6593" s="12" t="s">
        <v>10223</v>
      </c>
      <c r="B6593" s="12" t="s">
        <v>11017</v>
      </c>
      <c r="C6593" s="12" t="s">
        <v>10273</v>
      </c>
      <c r="D6593" s="13" t="s">
        <v>4918</v>
      </c>
      <c r="E6593" s="13" t="s">
        <v>4919</v>
      </c>
      <c r="F6593" s="13" t="s">
        <v>11024</v>
      </c>
      <c r="G6593" s="14" t="s">
        <v>4921</v>
      </c>
      <c r="H6593" s="14" t="s">
        <v>4966</v>
      </c>
      <c r="I6593" s="14" t="s">
        <v>4947</v>
      </c>
      <c r="J6593" s="14" t="s">
        <v>4924</v>
      </c>
      <c r="K6593" s="16">
        <v>58.962</v>
      </c>
    </row>
    <row r="6594" spans="1:11">
      <c r="A6594" s="12" t="s">
        <v>10223</v>
      </c>
      <c r="B6594" s="12" t="s">
        <v>11017</v>
      </c>
      <c r="C6594" s="12" t="s">
        <v>10273</v>
      </c>
      <c r="D6594" s="13" t="s">
        <v>4918</v>
      </c>
      <c r="E6594" s="13" t="s">
        <v>4939</v>
      </c>
      <c r="F6594" s="13" t="s">
        <v>6054</v>
      </c>
      <c r="G6594" s="14" t="s">
        <v>4921</v>
      </c>
      <c r="H6594" s="14" t="s">
        <v>4926</v>
      </c>
      <c r="I6594" s="14" t="s">
        <v>4927</v>
      </c>
      <c r="J6594" s="14" t="s">
        <v>4924</v>
      </c>
      <c r="K6594" s="16">
        <v>58.962</v>
      </c>
    </row>
    <row r="6595" spans="1:11">
      <c r="A6595" s="12" t="s">
        <v>10223</v>
      </c>
      <c r="B6595" s="12" t="s">
        <v>11017</v>
      </c>
      <c r="C6595" s="12" t="s">
        <v>10273</v>
      </c>
      <c r="D6595" s="13" t="s">
        <v>4918</v>
      </c>
      <c r="E6595" s="13" t="s">
        <v>4943</v>
      </c>
      <c r="F6595" s="13" t="s">
        <v>8293</v>
      </c>
      <c r="G6595" s="14" t="s">
        <v>4921</v>
      </c>
      <c r="H6595" s="14" t="s">
        <v>4926</v>
      </c>
      <c r="I6595" s="14" t="s">
        <v>4927</v>
      </c>
      <c r="J6595" s="14" t="s">
        <v>4924</v>
      </c>
      <c r="K6595" s="16">
        <v>58.962</v>
      </c>
    </row>
    <row r="6596" spans="1:11">
      <c r="A6596" s="12" t="s">
        <v>10223</v>
      </c>
      <c r="B6596" s="12" t="s">
        <v>11017</v>
      </c>
      <c r="C6596" s="12" t="s">
        <v>10273</v>
      </c>
      <c r="D6596" s="13" t="s">
        <v>4931</v>
      </c>
      <c r="E6596" s="13" t="s">
        <v>5089</v>
      </c>
      <c r="F6596" s="13" t="s">
        <v>11020</v>
      </c>
      <c r="G6596" s="14" t="s">
        <v>5004</v>
      </c>
      <c r="H6596" s="14" t="s">
        <v>4974</v>
      </c>
      <c r="I6596" s="14" t="s">
        <v>4927</v>
      </c>
      <c r="J6596" s="14" t="s">
        <v>5221</v>
      </c>
      <c r="K6596" s="16">
        <v>58.962</v>
      </c>
    </row>
    <row r="6597" spans="1:11">
      <c r="A6597" s="12" t="s">
        <v>10223</v>
      </c>
      <c r="B6597" s="12" t="s">
        <v>11017</v>
      </c>
      <c r="C6597" s="12" t="s">
        <v>10273</v>
      </c>
      <c r="D6597" s="13" t="s">
        <v>4931</v>
      </c>
      <c r="E6597" s="13" t="s">
        <v>4932</v>
      </c>
      <c r="F6597" s="13" t="s">
        <v>11023</v>
      </c>
      <c r="G6597" s="14" t="s">
        <v>4921</v>
      </c>
      <c r="H6597" s="14" t="s">
        <v>4966</v>
      </c>
      <c r="I6597" s="14" t="s">
        <v>4949</v>
      </c>
      <c r="J6597" s="14" t="s">
        <v>5221</v>
      </c>
      <c r="K6597" s="16">
        <v>58.962</v>
      </c>
    </row>
    <row r="6598" spans="1:11">
      <c r="A6598" s="12" t="s">
        <v>10223</v>
      </c>
      <c r="B6598" s="12" t="s">
        <v>11017</v>
      </c>
      <c r="C6598" s="12" t="s">
        <v>10279</v>
      </c>
      <c r="D6598" s="13" t="s">
        <v>4918</v>
      </c>
      <c r="E6598" s="13" t="s">
        <v>4919</v>
      </c>
      <c r="F6598" s="13" t="s">
        <v>11024</v>
      </c>
      <c r="G6598" s="14" t="s">
        <v>4921</v>
      </c>
      <c r="H6598" s="14" t="s">
        <v>4966</v>
      </c>
      <c r="I6598" s="14" t="s">
        <v>4947</v>
      </c>
      <c r="J6598" s="14" t="s">
        <v>4924</v>
      </c>
      <c r="K6598" s="16">
        <v>3</v>
      </c>
    </row>
    <row r="6599" spans="1:11">
      <c r="A6599" s="12" t="s">
        <v>10223</v>
      </c>
      <c r="B6599" s="12" t="s">
        <v>11017</v>
      </c>
      <c r="C6599" s="12" t="s">
        <v>10279</v>
      </c>
      <c r="D6599" s="13" t="s">
        <v>4918</v>
      </c>
      <c r="E6599" s="13" t="s">
        <v>4939</v>
      </c>
      <c r="F6599" s="13" t="s">
        <v>6054</v>
      </c>
      <c r="G6599" s="14" t="s">
        <v>4921</v>
      </c>
      <c r="H6599" s="14" t="s">
        <v>4926</v>
      </c>
      <c r="I6599" s="14" t="s">
        <v>4927</v>
      </c>
      <c r="J6599" s="14" t="s">
        <v>4924</v>
      </c>
      <c r="K6599" s="16">
        <v>3</v>
      </c>
    </row>
    <row r="6600" spans="1:11">
      <c r="A6600" s="12" t="s">
        <v>10223</v>
      </c>
      <c r="B6600" s="12" t="s">
        <v>11017</v>
      </c>
      <c r="C6600" s="12" t="s">
        <v>10279</v>
      </c>
      <c r="D6600" s="13" t="s">
        <v>4918</v>
      </c>
      <c r="E6600" s="13" t="s">
        <v>4943</v>
      </c>
      <c r="F6600" s="13" t="s">
        <v>8293</v>
      </c>
      <c r="G6600" s="14" t="s">
        <v>4921</v>
      </c>
      <c r="H6600" s="14" t="s">
        <v>4926</v>
      </c>
      <c r="I6600" s="14" t="s">
        <v>4927</v>
      </c>
      <c r="J6600" s="14" t="s">
        <v>4924</v>
      </c>
      <c r="K6600" s="16">
        <v>3</v>
      </c>
    </row>
    <row r="6601" spans="1:11">
      <c r="A6601" s="12" t="s">
        <v>10223</v>
      </c>
      <c r="B6601" s="12" t="s">
        <v>11017</v>
      </c>
      <c r="C6601" s="12" t="s">
        <v>10279</v>
      </c>
      <c r="D6601" s="13" t="s">
        <v>4931</v>
      </c>
      <c r="E6601" s="13" t="s">
        <v>5089</v>
      </c>
      <c r="F6601" s="13" t="s">
        <v>11020</v>
      </c>
      <c r="G6601" s="14" t="s">
        <v>5004</v>
      </c>
      <c r="H6601" s="14" t="s">
        <v>4974</v>
      </c>
      <c r="I6601" s="14" t="s">
        <v>4927</v>
      </c>
      <c r="J6601" s="14" t="s">
        <v>5221</v>
      </c>
      <c r="K6601" s="16">
        <v>3</v>
      </c>
    </row>
    <row r="6602" spans="1:11">
      <c r="A6602" s="12" t="s">
        <v>10223</v>
      </c>
      <c r="B6602" s="12" t="s">
        <v>11017</v>
      </c>
      <c r="C6602" s="12" t="s">
        <v>10279</v>
      </c>
      <c r="D6602" s="13" t="s">
        <v>4931</v>
      </c>
      <c r="E6602" s="13" t="s">
        <v>4932</v>
      </c>
      <c r="F6602" s="13" t="s">
        <v>11023</v>
      </c>
      <c r="G6602" s="14" t="s">
        <v>4921</v>
      </c>
      <c r="H6602" s="14" t="s">
        <v>4966</v>
      </c>
      <c r="I6602" s="14" t="s">
        <v>4949</v>
      </c>
      <c r="J6602" s="14" t="s">
        <v>5221</v>
      </c>
      <c r="K6602" s="16">
        <v>3</v>
      </c>
    </row>
    <row r="6603" spans="1:11">
      <c r="A6603" s="12" t="s">
        <v>10223</v>
      </c>
      <c r="B6603" s="12" t="s">
        <v>11017</v>
      </c>
      <c r="C6603" s="12" t="s">
        <v>10284</v>
      </c>
      <c r="D6603" s="13" t="s">
        <v>4918</v>
      </c>
      <c r="E6603" s="13" t="s">
        <v>4919</v>
      </c>
      <c r="F6603" s="13" t="s">
        <v>11024</v>
      </c>
      <c r="G6603" s="14" t="s">
        <v>4921</v>
      </c>
      <c r="H6603" s="14" t="s">
        <v>4966</v>
      </c>
      <c r="I6603" s="14" t="s">
        <v>4947</v>
      </c>
      <c r="J6603" s="14" t="s">
        <v>4924</v>
      </c>
      <c r="K6603" s="16">
        <v>64.86</v>
      </c>
    </row>
    <row r="6604" spans="1:11">
      <c r="A6604" s="12" t="s">
        <v>10223</v>
      </c>
      <c r="B6604" s="12" t="s">
        <v>11017</v>
      </c>
      <c r="C6604" s="12" t="s">
        <v>10284</v>
      </c>
      <c r="D6604" s="13" t="s">
        <v>4918</v>
      </c>
      <c r="E6604" s="13" t="s">
        <v>4939</v>
      </c>
      <c r="F6604" s="13" t="s">
        <v>6054</v>
      </c>
      <c r="G6604" s="14" t="s">
        <v>4921</v>
      </c>
      <c r="H6604" s="14" t="s">
        <v>4926</v>
      </c>
      <c r="I6604" s="14" t="s">
        <v>4927</v>
      </c>
      <c r="J6604" s="14" t="s">
        <v>4924</v>
      </c>
      <c r="K6604" s="16">
        <v>64.86</v>
      </c>
    </row>
    <row r="6605" spans="1:11">
      <c r="A6605" s="12" t="s">
        <v>10223</v>
      </c>
      <c r="B6605" s="12" t="s">
        <v>11017</v>
      </c>
      <c r="C6605" s="12" t="s">
        <v>10284</v>
      </c>
      <c r="D6605" s="13" t="s">
        <v>4918</v>
      </c>
      <c r="E6605" s="13" t="s">
        <v>4943</v>
      </c>
      <c r="F6605" s="13" t="s">
        <v>8293</v>
      </c>
      <c r="G6605" s="14" t="s">
        <v>4921</v>
      </c>
      <c r="H6605" s="14" t="s">
        <v>4926</v>
      </c>
      <c r="I6605" s="14" t="s">
        <v>4927</v>
      </c>
      <c r="J6605" s="14" t="s">
        <v>4924</v>
      </c>
      <c r="K6605" s="16">
        <v>64.86</v>
      </c>
    </row>
    <row r="6606" spans="1:11">
      <c r="A6606" s="12" t="s">
        <v>10223</v>
      </c>
      <c r="B6606" s="12" t="s">
        <v>11017</v>
      </c>
      <c r="C6606" s="12" t="s">
        <v>10284</v>
      </c>
      <c r="D6606" s="13" t="s">
        <v>4931</v>
      </c>
      <c r="E6606" s="13" t="s">
        <v>5089</v>
      </c>
      <c r="F6606" s="13" t="s">
        <v>11020</v>
      </c>
      <c r="G6606" s="14" t="s">
        <v>5004</v>
      </c>
      <c r="H6606" s="14" t="s">
        <v>4974</v>
      </c>
      <c r="I6606" s="14" t="s">
        <v>4927</v>
      </c>
      <c r="J6606" s="14" t="s">
        <v>5221</v>
      </c>
      <c r="K6606" s="16">
        <v>64.86</v>
      </c>
    </row>
    <row r="6607" spans="1:11">
      <c r="A6607" s="12" t="s">
        <v>10223</v>
      </c>
      <c r="B6607" s="12" t="s">
        <v>11017</v>
      </c>
      <c r="C6607" s="12" t="s">
        <v>10284</v>
      </c>
      <c r="D6607" s="13" t="s">
        <v>4931</v>
      </c>
      <c r="E6607" s="13" t="s">
        <v>4932</v>
      </c>
      <c r="F6607" s="13" t="s">
        <v>11023</v>
      </c>
      <c r="G6607" s="14" t="s">
        <v>4921</v>
      </c>
      <c r="H6607" s="14" t="s">
        <v>4966</v>
      </c>
      <c r="I6607" s="14" t="s">
        <v>4949</v>
      </c>
      <c r="J6607" s="14" t="s">
        <v>5221</v>
      </c>
      <c r="K6607" s="16">
        <v>64.86</v>
      </c>
    </row>
    <row r="6608" spans="1:11">
      <c r="A6608" s="12" t="s">
        <v>10223</v>
      </c>
      <c r="B6608" s="12" t="s">
        <v>11017</v>
      </c>
      <c r="C6608" s="12" t="s">
        <v>10290</v>
      </c>
      <c r="D6608" s="13" t="s">
        <v>4918</v>
      </c>
      <c r="E6608" s="13" t="s">
        <v>4919</v>
      </c>
      <c r="F6608" s="13" t="s">
        <v>11024</v>
      </c>
      <c r="G6608" s="14" t="s">
        <v>4921</v>
      </c>
      <c r="H6608" s="14" t="s">
        <v>4966</v>
      </c>
      <c r="I6608" s="14" t="s">
        <v>4947</v>
      </c>
      <c r="J6608" s="14" t="s">
        <v>4924</v>
      </c>
      <c r="K6608" s="16">
        <v>7.32</v>
      </c>
    </row>
    <row r="6609" spans="1:11">
      <c r="A6609" s="12" t="s">
        <v>10223</v>
      </c>
      <c r="B6609" s="12" t="s">
        <v>11017</v>
      </c>
      <c r="C6609" s="12" t="s">
        <v>10290</v>
      </c>
      <c r="D6609" s="13" t="s">
        <v>4918</v>
      </c>
      <c r="E6609" s="13" t="s">
        <v>4939</v>
      </c>
      <c r="F6609" s="13" t="s">
        <v>6054</v>
      </c>
      <c r="G6609" s="14" t="s">
        <v>4921</v>
      </c>
      <c r="H6609" s="14" t="s">
        <v>4926</v>
      </c>
      <c r="I6609" s="14" t="s">
        <v>4927</v>
      </c>
      <c r="J6609" s="14" t="s">
        <v>4924</v>
      </c>
      <c r="K6609" s="16">
        <v>7.32</v>
      </c>
    </row>
    <row r="6610" spans="1:11">
      <c r="A6610" s="12" t="s">
        <v>10223</v>
      </c>
      <c r="B6610" s="12" t="s">
        <v>11017</v>
      </c>
      <c r="C6610" s="12" t="s">
        <v>10290</v>
      </c>
      <c r="D6610" s="13" t="s">
        <v>4918</v>
      </c>
      <c r="E6610" s="13" t="s">
        <v>4943</v>
      </c>
      <c r="F6610" s="13" t="s">
        <v>8293</v>
      </c>
      <c r="G6610" s="14" t="s">
        <v>4921</v>
      </c>
      <c r="H6610" s="14" t="s">
        <v>4926</v>
      </c>
      <c r="I6610" s="14" t="s">
        <v>4927</v>
      </c>
      <c r="J6610" s="14" t="s">
        <v>4924</v>
      </c>
      <c r="K6610" s="16">
        <v>7.32</v>
      </c>
    </row>
    <row r="6611" spans="1:11">
      <c r="A6611" s="12" t="s">
        <v>10223</v>
      </c>
      <c r="B6611" s="12" t="s">
        <v>11017</v>
      </c>
      <c r="C6611" s="12" t="s">
        <v>10290</v>
      </c>
      <c r="D6611" s="13" t="s">
        <v>4931</v>
      </c>
      <c r="E6611" s="13" t="s">
        <v>5089</v>
      </c>
      <c r="F6611" s="13" t="s">
        <v>11020</v>
      </c>
      <c r="G6611" s="14" t="s">
        <v>5004</v>
      </c>
      <c r="H6611" s="14" t="s">
        <v>4974</v>
      </c>
      <c r="I6611" s="14" t="s">
        <v>4927</v>
      </c>
      <c r="J6611" s="14" t="s">
        <v>5221</v>
      </c>
      <c r="K6611" s="16">
        <v>7.32</v>
      </c>
    </row>
    <row r="6612" spans="1:11">
      <c r="A6612" s="12" t="s">
        <v>10223</v>
      </c>
      <c r="B6612" s="12" t="s">
        <v>11017</v>
      </c>
      <c r="C6612" s="12" t="s">
        <v>10290</v>
      </c>
      <c r="D6612" s="13" t="s">
        <v>4931</v>
      </c>
      <c r="E6612" s="13" t="s">
        <v>4932</v>
      </c>
      <c r="F6612" s="13" t="s">
        <v>11023</v>
      </c>
      <c r="G6612" s="14" t="s">
        <v>4921</v>
      </c>
      <c r="H6612" s="14" t="s">
        <v>4966</v>
      </c>
      <c r="I6612" s="14" t="s">
        <v>4949</v>
      </c>
      <c r="J6612" s="14" t="s">
        <v>5221</v>
      </c>
      <c r="K6612" s="16">
        <v>7.32</v>
      </c>
    </row>
    <row r="6613" spans="1:11">
      <c r="A6613" s="12" t="s">
        <v>10223</v>
      </c>
      <c r="B6613" s="12" t="s">
        <v>11017</v>
      </c>
      <c r="C6613" s="12" t="s">
        <v>10295</v>
      </c>
      <c r="D6613" s="13" t="s">
        <v>4918</v>
      </c>
      <c r="E6613" s="13" t="s">
        <v>4919</v>
      </c>
      <c r="F6613" s="13" t="s">
        <v>11024</v>
      </c>
      <c r="G6613" s="14" t="s">
        <v>4921</v>
      </c>
      <c r="H6613" s="14" t="s">
        <v>4966</v>
      </c>
      <c r="I6613" s="14" t="s">
        <v>4947</v>
      </c>
      <c r="J6613" s="14" t="s">
        <v>4924</v>
      </c>
      <c r="K6613" s="16">
        <v>34.02</v>
      </c>
    </row>
    <row r="6614" spans="1:11">
      <c r="A6614" s="12" t="s">
        <v>10223</v>
      </c>
      <c r="B6614" s="12" t="s">
        <v>11017</v>
      </c>
      <c r="C6614" s="12" t="s">
        <v>10295</v>
      </c>
      <c r="D6614" s="13" t="s">
        <v>4918</v>
      </c>
      <c r="E6614" s="13" t="s">
        <v>4939</v>
      </c>
      <c r="F6614" s="13" t="s">
        <v>6054</v>
      </c>
      <c r="G6614" s="14" t="s">
        <v>4921</v>
      </c>
      <c r="H6614" s="14" t="s">
        <v>4926</v>
      </c>
      <c r="I6614" s="14" t="s">
        <v>4927</v>
      </c>
      <c r="J6614" s="14" t="s">
        <v>4924</v>
      </c>
      <c r="K6614" s="16">
        <v>34.02</v>
      </c>
    </row>
    <row r="6615" spans="1:11">
      <c r="A6615" s="12" t="s">
        <v>10223</v>
      </c>
      <c r="B6615" s="12" t="s">
        <v>11017</v>
      </c>
      <c r="C6615" s="12" t="s">
        <v>10295</v>
      </c>
      <c r="D6615" s="13" t="s">
        <v>4918</v>
      </c>
      <c r="E6615" s="13" t="s">
        <v>4943</v>
      </c>
      <c r="F6615" s="13" t="s">
        <v>8293</v>
      </c>
      <c r="G6615" s="14" t="s">
        <v>4921</v>
      </c>
      <c r="H6615" s="14" t="s">
        <v>4926</v>
      </c>
      <c r="I6615" s="14" t="s">
        <v>4927</v>
      </c>
      <c r="J6615" s="14" t="s">
        <v>4924</v>
      </c>
      <c r="K6615" s="16">
        <v>34.02</v>
      </c>
    </row>
    <row r="6616" spans="1:11">
      <c r="A6616" s="12" t="s">
        <v>10223</v>
      </c>
      <c r="B6616" s="12" t="s">
        <v>11017</v>
      </c>
      <c r="C6616" s="12" t="s">
        <v>10295</v>
      </c>
      <c r="D6616" s="13" t="s">
        <v>4931</v>
      </c>
      <c r="E6616" s="13" t="s">
        <v>5089</v>
      </c>
      <c r="F6616" s="13" t="s">
        <v>11020</v>
      </c>
      <c r="G6616" s="14" t="s">
        <v>5004</v>
      </c>
      <c r="H6616" s="14" t="s">
        <v>4926</v>
      </c>
      <c r="I6616" s="14" t="s">
        <v>4927</v>
      </c>
      <c r="J6616" s="14" t="s">
        <v>5221</v>
      </c>
      <c r="K6616" s="16">
        <v>34.02</v>
      </c>
    </row>
    <row r="6617" spans="1:11">
      <c r="A6617" s="12" t="s">
        <v>10223</v>
      </c>
      <c r="B6617" s="12" t="s">
        <v>11017</v>
      </c>
      <c r="C6617" s="12" t="s">
        <v>10295</v>
      </c>
      <c r="D6617" s="13" t="s">
        <v>4931</v>
      </c>
      <c r="E6617" s="13" t="s">
        <v>4932</v>
      </c>
      <c r="F6617" s="13" t="s">
        <v>11023</v>
      </c>
      <c r="G6617" s="14" t="s">
        <v>4921</v>
      </c>
      <c r="H6617" s="14" t="s">
        <v>4966</v>
      </c>
      <c r="I6617" s="14" t="s">
        <v>4949</v>
      </c>
      <c r="J6617" s="14" t="s">
        <v>5221</v>
      </c>
      <c r="K6617" s="16">
        <v>34.02</v>
      </c>
    </row>
    <row r="6618" spans="1:11">
      <c r="A6618" s="12" t="s">
        <v>10223</v>
      </c>
      <c r="B6618" s="12" t="s">
        <v>11017</v>
      </c>
      <c r="C6618" s="12" t="s">
        <v>10308</v>
      </c>
      <c r="D6618" s="13" t="s">
        <v>4918</v>
      </c>
      <c r="E6618" s="13" t="s">
        <v>4919</v>
      </c>
      <c r="F6618" s="13" t="s">
        <v>11024</v>
      </c>
      <c r="G6618" s="14" t="s">
        <v>4921</v>
      </c>
      <c r="H6618" s="14" t="s">
        <v>4966</v>
      </c>
      <c r="I6618" s="14" t="s">
        <v>4947</v>
      </c>
      <c r="J6618" s="14" t="s">
        <v>4924</v>
      </c>
      <c r="K6618" s="16">
        <v>51.9992</v>
      </c>
    </row>
    <row r="6619" spans="1:11">
      <c r="A6619" s="12" t="s">
        <v>10223</v>
      </c>
      <c r="B6619" s="12" t="s">
        <v>11017</v>
      </c>
      <c r="C6619" s="12" t="s">
        <v>10308</v>
      </c>
      <c r="D6619" s="13" t="s">
        <v>4918</v>
      </c>
      <c r="E6619" s="13" t="s">
        <v>4939</v>
      </c>
      <c r="F6619" s="13" t="s">
        <v>6054</v>
      </c>
      <c r="G6619" s="14" t="s">
        <v>4921</v>
      </c>
      <c r="H6619" s="14" t="s">
        <v>4926</v>
      </c>
      <c r="I6619" s="14" t="s">
        <v>4927</v>
      </c>
      <c r="J6619" s="14" t="s">
        <v>4924</v>
      </c>
      <c r="K6619" s="16">
        <v>51.9992</v>
      </c>
    </row>
    <row r="6620" spans="1:11">
      <c r="A6620" s="12" t="s">
        <v>10223</v>
      </c>
      <c r="B6620" s="12" t="s">
        <v>11017</v>
      </c>
      <c r="C6620" s="12" t="s">
        <v>10308</v>
      </c>
      <c r="D6620" s="13" t="s">
        <v>4918</v>
      </c>
      <c r="E6620" s="13" t="s">
        <v>4943</v>
      </c>
      <c r="F6620" s="13" t="s">
        <v>8293</v>
      </c>
      <c r="G6620" s="14" t="s">
        <v>4921</v>
      </c>
      <c r="H6620" s="14" t="s">
        <v>4926</v>
      </c>
      <c r="I6620" s="14" t="s">
        <v>4927</v>
      </c>
      <c r="J6620" s="14" t="s">
        <v>4924</v>
      </c>
      <c r="K6620" s="16">
        <v>51.9992</v>
      </c>
    </row>
    <row r="6621" spans="1:11">
      <c r="A6621" s="12" t="s">
        <v>10223</v>
      </c>
      <c r="B6621" s="12" t="s">
        <v>11017</v>
      </c>
      <c r="C6621" s="12" t="s">
        <v>10308</v>
      </c>
      <c r="D6621" s="13" t="s">
        <v>4931</v>
      </c>
      <c r="E6621" s="13" t="s">
        <v>5089</v>
      </c>
      <c r="F6621" s="13" t="s">
        <v>11020</v>
      </c>
      <c r="G6621" s="14" t="s">
        <v>5004</v>
      </c>
      <c r="H6621" s="14" t="s">
        <v>4974</v>
      </c>
      <c r="I6621" s="14" t="s">
        <v>4927</v>
      </c>
      <c r="J6621" s="14" t="s">
        <v>5221</v>
      </c>
      <c r="K6621" s="16">
        <v>51.9992</v>
      </c>
    </row>
    <row r="6622" spans="1:11">
      <c r="A6622" s="12" t="s">
        <v>10223</v>
      </c>
      <c r="B6622" s="12" t="s">
        <v>11017</v>
      </c>
      <c r="C6622" s="12" t="s">
        <v>10308</v>
      </c>
      <c r="D6622" s="13" t="s">
        <v>4931</v>
      </c>
      <c r="E6622" s="13" t="s">
        <v>4932</v>
      </c>
      <c r="F6622" s="13" t="s">
        <v>11023</v>
      </c>
      <c r="G6622" s="14" t="s">
        <v>4921</v>
      </c>
      <c r="H6622" s="14" t="s">
        <v>4966</v>
      </c>
      <c r="I6622" s="14" t="s">
        <v>4949</v>
      </c>
      <c r="J6622" s="14" t="s">
        <v>5221</v>
      </c>
      <c r="K6622" s="16">
        <v>51.9992</v>
      </c>
    </row>
    <row r="6623" spans="1:11">
      <c r="A6623" s="12" t="s">
        <v>10223</v>
      </c>
      <c r="B6623" s="12" t="s">
        <v>11017</v>
      </c>
      <c r="C6623" s="12" t="s">
        <v>10314</v>
      </c>
      <c r="D6623" s="13" t="s">
        <v>4918</v>
      </c>
      <c r="E6623" s="13" t="s">
        <v>4919</v>
      </c>
      <c r="F6623" s="13" t="s">
        <v>11024</v>
      </c>
      <c r="G6623" s="14" t="s">
        <v>4921</v>
      </c>
      <c r="H6623" s="14" t="s">
        <v>4966</v>
      </c>
      <c r="I6623" s="14" t="s">
        <v>4947</v>
      </c>
      <c r="J6623" s="14" t="s">
        <v>4924</v>
      </c>
      <c r="K6623" s="16">
        <v>33</v>
      </c>
    </row>
    <row r="6624" spans="1:11">
      <c r="A6624" s="12" t="s">
        <v>10223</v>
      </c>
      <c r="B6624" s="12" t="s">
        <v>11017</v>
      </c>
      <c r="C6624" s="12" t="s">
        <v>10314</v>
      </c>
      <c r="D6624" s="13" t="s">
        <v>4918</v>
      </c>
      <c r="E6624" s="13" t="s">
        <v>4939</v>
      </c>
      <c r="F6624" s="13" t="s">
        <v>6054</v>
      </c>
      <c r="G6624" s="14" t="s">
        <v>4921</v>
      </c>
      <c r="H6624" s="14" t="s">
        <v>4926</v>
      </c>
      <c r="I6624" s="14" t="s">
        <v>4927</v>
      </c>
      <c r="J6624" s="14" t="s">
        <v>4924</v>
      </c>
      <c r="K6624" s="16">
        <v>33</v>
      </c>
    </row>
    <row r="6625" spans="1:11">
      <c r="A6625" s="12" t="s">
        <v>10223</v>
      </c>
      <c r="B6625" s="12" t="s">
        <v>11017</v>
      </c>
      <c r="C6625" s="12" t="s">
        <v>10314</v>
      </c>
      <c r="D6625" s="13" t="s">
        <v>4918</v>
      </c>
      <c r="E6625" s="13" t="s">
        <v>4943</v>
      </c>
      <c r="F6625" s="13" t="s">
        <v>8293</v>
      </c>
      <c r="G6625" s="14" t="s">
        <v>4921</v>
      </c>
      <c r="H6625" s="14" t="s">
        <v>4926</v>
      </c>
      <c r="I6625" s="14" t="s">
        <v>4927</v>
      </c>
      <c r="J6625" s="14" t="s">
        <v>4924</v>
      </c>
      <c r="K6625" s="16">
        <v>33</v>
      </c>
    </row>
    <row r="6626" spans="1:11">
      <c r="A6626" s="12" t="s">
        <v>10223</v>
      </c>
      <c r="B6626" s="12" t="s">
        <v>11017</v>
      </c>
      <c r="C6626" s="12" t="s">
        <v>10314</v>
      </c>
      <c r="D6626" s="13" t="s">
        <v>4931</v>
      </c>
      <c r="E6626" s="13" t="s">
        <v>5089</v>
      </c>
      <c r="F6626" s="13" t="s">
        <v>11020</v>
      </c>
      <c r="G6626" s="14" t="s">
        <v>5004</v>
      </c>
      <c r="H6626" s="14" t="s">
        <v>4974</v>
      </c>
      <c r="I6626" s="14" t="s">
        <v>4927</v>
      </c>
      <c r="J6626" s="14" t="s">
        <v>5221</v>
      </c>
      <c r="K6626" s="16">
        <v>33</v>
      </c>
    </row>
    <row r="6627" spans="1:11">
      <c r="A6627" s="12" t="s">
        <v>10223</v>
      </c>
      <c r="B6627" s="12" t="s">
        <v>11017</v>
      </c>
      <c r="C6627" s="12" t="s">
        <v>10314</v>
      </c>
      <c r="D6627" s="13" t="s">
        <v>4931</v>
      </c>
      <c r="E6627" s="13" t="s">
        <v>4932</v>
      </c>
      <c r="F6627" s="13" t="s">
        <v>11023</v>
      </c>
      <c r="G6627" s="14" t="s">
        <v>4921</v>
      </c>
      <c r="H6627" s="14" t="s">
        <v>4966</v>
      </c>
      <c r="I6627" s="14" t="s">
        <v>4949</v>
      </c>
      <c r="J6627" s="14" t="s">
        <v>5221</v>
      </c>
      <c r="K6627" s="16">
        <v>33</v>
      </c>
    </row>
    <row r="6628" spans="1:11">
      <c r="A6628" s="12" t="s">
        <v>10223</v>
      </c>
      <c r="B6628" s="12" t="s">
        <v>11017</v>
      </c>
      <c r="C6628" s="12" t="s">
        <v>10318</v>
      </c>
      <c r="D6628" s="13" t="s">
        <v>4918</v>
      </c>
      <c r="E6628" s="13" t="s">
        <v>4919</v>
      </c>
      <c r="F6628" s="13" t="s">
        <v>11024</v>
      </c>
      <c r="G6628" s="14" t="s">
        <v>4921</v>
      </c>
      <c r="H6628" s="14" t="s">
        <v>4966</v>
      </c>
      <c r="I6628" s="14" t="s">
        <v>4947</v>
      </c>
      <c r="J6628" s="14" t="s">
        <v>4924</v>
      </c>
      <c r="K6628" s="16">
        <v>81.6</v>
      </c>
    </row>
    <row r="6629" spans="1:11">
      <c r="A6629" s="12" t="s">
        <v>10223</v>
      </c>
      <c r="B6629" s="12" t="s">
        <v>11017</v>
      </c>
      <c r="C6629" s="12" t="s">
        <v>10318</v>
      </c>
      <c r="D6629" s="13" t="s">
        <v>4918</v>
      </c>
      <c r="E6629" s="13" t="s">
        <v>4939</v>
      </c>
      <c r="F6629" s="13" t="s">
        <v>6054</v>
      </c>
      <c r="G6629" s="14" t="s">
        <v>4921</v>
      </c>
      <c r="H6629" s="14" t="s">
        <v>4926</v>
      </c>
      <c r="I6629" s="14" t="s">
        <v>4927</v>
      </c>
      <c r="J6629" s="14" t="s">
        <v>4924</v>
      </c>
      <c r="K6629" s="16">
        <v>81.6</v>
      </c>
    </row>
    <row r="6630" spans="1:11">
      <c r="A6630" s="12" t="s">
        <v>10223</v>
      </c>
      <c r="B6630" s="12" t="s">
        <v>11017</v>
      </c>
      <c r="C6630" s="12" t="s">
        <v>10318</v>
      </c>
      <c r="D6630" s="13" t="s">
        <v>4918</v>
      </c>
      <c r="E6630" s="13" t="s">
        <v>4943</v>
      </c>
      <c r="F6630" s="13" t="s">
        <v>8293</v>
      </c>
      <c r="G6630" s="14" t="s">
        <v>4921</v>
      </c>
      <c r="H6630" s="14" t="s">
        <v>4926</v>
      </c>
      <c r="I6630" s="14" t="s">
        <v>4927</v>
      </c>
      <c r="J6630" s="14" t="s">
        <v>4924</v>
      </c>
      <c r="K6630" s="16">
        <v>81.6</v>
      </c>
    </row>
    <row r="6631" spans="1:11">
      <c r="A6631" s="12" t="s">
        <v>10223</v>
      </c>
      <c r="B6631" s="12" t="s">
        <v>11017</v>
      </c>
      <c r="C6631" s="12" t="s">
        <v>10318</v>
      </c>
      <c r="D6631" s="13" t="s">
        <v>4931</v>
      </c>
      <c r="E6631" s="13" t="s">
        <v>5089</v>
      </c>
      <c r="F6631" s="13" t="s">
        <v>11020</v>
      </c>
      <c r="G6631" s="14" t="s">
        <v>5004</v>
      </c>
      <c r="H6631" s="14" t="s">
        <v>4974</v>
      </c>
      <c r="I6631" s="14" t="s">
        <v>4927</v>
      </c>
      <c r="J6631" s="14" t="s">
        <v>5221</v>
      </c>
      <c r="K6631" s="16">
        <v>81.6</v>
      </c>
    </row>
    <row r="6632" spans="1:11">
      <c r="A6632" s="12" t="s">
        <v>10223</v>
      </c>
      <c r="B6632" s="12" t="s">
        <v>11017</v>
      </c>
      <c r="C6632" s="12" t="s">
        <v>10318</v>
      </c>
      <c r="D6632" s="13" t="s">
        <v>4931</v>
      </c>
      <c r="E6632" s="13" t="s">
        <v>4932</v>
      </c>
      <c r="F6632" s="13" t="s">
        <v>11023</v>
      </c>
      <c r="G6632" s="14" t="s">
        <v>4921</v>
      </c>
      <c r="H6632" s="14" t="s">
        <v>4966</v>
      </c>
      <c r="I6632" s="14" t="s">
        <v>4949</v>
      </c>
      <c r="J6632" s="14" t="s">
        <v>5221</v>
      </c>
      <c r="K6632" s="16">
        <v>81.6</v>
      </c>
    </row>
    <row r="6633" spans="1:11">
      <c r="A6633" s="12" t="s">
        <v>10223</v>
      </c>
      <c r="B6633" s="12" t="s">
        <v>11017</v>
      </c>
      <c r="C6633" s="12" t="s">
        <v>10322</v>
      </c>
      <c r="D6633" s="13" t="s">
        <v>4918</v>
      </c>
      <c r="E6633" s="13" t="s">
        <v>4919</v>
      </c>
      <c r="F6633" s="13" t="s">
        <v>11024</v>
      </c>
      <c r="G6633" s="14" t="s">
        <v>4921</v>
      </c>
      <c r="H6633" s="14" t="s">
        <v>4966</v>
      </c>
      <c r="I6633" s="14" t="s">
        <v>4947</v>
      </c>
      <c r="J6633" s="14" t="s">
        <v>4924</v>
      </c>
      <c r="K6633" s="16">
        <v>20.1</v>
      </c>
    </row>
    <row r="6634" spans="1:11">
      <c r="A6634" s="12" t="s">
        <v>10223</v>
      </c>
      <c r="B6634" s="12" t="s">
        <v>11017</v>
      </c>
      <c r="C6634" s="12" t="s">
        <v>10322</v>
      </c>
      <c r="D6634" s="13" t="s">
        <v>4918</v>
      </c>
      <c r="E6634" s="13" t="s">
        <v>4939</v>
      </c>
      <c r="F6634" s="13" t="s">
        <v>6054</v>
      </c>
      <c r="G6634" s="14" t="s">
        <v>4921</v>
      </c>
      <c r="H6634" s="14" t="s">
        <v>4926</v>
      </c>
      <c r="I6634" s="14" t="s">
        <v>4927</v>
      </c>
      <c r="J6634" s="14" t="s">
        <v>4924</v>
      </c>
      <c r="K6634" s="16">
        <v>20.1</v>
      </c>
    </row>
    <row r="6635" spans="1:11">
      <c r="A6635" s="12" t="s">
        <v>10223</v>
      </c>
      <c r="B6635" s="12" t="s">
        <v>11017</v>
      </c>
      <c r="C6635" s="12" t="s">
        <v>10322</v>
      </c>
      <c r="D6635" s="13" t="s">
        <v>4918</v>
      </c>
      <c r="E6635" s="13" t="s">
        <v>4943</v>
      </c>
      <c r="F6635" s="13" t="s">
        <v>8293</v>
      </c>
      <c r="G6635" s="14" t="s">
        <v>4921</v>
      </c>
      <c r="H6635" s="14" t="s">
        <v>4926</v>
      </c>
      <c r="I6635" s="14" t="s">
        <v>4927</v>
      </c>
      <c r="J6635" s="14" t="s">
        <v>4924</v>
      </c>
      <c r="K6635" s="16">
        <v>20.1</v>
      </c>
    </row>
    <row r="6636" spans="1:11">
      <c r="A6636" s="12" t="s">
        <v>10223</v>
      </c>
      <c r="B6636" s="12" t="s">
        <v>11017</v>
      </c>
      <c r="C6636" s="12" t="s">
        <v>10322</v>
      </c>
      <c r="D6636" s="13" t="s">
        <v>4931</v>
      </c>
      <c r="E6636" s="13" t="s">
        <v>5089</v>
      </c>
      <c r="F6636" s="13" t="s">
        <v>11020</v>
      </c>
      <c r="G6636" s="14" t="s">
        <v>5004</v>
      </c>
      <c r="H6636" s="14" t="s">
        <v>4974</v>
      </c>
      <c r="I6636" s="14" t="s">
        <v>4927</v>
      </c>
      <c r="J6636" s="14" t="s">
        <v>5221</v>
      </c>
      <c r="K6636" s="16">
        <v>20.1</v>
      </c>
    </row>
    <row r="6637" spans="1:11">
      <c r="A6637" s="12" t="s">
        <v>10223</v>
      </c>
      <c r="B6637" s="12" t="s">
        <v>11017</v>
      </c>
      <c r="C6637" s="12" t="s">
        <v>10322</v>
      </c>
      <c r="D6637" s="13" t="s">
        <v>4931</v>
      </c>
      <c r="E6637" s="13" t="s">
        <v>4932</v>
      </c>
      <c r="F6637" s="13" t="s">
        <v>11023</v>
      </c>
      <c r="G6637" s="14" t="s">
        <v>4921</v>
      </c>
      <c r="H6637" s="14" t="s">
        <v>4966</v>
      </c>
      <c r="I6637" s="14" t="s">
        <v>4949</v>
      </c>
      <c r="J6637" s="14" t="s">
        <v>5221</v>
      </c>
      <c r="K6637" s="16">
        <v>20.1</v>
      </c>
    </row>
    <row r="6638" spans="1:11">
      <c r="A6638" s="12" t="s">
        <v>10223</v>
      </c>
      <c r="B6638" s="12" t="s">
        <v>11017</v>
      </c>
      <c r="C6638" s="12" t="s">
        <v>10463</v>
      </c>
      <c r="D6638" s="13" t="s">
        <v>4918</v>
      </c>
      <c r="E6638" s="13" t="s">
        <v>4919</v>
      </c>
      <c r="F6638" s="13" t="s">
        <v>11024</v>
      </c>
      <c r="G6638" s="14" t="s">
        <v>4921</v>
      </c>
      <c r="H6638" s="14" t="s">
        <v>4966</v>
      </c>
      <c r="I6638" s="14" t="s">
        <v>4947</v>
      </c>
      <c r="J6638" s="14" t="s">
        <v>4924</v>
      </c>
      <c r="K6638" s="16">
        <v>215.5422</v>
      </c>
    </row>
    <row r="6639" spans="1:11">
      <c r="A6639" s="12" t="s">
        <v>10223</v>
      </c>
      <c r="B6639" s="12" t="s">
        <v>11017</v>
      </c>
      <c r="C6639" s="12" t="s">
        <v>10463</v>
      </c>
      <c r="D6639" s="13" t="s">
        <v>4918</v>
      </c>
      <c r="E6639" s="13" t="s">
        <v>4939</v>
      </c>
      <c r="F6639" s="13" t="s">
        <v>6054</v>
      </c>
      <c r="G6639" s="14" t="s">
        <v>4921</v>
      </c>
      <c r="H6639" s="14" t="s">
        <v>4926</v>
      </c>
      <c r="I6639" s="14" t="s">
        <v>4927</v>
      </c>
      <c r="J6639" s="14" t="s">
        <v>4924</v>
      </c>
      <c r="K6639" s="16">
        <v>215.5422</v>
      </c>
    </row>
    <row r="6640" spans="1:11">
      <c r="A6640" s="12" t="s">
        <v>10223</v>
      </c>
      <c r="B6640" s="12" t="s">
        <v>11017</v>
      </c>
      <c r="C6640" s="12" t="s">
        <v>10463</v>
      </c>
      <c r="D6640" s="13" t="s">
        <v>4918</v>
      </c>
      <c r="E6640" s="13" t="s">
        <v>4943</v>
      </c>
      <c r="F6640" s="13" t="s">
        <v>8293</v>
      </c>
      <c r="G6640" s="14" t="s">
        <v>4921</v>
      </c>
      <c r="H6640" s="14" t="s">
        <v>4926</v>
      </c>
      <c r="I6640" s="14" t="s">
        <v>4927</v>
      </c>
      <c r="J6640" s="14" t="s">
        <v>4924</v>
      </c>
      <c r="K6640" s="16">
        <v>215.5422</v>
      </c>
    </row>
    <row r="6641" spans="1:11">
      <c r="A6641" s="12" t="s">
        <v>10223</v>
      </c>
      <c r="B6641" s="12" t="s">
        <v>11017</v>
      </c>
      <c r="C6641" s="12" t="s">
        <v>10463</v>
      </c>
      <c r="D6641" s="13" t="s">
        <v>4931</v>
      </c>
      <c r="E6641" s="13" t="s">
        <v>5089</v>
      </c>
      <c r="F6641" s="13" t="s">
        <v>11020</v>
      </c>
      <c r="G6641" s="14" t="s">
        <v>5004</v>
      </c>
      <c r="H6641" s="14" t="s">
        <v>4974</v>
      </c>
      <c r="I6641" s="14" t="s">
        <v>4927</v>
      </c>
      <c r="J6641" s="14" t="s">
        <v>5221</v>
      </c>
      <c r="K6641" s="16">
        <v>215.5422</v>
      </c>
    </row>
    <row r="6642" spans="1:11">
      <c r="A6642" s="12" t="s">
        <v>10223</v>
      </c>
      <c r="B6642" s="12" t="s">
        <v>11017</v>
      </c>
      <c r="C6642" s="12" t="s">
        <v>10463</v>
      </c>
      <c r="D6642" s="13" t="s">
        <v>4931</v>
      </c>
      <c r="E6642" s="13" t="s">
        <v>4932</v>
      </c>
      <c r="F6642" s="13" t="s">
        <v>11023</v>
      </c>
      <c r="G6642" s="14" t="s">
        <v>4921</v>
      </c>
      <c r="H6642" s="14" t="s">
        <v>4966</v>
      </c>
      <c r="I6642" s="14" t="s">
        <v>4949</v>
      </c>
      <c r="J6642" s="14" t="s">
        <v>5221</v>
      </c>
      <c r="K6642" s="16">
        <v>215.5422</v>
      </c>
    </row>
    <row r="6643" spans="1:11">
      <c r="A6643" s="12" t="s">
        <v>10223</v>
      </c>
      <c r="B6643" s="12" t="s">
        <v>11017</v>
      </c>
      <c r="C6643" s="12" t="s">
        <v>10327</v>
      </c>
      <c r="D6643" s="13" t="s">
        <v>4918</v>
      </c>
      <c r="E6643" s="13" t="s">
        <v>4919</v>
      </c>
      <c r="F6643" s="13" t="s">
        <v>11024</v>
      </c>
      <c r="G6643" s="14" t="s">
        <v>4921</v>
      </c>
      <c r="H6643" s="14" t="s">
        <v>4966</v>
      </c>
      <c r="I6643" s="14" t="s">
        <v>4947</v>
      </c>
      <c r="J6643" s="14" t="s">
        <v>4924</v>
      </c>
      <c r="K6643" s="16">
        <v>75</v>
      </c>
    </row>
    <row r="6644" spans="1:11">
      <c r="A6644" s="12" t="s">
        <v>10223</v>
      </c>
      <c r="B6644" s="12" t="s">
        <v>11017</v>
      </c>
      <c r="C6644" s="12" t="s">
        <v>10327</v>
      </c>
      <c r="D6644" s="13" t="s">
        <v>4918</v>
      </c>
      <c r="E6644" s="13" t="s">
        <v>4939</v>
      </c>
      <c r="F6644" s="13" t="s">
        <v>6054</v>
      </c>
      <c r="G6644" s="14" t="s">
        <v>4921</v>
      </c>
      <c r="H6644" s="14" t="s">
        <v>4926</v>
      </c>
      <c r="I6644" s="14" t="s">
        <v>4927</v>
      </c>
      <c r="J6644" s="14" t="s">
        <v>4924</v>
      </c>
      <c r="K6644" s="16">
        <v>75</v>
      </c>
    </row>
    <row r="6645" spans="1:11">
      <c r="A6645" s="12" t="s">
        <v>10223</v>
      </c>
      <c r="B6645" s="12" t="s">
        <v>11017</v>
      </c>
      <c r="C6645" s="12" t="s">
        <v>10327</v>
      </c>
      <c r="D6645" s="13" t="s">
        <v>4918</v>
      </c>
      <c r="E6645" s="13" t="s">
        <v>4943</v>
      </c>
      <c r="F6645" s="13" t="s">
        <v>8293</v>
      </c>
      <c r="G6645" s="14" t="s">
        <v>4921</v>
      </c>
      <c r="H6645" s="14" t="s">
        <v>4926</v>
      </c>
      <c r="I6645" s="14" t="s">
        <v>4927</v>
      </c>
      <c r="J6645" s="14" t="s">
        <v>4924</v>
      </c>
      <c r="K6645" s="16">
        <v>75</v>
      </c>
    </row>
    <row r="6646" spans="1:11">
      <c r="A6646" s="12" t="s">
        <v>10223</v>
      </c>
      <c r="B6646" s="12" t="s">
        <v>11017</v>
      </c>
      <c r="C6646" s="12" t="s">
        <v>10327</v>
      </c>
      <c r="D6646" s="13" t="s">
        <v>4931</v>
      </c>
      <c r="E6646" s="13" t="s">
        <v>5089</v>
      </c>
      <c r="F6646" s="13" t="s">
        <v>11020</v>
      </c>
      <c r="G6646" s="14" t="s">
        <v>5004</v>
      </c>
      <c r="H6646" s="14" t="s">
        <v>4974</v>
      </c>
      <c r="I6646" s="14" t="s">
        <v>4927</v>
      </c>
      <c r="J6646" s="14" t="s">
        <v>5221</v>
      </c>
      <c r="K6646" s="16">
        <v>75</v>
      </c>
    </row>
    <row r="6647" spans="1:11">
      <c r="A6647" s="12" t="s">
        <v>10223</v>
      </c>
      <c r="B6647" s="12" t="s">
        <v>11017</v>
      </c>
      <c r="C6647" s="12" t="s">
        <v>10327</v>
      </c>
      <c r="D6647" s="13" t="s">
        <v>4931</v>
      </c>
      <c r="E6647" s="13" t="s">
        <v>4932</v>
      </c>
      <c r="F6647" s="13" t="s">
        <v>11025</v>
      </c>
      <c r="G6647" s="14" t="s">
        <v>4921</v>
      </c>
      <c r="H6647" s="14" t="s">
        <v>4966</v>
      </c>
      <c r="I6647" s="14" t="s">
        <v>4949</v>
      </c>
      <c r="J6647" s="14" t="s">
        <v>5221</v>
      </c>
      <c r="K6647" s="16">
        <v>75</v>
      </c>
    </row>
    <row r="6648" spans="1:11">
      <c r="A6648" s="12" t="s">
        <v>10223</v>
      </c>
      <c r="B6648" s="12" t="s">
        <v>11017</v>
      </c>
      <c r="C6648" s="12" t="s">
        <v>10332</v>
      </c>
      <c r="D6648" s="13" t="s">
        <v>4918</v>
      </c>
      <c r="E6648" s="13" t="s">
        <v>4919</v>
      </c>
      <c r="F6648" s="13" t="s">
        <v>11024</v>
      </c>
      <c r="G6648" s="14" t="s">
        <v>4921</v>
      </c>
      <c r="H6648" s="14" t="s">
        <v>4966</v>
      </c>
      <c r="I6648" s="14" t="s">
        <v>4947</v>
      </c>
      <c r="J6648" s="14" t="s">
        <v>4924</v>
      </c>
      <c r="K6648" s="16">
        <v>37.4</v>
      </c>
    </row>
    <row r="6649" spans="1:11">
      <c r="A6649" s="12" t="s">
        <v>10223</v>
      </c>
      <c r="B6649" s="12" t="s">
        <v>11017</v>
      </c>
      <c r="C6649" s="12" t="s">
        <v>10332</v>
      </c>
      <c r="D6649" s="13" t="s">
        <v>4918</v>
      </c>
      <c r="E6649" s="13" t="s">
        <v>4939</v>
      </c>
      <c r="F6649" s="13" t="s">
        <v>6054</v>
      </c>
      <c r="G6649" s="14" t="s">
        <v>4921</v>
      </c>
      <c r="H6649" s="14" t="s">
        <v>4926</v>
      </c>
      <c r="I6649" s="14" t="s">
        <v>4927</v>
      </c>
      <c r="J6649" s="14" t="s">
        <v>4924</v>
      </c>
      <c r="K6649" s="16">
        <v>37.4</v>
      </c>
    </row>
    <row r="6650" spans="1:11">
      <c r="A6650" s="12" t="s">
        <v>10223</v>
      </c>
      <c r="B6650" s="12" t="s">
        <v>11017</v>
      </c>
      <c r="C6650" s="12" t="s">
        <v>10332</v>
      </c>
      <c r="D6650" s="13" t="s">
        <v>4918</v>
      </c>
      <c r="E6650" s="13" t="s">
        <v>4943</v>
      </c>
      <c r="F6650" s="13" t="s">
        <v>8293</v>
      </c>
      <c r="G6650" s="14" t="s">
        <v>4921</v>
      </c>
      <c r="H6650" s="14" t="s">
        <v>4926</v>
      </c>
      <c r="I6650" s="14" t="s">
        <v>4927</v>
      </c>
      <c r="J6650" s="14" t="s">
        <v>4924</v>
      </c>
      <c r="K6650" s="16">
        <v>37.4</v>
      </c>
    </row>
    <row r="6651" spans="1:11">
      <c r="A6651" s="12" t="s">
        <v>10223</v>
      </c>
      <c r="B6651" s="12" t="s">
        <v>11017</v>
      </c>
      <c r="C6651" s="12" t="s">
        <v>10332</v>
      </c>
      <c r="D6651" s="13" t="s">
        <v>4931</v>
      </c>
      <c r="E6651" s="13" t="s">
        <v>5089</v>
      </c>
      <c r="F6651" s="13" t="s">
        <v>11020</v>
      </c>
      <c r="G6651" s="14" t="s">
        <v>5004</v>
      </c>
      <c r="H6651" s="14" t="s">
        <v>4974</v>
      </c>
      <c r="I6651" s="14" t="s">
        <v>4927</v>
      </c>
      <c r="J6651" s="14" t="s">
        <v>5221</v>
      </c>
      <c r="K6651" s="16">
        <v>37.4</v>
      </c>
    </row>
    <row r="6652" spans="1:11">
      <c r="A6652" s="12" t="s">
        <v>10223</v>
      </c>
      <c r="B6652" s="12" t="s">
        <v>11017</v>
      </c>
      <c r="C6652" s="12" t="s">
        <v>10332</v>
      </c>
      <c r="D6652" s="13" t="s">
        <v>4931</v>
      </c>
      <c r="E6652" s="13" t="s">
        <v>4932</v>
      </c>
      <c r="F6652" s="13" t="s">
        <v>11023</v>
      </c>
      <c r="G6652" s="14" t="s">
        <v>4921</v>
      </c>
      <c r="H6652" s="14" t="s">
        <v>4966</v>
      </c>
      <c r="I6652" s="14" t="s">
        <v>4949</v>
      </c>
      <c r="J6652" s="14" t="s">
        <v>5221</v>
      </c>
      <c r="K6652" s="16">
        <v>37.4</v>
      </c>
    </row>
    <row r="6653" spans="1:11">
      <c r="A6653" s="12" t="s">
        <v>10223</v>
      </c>
      <c r="B6653" s="12" t="s">
        <v>11017</v>
      </c>
      <c r="C6653" s="12" t="s">
        <v>10338</v>
      </c>
      <c r="D6653" s="13" t="s">
        <v>4918</v>
      </c>
      <c r="E6653" s="13" t="s">
        <v>4919</v>
      </c>
      <c r="F6653" s="13" t="s">
        <v>11024</v>
      </c>
      <c r="G6653" s="14" t="s">
        <v>4921</v>
      </c>
      <c r="H6653" s="14" t="s">
        <v>4966</v>
      </c>
      <c r="I6653" s="14" t="s">
        <v>4947</v>
      </c>
      <c r="J6653" s="14" t="s">
        <v>4924</v>
      </c>
      <c r="K6653" s="16">
        <v>13.65</v>
      </c>
    </row>
    <row r="6654" spans="1:11">
      <c r="A6654" s="12" t="s">
        <v>10223</v>
      </c>
      <c r="B6654" s="12" t="s">
        <v>11017</v>
      </c>
      <c r="C6654" s="12" t="s">
        <v>10338</v>
      </c>
      <c r="D6654" s="13" t="s">
        <v>4918</v>
      </c>
      <c r="E6654" s="13" t="s">
        <v>4939</v>
      </c>
      <c r="F6654" s="13" t="s">
        <v>6054</v>
      </c>
      <c r="G6654" s="14" t="s">
        <v>4921</v>
      </c>
      <c r="H6654" s="14" t="s">
        <v>4926</v>
      </c>
      <c r="I6654" s="14" t="s">
        <v>4927</v>
      </c>
      <c r="J6654" s="14" t="s">
        <v>4924</v>
      </c>
      <c r="K6654" s="16">
        <v>13.65</v>
      </c>
    </row>
    <row r="6655" spans="1:11">
      <c r="A6655" s="12" t="s">
        <v>10223</v>
      </c>
      <c r="B6655" s="12" t="s">
        <v>11017</v>
      </c>
      <c r="C6655" s="12" t="s">
        <v>10338</v>
      </c>
      <c r="D6655" s="13" t="s">
        <v>4918</v>
      </c>
      <c r="E6655" s="13" t="s">
        <v>4943</v>
      </c>
      <c r="F6655" s="13" t="s">
        <v>8293</v>
      </c>
      <c r="G6655" s="14" t="s">
        <v>4921</v>
      </c>
      <c r="H6655" s="14" t="s">
        <v>4926</v>
      </c>
      <c r="I6655" s="14" t="s">
        <v>4927</v>
      </c>
      <c r="J6655" s="14" t="s">
        <v>4924</v>
      </c>
      <c r="K6655" s="16">
        <v>13.65</v>
      </c>
    </row>
    <row r="6656" spans="1:11">
      <c r="A6656" s="12" t="s">
        <v>10223</v>
      </c>
      <c r="B6656" s="12" t="s">
        <v>11017</v>
      </c>
      <c r="C6656" s="12" t="s">
        <v>10338</v>
      </c>
      <c r="D6656" s="13" t="s">
        <v>4931</v>
      </c>
      <c r="E6656" s="13" t="s">
        <v>5089</v>
      </c>
      <c r="F6656" s="13" t="s">
        <v>11020</v>
      </c>
      <c r="G6656" s="14" t="s">
        <v>5004</v>
      </c>
      <c r="H6656" s="14" t="s">
        <v>4974</v>
      </c>
      <c r="I6656" s="14" t="s">
        <v>4927</v>
      </c>
      <c r="J6656" s="14" t="s">
        <v>5221</v>
      </c>
      <c r="K6656" s="16">
        <v>13.65</v>
      </c>
    </row>
    <row r="6657" spans="1:11">
      <c r="A6657" s="12" t="s">
        <v>10223</v>
      </c>
      <c r="B6657" s="12" t="s">
        <v>11017</v>
      </c>
      <c r="C6657" s="12" t="s">
        <v>10338</v>
      </c>
      <c r="D6657" s="13" t="s">
        <v>4931</v>
      </c>
      <c r="E6657" s="13" t="s">
        <v>4932</v>
      </c>
      <c r="F6657" s="13" t="s">
        <v>5747</v>
      </c>
      <c r="G6657" s="14" t="s">
        <v>4921</v>
      </c>
      <c r="H6657" s="14" t="s">
        <v>4966</v>
      </c>
      <c r="I6657" s="14" t="s">
        <v>5065</v>
      </c>
      <c r="J6657" s="14" t="s">
        <v>5221</v>
      </c>
      <c r="K6657" s="16">
        <v>13.65</v>
      </c>
    </row>
    <row r="6658" spans="1:11">
      <c r="A6658" s="12" t="s">
        <v>10223</v>
      </c>
      <c r="B6658" s="12" t="s">
        <v>11017</v>
      </c>
      <c r="C6658" s="12" t="s">
        <v>10343</v>
      </c>
      <c r="D6658" s="13" t="s">
        <v>4918</v>
      </c>
      <c r="E6658" s="13" t="s">
        <v>4919</v>
      </c>
      <c r="F6658" s="13" t="s">
        <v>11024</v>
      </c>
      <c r="G6658" s="14" t="s">
        <v>4921</v>
      </c>
      <c r="H6658" s="14" t="s">
        <v>4966</v>
      </c>
      <c r="I6658" s="14" t="s">
        <v>4947</v>
      </c>
      <c r="J6658" s="14" t="s">
        <v>4924</v>
      </c>
      <c r="K6658" s="16">
        <v>2</v>
      </c>
    </row>
    <row r="6659" spans="1:11">
      <c r="A6659" s="12" t="s">
        <v>10223</v>
      </c>
      <c r="B6659" s="12" t="s">
        <v>11017</v>
      </c>
      <c r="C6659" s="12" t="s">
        <v>10343</v>
      </c>
      <c r="D6659" s="13" t="s">
        <v>4918</v>
      </c>
      <c r="E6659" s="13" t="s">
        <v>4939</v>
      </c>
      <c r="F6659" s="13" t="s">
        <v>6054</v>
      </c>
      <c r="G6659" s="14" t="s">
        <v>4921</v>
      </c>
      <c r="H6659" s="14" t="s">
        <v>4926</v>
      </c>
      <c r="I6659" s="14" t="s">
        <v>4927</v>
      </c>
      <c r="J6659" s="14" t="s">
        <v>4924</v>
      </c>
      <c r="K6659" s="16">
        <v>2</v>
      </c>
    </row>
    <row r="6660" spans="1:11">
      <c r="A6660" s="12" t="s">
        <v>10223</v>
      </c>
      <c r="B6660" s="12" t="s">
        <v>11017</v>
      </c>
      <c r="C6660" s="12" t="s">
        <v>10343</v>
      </c>
      <c r="D6660" s="13" t="s">
        <v>4918</v>
      </c>
      <c r="E6660" s="13" t="s">
        <v>4943</v>
      </c>
      <c r="F6660" s="13" t="s">
        <v>8293</v>
      </c>
      <c r="G6660" s="14" t="s">
        <v>4921</v>
      </c>
      <c r="H6660" s="14" t="s">
        <v>4926</v>
      </c>
      <c r="I6660" s="14" t="s">
        <v>4927</v>
      </c>
      <c r="J6660" s="14" t="s">
        <v>4924</v>
      </c>
      <c r="K6660" s="16">
        <v>2</v>
      </c>
    </row>
    <row r="6661" spans="1:11">
      <c r="A6661" s="12" t="s">
        <v>10223</v>
      </c>
      <c r="B6661" s="12" t="s">
        <v>11017</v>
      </c>
      <c r="C6661" s="12" t="s">
        <v>10343</v>
      </c>
      <c r="D6661" s="13" t="s">
        <v>4931</v>
      </c>
      <c r="E6661" s="13" t="s">
        <v>5089</v>
      </c>
      <c r="F6661" s="13" t="s">
        <v>11020</v>
      </c>
      <c r="G6661" s="14" t="s">
        <v>5004</v>
      </c>
      <c r="H6661" s="14" t="s">
        <v>4974</v>
      </c>
      <c r="I6661" s="14" t="s">
        <v>4927</v>
      </c>
      <c r="J6661" s="14" t="s">
        <v>5221</v>
      </c>
      <c r="K6661" s="16">
        <v>2</v>
      </c>
    </row>
    <row r="6662" spans="1:11">
      <c r="A6662" s="12" t="s">
        <v>10223</v>
      </c>
      <c r="B6662" s="12" t="s">
        <v>11017</v>
      </c>
      <c r="C6662" s="12" t="s">
        <v>10343</v>
      </c>
      <c r="D6662" s="13" t="s">
        <v>4931</v>
      </c>
      <c r="E6662" s="13" t="s">
        <v>4932</v>
      </c>
      <c r="F6662" s="13" t="s">
        <v>11023</v>
      </c>
      <c r="G6662" s="14" t="s">
        <v>4921</v>
      </c>
      <c r="H6662" s="14" t="s">
        <v>4966</v>
      </c>
      <c r="I6662" s="14" t="s">
        <v>4949</v>
      </c>
      <c r="J6662" s="14" t="s">
        <v>5221</v>
      </c>
      <c r="K6662" s="16">
        <v>2</v>
      </c>
    </row>
    <row r="6663" spans="1:11">
      <c r="A6663" s="12" t="s">
        <v>10223</v>
      </c>
      <c r="B6663" s="12" t="s">
        <v>11017</v>
      </c>
      <c r="C6663" s="12" t="s">
        <v>10347</v>
      </c>
      <c r="D6663" s="13" t="s">
        <v>4918</v>
      </c>
      <c r="E6663" s="13" t="s">
        <v>4919</v>
      </c>
      <c r="F6663" s="13" t="s">
        <v>11024</v>
      </c>
      <c r="G6663" s="14" t="s">
        <v>4921</v>
      </c>
      <c r="H6663" s="14" t="s">
        <v>4966</v>
      </c>
      <c r="I6663" s="14" t="s">
        <v>4947</v>
      </c>
      <c r="J6663" s="14" t="s">
        <v>4924</v>
      </c>
      <c r="K6663" s="16">
        <v>8</v>
      </c>
    </row>
    <row r="6664" spans="1:11">
      <c r="A6664" s="12" t="s">
        <v>10223</v>
      </c>
      <c r="B6664" s="12" t="s">
        <v>11017</v>
      </c>
      <c r="C6664" s="12" t="s">
        <v>10347</v>
      </c>
      <c r="D6664" s="13" t="s">
        <v>4918</v>
      </c>
      <c r="E6664" s="13" t="s">
        <v>4939</v>
      </c>
      <c r="F6664" s="13" t="s">
        <v>6054</v>
      </c>
      <c r="G6664" s="14" t="s">
        <v>4921</v>
      </c>
      <c r="H6664" s="14" t="s">
        <v>4926</v>
      </c>
      <c r="I6664" s="14" t="s">
        <v>4927</v>
      </c>
      <c r="J6664" s="14" t="s">
        <v>4924</v>
      </c>
      <c r="K6664" s="16">
        <v>8</v>
      </c>
    </row>
    <row r="6665" spans="1:11">
      <c r="A6665" s="12" t="s">
        <v>10223</v>
      </c>
      <c r="B6665" s="12" t="s">
        <v>11017</v>
      </c>
      <c r="C6665" s="12" t="s">
        <v>10347</v>
      </c>
      <c r="D6665" s="13" t="s">
        <v>4918</v>
      </c>
      <c r="E6665" s="13" t="s">
        <v>4943</v>
      </c>
      <c r="F6665" s="13" t="s">
        <v>8293</v>
      </c>
      <c r="G6665" s="14" t="s">
        <v>4921</v>
      </c>
      <c r="H6665" s="14" t="s">
        <v>4926</v>
      </c>
      <c r="I6665" s="14" t="s">
        <v>4927</v>
      </c>
      <c r="J6665" s="14" t="s">
        <v>4924</v>
      </c>
      <c r="K6665" s="16">
        <v>8</v>
      </c>
    </row>
    <row r="6666" spans="1:11">
      <c r="A6666" s="12" t="s">
        <v>10223</v>
      </c>
      <c r="B6666" s="12" t="s">
        <v>11017</v>
      </c>
      <c r="C6666" s="12" t="s">
        <v>10347</v>
      </c>
      <c r="D6666" s="13" t="s">
        <v>4931</v>
      </c>
      <c r="E6666" s="13" t="s">
        <v>5089</v>
      </c>
      <c r="F6666" s="13" t="s">
        <v>11020</v>
      </c>
      <c r="G6666" s="14" t="s">
        <v>5004</v>
      </c>
      <c r="H6666" s="14" t="s">
        <v>4974</v>
      </c>
      <c r="I6666" s="14" t="s">
        <v>4927</v>
      </c>
      <c r="J6666" s="14" t="s">
        <v>5221</v>
      </c>
      <c r="K6666" s="16">
        <v>8</v>
      </c>
    </row>
    <row r="6667" spans="1:11">
      <c r="A6667" s="12" t="s">
        <v>10223</v>
      </c>
      <c r="B6667" s="12" t="s">
        <v>11017</v>
      </c>
      <c r="C6667" s="12" t="s">
        <v>10347</v>
      </c>
      <c r="D6667" s="13" t="s">
        <v>4931</v>
      </c>
      <c r="E6667" s="13" t="s">
        <v>4932</v>
      </c>
      <c r="F6667" s="13" t="s">
        <v>11023</v>
      </c>
      <c r="G6667" s="14" t="s">
        <v>4921</v>
      </c>
      <c r="H6667" s="14" t="s">
        <v>4966</v>
      </c>
      <c r="I6667" s="14" t="s">
        <v>4949</v>
      </c>
      <c r="J6667" s="14" t="s">
        <v>5221</v>
      </c>
      <c r="K6667" s="16">
        <v>8</v>
      </c>
    </row>
    <row r="6668" spans="1:11">
      <c r="A6668" s="12" t="s">
        <v>10223</v>
      </c>
      <c r="B6668" s="12" t="s">
        <v>11026</v>
      </c>
      <c r="C6668" s="12" t="s">
        <v>11027</v>
      </c>
      <c r="D6668" s="13"/>
      <c r="E6668" s="13"/>
      <c r="F6668" s="13"/>
      <c r="G6668" s="14"/>
      <c r="H6668" s="14"/>
      <c r="I6668" s="14"/>
      <c r="J6668" s="14"/>
      <c r="K6668" s="16">
        <v>0.860782</v>
      </c>
    </row>
    <row r="6669" spans="1:11">
      <c r="A6669" s="12" t="s">
        <v>10223</v>
      </c>
      <c r="B6669" s="12" t="s">
        <v>11026</v>
      </c>
      <c r="C6669" s="12" t="s">
        <v>10434</v>
      </c>
      <c r="D6669" s="13"/>
      <c r="E6669" s="13"/>
      <c r="F6669" s="13"/>
      <c r="G6669" s="14"/>
      <c r="H6669" s="14"/>
      <c r="I6669" s="14"/>
      <c r="J6669" s="14"/>
      <c r="K6669" s="16">
        <v>2.8821</v>
      </c>
    </row>
    <row r="6670" spans="1:11">
      <c r="A6670" s="12" t="s">
        <v>10223</v>
      </c>
      <c r="B6670" s="12" t="s">
        <v>11026</v>
      </c>
      <c r="C6670" s="12" t="s">
        <v>10970</v>
      </c>
      <c r="D6670" s="13"/>
      <c r="E6670" s="13"/>
      <c r="F6670" s="13"/>
      <c r="G6670" s="14"/>
      <c r="H6670" s="14"/>
      <c r="I6670" s="14"/>
      <c r="J6670" s="14"/>
      <c r="K6670" s="16">
        <v>1.677471</v>
      </c>
    </row>
    <row r="6671" spans="1:11">
      <c r="A6671" s="12" t="s">
        <v>10223</v>
      </c>
      <c r="B6671" s="12" t="s">
        <v>11026</v>
      </c>
      <c r="C6671" s="12" t="s">
        <v>10226</v>
      </c>
      <c r="D6671" s="13" t="s">
        <v>4918</v>
      </c>
      <c r="E6671" s="13" t="s">
        <v>4919</v>
      </c>
      <c r="F6671" s="13" t="s">
        <v>11028</v>
      </c>
      <c r="G6671" s="14" t="s">
        <v>4921</v>
      </c>
      <c r="H6671" s="14" t="s">
        <v>4988</v>
      </c>
      <c r="I6671" s="14" t="s">
        <v>4947</v>
      </c>
      <c r="J6671" s="14" t="s">
        <v>4924</v>
      </c>
      <c r="K6671" s="16">
        <v>17.4217</v>
      </c>
    </row>
    <row r="6672" spans="1:11">
      <c r="A6672" s="12" t="s">
        <v>10223</v>
      </c>
      <c r="B6672" s="12" t="s">
        <v>11026</v>
      </c>
      <c r="C6672" s="12" t="s">
        <v>10226</v>
      </c>
      <c r="D6672" s="13" t="s">
        <v>4918</v>
      </c>
      <c r="E6672" s="13" t="s">
        <v>4919</v>
      </c>
      <c r="F6672" s="13" t="s">
        <v>11029</v>
      </c>
      <c r="G6672" s="14" t="s">
        <v>4921</v>
      </c>
      <c r="H6672" s="14" t="s">
        <v>4926</v>
      </c>
      <c r="I6672" s="14" t="s">
        <v>4927</v>
      </c>
      <c r="J6672" s="14" t="s">
        <v>4924</v>
      </c>
      <c r="K6672" s="16">
        <v>17.4217</v>
      </c>
    </row>
    <row r="6673" spans="1:11">
      <c r="A6673" s="12" t="s">
        <v>10223</v>
      </c>
      <c r="B6673" s="12" t="s">
        <v>11026</v>
      </c>
      <c r="C6673" s="12" t="s">
        <v>10226</v>
      </c>
      <c r="D6673" s="13" t="s">
        <v>4918</v>
      </c>
      <c r="E6673" s="13" t="s">
        <v>4943</v>
      </c>
      <c r="F6673" s="13" t="s">
        <v>11030</v>
      </c>
      <c r="G6673" s="14" t="s">
        <v>4921</v>
      </c>
      <c r="H6673" s="14" t="s">
        <v>4926</v>
      </c>
      <c r="I6673" s="14" t="s">
        <v>4927</v>
      </c>
      <c r="J6673" s="14" t="s">
        <v>4936</v>
      </c>
      <c r="K6673" s="16">
        <v>17.4217</v>
      </c>
    </row>
    <row r="6674" spans="1:11">
      <c r="A6674" s="12" t="s">
        <v>10223</v>
      </c>
      <c r="B6674" s="12" t="s">
        <v>11026</v>
      </c>
      <c r="C6674" s="12" t="s">
        <v>10226</v>
      </c>
      <c r="D6674" s="13" t="s">
        <v>4931</v>
      </c>
      <c r="E6674" s="13" t="s">
        <v>4932</v>
      </c>
      <c r="F6674" s="13" t="s">
        <v>11031</v>
      </c>
      <c r="G6674" s="14" t="s">
        <v>4960</v>
      </c>
      <c r="H6674" s="14"/>
      <c r="I6674" s="14"/>
      <c r="J6674" s="14" t="s">
        <v>4924</v>
      </c>
      <c r="K6674" s="16">
        <v>17.4217</v>
      </c>
    </row>
    <row r="6675" spans="1:11">
      <c r="A6675" s="12" t="s">
        <v>10223</v>
      </c>
      <c r="B6675" s="12" t="s">
        <v>11026</v>
      </c>
      <c r="C6675" s="12" t="s">
        <v>10226</v>
      </c>
      <c r="D6675" s="13" t="s">
        <v>4940</v>
      </c>
      <c r="E6675" s="13" t="s">
        <v>4941</v>
      </c>
      <c r="F6675" s="13" t="s">
        <v>10226</v>
      </c>
      <c r="G6675" s="14" t="s">
        <v>5004</v>
      </c>
      <c r="H6675" s="14" t="s">
        <v>11032</v>
      </c>
      <c r="I6675" s="14" t="s">
        <v>6951</v>
      </c>
      <c r="J6675" s="14" t="s">
        <v>4924</v>
      </c>
      <c r="K6675" s="16">
        <v>17.4217</v>
      </c>
    </row>
    <row r="6676" spans="1:11">
      <c r="A6676" s="12" t="s">
        <v>10223</v>
      </c>
      <c r="B6676" s="12" t="s">
        <v>11026</v>
      </c>
      <c r="C6676" s="12" t="s">
        <v>10232</v>
      </c>
      <c r="D6676" s="13" t="s">
        <v>4918</v>
      </c>
      <c r="E6676" s="13" t="s">
        <v>4919</v>
      </c>
      <c r="F6676" s="13" t="s">
        <v>11033</v>
      </c>
      <c r="G6676" s="14" t="s">
        <v>4921</v>
      </c>
      <c r="H6676" s="14" t="s">
        <v>4988</v>
      </c>
      <c r="I6676" s="14" t="s">
        <v>4947</v>
      </c>
      <c r="J6676" s="14" t="s">
        <v>4924</v>
      </c>
      <c r="K6676" s="16">
        <v>13.81</v>
      </c>
    </row>
    <row r="6677" spans="1:11">
      <c r="A6677" s="12" t="s">
        <v>10223</v>
      </c>
      <c r="B6677" s="12" t="s">
        <v>11026</v>
      </c>
      <c r="C6677" s="12" t="s">
        <v>10232</v>
      </c>
      <c r="D6677" s="13" t="s">
        <v>4918</v>
      </c>
      <c r="E6677" s="13" t="s">
        <v>4919</v>
      </c>
      <c r="F6677" s="13" t="s">
        <v>11034</v>
      </c>
      <c r="G6677" s="14" t="s">
        <v>4921</v>
      </c>
      <c r="H6677" s="14" t="s">
        <v>5239</v>
      </c>
      <c r="I6677" s="14" t="s">
        <v>4949</v>
      </c>
      <c r="J6677" s="14" t="s">
        <v>4924</v>
      </c>
      <c r="K6677" s="16">
        <v>13.81</v>
      </c>
    </row>
    <row r="6678" spans="1:11">
      <c r="A6678" s="12" t="s">
        <v>10223</v>
      </c>
      <c r="B6678" s="12" t="s">
        <v>11026</v>
      </c>
      <c r="C6678" s="12" t="s">
        <v>10232</v>
      </c>
      <c r="D6678" s="13" t="s">
        <v>4918</v>
      </c>
      <c r="E6678" s="13" t="s">
        <v>4919</v>
      </c>
      <c r="F6678" s="13" t="s">
        <v>11029</v>
      </c>
      <c r="G6678" s="14" t="s">
        <v>4921</v>
      </c>
      <c r="H6678" s="14" t="s">
        <v>4926</v>
      </c>
      <c r="I6678" s="14" t="s">
        <v>4927</v>
      </c>
      <c r="J6678" s="14" t="s">
        <v>4936</v>
      </c>
      <c r="K6678" s="16">
        <v>13.81</v>
      </c>
    </row>
    <row r="6679" spans="1:11">
      <c r="A6679" s="12" t="s">
        <v>10223</v>
      </c>
      <c r="B6679" s="12" t="s">
        <v>11026</v>
      </c>
      <c r="C6679" s="12" t="s">
        <v>10232</v>
      </c>
      <c r="D6679" s="13" t="s">
        <v>4931</v>
      </c>
      <c r="E6679" s="13" t="s">
        <v>4932</v>
      </c>
      <c r="F6679" s="13" t="s">
        <v>11035</v>
      </c>
      <c r="G6679" s="14" t="s">
        <v>4960</v>
      </c>
      <c r="H6679" s="14"/>
      <c r="I6679" s="14"/>
      <c r="J6679" s="14" t="s">
        <v>4924</v>
      </c>
      <c r="K6679" s="16">
        <v>13.81</v>
      </c>
    </row>
    <row r="6680" spans="1:11">
      <c r="A6680" s="12" t="s">
        <v>10223</v>
      </c>
      <c r="B6680" s="12" t="s">
        <v>11026</v>
      </c>
      <c r="C6680" s="12" t="s">
        <v>10232</v>
      </c>
      <c r="D6680" s="13" t="s">
        <v>4940</v>
      </c>
      <c r="E6680" s="13" t="s">
        <v>4941</v>
      </c>
      <c r="F6680" s="13" t="s">
        <v>10232</v>
      </c>
      <c r="G6680" s="14" t="s">
        <v>5004</v>
      </c>
      <c r="H6680" s="14" t="s">
        <v>11036</v>
      </c>
      <c r="I6680" s="14" t="s">
        <v>6951</v>
      </c>
      <c r="J6680" s="14" t="s">
        <v>4924</v>
      </c>
      <c r="K6680" s="16">
        <v>13.81</v>
      </c>
    </row>
    <row r="6681" spans="1:11">
      <c r="A6681" s="12" t="s">
        <v>10223</v>
      </c>
      <c r="B6681" s="12" t="s">
        <v>11026</v>
      </c>
      <c r="C6681" s="12" t="s">
        <v>10273</v>
      </c>
      <c r="D6681" s="13"/>
      <c r="E6681" s="13"/>
      <c r="F6681" s="13"/>
      <c r="G6681" s="14"/>
      <c r="H6681" s="14"/>
      <c r="I6681" s="14"/>
      <c r="J6681" s="14"/>
      <c r="K6681" s="16">
        <v>11.14</v>
      </c>
    </row>
    <row r="6682" spans="1:11">
      <c r="A6682" s="12" t="s">
        <v>10223</v>
      </c>
      <c r="B6682" s="12" t="s">
        <v>11026</v>
      </c>
      <c r="C6682" s="12" t="s">
        <v>10327</v>
      </c>
      <c r="D6682" s="13"/>
      <c r="E6682" s="13"/>
      <c r="F6682" s="13"/>
      <c r="G6682" s="14"/>
      <c r="H6682" s="14"/>
      <c r="I6682" s="14"/>
      <c r="J6682" s="14"/>
      <c r="K6682" s="16">
        <v>12</v>
      </c>
    </row>
    <row r="6683" spans="1:11">
      <c r="A6683" s="12" t="s">
        <v>10223</v>
      </c>
      <c r="B6683" s="12" t="s">
        <v>11026</v>
      </c>
      <c r="C6683" s="12" t="s">
        <v>10441</v>
      </c>
      <c r="D6683" s="13"/>
      <c r="E6683" s="13"/>
      <c r="F6683" s="13"/>
      <c r="G6683" s="14"/>
      <c r="H6683" s="14"/>
      <c r="I6683" s="14"/>
      <c r="J6683" s="14"/>
      <c r="K6683" s="16">
        <v>41.964769</v>
      </c>
    </row>
    <row r="6684" spans="1:11">
      <c r="A6684" s="12" t="s">
        <v>10223</v>
      </c>
      <c r="B6684" s="12" t="s">
        <v>11026</v>
      </c>
      <c r="C6684" s="12" t="s">
        <v>10343</v>
      </c>
      <c r="D6684" s="13"/>
      <c r="E6684" s="13"/>
      <c r="F6684" s="13"/>
      <c r="G6684" s="14"/>
      <c r="H6684" s="14"/>
      <c r="I6684" s="14"/>
      <c r="J6684" s="14"/>
      <c r="K6684" s="16">
        <v>3.605</v>
      </c>
    </row>
    <row r="6685" spans="1:11">
      <c r="A6685" s="12" t="s">
        <v>10223</v>
      </c>
      <c r="B6685" s="12" t="s">
        <v>11026</v>
      </c>
      <c r="C6685" s="12" t="s">
        <v>11037</v>
      </c>
      <c r="D6685" s="13"/>
      <c r="E6685" s="13"/>
      <c r="F6685" s="13"/>
      <c r="G6685" s="14"/>
      <c r="H6685" s="14"/>
      <c r="I6685" s="14"/>
      <c r="J6685" s="14"/>
      <c r="K6685" s="16">
        <v>0.058</v>
      </c>
    </row>
    <row r="6686" spans="1:11">
      <c r="A6686" s="12" t="s">
        <v>10223</v>
      </c>
      <c r="B6686" s="12" t="s">
        <v>11026</v>
      </c>
      <c r="C6686" s="12" t="s">
        <v>11038</v>
      </c>
      <c r="D6686" s="13"/>
      <c r="E6686" s="13"/>
      <c r="F6686" s="13"/>
      <c r="G6686" s="14"/>
      <c r="H6686" s="14"/>
      <c r="I6686" s="14"/>
      <c r="J6686" s="14"/>
      <c r="K6686" s="16">
        <v>0.0007</v>
      </c>
    </row>
    <row r="6687" spans="1:11">
      <c r="A6687" s="12" t="s">
        <v>10223</v>
      </c>
      <c r="B6687" s="12" t="s">
        <v>11026</v>
      </c>
      <c r="C6687" s="12" t="s">
        <v>8016</v>
      </c>
      <c r="D6687" s="13"/>
      <c r="E6687" s="13"/>
      <c r="F6687" s="13"/>
      <c r="G6687" s="14"/>
      <c r="H6687" s="14"/>
      <c r="I6687" s="14"/>
      <c r="J6687" s="14"/>
      <c r="K6687" s="16">
        <v>32</v>
      </c>
    </row>
    <row r="6688" spans="1:11">
      <c r="A6688" s="12" t="s">
        <v>10223</v>
      </c>
      <c r="B6688" s="12" t="s">
        <v>11026</v>
      </c>
      <c r="C6688" s="12" t="s">
        <v>11039</v>
      </c>
      <c r="D6688" s="13"/>
      <c r="E6688" s="13"/>
      <c r="F6688" s="13"/>
      <c r="G6688" s="14"/>
      <c r="H6688" s="14"/>
      <c r="I6688" s="14"/>
      <c r="J6688" s="14"/>
      <c r="K6688" s="16">
        <v>0.12816</v>
      </c>
    </row>
    <row r="6689" spans="1:11">
      <c r="A6689" s="12" t="s">
        <v>10223</v>
      </c>
      <c r="B6689" s="12" t="s">
        <v>11026</v>
      </c>
      <c r="C6689" s="12" t="s">
        <v>7257</v>
      </c>
      <c r="D6689" s="13"/>
      <c r="E6689" s="13"/>
      <c r="F6689" s="13"/>
      <c r="G6689" s="14"/>
      <c r="H6689" s="14"/>
      <c r="I6689" s="14"/>
      <c r="J6689" s="14"/>
      <c r="K6689" s="16">
        <v>472.04</v>
      </c>
    </row>
    <row r="6690" spans="1:11">
      <c r="A6690" s="12" t="s">
        <v>10223</v>
      </c>
      <c r="B6690" s="12" t="s">
        <v>11026</v>
      </c>
      <c r="C6690" s="12" t="s">
        <v>8216</v>
      </c>
      <c r="D6690" s="13"/>
      <c r="E6690" s="13"/>
      <c r="F6690" s="13"/>
      <c r="G6690" s="14"/>
      <c r="H6690" s="14"/>
      <c r="I6690" s="14"/>
      <c r="J6690" s="14"/>
      <c r="K6690" s="16">
        <v>0.003748</v>
      </c>
    </row>
    <row r="6691" spans="1:11">
      <c r="A6691" s="12" t="s">
        <v>10223</v>
      </c>
      <c r="B6691" s="12" t="s">
        <v>11026</v>
      </c>
      <c r="C6691" s="12" t="s">
        <v>8891</v>
      </c>
      <c r="D6691" s="13"/>
      <c r="E6691" s="13"/>
      <c r="F6691" s="13"/>
      <c r="G6691" s="14"/>
      <c r="H6691" s="14"/>
      <c r="I6691" s="14"/>
      <c r="J6691" s="14"/>
      <c r="K6691" s="16">
        <v>10</v>
      </c>
    </row>
    <row r="6692" spans="1:11">
      <c r="A6692" s="12" t="s">
        <v>10223</v>
      </c>
      <c r="B6692" s="12" t="s">
        <v>11026</v>
      </c>
      <c r="C6692" s="12" t="s">
        <v>10243</v>
      </c>
      <c r="D6692" s="13"/>
      <c r="E6692" s="13"/>
      <c r="F6692" s="13"/>
      <c r="G6692" s="14"/>
      <c r="H6692" s="14"/>
      <c r="I6692" s="14"/>
      <c r="J6692" s="14"/>
      <c r="K6692" s="16">
        <v>0.3808</v>
      </c>
    </row>
    <row r="6693" spans="1:11">
      <c r="A6693" s="12" t="s">
        <v>10223</v>
      </c>
      <c r="B6693" s="12" t="s">
        <v>11026</v>
      </c>
      <c r="C6693" s="12" t="s">
        <v>10495</v>
      </c>
      <c r="D6693" s="13"/>
      <c r="E6693" s="13"/>
      <c r="F6693" s="13"/>
      <c r="G6693" s="14"/>
      <c r="H6693" s="14"/>
      <c r="I6693" s="14"/>
      <c r="J6693" s="14"/>
      <c r="K6693" s="16">
        <v>0.00521</v>
      </c>
    </row>
    <row r="6694" spans="1:11">
      <c r="A6694" s="12" t="s">
        <v>10223</v>
      </c>
      <c r="B6694" s="12" t="s">
        <v>11026</v>
      </c>
      <c r="C6694" s="12" t="s">
        <v>10375</v>
      </c>
      <c r="D6694" s="13"/>
      <c r="E6694" s="13"/>
      <c r="F6694" s="13"/>
      <c r="G6694" s="14"/>
      <c r="H6694" s="14"/>
      <c r="I6694" s="14"/>
      <c r="J6694" s="14"/>
      <c r="K6694" s="16">
        <v>3</v>
      </c>
    </row>
    <row r="6695" spans="1:11">
      <c r="A6695" s="12" t="s">
        <v>10223</v>
      </c>
      <c r="B6695" s="12" t="s">
        <v>11026</v>
      </c>
      <c r="C6695" s="12" t="s">
        <v>10244</v>
      </c>
      <c r="D6695" s="13"/>
      <c r="E6695" s="13"/>
      <c r="F6695" s="13"/>
      <c r="G6695" s="14"/>
      <c r="H6695" s="14"/>
      <c r="I6695" s="14"/>
      <c r="J6695" s="14"/>
      <c r="K6695" s="16">
        <v>3</v>
      </c>
    </row>
    <row r="6696" spans="1:11">
      <c r="A6696" s="12" t="s">
        <v>10223</v>
      </c>
      <c r="B6696" s="12" t="s">
        <v>11026</v>
      </c>
      <c r="C6696" s="12" t="s">
        <v>10267</v>
      </c>
      <c r="D6696" s="13" t="s">
        <v>4918</v>
      </c>
      <c r="E6696" s="13" t="s">
        <v>4919</v>
      </c>
      <c r="F6696" s="13" t="s">
        <v>11040</v>
      </c>
      <c r="G6696" s="14" t="s">
        <v>5504</v>
      </c>
      <c r="H6696" s="14" t="s">
        <v>9584</v>
      </c>
      <c r="I6696" s="14" t="s">
        <v>5065</v>
      </c>
      <c r="J6696" s="14" t="s">
        <v>4924</v>
      </c>
      <c r="K6696" s="16">
        <v>43.02</v>
      </c>
    </row>
    <row r="6697" spans="1:11">
      <c r="A6697" s="12" t="s">
        <v>10223</v>
      </c>
      <c r="B6697" s="12" t="s">
        <v>11026</v>
      </c>
      <c r="C6697" s="12" t="s">
        <v>10267</v>
      </c>
      <c r="D6697" s="13" t="s">
        <v>4918</v>
      </c>
      <c r="E6697" s="13" t="s">
        <v>4919</v>
      </c>
      <c r="F6697" s="13" t="s">
        <v>11041</v>
      </c>
      <c r="G6697" s="14" t="s">
        <v>4942</v>
      </c>
      <c r="H6697" s="14" t="s">
        <v>6993</v>
      </c>
      <c r="I6697" s="14" t="s">
        <v>6429</v>
      </c>
      <c r="J6697" s="14" t="s">
        <v>4924</v>
      </c>
      <c r="K6697" s="16">
        <v>43.02</v>
      </c>
    </row>
    <row r="6698" spans="1:11">
      <c r="A6698" s="12" t="s">
        <v>10223</v>
      </c>
      <c r="B6698" s="12" t="s">
        <v>11026</v>
      </c>
      <c r="C6698" s="12" t="s">
        <v>10267</v>
      </c>
      <c r="D6698" s="13" t="s">
        <v>4931</v>
      </c>
      <c r="E6698" s="13" t="s">
        <v>5089</v>
      </c>
      <c r="F6698" s="13" t="s">
        <v>11042</v>
      </c>
      <c r="G6698" s="14" t="s">
        <v>4942</v>
      </c>
      <c r="H6698" s="14" t="s">
        <v>7471</v>
      </c>
      <c r="I6698" s="14" t="s">
        <v>6429</v>
      </c>
      <c r="J6698" s="14" t="s">
        <v>4924</v>
      </c>
      <c r="K6698" s="16">
        <v>43.02</v>
      </c>
    </row>
    <row r="6699" spans="1:11">
      <c r="A6699" s="12" t="s">
        <v>10223</v>
      </c>
      <c r="B6699" s="12" t="s">
        <v>11026</v>
      </c>
      <c r="C6699" s="12" t="s">
        <v>10267</v>
      </c>
      <c r="D6699" s="13" t="s">
        <v>4931</v>
      </c>
      <c r="E6699" s="13" t="s">
        <v>4932</v>
      </c>
      <c r="F6699" s="13" t="s">
        <v>11043</v>
      </c>
      <c r="G6699" s="14" t="s">
        <v>4942</v>
      </c>
      <c r="H6699" s="14" t="s">
        <v>11044</v>
      </c>
      <c r="I6699" s="14" t="s">
        <v>6429</v>
      </c>
      <c r="J6699" s="14" t="s">
        <v>4924</v>
      </c>
      <c r="K6699" s="16">
        <v>43.02</v>
      </c>
    </row>
    <row r="6700" spans="1:11">
      <c r="A6700" s="12" t="s">
        <v>10223</v>
      </c>
      <c r="B6700" s="12" t="s">
        <v>11026</v>
      </c>
      <c r="C6700" s="12" t="s">
        <v>10267</v>
      </c>
      <c r="D6700" s="13" t="s">
        <v>4940</v>
      </c>
      <c r="E6700" s="13" t="s">
        <v>4941</v>
      </c>
      <c r="F6700" s="13" t="s">
        <v>8589</v>
      </c>
      <c r="G6700" s="14" t="s">
        <v>5004</v>
      </c>
      <c r="H6700" s="14" t="s">
        <v>11045</v>
      </c>
      <c r="I6700" s="14" t="s">
        <v>5126</v>
      </c>
      <c r="J6700" s="14" t="s">
        <v>4936</v>
      </c>
      <c r="K6700" s="16">
        <v>43.02</v>
      </c>
    </row>
    <row r="6701" spans="1:11">
      <c r="A6701" s="12" t="s">
        <v>10223</v>
      </c>
      <c r="B6701" s="12" t="s">
        <v>11026</v>
      </c>
      <c r="C6701" s="12" t="s">
        <v>10273</v>
      </c>
      <c r="D6701" s="13" t="s">
        <v>4918</v>
      </c>
      <c r="E6701" s="13" t="s">
        <v>4919</v>
      </c>
      <c r="F6701" s="13" t="s">
        <v>10990</v>
      </c>
      <c r="G6701" s="14" t="s">
        <v>4921</v>
      </c>
      <c r="H6701" s="14" t="s">
        <v>11046</v>
      </c>
      <c r="I6701" s="14" t="s">
        <v>5065</v>
      </c>
      <c r="J6701" s="14" t="s">
        <v>4924</v>
      </c>
      <c r="K6701" s="16">
        <v>40.508</v>
      </c>
    </row>
    <row r="6702" spans="1:11">
      <c r="A6702" s="12" t="s">
        <v>10223</v>
      </c>
      <c r="B6702" s="12" t="s">
        <v>11026</v>
      </c>
      <c r="C6702" s="12" t="s">
        <v>10273</v>
      </c>
      <c r="D6702" s="13" t="s">
        <v>4918</v>
      </c>
      <c r="E6702" s="13" t="s">
        <v>4919</v>
      </c>
      <c r="F6702" s="13" t="s">
        <v>11047</v>
      </c>
      <c r="G6702" s="14" t="s">
        <v>4942</v>
      </c>
      <c r="H6702" s="14" t="s">
        <v>4988</v>
      </c>
      <c r="I6702" s="14" t="s">
        <v>4947</v>
      </c>
      <c r="J6702" s="14" t="s">
        <v>4924</v>
      </c>
      <c r="K6702" s="16">
        <v>40.508</v>
      </c>
    </row>
    <row r="6703" spans="1:11">
      <c r="A6703" s="12" t="s">
        <v>10223</v>
      </c>
      <c r="B6703" s="12" t="s">
        <v>11026</v>
      </c>
      <c r="C6703" s="12" t="s">
        <v>10273</v>
      </c>
      <c r="D6703" s="13" t="s">
        <v>4931</v>
      </c>
      <c r="E6703" s="13" t="s">
        <v>5089</v>
      </c>
      <c r="F6703" s="13" t="s">
        <v>9024</v>
      </c>
      <c r="G6703" s="14" t="s">
        <v>4921</v>
      </c>
      <c r="H6703" s="14" t="s">
        <v>4926</v>
      </c>
      <c r="I6703" s="14" t="s">
        <v>6429</v>
      </c>
      <c r="J6703" s="14" t="s">
        <v>4924</v>
      </c>
      <c r="K6703" s="16">
        <v>40.508</v>
      </c>
    </row>
    <row r="6704" spans="1:11">
      <c r="A6704" s="12" t="s">
        <v>10223</v>
      </c>
      <c r="B6704" s="12" t="s">
        <v>11026</v>
      </c>
      <c r="C6704" s="12" t="s">
        <v>10273</v>
      </c>
      <c r="D6704" s="13" t="s">
        <v>4931</v>
      </c>
      <c r="E6704" s="13" t="s">
        <v>4932</v>
      </c>
      <c r="F6704" s="13" t="s">
        <v>11048</v>
      </c>
      <c r="G6704" s="14" t="s">
        <v>4960</v>
      </c>
      <c r="H6704" s="14"/>
      <c r="I6704" s="14"/>
      <c r="J6704" s="14" t="s">
        <v>4924</v>
      </c>
      <c r="K6704" s="16">
        <v>40.508</v>
      </c>
    </row>
    <row r="6705" spans="1:11">
      <c r="A6705" s="12" t="s">
        <v>10223</v>
      </c>
      <c r="B6705" s="12" t="s">
        <v>11026</v>
      </c>
      <c r="C6705" s="12" t="s">
        <v>10273</v>
      </c>
      <c r="D6705" s="13" t="s">
        <v>4940</v>
      </c>
      <c r="E6705" s="13" t="s">
        <v>4941</v>
      </c>
      <c r="F6705" s="13" t="s">
        <v>11049</v>
      </c>
      <c r="G6705" s="14" t="s">
        <v>5004</v>
      </c>
      <c r="H6705" s="14" t="s">
        <v>11050</v>
      </c>
      <c r="I6705" s="14" t="s">
        <v>5126</v>
      </c>
      <c r="J6705" s="14" t="s">
        <v>4936</v>
      </c>
      <c r="K6705" s="16">
        <v>40.508</v>
      </c>
    </row>
    <row r="6706" spans="1:11">
      <c r="A6706" s="12" t="s">
        <v>10223</v>
      </c>
      <c r="B6706" s="12" t="s">
        <v>11026</v>
      </c>
      <c r="C6706" s="12" t="s">
        <v>10279</v>
      </c>
      <c r="D6706" s="13" t="s">
        <v>4918</v>
      </c>
      <c r="E6706" s="13" t="s">
        <v>4919</v>
      </c>
      <c r="F6706" s="13" t="s">
        <v>9007</v>
      </c>
      <c r="G6706" s="14" t="s">
        <v>4921</v>
      </c>
      <c r="H6706" s="14" t="s">
        <v>4938</v>
      </c>
      <c r="I6706" s="14" t="s">
        <v>5065</v>
      </c>
      <c r="J6706" s="14" t="s">
        <v>4924</v>
      </c>
      <c r="K6706" s="16">
        <v>1.9</v>
      </c>
    </row>
    <row r="6707" spans="1:11">
      <c r="A6707" s="12" t="s">
        <v>10223</v>
      </c>
      <c r="B6707" s="12" t="s">
        <v>11026</v>
      </c>
      <c r="C6707" s="12" t="s">
        <v>10279</v>
      </c>
      <c r="D6707" s="13" t="s">
        <v>4918</v>
      </c>
      <c r="E6707" s="13" t="s">
        <v>4919</v>
      </c>
      <c r="F6707" s="13" t="s">
        <v>11051</v>
      </c>
      <c r="G6707" s="14" t="s">
        <v>4942</v>
      </c>
      <c r="H6707" s="14" t="s">
        <v>5239</v>
      </c>
      <c r="I6707" s="14" t="s">
        <v>4949</v>
      </c>
      <c r="J6707" s="14" t="s">
        <v>4924</v>
      </c>
      <c r="K6707" s="16">
        <v>1.9</v>
      </c>
    </row>
    <row r="6708" spans="1:11">
      <c r="A6708" s="12" t="s">
        <v>10223</v>
      </c>
      <c r="B6708" s="12" t="s">
        <v>11026</v>
      </c>
      <c r="C6708" s="12" t="s">
        <v>10279</v>
      </c>
      <c r="D6708" s="13" t="s">
        <v>4931</v>
      </c>
      <c r="E6708" s="13" t="s">
        <v>5089</v>
      </c>
      <c r="F6708" s="13" t="s">
        <v>11052</v>
      </c>
      <c r="G6708" s="14" t="s">
        <v>4942</v>
      </c>
      <c r="H6708" s="14" t="s">
        <v>5192</v>
      </c>
      <c r="I6708" s="14" t="s">
        <v>6429</v>
      </c>
      <c r="J6708" s="14" t="s">
        <v>4924</v>
      </c>
      <c r="K6708" s="16">
        <v>1.9</v>
      </c>
    </row>
    <row r="6709" spans="1:11">
      <c r="A6709" s="12" t="s">
        <v>10223</v>
      </c>
      <c r="B6709" s="12" t="s">
        <v>11026</v>
      </c>
      <c r="C6709" s="12" t="s">
        <v>10279</v>
      </c>
      <c r="D6709" s="13" t="s">
        <v>4931</v>
      </c>
      <c r="E6709" s="13" t="s">
        <v>5089</v>
      </c>
      <c r="F6709" s="13" t="s">
        <v>11053</v>
      </c>
      <c r="G6709" s="14" t="s">
        <v>4921</v>
      </c>
      <c r="H6709" s="14" t="s">
        <v>4938</v>
      </c>
      <c r="I6709" s="14" t="s">
        <v>4927</v>
      </c>
      <c r="J6709" s="14" t="s">
        <v>4924</v>
      </c>
      <c r="K6709" s="16">
        <v>1.9</v>
      </c>
    </row>
    <row r="6710" spans="1:11">
      <c r="A6710" s="12" t="s">
        <v>10223</v>
      </c>
      <c r="B6710" s="12" t="s">
        <v>11026</v>
      </c>
      <c r="C6710" s="12" t="s">
        <v>10279</v>
      </c>
      <c r="D6710" s="13" t="s">
        <v>4940</v>
      </c>
      <c r="E6710" s="13" t="s">
        <v>4941</v>
      </c>
      <c r="F6710" s="13" t="s">
        <v>11054</v>
      </c>
      <c r="G6710" s="14" t="s">
        <v>4942</v>
      </c>
      <c r="H6710" s="14" t="s">
        <v>11055</v>
      </c>
      <c r="I6710" s="14" t="s">
        <v>5126</v>
      </c>
      <c r="J6710" s="14" t="s">
        <v>4936</v>
      </c>
      <c r="K6710" s="16">
        <v>1.9</v>
      </c>
    </row>
    <row r="6711" spans="1:11">
      <c r="A6711" s="12" t="s">
        <v>10223</v>
      </c>
      <c r="B6711" s="12" t="s">
        <v>11026</v>
      </c>
      <c r="C6711" s="12" t="s">
        <v>10284</v>
      </c>
      <c r="D6711" s="13" t="s">
        <v>4918</v>
      </c>
      <c r="E6711" s="13" t="s">
        <v>4919</v>
      </c>
      <c r="F6711" s="13" t="s">
        <v>11056</v>
      </c>
      <c r="G6711" s="14" t="s">
        <v>4921</v>
      </c>
      <c r="H6711" s="14" t="s">
        <v>5080</v>
      </c>
      <c r="I6711" s="14" t="s">
        <v>4949</v>
      </c>
      <c r="J6711" s="14" t="s">
        <v>4924</v>
      </c>
      <c r="K6711" s="16">
        <v>46.38</v>
      </c>
    </row>
    <row r="6712" spans="1:11">
      <c r="A6712" s="12" t="s">
        <v>10223</v>
      </c>
      <c r="B6712" s="12" t="s">
        <v>11026</v>
      </c>
      <c r="C6712" s="12" t="s">
        <v>10284</v>
      </c>
      <c r="D6712" s="13" t="s">
        <v>4918</v>
      </c>
      <c r="E6712" s="13" t="s">
        <v>4919</v>
      </c>
      <c r="F6712" s="13" t="s">
        <v>11029</v>
      </c>
      <c r="G6712" s="14" t="s">
        <v>4921</v>
      </c>
      <c r="H6712" s="14" t="s">
        <v>4926</v>
      </c>
      <c r="I6712" s="14" t="s">
        <v>4927</v>
      </c>
      <c r="J6712" s="14" t="s">
        <v>4924</v>
      </c>
      <c r="K6712" s="16">
        <v>46.38</v>
      </c>
    </row>
    <row r="6713" spans="1:11">
      <c r="A6713" s="12" t="s">
        <v>10223</v>
      </c>
      <c r="B6713" s="12" t="s">
        <v>11026</v>
      </c>
      <c r="C6713" s="12" t="s">
        <v>10284</v>
      </c>
      <c r="D6713" s="13" t="s">
        <v>4918</v>
      </c>
      <c r="E6713" s="13" t="s">
        <v>4943</v>
      </c>
      <c r="F6713" s="13" t="s">
        <v>6511</v>
      </c>
      <c r="G6713" s="14" t="s">
        <v>4921</v>
      </c>
      <c r="H6713" s="14" t="s">
        <v>4926</v>
      </c>
      <c r="I6713" s="14" t="s">
        <v>4927</v>
      </c>
      <c r="J6713" s="14" t="s">
        <v>4936</v>
      </c>
      <c r="K6713" s="16">
        <v>46.38</v>
      </c>
    </row>
    <row r="6714" spans="1:11">
      <c r="A6714" s="12" t="s">
        <v>10223</v>
      </c>
      <c r="B6714" s="12" t="s">
        <v>11026</v>
      </c>
      <c r="C6714" s="12" t="s">
        <v>10284</v>
      </c>
      <c r="D6714" s="13" t="s">
        <v>4931</v>
      </c>
      <c r="E6714" s="13" t="s">
        <v>5089</v>
      </c>
      <c r="F6714" s="13" t="s">
        <v>10929</v>
      </c>
      <c r="G6714" s="14" t="s">
        <v>4960</v>
      </c>
      <c r="H6714" s="14"/>
      <c r="I6714" s="14"/>
      <c r="J6714" s="14" t="s">
        <v>4924</v>
      </c>
      <c r="K6714" s="16">
        <v>46.38</v>
      </c>
    </row>
    <row r="6715" spans="1:11">
      <c r="A6715" s="12" t="s">
        <v>10223</v>
      </c>
      <c r="B6715" s="12" t="s">
        <v>11026</v>
      </c>
      <c r="C6715" s="12" t="s">
        <v>10284</v>
      </c>
      <c r="D6715" s="13" t="s">
        <v>4931</v>
      </c>
      <c r="E6715" s="13" t="s">
        <v>5089</v>
      </c>
      <c r="F6715" s="13" t="s">
        <v>11057</v>
      </c>
      <c r="G6715" s="14" t="s">
        <v>4942</v>
      </c>
      <c r="H6715" s="14" t="s">
        <v>5239</v>
      </c>
      <c r="I6715" s="14" t="s">
        <v>4949</v>
      </c>
      <c r="J6715" s="14" t="s">
        <v>4924</v>
      </c>
      <c r="K6715" s="16">
        <v>46.38</v>
      </c>
    </row>
    <row r="6716" spans="1:11">
      <c r="A6716" s="12" t="s">
        <v>10223</v>
      </c>
      <c r="B6716" s="12" t="s">
        <v>11026</v>
      </c>
      <c r="C6716" s="12" t="s">
        <v>10290</v>
      </c>
      <c r="D6716" s="13" t="s">
        <v>4918</v>
      </c>
      <c r="E6716" s="13" t="s">
        <v>4919</v>
      </c>
      <c r="F6716" s="13" t="s">
        <v>9024</v>
      </c>
      <c r="G6716" s="14" t="s">
        <v>4942</v>
      </c>
      <c r="H6716" s="14" t="s">
        <v>7403</v>
      </c>
      <c r="I6716" s="14" t="s">
        <v>6429</v>
      </c>
      <c r="J6716" s="14" t="s">
        <v>4924</v>
      </c>
      <c r="K6716" s="16">
        <v>1.8</v>
      </c>
    </row>
    <row r="6717" spans="1:11">
      <c r="A6717" s="12" t="s">
        <v>10223</v>
      </c>
      <c r="B6717" s="12" t="s">
        <v>11026</v>
      </c>
      <c r="C6717" s="12" t="s">
        <v>10290</v>
      </c>
      <c r="D6717" s="13" t="s">
        <v>4918</v>
      </c>
      <c r="E6717" s="13" t="s">
        <v>4919</v>
      </c>
      <c r="F6717" s="13" t="s">
        <v>11057</v>
      </c>
      <c r="G6717" s="14" t="s">
        <v>5004</v>
      </c>
      <c r="H6717" s="14" t="s">
        <v>5239</v>
      </c>
      <c r="I6717" s="14" t="s">
        <v>4949</v>
      </c>
      <c r="J6717" s="14" t="s">
        <v>4924</v>
      </c>
      <c r="K6717" s="16">
        <v>1.8</v>
      </c>
    </row>
    <row r="6718" spans="1:11">
      <c r="A6718" s="12" t="s">
        <v>10223</v>
      </c>
      <c r="B6718" s="12" t="s">
        <v>11026</v>
      </c>
      <c r="C6718" s="12" t="s">
        <v>10290</v>
      </c>
      <c r="D6718" s="13" t="s">
        <v>4931</v>
      </c>
      <c r="E6718" s="13" t="s">
        <v>4932</v>
      </c>
      <c r="F6718" s="13" t="s">
        <v>11058</v>
      </c>
      <c r="G6718" s="14" t="s">
        <v>4960</v>
      </c>
      <c r="H6718" s="14"/>
      <c r="I6718" s="14"/>
      <c r="J6718" s="14" t="s">
        <v>4924</v>
      </c>
      <c r="K6718" s="16">
        <v>1.8</v>
      </c>
    </row>
    <row r="6719" spans="1:11">
      <c r="A6719" s="12" t="s">
        <v>10223</v>
      </c>
      <c r="B6719" s="12" t="s">
        <v>11026</v>
      </c>
      <c r="C6719" s="12" t="s">
        <v>10290</v>
      </c>
      <c r="D6719" s="13" t="s">
        <v>4931</v>
      </c>
      <c r="E6719" s="13" t="s">
        <v>4961</v>
      </c>
      <c r="F6719" s="13" t="s">
        <v>11029</v>
      </c>
      <c r="G6719" s="14" t="s">
        <v>4921</v>
      </c>
      <c r="H6719" s="14" t="s">
        <v>4926</v>
      </c>
      <c r="I6719" s="14" t="s">
        <v>4927</v>
      </c>
      <c r="J6719" s="14" t="s">
        <v>4924</v>
      </c>
      <c r="K6719" s="16">
        <v>1.8</v>
      </c>
    </row>
    <row r="6720" spans="1:11">
      <c r="A6720" s="12" t="s">
        <v>10223</v>
      </c>
      <c r="B6720" s="12" t="s">
        <v>11026</v>
      </c>
      <c r="C6720" s="12" t="s">
        <v>10290</v>
      </c>
      <c r="D6720" s="13" t="s">
        <v>4940</v>
      </c>
      <c r="E6720" s="13" t="s">
        <v>4941</v>
      </c>
      <c r="F6720" s="13" t="s">
        <v>11054</v>
      </c>
      <c r="G6720" s="14" t="s">
        <v>4942</v>
      </c>
      <c r="H6720" s="14" t="s">
        <v>11059</v>
      </c>
      <c r="I6720" s="14" t="s">
        <v>5126</v>
      </c>
      <c r="J6720" s="14" t="s">
        <v>4936</v>
      </c>
      <c r="K6720" s="16">
        <v>1.8</v>
      </c>
    </row>
    <row r="6721" spans="1:11">
      <c r="A6721" s="12" t="s">
        <v>10223</v>
      </c>
      <c r="B6721" s="12" t="s">
        <v>11026</v>
      </c>
      <c r="C6721" s="12" t="s">
        <v>10295</v>
      </c>
      <c r="D6721" s="13" t="s">
        <v>4918</v>
      </c>
      <c r="E6721" s="13" t="s">
        <v>4919</v>
      </c>
      <c r="F6721" s="13" t="s">
        <v>11060</v>
      </c>
      <c r="G6721" s="14" t="s">
        <v>4942</v>
      </c>
      <c r="H6721" s="14" t="s">
        <v>5058</v>
      </c>
      <c r="I6721" s="14" t="s">
        <v>6873</v>
      </c>
      <c r="J6721" s="14" t="s">
        <v>4924</v>
      </c>
      <c r="K6721" s="16">
        <v>21.66</v>
      </c>
    </row>
    <row r="6722" spans="1:11">
      <c r="A6722" s="12" t="s">
        <v>10223</v>
      </c>
      <c r="B6722" s="12" t="s">
        <v>11026</v>
      </c>
      <c r="C6722" s="12" t="s">
        <v>10295</v>
      </c>
      <c r="D6722" s="13" t="s">
        <v>4918</v>
      </c>
      <c r="E6722" s="13" t="s">
        <v>4919</v>
      </c>
      <c r="F6722" s="13" t="s">
        <v>11061</v>
      </c>
      <c r="G6722" s="14" t="s">
        <v>4942</v>
      </c>
      <c r="H6722" s="14" t="s">
        <v>5647</v>
      </c>
      <c r="I6722" s="14" t="s">
        <v>6873</v>
      </c>
      <c r="J6722" s="14" t="s">
        <v>4924</v>
      </c>
      <c r="K6722" s="16">
        <v>21.66</v>
      </c>
    </row>
    <row r="6723" spans="1:11">
      <c r="A6723" s="12" t="s">
        <v>10223</v>
      </c>
      <c r="B6723" s="12" t="s">
        <v>11026</v>
      </c>
      <c r="C6723" s="12" t="s">
        <v>10295</v>
      </c>
      <c r="D6723" s="13" t="s">
        <v>4931</v>
      </c>
      <c r="E6723" s="13" t="s">
        <v>5089</v>
      </c>
      <c r="F6723" s="13" t="s">
        <v>11062</v>
      </c>
      <c r="G6723" s="14" t="s">
        <v>4942</v>
      </c>
      <c r="H6723" s="14" t="s">
        <v>4938</v>
      </c>
      <c r="I6723" s="14" t="s">
        <v>6873</v>
      </c>
      <c r="J6723" s="14" t="s">
        <v>4924</v>
      </c>
      <c r="K6723" s="16">
        <v>21.66</v>
      </c>
    </row>
    <row r="6724" spans="1:11">
      <c r="A6724" s="12" t="s">
        <v>10223</v>
      </c>
      <c r="B6724" s="12" t="s">
        <v>11026</v>
      </c>
      <c r="C6724" s="12" t="s">
        <v>10295</v>
      </c>
      <c r="D6724" s="13" t="s">
        <v>4931</v>
      </c>
      <c r="E6724" s="13" t="s">
        <v>4932</v>
      </c>
      <c r="F6724" s="13" t="s">
        <v>11063</v>
      </c>
      <c r="G6724" s="14" t="s">
        <v>4960</v>
      </c>
      <c r="H6724" s="14"/>
      <c r="I6724" s="14"/>
      <c r="J6724" s="14" t="s">
        <v>4924</v>
      </c>
      <c r="K6724" s="16">
        <v>21.66</v>
      </c>
    </row>
    <row r="6725" spans="1:11">
      <c r="A6725" s="12" t="s">
        <v>10223</v>
      </c>
      <c r="B6725" s="12" t="s">
        <v>11026</v>
      </c>
      <c r="C6725" s="12" t="s">
        <v>10295</v>
      </c>
      <c r="D6725" s="13" t="s">
        <v>4940</v>
      </c>
      <c r="E6725" s="13" t="s">
        <v>4941</v>
      </c>
      <c r="F6725" s="13" t="s">
        <v>11064</v>
      </c>
      <c r="G6725" s="14" t="s">
        <v>5004</v>
      </c>
      <c r="H6725" s="14" t="s">
        <v>11065</v>
      </c>
      <c r="I6725" s="14" t="s">
        <v>5126</v>
      </c>
      <c r="J6725" s="14" t="s">
        <v>4936</v>
      </c>
      <c r="K6725" s="16">
        <v>21.66</v>
      </c>
    </row>
    <row r="6726" spans="1:11">
      <c r="A6726" s="12" t="s">
        <v>10223</v>
      </c>
      <c r="B6726" s="12" t="s">
        <v>11026</v>
      </c>
      <c r="C6726" s="12" t="s">
        <v>10300</v>
      </c>
      <c r="D6726" s="13" t="s">
        <v>4918</v>
      </c>
      <c r="E6726" s="13" t="s">
        <v>4919</v>
      </c>
      <c r="F6726" s="13" t="s">
        <v>11066</v>
      </c>
      <c r="G6726" s="14" t="s">
        <v>4942</v>
      </c>
      <c r="H6726" s="14" t="s">
        <v>6979</v>
      </c>
      <c r="I6726" s="14" t="s">
        <v>5654</v>
      </c>
      <c r="J6726" s="14" t="s">
        <v>4924</v>
      </c>
      <c r="K6726" s="16">
        <v>44.5</v>
      </c>
    </row>
    <row r="6727" spans="1:11">
      <c r="A6727" s="12" t="s">
        <v>10223</v>
      </c>
      <c r="B6727" s="12" t="s">
        <v>11026</v>
      </c>
      <c r="C6727" s="12" t="s">
        <v>10300</v>
      </c>
      <c r="D6727" s="13" t="s">
        <v>4918</v>
      </c>
      <c r="E6727" s="13" t="s">
        <v>4919</v>
      </c>
      <c r="F6727" s="13" t="s">
        <v>11067</v>
      </c>
      <c r="G6727" s="14" t="s">
        <v>4942</v>
      </c>
      <c r="H6727" s="14" t="s">
        <v>5729</v>
      </c>
      <c r="I6727" s="14" t="s">
        <v>5654</v>
      </c>
      <c r="J6727" s="14" t="s">
        <v>4924</v>
      </c>
      <c r="K6727" s="16">
        <v>44.5</v>
      </c>
    </row>
    <row r="6728" spans="1:11">
      <c r="A6728" s="12" t="s">
        <v>10223</v>
      </c>
      <c r="B6728" s="12" t="s">
        <v>11026</v>
      </c>
      <c r="C6728" s="12" t="s">
        <v>10300</v>
      </c>
      <c r="D6728" s="13" t="s">
        <v>4931</v>
      </c>
      <c r="E6728" s="13" t="s">
        <v>5089</v>
      </c>
      <c r="F6728" s="13" t="s">
        <v>11068</v>
      </c>
      <c r="G6728" s="14" t="s">
        <v>4942</v>
      </c>
      <c r="H6728" s="14" t="s">
        <v>5952</v>
      </c>
      <c r="I6728" s="14" t="s">
        <v>5654</v>
      </c>
      <c r="J6728" s="14" t="s">
        <v>4924</v>
      </c>
      <c r="K6728" s="16">
        <v>44.5</v>
      </c>
    </row>
    <row r="6729" spans="1:11">
      <c r="A6729" s="12" t="s">
        <v>10223</v>
      </c>
      <c r="B6729" s="12" t="s">
        <v>11026</v>
      </c>
      <c r="C6729" s="12" t="s">
        <v>10300</v>
      </c>
      <c r="D6729" s="13" t="s">
        <v>4931</v>
      </c>
      <c r="E6729" s="13" t="s">
        <v>4932</v>
      </c>
      <c r="F6729" s="13" t="s">
        <v>11069</v>
      </c>
      <c r="G6729" s="14" t="s">
        <v>4960</v>
      </c>
      <c r="H6729" s="14"/>
      <c r="I6729" s="14"/>
      <c r="J6729" s="14" t="s">
        <v>4924</v>
      </c>
      <c r="K6729" s="16">
        <v>44.5</v>
      </c>
    </row>
    <row r="6730" spans="1:11">
      <c r="A6730" s="12" t="s">
        <v>10223</v>
      </c>
      <c r="B6730" s="12" t="s">
        <v>11026</v>
      </c>
      <c r="C6730" s="12" t="s">
        <v>10300</v>
      </c>
      <c r="D6730" s="13" t="s">
        <v>4940</v>
      </c>
      <c r="E6730" s="13" t="s">
        <v>4941</v>
      </c>
      <c r="F6730" s="13" t="s">
        <v>11070</v>
      </c>
      <c r="G6730" s="14" t="s">
        <v>4942</v>
      </c>
      <c r="H6730" s="14" t="s">
        <v>7057</v>
      </c>
      <c r="I6730" s="14" t="s">
        <v>5654</v>
      </c>
      <c r="J6730" s="14" t="s">
        <v>4936</v>
      </c>
      <c r="K6730" s="16">
        <v>44.5</v>
      </c>
    </row>
    <row r="6731" spans="1:11">
      <c r="A6731" s="12" t="s">
        <v>10223</v>
      </c>
      <c r="B6731" s="12" t="s">
        <v>11026</v>
      </c>
      <c r="C6731" s="12" t="s">
        <v>10303</v>
      </c>
      <c r="D6731" s="13" t="s">
        <v>4918</v>
      </c>
      <c r="E6731" s="13" t="s">
        <v>4919</v>
      </c>
      <c r="F6731" s="13" t="s">
        <v>11071</v>
      </c>
      <c r="G6731" s="14" t="s">
        <v>4942</v>
      </c>
      <c r="H6731" s="14" t="s">
        <v>5676</v>
      </c>
      <c r="I6731" s="14" t="s">
        <v>5654</v>
      </c>
      <c r="J6731" s="14" t="s">
        <v>4924</v>
      </c>
      <c r="K6731" s="16">
        <v>15.96</v>
      </c>
    </row>
    <row r="6732" spans="1:11">
      <c r="A6732" s="12" t="s">
        <v>10223</v>
      </c>
      <c r="B6732" s="12" t="s">
        <v>11026</v>
      </c>
      <c r="C6732" s="12" t="s">
        <v>10303</v>
      </c>
      <c r="D6732" s="13" t="s">
        <v>4918</v>
      </c>
      <c r="E6732" s="13" t="s">
        <v>4919</v>
      </c>
      <c r="F6732" s="13" t="s">
        <v>11029</v>
      </c>
      <c r="G6732" s="14" t="s">
        <v>4921</v>
      </c>
      <c r="H6732" s="14" t="s">
        <v>4926</v>
      </c>
      <c r="I6732" s="14" t="s">
        <v>4927</v>
      </c>
      <c r="J6732" s="14" t="s">
        <v>4924</v>
      </c>
      <c r="K6732" s="16">
        <v>15.96</v>
      </c>
    </row>
    <row r="6733" spans="1:11">
      <c r="A6733" s="12" t="s">
        <v>10223</v>
      </c>
      <c r="B6733" s="12" t="s">
        <v>11026</v>
      </c>
      <c r="C6733" s="12" t="s">
        <v>10303</v>
      </c>
      <c r="D6733" s="13" t="s">
        <v>4931</v>
      </c>
      <c r="E6733" s="13" t="s">
        <v>5089</v>
      </c>
      <c r="F6733" s="13" t="s">
        <v>11072</v>
      </c>
      <c r="G6733" s="14" t="s">
        <v>4942</v>
      </c>
      <c r="H6733" s="14" t="s">
        <v>5534</v>
      </c>
      <c r="I6733" s="14" t="s">
        <v>5654</v>
      </c>
      <c r="J6733" s="14" t="s">
        <v>4924</v>
      </c>
      <c r="K6733" s="16">
        <v>15.96</v>
      </c>
    </row>
    <row r="6734" spans="1:11">
      <c r="A6734" s="12" t="s">
        <v>10223</v>
      </c>
      <c r="B6734" s="12" t="s">
        <v>11026</v>
      </c>
      <c r="C6734" s="12" t="s">
        <v>10303</v>
      </c>
      <c r="D6734" s="13" t="s">
        <v>4931</v>
      </c>
      <c r="E6734" s="13" t="s">
        <v>4932</v>
      </c>
      <c r="F6734" s="13" t="s">
        <v>11073</v>
      </c>
      <c r="G6734" s="14" t="s">
        <v>4960</v>
      </c>
      <c r="H6734" s="14"/>
      <c r="I6734" s="14"/>
      <c r="J6734" s="14" t="s">
        <v>4924</v>
      </c>
      <c r="K6734" s="16">
        <v>15.96</v>
      </c>
    </row>
    <row r="6735" spans="1:11">
      <c r="A6735" s="12" t="s">
        <v>10223</v>
      </c>
      <c r="B6735" s="12" t="s">
        <v>11026</v>
      </c>
      <c r="C6735" s="12" t="s">
        <v>10303</v>
      </c>
      <c r="D6735" s="13" t="s">
        <v>4940</v>
      </c>
      <c r="E6735" s="13" t="s">
        <v>4941</v>
      </c>
      <c r="F6735" s="13" t="s">
        <v>6511</v>
      </c>
      <c r="G6735" s="14" t="s">
        <v>4921</v>
      </c>
      <c r="H6735" s="14" t="s">
        <v>4926</v>
      </c>
      <c r="I6735" s="14" t="s">
        <v>4927</v>
      </c>
      <c r="J6735" s="14" t="s">
        <v>4936</v>
      </c>
      <c r="K6735" s="16">
        <v>15.96</v>
      </c>
    </row>
    <row r="6736" spans="1:11">
      <c r="A6736" s="12" t="s">
        <v>10223</v>
      </c>
      <c r="B6736" s="12" t="s">
        <v>11026</v>
      </c>
      <c r="C6736" s="12" t="s">
        <v>10308</v>
      </c>
      <c r="D6736" s="13" t="s">
        <v>4918</v>
      </c>
      <c r="E6736" s="13" t="s">
        <v>4939</v>
      </c>
      <c r="F6736" s="13" t="s">
        <v>11074</v>
      </c>
      <c r="G6736" s="14" t="s">
        <v>4921</v>
      </c>
      <c r="H6736" s="14" t="s">
        <v>5037</v>
      </c>
      <c r="I6736" s="14" t="s">
        <v>4927</v>
      </c>
      <c r="J6736" s="14" t="s">
        <v>4924</v>
      </c>
      <c r="K6736" s="16">
        <v>35.0368</v>
      </c>
    </row>
    <row r="6737" spans="1:11">
      <c r="A6737" s="12" t="s">
        <v>10223</v>
      </c>
      <c r="B6737" s="12" t="s">
        <v>11026</v>
      </c>
      <c r="C6737" s="12" t="s">
        <v>10308</v>
      </c>
      <c r="D6737" s="13" t="s">
        <v>4918</v>
      </c>
      <c r="E6737" s="13" t="s">
        <v>4943</v>
      </c>
      <c r="F6737" s="13" t="s">
        <v>11075</v>
      </c>
      <c r="G6737" s="14" t="s">
        <v>4921</v>
      </c>
      <c r="H6737" s="14" t="s">
        <v>5037</v>
      </c>
      <c r="I6737" s="14" t="s">
        <v>4927</v>
      </c>
      <c r="J6737" s="14" t="s">
        <v>4924</v>
      </c>
      <c r="K6737" s="16">
        <v>35.0368</v>
      </c>
    </row>
    <row r="6738" spans="1:11">
      <c r="A6738" s="12" t="s">
        <v>10223</v>
      </c>
      <c r="B6738" s="12" t="s">
        <v>11026</v>
      </c>
      <c r="C6738" s="12" t="s">
        <v>10308</v>
      </c>
      <c r="D6738" s="13" t="s">
        <v>4931</v>
      </c>
      <c r="E6738" s="13" t="s">
        <v>5089</v>
      </c>
      <c r="F6738" s="13" t="s">
        <v>11029</v>
      </c>
      <c r="G6738" s="14" t="s">
        <v>4921</v>
      </c>
      <c r="H6738" s="14" t="s">
        <v>4926</v>
      </c>
      <c r="I6738" s="14" t="s">
        <v>4927</v>
      </c>
      <c r="J6738" s="14" t="s">
        <v>4924</v>
      </c>
      <c r="K6738" s="16">
        <v>35.0368</v>
      </c>
    </row>
    <row r="6739" spans="1:11">
      <c r="A6739" s="12" t="s">
        <v>10223</v>
      </c>
      <c r="B6739" s="12" t="s">
        <v>11026</v>
      </c>
      <c r="C6739" s="12" t="s">
        <v>10308</v>
      </c>
      <c r="D6739" s="13" t="s">
        <v>4931</v>
      </c>
      <c r="E6739" s="13" t="s">
        <v>4932</v>
      </c>
      <c r="F6739" s="13" t="s">
        <v>11076</v>
      </c>
      <c r="G6739" s="14" t="s">
        <v>4960</v>
      </c>
      <c r="H6739" s="14"/>
      <c r="I6739" s="14"/>
      <c r="J6739" s="14" t="s">
        <v>4924</v>
      </c>
      <c r="K6739" s="16">
        <v>35.0368</v>
      </c>
    </row>
    <row r="6740" spans="1:11">
      <c r="A6740" s="12" t="s">
        <v>10223</v>
      </c>
      <c r="B6740" s="12" t="s">
        <v>11026</v>
      </c>
      <c r="C6740" s="12" t="s">
        <v>10308</v>
      </c>
      <c r="D6740" s="13" t="s">
        <v>4940</v>
      </c>
      <c r="E6740" s="13" t="s">
        <v>4941</v>
      </c>
      <c r="F6740" s="13" t="s">
        <v>11077</v>
      </c>
      <c r="G6740" s="14" t="s">
        <v>5004</v>
      </c>
      <c r="H6740" s="14" t="s">
        <v>5064</v>
      </c>
      <c r="I6740" s="14" t="s">
        <v>5126</v>
      </c>
      <c r="J6740" s="14" t="s">
        <v>4936</v>
      </c>
      <c r="K6740" s="16">
        <v>35.0368</v>
      </c>
    </row>
    <row r="6741" spans="1:11">
      <c r="A6741" s="12" t="s">
        <v>10223</v>
      </c>
      <c r="B6741" s="12" t="s">
        <v>11026</v>
      </c>
      <c r="C6741" s="12" t="s">
        <v>10314</v>
      </c>
      <c r="D6741" s="13" t="s">
        <v>4918</v>
      </c>
      <c r="E6741" s="13" t="s">
        <v>4919</v>
      </c>
      <c r="F6741" s="13" t="s">
        <v>11029</v>
      </c>
      <c r="G6741" s="14" t="s">
        <v>4921</v>
      </c>
      <c r="H6741" s="14" t="s">
        <v>4926</v>
      </c>
      <c r="I6741" s="14" t="s">
        <v>4927</v>
      </c>
      <c r="J6741" s="14" t="s">
        <v>4924</v>
      </c>
      <c r="K6741" s="16">
        <v>21</v>
      </c>
    </row>
    <row r="6742" spans="1:11">
      <c r="A6742" s="12" t="s">
        <v>10223</v>
      </c>
      <c r="B6742" s="12" t="s">
        <v>11026</v>
      </c>
      <c r="C6742" s="12" t="s">
        <v>10314</v>
      </c>
      <c r="D6742" s="13" t="s">
        <v>4918</v>
      </c>
      <c r="E6742" s="13" t="s">
        <v>5112</v>
      </c>
      <c r="F6742" s="13" t="s">
        <v>6511</v>
      </c>
      <c r="G6742" s="14" t="s">
        <v>4921</v>
      </c>
      <c r="H6742" s="14" t="s">
        <v>5037</v>
      </c>
      <c r="I6742" s="14" t="s">
        <v>4927</v>
      </c>
      <c r="J6742" s="14" t="s">
        <v>4924</v>
      </c>
      <c r="K6742" s="16">
        <v>21</v>
      </c>
    </row>
    <row r="6743" spans="1:11">
      <c r="A6743" s="12" t="s">
        <v>10223</v>
      </c>
      <c r="B6743" s="12" t="s">
        <v>11026</v>
      </c>
      <c r="C6743" s="12" t="s">
        <v>10314</v>
      </c>
      <c r="D6743" s="13" t="s">
        <v>4931</v>
      </c>
      <c r="E6743" s="13" t="s">
        <v>4932</v>
      </c>
      <c r="F6743" s="13" t="s">
        <v>11078</v>
      </c>
      <c r="G6743" s="14" t="s">
        <v>4921</v>
      </c>
      <c r="H6743" s="14" t="s">
        <v>4974</v>
      </c>
      <c r="I6743" s="14" t="s">
        <v>5065</v>
      </c>
      <c r="J6743" s="14" t="s">
        <v>4924</v>
      </c>
      <c r="K6743" s="16">
        <v>21</v>
      </c>
    </row>
    <row r="6744" spans="1:11">
      <c r="A6744" s="12" t="s">
        <v>10223</v>
      </c>
      <c r="B6744" s="12" t="s">
        <v>11026</v>
      </c>
      <c r="C6744" s="12" t="s">
        <v>10314</v>
      </c>
      <c r="D6744" s="13" t="s">
        <v>4931</v>
      </c>
      <c r="E6744" s="13" t="s">
        <v>4961</v>
      </c>
      <c r="F6744" s="13" t="s">
        <v>11079</v>
      </c>
      <c r="G6744" s="14" t="s">
        <v>4960</v>
      </c>
      <c r="H6744" s="14"/>
      <c r="I6744" s="14"/>
      <c r="J6744" s="14" t="s">
        <v>4924</v>
      </c>
      <c r="K6744" s="16">
        <v>21</v>
      </c>
    </row>
    <row r="6745" spans="1:11">
      <c r="A6745" s="12" t="s">
        <v>10223</v>
      </c>
      <c r="B6745" s="12" t="s">
        <v>11026</v>
      </c>
      <c r="C6745" s="12" t="s">
        <v>10314</v>
      </c>
      <c r="D6745" s="13" t="s">
        <v>4940</v>
      </c>
      <c r="E6745" s="13" t="s">
        <v>4941</v>
      </c>
      <c r="F6745" s="13" t="s">
        <v>11080</v>
      </c>
      <c r="G6745" s="14" t="s">
        <v>4921</v>
      </c>
      <c r="H6745" s="14" t="s">
        <v>4926</v>
      </c>
      <c r="I6745" s="14" t="s">
        <v>4927</v>
      </c>
      <c r="J6745" s="14" t="s">
        <v>4936</v>
      </c>
      <c r="K6745" s="16">
        <v>21</v>
      </c>
    </row>
    <row r="6746" spans="1:11">
      <c r="A6746" s="12" t="s">
        <v>10223</v>
      </c>
      <c r="B6746" s="12" t="s">
        <v>11026</v>
      </c>
      <c r="C6746" s="12" t="s">
        <v>10318</v>
      </c>
      <c r="D6746" s="13" t="s">
        <v>4918</v>
      </c>
      <c r="E6746" s="13" t="s">
        <v>4919</v>
      </c>
      <c r="F6746" s="13" t="s">
        <v>11081</v>
      </c>
      <c r="G6746" s="14" t="s">
        <v>4921</v>
      </c>
      <c r="H6746" s="14" t="s">
        <v>4946</v>
      </c>
      <c r="I6746" s="14" t="s">
        <v>5163</v>
      </c>
      <c r="J6746" s="14" t="s">
        <v>4924</v>
      </c>
      <c r="K6746" s="16">
        <v>68</v>
      </c>
    </row>
    <row r="6747" spans="1:11">
      <c r="A6747" s="12" t="s">
        <v>10223</v>
      </c>
      <c r="B6747" s="12" t="s">
        <v>11026</v>
      </c>
      <c r="C6747" s="12" t="s">
        <v>10318</v>
      </c>
      <c r="D6747" s="13" t="s">
        <v>4918</v>
      </c>
      <c r="E6747" s="13" t="s">
        <v>4939</v>
      </c>
      <c r="F6747" s="13" t="s">
        <v>7306</v>
      </c>
      <c r="G6747" s="14" t="s">
        <v>4921</v>
      </c>
      <c r="H6747" s="14" t="s">
        <v>4926</v>
      </c>
      <c r="I6747" s="14" t="s">
        <v>4927</v>
      </c>
      <c r="J6747" s="14" t="s">
        <v>4924</v>
      </c>
      <c r="K6747" s="16">
        <v>68</v>
      </c>
    </row>
    <row r="6748" spans="1:11">
      <c r="A6748" s="12" t="s">
        <v>10223</v>
      </c>
      <c r="B6748" s="12" t="s">
        <v>11026</v>
      </c>
      <c r="C6748" s="12" t="s">
        <v>10318</v>
      </c>
      <c r="D6748" s="13" t="s">
        <v>4931</v>
      </c>
      <c r="E6748" s="13" t="s">
        <v>5089</v>
      </c>
      <c r="F6748" s="13" t="s">
        <v>11082</v>
      </c>
      <c r="G6748" s="14" t="s">
        <v>5004</v>
      </c>
      <c r="H6748" s="14" t="s">
        <v>4936</v>
      </c>
      <c r="I6748" s="14" t="s">
        <v>5065</v>
      </c>
      <c r="J6748" s="14" t="s">
        <v>4924</v>
      </c>
      <c r="K6748" s="16">
        <v>68</v>
      </c>
    </row>
    <row r="6749" spans="1:11">
      <c r="A6749" s="12" t="s">
        <v>10223</v>
      </c>
      <c r="B6749" s="12" t="s">
        <v>11026</v>
      </c>
      <c r="C6749" s="12" t="s">
        <v>10318</v>
      </c>
      <c r="D6749" s="13" t="s">
        <v>4931</v>
      </c>
      <c r="E6749" s="13" t="s">
        <v>4932</v>
      </c>
      <c r="F6749" s="13" t="s">
        <v>11083</v>
      </c>
      <c r="G6749" s="14" t="s">
        <v>4960</v>
      </c>
      <c r="H6749" s="14"/>
      <c r="I6749" s="14"/>
      <c r="J6749" s="14" t="s">
        <v>4924</v>
      </c>
      <c r="K6749" s="16">
        <v>68</v>
      </c>
    </row>
    <row r="6750" spans="1:11">
      <c r="A6750" s="12" t="s">
        <v>10223</v>
      </c>
      <c r="B6750" s="12" t="s">
        <v>11026</v>
      </c>
      <c r="C6750" s="12" t="s">
        <v>10318</v>
      </c>
      <c r="D6750" s="13" t="s">
        <v>4940</v>
      </c>
      <c r="E6750" s="13" t="s">
        <v>4941</v>
      </c>
      <c r="F6750" s="13" t="s">
        <v>11084</v>
      </c>
      <c r="G6750" s="14" t="s">
        <v>5004</v>
      </c>
      <c r="H6750" s="14" t="s">
        <v>7543</v>
      </c>
      <c r="I6750" s="14" t="s">
        <v>5126</v>
      </c>
      <c r="J6750" s="14" t="s">
        <v>4936</v>
      </c>
      <c r="K6750" s="16">
        <v>68</v>
      </c>
    </row>
    <row r="6751" spans="1:11">
      <c r="A6751" s="12" t="s">
        <v>10223</v>
      </c>
      <c r="B6751" s="12" t="s">
        <v>11026</v>
      </c>
      <c r="C6751" s="12" t="s">
        <v>10322</v>
      </c>
      <c r="D6751" s="13" t="s">
        <v>4918</v>
      </c>
      <c r="E6751" s="13" t="s">
        <v>4919</v>
      </c>
      <c r="F6751" s="13" t="s">
        <v>11085</v>
      </c>
      <c r="G6751" s="14" t="s">
        <v>5004</v>
      </c>
      <c r="H6751" s="14" t="s">
        <v>4958</v>
      </c>
      <c r="I6751" s="14" t="s">
        <v>5065</v>
      </c>
      <c r="J6751" s="14" t="s">
        <v>4924</v>
      </c>
      <c r="K6751" s="16">
        <v>13</v>
      </c>
    </row>
    <row r="6752" spans="1:11">
      <c r="A6752" s="12" t="s">
        <v>10223</v>
      </c>
      <c r="B6752" s="12" t="s">
        <v>11026</v>
      </c>
      <c r="C6752" s="12" t="s">
        <v>10322</v>
      </c>
      <c r="D6752" s="13" t="s">
        <v>4918</v>
      </c>
      <c r="E6752" s="13" t="s">
        <v>4919</v>
      </c>
      <c r="F6752" s="13" t="s">
        <v>11086</v>
      </c>
      <c r="G6752" s="14" t="s">
        <v>4942</v>
      </c>
      <c r="H6752" s="14" t="s">
        <v>4966</v>
      </c>
      <c r="I6752" s="14" t="s">
        <v>4949</v>
      </c>
      <c r="J6752" s="14" t="s">
        <v>4924</v>
      </c>
      <c r="K6752" s="16">
        <v>13</v>
      </c>
    </row>
    <row r="6753" spans="1:11">
      <c r="A6753" s="12" t="s">
        <v>10223</v>
      </c>
      <c r="B6753" s="12" t="s">
        <v>11026</v>
      </c>
      <c r="C6753" s="12" t="s">
        <v>10322</v>
      </c>
      <c r="D6753" s="13" t="s">
        <v>4931</v>
      </c>
      <c r="E6753" s="13" t="s">
        <v>6147</v>
      </c>
      <c r="F6753" s="13" t="s">
        <v>11087</v>
      </c>
      <c r="G6753" s="14" t="s">
        <v>4960</v>
      </c>
      <c r="H6753" s="14"/>
      <c r="I6753" s="14"/>
      <c r="J6753" s="14" t="s">
        <v>4924</v>
      </c>
      <c r="K6753" s="16">
        <v>13</v>
      </c>
    </row>
    <row r="6754" spans="1:11">
      <c r="A6754" s="12" t="s">
        <v>10223</v>
      </c>
      <c r="B6754" s="12" t="s">
        <v>11026</v>
      </c>
      <c r="C6754" s="12" t="s">
        <v>10322</v>
      </c>
      <c r="D6754" s="13" t="s">
        <v>4931</v>
      </c>
      <c r="E6754" s="13" t="s">
        <v>4961</v>
      </c>
      <c r="F6754" s="13" t="s">
        <v>11088</v>
      </c>
      <c r="G6754" s="14" t="s">
        <v>4960</v>
      </c>
      <c r="H6754" s="14"/>
      <c r="I6754" s="14"/>
      <c r="J6754" s="14" t="s">
        <v>4924</v>
      </c>
      <c r="K6754" s="16">
        <v>13</v>
      </c>
    </row>
    <row r="6755" spans="1:11">
      <c r="A6755" s="12" t="s">
        <v>10223</v>
      </c>
      <c r="B6755" s="12" t="s">
        <v>11026</v>
      </c>
      <c r="C6755" s="12" t="s">
        <v>10322</v>
      </c>
      <c r="D6755" s="13" t="s">
        <v>4940</v>
      </c>
      <c r="E6755" s="13" t="s">
        <v>4941</v>
      </c>
      <c r="F6755" s="13" t="s">
        <v>11089</v>
      </c>
      <c r="G6755" s="14" t="s">
        <v>4942</v>
      </c>
      <c r="H6755" s="14" t="s">
        <v>6252</v>
      </c>
      <c r="I6755" s="14" t="s">
        <v>5126</v>
      </c>
      <c r="J6755" s="14" t="s">
        <v>4936</v>
      </c>
      <c r="K6755" s="16">
        <v>13</v>
      </c>
    </row>
    <row r="6756" spans="1:11">
      <c r="A6756" s="12" t="s">
        <v>10223</v>
      </c>
      <c r="B6756" s="12" t="s">
        <v>11026</v>
      </c>
      <c r="C6756" s="12" t="s">
        <v>10463</v>
      </c>
      <c r="D6756" s="13" t="s">
        <v>4918</v>
      </c>
      <c r="E6756" s="13" t="s">
        <v>4939</v>
      </c>
      <c r="F6756" s="13" t="s">
        <v>11090</v>
      </c>
      <c r="G6756" s="14" t="s">
        <v>4921</v>
      </c>
      <c r="H6756" s="14" t="s">
        <v>5037</v>
      </c>
      <c r="I6756" s="14" t="s">
        <v>4927</v>
      </c>
      <c r="J6756" s="14" t="s">
        <v>4924</v>
      </c>
      <c r="K6756" s="16">
        <v>76.1242</v>
      </c>
    </row>
    <row r="6757" spans="1:11">
      <c r="A6757" s="12" t="s">
        <v>10223</v>
      </c>
      <c r="B6757" s="12" t="s">
        <v>11026</v>
      </c>
      <c r="C6757" s="12" t="s">
        <v>10463</v>
      </c>
      <c r="D6757" s="13" t="s">
        <v>4918</v>
      </c>
      <c r="E6757" s="13" t="s">
        <v>4943</v>
      </c>
      <c r="F6757" s="13" t="s">
        <v>11091</v>
      </c>
      <c r="G6757" s="14" t="s">
        <v>4921</v>
      </c>
      <c r="H6757" s="14" t="s">
        <v>4926</v>
      </c>
      <c r="I6757" s="14" t="s">
        <v>4927</v>
      </c>
      <c r="J6757" s="14" t="s">
        <v>4924</v>
      </c>
      <c r="K6757" s="16">
        <v>76.1242</v>
      </c>
    </row>
    <row r="6758" spans="1:11">
      <c r="A6758" s="12" t="s">
        <v>10223</v>
      </c>
      <c r="B6758" s="12" t="s">
        <v>11026</v>
      </c>
      <c r="C6758" s="12" t="s">
        <v>10463</v>
      </c>
      <c r="D6758" s="13" t="s">
        <v>4931</v>
      </c>
      <c r="E6758" s="13" t="s">
        <v>5089</v>
      </c>
      <c r="F6758" s="13" t="s">
        <v>11092</v>
      </c>
      <c r="G6758" s="14" t="s">
        <v>4921</v>
      </c>
      <c r="H6758" s="14" t="s">
        <v>4926</v>
      </c>
      <c r="I6758" s="14" t="s">
        <v>4927</v>
      </c>
      <c r="J6758" s="14" t="s">
        <v>4924</v>
      </c>
      <c r="K6758" s="16">
        <v>76.1242</v>
      </c>
    </row>
    <row r="6759" spans="1:11">
      <c r="A6759" s="12" t="s">
        <v>10223</v>
      </c>
      <c r="B6759" s="12" t="s">
        <v>11026</v>
      </c>
      <c r="C6759" s="12" t="s">
        <v>10463</v>
      </c>
      <c r="D6759" s="13" t="s">
        <v>4931</v>
      </c>
      <c r="E6759" s="13" t="s">
        <v>4932</v>
      </c>
      <c r="F6759" s="13" t="s">
        <v>11093</v>
      </c>
      <c r="G6759" s="14" t="s">
        <v>4960</v>
      </c>
      <c r="H6759" s="14"/>
      <c r="I6759" s="14"/>
      <c r="J6759" s="14" t="s">
        <v>4924</v>
      </c>
      <c r="K6759" s="16">
        <v>76.1242</v>
      </c>
    </row>
    <row r="6760" spans="1:11">
      <c r="A6760" s="12" t="s">
        <v>10223</v>
      </c>
      <c r="B6760" s="12" t="s">
        <v>11026</v>
      </c>
      <c r="C6760" s="12" t="s">
        <v>10463</v>
      </c>
      <c r="D6760" s="13" t="s">
        <v>4940</v>
      </c>
      <c r="E6760" s="13" t="s">
        <v>4941</v>
      </c>
      <c r="F6760" s="13" t="s">
        <v>11094</v>
      </c>
      <c r="G6760" s="14" t="s">
        <v>4942</v>
      </c>
      <c r="H6760" s="14" t="s">
        <v>7519</v>
      </c>
      <c r="I6760" s="14" t="s">
        <v>5126</v>
      </c>
      <c r="J6760" s="14" t="s">
        <v>4936</v>
      </c>
      <c r="K6760" s="16">
        <v>76.1242</v>
      </c>
    </row>
    <row r="6761" spans="1:11">
      <c r="A6761" s="12" t="s">
        <v>10223</v>
      </c>
      <c r="B6761" s="12" t="s">
        <v>11026</v>
      </c>
      <c r="C6761" s="12" t="s">
        <v>10327</v>
      </c>
      <c r="D6761" s="13" t="s">
        <v>4918</v>
      </c>
      <c r="E6761" s="13" t="s">
        <v>4919</v>
      </c>
      <c r="F6761" s="13" t="s">
        <v>11095</v>
      </c>
      <c r="G6761" s="14" t="s">
        <v>4942</v>
      </c>
      <c r="H6761" s="14" t="s">
        <v>4988</v>
      </c>
      <c r="I6761" s="14" t="s">
        <v>6951</v>
      </c>
      <c r="J6761" s="14" t="s">
        <v>4924</v>
      </c>
      <c r="K6761" s="16">
        <v>48</v>
      </c>
    </row>
    <row r="6762" spans="1:11">
      <c r="A6762" s="12" t="s">
        <v>10223</v>
      </c>
      <c r="B6762" s="12" t="s">
        <v>11026</v>
      </c>
      <c r="C6762" s="12" t="s">
        <v>10327</v>
      </c>
      <c r="D6762" s="13" t="s">
        <v>4918</v>
      </c>
      <c r="E6762" s="13" t="s">
        <v>4919</v>
      </c>
      <c r="F6762" s="13" t="s">
        <v>11029</v>
      </c>
      <c r="G6762" s="14" t="s">
        <v>4921</v>
      </c>
      <c r="H6762" s="14" t="s">
        <v>4926</v>
      </c>
      <c r="I6762" s="14" t="s">
        <v>4927</v>
      </c>
      <c r="J6762" s="14" t="s">
        <v>4924</v>
      </c>
      <c r="K6762" s="16">
        <v>48</v>
      </c>
    </row>
    <row r="6763" spans="1:11">
      <c r="A6763" s="12" t="s">
        <v>10223</v>
      </c>
      <c r="B6763" s="12" t="s">
        <v>11026</v>
      </c>
      <c r="C6763" s="12" t="s">
        <v>10327</v>
      </c>
      <c r="D6763" s="13" t="s">
        <v>4931</v>
      </c>
      <c r="E6763" s="13" t="s">
        <v>4932</v>
      </c>
      <c r="F6763" s="13" t="s">
        <v>11096</v>
      </c>
      <c r="G6763" s="14" t="s">
        <v>4960</v>
      </c>
      <c r="H6763" s="14"/>
      <c r="I6763" s="14"/>
      <c r="J6763" s="14" t="s">
        <v>4924</v>
      </c>
      <c r="K6763" s="16">
        <v>48</v>
      </c>
    </row>
    <row r="6764" spans="1:11">
      <c r="A6764" s="12" t="s">
        <v>10223</v>
      </c>
      <c r="B6764" s="12" t="s">
        <v>11026</v>
      </c>
      <c r="C6764" s="12" t="s">
        <v>10327</v>
      </c>
      <c r="D6764" s="13" t="s">
        <v>4931</v>
      </c>
      <c r="E6764" s="13" t="s">
        <v>6147</v>
      </c>
      <c r="F6764" s="13" t="s">
        <v>11097</v>
      </c>
      <c r="G6764" s="14" t="s">
        <v>4960</v>
      </c>
      <c r="H6764" s="14"/>
      <c r="I6764" s="14"/>
      <c r="J6764" s="14" t="s">
        <v>4924</v>
      </c>
      <c r="K6764" s="16">
        <v>48</v>
      </c>
    </row>
    <row r="6765" spans="1:11">
      <c r="A6765" s="12" t="s">
        <v>10223</v>
      </c>
      <c r="B6765" s="12" t="s">
        <v>11026</v>
      </c>
      <c r="C6765" s="12" t="s">
        <v>10327</v>
      </c>
      <c r="D6765" s="13" t="s">
        <v>4940</v>
      </c>
      <c r="E6765" s="13" t="s">
        <v>4941</v>
      </c>
      <c r="F6765" s="13" t="s">
        <v>11098</v>
      </c>
      <c r="G6765" s="14" t="s">
        <v>5004</v>
      </c>
      <c r="H6765" s="14" t="s">
        <v>5214</v>
      </c>
      <c r="I6765" s="14" t="s">
        <v>5126</v>
      </c>
      <c r="J6765" s="14" t="s">
        <v>4936</v>
      </c>
      <c r="K6765" s="16">
        <v>48</v>
      </c>
    </row>
    <row r="6766" spans="1:11">
      <c r="A6766" s="12" t="s">
        <v>10223</v>
      </c>
      <c r="B6766" s="12" t="s">
        <v>11026</v>
      </c>
      <c r="C6766" s="12" t="s">
        <v>10332</v>
      </c>
      <c r="D6766" s="13" t="s">
        <v>4918</v>
      </c>
      <c r="E6766" s="13" t="s">
        <v>4919</v>
      </c>
      <c r="F6766" s="13" t="s">
        <v>11099</v>
      </c>
      <c r="G6766" s="14" t="s">
        <v>4921</v>
      </c>
      <c r="H6766" s="14" t="s">
        <v>5539</v>
      </c>
      <c r="I6766" s="14" t="s">
        <v>5065</v>
      </c>
      <c r="J6766" s="14" t="s">
        <v>4924</v>
      </c>
      <c r="K6766" s="16">
        <v>19.6</v>
      </c>
    </row>
    <row r="6767" spans="1:11">
      <c r="A6767" s="12" t="s">
        <v>10223</v>
      </c>
      <c r="B6767" s="12" t="s">
        <v>11026</v>
      </c>
      <c r="C6767" s="12" t="s">
        <v>10332</v>
      </c>
      <c r="D6767" s="13" t="s">
        <v>4918</v>
      </c>
      <c r="E6767" s="13" t="s">
        <v>4919</v>
      </c>
      <c r="F6767" s="13" t="s">
        <v>11029</v>
      </c>
      <c r="G6767" s="14" t="s">
        <v>4921</v>
      </c>
      <c r="H6767" s="14" t="s">
        <v>4926</v>
      </c>
      <c r="I6767" s="14" t="s">
        <v>4927</v>
      </c>
      <c r="J6767" s="14" t="s">
        <v>4924</v>
      </c>
      <c r="K6767" s="16">
        <v>19.6</v>
      </c>
    </row>
    <row r="6768" spans="1:11">
      <c r="A6768" s="12" t="s">
        <v>10223</v>
      </c>
      <c r="B6768" s="12" t="s">
        <v>11026</v>
      </c>
      <c r="C6768" s="12" t="s">
        <v>10332</v>
      </c>
      <c r="D6768" s="13" t="s">
        <v>4931</v>
      </c>
      <c r="E6768" s="13" t="s">
        <v>5089</v>
      </c>
      <c r="F6768" s="13" t="s">
        <v>11100</v>
      </c>
      <c r="G6768" s="14" t="s">
        <v>4921</v>
      </c>
      <c r="H6768" s="14" t="s">
        <v>4924</v>
      </c>
      <c r="I6768" s="14" t="s">
        <v>6869</v>
      </c>
      <c r="J6768" s="14" t="s">
        <v>4924</v>
      </c>
      <c r="K6768" s="16">
        <v>19.6</v>
      </c>
    </row>
    <row r="6769" spans="1:11">
      <c r="A6769" s="12" t="s">
        <v>10223</v>
      </c>
      <c r="B6769" s="12" t="s">
        <v>11026</v>
      </c>
      <c r="C6769" s="12" t="s">
        <v>10332</v>
      </c>
      <c r="D6769" s="13" t="s">
        <v>4931</v>
      </c>
      <c r="E6769" s="13" t="s">
        <v>4932</v>
      </c>
      <c r="F6769" s="13" t="s">
        <v>11101</v>
      </c>
      <c r="G6769" s="14" t="s">
        <v>4921</v>
      </c>
      <c r="H6769" s="14" t="s">
        <v>4936</v>
      </c>
      <c r="I6769" s="14" t="s">
        <v>4927</v>
      </c>
      <c r="J6769" s="14" t="s">
        <v>4924</v>
      </c>
      <c r="K6769" s="16">
        <v>19.6</v>
      </c>
    </row>
    <row r="6770" spans="1:11">
      <c r="A6770" s="12" t="s">
        <v>10223</v>
      </c>
      <c r="B6770" s="12" t="s">
        <v>11026</v>
      </c>
      <c r="C6770" s="12" t="s">
        <v>10332</v>
      </c>
      <c r="D6770" s="13" t="s">
        <v>4940</v>
      </c>
      <c r="E6770" s="13" t="s">
        <v>4941</v>
      </c>
      <c r="F6770" s="13" t="s">
        <v>11102</v>
      </c>
      <c r="G6770" s="14" t="s">
        <v>4942</v>
      </c>
      <c r="H6770" s="14" t="s">
        <v>11103</v>
      </c>
      <c r="I6770" s="14" t="s">
        <v>5126</v>
      </c>
      <c r="J6770" s="14" t="s">
        <v>4936</v>
      </c>
      <c r="K6770" s="16">
        <v>19.6</v>
      </c>
    </row>
    <row r="6771" spans="1:11">
      <c r="A6771" s="12" t="s">
        <v>10223</v>
      </c>
      <c r="B6771" s="12" t="s">
        <v>11026</v>
      </c>
      <c r="C6771" s="12" t="s">
        <v>10338</v>
      </c>
      <c r="D6771" s="13" t="s">
        <v>4918</v>
      </c>
      <c r="E6771" s="13" t="s">
        <v>4919</v>
      </c>
      <c r="F6771" s="13" t="s">
        <v>11104</v>
      </c>
      <c r="G6771" s="14" t="s">
        <v>4921</v>
      </c>
      <c r="H6771" s="14" t="s">
        <v>4988</v>
      </c>
      <c r="I6771" s="14" t="s">
        <v>4947</v>
      </c>
      <c r="J6771" s="14" t="s">
        <v>4924</v>
      </c>
      <c r="K6771" s="16">
        <v>11.4</v>
      </c>
    </row>
    <row r="6772" spans="1:11">
      <c r="A6772" s="12" t="s">
        <v>10223</v>
      </c>
      <c r="B6772" s="12" t="s">
        <v>11026</v>
      </c>
      <c r="C6772" s="12" t="s">
        <v>10338</v>
      </c>
      <c r="D6772" s="13" t="s">
        <v>4918</v>
      </c>
      <c r="E6772" s="13" t="s">
        <v>4919</v>
      </c>
      <c r="F6772" s="13" t="s">
        <v>11029</v>
      </c>
      <c r="G6772" s="14" t="s">
        <v>4921</v>
      </c>
      <c r="H6772" s="14" t="s">
        <v>4926</v>
      </c>
      <c r="I6772" s="14" t="s">
        <v>4927</v>
      </c>
      <c r="J6772" s="14" t="s">
        <v>4924</v>
      </c>
      <c r="K6772" s="16">
        <v>11.4</v>
      </c>
    </row>
    <row r="6773" spans="1:11">
      <c r="A6773" s="12" t="s">
        <v>10223</v>
      </c>
      <c r="B6773" s="12" t="s">
        <v>11026</v>
      </c>
      <c r="C6773" s="12" t="s">
        <v>10338</v>
      </c>
      <c r="D6773" s="13" t="s">
        <v>4931</v>
      </c>
      <c r="E6773" s="13" t="s">
        <v>5089</v>
      </c>
      <c r="F6773" s="13" t="s">
        <v>11105</v>
      </c>
      <c r="G6773" s="14" t="s">
        <v>4921</v>
      </c>
      <c r="H6773" s="14" t="s">
        <v>4926</v>
      </c>
      <c r="I6773" s="14" t="s">
        <v>4927</v>
      </c>
      <c r="J6773" s="14" t="s">
        <v>4924</v>
      </c>
      <c r="K6773" s="16">
        <v>11.4</v>
      </c>
    </row>
    <row r="6774" spans="1:11">
      <c r="A6774" s="12" t="s">
        <v>10223</v>
      </c>
      <c r="B6774" s="12" t="s">
        <v>11026</v>
      </c>
      <c r="C6774" s="12" t="s">
        <v>10338</v>
      </c>
      <c r="D6774" s="13" t="s">
        <v>4931</v>
      </c>
      <c r="E6774" s="13" t="s">
        <v>4932</v>
      </c>
      <c r="F6774" s="13" t="s">
        <v>11106</v>
      </c>
      <c r="G6774" s="14" t="s">
        <v>4960</v>
      </c>
      <c r="H6774" s="14"/>
      <c r="I6774" s="14"/>
      <c r="J6774" s="14" t="s">
        <v>4924</v>
      </c>
      <c r="K6774" s="16">
        <v>11.4</v>
      </c>
    </row>
    <row r="6775" spans="1:11">
      <c r="A6775" s="12" t="s">
        <v>10223</v>
      </c>
      <c r="B6775" s="12" t="s">
        <v>11026</v>
      </c>
      <c r="C6775" s="12" t="s">
        <v>10338</v>
      </c>
      <c r="D6775" s="13" t="s">
        <v>4940</v>
      </c>
      <c r="E6775" s="13" t="s">
        <v>4941</v>
      </c>
      <c r="F6775" s="13" t="s">
        <v>11107</v>
      </c>
      <c r="G6775" s="14" t="s">
        <v>5004</v>
      </c>
      <c r="H6775" s="14" t="s">
        <v>11108</v>
      </c>
      <c r="I6775" s="14" t="s">
        <v>5126</v>
      </c>
      <c r="J6775" s="14" t="s">
        <v>4936</v>
      </c>
      <c r="K6775" s="16">
        <v>11.4</v>
      </c>
    </row>
    <row r="6776" spans="1:11">
      <c r="A6776" s="12" t="s">
        <v>10223</v>
      </c>
      <c r="B6776" s="12" t="s">
        <v>11026</v>
      </c>
      <c r="C6776" s="12" t="s">
        <v>10343</v>
      </c>
      <c r="D6776" s="13" t="s">
        <v>4918</v>
      </c>
      <c r="E6776" s="13" t="s">
        <v>4919</v>
      </c>
      <c r="F6776" s="13" t="s">
        <v>11109</v>
      </c>
      <c r="G6776" s="14" t="s">
        <v>4921</v>
      </c>
      <c r="H6776" s="14" t="s">
        <v>4966</v>
      </c>
      <c r="I6776" s="14" t="s">
        <v>4947</v>
      </c>
      <c r="J6776" s="14" t="s">
        <v>4924</v>
      </c>
      <c r="K6776" s="16">
        <v>2</v>
      </c>
    </row>
    <row r="6777" spans="1:11">
      <c r="A6777" s="12" t="s">
        <v>10223</v>
      </c>
      <c r="B6777" s="12" t="s">
        <v>11026</v>
      </c>
      <c r="C6777" s="12" t="s">
        <v>10343</v>
      </c>
      <c r="D6777" s="13" t="s">
        <v>4918</v>
      </c>
      <c r="E6777" s="13" t="s">
        <v>4919</v>
      </c>
      <c r="F6777" s="13" t="s">
        <v>11029</v>
      </c>
      <c r="G6777" s="14" t="s">
        <v>4921</v>
      </c>
      <c r="H6777" s="14" t="s">
        <v>4926</v>
      </c>
      <c r="I6777" s="14" t="s">
        <v>4927</v>
      </c>
      <c r="J6777" s="14" t="s">
        <v>4924</v>
      </c>
      <c r="K6777" s="16">
        <v>2</v>
      </c>
    </row>
    <row r="6778" spans="1:11">
      <c r="A6778" s="12" t="s">
        <v>10223</v>
      </c>
      <c r="B6778" s="12" t="s">
        <v>11026</v>
      </c>
      <c r="C6778" s="12" t="s">
        <v>10343</v>
      </c>
      <c r="D6778" s="13" t="s">
        <v>4931</v>
      </c>
      <c r="E6778" s="13" t="s">
        <v>5089</v>
      </c>
      <c r="F6778" s="13" t="s">
        <v>6511</v>
      </c>
      <c r="G6778" s="14" t="s">
        <v>4921</v>
      </c>
      <c r="H6778" s="14" t="s">
        <v>5119</v>
      </c>
      <c r="I6778" s="14" t="s">
        <v>4927</v>
      </c>
      <c r="J6778" s="14" t="s">
        <v>4924</v>
      </c>
      <c r="K6778" s="16">
        <v>2</v>
      </c>
    </row>
    <row r="6779" spans="1:11">
      <c r="A6779" s="12" t="s">
        <v>10223</v>
      </c>
      <c r="B6779" s="12" t="s">
        <v>11026</v>
      </c>
      <c r="C6779" s="12" t="s">
        <v>10343</v>
      </c>
      <c r="D6779" s="13" t="s">
        <v>4931</v>
      </c>
      <c r="E6779" s="13" t="s">
        <v>4932</v>
      </c>
      <c r="F6779" s="13" t="s">
        <v>11110</v>
      </c>
      <c r="G6779" s="14" t="s">
        <v>4960</v>
      </c>
      <c r="H6779" s="14"/>
      <c r="I6779" s="14"/>
      <c r="J6779" s="14" t="s">
        <v>4924</v>
      </c>
      <c r="K6779" s="16">
        <v>2</v>
      </c>
    </row>
    <row r="6780" spans="1:11">
      <c r="A6780" s="12" t="s">
        <v>10223</v>
      </c>
      <c r="B6780" s="12" t="s">
        <v>11026</v>
      </c>
      <c r="C6780" s="12" t="s">
        <v>10343</v>
      </c>
      <c r="D6780" s="13" t="s">
        <v>4940</v>
      </c>
      <c r="E6780" s="13" t="s">
        <v>4941</v>
      </c>
      <c r="F6780" s="13" t="s">
        <v>11111</v>
      </c>
      <c r="G6780" s="14" t="s">
        <v>4942</v>
      </c>
      <c r="H6780" s="14" t="s">
        <v>4988</v>
      </c>
      <c r="I6780" s="14" t="s">
        <v>5126</v>
      </c>
      <c r="J6780" s="14" t="s">
        <v>4936</v>
      </c>
      <c r="K6780" s="16">
        <v>2</v>
      </c>
    </row>
    <row r="6781" spans="1:11">
      <c r="A6781" s="12" t="s">
        <v>10223</v>
      </c>
      <c r="B6781" s="12" t="s">
        <v>11026</v>
      </c>
      <c r="C6781" s="12" t="s">
        <v>10347</v>
      </c>
      <c r="D6781" s="13" t="s">
        <v>4918</v>
      </c>
      <c r="E6781" s="13" t="s">
        <v>4919</v>
      </c>
      <c r="F6781" s="13" t="s">
        <v>11029</v>
      </c>
      <c r="G6781" s="14" t="s">
        <v>4921</v>
      </c>
      <c r="H6781" s="14" t="s">
        <v>4926</v>
      </c>
      <c r="I6781" s="14" t="s">
        <v>4927</v>
      </c>
      <c r="J6781" s="14" t="s">
        <v>4924</v>
      </c>
      <c r="K6781" s="16">
        <v>5.4</v>
      </c>
    </row>
    <row r="6782" spans="1:11">
      <c r="A6782" s="12" t="s">
        <v>10223</v>
      </c>
      <c r="B6782" s="12" t="s">
        <v>11026</v>
      </c>
      <c r="C6782" s="12" t="s">
        <v>10347</v>
      </c>
      <c r="D6782" s="13" t="s">
        <v>4918</v>
      </c>
      <c r="E6782" s="13" t="s">
        <v>4939</v>
      </c>
      <c r="F6782" s="13" t="s">
        <v>11112</v>
      </c>
      <c r="G6782" s="14" t="s">
        <v>4960</v>
      </c>
      <c r="H6782" s="14"/>
      <c r="I6782" s="14"/>
      <c r="J6782" s="14" t="s">
        <v>4924</v>
      </c>
      <c r="K6782" s="16">
        <v>5.4</v>
      </c>
    </row>
    <row r="6783" spans="1:11">
      <c r="A6783" s="12" t="s">
        <v>10223</v>
      </c>
      <c r="B6783" s="12" t="s">
        <v>11026</v>
      </c>
      <c r="C6783" s="12" t="s">
        <v>10347</v>
      </c>
      <c r="D6783" s="13" t="s">
        <v>4931</v>
      </c>
      <c r="E6783" s="13" t="s">
        <v>5089</v>
      </c>
      <c r="F6783" s="13" t="s">
        <v>11113</v>
      </c>
      <c r="G6783" s="14" t="s">
        <v>4960</v>
      </c>
      <c r="H6783" s="14"/>
      <c r="I6783" s="14"/>
      <c r="J6783" s="14" t="s">
        <v>4924</v>
      </c>
      <c r="K6783" s="16">
        <v>5.4</v>
      </c>
    </row>
    <row r="6784" spans="1:11">
      <c r="A6784" s="12" t="s">
        <v>10223</v>
      </c>
      <c r="B6784" s="12" t="s">
        <v>11026</v>
      </c>
      <c r="C6784" s="12" t="s">
        <v>10347</v>
      </c>
      <c r="D6784" s="13" t="s">
        <v>4931</v>
      </c>
      <c r="E6784" s="13" t="s">
        <v>4932</v>
      </c>
      <c r="F6784" s="13" t="s">
        <v>11114</v>
      </c>
      <c r="G6784" s="14" t="s">
        <v>4960</v>
      </c>
      <c r="H6784" s="14"/>
      <c r="I6784" s="14"/>
      <c r="J6784" s="14" t="s">
        <v>4924</v>
      </c>
      <c r="K6784" s="16">
        <v>5.4</v>
      </c>
    </row>
    <row r="6785" spans="1:11">
      <c r="A6785" s="12" t="s">
        <v>10223</v>
      </c>
      <c r="B6785" s="12" t="s">
        <v>11026</v>
      </c>
      <c r="C6785" s="12" t="s">
        <v>10347</v>
      </c>
      <c r="D6785" s="13" t="s">
        <v>4940</v>
      </c>
      <c r="E6785" s="13" t="s">
        <v>4941</v>
      </c>
      <c r="F6785" s="13" t="s">
        <v>11115</v>
      </c>
      <c r="G6785" s="14" t="s">
        <v>5004</v>
      </c>
      <c r="H6785" s="14" t="s">
        <v>11116</v>
      </c>
      <c r="I6785" s="14" t="s">
        <v>5126</v>
      </c>
      <c r="J6785" s="14" t="s">
        <v>4936</v>
      </c>
      <c r="K6785" s="16">
        <v>5.4</v>
      </c>
    </row>
    <row r="6786" spans="1:11">
      <c r="A6786" s="12" t="s">
        <v>10223</v>
      </c>
      <c r="B6786" s="12" t="s">
        <v>11026</v>
      </c>
      <c r="C6786" s="12" t="s">
        <v>10352</v>
      </c>
      <c r="D6786" s="13" t="s">
        <v>4918</v>
      </c>
      <c r="E6786" s="13" t="s">
        <v>4919</v>
      </c>
      <c r="F6786" s="13" t="s">
        <v>11117</v>
      </c>
      <c r="G6786" s="14" t="s">
        <v>4942</v>
      </c>
      <c r="H6786" s="14" t="s">
        <v>5137</v>
      </c>
      <c r="I6786" s="14" t="s">
        <v>5065</v>
      </c>
      <c r="J6786" s="14" t="s">
        <v>4924</v>
      </c>
      <c r="K6786" s="16">
        <v>33.5</v>
      </c>
    </row>
    <row r="6787" spans="1:11">
      <c r="A6787" s="12" t="s">
        <v>10223</v>
      </c>
      <c r="B6787" s="12" t="s">
        <v>11026</v>
      </c>
      <c r="C6787" s="12" t="s">
        <v>10352</v>
      </c>
      <c r="D6787" s="13" t="s">
        <v>4918</v>
      </c>
      <c r="E6787" s="13" t="s">
        <v>4919</v>
      </c>
      <c r="F6787" s="13" t="s">
        <v>11029</v>
      </c>
      <c r="G6787" s="14" t="s">
        <v>4921</v>
      </c>
      <c r="H6787" s="14" t="s">
        <v>4926</v>
      </c>
      <c r="I6787" s="14" t="s">
        <v>4927</v>
      </c>
      <c r="J6787" s="14" t="s">
        <v>4924</v>
      </c>
      <c r="K6787" s="16">
        <v>33.5</v>
      </c>
    </row>
    <row r="6788" spans="1:11">
      <c r="A6788" s="12" t="s">
        <v>10223</v>
      </c>
      <c r="B6788" s="12" t="s">
        <v>11026</v>
      </c>
      <c r="C6788" s="12" t="s">
        <v>10352</v>
      </c>
      <c r="D6788" s="13" t="s">
        <v>4931</v>
      </c>
      <c r="E6788" s="13" t="s">
        <v>5089</v>
      </c>
      <c r="F6788" s="13" t="s">
        <v>11118</v>
      </c>
      <c r="G6788" s="14" t="s">
        <v>4921</v>
      </c>
      <c r="H6788" s="14" t="s">
        <v>4926</v>
      </c>
      <c r="I6788" s="14" t="s">
        <v>4927</v>
      </c>
      <c r="J6788" s="14" t="s">
        <v>4924</v>
      </c>
      <c r="K6788" s="16">
        <v>33.5</v>
      </c>
    </row>
    <row r="6789" spans="1:11">
      <c r="A6789" s="12" t="s">
        <v>10223</v>
      </c>
      <c r="B6789" s="12" t="s">
        <v>11026</v>
      </c>
      <c r="C6789" s="12" t="s">
        <v>10352</v>
      </c>
      <c r="D6789" s="13" t="s">
        <v>4931</v>
      </c>
      <c r="E6789" s="13" t="s">
        <v>4932</v>
      </c>
      <c r="F6789" s="13" t="s">
        <v>11119</v>
      </c>
      <c r="G6789" s="14" t="s">
        <v>4960</v>
      </c>
      <c r="H6789" s="14"/>
      <c r="I6789" s="14"/>
      <c r="J6789" s="14" t="s">
        <v>4924</v>
      </c>
      <c r="K6789" s="16">
        <v>33.5</v>
      </c>
    </row>
    <row r="6790" spans="1:11">
      <c r="A6790" s="12" t="s">
        <v>10223</v>
      </c>
      <c r="B6790" s="12" t="s">
        <v>11026</v>
      </c>
      <c r="C6790" s="12" t="s">
        <v>10352</v>
      </c>
      <c r="D6790" s="13" t="s">
        <v>4940</v>
      </c>
      <c r="E6790" s="13" t="s">
        <v>4941</v>
      </c>
      <c r="F6790" s="13" t="s">
        <v>10352</v>
      </c>
      <c r="G6790" s="14" t="s">
        <v>5004</v>
      </c>
      <c r="H6790" s="14" t="s">
        <v>11120</v>
      </c>
      <c r="I6790" s="14" t="s">
        <v>5126</v>
      </c>
      <c r="J6790" s="14" t="s">
        <v>4936</v>
      </c>
      <c r="K6790" s="16">
        <v>33.5</v>
      </c>
    </row>
    <row r="6791" spans="1:11">
      <c r="A6791" s="12" t="s">
        <v>10223</v>
      </c>
      <c r="B6791" s="12" t="s">
        <v>11026</v>
      </c>
      <c r="C6791" s="12" t="s">
        <v>10245</v>
      </c>
      <c r="D6791" s="13" t="s">
        <v>4918</v>
      </c>
      <c r="E6791" s="13" t="s">
        <v>4919</v>
      </c>
      <c r="F6791" s="13" t="s">
        <v>11121</v>
      </c>
      <c r="G6791" s="14" t="s">
        <v>4942</v>
      </c>
      <c r="H6791" s="14" t="s">
        <v>5239</v>
      </c>
      <c r="I6791" s="14" t="s">
        <v>4949</v>
      </c>
      <c r="J6791" s="14" t="s">
        <v>4924</v>
      </c>
      <c r="K6791" s="16">
        <v>43.5583</v>
      </c>
    </row>
    <row r="6792" spans="1:11">
      <c r="A6792" s="12" t="s">
        <v>10223</v>
      </c>
      <c r="B6792" s="12" t="s">
        <v>11026</v>
      </c>
      <c r="C6792" s="12" t="s">
        <v>10245</v>
      </c>
      <c r="D6792" s="13" t="s">
        <v>4918</v>
      </c>
      <c r="E6792" s="13" t="s">
        <v>4919</v>
      </c>
      <c r="F6792" s="13" t="s">
        <v>11122</v>
      </c>
      <c r="G6792" s="14" t="s">
        <v>4942</v>
      </c>
      <c r="H6792" s="14" t="s">
        <v>4988</v>
      </c>
      <c r="I6792" s="14" t="s">
        <v>4949</v>
      </c>
      <c r="J6792" s="14" t="s">
        <v>4924</v>
      </c>
      <c r="K6792" s="16">
        <v>43.5583</v>
      </c>
    </row>
    <row r="6793" spans="1:11">
      <c r="A6793" s="12" t="s">
        <v>10223</v>
      </c>
      <c r="B6793" s="12" t="s">
        <v>11026</v>
      </c>
      <c r="C6793" s="12" t="s">
        <v>10245</v>
      </c>
      <c r="D6793" s="13" t="s">
        <v>4931</v>
      </c>
      <c r="E6793" s="13" t="s">
        <v>5089</v>
      </c>
      <c r="F6793" s="13" t="s">
        <v>11123</v>
      </c>
      <c r="G6793" s="14" t="s">
        <v>4960</v>
      </c>
      <c r="H6793" s="14"/>
      <c r="I6793" s="14"/>
      <c r="J6793" s="14" t="s">
        <v>4924</v>
      </c>
      <c r="K6793" s="16">
        <v>43.5583</v>
      </c>
    </row>
    <row r="6794" spans="1:11">
      <c r="A6794" s="12" t="s">
        <v>10223</v>
      </c>
      <c r="B6794" s="12" t="s">
        <v>11026</v>
      </c>
      <c r="C6794" s="12" t="s">
        <v>10245</v>
      </c>
      <c r="D6794" s="13" t="s">
        <v>4931</v>
      </c>
      <c r="E6794" s="13" t="s">
        <v>5089</v>
      </c>
      <c r="F6794" s="13" t="s">
        <v>11029</v>
      </c>
      <c r="G6794" s="14" t="s">
        <v>4921</v>
      </c>
      <c r="H6794" s="14" t="s">
        <v>4926</v>
      </c>
      <c r="I6794" s="14" t="s">
        <v>4927</v>
      </c>
      <c r="J6794" s="14" t="s">
        <v>4924</v>
      </c>
      <c r="K6794" s="16">
        <v>43.5583</v>
      </c>
    </row>
    <row r="6795" spans="1:11">
      <c r="A6795" s="12" t="s">
        <v>10223</v>
      </c>
      <c r="B6795" s="12" t="s">
        <v>11026</v>
      </c>
      <c r="C6795" s="12" t="s">
        <v>10245</v>
      </c>
      <c r="D6795" s="13" t="s">
        <v>4940</v>
      </c>
      <c r="E6795" s="13" t="s">
        <v>4941</v>
      </c>
      <c r="F6795" s="13" t="s">
        <v>11124</v>
      </c>
      <c r="G6795" s="14" t="s">
        <v>5004</v>
      </c>
      <c r="H6795" s="14" t="s">
        <v>11125</v>
      </c>
      <c r="I6795" s="14" t="s">
        <v>5126</v>
      </c>
      <c r="J6795" s="14" t="s">
        <v>4936</v>
      </c>
      <c r="K6795" s="16">
        <v>43.5583</v>
      </c>
    </row>
    <row r="6796" spans="1:11">
      <c r="A6796" s="12" t="s">
        <v>10223</v>
      </c>
      <c r="B6796" s="12" t="s">
        <v>11026</v>
      </c>
      <c r="C6796" s="12" t="s">
        <v>10225</v>
      </c>
      <c r="D6796" s="13" t="s">
        <v>4918</v>
      </c>
      <c r="E6796" s="13" t="s">
        <v>4919</v>
      </c>
      <c r="F6796" s="13" t="s">
        <v>11126</v>
      </c>
      <c r="G6796" s="14" t="s">
        <v>5004</v>
      </c>
      <c r="H6796" s="14" t="s">
        <v>4924</v>
      </c>
      <c r="I6796" s="14" t="s">
        <v>5065</v>
      </c>
      <c r="J6796" s="14" t="s">
        <v>4924</v>
      </c>
      <c r="K6796" s="16">
        <v>68.5724</v>
      </c>
    </row>
    <row r="6797" spans="1:11">
      <c r="A6797" s="12" t="s">
        <v>10223</v>
      </c>
      <c r="B6797" s="12" t="s">
        <v>11026</v>
      </c>
      <c r="C6797" s="12" t="s">
        <v>10225</v>
      </c>
      <c r="D6797" s="13" t="s">
        <v>4918</v>
      </c>
      <c r="E6797" s="13" t="s">
        <v>4919</v>
      </c>
      <c r="F6797" s="13" t="s">
        <v>11127</v>
      </c>
      <c r="G6797" s="14" t="s">
        <v>5004</v>
      </c>
      <c r="H6797" s="14" t="s">
        <v>4924</v>
      </c>
      <c r="I6797" s="14" t="s">
        <v>4949</v>
      </c>
      <c r="J6797" s="14" t="s">
        <v>4924</v>
      </c>
      <c r="K6797" s="16">
        <v>68.5724</v>
      </c>
    </row>
    <row r="6798" spans="1:11">
      <c r="A6798" s="12" t="s">
        <v>10223</v>
      </c>
      <c r="B6798" s="12" t="s">
        <v>11026</v>
      </c>
      <c r="C6798" s="12" t="s">
        <v>10225</v>
      </c>
      <c r="D6798" s="13" t="s">
        <v>4931</v>
      </c>
      <c r="E6798" s="13" t="s">
        <v>5089</v>
      </c>
      <c r="F6798" s="13" t="s">
        <v>11029</v>
      </c>
      <c r="G6798" s="14" t="s">
        <v>4921</v>
      </c>
      <c r="H6798" s="14" t="s">
        <v>4926</v>
      </c>
      <c r="I6798" s="14" t="s">
        <v>4927</v>
      </c>
      <c r="J6798" s="14" t="s">
        <v>4924</v>
      </c>
      <c r="K6798" s="16">
        <v>68.5724</v>
      </c>
    </row>
    <row r="6799" spans="1:11">
      <c r="A6799" s="12" t="s">
        <v>10223</v>
      </c>
      <c r="B6799" s="12" t="s">
        <v>11026</v>
      </c>
      <c r="C6799" s="12" t="s">
        <v>10225</v>
      </c>
      <c r="D6799" s="13" t="s">
        <v>4931</v>
      </c>
      <c r="E6799" s="13" t="s">
        <v>4932</v>
      </c>
      <c r="F6799" s="13" t="s">
        <v>11128</v>
      </c>
      <c r="G6799" s="14" t="s">
        <v>4960</v>
      </c>
      <c r="H6799" s="14"/>
      <c r="I6799" s="14"/>
      <c r="J6799" s="14" t="s">
        <v>4924</v>
      </c>
      <c r="K6799" s="16">
        <v>68.5724</v>
      </c>
    </row>
    <row r="6800" spans="1:11">
      <c r="A6800" s="12" t="s">
        <v>10223</v>
      </c>
      <c r="B6800" s="12" t="s">
        <v>11026</v>
      </c>
      <c r="C6800" s="12" t="s">
        <v>10225</v>
      </c>
      <c r="D6800" s="13" t="s">
        <v>4940</v>
      </c>
      <c r="E6800" s="13" t="s">
        <v>4941</v>
      </c>
      <c r="F6800" s="13" t="s">
        <v>11129</v>
      </c>
      <c r="G6800" s="14" t="s">
        <v>5004</v>
      </c>
      <c r="H6800" s="14" t="s">
        <v>11130</v>
      </c>
      <c r="I6800" s="14" t="s">
        <v>5126</v>
      </c>
      <c r="J6800" s="14" t="s">
        <v>4936</v>
      </c>
      <c r="K6800" s="16">
        <v>68.5724</v>
      </c>
    </row>
    <row r="6801" spans="1:11">
      <c r="A6801" s="12" t="s">
        <v>10223</v>
      </c>
      <c r="B6801" s="12" t="s">
        <v>11026</v>
      </c>
      <c r="C6801" s="12" t="s">
        <v>10262</v>
      </c>
      <c r="D6801" s="13" t="s">
        <v>4918</v>
      </c>
      <c r="E6801" s="13" t="s">
        <v>4919</v>
      </c>
      <c r="F6801" s="13" t="s">
        <v>11057</v>
      </c>
      <c r="G6801" s="14" t="s">
        <v>5004</v>
      </c>
      <c r="H6801" s="14" t="s">
        <v>5239</v>
      </c>
      <c r="I6801" s="14" t="s">
        <v>4949</v>
      </c>
      <c r="J6801" s="14" t="s">
        <v>4924</v>
      </c>
      <c r="K6801" s="16">
        <v>17.8625</v>
      </c>
    </row>
    <row r="6802" spans="1:11">
      <c r="A6802" s="12" t="s">
        <v>10223</v>
      </c>
      <c r="B6802" s="12" t="s">
        <v>11026</v>
      </c>
      <c r="C6802" s="12" t="s">
        <v>10262</v>
      </c>
      <c r="D6802" s="13" t="s">
        <v>4918</v>
      </c>
      <c r="E6802" s="13" t="s">
        <v>4919</v>
      </c>
      <c r="F6802" s="13" t="s">
        <v>11029</v>
      </c>
      <c r="G6802" s="14" t="s">
        <v>4921</v>
      </c>
      <c r="H6802" s="14" t="s">
        <v>4926</v>
      </c>
      <c r="I6802" s="14" t="s">
        <v>4927</v>
      </c>
      <c r="J6802" s="14" t="s">
        <v>4924</v>
      </c>
      <c r="K6802" s="16">
        <v>17.8625</v>
      </c>
    </row>
    <row r="6803" spans="1:11">
      <c r="A6803" s="12" t="s">
        <v>10223</v>
      </c>
      <c r="B6803" s="12" t="s">
        <v>11026</v>
      </c>
      <c r="C6803" s="12" t="s">
        <v>10262</v>
      </c>
      <c r="D6803" s="13" t="s">
        <v>4931</v>
      </c>
      <c r="E6803" s="13" t="s">
        <v>5089</v>
      </c>
      <c r="F6803" s="13" t="s">
        <v>11131</v>
      </c>
      <c r="G6803" s="14" t="s">
        <v>6000</v>
      </c>
      <c r="H6803" s="14" t="s">
        <v>4926</v>
      </c>
      <c r="I6803" s="14" t="s">
        <v>4927</v>
      </c>
      <c r="J6803" s="14" t="s">
        <v>4924</v>
      </c>
      <c r="K6803" s="16">
        <v>17.8625</v>
      </c>
    </row>
    <row r="6804" spans="1:11">
      <c r="A6804" s="12" t="s">
        <v>10223</v>
      </c>
      <c r="B6804" s="12" t="s">
        <v>11026</v>
      </c>
      <c r="C6804" s="12" t="s">
        <v>10262</v>
      </c>
      <c r="D6804" s="13" t="s">
        <v>4931</v>
      </c>
      <c r="E6804" s="13" t="s">
        <v>4932</v>
      </c>
      <c r="F6804" s="13" t="s">
        <v>11132</v>
      </c>
      <c r="G6804" s="14" t="s">
        <v>4960</v>
      </c>
      <c r="H6804" s="14"/>
      <c r="I6804" s="14"/>
      <c r="J6804" s="14" t="s">
        <v>4924</v>
      </c>
      <c r="K6804" s="16">
        <v>17.8625</v>
      </c>
    </row>
    <row r="6805" spans="1:11">
      <c r="A6805" s="12" t="s">
        <v>10223</v>
      </c>
      <c r="B6805" s="12" t="s">
        <v>11026</v>
      </c>
      <c r="C6805" s="12" t="s">
        <v>10262</v>
      </c>
      <c r="D6805" s="13" t="s">
        <v>4940</v>
      </c>
      <c r="E6805" s="13" t="s">
        <v>4941</v>
      </c>
      <c r="F6805" s="13" t="s">
        <v>11133</v>
      </c>
      <c r="G6805" s="14" t="s">
        <v>5004</v>
      </c>
      <c r="H6805" s="14" t="s">
        <v>11134</v>
      </c>
      <c r="I6805" s="14" t="s">
        <v>5126</v>
      </c>
      <c r="J6805" s="14" t="s">
        <v>4936</v>
      </c>
      <c r="K6805" s="16">
        <v>17.8625</v>
      </c>
    </row>
    <row r="6806" spans="1:11">
      <c r="A6806" s="12" t="s">
        <v>10223</v>
      </c>
      <c r="B6806" s="12" t="s">
        <v>11135</v>
      </c>
      <c r="C6806" s="12" t="s">
        <v>10485</v>
      </c>
      <c r="D6806" s="13"/>
      <c r="E6806" s="13"/>
      <c r="F6806" s="13"/>
      <c r="G6806" s="14"/>
      <c r="H6806" s="14"/>
      <c r="I6806" s="14"/>
      <c r="J6806" s="14"/>
      <c r="K6806" s="16">
        <v>0.172205</v>
      </c>
    </row>
    <row r="6807" spans="1:11">
      <c r="A6807" s="12" t="s">
        <v>10223</v>
      </c>
      <c r="B6807" s="12" t="s">
        <v>11136</v>
      </c>
      <c r="C6807" s="12" t="s">
        <v>10226</v>
      </c>
      <c r="D6807" s="13" t="s">
        <v>4918</v>
      </c>
      <c r="E6807" s="13" t="s">
        <v>4919</v>
      </c>
      <c r="F6807" s="13" t="s">
        <v>10972</v>
      </c>
      <c r="G6807" s="14" t="s">
        <v>4942</v>
      </c>
      <c r="H6807" s="14" t="s">
        <v>4946</v>
      </c>
      <c r="I6807" s="14" t="s">
        <v>4949</v>
      </c>
      <c r="J6807" s="14" t="s">
        <v>4924</v>
      </c>
      <c r="K6807" s="16">
        <v>13.9097</v>
      </c>
    </row>
    <row r="6808" spans="1:11">
      <c r="A6808" s="12" t="s">
        <v>10223</v>
      </c>
      <c r="B6808" s="12" t="s">
        <v>11136</v>
      </c>
      <c r="C6808" s="12" t="s">
        <v>10226</v>
      </c>
      <c r="D6808" s="13" t="s">
        <v>4918</v>
      </c>
      <c r="E6808" s="13" t="s">
        <v>4943</v>
      </c>
      <c r="F6808" s="13" t="s">
        <v>11137</v>
      </c>
      <c r="G6808" s="14" t="s">
        <v>4942</v>
      </c>
      <c r="H6808" s="14" t="s">
        <v>4966</v>
      </c>
      <c r="I6808" s="14" t="s">
        <v>5573</v>
      </c>
      <c r="J6808" s="14" t="s">
        <v>4924</v>
      </c>
      <c r="K6808" s="16">
        <v>13.9097</v>
      </c>
    </row>
    <row r="6809" spans="1:11">
      <c r="A6809" s="12" t="s">
        <v>10223</v>
      </c>
      <c r="B6809" s="12" t="s">
        <v>11136</v>
      </c>
      <c r="C6809" s="12" t="s">
        <v>10226</v>
      </c>
      <c r="D6809" s="13" t="s">
        <v>4931</v>
      </c>
      <c r="E6809" s="13" t="s">
        <v>5083</v>
      </c>
      <c r="F6809" s="13" t="s">
        <v>11138</v>
      </c>
      <c r="G6809" s="14" t="s">
        <v>4921</v>
      </c>
      <c r="H6809" s="14" t="s">
        <v>4936</v>
      </c>
      <c r="I6809" s="14" t="s">
        <v>4947</v>
      </c>
      <c r="J6809" s="14" t="s">
        <v>4924</v>
      </c>
      <c r="K6809" s="16">
        <v>13.9097</v>
      </c>
    </row>
    <row r="6810" spans="1:11">
      <c r="A6810" s="12" t="s">
        <v>10223</v>
      </c>
      <c r="B6810" s="12" t="s">
        <v>11136</v>
      </c>
      <c r="C6810" s="12" t="s">
        <v>10226</v>
      </c>
      <c r="D6810" s="13" t="s">
        <v>4934</v>
      </c>
      <c r="E6810" s="13" t="s">
        <v>4998</v>
      </c>
      <c r="F6810" s="13" t="s">
        <v>11139</v>
      </c>
      <c r="G6810" s="14" t="s">
        <v>4921</v>
      </c>
      <c r="H6810" s="14" t="s">
        <v>4952</v>
      </c>
      <c r="I6810" s="14" t="s">
        <v>4927</v>
      </c>
      <c r="J6810" s="14" t="s">
        <v>4936</v>
      </c>
      <c r="K6810" s="16">
        <v>13.9097</v>
      </c>
    </row>
    <row r="6811" spans="1:11">
      <c r="A6811" s="12" t="s">
        <v>10223</v>
      </c>
      <c r="B6811" s="12" t="s">
        <v>11136</v>
      </c>
      <c r="C6811" s="12" t="s">
        <v>10226</v>
      </c>
      <c r="D6811" s="13" t="s">
        <v>4940</v>
      </c>
      <c r="E6811" s="13" t="s">
        <v>4941</v>
      </c>
      <c r="F6811" s="13" t="s">
        <v>11140</v>
      </c>
      <c r="G6811" s="14" t="s">
        <v>5004</v>
      </c>
      <c r="H6811" s="14" t="s">
        <v>11141</v>
      </c>
      <c r="I6811" s="14" t="s">
        <v>5126</v>
      </c>
      <c r="J6811" s="14" t="s">
        <v>4924</v>
      </c>
      <c r="K6811" s="16">
        <v>13.9097</v>
      </c>
    </row>
    <row r="6812" spans="1:11">
      <c r="A6812" s="12" t="s">
        <v>10223</v>
      </c>
      <c r="B6812" s="12" t="s">
        <v>11136</v>
      </c>
      <c r="C6812" s="12" t="s">
        <v>10232</v>
      </c>
      <c r="D6812" s="13" t="s">
        <v>4918</v>
      </c>
      <c r="E6812" s="13" t="s">
        <v>4919</v>
      </c>
      <c r="F6812" s="13" t="s">
        <v>11022</v>
      </c>
      <c r="G6812" s="14" t="s">
        <v>4921</v>
      </c>
      <c r="H6812" s="14" t="s">
        <v>4936</v>
      </c>
      <c r="I6812" s="14" t="s">
        <v>4949</v>
      </c>
      <c r="J6812" s="14" t="s">
        <v>4924</v>
      </c>
      <c r="K6812" s="16">
        <v>11.22</v>
      </c>
    </row>
    <row r="6813" spans="1:11">
      <c r="A6813" s="12" t="s">
        <v>10223</v>
      </c>
      <c r="B6813" s="12" t="s">
        <v>11136</v>
      </c>
      <c r="C6813" s="12" t="s">
        <v>10232</v>
      </c>
      <c r="D6813" s="13" t="s">
        <v>4918</v>
      </c>
      <c r="E6813" s="13" t="s">
        <v>4943</v>
      </c>
      <c r="F6813" s="13" t="s">
        <v>11137</v>
      </c>
      <c r="G6813" s="14" t="s">
        <v>4942</v>
      </c>
      <c r="H6813" s="14" t="s">
        <v>4966</v>
      </c>
      <c r="I6813" s="14" t="s">
        <v>5573</v>
      </c>
      <c r="J6813" s="14" t="s">
        <v>4924</v>
      </c>
      <c r="K6813" s="16">
        <v>11.22</v>
      </c>
    </row>
    <row r="6814" spans="1:11">
      <c r="A6814" s="12" t="s">
        <v>10223</v>
      </c>
      <c r="B6814" s="12" t="s">
        <v>11136</v>
      </c>
      <c r="C6814" s="12" t="s">
        <v>10232</v>
      </c>
      <c r="D6814" s="13" t="s">
        <v>4931</v>
      </c>
      <c r="E6814" s="13" t="s">
        <v>4932</v>
      </c>
      <c r="F6814" s="13" t="s">
        <v>11142</v>
      </c>
      <c r="G6814" s="14" t="s">
        <v>4921</v>
      </c>
      <c r="H6814" s="14" t="s">
        <v>4926</v>
      </c>
      <c r="I6814" s="14" t="s">
        <v>4927</v>
      </c>
      <c r="J6814" s="14" t="s">
        <v>4924</v>
      </c>
      <c r="K6814" s="16">
        <v>11.22</v>
      </c>
    </row>
    <row r="6815" spans="1:11">
      <c r="A6815" s="12" t="s">
        <v>10223</v>
      </c>
      <c r="B6815" s="12" t="s">
        <v>11136</v>
      </c>
      <c r="C6815" s="12" t="s">
        <v>10232</v>
      </c>
      <c r="D6815" s="13" t="s">
        <v>4934</v>
      </c>
      <c r="E6815" s="13" t="s">
        <v>4998</v>
      </c>
      <c r="F6815" s="13" t="s">
        <v>10439</v>
      </c>
      <c r="G6815" s="14" t="s">
        <v>4921</v>
      </c>
      <c r="H6815" s="14" t="s">
        <v>5324</v>
      </c>
      <c r="I6815" s="14" t="s">
        <v>4927</v>
      </c>
      <c r="J6815" s="14" t="s">
        <v>4936</v>
      </c>
      <c r="K6815" s="16">
        <v>11.22</v>
      </c>
    </row>
    <row r="6816" spans="1:11">
      <c r="A6816" s="12" t="s">
        <v>10223</v>
      </c>
      <c r="B6816" s="12" t="s">
        <v>11136</v>
      </c>
      <c r="C6816" s="12" t="s">
        <v>10232</v>
      </c>
      <c r="D6816" s="13" t="s">
        <v>4940</v>
      </c>
      <c r="E6816" s="13" t="s">
        <v>4941</v>
      </c>
      <c r="F6816" s="13" t="s">
        <v>8253</v>
      </c>
      <c r="G6816" s="14" t="s">
        <v>5004</v>
      </c>
      <c r="H6816" s="14" t="s">
        <v>11143</v>
      </c>
      <c r="I6816" s="14" t="s">
        <v>5126</v>
      </c>
      <c r="J6816" s="14" t="s">
        <v>4924</v>
      </c>
      <c r="K6816" s="16">
        <v>11.22</v>
      </c>
    </row>
    <row r="6817" spans="1:11">
      <c r="A6817" s="12" t="s">
        <v>10223</v>
      </c>
      <c r="B6817" s="12" t="s">
        <v>11136</v>
      </c>
      <c r="C6817" s="12" t="s">
        <v>11144</v>
      </c>
      <c r="D6817" s="13"/>
      <c r="E6817" s="13"/>
      <c r="F6817" s="13"/>
      <c r="G6817" s="14"/>
      <c r="H6817" s="14"/>
      <c r="I6817" s="14"/>
      <c r="J6817" s="14"/>
      <c r="K6817" s="16">
        <v>2.826034</v>
      </c>
    </row>
    <row r="6818" spans="1:11">
      <c r="A6818" s="12" t="s">
        <v>10223</v>
      </c>
      <c r="B6818" s="12" t="s">
        <v>11136</v>
      </c>
      <c r="C6818" s="12" t="s">
        <v>10496</v>
      </c>
      <c r="D6818" s="13"/>
      <c r="E6818" s="13"/>
      <c r="F6818" s="13"/>
      <c r="G6818" s="14"/>
      <c r="H6818" s="14"/>
      <c r="I6818" s="14"/>
      <c r="J6818" s="14"/>
      <c r="K6818" s="16">
        <v>5</v>
      </c>
    </row>
    <row r="6819" spans="1:11">
      <c r="A6819" s="12" t="s">
        <v>10223</v>
      </c>
      <c r="B6819" s="12" t="s">
        <v>11136</v>
      </c>
      <c r="C6819" s="12" t="s">
        <v>10669</v>
      </c>
      <c r="D6819" s="13"/>
      <c r="E6819" s="13"/>
      <c r="F6819" s="13"/>
      <c r="G6819" s="14"/>
      <c r="H6819" s="14"/>
      <c r="I6819" s="14"/>
      <c r="J6819" s="14"/>
      <c r="K6819" s="16">
        <v>25.7</v>
      </c>
    </row>
    <row r="6820" spans="1:11">
      <c r="A6820" s="12" t="s">
        <v>10223</v>
      </c>
      <c r="B6820" s="12" t="s">
        <v>11136</v>
      </c>
      <c r="C6820" s="12" t="s">
        <v>10352</v>
      </c>
      <c r="D6820" s="13" t="s">
        <v>4918</v>
      </c>
      <c r="E6820" s="13" t="s">
        <v>4919</v>
      </c>
      <c r="F6820" s="13" t="s">
        <v>11145</v>
      </c>
      <c r="G6820" s="14" t="s">
        <v>4921</v>
      </c>
      <c r="H6820" s="14" t="s">
        <v>4938</v>
      </c>
      <c r="I6820" s="14" t="s">
        <v>5065</v>
      </c>
      <c r="J6820" s="14" t="s">
        <v>4924</v>
      </c>
      <c r="K6820" s="16">
        <v>33.5</v>
      </c>
    </row>
    <row r="6821" spans="1:11">
      <c r="A6821" s="12" t="s">
        <v>10223</v>
      </c>
      <c r="B6821" s="12" t="s">
        <v>11136</v>
      </c>
      <c r="C6821" s="12" t="s">
        <v>10352</v>
      </c>
      <c r="D6821" s="13" t="s">
        <v>4918</v>
      </c>
      <c r="E6821" s="13" t="s">
        <v>4939</v>
      </c>
      <c r="F6821" s="13" t="s">
        <v>11146</v>
      </c>
      <c r="G6821" s="14" t="s">
        <v>4921</v>
      </c>
      <c r="H6821" s="14" t="s">
        <v>4952</v>
      </c>
      <c r="I6821" s="14" t="s">
        <v>4927</v>
      </c>
      <c r="J6821" s="14" t="s">
        <v>4924</v>
      </c>
      <c r="K6821" s="16">
        <v>33.5</v>
      </c>
    </row>
    <row r="6822" spans="1:11">
      <c r="A6822" s="12" t="s">
        <v>10223</v>
      </c>
      <c r="B6822" s="12" t="s">
        <v>11136</v>
      </c>
      <c r="C6822" s="12" t="s">
        <v>10352</v>
      </c>
      <c r="D6822" s="13" t="s">
        <v>4931</v>
      </c>
      <c r="E6822" s="13" t="s">
        <v>4932</v>
      </c>
      <c r="F6822" s="13" t="s">
        <v>11147</v>
      </c>
      <c r="G6822" s="14" t="s">
        <v>4921</v>
      </c>
      <c r="H6822" s="14" t="s">
        <v>4952</v>
      </c>
      <c r="I6822" s="14" t="s">
        <v>4927</v>
      </c>
      <c r="J6822" s="14" t="s">
        <v>4924</v>
      </c>
      <c r="K6822" s="16">
        <v>33.5</v>
      </c>
    </row>
    <row r="6823" spans="1:11">
      <c r="A6823" s="12" t="s">
        <v>10223</v>
      </c>
      <c r="B6823" s="12" t="s">
        <v>11136</v>
      </c>
      <c r="C6823" s="12" t="s">
        <v>10352</v>
      </c>
      <c r="D6823" s="13" t="s">
        <v>4931</v>
      </c>
      <c r="E6823" s="13" t="s">
        <v>4932</v>
      </c>
      <c r="F6823" s="13" t="s">
        <v>11148</v>
      </c>
      <c r="G6823" s="14" t="s">
        <v>4921</v>
      </c>
      <c r="H6823" s="14" t="s">
        <v>5071</v>
      </c>
      <c r="I6823" s="14" t="s">
        <v>8759</v>
      </c>
      <c r="J6823" s="14" t="s">
        <v>4924</v>
      </c>
      <c r="K6823" s="16">
        <v>33.5</v>
      </c>
    </row>
    <row r="6824" spans="1:11">
      <c r="A6824" s="12" t="s">
        <v>10223</v>
      </c>
      <c r="B6824" s="12" t="s">
        <v>11136</v>
      </c>
      <c r="C6824" s="12" t="s">
        <v>10352</v>
      </c>
      <c r="D6824" s="13" t="s">
        <v>4934</v>
      </c>
      <c r="E6824" s="13" t="s">
        <v>4998</v>
      </c>
      <c r="F6824" s="13" t="s">
        <v>11149</v>
      </c>
      <c r="G6824" s="14" t="s">
        <v>4921</v>
      </c>
      <c r="H6824" s="14" t="s">
        <v>4926</v>
      </c>
      <c r="I6824" s="14" t="s">
        <v>4927</v>
      </c>
      <c r="J6824" s="14" t="s">
        <v>4936</v>
      </c>
      <c r="K6824" s="16">
        <v>33.5</v>
      </c>
    </row>
    <row r="6825" spans="1:11">
      <c r="A6825" s="12" t="s">
        <v>10223</v>
      </c>
      <c r="B6825" s="12" t="s">
        <v>11136</v>
      </c>
      <c r="C6825" s="12" t="s">
        <v>10245</v>
      </c>
      <c r="D6825" s="13" t="s">
        <v>4918</v>
      </c>
      <c r="E6825" s="13" t="s">
        <v>4919</v>
      </c>
      <c r="F6825" s="13" t="s">
        <v>11150</v>
      </c>
      <c r="G6825" s="14" t="s">
        <v>4921</v>
      </c>
      <c r="H6825" s="14" t="s">
        <v>4938</v>
      </c>
      <c r="I6825" s="14" t="s">
        <v>5065</v>
      </c>
      <c r="J6825" s="14" t="s">
        <v>4924</v>
      </c>
      <c r="K6825" s="16">
        <v>33.7488</v>
      </c>
    </row>
    <row r="6826" spans="1:11">
      <c r="A6826" s="12" t="s">
        <v>10223</v>
      </c>
      <c r="B6826" s="12" t="s">
        <v>11136</v>
      </c>
      <c r="C6826" s="12" t="s">
        <v>10245</v>
      </c>
      <c r="D6826" s="13" t="s">
        <v>4918</v>
      </c>
      <c r="E6826" s="13" t="s">
        <v>4939</v>
      </c>
      <c r="F6826" s="13" t="s">
        <v>11146</v>
      </c>
      <c r="G6826" s="14" t="s">
        <v>4921</v>
      </c>
      <c r="H6826" s="14" t="s">
        <v>4952</v>
      </c>
      <c r="I6826" s="14" t="s">
        <v>4927</v>
      </c>
      <c r="J6826" s="14" t="s">
        <v>4924</v>
      </c>
      <c r="K6826" s="16">
        <v>33.7488</v>
      </c>
    </row>
    <row r="6827" spans="1:11">
      <c r="A6827" s="12" t="s">
        <v>10223</v>
      </c>
      <c r="B6827" s="12" t="s">
        <v>11136</v>
      </c>
      <c r="C6827" s="12" t="s">
        <v>10245</v>
      </c>
      <c r="D6827" s="13" t="s">
        <v>4931</v>
      </c>
      <c r="E6827" s="13" t="s">
        <v>4932</v>
      </c>
      <c r="F6827" s="13" t="s">
        <v>11151</v>
      </c>
      <c r="G6827" s="14" t="s">
        <v>4921</v>
      </c>
      <c r="H6827" s="14" t="s">
        <v>4952</v>
      </c>
      <c r="I6827" s="14" t="s">
        <v>4927</v>
      </c>
      <c r="J6827" s="14" t="s">
        <v>4924</v>
      </c>
      <c r="K6827" s="16">
        <v>33.7488</v>
      </c>
    </row>
    <row r="6828" spans="1:11">
      <c r="A6828" s="12" t="s">
        <v>10223</v>
      </c>
      <c r="B6828" s="12" t="s">
        <v>11136</v>
      </c>
      <c r="C6828" s="12" t="s">
        <v>10245</v>
      </c>
      <c r="D6828" s="13" t="s">
        <v>4931</v>
      </c>
      <c r="E6828" s="13" t="s">
        <v>4932</v>
      </c>
      <c r="F6828" s="13" t="s">
        <v>11148</v>
      </c>
      <c r="G6828" s="14" t="s">
        <v>4921</v>
      </c>
      <c r="H6828" s="14" t="s">
        <v>5071</v>
      </c>
      <c r="I6828" s="14" t="s">
        <v>8759</v>
      </c>
      <c r="J6828" s="14" t="s">
        <v>4924</v>
      </c>
      <c r="K6828" s="16">
        <v>33.7488</v>
      </c>
    </row>
    <row r="6829" spans="1:11">
      <c r="A6829" s="12" t="s">
        <v>10223</v>
      </c>
      <c r="B6829" s="12" t="s">
        <v>11136</v>
      </c>
      <c r="C6829" s="12" t="s">
        <v>10245</v>
      </c>
      <c r="D6829" s="13" t="s">
        <v>4934</v>
      </c>
      <c r="E6829" s="13" t="s">
        <v>4998</v>
      </c>
      <c r="F6829" s="13" t="s">
        <v>11149</v>
      </c>
      <c r="G6829" s="14" t="s">
        <v>4921</v>
      </c>
      <c r="H6829" s="14" t="s">
        <v>4926</v>
      </c>
      <c r="I6829" s="14" t="s">
        <v>4927</v>
      </c>
      <c r="J6829" s="14" t="s">
        <v>4936</v>
      </c>
      <c r="K6829" s="16">
        <v>33.7488</v>
      </c>
    </row>
    <row r="6830" spans="1:11">
      <c r="A6830" s="12" t="s">
        <v>10223</v>
      </c>
      <c r="B6830" s="12" t="s">
        <v>11136</v>
      </c>
      <c r="C6830" s="12" t="s">
        <v>10225</v>
      </c>
      <c r="D6830" s="13" t="s">
        <v>4918</v>
      </c>
      <c r="E6830" s="13" t="s">
        <v>4919</v>
      </c>
      <c r="F6830" s="13" t="s">
        <v>11152</v>
      </c>
      <c r="G6830" s="14" t="s">
        <v>5004</v>
      </c>
      <c r="H6830" s="14" t="s">
        <v>7036</v>
      </c>
      <c r="I6830" s="14" t="s">
        <v>5065</v>
      </c>
      <c r="J6830" s="14" t="s">
        <v>4924</v>
      </c>
      <c r="K6830" s="16">
        <v>61.0912</v>
      </c>
    </row>
    <row r="6831" spans="1:11">
      <c r="A6831" s="12" t="s">
        <v>10223</v>
      </c>
      <c r="B6831" s="12" t="s">
        <v>11136</v>
      </c>
      <c r="C6831" s="12" t="s">
        <v>10225</v>
      </c>
      <c r="D6831" s="13" t="s">
        <v>4918</v>
      </c>
      <c r="E6831" s="13" t="s">
        <v>4919</v>
      </c>
      <c r="F6831" s="13" t="s">
        <v>10301</v>
      </c>
      <c r="G6831" s="14" t="s">
        <v>4942</v>
      </c>
      <c r="H6831" s="14" t="s">
        <v>7528</v>
      </c>
      <c r="I6831" s="14" t="s">
        <v>4949</v>
      </c>
      <c r="J6831" s="14" t="s">
        <v>4924</v>
      </c>
      <c r="K6831" s="16">
        <v>61.0912</v>
      </c>
    </row>
    <row r="6832" spans="1:11">
      <c r="A6832" s="12" t="s">
        <v>10223</v>
      </c>
      <c r="B6832" s="12" t="s">
        <v>11136</v>
      </c>
      <c r="C6832" s="12" t="s">
        <v>10225</v>
      </c>
      <c r="D6832" s="13" t="s">
        <v>4918</v>
      </c>
      <c r="E6832" s="13" t="s">
        <v>4939</v>
      </c>
      <c r="F6832" s="13" t="s">
        <v>11147</v>
      </c>
      <c r="G6832" s="14" t="s">
        <v>4921</v>
      </c>
      <c r="H6832" s="14" t="s">
        <v>4952</v>
      </c>
      <c r="I6832" s="14" t="s">
        <v>4927</v>
      </c>
      <c r="J6832" s="14" t="s">
        <v>4924</v>
      </c>
      <c r="K6832" s="16">
        <v>61.0912</v>
      </c>
    </row>
    <row r="6833" spans="1:11">
      <c r="A6833" s="12" t="s">
        <v>10223</v>
      </c>
      <c r="B6833" s="12" t="s">
        <v>11136</v>
      </c>
      <c r="C6833" s="12" t="s">
        <v>10225</v>
      </c>
      <c r="D6833" s="13" t="s">
        <v>4931</v>
      </c>
      <c r="E6833" s="13" t="s">
        <v>4932</v>
      </c>
      <c r="F6833" s="13" t="s">
        <v>11148</v>
      </c>
      <c r="G6833" s="14" t="s">
        <v>4921</v>
      </c>
      <c r="H6833" s="14" t="s">
        <v>5542</v>
      </c>
      <c r="I6833" s="14" t="s">
        <v>8759</v>
      </c>
      <c r="J6833" s="14" t="s">
        <v>4924</v>
      </c>
      <c r="K6833" s="16">
        <v>61.0912</v>
      </c>
    </row>
    <row r="6834" spans="1:11">
      <c r="A6834" s="12" t="s">
        <v>10223</v>
      </c>
      <c r="B6834" s="12" t="s">
        <v>11136</v>
      </c>
      <c r="C6834" s="12" t="s">
        <v>10225</v>
      </c>
      <c r="D6834" s="13" t="s">
        <v>4934</v>
      </c>
      <c r="E6834" s="13" t="s">
        <v>4998</v>
      </c>
      <c r="F6834" s="13" t="s">
        <v>5047</v>
      </c>
      <c r="G6834" s="14" t="s">
        <v>4921</v>
      </c>
      <c r="H6834" s="14" t="s">
        <v>4926</v>
      </c>
      <c r="I6834" s="14" t="s">
        <v>4927</v>
      </c>
      <c r="J6834" s="14" t="s">
        <v>4936</v>
      </c>
      <c r="K6834" s="16">
        <v>61.0912</v>
      </c>
    </row>
    <row r="6835" spans="1:11">
      <c r="A6835" s="12" t="s">
        <v>10223</v>
      </c>
      <c r="B6835" s="12" t="s">
        <v>11136</v>
      </c>
      <c r="C6835" s="12" t="s">
        <v>10256</v>
      </c>
      <c r="D6835" s="13" t="s">
        <v>4918</v>
      </c>
      <c r="E6835" s="13" t="s">
        <v>4919</v>
      </c>
      <c r="F6835" s="13" t="s">
        <v>11153</v>
      </c>
      <c r="G6835" s="14" t="s">
        <v>4942</v>
      </c>
      <c r="H6835" s="14" t="s">
        <v>5110</v>
      </c>
      <c r="I6835" s="14" t="s">
        <v>5065</v>
      </c>
      <c r="J6835" s="14" t="s">
        <v>4924</v>
      </c>
      <c r="K6835" s="16">
        <v>5.2656</v>
      </c>
    </row>
    <row r="6836" spans="1:11">
      <c r="A6836" s="12" t="s">
        <v>10223</v>
      </c>
      <c r="B6836" s="12" t="s">
        <v>11136</v>
      </c>
      <c r="C6836" s="12" t="s">
        <v>10256</v>
      </c>
      <c r="D6836" s="13" t="s">
        <v>4918</v>
      </c>
      <c r="E6836" s="13" t="s">
        <v>4939</v>
      </c>
      <c r="F6836" s="13" t="s">
        <v>11154</v>
      </c>
      <c r="G6836" s="14" t="s">
        <v>4921</v>
      </c>
      <c r="H6836" s="14" t="s">
        <v>4952</v>
      </c>
      <c r="I6836" s="14" t="s">
        <v>4927</v>
      </c>
      <c r="J6836" s="14" t="s">
        <v>4924</v>
      </c>
      <c r="K6836" s="16">
        <v>5.2656</v>
      </c>
    </row>
    <row r="6837" spans="1:11">
      <c r="A6837" s="12" t="s">
        <v>10223</v>
      </c>
      <c r="B6837" s="12" t="s">
        <v>11136</v>
      </c>
      <c r="C6837" s="12" t="s">
        <v>10256</v>
      </c>
      <c r="D6837" s="13" t="s">
        <v>4931</v>
      </c>
      <c r="E6837" s="13" t="s">
        <v>4932</v>
      </c>
      <c r="F6837" s="13" t="s">
        <v>11148</v>
      </c>
      <c r="G6837" s="14" t="s">
        <v>4921</v>
      </c>
      <c r="H6837" s="14" t="s">
        <v>5736</v>
      </c>
      <c r="I6837" s="14" t="s">
        <v>5065</v>
      </c>
      <c r="J6837" s="14" t="s">
        <v>4924</v>
      </c>
      <c r="K6837" s="16">
        <v>5.2656</v>
      </c>
    </row>
    <row r="6838" spans="1:11">
      <c r="A6838" s="12" t="s">
        <v>10223</v>
      </c>
      <c r="B6838" s="12" t="s">
        <v>11136</v>
      </c>
      <c r="C6838" s="12" t="s">
        <v>10256</v>
      </c>
      <c r="D6838" s="13" t="s">
        <v>4931</v>
      </c>
      <c r="E6838" s="13" t="s">
        <v>4961</v>
      </c>
      <c r="F6838" s="13" t="s">
        <v>11155</v>
      </c>
      <c r="G6838" s="14" t="s">
        <v>4921</v>
      </c>
      <c r="H6838" s="14" t="s">
        <v>5201</v>
      </c>
      <c r="I6838" s="14" t="s">
        <v>4975</v>
      </c>
      <c r="J6838" s="14" t="s">
        <v>4924</v>
      </c>
      <c r="K6838" s="16">
        <v>5.2656</v>
      </c>
    </row>
    <row r="6839" spans="1:11">
      <c r="A6839" s="12" t="s">
        <v>10223</v>
      </c>
      <c r="B6839" s="12" t="s">
        <v>11136</v>
      </c>
      <c r="C6839" s="12" t="s">
        <v>10256</v>
      </c>
      <c r="D6839" s="13" t="s">
        <v>4934</v>
      </c>
      <c r="E6839" s="13" t="s">
        <v>4998</v>
      </c>
      <c r="F6839" s="13" t="s">
        <v>5047</v>
      </c>
      <c r="G6839" s="14" t="s">
        <v>4921</v>
      </c>
      <c r="H6839" s="14" t="s">
        <v>4926</v>
      </c>
      <c r="I6839" s="14" t="s">
        <v>4927</v>
      </c>
      <c r="J6839" s="14" t="s">
        <v>4936</v>
      </c>
      <c r="K6839" s="16">
        <v>5.2656</v>
      </c>
    </row>
    <row r="6840" spans="1:11">
      <c r="A6840" s="12" t="s">
        <v>10223</v>
      </c>
      <c r="B6840" s="12" t="s">
        <v>11136</v>
      </c>
      <c r="C6840" s="12" t="s">
        <v>10262</v>
      </c>
      <c r="D6840" s="13" t="s">
        <v>4918</v>
      </c>
      <c r="E6840" s="13" t="s">
        <v>4919</v>
      </c>
      <c r="F6840" s="13" t="s">
        <v>11156</v>
      </c>
      <c r="G6840" s="14" t="s">
        <v>4942</v>
      </c>
      <c r="H6840" s="14" t="s">
        <v>4958</v>
      </c>
      <c r="I6840" s="14" t="s">
        <v>5065</v>
      </c>
      <c r="J6840" s="14" t="s">
        <v>4924</v>
      </c>
      <c r="K6840" s="16">
        <v>13.6625</v>
      </c>
    </row>
    <row r="6841" spans="1:11">
      <c r="A6841" s="12" t="s">
        <v>10223</v>
      </c>
      <c r="B6841" s="12" t="s">
        <v>11136</v>
      </c>
      <c r="C6841" s="12" t="s">
        <v>10262</v>
      </c>
      <c r="D6841" s="13" t="s">
        <v>4918</v>
      </c>
      <c r="E6841" s="13" t="s">
        <v>4939</v>
      </c>
      <c r="F6841" s="13" t="s">
        <v>11157</v>
      </c>
      <c r="G6841" s="14" t="s">
        <v>4921</v>
      </c>
      <c r="H6841" s="14" t="s">
        <v>4926</v>
      </c>
      <c r="I6841" s="14" t="s">
        <v>4927</v>
      </c>
      <c r="J6841" s="14" t="s">
        <v>4924</v>
      </c>
      <c r="K6841" s="16">
        <v>13.6625</v>
      </c>
    </row>
    <row r="6842" spans="1:11">
      <c r="A6842" s="12" t="s">
        <v>10223</v>
      </c>
      <c r="B6842" s="12" t="s">
        <v>11136</v>
      </c>
      <c r="C6842" s="12" t="s">
        <v>10262</v>
      </c>
      <c r="D6842" s="13" t="s">
        <v>4931</v>
      </c>
      <c r="E6842" s="13" t="s">
        <v>4932</v>
      </c>
      <c r="F6842" s="13" t="s">
        <v>11148</v>
      </c>
      <c r="G6842" s="14" t="s">
        <v>4921</v>
      </c>
      <c r="H6842" s="14" t="s">
        <v>5729</v>
      </c>
      <c r="I6842" s="14" t="s">
        <v>5065</v>
      </c>
      <c r="J6842" s="14" t="s">
        <v>4924</v>
      </c>
      <c r="K6842" s="16">
        <v>13.6625</v>
      </c>
    </row>
    <row r="6843" spans="1:11">
      <c r="A6843" s="12" t="s">
        <v>10223</v>
      </c>
      <c r="B6843" s="12" t="s">
        <v>11136</v>
      </c>
      <c r="C6843" s="12" t="s">
        <v>10262</v>
      </c>
      <c r="D6843" s="13" t="s">
        <v>4931</v>
      </c>
      <c r="E6843" s="13" t="s">
        <v>4932</v>
      </c>
      <c r="F6843" s="13" t="s">
        <v>11158</v>
      </c>
      <c r="G6843" s="14" t="s">
        <v>4921</v>
      </c>
      <c r="H6843" s="14" t="s">
        <v>4952</v>
      </c>
      <c r="I6843" s="14" t="s">
        <v>4927</v>
      </c>
      <c r="J6843" s="14" t="s">
        <v>4924</v>
      </c>
      <c r="K6843" s="16">
        <v>13.6625</v>
      </c>
    </row>
    <row r="6844" spans="1:11">
      <c r="A6844" s="12" t="s">
        <v>10223</v>
      </c>
      <c r="B6844" s="12" t="s">
        <v>11136</v>
      </c>
      <c r="C6844" s="12" t="s">
        <v>10262</v>
      </c>
      <c r="D6844" s="13" t="s">
        <v>4934</v>
      </c>
      <c r="E6844" s="13" t="s">
        <v>4934</v>
      </c>
      <c r="F6844" s="13" t="s">
        <v>11159</v>
      </c>
      <c r="G6844" s="14" t="s">
        <v>4921</v>
      </c>
      <c r="H6844" s="14" t="s">
        <v>4926</v>
      </c>
      <c r="I6844" s="14" t="s">
        <v>4927</v>
      </c>
      <c r="J6844" s="14" t="s">
        <v>4936</v>
      </c>
      <c r="K6844" s="16">
        <v>13.6625</v>
      </c>
    </row>
    <row r="6845" spans="1:11">
      <c r="A6845" s="12" t="s">
        <v>10223</v>
      </c>
      <c r="B6845" s="12" t="s">
        <v>11136</v>
      </c>
      <c r="C6845" s="12" t="s">
        <v>10267</v>
      </c>
      <c r="D6845" s="13" t="s">
        <v>4918</v>
      </c>
      <c r="E6845" s="13" t="s">
        <v>4919</v>
      </c>
      <c r="F6845" s="13" t="s">
        <v>10988</v>
      </c>
      <c r="G6845" s="14" t="s">
        <v>4942</v>
      </c>
      <c r="H6845" s="14" t="s">
        <v>11160</v>
      </c>
      <c r="I6845" s="14" t="s">
        <v>5065</v>
      </c>
      <c r="J6845" s="14" t="s">
        <v>4924</v>
      </c>
      <c r="K6845" s="16">
        <v>27.99</v>
      </c>
    </row>
    <row r="6846" spans="1:11">
      <c r="A6846" s="12" t="s">
        <v>10223</v>
      </c>
      <c r="B6846" s="12" t="s">
        <v>11136</v>
      </c>
      <c r="C6846" s="12" t="s">
        <v>10267</v>
      </c>
      <c r="D6846" s="13" t="s">
        <v>4918</v>
      </c>
      <c r="E6846" s="13" t="s">
        <v>4939</v>
      </c>
      <c r="F6846" s="13" t="s">
        <v>11147</v>
      </c>
      <c r="G6846" s="14" t="s">
        <v>4921</v>
      </c>
      <c r="H6846" s="14" t="s">
        <v>4926</v>
      </c>
      <c r="I6846" s="14" t="s">
        <v>4927</v>
      </c>
      <c r="J6846" s="14" t="s">
        <v>4924</v>
      </c>
      <c r="K6846" s="16">
        <v>27.99</v>
      </c>
    </row>
    <row r="6847" spans="1:11">
      <c r="A6847" s="12" t="s">
        <v>10223</v>
      </c>
      <c r="B6847" s="12" t="s">
        <v>11136</v>
      </c>
      <c r="C6847" s="12" t="s">
        <v>10267</v>
      </c>
      <c r="D6847" s="13" t="s">
        <v>4931</v>
      </c>
      <c r="E6847" s="13" t="s">
        <v>4932</v>
      </c>
      <c r="F6847" s="13" t="s">
        <v>11148</v>
      </c>
      <c r="G6847" s="14" t="s">
        <v>4921</v>
      </c>
      <c r="H6847" s="14" t="s">
        <v>5542</v>
      </c>
      <c r="I6847" s="14" t="s">
        <v>5065</v>
      </c>
      <c r="J6847" s="14" t="s">
        <v>4924</v>
      </c>
      <c r="K6847" s="16">
        <v>27.99</v>
      </c>
    </row>
    <row r="6848" spans="1:11">
      <c r="A6848" s="12" t="s">
        <v>10223</v>
      </c>
      <c r="B6848" s="12" t="s">
        <v>11136</v>
      </c>
      <c r="C6848" s="12" t="s">
        <v>10267</v>
      </c>
      <c r="D6848" s="13" t="s">
        <v>4931</v>
      </c>
      <c r="E6848" s="13" t="s">
        <v>4932</v>
      </c>
      <c r="F6848" s="13" t="s">
        <v>11161</v>
      </c>
      <c r="G6848" s="14" t="s">
        <v>4921</v>
      </c>
      <c r="H6848" s="14" t="s">
        <v>5201</v>
      </c>
      <c r="I6848" s="14" t="s">
        <v>4949</v>
      </c>
      <c r="J6848" s="14" t="s">
        <v>4924</v>
      </c>
      <c r="K6848" s="16">
        <v>27.99</v>
      </c>
    </row>
    <row r="6849" spans="1:11">
      <c r="A6849" s="12" t="s">
        <v>10223</v>
      </c>
      <c r="B6849" s="12" t="s">
        <v>11136</v>
      </c>
      <c r="C6849" s="12" t="s">
        <v>10267</v>
      </c>
      <c r="D6849" s="13" t="s">
        <v>4934</v>
      </c>
      <c r="E6849" s="13" t="s">
        <v>4998</v>
      </c>
      <c r="F6849" s="13" t="s">
        <v>5047</v>
      </c>
      <c r="G6849" s="14" t="s">
        <v>4921</v>
      </c>
      <c r="H6849" s="14" t="s">
        <v>4952</v>
      </c>
      <c r="I6849" s="14" t="s">
        <v>4927</v>
      </c>
      <c r="J6849" s="14" t="s">
        <v>4936</v>
      </c>
      <c r="K6849" s="16">
        <v>27.99</v>
      </c>
    </row>
    <row r="6850" spans="1:11">
      <c r="A6850" s="12" t="s">
        <v>10223</v>
      </c>
      <c r="B6850" s="12" t="s">
        <v>11136</v>
      </c>
      <c r="C6850" s="12" t="s">
        <v>10273</v>
      </c>
      <c r="D6850" s="13" t="s">
        <v>4918</v>
      </c>
      <c r="E6850" s="13" t="s">
        <v>4919</v>
      </c>
      <c r="F6850" s="13" t="s">
        <v>11162</v>
      </c>
      <c r="G6850" s="14" t="s">
        <v>4942</v>
      </c>
      <c r="H6850" s="14" t="s">
        <v>7036</v>
      </c>
      <c r="I6850" s="14" t="s">
        <v>4949</v>
      </c>
      <c r="J6850" s="14" t="s">
        <v>4924</v>
      </c>
      <c r="K6850" s="16">
        <v>39.272</v>
      </c>
    </row>
    <row r="6851" spans="1:11">
      <c r="A6851" s="12" t="s">
        <v>10223</v>
      </c>
      <c r="B6851" s="12" t="s">
        <v>11136</v>
      </c>
      <c r="C6851" s="12" t="s">
        <v>10273</v>
      </c>
      <c r="D6851" s="13" t="s">
        <v>4918</v>
      </c>
      <c r="E6851" s="13" t="s">
        <v>4939</v>
      </c>
      <c r="F6851" s="13" t="s">
        <v>11163</v>
      </c>
      <c r="G6851" s="14" t="s">
        <v>4921</v>
      </c>
      <c r="H6851" s="14" t="s">
        <v>4952</v>
      </c>
      <c r="I6851" s="14" t="s">
        <v>4927</v>
      </c>
      <c r="J6851" s="14" t="s">
        <v>4924</v>
      </c>
      <c r="K6851" s="16">
        <v>39.272</v>
      </c>
    </row>
    <row r="6852" spans="1:11">
      <c r="A6852" s="12" t="s">
        <v>10223</v>
      </c>
      <c r="B6852" s="12" t="s">
        <v>11136</v>
      </c>
      <c r="C6852" s="12" t="s">
        <v>10273</v>
      </c>
      <c r="D6852" s="13" t="s">
        <v>4918</v>
      </c>
      <c r="E6852" s="13" t="s">
        <v>4943</v>
      </c>
      <c r="F6852" s="13" t="s">
        <v>11164</v>
      </c>
      <c r="G6852" s="14" t="s">
        <v>4942</v>
      </c>
      <c r="H6852" s="14" t="s">
        <v>4966</v>
      </c>
      <c r="I6852" s="14" t="s">
        <v>5573</v>
      </c>
      <c r="J6852" s="14" t="s">
        <v>4924</v>
      </c>
      <c r="K6852" s="16">
        <v>39.272</v>
      </c>
    </row>
    <row r="6853" spans="1:11">
      <c r="A6853" s="12" t="s">
        <v>10223</v>
      </c>
      <c r="B6853" s="12" t="s">
        <v>11136</v>
      </c>
      <c r="C6853" s="12" t="s">
        <v>10273</v>
      </c>
      <c r="D6853" s="13" t="s">
        <v>4931</v>
      </c>
      <c r="E6853" s="13" t="s">
        <v>4932</v>
      </c>
      <c r="F6853" s="13" t="s">
        <v>11165</v>
      </c>
      <c r="G6853" s="14" t="s">
        <v>4921</v>
      </c>
      <c r="H6853" s="14" t="s">
        <v>1726</v>
      </c>
      <c r="I6853" s="14" t="s">
        <v>5065</v>
      </c>
      <c r="J6853" s="14" t="s">
        <v>4924</v>
      </c>
      <c r="K6853" s="16">
        <v>39.272</v>
      </c>
    </row>
    <row r="6854" spans="1:11">
      <c r="A6854" s="12" t="s">
        <v>10223</v>
      </c>
      <c r="B6854" s="12" t="s">
        <v>11136</v>
      </c>
      <c r="C6854" s="12" t="s">
        <v>10273</v>
      </c>
      <c r="D6854" s="13" t="s">
        <v>4940</v>
      </c>
      <c r="E6854" s="13" t="s">
        <v>4941</v>
      </c>
      <c r="F6854" s="13" t="s">
        <v>11166</v>
      </c>
      <c r="G6854" s="14" t="s">
        <v>5004</v>
      </c>
      <c r="H6854" s="14" t="s">
        <v>11167</v>
      </c>
      <c r="I6854" s="14" t="s">
        <v>6471</v>
      </c>
      <c r="J6854" s="14" t="s">
        <v>4936</v>
      </c>
      <c r="K6854" s="16">
        <v>39.272</v>
      </c>
    </row>
    <row r="6855" spans="1:11">
      <c r="A6855" s="12" t="s">
        <v>10223</v>
      </c>
      <c r="B6855" s="12" t="s">
        <v>11136</v>
      </c>
      <c r="C6855" s="12" t="s">
        <v>10279</v>
      </c>
      <c r="D6855" s="13" t="s">
        <v>4918</v>
      </c>
      <c r="E6855" s="13" t="s">
        <v>4919</v>
      </c>
      <c r="F6855" s="13" t="s">
        <v>10992</v>
      </c>
      <c r="G6855" s="14" t="s">
        <v>4942</v>
      </c>
      <c r="H6855" s="14" t="s">
        <v>11168</v>
      </c>
      <c r="I6855" s="14" t="s">
        <v>5065</v>
      </c>
      <c r="J6855" s="14" t="s">
        <v>4924</v>
      </c>
      <c r="K6855" s="16">
        <v>1.7</v>
      </c>
    </row>
    <row r="6856" spans="1:11">
      <c r="A6856" s="12" t="s">
        <v>10223</v>
      </c>
      <c r="B6856" s="12" t="s">
        <v>11136</v>
      </c>
      <c r="C6856" s="12" t="s">
        <v>10279</v>
      </c>
      <c r="D6856" s="13" t="s">
        <v>4918</v>
      </c>
      <c r="E6856" s="13" t="s">
        <v>4939</v>
      </c>
      <c r="F6856" s="13" t="s">
        <v>11169</v>
      </c>
      <c r="G6856" s="14" t="s">
        <v>4921</v>
      </c>
      <c r="H6856" s="14" t="s">
        <v>4938</v>
      </c>
      <c r="I6856" s="14" t="s">
        <v>4927</v>
      </c>
      <c r="J6856" s="14" t="s">
        <v>4924</v>
      </c>
      <c r="K6856" s="16">
        <v>1.7</v>
      </c>
    </row>
    <row r="6857" spans="1:11">
      <c r="A6857" s="12" t="s">
        <v>10223</v>
      </c>
      <c r="B6857" s="12" t="s">
        <v>11136</v>
      </c>
      <c r="C6857" s="12" t="s">
        <v>10279</v>
      </c>
      <c r="D6857" s="13" t="s">
        <v>4918</v>
      </c>
      <c r="E6857" s="13" t="s">
        <v>4943</v>
      </c>
      <c r="F6857" s="13" t="s">
        <v>11170</v>
      </c>
      <c r="G6857" s="14" t="s">
        <v>4942</v>
      </c>
      <c r="H6857" s="14" t="s">
        <v>4966</v>
      </c>
      <c r="I6857" s="14" t="s">
        <v>5573</v>
      </c>
      <c r="J6857" s="14" t="s">
        <v>4924</v>
      </c>
      <c r="K6857" s="16">
        <v>1.7</v>
      </c>
    </row>
    <row r="6858" spans="1:11">
      <c r="A6858" s="12" t="s">
        <v>10223</v>
      </c>
      <c r="B6858" s="12" t="s">
        <v>11136</v>
      </c>
      <c r="C6858" s="12" t="s">
        <v>10279</v>
      </c>
      <c r="D6858" s="13" t="s">
        <v>4931</v>
      </c>
      <c r="E6858" s="13" t="s">
        <v>4932</v>
      </c>
      <c r="F6858" s="13" t="s">
        <v>11171</v>
      </c>
      <c r="G6858" s="14" t="s">
        <v>4921</v>
      </c>
      <c r="H6858" s="14" t="s">
        <v>4926</v>
      </c>
      <c r="I6858" s="14" t="s">
        <v>4927</v>
      </c>
      <c r="J6858" s="14" t="s">
        <v>4924</v>
      </c>
      <c r="K6858" s="16">
        <v>1.7</v>
      </c>
    </row>
    <row r="6859" spans="1:11">
      <c r="A6859" s="12" t="s">
        <v>10223</v>
      </c>
      <c r="B6859" s="12" t="s">
        <v>11136</v>
      </c>
      <c r="C6859" s="12" t="s">
        <v>10279</v>
      </c>
      <c r="D6859" s="13" t="s">
        <v>4934</v>
      </c>
      <c r="E6859" s="13" t="s">
        <v>4934</v>
      </c>
      <c r="F6859" s="13" t="s">
        <v>5047</v>
      </c>
      <c r="G6859" s="14" t="s">
        <v>4921</v>
      </c>
      <c r="H6859" s="14" t="s">
        <v>4926</v>
      </c>
      <c r="I6859" s="14" t="s">
        <v>4927</v>
      </c>
      <c r="J6859" s="14" t="s">
        <v>4936</v>
      </c>
      <c r="K6859" s="16">
        <v>1.7</v>
      </c>
    </row>
    <row r="6860" spans="1:11">
      <c r="A6860" s="12" t="s">
        <v>10223</v>
      </c>
      <c r="B6860" s="12" t="s">
        <v>11136</v>
      </c>
      <c r="C6860" s="12" t="s">
        <v>10284</v>
      </c>
      <c r="D6860" s="13" t="s">
        <v>4918</v>
      </c>
      <c r="E6860" s="13" t="s">
        <v>4919</v>
      </c>
      <c r="F6860" s="13" t="s">
        <v>11172</v>
      </c>
      <c r="G6860" s="14" t="s">
        <v>4942</v>
      </c>
      <c r="H6860" s="14" t="s">
        <v>11173</v>
      </c>
      <c r="I6860" s="14" t="s">
        <v>5065</v>
      </c>
      <c r="J6860" s="14" t="s">
        <v>4924</v>
      </c>
      <c r="K6860" s="16">
        <v>32.616</v>
      </c>
    </row>
    <row r="6861" spans="1:11">
      <c r="A6861" s="12" t="s">
        <v>10223</v>
      </c>
      <c r="B6861" s="12" t="s">
        <v>11136</v>
      </c>
      <c r="C6861" s="12" t="s">
        <v>10284</v>
      </c>
      <c r="D6861" s="13" t="s">
        <v>4918</v>
      </c>
      <c r="E6861" s="13" t="s">
        <v>4939</v>
      </c>
      <c r="F6861" s="13" t="s">
        <v>11147</v>
      </c>
      <c r="G6861" s="14" t="s">
        <v>4921</v>
      </c>
      <c r="H6861" s="14" t="s">
        <v>4952</v>
      </c>
      <c r="I6861" s="14" t="s">
        <v>4927</v>
      </c>
      <c r="J6861" s="14" t="s">
        <v>4924</v>
      </c>
      <c r="K6861" s="16">
        <v>32.616</v>
      </c>
    </row>
    <row r="6862" spans="1:11">
      <c r="A6862" s="12" t="s">
        <v>10223</v>
      </c>
      <c r="B6862" s="12" t="s">
        <v>11136</v>
      </c>
      <c r="C6862" s="12" t="s">
        <v>10284</v>
      </c>
      <c r="D6862" s="13" t="s">
        <v>4931</v>
      </c>
      <c r="E6862" s="13" t="s">
        <v>4932</v>
      </c>
      <c r="F6862" s="13" t="s">
        <v>11148</v>
      </c>
      <c r="G6862" s="14" t="s">
        <v>4921</v>
      </c>
      <c r="H6862" s="14" t="s">
        <v>5534</v>
      </c>
      <c r="I6862" s="14" t="s">
        <v>5065</v>
      </c>
      <c r="J6862" s="14" t="s">
        <v>4924</v>
      </c>
      <c r="K6862" s="16">
        <v>32.616</v>
      </c>
    </row>
    <row r="6863" spans="1:11">
      <c r="A6863" s="12" t="s">
        <v>10223</v>
      </c>
      <c r="B6863" s="12" t="s">
        <v>11136</v>
      </c>
      <c r="C6863" s="12" t="s">
        <v>10284</v>
      </c>
      <c r="D6863" s="13" t="s">
        <v>4931</v>
      </c>
      <c r="E6863" s="13" t="s">
        <v>4932</v>
      </c>
      <c r="F6863" s="13" t="s">
        <v>11174</v>
      </c>
      <c r="G6863" s="14" t="s">
        <v>4960</v>
      </c>
      <c r="H6863" s="14"/>
      <c r="I6863" s="14"/>
      <c r="J6863" s="14" t="s">
        <v>4924</v>
      </c>
      <c r="K6863" s="16">
        <v>32.616</v>
      </c>
    </row>
    <row r="6864" spans="1:11">
      <c r="A6864" s="12" t="s">
        <v>10223</v>
      </c>
      <c r="B6864" s="12" t="s">
        <v>11136</v>
      </c>
      <c r="C6864" s="12" t="s">
        <v>10284</v>
      </c>
      <c r="D6864" s="13" t="s">
        <v>4934</v>
      </c>
      <c r="E6864" s="13" t="s">
        <v>4998</v>
      </c>
      <c r="F6864" s="13" t="s">
        <v>5047</v>
      </c>
      <c r="G6864" s="14" t="s">
        <v>4921</v>
      </c>
      <c r="H6864" s="14" t="s">
        <v>4952</v>
      </c>
      <c r="I6864" s="14" t="s">
        <v>4927</v>
      </c>
      <c r="J6864" s="14" t="s">
        <v>4936</v>
      </c>
      <c r="K6864" s="16">
        <v>32.616</v>
      </c>
    </row>
    <row r="6865" spans="1:11">
      <c r="A6865" s="12" t="s">
        <v>10223</v>
      </c>
      <c r="B6865" s="12" t="s">
        <v>11136</v>
      </c>
      <c r="C6865" s="12" t="s">
        <v>10290</v>
      </c>
      <c r="D6865" s="13" t="s">
        <v>4918</v>
      </c>
      <c r="E6865" s="13" t="s">
        <v>4919</v>
      </c>
      <c r="F6865" s="13" t="s">
        <v>11175</v>
      </c>
      <c r="G6865" s="14" t="s">
        <v>4942</v>
      </c>
      <c r="H6865" s="14" t="s">
        <v>11045</v>
      </c>
      <c r="I6865" s="14" t="s">
        <v>5065</v>
      </c>
      <c r="J6865" s="14" t="s">
        <v>4924</v>
      </c>
      <c r="K6865" s="16">
        <v>5.16</v>
      </c>
    </row>
    <row r="6866" spans="1:11">
      <c r="A6866" s="12" t="s">
        <v>10223</v>
      </c>
      <c r="B6866" s="12" t="s">
        <v>11136</v>
      </c>
      <c r="C6866" s="12" t="s">
        <v>10290</v>
      </c>
      <c r="D6866" s="13" t="s">
        <v>4918</v>
      </c>
      <c r="E6866" s="13" t="s">
        <v>4939</v>
      </c>
      <c r="F6866" s="13" t="s">
        <v>11176</v>
      </c>
      <c r="G6866" s="14" t="s">
        <v>4921</v>
      </c>
      <c r="H6866" s="14" t="s">
        <v>5324</v>
      </c>
      <c r="I6866" s="14" t="s">
        <v>4927</v>
      </c>
      <c r="J6866" s="14" t="s">
        <v>4924</v>
      </c>
      <c r="K6866" s="16">
        <v>5.16</v>
      </c>
    </row>
    <row r="6867" spans="1:11">
      <c r="A6867" s="12" t="s">
        <v>10223</v>
      </c>
      <c r="B6867" s="12" t="s">
        <v>11136</v>
      </c>
      <c r="C6867" s="12" t="s">
        <v>10290</v>
      </c>
      <c r="D6867" s="13" t="s">
        <v>4931</v>
      </c>
      <c r="E6867" s="13" t="s">
        <v>4932</v>
      </c>
      <c r="F6867" s="13" t="s">
        <v>11147</v>
      </c>
      <c r="G6867" s="14" t="s">
        <v>4921</v>
      </c>
      <c r="H6867" s="14" t="s">
        <v>4926</v>
      </c>
      <c r="I6867" s="14" t="s">
        <v>4927</v>
      </c>
      <c r="J6867" s="14" t="s">
        <v>4924</v>
      </c>
      <c r="K6867" s="16">
        <v>5.16</v>
      </c>
    </row>
    <row r="6868" spans="1:11">
      <c r="A6868" s="12" t="s">
        <v>10223</v>
      </c>
      <c r="B6868" s="12" t="s">
        <v>11136</v>
      </c>
      <c r="C6868" s="12" t="s">
        <v>10290</v>
      </c>
      <c r="D6868" s="13" t="s">
        <v>4931</v>
      </c>
      <c r="E6868" s="13" t="s">
        <v>4932</v>
      </c>
      <c r="F6868" s="13" t="s">
        <v>11177</v>
      </c>
      <c r="G6868" s="14" t="s">
        <v>4921</v>
      </c>
      <c r="H6868" s="14" t="s">
        <v>5037</v>
      </c>
      <c r="I6868" s="14" t="s">
        <v>4927</v>
      </c>
      <c r="J6868" s="14" t="s">
        <v>4924</v>
      </c>
      <c r="K6868" s="16">
        <v>5.16</v>
      </c>
    </row>
    <row r="6869" spans="1:11">
      <c r="A6869" s="12" t="s">
        <v>10223</v>
      </c>
      <c r="B6869" s="12" t="s">
        <v>11136</v>
      </c>
      <c r="C6869" s="12" t="s">
        <v>10290</v>
      </c>
      <c r="D6869" s="13" t="s">
        <v>4934</v>
      </c>
      <c r="E6869" s="13" t="s">
        <v>4998</v>
      </c>
      <c r="F6869" s="13" t="s">
        <v>5151</v>
      </c>
      <c r="G6869" s="14" t="s">
        <v>4921</v>
      </c>
      <c r="H6869" s="14" t="s">
        <v>4926</v>
      </c>
      <c r="I6869" s="14" t="s">
        <v>4927</v>
      </c>
      <c r="J6869" s="14" t="s">
        <v>4936</v>
      </c>
      <c r="K6869" s="16">
        <v>5.16</v>
      </c>
    </row>
    <row r="6870" spans="1:11">
      <c r="A6870" s="12" t="s">
        <v>10223</v>
      </c>
      <c r="B6870" s="12" t="s">
        <v>11136</v>
      </c>
      <c r="C6870" s="12" t="s">
        <v>10295</v>
      </c>
      <c r="D6870" s="13" t="s">
        <v>4918</v>
      </c>
      <c r="E6870" s="13" t="s">
        <v>4919</v>
      </c>
      <c r="F6870" s="13" t="s">
        <v>11178</v>
      </c>
      <c r="G6870" s="14" t="s">
        <v>4942</v>
      </c>
      <c r="H6870" s="14" t="s">
        <v>10512</v>
      </c>
      <c r="I6870" s="14" t="s">
        <v>5065</v>
      </c>
      <c r="J6870" s="14" t="s">
        <v>4924</v>
      </c>
      <c r="K6870" s="16">
        <v>18.48</v>
      </c>
    </row>
    <row r="6871" spans="1:11">
      <c r="A6871" s="12" t="s">
        <v>10223</v>
      </c>
      <c r="B6871" s="12" t="s">
        <v>11136</v>
      </c>
      <c r="C6871" s="12" t="s">
        <v>10295</v>
      </c>
      <c r="D6871" s="13" t="s">
        <v>4918</v>
      </c>
      <c r="E6871" s="13" t="s">
        <v>4919</v>
      </c>
      <c r="F6871" s="13" t="s">
        <v>11179</v>
      </c>
      <c r="G6871" s="14" t="s">
        <v>4921</v>
      </c>
      <c r="H6871" s="14" t="s">
        <v>4956</v>
      </c>
      <c r="I6871" s="14" t="s">
        <v>5530</v>
      </c>
      <c r="J6871" s="14" t="s">
        <v>4924</v>
      </c>
      <c r="K6871" s="16">
        <v>18.48</v>
      </c>
    </row>
    <row r="6872" spans="1:11">
      <c r="A6872" s="12" t="s">
        <v>10223</v>
      </c>
      <c r="B6872" s="12" t="s">
        <v>11136</v>
      </c>
      <c r="C6872" s="12" t="s">
        <v>10295</v>
      </c>
      <c r="D6872" s="13" t="s">
        <v>4931</v>
      </c>
      <c r="E6872" s="13" t="s">
        <v>4932</v>
      </c>
      <c r="F6872" s="13" t="s">
        <v>11180</v>
      </c>
      <c r="G6872" s="14" t="s">
        <v>4921</v>
      </c>
      <c r="H6872" s="14" t="s">
        <v>4926</v>
      </c>
      <c r="I6872" s="14" t="s">
        <v>4927</v>
      </c>
      <c r="J6872" s="14" t="s">
        <v>4924</v>
      </c>
      <c r="K6872" s="16">
        <v>18.48</v>
      </c>
    </row>
    <row r="6873" spans="1:11">
      <c r="A6873" s="12" t="s">
        <v>10223</v>
      </c>
      <c r="B6873" s="12" t="s">
        <v>11136</v>
      </c>
      <c r="C6873" s="12" t="s">
        <v>10295</v>
      </c>
      <c r="D6873" s="13" t="s">
        <v>4931</v>
      </c>
      <c r="E6873" s="13" t="s">
        <v>4932</v>
      </c>
      <c r="F6873" s="13" t="s">
        <v>11181</v>
      </c>
      <c r="G6873" s="14" t="s">
        <v>4960</v>
      </c>
      <c r="H6873" s="14"/>
      <c r="I6873" s="14"/>
      <c r="J6873" s="14" t="s">
        <v>4924</v>
      </c>
      <c r="K6873" s="16">
        <v>18.48</v>
      </c>
    </row>
    <row r="6874" spans="1:11">
      <c r="A6874" s="12" t="s">
        <v>10223</v>
      </c>
      <c r="B6874" s="12" t="s">
        <v>11136</v>
      </c>
      <c r="C6874" s="12" t="s">
        <v>10295</v>
      </c>
      <c r="D6874" s="13" t="s">
        <v>4940</v>
      </c>
      <c r="E6874" s="13" t="s">
        <v>4941</v>
      </c>
      <c r="F6874" s="13" t="s">
        <v>11166</v>
      </c>
      <c r="G6874" s="14" t="s">
        <v>5004</v>
      </c>
      <c r="H6874" s="14" t="s">
        <v>11182</v>
      </c>
      <c r="I6874" s="14" t="s">
        <v>6471</v>
      </c>
      <c r="J6874" s="14" t="s">
        <v>4936</v>
      </c>
      <c r="K6874" s="16">
        <v>18.48</v>
      </c>
    </row>
    <row r="6875" spans="1:11">
      <c r="A6875" s="12" t="s">
        <v>10223</v>
      </c>
      <c r="B6875" s="12" t="s">
        <v>11136</v>
      </c>
      <c r="C6875" s="12" t="s">
        <v>10300</v>
      </c>
      <c r="D6875" s="13" t="s">
        <v>4918</v>
      </c>
      <c r="E6875" s="13" t="s">
        <v>4919</v>
      </c>
      <c r="F6875" s="13" t="s">
        <v>11162</v>
      </c>
      <c r="G6875" s="14" t="s">
        <v>4942</v>
      </c>
      <c r="H6875" s="14" t="s">
        <v>7036</v>
      </c>
      <c r="I6875" s="14" t="s">
        <v>4949</v>
      </c>
      <c r="J6875" s="14" t="s">
        <v>4924</v>
      </c>
      <c r="K6875" s="16">
        <v>37.2</v>
      </c>
    </row>
    <row r="6876" spans="1:11">
      <c r="A6876" s="12" t="s">
        <v>10223</v>
      </c>
      <c r="B6876" s="12" t="s">
        <v>11136</v>
      </c>
      <c r="C6876" s="12" t="s">
        <v>10300</v>
      </c>
      <c r="D6876" s="13" t="s">
        <v>4918</v>
      </c>
      <c r="E6876" s="13" t="s">
        <v>4919</v>
      </c>
      <c r="F6876" s="13" t="s">
        <v>11183</v>
      </c>
      <c r="G6876" s="14" t="s">
        <v>4921</v>
      </c>
      <c r="H6876" s="14" t="s">
        <v>5037</v>
      </c>
      <c r="I6876" s="14" t="s">
        <v>4927</v>
      </c>
      <c r="J6876" s="14" t="s">
        <v>4924</v>
      </c>
      <c r="K6876" s="16">
        <v>37.2</v>
      </c>
    </row>
    <row r="6877" spans="1:11">
      <c r="A6877" s="12" t="s">
        <v>10223</v>
      </c>
      <c r="B6877" s="12" t="s">
        <v>11136</v>
      </c>
      <c r="C6877" s="12" t="s">
        <v>10300</v>
      </c>
      <c r="D6877" s="13" t="s">
        <v>4931</v>
      </c>
      <c r="E6877" s="13" t="s">
        <v>4932</v>
      </c>
      <c r="F6877" s="13" t="s">
        <v>11184</v>
      </c>
      <c r="G6877" s="14" t="s">
        <v>4921</v>
      </c>
      <c r="H6877" s="14" t="s">
        <v>4926</v>
      </c>
      <c r="I6877" s="14" t="s">
        <v>4927</v>
      </c>
      <c r="J6877" s="14" t="s">
        <v>4924</v>
      </c>
      <c r="K6877" s="16">
        <v>37.2</v>
      </c>
    </row>
    <row r="6878" spans="1:11">
      <c r="A6878" s="12" t="s">
        <v>10223</v>
      </c>
      <c r="B6878" s="12" t="s">
        <v>11136</v>
      </c>
      <c r="C6878" s="12" t="s">
        <v>10300</v>
      </c>
      <c r="D6878" s="13" t="s">
        <v>4931</v>
      </c>
      <c r="E6878" s="13" t="s">
        <v>4932</v>
      </c>
      <c r="F6878" s="13" t="s">
        <v>11185</v>
      </c>
      <c r="G6878" s="14" t="s">
        <v>4960</v>
      </c>
      <c r="H6878" s="14"/>
      <c r="I6878" s="14"/>
      <c r="J6878" s="14" t="s">
        <v>4924</v>
      </c>
      <c r="K6878" s="16">
        <v>37.2</v>
      </c>
    </row>
    <row r="6879" spans="1:11">
      <c r="A6879" s="12" t="s">
        <v>10223</v>
      </c>
      <c r="B6879" s="12" t="s">
        <v>11136</v>
      </c>
      <c r="C6879" s="12" t="s">
        <v>10300</v>
      </c>
      <c r="D6879" s="13" t="s">
        <v>4940</v>
      </c>
      <c r="E6879" s="13" t="s">
        <v>4941</v>
      </c>
      <c r="F6879" s="13" t="s">
        <v>11166</v>
      </c>
      <c r="G6879" s="14" t="s">
        <v>5004</v>
      </c>
      <c r="H6879" s="14" t="s">
        <v>11186</v>
      </c>
      <c r="I6879" s="14" t="s">
        <v>5126</v>
      </c>
      <c r="J6879" s="14" t="s">
        <v>4936</v>
      </c>
      <c r="K6879" s="16">
        <v>37.2</v>
      </c>
    </row>
    <row r="6880" spans="1:11">
      <c r="A6880" s="12" t="s">
        <v>10223</v>
      </c>
      <c r="B6880" s="12" t="s">
        <v>11136</v>
      </c>
      <c r="C6880" s="12" t="s">
        <v>10303</v>
      </c>
      <c r="D6880" s="13" t="s">
        <v>4918</v>
      </c>
      <c r="E6880" s="13" t="s">
        <v>4919</v>
      </c>
      <c r="F6880" s="13" t="s">
        <v>11162</v>
      </c>
      <c r="G6880" s="14" t="s">
        <v>4942</v>
      </c>
      <c r="H6880" s="14" t="s">
        <v>7036</v>
      </c>
      <c r="I6880" s="14" t="s">
        <v>4949</v>
      </c>
      <c r="J6880" s="14" t="s">
        <v>4924</v>
      </c>
      <c r="K6880" s="16">
        <v>13.68</v>
      </c>
    </row>
    <row r="6881" spans="1:11">
      <c r="A6881" s="12" t="s">
        <v>10223</v>
      </c>
      <c r="B6881" s="12" t="s">
        <v>11136</v>
      </c>
      <c r="C6881" s="12" t="s">
        <v>10303</v>
      </c>
      <c r="D6881" s="13" t="s">
        <v>4918</v>
      </c>
      <c r="E6881" s="13" t="s">
        <v>4939</v>
      </c>
      <c r="F6881" s="13" t="s">
        <v>11187</v>
      </c>
      <c r="G6881" s="14" t="s">
        <v>4921</v>
      </c>
      <c r="H6881" s="14" t="s">
        <v>4926</v>
      </c>
      <c r="I6881" s="14" t="s">
        <v>4927</v>
      </c>
      <c r="J6881" s="14" t="s">
        <v>4924</v>
      </c>
      <c r="K6881" s="16">
        <v>13.68</v>
      </c>
    </row>
    <row r="6882" spans="1:11">
      <c r="A6882" s="12" t="s">
        <v>10223</v>
      </c>
      <c r="B6882" s="12" t="s">
        <v>11136</v>
      </c>
      <c r="C6882" s="12" t="s">
        <v>10303</v>
      </c>
      <c r="D6882" s="13" t="s">
        <v>4931</v>
      </c>
      <c r="E6882" s="13" t="s">
        <v>4932</v>
      </c>
      <c r="F6882" s="13" t="s">
        <v>11188</v>
      </c>
      <c r="G6882" s="14" t="s">
        <v>4921</v>
      </c>
      <c r="H6882" s="14" t="s">
        <v>4952</v>
      </c>
      <c r="I6882" s="14" t="s">
        <v>4927</v>
      </c>
      <c r="J6882" s="14" t="s">
        <v>4924</v>
      </c>
      <c r="K6882" s="16">
        <v>13.68</v>
      </c>
    </row>
    <row r="6883" spans="1:11">
      <c r="A6883" s="12" t="s">
        <v>10223</v>
      </c>
      <c r="B6883" s="12" t="s">
        <v>11136</v>
      </c>
      <c r="C6883" s="12" t="s">
        <v>10303</v>
      </c>
      <c r="D6883" s="13" t="s">
        <v>4931</v>
      </c>
      <c r="E6883" s="13" t="s">
        <v>4932</v>
      </c>
      <c r="F6883" s="13" t="s">
        <v>11189</v>
      </c>
      <c r="G6883" s="14" t="s">
        <v>4960</v>
      </c>
      <c r="H6883" s="14"/>
      <c r="I6883" s="14"/>
      <c r="J6883" s="14" t="s">
        <v>4924</v>
      </c>
      <c r="K6883" s="16">
        <v>13.68</v>
      </c>
    </row>
    <row r="6884" spans="1:11">
      <c r="A6884" s="12" t="s">
        <v>10223</v>
      </c>
      <c r="B6884" s="12" t="s">
        <v>11136</v>
      </c>
      <c r="C6884" s="12" t="s">
        <v>10303</v>
      </c>
      <c r="D6884" s="13" t="s">
        <v>4934</v>
      </c>
      <c r="E6884" s="13" t="s">
        <v>4998</v>
      </c>
      <c r="F6884" s="13" t="s">
        <v>5151</v>
      </c>
      <c r="G6884" s="14" t="s">
        <v>4921</v>
      </c>
      <c r="H6884" s="14" t="s">
        <v>4952</v>
      </c>
      <c r="I6884" s="14" t="s">
        <v>4927</v>
      </c>
      <c r="J6884" s="14" t="s">
        <v>4936</v>
      </c>
      <c r="K6884" s="16">
        <v>13.68</v>
      </c>
    </row>
    <row r="6885" spans="1:11">
      <c r="A6885" s="12" t="s">
        <v>10223</v>
      </c>
      <c r="B6885" s="12" t="s">
        <v>11136</v>
      </c>
      <c r="C6885" s="12" t="s">
        <v>10308</v>
      </c>
      <c r="D6885" s="13" t="s">
        <v>4918</v>
      </c>
      <c r="E6885" s="13" t="s">
        <v>4939</v>
      </c>
      <c r="F6885" s="13" t="s">
        <v>11190</v>
      </c>
      <c r="G6885" s="14" t="s">
        <v>4921</v>
      </c>
      <c r="H6885" s="14" t="s">
        <v>4926</v>
      </c>
      <c r="I6885" s="14" t="s">
        <v>4927</v>
      </c>
      <c r="J6885" s="14" t="s">
        <v>4924</v>
      </c>
      <c r="K6885" s="16">
        <v>26.8384</v>
      </c>
    </row>
    <row r="6886" spans="1:11">
      <c r="A6886" s="12" t="s">
        <v>10223</v>
      </c>
      <c r="B6886" s="12" t="s">
        <v>11136</v>
      </c>
      <c r="C6886" s="12" t="s">
        <v>10308</v>
      </c>
      <c r="D6886" s="13" t="s">
        <v>4918</v>
      </c>
      <c r="E6886" s="13" t="s">
        <v>5112</v>
      </c>
      <c r="F6886" s="13" t="s">
        <v>11191</v>
      </c>
      <c r="G6886" s="14" t="s">
        <v>4921</v>
      </c>
      <c r="H6886" s="14" t="s">
        <v>4952</v>
      </c>
      <c r="I6886" s="14" t="s">
        <v>4927</v>
      </c>
      <c r="J6886" s="14" t="s">
        <v>4924</v>
      </c>
      <c r="K6886" s="16">
        <v>26.8384</v>
      </c>
    </row>
    <row r="6887" spans="1:11">
      <c r="A6887" s="12" t="s">
        <v>10223</v>
      </c>
      <c r="B6887" s="12" t="s">
        <v>11136</v>
      </c>
      <c r="C6887" s="12" t="s">
        <v>10308</v>
      </c>
      <c r="D6887" s="13" t="s">
        <v>4931</v>
      </c>
      <c r="E6887" s="13" t="s">
        <v>4932</v>
      </c>
      <c r="F6887" s="13" t="s">
        <v>11192</v>
      </c>
      <c r="G6887" s="14" t="s">
        <v>4921</v>
      </c>
      <c r="H6887" s="14" t="s">
        <v>4926</v>
      </c>
      <c r="I6887" s="14" t="s">
        <v>4927</v>
      </c>
      <c r="J6887" s="14" t="s">
        <v>4924</v>
      </c>
      <c r="K6887" s="16">
        <v>26.8384</v>
      </c>
    </row>
    <row r="6888" spans="1:11">
      <c r="A6888" s="12" t="s">
        <v>10223</v>
      </c>
      <c r="B6888" s="12" t="s">
        <v>11136</v>
      </c>
      <c r="C6888" s="12" t="s">
        <v>10308</v>
      </c>
      <c r="D6888" s="13" t="s">
        <v>4931</v>
      </c>
      <c r="E6888" s="13" t="s">
        <v>4932</v>
      </c>
      <c r="F6888" s="13" t="s">
        <v>11193</v>
      </c>
      <c r="G6888" s="14" t="s">
        <v>4921</v>
      </c>
      <c r="H6888" s="14" t="s">
        <v>4926</v>
      </c>
      <c r="I6888" s="14" t="s">
        <v>4927</v>
      </c>
      <c r="J6888" s="14" t="s">
        <v>4924</v>
      </c>
      <c r="K6888" s="16">
        <v>26.8384</v>
      </c>
    </row>
    <row r="6889" spans="1:11">
      <c r="A6889" s="12" t="s">
        <v>10223</v>
      </c>
      <c r="B6889" s="12" t="s">
        <v>11136</v>
      </c>
      <c r="C6889" s="12" t="s">
        <v>10308</v>
      </c>
      <c r="D6889" s="13" t="s">
        <v>4940</v>
      </c>
      <c r="E6889" s="13" t="s">
        <v>4941</v>
      </c>
      <c r="F6889" s="13" t="s">
        <v>11194</v>
      </c>
      <c r="G6889" s="14" t="s">
        <v>5004</v>
      </c>
      <c r="H6889" s="14" t="s">
        <v>11195</v>
      </c>
      <c r="I6889" s="14" t="s">
        <v>5654</v>
      </c>
      <c r="J6889" s="14" t="s">
        <v>4936</v>
      </c>
      <c r="K6889" s="16">
        <v>26.8384</v>
      </c>
    </row>
    <row r="6890" spans="1:11">
      <c r="A6890" s="12" t="s">
        <v>10223</v>
      </c>
      <c r="B6890" s="12" t="s">
        <v>11136</v>
      </c>
      <c r="C6890" s="12" t="s">
        <v>10314</v>
      </c>
      <c r="D6890" s="13" t="s">
        <v>4918</v>
      </c>
      <c r="E6890" s="13" t="s">
        <v>4919</v>
      </c>
      <c r="F6890" s="13" t="s">
        <v>11196</v>
      </c>
      <c r="G6890" s="14" t="s">
        <v>4921</v>
      </c>
      <c r="H6890" s="14" t="s">
        <v>4924</v>
      </c>
      <c r="I6890" s="14" t="s">
        <v>5530</v>
      </c>
      <c r="J6890" s="14" t="s">
        <v>4924</v>
      </c>
      <c r="K6890" s="16">
        <v>18</v>
      </c>
    </row>
    <row r="6891" spans="1:11">
      <c r="A6891" s="12" t="s">
        <v>10223</v>
      </c>
      <c r="B6891" s="12" t="s">
        <v>11136</v>
      </c>
      <c r="C6891" s="12" t="s">
        <v>10314</v>
      </c>
      <c r="D6891" s="13" t="s">
        <v>4918</v>
      </c>
      <c r="E6891" s="13" t="s">
        <v>4939</v>
      </c>
      <c r="F6891" s="13" t="s">
        <v>11197</v>
      </c>
      <c r="G6891" s="14" t="s">
        <v>4921</v>
      </c>
      <c r="H6891" s="14" t="s">
        <v>4926</v>
      </c>
      <c r="I6891" s="14" t="s">
        <v>4927</v>
      </c>
      <c r="J6891" s="14" t="s">
        <v>4924</v>
      </c>
      <c r="K6891" s="16">
        <v>18</v>
      </c>
    </row>
    <row r="6892" spans="1:11">
      <c r="A6892" s="12" t="s">
        <v>10223</v>
      </c>
      <c r="B6892" s="12" t="s">
        <v>11136</v>
      </c>
      <c r="C6892" s="12" t="s">
        <v>10314</v>
      </c>
      <c r="D6892" s="13" t="s">
        <v>4918</v>
      </c>
      <c r="E6892" s="13" t="s">
        <v>5112</v>
      </c>
      <c r="F6892" s="13" t="s">
        <v>11198</v>
      </c>
      <c r="G6892" s="14" t="s">
        <v>4921</v>
      </c>
      <c r="H6892" s="14" t="s">
        <v>5037</v>
      </c>
      <c r="I6892" s="14" t="s">
        <v>4927</v>
      </c>
      <c r="J6892" s="14" t="s">
        <v>4936</v>
      </c>
      <c r="K6892" s="16">
        <v>18</v>
      </c>
    </row>
    <row r="6893" spans="1:11">
      <c r="A6893" s="12" t="s">
        <v>10223</v>
      </c>
      <c r="B6893" s="12" t="s">
        <v>11136</v>
      </c>
      <c r="C6893" s="12" t="s">
        <v>10314</v>
      </c>
      <c r="D6893" s="13" t="s">
        <v>4931</v>
      </c>
      <c r="E6893" s="13" t="s">
        <v>4932</v>
      </c>
      <c r="F6893" s="13" t="s">
        <v>11199</v>
      </c>
      <c r="G6893" s="14" t="s">
        <v>4942</v>
      </c>
      <c r="H6893" s="14" t="s">
        <v>7528</v>
      </c>
      <c r="I6893" s="14" t="s">
        <v>4949</v>
      </c>
      <c r="J6893" s="14" t="s">
        <v>4924</v>
      </c>
      <c r="K6893" s="16">
        <v>18</v>
      </c>
    </row>
    <row r="6894" spans="1:11">
      <c r="A6894" s="12" t="s">
        <v>10223</v>
      </c>
      <c r="B6894" s="12" t="s">
        <v>11136</v>
      </c>
      <c r="C6894" s="12" t="s">
        <v>10314</v>
      </c>
      <c r="D6894" s="13" t="s">
        <v>4931</v>
      </c>
      <c r="E6894" s="13" t="s">
        <v>4932</v>
      </c>
      <c r="F6894" s="13" t="s">
        <v>11200</v>
      </c>
      <c r="G6894" s="14" t="s">
        <v>4960</v>
      </c>
      <c r="H6894" s="14"/>
      <c r="I6894" s="14"/>
      <c r="J6894" s="14" t="s">
        <v>4924</v>
      </c>
      <c r="K6894" s="16">
        <v>18</v>
      </c>
    </row>
    <row r="6895" spans="1:11">
      <c r="A6895" s="12" t="s">
        <v>10223</v>
      </c>
      <c r="B6895" s="12" t="s">
        <v>11136</v>
      </c>
      <c r="C6895" s="12" t="s">
        <v>10318</v>
      </c>
      <c r="D6895" s="13" t="s">
        <v>4918</v>
      </c>
      <c r="E6895" s="13" t="s">
        <v>4919</v>
      </c>
      <c r="F6895" s="13" t="s">
        <v>11201</v>
      </c>
      <c r="G6895" s="14" t="s">
        <v>4921</v>
      </c>
      <c r="H6895" s="14" t="s">
        <v>4956</v>
      </c>
      <c r="I6895" s="14" t="s">
        <v>5530</v>
      </c>
      <c r="J6895" s="14" t="s">
        <v>4924</v>
      </c>
      <c r="K6895" s="16">
        <v>68</v>
      </c>
    </row>
    <row r="6896" spans="1:11">
      <c r="A6896" s="12" t="s">
        <v>10223</v>
      </c>
      <c r="B6896" s="12" t="s">
        <v>11136</v>
      </c>
      <c r="C6896" s="12" t="s">
        <v>10318</v>
      </c>
      <c r="D6896" s="13" t="s">
        <v>4918</v>
      </c>
      <c r="E6896" s="13" t="s">
        <v>4919</v>
      </c>
      <c r="F6896" s="13" t="s">
        <v>11202</v>
      </c>
      <c r="G6896" s="14" t="s">
        <v>4942</v>
      </c>
      <c r="H6896" s="14" t="s">
        <v>4936</v>
      </c>
      <c r="I6896" s="14" t="s">
        <v>5065</v>
      </c>
      <c r="J6896" s="14" t="s">
        <v>4924</v>
      </c>
      <c r="K6896" s="16">
        <v>68</v>
      </c>
    </row>
    <row r="6897" spans="1:11">
      <c r="A6897" s="12" t="s">
        <v>10223</v>
      </c>
      <c r="B6897" s="12" t="s">
        <v>11136</v>
      </c>
      <c r="C6897" s="12" t="s">
        <v>10318</v>
      </c>
      <c r="D6897" s="13" t="s">
        <v>4931</v>
      </c>
      <c r="E6897" s="13" t="s">
        <v>4932</v>
      </c>
      <c r="F6897" s="13" t="s">
        <v>11203</v>
      </c>
      <c r="G6897" s="14" t="s">
        <v>4921</v>
      </c>
      <c r="H6897" s="14" t="s">
        <v>4926</v>
      </c>
      <c r="I6897" s="14" t="s">
        <v>4927</v>
      </c>
      <c r="J6897" s="14" t="s">
        <v>4924</v>
      </c>
      <c r="K6897" s="16">
        <v>68</v>
      </c>
    </row>
    <row r="6898" spans="1:11">
      <c r="A6898" s="12" t="s">
        <v>10223</v>
      </c>
      <c r="B6898" s="12" t="s">
        <v>11136</v>
      </c>
      <c r="C6898" s="12" t="s">
        <v>10318</v>
      </c>
      <c r="D6898" s="13" t="s">
        <v>4931</v>
      </c>
      <c r="E6898" s="13" t="s">
        <v>4932</v>
      </c>
      <c r="F6898" s="13" t="s">
        <v>11204</v>
      </c>
      <c r="G6898" s="14" t="s">
        <v>4921</v>
      </c>
      <c r="H6898" s="14" t="s">
        <v>5534</v>
      </c>
      <c r="I6898" s="14" t="s">
        <v>10482</v>
      </c>
      <c r="J6898" s="14" t="s">
        <v>4924</v>
      </c>
      <c r="K6898" s="16">
        <v>68</v>
      </c>
    </row>
    <row r="6899" spans="1:11">
      <c r="A6899" s="12" t="s">
        <v>10223</v>
      </c>
      <c r="B6899" s="12" t="s">
        <v>11136</v>
      </c>
      <c r="C6899" s="12" t="s">
        <v>10318</v>
      </c>
      <c r="D6899" s="13" t="s">
        <v>4940</v>
      </c>
      <c r="E6899" s="13" t="s">
        <v>4941</v>
      </c>
      <c r="F6899" s="13" t="s">
        <v>11205</v>
      </c>
      <c r="G6899" s="14" t="s">
        <v>5004</v>
      </c>
      <c r="H6899" s="14" t="s">
        <v>7543</v>
      </c>
      <c r="I6899" s="14" t="s">
        <v>5126</v>
      </c>
      <c r="J6899" s="14" t="s">
        <v>4936</v>
      </c>
      <c r="K6899" s="16">
        <v>68</v>
      </c>
    </row>
    <row r="6900" spans="1:11">
      <c r="A6900" s="12" t="s">
        <v>10223</v>
      </c>
      <c r="B6900" s="12" t="s">
        <v>11136</v>
      </c>
      <c r="C6900" s="12" t="s">
        <v>10463</v>
      </c>
      <c r="D6900" s="13" t="s">
        <v>4918</v>
      </c>
      <c r="E6900" s="13" t="s">
        <v>4919</v>
      </c>
      <c r="F6900" s="13" t="s">
        <v>11206</v>
      </c>
      <c r="G6900" s="14" t="s">
        <v>4942</v>
      </c>
      <c r="H6900" s="14" t="s">
        <v>6252</v>
      </c>
      <c r="I6900" s="14" t="s">
        <v>5065</v>
      </c>
      <c r="J6900" s="14" t="s">
        <v>4924</v>
      </c>
      <c r="K6900" s="16">
        <v>88.0503</v>
      </c>
    </row>
    <row r="6901" spans="1:11">
      <c r="A6901" s="12" t="s">
        <v>10223</v>
      </c>
      <c r="B6901" s="12" t="s">
        <v>11136</v>
      </c>
      <c r="C6901" s="12" t="s">
        <v>10463</v>
      </c>
      <c r="D6901" s="13" t="s">
        <v>4918</v>
      </c>
      <c r="E6901" s="13" t="s">
        <v>4919</v>
      </c>
      <c r="F6901" s="13" t="s">
        <v>11207</v>
      </c>
      <c r="G6901" s="14" t="s">
        <v>5004</v>
      </c>
      <c r="H6901" s="14" t="s">
        <v>11208</v>
      </c>
      <c r="I6901" s="14" t="s">
        <v>9931</v>
      </c>
      <c r="J6901" s="14" t="s">
        <v>4924</v>
      </c>
      <c r="K6901" s="16">
        <v>88.0503</v>
      </c>
    </row>
    <row r="6902" spans="1:11">
      <c r="A6902" s="12" t="s">
        <v>10223</v>
      </c>
      <c r="B6902" s="12" t="s">
        <v>11136</v>
      </c>
      <c r="C6902" s="12" t="s">
        <v>10463</v>
      </c>
      <c r="D6902" s="13" t="s">
        <v>4918</v>
      </c>
      <c r="E6902" s="13" t="s">
        <v>4939</v>
      </c>
      <c r="F6902" s="13" t="s">
        <v>11209</v>
      </c>
      <c r="G6902" s="14" t="s">
        <v>4921</v>
      </c>
      <c r="H6902" s="14" t="s">
        <v>4952</v>
      </c>
      <c r="I6902" s="14" t="s">
        <v>4927</v>
      </c>
      <c r="J6902" s="14" t="s">
        <v>4924</v>
      </c>
      <c r="K6902" s="16">
        <v>88.0503</v>
      </c>
    </row>
    <row r="6903" spans="1:11">
      <c r="A6903" s="12" t="s">
        <v>10223</v>
      </c>
      <c r="B6903" s="12" t="s">
        <v>11136</v>
      </c>
      <c r="C6903" s="12" t="s">
        <v>10463</v>
      </c>
      <c r="D6903" s="13" t="s">
        <v>4931</v>
      </c>
      <c r="E6903" s="13" t="s">
        <v>4932</v>
      </c>
      <c r="F6903" s="13" t="s">
        <v>11210</v>
      </c>
      <c r="G6903" s="14" t="s">
        <v>4960</v>
      </c>
      <c r="H6903" s="14"/>
      <c r="I6903" s="14"/>
      <c r="J6903" s="14" t="s">
        <v>4924</v>
      </c>
      <c r="K6903" s="16">
        <v>88.0503</v>
      </c>
    </row>
    <row r="6904" spans="1:11">
      <c r="A6904" s="12" t="s">
        <v>10223</v>
      </c>
      <c r="B6904" s="12" t="s">
        <v>11136</v>
      </c>
      <c r="C6904" s="12" t="s">
        <v>10463</v>
      </c>
      <c r="D6904" s="13" t="s">
        <v>4940</v>
      </c>
      <c r="E6904" s="13" t="s">
        <v>4941</v>
      </c>
      <c r="F6904" s="13" t="s">
        <v>11211</v>
      </c>
      <c r="G6904" s="14" t="s">
        <v>5004</v>
      </c>
      <c r="H6904" s="14" t="s">
        <v>11212</v>
      </c>
      <c r="I6904" s="14" t="s">
        <v>5654</v>
      </c>
      <c r="J6904" s="14" t="s">
        <v>4936</v>
      </c>
      <c r="K6904" s="16">
        <v>88.0503</v>
      </c>
    </row>
    <row r="6905" spans="1:11">
      <c r="A6905" s="12" t="s">
        <v>10223</v>
      </c>
      <c r="B6905" s="12" t="s">
        <v>11136</v>
      </c>
      <c r="C6905" s="12" t="s">
        <v>10327</v>
      </c>
      <c r="D6905" s="13" t="s">
        <v>4918</v>
      </c>
      <c r="E6905" s="13" t="s">
        <v>4919</v>
      </c>
      <c r="F6905" s="13" t="s">
        <v>11213</v>
      </c>
      <c r="G6905" s="14" t="s">
        <v>4942</v>
      </c>
      <c r="H6905" s="14" t="s">
        <v>7036</v>
      </c>
      <c r="I6905" s="14" t="s">
        <v>4949</v>
      </c>
      <c r="J6905" s="14" t="s">
        <v>4924</v>
      </c>
      <c r="K6905" s="16">
        <v>39</v>
      </c>
    </row>
    <row r="6906" spans="1:11">
      <c r="A6906" s="12" t="s">
        <v>10223</v>
      </c>
      <c r="B6906" s="12" t="s">
        <v>11136</v>
      </c>
      <c r="C6906" s="12" t="s">
        <v>10327</v>
      </c>
      <c r="D6906" s="13" t="s">
        <v>4918</v>
      </c>
      <c r="E6906" s="13" t="s">
        <v>4939</v>
      </c>
      <c r="F6906" s="13" t="s">
        <v>11147</v>
      </c>
      <c r="G6906" s="14" t="s">
        <v>4921</v>
      </c>
      <c r="H6906" s="14" t="s">
        <v>4952</v>
      </c>
      <c r="I6906" s="14" t="s">
        <v>4927</v>
      </c>
      <c r="J6906" s="14" t="s">
        <v>4924</v>
      </c>
      <c r="K6906" s="16">
        <v>39</v>
      </c>
    </row>
    <row r="6907" spans="1:11">
      <c r="A6907" s="12" t="s">
        <v>10223</v>
      </c>
      <c r="B6907" s="12" t="s">
        <v>11136</v>
      </c>
      <c r="C6907" s="12" t="s">
        <v>10327</v>
      </c>
      <c r="D6907" s="13" t="s">
        <v>4918</v>
      </c>
      <c r="E6907" s="13" t="s">
        <v>5112</v>
      </c>
      <c r="F6907" s="13" t="s">
        <v>11214</v>
      </c>
      <c r="G6907" s="14" t="s">
        <v>4921</v>
      </c>
      <c r="H6907" s="14" t="s">
        <v>4926</v>
      </c>
      <c r="I6907" s="14" t="s">
        <v>4927</v>
      </c>
      <c r="J6907" s="14" t="s">
        <v>4924</v>
      </c>
      <c r="K6907" s="16">
        <v>39</v>
      </c>
    </row>
    <row r="6908" spans="1:11">
      <c r="A6908" s="12" t="s">
        <v>10223</v>
      </c>
      <c r="B6908" s="12" t="s">
        <v>11136</v>
      </c>
      <c r="C6908" s="12" t="s">
        <v>10327</v>
      </c>
      <c r="D6908" s="13" t="s">
        <v>4931</v>
      </c>
      <c r="E6908" s="13" t="s">
        <v>4932</v>
      </c>
      <c r="F6908" s="13" t="s">
        <v>11148</v>
      </c>
      <c r="G6908" s="14" t="s">
        <v>4921</v>
      </c>
      <c r="H6908" s="14" t="s">
        <v>5736</v>
      </c>
      <c r="I6908" s="14" t="s">
        <v>10482</v>
      </c>
      <c r="J6908" s="14" t="s">
        <v>4924</v>
      </c>
      <c r="K6908" s="16">
        <v>39</v>
      </c>
    </row>
    <row r="6909" spans="1:11">
      <c r="A6909" s="12" t="s">
        <v>10223</v>
      </c>
      <c r="B6909" s="12" t="s">
        <v>11136</v>
      </c>
      <c r="C6909" s="12" t="s">
        <v>10327</v>
      </c>
      <c r="D6909" s="13" t="s">
        <v>4934</v>
      </c>
      <c r="E6909" s="13" t="s">
        <v>4934</v>
      </c>
      <c r="F6909" s="13" t="s">
        <v>5151</v>
      </c>
      <c r="G6909" s="14" t="s">
        <v>4921</v>
      </c>
      <c r="H6909" s="14" t="s">
        <v>4926</v>
      </c>
      <c r="I6909" s="14" t="s">
        <v>4927</v>
      </c>
      <c r="J6909" s="14" t="s">
        <v>4936</v>
      </c>
      <c r="K6909" s="16">
        <v>39</v>
      </c>
    </row>
    <row r="6910" spans="1:11">
      <c r="A6910" s="12" t="s">
        <v>10223</v>
      </c>
      <c r="B6910" s="12" t="s">
        <v>11136</v>
      </c>
      <c r="C6910" s="12" t="s">
        <v>10332</v>
      </c>
      <c r="D6910" s="13" t="s">
        <v>4918</v>
      </c>
      <c r="E6910" s="13" t="s">
        <v>4919</v>
      </c>
      <c r="F6910" s="13" t="s">
        <v>11215</v>
      </c>
      <c r="G6910" s="14" t="s">
        <v>5004</v>
      </c>
      <c r="H6910" s="14" t="s">
        <v>5254</v>
      </c>
      <c r="I6910" s="14" t="s">
        <v>6118</v>
      </c>
      <c r="J6910" s="14" t="s">
        <v>4924</v>
      </c>
      <c r="K6910" s="16">
        <v>16.4</v>
      </c>
    </row>
    <row r="6911" spans="1:11">
      <c r="A6911" s="12" t="s">
        <v>10223</v>
      </c>
      <c r="B6911" s="12" t="s">
        <v>11136</v>
      </c>
      <c r="C6911" s="12" t="s">
        <v>10332</v>
      </c>
      <c r="D6911" s="13" t="s">
        <v>4918</v>
      </c>
      <c r="E6911" s="13" t="s">
        <v>4919</v>
      </c>
      <c r="F6911" s="13" t="s">
        <v>11216</v>
      </c>
      <c r="G6911" s="14" t="s">
        <v>4942</v>
      </c>
      <c r="H6911" s="14" t="s">
        <v>8612</v>
      </c>
      <c r="I6911" s="14" t="s">
        <v>5065</v>
      </c>
      <c r="J6911" s="14" t="s">
        <v>4924</v>
      </c>
      <c r="K6911" s="16">
        <v>16.4</v>
      </c>
    </row>
    <row r="6912" spans="1:11">
      <c r="A6912" s="12" t="s">
        <v>10223</v>
      </c>
      <c r="B6912" s="12" t="s">
        <v>11136</v>
      </c>
      <c r="C6912" s="12" t="s">
        <v>10332</v>
      </c>
      <c r="D6912" s="13" t="s">
        <v>4931</v>
      </c>
      <c r="E6912" s="13" t="s">
        <v>4932</v>
      </c>
      <c r="F6912" s="13" t="s">
        <v>11217</v>
      </c>
      <c r="G6912" s="14" t="s">
        <v>4921</v>
      </c>
      <c r="H6912" s="14" t="s">
        <v>5051</v>
      </c>
      <c r="I6912" s="14" t="s">
        <v>5530</v>
      </c>
      <c r="J6912" s="14" t="s">
        <v>4924</v>
      </c>
      <c r="K6912" s="16">
        <v>16.4</v>
      </c>
    </row>
    <row r="6913" spans="1:11">
      <c r="A6913" s="12" t="s">
        <v>10223</v>
      </c>
      <c r="B6913" s="12" t="s">
        <v>11136</v>
      </c>
      <c r="C6913" s="12" t="s">
        <v>10332</v>
      </c>
      <c r="D6913" s="13" t="s">
        <v>4931</v>
      </c>
      <c r="E6913" s="13" t="s">
        <v>4932</v>
      </c>
      <c r="F6913" s="13" t="s">
        <v>11218</v>
      </c>
      <c r="G6913" s="14" t="s">
        <v>4921</v>
      </c>
      <c r="H6913" s="14" t="s">
        <v>4952</v>
      </c>
      <c r="I6913" s="14" t="s">
        <v>4927</v>
      </c>
      <c r="J6913" s="14" t="s">
        <v>4924</v>
      </c>
      <c r="K6913" s="16">
        <v>16.4</v>
      </c>
    </row>
    <row r="6914" spans="1:11">
      <c r="A6914" s="12" t="s">
        <v>10223</v>
      </c>
      <c r="B6914" s="12" t="s">
        <v>11136</v>
      </c>
      <c r="C6914" s="12" t="s">
        <v>10332</v>
      </c>
      <c r="D6914" s="13" t="s">
        <v>4934</v>
      </c>
      <c r="E6914" s="13" t="s">
        <v>4934</v>
      </c>
      <c r="F6914" s="13" t="s">
        <v>5151</v>
      </c>
      <c r="G6914" s="14" t="s">
        <v>4921</v>
      </c>
      <c r="H6914" s="14" t="s">
        <v>4926</v>
      </c>
      <c r="I6914" s="14" t="s">
        <v>4927</v>
      </c>
      <c r="J6914" s="14" t="s">
        <v>4936</v>
      </c>
      <c r="K6914" s="16">
        <v>16.4</v>
      </c>
    </row>
    <row r="6915" spans="1:11">
      <c r="A6915" s="12" t="s">
        <v>10223</v>
      </c>
      <c r="B6915" s="12" t="s">
        <v>11136</v>
      </c>
      <c r="C6915" s="12" t="s">
        <v>10338</v>
      </c>
      <c r="D6915" s="13" t="s">
        <v>4918</v>
      </c>
      <c r="E6915" s="13" t="s">
        <v>4919</v>
      </c>
      <c r="F6915" s="13" t="s">
        <v>11219</v>
      </c>
      <c r="G6915" s="14" t="s">
        <v>4921</v>
      </c>
      <c r="H6915" s="14" t="s">
        <v>5137</v>
      </c>
      <c r="I6915" s="14" t="s">
        <v>5530</v>
      </c>
      <c r="J6915" s="14" t="s">
        <v>4924</v>
      </c>
      <c r="K6915" s="16">
        <v>10.35</v>
      </c>
    </row>
    <row r="6916" spans="1:11">
      <c r="A6916" s="12" t="s">
        <v>10223</v>
      </c>
      <c r="B6916" s="12" t="s">
        <v>11136</v>
      </c>
      <c r="C6916" s="12" t="s">
        <v>10338</v>
      </c>
      <c r="D6916" s="13" t="s">
        <v>4918</v>
      </c>
      <c r="E6916" s="13" t="s">
        <v>4939</v>
      </c>
      <c r="F6916" s="13" t="s">
        <v>11220</v>
      </c>
      <c r="G6916" s="14" t="s">
        <v>4921</v>
      </c>
      <c r="H6916" s="14" t="s">
        <v>4938</v>
      </c>
      <c r="I6916" s="14" t="s">
        <v>4927</v>
      </c>
      <c r="J6916" s="14" t="s">
        <v>4924</v>
      </c>
      <c r="K6916" s="16">
        <v>10.35</v>
      </c>
    </row>
    <row r="6917" spans="1:11">
      <c r="A6917" s="12" t="s">
        <v>10223</v>
      </c>
      <c r="B6917" s="12" t="s">
        <v>11136</v>
      </c>
      <c r="C6917" s="12" t="s">
        <v>10338</v>
      </c>
      <c r="D6917" s="13" t="s">
        <v>4931</v>
      </c>
      <c r="E6917" s="13" t="s">
        <v>4932</v>
      </c>
      <c r="F6917" s="13" t="s">
        <v>11221</v>
      </c>
      <c r="G6917" s="14" t="s">
        <v>4921</v>
      </c>
      <c r="H6917" s="14" t="s">
        <v>5736</v>
      </c>
      <c r="I6917" s="14" t="s">
        <v>10482</v>
      </c>
      <c r="J6917" s="14" t="s">
        <v>4924</v>
      </c>
      <c r="K6917" s="16">
        <v>10.35</v>
      </c>
    </row>
    <row r="6918" spans="1:11">
      <c r="A6918" s="12" t="s">
        <v>10223</v>
      </c>
      <c r="B6918" s="12" t="s">
        <v>11136</v>
      </c>
      <c r="C6918" s="12" t="s">
        <v>10338</v>
      </c>
      <c r="D6918" s="13" t="s">
        <v>4931</v>
      </c>
      <c r="E6918" s="13" t="s">
        <v>4932</v>
      </c>
      <c r="F6918" s="13" t="s">
        <v>11222</v>
      </c>
      <c r="G6918" s="14" t="s">
        <v>4921</v>
      </c>
      <c r="H6918" s="14" t="s">
        <v>4974</v>
      </c>
      <c r="I6918" s="14" t="s">
        <v>4949</v>
      </c>
      <c r="J6918" s="14" t="s">
        <v>4924</v>
      </c>
      <c r="K6918" s="16">
        <v>10.35</v>
      </c>
    </row>
    <row r="6919" spans="1:11">
      <c r="A6919" s="12" t="s">
        <v>10223</v>
      </c>
      <c r="B6919" s="12" t="s">
        <v>11136</v>
      </c>
      <c r="C6919" s="12" t="s">
        <v>10338</v>
      </c>
      <c r="D6919" s="13" t="s">
        <v>4940</v>
      </c>
      <c r="E6919" s="13" t="s">
        <v>4941</v>
      </c>
      <c r="F6919" s="13" t="s">
        <v>11223</v>
      </c>
      <c r="G6919" s="14" t="s">
        <v>5004</v>
      </c>
      <c r="H6919" s="14" t="s">
        <v>11224</v>
      </c>
      <c r="I6919" s="14" t="s">
        <v>5654</v>
      </c>
      <c r="J6919" s="14" t="s">
        <v>4936</v>
      </c>
      <c r="K6919" s="16">
        <v>10.35</v>
      </c>
    </row>
    <row r="6920" spans="1:11">
      <c r="A6920" s="12" t="s">
        <v>10223</v>
      </c>
      <c r="B6920" s="12" t="s">
        <v>11136</v>
      </c>
      <c r="C6920" s="12" t="s">
        <v>10343</v>
      </c>
      <c r="D6920" s="13" t="s">
        <v>4918</v>
      </c>
      <c r="E6920" s="13" t="s">
        <v>4919</v>
      </c>
      <c r="F6920" s="13" t="s">
        <v>11225</v>
      </c>
      <c r="G6920" s="14" t="s">
        <v>4921</v>
      </c>
      <c r="H6920" s="14" t="s">
        <v>4988</v>
      </c>
      <c r="I6920" s="14" t="s">
        <v>4949</v>
      </c>
      <c r="J6920" s="14" t="s">
        <v>4924</v>
      </c>
      <c r="K6920" s="16">
        <v>2</v>
      </c>
    </row>
    <row r="6921" spans="1:11">
      <c r="A6921" s="12" t="s">
        <v>10223</v>
      </c>
      <c r="B6921" s="12" t="s">
        <v>11136</v>
      </c>
      <c r="C6921" s="12" t="s">
        <v>10343</v>
      </c>
      <c r="D6921" s="13" t="s">
        <v>4918</v>
      </c>
      <c r="E6921" s="13" t="s">
        <v>4919</v>
      </c>
      <c r="F6921" s="13" t="s">
        <v>5149</v>
      </c>
      <c r="G6921" s="14" t="s">
        <v>4921</v>
      </c>
      <c r="H6921" s="14" t="s">
        <v>5137</v>
      </c>
      <c r="I6921" s="14" t="s">
        <v>5654</v>
      </c>
      <c r="J6921" s="14" t="s">
        <v>4924</v>
      </c>
      <c r="K6921" s="16">
        <v>2</v>
      </c>
    </row>
    <row r="6922" spans="1:11">
      <c r="A6922" s="12" t="s">
        <v>10223</v>
      </c>
      <c r="B6922" s="12" t="s">
        <v>11136</v>
      </c>
      <c r="C6922" s="12" t="s">
        <v>10343</v>
      </c>
      <c r="D6922" s="13" t="s">
        <v>4931</v>
      </c>
      <c r="E6922" s="13" t="s">
        <v>4932</v>
      </c>
      <c r="F6922" s="13" t="s">
        <v>5483</v>
      </c>
      <c r="G6922" s="14" t="s">
        <v>4921</v>
      </c>
      <c r="H6922" s="14" t="s">
        <v>5254</v>
      </c>
      <c r="I6922" s="14" t="s">
        <v>10482</v>
      </c>
      <c r="J6922" s="14" t="s">
        <v>4924</v>
      </c>
      <c r="K6922" s="16">
        <v>2</v>
      </c>
    </row>
    <row r="6923" spans="1:11">
      <c r="A6923" s="12" t="s">
        <v>10223</v>
      </c>
      <c r="B6923" s="12" t="s">
        <v>11136</v>
      </c>
      <c r="C6923" s="12" t="s">
        <v>10343</v>
      </c>
      <c r="D6923" s="13" t="s">
        <v>4931</v>
      </c>
      <c r="E6923" s="13" t="s">
        <v>4932</v>
      </c>
      <c r="F6923" s="13" t="s">
        <v>11226</v>
      </c>
      <c r="G6923" s="14" t="s">
        <v>4921</v>
      </c>
      <c r="H6923" s="14" t="s">
        <v>5324</v>
      </c>
      <c r="I6923" s="14" t="s">
        <v>4927</v>
      </c>
      <c r="J6923" s="14" t="s">
        <v>4924</v>
      </c>
      <c r="K6923" s="16">
        <v>2</v>
      </c>
    </row>
    <row r="6924" spans="1:11">
      <c r="A6924" s="12" t="s">
        <v>10223</v>
      </c>
      <c r="B6924" s="12" t="s">
        <v>11136</v>
      </c>
      <c r="C6924" s="12" t="s">
        <v>10343</v>
      </c>
      <c r="D6924" s="13" t="s">
        <v>4934</v>
      </c>
      <c r="E6924" s="13" t="s">
        <v>4934</v>
      </c>
      <c r="F6924" s="13" t="s">
        <v>5151</v>
      </c>
      <c r="G6924" s="14" t="s">
        <v>4921</v>
      </c>
      <c r="H6924" s="14" t="s">
        <v>4926</v>
      </c>
      <c r="I6924" s="14" t="s">
        <v>4927</v>
      </c>
      <c r="J6924" s="14" t="s">
        <v>4936</v>
      </c>
      <c r="K6924" s="16">
        <v>2</v>
      </c>
    </row>
    <row r="6925" spans="1:11">
      <c r="A6925" s="12" t="s">
        <v>10223</v>
      </c>
      <c r="B6925" s="12" t="s">
        <v>11136</v>
      </c>
      <c r="C6925" s="12" t="s">
        <v>10347</v>
      </c>
      <c r="D6925" s="13" t="s">
        <v>4918</v>
      </c>
      <c r="E6925" s="13" t="s">
        <v>4919</v>
      </c>
      <c r="F6925" s="13" t="s">
        <v>6785</v>
      </c>
      <c r="G6925" s="14" t="s">
        <v>4921</v>
      </c>
      <c r="H6925" s="14" t="s">
        <v>4956</v>
      </c>
      <c r="I6925" s="14" t="s">
        <v>5096</v>
      </c>
      <c r="J6925" s="14" t="s">
        <v>4924</v>
      </c>
      <c r="K6925" s="16">
        <v>7.2</v>
      </c>
    </row>
    <row r="6926" spans="1:11">
      <c r="A6926" s="12" t="s">
        <v>10223</v>
      </c>
      <c r="B6926" s="12" t="s">
        <v>11136</v>
      </c>
      <c r="C6926" s="12" t="s">
        <v>10347</v>
      </c>
      <c r="D6926" s="13" t="s">
        <v>4918</v>
      </c>
      <c r="E6926" s="13" t="s">
        <v>4939</v>
      </c>
      <c r="F6926" s="13" t="s">
        <v>11227</v>
      </c>
      <c r="G6926" s="14" t="s">
        <v>4921</v>
      </c>
      <c r="H6926" s="14" t="s">
        <v>5037</v>
      </c>
      <c r="I6926" s="14" t="s">
        <v>4927</v>
      </c>
      <c r="J6926" s="14" t="s">
        <v>4924</v>
      </c>
      <c r="K6926" s="16">
        <v>7.2</v>
      </c>
    </row>
    <row r="6927" spans="1:11">
      <c r="A6927" s="12" t="s">
        <v>10223</v>
      </c>
      <c r="B6927" s="12" t="s">
        <v>11136</v>
      </c>
      <c r="C6927" s="12" t="s">
        <v>10347</v>
      </c>
      <c r="D6927" s="13" t="s">
        <v>4931</v>
      </c>
      <c r="E6927" s="13" t="s">
        <v>4932</v>
      </c>
      <c r="F6927" s="13" t="s">
        <v>11228</v>
      </c>
      <c r="G6927" s="14" t="s">
        <v>4960</v>
      </c>
      <c r="H6927" s="14"/>
      <c r="I6927" s="14"/>
      <c r="J6927" s="14" t="s">
        <v>4924</v>
      </c>
      <c r="K6927" s="16">
        <v>7.2</v>
      </c>
    </row>
    <row r="6928" spans="1:11">
      <c r="A6928" s="12" t="s">
        <v>10223</v>
      </c>
      <c r="B6928" s="12" t="s">
        <v>11136</v>
      </c>
      <c r="C6928" s="12" t="s">
        <v>10347</v>
      </c>
      <c r="D6928" s="13" t="s">
        <v>4931</v>
      </c>
      <c r="E6928" s="13" t="s">
        <v>4961</v>
      </c>
      <c r="F6928" s="13" t="s">
        <v>11229</v>
      </c>
      <c r="G6928" s="14" t="s">
        <v>4960</v>
      </c>
      <c r="H6928" s="14"/>
      <c r="I6928" s="14"/>
      <c r="J6928" s="14" t="s">
        <v>4924</v>
      </c>
      <c r="K6928" s="16">
        <v>7.2</v>
      </c>
    </row>
    <row r="6929" spans="1:11">
      <c r="A6929" s="12" t="s">
        <v>10223</v>
      </c>
      <c r="B6929" s="12" t="s">
        <v>11136</v>
      </c>
      <c r="C6929" s="12" t="s">
        <v>10347</v>
      </c>
      <c r="D6929" s="13" t="s">
        <v>4934</v>
      </c>
      <c r="E6929" s="13" t="s">
        <v>4998</v>
      </c>
      <c r="F6929" s="13" t="s">
        <v>5093</v>
      </c>
      <c r="G6929" s="14" t="s">
        <v>4921</v>
      </c>
      <c r="H6929" s="14" t="s">
        <v>4926</v>
      </c>
      <c r="I6929" s="14" t="s">
        <v>4927</v>
      </c>
      <c r="J6929" s="14" t="s">
        <v>4936</v>
      </c>
      <c r="K6929" s="16">
        <v>7.2</v>
      </c>
    </row>
    <row r="6930" spans="1:11">
      <c r="A6930" s="12" t="s">
        <v>10223</v>
      </c>
      <c r="B6930" s="12" t="s">
        <v>11136</v>
      </c>
      <c r="C6930" s="12" t="s">
        <v>10322</v>
      </c>
      <c r="D6930" s="13" t="s">
        <v>4918</v>
      </c>
      <c r="E6930" s="13" t="s">
        <v>4919</v>
      </c>
      <c r="F6930" s="13" t="s">
        <v>10706</v>
      </c>
      <c r="G6930" s="14" t="s">
        <v>4942</v>
      </c>
      <c r="H6930" s="14" t="s">
        <v>4966</v>
      </c>
      <c r="I6930" s="14" t="s">
        <v>4949</v>
      </c>
      <c r="J6930" s="14" t="s">
        <v>4924</v>
      </c>
      <c r="K6930" s="16">
        <v>16.9</v>
      </c>
    </row>
    <row r="6931" spans="1:11">
      <c r="A6931" s="12" t="s">
        <v>10223</v>
      </c>
      <c r="B6931" s="12" t="s">
        <v>11136</v>
      </c>
      <c r="C6931" s="12" t="s">
        <v>10322</v>
      </c>
      <c r="D6931" s="13" t="s">
        <v>4918</v>
      </c>
      <c r="E6931" s="13" t="s">
        <v>4919</v>
      </c>
      <c r="F6931" s="13" t="s">
        <v>11230</v>
      </c>
      <c r="G6931" s="14" t="s">
        <v>4942</v>
      </c>
      <c r="H6931" s="14" t="s">
        <v>11231</v>
      </c>
      <c r="I6931" s="14" t="s">
        <v>5065</v>
      </c>
      <c r="J6931" s="14" t="s">
        <v>4924</v>
      </c>
      <c r="K6931" s="16">
        <v>16.9</v>
      </c>
    </row>
    <row r="6932" spans="1:11">
      <c r="A6932" s="12" t="s">
        <v>10223</v>
      </c>
      <c r="B6932" s="12" t="s">
        <v>11136</v>
      </c>
      <c r="C6932" s="12" t="s">
        <v>10322</v>
      </c>
      <c r="D6932" s="13" t="s">
        <v>4918</v>
      </c>
      <c r="E6932" s="13" t="s">
        <v>4939</v>
      </c>
      <c r="F6932" s="13" t="s">
        <v>11232</v>
      </c>
      <c r="G6932" s="14" t="s">
        <v>4921</v>
      </c>
      <c r="H6932" s="14" t="s">
        <v>5324</v>
      </c>
      <c r="I6932" s="14" t="s">
        <v>4927</v>
      </c>
      <c r="J6932" s="14" t="s">
        <v>4924</v>
      </c>
      <c r="K6932" s="16">
        <v>16.9</v>
      </c>
    </row>
    <row r="6933" spans="1:11">
      <c r="A6933" s="12" t="s">
        <v>10223</v>
      </c>
      <c r="B6933" s="12" t="s">
        <v>11136</v>
      </c>
      <c r="C6933" s="12" t="s">
        <v>10322</v>
      </c>
      <c r="D6933" s="13" t="s">
        <v>4931</v>
      </c>
      <c r="E6933" s="13" t="s">
        <v>4932</v>
      </c>
      <c r="F6933" s="13" t="s">
        <v>11233</v>
      </c>
      <c r="G6933" s="14" t="s">
        <v>4921</v>
      </c>
      <c r="H6933" s="14" t="s">
        <v>4926</v>
      </c>
      <c r="I6933" s="14" t="s">
        <v>4927</v>
      </c>
      <c r="J6933" s="14" t="s">
        <v>4924</v>
      </c>
      <c r="K6933" s="16">
        <v>16.9</v>
      </c>
    </row>
    <row r="6934" spans="1:11">
      <c r="A6934" s="12" t="s">
        <v>10223</v>
      </c>
      <c r="B6934" s="12" t="s">
        <v>11136</v>
      </c>
      <c r="C6934" s="12" t="s">
        <v>10322</v>
      </c>
      <c r="D6934" s="13" t="s">
        <v>4940</v>
      </c>
      <c r="E6934" s="13" t="s">
        <v>4941</v>
      </c>
      <c r="F6934" s="13" t="s">
        <v>10644</v>
      </c>
      <c r="G6934" s="14" t="s">
        <v>5004</v>
      </c>
      <c r="H6934" s="14" t="s">
        <v>11234</v>
      </c>
      <c r="I6934" s="14" t="s">
        <v>5126</v>
      </c>
      <c r="J6934" s="14" t="s">
        <v>4936</v>
      </c>
      <c r="K6934" s="16">
        <v>16.9</v>
      </c>
    </row>
    <row r="6935" spans="1:11">
      <c r="A6935" s="12" t="s">
        <v>10223</v>
      </c>
      <c r="B6935" s="12" t="s">
        <v>11235</v>
      </c>
      <c r="C6935" s="12" t="s">
        <v>10597</v>
      </c>
      <c r="D6935" s="13"/>
      <c r="E6935" s="13"/>
      <c r="F6935" s="13"/>
      <c r="G6935" s="14"/>
      <c r="H6935" s="14"/>
      <c r="I6935" s="14"/>
      <c r="J6935" s="14"/>
      <c r="K6935" s="16">
        <v>0.786782</v>
      </c>
    </row>
    <row r="6936" spans="1:11">
      <c r="A6936" s="12" t="s">
        <v>10223</v>
      </c>
      <c r="B6936" s="12" t="s">
        <v>11235</v>
      </c>
      <c r="C6936" s="12" t="s">
        <v>10352</v>
      </c>
      <c r="D6936" s="13"/>
      <c r="E6936" s="13"/>
      <c r="F6936" s="13"/>
      <c r="G6936" s="14"/>
      <c r="H6936" s="14"/>
      <c r="I6936" s="14"/>
      <c r="J6936" s="14"/>
      <c r="K6936" s="16">
        <v>0.021302</v>
      </c>
    </row>
    <row r="6937" spans="1:11">
      <c r="A6937" s="12" t="s">
        <v>10223</v>
      </c>
      <c r="B6937" s="12" t="s">
        <v>11235</v>
      </c>
      <c r="C6937" s="12" t="s">
        <v>11236</v>
      </c>
      <c r="D6937" s="13"/>
      <c r="E6937" s="13"/>
      <c r="F6937" s="13"/>
      <c r="G6937" s="14"/>
      <c r="H6937" s="14"/>
      <c r="I6937" s="14"/>
      <c r="J6937" s="14"/>
      <c r="K6937" s="16">
        <v>0.98846</v>
      </c>
    </row>
    <row r="6938" spans="1:11">
      <c r="A6938" s="12" t="s">
        <v>10223</v>
      </c>
      <c r="B6938" s="12" t="s">
        <v>11235</v>
      </c>
      <c r="C6938" s="12" t="s">
        <v>10226</v>
      </c>
      <c r="D6938" s="13" t="s">
        <v>4918</v>
      </c>
      <c r="E6938" s="13" t="s">
        <v>4919</v>
      </c>
      <c r="F6938" s="13" t="s">
        <v>10436</v>
      </c>
      <c r="G6938" s="14" t="s">
        <v>4921</v>
      </c>
      <c r="H6938" s="14" t="s">
        <v>4966</v>
      </c>
      <c r="I6938" s="14" t="s">
        <v>4947</v>
      </c>
      <c r="J6938" s="14" t="s">
        <v>4924</v>
      </c>
      <c r="K6938" s="16">
        <v>15.872</v>
      </c>
    </row>
    <row r="6939" spans="1:11">
      <c r="A6939" s="12" t="s">
        <v>10223</v>
      </c>
      <c r="B6939" s="12" t="s">
        <v>11235</v>
      </c>
      <c r="C6939" s="12" t="s">
        <v>10226</v>
      </c>
      <c r="D6939" s="13" t="s">
        <v>4918</v>
      </c>
      <c r="E6939" s="13" t="s">
        <v>4939</v>
      </c>
      <c r="F6939" s="13" t="s">
        <v>11237</v>
      </c>
      <c r="G6939" s="14" t="s">
        <v>4921</v>
      </c>
      <c r="H6939" s="14" t="s">
        <v>4926</v>
      </c>
      <c r="I6939" s="14" t="s">
        <v>4927</v>
      </c>
      <c r="J6939" s="14" t="s">
        <v>4924</v>
      </c>
      <c r="K6939" s="16">
        <v>15.872</v>
      </c>
    </row>
    <row r="6940" spans="1:11">
      <c r="A6940" s="12" t="s">
        <v>10223</v>
      </c>
      <c r="B6940" s="12" t="s">
        <v>11235</v>
      </c>
      <c r="C6940" s="12" t="s">
        <v>10226</v>
      </c>
      <c r="D6940" s="13" t="s">
        <v>4918</v>
      </c>
      <c r="E6940" s="13" t="s">
        <v>4968</v>
      </c>
      <c r="F6940" s="13" t="s">
        <v>11238</v>
      </c>
      <c r="G6940" s="14" t="s">
        <v>4921</v>
      </c>
      <c r="H6940" s="14" t="s">
        <v>5075</v>
      </c>
      <c r="I6940" s="14" t="s">
        <v>4927</v>
      </c>
      <c r="J6940" s="14" t="s">
        <v>4924</v>
      </c>
      <c r="K6940" s="16">
        <v>15.872</v>
      </c>
    </row>
    <row r="6941" spans="1:11">
      <c r="A6941" s="12" t="s">
        <v>10223</v>
      </c>
      <c r="B6941" s="12" t="s">
        <v>11235</v>
      </c>
      <c r="C6941" s="12" t="s">
        <v>10226</v>
      </c>
      <c r="D6941" s="13" t="s">
        <v>4931</v>
      </c>
      <c r="E6941" s="13" t="s">
        <v>4932</v>
      </c>
      <c r="F6941" s="13" t="s">
        <v>11239</v>
      </c>
      <c r="G6941" s="14" t="s">
        <v>4921</v>
      </c>
      <c r="H6941" s="14" t="s">
        <v>4926</v>
      </c>
      <c r="I6941" s="14" t="s">
        <v>4927</v>
      </c>
      <c r="J6941" s="14" t="s">
        <v>4924</v>
      </c>
      <c r="K6941" s="16">
        <v>15.872</v>
      </c>
    </row>
    <row r="6942" spans="1:11">
      <c r="A6942" s="12" t="s">
        <v>10223</v>
      </c>
      <c r="B6942" s="12" t="s">
        <v>11235</v>
      </c>
      <c r="C6942" s="12" t="s">
        <v>10226</v>
      </c>
      <c r="D6942" s="13" t="s">
        <v>4934</v>
      </c>
      <c r="E6942" s="13" t="s">
        <v>4934</v>
      </c>
      <c r="F6942" s="13" t="s">
        <v>10439</v>
      </c>
      <c r="G6942" s="14" t="s">
        <v>4921</v>
      </c>
      <c r="H6942" s="14" t="s">
        <v>4926</v>
      </c>
      <c r="I6942" s="14" t="s">
        <v>4927</v>
      </c>
      <c r="J6942" s="14" t="s">
        <v>4936</v>
      </c>
      <c r="K6942" s="16">
        <v>15.872</v>
      </c>
    </row>
    <row r="6943" spans="1:11">
      <c r="A6943" s="12" t="s">
        <v>10223</v>
      </c>
      <c r="B6943" s="12" t="s">
        <v>11235</v>
      </c>
      <c r="C6943" s="12" t="s">
        <v>10232</v>
      </c>
      <c r="D6943" s="13" t="s">
        <v>4918</v>
      </c>
      <c r="E6943" s="13" t="s">
        <v>4919</v>
      </c>
      <c r="F6943" s="13" t="s">
        <v>11240</v>
      </c>
      <c r="G6943" s="14" t="s">
        <v>4921</v>
      </c>
      <c r="H6943" s="14" t="s">
        <v>5175</v>
      </c>
      <c r="I6943" s="14" t="s">
        <v>4949</v>
      </c>
      <c r="J6943" s="14" t="s">
        <v>4924</v>
      </c>
      <c r="K6943" s="16">
        <v>15.51</v>
      </c>
    </row>
    <row r="6944" spans="1:11">
      <c r="A6944" s="12" t="s">
        <v>10223</v>
      </c>
      <c r="B6944" s="12" t="s">
        <v>11235</v>
      </c>
      <c r="C6944" s="12" t="s">
        <v>10232</v>
      </c>
      <c r="D6944" s="13" t="s">
        <v>4918</v>
      </c>
      <c r="E6944" s="13" t="s">
        <v>4943</v>
      </c>
      <c r="F6944" s="13" t="s">
        <v>10130</v>
      </c>
      <c r="G6944" s="14" t="s">
        <v>4921</v>
      </c>
      <c r="H6944" s="14" t="s">
        <v>4926</v>
      </c>
      <c r="I6944" s="14" t="s">
        <v>4927</v>
      </c>
      <c r="J6944" s="14" t="s">
        <v>4924</v>
      </c>
      <c r="K6944" s="16">
        <v>15.51</v>
      </c>
    </row>
    <row r="6945" spans="1:11">
      <c r="A6945" s="12" t="s">
        <v>10223</v>
      </c>
      <c r="B6945" s="12" t="s">
        <v>11235</v>
      </c>
      <c r="C6945" s="12" t="s">
        <v>10232</v>
      </c>
      <c r="D6945" s="13" t="s">
        <v>4931</v>
      </c>
      <c r="E6945" s="13" t="s">
        <v>4932</v>
      </c>
      <c r="F6945" s="13" t="s">
        <v>11241</v>
      </c>
      <c r="G6945" s="14" t="s">
        <v>4921</v>
      </c>
      <c r="H6945" s="14" t="s">
        <v>4926</v>
      </c>
      <c r="I6945" s="14" t="s">
        <v>4927</v>
      </c>
      <c r="J6945" s="14" t="s">
        <v>4924</v>
      </c>
      <c r="K6945" s="16">
        <v>15.51</v>
      </c>
    </row>
    <row r="6946" spans="1:11">
      <c r="A6946" s="12" t="s">
        <v>10223</v>
      </c>
      <c r="B6946" s="12" t="s">
        <v>11235</v>
      </c>
      <c r="C6946" s="12" t="s">
        <v>10232</v>
      </c>
      <c r="D6946" s="13" t="s">
        <v>4931</v>
      </c>
      <c r="E6946" s="13" t="s">
        <v>4932</v>
      </c>
      <c r="F6946" s="13" t="s">
        <v>11242</v>
      </c>
      <c r="G6946" s="14" t="s">
        <v>4921</v>
      </c>
      <c r="H6946" s="14" t="s">
        <v>5324</v>
      </c>
      <c r="I6946" s="14" t="s">
        <v>4927</v>
      </c>
      <c r="J6946" s="14" t="s">
        <v>4924</v>
      </c>
      <c r="K6946" s="16">
        <v>15.51</v>
      </c>
    </row>
    <row r="6947" spans="1:11">
      <c r="A6947" s="12" t="s">
        <v>10223</v>
      </c>
      <c r="B6947" s="12" t="s">
        <v>11235</v>
      </c>
      <c r="C6947" s="12" t="s">
        <v>10232</v>
      </c>
      <c r="D6947" s="13" t="s">
        <v>4934</v>
      </c>
      <c r="E6947" s="13" t="s">
        <v>4998</v>
      </c>
      <c r="F6947" s="13" t="s">
        <v>5151</v>
      </c>
      <c r="G6947" s="14" t="s">
        <v>4921</v>
      </c>
      <c r="H6947" s="14" t="s">
        <v>4926</v>
      </c>
      <c r="I6947" s="14" t="s">
        <v>4927</v>
      </c>
      <c r="J6947" s="14" t="s">
        <v>4936</v>
      </c>
      <c r="K6947" s="16">
        <v>15.51</v>
      </c>
    </row>
    <row r="6948" spans="1:11">
      <c r="A6948" s="12" t="s">
        <v>10223</v>
      </c>
      <c r="B6948" s="12" t="s">
        <v>11235</v>
      </c>
      <c r="C6948" s="12" t="s">
        <v>10441</v>
      </c>
      <c r="D6948" s="13"/>
      <c r="E6948" s="13"/>
      <c r="F6948" s="13"/>
      <c r="G6948" s="14"/>
      <c r="H6948" s="14"/>
      <c r="I6948" s="14"/>
      <c r="J6948" s="14"/>
      <c r="K6948" s="16">
        <v>21.110347</v>
      </c>
    </row>
    <row r="6949" spans="1:11">
      <c r="A6949" s="12" t="s">
        <v>10223</v>
      </c>
      <c r="B6949" s="12" t="s">
        <v>11235</v>
      </c>
      <c r="C6949" s="12" t="s">
        <v>10442</v>
      </c>
      <c r="D6949" s="13"/>
      <c r="E6949" s="13"/>
      <c r="F6949" s="13"/>
      <c r="G6949" s="14"/>
      <c r="H6949" s="14"/>
      <c r="I6949" s="14"/>
      <c r="J6949" s="14"/>
      <c r="K6949" s="16">
        <v>35.92492</v>
      </c>
    </row>
    <row r="6950" spans="1:11">
      <c r="A6950" s="12" t="s">
        <v>10223</v>
      </c>
      <c r="B6950" s="12" t="s">
        <v>11235</v>
      </c>
      <c r="C6950" s="12" t="s">
        <v>10343</v>
      </c>
      <c r="D6950" s="13"/>
      <c r="E6950" s="13"/>
      <c r="F6950" s="13"/>
      <c r="G6950" s="14"/>
      <c r="H6950" s="14"/>
      <c r="I6950" s="14"/>
      <c r="J6950" s="14"/>
      <c r="K6950" s="16">
        <v>2</v>
      </c>
    </row>
    <row r="6951" spans="1:11">
      <c r="A6951" s="12" t="s">
        <v>10223</v>
      </c>
      <c r="B6951" s="12" t="s">
        <v>11235</v>
      </c>
      <c r="C6951" s="12" t="s">
        <v>10369</v>
      </c>
      <c r="D6951" s="13"/>
      <c r="E6951" s="13"/>
      <c r="F6951" s="13"/>
      <c r="G6951" s="14"/>
      <c r="H6951" s="14"/>
      <c r="I6951" s="14"/>
      <c r="J6951" s="14"/>
      <c r="K6951" s="16">
        <v>1.5423</v>
      </c>
    </row>
    <row r="6952" spans="1:11">
      <c r="A6952" s="12" t="s">
        <v>10223</v>
      </c>
      <c r="B6952" s="12" t="s">
        <v>11235</v>
      </c>
      <c r="C6952" s="12" t="s">
        <v>7257</v>
      </c>
      <c r="D6952" s="13"/>
      <c r="E6952" s="13"/>
      <c r="F6952" s="13"/>
      <c r="G6952" s="14"/>
      <c r="H6952" s="14"/>
      <c r="I6952" s="14"/>
      <c r="J6952" s="14"/>
      <c r="K6952" s="16">
        <v>373.310389</v>
      </c>
    </row>
    <row r="6953" spans="1:11">
      <c r="A6953" s="12" t="s">
        <v>10223</v>
      </c>
      <c r="B6953" s="12" t="s">
        <v>11235</v>
      </c>
      <c r="C6953" s="12" t="s">
        <v>11243</v>
      </c>
      <c r="D6953" s="13"/>
      <c r="E6953" s="13"/>
      <c r="F6953" s="13"/>
      <c r="G6953" s="14"/>
      <c r="H6953" s="14"/>
      <c r="I6953" s="14"/>
      <c r="J6953" s="14"/>
      <c r="K6953" s="16">
        <v>283.391723</v>
      </c>
    </row>
    <row r="6954" spans="1:11">
      <c r="A6954" s="12" t="s">
        <v>10223</v>
      </c>
      <c r="B6954" s="12" t="s">
        <v>11235</v>
      </c>
      <c r="C6954" s="12" t="s">
        <v>11244</v>
      </c>
      <c r="D6954" s="13"/>
      <c r="E6954" s="13"/>
      <c r="F6954" s="13"/>
      <c r="G6954" s="14"/>
      <c r="H6954" s="14"/>
      <c r="I6954" s="14"/>
      <c r="J6954" s="14"/>
      <c r="K6954" s="16">
        <v>20</v>
      </c>
    </row>
    <row r="6955" spans="1:11">
      <c r="A6955" s="12" t="s">
        <v>10223</v>
      </c>
      <c r="B6955" s="12" t="s">
        <v>11235</v>
      </c>
      <c r="C6955" s="12" t="s">
        <v>11245</v>
      </c>
      <c r="D6955" s="13"/>
      <c r="E6955" s="13"/>
      <c r="F6955" s="13"/>
      <c r="G6955" s="14"/>
      <c r="H6955" s="14"/>
      <c r="I6955" s="14"/>
      <c r="J6955" s="14"/>
      <c r="K6955" s="16">
        <v>7.035</v>
      </c>
    </row>
    <row r="6956" spans="1:11">
      <c r="A6956" s="12" t="s">
        <v>10223</v>
      </c>
      <c r="B6956" s="12" t="s">
        <v>11235</v>
      </c>
      <c r="C6956" s="12" t="s">
        <v>11246</v>
      </c>
      <c r="D6956" s="13"/>
      <c r="E6956" s="13"/>
      <c r="F6956" s="13"/>
      <c r="G6956" s="14"/>
      <c r="H6956" s="14"/>
      <c r="I6956" s="14"/>
      <c r="J6956" s="14"/>
      <c r="K6956" s="16">
        <v>5e-6</v>
      </c>
    </row>
    <row r="6957" spans="1:11">
      <c r="A6957" s="12" t="s">
        <v>10223</v>
      </c>
      <c r="B6957" s="12" t="s">
        <v>11235</v>
      </c>
      <c r="C6957" s="12" t="s">
        <v>11247</v>
      </c>
      <c r="D6957" s="13"/>
      <c r="E6957" s="13"/>
      <c r="F6957" s="13"/>
      <c r="G6957" s="14"/>
      <c r="H6957" s="14"/>
      <c r="I6957" s="14"/>
      <c r="J6957" s="14"/>
      <c r="K6957" s="16">
        <v>0.02214</v>
      </c>
    </row>
    <row r="6958" spans="1:11">
      <c r="A6958" s="12" t="s">
        <v>10223</v>
      </c>
      <c r="B6958" s="12" t="s">
        <v>11235</v>
      </c>
      <c r="C6958" s="12" t="s">
        <v>11248</v>
      </c>
      <c r="D6958" s="13"/>
      <c r="E6958" s="13"/>
      <c r="F6958" s="13"/>
      <c r="G6958" s="14"/>
      <c r="H6958" s="14"/>
      <c r="I6958" s="14"/>
      <c r="J6958" s="14"/>
      <c r="K6958" s="16">
        <v>0.02436</v>
      </c>
    </row>
    <row r="6959" spans="1:11">
      <c r="A6959" s="12" t="s">
        <v>10223</v>
      </c>
      <c r="B6959" s="12" t="s">
        <v>11235</v>
      </c>
      <c r="C6959" s="12" t="s">
        <v>10244</v>
      </c>
      <c r="D6959" s="13"/>
      <c r="E6959" s="13"/>
      <c r="F6959" s="13"/>
      <c r="G6959" s="14"/>
      <c r="H6959" s="14"/>
      <c r="I6959" s="14"/>
      <c r="J6959" s="14"/>
      <c r="K6959" s="16">
        <v>8</v>
      </c>
    </row>
    <row r="6960" spans="1:11">
      <c r="A6960" s="12" t="s">
        <v>10223</v>
      </c>
      <c r="B6960" s="12" t="s">
        <v>11235</v>
      </c>
      <c r="C6960" s="12" t="s">
        <v>10669</v>
      </c>
      <c r="D6960" s="13"/>
      <c r="E6960" s="13"/>
      <c r="F6960" s="13"/>
      <c r="G6960" s="14"/>
      <c r="H6960" s="14"/>
      <c r="I6960" s="14"/>
      <c r="J6960" s="14"/>
      <c r="K6960" s="16">
        <v>11.313</v>
      </c>
    </row>
    <row r="6961" spans="1:11">
      <c r="A6961" s="12" t="s">
        <v>10223</v>
      </c>
      <c r="B6961" s="12" t="s">
        <v>11235</v>
      </c>
      <c r="C6961" s="12" t="s">
        <v>10245</v>
      </c>
      <c r="D6961" s="13" t="s">
        <v>4918</v>
      </c>
      <c r="E6961" s="13" t="s">
        <v>4919</v>
      </c>
      <c r="F6961" s="13" t="s">
        <v>11249</v>
      </c>
      <c r="G6961" s="14" t="s">
        <v>4921</v>
      </c>
      <c r="H6961" s="14" t="s">
        <v>4966</v>
      </c>
      <c r="I6961" s="14" t="s">
        <v>4949</v>
      </c>
      <c r="J6961" s="14" t="s">
        <v>4924</v>
      </c>
      <c r="K6961" s="16">
        <v>39.7488</v>
      </c>
    </row>
    <row r="6962" spans="1:11">
      <c r="A6962" s="12" t="s">
        <v>10223</v>
      </c>
      <c r="B6962" s="12" t="s">
        <v>11235</v>
      </c>
      <c r="C6962" s="12" t="s">
        <v>10245</v>
      </c>
      <c r="D6962" s="13" t="s">
        <v>4918</v>
      </c>
      <c r="E6962" s="13" t="s">
        <v>4919</v>
      </c>
      <c r="F6962" s="13" t="s">
        <v>10413</v>
      </c>
      <c r="G6962" s="14" t="s">
        <v>4921</v>
      </c>
      <c r="H6962" s="14" t="s">
        <v>5007</v>
      </c>
      <c r="I6962" s="14" t="s">
        <v>5065</v>
      </c>
      <c r="J6962" s="14" t="s">
        <v>4924</v>
      </c>
      <c r="K6962" s="16">
        <v>39.7488</v>
      </c>
    </row>
    <row r="6963" spans="1:11">
      <c r="A6963" s="12" t="s">
        <v>10223</v>
      </c>
      <c r="B6963" s="12" t="s">
        <v>11235</v>
      </c>
      <c r="C6963" s="12" t="s">
        <v>10245</v>
      </c>
      <c r="D6963" s="13" t="s">
        <v>4918</v>
      </c>
      <c r="E6963" s="13" t="s">
        <v>4943</v>
      </c>
      <c r="F6963" s="13" t="s">
        <v>11250</v>
      </c>
      <c r="G6963" s="14" t="s">
        <v>4921</v>
      </c>
      <c r="H6963" s="14" t="s">
        <v>4926</v>
      </c>
      <c r="I6963" s="14" t="s">
        <v>4927</v>
      </c>
      <c r="J6963" s="14" t="s">
        <v>4924</v>
      </c>
      <c r="K6963" s="16">
        <v>39.7488</v>
      </c>
    </row>
    <row r="6964" spans="1:11">
      <c r="A6964" s="12" t="s">
        <v>10223</v>
      </c>
      <c r="B6964" s="12" t="s">
        <v>11235</v>
      </c>
      <c r="C6964" s="12" t="s">
        <v>10245</v>
      </c>
      <c r="D6964" s="13" t="s">
        <v>4931</v>
      </c>
      <c r="E6964" s="13" t="s">
        <v>4932</v>
      </c>
      <c r="F6964" s="13" t="s">
        <v>11251</v>
      </c>
      <c r="G6964" s="14" t="s">
        <v>4921</v>
      </c>
      <c r="H6964" s="14" t="s">
        <v>4926</v>
      </c>
      <c r="I6964" s="14" t="s">
        <v>4927</v>
      </c>
      <c r="J6964" s="14" t="s">
        <v>4924</v>
      </c>
      <c r="K6964" s="16">
        <v>39.7488</v>
      </c>
    </row>
    <row r="6965" spans="1:11">
      <c r="A6965" s="12" t="s">
        <v>10223</v>
      </c>
      <c r="B6965" s="12" t="s">
        <v>11235</v>
      </c>
      <c r="C6965" s="12" t="s">
        <v>10245</v>
      </c>
      <c r="D6965" s="13" t="s">
        <v>4934</v>
      </c>
      <c r="E6965" s="13" t="s">
        <v>4934</v>
      </c>
      <c r="F6965" s="13" t="s">
        <v>11252</v>
      </c>
      <c r="G6965" s="14" t="s">
        <v>4921</v>
      </c>
      <c r="H6965" s="14" t="s">
        <v>4926</v>
      </c>
      <c r="I6965" s="14" t="s">
        <v>4927</v>
      </c>
      <c r="J6965" s="14" t="s">
        <v>4936</v>
      </c>
      <c r="K6965" s="16">
        <v>39.7488</v>
      </c>
    </row>
    <row r="6966" spans="1:11">
      <c r="A6966" s="12" t="s">
        <v>10223</v>
      </c>
      <c r="B6966" s="12" t="s">
        <v>11235</v>
      </c>
      <c r="C6966" s="12" t="s">
        <v>10225</v>
      </c>
      <c r="D6966" s="13" t="s">
        <v>4918</v>
      </c>
      <c r="E6966" s="13" t="s">
        <v>4919</v>
      </c>
      <c r="F6966" s="13" t="s">
        <v>10413</v>
      </c>
      <c r="G6966" s="14" t="s">
        <v>4921</v>
      </c>
      <c r="H6966" s="14" t="s">
        <v>5239</v>
      </c>
      <c r="I6966" s="14" t="s">
        <v>5065</v>
      </c>
      <c r="J6966" s="14" t="s">
        <v>4924</v>
      </c>
      <c r="K6966" s="16">
        <v>75.5436</v>
      </c>
    </row>
    <row r="6967" spans="1:11">
      <c r="A6967" s="12" t="s">
        <v>10223</v>
      </c>
      <c r="B6967" s="12" t="s">
        <v>11235</v>
      </c>
      <c r="C6967" s="12" t="s">
        <v>10225</v>
      </c>
      <c r="D6967" s="13" t="s">
        <v>4918</v>
      </c>
      <c r="E6967" s="13" t="s">
        <v>4939</v>
      </c>
      <c r="F6967" s="13" t="s">
        <v>11006</v>
      </c>
      <c r="G6967" s="14" t="s">
        <v>4921</v>
      </c>
      <c r="H6967" s="14" t="s">
        <v>5075</v>
      </c>
      <c r="I6967" s="14" t="s">
        <v>4927</v>
      </c>
      <c r="J6967" s="14" t="s">
        <v>4924</v>
      </c>
      <c r="K6967" s="16">
        <v>75.5436</v>
      </c>
    </row>
    <row r="6968" spans="1:11">
      <c r="A6968" s="12" t="s">
        <v>10223</v>
      </c>
      <c r="B6968" s="12" t="s">
        <v>11235</v>
      </c>
      <c r="C6968" s="12" t="s">
        <v>10225</v>
      </c>
      <c r="D6968" s="13" t="s">
        <v>4918</v>
      </c>
      <c r="E6968" s="13" t="s">
        <v>4943</v>
      </c>
      <c r="F6968" s="13" t="s">
        <v>10130</v>
      </c>
      <c r="G6968" s="14" t="s">
        <v>4921</v>
      </c>
      <c r="H6968" s="14" t="s">
        <v>4926</v>
      </c>
      <c r="I6968" s="14" t="s">
        <v>4927</v>
      </c>
      <c r="J6968" s="14" t="s">
        <v>4924</v>
      </c>
      <c r="K6968" s="16">
        <v>75.5436</v>
      </c>
    </row>
    <row r="6969" spans="1:11">
      <c r="A6969" s="12" t="s">
        <v>10223</v>
      </c>
      <c r="B6969" s="12" t="s">
        <v>11235</v>
      </c>
      <c r="C6969" s="12" t="s">
        <v>10225</v>
      </c>
      <c r="D6969" s="13" t="s">
        <v>4931</v>
      </c>
      <c r="E6969" s="13" t="s">
        <v>4932</v>
      </c>
      <c r="F6969" s="13" t="s">
        <v>11253</v>
      </c>
      <c r="G6969" s="14" t="s">
        <v>4921</v>
      </c>
      <c r="H6969" s="14" t="s">
        <v>4926</v>
      </c>
      <c r="I6969" s="14" t="s">
        <v>4927</v>
      </c>
      <c r="J6969" s="14" t="s">
        <v>4924</v>
      </c>
      <c r="K6969" s="16">
        <v>75.5436</v>
      </c>
    </row>
    <row r="6970" spans="1:11">
      <c r="A6970" s="12" t="s">
        <v>10223</v>
      </c>
      <c r="B6970" s="12" t="s">
        <v>11235</v>
      </c>
      <c r="C6970" s="12" t="s">
        <v>10225</v>
      </c>
      <c r="D6970" s="13" t="s">
        <v>4934</v>
      </c>
      <c r="E6970" s="13" t="s">
        <v>4934</v>
      </c>
      <c r="F6970" s="13" t="s">
        <v>10746</v>
      </c>
      <c r="G6970" s="14" t="s">
        <v>4921</v>
      </c>
      <c r="H6970" s="14" t="s">
        <v>4926</v>
      </c>
      <c r="I6970" s="14" t="s">
        <v>4927</v>
      </c>
      <c r="J6970" s="14" t="s">
        <v>4936</v>
      </c>
      <c r="K6970" s="16">
        <v>75.5436</v>
      </c>
    </row>
    <row r="6971" spans="1:11">
      <c r="A6971" s="12" t="s">
        <v>10223</v>
      </c>
      <c r="B6971" s="12" t="s">
        <v>11235</v>
      </c>
      <c r="C6971" s="12" t="s">
        <v>10256</v>
      </c>
      <c r="D6971" s="13" t="s">
        <v>4918</v>
      </c>
      <c r="E6971" s="13" t="s">
        <v>4919</v>
      </c>
      <c r="F6971" s="13" t="s">
        <v>10413</v>
      </c>
      <c r="G6971" s="14" t="s">
        <v>4921</v>
      </c>
      <c r="H6971" s="14" t="s">
        <v>4946</v>
      </c>
      <c r="I6971" s="14" t="s">
        <v>5065</v>
      </c>
      <c r="J6971" s="14" t="s">
        <v>4924</v>
      </c>
      <c r="K6971" s="16">
        <v>15.7968</v>
      </c>
    </row>
    <row r="6972" spans="1:11">
      <c r="A6972" s="12" t="s">
        <v>10223</v>
      </c>
      <c r="B6972" s="12" t="s">
        <v>11235</v>
      </c>
      <c r="C6972" s="12" t="s">
        <v>10256</v>
      </c>
      <c r="D6972" s="13" t="s">
        <v>4918</v>
      </c>
      <c r="E6972" s="13" t="s">
        <v>4939</v>
      </c>
      <c r="F6972" s="13" t="s">
        <v>10985</v>
      </c>
      <c r="G6972" s="14" t="s">
        <v>4921</v>
      </c>
      <c r="H6972" s="14" t="s">
        <v>5075</v>
      </c>
      <c r="I6972" s="14" t="s">
        <v>4927</v>
      </c>
      <c r="J6972" s="14" t="s">
        <v>4924</v>
      </c>
      <c r="K6972" s="16">
        <v>15.7968</v>
      </c>
    </row>
    <row r="6973" spans="1:11">
      <c r="A6973" s="12" t="s">
        <v>10223</v>
      </c>
      <c r="B6973" s="12" t="s">
        <v>11235</v>
      </c>
      <c r="C6973" s="12" t="s">
        <v>10256</v>
      </c>
      <c r="D6973" s="13" t="s">
        <v>4918</v>
      </c>
      <c r="E6973" s="13" t="s">
        <v>4939</v>
      </c>
      <c r="F6973" s="13" t="s">
        <v>11006</v>
      </c>
      <c r="G6973" s="14" t="s">
        <v>4921</v>
      </c>
      <c r="H6973" s="14" t="s">
        <v>5075</v>
      </c>
      <c r="I6973" s="14" t="s">
        <v>4927</v>
      </c>
      <c r="J6973" s="14" t="s">
        <v>4936</v>
      </c>
      <c r="K6973" s="16">
        <v>15.7968</v>
      </c>
    </row>
    <row r="6974" spans="1:11">
      <c r="A6974" s="12" t="s">
        <v>10223</v>
      </c>
      <c r="B6974" s="12" t="s">
        <v>11235</v>
      </c>
      <c r="C6974" s="12" t="s">
        <v>10256</v>
      </c>
      <c r="D6974" s="13" t="s">
        <v>4918</v>
      </c>
      <c r="E6974" s="13" t="s">
        <v>4943</v>
      </c>
      <c r="F6974" s="13" t="s">
        <v>10130</v>
      </c>
      <c r="G6974" s="14" t="s">
        <v>4921</v>
      </c>
      <c r="H6974" s="14" t="s">
        <v>4926</v>
      </c>
      <c r="I6974" s="14" t="s">
        <v>4927</v>
      </c>
      <c r="J6974" s="14" t="s">
        <v>4936</v>
      </c>
      <c r="K6974" s="16">
        <v>15.7968</v>
      </c>
    </row>
    <row r="6975" spans="1:11">
      <c r="A6975" s="12" t="s">
        <v>10223</v>
      </c>
      <c r="B6975" s="12" t="s">
        <v>11235</v>
      </c>
      <c r="C6975" s="12" t="s">
        <v>10256</v>
      </c>
      <c r="D6975" s="13" t="s">
        <v>4931</v>
      </c>
      <c r="E6975" s="13" t="s">
        <v>4932</v>
      </c>
      <c r="F6975" s="13" t="s">
        <v>11254</v>
      </c>
      <c r="G6975" s="14" t="s">
        <v>4921</v>
      </c>
      <c r="H6975" s="14" t="s">
        <v>4926</v>
      </c>
      <c r="I6975" s="14" t="s">
        <v>4927</v>
      </c>
      <c r="J6975" s="14" t="s">
        <v>4956</v>
      </c>
      <c r="K6975" s="16">
        <v>15.7968</v>
      </c>
    </row>
    <row r="6976" spans="1:11">
      <c r="A6976" s="12" t="s">
        <v>10223</v>
      </c>
      <c r="B6976" s="12" t="s">
        <v>11235</v>
      </c>
      <c r="C6976" s="12" t="s">
        <v>10262</v>
      </c>
      <c r="D6976" s="13" t="s">
        <v>4918</v>
      </c>
      <c r="E6976" s="13" t="s">
        <v>4919</v>
      </c>
      <c r="F6976" s="13" t="s">
        <v>6052</v>
      </c>
      <c r="G6976" s="14" t="s">
        <v>4921</v>
      </c>
      <c r="H6976" s="14" t="s">
        <v>5140</v>
      </c>
      <c r="I6976" s="14" t="s">
        <v>5065</v>
      </c>
      <c r="J6976" s="14" t="s">
        <v>4924</v>
      </c>
      <c r="K6976" s="16">
        <v>23.2276</v>
      </c>
    </row>
    <row r="6977" spans="1:11">
      <c r="A6977" s="12" t="s">
        <v>10223</v>
      </c>
      <c r="B6977" s="12" t="s">
        <v>11235</v>
      </c>
      <c r="C6977" s="12" t="s">
        <v>10262</v>
      </c>
      <c r="D6977" s="13" t="s">
        <v>4918</v>
      </c>
      <c r="E6977" s="13" t="s">
        <v>4943</v>
      </c>
      <c r="F6977" s="13" t="s">
        <v>8303</v>
      </c>
      <c r="G6977" s="14" t="s">
        <v>4921</v>
      </c>
      <c r="H6977" s="14" t="s">
        <v>4926</v>
      </c>
      <c r="I6977" s="14" t="s">
        <v>4927</v>
      </c>
      <c r="J6977" s="14" t="s">
        <v>4924</v>
      </c>
      <c r="K6977" s="16">
        <v>23.2276</v>
      </c>
    </row>
    <row r="6978" spans="1:11">
      <c r="A6978" s="12" t="s">
        <v>10223</v>
      </c>
      <c r="B6978" s="12" t="s">
        <v>11235</v>
      </c>
      <c r="C6978" s="12" t="s">
        <v>10262</v>
      </c>
      <c r="D6978" s="13" t="s">
        <v>4918</v>
      </c>
      <c r="E6978" s="13" t="s">
        <v>4968</v>
      </c>
      <c r="F6978" s="13" t="s">
        <v>11255</v>
      </c>
      <c r="G6978" s="14" t="s">
        <v>4921</v>
      </c>
      <c r="H6978" s="14" t="s">
        <v>4926</v>
      </c>
      <c r="I6978" s="14" t="s">
        <v>4927</v>
      </c>
      <c r="J6978" s="14" t="s">
        <v>4924</v>
      </c>
      <c r="K6978" s="16">
        <v>23.2276</v>
      </c>
    </row>
    <row r="6979" spans="1:11">
      <c r="A6979" s="12" t="s">
        <v>10223</v>
      </c>
      <c r="B6979" s="12" t="s">
        <v>11235</v>
      </c>
      <c r="C6979" s="12" t="s">
        <v>10262</v>
      </c>
      <c r="D6979" s="13" t="s">
        <v>4931</v>
      </c>
      <c r="E6979" s="13" t="s">
        <v>4932</v>
      </c>
      <c r="F6979" s="13" t="s">
        <v>11256</v>
      </c>
      <c r="G6979" s="14" t="s">
        <v>4921</v>
      </c>
      <c r="H6979" s="14" t="s">
        <v>4926</v>
      </c>
      <c r="I6979" s="14" t="s">
        <v>4927</v>
      </c>
      <c r="J6979" s="14" t="s">
        <v>4924</v>
      </c>
      <c r="K6979" s="16">
        <v>23.2276</v>
      </c>
    </row>
    <row r="6980" spans="1:11">
      <c r="A6980" s="12" t="s">
        <v>10223</v>
      </c>
      <c r="B6980" s="12" t="s">
        <v>11235</v>
      </c>
      <c r="C6980" s="12" t="s">
        <v>10262</v>
      </c>
      <c r="D6980" s="13" t="s">
        <v>4934</v>
      </c>
      <c r="E6980" s="13" t="s">
        <v>4934</v>
      </c>
      <c r="F6980" s="13" t="s">
        <v>11257</v>
      </c>
      <c r="G6980" s="14" t="s">
        <v>4921</v>
      </c>
      <c r="H6980" s="14" t="s">
        <v>4926</v>
      </c>
      <c r="I6980" s="14" t="s">
        <v>4927</v>
      </c>
      <c r="J6980" s="14" t="s">
        <v>4936</v>
      </c>
      <c r="K6980" s="16">
        <v>23.2276</v>
      </c>
    </row>
    <row r="6981" spans="1:11">
      <c r="A6981" s="12" t="s">
        <v>10223</v>
      </c>
      <c r="B6981" s="12" t="s">
        <v>11235</v>
      </c>
      <c r="C6981" s="12" t="s">
        <v>10267</v>
      </c>
      <c r="D6981" s="13" t="s">
        <v>4918</v>
      </c>
      <c r="E6981" s="13" t="s">
        <v>4919</v>
      </c>
      <c r="F6981" s="13" t="s">
        <v>11249</v>
      </c>
      <c r="G6981" s="14" t="s">
        <v>4942</v>
      </c>
      <c r="H6981" s="14" t="s">
        <v>5042</v>
      </c>
      <c r="I6981" s="14" t="s">
        <v>4949</v>
      </c>
      <c r="J6981" s="14" t="s">
        <v>4924</v>
      </c>
      <c r="K6981" s="16">
        <v>34.26</v>
      </c>
    </row>
    <row r="6982" spans="1:11">
      <c r="A6982" s="12" t="s">
        <v>10223</v>
      </c>
      <c r="B6982" s="12" t="s">
        <v>11235</v>
      </c>
      <c r="C6982" s="12" t="s">
        <v>10267</v>
      </c>
      <c r="D6982" s="13" t="s">
        <v>4918</v>
      </c>
      <c r="E6982" s="13" t="s">
        <v>4919</v>
      </c>
      <c r="F6982" s="13" t="s">
        <v>10413</v>
      </c>
      <c r="G6982" s="14" t="s">
        <v>4921</v>
      </c>
      <c r="H6982" s="14" t="s">
        <v>1726</v>
      </c>
      <c r="I6982" s="14" t="s">
        <v>5065</v>
      </c>
      <c r="J6982" s="14" t="s">
        <v>4924</v>
      </c>
      <c r="K6982" s="16">
        <v>34.26</v>
      </c>
    </row>
    <row r="6983" spans="1:11">
      <c r="A6983" s="12" t="s">
        <v>10223</v>
      </c>
      <c r="B6983" s="12" t="s">
        <v>11235</v>
      </c>
      <c r="C6983" s="12" t="s">
        <v>10267</v>
      </c>
      <c r="D6983" s="13" t="s">
        <v>4918</v>
      </c>
      <c r="E6983" s="13" t="s">
        <v>4943</v>
      </c>
      <c r="F6983" s="13" t="s">
        <v>10127</v>
      </c>
      <c r="G6983" s="14" t="s">
        <v>4921</v>
      </c>
      <c r="H6983" s="14" t="s">
        <v>4926</v>
      </c>
      <c r="I6983" s="14" t="s">
        <v>4927</v>
      </c>
      <c r="J6983" s="14" t="s">
        <v>4924</v>
      </c>
      <c r="K6983" s="16">
        <v>34.26</v>
      </c>
    </row>
    <row r="6984" spans="1:11">
      <c r="A6984" s="12" t="s">
        <v>10223</v>
      </c>
      <c r="B6984" s="12" t="s">
        <v>11235</v>
      </c>
      <c r="C6984" s="12" t="s">
        <v>10267</v>
      </c>
      <c r="D6984" s="13" t="s">
        <v>4931</v>
      </c>
      <c r="E6984" s="13" t="s">
        <v>4932</v>
      </c>
      <c r="F6984" s="13" t="s">
        <v>11258</v>
      </c>
      <c r="G6984" s="14" t="s">
        <v>4921</v>
      </c>
      <c r="H6984" s="14" t="s">
        <v>4926</v>
      </c>
      <c r="I6984" s="14" t="s">
        <v>4927</v>
      </c>
      <c r="J6984" s="14" t="s">
        <v>4924</v>
      </c>
      <c r="K6984" s="16">
        <v>34.26</v>
      </c>
    </row>
    <row r="6985" spans="1:11">
      <c r="A6985" s="12" t="s">
        <v>10223</v>
      </c>
      <c r="B6985" s="12" t="s">
        <v>11235</v>
      </c>
      <c r="C6985" s="12" t="s">
        <v>10267</v>
      </c>
      <c r="D6985" s="13" t="s">
        <v>4934</v>
      </c>
      <c r="E6985" s="13" t="s">
        <v>4934</v>
      </c>
      <c r="F6985" s="13" t="s">
        <v>10272</v>
      </c>
      <c r="G6985" s="14" t="s">
        <v>4921</v>
      </c>
      <c r="H6985" s="14" t="s">
        <v>4926</v>
      </c>
      <c r="I6985" s="14" t="s">
        <v>4927</v>
      </c>
      <c r="J6985" s="14" t="s">
        <v>4936</v>
      </c>
      <c r="K6985" s="16">
        <v>34.26</v>
      </c>
    </row>
    <row r="6986" spans="1:11">
      <c r="A6986" s="12" t="s">
        <v>10223</v>
      </c>
      <c r="B6986" s="12" t="s">
        <v>11235</v>
      </c>
      <c r="C6986" s="12" t="s">
        <v>10273</v>
      </c>
      <c r="D6986" s="13" t="s">
        <v>4918</v>
      </c>
      <c r="E6986" s="13" t="s">
        <v>4919</v>
      </c>
      <c r="F6986" s="13" t="s">
        <v>10413</v>
      </c>
      <c r="G6986" s="14" t="s">
        <v>4921</v>
      </c>
      <c r="H6986" s="14" t="s">
        <v>7338</v>
      </c>
      <c r="I6986" s="14" t="s">
        <v>5065</v>
      </c>
      <c r="J6986" s="14" t="s">
        <v>4924</v>
      </c>
      <c r="K6986" s="16">
        <v>47.112</v>
      </c>
    </row>
    <row r="6987" spans="1:11">
      <c r="A6987" s="12" t="s">
        <v>10223</v>
      </c>
      <c r="B6987" s="12" t="s">
        <v>11235</v>
      </c>
      <c r="C6987" s="12" t="s">
        <v>10273</v>
      </c>
      <c r="D6987" s="13" t="s">
        <v>4918</v>
      </c>
      <c r="E6987" s="13" t="s">
        <v>4939</v>
      </c>
      <c r="F6987" s="13" t="s">
        <v>11259</v>
      </c>
      <c r="G6987" s="14" t="s">
        <v>4921</v>
      </c>
      <c r="H6987" s="14" t="s">
        <v>4938</v>
      </c>
      <c r="I6987" s="14" t="s">
        <v>4927</v>
      </c>
      <c r="J6987" s="14" t="s">
        <v>4924</v>
      </c>
      <c r="K6987" s="16">
        <v>47.112</v>
      </c>
    </row>
    <row r="6988" spans="1:11">
      <c r="A6988" s="12" t="s">
        <v>10223</v>
      </c>
      <c r="B6988" s="12" t="s">
        <v>11235</v>
      </c>
      <c r="C6988" s="12" t="s">
        <v>10273</v>
      </c>
      <c r="D6988" s="13" t="s">
        <v>4918</v>
      </c>
      <c r="E6988" s="13" t="s">
        <v>4943</v>
      </c>
      <c r="F6988" s="13" t="s">
        <v>10633</v>
      </c>
      <c r="G6988" s="14" t="s">
        <v>4921</v>
      </c>
      <c r="H6988" s="14" t="s">
        <v>4926</v>
      </c>
      <c r="I6988" s="14" t="s">
        <v>4927</v>
      </c>
      <c r="J6988" s="14" t="s">
        <v>4924</v>
      </c>
      <c r="K6988" s="16">
        <v>47.112</v>
      </c>
    </row>
    <row r="6989" spans="1:11">
      <c r="A6989" s="12" t="s">
        <v>10223</v>
      </c>
      <c r="B6989" s="12" t="s">
        <v>11235</v>
      </c>
      <c r="C6989" s="12" t="s">
        <v>10273</v>
      </c>
      <c r="D6989" s="13" t="s">
        <v>4931</v>
      </c>
      <c r="E6989" s="13" t="s">
        <v>4932</v>
      </c>
      <c r="F6989" s="13" t="s">
        <v>11163</v>
      </c>
      <c r="G6989" s="14" t="s">
        <v>4921</v>
      </c>
      <c r="H6989" s="14" t="s">
        <v>4926</v>
      </c>
      <c r="I6989" s="14" t="s">
        <v>4927</v>
      </c>
      <c r="J6989" s="14" t="s">
        <v>4924</v>
      </c>
      <c r="K6989" s="16">
        <v>47.112</v>
      </c>
    </row>
    <row r="6990" spans="1:11">
      <c r="A6990" s="12" t="s">
        <v>10223</v>
      </c>
      <c r="B6990" s="12" t="s">
        <v>11235</v>
      </c>
      <c r="C6990" s="12" t="s">
        <v>10273</v>
      </c>
      <c r="D6990" s="13" t="s">
        <v>4934</v>
      </c>
      <c r="E6990" s="13" t="s">
        <v>4934</v>
      </c>
      <c r="F6990" s="13" t="s">
        <v>10278</v>
      </c>
      <c r="G6990" s="14" t="s">
        <v>4921</v>
      </c>
      <c r="H6990" s="14" t="s">
        <v>4952</v>
      </c>
      <c r="I6990" s="14" t="s">
        <v>4927</v>
      </c>
      <c r="J6990" s="14" t="s">
        <v>4936</v>
      </c>
      <c r="K6990" s="16">
        <v>47.112</v>
      </c>
    </row>
    <row r="6991" spans="1:11">
      <c r="A6991" s="12" t="s">
        <v>10223</v>
      </c>
      <c r="B6991" s="12" t="s">
        <v>11235</v>
      </c>
      <c r="C6991" s="12" t="s">
        <v>10279</v>
      </c>
      <c r="D6991" s="13" t="s">
        <v>4918</v>
      </c>
      <c r="E6991" s="13" t="s">
        <v>4919</v>
      </c>
      <c r="F6991" s="13" t="s">
        <v>11249</v>
      </c>
      <c r="G6991" s="14" t="s">
        <v>4942</v>
      </c>
      <c r="H6991" s="14" t="s">
        <v>5042</v>
      </c>
      <c r="I6991" s="14" t="s">
        <v>4949</v>
      </c>
      <c r="J6991" s="14" t="s">
        <v>4924</v>
      </c>
      <c r="K6991" s="16">
        <v>2.1</v>
      </c>
    </row>
    <row r="6992" spans="1:11">
      <c r="A6992" s="12" t="s">
        <v>10223</v>
      </c>
      <c r="B6992" s="12" t="s">
        <v>11235</v>
      </c>
      <c r="C6992" s="12" t="s">
        <v>10279</v>
      </c>
      <c r="D6992" s="13" t="s">
        <v>4918</v>
      </c>
      <c r="E6992" s="13" t="s">
        <v>4919</v>
      </c>
      <c r="F6992" s="13" t="s">
        <v>10413</v>
      </c>
      <c r="G6992" s="14" t="s">
        <v>4921</v>
      </c>
      <c r="H6992" s="14" t="s">
        <v>7526</v>
      </c>
      <c r="I6992" s="14" t="s">
        <v>5065</v>
      </c>
      <c r="J6992" s="14" t="s">
        <v>4924</v>
      </c>
      <c r="K6992" s="16">
        <v>2.1</v>
      </c>
    </row>
    <row r="6993" spans="1:11">
      <c r="A6993" s="12" t="s">
        <v>10223</v>
      </c>
      <c r="B6993" s="12" t="s">
        <v>11235</v>
      </c>
      <c r="C6993" s="12" t="s">
        <v>10279</v>
      </c>
      <c r="D6993" s="13" t="s">
        <v>4918</v>
      </c>
      <c r="E6993" s="13" t="s">
        <v>4943</v>
      </c>
      <c r="F6993" s="13" t="s">
        <v>11250</v>
      </c>
      <c r="G6993" s="14" t="s">
        <v>4921</v>
      </c>
      <c r="H6993" s="14" t="s">
        <v>4926</v>
      </c>
      <c r="I6993" s="14" t="s">
        <v>4927</v>
      </c>
      <c r="J6993" s="14" t="s">
        <v>4924</v>
      </c>
      <c r="K6993" s="16">
        <v>2.1</v>
      </c>
    </row>
    <row r="6994" spans="1:11">
      <c r="A6994" s="12" t="s">
        <v>10223</v>
      </c>
      <c r="B6994" s="12" t="s">
        <v>11235</v>
      </c>
      <c r="C6994" s="12" t="s">
        <v>10279</v>
      </c>
      <c r="D6994" s="13" t="s">
        <v>4931</v>
      </c>
      <c r="E6994" s="13" t="s">
        <v>4932</v>
      </c>
      <c r="F6994" s="13" t="s">
        <v>11251</v>
      </c>
      <c r="G6994" s="14" t="s">
        <v>4921</v>
      </c>
      <c r="H6994" s="14" t="s">
        <v>4926</v>
      </c>
      <c r="I6994" s="14" t="s">
        <v>4927</v>
      </c>
      <c r="J6994" s="14" t="s">
        <v>4924</v>
      </c>
      <c r="K6994" s="16">
        <v>2.1</v>
      </c>
    </row>
    <row r="6995" spans="1:11">
      <c r="A6995" s="12" t="s">
        <v>10223</v>
      </c>
      <c r="B6995" s="12" t="s">
        <v>11235</v>
      </c>
      <c r="C6995" s="12" t="s">
        <v>10279</v>
      </c>
      <c r="D6995" s="13" t="s">
        <v>4934</v>
      </c>
      <c r="E6995" s="13" t="s">
        <v>4934</v>
      </c>
      <c r="F6995" s="13" t="s">
        <v>11260</v>
      </c>
      <c r="G6995" s="14" t="s">
        <v>4921</v>
      </c>
      <c r="H6995" s="14" t="s">
        <v>4926</v>
      </c>
      <c r="I6995" s="14" t="s">
        <v>4927</v>
      </c>
      <c r="J6995" s="14" t="s">
        <v>4936</v>
      </c>
      <c r="K6995" s="16">
        <v>2.1</v>
      </c>
    </row>
    <row r="6996" spans="1:11">
      <c r="A6996" s="12" t="s">
        <v>10223</v>
      </c>
      <c r="B6996" s="12" t="s">
        <v>11235</v>
      </c>
      <c r="C6996" s="12" t="s">
        <v>10284</v>
      </c>
      <c r="D6996" s="13" t="s">
        <v>4918</v>
      </c>
      <c r="E6996" s="13" t="s">
        <v>4919</v>
      </c>
      <c r="F6996" s="13" t="s">
        <v>11249</v>
      </c>
      <c r="G6996" s="14" t="s">
        <v>4942</v>
      </c>
      <c r="H6996" s="14" t="s">
        <v>5042</v>
      </c>
      <c r="I6996" s="14" t="s">
        <v>4949</v>
      </c>
      <c r="J6996" s="14" t="s">
        <v>4924</v>
      </c>
      <c r="K6996" s="16">
        <v>47.82</v>
      </c>
    </row>
    <row r="6997" spans="1:11">
      <c r="A6997" s="12" t="s">
        <v>10223</v>
      </c>
      <c r="B6997" s="12" t="s">
        <v>11235</v>
      </c>
      <c r="C6997" s="12" t="s">
        <v>10284</v>
      </c>
      <c r="D6997" s="13" t="s">
        <v>4918</v>
      </c>
      <c r="E6997" s="13" t="s">
        <v>4919</v>
      </c>
      <c r="F6997" s="13" t="s">
        <v>10413</v>
      </c>
      <c r="G6997" s="14" t="s">
        <v>4921</v>
      </c>
      <c r="H6997" s="14" t="s">
        <v>11261</v>
      </c>
      <c r="I6997" s="14" t="s">
        <v>5065</v>
      </c>
      <c r="J6997" s="14" t="s">
        <v>4924</v>
      </c>
      <c r="K6997" s="16">
        <v>47.82</v>
      </c>
    </row>
    <row r="6998" spans="1:11">
      <c r="A6998" s="12" t="s">
        <v>10223</v>
      </c>
      <c r="B6998" s="12" t="s">
        <v>11235</v>
      </c>
      <c r="C6998" s="12" t="s">
        <v>10284</v>
      </c>
      <c r="D6998" s="13" t="s">
        <v>4918</v>
      </c>
      <c r="E6998" s="13" t="s">
        <v>4943</v>
      </c>
      <c r="F6998" s="13" t="s">
        <v>10633</v>
      </c>
      <c r="G6998" s="14" t="s">
        <v>4921</v>
      </c>
      <c r="H6998" s="14" t="s">
        <v>4926</v>
      </c>
      <c r="I6998" s="14" t="s">
        <v>4927</v>
      </c>
      <c r="J6998" s="14" t="s">
        <v>4924</v>
      </c>
      <c r="K6998" s="16">
        <v>47.82</v>
      </c>
    </row>
    <row r="6999" spans="1:11">
      <c r="A6999" s="12" t="s">
        <v>10223</v>
      </c>
      <c r="B6999" s="12" t="s">
        <v>11235</v>
      </c>
      <c r="C6999" s="12" t="s">
        <v>10284</v>
      </c>
      <c r="D6999" s="13" t="s">
        <v>4931</v>
      </c>
      <c r="E6999" s="13" t="s">
        <v>4932</v>
      </c>
      <c r="F6999" s="13" t="s">
        <v>11262</v>
      </c>
      <c r="G6999" s="14" t="s">
        <v>4921</v>
      </c>
      <c r="H6999" s="14" t="s">
        <v>4926</v>
      </c>
      <c r="I6999" s="14" t="s">
        <v>4927</v>
      </c>
      <c r="J6999" s="14" t="s">
        <v>4924</v>
      </c>
      <c r="K6999" s="16">
        <v>47.82</v>
      </c>
    </row>
    <row r="7000" spans="1:11">
      <c r="A7000" s="12" t="s">
        <v>10223</v>
      </c>
      <c r="B7000" s="12" t="s">
        <v>11235</v>
      </c>
      <c r="C7000" s="12" t="s">
        <v>10284</v>
      </c>
      <c r="D7000" s="13" t="s">
        <v>4934</v>
      </c>
      <c r="E7000" s="13" t="s">
        <v>4934</v>
      </c>
      <c r="F7000" s="13" t="s">
        <v>11263</v>
      </c>
      <c r="G7000" s="14" t="s">
        <v>4921</v>
      </c>
      <c r="H7000" s="14" t="s">
        <v>4926</v>
      </c>
      <c r="I7000" s="14" t="s">
        <v>4927</v>
      </c>
      <c r="J7000" s="14" t="s">
        <v>4936</v>
      </c>
      <c r="K7000" s="16">
        <v>47.82</v>
      </c>
    </row>
    <row r="7001" spans="1:11">
      <c r="A7001" s="12" t="s">
        <v>10223</v>
      </c>
      <c r="B7001" s="12" t="s">
        <v>11235</v>
      </c>
      <c r="C7001" s="12" t="s">
        <v>10290</v>
      </c>
      <c r="D7001" s="13" t="s">
        <v>4918</v>
      </c>
      <c r="E7001" s="13" t="s">
        <v>4919</v>
      </c>
      <c r="F7001" s="13" t="s">
        <v>6052</v>
      </c>
      <c r="G7001" s="14" t="s">
        <v>4921</v>
      </c>
      <c r="H7001" s="14" t="s">
        <v>4958</v>
      </c>
      <c r="I7001" s="14" t="s">
        <v>5065</v>
      </c>
      <c r="J7001" s="14" t="s">
        <v>4924</v>
      </c>
      <c r="K7001" s="16">
        <v>2.76</v>
      </c>
    </row>
    <row r="7002" spans="1:11">
      <c r="A7002" s="12" t="s">
        <v>10223</v>
      </c>
      <c r="B7002" s="12" t="s">
        <v>11235</v>
      </c>
      <c r="C7002" s="12" t="s">
        <v>10290</v>
      </c>
      <c r="D7002" s="13" t="s">
        <v>4918</v>
      </c>
      <c r="E7002" s="13" t="s">
        <v>4939</v>
      </c>
      <c r="F7002" s="13" t="s">
        <v>11264</v>
      </c>
      <c r="G7002" s="14" t="s">
        <v>4921</v>
      </c>
      <c r="H7002" s="14" t="s">
        <v>4926</v>
      </c>
      <c r="I7002" s="14" t="s">
        <v>4927</v>
      </c>
      <c r="J7002" s="14" t="s">
        <v>4924</v>
      </c>
      <c r="K7002" s="16">
        <v>2.76</v>
      </c>
    </row>
    <row r="7003" spans="1:11">
      <c r="A7003" s="12" t="s">
        <v>10223</v>
      </c>
      <c r="B7003" s="12" t="s">
        <v>11235</v>
      </c>
      <c r="C7003" s="12" t="s">
        <v>10290</v>
      </c>
      <c r="D7003" s="13" t="s">
        <v>4918</v>
      </c>
      <c r="E7003" s="13" t="s">
        <v>4943</v>
      </c>
      <c r="F7003" s="13" t="s">
        <v>10633</v>
      </c>
      <c r="G7003" s="14" t="s">
        <v>4921</v>
      </c>
      <c r="H7003" s="14" t="s">
        <v>4926</v>
      </c>
      <c r="I7003" s="14" t="s">
        <v>4927</v>
      </c>
      <c r="J7003" s="14" t="s">
        <v>4924</v>
      </c>
      <c r="K7003" s="16">
        <v>2.76</v>
      </c>
    </row>
    <row r="7004" spans="1:11">
      <c r="A7004" s="12" t="s">
        <v>10223</v>
      </c>
      <c r="B7004" s="12" t="s">
        <v>11235</v>
      </c>
      <c r="C7004" s="12" t="s">
        <v>10290</v>
      </c>
      <c r="D7004" s="13" t="s">
        <v>4931</v>
      </c>
      <c r="E7004" s="13" t="s">
        <v>4932</v>
      </c>
      <c r="F7004" s="13" t="s">
        <v>11265</v>
      </c>
      <c r="G7004" s="14" t="s">
        <v>4921</v>
      </c>
      <c r="H7004" s="14" t="s">
        <v>4926</v>
      </c>
      <c r="I7004" s="14" t="s">
        <v>4927</v>
      </c>
      <c r="J7004" s="14" t="s">
        <v>4924</v>
      </c>
      <c r="K7004" s="16">
        <v>2.76</v>
      </c>
    </row>
    <row r="7005" spans="1:11">
      <c r="A7005" s="12" t="s">
        <v>10223</v>
      </c>
      <c r="B7005" s="12" t="s">
        <v>11235</v>
      </c>
      <c r="C7005" s="12" t="s">
        <v>10290</v>
      </c>
      <c r="D7005" s="13" t="s">
        <v>4934</v>
      </c>
      <c r="E7005" s="13" t="s">
        <v>4934</v>
      </c>
      <c r="F7005" s="13" t="s">
        <v>11266</v>
      </c>
      <c r="G7005" s="14" t="s">
        <v>4921</v>
      </c>
      <c r="H7005" s="14" t="s">
        <v>4926</v>
      </c>
      <c r="I7005" s="14" t="s">
        <v>4927</v>
      </c>
      <c r="J7005" s="14" t="s">
        <v>4936</v>
      </c>
      <c r="K7005" s="16">
        <v>2.76</v>
      </c>
    </row>
    <row r="7006" spans="1:11">
      <c r="A7006" s="12" t="s">
        <v>10223</v>
      </c>
      <c r="B7006" s="12" t="s">
        <v>11235</v>
      </c>
      <c r="C7006" s="12" t="s">
        <v>10295</v>
      </c>
      <c r="D7006" s="13" t="s">
        <v>4918</v>
      </c>
      <c r="E7006" s="13" t="s">
        <v>4919</v>
      </c>
      <c r="F7006" s="13" t="s">
        <v>11267</v>
      </c>
      <c r="G7006" s="14" t="s">
        <v>4921</v>
      </c>
      <c r="H7006" s="14" t="s">
        <v>4974</v>
      </c>
      <c r="I7006" s="14" t="s">
        <v>4949</v>
      </c>
      <c r="J7006" s="14" t="s">
        <v>4924</v>
      </c>
      <c r="K7006" s="16">
        <v>22.56</v>
      </c>
    </row>
    <row r="7007" spans="1:11">
      <c r="A7007" s="12" t="s">
        <v>10223</v>
      </c>
      <c r="B7007" s="12" t="s">
        <v>11235</v>
      </c>
      <c r="C7007" s="12" t="s">
        <v>10295</v>
      </c>
      <c r="D7007" s="13" t="s">
        <v>4918</v>
      </c>
      <c r="E7007" s="13" t="s">
        <v>4939</v>
      </c>
      <c r="F7007" s="13" t="s">
        <v>11268</v>
      </c>
      <c r="G7007" s="14" t="s">
        <v>4921</v>
      </c>
      <c r="H7007" s="14" t="s">
        <v>4926</v>
      </c>
      <c r="I7007" s="14" t="s">
        <v>4927</v>
      </c>
      <c r="J7007" s="14" t="s">
        <v>4924</v>
      </c>
      <c r="K7007" s="16">
        <v>22.56</v>
      </c>
    </row>
    <row r="7008" spans="1:11">
      <c r="A7008" s="12" t="s">
        <v>10223</v>
      </c>
      <c r="B7008" s="12" t="s">
        <v>11235</v>
      </c>
      <c r="C7008" s="12" t="s">
        <v>10295</v>
      </c>
      <c r="D7008" s="13" t="s">
        <v>4918</v>
      </c>
      <c r="E7008" s="13" t="s">
        <v>4943</v>
      </c>
      <c r="F7008" s="13" t="s">
        <v>10633</v>
      </c>
      <c r="G7008" s="14" t="s">
        <v>4921</v>
      </c>
      <c r="H7008" s="14" t="s">
        <v>4926</v>
      </c>
      <c r="I7008" s="14" t="s">
        <v>4927</v>
      </c>
      <c r="J7008" s="14" t="s">
        <v>4924</v>
      </c>
      <c r="K7008" s="16">
        <v>22.56</v>
      </c>
    </row>
    <row r="7009" spans="1:11">
      <c r="A7009" s="12" t="s">
        <v>10223</v>
      </c>
      <c r="B7009" s="12" t="s">
        <v>11235</v>
      </c>
      <c r="C7009" s="12" t="s">
        <v>10295</v>
      </c>
      <c r="D7009" s="13" t="s">
        <v>4931</v>
      </c>
      <c r="E7009" s="13" t="s">
        <v>4932</v>
      </c>
      <c r="F7009" s="13" t="s">
        <v>11269</v>
      </c>
      <c r="G7009" s="14" t="s">
        <v>4921</v>
      </c>
      <c r="H7009" s="14" t="s">
        <v>4926</v>
      </c>
      <c r="I7009" s="14" t="s">
        <v>4927</v>
      </c>
      <c r="J7009" s="14" t="s">
        <v>4924</v>
      </c>
      <c r="K7009" s="16">
        <v>22.56</v>
      </c>
    </row>
    <row r="7010" spans="1:11">
      <c r="A7010" s="12" t="s">
        <v>10223</v>
      </c>
      <c r="B7010" s="12" t="s">
        <v>11235</v>
      </c>
      <c r="C7010" s="12" t="s">
        <v>10295</v>
      </c>
      <c r="D7010" s="13" t="s">
        <v>4934</v>
      </c>
      <c r="E7010" s="13" t="s">
        <v>4934</v>
      </c>
      <c r="F7010" s="13" t="s">
        <v>9376</v>
      </c>
      <c r="G7010" s="14" t="s">
        <v>4921</v>
      </c>
      <c r="H7010" s="14" t="s">
        <v>4926</v>
      </c>
      <c r="I7010" s="14" t="s">
        <v>4927</v>
      </c>
      <c r="J7010" s="14" t="s">
        <v>4936</v>
      </c>
      <c r="K7010" s="16">
        <v>22.56</v>
      </c>
    </row>
    <row r="7011" spans="1:11">
      <c r="A7011" s="12" t="s">
        <v>10223</v>
      </c>
      <c r="B7011" s="12" t="s">
        <v>11235</v>
      </c>
      <c r="C7011" s="12" t="s">
        <v>10300</v>
      </c>
      <c r="D7011" s="13" t="s">
        <v>4918</v>
      </c>
      <c r="E7011" s="13" t="s">
        <v>4919</v>
      </c>
      <c r="F7011" s="13" t="s">
        <v>11270</v>
      </c>
      <c r="G7011" s="14" t="s">
        <v>4921</v>
      </c>
      <c r="H7011" s="14" t="s">
        <v>5239</v>
      </c>
      <c r="I7011" s="14" t="s">
        <v>4949</v>
      </c>
      <c r="J7011" s="14" t="s">
        <v>4924</v>
      </c>
      <c r="K7011" s="16">
        <v>45.3</v>
      </c>
    </row>
    <row r="7012" spans="1:11">
      <c r="A7012" s="12" t="s">
        <v>10223</v>
      </c>
      <c r="B7012" s="12" t="s">
        <v>11235</v>
      </c>
      <c r="C7012" s="12" t="s">
        <v>10300</v>
      </c>
      <c r="D7012" s="13" t="s">
        <v>4918</v>
      </c>
      <c r="E7012" s="13" t="s">
        <v>4939</v>
      </c>
      <c r="F7012" s="13" t="s">
        <v>11271</v>
      </c>
      <c r="G7012" s="14" t="s">
        <v>4921</v>
      </c>
      <c r="H7012" s="14" t="s">
        <v>4926</v>
      </c>
      <c r="I7012" s="14" t="s">
        <v>4927</v>
      </c>
      <c r="J7012" s="14" t="s">
        <v>4924</v>
      </c>
      <c r="K7012" s="16">
        <v>45.3</v>
      </c>
    </row>
    <row r="7013" spans="1:11">
      <c r="A7013" s="12" t="s">
        <v>10223</v>
      </c>
      <c r="B7013" s="12" t="s">
        <v>11235</v>
      </c>
      <c r="C7013" s="12" t="s">
        <v>10300</v>
      </c>
      <c r="D7013" s="13" t="s">
        <v>4918</v>
      </c>
      <c r="E7013" s="13" t="s">
        <v>4943</v>
      </c>
      <c r="F7013" s="13" t="s">
        <v>8303</v>
      </c>
      <c r="G7013" s="14" t="s">
        <v>4921</v>
      </c>
      <c r="H7013" s="14" t="s">
        <v>4926</v>
      </c>
      <c r="I7013" s="14" t="s">
        <v>4927</v>
      </c>
      <c r="J7013" s="14" t="s">
        <v>4924</v>
      </c>
      <c r="K7013" s="16">
        <v>45.3</v>
      </c>
    </row>
    <row r="7014" spans="1:11">
      <c r="A7014" s="12" t="s">
        <v>10223</v>
      </c>
      <c r="B7014" s="12" t="s">
        <v>11235</v>
      </c>
      <c r="C7014" s="12" t="s">
        <v>10300</v>
      </c>
      <c r="D7014" s="13" t="s">
        <v>4931</v>
      </c>
      <c r="E7014" s="13" t="s">
        <v>4932</v>
      </c>
      <c r="F7014" s="13" t="s">
        <v>11272</v>
      </c>
      <c r="G7014" s="14" t="s">
        <v>4921</v>
      </c>
      <c r="H7014" s="14" t="s">
        <v>4926</v>
      </c>
      <c r="I7014" s="14" t="s">
        <v>4927</v>
      </c>
      <c r="J7014" s="14" t="s">
        <v>4924</v>
      </c>
      <c r="K7014" s="16">
        <v>45.3</v>
      </c>
    </row>
    <row r="7015" spans="1:11">
      <c r="A7015" s="12" t="s">
        <v>10223</v>
      </c>
      <c r="B7015" s="12" t="s">
        <v>11235</v>
      </c>
      <c r="C7015" s="12" t="s">
        <v>10300</v>
      </c>
      <c r="D7015" s="13" t="s">
        <v>4934</v>
      </c>
      <c r="E7015" s="13" t="s">
        <v>4934</v>
      </c>
      <c r="F7015" s="13" t="s">
        <v>4999</v>
      </c>
      <c r="G7015" s="14" t="s">
        <v>4921</v>
      </c>
      <c r="H7015" s="14" t="s">
        <v>4926</v>
      </c>
      <c r="I7015" s="14" t="s">
        <v>4927</v>
      </c>
      <c r="J7015" s="14" t="s">
        <v>4936</v>
      </c>
      <c r="K7015" s="16">
        <v>45.3</v>
      </c>
    </row>
    <row r="7016" spans="1:11">
      <c r="A7016" s="12" t="s">
        <v>10223</v>
      </c>
      <c r="B7016" s="12" t="s">
        <v>11235</v>
      </c>
      <c r="C7016" s="12" t="s">
        <v>10303</v>
      </c>
      <c r="D7016" s="13" t="s">
        <v>4918</v>
      </c>
      <c r="E7016" s="13" t="s">
        <v>4919</v>
      </c>
      <c r="F7016" s="13" t="s">
        <v>10436</v>
      </c>
      <c r="G7016" s="14" t="s">
        <v>4921</v>
      </c>
      <c r="H7016" s="14" t="s">
        <v>4966</v>
      </c>
      <c r="I7016" s="14" t="s">
        <v>4947</v>
      </c>
      <c r="J7016" s="14" t="s">
        <v>4924</v>
      </c>
      <c r="K7016" s="16">
        <v>16.72</v>
      </c>
    </row>
    <row r="7017" spans="1:11">
      <c r="A7017" s="12" t="s">
        <v>10223</v>
      </c>
      <c r="B7017" s="12" t="s">
        <v>11235</v>
      </c>
      <c r="C7017" s="12" t="s">
        <v>10303</v>
      </c>
      <c r="D7017" s="13" t="s">
        <v>4918</v>
      </c>
      <c r="E7017" s="13" t="s">
        <v>4919</v>
      </c>
      <c r="F7017" s="13" t="s">
        <v>11273</v>
      </c>
      <c r="G7017" s="14" t="s">
        <v>4921</v>
      </c>
      <c r="H7017" s="14" t="s">
        <v>4924</v>
      </c>
      <c r="I7017" s="14" t="s">
        <v>5065</v>
      </c>
      <c r="J7017" s="14" t="s">
        <v>4924</v>
      </c>
      <c r="K7017" s="16">
        <v>16.72</v>
      </c>
    </row>
    <row r="7018" spans="1:11">
      <c r="A7018" s="12" t="s">
        <v>10223</v>
      </c>
      <c r="B7018" s="12" t="s">
        <v>11235</v>
      </c>
      <c r="C7018" s="12" t="s">
        <v>10303</v>
      </c>
      <c r="D7018" s="13" t="s">
        <v>4918</v>
      </c>
      <c r="E7018" s="13" t="s">
        <v>4968</v>
      </c>
      <c r="F7018" s="13" t="s">
        <v>11203</v>
      </c>
      <c r="G7018" s="14" t="s">
        <v>4921</v>
      </c>
      <c r="H7018" s="14" t="s">
        <v>4926</v>
      </c>
      <c r="I7018" s="14" t="s">
        <v>4927</v>
      </c>
      <c r="J7018" s="14" t="s">
        <v>4924</v>
      </c>
      <c r="K7018" s="16">
        <v>16.72</v>
      </c>
    </row>
    <row r="7019" spans="1:11">
      <c r="A7019" s="12" t="s">
        <v>10223</v>
      </c>
      <c r="B7019" s="12" t="s">
        <v>11235</v>
      </c>
      <c r="C7019" s="12" t="s">
        <v>10303</v>
      </c>
      <c r="D7019" s="13" t="s">
        <v>4931</v>
      </c>
      <c r="E7019" s="13" t="s">
        <v>4932</v>
      </c>
      <c r="F7019" s="13" t="s">
        <v>11274</v>
      </c>
      <c r="G7019" s="14" t="s">
        <v>4921</v>
      </c>
      <c r="H7019" s="14" t="s">
        <v>4926</v>
      </c>
      <c r="I7019" s="14" t="s">
        <v>4927</v>
      </c>
      <c r="J7019" s="14" t="s">
        <v>4924</v>
      </c>
      <c r="K7019" s="16">
        <v>16.72</v>
      </c>
    </row>
    <row r="7020" spans="1:11">
      <c r="A7020" s="12" t="s">
        <v>10223</v>
      </c>
      <c r="B7020" s="12" t="s">
        <v>11235</v>
      </c>
      <c r="C7020" s="12" t="s">
        <v>10303</v>
      </c>
      <c r="D7020" s="13" t="s">
        <v>4934</v>
      </c>
      <c r="E7020" s="13" t="s">
        <v>4934</v>
      </c>
      <c r="F7020" s="13" t="s">
        <v>11275</v>
      </c>
      <c r="G7020" s="14" t="s">
        <v>4921</v>
      </c>
      <c r="H7020" s="14" t="s">
        <v>4926</v>
      </c>
      <c r="I7020" s="14" t="s">
        <v>4927</v>
      </c>
      <c r="J7020" s="14" t="s">
        <v>4936</v>
      </c>
      <c r="K7020" s="16">
        <v>16.72</v>
      </c>
    </row>
    <row r="7021" spans="1:11">
      <c r="A7021" s="12" t="s">
        <v>10223</v>
      </c>
      <c r="B7021" s="12" t="s">
        <v>11235</v>
      </c>
      <c r="C7021" s="12" t="s">
        <v>10308</v>
      </c>
      <c r="D7021" s="13" t="s">
        <v>4918</v>
      </c>
      <c r="E7021" s="13" t="s">
        <v>4919</v>
      </c>
      <c r="F7021" s="13" t="s">
        <v>11249</v>
      </c>
      <c r="G7021" s="14" t="s">
        <v>4942</v>
      </c>
      <c r="H7021" s="14" t="s">
        <v>5042</v>
      </c>
      <c r="I7021" s="14" t="s">
        <v>4949</v>
      </c>
      <c r="J7021" s="14" t="s">
        <v>4924</v>
      </c>
      <c r="K7021" s="16">
        <v>35.38</v>
      </c>
    </row>
    <row r="7022" spans="1:11">
      <c r="A7022" s="12" t="s">
        <v>10223</v>
      </c>
      <c r="B7022" s="12" t="s">
        <v>11235</v>
      </c>
      <c r="C7022" s="12" t="s">
        <v>10308</v>
      </c>
      <c r="D7022" s="13" t="s">
        <v>4918</v>
      </c>
      <c r="E7022" s="13" t="s">
        <v>4939</v>
      </c>
      <c r="F7022" s="13" t="s">
        <v>11276</v>
      </c>
      <c r="G7022" s="14" t="s">
        <v>4921</v>
      </c>
      <c r="H7022" s="14" t="s">
        <v>4938</v>
      </c>
      <c r="I7022" s="14" t="s">
        <v>4927</v>
      </c>
      <c r="J7022" s="14" t="s">
        <v>4924</v>
      </c>
      <c r="K7022" s="16">
        <v>35.38</v>
      </c>
    </row>
    <row r="7023" spans="1:11">
      <c r="A7023" s="12" t="s">
        <v>10223</v>
      </c>
      <c r="B7023" s="12" t="s">
        <v>11235</v>
      </c>
      <c r="C7023" s="12" t="s">
        <v>10308</v>
      </c>
      <c r="D7023" s="13" t="s">
        <v>4931</v>
      </c>
      <c r="E7023" s="13" t="s">
        <v>4932</v>
      </c>
      <c r="F7023" s="13" t="s">
        <v>11277</v>
      </c>
      <c r="G7023" s="14" t="s">
        <v>4960</v>
      </c>
      <c r="H7023" s="14"/>
      <c r="I7023" s="14"/>
      <c r="J7023" s="14" t="s">
        <v>4924</v>
      </c>
      <c r="K7023" s="16">
        <v>35.38</v>
      </c>
    </row>
    <row r="7024" spans="1:11">
      <c r="A7024" s="12" t="s">
        <v>10223</v>
      </c>
      <c r="B7024" s="12" t="s">
        <v>11235</v>
      </c>
      <c r="C7024" s="12" t="s">
        <v>10308</v>
      </c>
      <c r="D7024" s="13" t="s">
        <v>4931</v>
      </c>
      <c r="E7024" s="13" t="s">
        <v>4932</v>
      </c>
      <c r="F7024" s="13" t="s">
        <v>11278</v>
      </c>
      <c r="G7024" s="14" t="s">
        <v>4921</v>
      </c>
      <c r="H7024" s="14" t="s">
        <v>4926</v>
      </c>
      <c r="I7024" s="14" t="s">
        <v>4927</v>
      </c>
      <c r="J7024" s="14" t="s">
        <v>4924</v>
      </c>
      <c r="K7024" s="16">
        <v>35.38</v>
      </c>
    </row>
    <row r="7025" spans="1:11">
      <c r="A7025" s="12" t="s">
        <v>10223</v>
      </c>
      <c r="B7025" s="12" t="s">
        <v>11235</v>
      </c>
      <c r="C7025" s="12" t="s">
        <v>10308</v>
      </c>
      <c r="D7025" s="13" t="s">
        <v>4934</v>
      </c>
      <c r="E7025" s="13" t="s">
        <v>4934</v>
      </c>
      <c r="F7025" s="13" t="s">
        <v>5151</v>
      </c>
      <c r="G7025" s="14" t="s">
        <v>4921</v>
      </c>
      <c r="H7025" s="14" t="s">
        <v>4926</v>
      </c>
      <c r="I7025" s="14" t="s">
        <v>4927</v>
      </c>
      <c r="J7025" s="14" t="s">
        <v>4936</v>
      </c>
      <c r="K7025" s="16">
        <v>35.38</v>
      </c>
    </row>
    <row r="7026" spans="1:11">
      <c r="A7026" s="12" t="s">
        <v>10223</v>
      </c>
      <c r="B7026" s="12" t="s">
        <v>11235</v>
      </c>
      <c r="C7026" s="12" t="s">
        <v>10314</v>
      </c>
      <c r="D7026" s="13" t="s">
        <v>4918</v>
      </c>
      <c r="E7026" s="13" t="s">
        <v>4939</v>
      </c>
      <c r="F7026" s="13" t="s">
        <v>11279</v>
      </c>
      <c r="G7026" s="14" t="s">
        <v>4921</v>
      </c>
      <c r="H7026" s="14" t="s">
        <v>4938</v>
      </c>
      <c r="I7026" s="14" t="s">
        <v>4927</v>
      </c>
      <c r="J7026" s="14" t="s">
        <v>4924</v>
      </c>
      <c r="K7026" s="16">
        <v>22</v>
      </c>
    </row>
    <row r="7027" spans="1:11">
      <c r="A7027" s="12" t="s">
        <v>10223</v>
      </c>
      <c r="B7027" s="12" t="s">
        <v>11235</v>
      </c>
      <c r="C7027" s="12" t="s">
        <v>10314</v>
      </c>
      <c r="D7027" s="13" t="s">
        <v>4918</v>
      </c>
      <c r="E7027" s="13" t="s">
        <v>4943</v>
      </c>
      <c r="F7027" s="13" t="s">
        <v>11280</v>
      </c>
      <c r="G7027" s="14" t="s">
        <v>4960</v>
      </c>
      <c r="H7027" s="14"/>
      <c r="I7027" s="14"/>
      <c r="J7027" s="14" t="s">
        <v>4924</v>
      </c>
      <c r="K7027" s="16">
        <v>22</v>
      </c>
    </row>
    <row r="7028" spans="1:11">
      <c r="A7028" s="12" t="s">
        <v>10223</v>
      </c>
      <c r="B7028" s="12" t="s">
        <v>11235</v>
      </c>
      <c r="C7028" s="12" t="s">
        <v>10314</v>
      </c>
      <c r="D7028" s="13" t="s">
        <v>4931</v>
      </c>
      <c r="E7028" s="13" t="s">
        <v>4932</v>
      </c>
      <c r="F7028" s="13" t="s">
        <v>11281</v>
      </c>
      <c r="G7028" s="14" t="s">
        <v>4960</v>
      </c>
      <c r="H7028" s="14"/>
      <c r="I7028" s="14"/>
      <c r="J7028" s="14" t="s">
        <v>4924</v>
      </c>
      <c r="K7028" s="16">
        <v>22</v>
      </c>
    </row>
    <row r="7029" spans="1:11">
      <c r="A7029" s="12" t="s">
        <v>10223</v>
      </c>
      <c r="B7029" s="12" t="s">
        <v>11235</v>
      </c>
      <c r="C7029" s="12" t="s">
        <v>10314</v>
      </c>
      <c r="D7029" s="13" t="s">
        <v>4931</v>
      </c>
      <c r="E7029" s="13" t="s">
        <v>4932</v>
      </c>
      <c r="F7029" s="13" t="s">
        <v>11282</v>
      </c>
      <c r="G7029" s="14" t="s">
        <v>5004</v>
      </c>
      <c r="H7029" s="14" t="s">
        <v>5223</v>
      </c>
      <c r="I7029" s="14" t="s">
        <v>4947</v>
      </c>
      <c r="J7029" s="14" t="s">
        <v>4924</v>
      </c>
      <c r="K7029" s="16">
        <v>22</v>
      </c>
    </row>
    <row r="7030" spans="1:11">
      <c r="A7030" s="12" t="s">
        <v>10223</v>
      </c>
      <c r="B7030" s="12" t="s">
        <v>11235</v>
      </c>
      <c r="C7030" s="12" t="s">
        <v>10314</v>
      </c>
      <c r="D7030" s="13" t="s">
        <v>4934</v>
      </c>
      <c r="E7030" s="13" t="s">
        <v>4934</v>
      </c>
      <c r="F7030" s="13" t="s">
        <v>9696</v>
      </c>
      <c r="G7030" s="14" t="s">
        <v>5004</v>
      </c>
      <c r="H7030" s="14" t="s">
        <v>5223</v>
      </c>
      <c r="I7030" s="14" t="s">
        <v>4927</v>
      </c>
      <c r="J7030" s="14" t="s">
        <v>4936</v>
      </c>
      <c r="K7030" s="16">
        <v>22</v>
      </c>
    </row>
    <row r="7031" spans="1:11">
      <c r="A7031" s="12" t="s">
        <v>10223</v>
      </c>
      <c r="B7031" s="12" t="s">
        <v>11235</v>
      </c>
      <c r="C7031" s="12" t="s">
        <v>10318</v>
      </c>
      <c r="D7031" s="13" t="s">
        <v>4918</v>
      </c>
      <c r="E7031" s="13" t="s">
        <v>4939</v>
      </c>
      <c r="F7031" s="13" t="s">
        <v>11283</v>
      </c>
      <c r="G7031" s="14" t="s">
        <v>4921</v>
      </c>
      <c r="H7031" s="14" t="s">
        <v>4938</v>
      </c>
      <c r="I7031" s="14" t="s">
        <v>4927</v>
      </c>
      <c r="J7031" s="14" t="s">
        <v>4924</v>
      </c>
      <c r="K7031" s="16">
        <v>68</v>
      </c>
    </row>
    <row r="7032" spans="1:11">
      <c r="A7032" s="12" t="s">
        <v>10223</v>
      </c>
      <c r="B7032" s="12" t="s">
        <v>11235</v>
      </c>
      <c r="C7032" s="12" t="s">
        <v>10318</v>
      </c>
      <c r="D7032" s="13" t="s">
        <v>4918</v>
      </c>
      <c r="E7032" s="13" t="s">
        <v>4943</v>
      </c>
      <c r="F7032" s="13" t="s">
        <v>9647</v>
      </c>
      <c r="G7032" s="14" t="s">
        <v>4921</v>
      </c>
      <c r="H7032" s="14" t="s">
        <v>4938</v>
      </c>
      <c r="I7032" s="14" t="s">
        <v>4927</v>
      </c>
      <c r="J7032" s="14" t="s">
        <v>4924</v>
      </c>
      <c r="K7032" s="16">
        <v>68</v>
      </c>
    </row>
    <row r="7033" spans="1:11">
      <c r="A7033" s="12" t="s">
        <v>10223</v>
      </c>
      <c r="B7033" s="12" t="s">
        <v>11235</v>
      </c>
      <c r="C7033" s="12" t="s">
        <v>10318</v>
      </c>
      <c r="D7033" s="13" t="s">
        <v>4931</v>
      </c>
      <c r="E7033" s="13" t="s">
        <v>4932</v>
      </c>
      <c r="F7033" s="13" t="s">
        <v>11284</v>
      </c>
      <c r="G7033" s="14" t="s">
        <v>5004</v>
      </c>
      <c r="H7033" s="14" t="s">
        <v>5223</v>
      </c>
      <c r="I7033" s="14" t="s">
        <v>4947</v>
      </c>
      <c r="J7033" s="14" t="s">
        <v>4924</v>
      </c>
      <c r="K7033" s="16">
        <v>68</v>
      </c>
    </row>
    <row r="7034" spans="1:11">
      <c r="A7034" s="12" t="s">
        <v>10223</v>
      </c>
      <c r="B7034" s="12" t="s">
        <v>11235</v>
      </c>
      <c r="C7034" s="12" t="s">
        <v>10318</v>
      </c>
      <c r="D7034" s="13" t="s">
        <v>4931</v>
      </c>
      <c r="E7034" s="13" t="s">
        <v>4932</v>
      </c>
      <c r="F7034" s="13" t="s">
        <v>11285</v>
      </c>
      <c r="G7034" s="14" t="s">
        <v>4960</v>
      </c>
      <c r="H7034" s="14"/>
      <c r="I7034" s="14"/>
      <c r="J7034" s="14" t="s">
        <v>4924</v>
      </c>
      <c r="K7034" s="16">
        <v>68</v>
      </c>
    </row>
    <row r="7035" spans="1:11">
      <c r="A7035" s="12" t="s">
        <v>10223</v>
      </c>
      <c r="B7035" s="12" t="s">
        <v>11235</v>
      </c>
      <c r="C7035" s="12" t="s">
        <v>10318</v>
      </c>
      <c r="D7035" s="13" t="s">
        <v>4934</v>
      </c>
      <c r="E7035" s="13" t="s">
        <v>4934</v>
      </c>
      <c r="F7035" s="13" t="s">
        <v>8071</v>
      </c>
      <c r="G7035" s="14" t="s">
        <v>5004</v>
      </c>
      <c r="H7035" s="14" t="s">
        <v>5223</v>
      </c>
      <c r="I7035" s="14" t="s">
        <v>4927</v>
      </c>
      <c r="J7035" s="14" t="s">
        <v>4936</v>
      </c>
      <c r="K7035" s="16">
        <v>68</v>
      </c>
    </row>
    <row r="7036" spans="1:11">
      <c r="A7036" s="12" t="s">
        <v>10223</v>
      </c>
      <c r="B7036" s="12" t="s">
        <v>11235</v>
      </c>
      <c r="C7036" s="12" t="s">
        <v>10322</v>
      </c>
      <c r="D7036" s="13" t="s">
        <v>4918</v>
      </c>
      <c r="E7036" s="13" t="s">
        <v>4919</v>
      </c>
      <c r="F7036" s="13" t="s">
        <v>11286</v>
      </c>
      <c r="G7036" s="14" t="s">
        <v>4921</v>
      </c>
      <c r="H7036" s="14" t="s">
        <v>4974</v>
      </c>
      <c r="I7036" s="14" t="s">
        <v>5065</v>
      </c>
      <c r="J7036" s="14" t="s">
        <v>4924</v>
      </c>
      <c r="K7036" s="16">
        <v>25.8</v>
      </c>
    </row>
    <row r="7037" spans="1:11">
      <c r="A7037" s="12" t="s">
        <v>10223</v>
      </c>
      <c r="B7037" s="12" t="s">
        <v>11235</v>
      </c>
      <c r="C7037" s="12" t="s">
        <v>10322</v>
      </c>
      <c r="D7037" s="13" t="s">
        <v>4918</v>
      </c>
      <c r="E7037" s="13" t="s">
        <v>4919</v>
      </c>
      <c r="F7037" s="13" t="s">
        <v>11287</v>
      </c>
      <c r="G7037" s="14" t="s">
        <v>4921</v>
      </c>
      <c r="H7037" s="14" t="s">
        <v>4958</v>
      </c>
      <c r="I7037" s="14" t="s">
        <v>5065</v>
      </c>
      <c r="J7037" s="14" t="s">
        <v>4924</v>
      </c>
      <c r="K7037" s="16">
        <v>25.8</v>
      </c>
    </row>
    <row r="7038" spans="1:11">
      <c r="A7038" s="12" t="s">
        <v>10223</v>
      </c>
      <c r="B7038" s="12" t="s">
        <v>11235</v>
      </c>
      <c r="C7038" s="12" t="s">
        <v>10322</v>
      </c>
      <c r="D7038" s="13" t="s">
        <v>4918</v>
      </c>
      <c r="E7038" s="13" t="s">
        <v>4919</v>
      </c>
      <c r="F7038" s="13" t="s">
        <v>11288</v>
      </c>
      <c r="G7038" s="14" t="s">
        <v>4921</v>
      </c>
      <c r="H7038" s="14" t="s">
        <v>4966</v>
      </c>
      <c r="I7038" s="14" t="s">
        <v>4949</v>
      </c>
      <c r="J7038" s="14" t="s">
        <v>4924</v>
      </c>
      <c r="K7038" s="16">
        <v>25.8</v>
      </c>
    </row>
    <row r="7039" spans="1:11">
      <c r="A7039" s="12" t="s">
        <v>10223</v>
      </c>
      <c r="B7039" s="12" t="s">
        <v>11235</v>
      </c>
      <c r="C7039" s="12" t="s">
        <v>10322</v>
      </c>
      <c r="D7039" s="13" t="s">
        <v>4931</v>
      </c>
      <c r="E7039" s="13" t="s">
        <v>4932</v>
      </c>
      <c r="F7039" s="13" t="s">
        <v>11289</v>
      </c>
      <c r="G7039" s="14" t="s">
        <v>4921</v>
      </c>
      <c r="H7039" s="14" t="s">
        <v>4926</v>
      </c>
      <c r="I7039" s="14" t="s">
        <v>4927</v>
      </c>
      <c r="J7039" s="14" t="s">
        <v>4924</v>
      </c>
      <c r="K7039" s="16">
        <v>25.8</v>
      </c>
    </row>
    <row r="7040" spans="1:11">
      <c r="A7040" s="12" t="s">
        <v>10223</v>
      </c>
      <c r="B7040" s="12" t="s">
        <v>11235</v>
      </c>
      <c r="C7040" s="12" t="s">
        <v>10322</v>
      </c>
      <c r="D7040" s="13" t="s">
        <v>4934</v>
      </c>
      <c r="E7040" s="13" t="s">
        <v>4934</v>
      </c>
      <c r="F7040" s="13" t="s">
        <v>11290</v>
      </c>
      <c r="G7040" s="14" t="s">
        <v>4921</v>
      </c>
      <c r="H7040" s="14" t="s">
        <v>4926</v>
      </c>
      <c r="I7040" s="14" t="s">
        <v>4927</v>
      </c>
      <c r="J7040" s="14" t="s">
        <v>4936</v>
      </c>
      <c r="K7040" s="16">
        <v>25.8</v>
      </c>
    </row>
    <row r="7041" spans="1:11">
      <c r="A7041" s="12" t="s">
        <v>10223</v>
      </c>
      <c r="B7041" s="12" t="s">
        <v>11235</v>
      </c>
      <c r="C7041" s="12" t="s">
        <v>10463</v>
      </c>
      <c r="D7041" s="13" t="s">
        <v>4918</v>
      </c>
      <c r="E7041" s="13" t="s">
        <v>4939</v>
      </c>
      <c r="F7041" s="13" t="s">
        <v>11291</v>
      </c>
      <c r="G7041" s="14" t="s">
        <v>4921</v>
      </c>
      <c r="H7041" s="14" t="s">
        <v>4926</v>
      </c>
      <c r="I7041" s="14" t="s">
        <v>4927</v>
      </c>
      <c r="J7041" s="14" t="s">
        <v>4924</v>
      </c>
      <c r="K7041" s="16">
        <v>130.6496</v>
      </c>
    </row>
    <row r="7042" spans="1:11">
      <c r="A7042" s="12" t="s">
        <v>10223</v>
      </c>
      <c r="B7042" s="12" t="s">
        <v>11235</v>
      </c>
      <c r="C7042" s="12" t="s">
        <v>10463</v>
      </c>
      <c r="D7042" s="13" t="s">
        <v>4918</v>
      </c>
      <c r="E7042" s="13" t="s">
        <v>4939</v>
      </c>
      <c r="F7042" s="13" t="s">
        <v>11292</v>
      </c>
      <c r="G7042" s="14" t="s">
        <v>4921</v>
      </c>
      <c r="H7042" s="14" t="s">
        <v>4926</v>
      </c>
      <c r="I7042" s="14" t="s">
        <v>4927</v>
      </c>
      <c r="J7042" s="14" t="s">
        <v>4924</v>
      </c>
      <c r="K7042" s="16">
        <v>130.6496</v>
      </c>
    </row>
    <row r="7043" spans="1:11">
      <c r="A7043" s="12" t="s">
        <v>10223</v>
      </c>
      <c r="B7043" s="12" t="s">
        <v>11235</v>
      </c>
      <c r="C7043" s="12" t="s">
        <v>10463</v>
      </c>
      <c r="D7043" s="13" t="s">
        <v>4918</v>
      </c>
      <c r="E7043" s="13" t="s">
        <v>4943</v>
      </c>
      <c r="F7043" s="13" t="s">
        <v>11293</v>
      </c>
      <c r="G7043" s="14" t="s">
        <v>4921</v>
      </c>
      <c r="H7043" s="14" t="s">
        <v>4926</v>
      </c>
      <c r="I7043" s="14" t="s">
        <v>4927</v>
      </c>
      <c r="J7043" s="14" t="s">
        <v>4924</v>
      </c>
      <c r="K7043" s="16">
        <v>130.6496</v>
      </c>
    </row>
    <row r="7044" spans="1:11">
      <c r="A7044" s="12" t="s">
        <v>10223</v>
      </c>
      <c r="B7044" s="12" t="s">
        <v>11235</v>
      </c>
      <c r="C7044" s="12" t="s">
        <v>10463</v>
      </c>
      <c r="D7044" s="13" t="s">
        <v>4931</v>
      </c>
      <c r="E7044" s="13" t="s">
        <v>4932</v>
      </c>
      <c r="F7044" s="13" t="s">
        <v>11294</v>
      </c>
      <c r="G7044" s="14" t="s">
        <v>4921</v>
      </c>
      <c r="H7044" s="14" t="s">
        <v>4926</v>
      </c>
      <c r="I7044" s="14" t="s">
        <v>4927</v>
      </c>
      <c r="J7044" s="14" t="s">
        <v>4924</v>
      </c>
      <c r="K7044" s="16">
        <v>130.6496</v>
      </c>
    </row>
    <row r="7045" spans="1:11">
      <c r="A7045" s="12" t="s">
        <v>10223</v>
      </c>
      <c r="B7045" s="12" t="s">
        <v>11235</v>
      </c>
      <c r="C7045" s="12" t="s">
        <v>10463</v>
      </c>
      <c r="D7045" s="13" t="s">
        <v>4934</v>
      </c>
      <c r="E7045" s="13" t="s">
        <v>4934</v>
      </c>
      <c r="F7045" s="13" t="s">
        <v>5151</v>
      </c>
      <c r="G7045" s="14" t="s">
        <v>4921</v>
      </c>
      <c r="H7045" s="14" t="s">
        <v>4926</v>
      </c>
      <c r="I7045" s="14" t="s">
        <v>4927</v>
      </c>
      <c r="J7045" s="14" t="s">
        <v>4936</v>
      </c>
      <c r="K7045" s="16">
        <v>130.6496</v>
      </c>
    </row>
    <row r="7046" spans="1:11">
      <c r="A7046" s="12" t="s">
        <v>10223</v>
      </c>
      <c r="B7046" s="12" t="s">
        <v>11235</v>
      </c>
      <c r="C7046" s="12" t="s">
        <v>10327</v>
      </c>
      <c r="D7046" s="13" t="s">
        <v>4918</v>
      </c>
      <c r="E7046" s="13" t="s">
        <v>4919</v>
      </c>
      <c r="F7046" s="13" t="s">
        <v>11270</v>
      </c>
      <c r="G7046" s="14" t="s">
        <v>4921</v>
      </c>
      <c r="H7046" s="14" t="s">
        <v>5042</v>
      </c>
      <c r="I7046" s="14" t="s">
        <v>4949</v>
      </c>
      <c r="J7046" s="14" t="s">
        <v>4924</v>
      </c>
      <c r="K7046" s="16">
        <v>47</v>
      </c>
    </row>
    <row r="7047" spans="1:11">
      <c r="A7047" s="12" t="s">
        <v>10223</v>
      </c>
      <c r="B7047" s="12" t="s">
        <v>11235</v>
      </c>
      <c r="C7047" s="12" t="s">
        <v>10327</v>
      </c>
      <c r="D7047" s="13" t="s">
        <v>4918</v>
      </c>
      <c r="E7047" s="13" t="s">
        <v>4919</v>
      </c>
      <c r="F7047" s="13" t="s">
        <v>11295</v>
      </c>
      <c r="G7047" s="14" t="s">
        <v>4921</v>
      </c>
      <c r="H7047" s="14" t="s">
        <v>5042</v>
      </c>
      <c r="I7047" s="14" t="s">
        <v>4949</v>
      </c>
      <c r="J7047" s="14" t="s">
        <v>4924</v>
      </c>
      <c r="K7047" s="16">
        <v>47</v>
      </c>
    </row>
    <row r="7048" spans="1:11">
      <c r="A7048" s="12" t="s">
        <v>10223</v>
      </c>
      <c r="B7048" s="12" t="s">
        <v>11235</v>
      </c>
      <c r="C7048" s="12" t="s">
        <v>10327</v>
      </c>
      <c r="D7048" s="13" t="s">
        <v>4918</v>
      </c>
      <c r="E7048" s="13" t="s">
        <v>4919</v>
      </c>
      <c r="F7048" s="13" t="s">
        <v>11296</v>
      </c>
      <c r="G7048" s="14" t="s">
        <v>4921</v>
      </c>
      <c r="H7048" s="14" t="s">
        <v>4988</v>
      </c>
      <c r="I7048" s="14" t="s">
        <v>5458</v>
      </c>
      <c r="J7048" s="14" t="s">
        <v>4924</v>
      </c>
      <c r="K7048" s="16">
        <v>47</v>
      </c>
    </row>
    <row r="7049" spans="1:11">
      <c r="A7049" s="12" t="s">
        <v>10223</v>
      </c>
      <c r="B7049" s="12" t="s">
        <v>11235</v>
      </c>
      <c r="C7049" s="12" t="s">
        <v>10327</v>
      </c>
      <c r="D7049" s="13" t="s">
        <v>4931</v>
      </c>
      <c r="E7049" s="13" t="s">
        <v>4932</v>
      </c>
      <c r="F7049" s="13" t="s">
        <v>11297</v>
      </c>
      <c r="G7049" s="14" t="s">
        <v>4921</v>
      </c>
      <c r="H7049" s="14" t="s">
        <v>5037</v>
      </c>
      <c r="I7049" s="14" t="s">
        <v>4927</v>
      </c>
      <c r="J7049" s="14" t="s">
        <v>4924</v>
      </c>
      <c r="K7049" s="16">
        <v>47</v>
      </c>
    </row>
    <row r="7050" spans="1:11">
      <c r="A7050" s="12" t="s">
        <v>10223</v>
      </c>
      <c r="B7050" s="12" t="s">
        <v>11235</v>
      </c>
      <c r="C7050" s="12" t="s">
        <v>10327</v>
      </c>
      <c r="D7050" s="13" t="s">
        <v>4934</v>
      </c>
      <c r="E7050" s="13" t="s">
        <v>4934</v>
      </c>
      <c r="F7050" s="13" t="s">
        <v>5151</v>
      </c>
      <c r="G7050" s="14" t="s">
        <v>4921</v>
      </c>
      <c r="H7050" s="14" t="s">
        <v>4926</v>
      </c>
      <c r="I7050" s="14" t="s">
        <v>4927</v>
      </c>
      <c r="J7050" s="14" t="s">
        <v>4936</v>
      </c>
      <c r="K7050" s="16">
        <v>47</v>
      </c>
    </row>
    <row r="7051" spans="1:11">
      <c r="A7051" s="12" t="s">
        <v>10223</v>
      </c>
      <c r="B7051" s="12" t="s">
        <v>11235</v>
      </c>
      <c r="C7051" s="12" t="s">
        <v>10332</v>
      </c>
      <c r="D7051" s="13" t="s">
        <v>4918</v>
      </c>
      <c r="E7051" s="13" t="s">
        <v>4919</v>
      </c>
      <c r="F7051" s="13" t="s">
        <v>11298</v>
      </c>
      <c r="G7051" s="14" t="s">
        <v>4921</v>
      </c>
      <c r="H7051" s="14" t="s">
        <v>5119</v>
      </c>
      <c r="I7051" s="14" t="s">
        <v>5065</v>
      </c>
      <c r="J7051" s="14" t="s">
        <v>4924</v>
      </c>
      <c r="K7051" s="16">
        <v>21</v>
      </c>
    </row>
    <row r="7052" spans="1:11">
      <c r="A7052" s="12" t="s">
        <v>10223</v>
      </c>
      <c r="B7052" s="12" t="s">
        <v>11235</v>
      </c>
      <c r="C7052" s="12" t="s">
        <v>10332</v>
      </c>
      <c r="D7052" s="13" t="s">
        <v>4918</v>
      </c>
      <c r="E7052" s="13" t="s">
        <v>4919</v>
      </c>
      <c r="F7052" s="13" t="s">
        <v>11299</v>
      </c>
      <c r="G7052" s="14" t="s">
        <v>4921</v>
      </c>
      <c r="H7052" s="14" t="s">
        <v>4926</v>
      </c>
      <c r="I7052" s="14" t="s">
        <v>4927</v>
      </c>
      <c r="J7052" s="14" t="s">
        <v>4924</v>
      </c>
      <c r="K7052" s="16">
        <v>21</v>
      </c>
    </row>
    <row r="7053" spans="1:11">
      <c r="A7053" s="12" t="s">
        <v>10223</v>
      </c>
      <c r="B7053" s="12" t="s">
        <v>11235</v>
      </c>
      <c r="C7053" s="12" t="s">
        <v>10332</v>
      </c>
      <c r="D7053" s="13" t="s">
        <v>4918</v>
      </c>
      <c r="E7053" s="13" t="s">
        <v>4939</v>
      </c>
      <c r="F7053" s="13" t="s">
        <v>11300</v>
      </c>
      <c r="G7053" s="14" t="s">
        <v>4921</v>
      </c>
      <c r="H7053" s="14" t="s">
        <v>4926</v>
      </c>
      <c r="I7053" s="14" t="s">
        <v>4927</v>
      </c>
      <c r="J7053" s="14" t="s">
        <v>4924</v>
      </c>
      <c r="K7053" s="16">
        <v>21</v>
      </c>
    </row>
    <row r="7054" spans="1:11">
      <c r="A7054" s="12" t="s">
        <v>10223</v>
      </c>
      <c r="B7054" s="12" t="s">
        <v>11235</v>
      </c>
      <c r="C7054" s="12" t="s">
        <v>10332</v>
      </c>
      <c r="D7054" s="13" t="s">
        <v>4931</v>
      </c>
      <c r="E7054" s="13" t="s">
        <v>4932</v>
      </c>
      <c r="F7054" s="13" t="s">
        <v>11301</v>
      </c>
      <c r="G7054" s="14" t="s">
        <v>5004</v>
      </c>
      <c r="H7054" s="14" t="s">
        <v>4936</v>
      </c>
      <c r="I7054" s="14" t="s">
        <v>4947</v>
      </c>
      <c r="J7054" s="14" t="s">
        <v>4924</v>
      </c>
      <c r="K7054" s="16">
        <v>21</v>
      </c>
    </row>
    <row r="7055" spans="1:11">
      <c r="A7055" s="12" t="s">
        <v>10223</v>
      </c>
      <c r="B7055" s="12" t="s">
        <v>11235</v>
      </c>
      <c r="C7055" s="12" t="s">
        <v>10332</v>
      </c>
      <c r="D7055" s="13" t="s">
        <v>4934</v>
      </c>
      <c r="E7055" s="13" t="s">
        <v>4934</v>
      </c>
      <c r="F7055" s="13" t="s">
        <v>11302</v>
      </c>
      <c r="G7055" s="14" t="s">
        <v>4921</v>
      </c>
      <c r="H7055" s="14" t="s">
        <v>4926</v>
      </c>
      <c r="I7055" s="14" t="s">
        <v>4927</v>
      </c>
      <c r="J7055" s="14" t="s">
        <v>4936</v>
      </c>
      <c r="K7055" s="16">
        <v>21</v>
      </c>
    </row>
    <row r="7056" spans="1:11">
      <c r="A7056" s="12" t="s">
        <v>10223</v>
      </c>
      <c r="B7056" s="12" t="s">
        <v>11235</v>
      </c>
      <c r="C7056" s="12" t="s">
        <v>10338</v>
      </c>
      <c r="D7056" s="13" t="s">
        <v>4918</v>
      </c>
      <c r="E7056" s="13" t="s">
        <v>4919</v>
      </c>
      <c r="F7056" s="13" t="s">
        <v>11303</v>
      </c>
      <c r="G7056" s="14" t="s">
        <v>4921</v>
      </c>
      <c r="H7056" s="14" t="s">
        <v>5037</v>
      </c>
      <c r="I7056" s="14" t="s">
        <v>5065</v>
      </c>
      <c r="J7056" s="14" t="s">
        <v>4924</v>
      </c>
      <c r="K7056" s="16">
        <v>11.4</v>
      </c>
    </row>
    <row r="7057" spans="1:11">
      <c r="A7057" s="12" t="s">
        <v>10223</v>
      </c>
      <c r="B7057" s="12" t="s">
        <v>11235</v>
      </c>
      <c r="C7057" s="12" t="s">
        <v>10338</v>
      </c>
      <c r="D7057" s="13" t="s">
        <v>4918</v>
      </c>
      <c r="E7057" s="13" t="s">
        <v>4919</v>
      </c>
      <c r="F7057" s="13" t="s">
        <v>11304</v>
      </c>
      <c r="G7057" s="14" t="s">
        <v>4921</v>
      </c>
      <c r="H7057" s="14" t="s">
        <v>5056</v>
      </c>
      <c r="I7057" s="14" t="s">
        <v>4947</v>
      </c>
      <c r="J7057" s="14" t="s">
        <v>4924</v>
      </c>
      <c r="K7057" s="16">
        <v>11.4</v>
      </c>
    </row>
    <row r="7058" spans="1:11">
      <c r="A7058" s="12" t="s">
        <v>10223</v>
      </c>
      <c r="B7058" s="12" t="s">
        <v>11235</v>
      </c>
      <c r="C7058" s="12" t="s">
        <v>10338</v>
      </c>
      <c r="D7058" s="13" t="s">
        <v>4918</v>
      </c>
      <c r="E7058" s="13" t="s">
        <v>4919</v>
      </c>
      <c r="F7058" s="13" t="s">
        <v>11305</v>
      </c>
      <c r="G7058" s="14" t="s">
        <v>4921</v>
      </c>
      <c r="H7058" s="14" t="s">
        <v>4988</v>
      </c>
      <c r="I7058" s="14" t="s">
        <v>4947</v>
      </c>
      <c r="J7058" s="14" t="s">
        <v>4924</v>
      </c>
      <c r="K7058" s="16">
        <v>11.4</v>
      </c>
    </row>
    <row r="7059" spans="1:11">
      <c r="A7059" s="12" t="s">
        <v>10223</v>
      </c>
      <c r="B7059" s="12" t="s">
        <v>11235</v>
      </c>
      <c r="C7059" s="12" t="s">
        <v>10338</v>
      </c>
      <c r="D7059" s="13" t="s">
        <v>4931</v>
      </c>
      <c r="E7059" s="13" t="s">
        <v>4932</v>
      </c>
      <c r="F7059" s="13" t="s">
        <v>11306</v>
      </c>
      <c r="G7059" s="14" t="s">
        <v>4921</v>
      </c>
      <c r="H7059" s="14" t="s">
        <v>4952</v>
      </c>
      <c r="I7059" s="14" t="s">
        <v>4927</v>
      </c>
      <c r="J7059" s="14" t="s">
        <v>4924</v>
      </c>
      <c r="K7059" s="16">
        <v>11.4</v>
      </c>
    </row>
    <row r="7060" spans="1:11">
      <c r="A7060" s="12" t="s">
        <v>10223</v>
      </c>
      <c r="B7060" s="12" t="s">
        <v>11235</v>
      </c>
      <c r="C7060" s="12" t="s">
        <v>10338</v>
      </c>
      <c r="D7060" s="13" t="s">
        <v>4934</v>
      </c>
      <c r="E7060" s="13" t="s">
        <v>4934</v>
      </c>
      <c r="F7060" s="13" t="s">
        <v>11307</v>
      </c>
      <c r="G7060" s="14" t="s">
        <v>4921</v>
      </c>
      <c r="H7060" s="14" t="s">
        <v>4926</v>
      </c>
      <c r="I7060" s="14" t="s">
        <v>4927</v>
      </c>
      <c r="J7060" s="14" t="s">
        <v>4936</v>
      </c>
      <c r="K7060" s="16">
        <v>11.4</v>
      </c>
    </row>
    <row r="7061" spans="1:11">
      <c r="A7061" s="12" t="s">
        <v>10223</v>
      </c>
      <c r="B7061" s="12" t="s">
        <v>11235</v>
      </c>
      <c r="C7061" s="12" t="s">
        <v>10343</v>
      </c>
      <c r="D7061" s="13" t="s">
        <v>4918</v>
      </c>
      <c r="E7061" s="13" t="s">
        <v>4919</v>
      </c>
      <c r="F7061" s="13" t="s">
        <v>11308</v>
      </c>
      <c r="G7061" s="14" t="s">
        <v>4921</v>
      </c>
      <c r="H7061" s="14" t="s">
        <v>4966</v>
      </c>
      <c r="I7061" s="14" t="s">
        <v>4949</v>
      </c>
      <c r="J7061" s="14" t="s">
        <v>4924</v>
      </c>
      <c r="K7061" s="16">
        <v>2</v>
      </c>
    </row>
    <row r="7062" spans="1:11">
      <c r="A7062" s="12" t="s">
        <v>10223</v>
      </c>
      <c r="B7062" s="12" t="s">
        <v>11235</v>
      </c>
      <c r="C7062" s="12" t="s">
        <v>10343</v>
      </c>
      <c r="D7062" s="13" t="s">
        <v>4918</v>
      </c>
      <c r="E7062" s="13" t="s">
        <v>4939</v>
      </c>
      <c r="F7062" s="13" t="s">
        <v>11309</v>
      </c>
      <c r="G7062" s="14" t="s">
        <v>4921</v>
      </c>
      <c r="H7062" s="14" t="s">
        <v>4938</v>
      </c>
      <c r="I7062" s="14" t="s">
        <v>4927</v>
      </c>
      <c r="J7062" s="14" t="s">
        <v>4924</v>
      </c>
      <c r="K7062" s="16">
        <v>2</v>
      </c>
    </row>
    <row r="7063" spans="1:11">
      <c r="A7063" s="12" t="s">
        <v>10223</v>
      </c>
      <c r="B7063" s="12" t="s">
        <v>11235</v>
      </c>
      <c r="C7063" s="12" t="s">
        <v>10343</v>
      </c>
      <c r="D7063" s="13" t="s">
        <v>4918</v>
      </c>
      <c r="E7063" s="13" t="s">
        <v>4943</v>
      </c>
      <c r="F7063" s="13" t="s">
        <v>11310</v>
      </c>
      <c r="G7063" s="14" t="s">
        <v>4921</v>
      </c>
      <c r="H7063" s="14" t="s">
        <v>4938</v>
      </c>
      <c r="I7063" s="14" t="s">
        <v>4927</v>
      </c>
      <c r="J7063" s="14" t="s">
        <v>4924</v>
      </c>
      <c r="K7063" s="16">
        <v>2</v>
      </c>
    </row>
    <row r="7064" spans="1:11">
      <c r="A7064" s="12" t="s">
        <v>10223</v>
      </c>
      <c r="B7064" s="12" t="s">
        <v>11235</v>
      </c>
      <c r="C7064" s="12" t="s">
        <v>10343</v>
      </c>
      <c r="D7064" s="13" t="s">
        <v>4931</v>
      </c>
      <c r="E7064" s="13" t="s">
        <v>4932</v>
      </c>
      <c r="F7064" s="13" t="s">
        <v>11311</v>
      </c>
      <c r="G7064" s="14" t="s">
        <v>4960</v>
      </c>
      <c r="H7064" s="14"/>
      <c r="I7064" s="14"/>
      <c r="J7064" s="14" t="s">
        <v>4924</v>
      </c>
      <c r="K7064" s="16">
        <v>2</v>
      </c>
    </row>
    <row r="7065" spans="1:11">
      <c r="A7065" s="12" t="s">
        <v>10223</v>
      </c>
      <c r="B7065" s="12" t="s">
        <v>11235</v>
      </c>
      <c r="C7065" s="12" t="s">
        <v>10343</v>
      </c>
      <c r="D7065" s="13" t="s">
        <v>4934</v>
      </c>
      <c r="E7065" s="13" t="s">
        <v>4934</v>
      </c>
      <c r="F7065" s="13" t="s">
        <v>5151</v>
      </c>
      <c r="G7065" s="14" t="s">
        <v>4921</v>
      </c>
      <c r="H7065" s="14" t="s">
        <v>4926</v>
      </c>
      <c r="I7065" s="14" t="s">
        <v>4927</v>
      </c>
      <c r="J7065" s="14" t="s">
        <v>4936</v>
      </c>
      <c r="K7065" s="16">
        <v>2</v>
      </c>
    </row>
    <row r="7066" spans="1:11">
      <c r="A7066" s="12" t="s">
        <v>10223</v>
      </c>
      <c r="B7066" s="12" t="s">
        <v>11235</v>
      </c>
      <c r="C7066" s="12" t="s">
        <v>10347</v>
      </c>
      <c r="D7066" s="13" t="s">
        <v>4918</v>
      </c>
      <c r="E7066" s="13" t="s">
        <v>4919</v>
      </c>
      <c r="F7066" s="13" t="s">
        <v>11312</v>
      </c>
      <c r="G7066" s="14" t="s">
        <v>4921</v>
      </c>
      <c r="H7066" s="14" t="s">
        <v>4922</v>
      </c>
      <c r="I7066" s="14" t="s">
        <v>4947</v>
      </c>
      <c r="J7066" s="14" t="s">
        <v>4924</v>
      </c>
      <c r="K7066" s="16">
        <v>7</v>
      </c>
    </row>
    <row r="7067" spans="1:11">
      <c r="A7067" s="12" t="s">
        <v>10223</v>
      </c>
      <c r="B7067" s="12" t="s">
        <v>11235</v>
      </c>
      <c r="C7067" s="12" t="s">
        <v>10347</v>
      </c>
      <c r="D7067" s="13" t="s">
        <v>4918</v>
      </c>
      <c r="E7067" s="13" t="s">
        <v>4943</v>
      </c>
      <c r="F7067" s="13" t="s">
        <v>11313</v>
      </c>
      <c r="G7067" s="14" t="s">
        <v>4921</v>
      </c>
      <c r="H7067" s="14" t="s">
        <v>4938</v>
      </c>
      <c r="I7067" s="14" t="s">
        <v>4927</v>
      </c>
      <c r="J7067" s="14" t="s">
        <v>4924</v>
      </c>
      <c r="K7067" s="16">
        <v>7</v>
      </c>
    </row>
    <row r="7068" spans="1:11">
      <c r="A7068" s="12" t="s">
        <v>10223</v>
      </c>
      <c r="B7068" s="12" t="s">
        <v>11235</v>
      </c>
      <c r="C7068" s="12" t="s">
        <v>10347</v>
      </c>
      <c r="D7068" s="13" t="s">
        <v>4918</v>
      </c>
      <c r="E7068" s="13" t="s">
        <v>4943</v>
      </c>
      <c r="F7068" s="13" t="s">
        <v>11314</v>
      </c>
      <c r="G7068" s="14" t="s">
        <v>5004</v>
      </c>
      <c r="H7068" s="14" t="s">
        <v>4974</v>
      </c>
      <c r="I7068" s="14" t="s">
        <v>11315</v>
      </c>
      <c r="J7068" s="14" t="s">
        <v>4924</v>
      </c>
      <c r="K7068" s="16">
        <v>7</v>
      </c>
    </row>
    <row r="7069" spans="1:11">
      <c r="A7069" s="12" t="s">
        <v>10223</v>
      </c>
      <c r="B7069" s="12" t="s">
        <v>11235</v>
      </c>
      <c r="C7069" s="12" t="s">
        <v>10347</v>
      </c>
      <c r="D7069" s="13" t="s">
        <v>4931</v>
      </c>
      <c r="E7069" s="13" t="s">
        <v>4932</v>
      </c>
      <c r="F7069" s="13" t="s">
        <v>11316</v>
      </c>
      <c r="G7069" s="14" t="s">
        <v>4921</v>
      </c>
      <c r="H7069" s="14" t="s">
        <v>4926</v>
      </c>
      <c r="I7069" s="14" t="s">
        <v>4927</v>
      </c>
      <c r="J7069" s="14" t="s">
        <v>4924</v>
      </c>
      <c r="K7069" s="16">
        <v>7</v>
      </c>
    </row>
    <row r="7070" spans="1:11">
      <c r="A7070" s="12" t="s">
        <v>10223</v>
      </c>
      <c r="B7070" s="12" t="s">
        <v>11235</v>
      </c>
      <c r="C7070" s="12" t="s">
        <v>10347</v>
      </c>
      <c r="D7070" s="13" t="s">
        <v>4934</v>
      </c>
      <c r="E7070" s="13" t="s">
        <v>4934</v>
      </c>
      <c r="F7070" s="13" t="s">
        <v>5093</v>
      </c>
      <c r="G7070" s="14" t="s">
        <v>4921</v>
      </c>
      <c r="H7070" s="14" t="s">
        <v>4952</v>
      </c>
      <c r="I7070" s="14" t="s">
        <v>4927</v>
      </c>
      <c r="J7070" s="14" t="s">
        <v>4936</v>
      </c>
      <c r="K7070" s="16">
        <v>7</v>
      </c>
    </row>
    <row r="7071" spans="1:11">
      <c r="A7071" s="12" t="s">
        <v>10223</v>
      </c>
      <c r="B7071" s="12" t="s">
        <v>11235</v>
      </c>
      <c r="C7071" s="12" t="s">
        <v>10352</v>
      </c>
      <c r="D7071" s="13" t="s">
        <v>4918</v>
      </c>
      <c r="E7071" s="13" t="s">
        <v>4919</v>
      </c>
      <c r="F7071" s="13" t="s">
        <v>10413</v>
      </c>
      <c r="G7071" s="14" t="s">
        <v>4921</v>
      </c>
      <c r="H7071" s="14" t="s">
        <v>5137</v>
      </c>
      <c r="I7071" s="14" t="s">
        <v>5065</v>
      </c>
      <c r="J7071" s="14" t="s">
        <v>4924</v>
      </c>
      <c r="K7071" s="16">
        <v>33.5</v>
      </c>
    </row>
    <row r="7072" spans="1:11">
      <c r="A7072" s="12" t="s">
        <v>10223</v>
      </c>
      <c r="B7072" s="12" t="s">
        <v>11235</v>
      </c>
      <c r="C7072" s="12" t="s">
        <v>10352</v>
      </c>
      <c r="D7072" s="13" t="s">
        <v>4918</v>
      </c>
      <c r="E7072" s="13" t="s">
        <v>4939</v>
      </c>
      <c r="F7072" s="13" t="s">
        <v>10985</v>
      </c>
      <c r="G7072" s="14" t="s">
        <v>4921</v>
      </c>
      <c r="H7072" s="14" t="s">
        <v>5075</v>
      </c>
      <c r="I7072" s="14" t="s">
        <v>4927</v>
      </c>
      <c r="J7072" s="14" t="s">
        <v>4924</v>
      </c>
      <c r="K7072" s="16">
        <v>33.5</v>
      </c>
    </row>
    <row r="7073" spans="1:11">
      <c r="A7073" s="12" t="s">
        <v>10223</v>
      </c>
      <c r="B7073" s="12" t="s">
        <v>11235</v>
      </c>
      <c r="C7073" s="12" t="s">
        <v>10352</v>
      </c>
      <c r="D7073" s="13" t="s">
        <v>4918</v>
      </c>
      <c r="E7073" s="13" t="s">
        <v>4939</v>
      </c>
      <c r="F7073" s="13" t="s">
        <v>11006</v>
      </c>
      <c r="G7073" s="14" t="s">
        <v>4921</v>
      </c>
      <c r="H7073" s="14" t="s">
        <v>5075</v>
      </c>
      <c r="I7073" s="14" t="s">
        <v>4927</v>
      </c>
      <c r="J7073" s="14" t="s">
        <v>4936</v>
      </c>
      <c r="K7073" s="16">
        <v>33.5</v>
      </c>
    </row>
    <row r="7074" spans="1:11">
      <c r="A7074" s="12" t="s">
        <v>10223</v>
      </c>
      <c r="B7074" s="12" t="s">
        <v>11235</v>
      </c>
      <c r="C7074" s="12" t="s">
        <v>10352</v>
      </c>
      <c r="D7074" s="13" t="s">
        <v>4918</v>
      </c>
      <c r="E7074" s="13" t="s">
        <v>4943</v>
      </c>
      <c r="F7074" s="13" t="s">
        <v>10130</v>
      </c>
      <c r="G7074" s="14" t="s">
        <v>4921</v>
      </c>
      <c r="H7074" s="14" t="s">
        <v>4926</v>
      </c>
      <c r="I7074" s="14" t="s">
        <v>4927</v>
      </c>
      <c r="J7074" s="14" t="s">
        <v>4936</v>
      </c>
      <c r="K7074" s="16">
        <v>33.5</v>
      </c>
    </row>
    <row r="7075" spans="1:11">
      <c r="A7075" s="12" t="s">
        <v>10223</v>
      </c>
      <c r="B7075" s="12" t="s">
        <v>11235</v>
      </c>
      <c r="C7075" s="12" t="s">
        <v>10352</v>
      </c>
      <c r="D7075" s="13" t="s">
        <v>4931</v>
      </c>
      <c r="E7075" s="13" t="s">
        <v>4932</v>
      </c>
      <c r="F7075" s="13" t="s">
        <v>11254</v>
      </c>
      <c r="G7075" s="14" t="s">
        <v>4921</v>
      </c>
      <c r="H7075" s="14" t="s">
        <v>4926</v>
      </c>
      <c r="I7075" s="14" t="s">
        <v>4927</v>
      </c>
      <c r="J7075" s="14" t="s">
        <v>4956</v>
      </c>
      <c r="K7075" s="16">
        <v>33.5</v>
      </c>
    </row>
    <row r="7076" spans="1:11">
      <c r="A7076" s="12" t="s">
        <v>10223</v>
      </c>
      <c r="B7076" s="12" t="s">
        <v>11317</v>
      </c>
      <c r="C7076" s="12" t="s">
        <v>10485</v>
      </c>
      <c r="D7076" s="13"/>
      <c r="E7076" s="13"/>
      <c r="F7076" s="13"/>
      <c r="G7076" s="14"/>
      <c r="H7076" s="14"/>
      <c r="I7076" s="14"/>
      <c r="J7076" s="14"/>
      <c r="K7076" s="16">
        <v>1.307648</v>
      </c>
    </row>
    <row r="7077" spans="1:11">
      <c r="A7077" s="12" t="s">
        <v>10223</v>
      </c>
      <c r="B7077" s="12" t="s">
        <v>11318</v>
      </c>
      <c r="C7077" s="12" t="s">
        <v>10485</v>
      </c>
      <c r="D7077" s="13"/>
      <c r="E7077" s="13"/>
      <c r="F7077" s="13"/>
      <c r="G7077" s="14"/>
      <c r="H7077" s="14"/>
      <c r="I7077" s="14"/>
      <c r="J7077" s="14"/>
      <c r="K7077" s="16">
        <v>1</v>
      </c>
    </row>
    <row r="7078" spans="1:11">
      <c r="A7078" s="12" t="s">
        <v>10223</v>
      </c>
      <c r="B7078" s="12" t="s">
        <v>11319</v>
      </c>
      <c r="C7078" s="12" t="s">
        <v>10485</v>
      </c>
      <c r="D7078" s="13"/>
      <c r="E7078" s="13"/>
      <c r="F7078" s="13"/>
      <c r="G7078" s="14"/>
      <c r="H7078" s="14"/>
      <c r="I7078" s="14"/>
      <c r="J7078" s="14"/>
      <c r="K7078" s="16">
        <v>1.06</v>
      </c>
    </row>
    <row r="7079" spans="1:11">
      <c r="A7079" s="12" t="s">
        <v>10223</v>
      </c>
      <c r="B7079" s="12" t="s">
        <v>11320</v>
      </c>
      <c r="C7079" s="12" t="s">
        <v>10485</v>
      </c>
      <c r="D7079" s="13"/>
      <c r="E7079" s="13"/>
      <c r="F7079" s="13"/>
      <c r="G7079" s="14"/>
      <c r="H7079" s="14"/>
      <c r="I7079" s="14"/>
      <c r="J7079" s="14"/>
      <c r="K7079" s="16">
        <v>1.59383</v>
      </c>
    </row>
    <row r="7080" spans="1:11">
      <c r="A7080" s="12" t="s">
        <v>10223</v>
      </c>
      <c r="B7080" s="12" t="s">
        <v>11321</v>
      </c>
      <c r="C7080" s="12" t="s">
        <v>10597</v>
      </c>
      <c r="D7080" s="13"/>
      <c r="E7080" s="13"/>
      <c r="F7080" s="13"/>
      <c r="G7080" s="14"/>
      <c r="H7080" s="14"/>
      <c r="I7080" s="14"/>
      <c r="J7080" s="14"/>
      <c r="K7080" s="16">
        <v>0.630236</v>
      </c>
    </row>
    <row r="7081" spans="1:11">
      <c r="A7081" s="12" t="s">
        <v>10223</v>
      </c>
      <c r="B7081" s="12" t="s">
        <v>11321</v>
      </c>
      <c r="C7081" s="12" t="s">
        <v>10226</v>
      </c>
      <c r="D7081" s="13" t="s">
        <v>4918</v>
      </c>
      <c r="E7081" s="13" t="s">
        <v>4919</v>
      </c>
      <c r="F7081" s="13" t="s">
        <v>6013</v>
      </c>
      <c r="G7081" s="14" t="s">
        <v>4921</v>
      </c>
      <c r="H7081" s="14" t="s">
        <v>4988</v>
      </c>
      <c r="I7081" s="14" t="s">
        <v>4947</v>
      </c>
      <c r="J7081" s="14" t="s">
        <v>4924</v>
      </c>
      <c r="K7081" s="16">
        <v>12.3749</v>
      </c>
    </row>
    <row r="7082" spans="1:11">
      <c r="A7082" s="12" t="s">
        <v>10223</v>
      </c>
      <c r="B7082" s="12" t="s">
        <v>11321</v>
      </c>
      <c r="C7082" s="12" t="s">
        <v>10226</v>
      </c>
      <c r="D7082" s="13" t="s">
        <v>4918</v>
      </c>
      <c r="E7082" s="13" t="s">
        <v>5112</v>
      </c>
      <c r="F7082" s="13" t="s">
        <v>5030</v>
      </c>
      <c r="G7082" s="14" t="s">
        <v>4921</v>
      </c>
      <c r="H7082" s="14" t="s">
        <v>5007</v>
      </c>
      <c r="I7082" s="14" t="s">
        <v>4947</v>
      </c>
      <c r="J7082" s="14" t="s">
        <v>4924</v>
      </c>
      <c r="K7082" s="16">
        <v>12.3749</v>
      </c>
    </row>
    <row r="7083" spans="1:11">
      <c r="A7083" s="12" t="s">
        <v>10223</v>
      </c>
      <c r="B7083" s="12" t="s">
        <v>11321</v>
      </c>
      <c r="C7083" s="12" t="s">
        <v>10226</v>
      </c>
      <c r="D7083" s="13" t="s">
        <v>4931</v>
      </c>
      <c r="E7083" s="13" t="s">
        <v>4932</v>
      </c>
      <c r="F7083" s="13" t="s">
        <v>5010</v>
      </c>
      <c r="G7083" s="14" t="s">
        <v>4921</v>
      </c>
      <c r="H7083" s="14" t="s">
        <v>4988</v>
      </c>
      <c r="I7083" s="14" t="s">
        <v>4947</v>
      </c>
      <c r="J7083" s="14" t="s">
        <v>4924</v>
      </c>
      <c r="K7083" s="16">
        <v>12.3749</v>
      </c>
    </row>
    <row r="7084" spans="1:11">
      <c r="A7084" s="12" t="s">
        <v>10223</v>
      </c>
      <c r="B7084" s="12" t="s">
        <v>11321</v>
      </c>
      <c r="C7084" s="12" t="s">
        <v>10226</v>
      </c>
      <c r="D7084" s="13" t="s">
        <v>4931</v>
      </c>
      <c r="E7084" s="13" t="s">
        <v>4961</v>
      </c>
      <c r="F7084" s="13" t="s">
        <v>11322</v>
      </c>
      <c r="G7084" s="14" t="s">
        <v>4921</v>
      </c>
      <c r="H7084" s="14" t="s">
        <v>5056</v>
      </c>
      <c r="I7084" s="14" t="s">
        <v>5012</v>
      </c>
      <c r="J7084" s="14" t="s">
        <v>4924</v>
      </c>
      <c r="K7084" s="16">
        <v>12.3749</v>
      </c>
    </row>
    <row r="7085" spans="1:11">
      <c r="A7085" s="12" t="s">
        <v>10223</v>
      </c>
      <c r="B7085" s="12" t="s">
        <v>11321</v>
      </c>
      <c r="C7085" s="12" t="s">
        <v>10226</v>
      </c>
      <c r="D7085" s="13" t="s">
        <v>4934</v>
      </c>
      <c r="E7085" s="13" t="s">
        <v>4934</v>
      </c>
      <c r="F7085" s="13" t="s">
        <v>10439</v>
      </c>
      <c r="G7085" s="14" t="s">
        <v>4921</v>
      </c>
      <c r="H7085" s="14" t="s">
        <v>5075</v>
      </c>
      <c r="I7085" s="14" t="s">
        <v>4927</v>
      </c>
      <c r="J7085" s="14" t="s">
        <v>4936</v>
      </c>
      <c r="K7085" s="16">
        <v>12.3749</v>
      </c>
    </row>
    <row r="7086" spans="1:11">
      <c r="A7086" s="12" t="s">
        <v>10223</v>
      </c>
      <c r="B7086" s="12" t="s">
        <v>11321</v>
      </c>
      <c r="C7086" s="12" t="s">
        <v>10232</v>
      </c>
      <c r="D7086" s="13" t="s">
        <v>4918</v>
      </c>
      <c r="E7086" s="13" t="s">
        <v>4919</v>
      </c>
      <c r="F7086" s="13" t="s">
        <v>6013</v>
      </c>
      <c r="G7086" s="14" t="s">
        <v>4921</v>
      </c>
      <c r="H7086" s="14" t="s">
        <v>4988</v>
      </c>
      <c r="I7086" s="14" t="s">
        <v>4947</v>
      </c>
      <c r="J7086" s="14" t="s">
        <v>4924</v>
      </c>
      <c r="K7086" s="16">
        <v>12.84</v>
      </c>
    </row>
    <row r="7087" spans="1:11">
      <c r="A7087" s="12" t="s">
        <v>10223</v>
      </c>
      <c r="B7087" s="12" t="s">
        <v>11321</v>
      </c>
      <c r="C7087" s="12" t="s">
        <v>10232</v>
      </c>
      <c r="D7087" s="13" t="s">
        <v>4918</v>
      </c>
      <c r="E7087" s="13" t="s">
        <v>5112</v>
      </c>
      <c r="F7087" s="13" t="s">
        <v>5030</v>
      </c>
      <c r="G7087" s="14" t="s">
        <v>4921</v>
      </c>
      <c r="H7087" s="14" t="s">
        <v>5007</v>
      </c>
      <c r="I7087" s="14" t="s">
        <v>4947</v>
      </c>
      <c r="J7087" s="14" t="s">
        <v>4924</v>
      </c>
      <c r="K7087" s="16">
        <v>12.84</v>
      </c>
    </row>
    <row r="7088" spans="1:11">
      <c r="A7088" s="12" t="s">
        <v>10223</v>
      </c>
      <c r="B7088" s="12" t="s">
        <v>11321</v>
      </c>
      <c r="C7088" s="12" t="s">
        <v>10232</v>
      </c>
      <c r="D7088" s="13" t="s">
        <v>4931</v>
      </c>
      <c r="E7088" s="13" t="s">
        <v>4932</v>
      </c>
      <c r="F7088" s="13" t="s">
        <v>11323</v>
      </c>
      <c r="G7088" s="14" t="s">
        <v>4921</v>
      </c>
      <c r="H7088" s="14" t="s">
        <v>4988</v>
      </c>
      <c r="I7088" s="14" t="s">
        <v>4947</v>
      </c>
      <c r="J7088" s="14" t="s">
        <v>4924</v>
      </c>
      <c r="K7088" s="16">
        <v>12.84</v>
      </c>
    </row>
    <row r="7089" spans="1:11">
      <c r="A7089" s="12" t="s">
        <v>10223</v>
      </c>
      <c r="B7089" s="12" t="s">
        <v>11321</v>
      </c>
      <c r="C7089" s="12" t="s">
        <v>10232</v>
      </c>
      <c r="D7089" s="13" t="s">
        <v>4931</v>
      </c>
      <c r="E7089" s="13" t="s">
        <v>4961</v>
      </c>
      <c r="F7089" s="13" t="s">
        <v>11322</v>
      </c>
      <c r="G7089" s="14" t="s">
        <v>4921</v>
      </c>
      <c r="H7089" s="14" t="s">
        <v>4922</v>
      </c>
      <c r="I7089" s="14" t="s">
        <v>5012</v>
      </c>
      <c r="J7089" s="14" t="s">
        <v>4924</v>
      </c>
      <c r="K7089" s="16">
        <v>12.84</v>
      </c>
    </row>
    <row r="7090" spans="1:11">
      <c r="A7090" s="12" t="s">
        <v>10223</v>
      </c>
      <c r="B7090" s="12" t="s">
        <v>11321</v>
      </c>
      <c r="C7090" s="12" t="s">
        <v>10232</v>
      </c>
      <c r="D7090" s="13" t="s">
        <v>4934</v>
      </c>
      <c r="E7090" s="13" t="s">
        <v>4934</v>
      </c>
      <c r="F7090" s="13" t="s">
        <v>4999</v>
      </c>
      <c r="G7090" s="14" t="s">
        <v>4921</v>
      </c>
      <c r="H7090" s="14" t="s">
        <v>5075</v>
      </c>
      <c r="I7090" s="14" t="s">
        <v>4927</v>
      </c>
      <c r="J7090" s="14" t="s">
        <v>4936</v>
      </c>
      <c r="K7090" s="16">
        <v>12.84</v>
      </c>
    </row>
    <row r="7091" spans="1:11">
      <c r="A7091" s="12" t="s">
        <v>10223</v>
      </c>
      <c r="B7091" s="12" t="s">
        <v>11321</v>
      </c>
      <c r="C7091" s="12" t="s">
        <v>11324</v>
      </c>
      <c r="D7091" s="13"/>
      <c r="E7091" s="13"/>
      <c r="F7091" s="13"/>
      <c r="G7091" s="14"/>
      <c r="H7091" s="14"/>
      <c r="I7091" s="14"/>
      <c r="J7091" s="14"/>
      <c r="K7091" s="16">
        <v>8.300497</v>
      </c>
    </row>
    <row r="7092" spans="1:11">
      <c r="A7092" s="12" t="s">
        <v>10223</v>
      </c>
      <c r="B7092" s="12" t="s">
        <v>11321</v>
      </c>
      <c r="C7092" s="12" t="s">
        <v>11325</v>
      </c>
      <c r="D7092" s="13"/>
      <c r="E7092" s="13"/>
      <c r="F7092" s="13"/>
      <c r="G7092" s="14"/>
      <c r="H7092" s="14"/>
      <c r="I7092" s="14"/>
      <c r="J7092" s="14"/>
      <c r="K7092" s="16">
        <v>3.342</v>
      </c>
    </row>
    <row r="7093" spans="1:11">
      <c r="A7093" s="12" t="s">
        <v>10223</v>
      </c>
      <c r="B7093" s="12" t="s">
        <v>11321</v>
      </c>
      <c r="C7093" s="12" t="s">
        <v>10243</v>
      </c>
      <c r="D7093" s="13"/>
      <c r="E7093" s="13"/>
      <c r="F7093" s="13"/>
      <c r="G7093" s="14"/>
      <c r="H7093" s="14"/>
      <c r="I7093" s="14"/>
      <c r="J7093" s="14"/>
      <c r="K7093" s="16">
        <v>0.2071</v>
      </c>
    </row>
    <row r="7094" spans="1:11">
      <c r="A7094" s="12" t="s">
        <v>10223</v>
      </c>
      <c r="B7094" s="12" t="s">
        <v>11321</v>
      </c>
      <c r="C7094" s="12" t="s">
        <v>10496</v>
      </c>
      <c r="D7094" s="13"/>
      <c r="E7094" s="13"/>
      <c r="F7094" s="13"/>
      <c r="G7094" s="14"/>
      <c r="H7094" s="14"/>
      <c r="I7094" s="14"/>
      <c r="J7094" s="14"/>
      <c r="K7094" s="16">
        <v>1.907373</v>
      </c>
    </row>
    <row r="7095" spans="1:11">
      <c r="A7095" s="12" t="s">
        <v>10223</v>
      </c>
      <c r="B7095" s="12" t="s">
        <v>11321</v>
      </c>
      <c r="C7095" s="12" t="s">
        <v>10300</v>
      </c>
      <c r="D7095" s="13" t="s">
        <v>4918</v>
      </c>
      <c r="E7095" s="13" t="s">
        <v>4939</v>
      </c>
      <c r="F7095" s="13" t="s">
        <v>11326</v>
      </c>
      <c r="G7095" s="14" t="s">
        <v>4921</v>
      </c>
      <c r="H7095" s="14" t="s">
        <v>4938</v>
      </c>
      <c r="I7095" s="14" t="s">
        <v>4927</v>
      </c>
      <c r="J7095" s="14" t="s">
        <v>5051</v>
      </c>
      <c r="K7095" s="16">
        <v>34.1</v>
      </c>
    </row>
    <row r="7096" spans="1:11">
      <c r="A7096" s="12" t="s">
        <v>10223</v>
      </c>
      <c r="B7096" s="12" t="s">
        <v>11321</v>
      </c>
      <c r="C7096" s="12" t="s">
        <v>10300</v>
      </c>
      <c r="D7096" s="13" t="s">
        <v>4918</v>
      </c>
      <c r="E7096" s="13" t="s">
        <v>5112</v>
      </c>
      <c r="F7096" s="13" t="s">
        <v>11327</v>
      </c>
      <c r="G7096" s="14" t="s">
        <v>4921</v>
      </c>
      <c r="H7096" s="14" t="s">
        <v>4938</v>
      </c>
      <c r="I7096" s="14" t="s">
        <v>4927</v>
      </c>
      <c r="J7096" s="14" t="s">
        <v>4924</v>
      </c>
      <c r="K7096" s="16">
        <v>34.1</v>
      </c>
    </row>
    <row r="7097" spans="1:11">
      <c r="A7097" s="12" t="s">
        <v>10223</v>
      </c>
      <c r="B7097" s="12" t="s">
        <v>11321</v>
      </c>
      <c r="C7097" s="12" t="s">
        <v>10300</v>
      </c>
      <c r="D7097" s="13" t="s">
        <v>4931</v>
      </c>
      <c r="E7097" s="13" t="s">
        <v>4932</v>
      </c>
      <c r="F7097" s="13" t="s">
        <v>11328</v>
      </c>
      <c r="G7097" s="14" t="s">
        <v>4921</v>
      </c>
      <c r="H7097" s="14" t="s">
        <v>4938</v>
      </c>
      <c r="I7097" s="14" t="s">
        <v>4927</v>
      </c>
      <c r="J7097" s="14" t="s">
        <v>4924</v>
      </c>
      <c r="K7097" s="16">
        <v>34.1</v>
      </c>
    </row>
    <row r="7098" spans="1:11">
      <c r="A7098" s="12" t="s">
        <v>10223</v>
      </c>
      <c r="B7098" s="12" t="s">
        <v>11321</v>
      </c>
      <c r="C7098" s="12" t="s">
        <v>10300</v>
      </c>
      <c r="D7098" s="13" t="s">
        <v>4934</v>
      </c>
      <c r="E7098" s="13" t="s">
        <v>4934</v>
      </c>
      <c r="F7098" s="13" t="s">
        <v>11329</v>
      </c>
      <c r="G7098" s="14" t="s">
        <v>4921</v>
      </c>
      <c r="H7098" s="14" t="s">
        <v>4926</v>
      </c>
      <c r="I7098" s="14" t="s">
        <v>4927</v>
      </c>
      <c r="J7098" s="14" t="s">
        <v>4936</v>
      </c>
      <c r="K7098" s="16">
        <v>34.1</v>
      </c>
    </row>
    <row r="7099" spans="1:11">
      <c r="A7099" s="12" t="s">
        <v>10223</v>
      </c>
      <c r="B7099" s="12" t="s">
        <v>11321</v>
      </c>
      <c r="C7099" s="12" t="s">
        <v>10300</v>
      </c>
      <c r="D7099" s="13" t="s">
        <v>4940</v>
      </c>
      <c r="E7099" s="13" t="s">
        <v>4941</v>
      </c>
      <c r="F7099" s="13" t="s">
        <v>11330</v>
      </c>
      <c r="G7099" s="14" t="s">
        <v>5004</v>
      </c>
      <c r="H7099" s="14" t="s">
        <v>4938</v>
      </c>
      <c r="I7099" s="14" t="s">
        <v>4927</v>
      </c>
      <c r="J7099" s="14" t="s">
        <v>5221</v>
      </c>
      <c r="K7099" s="16">
        <v>34.1</v>
      </c>
    </row>
    <row r="7100" spans="1:11">
      <c r="A7100" s="12" t="s">
        <v>10223</v>
      </c>
      <c r="B7100" s="12" t="s">
        <v>11321</v>
      </c>
      <c r="C7100" s="12" t="s">
        <v>10303</v>
      </c>
      <c r="D7100" s="13" t="s">
        <v>4918</v>
      </c>
      <c r="E7100" s="13" t="s">
        <v>4939</v>
      </c>
      <c r="F7100" s="13" t="s">
        <v>11331</v>
      </c>
      <c r="G7100" s="14" t="s">
        <v>4921</v>
      </c>
      <c r="H7100" s="14" t="s">
        <v>4938</v>
      </c>
      <c r="I7100" s="14" t="s">
        <v>4927</v>
      </c>
      <c r="J7100" s="14" t="s">
        <v>4924</v>
      </c>
      <c r="K7100" s="16">
        <v>12.16</v>
      </c>
    </row>
    <row r="7101" spans="1:11">
      <c r="A7101" s="12" t="s">
        <v>10223</v>
      </c>
      <c r="B7101" s="12" t="s">
        <v>11321</v>
      </c>
      <c r="C7101" s="12" t="s">
        <v>10303</v>
      </c>
      <c r="D7101" s="13" t="s">
        <v>4918</v>
      </c>
      <c r="E7101" s="13" t="s">
        <v>5112</v>
      </c>
      <c r="F7101" s="13" t="s">
        <v>11332</v>
      </c>
      <c r="G7101" s="14" t="s">
        <v>4921</v>
      </c>
      <c r="H7101" s="14" t="s">
        <v>4938</v>
      </c>
      <c r="I7101" s="14" t="s">
        <v>4927</v>
      </c>
      <c r="J7101" s="14" t="s">
        <v>5051</v>
      </c>
      <c r="K7101" s="16">
        <v>12.16</v>
      </c>
    </row>
    <row r="7102" spans="1:11">
      <c r="A7102" s="12" t="s">
        <v>10223</v>
      </c>
      <c r="B7102" s="12" t="s">
        <v>11321</v>
      </c>
      <c r="C7102" s="12" t="s">
        <v>10303</v>
      </c>
      <c r="D7102" s="13" t="s">
        <v>4931</v>
      </c>
      <c r="E7102" s="13" t="s">
        <v>4932</v>
      </c>
      <c r="F7102" s="13" t="s">
        <v>11333</v>
      </c>
      <c r="G7102" s="14" t="s">
        <v>4921</v>
      </c>
      <c r="H7102" s="14" t="s">
        <v>4938</v>
      </c>
      <c r="I7102" s="14" t="s">
        <v>4927</v>
      </c>
      <c r="J7102" s="14" t="s">
        <v>4924</v>
      </c>
      <c r="K7102" s="16">
        <v>12.16</v>
      </c>
    </row>
    <row r="7103" spans="1:11">
      <c r="A7103" s="12" t="s">
        <v>10223</v>
      </c>
      <c r="B7103" s="12" t="s">
        <v>11321</v>
      </c>
      <c r="C7103" s="12" t="s">
        <v>10303</v>
      </c>
      <c r="D7103" s="13" t="s">
        <v>4934</v>
      </c>
      <c r="E7103" s="13" t="s">
        <v>4934</v>
      </c>
      <c r="F7103" s="13" t="s">
        <v>11334</v>
      </c>
      <c r="G7103" s="14" t="s">
        <v>4921</v>
      </c>
      <c r="H7103" s="14" t="s">
        <v>4926</v>
      </c>
      <c r="I7103" s="14" t="s">
        <v>4927</v>
      </c>
      <c r="J7103" s="14" t="s">
        <v>4936</v>
      </c>
      <c r="K7103" s="16">
        <v>12.16</v>
      </c>
    </row>
    <row r="7104" spans="1:11">
      <c r="A7104" s="12" t="s">
        <v>10223</v>
      </c>
      <c r="B7104" s="12" t="s">
        <v>11321</v>
      </c>
      <c r="C7104" s="12" t="s">
        <v>10303</v>
      </c>
      <c r="D7104" s="13" t="s">
        <v>4940</v>
      </c>
      <c r="E7104" s="13" t="s">
        <v>4941</v>
      </c>
      <c r="F7104" s="13" t="s">
        <v>11335</v>
      </c>
      <c r="G7104" s="14" t="s">
        <v>5004</v>
      </c>
      <c r="H7104" s="14" t="s">
        <v>4938</v>
      </c>
      <c r="I7104" s="14" t="s">
        <v>4927</v>
      </c>
      <c r="J7104" s="14" t="s">
        <v>5221</v>
      </c>
      <c r="K7104" s="16">
        <v>12.16</v>
      </c>
    </row>
    <row r="7105" spans="1:11">
      <c r="A7105" s="12" t="s">
        <v>10223</v>
      </c>
      <c r="B7105" s="12" t="s">
        <v>11321</v>
      </c>
      <c r="C7105" s="12" t="s">
        <v>10352</v>
      </c>
      <c r="D7105" s="13" t="s">
        <v>4918</v>
      </c>
      <c r="E7105" s="13" t="s">
        <v>4939</v>
      </c>
      <c r="F7105" s="13" t="s">
        <v>11336</v>
      </c>
      <c r="G7105" s="14" t="s">
        <v>4921</v>
      </c>
      <c r="H7105" s="14" t="s">
        <v>4938</v>
      </c>
      <c r="I7105" s="14" t="s">
        <v>4927</v>
      </c>
      <c r="J7105" s="14" t="s">
        <v>5051</v>
      </c>
      <c r="K7105" s="16">
        <v>39.25</v>
      </c>
    </row>
    <row r="7106" spans="1:11">
      <c r="A7106" s="12" t="s">
        <v>10223</v>
      </c>
      <c r="B7106" s="12" t="s">
        <v>11321</v>
      </c>
      <c r="C7106" s="12" t="s">
        <v>10352</v>
      </c>
      <c r="D7106" s="13" t="s">
        <v>4918</v>
      </c>
      <c r="E7106" s="13" t="s">
        <v>5112</v>
      </c>
      <c r="F7106" s="13" t="s">
        <v>11337</v>
      </c>
      <c r="G7106" s="14" t="s">
        <v>5004</v>
      </c>
      <c r="H7106" s="14" t="s">
        <v>5221</v>
      </c>
      <c r="I7106" s="14" t="s">
        <v>5122</v>
      </c>
      <c r="J7106" s="14" t="s">
        <v>4924</v>
      </c>
      <c r="K7106" s="16">
        <v>39.25</v>
      </c>
    </row>
    <row r="7107" spans="1:11">
      <c r="A7107" s="12" t="s">
        <v>10223</v>
      </c>
      <c r="B7107" s="12" t="s">
        <v>11321</v>
      </c>
      <c r="C7107" s="12" t="s">
        <v>10352</v>
      </c>
      <c r="D7107" s="13" t="s">
        <v>4931</v>
      </c>
      <c r="E7107" s="13" t="s">
        <v>4932</v>
      </c>
      <c r="F7107" s="13" t="s">
        <v>11338</v>
      </c>
      <c r="G7107" s="14" t="s">
        <v>5004</v>
      </c>
      <c r="H7107" s="14" t="s">
        <v>4974</v>
      </c>
      <c r="I7107" s="14" t="s">
        <v>4927</v>
      </c>
      <c r="J7107" s="14" t="s">
        <v>4924</v>
      </c>
      <c r="K7107" s="16">
        <v>39.25</v>
      </c>
    </row>
    <row r="7108" spans="1:11">
      <c r="A7108" s="12" t="s">
        <v>10223</v>
      </c>
      <c r="B7108" s="12" t="s">
        <v>11321</v>
      </c>
      <c r="C7108" s="12" t="s">
        <v>10352</v>
      </c>
      <c r="D7108" s="13" t="s">
        <v>4934</v>
      </c>
      <c r="E7108" s="13" t="s">
        <v>4934</v>
      </c>
      <c r="F7108" s="13" t="s">
        <v>11339</v>
      </c>
      <c r="G7108" s="14" t="s">
        <v>4921</v>
      </c>
      <c r="H7108" s="14" t="s">
        <v>4952</v>
      </c>
      <c r="I7108" s="14" t="s">
        <v>4927</v>
      </c>
      <c r="J7108" s="14" t="s">
        <v>4936</v>
      </c>
      <c r="K7108" s="16">
        <v>39.25</v>
      </c>
    </row>
    <row r="7109" spans="1:11">
      <c r="A7109" s="12" t="s">
        <v>10223</v>
      </c>
      <c r="B7109" s="12" t="s">
        <v>11321</v>
      </c>
      <c r="C7109" s="12" t="s">
        <v>10352</v>
      </c>
      <c r="D7109" s="13" t="s">
        <v>4940</v>
      </c>
      <c r="E7109" s="13" t="s">
        <v>4941</v>
      </c>
      <c r="F7109" s="13" t="s">
        <v>11340</v>
      </c>
      <c r="G7109" s="14" t="s">
        <v>5004</v>
      </c>
      <c r="H7109" s="14" t="s">
        <v>4938</v>
      </c>
      <c r="I7109" s="14" t="s">
        <v>4927</v>
      </c>
      <c r="J7109" s="14" t="s">
        <v>5221</v>
      </c>
      <c r="K7109" s="16">
        <v>39.25</v>
      </c>
    </row>
    <row r="7110" spans="1:11">
      <c r="A7110" s="12" t="s">
        <v>10223</v>
      </c>
      <c r="B7110" s="12" t="s">
        <v>11321</v>
      </c>
      <c r="C7110" s="12" t="s">
        <v>10245</v>
      </c>
      <c r="D7110" s="13" t="s">
        <v>4918</v>
      </c>
      <c r="E7110" s="13" t="s">
        <v>4939</v>
      </c>
      <c r="F7110" s="13" t="s">
        <v>11341</v>
      </c>
      <c r="G7110" s="14" t="s">
        <v>4921</v>
      </c>
      <c r="H7110" s="14" t="s">
        <v>4938</v>
      </c>
      <c r="I7110" s="14" t="s">
        <v>4927</v>
      </c>
      <c r="J7110" s="14" t="s">
        <v>5051</v>
      </c>
      <c r="K7110" s="16">
        <v>34.619</v>
      </c>
    </row>
    <row r="7111" spans="1:11">
      <c r="A7111" s="12" t="s">
        <v>10223</v>
      </c>
      <c r="B7111" s="12" t="s">
        <v>11321</v>
      </c>
      <c r="C7111" s="12" t="s">
        <v>10245</v>
      </c>
      <c r="D7111" s="13" t="s">
        <v>4918</v>
      </c>
      <c r="E7111" s="13" t="s">
        <v>5112</v>
      </c>
      <c r="F7111" s="13" t="s">
        <v>11342</v>
      </c>
      <c r="G7111" s="14" t="s">
        <v>5004</v>
      </c>
      <c r="H7111" s="14" t="s">
        <v>4924</v>
      </c>
      <c r="I7111" s="14" t="s">
        <v>5122</v>
      </c>
      <c r="J7111" s="14" t="s">
        <v>4924</v>
      </c>
      <c r="K7111" s="16">
        <v>34.619</v>
      </c>
    </row>
    <row r="7112" spans="1:11">
      <c r="A7112" s="12" t="s">
        <v>10223</v>
      </c>
      <c r="B7112" s="12" t="s">
        <v>11321</v>
      </c>
      <c r="C7112" s="12" t="s">
        <v>10245</v>
      </c>
      <c r="D7112" s="13" t="s">
        <v>4931</v>
      </c>
      <c r="E7112" s="13" t="s">
        <v>4932</v>
      </c>
      <c r="F7112" s="13" t="s">
        <v>11343</v>
      </c>
      <c r="G7112" s="14" t="s">
        <v>4921</v>
      </c>
      <c r="H7112" s="14" t="s">
        <v>5221</v>
      </c>
      <c r="I7112" s="14" t="s">
        <v>4927</v>
      </c>
      <c r="J7112" s="14" t="s">
        <v>4924</v>
      </c>
      <c r="K7112" s="16">
        <v>34.619</v>
      </c>
    </row>
    <row r="7113" spans="1:11">
      <c r="A7113" s="12" t="s">
        <v>10223</v>
      </c>
      <c r="B7113" s="12" t="s">
        <v>11321</v>
      </c>
      <c r="C7113" s="12" t="s">
        <v>10245</v>
      </c>
      <c r="D7113" s="13" t="s">
        <v>4934</v>
      </c>
      <c r="E7113" s="13" t="s">
        <v>4934</v>
      </c>
      <c r="F7113" s="13" t="s">
        <v>11344</v>
      </c>
      <c r="G7113" s="14" t="s">
        <v>4921</v>
      </c>
      <c r="H7113" s="14" t="s">
        <v>5221</v>
      </c>
      <c r="I7113" s="14" t="s">
        <v>4927</v>
      </c>
      <c r="J7113" s="14" t="s">
        <v>4936</v>
      </c>
      <c r="K7113" s="16">
        <v>34.619</v>
      </c>
    </row>
    <row r="7114" spans="1:11">
      <c r="A7114" s="12" t="s">
        <v>10223</v>
      </c>
      <c r="B7114" s="12" t="s">
        <v>11321</v>
      </c>
      <c r="C7114" s="12" t="s">
        <v>10245</v>
      </c>
      <c r="D7114" s="13" t="s">
        <v>4940</v>
      </c>
      <c r="E7114" s="13" t="s">
        <v>4941</v>
      </c>
      <c r="F7114" s="13" t="s">
        <v>11345</v>
      </c>
      <c r="G7114" s="14" t="s">
        <v>5004</v>
      </c>
      <c r="H7114" s="14" t="s">
        <v>5051</v>
      </c>
      <c r="I7114" s="14" t="s">
        <v>4927</v>
      </c>
      <c r="J7114" s="14" t="s">
        <v>5221</v>
      </c>
      <c r="K7114" s="16">
        <v>34.619</v>
      </c>
    </row>
    <row r="7115" spans="1:11">
      <c r="A7115" s="12" t="s">
        <v>10223</v>
      </c>
      <c r="B7115" s="12" t="s">
        <v>11321</v>
      </c>
      <c r="C7115" s="12" t="s">
        <v>10225</v>
      </c>
      <c r="D7115" s="13" t="s">
        <v>4918</v>
      </c>
      <c r="E7115" s="13" t="s">
        <v>4919</v>
      </c>
      <c r="F7115" s="13" t="s">
        <v>11346</v>
      </c>
      <c r="G7115" s="14" t="s">
        <v>4921</v>
      </c>
      <c r="H7115" s="14" t="s">
        <v>4938</v>
      </c>
      <c r="I7115" s="14" t="s">
        <v>4927</v>
      </c>
      <c r="J7115" s="14" t="s">
        <v>4924</v>
      </c>
      <c r="K7115" s="16">
        <v>50.3284</v>
      </c>
    </row>
    <row r="7116" spans="1:11">
      <c r="A7116" s="12" t="s">
        <v>10223</v>
      </c>
      <c r="B7116" s="12" t="s">
        <v>11321</v>
      </c>
      <c r="C7116" s="12" t="s">
        <v>10225</v>
      </c>
      <c r="D7116" s="13" t="s">
        <v>4918</v>
      </c>
      <c r="E7116" s="13" t="s">
        <v>4939</v>
      </c>
      <c r="F7116" s="13" t="s">
        <v>11347</v>
      </c>
      <c r="G7116" s="14" t="s">
        <v>4942</v>
      </c>
      <c r="H7116" s="14" t="s">
        <v>4938</v>
      </c>
      <c r="I7116" s="14" t="s">
        <v>4927</v>
      </c>
      <c r="J7116" s="14" t="s">
        <v>5051</v>
      </c>
      <c r="K7116" s="16">
        <v>50.3284</v>
      </c>
    </row>
    <row r="7117" spans="1:11">
      <c r="A7117" s="12" t="s">
        <v>10223</v>
      </c>
      <c r="B7117" s="12" t="s">
        <v>11321</v>
      </c>
      <c r="C7117" s="12" t="s">
        <v>10225</v>
      </c>
      <c r="D7117" s="13" t="s">
        <v>4931</v>
      </c>
      <c r="E7117" s="13" t="s">
        <v>4932</v>
      </c>
      <c r="F7117" s="13" t="s">
        <v>11348</v>
      </c>
      <c r="G7117" s="14" t="s">
        <v>5004</v>
      </c>
      <c r="H7117" s="14" t="s">
        <v>4974</v>
      </c>
      <c r="I7117" s="14" t="s">
        <v>4927</v>
      </c>
      <c r="J7117" s="14" t="s">
        <v>4924</v>
      </c>
      <c r="K7117" s="16">
        <v>50.3284</v>
      </c>
    </row>
    <row r="7118" spans="1:11">
      <c r="A7118" s="12" t="s">
        <v>10223</v>
      </c>
      <c r="B7118" s="12" t="s">
        <v>11321</v>
      </c>
      <c r="C7118" s="12" t="s">
        <v>10225</v>
      </c>
      <c r="D7118" s="13" t="s">
        <v>4934</v>
      </c>
      <c r="E7118" s="13" t="s">
        <v>4934</v>
      </c>
      <c r="F7118" s="13" t="s">
        <v>10746</v>
      </c>
      <c r="G7118" s="14" t="s">
        <v>4921</v>
      </c>
      <c r="H7118" s="14" t="s">
        <v>4926</v>
      </c>
      <c r="I7118" s="14" t="s">
        <v>4927</v>
      </c>
      <c r="J7118" s="14" t="s">
        <v>4936</v>
      </c>
      <c r="K7118" s="16">
        <v>50.3284</v>
      </c>
    </row>
    <row r="7119" spans="1:11">
      <c r="A7119" s="12" t="s">
        <v>10223</v>
      </c>
      <c r="B7119" s="12" t="s">
        <v>11321</v>
      </c>
      <c r="C7119" s="12" t="s">
        <v>10225</v>
      </c>
      <c r="D7119" s="13" t="s">
        <v>4940</v>
      </c>
      <c r="E7119" s="13" t="s">
        <v>4941</v>
      </c>
      <c r="F7119" s="13" t="s">
        <v>11349</v>
      </c>
      <c r="G7119" s="14" t="s">
        <v>5004</v>
      </c>
      <c r="H7119" s="14" t="s">
        <v>4938</v>
      </c>
      <c r="I7119" s="14" t="s">
        <v>4927</v>
      </c>
      <c r="J7119" s="14" t="s">
        <v>5221</v>
      </c>
      <c r="K7119" s="16">
        <v>50.3284</v>
      </c>
    </row>
    <row r="7120" spans="1:11">
      <c r="A7120" s="12" t="s">
        <v>10223</v>
      </c>
      <c r="B7120" s="12" t="s">
        <v>11321</v>
      </c>
      <c r="C7120" s="12" t="s">
        <v>10256</v>
      </c>
      <c r="D7120" s="13" t="s">
        <v>4918</v>
      </c>
      <c r="E7120" s="13" t="s">
        <v>4919</v>
      </c>
      <c r="F7120" s="13" t="s">
        <v>11350</v>
      </c>
      <c r="G7120" s="14" t="s">
        <v>4921</v>
      </c>
      <c r="H7120" s="14" t="s">
        <v>4938</v>
      </c>
      <c r="I7120" s="14" t="s">
        <v>4927</v>
      </c>
      <c r="J7120" s="14" t="s">
        <v>4924</v>
      </c>
      <c r="K7120" s="16">
        <v>5.2656</v>
      </c>
    </row>
    <row r="7121" spans="1:11">
      <c r="A7121" s="12" t="s">
        <v>10223</v>
      </c>
      <c r="B7121" s="12" t="s">
        <v>11321</v>
      </c>
      <c r="C7121" s="12" t="s">
        <v>10256</v>
      </c>
      <c r="D7121" s="13" t="s">
        <v>4918</v>
      </c>
      <c r="E7121" s="13" t="s">
        <v>4939</v>
      </c>
      <c r="F7121" s="13" t="s">
        <v>11351</v>
      </c>
      <c r="G7121" s="14" t="s">
        <v>4921</v>
      </c>
      <c r="H7121" s="14" t="s">
        <v>4938</v>
      </c>
      <c r="I7121" s="14" t="s">
        <v>4927</v>
      </c>
      <c r="J7121" s="14" t="s">
        <v>5051</v>
      </c>
      <c r="K7121" s="16">
        <v>5.2656</v>
      </c>
    </row>
    <row r="7122" spans="1:11">
      <c r="A7122" s="12" t="s">
        <v>10223</v>
      </c>
      <c r="B7122" s="12" t="s">
        <v>11321</v>
      </c>
      <c r="C7122" s="12" t="s">
        <v>10256</v>
      </c>
      <c r="D7122" s="13" t="s">
        <v>4931</v>
      </c>
      <c r="E7122" s="13" t="s">
        <v>4932</v>
      </c>
      <c r="F7122" s="13" t="s">
        <v>11352</v>
      </c>
      <c r="G7122" s="14" t="s">
        <v>5004</v>
      </c>
      <c r="H7122" s="14" t="s">
        <v>4974</v>
      </c>
      <c r="I7122" s="14" t="s">
        <v>4927</v>
      </c>
      <c r="J7122" s="14" t="s">
        <v>4924</v>
      </c>
      <c r="K7122" s="16">
        <v>5.2656</v>
      </c>
    </row>
    <row r="7123" spans="1:11">
      <c r="A7123" s="12" t="s">
        <v>10223</v>
      </c>
      <c r="B7123" s="12" t="s">
        <v>11321</v>
      </c>
      <c r="C7123" s="12" t="s">
        <v>10256</v>
      </c>
      <c r="D7123" s="13" t="s">
        <v>4934</v>
      </c>
      <c r="E7123" s="13" t="s">
        <v>4934</v>
      </c>
      <c r="F7123" s="13" t="s">
        <v>11353</v>
      </c>
      <c r="G7123" s="14" t="s">
        <v>4921</v>
      </c>
      <c r="H7123" s="14" t="s">
        <v>4926</v>
      </c>
      <c r="I7123" s="14" t="s">
        <v>4927</v>
      </c>
      <c r="J7123" s="14" t="s">
        <v>4936</v>
      </c>
      <c r="K7123" s="16">
        <v>5.2656</v>
      </c>
    </row>
    <row r="7124" spans="1:11">
      <c r="A7124" s="12" t="s">
        <v>10223</v>
      </c>
      <c r="B7124" s="12" t="s">
        <v>11321</v>
      </c>
      <c r="C7124" s="12" t="s">
        <v>10256</v>
      </c>
      <c r="D7124" s="13" t="s">
        <v>4940</v>
      </c>
      <c r="E7124" s="13" t="s">
        <v>4941</v>
      </c>
      <c r="F7124" s="13" t="s">
        <v>11354</v>
      </c>
      <c r="G7124" s="14" t="s">
        <v>5004</v>
      </c>
      <c r="H7124" s="14" t="s">
        <v>4938</v>
      </c>
      <c r="I7124" s="14" t="s">
        <v>4927</v>
      </c>
      <c r="J7124" s="14" t="s">
        <v>5221</v>
      </c>
      <c r="K7124" s="16">
        <v>5.2656</v>
      </c>
    </row>
    <row r="7125" spans="1:11">
      <c r="A7125" s="12" t="s">
        <v>10223</v>
      </c>
      <c r="B7125" s="12" t="s">
        <v>11321</v>
      </c>
      <c r="C7125" s="12" t="s">
        <v>10262</v>
      </c>
      <c r="D7125" s="13" t="s">
        <v>4918</v>
      </c>
      <c r="E7125" s="13" t="s">
        <v>4939</v>
      </c>
      <c r="F7125" s="13" t="s">
        <v>11355</v>
      </c>
      <c r="G7125" s="14" t="s">
        <v>4921</v>
      </c>
      <c r="H7125" s="14" t="s">
        <v>4938</v>
      </c>
      <c r="I7125" s="14" t="s">
        <v>4927</v>
      </c>
      <c r="J7125" s="14" t="s">
        <v>4924</v>
      </c>
      <c r="K7125" s="16">
        <v>15.1025</v>
      </c>
    </row>
    <row r="7126" spans="1:11">
      <c r="A7126" s="12" t="s">
        <v>10223</v>
      </c>
      <c r="B7126" s="12" t="s">
        <v>11321</v>
      </c>
      <c r="C7126" s="12" t="s">
        <v>10262</v>
      </c>
      <c r="D7126" s="13" t="s">
        <v>4918</v>
      </c>
      <c r="E7126" s="13" t="s">
        <v>5112</v>
      </c>
      <c r="F7126" s="13" t="s">
        <v>11356</v>
      </c>
      <c r="G7126" s="14" t="s">
        <v>4921</v>
      </c>
      <c r="H7126" s="14" t="s">
        <v>4938</v>
      </c>
      <c r="I7126" s="14" t="s">
        <v>4927</v>
      </c>
      <c r="J7126" s="14" t="s">
        <v>5051</v>
      </c>
      <c r="K7126" s="16">
        <v>15.1025</v>
      </c>
    </row>
    <row r="7127" spans="1:11">
      <c r="A7127" s="12" t="s">
        <v>10223</v>
      </c>
      <c r="B7127" s="12" t="s">
        <v>11321</v>
      </c>
      <c r="C7127" s="12" t="s">
        <v>10262</v>
      </c>
      <c r="D7127" s="13" t="s">
        <v>4931</v>
      </c>
      <c r="E7127" s="13" t="s">
        <v>4961</v>
      </c>
      <c r="F7127" s="13" t="s">
        <v>11357</v>
      </c>
      <c r="G7127" s="14" t="s">
        <v>5004</v>
      </c>
      <c r="H7127" s="14" t="s">
        <v>4974</v>
      </c>
      <c r="I7127" s="14" t="s">
        <v>4927</v>
      </c>
      <c r="J7127" s="14" t="s">
        <v>4924</v>
      </c>
      <c r="K7127" s="16">
        <v>15.1025</v>
      </c>
    </row>
    <row r="7128" spans="1:11">
      <c r="A7128" s="12" t="s">
        <v>10223</v>
      </c>
      <c r="B7128" s="12" t="s">
        <v>11321</v>
      </c>
      <c r="C7128" s="12" t="s">
        <v>10262</v>
      </c>
      <c r="D7128" s="13" t="s">
        <v>4934</v>
      </c>
      <c r="E7128" s="13" t="s">
        <v>4934</v>
      </c>
      <c r="F7128" s="13" t="s">
        <v>11358</v>
      </c>
      <c r="G7128" s="14" t="s">
        <v>5004</v>
      </c>
      <c r="H7128" s="14" t="s">
        <v>4926</v>
      </c>
      <c r="I7128" s="14" t="s">
        <v>4927</v>
      </c>
      <c r="J7128" s="14" t="s">
        <v>4936</v>
      </c>
      <c r="K7128" s="16">
        <v>15.1025</v>
      </c>
    </row>
    <row r="7129" spans="1:11">
      <c r="A7129" s="12" t="s">
        <v>10223</v>
      </c>
      <c r="B7129" s="12" t="s">
        <v>11321</v>
      </c>
      <c r="C7129" s="12" t="s">
        <v>10262</v>
      </c>
      <c r="D7129" s="13" t="s">
        <v>4940</v>
      </c>
      <c r="E7129" s="13" t="s">
        <v>5018</v>
      </c>
      <c r="F7129" s="13" t="s">
        <v>11359</v>
      </c>
      <c r="G7129" s="14" t="s">
        <v>4921</v>
      </c>
      <c r="H7129" s="14" t="s">
        <v>4938</v>
      </c>
      <c r="I7129" s="14" t="s">
        <v>4927</v>
      </c>
      <c r="J7129" s="14" t="s">
        <v>5221</v>
      </c>
      <c r="K7129" s="16">
        <v>15.1025</v>
      </c>
    </row>
    <row r="7130" spans="1:11">
      <c r="A7130" s="12" t="s">
        <v>10223</v>
      </c>
      <c r="B7130" s="12" t="s">
        <v>11321</v>
      </c>
      <c r="C7130" s="12" t="s">
        <v>10267</v>
      </c>
      <c r="D7130" s="13" t="s">
        <v>4918</v>
      </c>
      <c r="E7130" s="13" t="s">
        <v>4939</v>
      </c>
      <c r="F7130" s="13" t="s">
        <v>11360</v>
      </c>
      <c r="G7130" s="14" t="s">
        <v>4921</v>
      </c>
      <c r="H7130" s="14" t="s">
        <v>4938</v>
      </c>
      <c r="I7130" s="14" t="s">
        <v>4927</v>
      </c>
      <c r="J7130" s="14" t="s">
        <v>5051</v>
      </c>
      <c r="K7130" s="16">
        <v>26.42</v>
      </c>
    </row>
    <row r="7131" spans="1:11">
      <c r="A7131" s="12" t="s">
        <v>10223</v>
      </c>
      <c r="B7131" s="12" t="s">
        <v>11321</v>
      </c>
      <c r="C7131" s="12" t="s">
        <v>10267</v>
      </c>
      <c r="D7131" s="13" t="s">
        <v>4918</v>
      </c>
      <c r="E7131" s="13" t="s">
        <v>5112</v>
      </c>
      <c r="F7131" s="13" t="s">
        <v>11361</v>
      </c>
      <c r="G7131" s="14" t="s">
        <v>4921</v>
      </c>
      <c r="H7131" s="14" t="s">
        <v>4938</v>
      </c>
      <c r="I7131" s="14" t="s">
        <v>4927</v>
      </c>
      <c r="J7131" s="14" t="s">
        <v>4924</v>
      </c>
      <c r="K7131" s="16">
        <v>26.42</v>
      </c>
    </row>
    <row r="7132" spans="1:11">
      <c r="A7132" s="12" t="s">
        <v>10223</v>
      </c>
      <c r="B7132" s="12" t="s">
        <v>11321</v>
      </c>
      <c r="C7132" s="12" t="s">
        <v>10267</v>
      </c>
      <c r="D7132" s="13" t="s">
        <v>4931</v>
      </c>
      <c r="E7132" s="13" t="s">
        <v>4932</v>
      </c>
      <c r="F7132" s="13" t="s">
        <v>11362</v>
      </c>
      <c r="G7132" s="14" t="s">
        <v>4921</v>
      </c>
      <c r="H7132" s="14" t="s">
        <v>4938</v>
      </c>
      <c r="I7132" s="14" t="s">
        <v>4927</v>
      </c>
      <c r="J7132" s="14" t="s">
        <v>4924</v>
      </c>
      <c r="K7132" s="16">
        <v>26.42</v>
      </c>
    </row>
    <row r="7133" spans="1:11">
      <c r="A7133" s="12" t="s">
        <v>10223</v>
      </c>
      <c r="B7133" s="12" t="s">
        <v>11321</v>
      </c>
      <c r="C7133" s="12" t="s">
        <v>10267</v>
      </c>
      <c r="D7133" s="13" t="s">
        <v>4934</v>
      </c>
      <c r="E7133" s="13" t="s">
        <v>4934</v>
      </c>
      <c r="F7133" s="13" t="s">
        <v>10272</v>
      </c>
      <c r="G7133" s="14" t="s">
        <v>4921</v>
      </c>
      <c r="H7133" s="14" t="s">
        <v>4926</v>
      </c>
      <c r="I7133" s="14" t="s">
        <v>4927</v>
      </c>
      <c r="J7133" s="14" t="s">
        <v>4936</v>
      </c>
      <c r="K7133" s="16">
        <v>26.42</v>
      </c>
    </row>
    <row r="7134" spans="1:11">
      <c r="A7134" s="12" t="s">
        <v>10223</v>
      </c>
      <c r="B7134" s="12" t="s">
        <v>11321</v>
      </c>
      <c r="C7134" s="12" t="s">
        <v>10267</v>
      </c>
      <c r="D7134" s="13" t="s">
        <v>4940</v>
      </c>
      <c r="E7134" s="13" t="s">
        <v>4941</v>
      </c>
      <c r="F7134" s="13" t="s">
        <v>11363</v>
      </c>
      <c r="G7134" s="14" t="s">
        <v>4921</v>
      </c>
      <c r="H7134" s="14" t="s">
        <v>4938</v>
      </c>
      <c r="I7134" s="14" t="s">
        <v>4927</v>
      </c>
      <c r="J7134" s="14" t="s">
        <v>5221</v>
      </c>
      <c r="K7134" s="16">
        <v>26.42</v>
      </c>
    </row>
    <row r="7135" spans="1:11">
      <c r="A7135" s="12" t="s">
        <v>10223</v>
      </c>
      <c r="B7135" s="12" t="s">
        <v>11321</v>
      </c>
      <c r="C7135" s="12" t="s">
        <v>10273</v>
      </c>
      <c r="D7135" s="13" t="s">
        <v>4918</v>
      </c>
      <c r="E7135" s="13" t="s">
        <v>4939</v>
      </c>
      <c r="F7135" s="13" t="s">
        <v>11364</v>
      </c>
      <c r="G7135" s="14" t="s">
        <v>4921</v>
      </c>
      <c r="H7135" s="14" t="s">
        <v>4938</v>
      </c>
      <c r="I7135" s="14" t="s">
        <v>4927</v>
      </c>
      <c r="J7135" s="14" t="s">
        <v>5051</v>
      </c>
      <c r="K7135" s="16">
        <v>22.126</v>
      </c>
    </row>
    <row r="7136" spans="1:11">
      <c r="A7136" s="12" t="s">
        <v>10223</v>
      </c>
      <c r="B7136" s="12" t="s">
        <v>11321</v>
      </c>
      <c r="C7136" s="12" t="s">
        <v>10273</v>
      </c>
      <c r="D7136" s="13" t="s">
        <v>4918</v>
      </c>
      <c r="E7136" s="13" t="s">
        <v>5112</v>
      </c>
      <c r="F7136" s="13" t="s">
        <v>11365</v>
      </c>
      <c r="G7136" s="14" t="s">
        <v>4921</v>
      </c>
      <c r="H7136" s="14" t="s">
        <v>4938</v>
      </c>
      <c r="I7136" s="14" t="s">
        <v>4927</v>
      </c>
      <c r="J7136" s="14" t="s">
        <v>4924</v>
      </c>
      <c r="K7136" s="16">
        <v>22.126</v>
      </c>
    </row>
    <row r="7137" spans="1:11">
      <c r="A7137" s="12" t="s">
        <v>10223</v>
      </c>
      <c r="B7137" s="12" t="s">
        <v>11321</v>
      </c>
      <c r="C7137" s="12" t="s">
        <v>10273</v>
      </c>
      <c r="D7137" s="13" t="s">
        <v>4931</v>
      </c>
      <c r="E7137" s="13" t="s">
        <v>4932</v>
      </c>
      <c r="F7137" s="13" t="s">
        <v>11366</v>
      </c>
      <c r="G7137" s="14" t="s">
        <v>4921</v>
      </c>
      <c r="H7137" s="14" t="s">
        <v>4938</v>
      </c>
      <c r="I7137" s="14" t="s">
        <v>4927</v>
      </c>
      <c r="J7137" s="14" t="s">
        <v>4924</v>
      </c>
      <c r="K7137" s="16">
        <v>22.126</v>
      </c>
    </row>
    <row r="7138" spans="1:11">
      <c r="A7138" s="12" t="s">
        <v>10223</v>
      </c>
      <c r="B7138" s="12" t="s">
        <v>11321</v>
      </c>
      <c r="C7138" s="12" t="s">
        <v>10273</v>
      </c>
      <c r="D7138" s="13" t="s">
        <v>4934</v>
      </c>
      <c r="E7138" s="13" t="s">
        <v>4934</v>
      </c>
      <c r="F7138" s="13" t="s">
        <v>11367</v>
      </c>
      <c r="G7138" s="14" t="s">
        <v>4921</v>
      </c>
      <c r="H7138" s="14" t="s">
        <v>4926</v>
      </c>
      <c r="I7138" s="14" t="s">
        <v>4927</v>
      </c>
      <c r="J7138" s="14" t="s">
        <v>4936</v>
      </c>
      <c r="K7138" s="16">
        <v>22.126</v>
      </c>
    </row>
    <row r="7139" spans="1:11">
      <c r="A7139" s="12" t="s">
        <v>10223</v>
      </c>
      <c r="B7139" s="12" t="s">
        <v>11321</v>
      </c>
      <c r="C7139" s="12" t="s">
        <v>10273</v>
      </c>
      <c r="D7139" s="13" t="s">
        <v>4940</v>
      </c>
      <c r="E7139" s="13" t="s">
        <v>4941</v>
      </c>
      <c r="F7139" s="13" t="s">
        <v>11368</v>
      </c>
      <c r="G7139" s="14" t="s">
        <v>5004</v>
      </c>
      <c r="H7139" s="14" t="s">
        <v>4938</v>
      </c>
      <c r="I7139" s="14" t="s">
        <v>4927</v>
      </c>
      <c r="J7139" s="14" t="s">
        <v>5221</v>
      </c>
      <c r="K7139" s="16">
        <v>22.126</v>
      </c>
    </row>
    <row r="7140" spans="1:11">
      <c r="A7140" s="12" t="s">
        <v>10223</v>
      </c>
      <c r="B7140" s="12" t="s">
        <v>11321</v>
      </c>
      <c r="C7140" s="12" t="s">
        <v>10279</v>
      </c>
      <c r="D7140" s="13" t="s">
        <v>4918</v>
      </c>
      <c r="E7140" s="13" t="s">
        <v>4939</v>
      </c>
      <c r="F7140" s="13" t="s">
        <v>11369</v>
      </c>
      <c r="G7140" s="14" t="s">
        <v>4921</v>
      </c>
      <c r="H7140" s="14" t="s">
        <v>4938</v>
      </c>
      <c r="I7140" s="14" t="s">
        <v>4927</v>
      </c>
      <c r="J7140" s="14" t="s">
        <v>5051</v>
      </c>
      <c r="K7140" s="16">
        <v>1.4</v>
      </c>
    </row>
    <row r="7141" spans="1:11">
      <c r="A7141" s="12" t="s">
        <v>10223</v>
      </c>
      <c r="B7141" s="12" t="s">
        <v>11321</v>
      </c>
      <c r="C7141" s="12" t="s">
        <v>10279</v>
      </c>
      <c r="D7141" s="13" t="s">
        <v>4918</v>
      </c>
      <c r="E7141" s="13" t="s">
        <v>5112</v>
      </c>
      <c r="F7141" s="13" t="s">
        <v>11370</v>
      </c>
      <c r="G7141" s="14" t="s">
        <v>4921</v>
      </c>
      <c r="H7141" s="14" t="s">
        <v>4938</v>
      </c>
      <c r="I7141" s="14" t="s">
        <v>4927</v>
      </c>
      <c r="J7141" s="14" t="s">
        <v>4924</v>
      </c>
      <c r="K7141" s="16">
        <v>1.4</v>
      </c>
    </row>
    <row r="7142" spans="1:11">
      <c r="A7142" s="12" t="s">
        <v>10223</v>
      </c>
      <c r="B7142" s="12" t="s">
        <v>11321</v>
      </c>
      <c r="C7142" s="12" t="s">
        <v>10279</v>
      </c>
      <c r="D7142" s="13" t="s">
        <v>4931</v>
      </c>
      <c r="E7142" s="13" t="s">
        <v>4932</v>
      </c>
      <c r="F7142" s="13" t="s">
        <v>11371</v>
      </c>
      <c r="G7142" s="14" t="s">
        <v>4921</v>
      </c>
      <c r="H7142" s="14" t="s">
        <v>4938</v>
      </c>
      <c r="I7142" s="14" t="s">
        <v>4927</v>
      </c>
      <c r="J7142" s="14" t="s">
        <v>4924</v>
      </c>
      <c r="K7142" s="16">
        <v>1.4</v>
      </c>
    </row>
    <row r="7143" spans="1:11">
      <c r="A7143" s="12" t="s">
        <v>10223</v>
      </c>
      <c r="B7143" s="12" t="s">
        <v>11321</v>
      </c>
      <c r="C7143" s="12" t="s">
        <v>10279</v>
      </c>
      <c r="D7143" s="13" t="s">
        <v>4934</v>
      </c>
      <c r="E7143" s="13" t="s">
        <v>4934</v>
      </c>
      <c r="F7143" s="13" t="s">
        <v>11372</v>
      </c>
      <c r="G7143" s="14" t="s">
        <v>4921</v>
      </c>
      <c r="H7143" s="14" t="s">
        <v>4926</v>
      </c>
      <c r="I7143" s="14" t="s">
        <v>4927</v>
      </c>
      <c r="J7143" s="14" t="s">
        <v>4936</v>
      </c>
      <c r="K7143" s="16">
        <v>1.4</v>
      </c>
    </row>
    <row r="7144" spans="1:11">
      <c r="A7144" s="12" t="s">
        <v>10223</v>
      </c>
      <c r="B7144" s="12" t="s">
        <v>11321</v>
      </c>
      <c r="C7144" s="12" t="s">
        <v>10279</v>
      </c>
      <c r="D7144" s="13" t="s">
        <v>4940</v>
      </c>
      <c r="E7144" s="13" t="s">
        <v>4941</v>
      </c>
      <c r="F7144" s="13" t="s">
        <v>11373</v>
      </c>
      <c r="G7144" s="14" t="s">
        <v>5004</v>
      </c>
      <c r="H7144" s="14" t="s">
        <v>4938</v>
      </c>
      <c r="I7144" s="14" t="s">
        <v>4927</v>
      </c>
      <c r="J7144" s="14" t="s">
        <v>5221</v>
      </c>
      <c r="K7144" s="16">
        <v>1.4</v>
      </c>
    </row>
    <row r="7145" spans="1:11">
      <c r="A7145" s="12" t="s">
        <v>10223</v>
      </c>
      <c r="B7145" s="12" t="s">
        <v>11321</v>
      </c>
      <c r="C7145" s="12" t="s">
        <v>10284</v>
      </c>
      <c r="D7145" s="13" t="s">
        <v>4918</v>
      </c>
      <c r="E7145" s="13" t="s">
        <v>4939</v>
      </c>
      <c r="F7145" s="13" t="s">
        <v>11374</v>
      </c>
      <c r="G7145" s="14" t="s">
        <v>4921</v>
      </c>
      <c r="H7145" s="14" t="s">
        <v>4938</v>
      </c>
      <c r="I7145" s="14" t="s">
        <v>4927</v>
      </c>
      <c r="J7145" s="14" t="s">
        <v>5051</v>
      </c>
      <c r="K7145" s="16">
        <v>32.772</v>
      </c>
    </row>
    <row r="7146" spans="1:11">
      <c r="A7146" s="12" t="s">
        <v>10223</v>
      </c>
      <c r="B7146" s="12" t="s">
        <v>11321</v>
      </c>
      <c r="C7146" s="12" t="s">
        <v>10284</v>
      </c>
      <c r="D7146" s="13" t="s">
        <v>4918</v>
      </c>
      <c r="E7146" s="13" t="s">
        <v>5112</v>
      </c>
      <c r="F7146" s="13" t="s">
        <v>11375</v>
      </c>
      <c r="G7146" s="14" t="s">
        <v>4921</v>
      </c>
      <c r="H7146" s="14" t="s">
        <v>4938</v>
      </c>
      <c r="I7146" s="14" t="s">
        <v>4927</v>
      </c>
      <c r="J7146" s="14" t="s">
        <v>4924</v>
      </c>
      <c r="K7146" s="16">
        <v>32.772</v>
      </c>
    </row>
    <row r="7147" spans="1:11">
      <c r="A7147" s="12" t="s">
        <v>10223</v>
      </c>
      <c r="B7147" s="12" t="s">
        <v>11321</v>
      </c>
      <c r="C7147" s="12" t="s">
        <v>10284</v>
      </c>
      <c r="D7147" s="13" t="s">
        <v>4931</v>
      </c>
      <c r="E7147" s="13" t="s">
        <v>4932</v>
      </c>
      <c r="F7147" s="13" t="s">
        <v>11376</v>
      </c>
      <c r="G7147" s="14" t="s">
        <v>4921</v>
      </c>
      <c r="H7147" s="14" t="s">
        <v>4938</v>
      </c>
      <c r="I7147" s="14" t="s">
        <v>4927</v>
      </c>
      <c r="J7147" s="14" t="s">
        <v>4924</v>
      </c>
      <c r="K7147" s="16">
        <v>32.772</v>
      </c>
    </row>
    <row r="7148" spans="1:11">
      <c r="A7148" s="12" t="s">
        <v>10223</v>
      </c>
      <c r="B7148" s="12" t="s">
        <v>11321</v>
      </c>
      <c r="C7148" s="12" t="s">
        <v>10284</v>
      </c>
      <c r="D7148" s="13" t="s">
        <v>4934</v>
      </c>
      <c r="E7148" s="13" t="s">
        <v>4934</v>
      </c>
      <c r="F7148" s="13" t="s">
        <v>11377</v>
      </c>
      <c r="G7148" s="14" t="s">
        <v>4921</v>
      </c>
      <c r="H7148" s="14" t="s">
        <v>4926</v>
      </c>
      <c r="I7148" s="14" t="s">
        <v>4927</v>
      </c>
      <c r="J7148" s="14" t="s">
        <v>4936</v>
      </c>
      <c r="K7148" s="16">
        <v>32.772</v>
      </c>
    </row>
    <row r="7149" spans="1:11">
      <c r="A7149" s="12" t="s">
        <v>10223</v>
      </c>
      <c r="B7149" s="12" t="s">
        <v>11321</v>
      </c>
      <c r="C7149" s="12" t="s">
        <v>10284</v>
      </c>
      <c r="D7149" s="13" t="s">
        <v>4940</v>
      </c>
      <c r="E7149" s="13" t="s">
        <v>4941</v>
      </c>
      <c r="F7149" s="13" t="s">
        <v>11378</v>
      </c>
      <c r="G7149" s="14" t="s">
        <v>5004</v>
      </c>
      <c r="H7149" s="14" t="s">
        <v>4938</v>
      </c>
      <c r="I7149" s="14" t="s">
        <v>4927</v>
      </c>
      <c r="J7149" s="14" t="s">
        <v>5221</v>
      </c>
      <c r="K7149" s="16">
        <v>32.772</v>
      </c>
    </row>
    <row r="7150" spans="1:11">
      <c r="A7150" s="12" t="s">
        <v>10223</v>
      </c>
      <c r="B7150" s="12" t="s">
        <v>11321</v>
      </c>
      <c r="C7150" s="12" t="s">
        <v>10290</v>
      </c>
      <c r="D7150" s="13" t="s">
        <v>4918</v>
      </c>
      <c r="E7150" s="13" t="s">
        <v>4939</v>
      </c>
      <c r="F7150" s="13" t="s">
        <v>11379</v>
      </c>
      <c r="G7150" s="14" t="s">
        <v>4921</v>
      </c>
      <c r="H7150" s="14" t="s">
        <v>4938</v>
      </c>
      <c r="I7150" s="14" t="s">
        <v>4927</v>
      </c>
      <c r="J7150" s="14" t="s">
        <v>4924</v>
      </c>
      <c r="K7150" s="16">
        <v>2.04</v>
      </c>
    </row>
    <row r="7151" spans="1:11">
      <c r="A7151" s="12" t="s">
        <v>10223</v>
      </c>
      <c r="B7151" s="12" t="s">
        <v>11321</v>
      </c>
      <c r="C7151" s="12" t="s">
        <v>10290</v>
      </c>
      <c r="D7151" s="13" t="s">
        <v>4918</v>
      </c>
      <c r="E7151" s="13" t="s">
        <v>5112</v>
      </c>
      <c r="F7151" s="13" t="s">
        <v>11380</v>
      </c>
      <c r="G7151" s="14" t="s">
        <v>4921</v>
      </c>
      <c r="H7151" s="14" t="s">
        <v>4938</v>
      </c>
      <c r="I7151" s="14" t="s">
        <v>4927</v>
      </c>
      <c r="J7151" s="14" t="s">
        <v>5051</v>
      </c>
      <c r="K7151" s="16">
        <v>2.04</v>
      </c>
    </row>
    <row r="7152" spans="1:11">
      <c r="A7152" s="12" t="s">
        <v>10223</v>
      </c>
      <c r="B7152" s="12" t="s">
        <v>11321</v>
      </c>
      <c r="C7152" s="12" t="s">
        <v>10290</v>
      </c>
      <c r="D7152" s="13" t="s">
        <v>4931</v>
      </c>
      <c r="E7152" s="13" t="s">
        <v>4932</v>
      </c>
      <c r="F7152" s="13" t="s">
        <v>11381</v>
      </c>
      <c r="G7152" s="14" t="s">
        <v>4921</v>
      </c>
      <c r="H7152" s="14" t="s">
        <v>4938</v>
      </c>
      <c r="I7152" s="14" t="s">
        <v>4927</v>
      </c>
      <c r="J7152" s="14" t="s">
        <v>4924</v>
      </c>
      <c r="K7152" s="16">
        <v>2.04</v>
      </c>
    </row>
    <row r="7153" spans="1:11">
      <c r="A7153" s="12" t="s">
        <v>10223</v>
      </c>
      <c r="B7153" s="12" t="s">
        <v>11321</v>
      </c>
      <c r="C7153" s="12" t="s">
        <v>10290</v>
      </c>
      <c r="D7153" s="13" t="s">
        <v>4934</v>
      </c>
      <c r="E7153" s="13" t="s">
        <v>4934</v>
      </c>
      <c r="F7153" s="13" t="s">
        <v>11382</v>
      </c>
      <c r="G7153" s="14" t="s">
        <v>5004</v>
      </c>
      <c r="H7153" s="14" t="s">
        <v>4926</v>
      </c>
      <c r="I7153" s="14" t="s">
        <v>4927</v>
      </c>
      <c r="J7153" s="14" t="s">
        <v>4936</v>
      </c>
      <c r="K7153" s="16">
        <v>2.04</v>
      </c>
    </row>
    <row r="7154" spans="1:11">
      <c r="A7154" s="12" t="s">
        <v>10223</v>
      </c>
      <c r="B7154" s="12" t="s">
        <v>11321</v>
      </c>
      <c r="C7154" s="12" t="s">
        <v>10290</v>
      </c>
      <c r="D7154" s="13" t="s">
        <v>4940</v>
      </c>
      <c r="E7154" s="13" t="s">
        <v>5018</v>
      </c>
      <c r="F7154" s="13" t="s">
        <v>11383</v>
      </c>
      <c r="G7154" s="14" t="s">
        <v>4921</v>
      </c>
      <c r="H7154" s="14" t="s">
        <v>4938</v>
      </c>
      <c r="I7154" s="14" t="s">
        <v>4927</v>
      </c>
      <c r="J7154" s="14" t="s">
        <v>5221</v>
      </c>
      <c r="K7154" s="16">
        <v>2.04</v>
      </c>
    </row>
    <row r="7155" spans="1:11">
      <c r="A7155" s="12" t="s">
        <v>10223</v>
      </c>
      <c r="B7155" s="12" t="s">
        <v>11321</v>
      </c>
      <c r="C7155" s="12" t="s">
        <v>10295</v>
      </c>
      <c r="D7155" s="13" t="s">
        <v>4918</v>
      </c>
      <c r="E7155" s="13" t="s">
        <v>4939</v>
      </c>
      <c r="F7155" s="13" t="s">
        <v>11384</v>
      </c>
      <c r="G7155" s="14" t="s">
        <v>4921</v>
      </c>
      <c r="H7155" s="14" t="s">
        <v>4938</v>
      </c>
      <c r="I7155" s="14" t="s">
        <v>4927</v>
      </c>
      <c r="J7155" s="14" t="s">
        <v>4924</v>
      </c>
      <c r="K7155" s="16">
        <v>16.56</v>
      </c>
    </row>
    <row r="7156" spans="1:11">
      <c r="A7156" s="12" t="s">
        <v>10223</v>
      </c>
      <c r="B7156" s="12" t="s">
        <v>11321</v>
      </c>
      <c r="C7156" s="12" t="s">
        <v>10295</v>
      </c>
      <c r="D7156" s="13" t="s">
        <v>4918</v>
      </c>
      <c r="E7156" s="13" t="s">
        <v>5112</v>
      </c>
      <c r="F7156" s="13" t="s">
        <v>11385</v>
      </c>
      <c r="G7156" s="14" t="s">
        <v>4921</v>
      </c>
      <c r="H7156" s="14" t="s">
        <v>4938</v>
      </c>
      <c r="I7156" s="14" t="s">
        <v>4927</v>
      </c>
      <c r="J7156" s="14" t="s">
        <v>5051</v>
      </c>
      <c r="K7156" s="16">
        <v>16.56</v>
      </c>
    </row>
    <row r="7157" spans="1:11">
      <c r="A7157" s="12" t="s">
        <v>10223</v>
      </c>
      <c r="B7157" s="12" t="s">
        <v>11321</v>
      </c>
      <c r="C7157" s="12" t="s">
        <v>10295</v>
      </c>
      <c r="D7157" s="13" t="s">
        <v>4931</v>
      </c>
      <c r="E7157" s="13" t="s">
        <v>4932</v>
      </c>
      <c r="F7157" s="13" t="s">
        <v>11386</v>
      </c>
      <c r="G7157" s="14" t="s">
        <v>4921</v>
      </c>
      <c r="H7157" s="14" t="s">
        <v>4938</v>
      </c>
      <c r="I7157" s="14" t="s">
        <v>4927</v>
      </c>
      <c r="J7157" s="14" t="s">
        <v>4924</v>
      </c>
      <c r="K7157" s="16">
        <v>16.56</v>
      </c>
    </row>
    <row r="7158" spans="1:11">
      <c r="A7158" s="12" t="s">
        <v>10223</v>
      </c>
      <c r="B7158" s="12" t="s">
        <v>11321</v>
      </c>
      <c r="C7158" s="12" t="s">
        <v>10295</v>
      </c>
      <c r="D7158" s="13" t="s">
        <v>4934</v>
      </c>
      <c r="E7158" s="13" t="s">
        <v>4934</v>
      </c>
      <c r="F7158" s="13" t="s">
        <v>11387</v>
      </c>
      <c r="G7158" s="14" t="s">
        <v>5004</v>
      </c>
      <c r="H7158" s="14" t="s">
        <v>4926</v>
      </c>
      <c r="I7158" s="14" t="s">
        <v>4927</v>
      </c>
      <c r="J7158" s="14" t="s">
        <v>4936</v>
      </c>
      <c r="K7158" s="16">
        <v>16.56</v>
      </c>
    </row>
    <row r="7159" spans="1:11">
      <c r="A7159" s="12" t="s">
        <v>10223</v>
      </c>
      <c r="B7159" s="12" t="s">
        <v>11321</v>
      </c>
      <c r="C7159" s="12" t="s">
        <v>10295</v>
      </c>
      <c r="D7159" s="13" t="s">
        <v>4940</v>
      </c>
      <c r="E7159" s="13" t="s">
        <v>5018</v>
      </c>
      <c r="F7159" s="13" t="s">
        <v>11388</v>
      </c>
      <c r="G7159" s="14" t="s">
        <v>4921</v>
      </c>
      <c r="H7159" s="14" t="s">
        <v>4938</v>
      </c>
      <c r="I7159" s="14" t="s">
        <v>4927</v>
      </c>
      <c r="J7159" s="14" t="s">
        <v>5221</v>
      </c>
      <c r="K7159" s="16">
        <v>16.56</v>
      </c>
    </row>
    <row r="7160" spans="1:11">
      <c r="A7160" s="12" t="s">
        <v>10223</v>
      </c>
      <c r="B7160" s="12" t="s">
        <v>11321</v>
      </c>
      <c r="C7160" s="12" t="s">
        <v>10308</v>
      </c>
      <c r="D7160" s="13" t="s">
        <v>4918</v>
      </c>
      <c r="E7160" s="13" t="s">
        <v>4939</v>
      </c>
      <c r="F7160" s="13" t="s">
        <v>11389</v>
      </c>
      <c r="G7160" s="14" t="s">
        <v>4921</v>
      </c>
      <c r="H7160" s="14" t="s">
        <v>4938</v>
      </c>
      <c r="I7160" s="14" t="s">
        <v>4927</v>
      </c>
      <c r="J7160" s="14" t="s">
        <v>5051</v>
      </c>
      <c r="K7160" s="16">
        <v>20.6736</v>
      </c>
    </row>
    <row r="7161" spans="1:11">
      <c r="A7161" s="12" t="s">
        <v>10223</v>
      </c>
      <c r="B7161" s="12" t="s">
        <v>11321</v>
      </c>
      <c r="C7161" s="12" t="s">
        <v>10308</v>
      </c>
      <c r="D7161" s="13" t="s">
        <v>4918</v>
      </c>
      <c r="E7161" s="13" t="s">
        <v>5112</v>
      </c>
      <c r="F7161" s="13" t="s">
        <v>11390</v>
      </c>
      <c r="G7161" s="14" t="s">
        <v>4921</v>
      </c>
      <c r="H7161" s="14" t="s">
        <v>4938</v>
      </c>
      <c r="I7161" s="14" t="s">
        <v>4927</v>
      </c>
      <c r="J7161" s="14" t="s">
        <v>4924</v>
      </c>
      <c r="K7161" s="16">
        <v>20.6736</v>
      </c>
    </row>
    <row r="7162" spans="1:11">
      <c r="A7162" s="12" t="s">
        <v>10223</v>
      </c>
      <c r="B7162" s="12" t="s">
        <v>11321</v>
      </c>
      <c r="C7162" s="12" t="s">
        <v>10308</v>
      </c>
      <c r="D7162" s="13" t="s">
        <v>4931</v>
      </c>
      <c r="E7162" s="13" t="s">
        <v>4932</v>
      </c>
      <c r="F7162" s="13" t="s">
        <v>11391</v>
      </c>
      <c r="G7162" s="14" t="s">
        <v>4921</v>
      </c>
      <c r="H7162" s="14" t="s">
        <v>4938</v>
      </c>
      <c r="I7162" s="14" t="s">
        <v>4927</v>
      </c>
      <c r="J7162" s="14" t="s">
        <v>4924</v>
      </c>
      <c r="K7162" s="16">
        <v>20.6736</v>
      </c>
    </row>
    <row r="7163" spans="1:11">
      <c r="A7163" s="12" t="s">
        <v>10223</v>
      </c>
      <c r="B7163" s="12" t="s">
        <v>11321</v>
      </c>
      <c r="C7163" s="12" t="s">
        <v>10308</v>
      </c>
      <c r="D7163" s="13" t="s">
        <v>4934</v>
      </c>
      <c r="E7163" s="13" t="s">
        <v>4934</v>
      </c>
      <c r="F7163" s="13" t="s">
        <v>11392</v>
      </c>
      <c r="G7163" s="14" t="s">
        <v>4921</v>
      </c>
      <c r="H7163" s="14" t="s">
        <v>4926</v>
      </c>
      <c r="I7163" s="14" t="s">
        <v>4927</v>
      </c>
      <c r="J7163" s="14" t="s">
        <v>4936</v>
      </c>
      <c r="K7163" s="16">
        <v>20.6736</v>
      </c>
    </row>
    <row r="7164" spans="1:11">
      <c r="A7164" s="12" t="s">
        <v>10223</v>
      </c>
      <c r="B7164" s="12" t="s">
        <v>11321</v>
      </c>
      <c r="C7164" s="12" t="s">
        <v>10308</v>
      </c>
      <c r="D7164" s="13" t="s">
        <v>4940</v>
      </c>
      <c r="E7164" s="13" t="s">
        <v>5018</v>
      </c>
      <c r="F7164" s="13" t="s">
        <v>11393</v>
      </c>
      <c r="G7164" s="14" t="s">
        <v>5004</v>
      </c>
      <c r="H7164" s="14" t="s">
        <v>4938</v>
      </c>
      <c r="I7164" s="14" t="s">
        <v>4927</v>
      </c>
      <c r="J7164" s="14" t="s">
        <v>5221</v>
      </c>
      <c r="K7164" s="16">
        <v>20.6736</v>
      </c>
    </row>
    <row r="7165" spans="1:11">
      <c r="A7165" s="12" t="s">
        <v>10223</v>
      </c>
      <c r="B7165" s="12" t="s">
        <v>11321</v>
      </c>
      <c r="C7165" s="12" t="s">
        <v>10314</v>
      </c>
      <c r="D7165" s="13" t="s">
        <v>4918</v>
      </c>
      <c r="E7165" s="13" t="s">
        <v>4939</v>
      </c>
      <c r="F7165" s="13" t="s">
        <v>11394</v>
      </c>
      <c r="G7165" s="14" t="s">
        <v>4921</v>
      </c>
      <c r="H7165" s="14" t="s">
        <v>4938</v>
      </c>
      <c r="I7165" s="14" t="s">
        <v>4927</v>
      </c>
      <c r="J7165" s="14" t="s">
        <v>5051</v>
      </c>
      <c r="K7165" s="16">
        <v>16</v>
      </c>
    </row>
    <row r="7166" spans="1:11">
      <c r="A7166" s="12" t="s">
        <v>10223</v>
      </c>
      <c r="B7166" s="12" t="s">
        <v>11321</v>
      </c>
      <c r="C7166" s="12" t="s">
        <v>10314</v>
      </c>
      <c r="D7166" s="13" t="s">
        <v>4918</v>
      </c>
      <c r="E7166" s="13" t="s">
        <v>5112</v>
      </c>
      <c r="F7166" s="13" t="s">
        <v>11395</v>
      </c>
      <c r="G7166" s="14" t="s">
        <v>4921</v>
      </c>
      <c r="H7166" s="14" t="s">
        <v>4938</v>
      </c>
      <c r="I7166" s="14" t="s">
        <v>4927</v>
      </c>
      <c r="J7166" s="14" t="s">
        <v>4924</v>
      </c>
      <c r="K7166" s="16">
        <v>16</v>
      </c>
    </row>
    <row r="7167" spans="1:11">
      <c r="A7167" s="12" t="s">
        <v>10223</v>
      </c>
      <c r="B7167" s="12" t="s">
        <v>11321</v>
      </c>
      <c r="C7167" s="12" t="s">
        <v>10314</v>
      </c>
      <c r="D7167" s="13" t="s">
        <v>4931</v>
      </c>
      <c r="E7167" s="13" t="s">
        <v>4932</v>
      </c>
      <c r="F7167" s="13" t="s">
        <v>11396</v>
      </c>
      <c r="G7167" s="14" t="s">
        <v>4921</v>
      </c>
      <c r="H7167" s="14" t="s">
        <v>4938</v>
      </c>
      <c r="I7167" s="14" t="s">
        <v>4927</v>
      </c>
      <c r="J7167" s="14" t="s">
        <v>4924</v>
      </c>
      <c r="K7167" s="16">
        <v>16</v>
      </c>
    </row>
    <row r="7168" spans="1:11">
      <c r="A7168" s="12" t="s">
        <v>10223</v>
      </c>
      <c r="B7168" s="12" t="s">
        <v>11321</v>
      </c>
      <c r="C7168" s="12" t="s">
        <v>10314</v>
      </c>
      <c r="D7168" s="13" t="s">
        <v>4934</v>
      </c>
      <c r="E7168" s="13" t="s">
        <v>4934</v>
      </c>
      <c r="F7168" s="13" t="s">
        <v>11397</v>
      </c>
      <c r="G7168" s="14" t="s">
        <v>4921</v>
      </c>
      <c r="H7168" s="14" t="s">
        <v>4926</v>
      </c>
      <c r="I7168" s="14" t="s">
        <v>4927</v>
      </c>
      <c r="J7168" s="14" t="s">
        <v>4936</v>
      </c>
      <c r="K7168" s="16">
        <v>16</v>
      </c>
    </row>
    <row r="7169" spans="1:11">
      <c r="A7169" s="12" t="s">
        <v>10223</v>
      </c>
      <c r="B7169" s="12" t="s">
        <v>11321</v>
      </c>
      <c r="C7169" s="12" t="s">
        <v>10314</v>
      </c>
      <c r="D7169" s="13" t="s">
        <v>4940</v>
      </c>
      <c r="E7169" s="13" t="s">
        <v>5018</v>
      </c>
      <c r="F7169" s="13" t="s">
        <v>11398</v>
      </c>
      <c r="G7169" s="14" t="s">
        <v>5004</v>
      </c>
      <c r="H7169" s="14" t="s">
        <v>4938</v>
      </c>
      <c r="I7169" s="14" t="s">
        <v>4927</v>
      </c>
      <c r="J7169" s="14" t="s">
        <v>5221</v>
      </c>
      <c r="K7169" s="16">
        <v>16</v>
      </c>
    </row>
    <row r="7170" spans="1:11">
      <c r="A7170" s="12" t="s">
        <v>10223</v>
      </c>
      <c r="B7170" s="12" t="s">
        <v>11321</v>
      </c>
      <c r="C7170" s="12" t="s">
        <v>10318</v>
      </c>
      <c r="D7170" s="13" t="s">
        <v>4918</v>
      </c>
      <c r="E7170" s="13" t="s">
        <v>4939</v>
      </c>
      <c r="F7170" s="13" t="s">
        <v>11399</v>
      </c>
      <c r="G7170" s="14" t="s">
        <v>4921</v>
      </c>
      <c r="H7170" s="14" t="s">
        <v>4938</v>
      </c>
      <c r="I7170" s="14" t="s">
        <v>4927</v>
      </c>
      <c r="J7170" s="14" t="s">
        <v>5051</v>
      </c>
      <c r="K7170" s="16">
        <v>54.4</v>
      </c>
    </row>
    <row r="7171" spans="1:11">
      <c r="A7171" s="12" t="s">
        <v>10223</v>
      </c>
      <c r="B7171" s="12" t="s">
        <v>11321</v>
      </c>
      <c r="C7171" s="12" t="s">
        <v>10318</v>
      </c>
      <c r="D7171" s="13" t="s">
        <v>4918</v>
      </c>
      <c r="E7171" s="13" t="s">
        <v>5112</v>
      </c>
      <c r="F7171" s="13" t="s">
        <v>11400</v>
      </c>
      <c r="G7171" s="14" t="s">
        <v>4921</v>
      </c>
      <c r="H7171" s="14" t="s">
        <v>4938</v>
      </c>
      <c r="I7171" s="14" t="s">
        <v>4927</v>
      </c>
      <c r="J7171" s="14" t="s">
        <v>4924</v>
      </c>
      <c r="K7171" s="16">
        <v>54.4</v>
      </c>
    </row>
    <row r="7172" spans="1:11">
      <c r="A7172" s="12" t="s">
        <v>10223</v>
      </c>
      <c r="B7172" s="12" t="s">
        <v>11321</v>
      </c>
      <c r="C7172" s="12" t="s">
        <v>10318</v>
      </c>
      <c r="D7172" s="13" t="s">
        <v>4931</v>
      </c>
      <c r="E7172" s="13" t="s">
        <v>4932</v>
      </c>
      <c r="F7172" s="13" t="s">
        <v>11401</v>
      </c>
      <c r="G7172" s="14" t="s">
        <v>4921</v>
      </c>
      <c r="H7172" s="14" t="s">
        <v>4938</v>
      </c>
      <c r="I7172" s="14" t="s">
        <v>4927</v>
      </c>
      <c r="J7172" s="14" t="s">
        <v>4924</v>
      </c>
      <c r="K7172" s="16">
        <v>54.4</v>
      </c>
    </row>
    <row r="7173" spans="1:11">
      <c r="A7173" s="12" t="s">
        <v>10223</v>
      </c>
      <c r="B7173" s="12" t="s">
        <v>11321</v>
      </c>
      <c r="C7173" s="12" t="s">
        <v>10318</v>
      </c>
      <c r="D7173" s="13" t="s">
        <v>4934</v>
      </c>
      <c r="E7173" s="13" t="s">
        <v>4934</v>
      </c>
      <c r="F7173" s="13" t="s">
        <v>11402</v>
      </c>
      <c r="G7173" s="14" t="s">
        <v>4921</v>
      </c>
      <c r="H7173" s="14" t="s">
        <v>4926</v>
      </c>
      <c r="I7173" s="14" t="s">
        <v>4927</v>
      </c>
      <c r="J7173" s="14" t="s">
        <v>4936</v>
      </c>
      <c r="K7173" s="16">
        <v>54.4</v>
      </c>
    </row>
    <row r="7174" spans="1:11">
      <c r="A7174" s="12" t="s">
        <v>10223</v>
      </c>
      <c r="B7174" s="12" t="s">
        <v>11321</v>
      </c>
      <c r="C7174" s="12" t="s">
        <v>10318</v>
      </c>
      <c r="D7174" s="13" t="s">
        <v>4940</v>
      </c>
      <c r="E7174" s="13" t="s">
        <v>4941</v>
      </c>
      <c r="F7174" s="13" t="s">
        <v>11403</v>
      </c>
      <c r="G7174" s="14" t="s">
        <v>5004</v>
      </c>
      <c r="H7174" s="14" t="s">
        <v>4938</v>
      </c>
      <c r="I7174" s="14" t="s">
        <v>4927</v>
      </c>
      <c r="J7174" s="14" t="s">
        <v>5221</v>
      </c>
      <c r="K7174" s="16">
        <v>54.4</v>
      </c>
    </row>
    <row r="7175" spans="1:11">
      <c r="A7175" s="12" t="s">
        <v>10223</v>
      </c>
      <c r="B7175" s="12" t="s">
        <v>11321</v>
      </c>
      <c r="C7175" s="12" t="s">
        <v>10322</v>
      </c>
      <c r="D7175" s="13" t="s">
        <v>4918</v>
      </c>
      <c r="E7175" s="13" t="s">
        <v>4939</v>
      </c>
      <c r="F7175" s="13" t="s">
        <v>11404</v>
      </c>
      <c r="G7175" s="14" t="s">
        <v>4921</v>
      </c>
      <c r="H7175" s="14" t="s">
        <v>4938</v>
      </c>
      <c r="I7175" s="14" t="s">
        <v>4927</v>
      </c>
      <c r="J7175" s="14" t="s">
        <v>5051</v>
      </c>
      <c r="K7175" s="16">
        <v>10.2</v>
      </c>
    </row>
    <row r="7176" spans="1:11">
      <c r="A7176" s="12" t="s">
        <v>10223</v>
      </c>
      <c r="B7176" s="12" t="s">
        <v>11321</v>
      </c>
      <c r="C7176" s="12" t="s">
        <v>10322</v>
      </c>
      <c r="D7176" s="13" t="s">
        <v>4918</v>
      </c>
      <c r="E7176" s="13" t="s">
        <v>5112</v>
      </c>
      <c r="F7176" s="13" t="s">
        <v>11405</v>
      </c>
      <c r="G7176" s="14" t="s">
        <v>4921</v>
      </c>
      <c r="H7176" s="14" t="s">
        <v>4938</v>
      </c>
      <c r="I7176" s="14" t="s">
        <v>4927</v>
      </c>
      <c r="J7176" s="14" t="s">
        <v>4924</v>
      </c>
      <c r="K7176" s="16">
        <v>10.2</v>
      </c>
    </row>
    <row r="7177" spans="1:11">
      <c r="A7177" s="12" t="s">
        <v>10223</v>
      </c>
      <c r="B7177" s="12" t="s">
        <v>11321</v>
      </c>
      <c r="C7177" s="12" t="s">
        <v>10322</v>
      </c>
      <c r="D7177" s="13" t="s">
        <v>4931</v>
      </c>
      <c r="E7177" s="13" t="s">
        <v>4932</v>
      </c>
      <c r="F7177" s="13" t="s">
        <v>11406</v>
      </c>
      <c r="G7177" s="14" t="s">
        <v>4921</v>
      </c>
      <c r="H7177" s="14" t="s">
        <v>4938</v>
      </c>
      <c r="I7177" s="14" t="s">
        <v>4927</v>
      </c>
      <c r="J7177" s="14" t="s">
        <v>4924</v>
      </c>
      <c r="K7177" s="16">
        <v>10.2</v>
      </c>
    </row>
    <row r="7178" spans="1:11">
      <c r="A7178" s="12" t="s">
        <v>10223</v>
      </c>
      <c r="B7178" s="12" t="s">
        <v>11321</v>
      </c>
      <c r="C7178" s="12" t="s">
        <v>10322</v>
      </c>
      <c r="D7178" s="13" t="s">
        <v>4934</v>
      </c>
      <c r="E7178" s="13" t="s">
        <v>4934</v>
      </c>
      <c r="F7178" s="13" t="s">
        <v>11407</v>
      </c>
      <c r="G7178" s="14" t="s">
        <v>4921</v>
      </c>
      <c r="H7178" s="14" t="s">
        <v>4926</v>
      </c>
      <c r="I7178" s="14" t="s">
        <v>4927</v>
      </c>
      <c r="J7178" s="14" t="s">
        <v>4936</v>
      </c>
      <c r="K7178" s="16">
        <v>10.2</v>
      </c>
    </row>
    <row r="7179" spans="1:11">
      <c r="A7179" s="12" t="s">
        <v>10223</v>
      </c>
      <c r="B7179" s="12" t="s">
        <v>11321</v>
      </c>
      <c r="C7179" s="12" t="s">
        <v>10322</v>
      </c>
      <c r="D7179" s="13" t="s">
        <v>4940</v>
      </c>
      <c r="E7179" s="13" t="s">
        <v>4941</v>
      </c>
      <c r="F7179" s="13" t="s">
        <v>11408</v>
      </c>
      <c r="G7179" s="14" t="s">
        <v>5004</v>
      </c>
      <c r="H7179" s="14" t="s">
        <v>4938</v>
      </c>
      <c r="I7179" s="14" t="s">
        <v>4927</v>
      </c>
      <c r="J7179" s="14" t="s">
        <v>5221</v>
      </c>
      <c r="K7179" s="16">
        <v>10.2</v>
      </c>
    </row>
    <row r="7180" spans="1:11">
      <c r="A7180" s="12" t="s">
        <v>10223</v>
      </c>
      <c r="B7180" s="12" t="s">
        <v>11321</v>
      </c>
      <c r="C7180" s="12" t="s">
        <v>10463</v>
      </c>
      <c r="D7180" s="13" t="s">
        <v>4918</v>
      </c>
      <c r="E7180" s="13" t="s">
        <v>4939</v>
      </c>
      <c r="F7180" s="13" t="s">
        <v>11409</v>
      </c>
      <c r="G7180" s="14" t="s">
        <v>4921</v>
      </c>
      <c r="H7180" s="14" t="s">
        <v>4938</v>
      </c>
      <c r="I7180" s="14" t="s">
        <v>4927</v>
      </c>
      <c r="J7180" s="14" t="s">
        <v>5051</v>
      </c>
      <c r="K7180" s="16">
        <v>74.9212</v>
      </c>
    </row>
    <row r="7181" spans="1:11">
      <c r="A7181" s="12" t="s">
        <v>10223</v>
      </c>
      <c r="B7181" s="12" t="s">
        <v>11321</v>
      </c>
      <c r="C7181" s="12" t="s">
        <v>10463</v>
      </c>
      <c r="D7181" s="13" t="s">
        <v>4918</v>
      </c>
      <c r="E7181" s="13" t="s">
        <v>5112</v>
      </c>
      <c r="F7181" s="13" t="s">
        <v>11410</v>
      </c>
      <c r="G7181" s="14" t="s">
        <v>4921</v>
      </c>
      <c r="H7181" s="14" t="s">
        <v>4938</v>
      </c>
      <c r="I7181" s="14" t="s">
        <v>4927</v>
      </c>
      <c r="J7181" s="14" t="s">
        <v>4924</v>
      </c>
      <c r="K7181" s="16">
        <v>74.9212</v>
      </c>
    </row>
    <row r="7182" spans="1:11">
      <c r="A7182" s="12" t="s">
        <v>10223</v>
      </c>
      <c r="B7182" s="12" t="s">
        <v>11321</v>
      </c>
      <c r="C7182" s="12" t="s">
        <v>10463</v>
      </c>
      <c r="D7182" s="13" t="s">
        <v>4931</v>
      </c>
      <c r="E7182" s="13" t="s">
        <v>4932</v>
      </c>
      <c r="F7182" s="13" t="s">
        <v>11411</v>
      </c>
      <c r="G7182" s="14" t="s">
        <v>4921</v>
      </c>
      <c r="H7182" s="14" t="s">
        <v>4938</v>
      </c>
      <c r="I7182" s="14" t="s">
        <v>4927</v>
      </c>
      <c r="J7182" s="14" t="s">
        <v>4924</v>
      </c>
      <c r="K7182" s="16">
        <v>74.9212</v>
      </c>
    </row>
    <row r="7183" spans="1:11">
      <c r="A7183" s="12" t="s">
        <v>10223</v>
      </c>
      <c r="B7183" s="12" t="s">
        <v>11321</v>
      </c>
      <c r="C7183" s="12" t="s">
        <v>10463</v>
      </c>
      <c r="D7183" s="13" t="s">
        <v>4934</v>
      </c>
      <c r="E7183" s="13" t="s">
        <v>4934</v>
      </c>
      <c r="F7183" s="13" t="s">
        <v>11412</v>
      </c>
      <c r="G7183" s="14" t="s">
        <v>4921</v>
      </c>
      <c r="H7183" s="14" t="s">
        <v>4926</v>
      </c>
      <c r="I7183" s="14" t="s">
        <v>4927</v>
      </c>
      <c r="J7183" s="14" t="s">
        <v>4936</v>
      </c>
      <c r="K7183" s="16">
        <v>74.9212</v>
      </c>
    </row>
    <row r="7184" spans="1:11">
      <c r="A7184" s="12" t="s">
        <v>10223</v>
      </c>
      <c r="B7184" s="12" t="s">
        <v>11321</v>
      </c>
      <c r="C7184" s="12" t="s">
        <v>10463</v>
      </c>
      <c r="D7184" s="13" t="s">
        <v>4940</v>
      </c>
      <c r="E7184" s="13" t="s">
        <v>4941</v>
      </c>
      <c r="F7184" s="13" t="s">
        <v>11413</v>
      </c>
      <c r="G7184" s="14" t="s">
        <v>5004</v>
      </c>
      <c r="H7184" s="14" t="s">
        <v>4938</v>
      </c>
      <c r="I7184" s="14" t="s">
        <v>4927</v>
      </c>
      <c r="J7184" s="14" t="s">
        <v>5221</v>
      </c>
      <c r="K7184" s="16">
        <v>74.9212</v>
      </c>
    </row>
    <row r="7185" spans="1:11">
      <c r="A7185" s="12" t="s">
        <v>10223</v>
      </c>
      <c r="B7185" s="12" t="s">
        <v>11321</v>
      </c>
      <c r="C7185" s="12" t="s">
        <v>10327</v>
      </c>
      <c r="D7185" s="13" t="s">
        <v>4918</v>
      </c>
      <c r="E7185" s="13" t="s">
        <v>4939</v>
      </c>
      <c r="F7185" s="13" t="s">
        <v>11414</v>
      </c>
      <c r="G7185" s="14" t="s">
        <v>4921</v>
      </c>
      <c r="H7185" s="14" t="s">
        <v>4938</v>
      </c>
      <c r="I7185" s="14" t="s">
        <v>4927</v>
      </c>
      <c r="J7185" s="14" t="s">
        <v>5051</v>
      </c>
      <c r="K7185" s="16">
        <v>38</v>
      </c>
    </row>
    <row r="7186" spans="1:11">
      <c r="A7186" s="12" t="s">
        <v>10223</v>
      </c>
      <c r="B7186" s="12" t="s">
        <v>11321</v>
      </c>
      <c r="C7186" s="12" t="s">
        <v>10327</v>
      </c>
      <c r="D7186" s="13" t="s">
        <v>4918</v>
      </c>
      <c r="E7186" s="13" t="s">
        <v>5112</v>
      </c>
      <c r="F7186" s="13" t="s">
        <v>11415</v>
      </c>
      <c r="G7186" s="14" t="s">
        <v>4921</v>
      </c>
      <c r="H7186" s="14" t="s">
        <v>4938</v>
      </c>
      <c r="I7186" s="14" t="s">
        <v>4927</v>
      </c>
      <c r="J7186" s="14" t="s">
        <v>4924</v>
      </c>
      <c r="K7186" s="16">
        <v>38</v>
      </c>
    </row>
    <row r="7187" spans="1:11">
      <c r="A7187" s="12" t="s">
        <v>10223</v>
      </c>
      <c r="B7187" s="12" t="s">
        <v>11321</v>
      </c>
      <c r="C7187" s="12" t="s">
        <v>10327</v>
      </c>
      <c r="D7187" s="13" t="s">
        <v>4931</v>
      </c>
      <c r="E7187" s="13" t="s">
        <v>4932</v>
      </c>
      <c r="F7187" s="13" t="s">
        <v>11416</v>
      </c>
      <c r="G7187" s="14" t="s">
        <v>4921</v>
      </c>
      <c r="H7187" s="14" t="s">
        <v>4938</v>
      </c>
      <c r="I7187" s="14" t="s">
        <v>4927</v>
      </c>
      <c r="J7187" s="14" t="s">
        <v>4924</v>
      </c>
      <c r="K7187" s="16">
        <v>38</v>
      </c>
    </row>
    <row r="7188" spans="1:11">
      <c r="A7188" s="12" t="s">
        <v>10223</v>
      </c>
      <c r="B7188" s="12" t="s">
        <v>11321</v>
      </c>
      <c r="C7188" s="12" t="s">
        <v>10327</v>
      </c>
      <c r="D7188" s="13" t="s">
        <v>4934</v>
      </c>
      <c r="E7188" s="13" t="s">
        <v>4934</v>
      </c>
      <c r="F7188" s="13" t="s">
        <v>11417</v>
      </c>
      <c r="G7188" s="14" t="s">
        <v>4921</v>
      </c>
      <c r="H7188" s="14" t="s">
        <v>4926</v>
      </c>
      <c r="I7188" s="14" t="s">
        <v>4927</v>
      </c>
      <c r="J7188" s="14" t="s">
        <v>4936</v>
      </c>
      <c r="K7188" s="16">
        <v>38</v>
      </c>
    </row>
    <row r="7189" spans="1:11">
      <c r="A7189" s="12" t="s">
        <v>10223</v>
      </c>
      <c r="B7189" s="12" t="s">
        <v>11321</v>
      </c>
      <c r="C7189" s="12" t="s">
        <v>10327</v>
      </c>
      <c r="D7189" s="13" t="s">
        <v>4940</v>
      </c>
      <c r="E7189" s="13" t="s">
        <v>4941</v>
      </c>
      <c r="F7189" s="13" t="s">
        <v>11418</v>
      </c>
      <c r="G7189" s="14" t="s">
        <v>5004</v>
      </c>
      <c r="H7189" s="14" t="s">
        <v>4938</v>
      </c>
      <c r="I7189" s="14" t="s">
        <v>4927</v>
      </c>
      <c r="J7189" s="14" t="s">
        <v>5221</v>
      </c>
      <c r="K7189" s="16">
        <v>38</v>
      </c>
    </row>
    <row r="7190" spans="1:11">
      <c r="A7190" s="12" t="s">
        <v>10223</v>
      </c>
      <c r="B7190" s="12" t="s">
        <v>11321</v>
      </c>
      <c r="C7190" s="12" t="s">
        <v>10332</v>
      </c>
      <c r="D7190" s="13" t="s">
        <v>4918</v>
      </c>
      <c r="E7190" s="13" t="s">
        <v>4939</v>
      </c>
      <c r="F7190" s="13" t="s">
        <v>11419</v>
      </c>
      <c r="G7190" s="14" t="s">
        <v>4921</v>
      </c>
      <c r="H7190" s="14" t="s">
        <v>4938</v>
      </c>
      <c r="I7190" s="14" t="s">
        <v>4927</v>
      </c>
      <c r="J7190" s="14" t="s">
        <v>5051</v>
      </c>
      <c r="K7190" s="16">
        <v>16.3</v>
      </c>
    </row>
    <row r="7191" spans="1:11">
      <c r="A7191" s="12" t="s">
        <v>10223</v>
      </c>
      <c r="B7191" s="12" t="s">
        <v>11321</v>
      </c>
      <c r="C7191" s="12" t="s">
        <v>10332</v>
      </c>
      <c r="D7191" s="13" t="s">
        <v>4918</v>
      </c>
      <c r="E7191" s="13" t="s">
        <v>5112</v>
      </c>
      <c r="F7191" s="13" t="s">
        <v>11420</v>
      </c>
      <c r="G7191" s="14" t="s">
        <v>4921</v>
      </c>
      <c r="H7191" s="14" t="s">
        <v>4938</v>
      </c>
      <c r="I7191" s="14" t="s">
        <v>4927</v>
      </c>
      <c r="J7191" s="14" t="s">
        <v>4924</v>
      </c>
      <c r="K7191" s="16">
        <v>16.3</v>
      </c>
    </row>
    <row r="7192" spans="1:11">
      <c r="A7192" s="12" t="s">
        <v>10223</v>
      </c>
      <c r="B7192" s="12" t="s">
        <v>11321</v>
      </c>
      <c r="C7192" s="12" t="s">
        <v>10332</v>
      </c>
      <c r="D7192" s="13" t="s">
        <v>4931</v>
      </c>
      <c r="E7192" s="13" t="s">
        <v>4932</v>
      </c>
      <c r="F7192" s="13" t="s">
        <v>11421</v>
      </c>
      <c r="G7192" s="14" t="s">
        <v>4921</v>
      </c>
      <c r="H7192" s="14" t="s">
        <v>4938</v>
      </c>
      <c r="I7192" s="14" t="s">
        <v>4927</v>
      </c>
      <c r="J7192" s="14" t="s">
        <v>4924</v>
      </c>
      <c r="K7192" s="16">
        <v>16.3</v>
      </c>
    </row>
    <row r="7193" spans="1:11">
      <c r="A7193" s="12" t="s">
        <v>10223</v>
      </c>
      <c r="B7193" s="12" t="s">
        <v>11321</v>
      </c>
      <c r="C7193" s="12" t="s">
        <v>10332</v>
      </c>
      <c r="D7193" s="13" t="s">
        <v>4934</v>
      </c>
      <c r="E7193" s="13" t="s">
        <v>4934</v>
      </c>
      <c r="F7193" s="13" t="s">
        <v>11422</v>
      </c>
      <c r="G7193" s="14" t="s">
        <v>4921</v>
      </c>
      <c r="H7193" s="14" t="s">
        <v>4926</v>
      </c>
      <c r="I7193" s="14" t="s">
        <v>4927</v>
      </c>
      <c r="J7193" s="14" t="s">
        <v>4936</v>
      </c>
      <c r="K7193" s="16">
        <v>16.3</v>
      </c>
    </row>
    <row r="7194" spans="1:11">
      <c r="A7194" s="12" t="s">
        <v>10223</v>
      </c>
      <c r="B7194" s="12" t="s">
        <v>11321</v>
      </c>
      <c r="C7194" s="12" t="s">
        <v>10332</v>
      </c>
      <c r="D7194" s="13" t="s">
        <v>4940</v>
      </c>
      <c r="E7194" s="13" t="s">
        <v>4941</v>
      </c>
      <c r="F7194" s="13" t="s">
        <v>11423</v>
      </c>
      <c r="G7194" s="14" t="s">
        <v>5004</v>
      </c>
      <c r="H7194" s="14" t="s">
        <v>4938</v>
      </c>
      <c r="I7194" s="14" t="s">
        <v>4927</v>
      </c>
      <c r="J7194" s="14" t="s">
        <v>5221</v>
      </c>
      <c r="K7194" s="16">
        <v>16.3</v>
      </c>
    </row>
    <row r="7195" spans="1:11">
      <c r="A7195" s="12" t="s">
        <v>10223</v>
      </c>
      <c r="B7195" s="12" t="s">
        <v>11321</v>
      </c>
      <c r="C7195" s="12" t="s">
        <v>10338</v>
      </c>
      <c r="D7195" s="13" t="s">
        <v>4918</v>
      </c>
      <c r="E7195" s="13" t="s">
        <v>4939</v>
      </c>
      <c r="F7195" s="13" t="s">
        <v>11424</v>
      </c>
      <c r="G7195" s="14" t="s">
        <v>4921</v>
      </c>
      <c r="H7195" s="14" t="s">
        <v>4938</v>
      </c>
      <c r="I7195" s="14" t="s">
        <v>4927</v>
      </c>
      <c r="J7195" s="14" t="s">
        <v>5051</v>
      </c>
      <c r="K7195" s="16">
        <v>9.45</v>
      </c>
    </row>
    <row r="7196" spans="1:11">
      <c r="A7196" s="12" t="s">
        <v>10223</v>
      </c>
      <c r="B7196" s="12" t="s">
        <v>11321</v>
      </c>
      <c r="C7196" s="12" t="s">
        <v>10338</v>
      </c>
      <c r="D7196" s="13" t="s">
        <v>4918</v>
      </c>
      <c r="E7196" s="13" t="s">
        <v>5112</v>
      </c>
      <c r="F7196" s="13" t="s">
        <v>11425</v>
      </c>
      <c r="G7196" s="14" t="s">
        <v>4921</v>
      </c>
      <c r="H7196" s="14" t="s">
        <v>4938</v>
      </c>
      <c r="I7196" s="14" t="s">
        <v>4927</v>
      </c>
      <c r="J7196" s="14" t="s">
        <v>4924</v>
      </c>
      <c r="K7196" s="16">
        <v>9.45</v>
      </c>
    </row>
    <row r="7197" spans="1:11">
      <c r="A7197" s="12" t="s">
        <v>10223</v>
      </c>
      <c r="B7197" s="12" t="s">
        <v>11321</v>
      </c>
      <c r="C7197" s="12" t="s">
        <v>10338</v>
      </c>
      <c r="D7197" s="13" t="s">
        <v>4931</v>
      </c>
      <c r="E7197" s="13" t="s">
        <v>4932</v>
      </c>
      <c r="F7197" s="13" t="s">
        <v>11426</v>
      </c>
      <c r="G7197" s="14" t="s">
        <v>4921</v>
      </c>
      <c r="H7197" s="14" t="s">
        <v>4938</v>
      </c>
      <c r="I7197" s="14" t="s">
        <v>4927</v>
      </c>
      <c r="J7197" s="14" t="s">
        <v>4924</v>
      </c>
      <c r="K7197" s="16">
        <v>9.45</v>
      </c>
    </row>
    <row r="7198" spans="1:11">
      <c r="A7198" s="12" t="s">
        <v>10223</v>
      </c>
      <c r="B7198" s="12" t="s">
        <v>11321</v>
      </c>
      <c r="C7198" s="12" t="s">
        <v>10338</v>
      </c>
      <c r="D7198" s="13" t="s">
        <v>4934</v>
      </c>
      <c r="E7198" s="13" t="s">
        <v>4934</v>
      </c>
      <c r="F7198" s="13" t="s">
        <v>11427</v>
      </c>
      <c r="G7198" s="14" t="s">
        <v>4921</v>
      </c>
      <c r="H7198" s="14" t="s">
        <v>4926</v>
      </c>
      <c r="I7198" s="14" t="s">
        <v>4927</v>
      </c>
      <c r="J7198" s="14" t="s">
        <v>4936</v>
      </c>
      <c r="K7198" s="16">
        <v>9.45</v>
      </c>
    </row>
    <row r="7199" spans="1:11">
      <c r="A7199" s="12" t="s">
        <v>10223</v>
      </c>
      <c r="B7199" s="12" t="s">
        <v>11321</v>
      </c>
      <c r="C7199" s="12" t="s">
        <v>10338</v>
      </c>
      <c r="D7199" s="13" t="s">
        <v>4940</v>
      </c>
      <c r="E7199" s="13" t="s">
        <v>4941</v>
      </c>
      <c r="F7199" s="13" t="s">
        <v>11428</v>
      </c>
      <c r="G7199" s="14" t="s">
        <v>5004</v>
      </c>
      <c r="H7199" s="14" t="s">
        <v>4938</v>
      </c>
      <c r="I7199" s="14" t="s">
        <v>4927</v>
      </c>
      <c r="J7199" s="14" t="s">
        <v>5221</v>
      </c>
      <c r="K7199" s="16">
        <v>9.45</v>
      </c>
    </row>
    <row r="7200" spans="1:11">
      <c r="A7200" s="12" t="s">
        <v>10223</v>
      </c>
      <c r="B7200" s="12" t="s">
        <v>11321</v>
      </c>
      <c r="C7200" s="12" t="s">
        <v>10343</v>
      </c>
      <c r="D7200" s="13" t="s">
        <v>4918</v>
      </c>
      <c r="E7200" s="13" t="s">
        <v>4939</v>
      </c>
      <c r="F7200" s="13" t="s">
        <v>11429</v>
      </c>
      <c r="G7200" s="14" t="s">
        <v>4921</v>
      </c>
      <c r="H7200" s="14" t="s">
        <v>4938</v>
      </c>
      <c r="I7200" s="14" t="s">
        <v>4927</v>
      </c>
      <c r="J7200" s="14" t="s">
        <v>5051</v>
      </c>
      <c r="K7200" s="16">
        <v>2</v>
      </c>
    </row>
    <row r="7201" spans="1:11">
      <c r="A7201" s="12" t="s">
        <v>10223</v>
      </c>
      <c r="B7201" s="12" t="s">
        <v>11321</v>
      </c>
      <c r="C7201" s="12" t="s">
        <v>10343</v>
      </c>
      <c r="D7201" s="13" t="s">
        <v>4918</v>
      </c>
      <c r="E7201" s="13" t="s">
        <v>5112</v>
      </c>
      <c r="F7201" s="13" t="s">
        <v>11430</v>
      </c>
      <c r="G7201" s="14" t="s">
        <v>4921</v>
      </c>
      <c r="H7201" s="14" t="s">
        <v>4938</v>
      </c>
      <c r="I7201" s="14" t="s">
        <v>4927</v>
      </c>
      <c r="J7201" s="14" t="s">
        <v>4924</v>
      </c>
      <c r="K7201" s="16">
        <v>2</v>
      </c>
    </row>
    <row r="7202" spans="1:11">
      <c r="A7202" s="12" t="s">
        <v>10223</v>
      </c>
      <c r="B7202" s="12" t="s">
        <v>11321</v>
      </c>
      <c r="C7202" s="12" t="s">
        <v>10343</v>
      </c>
      <c r="D7202" s="13" t="s">
        <v>4931</v>
      </c>
      <c r="E7202" s="13" t="s">
        <v>4932</v>
      </c>
      <c r="F7202" s="13" t="s">
        <v>11431</v>
      </c>
      <c r="G7202" s="14" t="s">
        <v>4921</v>
      </c>
      <c r="H7202" s="14" t="s">
        <v>4938</v>
      </c>
      <c r="I7202" s="14" t="s">
        <v>4927</v>
      </c>
      <c r="J7202" s="14" t="s">
        <v>4924</v>
      </c>
      <c r="K7202" s="16">
        <v>2</v>
      </c>
    </row>
    <row r="7203" spans="1:11">
      <c r="A7203" s="12" t="s">
        <v>10223</v>
      </c>
      <c r="B7203" s="12" t="s">
        <v>11321</v>
      </c>
      <c r="C7203" s="12" t="s">
        <v>10343</v>
      </c>
      <c r="D7203" s="13" t="s">
        <v>4934</v>
      </c>
      <c r="E7203" s="13" t="s">
        <v>4934</v>
      </c>
      <c r="F7203" s="13" t="s">
        <v>11432</v>
      </c>
      <c r="G7203" s="14" t="s">
        <v>4921</v>
      </c>
      <c r="H7203" s="14" t="s">
        <v>4926</v>
      </c>
      <c r="I7203" s="14" t="s">
        <v>4927</v>
      </c>
      <c r="J7203" s="14" t="s">
        <v>4936</v>
      </c>
      <c r="K7203" s="16">
        <v>2</v>
      </c>
    </row>
    <row r="7204" spans="1:11">
      <c r="A7204" s="12" t="s">
        <v>10223</v>
      </c>
      <c r="B7204" s="12" t="s">
        <v>11321</v>
      </c>
      <c r="C7204" s="12" t="s">
        <v>10343</v>
      </c>
      <c r="D7204" s="13" t="s">
        <v>4940</v>
      </c>
      <c r="E7204" s="13" t="s">
        <v>4941</v>
      </c>
      <c r="F7204" s="13" t="s">
        <v>11433</v>
      </c>
      <c r="G7204" s="14" t="s">
        <v>5004</v>
      </c>
      <c r="H7204" s="14" t="s">
        <v>4938</v>
      </c>
      <c r="I7204" s="14" t="s">
        <v>4927</v>
      </c>
      <c r="J7204" s="14" t="s">
        <v>5221</v>
      </c>
      <c r="K7204" s="16">
        <v>2</v>
      </c>
    </row>
    <row r="7205" spans="1:11">
      <c r="A7205" s="12" t="s">
        <v>10223</v>
      </c>
      <c r="B7205" s="12" t="s">
        <v>11321</v>
      </c>
      <c r="C7205" s="12" t="s">
        <v>10347</v>
      </c>
      <c r="D7205" s="13" t="s">
        <v>4918</v>
      </c>
      <c r="E7205" s="13" t="s">
        <v>4939</v>
      </c>
      <c r="F7205" s="13" t="s">
        <v>11434</v>
      </c>
      <c r="G7205" s="14" t="s">
        <v>4921</v>
      </c>
      <c r="H7205" s="14" t="s">
        <v>4938</v>
      </c>
      <c r="I7205" s="14" t="s">
        <v>4927</v>
      </c>
      <c r="J7205" s="14" t="s">
        <v>5051</v>
      </c>
      <c r="K7205" s="16">
        <v>6.2</v>
      </c>
    </row>
    <row r="7206" spans="1:11">
      <c r="A7206" s="12" t="s">
        <v>10223</v>
      </c>
      <c r="B7206" s="12" t="s">
        <v>11321</v>
      </c>
      <c r="C7206" s="12" t="s">
        <v>10347</v>
      </c>
      <c r="D7206" s="13" t="s">
        <v>4918</v>
      </c>
      <c r="E7206" s="13" t="s">
        <v>5112</v>
      </c>
      <c r="F7206" s="13" t="s">
        <v>11435</v>
      </c>
      <c r="G7206" s="14" t="s">
        <v>4921</v>
      </c>
      <c r="H7206" s="14" t="s">
        <v>4938</v>
      </c>
      <c r="I7206" s="14" t="s">
        <v>4927</v>
      </c>
      <c r="J7206" s="14" t="s">
        <v>4924</v>
      </c>
      <c r="K7206" s="16">
        <v>6.2</v>
      </c>
    </row>
    <row r="7207" spans="1:11">
      <c r="A7207" s="12" t="s">
        <v>10223</v>
      </c>
      <c r="B7207" s="12" t="s">
        <v>11321</v>
      </c>
      <c r="C7207" s="12" t="s">
        <v>10347</v>
      </c>
      <c r="D7207" s="13" t="s">
        <v>4931</v>
      </c>
      <c r="E7207" s="13" t="s">
        <v>4932</v>
      </c>
      <c r="F7207" s="13" t="s">
        <v>11436</v>
      </c>
      <c r="G7207" s="14" t="s">
        <v>4921</v>
      </c>
      <c r="H7207" s="14" t="s">
        <v>4946</v>
      </c>
      <c r="I7207" s="14" t="s">
        <v>5530</v>
      </c>
      <c r="J7207" s="14" t="s">
        <v>4924</v>
      </c>
      <c r="K7207" s="16">
        <v>6.2</v>
      </c>
    </row>
    <row r="7208" spans="1:11">
      <c r="A7208" s="12" t="s">
        <v>10223</v>
      </c>
      <c r="B7208" s="12" t="s">
        <v>11321</v>
      </c>
      <c r="C7208" s="12" t="s">
        <v>10347</v>
      </c>
      <c r="D7208" s="13" t="s">
        <v>4934</v>
      </c>
      <c r="E7208" s="13" t="s">
        <v>4934</v>
      </c>
      <c r="F7208" s="13" t="s">
        <v>11437</v>
      </c>
      <c r="G7208" s="14" t="s">
        <v>4921</v>
      </c>
      <c r="H7208" s="14" t="s">
        <v>4926</v>
      </c>
      <c r="I7208" s="14" t="s">
        <v>4927</v>
      </c>
      <c r="J7208" s="14" t="s">
        <v>4936</v>
      </c>
      <c r="K7208" s="16">
        <v>6.2</v>
      </c>
    </row>
    <row r="7209" spans="1:11">
      <c r="A7209" s="12" t="s">
        <v>10223</v>
      </c>
      <c r="B7209" s="12" t="s">
        <v>11321</v>
      </c>
      <c r="C7209" s="12" t="s">
        <v>10347</v>
      </c>
      <c r="D7209" s="13" t="s">
        <v>4940</v>
      </c>
      <c r="E7209" s="13" t="s">
        <v>4941</v>
      </c>
      <c r="F7209" s="13" t="s">
        <v>11438</v>
      </c>
      <c r="G7209" s="14" t="s">
        <v>5004</v>
      </c>
      <c r="H7209" s="14" t="s">
        <v>4938</v>
      </c>
      <c r="I7209" s="14" t="s">
        <v>4927</v>
      </c>
      <c r="J7209" s="14" t="s">
        <v>5221</v>
      </c>
      <c r="K7209" s="16">
        <v>6.2</v>
      </c>
    </row>
    <row r="7210" spans="1:11">
      <c r="A7210" s="12" t="s">
        <v>10223</v>
      </c>
      <c r="B7210" s="12" t="s">
        <v>11439</v>
      </c>
      <c r="C7210" s="12" t="s">
        <v>10597</v>
      </c>
      <c r="D7210" s="13"/>
      <c r="E7210" s="13"/>
      <c r="F7210" s="13"/>
      <c r="G7210" s="14"/>
      <c r="H7210" s="14"/>
      <c r="I7210" s="14"/>
      <c r="J7210" s="14"/>
      <c r="K7210" s="16">
        <v>1.40739</v>
      </c>
    </row>
    <row r="7211" spans="1:11">
      <c r="A7211" s="12" t="s">
        <v>10223</v>
      </c>
      <c r="B7211" s="12" t="s">
        <v>11439</v>
      </c>
      <c r="C7211" s="12" t="s">
        <v>11027</v>
      </c>
      <c r="D7211" s="13"/>
      <c r="E7211" s="13"/>
      <c r="F7211" s="13"/>
      <c r="G7211" s="14"/>
      <c r="H7211" s="14"/>
      <c r="I7211" s="14"/>
      <c r="J7211" s="14"/>
      <c r="K7211" s="16">
        <v>3.5926</v>
      </c>
    </row>
    <row r="7212" spans="1:11">
      <c r="A7212" s="12" t="s">
        <v>10223</v>
      </c>
      <c r="B7212" s="12" t="s">
        <v>11439</v>
      </c>
      <c r="C7212" s="12" t="s">
        <v>10434</v>
      </c>
      <c r="D7212" s="13"/>
      <c r="E7212" s="13"/>
      <c r="F7212" s="13"/>
      <c r="G7212" s="14"/>
      <c r="H7212" s="14"/>
      <c r="I7212" s="14"/>
      <c r="J7212" s="14"/>
      <c r="K7212" s="16">
        <v>0.906</v>
      </c>
    </row>
    <row r="7213" spans="1:11">
      <c r="A7213" s="12" t="s">
        <v>10223</v>
      </c>
      <c r="B7213" s="12" t="s">
        <v>11439</v>
      </c>
      <c r="C7213" s="12" t="s">
        <v>10970</v>
      </c>
      <c r="D7213" s="13"/>
      <c r="E7213" s="13"/>
      <c r="F7213" s="13"/>
      <c r="G7213" s="14"/>
      <c r="H7213" s="14"/>
      <c r="I7213" s="14"/>
      <c r="J7213" s="14"/>
      <c r="K7213" s="16">
        <v>0.116552</v>
      </c>
    </row>
    <row r="7214" spans="1:11">
      <c r="A7214" s="12" t="s">
        <v>10223</v>
      </c>
      <c r="B7214" s="12" t="s">
        <v>11439</v>
      </c>
      <c r="C7214" s="12" t="s">
        <v>10226</v>
      </c>
      <c r="D7214" s="13" t="s">
        <v>4918</v>
      </c>
      <c r="E7214" s="13" t="s">
        <v>4919</v>
      </c>
      <c r="F7214" s="13" t="s">
        <v>10893</v>
      </c>
      <c r="G7214" s="14" t="s">
        <v>6000</v>
      </c>
      <c r="H7214" s="14" t="s">
        <v>4924</v>
      </c>
      <c r="I7214" s="14" t="s">
        <v>4949</v>
      </c>
      <c r="J7214" s="14" t="s">
        <v>4924</v>
      </c>
      <c r="K7214" s="16">
        <v>3.7426</v>
      </c>
    </row>
    <row r="7215" spans="1:11">
      <c r="A7215" s="12" t="s">
        <v>10223</v>
      </c>
      <c r="B7215" s="12" t="s">
        <v>11439</v>
      </c>
      <c r="C7215" s="12" t="s">
        <v>10226</v>
      </c>
      <c r="D7215" s="13" t="s">
        <v>4918</v>
      </c>
      <c r="E7215" s="13" t="s">
        <v>4919</v>
      </c>
      <c r="F7215" s="13" t="s">
        <v>10893</v>
      </c>
      <c r="G7215" s="14" t="s">
        <v>6000</v>
      </c>
      <c r="H7215" s="14" t="s">
        <v>4924</v>
      </c>
      <c r="I7215" s="14" t="s">
        <v>4949</v>
      </c>
      <c r="J7215" s="14" t="s">
        <v>4924</v>
      </c>
      <c r="K7215" s="16">
        <v>6.6108</v>
      </c>
    </row>
    <row r="7216" spans="1:11">
      <c r="A7216" s="12" t="s">
        <v>10223</v>
      </c>
      <c r="B7216" s="12" t="s">
        <v>11439</v>
      </c>
      <c r="C7216" s="12" t="s">
        <v>10226</v>
      </c>
      <c r="D7216" s="13" t="s">
        <v>4918</v>
      </c>
      <c r="E7216" s="13" t="s">
        <v>4919</v>
      </c>
      <c r="F7216" s="13" t="s">
        <v>11440</v>
      </c>
      <c r="G7216" s="14" t="s">
        <v>6000</v>
      </c>
      <c r="H7216" s="14" t="s">
        <v>4924</v>
      </c>
      <c r="I7216" s="14" t="s">
        <v>5635</v>
      </c>
      <c r="J7216" s="14" t="s">
        <v>4924</v>
      </c>
      <c r="K7216" s="16">
        <v>3.7426</v>
      </c>
    </row>
    <row r="7217" spans="1:11">
      <c r="A7217" s="12" t="s">
        <v>10223</v>
      </c>
      <c r="B7217" s="12" t="s">
        <v>11439</v>
      </c>
      <c r="C7217" s="12" t="s">
        <v>10226</v>
      </c>
      <c r="D7217" s="13" t="s">
        <v>4918</v>
      </c>
      <c r="E7217" s="13" t="s">
        <v>4919</v>
      </c>
      <c r="F7217" s="13" t="s">
        <v>11440</v>
      </c>
      <c r="G7217" s="14" t="s">
        <v>6000</v>
      </c>
      <c r="H7217" s="14" t="s">
        <v>4924</v>
      </c>
      <c r="I7217" s="14" t="s">
        <v>5635</v>
      </c>
      <c r="J7217" s="14" t="s">
        <v>4924</v>
      </c>
      <c r="K7217" s="16">
        <v>6.6108</v>
      </c>
    </row>
    <row r="7218" spans="1:11">
      <c r="A7218" s="12" t="s">
        <v>10223</v>
      </c>
      <c r="B7218" s="12" t="s">
        <v>11439</v>
      </c>
      <c r="C7218" s="12" t="s">
        <v>10226</v>
      </c>
      <c r="D7218" s="13" t="s">
        <v>4931</v>
      </c>
      <c r="E7218" s="13" t="s">
        <v>4932</v>
      </c>
      <c r="F7218" s="13" t="s">
        <v>11441</v>
      </c>
      <c r="G7218" s="14" t="s">
        <v>4921</v>
      </c>
      <c r="H7218" s="14" t="s">
        <v>4958</v>
      </c>
      <c r="I7218" s="14" t="s">
        <v>4947</v>
      </c>
      <c r="J7218" s="14" t="s">
        <v>4958</v>
      </c>
      <c r="K7218" s="16">
        <v>3.7426</v>
      </c>
    </row>
    <row r="7219" spans="1:11">
      <c r="A7219" s="12" t="s">
        <v>10223</v>
      </c>
      <c r="B7219" s="12" t="s">
        <v>11439</v>
      </c>
      <c r="C7219" s="12" t="s">
        <v>10226</v>
      </c>
      <c r="D7219" s="13" t="s">
        <v>4931</v>
      </c>
      <c r="E7219" s="13" t="s">
        <v>4932</v>
      </c>
      <c r="F7219" s="13" t="s">
        <v>11441</v>
      </c>
      <c r="G7219" s="14" t="s">
        <v>4921</v>
      </c>
      <c r="H7219" s="14" t="s">
        <v>4958</v>
      </c>
      <c r="I7219" s="14" t="s">
        <v>4947</v>
      </c>
      <c r="J7219" s="14" t="s">
        <v>4958</v>
      </c>
      <c r="K7219" s="16">
        <v>6.6108</v>
      </c>
    </row>
    <row r="7220" spans="1:11">
      <c r="A7220" s="12" t="s">
        <v>10223</v>
      </c>
      <c r="B7220" s="12" t="s">
        <v>11439</v>
      </c>
      <c r="C7220" s="12" t="s">
        <v>10226</v>
      </c>
      <c r="D7220" s="13" t="s">
        <v>4934</v>
      </c>
      <c r="E7220" s="13" t="s">
        <v>4934</v>
      </c>
      <c r="F7220" s="13" t="s">
        <v>11139</v>
      </c>
      <c r="G7220" s="14" t="s">
        <v>6000</v>
      </c>
      <c r="H7220" s="14" t="s">
        <v>4936</v>
      </c>
      <c r="I7220" s="14" t="s">
        <v>4927</v>
      </c>
      <c r="J7220" s="14" t="s">
        <v>4936</v>
      </c>
      <c r="K7220" s="16">
        <v>3.7426</v>
      </c>
    </row>
    <row r="7221" spans="1:11">
      <c r="A7221" s="12" t="s">
        <v>10223</v>
      </c>
      <c r="B7221" s="12" t="s">
        <v>11439</v>
      </c>
      <c r="C7221" s="12" t="s">
        <v>10226</v>
      </c>
      <c r="D7221" s="13" t="s">
        <v>4934</v>
      </c>
      <c r="E7221" s="13" t="s">
        <v>4934</v>
      </c>
      <c r="F7221" s="13" t="s">
        <v>11139</v>
      </c>
      <c r="G7221" s="14" t="s">
        <v>6000</v>
      </c>
      <c r="H7221" s="14" t="s">
        <v>4936</v>
      </c>
      <c r="I7221" s="14" t="s">
        <v>4927</v>
      </c>
      <c r="J7221" s="14" t="s">
        <v>4936</v>
      </c>
      <c r="K7221" s="16">
        <v>6.6108</v>
      </c>
    </row>
    <row r="7222" spans="1:11">
      <c r="A7222" s="12" t="s">
        <v>10223</v>
      </c>
      <c r="B7222" s="12" t="s">
        <v>11439</v>
      </c>
      <c r="C7222" s="12" t="s">
        <v>10232</v>
      </c>
      <c r="D7222" s="13" t="s">
        <v>4918</v>
      </c>
      <c r="E7222" s="13" t="s">
        <v>4919</v>
      </c>
      <c r="F7222" s="13" t="s">
        <v>11022</v>
      </c>
      <c r="G7222" s="14" t="s">
        <v>4921</v>
      </c>
      <c r="H7222" s="14" t="s">
        <v>4924</v>
      </c>
      <c r="I7222" s="14" t="s">
        <v>4949</v>
      </c>
      <c r="J7222" s="14" t="s">
        <v>4924</v>
      </c>
      <c r="K7222" s="16">
        <v>0.23</v>
      </c>
    </row>
    <row r="7223" spans="1:11">
      <c r="A7223" s="12" t="s">
        <v>10223</v>
      </c>
      <c r="B7223" s="12" t="s">
        <v>11439</v>
      </c>
      <c r="C7223" s="12" t="s">
        <v>10232</v>
      </c>
      <c r="D7223" s="13" t="s">
        <v>4918</v>
      </c>
      <c r="E7223" s="13" t="s">
        <v>4919</v>
      </c>
      <c r="F7223" s="13" t="s">
        <v>11022</v>
      </c>
      <c r="G7223" s="14" t="s">
        <v>4921</v>
      </c>
      <c r="H7223" s="14" t="s">
        <v>4924</v>
      </c>
      <c r="I7223" s="14" t="s">
        <v>4949</v>
      </c>
      <c r="J7223" s="14" t="s">
        <v>4924</v>
      </c>
      <c r="K7223" s="16">
        <v>3.27</v>
      </c>
    </row>
    <row r="7224" spans="1:11">
      <c r="A7224" s="12" t="s">
        <v>10223</v>
      </c>
      <c r="B7224" s="12" t="s">
        <v>11439</v>
      </c>
      <c r="C7224" s="12" t="s">
        <v>10232</v>
      </c>
      <c r="D7224" s="13" t="s">
        <v>4918</v>
      </c>
      <c r="E7224" s="13" t="s">
        <v>4919</v>
      </c>
      <c r="F7224" s="13" t="s">
        <v>11442</v>
      </c>
      <c r="G7224" s="14" t="s">
        <v>6000</v>
      </c>
      <c r="H7224" s="14" t="s">
        <v>4956</v>
      </c>
      <c r="I7224" s="14" t="s">
        <v>5635</v>
      </c>
      <c r="J7224" s="14" t="s">
        <v>4956</v>
      </c>
      <c r="K7224" s="16">
        <v>0.23</v>
      </c>
    </row>
    <row r="7225" spans="1:11">
      <c r="A7225" s="12" t="s">
        <v>10223</v>
      </c>
      <c r="B7225" s="12" t="s">
        <v>11439</v>
      </c>
      <c r="C7225" s="12" t="s">
        <v>10232</v>
      </c>
      <c r="D7225" s="13" t="s">
        <v>4918</v>
      </c>
      <c r="E7225" s="13" t="s">
        <v>4919</v>
      </c>
      <c r="F7225" s="13" t="s">
        <v>11442</v>
      </c>
      <c r="G7225" s="14" t="s">
        <v>6000</v>
      </c>
      <c r="H7225" s="14" t="s">
        <v>4956</v>
      </c>
      <c r="I7225" s="14" t="s">
        <v>5635</v>
      </c>
      <c r="J7225" s="14" t="s">
        <v>4956</v>
      </c>
      <c r="K7225" s="16">
        <v>3.27</v>
      </c>
    </row>
    <row r="7226" spans="1:11">
      <c r="A7226" s="12" t="s">
        <v>10223</v>
      </c>
      <c r="B7226" s="12" t="s">
        <v>11439</v>
      </c>
      <c r="C7226" s="12" t="s">
        <v>10232</v>
      </c>
      <c r="D7226" s="13" t="s">
        <v>4931</v>
      </c>
      <c r="E7226" s="13" t="s">
        <v>4932</v>
      </c>
      <c r="F7226" s="13" t="s">
        <v>11441</v>
      </c>
      <c r="G7226" s="14" t="s">
        <v>4921</v>
      </c>
      <c r="H7226" s="14" t="s">
        <v>4956</v>
      </c>
      <c r="I7226" s="14" t="s">
        <v>4947</v>
      </c>
      <c r="J7226" s="14" t="s">
        <v>4956</v>
      </c>
      <c r="K7226" s="16">
        <v>0.23</v>
      </c>
    </row>
    <row r="7227" spans="1:11">
      <c r="A7227" s="12" t="s">
        <v>10223</v>
      </c>
      <c r="B7227" s="12" t="s">
        <v>11439</v>
      </c>
      <c r="C7227" s="12" t="s">
        <v>10232</v>
      </c>
      <c r="D7227" s="13" t="s">
        <v>4931</v>
      </c>
      <c r="E7227" s="13" t="s">
        <v>4932</v>
      </c>
      <c r="F7227" s="13" t="s">
        <v>11441</v>
      </c>
      <c r="G7227" s="14" t="s">
        <v>4921</v>
      </c>
      <c r="H7227" s="14" t="s">
        <v>4956</v>
      </c>
      <c r="I7227" s="14" t="s">
        <v>4947</v>
      </c>
      <c r="J7227" s="14" t="s">
        <v>4956</v>
      </c>
      <c r="K7227" s="16">
        <v>3.27</v>
      </c>
    </row>
    <row r="7228" spans="1:11">
      <c r="A7228" s="12" t="s">
        <v>10223</v>
      </c>
      <c r="B7228" s="12" t="s">
        <v>11439</v>
      </c>
      <c r="C7228" s="12" t="s">
        <v>10232</v>
      </c>
      <c r="D7228" s="13" t="s">
        <v>4934</v>
      </c>
      <c r="E7228" s="13" t="s">
        <v>4934</v>
      </c>
      <c r="F7228" s="13" t="s">
        <v>11443</v>
      </c>
      <c r="G7228" s="14" t="s">
        <v>6000</v>
      </c>
      <c r="H7228" s="14" t="s">
        <v>4936</v>
      </c>
      <c r="I7228" s="14" t="s">
        <v>4927</v>
      </c>
      <c r="J7228" s="14" t="s">
        <v>4936</v>
      </c>
      <c r="K7228" s="16">
        <v>0.23</v>
      </c>
    </row>
    <row r="7229" spans="1:11">
      <c r="A7229" s="12" t="s">
        <v>10223</v>
      </c>
      <c r="B7229" s="12" t="s">
        <v>11439</v>
      </c>
      <c r="C7229" s="12" t="s">
        <v>10232</v>
      </c>
      <c r="D7229" s="13" t="s">
        <v>4934</v>
      </c>
      <c r="E7229" s="13" t="s">
        <v>4934</v>
      </c>
      <c r="F7229" s="13" t="s">
        <v>11443</v>
      </c>
      <c r="G7229" s="14" t="s">
        <v>6000</v>
      </c>
      <c r="H7229" s="14" t="s">
        <v>4936</v>
      </c>
      <c r="I7229" s="14" t="s">
        <v>4927</v>
      </c>
      <c r="J7229" s="14" t="s">
        <v>4936</v>
      </c>
      <c r="K7229" s="16">
        <v>3.27</v>
      </c>
    </row>
    <row r="7230" spans="1:11">
      <c r="A7230" s="12" t="s">
        <v>10223</v>
      </c>
      <c r="B7230" s="12" t="s">
        <v>11439</v>
      </c>
      <c r="C7230" s="12" t="s">
        <v>10273</v>
      </c>
      <c r="D7230" s="13"/>
      <c r="E7230" s="13"/>
      <c r="F7230" s="13"/>
      <c r="G7230" s="14"/>
      <c r="H7230" s="14"/>
      <c r="I7230" s="14"/>
      <c r="J7230" s="14"/>
      <c r="K7230" s="16">
        <v>1.656</v>
      </c>
    </row>
    <row r="7231" spans="1:11">
      <c r="A7231" s="12" t="s">
        <v>10223</v>
      </c>
      <c r="B7231" s="12" t="s">
        <v>11439</v>
      </c>
      <c r="C7231" s="12" t="s">
        <v>10322</v>
      </c>
      <c r="D7231" s="13"/>
      <c r="E7231" s="13"/>
      <c r="F7231" s="13"/>
      <c r="G7231" s="14"/>
      <c r="H7231" s="14"/>
      <c r="I7231" s="14"/>
      <c r="J7231" s="14"/>
      <c r="K7231" s="16">
        <v>0.9809</v>
      </c>
    </row>
    <row r="7232" spans="1:11">
      <c r="A7232" s="12" t="s">
        <v>10223</v>
      </c>
      <c r="B7232" s="12" t="s">
        <v>11439</v>
      </c>
      <c r="C7232" s="12" t="s">
        <v>10327</v>
      </c>
      <c r="D7232" s="13"/>
      <c r="E7232" s="13"/>
      <c r="F7232" s="13"/>
      <c r="G7232" s="14"/>
      <c r="H7232" s="14"/>
      <c r="I7232" s="14"/>
      <c r="J7232" s="14"/>
      <c r="K7232" s="16">
        <v>11.738905</v>
      </c>
    </row>
    <row r="7233" spans="1:11">
      <c r="A7233" s="12" t="s">
        <v>10223</v>
      </c>
      <c r="B7233" s="12" t="s">
        <v>11439</v>
      </c>
      <c r="C7233" s="12" t="s">
        <v>10243</v>
      </c>
      <c r="D7233" s="13"/>
      <c r="E7233" s="13"/>
      <c r="F7233" s="13"/>
      <c r="G7233" s="14"/>
      <c r="H7233" s="14"/>
      <c r="I7233" s="14"/>
      <c r="J7233" s="14"/>
      <c r="K7233" s="16">
        <v>0.1187</v>
      </c>
    </row>
    <row r="7234" spans="1:11">
      <c r="A7234" s="12" t="s">
        <v>10223</v>
      </c>
      <c r="B7234" s="12" t="s">
        <v>11439</v>
      </c>
      <c r="C7234" s="12" t="s">
        <v>10495</v>
      </c>
      <c r="D7234" s="13"/>
      <c r="E7234" s="13"/>
      <c r="F7234" s="13"/>
      <c r="G7234" s="14"/>
      <c r="H7234" s="14"/>
      <c r="I7234" s="14"/>
      <c r="J7234" s="14"/>
      <c r="K7234" s="16">
        <v>3.587924</v>
      </c>
    </row>
    <row r="7235" spans="1:11">
      <c r="A7235" s="12" t="s">
        <v>10223</v>
      </c>
      <c r="B7235" s="12" t="s">
        <v>11439</v>
      </c>
      <c r="C7235" s="12" t="s">
        <v>10496</v>
      </c>
      <c r="D7235" s="13"/>
      <c r="E7235" s="13"/>
      <c r="F7235" s="13"/>
      <c r="G7235" s="14"/>
      <c r="H7235" s="14"/>
      <c r="I7235" s="14"/>
      <c r="J7235" s="14"/>
      <c r="K7235" s="16">
        <v>3</v>
      </c>
    </row>
    <row r="7236" spans="1:11">
      <c r="A7236" s="12" t="s">
        <v>10223</v>
      </c>
      <c r="B7236" s="12" t="s">
        <v>11439</v>
      </c>
      <c r="C7236" s="12" t="s">
        <v>10244</v>
      </c>
      <c r="D7236" s="13"/>
      <c r="E7236" s="13"/>
      <c r="F7236" s="13"/>
      <c r="G7236" s="14"/>
      <c r="H7236" s="14"/>
      <c r="I7236" s="14"/>
      <c r="J7236" s="14"/>
      <c r="K7236" s="16">
        <v>3</v>
      </c>
    </row>
    <row r="7237" spans="1:11">
      <c r="A7237" s="12" t="s">
        <v>10223</v>
      </c>
      <c r="B7237" s="12" t="s">
        <v>11439</v>
      </c>
      <c r="C7237" s="12" t="s">
        <v>10669</v>
      </c>
      <c r="D7237" s="13"/>
      <c r="E7237" s="13"/>
      <c r="F7237" s="13"/>
      <c r="G7237" s="14"/>
      <c r="H7237" s="14"/>
      <c r="I7237" s="14"/>
      <c r="J7237" s="14"/>
      <c r="K7237" s="16">
        <v>23.9</v>
      </c>
    </row>
    <row r="7238" spans="1:11">
      <c r="A7238" s="12" t="s">
        <v>10223</v>
      </c>
      <c r="B7238" s="12" t="s">
        <v>11439</v>
      </c>
      <c r="C7238" s="12" t="s">
        <v>10352</v>
      </c>
      <c r="D7238" s="13" t="s">
        <v>4918</v>
      </c>
      <c r="E7238" s="13" t="s">
        <v>4919</v>
      </c>
      <c r="F7238" s="13" t="s">
        <v>11444</v>
      </c>
      <c r="G7238" s="14" t="s">
        <v>6000</v>
      </c>
      <c r="H7238" s="14" t="s">
        <v>4956</v>
      </c>
      <c r="I7238" s="14" t="s">
        <v>5635</v>
      </c>
      <c r="J7238" s="14" t="s">
        <v>4956</v>
      </c>
      <c r="K7238" s="16">
        <v>23</v>
      </c>
    </row>
    <row r="7239" spans="1:11">
      <c r="A7239" s="12" t="s">
        <v>10223</v>
      </c>
      <c r="B7239" s="12" t="s">
        <v>11439</v>
      </c>
      <c r="C7239" s="12" t="s">
        <v>10352</v>
      </c>
      <c r="D7239" s="13" t="s">
        <v>4918</v>
      </c>
      <c r="E7239" s="13" t="s">
        <v>5112</v>
      </c>
      <c r="F7239" s="13" t="s">
        <v>8389</v>
      </c>
      <c r="G7239" s="14" t="s">
        <v>6000</v>
      </c>
      <c r="H7239" s="14" t="s">
        <v>4924</v>
      </c>
      <c r="I7239" s="14" t="s">
        <v>4927</v>
      </c>
      <c r="J7239" s="14" t="s">
        <v>4924</v>
      </c>
      <c r="K7239" s="16">
        <v>23</v>
      </c>
    </row>
    <row r="7240" spans="1:11">
      <c r="A7240" s="12" t="s">
        <v>10223</v>
      </c>
      <c r="B7240" s="12" t="s">
        <v>11439</v>
      </c>
      <c r="C7240" s="12" t="s">
        <v>10352</v>
      </c>
      <c r="D7240" s="13" t="s">
        <v>4931</v>
      </c>
      <c r="E7240" s="13" t="s">
        <v>4932</v>
      </c>
      <c r="F7240" s="13" t="s">
        <v>11445</v>
      </c>
      <c r="G7240" s="14" t="s">
        <v>6000</v>
      </c>
      <c r="H7240" s="14" t="s">
        <v>4936</v>
      </c>
      <c r="I7240" s="14" t="s">
        <v>4949</v>
      </c>
      <c r="J7240" s="14" t="s">
        <v>4936</v>
      </c>
      <c r="K7240" s="16">
        <v>23</v>
      </c>
    </row>
    <row r="7241" spans="1:11">
      <c r="A7241" s="12" t="s">
        <v>10223</v>
      </c>
      <c r="B7241" s="12" t="s">
        <v>11439</v>
      </c>
      <c r="C7241" s="12" t="s">
        <v>10352</v>
      </c>
      <c r="D7241" s="13" t="s">
        <v>4931</v>
      </c>
      <c r="E7241" s="13" t="s">
        <v>5083</v>
      </c>
      <c r="F7241" s="13" t="s">
        <v>11446</v>
      </c>
      <c r="G7241" s="14" t="s">
        <v>4942</v>
      </c>
      <c r="H7241" s="14" t="s">
        <v>4924</v>
      </c>
      <c r="I7241" s="14" t="s">
        <v>4927</v>
      </c>
      <c r="J7241" s="14" t="s">
        <v>4924</v>
      </c>
      <c r="K7241" s="16">
        <v>23</v>
      </c>
    </row>
    <row r="7242" spans="1:11">
      <c r="A7242" s="12" t="s">
        <v>10223</v>
      </c>
      <c r="B7242" s="12" t="s">
        <v>11439</v>
      </c>
      <c r="C7242" s="12" t="s">
        <v>10352</v>
      </c>
      <c r="D7242" s="13" t="s">
        <v>4934</v>
      </c>
      <c r="E7242" s="13" t="s">
        <v>4998</v>
      </c>
      <c r="F7242" s="13" t="s">
        <v>10736</v>
      </c>
      <c r="G7242" s="14" t="s">
        <v>6000</v>
      </c>
      <c r="H7242" s="14" t="s">
        <v>4936</v>
      </c>
      <c r="I7242" s="14" t="s">
        <v>4927</v>
      </c>
      <c r="J7242" s="14" t="s">
        <v>4936</v>
      </c>
      <c r="K7242" s="16">
        <v>23</v>
      </c>
    </row>
    <row r="7243" spans="1:11">
      <c r="A7243" s="12" t="s">
        <v>10223</v>
      </c>
      <c r="B7243" s="12" t="s">
        <v>11439</v>
      </c>
      <c r="C7243" s="12" t="s">
        <v>10245</v>
      </c>
      <c r="D7243" s="13" t="s">
        <v>4918</v>
      </c>
      <c r="E7243" s="13" t="s">
        <v>4919</v>
      </c>
      <c r="F7243" s="13" t="s">
        <v>11447</v>
      </c>
      <c r="G7243" s="14" t="s">
        <v>6000</v>
      </c>
      <c r="H7243" s="14" t="s">
        <v>4924</v>
      </c>
      <c r="I7243" s="14" t="s">
        <v>4949</v>
      </c>
      <c r="J7243" s="14" t="s">
        <v>4924</v>
      </c>
      <c r="K7243" s="16">
        <v>18.5817</v>
      </c>
    </row>
    <row r="7244" spans="1:11">
      <c r="A7244" s="12" t="s">
        <v>10223</v>
      </c>
      <c r="B7244" s="12" t="s">
        <v>11439</v>
      </c>
      <c r="C7244" s="12" t="s">
        <v>10245</v>
      </c>
      <c r="D7244" s="13" t="s">
        <v>4918</v>
      </c>
      <c r="E7244" s="13" t="s">
        <v>4919</v>
      </c>
      <c r="F7244" s="13" t="s">
        <v>11448</v>
      </c>
      <c r="G7244" s="14" t="s">
        <v>4942</v>
      </c>
      <c r="H7244" s="14" t="s">
        <v>4924</v>
      </c>
      <c r="I7244" s="14" t="s">
        <v>4949</v>
      </c>
      <c r="J7244" s="14" t="s">
        <v>4924</v>
      </c>
      <c r="K7244" s="16">
        <v>18.5817</v>
      </c>
    </row>
    <row r="7245" spans="1:11">
      <c r="A7245" s="12" t="s">
        <v>10223</v>
      </c>
      <c r="B7245" s="12" t="s">
        <v>11439</v>
      </c>
      <c r="C7245" s="12" t="s">
        <v>10245</v>
      </c>
      <c r="D7245" s="13" t="s">
        <v>4918</v>
      </c>
      <c r="E7245" s="13" t="s">
        <v>4919</v>
      </c>
      <c r="F7245" s="13" t="s">
        <v>11449</v>
      </c>
      <c r="G7245" s="14" t="s">
        <v>4942</v>
      </c>
      <c r="H7245" s="14" t="s">
        <v>4924</v>
      </c>
      <c r="I7245" s="14" t="s">
        <v>5654</v>
      </c>
      <c r="J7245" s="14" t="s">
        <v>4924</v>
      </c>
      <c r="K7245" s="16">
        <v>18.5817</v>
      </c>
    </row>
    <row r="7246" spans="1:11">
      <c r="A7246" s="12" t="s">
        <v>10223</v>
      </c>
      <c r="B7246" s="12" t="s">
        <v>11439</v>
      </c>
      <c r="C7246" s="12" t="s">
        <v>10245</v>
      </c>
      <c r="D7246" s="13" t="s">
        <v>4931</v>
      </c>
      <c r="E7246" s="13" t="s">
        <v>5083</v>
      </c>
      <c r="F7246" s="13" t="s">
        <v>11450</v>
      </c>
      <c r="G7246" s="14" t="s">
        <v>6000</v>
      </c>
      <c r="H7246" s="14" t="s">
        <v>4924</v>
      </c>
      <c r="I7246" s="14" t="s">
        <v>4927</v>
      </c>
      <c r="J7246" s="14" t="s">
        <v>4924</v>
      </c>
      <c r="K7246" s="16">
        <v>18.5817</v>
      </c>
    </row>
    <row r="7247" spans="1:11">
      <c r="A7247" s="12" t="s">
        <v>10223</v>
      </c>
      <c r="B7247" s="12" t="s">
        <v>11439</v>
      </c>
      <c r="C7247" s="12" t="s">
        <v>10245</v>
      </c>
      <c r="D7247" s="13" t="s">
        <v>4934</v>
      </c>
      <c r="E7247" s="13" t="s">
        <v>4934</v>
      </c>
      <c r="F7247" s="13" t="s">
        <v>11451</v>
      </c>
      <c r="G7247" s="14" t="s">
        <v>6000</v>
      </c>
      <c r="H7247" s="14" t="s">
        <v>4936</v>
      </c>
      <c r="I7247" s="14" t="s">
        <v>4927</v>
      </c>
      <c r="J7247" s="14" t="s">
        <v>4936</v>
      </c>
      <c r="K7247" s="16">
        <v>18.5817</v>
      </c>
    </row>
    <row r="7248" spans="1:11">
      <c r="A7248" s="12" t="s">
        <v>10223</v>
      </c>
      <c r="B7248" s="12" t="s">
        <v>11439</v>
      </c>
      <c r="C7248" s="12" t="s">
        <v>10225</v>
      </c>
      <c r="D7248" s="13" t="s">
        <v>4918</v>
      </c>
      <c r="E7248" s="13" t="s">
        <v>4919</v>
      </c>
      <c r="F7248" s="13" t="s">
        <v>11270</v>
      </c>
      <c r="G7248" s="14" t="s">
        <v>4942</v>
      </c>
      <c r="H7248" s="14" t="s">
        <v>4936</v>
      </c>
      <c r="I7248" s="14" t="s">
        <v>4949</v>
      </c>
      <c r="J7248" s="14" t="s">
        <v>4936</v>
      </c>
      <c r="K7248" s="16">
        <v>25.1132</v>
      </c>
    </row>
    <row r="7249" spans="1:11">
      <c r="A7249" s="12" t="s">
        <v>10223</v>
      </c>
      <c r="B7249" s="12" t="s">
        <v>11439</v>
      </c>
      <c r="C7249" s="12" t="s">
        <v>10225</v>
      </c>
      <c r="D7249" s="13" t="s">
        <v>4918</v>
      </c>
      <c r="E7249" s="13" t="s">
        <v>4919</v>
      </c>
      <c r="F7249" s="13" t="s">
        <v>11449</v>
      </c>
      <c r="G7249" s="14" t="s">
        <v>4942</v>
      </c>
      <c r="H7249" s="14" t="s">
        <v>4924</v>
      </c>
      <c r="I7249" s="14" t="s">
        <v>6951</v>
      </c>
      <c r="J7249" s="14" t="s">
        <v>4924</v>
      </c>
      <c r="K7249" s="16">
        <v>25.1132</v>
      </c>
    </row>
    <row r="7250" spans="1:11">
      <c r="A7250" s="12" t="s">
        <v>10223</v>
      </c>
      <c r="B7250" s="12" t="s">
        <v>11439</v>
      </c>
      <c r="C7250" s="12" t="s">
        <v>10225</v>
      </c>
      <c r="D7250" s="13" t="s">
        <v>4918</v>
      </c>
      <c r="E7250" s="13" t="s">
        <v>4919</v>
      </c>
      <c r="F7250" s="13" t="s">
        <v>11444</v>
      </c>
      <c r="G7250" s="14" t="s">
        <v>6000</v>
      </c>
      <c r="H7250" s="14" t="s">
        <v>4956</v>
      </c>
      <c r="I7250" s="14" t="s">
        <v>5635</v>
      </c>
      <c r="J7250" s="14" t="s">
        <v>4956</v>
      </c>
      <c r="K7250" s="16">
        <v>25.1132</v>
      </c>
    </row>
    <row r="7251" spans="1:11">
      <c r="A7251" s="12" t="s">
        <v>10223</v>
      </c>
      <c r="B7251" s="12" t="s">
        <v>11439</v>
      </c>
      <c r="C7251" s="12" t="s">
        <v>10225</v>
      </c>
      <c r="D7251" s="13" t="s">
        <v>4931</v>
      </c>
      <c r="E7251" s="13" t="s">
        <v>5083</v>
      </c>
      <c r="F7251" s="13" t="s">
        <v>11452</v>
      </c>
      <c r="G7251" s="14" t="s">
        <v>6000</v>
      </c>
      <c r="H7251" s="14" t="s">
        <v>4924</v>
      </c>
      <c r="I7251" s="14" t="s">
        <v>4949</v>
      </c>
      <c r="J7251" s="14" t="s">
        <v>4924</v>
      </c>
      <c r="K7251" s="16">
        <v>25.1132</v>
      </c>
    </row>
    <row r="7252" spans="1:11">
      <c r="A7252" s="12" t="s">
        <v>10223</v>
      </c>
      <c r="B7252" s="12" t="s">
        <v>11439</v>
      </c>
      <c r="C7252" s="12" t="s">
        <v>10225</v>
      </c>
      <c r="D7252" s="13" t="s">
        <v>4934</v>
      </c>
      <c r="E7252" s="13" t="s">
        <v>4934</v>
      </c>
      <c r="F7252" s="13" t="s">
        <v>10746</v>
      </c>
      <c r="G7252" s="14" t="s">
        <v>6000</v>
      </c>
      <c r="H7252" s="14" t="s">
        <v>4936</v>
      </c>
      <c r="I7252" s="14" t="s">
        <v>4927</v>
      </c>
      <c r="J7252" s="14" t="s">
        <v>4936</v>
      </c>
      <c r="K7252" s="16">
        <v>25.1132</v>
      </c>
    </row>
    <row r="7253" spans="1:11">
      <c r="A7253" s="12" t="s">
        <v>10223</v>
      </c>
      <c r="B7253" s="12" t="s">
        <v>11439</v>
      </c>
      <c r="C7253" s="12" t="s">
        <v>10256</v>
      </c>
      <c r="D7253" s="13" t="s">
        <v>4918</v>
      </c>
      <c r="E7253" s="13" t="s">
        <v>4919</v>
      </c>
      <c r="F7253" s="13" t="s">
        <v>11453</v>
      </c>
      <c r="G7253" s="14" t="s">
        <v>4942</v>
      </c>
      <c r="H7253" s="14" t="s">
        <v>4936</v>
      </c>
      <c r="I7253" s="14" t="s">
        <v>4949</v>
      </c>
      <c r="J7253" s="14" t="s">
        <v>4936</v>
      </c>
      <c r="K7253" s="16">
        <v>5.2656</v>
      </c>
    </row>
    <row r="7254" spans="1:11">
      <c r="A7254" s="12" t="s">
        <v>10223</v>
      </c>
      <c r="B7254" s="12" t="s">
        <v>11439</v>
      </c>
      <c r="C7254" s="12" t="s">
        <v>10256</v>
      </c>
      <c r="D7254" s="13" t="s">
        <v>4918</v>
      </c>
      <c r="E7254" s="13" t="s">
        <v>4919</v>
      </c>
      <c r="F7254" s="13" t="s">
        <v>11449</v>
      </c>
      <c r="G7254" s="14" t="s">
        <v>4942</v>
      </c>
      <c r="H7254" s="14" t="s">
        <v>4924</v>
      </c>
      <c r="I7254" s="14" t="s">
        <v>5654</v>
      </c>
      <c r="J7254" s="14" t="s">
        <v>4924</v>
      </c>
      <c r="K7254" s="16">
        <v>5.2656</v>
      </c>
    </row>
    <row r="7255" spans="1:11">
      <c r="A7255" s="12" t="s">
        <v>10223</v>
      </c>
      <c r="B7255" s="12" t="s">
        <v>11439</v>
      </c>
      <c r="C7255" s="12" t="s">
        <v>10256</v>
      </c>
      <c r="D7255" s="13" t="s">
        <v>4918</v>
      </c>
      <c r="E7255" s="13" t="s">
        <v>4919</v>
      </c>
      <c r="F7255" s="13" t="s">
        <v>11444</v>
      </c>
      <c r="G7255" s="14" t="s">
        <v>6000</v>
      </c>
      <c r="H7255" s="14" t="s">
        <v>4956</v>
      </c>
      <c r="I7255" s="14" t="s">
        <v>5635</v>
      </c>
      <c r="J7255" s="14" t="s">
        <v>4956</v>
      </c>
      <c r="K7255" s="16">
        <v>5.2656</v>
      </c>
    </row>
    <row r="7256" spans="1:11">
      <c r="A7256" s="12" t="s">
        <v>10223</v>
      </c>
      <c r="B7256" s="12" t="s">
        <v>11439</v>
      </c>
      <c r="C7256" s="12" t="s">
        <v>10256</v>
      </c>
      <c r="D7256" s="13" t="s">
        <v>4931</v>
      </c>
      <c r="E7256" s="13" t="s">
        <v>5083</v>
      </c>
      <c r="F7256" s="13" t="s">
        <v>11454</v>
      </c>
      <c r="G7256" s="14" t="s">
        <v>6000</v>
      </c>
      <c r="H7256" s="14" t="s">
        <v>4924</v>
      </c>
      <c r="I7256" s="14" t="s">
        <v>4949</v>
      </c>
      <c r="J7256" s="14" t="s">
        <v>4924</v>
      </c>
      <c r="K7256" s="16">
        <v>5.2656</v>
      </c>
    </row>
    <row r="7257" spans="1:11">
      <c r="A7257" s="12" t="s">
        <v>10223</v>
      </c>
      <c r="B7257" s="12" t="s">
        <v>11439</v>
      </c>
      <c r="C7257" s="12" t="s">
        <v>10256</v>
      </c>
      <c r="D7257" s="13" t="s">
        <v>4934</v>
      </c>
      <c r="E7257" s="13" t="s">
        <v>4934</v>
      </c>
      <c r="F7257" s="13" t="s">
        <v>10261</v>
      </c>
      <c r="G7257" s="14" t="s">
        <v>6000</v>
      </c>
      <c r="H7257" s="14" t="s">
        <v>4936</v>
      </c>
      <c r="I7257" s="14" t="s">
        <v>4927</v>
      </c>
      <c r="J7257" s="14" t="s">
        <v>4936</v>
      </c>
      <c r="K7257" s="16">
        <v>5.2656</v>
      </c>
    </row>
    <row r="7258" spans="1:11">
      <c r="A7258" s="12" t="s">
        <v>10223</v>
      </c>
      <c r="B7258" s="12" t="s">
        <v>11439</v>
      </c>
      <c r="C7258" s="12" t="s">
        <v>10262</v>
      </c>
      <c r="D7258" s="13" t="s">
        <v>4918</v>
      </c>
      <c r="E7258" s="13" t="s">
        <v>4919</v>
      </c>
      <c r="F7258" s="13" t="s">
        <v>11455</v>
      </c>
      <c r="G7258" s="14" t="s">
        <v>4942</v>
      </c>
      <c r="H7258" s="14" t="s">
        <v>4924</v>
      </c>
      <c r="I7258" s="14" t="s">
        <v>6471</v>
      </c>
      <c r="J7258" s="14" t="s">
        <v>4924</v>
      </c>
      <c r="K7258" s="16">
        <v>5.6825</v>
      </c>
    </row>
    <row r="7259" spans="1:11">
      <c r="A7259" s="12" t="s">
        <v>10223</v>
      </c>
      <c r="B7259" s="12" t="s">
        <v>11439</v>
      </c>
      <c r="C7259" s="12" t="s">
        <v>10262</v>
      </c>
      <c r="D7259" s="13" t="s">
        <v>4918</v>
      </c>
      <c r="E7259" s="13" t="s">
        <v>4919</v>
      </c>
      <c r="F7259" s="13" t="s">
        <v>11456</v>
      </c>
      <c r="G7259" s="14" t="s">
        <v>4942</v>
      </c>
      <c r="H7259" s="14" t="s">
        <v>4924</v>
      </c>
      <c r="I7259" s="14" t="s">
        <v>4949</v>
      </c>
      <c r="J7259" s="14" t="s">
        <v>4924</v>
      </c>
      <c r="K7259" s="16">
        <v>5.6825</v>
      </c>
    </row>
    <row r="7260" spans="1:11">
      <c r="A7260" s="12" t="s">
        <v>10223</v>
      </c>
      <c r="B7260" s="12" t="s">
        <v>11439</v>
      </c>
      <c r="C7260" s="12" t="s">
        <v>10262</v>
      </c>
      <c r="D7260" s="13" t="s">
        <v>4918</v>
      </c>
      <c r="E7260" s="13" t="s">
        <v>4919</v>
      </c>
      <c r="F7260" s="13" t="s">
        <v>11457</v>
      </c>
      <c r="G7260" s="14" t="s">
        <v>4942</v>
      </c>
      <c r="H7260" s="14" t="s">
        <v>4924</v>
      </c>
      <c r="I7260" s="14" t="s">
        <v>4949</v>
      </c>
      <c r="J7260" s="14" t="s">
        <v>4924</v>
      </c>
      <c r="K7260" s="16">
        <v>5.6825</v>
      </c>
    </row>
    <row r="7261" spans="1:11">
      <c r="A7261" s="12" t="s">
        <v>10223</v>
      </c>
      <c r="B7261" s="12" t="s">
        <v>11439</v>
      </c>
      <c r="C7261" s="12" t="s">
        <v>10262</v>
      </c>
      <c r="D7261" s="13" t="s">
        <v>4931</v>
      </c>
      <c r="E7261" s="13" t="s">
        <v>5089</v>
      </c>
      <c r="F7261" s="13" t="s">
        <v>11458</v>
      </c>
      <c r="G7261" s="14" t="s">
        <v>4942</v>
      </c>
      <c r="H7261" s="14" t="s">
        <v>4924</v>
      </c>
      <c r="I7261" s="14" t="s">
        <v>6471</v>
      </c>
      <c r="J7261" s="14" t="s">
        <v>4924</v>
      </c>
      <c r="K7261" s="16">
        <v>5.6825</v>
      </c>
    </row>
    <row r="7262" spans="1:11">
      <c r="A7262" s="12" t="s">
        <v>10223</v>
      </c>
      <c r="B7262" s="12" t="s">
        <v>11439</v>
      </c>
      <c r="C7262" s="12" t="s">
        <v>10262</v>
      </c>
      <c r="D7262" s="13" t="s">
        <v>4934</v>
      </c>
      <c r="E7262" s="13" t="s">
        <v>4998</v>
      </c>
      <c r="F7262" s="13" t="s">
        <v>5151</v>
      </c>
      <c r="G7262" s="14" t="s">
        <v>6000</v>
      </c>
      <c r="H7262" s="14" t="s">
        <v>4936</v>
      </c>
      <c r="I7262" s="14" t="s">
        <v>4927</v>
      </c>
      <c r="J7262" s="14" t="s">
        <v>4936</v>
      </c>
      <c r="K7262" s="16">
        <v>5.6825</v>
      </c>
    </row>
    <row r="7263" spans="1:11">
      <c r="A7263" s="12" t="s">
        <v>10223</v>
      </c>
      <c r="B7263" s="12" t="s">
        <v>11439</v>
      </c>
      <c r="C7263" s="12" t="s">
        <v>10267</v>
      </c>
      <c r="D7263" s="13" t="s">
        <v>4918</v>
      </c>
      <c r="E7263" s="13" t="s">
        <v>4919</v>
      </c>
      <c r="F7263" s="13" t="s">
        <v>11459</v>
      </c>
      <c r="G7263" s="14" t="s">
        <v>6000</v>
      </c>
      <c r="H7263" s="14" t="s">
        <v>4956</v>
      </c>
      <c r="I7263" s="14" t="s">
        <v>5635</v>
      </c>
      <c r="J7263" s="14" t="s">
        <v>4956</v>
      </c>
      <c r="K7263" s="16">
        <v>7.23</v>
      </c>
    </row>
    <row r="7264" spans="1:11">
      <c r="A7264" s="12" t="s">
        <v>10223</v>
      </c>
      <c r="B7264" s="12" t="s">
        <v>11439</v>
      </c>
      <c r="C7264" s="12" t="s">
        <v>10267</v>
      </c>
      <c r="D7264" s="13" t="s">
        <v>4918</v>
      </c>
      <c r="E7264" s="13" t="s">
        <v>4919</v>
      </c>
      <c r="F7264" s="13" t="s">
        <v>11449</v>
      </c>
      <c r="G7264" s="14" t="s">
        <v>4942</v>
      </c>
      <c r="H7264" s="14" t="s">
        <v>4936</v>
      </c>
      <c r="I7264" s="14" t="s">
        <v>6471</v>
      </c>
      <c r="J7264" s="14" t="s">
        <v>4936</v>
      </c>
      <c r="K7264" s="16">
        <v>7.23</v>
      </c>
    </row>
    <row r="7265" spans="1:11">
      <c r="A7265" s="12" t="s">
        <v>10223</v>
      </c>
      <c r="B7265" s="12" t="s">
        <v>11439</v>
      </c>
      <c r="C7265" s="12" t="s">
        <v>10267</v>
      </c>
      <c r="D7265" s="13" t="s">
        <v>4918</v>
      </c>
      <c r="E7265" s="13" t="s">
        <v>4919</v>
      </c>
      <c r="F7265" s="13" t="s">
        <v>11460</v>
      </c>
      <c r="G7265" s="14" t="s">
        <v>6000</v>
      </c>
      <c r="H7265" s="14" t="s">
        <v>4924</v>
      </c>
      <c r="I7265" s="14" t="s">
        <v>4949</v>
      </c>
      <c r="J7265" s="14" t="s">
        <v>4924</v>
      </c>
      <c r="K7265" s="16">
        <v>7.23</v>
      </c>
    </row>
    <row r="7266" spans="1:11">
      <c r="A7266" s="12" t="s">
        <v>10223</v>
      </c>
      <c r="B7266" s="12" t="s">
        <v>11439</v>
      </c>
      <c r="C7266" s="12" t="s">
        <v>10267</v>
      </c>
      <c r="D7266" s="13" t="s">
        <v>4931</v>
      </c>
      <c r="E7266" s="13" t="s">
        <v>4932</v>
      </c>
      <c r="F7266" s="13" t="s">
        <v>11461</v>
      </c>
      <c r="G7266" s="14" t="s">
        <v>6000</v>
      </c>
      <c r="H7266" s="14" t="s">
        <v>4924</v>
      </c>
      <c r="I7266" s="14" t="s">
        <v>4947</v>
      </c>
      <c r="J7266" s="14" t="s">
        <v>4924</v>
      </c>
      <c r="K7266" s="16">
        <v>7.23</v>
      </c>
    </row>
    <row r="7267" spans="1:11">
      <c r="A7267" s="12" t="s">
        <v>10223</v>
      </c>
      <c r="B7267" s="12" t="s">
        <v>11439</v>
      </c>
      <c r="C7267" s="12" t="s">
        <v>10267</v>
      </c>
      <c r="D7267" s="13" t="s">
        <v>4934</v>
      </c>
      <c r="E7267" s="13" t="s">
        <v>4934</v>
      </c>
      <c r="F7267" s="13" t="s">
        <v>11462</v>
      </c>
      <c r="G7267" s="14" t="s">
        <v>6000</v>
      </c>
      <c r="H7267" s="14" t="s">
        <v>4936</v>
      </c>
      <c r="I7267" s="14" t="s">
        <v>4927</v>
      </c>
      <c r="J7267" s="14" t="s">
        <v>4936</v>
      </c>
      <c r="K7267" s="16">
        <v>7.23</v>
      </c>
    </row>
    <row r="7268" spans="1:11">
      <c r="A7268" s="12" t="s">
        <v>10223</v>
      </c>
      <c r="B7268" s="12" t="s">
        <v>11439</v>
      </c>
      <c r="C7268" s="12" t="s">
        <v>10273</v>
      </c>
      <c r="D7268" s="13" t="s">
        <v>4918</v>
      </c>
      <c r="E7268" s="13" t="s">
        <v>4919</v>
      </c>
      <c r="F7268" s="13" t="s">
        <v>11449</v>
      </c>
      <c r="G7268" s="14" t="s">
        <v>4942</v>
      </c>
      <c r="H7268" s="14" t="s">
        <v>4924</v>
      </c>
      <c r="I7268" s="14" t="s">
        <v>6951</v>
      </c>
      <c r="J7268" s="14" t="s">
        <v>4924</v>
      </c>
      <c r="K7268" s="16">
        <v>10.196</v>
      </c>
    </row>
    <row r="7269" spans="1:11">
      <c r="A7269" s="12" t="s">
        <v>10223</v>
      </c>
      <c r="B7269" s="12" t="s">
        <v>11439</v>
      </c>
      <c r="C7269" s="12" t="s">
        <v>10273</v>
      </c>
      <c r="D7269" s="13" t="s">
        <v>4918</v>
      </c>
      <c r="E7269" s="13" t="s">
        <v>4919</v>
      </c>
      <c r="F7269" s="13" t="s">
        <v>10990</v>
      </c>
      <c r="G7269" s="14" t="s">
        <v>6000</v>
      </c>
      <c r="H7269" s="14" t="s">
        <v>4936</v>
      </c>
      <c r="I7269" s="14" t="s">
        <v>4949</v>
      </c>
      <c r="J7269" s="14" t="s">
        <v>4936</v>
      </c>
      <c r="K7269" s="16">
        <v>10.196</v>
      </c>
    </row>
    <row r="7270" spans="1:11">
      <c r="A7270" s="12" t="s">
        <v>10223</v>
      </c>
      <c r="B7270" s="12" t="s">
        <v>11439</v>
      </c>
      <c r="C7270" s="12" t="s">
        <v>10273</v>
      </c>
      <c r="D7270" s="13" t="s">
        <v>4918</v>
      </c>
      <c r="E7270" s="13" t="s">
        <v>4919</v>
      </c>
      <c r="F7270" s="13" t="s">
        <v>11444</v>
      </c>
      <c r="G7270" s="14" t="s">
        <v>6000</v>
      </c>
      <c r="H7270" s="14" t="s">
        <v>4924</v>
      </c>
      <c r="I7270" s="14" t="s">
        <v>5635</v>
      </c>
      <c r="J7270" s="14" t="s">
        <v>4924</v>
      </c>
      <c r="K7270" s="16">
        <v>10.196</v>
      </c>
    </row>
    <row r="7271" spans="1:11">
      <c r="A7271" s="12" t="s">
        <v>10223</v>
      </c>
      <c r="B7271" s="12" t="s">
        <v>11439</v>
      </c>
      <c r="C7271" s="12" t="s">
        <v>10273</v>
      </c>
      <c r="D7271" s="13" t="s">
        <v>4931</v>
      </c>
      <c r="E7271" s="13" t="s">
        <v>5083</v>
      </c>
      <c r="F7271" s="13" t="s">
        <v>11463</v>
      </c>
      <c r="G7271" s="14" t="s">
        <v>6000</v>
      </c>
      <c r="H7271" s="14" t="s">
        <v>4956</v>
      </c>
      <c r="I7271" s="14" t="s">
        <v>5530</v>
      </c>
      <c r="J7271" s="14" t="s">
        <v>4956</v>
      </c>
      <c r="K7271" s="16">
        <v>10.196</v>
      </c>
    </row>
    <row r="7272" spans="1:11">
      <c r="A7272" s="12" t="s">
        <v>10223</v>
      </c>
      <c r="B7272" s="12" t="s">
        <v>11439</v>
      </c>
      <c r="C7272" s="12" t="s">
        <v>10273</v>
      </c>
      <c r="D7272" s="13" t="s">
        <v>4934</v>
      </c>
      <c r="E7272" s="13" t="s">
        <v>4934</v>
      </c>
      <c r="F7272" s="13" t="s">
        <v>10278</v>
      </c>
      <c r="G7272" s="14" t="s">
        <v>6000</v>
      </c>
      <c r="H7272" s="14" t="s">
        <v>4936</v>
      </c>
      <c r="I7272" s="14" t="s">
        <v>4927</v>
      </c>
      <c r="J7272" s="14" t="s">
        <v>4936</v>
      </c>
      <c r="K7272" s="16">
        <v>10.196</v>
      </c>
    </row>
    <row r="7273" spans="1:11">
      <c r="A7273" s="12" t="s">
        <v>10223</v>
      </c>
      <c r="B7273" s="12" t="s">
        <v>11439</v>
      </c>
      <c r="C7273" s="12" t="s">
        <v>10279</v>
      </c>
      <c r="D7273" s="13" t="s">
        <v>4918</v>
      </c>
      <c r="E7273" s="13" t="s">
        <v>4919</v>
      </c>
      <c r="F7273" s="13" t="s">
        <v>11459</v>
      </c>
      <c r="G7273" s="14" t="s">
        <v>6000</v>
      </c>
      <c r="H7273" s="14" t="s">
        <v>4956</v>
      </c>
      <c r="I7273" s="14" t="s">
        <v>5635</v>
      </c>
      <c r="J7273" s="14" t="s">
        <v>4956</v>
      </c>
      <c r="K7273" s="16">
        <v>0.7</v>
      </c>
    </row>
    <row r="7274" spans="1:11">
      <c r="A7274" s="12" t="s">
        <v>10223</v>
      </c>
      <c r="B7274" s="12" t="s">
        <v>11439</v>
      </c>
      <c r="C7274" s="12" t="s">
        <v>10279</v>
      </c>
      <c r="D7274" s="13" t="s">
        <v>4918</v>
      </c>
      <c r="E7274" s="13" t="s">
        <v>4919</v>
      </c>
      <c r="F7274" s="13" t="s">
        <v>11464</v>
      </c>
      <c r="G7274" s="14" t="s">
        <v>6000</v>
      </c>
      <c r="H7274" s="14" t="s">
        <v>4924</v>
      </c>
      <c r="I7274" s="14" t="s">
        <v>4949</v>
      </c>
      <c r="J7274" s="14" t="s">
        <v>4924</v>
      </c>
      <c r="K7274" s="16">
        <v>0.7</v>
      </c>
    </row>
    <row r="7275" spans="1:11">
      <c r="A7275" s="12" t="s">
        <v>10223</v>
      </c>
      <c r="B7275" s="12" t="s">
        <v>11439</v>
      </c>
      <c r="C7275" s="12" t="s">
        <v>10279</v>
      </c>
      <c r="D7275" s="13" t="s">
        <v>4918</v>
      </c>
      <c r="E7275" s="13" t="s">
        <v>4919</v>
      </c>
      <c r="F7275" s="13" t="s">
        <v>11449</v>
      </c>
      <c r="G7275" s="14" t="s">
        <v>4942</v>
      </c>
      <c r="H7275" s="14" t="s">
        <v>4936</v>
      </c>
      <c r="I7275" s="14" t="s">
        <v>5126</v>
      </c>
      <c r="J7275" s="14" t="s">
        <v>4936</v>
      </c>
      <c r="K7275" s="16">
        <v>0.7</v>
      </c>
    </row>
    <row r="7276" spans="1:11">
      <c r="A7276" s="12" t="s">
        <v>10223</v>
      </c>
      <c r="B7276" s="12" t="s">
        <v>11439</v>
      </c>
      <c r="C7276" s="12" t="s">
        <v>10279</v>
      </c>
      <c r="D7276" s="13" t="s">
        <v>4931</v>
      </c>
      <c r="E7276" s="13" t="s">
        <v>4932</v>
      </c>
      <c r="F7276" s="13" t="s">
        <v>11465</v>
      </c>
      <c r="G7276" s="14" t="s">
        <v>6000</v>
      </c>
      <c r="H7276" s="14" t="s">
        <v>4924</v>
      </c>
      <c r="I7276" s="14" t="s">
        <v>4949</v>
      </c>
      <c r="J7276" s="14" t="s">
        <v>4924</v>
      </c>
      <c r="K7276" s="16">
        <v>0.7</v>
      </c>
    </row>
    <row r="7277" spans="1:11">
      <c r="A7277" s="12" t="s">
        <v>10223</v>
      </c>
      <c r="B7277" s="12" t="s">
        <v>11439</v>
      </c>
      <c r="C7277" s="12" t="s">
        <v>10279</v>
      </c>
      <c r="D7277" s="13" t="s">
        <v>4934</v>
      </c>
      <c r="E7277" s="13" t="s">
        <v>4998</v>
      </c>
      <c r="F7277" s="13" t="s">
        <v>10250</v>
      </c>
      <c r="G7277" s="14" t="s">
        <v>6000</v>
      </c>
      <c r="H7277" s="14" t="s">
        <v>4936</v>
      </c>
      <c r="I7277" s="14" t="s">
        <v>4927</v>
      </c>
      <c r="J7277" s="14" t="s">
        <v>4936</v>
      </c>
      <c r="K7277" s="16">
        <v>0.7</v>
      </c>
    </row>
    <row r="7278" spans="1:11">
      <c r="A7278" s="12" t="s">
        <v>10223</v>
      </c>
      <c r="B7278" s="12" t="s">
        <v>11439</v>
      </c>
      <c r="C7278" s="12" t="s">
        <v>10284</v>
      </c>
      <c r="D7278" s="13" t="s">
        <v>4918</v>
      </c>
      <c r="E7278" s="13" t="s">
        <v>4919</v>
      </c>
      <c r="F7278" s="13" t="s">
        <v>11270</v>
      </c>
      <c r="G7278" s="14" t="s">
        <v>4942</v>
      </c>
      <c r="H7278" s="14" t="s">
        <v>4936</v>
      </c>
      <c r="I7278" s="14" t="s">
        <v>4949</v>
      </c>
      <c r="J7278" s="14" t="s">
        <v>4936</v>
      </c>
      <c r="K7278" s="16">
        <v>14.856</v>
      </c>
    </row>
    <row r="7279" spans="1:11">
      <c r="A7279" s="12" t="s">
        <v>10223</v>
      </c>
      <c r="B7279" s="12" t="s">
        <v>11439</v>
      </c>
      <c r="C7279" s="12" t="s">
        <v>10284</v>
      </c>
      <c r="D7279" s="13" t="s">
        <v>4918</v>
      </c>
      <c r="E7279" s="13" t="s">
        <v>4919</v>
      </c>
      <c r="F7279" s="13" t="s">
        <v>11449</v>
      </c>
      <c r="G7279" s="14" t="s">
        <v>4942</v>
      </c>
      <c r="H7279" s="14" t="s">
        <v>4924</v>
      </c>
      <c r="I7279" s="14" t="s">
        <v>6951</v>
      </c>
      <c r="J7279" s="14" t="s">
        <v>4924</v>
      </c>
      <c r="K7279" s="16">
        <v>14.856</v>
      </c>
    </row>
    <row r="7280" spans="1:11">
      <c r="A7280" s="12" t="s">
        <v>10223</v>
      </c>
      <c r="B7280" s="12" t="s">
        <v>11439</v>
      </c>
      <c r="C7280" s="12" t="s">
        <v>10284</v>
      </c>
      <c r="D7280" s="13" t="s">
        <v>4918</v>
      </c>
      <c r="E7280" s="13" t="s">
        <v>4919</v>
      </c>
      <c r="F7280" s="13" t="s">
        <v>11442</v>
      </c>
      <c r="G7280" s="14" t="s">
        <v>6000</v>
      </c>
      <c r="H7280" s="14" t="s">
        <v>4924</v>
      </c>
      <c r="I7280" s="14" t="s">
        <v>5635</v>
      </c>
      <c r="J7280" s="14" t="s">
        <v>4924</v>
      </c>
      <c r="K7280" s="16">
        <v>14.856</v>
      </c>
    </row>
    <row r="7281" spans="1:11">
      <c r="A7281" s="12" t="s">
        <v>10223</v>
      </c>
      <c r="B7281" s="12" t="s">
        <v>11439</v>
      </c>
      <c r="C7281" s="12" t="s">
        <v>10284</v>
      </c>
      <c r="D7281" s="13" t="s">
        <v>4931</v>
      </c>
      <c r="E7281" s="13" t="s">
        <v>4932</v>
      </c>
      <c r="F7281" s="13" t="s">
        <v>11466</v>
      </c>
      <c r="G7281" s="14" t="s">
        <v>6000</v>
      </c>
      <c r="H7281" s="14" t="s">
        <v>4956</v>
      </c>
      <c r="I7281" s="14" t="s">
        <v>4947</v>
      </c>
      <c r="J7281" s="14" t="s">
        <v>4956</v>
      </c>
      <c r="K7281" s="16">
        <v>14.856</v>
      </c>
    </row>
    <row r="7282" spans="1:11">
      <c r="A7282" s="12" t="s">
        <v>10223</v>
      </c>
      <c r="B7282" s="12" t="s">
        <v>11439</v>
      </c>
      <c r="C7282" s="12" t="s">
        <v>10284</v>
      </c>
      <c r="D7282" s="13" t="s">
        <v>4934</v>
      </c>
      <c r="E7282" s="13" t="s">
        <v>4934</v>
      </c>
      <c r="F7282" s="13" t="s">
        <v>11263</v>
      </c>
      <c r="G7282" s="14" t="s">
        <v>6000</v>
      </c>
      <c r="H7282" s="14" t="s">
        <v>4936</v>
      </c>
      <c r="I7282" s="14" t="s">
        <v>4927</v>
      </c>
      <c r="J7282" s="14" t="s">
        <v>4936</v>
      </c>
      <c r="K7282" s="16">
        <v>14.856</v>
      </c>
    </row>
    <row r="7283" spans="1:11">
      <c r="A7283" s="12" t="s">
        <v>10223</v>
      </c>
      <c r="B7283" s="12" t="s">
        <v>11439</v>
      </c>
      <c r="C7283" s="12" t="s">
        <v>10290</v>
      </c>
      <c r="D7283" s="13" t="s">
        <v>4918</v>
      </c>
      <c r="E7283" s="13" t="s">
        <v>4919</v>
      </c>
      <c r="F7283" s="13" t="s">
        <v>11467</v>
      </c>
      <c r="G7283" s="14" t="s">
        <v>6000</v>
      </c>
      <c r="H7283" s="14" t="s">
        <v>4924</v>
      </c>
      <c r="I7283" s="14" t="s">
        <v>4949</v>
      </c>
      <c r="J7283" s="14" t="s">
        <v>4924</v>
      </c>
      <c r="K7283" s="16">
        <v>0.84</v>
      </c>
    </row>
    <row r="7284" spans="1:11">
      <c r="A7284" s="12" t="s">
        <v>10223</v>
      </c>
      <c r="B7284" s="12" t="s">
        <v>11439</v>
      </c>
      <c r="C7284" s="12" t="s">
        <v>10290</v>
      </c>
      <c r="D7284" s="13" t="s">
        <v>4918</v>
      </c>
      <c r="E7284" s="13" t="s">
        <v>4919</v>
      </c>
      <c r="F7284" s="13" t="s">
        <v>11449</v>
      </c>
      <c r="G7284" s="14" t="s">
        <v>4942</v>
      </c>
      <c r="H7284" s="14" t="s">
        <v>4924</v>
      </c>
      <c r="I7284" s="14" t="s">
        <v>6951</v>
      </c>
      <c r="J7284" s="14" t="s">
        <v>4924</v>
      </c>
      <c r="K7284" s="16">
        <v>0.84</v>
      </c>
    </row>
    <row r="7285" spans="1:11">
      <c r="A7285" s="12" t="s">
        <v>10223</v>
      </c>
      <c r="B7285" s="12" t="s">
        <v>11439</v>
      </c>
      <c r="C7285" s="12" t="s">
        <v>10290</v>
      </c>
      <c r="D7285" s="13" t="s">
        <v>4918</v>
      </c>
      <c r="E7285" s="13" t="s">
        <v>4919</v>
      </c>
      <c r="F7285" s="13" t="s">
        <v>10638</v>
      </c>
      <c r="G7285" s="14" t="s">
        <v>6000</v>
      </c>
      <c r="H7285" s="14" t="s">
        <v>4924</v>
      </c>
      <c r="I7285" s="14" t="s">
        <v>4949</v>
      </c>
      <c r="J7285" s="14" t="s">
        <v>4924</v>
      </c>
      <c r="K7285" s="16">
        <v>0.84</v>
      </c>
    </row>
    <row r="7286" spans="1:11">
      <c r="A7286" s="12" t="s">
        <v>10223</v>
      </c>
      <c r="B7286" s="12" t="s">
        <v>11439</v>
      </c>
      <c r="C7286" s="12" t="s">
        <v>10290</v>
      </c>
      <c r="D7286" s="13" t="s">
        <v>4931</v>
      </c>
      <c r="E7286" s="13" t="s">
        <v>5083</v>
      </c>
      <c r="F7286" s="13" t="s">
        <v>11468</v>
      </c>
      <c r="G7286" s="14" t="s">
        <v>6000</v>
      </c>
      <c r="H7286" s="14" t="s">
        <v>4924</v>
      </c>
      <c r="I7286" s="14" t="s">
        <v>4927</v>
      </c>
      <c r="J7286" s="14" t="s">
        <v>4924</v>
      </c>
      <c r="K7286" s="16">
        <v>0.84</v>
      </c>
    </row>
    <row r="7287" spans="1:11">
      <c r="A7287" s="12" t="s">
        <v>10223</v>
      </c>
      <c r="B7287" s="12" t="s">
        <v>11439</v>
      </c>
      <c r="C7287" s="12" t="s">
        <v>10290</v>
      </c>
      <c r="D7287" s="13" t="s">
        <v>4934</v>
      </c>
      <c r="E7287" s="13" t="s">
        <v>4934</v>
      </c>
      <c r="F7287" s="13" t="s">
        <v>11469</v>
      </c>
      <c r="G7287" s="14" t="s">
        <v>6000</v>
      </c>
      <c r="H7287" s="14" t="s">
        <v>4936</v>
      </c>
      <c r="I7287" s="14" t="s">
        <v>4927</v>
      </c>
      <c r="J7287" s="14" t="s">
        <v>4936</v>
      </c>
      <c r="K7287" s="16">
        <v>0.84</v>
      </c>
    </row>
    <row r="7288" spans="1:11">
      <c r="A7288" s="12" t="s">
        <v>10223</v>
      </c>
      <c r="B7288" s="12" t="s">
        <v>11439</v>
      </c>
      <c r="C7288" s="12" t="s">
        <v>10295</v>
      </c>
      <c r="D7288" s="13" t="s">
        <v>4918</v>
      </c>
      <c r="E7288" s="13" t="s">
        <v>4919</v>
      </c>
      <c r="F7288" s="13" t="s">
        <v>11470</v>
      </c>
      <c r="G7288" s="14" t="s">
        <v>6000</v>
      </c>
      <c r="H7288" s="14" t="s">
        <v>4924</v>
      </c>
      <c r="I7288" s="14" t="s">
        <v>5635</v>
      </c>
      <c r="J7288" s="14" t="s">
        <v>4924</v>
      </c>
      <c r="K7288" s="16">
        <v>8.28</v>
      </c>
    </row>
    <row r="7289" spans="1:11">
      <c r="A7289" s="12" t="s">
        <v>10223</v>
      </c>
      <c r="B7289" s="12" t="s">
        <v>11439</v>
      </c>
      <c r="C7289" s="12" t="s">
        <v>10295</v>
      </c>
      <c r="D7289" s="13" t="s">
        <v>4918</v>
      </c>
      <c r="E7289" s="13" t="s">
        <v>5112</v>
      </c>
      <c r="F7289" s="13" t="s">
        <v>10436</v>
      </c>
      <c r="G7289" s="14" t="s">
        <v>6000</v>
      </c>
      <c r="H7289" s="14" t="s">
        <v>4924</v>
      </c>
      <c r="I7289" s="14" t="s">
        <v>4947</v>
      </c>
      <c r="J7289" s="14" t="s">
        <v>4924</v>
      </c>
      <c r="K7289" s="16">
        <v>8.28</v>
      </c>
    </row>
    <row r="7290" spans="1:11">
      <c r="A7290" s="12" t="s">
        <v>10223</v>
      </c>
      <c r="B7290" s="12" t="s">
        <v>11439</v>
      </c>
      <c r="C7290" s="12" t="s">
        <v>10295</v>
      </c>
      <c r="D7290" s="13" t="s">
        <v>4918</v>
      </c>
      <c r="E7290" s="13" t="s">
        <v>5112</v>
      </c>
      <c r="F7290" s="13" t="s">
        <v>8389</v>
      </c>
      <c r="G7290" s="14" t="s">
        <v>6000</v>
      </c>
      <c r="H7290" s="14" t="s">
        <v>4924</v>
      </c>
      <c r="I7290" s="14" t="s">
        <v>4927</v>
      </c>
      <c r="J7290" s="14" t="s">
        <v>4924</v>
      </c>
      <c r="K7290" s="16">
        <v>8.28</v>
      </c>
    </row>
    <row r="7291" spans="1:11">
      <c r="A7291" s="12" t="s">
        <v>10223</v>
      </c>
      <c r="B7291" s="12" t="s">
        <v>11439</v>
      </c>
      <c r="C7291" s="12" t="s">
        <v>10295</v>
      </c>
      <c r="D7291" s="13" t="s">
        <v>4931</v>
      </c>
      <c r="E7291" s="13" t="s">
        <v>5083</v>
      </c>
      <c r="F7291" s="13" t="s">
        <v>10295</v>
      </c>
      <c r="G7291" s="14" t="s">
        <v>6000</v>
      </c>
      <c r="H7291" s="14" t="s">
        <v>4924</v>
      </c>
      <c r="I7291" s="14" t="s">
        <v>4927</v>
      </c>
      <c r="J7291" s="14" t="s">
        <v>4924</v>
      </c>
      <c r="K7291" s="16">
        <v>8.28</v>
      </c>
    </row>
    <row r="7292" spans="1:11">
      <c r="A7292" s="12" t="s">
        <v>10223</v>
      </c>
      <c r="B7292" s="12" t="s">
        <v>11439</v>
      </c>
      <c r="C7292" s="12" t="s">
        <v>10295</v>
      </c>
      <c r="D7292" s="13" t="s">
        <v>4934</v>
      </c>
      <c r="E7292" s="13" t="s">
        <v>4934</v>
      </c>
      <c r="F7292" s="13" t="s">
        <v>11471</v>
      </c>
      <c r="G7292" s="14" t="s">
        <v>6000</v>
      </c>
      <c r="H7292" s="14" t="s">
        <v>4936</v>
      </c>
      <c r="I7292" s="14" t="s">
        <v>4927</v>
      </c>
      <c r="J7292" s="14" t="s">
        <v>4936</v>
      </c>
      <c r="K7292" s="16">
        <v>8.28</v>
      </c>
    </row>
    <row r="7293" spans="1:11">
      <c r="A7293" s="12" t="s">
        <v>10223</v>
      </c>
      <c r="B7293" s="12" t="s">
        <v>11439</v>
      </c>
      <c r="C7293" s="12" t="s">
        <v>10308</v>
      </c>
      <c r="D7293" s="13" t="s">
        <v>4918</v>
      </c>
      <c r="E7293" s="13" t="s">
        <v>4919</v>
      </c>
      <c r="F7293" s="13" t="s">
        <v>11472</v>
      </c>
      <c r="G7293" s="14" t="s">
        <v>6000</v>
      </c>
      <c r="H7293" s="14" t="s">
        <v>4936</v>
      </c>
      <c r="I7293" s="14" t="s">
        <v>4947</v>
      </c>
      <c r="J7293" s="14" t="s">
        <v>4936</v>
      </c>
      <c r="K7293" s="16">
        <v>8.688</v>
      </c>
    </row>
    <row r="7294" spans="1:11">
      <c r="A7294" s="12" t="s">
        <v>10223</v>
      </c>
      <c r="B7294" s="12" t="s">
        <v>11439</v>
      </c>
      <c r="C7294" s="12" t="s">
        <v>10308</v>
      </c>
      <c r="D7294" s="13" t="s">
        <v>4918</v>
      </c>
      <c r="E7294" s="13" t="s">
        <v>4919</v>
      </c>
      <c r="F7294" s="13" t="s">
        <v>11449</v>
      </c>
      <c r="G7294" s="14" t="s">
        <v>4942</v>
      </c>
      <c r="H7294" s="14" t="s">
        <v>4924</v>
      </c>
      <c r="I7294" s="14" t="s">
        <v>5654</v>
      </c>
      <c r="J7294" s="14" t="s">
        <v>4924</v>
      </c>
      <c r="K7294" s="16">
        <v>8.688</v>
      </c>
    </row>
    <row r="7295" spans="1:11">
      <c r="A7295" s="12" t="s">
        <v>10223</v>
      </c>
      <c r="B7295" s="12" t="s">
        <v>11439</v>
      </c>
      <c r="C7295" s="12" t="s">
        <v>10308</v>
      </c>
      <c r="D7295" s="13" t="s">
        <v>4918</v>
      </c>
      <c r="E7295" s="13" t="s">
        <v>4919</v>
      </c>
      <c r="F7295" s="13" t="s">
        <v>11444</v>
      </c>
      <c r="G7295" s="14" t="s">
        <v>6000</v>
      </c>
      <c r="H7295" s="14" t="s">
        <v>4924</v>
      </c>
      <c r="I7295" s="14" t="s">
        <v>5635</v>
      </c>
      <c r="J7295" s="14" t="s">
        <v>4924</v>
      </c>
      <c r="K7295" s="16">
        <v>8.688</v>
      </c>
    </row>
    <row r="7296" spans="1:11">
      <c r="A7296" s="12" t="s">
        <v>10223</v>
      </c>
      <c r="B7296" s="12" t="s">
        <v>11439</v>
      </c>
      <c r="C7296" s="12" t="s">
        <v>10308</v>
      </c>
      <c r="D7296" s="13" t="s">
        <v>4931</v>
      </c>
      <c r="E7296" s="13" t="s">
        <v>4932</v>
      </c>
      <c r="F7296" s="13" t="s">
        <v>11473</v>
      </c>
      <c r="G7296" s="14" t="s">
        <v>6000</v>
      </c>
      <c r="H7296" s="14" t="s">
        <v>4956</v>
      </c>
      <c r="I7296" s="14" t="s">
        <v>4947</v>
      </c>
      <c r="J7296" s="14" t="s">
        <v>4956</v>
      </c>
      <c r="K7296" s="16">
        <v>8.688</v>
      </c>
    </row>
    <row r="7297" spans="1:11">
      <c r="A7297" s="12" t="s">
        <v>10223</v>
      </c>
      <c r="B7297" s="12" t="s">
        <v>11439</v>
      </c>
      <c r="C7297" s="12" t="s">
        <v>10308</v>
      </c>
      <c r="D7297" s="13" t="s">
        <v>4934</v>
      </c>
      <c r="E7297" s="13" t="s">
        <v>4934</v>
      </c>
      <c r="F7297" s="13" t="s">
        <v>5047</v>
      </c>
      <c r="G7297" s="14" t="s">
        <v>6000</v>
      </c>
      <c r="H7297" s="14" t="s">
        <v>4936</v>
      </c>
      <c r="I7297" s="14" t="s">
        <v>4927</v>
      </c>
      <c r="J7297" s="14" t="s">
        <v>4936</v>
      </c>
      <c r="K7297" s="16">
        <v>8.688</v>
      </c>
    </row>
    <row r="7298" spans="1:11">
      <c r="A7298" s="12" t="s">
        <v>10223</v>
      </c>
      <c r="B7298" s="12" t="s">
        <v>11439</v>
      </c>
      <c r="C7298" s="12" t="s">
        <v>10314</v>
      </c>
      <c r="D7298" s="13" t="s">
        <v>4918</v>
      </c>
      <c r="E7298" s="13" t="s">
        <v>4919</v>
      </c>
      <c r="F7298" s="13" t="s">
        <v>11449</v>
      </c>
      <c r="G7298" s="14" t="s">
        <v>4942</v>
      </c>
      <c r="H7298" s="14" t="s">
        <v>4924</v>
      </c>
      <c r="I7298" s="14" t="s">
        <v>6951</v>
      </c>
      <c r="J7298" s="14" t="s">
        <v>4924</v>
      </c>
      <c r="K7298" s="16">
        <v>8</v>
      </c>
    </row>
    <row r="7299" spans="1:11">
      <c r="A7299" s="12" t="s">
        <v>10223</v>
      </c>
      <c r="B7299" s="12" t="s">
        <v>11439</v>
      </c>
      <c r="C7299" s="12" t="s">
        <v>10314</v>
      </c>
      <c r="D7299" s="13" t="s">
        <v>4918</v>
      </c>
      <c r="E7299" s="13" t="s">
        <v>4919</v>
      </c>
      <c r="F7299" s="13" t="s">
        <v>11444</v>
      </c>
      <c r="G7299" s="14" t="s">
        <v>6000</v>
      </c>
      <c r="H7299" s="14" t="s">
        <v>4924</v>
      </c>
      <c r="I7299" s="14" t="s">
        <v>5635</v>
      </c>
      <c r="J7299" s="14" t="s">
        <v>4924</v>
      </c>
      <c r="K7299" s="16">
        <v>8</v>
      </c>
    </row>
    <row r="7300" spans="1:11">
      <c r="A7300" s="12" t="s">
        <v>10223</v>
      </c>
      <c r="B7300" s="12" t="s">
        <v>11439</v>
      </c>
      <c r="C7300" s="12" t="s">
        <v>10314</v>
      </c>
      <c r="D7300" s="13" t="s">
        <v>4918</v>
      </c>
      <c r="E7300" s="13" t="s">
        <v>4919</v>
      </c>
      <c r="F7300" s="13" t="s">
        <v>11474</v>
      </c>
      <c r="G7300" s="14" t="s">
        <v>6000</v>
      </c>
      <c r="H7300" s="14" t="s">
        <v>4936</v>
      </c>
      <c r="I7300" s="14" t="s">
        <v>4947</v>
      </c>
      <c r="J7300" s="14" t="s">
        <v>4936</v>
      </c>
      <c r="K7300" s="16">
        <v>8</v>
      </c>
    </row>
    <row r="7301" spans="1:11">
      <c r="A7301" s="12" t="s">
        <v>10223</v>
      </c>
      <c r="B7301" s="12" t="s">
        <v>11439</v>
      </c>
      <c r="C7301" s="12" t="s">
        <v>10314</v>
      </c>
      <c r="D7301" s="13" t="s">
        <v>4931</v>
      </c>
      <c r="E7301" s="13" t="s">
        <v>5083</v>
      </c>
      <c r="F7301" s="13" t="s">
        <v>11475</v>
      </c>
      <c r="G7301" s="14" t="s">
        <v>6000</v>
      </c>
      <c r="H7301" s="14" t="s">
        <v>4956</v>
      </c>
      <c r="I7301" s="14" t="s">
        <v>4927</v>
      </c>
      <c r="J7301" s="14" t="s">
        <v>4956</v>
      </c>
      <c r="K7301" s="16">
        <v>8</v>
      </c>
    </row>
    <row r="7302" spans="1:11">
      <c r="A7302" s="12" t="s">
        <v>10223</v>
      </c>
      <c r="B7302" s="12" t="s">
        <v>11439</v>
      </c>
      <c r="C7302" s="12" t="s">
        <v>10314</v>
      </c>
      <c r="D7302" s="13" t="s">
        <v>4934</v>
      </c>
      <c r="E7302" s="13" t="s">
        <v>4934</v>
      </c>
      <c r="F7302" s="13" t="s">
        <v>5047</v>
      </c>
      <c r="G7302" s="14" t="s">
        <v>6000</v>
      </c>
      <c r="H7302" s="14" t="s">
        <v>4936</v>
      </c>
      <c r="I7302" s="14" t="s">
        <v>4927</v>
      </c>
      <c r="J7302" s="14" t="s">
        <v>4936</v>
      </c>
      <c r="K7302" s="16">
        <v>8</v>
      </c>
    </row>
    <row r="7303" spans="1:11">
      <c r="A7303" s="12" t="s">
        <v>10223</v>
      </c>
      <c r="B7303" s="12" t="s">
        <v>11439</v>
      </c>
      <c r="C7303" s="12" t="s">
        <v>10318</v>
      </c>
      <c r="D7303" s="13" t="s">
        <v>4918</v>
      </c>
      <c r="E7303" s="13" t="s">
        <v>4919</v>
      </c>
      <c r="F7303" s="13" t="s">
        <v>11476</v>
      </c>
      <c r="G7303" s="14" t="s">
        <v>6000</v>
      </c>
      <c r="H7303" s="14" t="s">
        <v>4924</v>
      </c>
      <c r="I7303" s="14" t="s">
        <v>4949</v>
      </c>
      <c r="J7303" s="14" t="s">
        <v>4924</v>
      </c>
      <c r="K7303" s="16">
        <v>54.4</v>
      </c>
    </row>
    <row r="7304" spans="1:11">
      <c r="A7304" s="12" t="s">
        <v>10223</v>
      </c>
      <c r="B7304" s="12" t="s">
        <v>11439</v>
      </c>
      <c r="C7304" s="12" t="s">
        <v>10318</v>
      </c>
      <c r="D7304" s="13" t="s">
        <v>4918</v>
      </c>
      <c r="E7304" s="13" t="s">
        <v>4919</v>
      </c>
      <c r="F7304" s="13" t="s">
        <v>11449</v>
      </c>
      <c r="G7304" s="14" t="s">
        <v>4942</v>
      </c>
      <c r="H7304" s="14" t="s">
        <v>4924</v>
      </c>
      <c r="I7304" s="14" t="s">
        <v>6951</v>
      </c>
      <c r="J7304" s="14" t="s">
        <v>4924</v>
      </c>
      <c r="K7304" s="16">
        <v>54.4</v>
      </c>
    </row>
    <row r="7305" spans="1:11">
      <c r="A7305" s="12" t="s">
        <v>10223</v>
      </c>
      <c r="B7305" s="12" t="s">
        <v>11439</v>
      </c>
      <c r="C7305" s="12" t="s">
        <v>10318</v>
      </c>
      <c r="D7305" s="13" t="s">
        <v>4918</v>
      </c>
      <c r="E7305" s="13" t="s">
        <v>4939</v>
      </c>
      <c r="F7305" s="13" t="s">
        <v>11477</v>
      </c>
      <c r="G7305" s="14" t="s">
        <v>6000</v>
      </c>
      <c r="H7305" s="14" t="s">
        <v>4936</v>
      </c>
      <c r="I7305" s="14" t="s">
        <v>4927</v>
      </c>
      <c r="J7305" s="14" t="s">
        <v>4936</v>
      </c>
      <c r="K7305" s="16">
        <v>54.4</v>
      </c>
    </row>
    <row r="7306" spans="1:11">
      <c r="A7306" s="12" t="s">
        <v>10223</v>
      </c>
      <c r="B7306" s="12" t="s">
        <v>11439</v>
      </c>
      <c r="C7306" s="12" t="s">
        <v>10318</v>
      </c>
      <c r="D7306" s="13" t="s">
        <v>4931</v>
      </c>
      <c r="E7306" s="13" t="s">
        <v>4932</v>
      </c>
      <c r="F7306" s="13" t="s">
        <v>11478</v>
      </c>
      <c r="G7306" s="14" t="s">
        <v>5504</v>
      </c>
      <c r="H7306" s="14" t="s">
        <v>4956</v>
      </c>
      <c r="I7306" s="14" t="s">
        <v>4927</v>
      </c>
      <c r="J7306" s="14" t="s">
        <v>4956</v>
      </c>
      <c r="K7306" s="16">
        <v>54.4</v>
      </c>
    </row>
    <row r="7307" spans="1:11">
      <c r="A7307" s="12" t="s">
        <v>10223</v>
      </c>
      <c r="B7307" s="12" t="s">
        <v>11439</v>
      </c>
      <c r="C7307" s="12" t="s">
        <v>10318</v>
      </c>
      <c r="D7307" s="13" t="s">
        <v>4934</v>
      </c>
      <c r="E7307" s="13" t="s">
        <v>4934</v>
      </c>
      <c r="F7307" s="13" t="s">
        <v>5047</v>
      </c>
      <c r="G7307" s="14" t="s">
        <v>6000</v>
      </c>
      <c r="H7307" s="14" t="s">
        <v>4936</v>
      </c>
      <c r="I7307" s="14" t="s">
        <v>4927</v>
      </c>
      <c r="J7307" s="14" t="s">
        <v>4936</v>
      </c>
      <c r="K7307" s="16">
        <v>54.4</v>
      </c>
    </row>
    <row r="7308" spans="1:11">
      <c r="A7308" s="12" t="s">
        <v>10223</v>
      </c>
      <c r="B7308" s="12" t="s">
        <v>11439</v>
      </c>
      <c r="C7308" s="12" t="s">
        <v>10322</v>
      </c>
      <c r="D7308" s="13" t="s">
        <v>4918</v>
      </c>
      <c r="E7308" s="13" t="s">
        <v>4919</v>
      </c>
      <c r="F7308" s="13" t="s">
        <v>11449</v>
      </c>
      <c r="G7308" s="14" t="s">
        <v>4942</v>
      </c>
      <c r="H7308" s="14" t="s">
        <v>4936</v>
      </c>
      <c r="I7308" s="14" t="s">
        <v>6951</v>
      </c>
      <c r="J7308" s="14" t="s">
        <v>4936</v>
      </c>
      <c r="K7308" s="16">
        <v>3.4</v>
      </c>
    </row>
    <row r="7309" spans="1:11">
      <c r="A7309" s="12" t="s">
        <v>10223</v>
      </c>
      <c r="B7309" s="12" t="s">
        <v>11439</v>
      </c>
      <c r="C7309" s="12" t="s">
        <v>10322</v>
      </c>
      <c r="D7309" s="13" t="s">
        <v>4918</v>
      </c>
      <c r="E7309" s="13" t="s">
        <v>4919</v>
      </c>
      <c r="F7309" s="13" t="s">
        <v>10706</v>
      </c>
      <c r="G7309" s="14" t="s">
        <v>4942</v>
      </c>
      <c r="H7309" s="14" t="s">
        <v>4924</v>
      </c>
      <c r="I7309" s="14" t="s">
        <v>5458</v>
      </c>
      <c r="J7309" s="14" t="s">
        <v>4924</v>
      </c>
      <c r="K7309" s="16">
        <v>3.4</v>
      </c>
    </row>
    <row r="7310" spans="1:11">
      <c r="A7310" s="12" t="s">
        <v>10223</v>
      </c>
      <c r="B7310" s="12" t="s">
        <v>11439</v>
      </c>
      <c r="C7310" s="12" t="s">
        <v>10322</v>
      </c>
      <c r="D7310" s="13" t="s">
        <v>4918</v>
      </c>
      <c r="E7310" s="13" t="s">
        <v>4919</v>
      </c>
      <c r="F7310" s="13" t="s">
        <v>11444</v>
      </c>
      <c r="G7310" s="14" t="s">
        <v>6000</v>
      </c>
      <c r="H7310" s="14" t="s">
        <v>4924</v>
      </c>
      <c r="I7310" s="14" t="s">
        <v>5635</v>
      </c>
      <c r="J7310" s="14" t="s">
        <v>4924</v>
      </c>
      <c r="K7310" s="16">
        <v>3.4</v>
      </c>
    </row>
    <row r="7311" spans="1:11">
      <c r="A7311" s="12" t="s">
        <v>10223</v>
      </c>
      <c r="B7311" s="12" t="s">
        <v>11439</v>
      </c>
      <c r="C7311" s="12" t="s">
        <v>10322</v>
      </c>
      <c r="D7311" s="13" t="s">
        <v>4931</v>
      </c>
      <c r="E7311" s="13" t="s">
        <v>5083</v>
      </c>
      <c r="F7311" s="13" t="s">
        <v>11479</v>
      </c>
      <c r="G7311" s="14" t="s">
        <v>6000</v>
      </c>
      <c r="H7311" s="14" t="s">
        <v>4956</v>
      </c>
      <c r="I7311" s="14" t="s">
        <v>4947</v>
      </c>
      <c r="J7311" s="14" t="s">
        <v>4956</v>
      </c>
      <c r="K7311" s="16">
        <v>3.4</v>
      </c>
    </row>
    <row r="7312" spans="1:11">
      <c r="A7312" s="12" t="s">
        <v>10223</v>
      </c>
      <c r="B7312" s="12" t="s">
        <v>11439</v>
      </c>
      <c r="C7312" s="12" t="s">
        <v>10322</v>
      </c>
      <c r="D7312" s="13" t="s">
        <v>4934</v>
      </c>
      <c r="E7312" s="13" t="s">
        <v>4934</v>
      </c>
      <c r="F7312" s="13" t="s">
        <v>5047</v>
      </c>
      <c r="G7312" s="14" t="s">
        <v>6000</v>
      </c>
      <c r="H7312" s="14" t="s">
        <v>4936</v>
      </c>
      <c r="I7312" s="14" t="s">
        <v>4927</v>
      </c>
      <c r="J7312" s="14" t="s">
        <v>4936</v>
      </c>
      <c r="K7312" s="16">
        <v>3.4</v>
      </c>
    </row>
    <row r="7313" spans="1:11">
      <c r="A7313" s="12" t="s">
        <v>10223</v>
      </c>
      <c r="B7313" s="12" t="s">
        <v>11439</v>
      </c>
      <c r="C7313" s="12" t="s">
        <v>10463</v>
      </c>
      <c r="D7313" s="13" t="s">
        <v>4918</v>
      </c>
      <c r="E7313" s="13" t="s">
        <v>4919</v>
      </c>
      <c r="F7313" s="13" t="s">
        <v>11449</v>
      </c>
      <c r="G7313" s="14" t="s">
        <v>4942</v>
      </c>
      <c r="H7313" s="14" t="s">
        <v>4924</v>
      </c>
      <c r="I7313" s="14" t="s">
        <v>5654</v>
      </c>
      <c r="J7313" s="14" t="s">
        <v>4924</v>
      </c>
      <c r="K7313" s="16">
        <v>33.6763</v>
      </c>
    </row>
    <row r="7314" spans="1:11">
      <c r="A7314" s="12" t="s">
        <v>10223</v>
      </c>
      <c r="B7314" s="12" t="s">
        <v>11439</v>
      </c>
      <c r="C7314" s="12" t="s">
        <v>10463</v>
      </c>
      <c r="D7314" s="13" t="s">
        <v>4918</v>
      </c>
      <c r="E7314" s="13" t="s">
        <v>4919</v>
      </c>
      <c r="F7314" s="13" t="s">
        <v>11480</v>
      </c>
      <c r="G7314" s="14" t="s">
        <v>4942</v>
      </c>
      <c r="H7314" s="14" t="s">
        <v>4936</v>
      </c>
      <c r="I7314" s="14" t="s">
        <v>5458</v>
      </c>
      <c r="J7314" s="14" t="s">
        <v>4936</v>
      </c>
      <c r="K7314" s="16">
        <v>33.6763</v>
      </c>
    </row>
    <row r="7315" spans="1:11">
      <c r="A7315" s="12" t="s">
        <v>10223</v>
      </c>
      <c r="B7315" s="12" t="s">
        <v>11439</v>
      </c>
      <c r="C7315" s="12" t="s">
        <v>10463</v>
      </c>
      <c r="D7315" s="13" t="s">
        <v>4918</v>
      </c>
      <c r="E7315" s="13" t="s">
        <v>4919</v>
      </c>
      <c r="F7315" s="13" t="s">
        <v>11444</v>
      </c>
      <c r="G7315" s="14" t="s">
        <v>6000</v>
      </c>
      <c r="H7315" s="14" t="s">
        <v>4924</v>
      </c>
      <c r="I7315" s="14" t="s">
        <v>5635</v>
      </c>
      <c r="J7315" s="14" t="s">
        <v>4924</v>
      </c>
      <c r="K7315" s="16">
        <v>33.6763</v>
      </c>
    </row>
    <row r="7316" spans="1:11">
      <c r="A7316" s="12" t="s">
        <v>10223</v>
      </c>
      <c r="B7316" s="12" t="s">
        <v>11439</v>
      </c>
      <c r="C7316" s="12" t="s">
        <v>10463</v>
      </c>
      <c r="D7316" s="13" t="s">
        <v>4931</v>
      </c>
      <c r="E7316" s="13" t="s">
        <v>4932</v>
      </c>
      <c r="F7316" s="13" t="s">
        <v>11481</v>
      </c>
      <c r="G7316" s="14" t="s">
        <v>6000</v>
      </c>
      <c r="H7316" s="14" t="s">
        <v>4956</v>
      </c>
      <c r="I7316" s="14" t="s">
        <v>11482</v>
      </c>
      <c r="J7316" s="14" t="s">
        <v>4956</v>
      </c>
      <c r="K7316" s="16">
        <v>33.6763</v>
      </c>
    </row>
    <row r="7317" spans="1:11">
      <c r="A7317" s="12" t="s">
        <v>10223</v>
      </c>
      <c r="B7317" s="12" t="s">
        <v>11439</v>
      </c>
      <c r="C7317" s="12" t="s">
        <v>10463</v>
      </c>
      <c r="D7317" s="13" t="s">
        <v>4934</v>
      </c>
      <c r="E7317" s="13" t="s">
        <v>4934</v>
      </c>
      <c r="F7317" s="13" t="s">
        <v>8348</v>
      </c>
      <c r="G7317" s="14" t="s">
        <v>6000</v>
      </c>
      <c r="H7317" s="14" t="s">
        <v>4936</v>
      </c>
      <c r="I7317" s="14" t="s">
        <v>4927</v>
      </c>
      <c r="J7317" s="14" t="s">
        <v>4936</v>
      </c>
      <c r="K7317" s="16">
        <v>33.6763</v>
      </c>
    </row>
    <row r="7318" spans="1:11">
      <c r="A7318" s="12" t="s">
        <v>10223</v>
      </c>
      <c r="B7318" s="12" t="s">
        <v>11439</v>
      </c>
      <c r="C7318" s="12" t="s">
        <v>10327</v>
      </c>
      <c r="D7318" s="13" t="s">
        <v>4918</v>
      </c>
      <c r="E7318" s="13" t="s">
        <v>4919</v>
      </c>
      <c r="F7318" s="13" t="s">
        <v>11483</v>
      </c>
      <c r="G7318" s="14" t="s">
        <v>4942</v>
      </c>
      <c r="H7318" s="14" t="s">
        <v>4936</v>
      </c>
      <c r="I7318" s="14" t="s">
        <v>4949</v>
      </c>
      <c r="J7318" s="14" t="s">
        <v>4936</v>
      </c>
      <c r="K7318" s="16">
        <v>19</v>
      </c>
    </row>
    <row r="7319" spans="1:11">
      <c r="A7319" s="12" t="s">
        <v>10223</v>
      </c>
      <c r="B7319" s="12" t="s">
        <v>11439</v>
      </c>
      <c r="C7319" s="12" t="s">
        <v>10327</v>
      </c>
      <c r="D7319" s="13" t="s">
        <v>4918</v>
      </c>
      <c r="E7319" s="13" t="s">
        <v>4919</v>
      </c>
      <c r="F7319" s="13" t="s">
        <v>11449</v>
      </c>
      <c r="G7319" s="14" t="s">
        <v>4942</v>
      </c>
      <c r="H7319" s="14" t="s">
        <v>4924</v>
      </c>
      <c r="I7319" s="14" t="s">
        <v>6951</v>
      </c>
      <c r="J7319" s="14" t="s">
        <v>4924</v>
      </c>
      <c r="K7319" s="16">
        <v>19</v>
      </c>
    </row>
    <row r="7320" spans="1:11">
      <c r="A7320" s="12" t="s">
        <v>10223</v>
      </c>
      <c r="B7320" s="12" t="s">
        <v>11439</v>
      </c>
      <c r="C7320" s="12" t="s">
        <v>10327</v>
      </c>
      <c r="D7320" s="13" t="s">
        <v>4918</v>
      </c>
      <c r="E7320" s="13" t="s">
        <v>4919</v>
      </c>
      <c r="F7320" s="13" t="s">
        <v>11444</v>
      </c>
      <c r="G7320" s="14" t="s">
        <v>6000</v>
      </c>
      <c r="H7320" s="14" t="s">
        <v>4924</v>
      </c>
      <c r="I7320" s="14" t="s">
        <v>5635</v>
      </c>
      <c r="J7320" s="14" t="s">
        <v>4924</v>
      </c>
      <c r="K7320" s="16">
        <v>19</v>
      </c>
    </row>
    <row r="7321" spans="1:11">
      <c r="A7321" s="12" t="s">
        <v>10223</v>
      </c>
      <c r="B7321" s="12" t="s">
        <v>11439</v>
      </c>
      <c r="C7321" s="12" t="s">
        <v>10327</v>
      </c>
      <c r="D7321" s="13" t="s">
        <v>4931</v>
      </c>
      <c r="E7321" s="13" t="s">
        <v>4932</v>
      </c>
      <c r="F7321" s="13" t="s">
        <v>10436</v>
      </c>
      <c r="G7321" s="14" t="s">
        <v>6000</v>
      </c>
      <c r="H7321" s="14" t="s">
        <v>4956</v>
      </c>
      <c r="I7321" s="14" t="s">
        <v>4947</v>
      </c>
      <c r="J7321" s="14" t="s">
        <v>4956</v>
      </c>
      <c r="K7321" s="16">
        <v>19</v>
      </c>
    </row>
    <row r="7322" spans="1:11">
      <c r="A7322" s="12" t="s">
        <v>10223</v>
      </c>
      <c r="B7322" s="12" t="s">
        <v>11439</v>
      </c>
      <c r="C7322" s="12" t="s">
        <v>10327</v>
      </c>
      <c r="D7322" s="13" t="s">
        <v>4934</v>
      </c>
      <c r="E7322" s="13" t="s">
        <v>4934</v>
      </c>
      <c r="F7322" s="13" t="s">
        <v>5151</v>
      </c>
      <c r="G7322" s="14" t="s">
        <v>6000</v>
      </c>
      <c r="H7322" s="14" t="s">
        <v>4936</v>
      </c>
      <c r="I7322" s="14" t="s">
        <v>4927</v>
      </c>
      <c r="J7322" s="14" t="s">
        <v>4936</v>
      </c>
      <c r="K7322" s="16">
        <v>19</v>
      </c>
    </row>
    <row r="7323" spans="1:11">
      <c r="A7323" s="12" t="s">
        <v>10223</v>
      </c>
      <c r="B7323" s="12" t="s">
        <v>11439</v>
      </c>
      <c r="C7323" s="12" t="s">
        <v>10332</v>
      </c>
      <c r="D7323" s="13" t="s">
        <v>4918</v>
      </c>
      <c r="E7323" s="13" t="s">
        <v>4919</v>
      </c>
      <c r="F7323" s="13" t="s">
        <v>11449</v>
      </c>
      <c r="G7323" s="14" t="s">
        <v>4942</v>
      </c>
      <c r="H7323" s="14" t="s">
        <v>4924</v>
      </c>
      <c r="I7323" s="14" t="s">
        <v>6951</v>
      </c>
      <c r="J7323" s="14" t="s">
        <v>4924</v>
      </c>
      <c r="K7323" s="16">
        <v>4.7</v>
      </c>
    </row>
    <row r="7324" spans="1:11">
      <c r="A7324" s="12" t="s">
        <v>10223</v>
      </c>
      <c r="B7324" s="12" t="s">
        <v>11439</v>
      </c>
      <c r="C7324" s="12" t="s">
        <v>10332</v>
      </c>
      <c r="D7324" s="13" t="s">
        <v>4918</v>
      </c>
      <c r="E7324" s="13" t="s">
        <v>4919</v>
      </c>
      <c r="F7324" s="13" t="s">
        <v>11484</v>
      </c>
      <c r="G7324" s="14" t="s">
        <v>6000</v>
      </c>
      <c r="H7324" s="14" t="s">
        <v>4924</v>
      </c>
      <c r="I7324" s="14" t="s">
        <v>5065</v>
      </c>
      <c r="J7324" s="14" t="s">
        <v>4924</v>
      </c>
      <c r="K7324" s="16">
        <v>4.7</v>
      </c>
    </row>
    <row r="7325" spans="1:11">
      <c r="A7325" s="12" t="s">
        <v>10223</v>
      </c>
      <c r="B7325" s="12" t="s">
        <v>11439</v>
      </c>
      <c r="C7325" s="12" t="s">
        <v>10332</v>
      </c>
      <c r="D7325" s="13" t="s">
        <v>4918</v>
      </c>
      <c r="E7325" s="13" t="s">
        <v>4939</v>
      </c>
      <c r="F7325" s="13" t="s">
        <v>11485</v>
      </c>
      <c r="G7325" s="14" t="s">
        <v>4942</v>
      </c>
      <c r="H7325" s="14" t="s">
        <v>4924</v>
      </c>
      <c r="I7325" s="14" t="s">
        <v>4927</v>
      </c>
      <c r="J7325" s="14" t="s">
        <v>4924</v>
      </c>
      <c r="K7325" s="16">
        <v>4.7</v>
      </c>
    </row>
    <row r="7326" spans="1:11">
      <c r="A7326" s="12" t="s">
        <v>10223</v>
      </c>
      <c r="B7326" s="12" t="s">
        <v>11439</v>
      </c>
      <c r="C7326" s="12" t="s">
        <v>10332</v>
      </c>
      <c r="D7326" s="13" t="s">
        <v>4931</v>
      </c>
      <c r="E7326" s="13" t="s">
        <v>4932</v>
      </c>
      <c r="F7326" s="13" t="s">
        <v>10394</v>
      </c>
      <c r="G7326" s="14" t="s">
        <v>4942</v>
      </c>
      <c r="H7326" s="14" t="s">
        <v>4924</v>
      </c>
      <c r="I7326" s="14" t="s">
        <v>4927</v>
      </c>
      <c r="J7326" s="14" t="s">
        <v>4924</v>
      </c>
      <c r="K7326" s="16">
        <v>4.7</v>
      </c>
    </row>
    <row r="7327" spans="1:11">
      <c r="A7327" s="12" t="s">
        <v>10223</v>
      </c>
      <c r="B7327" s="12" t="s">
        <v>11439</v>
      </c>
      <c r="C7327" s="12" t="s">
        <v>10332</v>
      </c>
      <c r="D7327" s="13" t="s">
        <v>4934</v>
      </c>
      <c r="E7327" s="13" t="s">
        <v>4934</v>
      </c>
      <c r="F7327" s="13" t="s">
        <v>5047</v>
      </c>
      <c r="G7327" s="14" t="s">
        <v>6000</v>
      </c>
      <c r="H7327" s="14" t="s">
        <v>4936</v>
      </c>
      <c r="I7327" s="14" t="s">
        <v>4927</v>
      </c>
      <c r="J7327" s="14" t="s">
        <v>4936</v>
      </c>
      <c r="K7327" s="16">
        <v>4.7</v>
      </c>
    </row>
    <row r="7328" spans="1:11">
      <c r="A7328" s="12" t="s">
        <v>10223</v>
      </c>
      <c r="B7328" s="12" t="s">
        <v>11439</v>
      </c>
      <c r="C7328" s="12" t="s">
        <v>10338</v>
      </c>
      <c r="D7328" s="13" t="s">
        <v>4918</v>
      </c>
      <c r="E7328" s="13" t="s">
        <v>4919</v>
      </c>
      <c r="F7328" s="13" t="s">
        <v>11449</v>
      </c>
      <c r="G7328" s="14" t="s">
        <v>4942</v>
      </c>
      <c r="H7328" s="14" t="s">
        <v>4936</v>
      </c>
      <c r="I7328" s="14" t="s">
        <v>6951</v>
      </c>
      <c r="J7328" s="14" t="s">
        <v>4936</v>
      </c>
      <c r="K7328" s="16">
        <v>7.95</v>
      </c>
    </row>
    <row r="7329" spans="1:11">
      <c r="A7329" s="12" t="s">
        <v>10223</v>
      </c>
      <c r="B7329" s="12" t="s">
        <v>11439</v>
      </c>
      <c r="C7329" s="12" t="s">
        <v>10338</v>
      </c>
      <c r="D7329" s="13" t="s">
        <v>4918</v>
      </c>
      <c r="E7329" s="13" t="s">
        <v>4919</v>
      </c>
      <c r="F7329" s="13" t="s">
        <v>11486</v>
      </c>
      <c r="G7329" s="14" t="s">
        <v>6000</v>
      </c>
      <c r="H7329" s="14" t="s">
        <v>4924</v>
      </c>
      <c r="I7329" s="14" t="s">
        <v>5065</v>
      </c>
      <c r="J7329" s="14" t="s">
        <v>4924</v>
      </c>
      <c r="K7329" s="16">
        <v>7.95</v>
      </c>
    </row>
    <row r="7330" spans="1:11">
      <c r="A7330" s="12" t="s">
        <v>10223</v>
      </c>
      <c r="B7330" s="12" t="s">
        <v>11439</v>
      </c>
      <c r="C7330" s="12" t="s">
        <v>10338</v>
      </c>
      <c r="D7330" s="13" t="s">
        <v>4918</v>
      </c>
      <c r="E7330" s="13" t="s">
        <v>4919</v>
      </c>
      <c r="F7330" s="13" t="s">
        <v>11487</v>
      </c>
      <c r="G7330" s="14" t="s">
        <v>6000</v>
      </c>
      <c r="H7330" s="14" t="s">
        <v>4924</v>
      </c>
      <c r="I7330" s="14" t="s">
        <v>4947</v>
      </c>
      <c r="J7330" s="14" t="s">
        <v>4924</v>
      </c>
      <c r="K7330" s="16">
        <v>7.95</v>
      </c>
    </row>
    <row r="7331" spans="1:11">
      <c r="A7331" s="12" t="s">
        <v>10223</v>
      </c>
      <c r="B7331" s="12" t="s">
        <v>11439</v>
      </c>
      <c r="C7331" s="12" t="s">
        <v>10338</v>
      </c>
      <c r="D7331" s="13" t="s">
        <v>4931</v>
      </c>
      <c r="E7331" s="13" t="s">
        <v>4932</v>
      </c>
      <c r="F7331" s="13" t="s">
        <v>11441</v>
      </c>
      <c r="G7331" s="14" t="s">
        <v>6000</v>
      </c>
      <c r="H7331" s="14" t="s">
        <v>4956</v>
      </c>
      <c r="I7331" s="14" t="s">
        <v>4947</v>
      </c>
      <c r="J7331" s="14" t="s">
        <v>4956</v>
      </c>
      <c r="K7331" s="16">
        <v>7.95</v>
      </c>
    </row>
    <row r="7332" spans="1:11">
      <c r="A7332" s="12" t="s">
        <v>10223</v>
      </c>
      <c r="B7332" s="12" t="s">
        <v>11439</v>
      </c>
      <c r="C7332" s="12" t="s">
        <v>10338</v>
      </c>
      <c r="D7332" s="13" t="s">
        <v>4934</v>
      </c>
      <c r="E7332" s="13" t="s">
        <v>4934</v>
      </c>
      <c r="F7332" s="13" t="s">
        <v>10817</v>
      </c>
      <c r="G7332" s="14" t="s">
        <v>6000</v>
      </c>
      <c r="H7332" s="14" t="s">
        <v>4936</v>
      </c>
      <c r="I7332" s="14" t="s">
        <v>4927</v>
      </c>
      <c r="J7332" s="14" t="s">
        <v>4936</v>
      </c>
      <c r="K7332" s="16">
        <v>7.95</v>
      </c>
    </row>
    <row r="7333" spans="1:11">
      <c r="A7333" s="12" t="s">
        <v>10223</v>
      </c>
      <c r="B7333" s="12" t="s">
        <v>11439</v>
      </c>
      <c r="C7333" s="12" t="s">
        <v>10343</v>
      </c>
      <c r="D7333" s="13" t="s">
        <v>4918</v>
      </c>
      <c r="E7333" s="13" t="s">
        <v>4919</v>
      </c>
      <c r="F7333" s="13" t="s">
        <v>11488</v>
      </c>
      <c r="G7333" s="14" t="s">
        <v>4942</v>
      </c>
      <c r="H7333" s="14" t="s">
        <v>4936</v>
      </c>
      <c r="I7333" s="14" t="s">
        <v>4949</v>
      </c>
      <c r="J7333" s="14" t="s">
        <v>4936</v>
      </c>
      <c r="K7333" s="16">
        <v>2</v>
      </c>
    </row>
    <row r="7334" spans="1:11">
      <c r="A7334" s="12" t="s">
        <v>10223</v>
      </c>
      <c r="B7334" s="12" t="s">
        <v>11439</v>
      </c>
      <c r="C7334" s="12" t="s">
        <v>10343</v>
      </c>
      <c r="D7334" s="13" t="s">
        <v>4918</v>
      </c>
      <c r="E7334" s="13" t="s">
        <v>4919</v>
      </c>
      <c r="F7334" s="13" t="s">
        <v>11489</v>
      </c>
      <c r="G7334" s="14" t="s">
        <v>6000</v>
      </c>
      <c r="H7334" s="14" t="s">
        <v>4924</v>
      </c>
      <c r="I7334" s="14" t="s">
        <v>4975</v>
      </c>
      <c r="J7334" s="14" t="s">
        <v>4924</v>
      </c>
      <c r="K7334" s="16">
        <v>2</v>
      </c>
    </row>
    <row r="7335" spans="1:11">
      <c r="A7335" s="12" t="s">
        <v>10223</v>
      </c>
      <c r="B7335" s="12" t="s">
        <v>11439</v>
      </c>
      <c r="C7335" s="12" t="s">
        <v>10343</v>
      </c>
      <c r="D7335" s="13" t="s">
        <v>4918</v>
      </c>
      <c r="E7335" s="13" t="s">
        <v>4919</v>
      </c>
      <c r="F7335" s="13" t="s">
        <v>11449</v>
      </c>
      <c r="G7335" s="14" t="s">
        <v>4942</v>
      </c>
      <c r="H7335" s="14" t="s">
        <v>4924</v>
      </c>
      <c r="I7335" s="14" t="s">
        <v>6951</v>
      </c>
      <c r="J7335" s="14" t="s">
        <v>4924</v>
      </c>
      <c r="K7335" s="16">
        <v>2</v>
      </c>
    </row>
    <row r="7336" spans="1:11">
      <c r="A7336" s="12" t="s">
        <v>10223</v>
      </c>
      <c r="B7336" s="12" t="s">
        <v>11439</v>
      </c>
      <c r="C7336" s="12" t="s">
        <v>10343</v>
      </c>
      <c r="D7336" s="13" t="s">
        <v>4931</v>
      </c>
      <c r="E7336" s="13" t="s">
        <v>4961</v>
      </c>
      <c r="F7336" s="13" t="s">
        <v>11466</v>
      </c>
      <c r="G7336" s="14" t="s">
        <v>6000</v>
      </c>
      <c r="H7336" s="14" t="s">
        <v>4956</v>
      </c>
      <c r="I7336" s="14" t="s">
        <v>4947</v>
      </c>
      <c r="J7336" s="14" t="s">
        <v>4956</v>
      </c>
      <c r="K7336" s="16">
        <v>2</v>
      </c>
    </row>
    <row r="7337" spans="1:11">
      <c r="A7337" s="12" t="s">
        <v>10223</v>
      </c>
      <c r="B7337" s="12" t="s">
        <v>11439</v>
      </c>
      <c r="C7337" s="12" t="s">
        <v>10343</v>
      </c>
      <c r="D7337" s="13" t="s">
        <v>4934</v>
      </c>
      <c r="E7337" s="13" t="s">
        <v>4934</v>
      </c>
      <c r="F7337" s="13" t="s">
        <v>11490</v>
      </c>
      <c r="G7337" s="14" t="s">
        <v>6000</v>
      </c>
      <c r="H7337" s="14" t="s">
        <v>4936</v>
      </c>
      <c r="I7337" s="14" t="s">
        <v>4927</v>
      </c>
      <c r="J7337" s="14" t="s">
        <v>4936</v>
      </c>
      <c r="K7337" s="16">
        <v>2</v>
      </c>
    </row>
    <row r="7338" spans="1:11">
      <c r="A7338" s="12" t="s">
        <v>10223</v>
      </c>
      <c r="B7338" s="12" t="s">
        <v>11439</v>
      </c>
      <c r="C7338" s="12" t="s">
        <v>10347</v>
      </c>
      <c r="D7338" s="13" t="s">
        <v>4918</v>
      </c>
      <c r="E7338" s="13" t="s">
        <v>4919</v>
      </c>
      <c r="F7338" s="13" t="s">
        <v>11270</v>
      </c>
      <c r="G7338" s="14" t="s">
        <v>4942</v>
      </c>
      <c r="H7338" s="14" t="s">
        <v>4924</v>
      </c>
      <c r="I7338" s="14" t="s">
        <v>4949</v>
      </c>
      <c r="J7338" s="14" t="s">
        <v>4924</v>
      </c>
      <c r="K7338" s="16">
        <v>5.8</v>
      </c>
    </row>
    <row r="7339" spans="1:11">
      <c r="A7339" s="12" t="s">
        <v>10223</v>
      </c>
      <c r="B7339" s="12" t="s">
        <v>11439</v>
      </c>
      <c r="C7339" s="12" t="s">
        <v>10347</v>
      </c>
      <c r="D7339" s="13" t="s">
        <v>4918</v>
      </c>
      <c r="E7339" s="13" t="s">
        <v>4919</v>
      </c>
      <c r="F7339" s="13" t="s">
        <v>11449</v>
      </c>
      <c r="G7339" s="14" t="s">
        <v>4942</v>
      </c>
      <c r="H7339" s="14" t="s">
        <v>4924</v>
      </c>
      <c r="I7339" s="14" t="s">
        <v>6951</v>
      </c>
      <c r="J7339" s="14" t="s">
        <v>4924</v>
      </c>
      <c r="K7339" s="16">
        <v>5.8</v>
      </c>
    </row>
    <row r="7340" spans="1:11">
      <c r="A7340" s="12" t="s">
        <v>10223</v>
      </c>
      <c r="B7340" s="12" t="s">
        <v>11439</v>
      </c>
      <c r="C7340" s="12" t="s">
        <v>10347</v>
      </c>
      <c r="D7340" s="13" t="s">
        <v>4918</v>
      </c>
      <c r="E7340" s="13" t="s">
        <v>4919</v>
      </c>
      <c r="F7340" s="13" t="s">
        <v>11444</v>
      </c>
      <c r="G7340" s="14" t="s">
        <v>6000</v>
      </c>
      <c r="H7340" s="14" t="s">
        <v>4924</v>
      </c>
      <c r="I7340" s="14" t="s">
        <v>5635</v>
      </c>
      <c r="J7340" s="14" t="s">
        <v>4924</v>
      </c>
      <c r="K7340" s="16">
        <v>5.8</v>
      </c>
    </row>
    <row r="7341" spans="1:11">
      <c r="A7341" s="12" t="s">
        <v>10223</v>
      </c>
      <c r="B7341" s="12" t="s">
        <v>11439</v>
      </c>
      <c r="C7341" s="12" t="s">
        <v>10347</v>
      </c>
      <c r="D7341" s="13" t="s">
        <v>4931</v>
      </c>
      <c r="E7341" s="13" t="s">
        <v>5083</v>
      </c>
      <c r="F7341" s="13" t="s">
        <v>11491</v>
      </c>
      <c r="G7341" s="14" t="s">
        <v>6000</v>
      </c>
      <c r="H7341" s="14" t="s">
        <v>4924</v>
      </c>
      <c r="I7341" s="14" t="s">
        <v>4949</v>
      </c>
      <c r="J7341" s="14" t="s">
        <v>4924</v>
      </c>
      <c r="K7341" s="16">
        <v>5.8</v>
      </c>
    </row>
    <row r="7342" spans="1:11">
      <c r="A7342" s="12" t="s">
        <v>10223</v>
      </c>
      <c r="B7342" s="12" t="s">
        <v>11439</v>
      </c>
      <c r="C7342" s="12" t="s">
        <v>10347</v>
      </c>
      <c r="D7342" s="13" t="s">
        <v>4934</v>
      </c>
      <c r="E7342" s="13" t="s">
        <v>4934</v>
      </c>
      <c r="F7342" s="13" t="s">
        <v>5093</v>
      </c>
      <c r="G7342" s="14" t="s">
        <v>6000</v>
      </c>
      <c r="H7342" s="14" t="s">
        <v>4938</v>
      </c>
      <c r="I7342" s="14" t="s">
        <v>4927</v>
      </c>
      <c r="J7342" s="14" t="s">
        <v>4936</v>
      </c>
      <c r="K7342" s="16">
        <v>5.8</v>
      </c>
    </row>
    <row r="7343" spans="1:11">
      <c r="A7343" s="12" t="s">
        <v>10223</v>
      </c>
      <c r="B7343" s="12" t="s">
        <v>11439</v>
      </c>
      <c r="C7343" s="12" t="s">
        <v>10300</v>
      </c>
      <c r="D7343" s="13" t="s">
        <v>4918</v>
      </c>
      <c r="E7343" s="13" t="s">
        <v>4919</v>
      </c>
      <c r="F7343" s="13" t="s">
        <v>11492</v>
      </c>
      <c r="G7343" s="14" t="s">
        <v>6000</v>
      </c>
      <c r="H7343" s="14" t="s">
        <v>4956</v>
      </c>
      <c r="I7343" s="14" t="s">
        <v>5635</v>
      </c>
      <c r="J7343" s="14" t="s">
        <v>4956</v>
      </c>
      <c r="K7343" s="16">
        <v>17</v>
      </c>
    </row>
    <row r="7344" spans="1:11">
      <c r="A7344" s="12" t="s">
        <v>10223</v>
      </c>
      <c r="B7344" s="12" t="s">
        <v>11439</v>
      </c>
      <c r="C7344" s="12" t="s">
        <v>10300</v>
      </c>
      <c r="D7344" s="13" t="s">
        <v>4918</v>
      </c>
      <c r="E7344" s="13" t="s">
        <v>4919</v>
      </c>
      <c r="F7344" s="13" t="s">
        <v>11449</v>
      </c>
      <c r="G7344" s="14" t="s">
        <v>4942</v>
      </c>
      <c r="H7344" s="14" t="s">
        <v>4924</v>
      </c>
      <c r="I7344" s="14" t="s">
        <v>6951</v>
      </c>
      <c r="J7344" s="14" t="s">
        <v>4924</v>
      </c>
      <c r="K7344" s="16">
        <v>17</v>
      </c>
    </row>
    <row r="7345" spans="1:11">
      <c r="A7345" s="12" t="s">
        <v>10223</v>
      </c>
      <c r="B7345" s="12" t="s">
        <v>11439</v>
      </c>
      <c r="C7345" s="12" t="s">
        <v>10300</v>
      </c>
      <c r="D7345" s="13" t="s">
        <v>4918</v>
      </c>
      <c r="E7345" s="13" t="s">
        <v>4919</v>
      </c>
      <c r="F7345" s="13" t="s">
        <v>11493</v>
      </c>
      <c r="G7345" s="14" t="s">
        <v>6000</v>
      </c>
      <c r="H7345" s="14" t="s">
        <v>4936</v>
      </c>
      <c r="I7345" s="14" t="s">
        <v>4949</v>
      </c>
      <c r="J7345" s="14" t="s">
        <v>4936</v>
      </c>
      <c r="K7345" s="16">
        <v>17</v>
      </c>
    </row>
    <row r="7346" spans="1:11">
      <c r="A7346" s="12" t="s">
        <v>10223</v>
      </c>
      <c r="B7346" s="12" t="s">
        <v>11439</v>
      </c>
      <c r="C7346" s="12" t="s">
        <v>10300</v>
      </c>
      <c r="D7346" s="13" t="s">
        <v>4931</v>
      </c>
      <c r="E7346" s="13" t="s">
        <v>5083</v>
      </c>
      <c r="F7346" s="13" t="s">
        <v>11494</v>
      </c>
      <c r="G7346" s="14" t="s">
        <v>4942</v>
      </c>
      <c r="H7346" s="14" t="s">
        <v>4924</v>
      </c>
      <c r="I7346" s="14" t="s">
        <v>4949</v>
      </c>
      <c r="J7346" s="14" t="s">
        <v>4924</v>
      </c>
      <c r="K7346" s="16">
        <v>17</v>
      </c>
    </row>
    <row r="7347" spans="1:11">
      <c r="A7347" s="12" t="s">
        <v>10223</v>
      </c>
      <c r="B7347" s="12" t="s">
        <v>11439</v>
      </c>
      <c r="C7347" s="12" t="s">
        <v>10300</v>
      </c>
      <c r="D7347" s="13" t="s">
        <v>4934</v>
      </c>
      <c r="E7347" s="13" t="s">
        <v>4934</v>
      </c>
      <c r="F7347" s="13" t="s">
        <v>11495</v>
      </c>
      <c r="G7347" s="14" t="s">
        <v>6000</v>
      </c>
      <c r="H7347" s="14" t="s">
        <v>4936</v>
      </c>
      <c r="I7347" s="14" t="s">
        <v>4927</v>
      </c>
      <c r="J7347" s="14" t="s">
        <v>4936</v>
      </c>
      <c r="K7347" s="16">
        <v>17</v>
      </c>
    </row>
    <row r="7348" spans="1:11">
      <c r="A7348" s="12" t="s">
        <v>10223</v>
      </c>
      <c r="B7348" s="12" t="s">
        <v>11439</v>
      </c>
      <c r="C7348" s="12" t="s">
        <v>10303</v>
      </c>
      <c r="D7348" s="13" t="s">
        <v>4918</v>
      </c>
      <c r="E7348" s="13" t="s">
        <v>4919</v>
      </c>
      <c r="F7348" s="13" t="s">
        <v>11270</v>
      </c>
      <c r="G7348" s="14" t="s">
        <v>6000</v>
      </c>
      <c r="H7348" s="14" t="s">
        <v>4924</v>
      </c>
      <c r="I7348" s="14" t="s">
        <v>4949</v>
      </c>
      <c r="J7348" s="14" t="s">
        <v>4924</v>
      </c>
      <c r="K7348" s="16">
        <v>6.08</v>
      </c>
    </row>
    <row r="7349" spans="1:11">
      <c r="A7349" s="12" t="s">
        <v>10223</v>
      </c>
      <c r="B7349" s="12" t="s">
        <v>11439</v>
      </c>
      <c r="C7349" s="12" t="s">
        <v>10303</v>
      </c>
      <c r="D7349" s="13" t="s">
        <v>4918</v>
      </c>
      <c r="E7349" s="13" t="s">
        <v>4919</v>
      </c>
      <c r="F7349" s="13" t="s">
        <v>11449</v>
      </c>
      <c r="G7349" s="14" t="s">
        <v>4942</v>
      </c>
      <c r="H7349" s="14" t="s">
        <v>4924</v>
      </c>
      <c r="I7349" s="14" t="s">
        <v>6951</v>
      </c>
      <c r="J7349" s="14" t="s">
        <v>4924</v>
      </c>
      <c r="K7349" s="16">
        <v>6.08</v>
      </c>
    </row>
    <row r="7350" spans="1:11">
      <c r="A7350" s="12" t="s">
        <v>10223</v>
      </c>
      <c r="B7350" s="12" t="s">
        <v>11439</v>
      </c>
      <c r="C7350" s="12" t="s">
        <v>10303</v>
      </c>
      <c r="D7350" s="13" t="s">
        <v>4918</v>
      </c>
      <c r="E7350" s="13" t="s">
        <v>4919</v>
      </c>
      <c r="F7350" s="13" t="s">
        <v>11444</v>
      </c>
      <c r="G7350" s="14" t="s">
        <v>6000</v>
      </c>
      <c r="H7350" s="14" t="s">
        <v>4924</v>
      </c>
      <c r="I7350" s="14" t="s">
        <v>5635</v>
      </c>
      <c r="J7350" s="14" t="s">
        <v>4924</v>
      </c>
      <c r="K7350" s="16">
        <v>6.08</v>
      </c>
    </row>
    <row r="7351" spans="1:11">
      <c r="A7351" s="12" t="s">
        <v>10223</v>
      </c>
      <c r="B7351" s="12" t="s">
        <v>11439</v>
      </c>
      <c r="C7351" s="12" t="s">
        <v>10303</v>
      </c>
      <c r="D7351" s="13" t="s">
        <v>4931</v>
      </c>
      <c r="E7351" s="13" t="s">
        <v>5083</v>
      </c>
      <c r="F7351" s="13" t="s">
        <v>11496</v>
      </c>
      <c r="G7351" s="14" t="s">
        <v>6000</v>
      </c>
      <c r="H7351" s="14" t="s">
        <v>4924</v>
      </c>
      <c r="I7351" s="14" t="s">
        <v>4949</v>
      </c>
      <c r="J7351" s="14" t="s">
        <v>4924</v>
      </c>
      <c r="K7351" s="16">
        <v>6.08</v>
      </c>
    </row>
    <row r="7352" spans="1:11">
      <c r="A7352" s="12" t="s">
        <v>10223</v>
      </c>
      <c r="B7352" s="12" t="s">
        <v>11439</v>
      </c>
      <c r="C7352" s="12" t="s">
        <v>10303</v>
      </c>
      <c r="D7352" s="13" t="s">
        <v>4934</v>
      </c>
      <c r="E7352" s="13" t="s">
        <v>4934</v>
      </c>
      <c r="F7352" s="13" t="s">
        <v>10978</v>
      </c>
      <c r="G7352" s="14" t="s">
        <v>6000</v>
      </c>
      <c r="H7352" s="14" t="s">
        <v>4936</v>
      </c>
      <c r="I7352" s="14" t="s">
        <v>4927</v>
      </c>
      <c r="J7352" s="14" t="s">
        <v>4936</v>
      </c>
      <c r="K7352" s="16">
        <v>6.08</v>
      </c>
    </row>
    <row r="7353" spans="1:11">
      <c r="A7353" s="12" t="s">
        <v>10223</v>
      </c>
      <c r="B7353" s="12" t="s">
        <v>11497</v>
      </c>
      <c r="C7353" s="12" t="s">
        <v>11498</v>
      </c>
      <c r="D7353" s="13"/>
      <c r="E7353" s="13"/>
      <c r="F7353" s="13"/>
      <c r="G7353" s="14"/>
      <c r="H7353" s="14"/>
      <c r="I7353" s="14"/>
      <c r="J7353" s="14"/>
      <c r="K7353" s="16">
        <v>0.1342</v>
      </c>
    </row>
    <row r="7354" spans="1:11">
      <c r="A7354" s="12" t="s">
        <v>10223</v>
      </c>
      <c r="B7354" s="12" t="s">
        <v>11497</v>
      </c>
      <c r="C7354" s="12" t="s">
        <v>11499</v>
      </c>
      <c r="D7354" s="13"/>
      <c r="E7354" s="13"/>
      <c r="F7354" s="13"/>
      <c r="G7354" s="14"/>
      <c r="H7354" s="14"/>
      <c r="I7354" s="14"/>
      <c r="J7354" s="14"/>
      <c r="K7354" s="16">
        <v>1.59</v>
      </c>
    </row>
    <row r="7355" spans="1:11">
      <c r="A7355" s="12" t="s">
        <v>10223</v>
      </c>
      <c r="B7355" s="12" t="s">
        <v>11497</v>
      </c>
      <c r="C7355" s="12" t="s">
        <v>11500</v>
      </c>
      <c r="D7355" s="13"/>
      <c r="E7355" s="13"/>
      <c r="F7355" s="13"/>
      <c r="G7355" s="14"/>
      <c r="H7355" s="14"/>
      <c r="I7355" s="14"/>
      <c r="J7355" s="14"/>
      <c r="K7355" s="16">
        <v>0.5</v>
      </c>
    </row>
    <row r="7356" spans="1:11">
      <c r="A7356" s="12" t="s">
        <v>10223</v>
      </c>
      <c r="B7356" s="12" t="s">
        <v>11497</v>
      </c>
      <c r="C7356" s="12" t="s">
        <v>11027</v>
      </c>
      <c r="D7356" s="13"/>
      <c r="E7356" s="13"/>
      <c r="F7356" s="13"/>
      <c r="G7356" s="14"/>
      <c r="H7356" s="14"/>
      <c r="I7356" s="14"/>
      <c r="J7356" s="14"/>
      <c r="K7356" s="16">
        <v>4.911852</v>
      </c>
    </row>
    <row r="7357" spans="1:11">
      <c r="A7357" s="12" t="s">
        <v>10223</v>
      </c>
      <c r="B7357" s="12" t="s">
        <v>11497</v>
      </c>
      <c r="C7357" s="12" t="s">
        <v>10434</v>
      </c>
      <c r="D7357" s="13"/>
      <c r="E7357" s="13"/>
      <c r="F7357" s="13"/>
      <c r="G7357" s="14"/>
      <c r="H7357" s="14"/>
      <c r="I7357" s="14"/>
      <c r="J7357" s="14"/>
      <c r="K7357" s="16">
        <v>4.8e-5</v>
      </c>
    </row>
    <row r="7358" spans="1:11">
      <c r="A7358" s="12" t="s">
        <v>10223</v>
      </c>
      <c r="B7358" s="12" t="s">
        <v>11497</v>
      </c>
      <c r="C7358" s="12" t="s">
        <v>10226</v>
      </c>
      <c r="D7358" s="13" t="s">
        <v>4918</v>
      </c>
      <c r="E7358" s="13" t="s">
        <v>4943</v>
      </c>
      <c r="F7358" s="13" t="s">
        <v>11501</v>
      </c>
      <c r="G7358" s="14" t="s">
        <v>4960</v>
      </c>
      <c r="H7358" s="14"/>
      <c r="I7358" s="14"/>
      <c r="J7358" s="14" t="s">
        <v>4958</v>
      </c>
      <c r="K7358" s="16">
        <v>11.7542</v>
      </c>
    </row>
    <row r="7359" spans="1:11">
      <c r="A7359" s="12" t="s">
        <v>10223</v>
      </c>
      <c r="B7359" s="12" t="s">
        <v>11497</v>
      </c>
      <c r="C7359" s="12" t="s">
        <v>10226</v>
      </c>
      <c r="D7359" s="13" t="s">
        <v>4931</v>
      </c>
      <c r="E7359" s="13" t="s">
        <v>4932</v>
      </c>
      <c r="F7359" s="13" t="s">
        <v>11502</v>
      </c>
      <c r="G7359" s="14" t="s">
        <v>4960</v>
      </c>
      <c r="H7359" s="14"/>
      <c r="I7359" s="14"/>
      <c r="J7359" s="14" t="s">
        <v>4924</v>
      </c>
      <c r="K7359" s="16">
        <v>11.7542</v>
      </c>
    </row>
    <row r="7360" spans="1:11">
      <c r="A7360" s="12" t="s">
        <v>10223</v>
      </c>
      <c r="B7360" s="12" t="s">
        <v>11497</v>
      </c>
      <c r="C7360" s="12" t="s">
        <v>10226</v>
      </c>
      <c r="D7360" s="13" t="s">
        <v>4931</v>
      </c>
      <c r="E7360" s="13" t="s">
        <v>4961</v>
      </c>
      <c r="F7360" s="13" t="s">
        <v>11503</v>
      </c>
      <c r="G7360" s="14" t="s">
        <v>4960</v>
      </c>
      <c r="H7360" s="14"/>
      <c r="I7360" s="14"/>
      <c r="J7360" s="14" t="s">
        <v>4924</v>
      </c>
      <c r="K7360" s="16">
        <v>11.7542</v>
      </c>
    </row>
    <row r="7361" spans="1:11">
      <c r="A7361" s="12" t="s">
        <v>10223</v>
      </c>
      <c r="B7361" s="12" t="s">
        <v>11497</v>
      </c>
      <c r="C7361" s="12" t="s">
        <v>10226</v>
      </c>
      <c r="D7361" s="13" t="s">
        <v>4940</v>
      </c>
      <c r="E7361" s="13" t="s">
        <v>4941</v>
      </c>
      <c r="F7361" s="13" t="s">
        <v>10141</v>
      </c>
      <c r="G7361" s="14" t="s">
        <v>4960</v>
      </c>
      <c r="H7361" s="14"/>
      <c r="I7361" s="14"/>
      <c r="J7361" s="14" t="s">
        <v>4974</v>
      </c>
      <c r="K7361" s="16">
        <v>11.7542</v>
      </c>
    </row>
    <row r="7362" spans="1:11">
      <c r="A7362" s="12" t="s">
        <v>10223</v>
      </c>
      <c r="B7362" s="12" t="s">
        <v>11497</v>
      </c>
      <c r="C7362" s="12" t="s">
        <v>10226</v>
      </c>
      <c r="D7362" s="13" t="s">
        <v>4940</v>
      </c>
      <c r="E7362" s="13" t="s">
        <v>5018</v>
      </c>
      <c r="F7362" s="13" t="s">
        <v>11504</v>
      </c>
      <c r="G7362" s="14" t="s">
        <v>4960</v>
      </c>
      <c r="H7362" s="14"/>
      <c r="I7362" s="14"/>
      <c r="J7362" s="14" t="s">
        <v>4974</v>
      </c>
      <c r="K7362" s="16">
        <v>11.7542</v>
      </c>
    </row>
    <row r="7363" spans="1:11">
      <c r="A7363" s="12" t="s">
        <v>10223</v>
      </c>
      <c r="B7363" s="12" t="s">
        <v>11497</v>
      </c>
      <c r="C7363" s="12" t="s">
        <v>10232</v>
      </c>
      <c r="D7363" s="13" t="s">
        <v>4918</v>
      </c>
      <c r="E7363" s="13" t="s">
        <v>4943</v>
      </c>
      <c r="F7363" s="13" t="s">
        <v>11501</v>
      </c>
      <c r="G7363" s="14" t="s">
        <v>4960</v>
      </c>
      <c r="H7363" s="14"/>
      <c r="I7363" s="14"/>
      <c r="J7363" s="14" t="s">
        <v>4958</v>
      </c>
      <c r="K7363" s="16">
        <v>2.8</v>
      </c>
    </row>
    <row r="7364" spans="1:11">
      <c r="A7364" s="12" t="s">
        <v>10223</v>
      </c>
      <c r="B7364" s="12" t="s">
        <v>11497</v>
      </c>
      <c r="C7364" s="12" t="s">
        <v>10232</v>
      </c>
      <c r="D7364" s="13" t="s">
        <v>4918</v>
      </c>
      <c r="E7364" s="13" t="s">
        <v>4943</v>
      </c>
      <c r="F7364" s="13" t="s">
        <v>11501</v>
      </c>
      <c r="G7364" s="14" t="s">
        <v>4960</v>
      </c>
      <c r="H7364" s="14"/>
      <c r="I7364" s="14"/>
      <c r="J7364" s="14" t="s">
        <v>4958</v>
      </c>
      <c r="K7364" s="16">
        <v>18.37</v>
      </c>
    </row>
    <row r="7365" spans="1:11">
      <c r="A7365" s="12" t="s">
        <v>10223</v>
      </c>
      <c r="B7365" s="12" t="s">
        <v>11497</v>
      </c>
      <c r="C7365" s="12" t="s">
        <v>10232</v>
      </c>
      <c r="D7365" s="13" t="s">
        <v>4931</v>
      </c>
      <c r="E7365" s="13" t="s">
        <v>4932</v>
      </c>
      <c r="F7365" s="13" t="s">
        <v>11505</v>
      </c>
      <c r="G7365" s="14" t="s">
        <v>4960</v>
      </c>
      <c r="H7365" s="14"/>
      <c r="I7365" s="14"/>
      <c r="J7365" s="14" t="s">
        <v>4924</v>
      </c>
      <c r="K7365" s="16">
        <v>2.8</v>
      </c>
    </row>
    <row r="7366" spans="1:11">
      <c r="A7366" s="12" t="s">
        <v>10223</v>
      </c>
      <c r="B7366" s="12" t="s">
        <v>11497</v>
      </c>
      <c r="C7366" s="12" t="s">
        <v>10232</v>
      </c>
      <c r="D7366" s="13" t="s">
        <v>4931</v>
      </c>
      <c r="E7366" s="13" t="s">
        <v>4932</v>
      </c>
      <c r="F7366" s="13" t="s">
        <v>11505</v>
      </c>
      <c r="G7366" s="14" t="s">
        <v>4960</v>
      </c>
      <c r="H7366" s="14"/>
      <c r="I7366" s="14"/>
      <c r="J7366" s="14" t="s">
        <v>4924</v>
      </c>
      <c r="K7366" s="16">
        <v>18.37</v>
      </c>
    </row>
    <row r="7367" spans="1:11">
      <c r="A7367" s="12" t="s">
        <v>10223</v>
      </c>
      <c r="B7367" s="12" t="s">
        <v>11497</v>
      </c>
      <c r="C7367" s="12" t="s">
        <v>10232</v>
      </c>
      <c r="D7367" s="13" t="s">
        <v>4931</v>
      </c>
      <c r="E7367" s="13" t="s">
        <v>5083</v>
      </c>
      <c r="F7367" s="13" t="s">
        <v>11506</v>
      </c>
      <c r="G7367" s="14" t="s">
        <v>4960</v>
      </c>
      <c r="H7367" s="14"/>
      <c r="I7367" s="14"/>
      <c r="J7367" s="14" t="s">
        <v>4924</v>
      </c>
      <c r="K7367" s="16">
        <v>2.8</v>
      </c>
    </row>
    <row r="7368" spans="1:11">
      <c r="A7368" s="12" t="s">
        <v>10223</v>
      </c>
      <c r="B7368" s="12" t="s">
        <v>11497</v>
      </c>
      <c r="C7368" s="12" t="s">
        <v>10232</v>
      </c>
      <c r="D7368" s="13" t="s">
        <v>4931</v>
      </c>
      <c r="E7368" s="13" t="s">
        <v>5083</v>
      </c>
      <c r="F7368" s="13" t="s">
        <v>11506</v>
      </c>
      <c r="G7368" s="14" t="s">
        <v>4960</v>
      </c>
      <c r="H7368" s="14"/>
      <c r="I7368" s="14"/>
      <c r="J7368" s="14" t="s">
        <v>4924</v>
      </c>
      <c r="K7368" s="16">
        <v>18.37</v>
      </c>
    </row>
    <row r="7369" spans="1:11">
      <c r="A7369" s="12" t="s">
        <v>10223</v>
      </c>
      <c r="B7369" s="12" t="s">
        <v>11497</v>
      </c>
      <c r="C7369" s="12" t="s">
        <v>10232</v>
      </c>
      <c r="D7369" s="13" t="s">
        <v>4940</v>
      </c>
      <c r="E7369" s="13" t="s">
        <v>4941</v>
      </c>
      <c r="F7369" s="13" t="s">
        <v>11504</v>
      </c>
      <c r="G7369" s="14" t="s">
        <v>4960</v>
      </c>
      <c r="H7369" s="14"/>
      <c r="I7369" s="14"/>
      <c r="J7369" s="14" t="s">
        <v>4974</v>
      </c>
      <c r="K7369" s="16">
        <v>2.8</v>
      </c>
    </row>
    <row r="7370" spans="1:11">
      <c r="A7370" s="12" t="s">
        <v>10223</v>
      </c>
      <c r="B7370" s="12" t="s">
        <v>11497</v>
      </c>
      <c r="C7370" s="12" t="s">
        <v>10232</v>
      </c>
      <c r="D7370" s="13" t="s">
        <v>4940</v>
      </c>
      <c r="E7370" s="13" t="s">
        <v>4941</v>
      </c>
      <c r="F7370" s="13" t="s">
        <v>11504</v>
      </c>
      <c r="G7370" s="14" t="s">
        <v>4960</v>
      </c>
      <c r="H7370" s="14"/>
      <c r="I7370" s="14"/>
      <c r="J7370" s="14" t="s">
        <v>4974</v>
      </c>
      <c r="K7370" s="16">
        <v>18.37</v>
      </c>
    </row>
    <row r="7371" spans="1:11">
      <c r="A7371" s="12" t="s">
        <v>10223</v>
      </c>
      <c r="B7371" s="12" t="s">
        <v>11497</v>
      </c>
      <c r="C7371" s="12" t="s">
        <v>10232</v>
      </c>
      <c r="D7371" s="13" t="s">
        <v>4940</v>
      </c>
      <c r="E7371" s="13" t="s">
        <v>5018</v>
      </c>
      <c r="F7371" s="13" t="s">
        <v>10141</v>
      </c>
      <c r="G7371" s="14" t="s">
        <v>4960</v>
      </c>
      <c r="H7371" s="14"/>
      <c r="I7371" s="14"/>
      <c r="J7371" s="14" t="s">
        <v>4974</v>
      </c>
      <c r="K7371" s="16">
        <v>2.8</v>
      </c>
    </row>
    <row r="7372" spans="1:11">
      <c r="A7372" s="12" t="s">
        <v>10223</v>
      </c>
      <c r="B7372" s="12" t="s">
        <v>11497</v>
      </c>
      <c r="C7372" s="12" t="s">
        <v>10232</v>
      </c>
      <c r="D7372" s="13" t="s">
        <v>4940</v>
      </c>
      <c r="E7372" s="13" t="s">
        <v>5018</v>
      </c>
      <c r="F7372" s="13" t="s">
        <v>10141</v>
      </c>
      <c r="G7372" s="14" t="s">
        <v>4960</v>
      </c>
      <c r="H7372" s="14"/>
      <c r="I7372" s="14"/>
      <c r="J7372" s="14" t="s">
        <v>4974</v>
      </c>
      <c r="K7372" s="16">
        <v>18.37</v>
      </c>
    </row>
    <row r="7373" spans="1:11">
      <c r="A7373" s="12" t="s">
        <v>10223</v>
      </c>
      <c r="B7373" s="12" t="s">
        <v>11497</v>
      </c>
      <c r="C7373" s="12" t="s">
        <v>10273</v>
      </c>
      <c r="D7373" s="13"/>
      <c r="E7373" s="13"/>
      <c r="F7373" s="13"/>
      <c r="G7373" s="14"/>
      <c r="H7373" s="14"/>
      <c r="I7373" s="14"/>
      <c r="J7373" s="14"/>
      <c r="K7373" s="16">
        <v>2.06094</v>
      </c>
    </row>
    <row r="7374" spans="1:11">
      <c r="A7374" s="12" t="s">
        <v>10223</v>
      </c>
      <c r="B7374" s="12" t="s">
        <v>11497</v>
      </c>
      <c r="C7374" s="12" t="s">
        <v>10322</v>
      </c>
      <c r="D7374" s="13"/>
      <c r="E7374" s="13"/>
      <c r="F7374" s="13"/>
      <c r="G7374" s="14"/>
      <c r="H7374" s="14"/>
      <c r="I7374" s="14"/>
      <c r="J7374" s="14"/>
      <c r="K7374" s="16">
        <v>0.7523</v>
      </c>
    </row>
    <row r="7375" spans="1:11">
      <c r="A7375" s="12" t="s">
        <v>10223</v>
      </c>
      <c r="B7375" s="12" t="s">
        <v>11497</v>
      </c>
      <c r="C7375" s="12" t="s">
        <v>10327</v>
      </c>
      <c r="D7375" s="13"/>
      <c r="E7375" s="13"/>
      <c r="F7375" s="13"/>
      <c r="G7375" s="14"/>
      <c r="H7375" s="14"/>
      <c r="I7375" s="14"/>
      <c r="J7375" s="14"/>
      <c r="K7375" s="16">
        <v>5.60398</v>
      </c>
    </row>
    <row r="7376" spans="1:11">
      <c r="A7376" s="12" t="s">
        <v>10223</v>
      </c>
      <c r="B7376" s="12" t="s">
        <v>11497</v>
      </c>
      <c r="C7376" s="12" t="s">
        <v>10441</v>
      </c>
      <c r="D7376" s="13"/>
      <c r="E7376" s="13"/>
      <c r="F7376" s="13"/>
      <c r="G7376" s="14"/>
      <c r="H7376" s="14"/>
      <c r="I7376" s="14"/>
      <c r="J7376" s="14"/>
      <c r="K7376" s="16">
        <v>4.820555</v>
      </c>
    </row>
    <row r="7377" spans="1:11">
      <c r="A7377" s="12" t="s">
        <v>10223</v>
      </c>
      <c r="B7377" s="12" t="s">
        <v>11497</v>
      </c>
      <c r="C7377" s="12" t="s">
        <v>10442</v>
      </c>
      <c r="D7377" s="13"/>
      <c r="E7377" s="13"/>
      <c r="F7377" s="13"/>
      <c r="G7377" s="14"/>
      <c r="H7377" s="14"/>
      <c r="I7377" s="14"/>
      <c r="J7377" s="14"/>
      <c r="K7377" s="16">
        <v>20.7273</v>
      </c>
    </row>
    <row r="7378" spans="1:11">
      <c r="A7378" s="12" t="s">
        <v>10223</v>
      </c>
      <c r="B7378" s="12" t="s">
        <v>11497</v>
      </c>
      <c r="C7378" s="12" t="s">
        <v>11507</v>
      </c>
      <c r="D7378" s="13"/>
      <c r="E7378" s="13"/>
      <c r="F7378" s="13"/>
      <c r="G7378" s="14"/>
      <c r="H7378" s="14"/>
      <c r="I7378" s="14"/>
      <c r="J7378" s="14"/>
      <c r="K7378" s="16">
        <v>871.751517</v>
      </c>
    </row>
    <row r="7379" spans="1:11">
      <c r="A7379" s="12" t="s">
        <v>10223</v>
      </c>
      <c r="B7379" s="12" t="s">
        <v>11497</v>
      </c>
      <c r="C7379" s="12" t="s">
        <v>10444</v>
      </c>
      <c r="D7379" s="13"/>
      <c r="E7379" s="13"/>
      <c r="F7379" s="13"/>
      <c r="G7379" s="14"/>
      <c r="H7379" s="14"/>
      <c r="I7379" s="14"/>
      <c r="J7379" s="14"/>
      <c r="K7379" s="16">
        <v>5.177868</v>
      </c>
    </row>
    <row r="7380" spans="1:11">
      <c r="A7380" s="12" t="s">
        <v>10223</v>
      </c>
      <c r="B7380" s="12" t="s">
        <v>11497</v>
      </c>
      <c r="C7380" s="12" t="s">
        <v>11507</v>
      </c>
      <c r="D7380" s="13"/>
      <c r="E7380" s="13"/>
      <c r="F7380" s="13"/>
      <c r="G7380" s="14"/>
      <c r="H7380" s="14"/>
      <c r="I7380" s="14"/>
      <c r="J7380" s="14"/>
      <c r="K7380" s="16">
        <v>1101</v>
      </c>
    </row>
    <row r="7381" spans="1:11">
      <c r="A7381" s="12" t="s">
        <v>10223</v>
      </c>
      <c r="B7381" s="12" t="s">
        <v>11497</v>
      </c>
      <c r="C7381" s="12" t="s">
        <v>10375</v>
      </c>
      <c r="D7381" s="13"/>
      <c r="E7381" s="13"/>
      <c r="F7381" s="13"/>
      <c r="G7381" s="14"/>
      <c r="H7381" s="14"/>
      <c r="I7381" s="14"/>
      <c r="J7381" s="14"/>
      <c r="K7381" s="16">
        <v>3</v>
      </c>
    </row>
    <row r="7382" spans="1:11">
      <c r="A7382" s="12" t="s">
        <v>10223</v>
      </c>
      <c r="B7382" s="12" t="s">
        <v>11497</v>
      </c>
      <c r="C7382" s="12" t="s">
        <v>10244</v>
      </c>
      <c r="D7382" s="13"/>
      <c r="E7382" s="13"/>
      <c r="F7382" s="13"/>
      <c r="G7382" s="14"/>
      <c r="H7382" s="14"/>
      <c r="I7382" s="14"/>
      <c r="J7382" s="14"/>
      <c r="K7382" s="16">
        <v>3.81</v>
      </c>
    </row>
    <row r="7383" spans="1:11">
      <c r="A7383" s="12" t="s">
        <v>10223</v>
      </c>
      <c r="B7383" s="12" t="s">
        <v>11497</v>
      </c>
      <c r="C7383" s="12" t="s">
        <v>10352</v>
      </c>
      <c r="D7383" s="13" t="s">
        <v>4918</v>
      </c>
      <c r="E7383" s="13" t="s">
        <v>4943</v>
      </c>
      <c r="F7383" s="13" t="s">
        <v>11508</v>
      </c>
      <c r="G7383" s="14" t="s">
        <v>4960</v>
      </c>
      <c r="H7383" s="14"/>
      <c r="I7383" s="14"/>
      <c r="J7383" s="14" t="s">
        <v>4958</v>
      </c>
      <c r="K7383" s="16">
        <v>23</v>
      </c>
    </row>
    <row r="7384" spans="1:11">
      <c r="A7384" s="12" t="s">
        <v>10223</v>
      </c>
      <c r="B7384" s="12" t="s">
        <v>11497</v>
      </c>
      <c r="C7384" s="12" t="s">
        <v>10352</v>
      </c>
      <c r="D7384" s="13" t="s">
        <v>4931</v>
      </c>
      <c r="E7384" s="13" t="s">
        <v>4932</v>
      </c>
      <c r="F7384" s="13" t="s">
        <v>11509</v>
      </c>
      <c r="G7384" s="14" t="s">
        <v>4921</v>
      </c>
      <c r="H7384" s="14" t="s">
        <v>5221</v>
      </c>
      <c r="I7384" s="14" t="s">
        <v>4927</v>
      </c>
      <c r="J7384" s="14" t="s">
        <v>4924</v>
      </c>
      <c r="K7384" s="16">
        <v>23</v>
      </c>
    </row>
    <row r="7385" spans="1:11">
      <c r="A7385" s="12" t="s">
        <v>10223</v>
      </c>
      <c r="B7385" s="12" t="s">
        <v>11497</v>
      </c>
      <c r="C7385" s="12" t="s">
        <v>10352</v>
      </c>
      <c r="D7385" s="13" t="s">
        <v>4931</v>
      </c>
      <c r="E7385" s="13" t="s">
        <v>4961</v>
      </c>
      <c r="F7385" s="13" t="s">
        <v>11510</v>
      </c>
      <c r="G7385" s="14" t="s">
        <v>4960</v>
      </c>
      <c r="H7385" s="14"/>
      <c r="I7385" s="14"/>
      <c r="J7385" s="14" t="s">
        <v>4924</v>
      </c>
      <c r="K7385" s="16">
        <v>23</v>
      </c>
    </row>
    <row r="7386" spans="1:11">
      <c r="A7386" s="12" t="s">
        <v>10223</v>
      </c>
      <c r="B7386" s="12" t="s">
        <v>11497</v>
      </c>
      <c r="C7386" s="12" t="s">
        <v>10352</v>
      </c>
      <c r="D7386" s="13" t="s">
        <v>4934</v>
      </c>
      <c r="E7386" s="13" t="s">
        <v>4998</v>
      </c>
      <c r="F7386" s="13" t="s">
        <v>10736</v>
      </c>
      <c r="G7386" s="14" t="s">
        <v>4921</v>
      </c>
      <c r="H7386" s="14" t="s">
        <v>5324</v>
      </c>
      <c r="I7386" s="14" t="s">
        <v>4927</v>
      </c>
      <c r="J7386" s="14" t="s">
        <v>4974</v>
      </c>
      <c r="K7386" s="16">
        <v>23</v>
      </c>
    </row>
    <row r="7387" spans="1:11">
      <c r="A7387" s="12" t="s">
        <v>10223</v>
      </c>
      <c r="B7387" s="12" t="s">
        <v>11497</v>
      </c>
      <c r="C7387" s="12" t="s">
        <v>10352</v>
      </c>
      <c r="D7387" s="13" t="s">
        <v>4940</v>
      </c>
      <c r="E7387" s="13" t="s">
        <v>5018</v>
      </c>
      <c r="F7387" s="13" t="s">
        <v>10141</v>
      </c>
      <c r="G7387" s="14" t="s">
        <v>5004</v>
      </c>
      <c r="H7387" s="14" t="s">
        <v>4936</v>
      </c>
      <c r="I7387" s="14" t="s">
        <v>4927</v>
      </c>
      <c r="J7387" s="14" t="s">
        <v>4974</v>
      </c>
      <c r="K7387" s="16">
        <v>23</v>
      </c>
    </row>
    <row r="7388" spans="1:11">
      <c r="A7388" s="12" t="s">
        <v>10223</v>
      </c>
      <c r="B7388" s="12" t="s">
        <v>11497</v>
      </c>
      <c r="C7388" s="12" t="s">
        <v>10245</v>
      </c>
      <c r="D7388" s="13" t="s">
        <v>4918</v>
      </c>
      <c r="E7388" s="13" t="s">
        <v>4943</v>
      </c>
      <c r="F7388" s="13" t="s">
        <v>11508</v>
      </c>
      <c r="G7388" s="14" t="s">
        <v>4960</v>
      </c>
      <c r="H7388" s="14"/>
      <c r="I7388" s="14"/>
      <c r="J7388" s="14" t="s">
        <v>4958</v>
      </c>
      <c r="K7388" s="16">
        <v>54.6377</v>
      </c>
    </row>
    <row r="7389" spans="1:11">
      <c r="A7389" s="12" t="s">
        <v>10223</v>
      </c>
      <c r="B7389" s="12" t="s">
        <v>11497</v>
      </c>
      <c r="C7389" s="12" t="s">
        <v>10245</v>
      </c>
      <c r="D7389" s="13" t="s">
        <v>4931</v>
      </c>
      <c r="E7389" s="13" t="s">
        <v>4932</v>
      </c>
      <c r="F7389" s="13" t="s">
        <v>11511</v>
      </c>
      <c r="G7389" s="14" t="s">
        <v>4921</v>
      </c>
      <c r="H7389" s="14" t="s">
        <v>4924</v>
      </c>
      <c r="I7389" s="14" t="s">
        <v>4927</v>
      </c>
      <c r="J7389" s="14" t="s">
        <v>4924</v>
      </c>
      <c r="K7389" s="16">
        <v>54.6377</v>
      </c>
    </row>
    <row r="7390" spans="1:11">
      <c r="A7390" s="12" t="s">
        <v>10223</v>
      </c>
      <c r="B7390" s="12" t="s">
        <v>11497</v>
      </c>
      <c r="C7390" s="12" t="s">
        <v>10245</v>
      </c>
      <c r="D7390" s="13" t="s">
        <v>4931</v>
      </c>
      <c r="E7390" s="13" t="s">
        <v>5083</v>
      </c>
      <c r="F7390" s="13" t="s">
        <v>11512</v>
      </c>
      <c r="G7390" s="14" t="s">
        <v>4960</v>
      </c>
      <c r="H7390" s="14"/>
      <c r="I7390" s="14"/>
      <c r="J7390" s="14" t="s">
        <v>4924</v>
      </c>
      <c r="K7390" s="16">
        <v>54.6377</v>
      </c>
    </row>
    <row r="7391" spans="1:11">
      <c r="A7391" s="12" t="s">
        <v>10223</v>
      </c>
      <c r="B7391" s="12" t="s">
        <v>11497</v>
      </c>
      <c r="C7391" s="12" t="s">
        <v>10245</v>
      </c>
      <c r="D7391" s="13" t="s">
        <v>4934</v>
      </c>
      <c r="E7391" s="13" t="s">
        <v>4998</v>
      </c>
      <c r="F7391" s="13" t="s">
        <v>11451</v>
      </c>
      <c r="G7391" s="14" t="s">
        <v>4921</v>
      </c>
      <c r="H7391" s="14" t="s">
        <v>5324</v>
      </c>
      <c r="I7391" s="14" t="s">
        <v>4927</v>
      </c>
      <c r="J7391" s="14" t="s">
        <v>4974</v>
      </c>
      <c r="K7391" s="16">
        <v>54.6377</v>
      </c>
    </row>
    <row r="7392" spans="1:11">
      <c r="A7392" s="12" t="s">
        <v>10223</v>
      </c>
      <c r="B7392" s="12" t="s">
        <v>11497</v>
      </c>
      <c r="C7392" s="12" t="s">
        <v>10245</v>
      </c>
      <c r="D7392" s="13" t="s">
        <v>4940</v>
      </c>
      <c r="E7392" s="13" t="s">
        <v>5018</v>
      </c>
      <c r="F7392" s="13" t="s">
        <v>10141</v>
      </c>
      <c r="G7392" s="14" t="s">
        <v>5004</v>
      </c>
      <c r="H7392" s="14" t="s">
        <v>4936</v>
      </c>
      <c r="I7392" s="14" t="s">
        <v>4927</v>
      </c>
      <c r="J7392" s="14" t="s">
        <v>4974</v>
      </c>
      <c r="K7392" s="16">
        <v>54.6377</v>
      </c>
    </row>
    <row r="7393" spans="1:11">
      <c r="A7393" s="12" t="s">
        <v>10223</v>
      </c>
      <c r="B7393" s="12" t="s">
        <v>11497</v>
      </c>
      <c r="C7393" s="12" t="s">
        <v>10225</v>
      </c>
      <c r="D7393" s="13" t="s">
        <v>4918</v>
      </c>
      <c r="E7393" s="13" t="s">
        <v>4943</v>
      </c>
      <c r="F7393" s="13" t="s">
        <v>11508</v>
      </c>
      <c r="G7393" s="14" t="s">
        <v>4960</v>
      </c>
      <c r="H7393" s="14"/>
      <c r="I7393" s="14"/>
      <c r="J7393" s="14" t="s">
        <v>4958</v>
      </c>
      <c r="K7393" s="16">
        <v>36.386</v>
      </c>
    </row>
    <row r="7394" spans="1:11">
      <c r="A7394" s="12" t="s">
        <v>10223</v>
      </c>
      <c r="B7394" s="12" t="s">
        <v>11497</v>
      </c>
      <c r="C7394" s="12" t="s">
        <v>10225</v>
      </c>
      <c r="D7394" s="13" t="s">
        <v>4931</v>
      </c>
      <c r="E7394" s="13" t="s">
        <v>4932</v>
      </c>
      <c r="F7394" s="13" t="s">
        <v>11513</v>
      </c>
      <c r="G7394" s="14" t="s">
        <v>4921</v>
      </c>
      <c r="H7394" s="14" t="s">
        <v>4956</v>
      </c>
      <c r="I7394" s="14" t="s">
        <v>4927</v>
      </c>
      <c r="J7394" s="14" t="s">
        <v>4924</v>
      </c>
      <c r="K7394" s="16">
        <v>36.386</v>
      </c>
    </row>
    <row r="7395" spans="1:11">
      <c r="A7395" s="12" t="s">
        <v>10223</v>
      </c>
      <c r="B7395" s="12" t="s">
        <v>11497</v>
      </c>
      <c r="C7395" s="12" t="s">
        <v>10225</v>
      </c>
      <c r="D7395" s="13" t="s">
        <v>4931</v>
      </c>
      <c r="E7395" s="13" t="s">
        <v>4961</v>
      </c>
      <c r="F7395" s="13" t="s">
        <v>11512</v>
      </c>
      <c r="G7395" s="14" t="s">
        <v>4960</v>
      </c>
      <c r="H7395" s="14"/>
      <c r="I7395" s="14"/>
      <c r="J7395" s="14" t="s">
        <v>4924</v>
      </c>
      <c r="K7395" s="16">
        <v>36.386</v>
      </c>
    </row>
    <row r="7396" spans="1:11">
      <c r="A7396" s="12" t="s">
        <v>10223</v>
      </c>
      <c r="B7396" s="12" t="s">
        <v>11497</v>
      </c>
      <c r="C7396" s="12" t="s">
        <v>10225</v>
      </c>
      <c r="D7396" s="13" t="s">
        <v>4934</v>
      </c>
      <c r="E7396" s="13" t="s">
        <v>4998</v>
      </c>
      <c r="F7396" s="13" t="s">
        <v>10746</v>
      </c>
      <c r="G7396" s="14" t="s">
        <v>4921</v>
      </c>
      <c r="H7396" s="14" t="s">
        <v>5324</v>
      </c>
      <c r="I7396" s="14" t="s">
        <v>4927</v>
      </c>
      <c r="J7396" s="14" t="s">
        <v>4974</v>
      </c>
      <c r="K7396" s="16">
        <v>36.386</v>
      </c>
    </row>
    <row r="7397" spans="1:11">
      <c r="A7397" s="12" t="s">
        <v>10223</v>
      </c>
      <c r="B7397" s="12" t="s">
        <v>11497</v>
      </c>
      <c r="C7397" s="12" t="s">
        <v>10225</v>
      </c>
      <c r="D7397" s="13" t="s">
        <v>4940</v>
      </c>
      <c r="E7397" s="13" t="s">
        <v>5018</v>
      </c>
      <c r="F7397" s="13" t="s">
        <v>10141</v>
      </c>
      <c r="G7397" s="14" t="s">
        <v>5004</v>
      </c>
      <c r="H7397" s="14" t="s">
        <v>4936</v>
      </c>
      <c r="I7397" s="14" t="s">
        <v>4927</v>
      </c>
      <c r="J7397" s="14" t="s">
        <v>4974</v>
      </c>
      <c r="K7397" s="16">
        <v>36.386</v>
      </c>
    </row>
    <row r="7398" spans="1:11">
      <c r="A7398" s="12" t="s">
        <v>10223</v>
      </c>
      <c r="B7398" s="12" t="s">
        <v>11497</v>
      </c>
      <c r="C7398" s="12" t="s">
        <v>10256</v>
      </c>
      <c r="D7398" s="13" t="s">
        <v>4918</v>
      </c>
      <c r="E7398" s="13" t="s">
        <v>4943</v>
      </c>
      <c r="F7398" s="13" t="s">
        <v>11508</v>
      </c>
      <c r="G7398" s="14" t="s">
        <v>4960</v>
      </c>
      <c r="H7398" s="14"/>
      <c r="I7398" s="14"/>
      <c r="J7398" s="14" t="s">
        <v>4958</v>
      </c>
      <c r="K7398" s="16">
        <v>5.2656</v>
      </c>
    </row>
    <row r="7399" spans="1:11">
      <c r="A7399" s="12" t="s">
        <v>10223</v>
      </c>
      <c r="B7399" s="12" t="s">
        <v>11497</v>
      </c>
      <c r="C7399" s="12" t="s">
        <v>10256</v>
      </c>
      <c r="D7399" s="13" t="s">
        <v>4931</v>
      </c>
      <c r="E7399" s="13" t="s">
        <v>4932</v>
      </c>
      <c r="F7399" s="13" t="s">
        <v>11514</v>
      </c>
      <c r="G7399" s="14" t="s">
        <v>4921</v>
      </c>
      <c r="H7399" s="14" t="s">
        <v>4924</v>
      </c>
      <c r="I7399" s="14" t="s">
        <v>4927</v>
      </c>
      <c r="J7399" s="14" t="s">
        <v>4924</v>
      </c>
      <c r="K7399" s="16">
        <v>5.2656</v>
      </c>
    </row>
    <row r="7400" spans="1:11">
      <c r="A7400" s="12" t="s">
        <v>10223</v>
      </c>
      <c r="B7400" s="12" t="s">
        <v>11497</v>
      </c>
      <c r="C7400" s="12" t="s">
        <v>10256</v>
      </c>
      <c r="D7400" s="13" t="s">
        <v>4931</v>
      </c>
      <c r="E7400" s="13" t="s">
        <v>4961</v>
      </c>
      <c r="F7400" s="13" t="s">
        <v>11512</v>
      </c>
      <c r="G7400" s="14" t="s">
        <v>4960</v>
      </c>
      <c r="H7400" s="14"/>
      <c r="I7400" s="14"/>
      <c r="J7400" s="14" t="s">
        <v>4924</v>
      </c>
      <c r="K7400" s="16">
        <v>5.2656</v>
      </c>
    </row>
    <row r="7401" spans="1:11">
      <c r="A7401" s="12" t="s">
        <v>10223</v>
      </c>
      <c r="B7401" s="12" t="s">
        <v>11497</v>
      </c>
      <c r="C7401" s="12" t="s">
        <v>10256</v>
      </c>
      <c r="D7401" s="13" t="s">
        <v>4934</v>
      </c>
      <c r="E7401" s="13" t="s">
        <v>4998</v>
      </c>
      <c r="F7401" s="13" t="s">
        <v>11515</v>
      </c>
      <c r="G7401" s="14" t="s">
        <v>4921</v>
      </c>
      <c r="H7401" s="14" t="s">
        <v>5324</v>
      </c>
      <c r="I7401" s="14" t="s">
        <v>4927</v>
      </c>
      <c r="J7401" s="14" t="s">
        <v>4974</v>
      </c>
      <c r="K7401" s="16">
        <v>5.2656</v>
      </c>
    </row>
    <row r="7402" spans="1:11">
      <c r="A7402" s="12" t="s">
        <v>10223</v>
      </c>
      <c r="B7402" s="12" t="s">
        <v>11497</v>
      </c>
      <c r="C7402" s="12" t="s">
        <v>10256</v>
      </c>
      <c r="D7402" s="13" t="s">
        <v>4940</v>
      </c>
      <c r="E7402" s="13" t="s">
        <v>5018</v>
      </c>
      <c r="F7402" s="13" t="s">
        <v>10141</v>
      </c>
      <c r="G7402" s="14" t="s">
        <v>5004</v>
      </c>
      <c r="H7402" s="14" t="s">
        <v>4936</v>
      </c>
      <c r="I7402" s="14" t="s">
        <v>4927</v>
      </c>
      <c r="J7402" s="14" t="s">
        <v>4974</v>
      </c>
      <c r="K7402" s="16">
        <v>5.2656</v>
      </c>
    </row>
    <row r="7403" spans="1:11">
      <c r="A7403" s="12" t="s">
        <v>10223</v>
      </c>
      <c r="B7403" s="12" t="s">
        <v>11497</v>
      </c>
      <c r="C7403" s="12" t="s">
        <v>10262</v>
      </c>
      <c r="D7403" s="13" t="s">
        <v>4918</v>
      </c>
      <c r="E7403" s="13" t="s">
        <v>4943</v>
      </c>
      <c r="F7403" s="13" t="s">
        <v>11508</v>
      </c>
      <c r="G7403" s="14" t="s">
        <v>4960</v>
      </c>
      <c r="H7403" s="14"/>
      <c r="I7403" s="14"/>
      <c r="J7403" s="14" t="s">
        <v>4958</v>
      </c>
      <c r="K7403" s="16">
        <v>22.4795</v>
      </c>
    </row>
    <row r="7404" spans="1:11">
      <c r="A7404" s="12" t="s">
        <v>10223</v>
      </c>
      <c r="B7404" s="12" t="s">
        <v>11497</v>
      </c>
      <c r="C7404" s="12" t="s">
        <v>10262</v>
      </c>
      <c r="D7404" s="13" t="s">
        <v>4931</v>
      </c>
      <c r="E7404" s="13" t="s">
        <v>4932</v>
      </c>
      <c r="F7404" s="13" t="s">
        <v>11516</v>
      </c>
      <c r="G7404" s="14" t="s">
        <v>4921</v>
      </c>
      <c r="H7404" s="14" t="s">
        <v>4924</v>
      </c>
      <c r="I7404" s="14" t="s">
        <v>4927</v>
      </c>
      <c r="J7404" s="14" t="s">
        <v>4924</v>
      </c>
      <c r="K7404" s="16">
        <v>22.4795</v>
      </c>
    </row>
    <row r="7405" spans="1:11">
      <c r="A7405" s="12" t="s">
        <v>10223</v>
      </c>
      <c r="B7405" s="12" t="s">
        <v>11497</v>
      </c>
      <c r="C7405" s="12" t="s">
        <v>10262</v>
      </c>
      <c r="D7405" s="13" t="s">
        <v>4931</v>
      </c>
      <c r="E7405" s="13" t="s">
        <v>4961</v>
      </c>
      <c r="F7405" s="13" t="s">
        <v>11512</v>
      </c>
      <c r="G7405" s="14" t="s">
        <v>4960</v>
      </c>
      <c r="H7405" s="14"/>
      <c r="I7405" s="14"/>
      <c r="J7405" s="14" t="s">
        <v>4924</v>
      </c>
      <c r="K7405" s="16">
        <v>22.4795</v>
      </c>
    </row>
    <row r="7406" spans="1:11">
      <c r="A7406" s="12" t="s">
        <v>10223</v>
      </c>
      <c r="B7406" s="12" t="s">
        <v>11497</v>
      </c>
      <c r="C7406" s="12" t="s">
        <v>10262</v>
      </c>
      <c r="D7406" s="13" t="s">
        <v>4934</v>
      </c>
      <c r="E7406" s="13" t="s">
        <v>4998</v>
      </c>
      <c r="F7406" s="13" t="s">
        <v>10266</v>
      </c>
      <c r="G7406" s="14" t="s">
        <v>4921</v>
      </c>
      <c r="H7406" s="14" t="s">
        <v>5324</v>
      </c>
      <c r="I7406" s="14" t="s">
        <v>4927</v>
      </c>
      <c r="J7406" s="14" t="s">
        <v>4974</v>
      </c>
      <c r="K7406" s="16">
        <v>22.4795</v>
      </c>
    </row>
    <row r="7407" spans="1:11">
      <c r="A7407" s="12" t="s">
        <v>10223</v>
      </c>
      <c r="B7407" s="12" t="s">
        <v>11497</v>
      </c>
      <c r="C7407" s="12" t="s">
        <v>10262</v>
      </c>
      <c r="D7407" s="13" t="s">
        <v>4940</v>
      </c>
      <c r="E7407" s="13" t="s">
        <v>5018</v>
      </c>
      <c r="F7407" s="13" t="s">
        <v>11504</v>
      </c>
      <c r="G7407" s="14" t="s">
        <v>5004</v>
      </c>
      <c r="H7407" s="14" t="s">
        <v>4936</v>
      </c>
      <c r="I7407" s="14" t="s">
        <v>4927</v>
      </c>
      <c r="J7407" s="14" t="s">
        <v>4974</v>
      </c>
      <c r="K7407" s="16">
        <v>22.4795</v>
      </c>
    </row>
    <row r="7408" spans="1:11">
      <c r="A7408" s="12" t="s">
        <v>10223</v>
      </c>
      <c r="B7408" s="12" t="s">
        <v>11497</v>
      </c>
      <c r="C7408" s="12" t="s">
        <v>10267</v>
      </c>
      <c r="D7408" s="13" t="s">
        <v>4918</v>
      </c>
      <c r="E7408" s="13" t="s">
        <v>4943</v>
      </c>
      <c r="F7408" s="13" t="s">
        <v>11508</v>
      </c>
      <c r="G7408" s="14" t="s">
        <v>4960</v>
      </c>
      <c r="H7408" s="14"/>
      <c r="I7408" s="14"/>
      <c r="J7408" s="14" t="s">
        <v>4958</v>
      </c>
      <c r="K7408" s="16">
        <v>15.57</v>
      </c>
    </row>
    <row r="7409" spans="1:11">
      <c r="A7409" s="12" t="s">
        <v>10223</v>
      </c>
      <c r="B7409" s="12" t="s">
        <v>11497</v>
      </c>
      <c r="C7409" s="12" t="s">
        <v>10267</v>
      </c>
      <c r="D7409" s="13" t="s">
        <v>4931</v>
      </c>
      <c r="E7409" s="13" t="s">
        <v>4932</v>
      </c>
      <c r="F7409" s="13" t="s">
        <v>11517</v>
      </c>
      <c r="G7409" s="14" t="s">
        <v>4921</v>
      </c>
      <c r="H7409" s="14" t="s">
        <v>4938</v>
      </c>
      <c r="I7409" s="14" t="s">
        <v>4927</v>
      </c>
      <c r="J7409" s="14" t="s">
        <v>4924</v>
      </c>
      <c r="K7409" s="16">
        <v>15.57</v>
      </c>
    </row>
    <row r="7410" spans="1:11">
      <c r="A7410" s="12" t="s">
        <v>10223</v>
      </c>
      <c r="B7410" s="12" t="s">
        <v>11497</v>
      </c>
      <c r="C7410" s="12" t="s">
        <v>10267</v>
      </c>
      <c r="D7410" s="13" t="s">
        <v>4931</v>
      </c>
      <c r="E7410" s="13" t="s">
        <v>4961</v>
      </c>
      <c r="F7410" s="13" t="s">
        <v>11512</v>
      </c>
      <c r="G7410" s="14" t="s">
        <v>4960</v>
      </c>
      <c r="H7410" s="14"/>
      <c r="I7410" s="14"/>
      <c r="J7410" s="14" t="s">
        <v>4924</v>
      </c>
      <c r="K7410" s="16">
        <v>15.57</v>
      </c>
    </row>
    <row r="7411" spans="1:11">
      <c r="A7411" s="12" t="s">
        <v>10223</v>
      </c>
      <c r="B7411" s="12" t="s">
        <v>11497</v>
      </c>
      <c r="C7411" s="12" t="s">
        <v>10267</v>
      </c>
      <c r="D7411" s="13" t="s">
        <v>4934</v>
      </c>
      <c r="E7411" s="13" t="s">
        <v>4998</v>
      </c>
      <c r="F7411" s="13" t="s">
        <v>10272</v>
      </c>
      <c r="G7411" s="14" t="s">
        <v>4921</v>
      </c>
      <c r="H7411" s="14" t="s">
        <v>5324</v>
      </c>
      <c r="I7411" s="14" t="s">
        <v>4927</v>
      </c>
      <c r="J7411" s="14" t="s">
        <v>4974</v>
      </c>
      <c r="K7411" s="16">
        <v>15.57</v>
      </c>
    </row>
    <row r="7412" spans="1:11">
      <c r="A7412" s="12" t="s">
        <v>10223</v>
      </c>
      <c r="B7412" s="12" t="s">
        <v>11497</v>
      </c>
      <c r="C7412" s="12" t="s">
        <v>10267</v>
      </c>
      <c r="D7412" s="13" t="s">
        <v>4940</v>
      </c>
      <c r="E7412" s="13" t="s">
        <v>5018</v>
      </c>
      <c r="F7412" s="13" t="s">
        <v>11504</v>
      </c>
      <c r="G7412" s="14" t="s">
        <v>5004</v>
      </c>
      <c r="H7412" s="14" t="s">
        <v>4936</v>
      </c>
      <c r="I7412" s="14" t="s">
        <v>4927</v>
      </c>
      <c r="J7412" s="14" t="s">
        <v>4974</v>
      </c>
      <c r="K7412" s="16">
        <v>15.57</v>
      </c>
    </row>
    <row r="7413" spans="1:11">
      <c r="A7413" s="12" t="s">
        <v>10223</v>
      </c>
      <c r="B7413" s="12" t="s">
        <v>11497</v>
      </c>
      <c r="C7413" s="12" t="s">
        <v>10273</v>
      </c>
      <c r="D7413" s="13" t="s">
        <v>4918</v>
      </c>
      <c r="E7413" s="13" t="s">
        <v>4943</v>
      </c>
      <c r="F7413" s="13" t="s">
        <v>11508</v>
      </c>
      <c r="G7413" s="14" t="s">
        <v>4960</v>
      </c>
      <c r="H7413" s="14"/>
      <c r="I7413" s="14"/>
      <c r="J7413" s="14" t="s">
        <v>4958</v>
      </c>
      <c r="K7413" s="16">
        <v>19.156</v>
      </c>
    </row>
    <row r="7414" spans="1:11">
      <c r="A7414" s="12" t="s">
        <v>10223</v>
      </c>
      <c r="B7414" s="12" t="s">
        <v>11497</v>
      </c>
      <c r="C7414" s="12" t="s">
        <v>10273</v>
      </c>
      <c r="D7414" s="13" t="s">
        <v>4931</v>
      </c>
      <c r="E7414" s="13" t="s">
        <v>4932</v>
      </c>
      <c r="F7414" s="13" t="s">
        <v>11518</v>
      </c>
      <c r="G7414" s="14" t="s">
        <v>4921</v>
      </c>
      <c r="H7414" s="14" t="s">
        <v>4938</v>
      </c>
      <c r="I7414" s="14" t="s">
        <v>4927</v>
      </c>
      <c r="J7414" s="14" t="s">
        <v>4924</v>
      </c>
      <c r="K7414" s="16">
        <v>19.156</v>
      </c>
    </row>
    <row r="7415" spans="1:11">
      <c r="A7415" s="12" t="s">
        <v>10223</v>
      </c>
      <c r="B7415" s="12" t="s">
        <v>11497</v>
      </c>
      <c r="C7415" s="12" t="s">
        <v>10273</v>
      </c>
      <c r="D7415" s="13" t="s">
        <v>4931</v>
      </c>
      <c r="E7415" s="13" t="s">
        <v>4961</v>
      </c>
      <c r="F7415" s="13" t="s">
        <v>11512</v>
      </c>
      <c r="G7415" s="14" t="s">
        <v>4960</v>
      </c>
      <c r="H7415" s="14"/>
      <c r="I7415" s="14"/>
      <c r="J7415" s="14" t="s">
        <v>4924</v>
      </c>
      <c r="K7415" s="16">
        <v>19.156</v>
      </c>
    </row>
    <row r="7416" spans="1:11">
      <c r="A7416" s="12" t="s">
        <v>10223</v>
      </c>
      <c r="B7416" s="12" t="s">
        <v>11497</v>
      </c>
      <c r="C7416" s="12" t="s">
        <v>10273</v>
      </c>
      <c r="D7416" s="13" t="s">
        <v>4934</v>
      </c>
      <c r="E7416" s="13" t="s">
        <v>4998</v>
      </c>
      <c r="F7416" s="13" t="s">
        <v>10278</v>
      </c>
      <c r="G7416" s="14" t="s">
        <v>4921</v>
      </c>
      <c r="H7416" s="14" t="s">
        <v>5324</v>
      </c>
      <c r="I7416" s="14" t="s">
        <v>4927</v>
      </c>
      <c r="J7416" s="14" t="s">
        <v>4974</v>
      </c>
      <c r="K7416" s="16">
        <v>19.156</v>
      </c>
    </row>
    <row r="7417" spans="1:11">
      <c r="A7417" s="12" t="s">
        <v>10223</v>
      </c>
      <c r="B7417" s="12" t="s">
        <v>11497</v>
      </c>
      <c r="C7417" s="12" t="s">
        <v>10273</v>
      </c>
      <c r="D7417" s="13" t="s">
        <v>4940</v>
      </c>
      <c r="E7417" s="13" t="s">
        <v>5018</v>
      </c>
      <c r="F7417" s="13" t="s">
        <v>10141</v>
      </c>
      <c r="G7417" s="14" t="s">
        <v>5004</v>
      </c>
      <c r="H7417" s="14" t="s">
        <v>4936</v>
      </c>
      <c r="I7417" s="14" t="s">
        <v>4927</v>
      </c>
      <c r="J7417" s="14" t="s">
        <v>4974</v>
      </c>
      <c r="K7417" s="16">
        <v>19.156</v>
      </c>
    </row>
    <row r="7418" spans="1:11">
      <c r="A7418" s="12" t="s">
        <v>10223</v>
      </c>
      <c r="B7418" s="12" t="s">
        <v>11497</v>
      </c>
      <c r="C7418" s="12" t="s">
        <v>10279</v>
      </c>
      <c r="D7418" s="13" t="s">
        <v>4918</v>
      </c>
      <c r="E7418" s="13" t="s">
        <v>4943</v>
      </c>
      <c r="F7418" s="13" t="s">
        <v>11508</v>
      </c>
      <c r="G7418" s="14" t="s">
        <v>4960</v>
      </c>
      <c r="H7418" s="14"/>
      <c r="I7418" s="14"/>
      <c r="J7418" s="14" t="s">
        <v>4958</v>
      </c>
      <c r="K7418" s="16">
        <v>1</v>
      </c>
    </row>
    <row r="7419" spans="1:11">
      <c r="A7419" s="12" t="s">
        <v>10223</v>
      </c>
      <c r="B7419" s="12" t="s">
        <v>11497</v>
      </c>
      <c r="C7419" s="12" t="s">
        <v>10279</v>
      </c>
      <c r="D7419" s="13" t="s">
        <v>4931</v>
      </c>
      <c r="E7419" s="13" t="s">
        <v>4932</v>
      </c>
      <c r="F7419" s="13" t="s">
        <v>11519</v>
      </c>
      <c r="G7419" s="14" t="s">
        <v>4921</v>
      </c>
      <c r="H7419" s="14" t="s">
        <v>4938</v>
      </c>
      <c r="I7419" s="14" t="s">
        <v>4927</v>
      </c>
      <c r="J7419" s="14" t="s">
        <v>4924</v>
      </c>
      <c r="K7419" s="16">
        <v>1</v>
      </c>
    </row>
    <row r="7420" spans="1:11">
      <c r="A7420" s="12" t="s">
        <v>10223</v>
      </c>
      <c r="B7420" s="12" t="s">
        <v>11497</v>
      </c>
      <c r="C7420" s="12" t="s">
        <v>10279</v>
      </c>
      <c r="D7420" s="13" t="s">
        <v>4931</v>
      </c>
      <c r="E7420" s="13" t="s">
        <v>4961</v>
      </c>
      <c r="F7420" s="13" t="s">
        <v>11512</v>
      </c>
      <c r="G7420" s="14" t="s">
        <v>4960</v>
      </c>
      <c r="H7420" s="14"/>
      <c r="I7420" s="14"/>
      <c r="J7420" s="14" t="s">
        <v>4924</v>
      </c>
      <c r="K7420" s="16">
        <v>1</v>
      </c>
    </row>
    <row r="7421" spans="1:11">
      <c r="A7421" s="12" t="s">
        <v>10223</v>
      </c>
      <c r="B7421" s="12" t="s">
        <v>11497</v>
      </c>
      <c r="C7421" s="12" t="s">
        <v>10279</v>
      </c>
      <c r="D7421" s="13" t="s">
        <v>4934</v>
      </c>
      <c r="E7421" s="13" t="s">
        <v>4998</v>
      </c>
      <c r="F7421" s="13" t="s">
        <v>10250</v>
      </c>
      <c r="G7421" s="14" t="s">
        <v>4921</v>
      </c>
      <c r="H7421" s="14" t="s">
        <v>5324</v>
      </c>
      <c r="I7421" s="14" t="s">
        <v>4927</v>
      </c>
      <c r="J7421" s="14" t="s">
        <v>4974</v>
      </c>
      <c r="K7421" s="16">
        <v>1</v>
      </c>
    </row>
    <row r="7422" spans="1:11">
      <c r="A7422" s="12" t="s">
        <v>10223</v>
      </c>
      <c r="B7422" s="12" t="s">
        <v>11497</v>
      </c>
      <c r="C7422" s="12" t="s">
        <v>10279</v>
      </c>
      <c r="D7422" s="13" t="s">
        <v>4940</v>
      </c>
      <c r="E7422" s="13" t="s">
        <v>5018</v>
      </c>
      <c r="F7422" s="13" t="s">
        <v>10141</v>
      </c>
      <c r="G7422" s="14" t="s">
        <v>5004</v>
      </c>
      <c r="H7422" s="14" t="s">
        <v>4936</v>
      </c>
      <c r="I7422" s="14" t="s">
        <v>4927</v>
      </c>
      <c r="J7422" s="14" t="s">
        <v>4974</v>
      </c>
      <c r="K7422" s="16">
        <v>1</v>
      </c>
    </row>
    <row r="7423" spans="1:11">
      <c r="A7423" s="12" t="s">
        <v>10223</v>
      </c>
      <c r="B7423" s="12" t="s">
        <v>11497</v>
      </c>
      <c r="C7423" s="12" t="s">
        <v>10284</v>
      </c>
      <c r="D7423" s="13" t="s">
        <v>4918</v>
      </c>
      <c r="E7423" s="13" t="s">
        <v>4943</v>
      </c>
      <c r="F7423" s="13" t="s">
        <v>11508</v>
      </c>
      <c r="G7423" s="14" t="s">
        <v>4960</v>
      </c>
      <c r="H7423" s="14"/>
      <c r="I7423" s="14"/>
      <c r="J7423" s="14" t="s">
        <v>4958</v>
      </c>
      <c r="K7423" s="16">
        <v>37.548</v>
      </c>
    </row>
    <row r="7424" spans="1:11">
      <c r="A7424" s="12" t="s">
        <v>10223</v>
      </c>
      <c r="B7424" s="12" t="s">
        <v>11497</v>
      </c>
      <c r="C7424" s="12" t="s">
        <v>10284</v>
      </c>
      <c r="D7424" s="13" t="s">
        <v>4931</v>
      </c>
      <c r="E7424" s="13" t="s">
        <v>4932</v>
      </c>
      <c r="F7424" s="13" t="s">
        <v>11520</v>
      </c>
      <c r="G7424" s="14" t="s">
        <v>4921</v>
      </c>
      <c r="H7424" s="14" t="s">
        <v>4924</v>
      </c>
      <c r="I7424" s="14" t="s">
        <v>4927</v>
      </c>
      <c r="J7424" s="14" t="s">
        <v>4924</v>
      </c>
      <c r="K7424" s="16">
        <v>37.548</v>
      </c>
    </row>
    <row r="7425" spans="1:11">
      <c r="A7425" s="12" t="s">
        <v>10223</v>
      </c>
      <c r="B7425" s="12" t="s">
        <v>11497</v>
      </c>
      <c r="C7425" s="12" t="s">
        <v>10284</v>
      </c>
      <c r="D7425" s="13" t="s">
        <v>4931</v>
      </c>
      <c r="E7425" s="13" t="s">
        <v>4961</v>
      </c>
      <c r="F7425" s="13" t="s">
        <v>11512</v>
      </c>
      <c r="G7425" s="14" t="s">
        <v>4960</v>
      </c>
      <c r="H7425" s="14"/>
      <c r="I7425" s="14"/>
      <c r="J7425" s="14" t="s">
        <v>4924</v>
      </c>
      <c r="K7425" s="16">
        <v>37.548</v>
      </c>
    </row>
    <row r="7426" spans="1:11">
      <c r="A7426" s="12" t="s">
        <v>10223</v>
      </c>
      <c r="B7426" s="12" t="s">
        <v>11497</v>
      </c>
      <c r="C7426" s="12" t="s">
        <v>10284</v>
      </c>
      <c r="D7426" s="13" t="s">
        <v>4934</v>
      </c>
      <c r="E7426" s="13" t="s">
        <v>4998</v>
      </c>
      <c r="F7426" s="13" t="s">
        <v>11263</v>
      </c>
      <c r="G7426" s="14" t="s">
        <v>4921</v>
      </c>
      <c r="H7426" s="14" t="s">
        <v>5324</v>
      </c>
      <c r="I7426" s="14" t="s">
        <v>4927</v>
      </c>
      <c r="J7426" s="14" t="s">
        <v>4974</v>
      </c>
      <c r="K7426" s="16">
        <v>37.548</v>
      </c>
    </row>
    <row r="7427" spans="1:11">
      <c r="A7427" s="12" t="s">
        <v>10223</v>
      </c>
      <c r="B7427" s="12" t="s">
        <v>11497</v>
      </c>
      <c r="C7427" s="12" t="s">
        <v>10284</v>
      </c>
      <c r="D7427" s="13" t="s">
        <v>4940</v>
      </c>
      <c r="E7427" s="13" t="s">
        <v>5018</v>
      </c>
      <c r="F7427" s="13" t="s">
        <v>10141</v>
      </c>
      <c r="G7427" s="14" t="s">
        <v>5004</v>
      </c>
      <c r="H7427" s="14" t="s">
        <v>5324</v>
      </c>
      <c r="I7427" s="14" t="s">
        <v>4927</v>
      </c>
      <c r="J7427" s="14" t="s">
        <v>4974</v>
      </c>
      <c r="K7427" s="16">
        <v>37.548</v>
      </c>
    </row>
    <row r="7428" spans="1:11">
      <c r="A7428" s="12" t="s">
        <v>10223</v>
      </c>
      <c r="B7428" s="12" t="s">
        <v>11497</v>
      </c>
      <c r="C7428" s="12" t="s">
        <v>10290</v>
      </c>
      <c r="D7428" s="13" t="s">
        <v>4918</v>
      </c>
      <c r="E7428" s="13" t="s">
        <v>4943</v>
      </c>
      <c r="F7428" s="13" t="s">
        <v>11508</v>
      </c>
      <c r="G7428" s="14" t="s">
        <v>4960</v>
      </c>
      <c r="H7428" s="14"/>
      <c r="I7428" s="14"/>
      <c r="J7428" s="14" t="s">
        <v>4958</v>
      </c>
      <c r="K7428" s="16">
        <v>1.92</v>
      </c>
    </row>
    <row r="7429" spans="1:11">
      <c r="A7429" s="12" t="s">
        <v>10223</v>
      </c>
      <c r="B7429" s="12" t="s">
        <v>11497</v>
      </c>
      <c r="C7429" s="12" t="s">
        <v>10290</v>
      </c>
      <c r="D7429" s="13" t="s">
        <v>4931</v>
      </c>
      <c r="E7429" s="13" t="s">
        <v>4932</v>
      </c>
      <c r="F7429" s="13" t="s">
        <v>11521</v>
      </c>
      <c r="G7429" s="14" t="s">
        <v>4921</v>
      </c>
      <c r="H7429" s="14" t="s">
        <v>4924</v>
      </c>
      <c r="I7429" s="14" t="s">
        <v>4927</v>
      </c>
      <c r="J7429" s="14" t="s">
        <v>4924</v>
      </c>
      <c r="K7429" s="16">
        <v>1.92</v>
      </c>
    </row>
    <row r="7430" spans="1:11">
      <c r="A7430" s="12" t="s">
        <v>10223</v>
      </c>
      <c r="B7430" s="12" t="s">
        <v>11497</v>
      </c>
      <c r="C7430" s="12" t="s">
        <v>10290</v>
      </c>
      <c r="D7430" s="13" t="s">
        <v>4931</v>
      </c>
      <c r="E7430" s="13" t="s">
        <v>4961</v>
      </c>
      <c r="F7430" s="13" t="s">
        <v>11512</v>
      </c>
      <c r="G7430" s="14" t="s">
        <v>4960</v>
      </c>
      <c r="H7430" s="14"/>
      <c r="I7430" s="14"/>
      <c r="J7430" s="14" t="s">
        <v>4924</v>
      </c>
      <c r="K7430" s="16">
        <v>1.92</v>
      </c>
    </row>
    <row r="7431" spans="1:11">
      <c r="A7431" s="12" t="s">
        <v>10223</v>
      </c>
      <c r="B7431" s="12" t="s">
        <v>11497</v>
      </c>
      <c r="C7431" s="12" t="s">
        <v>10290</v>
      </c>
      <c r="D7431" s="13" t="s">
        <v>4934</v>
      </c>
      <c r="E7431" s="13" t="s">
        <v>4998</v>
      </c>
      <c r="F7431" s="13" t="s">
        <v>11469</v>
      </c>
      <c r="G7431" s="14" t="s">
        <v>4921</v>
      </c>
      <c r="H7431" s="14" t="s">
        <v>5324</v>
      </c>
      <c r="I7431" s="14" t="s">
        <v>4927</v>
      </c>
      <c r="J7431" s="14" t="s">
        <v>4974</v>
      </c>
      <c r="K7431" s="16">
        <v>1.92</v>
      </c>
    </row>
    <row r="7432" spans="1:11">
      <c r="A7432" s="12" t="s">
        <v>10223</v>
      </c>
      <c r="B7432" s="12" t="s">
        <v>11497</v>
      </c>
      <c r="C7432" s="12" t="s">
        <v>10290</v>
      </c>
      <c r="D7432" s="13" t="s">
        <v>4940</v>
      </c>
      <c r="E7432" s="13" t="s">
        <v>5018</v>
      </c>
      <c r="F7432" s="13" t="s">
        <v>10141</v>
      </c>
      <c r="G7432" s="14" t="s">
        <v>5004</v>
      </c>
      <c r="H7432" s="14" t="s">
        <v>4936</v>
      </c>
      <c r="I7432" s="14" t="s">
        <v>4927</v>
      </c>
      <c r="J7432" s="14" t="s">
        <v>4974</v>
      </c>
      <c r="K7432" s="16">
        <v>1.92</v>
      </c>
    </row>
    <row r="7433" spans="1:11">
      <c r="A7433" s="12" t="s">
        <v>10223</v>
      </c>
      <c r="B7433" s="12" t="s">
        <v>11497</v>
      </c>
      <c r="C7433" s="12" t="s">
        <v>10295</v>
      </c>
      <c r="D7433" s="13" t="s">
        <v>4918</v>
      </c>
      <c r="E7433" s="13" t="s">
        <v>4943</v>
      </c>
      <c r="F7433" s="13" t="s">
        <v>11508</v>
      </c>
      <c r="G7433" s="14" t="s">
        <v>4960</v>
      </c>
      <c r="H7433" s="14"/>
      <c r="I7433" s="14"/>
      <c r="J7433" s="14" t="s">
        <v>4958</v>
      </c>
      <c r="K7433" s="16">
        <v>15.9</v>
      </c>
    </row>
    <row r="7434" spans="1:11">
      <c r="A7434" s="12" t="s">
        <v>10223</v>
      </c>
      <c r="B7434" s="12" t="s">
        <v>11497</v>
      </c>
      <c r="C7434" s="12" t="s">
        <v>10295</v>
      </c>
      <c r="D7434" s="13" t="s">
        <v>4931</v>
      </c>
      <c r="E7434" s="13" t="s">
        <v>4932</v>
      </c>
      <c r="F7434" s="13" t="s">
        <v>11522</v>
      </c>
      <c r="G7434" s="14" t="s">
        <v>4921</v>
      </c>
      <c r="H7434" s="14" t="s">
        <v>4924</v>
      </c>
      <c r="I7434" s="14" t="s">
        <v>4927</v>
      </c>
      <c r="J7434" s="14" t="s">
        <v>4924</v>
      </c>
      <c r="K7434" s="16">
        <v>15.9</v>
      </c>
    </row>
    <row r="7435" spans="1:11">
      <c r="A7435" s="12" t="s">
        <v>10223</v>
      </c>
      <c r="B7435" s="12" t="s">
        <v>11497</v>
      </c>
      <c r="C7435" s="12" t="s">
        <v>10295</v>
      </c>
      <c r="D7435" s="13" t="s">
        <v>4931</v>
      </c>
      <c r="E7435" s="13" t="s">
        <v>4961</v>
      </c>
      <c r="F7435" s="13" t="s">
        <v>11512</v>
      </c>
      <c r="G7435" s="14" t="s">
        <v>4960</v>
      </c>
      <c r="H7435" s="14"/>
      <c r="I7435" s="14"/>
      <c r="J7435" s="14" t="s">
        <v>4924</v>
      </c>
      <c r="K7435" s="16">
        <v>15.9</v>
      </c>
    </row>
    <row r="7436" spans="1:11">
      <c r="A7436" s="12" t="s">
        <v>10223</v>
      </c>
      <c r="B7436" s="12" t="s">
        <v>11497</v>
      </c>
      <c r="C7436" s="12" t="s">
        <v>10295</v>
      </c>
      <c r="D7436" s="13" t="s">
        <v>4934</v>
      </c>
      <c r="E7436" s="13" t="s">
        <v>4998</v>
      </c>
      <c r="F7436" s="13" t="s">
        <v>11523</v>
      </c>
      <c r="G7436" s="14" t="s">
        <v>4921</v>
      </c>
      <c r="H7436" s="14" t="s">
        <v>5324</v>
      </c>
      <c r="I7436" s="14" t="s">
        <v>4927</v>
      </c>
      <c r="J7436" s="14" t="s">
        <v>4974</v>
      </c>
      <c r="K7436" s="16">
        <v>15.9</v>
      </c>
    </row>
    <row r="7437" spans="1:11">
      <c r="A7437" s="12" t="s">
        <v>10223</v>
      </c>
      <c r="B7437" s="12" t="s">
        <v>11497</v>
      </c>
      <c r="C7437" s="12" t="s">
        <v>10295</v>
      </c>
      <c r="D7437" s="13" t="s">
        <v>4940</v>
      </c>
      <c r="E7437" s="13" t="s">
        <v>5018</v>
      </c>
      <c r="F7437" s="13" t="s">
        <v>10141</v>
      </c>
      <c r="G7437" s="14" t="s">
        <v>5004</v>
      </c>
      <c r="H7437" s="14" t="s">
        <v>4936</v>
      </c>
      <c r="I7437" s="14" t="s">
        <v>4927</v>
      </c>
      <c r="J7437" s="14" t="s">
        <v>4974</v>
      </c>
      <c r="K7437" s="16">
        <v>15.9</v>
      </c>
    </row>
    <row r="7438" spans="1:11">
      <c r="A7438" s="12" t="s">
        <v>10223</v>
      </c>
      <c r="B7438" s="12" t="s">
        <v>11497</v>
      </c>
      <c r="C7438" s="12" t="s">
        <v>10300</v>
      </c>
      <c r="D7438" s="13" t="s">
        <v>4918</v>
      </c>
      <c r="E7438" s="13" t="s">
        <v>4943</v>
      </c>
      <c r="F7438" s="13" t="s">
        <v>11508</v>
      </c>
      <c r="G7438" s="14" t="s">
        <v>4960</v>
      </c>
      <c r="H7438" s="14"/>
      <c r="I7438" s="14"/>
      <c r="J7438" s="14" t="s">
        <v>4958</v>
      </c>
      <c r="K7438" s="16">
        <v>35.7</v>
      </c>
    </row>
    <row r="7439" spans="1:11">
      <c r="A7439" s="12" t="s">
        <v>10223</v>
      </c>
      <c r="B7439" s="12" t="s">
        <v>11497</v>
      </c>
      <c r="C7439" s="12" t="s">
        <v>10300</v>
      </c>
      <c r="D7439" s="13" t="s">
        <v>4931</v>
      </c>
      <c r="E7439" s="13" t="s">
        <v>4932</v>
      </c>
      <c r="F7439" s="13" t="s">
        <v>11524</v>
      </c>
      <c r="G7439" s="14" t="s">
        <v>4921</v>
      </c>
      <c r="H7439" s="14" t="s">
        <v>4924</v>
      </c>
      <c r="I7439" s="14" t="s">
        <v>4927</v>
      </c>
      <c r="J7439" s="14" t="s">
        <v>4924</v>
      </c>
      <c r="K7439" s="16">
        <v>35.7</v>
      </c>
    </row>
    <row r="7440" spans="1:11">
      <c r="A7440" s="12" t="s">
        <v>10223</v>
      </c>
      <c r="B7440" s="12" t="s">
        <v>11497</v>
      </c>
      <c r="C7440" s="12" t="s">
        <v>10300</v>
      </c>
      <c r="D7440" s="13" t="s">
        <v>4931</v>
      </c>
      <c r="E7440" s="13" t="s">
        <v>4961</v>
      </c>
      <c r="F7440" s="13" t="s">
        <v>11512</v>
      </c>
      <c r="G7440" s="14" t="s">
        <v>4960</v>
      </c>
      <c r="H7440" s="14"/>
      <c r="I7440" s="14"/>
      <c r="J7440" s="14" t="s">
        <v>4924</v>
      </c>
      <c r="K7440" s="16">
        <v>35.7</v>
      </c>
    </row>
    <row r="7441" spans="1:11">
      <c r="A7441" s="12" t="s">
        <v>10223</v>
      </c>
      <c r="B7441" s="12" t="s">
        <v>11497</v>
      </c>
      <c r="C7441" s="12" t="s">
        <v>10300</v>
      </c>
      <c r="D7441" s="13" t="s">
        <v>4934</v>
      </c>
      <c r="E7441" s="13" t="s">
        <v>4998</v>
      </c>
      <c r="F7441" s="13" t="s">
        <v>11495</v>
      </c>
      <c r="G7441" s="14" t="s">
        <v>4921</v>
      </c>
      <c r="H7441" s="14" t="s">
        <v>5324</v>
      </c>
      <c r="I7441" s="14" t="s">
        <v>4927</v>
      </c>
      <c r="J7441" s="14" t="s">
        <v>4974</v>
      </c>
      <c r="K7441" s="16">
        <v>35.7</v>
      </c>
    </row>
    <row r="7442" spans="1:11">
      <c r="A7442" s="12" t="s">
        <v>10223</v>
      </c>
      <c r="B7442" s="12" t="s">
        <v>11497</v>
      </c>
      <c r="C7442" s="12" t="s">
        <v>10300</v>
      </c>
      <c r="D7442" s="13" t="s">
        <v>4940</v>
      </c>
      <c r="E7442" s="13" t="s">
        <v>5018</v>
      </c>
      <c r="F7442" s="13" t="s">
        <v>10141</v>
      </c>
      <c r="G7442" s="14" t="s">
        <v>5004</v>
      </c>
      <c r="H7442" s="14" t="s">
        <v>4936</v>
      </c>
      <c r="I7442" s="14" t="s">
        <v>4927</v>
      </c>
      <c r="J7442" s="14" t="s">
        <v>4974</v>
      </c>
      <c r="K7442" s="16">
        <v>35.7</v>
      </c>
    </row>
    <row r="7443" spans="1:11">
      <c r="A7443" s="12" t="s">
        <v>10223</v>
      </c>
      <c r="B7443" s="12" t="s">
        <v>11497</v>
      </c>
      <c r="C7443" s="12" t="s">
        <v>10303</v>
      </c>
      <c r="D7443" s="13" t="s">
        <v>4918</v>
      </c>
      <c r="E7443" s="13" t="s">
        <v>4943</v>
      </c>
      <c r="F7443" s="13" t="s">
        <v>11508</v>
      </c>
      <c r="G7443" s="14" t="s">
        <v>4960</v>
      </c>
      <c r="H7443" s="14"/>
      <c r="I7443" s="14"/>
      <c r="J7443" s="14" t="s">
        <v>4958</v>
      </c>
      <c r="K7443" s="16">
        <v>11.4</v>
      </c>
    </row>
    <row r="7444" spans="1:11">
      <c r="A7444" s="12" t="s">
        <v>10223</v>
      </c>
      <c r="B7444" s="12" t="s">
        <v>11497</v>
      </c>
      <c r="C7444" s="12" t="s">
        <v>10303</v>
      </c>
      <c r="D7444" s="13" t="s">
        <v>4931</v>
      </c>
      <c r="E7444" s="13" t="s">
        <v>4932</v>
      </c>
      <c r="F7444" s="13" t="s">
        <v>11525</v>
      </c>
      <c r="G7444" s="14" t="s">
        <v>4921</v>
      </c>
      <c r="H7444" s="14" t="s">
        <v>4924</v>
      </c>
      <c r="I7444" s="14" t="s">
        <v>4927</v>
      </c>
      <c r="J7444" s="14" t="s">
        <v>4924</v>
      </c>
      <c r="K7444" s="16">
        <v>11.4</v>
      </c>
    </row>
    <row r="7445" spans="1:11">
      <c r="A7445" s="12" t="s">
        <v>10223</v>
      </c>
      <c r="B7445" s="12" t="s">
        <v>11497</v>
      </c>
      <c r="C7445" s="12" t="s">
        <v>10303</v>
      </c>
      <c r="D7445" s="13" t="s">
        <v>4931</v>
      </c>
      <c r="E7445" s="13" t="s">
        <v>4961</v>
      </c>
      <c r="F7445" s="13" t="s">
        <v>11512</v>
      </c>
      <c r="G7445" s="14" t="s">
        <v>4960</v>
      </c>
      <c r="H7445" s="14"/>
      <c r="I7445" s="14"/>
      <c r="J7445" s="14" t="s">
        <v>4924</v>
      </c>
      <c r="K7445" s="16">
        <v>11.4</v>
      </c>
    </row>
    <row r="7446" spans="1:11">
      <c r="A7446" s="12" t="s">
        <v>10223</v>
      </c>
      <c r="B7446" s="12" t="s">
        <v>11497</v>
      </c>
      <c r="C7446" s="12" t="s">
        <v>10303</v>
      </c>
      <c r="D7446" s="13" t="s">
        <v>4934</v>
      </c>
      <c r="E7446" s="13" t="s">
        <v>4998</v>
      </c>
      <c r="F7446" s="13" t="s">
        <v>11526</v>
      </c>
      <c r="G7446" s="14" t="s">
        <v>4921</v>
      </c>
      <c r="H7446" s="14" t="s">
        <v>5324</v>
      </c>
      <c r="I7446" s="14" t="s">
        <v>4927</v>
      </c>
      <c r="J7446" s="14" t="s">
        <v>4974</v>
      </c>
      <c r="K7446" s="16">
        <v>11.4</v>
      </c>
    </row>
    <row r="7447" spans="1:11">
      <c r="A7447" s="12" t="s">
        <v>10223</v>
      </c>
      <c r="B7447" s="12" t="s">
        <v>11497</v>
      </c>
      <c r="C7447" s="12" t="s">
        <v>10303</v>
      </c>
      <c r="D7447" s="13" t="s">
        <v>4940</v>
      </c>
      <c r="E7447" s="13" t="s">
        <v>5018</v>
      </c>
      <c r="F7447" s="13" t="s">
        <v>10141</v>
      </c>
      <c r="G7447" s="14" t="s">
        <v>5004</v>
      </c>
      <c r="H7447" s="14" t="s">
        <v>4936</v>
      </c>
      <c r="I7447" s="14" t="s">
        <v>4927</v>
      </c>
      <c r="J7447" s="14" t="s">
        <v>4974</v>
      </c>
      <c r="K7447" s="16">
        <v>11.4</v>
      </c>
    </row>
    <row r="7448" spans="1:11">
      <c r="A7448" s="12" t="s">
        <v>10223</v>
      </c>
      <c r="B7448" s="12" t="s">
        <v>11497</v>
      </c>
      <c r="C7448" s="12" t="s">
        <v>10308</v>
      </c>
      <c r="D7448" s="13" t="s">
        <v>4918</v>
      </c>
      <c r="E7448" s="13" t="s">
        <v>4943</v>
      </c>
      <c r="F7448" s="13" t="s">
        <v>11508</v>
      </c>
      <c r="G7448" s="14" t="s">
        <v>4960</v>
      </c>
      <c r="H7448" s="14"/>
      <c r="I7448" s="14"/>
      <c r="J7448" s="14" t="s">
        <v>4958</v>
      </c>
      <c r="K7448" s="16">
        <v>30.652</v>
      </c>
    </row>
    <row r="7449" spans="1:11">
      <c r="A7449" s="12" t="s">
        <v>10223</v>
      </c>
      <c r="B7449" s="12" t="s">
        <v>11497</v>
      </c>
      <c r="C7449" s="12" t="s">
        <v>10308</v>
      </c>
      <c r="D7449" s="13" t="s">
        <v>4931</v>
      </c>
      <c r="E7449" s="13" t="s">
        <v>4932</v>
      </c>
      <c r="F7449" s="13" t="s">
        <v>11527</v>
      </c>
      <c r="G7449" s="14" t="s">
        <v>4921</v>
      </c>
      <c r="H7449" s="14" t="s">
        <v>5037</v>
      </c>
      <c r="I7449" s="14" t="s">
        <v>4927</v>
      </c>
      <c r="J7449" s="14" t="s">
        <v>4924</v>
      </c>
      <c r="K7449" s="16">
        <v>30.652</v>
      </c>
    </row>
    <row r="7450" spans="1:11">
      <c r="A7450" s="12" t="s">
        <v>10223</v>
      </c>
      <c r="B7450" s="12" t="s">
        <v>11497</v>
      </c>
      <c r="C7450" s="12" t="s">
        <v>10308</v>
      </c>
      <c r="D7450" s="13" t="s">
        <v>4931</v>
      </c>
      <c r="E7450" s="13" t="s">
        <v>4961</v>
      </c>
      <c r="F7450" s="13" t="s">
        <v>11512</v>
      </c>
      <c r="G7450" s="14" t="s">
        <v>4960</v>
      </c>
      <c r="H7450" s="14"/>
      <c r="I7450" s="14"/>
      <c r="J7450" s="14" t="s">
        <v>4924</v>
      </c>
      <c r="K7450" s="16">
        <v>30.652</v>
      </c>
    </row>
    <row r="7451" spans="1:11">
      <c r="A7451" s="12" t="s">
        <v>10223</v>
      </c>
      <c r="B7451" s="12" t="s">
        <v>11497</v>
      </c>
      <c r="C7451" s="12" t="s">
        <v>10308</v>
      </c>
      <c r="D7451" s="13" t="s">
        <v>4934</v>
      </c>
      <c r="E7451" s="13" t="s">
        <v>4998</v>
      </c>
      <c r="F7451" s="13" t="s">
        <v>5146</v>
      </c>
      <c r="G7451" s="14" t="s">
        <v>4921</v>
      </c>
      <c r="H7451" s="14" t="s">
        <v>5324</v>
      </c>
      <c r="I7451" s="14" t="s">
        <v>4927</v>
      </c>
      <c r="J7451" s="14" t="s">
        <v>4974</v>
      </c>
      <c r="K7451" s="16">
        <v>30.652</v>
      </c>
    </row>
    <row r="7452" spans="1:11">
      <c r="A7452" s="12" t="s">
        <v>10223</v>
      </c>
      <c r="B7452" s="12" t="s">
        <v>11497</v>
      </c>
      <c r="C7452" s="12" t="s">
        <v>10308</v>
      </c>
      <c r="D7452" s="13" t="s">
        <v>4940</v>
      </c>
      <c r="E7452" s="13" t="s">
        <v>5018</v>
      </c>
      <c r="F7452" s="13" t="s">
        <v>10141</v>
      </c>
      <c r="G7452" s="14" t="s">
        <v>5004</v>
      </c>
      <c r="H7452" s="14" t="s">
        <v>4936</v>
      </c>
      <c r="I7452" s="14" t="s">
        <v>4927</v>
      </c>
      <c r="J7452" s="14" t="s">
        <v>4974</v>
      </c>
      <c r="K7452" s="16">
        <v>30.652</v>
      </c>
    </row>
    <row r="7453" spans="1:11">
      <c r="A7453" s="12" t="s">
        <v>10223</v>
      </c>
      <c r="B7453" s="12" t="s">
        <v>11497</v>
      </c>
      <c r="C7453" s="12" t="s">
        <v>10314</v>
      </c>
      <c r="D7453" s="13" t="s">
        <v>4918</v>
      </c>
      <c r="E7453" s="13" t="s">
        <v>4943</v>
      </c>
      <c r="F7453" s="13" t="s">
        <v>11508</v>
      </c>
      <c r="G7453" s="14" t="s">
        <v>4960</v>
      </c>
      <c r="H7453" s="14"/>
      <c r="I7453" s="14"/>
      <c r="J7453" s="14" t="s">
        <v>4958</v>
      </c>
      <c r="K7453" s="16">
        <v>15</v>
      </c>
    </row>
    <row r="7454" spans="1:11">
      <c r="A7454" s="12" t="s">
        <v>10223</v>
      </c>
      <c r="B7454" s="12" t="s">
        <v>11497</v>
      </c>
      <c r="C7454" s="12" t="s">
        <v>10314</v>
      </c>
      <c r="D7454" s="13" t="s">
        <v>4931</v>
      </c>
      <c r="E7454" s="13" t="s">
        <v>4932</v>
      </c>
      <c r="F7454" s="13" t="s">
        <v>11528</v>
      </c>
      <c r="G7454" s="14" t="s">
        <v>4921</v>
      </c>
      <c r="H7454" s="14" t="s">
        <v>5037</v>
      </c>
      <c r="I7454" s="14" t="s">
        <v>4927</v>
      </c>
      <c r="J7454" s="14" t="s">
        <v>4924</v>
      </c>
      <c r="K7454" s="16">
        <v>15</v>
      </c>
    </row>
    <row r="7455" spans="1:11">
      <c r="A7455" s="12" t="s">
        <v>10223</v>
      </c>
      <c r="B7455" s="12" t="s">
        <v>11497</v>
      </c>
      <c r="C7455" s="12" t="s">
        <v>10314</v>
      </c>
      <c r="D7455" s="13" t="s">
        <v>4931</v>
      </c>
      <c r="E7455" s="13" t="s">
        <v>4961</v>
      </c>
      <c r="F7455" s="13" t="s">
        <v>11512</v>
      </c>
      <c r="G7455" s="14" t="s">
        <v>4960</v>
      </c>
      <c r="H7455" s="14"/>
      <c r="I7455" s="14"/>
      <c r="J7455" s="14" t="s">
        <v>4924</v>
      </c>
      <c r="K7455" s="16">
        <v>15</v>
      </c>
    </row>
    <row r="7456" spans="1:11">
      <c r="A7456" s="12" t="s">
        <v>10223</v>
      </c>
      <c r="B7456" s="12" t="s">
        <v>11497</v>
      </c>
      <c r="C7456" s="12" t="s">
        <v>10314</v>
      </c>
      <c r="D7456" s="13" t="s">
        <v>4934</v>
      </c>
      <c r="E7456" s="13" t="s">
        <v>4998</v>
      </c>
      <c r="F7456" s="13" t="s">
        <v>5146</v>
      </c>
      <c r="G7456" s="14" t="s">
        <v>4921</v>
      </c>
      <c r="H7456" s="14" t="s">
        <v>5324</v>
      </c>
      <c r="I7456" s="14" t="s">
        <v>4927</v>
      </c>
      <c r="J7456" s="14" t="s">
        <v>4974</v>
      </c>
      <c r="K7456" s="16">
        <v>15</v>
      </c>
    </row>
    <row r="7457" spans="1:11">
      <c r="A7457" s="12" t="s">
        <v>10223</v>
      </c>
      <c r="B7457" s="12" t="s">
        <v>11497</v>
      </c>
      <c r="C7457" s="12" t="s">
        <v>10314</v>
      </c>
      <c r="D7457" s="13" t="s">
        <v>4940</v>
      </c>
      <c r="E7457" s="13" t="s">
        <v>5018</v>
      </c>
      <c r="F7457" s="13" t="s">
        <v>10141</v>
      </c>
      <c r="G7457" s="14" t="s">
        <v>5004</v>
      </c>
      <c r="H7457" s="14" t="s">
        <v>4936</v>
      </c>
      <c r="I7457" s="14" t="s">
        <v>4927</v>
      </c>
      <c r="J7457" s="14" t="s">
        <v>4974</v>
      </c>
      <c r="K7457" s="16">
        <v>15</v>
      </c>
    </row>
    <row r="7458" spans="1:11">
      <c r="A7458" s="12" t="s">
        <v>10223</v>
      </c>
      <c r="B7458" s="12" t="s">
        <v>11497</v>
      </c>
      <c r="C7458" s="12" t="s">
        <v>10318</v>
      </c>
      <c r="D7458" s="13" t="s">
        <v>4918</v>
      </c>
      <c r="E7458" s="13" t="s">
        <v>4943</v>
      </c>
      <c r="F7458" s="13" t="s">
        <v>11508</v>
      </c>
      <c r="G7458" s="14" t="s">
        <v>4960</v>
      </c>
      <c r="H7458" s="14"/>
      <c r="I7458" s="14"/>
      <c r="J7458" s="14" t="s">
        <v>4958</v>
      </c>
      <c r="K7458" s="16">
        <v>68</v>
      </c>
    </row>
    <row r="7459" spans="1:11">
      <c r="A7459" s="12" t="s">
        <v>10223</v>
      </c>
      <c r="B7459" s="12" t="s">
        <v>11497</v>
      </c>
      <c r="C7459" s="12" t="s">
        <v>10318</v>
      </c>
      <c r="D7459" s="13" t="s">
        <v>4931</v>
      </c>
      <c r="E7459" s="13" t="s">
        <v>4932</v>
      </c>
      <c r="F7459" s="13" t="s">
        <v>11529</v>
      </c>
      <c r="G7459" s="14" t="s">
        <v>4921</v>
      </c>
      <c r="H7459" s="14" t="s">
        <v>5037</v>
      </c>
      <c r="I7459" s="14" t="s">
        <v>4927</v>
      </c>
      <c r="J7459" s="14" t="s">
        <v>4924</v>
      </c>
      <c r="K7459" s="16">
        <v>68</v>
      </c>
    </row>
    <row r="7460" spans="1:11">
      <c r="A7460" s="12" t="s">
        <v>10223</v>
      </c>
      <c r="B7460" s="12" t="s">
        <v>11497</v>
      </c>
      <c r="C7460" s="12" t="s">
        <v>10318</v>
      </c>
      <c r="D7460" s="13" t="s">
        <v>4931</v>
      </c>
      <c r="E7460" s="13" t="s">
        <v>4961</v>
      </c>
      <c r="F7460" s="13" t="s">
        <v>11512</v>
      </c>
      <c r="G7460" s="14" t="s">
        <v>4960</v>
      </c>
      <c r="H7460" s="14"/>
      <c r="I7460" s="14"/>
      <c r="J7460" s="14" t="s">
        <v>4924</v>
      </c>
      <c r="K7460" s="16">
        <v>68</v>
      </c>
    </row>
    <row r="7461" spans="1:11">
      <c r="A7461" s="12" t="s">
        <v>10223</v>
      </c>
      <c r="B7461" s="12" t="s">
        <v>11497</v>
      </c>
      <c r="C7461" s="12" t="s">
        <v>10318</v>
      </c>
      <c r="D7461" s="13" t="s">
        <v>4934</v>
      </c>
      <c r="E7461" s="13" t="s">
        <v>4998</v>
      </c>
      <c r="F7461" s="13" t="s">
        <v>5146</v>
      </c>
      <c r="G7461" s="14" t="s">
        <v>4921</v>
      </c>
      <c r="H7461" s="14" t="s">
        <v>5324</v>
      </c>
      <c r="I7461" s="14" t="s">
        <v>4927</v>
      </c>
      <c r="J7461" s="14" t="s">
        <v>4974</v>
      </c>
      <c r="K7461" s="16">
        <v>68</v>
      </c>
    </row>
    <row r="7462" spans="1:11">
      <c r="A7462" s="12" t="s">
        <v>10223</v>
      </c>
      <c r="B7462" s="12" t="s">
        <v>11497</v>
      </c>
      <c r="C7462" s="12" t="s">
        <v>10318</v>
      </c>
      <c r="D7462" s="13" t="s">
        <v>4940</v>
      </c>
      <c r="E7462" s="13" t="s">
        <v>5018</v>
      </c>
      <c r="F7462" s="13" t="s">
        <v>10141</v>
      </c>
      <c r="G7462" s="14" t="s">
        <v>5004</v>
      </c>
      <c r="H7462" s="14" t="s">
        <v>4936</v>
      </c>
      <c r="I7462" s="14" t="s">
        <v>4927</v>
      </c>
      <c r="J7462" s="14" t="s">
        <v>4974</v>
      </c>
      <c r="K7462" s="16">
        <v>68</v>
      </c>
    </row>
    <row r="7463" spans="1:11">
      <c r="A7463" s="12" t="s">
        <v>10223</v>
      </c>
      <c r="B7463" s="12" t="s">
        <v>11497</v>
      </c>
      <c r="C7463" s="12" t="s">
        <v>10322</v>
      </c>
      <c r="D7463" s="13" t="s">
        <v>4918</v>
      </c>
      <c r="E7463" s="13" t="s">
        <v>4943</v>
      </c>
      <c r="F7463" s="13" t="s">
        <v>11508</v>
      </c>
      <c r="G7463" s="14" t="s">
        <v>4960</v>
      </c>
      <c r="H7463" s="14"/>
      <c r="I7463" s="14"/>
      <c r="J7463" s="14" t="s">
        <v>4958</v>
      </c>
      <c r="K7463" s="16">
        <v>2.9</v>
      </c>
    </row>
    <row r="7464" spans="1:11">
      <c r="A7464" s="12" t="s">
        <v>10223</v>
      </c>
      <c r="B7464" s="12" t="s">
        <v>11497</v>
      </c>
      <c r="C7464" s="12" t="s">
        <v>10322</v>
      </c>
      <c r="D7464" s="13" t="s">
        <v>4931</v>
      </c>
      <c r="E7464" s="13" t="s">
        <v>4932</v>
      </c>
      <c r="F7464" s="13" t="s">
        <v>11530</v>
      </c>
      <c r="G7464" s="14" t="s">
        <v>4921</v>
      </c>
      <c r="H7464" s="14" t="s">
        <v>5037</v>
      </c>
      <c r="I7464" s="14" t="s">
        <v>4927</v>
      </c>
      <c r="J7464" s="14" t="s">
        <v>4924</v>
      </c>
      <c r="K7464" s="16">
        <v>2.9</v>
      </c>
    </row>
    <row r="7465" spans="1:11">
      <c r="A7465" s="12" t="s">
        <v>10223</v>
      </c>
      <c r="B7465" s="12" t="s">
        <v>11497</v>
      </c>
      <c r="C7465" s="12" t="s">
        <v>10322</v>
      </c>
      <c r="D7465" s="13" t="s">
        <v>4931</v>
      </c>
      <c r="E7465" s="13" t="s">
        <v>4961</v>
      </c>
      <c r="F7465" s="13" t="s">
        <v>11512</v>
      </c>
      <c r="G7465" s="14" t="s">
        <v>4960</v>
      </c>
      <c r="H7465" s="14"/>
      <c r="I7465" s="14"/>
      <c r="J7465" s="14" t="s">
        <v>4924</v>
      </c>
      <c r="K7465" s="16">
        <v>2.9</v>
      </c>
    </row>
    <row r="7466" spans="1:11">
      <c r="A7466" s="12" t="s">
        <v>10223</v>
      </c>
      <c r="B7466" s="12" t="s">
        <v>11497</v>
      </c>
      <c r="C7466" s="12" t="s">
        <v>10322</v>
      </c>
      <c r="D7466" s="13" t="s">
        <v>4934</v>
      </c>
      <c r="E7466" s="13" t="s">
        <v>4998</v>
      </c>
      <c r="F7466" s="13" t="s">
        <v>5146</v>
      </c>
      <c r="G7466" s="14" t="s">
        <v>4921</v>
      </c>
      <c r="H7466" s="14" t="s">
        <v>5324</v>
      </c>
      <c r="I7466" s="14" t="s">
        <v>4927</v>
      </c>
      <c r="J7466" s="14" t="s">
        <v>4974</v>
      </c>
      <c r="K7466" s="16">
        <v>2.9</v>
      </c>
    </row>
    <row r="7467" spans="1:11">
      <c r="A7467" s="12" t="s">
        <v>10223</v>
      </c>
      <c r="B7467" s="12" t="s">
        <v>11497</v>
      </c>
      <c r="C7467" s="12" t="s">
        <v>10322</v>
      </c>
      <c r="D7467" s="13" t="s">
        <v>4940</v>
      </c>
      <c r="E7467" s="13" t="s">
        <v>5018</v>
      </c>
      <c r="F7467" s="13" t="s">
        <v>10141</v>
      </c>
      <c r="G7467" s="14" t="s">
        <v>5004</v>
      </c>
      <c r="H7467" s="14" t="s">
        <v>4936</v>
      </c>
      <c r="I7467" s="14" t="s">
        <v>4927</v>
      </c>
      <c r="J7467" s="14" t="s">
        <v>4974</v>
      </c>
      <c r="K7467" s="16">
        <v>2.9</v>
      </c>
    </row>
    <row r="7468" spans="1:11">
      <c r="A7468" s="12" t="s">
        <v>10223</v>
      </c>
      <c r="B7468" s="12" t="s">
        <v>11497</v>
      </c>
      <c r="C7468" s="12" t="s">
        <v>10463</v>
      </c>
      <c r="D7468" s="13" t="s">
        <v>4918</v>
      </c>
      <c r="E7468" s="13" t="s">
        <v>4943</v>
      </c>
      <c r="F7468" s="13" t="s">
        <v>11508</v>
      </c>
      <c r="G7468" s="14" t="s">
        <v>4960</v>
      </c>
      <c r="H7468" s="14"/>
      <c r="I7468" s="14"/>
      <c r="J7468" s="14" t="s">
        <v>4958</v>
      </c>
      <c r="K7468" s="16">
        <v>255.5516</v>
      </c>
    </row>
    <row r="7469" spans="1:11">
      <c r="A7469" s="12" t="s">
        <v>10223</v>
      </c>
      <c r="B7469" s="12" t="s">
        <v>11497</v>
      </c>
      <c r="C7469" s="12" t="s">
        <v>10463</v>
      </c>
      <c r="D7469" s="13" t="s">
        <v>4931</v>
      </c>
      <c r="E7469" s="13" t="s">
        <v>4932</v>
      </c>
      <c r="F7469" s="13" t="s">
        <v>11531</v>
      </c>
      <c r="G7469" s="14" t="s">
        <v>4921</v>
      </c>
      <c r="H7469" s="14" t="s">
        <v>5037</v>
      </c>
      <c r="I7469" s="14" t="s">
        <v>4927</v>
      </c>
      <c r="J7469" s="14" t="s">
        <v>4924</v>
      </c>
      <c r="K7469" s="16">
        <v>255.5516</v>
      </c>
    </row>
    <row r="7470" spans="1:11">
      <c r="A7470" s="12" t="s">
        <v>10223</v>
      </c>
      <c r="B7470" s="12" t="s">
        <v>11497</v>
      </c>
      <c r="C7470" s="12" t="s">
        <v>10463</v>
      </c>
      <c r="D7470" s="13" t="s">
        <v>4931</v>
      </c>
      <c r="E7470" s="13" t="s">
        <v>4961</v>
      </c>
      <c r="F7470" s="13" t="s">
        <v>11510</v>
      </c>
      <c r="G7470" s="14" t="s">
        <v>4960</v>
      </c>
      <c r="H7470" s="14"/>
      <c r="I7470" s="14"/>
      <c r="J7470" s="14" t="s">
        <v>4924</v>
      </c>
      <c r="K7470" s="16">
        <v>255.5516</v>
      </c>
    </row>
    <row r="7471" spans="1:11">
      <c r="A7471" s="12" t="s">
        <v>10223</v>
      </c>
      <c r="B7471" s="12" t="s">
        <v>11497</v>
      </c>
      <c r="C7471" s="12" t="s">
        <v>10463</v>
      </c>
      <c r="D7471" s="13" t="s">
        <v>4934</v>
      </c>
      <c r="E7471" s="13" t="s">
        <v>4998</v>
      </c>
      <c r="F7471" s="13" t="s">
        <v>5146</v>
      </c>
      <c r="G7471" s="14" t="s">
        <v>4921</v>
      </c>
      <c r="H7471" s="14" t="s">
        <v>5324</v>
      </c>
      <c r="I7471" s="14" t="s">
        <v>4927</v>
      </c>
      <c r="J7471" s="14" t="s">
        <v>4974</v>
      </c>
      <c r="K7471" s="16">
        <v>255.5516</v>
      </c>
    </row>
    <row r="7472" spans="1:11">
      <c r="A7472" s="12" t="s">
        <v>10223</v>
      </c>
      <c r="B7472" s="12" t="s">
        <v>11497</v>
      </c>
      <c r="C7472" s="12" t="s">
        <v>10463</v>
      </c>
      <c r="D7472" s="13" t="s">
        <v>4940</v>
      </c>
      <c r="E7472" s="13" t="s">
        <v>5018</v>
      </c>
      <c r="F7472" s="13" t="s">
        <v>10141</v>
      </c>
      <c r="G7472" s="14" t="s">
        <v>5004</v>
      </c>
      <c r="H7472" s="14" t="s">
        <v>4936</v>
      </c>
      <c r="I7472" s="14" t="s">
        <v>4927</v>
      </c>
      <c r="J7472" s="14" t="s">
        <v>4974</v>
      </c>
      <c r="K7472" s="16">
        <v>255.5516</v>
      </c>
    </row>
    <row r="7473" spans="1:11">
      <c r="A7473" s="12" t="s">
        <v>10223</v>
      </c>
      <c r="B7473" s="12" t="s">
        <v>11497</v>
      </c>
      <c r="C7473" s="12" t="s">
        <v>10327</v>
      </c>
      <c r="D7473" s="13" t="s">
        <v>4918</v>
      </c>
      <c r="E7473" s="13" t="s">
        <v>4943</v>
      </c>
      <c r="F7473" s="13" t="s">
        <v>11508</v>
      </c>
      <c r="G7473" s="14" t="s">
        <v>4960</v>
      </c>
      <c r="H7473" s="14"/>
      <c r="I7473" s="14"/>
      <c r="J7473" s="14" t="s">
        <v>4958</v>
      </c>
      <c r="K7473" s="16">
        <v>45</v>
      </c>
    </row>
    <row r="7474" spans="1:11">
      <c r="A7474" s="12" t="s">
        <v>10223</v>
      </c>
      <c r="B7474" s="12" t="s">
        <v>11497</v>
      </c>
      <c r="C7474" s="12" t="s">
        <v>10327</v>
      </c>
      <c r="D7474" s="13" t="s">
        <v>4931</v>
      </c>
      <c r="E7474" s="13" t="s">
        <v>4932</v>
      </c>
      <c r="F7474" s="13" t="s">
        <v>11532</v>
      </c>
      <c r="G7474" s="14" t="s">
        <v>4921</v>
      </c>
      <c r="H7474" s="14" t="s">
        <v>5037</v>
      </c>
      <c r="I7474" s="14" t="s">
        <v>4927</v>
      </c>
      <c r="J7474" s="14" t="s">
        <v>4924</v>
      </c>
      <c r="K7474" s="16">
        <v>45</v>
      </c>
    </row>
    <row r="7475" spans="1:11">
      <c r="A7475" s="12" t="s">
        <v>10223</v>
      </c>
      <c r="B7475" s="12" t="s">
        <v>11497</v>
      </c>
      <c r="C7475" s="12" t="s">
        <v>10327</v>
      </c>
      <c r="D7475" s="13" t="s">
        <v>4931</v>
      </c>
      <c r="E7475" s="13" t="s">
        <v>4961</v>
      </c>
      <c r="F7475" s="13" t="s">
        <v>11512</v>
      </c>
      <c r="G7475" s="14" t="s">
        <v>4960</v>
      </c>
      <c r="H7475" s="14"/>
      <c r="I7475" s="14"/>
      <c r="J7475" s="14" t="s">
        <v>4924</v>
      </c>
      <c r="K7475" s="16">
        <v>45</v>
      </c>
    </row>
    <row r="7476" spans="1:11">
      <c r="A7476" s="12" t="s">
        <v>10223</v>
      </c>
      <c r="B7476" s="12" t="s">
        <v>11497</v>
      </c>
      <c r="C7476" s="12" t="s">
        <v>10327</v>
      </c>
      <c r="D7476" s="13" t="s">
        <v>4934</v>
      </c>
      <c r="E7476" s="13" t="s">
        <v>4998</v>
      </c>
      <c r="F7476" s="13" t="s">
        <v>5146</v>
      </c>
      <c r="G7476" s="14" t="s">
        <v>4921</v>
      </c>
      <c r="H7476" s="14" t="s">
        <v>5324</v>
      </c>
      <c r="I7476" s="14" t="s">
        <v>4927</v>
      </c>
      <c r="J7476" s="14" t="s">
        <v>4974</v>
      </c>
      <c r="K7476" s="16">
        <v>45</v>
      </c>
    </row>
    <row r="7477" spans="1:11">
      <c r="A7477" s="12" t="s">
        <v>10223</v>
      </c>
      <c r="B7477" s="12" t="s">
        <v>11497</v>
      </c>
      <c r="C7477" s="12" t="s">
        <v>10327</v>
      </c>
      <c r="D7477" s="13" t="s">
        <v>4940</v>
      </c>
      <c r="E7477" s="13" t="s">
        <v>5018</v>
      </c>
      <c r="F7477" s="13" t="s">
        <v>10141</v>
      </c>
      <c r="G7477" s="14" t="s">
        <v>5004</v>
      </c>
      <c r="H7477" s="14" t="s">
        <v>4936</v>
      </c>
      <c r="I7477" s="14" t="s">
        <v>4927</v>
      </c>
      <c r="J7477" s="14" t="s">
        <v>4974</v>
      </c>
      <c r="K7477" s="16">
        <v>45</v>
      </c>
    </row>
    <row r="7478" spans="1:11">
      <c r="A7478" s="12" t="s">
        <v>10223</v>
      </c>
      <c r="B7478" s="12" t="s">
        <v>11497</v>
      </c>
      <c r="C7478" s="12" t="s">
        <v>10332</v>
      </c>
      <c r="D7478" s="13" t="s">
        <v>4918</v>
      </c>
      <c r="E7478" s="13" t="s">
        <v>4943</v>
      </c>
      <c r="F7478" s="13" t="s">
        <v>11508</v>
      </c>
      <c r="G7478" s="14" t="s">
        <v>4960</v>
      </c>
      <c r="H7478" s="14"/>
      <c r="I7478" s="14"/>
      <c r="J7478" s="14" t="s">
        <v>4958</v>
      </c>
      <c r="K7478" s="16">
        <v>20.8</v>
      </c>
    </row>
    <row r="7479" spans="1:11">
      <c r="A7479" s="12" t="s">
        <v>10223</v>
      </c>
      <c r="B7479" s="12" t="s">
        <v>11497</v>
      </c>
      <c r="C7479" s="12" t="s">
        <v>10332</v>
      </c>
      <c r="D7479" s="13" t="s">
        <v>4931</v>
      </c>
      <c r="E7479" s="13" t="s">
        <v>4932</v>
      </c>
      <c r="F7479" s="13" t="s">
        <v>11533</v>
      </c>
      <c r="G7479" s="14" t="s">
        <v>4921</v>
      </c>
      <c r="H7479" s="14" t="s">
        <v>4938</v>
      </c>
      <c r="I7479" s="14" t="s">
        <v>4927</v>
      </c>
      <c r="J7479" s="14" t="s">
        <v>4924</v>
      </c>
      <c r="K7479" s="16">
        <v>20.8</v>
      </c>
    </row>
    <row r="7480" spans="1:11">
      <c r="A7480" s="12" t="s">
        <v>10223</v>
      </c>
      <c r="B7480" s="12" t="s">
        <v>11497</v>
      </c>
      <c r="C7480" s="12" t="s">
        <v>10332</v>
      </c>
      <c r="D7480" s="13" t="s">
        <v>4931</v>
      </c>
      <c r="E7480" s="13" t="s">
        <v>4961</v>
      </c>
      <c r="F7480" s="13" t="s">
        <v>11512</v>
      </c>
      <c r="G7480" s="14" t="s">
        <v>4960</v>
      </c>
      <c r="H7480" s="14"/>
      <c r="I7480" s="14"/>
      <c r="J7480" s="14" t="s">
        <v>4924</v>
      </c>
      <c r="K7480" s="16">
        <v>20.8</v>
      </c>
    </row>
    <row r="7481" spans="1:11">
      <c r="A7481" s="12" t="s">
        <v>10223</v>
      </c>
      <c r="B7481" s="12" t="s">
        <v>11497</v>
      </c>
      <c r="C7481" s="12" t="s">
        <v>10332</v>
      </c>
      <c r="D7481" s="13" t="s">
        <v>4934</v>
      </c>
      <c r="E7481" s="13" t="s">
        <v>4998</v>
      </c>
      <c r="F7481" s="13" t="s">
        <v>11534</v>
      </c>
      <c r="G7481" s="14" t="s">
        <v>4921</v>
      </c>
      <c r="H7481" s="14" t="s">
        <v>5324</v>
      </c>
      <c r="I7481" s="14" t="s">
        <v>4927</v>
      </c>
      <c r="J7481" s="14" t="s">
        <v>4974</v>
      </c>
      <c r="K7481" s="16">
        <v>20.8</v>
      </c>
    </row>
    <row r="7482" spans="1:11">
      <c r="A7482" s="12" t="s">
        <v>10223</v>
      </c>
      <c r="B7482" s="12" t="s">
        <v>11497</v>
      </c>
      <c r="C7482" s="12" t="s">
        <v>10332</v>
      </c>
      <c r="D7482" s="13" t="s">
        <v>4940</v>
      </c>
      <c r="E7482" s="13" t="s">
        <v>5018</v>
      </c>
      <c r="F7482" s="13" t="s">
        <v>10141</v>
      </c>
      <c r="G7482" s="14" t="s">
        <v>5004</v>
      </c>
      <c r="H7482" s="14" t="s">
        <v>4936</v>
      </c>
      <c r="I7482" s="14" t="s">
        <v>4927</v>
      </c>
      <c r="J7482" s="14" t="s">
        <v>4974</v>
      </c>
      <c r="K7482" s="16">
        <v>20.8</v>
      </c>
    </row>
    <row r="7483" spans="1:11">
      <c r="A7483" s="12" t="s">
        <v>10223</v>
      </c>
      <c r="B7483" s="12" t="s">
        <v>11497</v>
      </c>
      <c r="C7483" s="12" t="s">
        <v>10338</v>
      </c>
      <c r="D7483" s="13" t="s">
        <v>4918</v>
      </c>
      <c r="E7483" s="13" t="s">
        <v>4943</v>
      </c>
      <c r="F7483" s="13" t="s">
        <v>11508</v>
      </c>
      <c r="G7483" s="14" t="s">
        <v>4960</v>
      </c>
      <c r="H7483" s="14"/>
      <c r="I7483" s="14"/>
      <c r="J7483" s="14" t="s">
        <v>4958</v>
      </c>
      <c r="K7483" s="16">
        <v>10.95</v>
      </c>
    </row>
    <row r="7484" spans="1:11">
      <c r="A7484" s="12" t="s">
        <v>10223</v>
      </c>
      <c r="B7484" s="12" t="s">
        <v>11497</v>
      </c>
      <c r="C7484" s="12" t="s">
        <v>10338</v>
      </c>
      <c r="D7484" s="13" t="s">
        <v>4931</v>
      </c>
      <c r="E7484" s="13" t="s">
        <v>4932</v>
      </c>
      <c r="F7484" s="13" t="s">
        <v>11535</v>
      </c>
      <c r="G7484" s="14" t="s">
        <v>4921</v>
      </c>
      <c r="H7484" s="14" t="s">
        <v>5037</v>
      </c>
      <c r="I7484" s="14" t="s">
        <v>4927</v>
      </c>
      <c r="J7484" s="14" t="s">
        <v>4924</v>
      </c>
      <c r="K7484" s="16">
        <v>10.95</v>
      </c>
    </row>
    <row r="7485" spans="1:11">
      <c r="A7485" s="12" t="s">
        <v>10223</v>
      </c>
      <c r="B7485" s="12" t="s">
        <v>11497</v>
      </c>
      <c r="C7485" s="12" t="s">
        <v>10338</v>
      </c>
      <c r="D7485" s="13" t="s">
        <v>4931</v>
      </c>
      <c r="E7485" s="13" t="s">
        <v>4961</v>
      </c>
      <c r="F7485" s="13" t="s">
        <v>11512</v>
      </c>
      <c r="G7485" s="14" t="s">
        <v>4960</v>
      </c>
      <c r="H7485" s="14"/>
      <c r="I7485" s="14"/>
      <c r="J7485" s="14" t="s">
        <v>4924</v>
      </c>
      <c r="K7485" s="16">
        <v>10.95</v>
      </c>
    </row>
    <row r="7486" spans="1:11">
      <c r="A7486" s="12" t="s">
        <v>10223</v>
      </c>
      <c r="B7486" s="12" t="s">
        <v>11497</v>
      </c>
      <c r="C7486" s="12" t="s">
        <v>10338</v>
      </c>
      <c r="D7486" s="13" t="s">
        <v>4934</v>
      </c>
      <c r="E7486" s="13" t="s">
        <v>4998</v>
      </c>
      <c r="F7486" s="13" t="s">
        <v>5146</v>
      </c>
      <c r="G7486" s="14" t="s">
        <v>4921</v>
      </c>
      <c r="H7486" s="14" t="s">
        <v>5324</v>
      </c>
      <c r="I7486" s="14" t="s">
        <v>4927</v>
      </c>
      <c r="J7486" s="14" t="s">
        <v>4974</v>
      </c>
      <c r="K7486" s="16">
        <v>10.95</v>
      </c>
    </row>
    <row r="7487" spans="1:11">
      <c r="A7487" s="12" t="s">
        <v>10223</v>
      </c>
      <c r="B7487" s="12" t="s">
        <v>11497</v>
      </c>
      <c r="C7487" s="12" t="s">
        <v>10338</v>
      </c>
      <c r="D7487" s="13" t="s">
        <v>4940</v>
      </c>
      <c r="E7487" s="13" t="s">
        <v>5018</v>
      </c>
      <c r="F7487" s="13" t="s">
        <v>10141</v>
      </c>
      <c r="G7487" s="14" t="s">
        <v>5004</v>
      </c>
      <c r="H7487" s="14" t="s">
        <v>4936</v>
      </c>
      <c r="I7487" s="14" t="s">
        <v>4927</v>
      </c>
      <c r="J7487" s="14" t="s">
        <v>4974</v>
      </c>
      <c r="K7487" s="16">
        <v>10.95</v>
      </c>
    </row>
    <row r="7488" spans="1:11">
      <c r="A7488" s="12" t="s">
        <v>10223</v>
      </c>
      <c r="B7488" s="12" t="s">
        <v>11497</v>
      </c>
      <c r="C7488" s="12" t="s">
        <v>10343</v>
      </c>
      <c r="D7488" s="13" t="s">
        <v>4918</v>
      </c>
      <c r="E7488" s="13" t="s">
        <v>4943</v>
      </c>
      <c r="F7488" s="13" t="s">
        <v>11508</v>
      </c>
      <c r="G7488" s="14" t="s">
        <v>4960</v>
      </c>
      <c r="H7488" s="14"/>
      <c r="I7488" s="14"/>
      <c r="J7488" s="14" t="s">
        <v>4958</v>
      </c>
      <c r="K7488" s="16">
        <v>2</v>
      </c>
    </row>
    <row r="7489" spans="1:11">
      <c r="A7489" s="12" t="s">
        <v>10223</v>
      </c>
      <c r="B7489" s="12" t="s">
        <v>11497</v>
      </c>
      <c r="C7489" s="12" t="s">
        <v>10343</v>
      </c>
      <c r="D7489" s="13" t="s">
        <v>4931</v>
      </c>
      <c r="E7489" s="13" t="s">
        <v>4932</v>
      </c>
      <c r="F7489" s="13" t="s">
        <v>11528</v>
      </c>
      <c r="G7489" s="14" t="s">
        <v>4921</v>
      </c>
      <c r="H7489" s="14" t="s">
        <v>5037</v>
      </c>
      <c r="I7489" s="14" t="s">
        <v>4927</v>
      </c>
      <c r="J7489" s="14" t="s">
        <v>4924</v>
      </c>
      <c r="K7489" s="16">
        <v>2</v>
      </c>
    </row>
    <row r="7490" spans="1:11">
      <c r="A7490" s="12" t="s">
        <v>10223</v>
      </c>
      <c r="B7490" s="12" t="s">
        <v>11497</v>
      </c>
      <c r="C7490" s="12" t="s">
        <v>10343</v>
      </c>
      <c r="D7490" s="13" t="s">
        <v>4931</v>
      </c>
      <c r="E7490" s="13" t="s">
        <v>4961</v>
      </c>
      <c r="F7490" s="13" t="s">
        <v>11512</v>
      </c>
      <c r="G7490" s="14" t="s">
        <v>4960</v>
      </c>
      <c r="H7490" s="14"/>
      <c r="I7490" s="14"/>
      <c r="J7490" s="14" t="s">
        <v>4924</v>
      </c>
      <c r="K7490" s="16">
        <v>2</v>
      </c>
    </row>
    <row r="7491" spans="1:11">
      <c r="A7491" s="12" t="s">
        <v>10223</v>
      </c>
      <c r="B7491" s="12" t="s">
        <v>11497</v>
      </c>
      <c r="C7491" s="12" t="s">
        <v>10343</v>
      </c>
      <c r="D7491" s="13" t="s">
        <v>4934</v>
      </c>
      <c r="E7491" s="13" t="s">
        <v>4998</v>
      </c>
      <c r="F7491" s="13" t="s">
        <v>5146</v>
      </c>
      <c r="G7491" s="14" t="s">
        <v>4921</v>
      </c>
      <c r="H7491" s="14" t="s">
        <v>5324</v>
      </c>
      <c r="I7491" s="14" t="s">
        <v>4927</v>
      </c>
      <c r="J7491" s="14" t="s">
        <v>4974</v>
      </c>
      <c r="K7491" s="16">
        <v>2</v>
      </c>
    </row>
    <row r="7492" spans="1:11">
      <c r="A7492" s="12" t="s">
        <v>10223</v>
      </c>
      <c r="B7492" s="12" t="s">
        <v>11497</v>
      </c>
      <c r="C7492" s="12" t="s">
        <v>10343</v>
      </c>
      <c r="D7492" s="13" t="s">
        <v>4940</v>
      </c>
      <c r="E7492" s="13" t="s">
        <v>5018</v>
      </c>
      <c r="F7492" s="13" t="s">
        <v>10141</v>
      </c>
      <c r="G7492" s="14" t="s">
        <v>5004</v>
      </c>
      <c r="H7492" s="14" t="s">
        <v>5324</v>
      </c>
      <c r="I7492" s="14" t="s">
        <v>4927</v>
      </c>
      <c r="J7492" s="14" t="s">
        <v>4974</v>
      </c>
      <c r="K7492" s="16">
        <v>2</v>
      </c>
    </row>
    <row r="7493" spans="1:11">
      <c r="A7493" s="12" t="s">
        <v>10223</v>
      </c>
      <c r="B7493" s="12" t="s">
        <v>11497</v>
      </c>
      <c r="C7493" s="12" t="s">
        <v>10347</v>
      </c>
      <c r="D7493" s="13" t="s">
        <v>4918</v>
      </c>
      <c r="E7493" s="13" t="s">
        <v>4943</v>
      </c>
      <c r="F7493" s="13" t="s">
        <v>11508</v>
      </c>
      <c r="G7493" s="14" t="s">
        <v>4960</v>
      </c>
      <c r="H7493" s="14"/>
      <c r="I7493" s="14"/>
      <c r="J7493" s="14" t="s">
        <v>4958</v>
      </c>
      <c r="K7493" s="16">
        <v>6.4</v>
      </c>
    </row>
    <row r="7494" spans="1:11">
      <c r="A7494" s="12" t="s">
        <v>10223</v>
      </c>
      <c r="B7494" s="12" t="s">
        <v>11497</v>
      </c>
      <c r="C7494" s="12" t="s">
        <v>10347</v>
      </c>
      <c r="D7494" s="13" t="s">
        <v>4931</v>
      </c>
      <c r="E7494" s="13" t="s">
        <v>4932</v>
      </c>
      <c r="F7494" s="13" t="s">
        <v>11536</v>
      </c>
      <c r="G7494" s="14" t="s">
        <v>4921</v>
      </c>
      <c r="H7494" s="14" t="s">
        <v>5037</v>
      </c>
      <c r="I7494" s="14" t="s">
        <v>4927</v>
      </c>
      <c r="J7494" s="14" t="s">
        <v>4924</v>
      </c>
      <c r="K7494" s="16">
        <v>6.4</v>
      </c>
    </row>
    <row r="7495" spans="1:11">
      <c r="A7495" s="12" t="s">
        <v>10223</v>
      </c>
      <c r="B7495" s="12" t="s">
        <v>11497</v>
      </c>
      <c r="C7495" s="12" t="s">
        <v>10347</v>
      </c>
      <c r="D7495" s="13" t="s">
        <v>4931</v>
      </c>
      <c r="E7495" s="13" t="s">
        <v>4961</v>
      </c>
      <c r="F7495" s="13" t="s">
        <v>11512</v>
      </c>
      <c r="G7495" s="14" t="s">
        <v>4960</v>
      </c>
      <c r="H7495" s="14"/>
      <c r="I7495" s="14"/>
      <c r="J7495" s="14" t="s">
        <v>4924</v>
      </c>
      <c r="K7495" s="16">
        <v>6.4</v>
      </c>
    </row>
    <row r="7496" spans="1:11">
      <c r="A7496" s="12" t="s">
        <v>10223</v>
      </c>
      <c r="B7496" s="12" t="s">
        <v>11497</v>
      </c>
      <c r="C7496" s="12" t="s">
        <v>10347</v>
      </c>
      <c r="D7496" s="13" t="s">
        <v>4934</v>
      </c>
      <c r="E7496" s="13" t="s">
        <v>4998</v>
      </c>
      <c r="F7496" s="13" t="s">
        <v>5146</v>
      </c>
      <c r="G7496" s="14" t="s">
        <v>4921</v>
      </c>
      <c r="H7496" s="14" t="s">
        <v>5324</v>
      </c>
      <c r="I7496" s="14" t="s">
        <v>4927</v>
      </c>
      <c r="J7496" s="14" t="s">
        <v>4974</v>
      </c>
      <c r="K7496" s="16">
        <v>6.4</v>
      </c>
    </row>
    <row r="7497" spans="1:11">
      <c r="A7497" s="12" t="s">
        <v>10223</v>
      </c>
      <c r="B7497" s="12" t="s">
        <v>11497</v>
      </c>
      <c r="C7497" s="12" t="s">
        <v>10347</v>
      </c>
      <c r="D7497" s="13" t="s">
        <v>4940</v>
      </c>
      <c r="E7497" s="13" t="s">
        <v>5018</v>
      </c>
      <c r="F7497" s="13" t="s">
        <v>10141</v>
      </c>
      <c r="G7497" s="14" t="s">
        <v>5004</v>
      </c>
      <c r="H7497" s="14" t="s">
        <v>4936</v>
      </c>
      <c r="I7497" s="14" t="s">
        <v>4927</v>
      </c>
      <c r="J7497" s="14" t="s">
        <v>4974</v>
      </c>
      <c r="K7497" s="16">
        <v>6.4</v>
      </c>
    </row>
    <row r="7498" spans="1:11">
      <c r="A7498" s="12" t="s">
        <v>10223</v>
      </c>
      <c r="B7498" s="12" t="s">
        <v>11537</v>
      </c>
      <c r="C7498" s="12" t="s">
        <v>10485</v>
      </c>
      <c r="D7498" s="13"/>
      <c r="E7498" s="13"/>
      <c r="F7498" s="13"/>
      <c r="G7498" s="14"/>
      <c r="H7498" s="14"/>
      <c r="I7498" s="14"/>
      <c r="J7498" s="14"/>
      <c r="K7498" s="16">
        <v>0.013074</v>
      </c>
    </row>
    <row r="7499" spans="1:11">
      <c r="A7499" s="12" t="s">
        <v>10223</v>
      </c>
      <c r="B7499" s="12" t="s">
        <v>11538</v>
      </c>
      <c r="C7499" s="12" t="s">
        <v>10485</v>
      </c>
      <c r="D7499" s="13"/>
      <c r="E7499" s="13"/>
      <c r="F7499" s="13"/>
      <c r="G7499" s="14"/>
      <c r="H7499" s="14"/>
      <c r="I7499" s="14"/>
      <c r="J7499" s="14"/>
      <c r="K7499" s="16">
        <v>0.0649</v>
      </c>
    </row>
    <row r="7500" spans="1:11">
      <c r="A7500" s="12" t="s">
        <v>10223</v>
      </c>
      <c r="B7500" s="12" t="s">
        <v>11539</v>
      </c>
      <c r="C7500" s="12" t="s">
        <v>10485</v>
      </c>
      <c r="D7500" s="13"/>
      <c r="E7500" s="13"/>
      <c r="F7500" s="13"/>
      <c r="G7500" s="14"/>
      <c r="H7500" s="14"/>
      <c r="I7500" s="14"/>
      <c r="J7500" s="14"/>
      <c r="K7500" s="16">
        <v>0.284784</v>
      </c>
    </row>
    <row r="7501" spans="1:11">
      <c r="A7501" s="12" t="s">
        <v>10223</v>
      </c>
      <c r="B7501" s="12" t="s">
        <v>11540</v>
      </c>
      <c r="C7501" s="12" t="s">
        <v>10485</v>
      </c>
      <c r="D7501" s="13"/>
      <c r="E7501" s="13"/>
      <c r="F7501" s="13"/>
      <c r="G7501" s="14"/>
      <c r="H7501" s="14"/>
      <c r="I7501" s="14"/>
      <c r="J7501" s="14"/>
      <c r="K7501" s="16">
        <v>0.1144</v>
      </c>
    </row>
    <row r="7502" spans="1:11">
      <c r="A7502" s="12" t="s">
        <v>10223</v>
      </c>
      <c r="B7502" s="12" t="s">
        <v>11541</v>
      </c>
      <c r="C7502" s="12" t="s">
        <v>11542</v>
      </c>
      <c r="D7502" s="13"/>
      <c r="E7502" s="13"/>
      <c r="F7502" s="13"/>
      <c r="G7502" s="14"/>
      <c r="H7502" s="14"/>
      <c r="I7502" s="14"/>
      <c r="J7502" s="14"/>
      <c r="K7502" s="16">
        <v>0.025</v>
      </c>
    </row>
    <row r="7503" spans="1:11">
      <c r="A7503" s="12" t="s">
        <v>10223</v>
      </c>
      <c r="B7503" s="12" t="s">
        <v>11541</v>
      </c>
      <c r="C7503" s="12" t="s">
        <v>11027</v>
      </c>
      <c r="D7503" s="13"/>
      <c r="E7503" s="13"/>
      <c r="F7503" s="13"/>
      <c r="G7503" s="14"/>
      <c r="H7503" s="14"/>
      <c r="I7503" s="14"/>
      <c r="J7503" s="14"/>
      <c r="K7503" s="16">
        <v>7.24012</v>
      </c>
    </row>
    <row r="7504" spans="1:11">
      <c r="A7504" s="12" t="s">
        <v>10223</v>
      </c>
      <c r="B7504" s="12" t="s">
        <v>11541</v>
      </c>
      <c r="C7504" s="12" t="s">
        <v>10434</v>
      </c>
      <c r="D7504" s="13"/>
      <c r="E7504" s="13"/>
      <c r="F7504" s="13"/>
      <c r="G7504" s="14"/>
      <c r="H7504" s="14"/>
      <c r="I7504" s="14"/>
      <c r="J7504" s="14"/>
      <c r="K7504" s="16">
        <v>6.84134</v>
      </c>
    </row>
    <row r="7505" spans="1:11">
      <c r="A7505" s="12" t="s">
        <v>10223</v>
      </c>
      <c r="B7505" s="12" t="s">
        <v>11541</v>
      </c>
      <c r="C7505" s="12" t="s">
        <v>10226</v>
      </c>
      <c r="D7505" s="13" t="s">
        <v>4918</v>
      </c>
      <c r="E7505" s="13" t="s">
        <v>4919</v>
      </c>
      <c r="F7505" s="13" t="s">
        <v>11240</v>
      </c>
      <c r="G7505" s="14" t="s">
        <v>4921</v>
      </c>
      <c r="H7505" s="14" t="s">
        <v>4974</v>
      </c>
      <c r="I7505" s="14" t="s">
        <v>4949</v>
      </c>
      <c r="J7505" s="14" t="s">
        <v>4924</v>
      </c>
      <c r="K7505" s="16">
        <v>10.8179</v>
      </c>
    </row>
    <row r="7506" spans="1:11">
      <c r="A7506" s="12" t="s">
        <v>10223</v>
      </c>
      <c r="B7506" s="12" t="s">
        <v>11541</v>
      </c>
      <c r="C7506" s="12" t="s">
        <v>10226</v>
      </c>
      <c r="D7506" s="13" t="s">
        <v>4918</v>
      </c>
      <c r="E7506" s="13" t="s">
        <v>4919</v>
      </c>
      <c r="F7506" s="13" t="s">
        <v>11543</v>
      </c>
      <c r="G7506" s="14" t="s">
        <v>4921</v>
      </c>
      <c r="H7506" s="14" t="s">
        <v>4966</v>
      </c>
      <c r="I7506" s="14" t="s">
        <v>4927</v>
      </c>
      <c r="J7506" s="14" t="s">
        <v>4924</v>
      </c>
      <c r="K7506" s="16">
        <v>10.8179</v>
      </c>
    </row>
    <row r="7507" spans="1:11">
      <c r="A7507" s="12" t="s">
        <v>10223</v>
      </c>
      <c r="B7507" s="12" t="s">
        <v>11541</v>
      </c>
      <c r="C7507" s="12" t="s">
        <v>10226</v>
      </c>
      <c r="D7507" s="13" t="s">
        <v>4918</v>
      </c>
      <c r="E7507" s="13" t="s">
        <v>4939</v>
      </c>
      <c r="F7507" s="13" t="s">
        <v>11544</v>
      </c>
      <c r="G7507" s="14" t="s">
        <v>5004</v>
      </c>
      <c r="H7507" s="14" t="s">
        <v>4938</v>
      </c>
      <c r="I7507" s="14" t="s">
        <v>4927</v>
      </c>
      <c r="J7507" s="14" t="s">
        <v>4924</v>
      </c>
      <c r="K7507" s="16">
        <v>10.8179</v>
      </c>
    </row>
    <row r="7508" spans="1:11">
      <c r="A7508" s="12" t="s">
        <v>10223</v>
      </c>
      <c r="B7508" s="12" t="s">
        <v>11541</v>
      </c>
      <c r="C7508" s="12" t="s">
        <v>10226</v>
      </c>
      <c r="D7508" s="13" t="s">
        <v>4931</v>
      </c>
      <c r="E7508" s="13" t="s">
        <v>4932</v>
      </c>
      <c r="F7508" s="13" t="s">
        <v>11545</v>
      </c>
      <c r="G7508" s="14" t="s">
        <v>4921</v>
      </c>
      <c r="H7508" s="14" t="s">
        <v>4926</v>
      </c>
      <c r="I7508" s="14" t="s">
        <v>4927</v>
      </c>
      <c r="J7508" s="14" t="s">
        <v>4924</v>
      </c>
      <c r="K7508" s="16">
        <v>10.8179</v>
      </c>
    </row>
    <row r="7509" spans="1:11">
      <c r="A7509" s="12" t="s">
        <v>10223</v>
      </c>
      <c r="B7509" s="12" t="s">
        <v>11541</v>
      </c>
      <c r="C7509" s="12" t="s">
        <v>10226</v>
      </c>
      <c r="D7509" s="13" t="s">
        <v>4934</v>
      </c>
      <c r="E7509" s="13" t="s">
        <v>4998</v>
      </c>
      <c r="F7509" s="13" t="s">
        <v>10439</v>
      </c>
      <c r="G7509" s="14" t="s">
        <v>4921</v>
      </c>
      <c r="H7509" s="14" t="s">
        <v>5037</v>
      </c>
      <c r="I7509" s="14" t="s">
        <v>4927</v>
      </c>
      <c r="J7509" s="14" t="s">
        <v>4936</v>
      </c>
      <c r="K7509" s="16">
        <v>10.8179</v>
      </c>
    </row>
    <row r="7510" spans="1:11">
      <c r="A7510" s="12" t="s">
        <v>10223</v>
      </c>
      <c r="B7510" s="12" t="s">
        <v>11541</v>
      </c>
      <c r="C7510" s="12" t="s">
        <v>10232</v>
      </c>
      <c r="D7510" s="13" t="s">
        <v>4918</v>
      </c>
      <c r="E7510" s="13" t="s">
        <v>4919</v>
      </c>
      <c r="F7510" s="13" t="s">
        <v>11546</v>
      </c>
      <c r="G7510" s="14" t="s">
        <v>4921</v>
      </c>
      <c r="H7510" s="14" t="s">
        <v>11547</v>
      </c>
      <c r="I7510" s="14" t="s">
        <v>5065</v>
      </c>
      <c r="J7510" s="14" t="s">
        <v>4924</v>
      </c>
      <c r="K7510" s="16">
        <v>8.37</v>
      </c>
    </row>
    <row r="7511" spans="1:11">
      <c r="A7511" s="12" t="s">
        <v>10223</v>
      </c>
      <c r="B7511" s="12" t="s">
        <v>11541</v>
      </c>
      <c r="C7511" s="12" t="s">
        <v>10232</v>
      </c>
      <c r="D7511" s="13" t="s">
        <v>4918</v>
      </c>
      <c r="E7511" s="13" t="s">
        <v>4919</v>
      </c>
      <c r="F7511" s="13" t="s">
        <v>11548</v>
      </c>
      <c r="G7511" s="14" t="s">
        <v>4921</v>
      </c>
      <c r="H7511" s="14" t="s">
        <v>5425</v>
      </c>
      <c r="I7511" s="14" t="s">
        <v>4949</v>
      </c>
      <c r="J7511" s="14" t="s">
        <v>4924</v>
      </c>
      <c r="K7511" s="16">
        <v>8.37</v>
      </c>
    </row>
    <row r="7512" spans="1:11">
      <c r="A7512" s="12" t="s">
        <v>10223</v>
      </c>
      <c r="B7512" s="12" t="s">
        <v>11541</v>
      </c>
      <c r="C7512" s="12" t="s">
        <v>10232</v>
      </c>
      <c r="D7512" s="13" t="s">
        <v>4918</v>
      </c>
      <c r="E7512" s="13" t="s">
        <v>4939</v>
      </c>
      <c r="F7512" s="13" t="s">
        <v>11544</v>
      </c>
      <c r="G7512" s="14" t="s">
        <v>5004</v>
      </c>
      <c r="H7512" s="14" t="s">
        <v>4938</v>
      </c>
      <c r="I7512" s="14" t="s">
        <v>4927</v>
      </c>
      <c r="J7512" s="14" t="s">
        <v>4924</v>
      </c>
      <c r="K7512" s="16">
        <v>8.37</v>
      </c>
    </row>
    <row r="7513" spans="1:11">
      <c r="A7513" s="12" t="s">
        <v>10223</v>
      </c>
      <c r="B7513" s="12" t="s">
        <v>11541</v>
      </c>
      <c r="C7513" s="12" t="s">
        <v>10232</v>
      </c>
      <c r="D7513" s="13" t="s">
        <v>4931</v>
      </c>
      <c r="E7513" s="13" t="s">
        <v>4932</v>
      </c>
      <c r="F7513" s="13" t="s">
        <v>11242</v>
      </c>
      <c r="G7513" s="14" t="s">
        <v>4921</v>
      </c>
      <c r="H7513" s="14" t="s">
        <v>5037</v>
      </c>
      <c r="I7513" s="14" t="s">
        <v>4927</v>
      </c>
      <c r="J7513" s="14" t="s">
        <v>4924</v>
      </c>
      <c r="K7513" s="16">
        <v>8.37</v>
      </c>
    </row>
    <row r="7514" spans="1:11">
      <c r="A7514" s="12" t="s">
        <v>10223</v>
      </c>
      <c r="B7514" s="12" t="s">
        <v>11541</v>
      </c>
      <c r="C7514" s="12" t="s">
        <v>10232</v>
      </c>
      <c r="D7514" s="13" t="s">
        <v>4934</v>
      </c>
      <c r="E7514" s="13" t="s">
        <v>4998</v>
      </c>
      <c r="F7514" s="13" t="s">
        <v>11549</v>
      </c>
      <c r="G7514" s="14" t="s">
        <v>4921</v>
      </c>
      <c r="H7514" s="14" t="s">
        <v>5037</v>
      </c>
      <c r="I7514" s="14" t="s">
        <v>4927</v>
      </c>
      <c r="J7514" s="14" t="s">
        <v>4936</v>
      </c>
      <c r="K7514" s="16">
        <v>8.37</v>
      </c>
    </row>
    <row r="7515" spans="1:11">
      <c r="A7515" s="12" t="s">
        <v>10223</v>
      </c>
      <c r="B7515" s="12" t="s">
        <v>11541</v>
      </c>
      <c r="C7515" s="12" t="s">
        <v>10327</v>
      </c>
      <c r="D7515" s="13"/>
      <c r="E7515" s="13"/>
      <c r="F7515" s="13"/>
      <c r="G7515" s="14"/>
      <c r="H7515" s="14"/>
      <c r="I7515" s="14"/>
      <c r="J7515" s="14"/>
      <c r="K7515" s="16">
        <v>0.06867</v>
      </c>
    </row>
    <row r="7516" spans="1:11">
      <c r="A7516" s="12" t="s">
        <v>10223</v>
      </c>
      <c r="B7516" s="12" t="s">
        <v>11541</v>
      </c>
      <c r="C7516" s="12" t="s">
        <v>11550</v>
      </c>
      <c r="D7516" s="13"/>
      <c r="E7516" s="13"/>
      <c r="F7516" s="13"/>
      <c r="G7516" s="14"/>
      <c r="H7516" s="14"/>
      <c r="I7516" s="14"/>
      <c r="J7516" s="14"/>
      <c r="K7516" s="16">
        <v>1.010851</v>
      </c>
    </row>
    <row r="7517" spans="1:11">
      <c r="A7517" s="12" t="s">
        <v>10223</v>
      </c>
      <c r="B7517" s="12" t="s">
        <v>11541</v>
      </c>
      <c r="C7517" s="12" t="s">
        <v>11551</v>
      </c>
      <c r="D7517" s="13"/>
      <c r="E7517" s="13"/>
      <c r="F7517" s="13"/>
      <c r="G7517" s="14"/>
      <c r="H7517" s="14"/>
      <c r="I7517" s="14"/>
      <c r="J7517" s="14"/>
      <c r="K7517" s="16">
        <v>2.145125</v>
      </c>
    </row>
    <row r="7518" spans="1:11">
      <c r="A7518" s="12" t="s">
        <v>10223</v>
      </c>
      <c r="B7518" s="12" t="s">
        <v>11541</v>
      </c>
      <c r="C7518" s="12" t="s">
        <v>11552</v>
      </c>
      <c r="D7518" s="13"/>
      <c r="E7518" s="13"/>
      <c r="F7518" s="13"/>
      <c r="G7518" s="14"/>
      <c r="H7518" s="14"/>
      <c r="I7518" s="14"/>
      <c r="J7518" s="14"/>
      <c r="K7518" s="16">
        <v>35</v>
      </c>
    </row>
    <row r="7519" spans="1:11">
      <c r="A7519" s="12" t="s">
        <v>10223</v>
      </c>
      <c r="B7519" s="12" t="s">
        <v>11541</v>
      </c>
      <c r="C7519" s="12" t="s">
        <v>11553</v>
      </c>
      <c r="D7519" s="13"/>
      <c r="E7519" s="13"/>
      <c r="F7519" s="13"/>
      <c r="G7519" s="14"/>
      <c r="H7519" s="14"/>
      <c r="I7519" s="14"/>
      <c r="J7519" s="14"/>
      <c r="K7519" s="16">
        <v>15.408562</v>
      </c>
    </row>
    <row r="7520" spans="1:11">
      <c r="A7520" s="12" t="s">
        <v>10223</v>
      </c>
      <c r="B7520" s="12" t="s">
        <v>11541</v>
      </c>
      <c r="C7520" s="12" t="s">
        <v>10444</v>
      </c>
      <c r="D7520" s="13"/>
      <c r="E7520" s="13"/>
      <c r="F7520" s="13"/>
      <c r="G7520" s="14"/>
      <c r="H7520" s="14"/>
      <c r="I7520" s="14"/>
      <c r="J7520" s="14"/>
      <c r="K7520" s="16">
        <v>16.548</v>
      </c>
    </row>
    <row r="7521" spans="1:11">
      <c r="A7521" s="12" t="s">
        <v>10223</v>
      </c>
      <c r="B7521" s="12" t="s">
        <v>11541</v>
      </c>
      <c r="C7521" s="12" t="s">
        <v>8184</v>
      </c>
      <c r="D7521" s="13"/>
      <c r="E7521" s="13"/>
      <c r="F7521" s="13"/>
      <c r="G7521" s="14"/>
      <c r="H7521" s="14"/>
      <c r="I7521" s="14"/>
      <c r="J7521" s="14"/>
      <c r="K7521" s="16">
        <v>4</v>
      </c>
    </row>
    <row r="7522" spans="1:11">
      <c r="A7522" s="12" t="s">
        <v>10223</v>
      </c>
      <c r="B7522" s="12" t="s">
        <v>11541</v>
      </c>
      <c r="C7522" s="12" t="s">
        <v>10373</v>
      </c>
      <c r="D7522" s="13"/>
      <c r="E7522" s="13"/>
      <c r="F7522" s="13"/>
      <c r="G7522" s="14"/>
      <c r="H7522" s="14"/>
      <c r="I7522" s="14"/>
      <c r="J7522" s="14"/>
      <c r="K7522" s="16">
        <v>29.330646</v>
      </c>
    </row>
    <row r="7523" spans="1:11">
      <c r="A7523" s="12" t="s">
        <v>10223</v>
      </c>
      <c r="B7523" s="12" t="s">
        <v>11541</v>
      </c>
      <c r="C7523" s="12" t="s">
        <v>11554</v>
      </c>
      <c r="D7523" s="13"/>
      <c r="E7523" s="13"/>
      <c r="F7523" s="13"/>
      <c r="G7523" s="14"/>
      <c r="H7523" s="14"/>
      <c r="I7523" s="14"/>
      <c r="J7523" s="14"/>
      <c r="K7523" s="16">
        <v>25.408485</v>
      </c>
    </row>
    <row r="7524" spans="1:11">
      <c r="A7524" s="12" t="s">
        <v>10223</v>
      </c>
      <c r="B7524" s="12" t="s">
        <v>11541</v>
      </c>
      <c r="C7524" s="12" t="s">
        <v>10495</v>
      </c>
      <c r="D7524" s="13"/>
      <c r="E7524" s="13"/>
      <c r="F7524" s="13"/>
      <c r="G7524" s="14"/>
      <c r="H7524" s="14"/>
      <c r="I7524" s="14"/>
      <c r="J7524" s="14"/>
      <c r="K7524" s="16">
        <v>4.287924</v>
      </c>
    </row>
    <row r="7525" spans="1:11">
      <c r="A7525" s="12" t="s">
        <v>10223</v>
      </c>
      <c r="B7525" s="12" t="s">
        <v>11541</v>
      </c>
      <c r="C7525" s="12" t="s">
        <v>10244</v>
      </c>
      <c r="D7525" s="13"/>
      <c r="E7525" s="13"/>
      <c r="F7525" s="13"/>
      <c r="G7525" s="14"/>
      <c r="H7525" s="14"/>
      <c r="I7525" s="14"/>
      <c r="J7525" s="14"/>
      <c r="K7525" s="16">
        <v>8</v>
      </c>
    </row>
    <row r="7526" spans="1:11">
      <c r="A7526" s="12" t="s">
        <v>10223</v>
      </c>
      <c r="B7526" s="12" t="s">
        <v>11541</v>
      </c>
      <c r="C7526" s="12" t="s">
        <v>10352</v>
      </c>
      <c r="D7526" s="13" t="s">
        <v>4918</v>
      </c>
      <c r="E7526" s="13" t="s">
        <v>4919</v>
      </c>
      <c r="F7526" s="13" t="s">
        <v>10901</v>
      </c>
      <c r="G7526" s="14" t="s">
        <v>4942</v>
      </c>
      <c r="H7526" s="14" t="s">
        <v>4974</v>
      </c>
      <c r="I7526" s="14" t="s">
        <v>5065</v>
      </c>
      <c r="J7526" s="14" t="s">
        <v>4924</v>
      </c>
      <c r="K7526" s="16">
        <v>27.75</v>
      </c>
    </row>
    <row r="7527" spans="1:11">
      <c r="A7527" s="12" t="s">
        <v>10223</v>
      </c>
      <c r="B7527" s="12" t="s">
        <v>11541</v>
      </c>
      <c r="C7527" s="12" t="s">
        <v>10352</v>
      </c>
      <c r="D7527" s="13" t="s">
        <v>4918</v>
      </c>
      <c r="E7527" s="13" t="s">
        <v>4919</v>
      </c>
      <c r="F7527" s="13" t="s">
        <v>11555</v>
      </c>
      <c r="G7527" s="14" t="s">
        <v>5004</v>
      </c>
      <c r="H7527" s="14" t="s">
        <v>4988</v>
      </c>
      <c r="I7527" s="14" t="s">
        <v>4949</v>
      </c>
      <c r="J7527" s="14" t="s">
        <v>4924</v>
      </c>
      <c r="K7527" s="16">
        <v>27.75</v>
      </c>
    </row>
    <row r="7528" spans="1:11">
      <c r="A7528" s="12" t="s">
        <v>10223</v>
      </c>
      <c r="B7528" s="12" t="s">
        <v>11541</v>
      </c>
      <c r="C7528" s="12" t="s">
        <v>10352</v>
      </c>
      <c r="D7528" s="13" t="s">
        <v>4918</v>
      </c>
      <c r="E7528" s="13" t="s">
        <v>4939</v>
      </c>
      <c r="F7528" s="13" t="s">
        <v>11006</v>
      </c>
      <c r="G7528" s="14" t="s">
        <v>4921</v>
      </c>
      <c r="H7528" s="14" t="s">
        <v>4926</v>
      </c>
      <c r="I7528" s="14" t="s">
        <v>4927</v>
      </c>
      <c r="J7528" s="14" t="s">
        <v>4924</v>
      </c>
      <c r="K7528" s="16">
        <v>27.75</v>
      </c>
    </row>
    <row r="7529" spans="1:11">
      <c r="A7529" s="12" t="s">
        <v>10223</v>
      </c>
      <c r="B7529" s="12" t="s">
        <v>11541</v>
      </c>
      <c r="C7529" s="12" t="s">
        <v>10352</v>
      </c>
      <c r="D7529" s="13" t="s">
        <v>4931</v>
      </c>
      <c r="E7529" s="13" t="s">
        <v>4932</v>
      </c>
      <c r="F7529" s="13" t="s">
        <v>5747</v>
      </c>
      <c r="G7529" s="14" t="s">
        <v>4942</v>
      </c>
      <c r="H7529" s="14" t="s">
        <v>4974</v>
      </c>
      <c r="I7529" s="14" t="s">
        <v>5065</v>
      </c>
      <c r="J7529" s="14" t="s">
        <v>4924</v>
      </c>
      <c r="K7529" s="16">
        <v>27.75</v>
      </c>
    </row>
    <row r="7530" spans="1:11">
      <c r="A7530" s="12" t="s">
        <v>10223</v>
      </c>
      <c r="B7530" s="12" t="s">
        <v>11541</v>
      </c>
      <c r="C7530" s="12" t="s">
        <v>10352</v>
      </c>
      <c r="D7530" s="13" t="s">
        <v>4934</v>
      </c>
      <c r="E7530" s="13" t="s">
        <v>4934</v>
      </c>
      <c r="F7530" s="13" t="s">
        <v>4999</v>
      </c>
      <c r="G7530" s="14" t="s">
        <v>4921</v>
      </c>
      <c r="H7530" s="14" t="s">
        <v>5037</v>
      </c>
      <c r="I7530" s="14" t="s">
        <v>4927</v>
      </c>
      <c r="J7530" s="14" t="s">
        <v>4936</v>
      </c>
      <c r="K7530" s="16">
        <v>27.75</v>
      </c>
    </row>
    <row r="7531" spans="1:11">
      <c r="A7531" s="12" t="s">
        <v>10223</v>
      </c>
      <c r="B7531" s="12" t="s">
        <v>11541</v>
      </c>
      <c r="C7531" s="12" t="s">
        <v>10245</v>
      </c>
      <c r="D7531" s="13" t="s">
        <v>4918</v>
      </c>
      <c r="E7531" s="13" t="s">
        <v>4919</v>
      </c>
      <c r="F7531" s="13" t="s">
        <v>11556</v>
      </c>
      <c r="G7531" s="14" t="s">
        <v>4942</v>
      </c>
      <c r="H7531" s="14" t="s">
        <v>4966</v>
      </c>
      <c r="I7531" s="14" t="s">
        <v>4949</v>
      </c>
      <c r="J7531" s="14" t="s">
        <v>4924</v>
      </c>
      <c r="K7531" s="16">
        <v>30.7488</v>
      </c>
    </row>
    <row r="7532" spans="1:11">
      <c r="A7532" s="12" t="s">
        <v>10223</v>
      </c>
      <c r="B7532" s="12" t="s">
        <v>11541</v>
      </c>
      <c r="C7532" s="12" t="s">
        <v>10245</v>
      </c>
      <c r="D7532" s="13" t="s">
        <v>4918</v>
      </c>
      <c r="E7532" s="13" t="s">
        <v>4919</v>
      </c>
      <c r="F7532" s="13" t="s">
        <v>11557</v>
      </c>
      <c r="G7532" s="14" t="s">
        <v>4942</v>
      </c>
      <c r="H7532" s="14" t="s">
        <v>5007</v>
      </c>
      <c r="I7532" s="14" t="s">
        <v>5065</v>
      </c>
      <c r="J7532" s="14" t="s">
        <v>4924</v>
      </c>
      <c r="K7532" s="16">
        <v>30.7488</v>
      </c>
    </row>
    <row r="7533" spans="1:11">
      <c r="A7533" s="12" t="s">
        <v>10223</v>
      </c>
      <c r="B7533" s="12" t="s">
        <v>11541</v>
      </c>
      <c r="C7533" s="12" t="s">
        <v>10245</v>
      </c>
      <c r="D7533" s="13" t="s">
        <v>4918</v>
      </c>
      <c r="E7533" s="13" t="s">
        <v>4939</v>
      </c>
      <c r="F7533" s="13" t="s">
        <v>11544</v>
      </c>
      <c r="G7533" s="14" t="s">
        <v>5004</v>
      </c>
      <c r="H7533" s="14" t="s">
        <v>4938</v>
      </c>
      <c r="I7533" s="14" t="s">
        <v>4927</v>
      </c>
      <c r="J7533" s="14" t="s">
        <v>4924</v>
      </c>
      <c r="K7533" s="16">
        <v>30.7488</v>
      </c>
    </row>
    <row r="7534" spans="1:11">
      <c r="A7534" s="12" t="s">
        <v>10223</v>
      </c>
      <c r="B7534" s="12" t="s">
        <v>11541</v>
      </c>
      <c r="C7534" s="12" t="s">
        <v>10245</v>
      </c>
      <c r="D7534" s="13" t="s">
        <v>4931</v>
      </c>
      <c r="E7534" s="13" t="s">
        <v>4932</v>
      </c>
      <c r="F7534" s="13" t="s">
        <v>5747</v>
      </c>
      <c r="G7534" s="14" t="s">
        <v>4942</v>
      </c>
      <c r="H7534" s="14" t="s">
        <v>5007</v>
      </c>
      <c r="I7534" s="14" t="s">
        <v>5065</v>
      </c>
      <c r="J7534" s="14" t="s">
        <v>4924</v>
      </c>
      <c r="K7534" s="16">
        <v>30.7488</v>
      </c>
    </row>
    <row r="7535" spans="1:11">
      <c r="A7535" s="12" t="s">
        <v>10223</v>
      </c>
      <c r="B7535" s="12" t="s">
        <v>11541</v>
      </c>
      <c r="C7535" s="12" t="s">
        <v>10245</v>
      </c>
      <c r="D7535" s="13" t="s">
        <v>4934</v>
      </c>
      <c r="E7535" s="13" t="s">
        <v>4934</v>
      </c>
      <c r="F7535" s="13" t="s">
        <v>4999</v>
      </c>
      <c r="G7535" s="14" t="s">
        <v>4921</v>
      </c>
      <c r="H7535" s="14" t="s">
        <v>5037</v>
      </c>
      <c r="I7535" s="14" t="s">
        <v>4927</v>
      </c>
      <c r="J7535" s="14" t="s">
        <v>4936</v>
      </c>
      <c r="K7535" s="16">
        <v>30.7488</v>
      </c>
    </row>
    <row r="7536" spans="1:11">
      <c r="A7536" s="12" t="s">
        <v>10223</v>
      </c>
      <c r="B7536" s="12" t="s">
        <v>11541</v>
      </c>
      <c r="C7536" s="12" t="s">
        <v>10225</v>
      </c>
      <c r="D7536" s="13" t="s">
        <v>4918</v>
      </c>
      <c r="E7536" s="13" t="s">
        <v>4919</v>
      </c>
      <c r="F7536" s="13" t="s">
        <v>11558</v>
      </c>
      <c r="G7536" s="14" t="s">
        <v>4942</v>
      </c>
      <c r="H7536" s="14" t="s">
        <v>5221</v>
      </c>
      <c r="I7536" s="14" t="s">
        <v>5065</v>
      </c>
      <c r="J7536" s="14" t="s">
        <v>4924</v>
      </c>
      <c r="K7536" s="16">
        <v>54.018</v>
      </c>
    </row>
    <row r="7537" spans="1:11">
      <c r="A7537" s="12" t="s">
        <v>10223</v>
      </c>
      <c r="B7537" s="12" t="s">
        <v>11541</v>
      </c>
      <c r="C7537" s="12" t="s">
        <v>10225</v>
      </c>
      <c r="D7537" s="13" t="s">
        <v>4918</v>
      </c>
      <c r="E7537" s="13" t="s">
        <v>4919</v>
      </c>
      <c r="F7537" s="13" t="s">
        <v>11556</v>
      </c>
      <c r="G7537" s="14" t="s">
        <v>4942</v>
      </c>
      <c r="H7537" s="14" t="s">
        <v>5221</v>
      </c>
      <c r="I7537" s="14" t="s">
        <v>4949</v>
      </c>
      <c r="J7537" s="14" t="s">
        <v>4924</v>
      </c>
      <c r="K7537" s="16">
        <v>54.018</v>
      </c>
    </row>
    <row r="7538" spans="1:11">
      <c r="A7538" s="12" t="s">
        <v>10223</v>
      </c>
      <c r="B7538" s="12" t="s">
        <v>11541</v>
      </c>
      <c r="C7538" s="12" t="s">
        <v>10225</v>
      </c>
      <c r="D7538" s="13" t="s">
        <v>4918</v>
      </c>
      <c r="E7538" s="13" t="s">
        <v>4939</v>
      </c>
      <c r="F7538" s="13" t="s">
        <v>11544</v>
      </c>
      <c r="G7538" s="14" t="s">
        <v>5004</v>
      </c>
      <c r="H7538" s="14" t="s">
        <v>4938</v>
      </c>
      <c r="I7538" s="14" t="s">
        <v>4927</v>
      </c>
      <c r="J7538" s="14" t="s">
        <v>4924</v>
      </c>
      <c r="K7538" s="16">
        <v>54.018</v>
      </c>
    </row>
    <row r="7539" spans="1:11">
      <c r="A7539" s="12" t="s">
        <v>10223</v>
      </c>
      <c r="B7539" s="12" t="s">
        <v>11541</v>
      </c>
      <c r="C7539" s="12" t="s">
        <v>10225</v>
      </c>
      <c r="D7539" s="13" t="s">
        <v>4931</v>
      </c>
      <c r="E7539" s="13" t="s">
        <v>4932</v>
      </c>
      <c r="F7539" s="13" t="s">
        <v>5747</v>
      </c>
      <c r="G7539" s="14" t="s">
        <v>4942</v>
      </c>
      <c r="H7539" s="14" t="s">
        <v>5221</v>
      </c>
      <c r="I7539" s="14" t="s">
        <v>4949</v>
      </c>
      <c r="J7539" s="14" t="s">
        <v>4924</v>
      </c>
      <c r="K7539" s="16">
        <v>54.018</v>
      </c>
    </row>
    <row r="7540" spans="1:11">
      <c r="A7540" s="12" t="s">
        <v>10223</v>
      </c>
      <c r="B7540" s="12" t="s">
        <v>11541</v>
      </c>
      <c r="C7540" s="12" t="s">
        <v>10225</v>
      </c>
      <c r="D7540" s="13" t="s">
        <v>4934</v>
      </c>
      <c r="E7540" s="13" t="s">
        <v>4934</v>
      </c>
      <c r="F7540" s="13" t="s">
        <v>4999</v>
      </c>
      <c r="G7540" s="14" t="s">
        <v>4921</v>
      </c>
      <c r="H7540" s="14" t="s">
        <v>5037</v>
      </c>
      <c r="I7540" s="14" t="s">
        <v>4927</v>
      </c>
      <c r="J7540" s="14" t="s">
        <v>4936</v>
      </c>
      <c r="K7540" s="16">
        <v>54.018</v>
      </c>
    </row>
    <row r="7541" spans="1:11">
      <c r="A7541" s="12" t="s">
        <v>10223</v>
      </c>
      <c r="B7541" s="12" t="s">
        <v>11541</v>
      </c>
      <c r="C7541" s="12" t="s">
        <v>10262</v>
      </c>
      <c r="D7541" s="13" t="s">
        <v>4918</v>
      </c>
      <c r="E7541" s="13" t="s">
        <v>4919</v>
      </c>
      <c r="F7541" s="13" t="s">
        <v>11559</v>
      </c>
      <c r="G7541" s="14" t="s">
        <v>4942</v>
      </c>
      <c r="H7541" s="14" t="s">
        <v>7657</v>
      </c>
      <c r="I7541" s="14" t="s">
        <v>5065</v>
      </c>
      <c r="J7541" s="14" t="s">
        <v>4924</v>
      </c>
      <c r="K7541" s="16">
        <v>20.9369</v>
      </c>
    </row>
    <row r="7542" spans="1:11">
      <c r="A7542" s="12" t="s">
        <v>10223</v>
      </c>
      <c r="B7542" s="12" t="s">
        <v>11541</v>
      </c>
      <c r="C7542" s="12" t="s">
        <v>10262</v>
      </c>
      <c r="D7542" s="13" t="s">
        <v>4918</v>
      </c>
      <c r="E7542" s="13" t="s">
        <v>4919</v>
      </c>
      <c r="F7542" s="13" t="s">
        <v>11560</v>
      </c>
      <c r="G7542" s="14" t="s">
        <v>4942</v>
      </c>
      <c r="H7542" s="14" t="s">
        <v>11561</v>
      </c>
      <c r="I7542" s="14" t="s">
        <v>5065</v>
      </c>
      <c r="J7542" s="14" t="s">
        <v>4924</v>
      </c>
      <c r="K7542" s="16">
        <v>20.9369</v>
      </c>
    </row>
    <row r="7543" spans="1:11">
      <c r="A7543" s="12" t="s">
        <v>10223</v>
      </c>
      <c r="B7543" s="12" t="s">
        <v>11541</v>
      </c>
      <c r="C7543" s="12" t="s">
        <v>10262</v>
      </c>
      <c r="D7543" s="13" t="s">
        <v>4918</v>
      </c>
      <c r="E7543" s="13" t="s">
        <v>4919</v>
      </c>
      <c r="F7543" s="13" t="s">
        <v>11457</v>
      </c>
      <c r="G7543" s="14" t="s">
        <v>4942</v>
      </c>
      <c r="H7543" s="14" t="s">
        <v>7657</v>
      </c>
      <c r="I7543" s="14" t="s">
        <v>5065</v>
      </c>
      <c r="J7543" s="14" t="s">
        <v>4924</v>
      </c>
      <c r="K7543" s="16">
        <v>20.9369</v>
      </c>
    </row>
    <row r="7544" spans="1:11">
      <c r="A7544" s="12" t="s">
        <v>10223</v>
      </c>
      <c r="B7544" s="12" t="s">
        <v>11541</v>
      </c>
      <c r="C7544" s="12" t="s">
        <v>10262</v>
      </c>
      <c r="D7544" s="13" t="s">
        <v>4931</v>
      </c>
      <c r="E7544" s="13" t="s">
        <v>4932</v>
      </c>
      <c r="F7544" s="13" t="s">
        <v>5747</v>
      </c>
      <c r="G7544" s="14" t="s">
        <v>5004</v>
      </c>
      <c r="H7544" s="14" t="s">
        <v>11562</v>
      </c>
      <c r="I7544" s="14" t="s">
        <v>5065</v>
      </c>
      <c r="J7544" s="14" t="s">
        <v>4924</v>
      </c>
      <c r="K7544" s="16">
        <v>20.9369</v>
      </c>
    </row>
    <row r="7545" spans="1:11">
      <c r="A7545" s="12" t="s">
        <v>10223</v>
      </c>
      <c r="B7545" s="12" t="s">
        <v>11541</v>
      </c>
      <c r="C7545" s="12" t="s">
        <v>10262</v>
      </c>
      <c r="D7545" s="13" t="s">
        <v>4934</v>
      </c>
      <c r="E7545" s="13" t="s">
        <v>4934</v>
      </c>
      <c r="F7545" s="13" t="s">
        <v>4999</v>
      </c>
      <c r="G7545" s="14" t="s">
        <v>4921</v>
      </c>
      <c r="H7545" s="14" t="s">
        <v>5037</v>
      </c>
      <c r="I7545" s="14" t="s">
        <v>4927</v>
      </c>
      <c r="J7545" s="14" t="s">
        <v>4936</v>
      </c>
      <c r="K7545" s="16">
        <v>20.9369</v>
      </c>
    </row>
    <row r="7546" spans="1:11">
      <c r="A7546" s="12" t="s">
        <v>10223</v>
      </c>
      <c r="B7546" s="12" t="s">
        <v>11541</v>
      </c>
      <c r="C7546" s="12" t="s">
        <v>10267</v>
      </c>
      <c r="D7546" s="13" t="s">
        <v>4918</v>
      </c>
      <c r="E7546" s="13" t="s">
        <v>4919</v>
      </c>
      <c r="F7546" s="13" t="s">
        <v>11460</v>
      </c>
      <c r="G7546" s="14" t="s">
        <v>5004</v>
      </c>
      <c r="H7546" s="14" t="s">
        <v>11563</v>
      </c>
      <c r="I7546" s="14" t="s">
        <v>5065</v>
      </c>
      <c r="J7546" s="14" t="s">
        <v>4924</v>
      </c>
      <c r="K7546" s="16">
        <v>15.43</v>
      </c>
    </row>
    <row r="7547" spans="1:11">
      <c r="A7547" s="12" t="s">
        <v>10223</v>
      </c>
      <c r="B7547" s="12" t="s">
        <v>11541</v>
      </c>
      <c r="C7547" s="12" t="s">
        <v>10267</v>
      </c>
      <c r="D7547" s="13" t="s">
        <v>4918</v>
      </c>
      <c r="E7547" s="13" t="s">
        <v>4919</v>
      </c>
      <c r="F7547" s="13" t="s">
        <v>11556</v>
      </c>
      <c r="G7547" s="14" t="s">
        <v>5004</v>
      </c>
      <c r="H7547" s="14" t="s">
        <v>5425</v>
      </c>
      <c r="I7547" s="14" t="s">
        <v>4949</v>
      </c>
      <c r="J7547" s="14" t="s">
        <v>4924</v>
      </c>
      <c r="K7547" s="16">
        <v>15.43</v>
      </c>
    </row>
    <row r="7548" spans="1:11">
      <c r="A7548" s="12" t="s">
        <v>10223</v>
      </c>
      <c r="B7548" s="12" t="s">
        <v>11541</v>
      </c>
      <c r="C7548" s="12" t="s">
        <v>10267</v>
      </c>
      <c r="D7548" s="13" t="s">
        <v>4918</v>
      </c>
      <c r="E7548" s="13" t="s">
        <v>4939</v>
      </c>
      <c r="F7548" s="13" t="s">
        <v>11544</v>
      </c>
      <c r="G7548" s="14" t="s">
        <v>5004</v>
      </c>
      <c r="H7548" s="14" t="s">
        <v>4938</v>
      </c>
      <c r="I7548" s="14" t="s">
        <v>4927</v>
      </c>
      <c r="J7548" s="14" t="s">
        <v>4924</v>
      </c>
      <c r="K7548" s="16">
        <v>15.43</v>
      </c>
    </row>
    <row r="7549" spans="1:11">
      <c r="A7549" s="12" t="s">
        <v>10223</v>
      </c>
      <c r="B7549" s="12" t="s">
        <v>11541</v>
      </c>
      <c r="C7549" s="12" t="s">
        <v>10267</v>
      </c>
      <c r="D7549" s="13" t="s">
        <v>4931</v>
      </c>
      <c r="E7549" s="13" t="s">
        <v>4932</v>
      </c>
      <c r="F7549" s="13" t="s">
        <v>5747</v>
      </c>
      <c r="G7549" s="14" t="s">
        <v>5004</v>
      </c>
      <c r="H7549" s="14" t="s">
        <v>11563</v>
      </c>
      <c r="I7549" s="14" t="s">
        <v>5065</v>
      </c>
      <c r="J7549" s="14" t="s">
        <v>4924</v>
      </c>
      <c r="K7549" s="16">
        <v>15.43</v>
      </c>
    </row>
    <row r="7550" spans="1:11">
      <c r="A7550" s="12" t="s">
        <v>10223</v>
      </c>
      <c r="B7550" s="12" t="s">
        <v>11541</v>
      </c>
      <c r="C7550" s="12" t="s">
        <v>10267</v>
      </c>
      <c r="D7550" s="13" t="s">
        <v>4934</v>
      </c>
      <c r="E7550" s="13" t="s">
        <v>4934</v>
      </c>
      <c r="F7550" s="13" t="s">
        <v>4999</v>
      </c>
      <c r="G7550" s="14" t="s">
        <v>4921</v>
      </c>
      <c r="H7550" s="14" t="s">
        <v>5037</v>
      </c>
      <c r="I7550" s="14" t="s">
        <v>4927</v>
      </c>
      <c r="J7550" s="14" t="s">
        <v>4936</v>
      </c>
      <c r="K7550" s="16">
        <v>15.43</v>
      </c>
    </row>
    <row r="7551" spans="1:11">
      <c r="A7551" s="12" t="s">
        <v>10223</v>
      </c>
      <c r="B7551" s="12" t="s">
        <v>11541</v>
      </c>
      <c r="C7551" s="12" t="s">
        <v>10273</v>
      </c>
      <c r="D7551" s="13" t="s">
        <v>4918</v>
      </c>
      <c r="E7551" s="13" t="s">
        <v>4919</v>
      </c>
      <c r="F7551" s="13" t="s">
        <v>11564</v>
      </c>
      <c r="G7551" s="14" t="s">
        <v>5004</v>
      </c>
      <c r="H7551" s="14" t="s">
        <v>5271</v>
      </c>
      <c r="I7551" s="14" t="s">
        <v>5065</v>
      </c>
      <c r="J7551" s="14" t="s">
        <v>4924</v>
      </c>
      <c r="K7551" s="16">
        <v>20.914</v>
      </c>
    </row>
    <row r="7552" spans="1:11">
      <c r="A7552" s="12" t="s">
        <v>10223</v>
      </c>
      <c r="B7552" s="12" t="s">
        <v>11541</v>
      </c>
      <c r="C7552" s="12" t="s">
        <v>10273</v>
      </c>
      <c r="D7552" s="13" t="s">
        <v>4918</v>
      </c>
      <c r="E7552" s="13" t="s">
        <v>4919</v>
      </c>
      <c r="F7552" s="13" t="s">
        <v>11556</v>
      </c>
      <c r="G7552" s="14" t="s">
        <v>5004</v>
      </c>
      <c r="H7552" s="14" t="s">
        <v>5221</v>
      </c>
      <c r="I7552" s="14" t="s">
        <v>4949</v>
      </c>
      <c r="J7552" s="14" t="s">
        <v>4924</v>
      </c>
      <c r="K7552" s="16">
        <v>20.914</v>
      </c>
    </row>
    <row r="7553" spans="1:11">
      <c r="A7553" s="12" t="s">
        <v>10223</v>
      </c>
      <c r="B7553" s="12" t="s">
        <v>11541</v>
      </c>
      <c r="C7553" s="12" t="s">
        <v>10273</v>
      </c>
      <c r="D7553" s="13" t="s">
        <v>4918</v>
      </c>
      <c r="E7553" s="13" t="s">
        <v>4939</v>
      </c>
      <c r="F7553" s="13" t="s">
        <v>11544</v>
      </c>
      <c r="G7553" s="14" t="s">
        <v>5004</v>
      </c>
      <c r="H7553" s="14" t="s">
        <v>4938</v>
      </c>
      <c r="I7553" s="14" t="s">
        <v>4927</v>
      </c>
      <c r="J7553" s="14" t="s">
        <v>4924</v>
      </c>
      <c r="K7553" s="16">
        <v>20.914</v>
      </c>
    </row>
    <row r="7554" spans="1:11">
      <c r="A7554" s="12" t="s">
        <v>10223</v>
      </c>
      <c r="B7554" s="12" t="s">
        <v>11541</v>
      </c>
      <c r="C7554" s="12" t="s">
        <v>10273</v>
      </c>
      <c r="D7554" s="13" t="s">
        <v>4931</v>
      </c>
      <c r="E7554" s="13" t="s">
        <v>4932</v>
      </c>
      <c r="F7554" s="13" t="s">
        <v>5747</v>
      </c>
      <c r="G7554" s="14" t="s">
        <v>5004</v>
      </c>
      <c r="H7554" s="14" t="s">
        <v>5271</v>
      </c>
      <c r="I7554" s="14" t="s">
        <v>5065</v>
      </c>
      <c r="J7554" s="14" t="s">
        <v>4924</v>
      </c>
      <c r="K7554" s="16">
        <v>20.914</v>
      </c>
    </row>
    <row r="7555" spans="1:11">
      <c r="A7555" s="12" t="s">
        <v>10223</v>
      </c>
      <c r="B7555" s="12" t="s">
        <v>11541</v>
      </c>
      <c r="C7555" s="12" t="s">
        <v>10273</v>
      </c>
      <c r="D7555" s="13" t="s">
        <v>4934</v>
      </c>
      <c r="E7555" s="13" t="s">
        <v>4934</v>
      </c>
      <c r="F7555" s="13" t="s">
        <v>4999</v>
      </c>
      <c r="G7555" s="14" t="s">
        <v>4921</v>
      </c>
      <c r="H7555" s="14" t="s">
        <v>5037</v>
      </c>
      <c r="I7555" s="14" t="s">
        <v>4927</v>
      </c>
      <c r="J7555" s="14" t="s">
        <v>4936</v>
      </c>
      <c r="K7555" s="16">
        <v>20.914</v>
      </c>
    </row>
    <row r="7556" spans="1:11">
      <c r="A7556" s="12" t="s">
        <v>10223</v>
      </c>
      <c r="B7556" s="12" t="s">
        <v>11541</v>
      </c>
      <c r="C7556" s="12" t="s">
        <v>10279</v>
      </c>
      <c r="D7556" s="13" t="s">
        <v>4918</v>
      </c>
      <c r="E7556" s="13" t="s">
        <v>4919</v>
      </c>
      <c r="F7556" s="13" t="s">
        <v>11464</v>
      </c>
      <c r="G7556" s="14" t="s">
        <v>4942</v>
      </c>
      <c r="H7556" s="14" t="s">
        <v>7519</v>
      </c>
      <c r="I7556" s="14" t="s">
        <v>5065</v>
      </c>
      <c r="J7556" s="14" t="s">
        <v>4924</v>
      </c>
      <c r="K7556" s="16">
        <v>1.5</v>
      </c>
    </row>
    <row r="7557" spans="1:11">
      <c r="A7557" s="12" t="s">
        <v>10223</v>
      </c>
      <c r="B7557" s="12" t="s">
        <v>11541</v>
      </c>
      <c r="C7557" s="12" t="s">
        <v>10279</v>
      </c>
      <c r="D7557" s="13" t="s">
        <v>4918</v>
      </c>
      <c r="E7557" s="13" t="s">
        <v>4919</v>
      </c>
      <c r="F7557" s="13" t="s">
        <v>11556</v>
      </c>
      <c r="G7557" s="14" t="s">
        <v>4942</v>
      </c>
      <c r="H7557" s="14" t="s">
        <v>5425</v>
      </c>
      <c r="I7557" s="14" t="s">
        <v>4949</v>
      </c>
      <c r="J7557" s="14" t="s">
        <v>4924</v>
      </c>
      <c r="K7557" s="16">
        <v>1.5</v>
      </c>
    </row>
    <row r="7558" spans="1:11">
      <c r="A7558" s="12" t="s">
        <v>10223</v>
      </c>
      <c r="B7558" s="12" t="s">
        <v>11541</v>
      </c>
      <c r="C7558" s="12" t="s">
        <v>10279</v>
      </c>
      <c r="D7558" s="13" t="s">
        <v>4918</v>
      </c>
      <c r="E7558" s="13" t="s">
        <v>4939</v>
      </c>
      <c r="F7558" s="13" t="s">
        <v>11544</v>
      </c>
      <c r="G7558" s="14" t="s">
        <v>5004</v>
      </c>
      <c r="H7558" s="14" t="s">
        <v>4938</v>
      </c>
      <c r="I7558" s="14" t="s">
        <v>4927</v>
      </c>
      <c r="J7558" s="14" t="s">
        <v>4924</v>
      </c>
      <c r="K7558" s="16">
        <v>1.5</v>
      </c>
    </row>
    <row r="7559" spans="1:11">
      <c r="A7559" s="12" t="s">
        <v>10223</v>
      </c>
      <c r="B7559" s="12" t="s">
        <v>11541</v>
      </c>
      <c r="C7559" s="12" t="s">
        <v>10279</v>
      </c>
      <c r="D7559" s="13" t="s">
        <v>4931</v>
      </c>
      <c r="E7559" s="13" t="s">
        <v>4932</v>
      </c>
      <c r="F7559" s="13" t="s">
        <v>5747</v>
      </c>
      <c r="G7559" s="14" t="s">
        <v>4942</v>
      </c>
      <c r="H7559" s="14" t="s">
        <v>7519</v>
      </c>
      <c r="I7559" s="14" t="s">
        <v>5065</v>
      </c>
      <c r="J7559" s="14" t="s">
        <v>4924</v>
      </c>
      <c r="K7559" s="16">
        <v>1.5</v>
      </c>
    </row>
    <row r="7560" spans="1:11">
      <c r="A7560" s="12" t="s">
        <v>10223</v>
      </c>
      <c r="B7560" s="12" t="s">
        <v>11541</v>
      </c>
      <c r="C7560" s="12" t="s">
        <v>10279</v>
      </c>
      <c r="D7560" s="13" t="s">
        <v>4934</v>
      </c>
      <c r="E7560" s="13" t="s">
        <v>4934</v>
      </c>
      <c r="F7560" s="13" t="s">
        <v>4999</v>
      </c>
      <c r="G7560" s="14" t="s">
        <v>4921</v>
      </c>
      <c r="H7560" s="14" t="s">
        <v>5037</v>
      </c>
      <c r="I7560" s="14" t="s">
        <v>4927</v>
      </c>
      <c r="J7560" s="14" t="s">
        <v>4936</v>
      </c>
      <c r="K7560" s="16">
        <v>1.5</v>
      </c>
    </row>
    <row r="7561" spans="1:11">
      <c r="A7561" s="12" t="s">
        <v>10223</v>
      </c>
      <c r="B7561" s="12" t="s">
        <v>11541</v>
      </c>
      <c r="C7561" s="12" t="s">
        <v>10284</v>
      </c>
      <c r="D7561" s="13" t="s">
        <v>4918</v>
      </c>
      <c r="E7561" s="13" t="s">
        <v>4919</v>
      </c>
      <c r="F7561" s="13" t="s">
        <v>11565</v>
      </c>
      <c r="G7561" s="14" t="s">
        <v>4942</v>
      </c>
      <c r="H7561" s="14" t="s">
        <v>11566</v>
      </c>
      <c r="I7561" s="14" t="s">
        <v>5065</v>
      </c>
      <c r="J7561" s="14" t="s">
        <v>4924</v>
      </c>
      <c r="K7561" s="16">
        <v>39.432</v>
      </c>
    </row>
    <row r="7562" spans="1:11">
      <c r="A7562" s="12" t="s">
        <v>10223</v>
      </c>
      <c r="B7562" s="12" t="s">
        <v>11541</v>
      </c>
      <c r="C7562" s="12" t="s">
        <v>10284</v>
      </c>
      <c r="D7562" s="13" t="s">
        <v>4918</v>
      </c>
      <c r="E7562" s="13" t="s">
        <v>4919</v>
      </c>
      <c r="F7562" s="13" t="s">
        <v>11556</v>
      </c>
      <c r="G7562" s="14" t="s">
        <v>4942</v>
      </c>
      <c r="H7562" s="14" t="s">
        <v>5425</v>
      </c>
      <c r="I7562" s="14" t="s">
        <v>4949</v>
      </c>
      <c r="J7562" s="14" t="s">
        <v>4924</v>
      </c>
      <c r="K7562" s="16">
        <v>39.432</v>
      </c>
    </row>
    <row r="7563" spans="1:11">
      <c r="A7563" s="12" t="s">
        <v>10223</v>
      </c>
      <c r="B7563" s="12" t="s">
        <v>11541</v>
      </c>
      <c r="C7563" s="12" t="s">
        <v>10284</v>
      </c>
      <c r="D7563" s="13" t="s">
        <v>4918</v>
      </c>
      <c r="E7563" s="13" t="s">
        <v>4939</v>
      </c>
      <c r="F7563" s="13" t="s">
        <v>11544</v>
      </c>
      <c r="G7563" s="14" t="s">
        <v>5004</v>
      </c>
      <c r="H7563" s="14" t="s">
        <v>4938</v>
      </c>
      <c r="I7563" s="14" t="s">
        <v>4927</v>
      </c>
      <c r="J7563" s="14" t="s">
        <v>4924</v>
      </c>
      <c r="K7563" s="16">
        <v>39.432</v>
      </c>
    </row>
    <row r="7564" spans="1:11">
      <c r="A7564" s="12" t="s">
        <v>10223</v>
      </c>
      <c r="B7564" s="12" t="s">
        <v>11541</v>
      </c>
      <c r="C7564" s="12" t="s">
        <v>10284</v>
      </c>
      <c r="D7564" s="13" t="s">
        <v>4931</v>
      </c>
      <c r="E7564" s="13" t="s">
        <v>4932</v>
      </c>
      <c r="F7564" s="13" t="s">
        <v>5747</v>
      </c>
      <c r="G7564" s="14" t="s">
        <v>4942</v>
      </c>
      <c r="H7564" s="14" t="s">
        <v>11566</v>
      </c>
      <c r="I7564" s="14" t="s">
        <v>5065</v>
      </c>
      <c r="J7564" s="14" t="s">
        <v>4924</v>
      </c>
      <c r="K7564" s="16">
        <v>39.432</v>
      </c>
    </row>
    <row r="7565" spans="1:11">
      <c r="A7565" s="12" t="s">
        <v>10223</v>
      </c>
      <c r="B7565" s="12" t="s">
        <v>11541</v>
      </c>
      <c r="C7565" s="12" t="s">
        <v>10284</v>
      </c>
      <c r="D7565" s="13" t="s">
        <v>4934</v>
      </c>
      <c r="E7565" s="13" t="s">
        <v>4934</v>
      </c>
      <c r="F7565" s="13" t="s">
        <v>4999</v>
      </c>
      <c r="G7565" s="14" t="s">
        <v>4921</v>
      </c>
      <c r="H7565" s="14" t="s">
        <v>5037</v>
      </c>
      <c r="I7565" s="14" t="s">
        <v>4927</v>
      </c>
      <c r="J7565" s="14" t="s">
        <v>4936</v>
      </c>
      <c r="K7565" s="16">
        <v>39.432</v>
      </c>
    </row>
    <row r="7566" spans="1:11">
      <c r="A7566" s="12" t="s">
        <v>10223</v>
      </c>
      <c r="B7566" s="12" t="s">
        <v>11541</v>
      </c>
      <c r="C7566" s="12" t="s">
        <v>10290</v>
      </c>
      <c r="D7566" s="13" t="s">
        <v>4918</v>
      </c>
      <c r="E7566" s="13" t="s">
        <v>4919</v>
      </c>
      <c r="F7566" s="13" t="s">
        <v>11567</v>
      </c>
      <c r="G7566" s="14" t="s">
        <v>4942</v>
      </c>
      <c r="H7566" s="14" t="s">
        <v>4956</v>
      </c>
      <c r="I7566" s="14" t="s">
        <v>5065</v>
      </c>
      <c r="J7566" s="14" t="s">
        <v>4924</v>
      </c>
      <c r="K7566" s="16">
        <v>1.32</v>
      </c>
    </row>
    <row r="7567" spans="1:11">
      <c r="A7567" s="12" t="s">
        <v>10223</v>
      </c>
      <c r="B7567" s="12" t="s">
        <v>11541</v>
      </c>
      <c r="C7567" s="12" t="s">
        <v>10290</v>
      </c>
      <c r="D7567" s="13" t="s">
        <v>4918</v>
      </c>
      <c r="E7567" s="13" t="s">
        <v>4919</v>
      </c>
      <c r="F7567" s="13" t="s">
        <v>11556</v>
      </c>
      <c r="G7567" s="14" t="s">
        <v>4942</v>
      </c>
      <c r="H7567" s="14" t="s">
        <v>5425</v>
      </c>
      <c r="I7567" s="14" t="s">
        <v>4949</v>
      </c>
      <c r="J7567" s="14" t="s">
        <v>4924</v>
      </c>
      <c r="K7567" s="16">
        <v>1.32</v>
      </c>
    </row>
    <row r="7568" spans="1:11">
      <c r="A7568" s="12" t="s">
        <v>10223</v>
      </c>
      <c r="B7568" s="12" t="s">
        <v>11541</v>
      </c>
      <c r="C7568" s="12" t="s">
        <v>10290</v>
      </c>
      <c r="D7568" s="13" t="s">
        <v>4918</v>
      </c>
      <c r="E7568" s="13" t="s">
        <v>4939</v>
      </c>
      <c r="F7568" s="13" t="s">
        <v>11544</v>
      </c>
      <c r="G7568" s="14" t="s">
        <v>5004</v>
      </c>
      <c r="H7568" s="14" t="s">
        <v>4938</v>
      </c>
      <c r="I7568" s="14" t="s">
        <v>4927</v>
      </c>
      <c r="J7568" s="14" t="s">
        <v>4924</v>
      </c>
      <c r="K7568" s="16">
        <v>1.32</v>
      </c>
    </row>
    <row r="7569" spans="1:11">
      <c r="A7569" s="12" t="s">
        <v>10223</v>
      </c>
      <c r="B7569" s="12" t="s">
        <v>11541</v>
      </c>
      <c r="C7569" s="12" t="s">
        <v>10290</v>
      </c>
      <c r="D7569" s="13" t="s">
        <v>4931</v>
      </c>
      <c r="E7569" s="13" t="s">
        <v>4932</v>
      </c>
      <c r="F7569" s="13" t="s">
        <v>5747</v>
      </c>
      <c r="G7569" s="14" t="s">
        <v>4942</v>
      </c>
      <c r="H7569" s="14" t="s">
        <v>4956</v>
      </c>
      <c r="I7569" s="14" t="s">
        <v>5065</v>
      </c>
      <c r="J7569" s="14" t="s">
        <v>4924</v>
      </c>
      <c r="K7569" s="16">
        <v>1.32</v>
      </c>
    </row>
    <row r="7570" spans="1:11">
      <c r="A7570" s="12" t="s">
        <v>10223</v>
      </c>
      <c r="B7570" s="12" t="s">
        <v>11541</v>
      </c>
      <c r="C7570" s="12" t="s">
        <v>10290</v>
      </c>
      <c r="D7570" s="13" t="s">
        <v>4934</v>
      </c>
      <c r="E7570" s="13" t="s">
        <v>4934</v>
      </c>
      <c r="F7570" s="13" t="s">
        <v>4999</v>
      </c>
      <c r="G7570" s="14" t="s">
        <v>5004</v>
      </c>
      <c r="H7570" s="14" t="s">
        <v>5037</v>
      </c>
      <c r="I7570" s="14" t="s">
        <v>4927</v>
      </c>
      <c r="J7570" s="14" t="s">
        <v>4936</v>
      </c>
      <c r="K7570" s="16">
        <v>1.32</v>
      </c>
    </row>
    <row r="7571" spans="1:11">
      <c r="A7571" s="12" t="s">
        <v>10223</v>
      </c>
      <c r="B7571" s="12" t="s">
        <v>11541</v>
      </c>
      <c r="C7571" s="12" t="s">
        <v>10295</v>
      </c>
      <c r="D7571" s="13" t="s">
        <v>4918</v>
      </c>
      <c r="E7571" s="13" t="s">
        <v>4919</v>
      </c>
      <c r="F7571" s="13" t="s">
        <v>11568</v>
      </c>
      <c r="G7571" s="14" t="s">
        <v>4942</v>
      </c>
      <c r="H7571" s="14" t="s">
        <v>4946</v>
      </c>
      <c r="I7571" s="14" t="s">
        <v>4949</v>
      </c>
      <c r="J7571" s="14" t="s">
        <v>4924</v>
      </c>
      <c r="K7571" s="16">
        <v>16.44</v>
      </c>
    </row>
    <row r="7572" spans="1:11">
      <c r="A7572" s="12" t="s">
        <v>10223</v>
      </c>
      <c r="B7572" s="12" t="s">
        <v>11541</v>
      </c>
      <c r="C7572" s="12" t="s">
        <v>10295</v>
      </c>
      <c r="D7572" s="13" t="s">
        <v>4918</v>
      </c>
      <c r="E7572" s="13" t="s">
        <v>4919</v>
      </c>
      <c r="F7572" s="13" t="s">
        <v>10413</v>
      </c>
      <c r="G7572" s="14" t="s">
        <v>5004</v>
      </c>
      <c r="H7572" s="14" t="s">
        <v>6370</v>
      </c>
      <c r="I7572" s="14" t="s">
        <v>5065</v>
      </c>
      <c r="J7572" s="14" t="s">
        <v>4924</v>
      </c>
      <c r="K7572" s="16">
        <v>16.44</v>
      </c>
    </row>
    <row r="7573" spans="1:11">
      <c r="A7573" s="12" t="s">
        <v>10223</v>
      </c>
      <c r="B7573" s="12" t="s">
        <v>11541</v>
      </c>
      <c r="C7573" s="12" t="s">
        <v>10295</v>
      </c>
      <c r="D7573" s="13" t="s">
        <v>4918</v>
      </c>
      <c r="E7573" s="13" t="s">
        <v>4939</v>
      </c>
      <c r="F7573" s="13" t="s">
        <v>11544</v>
      </c>
      <c r="G7573" s="14" t="s">
        <v>5004</v>
      </c>
      <c r="H7573" s="14" t="s">
        <v>4938</v>
      </c>
      <c r="I7573" s="14" t="s">
        <v>4927</v>
      </c>
      <c r="J7573" s="14" t="s">
        <v>4924</v>
      </c>
      <c r="K7573" s="16">
        <v>16.44</v>
      </c>
    </row>
    <row r="7574" spans="1:11">
      <c r="A7574" s="12" t="s">
        <v>10223</v>
      </c>
      <c r="B7574" s="12" t="s">
        <v>11541</v>
      </c>
      <c r="C7574" s="12" t="s">
        <v>10295</v>
      </c>
      <c r="D7574" s="13" t="s">
        <v>4931</v>
      </c>
      <c r="E7574" s="13" t="s">
        <v>4932</v>
      </c>
      <c r="F7574" s="13" t="s">
        <v>5747</v>
      </c>
      <c r="G7574" s="14" t="s">
        <v>5004</v>
      </c>
      <c r="H7574" s="14" t="s">
        <v>6370</v>
      </c>
      <c r="I7574" s="14" t="s">
        <v>5065</v>
      </c>
      <c r="J7574" s="14" t="s">
        <v>4924</v>
      </c>
      <c r="K7574" s="16">
        <v>16.44</v>
      </c>
    </row>
    <row r="7575" spans="1:11">
      <c r="A7575" s="12" t="s">
        <v>10223</v>
      </c>
      <c r="B7575" s="12" t="s">
        <v>11541</v>
      </c>
      <c r="C7575" s="12" t="s">
        <v>10295</v>
      </c>
      <c r="D7575" s="13" t="s">
        <v>4934</v>
      </c>
      <c r="E7575" s="13" t="s">
        <v>4934</v>
      </c>
      <c r="F7575" s="13" t="s">
        <v>4999</v>
      </c>
      <c r="G7575" s="14" t="s">
        <v>4921</v>
      </c>
      <c r="H7575" s="14" t="s">
        <v>5037</v>
      </c>
      <c r="I7575" s="14" t="s">
        <v>4927</v>
      </c>
      <c r="J7575" s="14" t="s">
        <v>4936</v>
      </c>
      <c r="K7575" s="16">
        <v>16.44</v>
      </c>
    </row>
    <row r="7576" spans="1:11">
      <c r="A7576" s="12" t="s">
        <v>10223</v>
      </c>
      <c r="B7576" s="12" t="s">
        <v>11541</v>
      </c>
      <c r="C7576" s="12" t="s">
        <v>10300</v>
      </c>
      <c r="D7576" s="13" t="s">
        <v>4918</v>
      </c>
      <c r="E7576" s="13" t="s">
        <v>4919</v>
      </c>
      <c r="F7576" s="13" t="s">
        <v>11543</v>
      </c>
      <c r="G7576" s="14" t="s">
        <v>4921</v>
      </c>
      <c r="H7576" s="14" t="s">
        <v>5425</v>
      </c>
      <c r="I7576" s="14" t="s">
        <v>4975</v>
      </c>
      <c r="J7576" s="14" t="s">
        <v>4924</v>
      </c>
      <c r="K7576" s="16">
        <v>33.3</v>
      </c>
    </row>
    <row r="7577" spans="1:11">
      <c r="A7577" s="12" t="s">
        <v>10223</v>
      </c>
      <c r="B7577" s="12" t="s">
        <v>11541</v>
      </c>
      <c r="C7577" s="12" t="s">
        <v>10300</v>
      </c>
      <c r="D7577" s="13" t="s">
        <v>4918</v>
      </c>
      <c r="E7577" s="13" t="s">
        <v>4919</v>
      </c>
      <c r="F7577" s="13" t="s">
        <v>11569</v>
      </c>
      <c r="G7577" s="14" t="s">
        <v>4942</v>
      </c>
      <c r="H7577" s="14" t="s">
        <v>5425</v>
      </c>
      <c r="I7577" s="14" t="s">
        <v>4949</v>
      </c>
      <c r="J7577" s="14" t="s">
        <v>4924</v>
      </c>
      <c r="K7577" s="16">
        <v>33.3</v>
      </c>
    </row>
    <row r="7578" spans="1:11">
      <c r="A7578" s="12" t="s">
        <v>10223</v>
      </c>
      <c r="B7578" s="12" t="s">
        <v>11541</v>
      </c>
      <c r="C7578" s="12" t="s">
        <v>10300</v>
      </c>
      <c r="D7578" s="13" t="s">
        <v>4918</v>
      </c>
      <c r="E7578" s="13" t="s">
        <v>4939</v>
      </c>
      <c r="F7578" s="13" t="s">
        <v>11544</v>
      </c>
      <c r="G7578" s="14" t="s">
        <v>5004</v>
      </c>
      <c r="H7578" s="14" t="s">
        <v>4938</v>
      </c>
      <c r="I7578" s="14" t="s">
        <v>4927</v>
      </c>
      <c r="J7578" s="14" t="s">
        <v>4924</v>
      </c>
      <c r="K7578" s="16">
        <v>33.3</v>
      </c>
    </row>
    <row r="7579" spans="1:11">
      <c r="A7579" s="12" t="s">
        <v>10223</v>
      </c>
      <c r="B7579" s="12" t="s">
        <v>11541</v>
      </c>
      <c r="C7579" s="12" t="s">
        <v>10300</v>
      </c>
      <c r="D7579" s="13" t="s">
        <v>4931</v>
      </c>
      <c r="E7579" s="13" t="s">
        <v>4932</v>
      </c>
      <c r="F7579" s="13" t="s">
        <v>11570</v>
      </c>
      <c r="G7579" s="14" t="s">
        <v>5004</v>
      </c>
      <c r="H7579" s="14" t="s">
        <v>4938</v>
      </c>
      <c r="I7579" s="14" t="s">
        <v>4927</v>
      </c>
      <c r="J7579" s="14" t="s">
        <v>4924</v>
      </c>
      <c r="K7579" s="16">
        <v>33.3</v>
      </c>
    </row>
    <row r="7580" spans="1:11">
      <c r="A7580" s="12" t="s">
        <v>10223</v>
      </c>
      <c r="B7580" s="12" t="s">
        <v>11541</v>
      </c>
      <c r="C7580" s="12" t="s">
        <v>10300</v>
      </c>
      <c r="D7580" s="13" t="s">
        <v>4934</v>
      </c>
      <c r="E7580" s="13" t="s">
        <v>4934</v>
      </c>
      <c r="F7580" s="13" t="s">
        <v>4999</v>
      </c>
      <c r="G7580" s="14" t="s">
        <v>4921</v>
      </c>
      <c r="H7580" s="14" t="s">
        <v>5037</v>
      </c>
      <c r="I7580" s="14" t="s">
        <v>4927</v>
      </c>
      <c r="J7580" s="14" t="s">
        <v>4936</v>
      </c>
      <c r="K7580" s="16">
        <v>33.3</v>
      </c>
    </row>
    <row r="7581" spans="1:11">
      <c r="A7581" s="12" t="s">
        <v>10223</v>
      </c>
      <c r="B7581" s="12" t="s">
        <v>11541</v>
      </c>
      <c r="C7581" s="12" t="s">
        <v>10303</v>
      </c>
      <c r="D7581" s="13" t="s">
        <v>4918</v>
      </c>
      <c r="E7581" s="13" t="s">
        <v>4919</v>
      </c>
      <c r="F7581" s="13" t="s">
        <v>11571</v>
      </c>
      <c r="G7581" s="14" t="s">
        <v>4942</v>
      </c>
      <c r="H7581" s="14" t="s">
        <v>5425</v>
      </c>
      <c r="I7581" s="14" t="s">
        <v>4949</v>
      </c>
      <c r="J7581" s="14" t="s">
        <v>4924</v>
      </c>
      <c r="K7581" s="16">
        <v>12.16</v>
      </c>
    </row>
    <row r="7582" spans="1:11">
      <c r="A7582" s="12" t="s">
        <v>10223</v>
      </c>
      <c r="B7582" s="12" t="s">
        <v>11541</v>
      </c>
      <c r="C7582" s="12" t="s">
        <v>10303</v>
      </c>
      <c r="D7582" s="13" t="s">
        <v>4918</v>
      </c>
      <c r="E7582" s="13" t="s">
        <v>4919</v>
      </c>
      <c r="F7582" s="13" t="s">
        <v>11572</v>
      </c>
      <c r="G7582" s="14" t="s">
        <v>4942</v>
      </c>
      <c r="H7582" s="14" t="s">
        <v>11573</v>
      </c>
      <c r="I7582" s="14" t="s">
        <v>6471</v>
      </c>
      <c r="J7582" s="14" t="s">
        <v>4924</v>
      </c>
      <c r="K7582" s="16">
        <v>12.16</v>
      </c>
    </row>
    <row r="7583" spans="1:11">
      <c r="A7583" s="12" t="s">
        <v>10223</v>
      </c>
      <c r="B7583" s="12" t="s">
        <v>11541</v>
      </c>
      <c r="C7583" s="12" t="s">
        <v>10303</v>
      </c>
      <c r="D7583" s="13" t="s">
        <v>4918</v>
      </c>
      <c r="E7583" s="13" t="s">
        <v>4939</v>
      </c>
      <c r="F7583" s="13" t="s">
        <v>11544</v>
      </c>
      <c r="G7583" s="14" t="s">
        <v>5004</v>
      </c>
      <c r="H7583" s="14" t="s">
        <v>4938</v>
      </c>
      <c r="I7583" s="14" t="s">
        <v>4927</v>
      </c>
      <c r="J7583" s="14" t="s">
        <v>4924</v>
      </c>
      <c r="K7583" s="16">
        <v>12.16</v>
      </c>
    </row>
    <row r="7584" spans="1:11">
      <c r="A7584" s="12" t="s">
        <v>10223</v>
      </c>
      <c r="B7584" s="12" t="s">
        <v>11541</v>
      </c>
      <c r="C7584" s="12" t="s">
        <v>10303</v>
      </c>
      <c r="D7584" s="13" t="s">
        <v>4931</v>
      </c>
      <c r="E7584" s="13" t="s">
        <v>4932</v>
      </c>
      <c r="F7584" s="13" t="s">
        <v>11574</v>
      </c>
      <c r="G7584" s="14" t="s">
        <v>5004</v>
      </c>
      <c r="H7584" s="14" t="s">
        <v>4938</v>
      </c>
      <c r="I7584" s="14" t="s">
        <v>4927</v>
      </c>
      <c r="J7584" s="14" t="s">
        <v>4924</v>
      </c>
      <c r="K7584" s="16">
        <v>12.16</v>
      </c>
    </row>
    <row r="7585" spans="1:11">
      <c r="A7585" s="12" t="s">
        <v>10223</v>
      </c>
      <c r="B7585" s="12" t="s">
        <v>11541</v>
      </c>
      <c r="C7585" s="12" t="s">
        <v>10303</v>
      </c>
      <c r="D7585" s="13" t="s">
        <v>4934</v>
      </c>
      <c r="E7585" s="13" t="s">
        <v>4934</v>
      </c>
      <c r="F7585" s="13" t="s">
        <v>4999</v>
      </c>
      <c r="G7585" s="14" t="s">
        <v>4921</v>
      </c>
      <c r="H7585" s="14" t="s">
        <v>5037</v>
      </c>
      <c r="I7585" s="14" t="s">
        <v>4927</v>
      </c>
      <c r="J7585" s="14" t="s">
        <v>4936</v>
      </c>
      <c r="K7585" s="16">
        <v>12.16</v>
      </c>
    </row>
    <row r="7586" spans="1:11">
      <c r="A7586" s="12" t="s">
        <v>10223</v>
      </c>
      <c r="B7586" s="12" t="s">
        <v>11541</v>
      </c>
      <c r="C7586" s="12" t="s">
        <v>10308</v>
      </c>
      <c r="D7586" s="13" t="s">
        <v>4918</v>
      </c>
      <c r="E7586" s="13" t="s">
        <v>4919</v>
      </c>
      <c r="F7586" s="13" t="s">
        <v>11575</v>
      </c>
      <c r="G7586" s="14" t="s">
        <v>4921</v>
      </c>
      <c r="H7586" s="14" t="s">
        <v>4936</v>
      </c>
      <c r="I7586" s="14" t="s">
        <v>4975</v>
      </c>
      <c r="J7586" s="14" t="s">
        <v>4924</v>
      </c>
      <c r="K7586" s="16">
        <v>26.9704</v>
      </c>
    </row>
    <row r="7587" spans="1:11">
      <c r="A7587" s="12" t="s">
        <v>10223</v>
      </c>
      <c r="B7587" s="12" t="s">
        <v>11541</v>
      </c>
      <c r="C7587" s="12" t="s">
        <v>10308</v>
      </c>
      <c r="D7587" s="13" t="s">
        <v>4918</v>
      </c>
      <c r="E7587" s="13" t="s">
        <v>4919</v>
      </c>
      <c r="F7587" s="13" t="s">
        <v>11576</v>
      </c>
      <c r="G7587" s="14" t="s">
        <v>4921</v>
      </c>
      <c r="H7587" s="14" t="s">
        <v>4924</v>
      </c>
      <c r="I7587" s="14" t="s">
        <v>4975</v>
      </c>
      <c r="J7587" s="14" t="s">
        <v>4924</v>
      </c>
      <c r="K7587" s="16">
        <v>26.9704</v>
      </c>
    </row>
    <row r="7588" spans="1:11">
      <c r="A7588" s="12" t="s">
        <v>10223</v>
      </c>
      <c r="B7588" s="12" t="s">
        <v>11541</v>
      </c>
      <c r="C7588" s="12" t="s">
        <v>10308</v>
      </c>
      <c r="D7588" s="13" t="s">
        <v>4918</v>
      </c>
      <c r="E7588" s="13" t="s">
        <v>4939</v>
      </c>
      <c r="F7588" s="13" t="s">
        <v>11544</v>
      </c>
      <c r="G7588" s="14" t="s">
        <v>5004</v>
      </c>
      <c r="H7588" s="14" t="s">
        <v>4938</v>
      </c>
      <c r="I7588" s="14" t="s">
        <v>4927</v>
      </c>
      <c r="J7588" s="14" t="s">
        <v>4924</v>
      </c>
      <c r="K7588" s="16">
        <v>26.9704</v>
      </c>
    </row>
    <row r="7589" spans="1:11">
      <c r="A7589" s="12" t="s">
        <v>10223</v>
      </c>
      <c r="B7589" s="12" t="s">
        <v>11541</v>
      </c>
      <c r="C7589" s="12" t="s">
        <v>10308</v>
      </c>
      <c r="D7589" s="13" t="s">
        <v>4931</v>
      </c>
      <c r="E7589" s="13" t="s">
        <v>4932</v>
      </c>
      <c r="F7589" s="13" t="s">
        <v>5747</v>
      </c>
      <c r="G7589" s="14" t="s">
        <v>4921</v>
      </c>
      <c r="H7589" s="14" t="s">
        <v>5119</v>
      </c>
      <c r="I7589" s="14" t="s">
        <v>5065</v>
      </c>
      <c r="J7589" s="14" t="s">
        <v>4924</v>
      </c>
      <c r="K7589" s="16">
        <v>26.9704</v>
      </c>
    </row>
    <row r="7590" spans="1:11">
      <c r="A7590" s="12" t="s">
        <v>10223</v>
      </c>
      <c r="B7590" s="12" t="s">
        <v>11541</v>
      </c>
      <c r="C7590" s="12" t="s">
        <v>10308</v>
      </c>
      <c r="D7590" s="13" t="s">
        <v>4934</v>
      </c>
      <c r="E7590" s="13" t="s">
        <v>4934</v>
      </c>
      <c r="F7590" s="13" t="s">
        <v>4999</v>
      </c>
      <c r="G7590" s="14" t="s">
        <v>4921</v>
      </c>
      <c r="H7590" s="14" t="s">
        <v>5037</v>
      </c>
      <c r="I7590" s="14" t="s">
        <v>4927</v>
      </c>
      <c r="J7590" s="14" t="s">
        <v>4936</v>
      </c>
      <c r="K7590" s="16">
        <v>26.9704</v>
      </c>
    </row>
    <row r="7591" spans="1:11">
      <c r="A7591" s="12" t="s">
        <v>10223</v>
      </c>
      <c r="B7591" s="12" t="s">
        <v>11541</v>
      </c>
      <c r="C7591" s="12" t="s">
        <v>10314</v>
      </c>
      <c r="D7591" s="13" t="s">
        <v>4918</v>
      </c>
      <c r="E7591" s="13" t="s">
        <v>4919</v>
      </c>
      <c r="F7591" s="13" t="s">
        <v>11543</v>
      </c>
      <c r="G7591" s="14" t="s">
        <v>4921</v>
      </c>
      <c r="H7591" s="14" t="s">
        <v>4974</v>
      </c>
      <c r="I7591" s="14" t="s">
        <v>4975</v>
      </c>
      <c r="J7591" s="14" t="s">
        <v>4924</v>
      </c>
      <c r="K7591" s="16">
        <v>16</v>
      </c>
    </row>
    <row r="7592" spans="1:11">
      <c r="A7592" s="12" t="s">
        <v>10223</v>
      </c>
      <c r="B7592" s="12" t="s">
        <v>11541</v>
      </c>
      <c r="C7592" s="12" t="s">
        <v>10314</v>
      </c>
      <c r="D7592" s="13" t="s">
        <v>4918</v>
      </c>
      <c r="E7592" s="13" t="s">
        <v>4919</v>
      </c>
      <c r="F7592" s="13" t="s">
        <v>11577</v>
      </c>
      <c r="G7592" s="14" t="s">
        <v>4921</v>
      </c>
      <c r="H7592" s="14" t="s">
        <v>4966</v>
      </c>
      <c r="I7592" s="14" t="s">
        <v>5458</v>
      </c>
      <c r="J7592" s="14" t="s">
        <v>4924</v>
      </c>
      <c r="K7592" s="16">
        <v>16</v>
      </c>
    </row>
    <row r="7593" spans="1:11">
      <c r="A7593" s="12" t="s">
        <v>10223</v>
      </c>
      <c r="B7593" s="12" t="s">
        <v>11541</v>
      </c>
      <c r="C7593" s="12" t="s">
        <v>10314</v>
      </c>
      <c r="D7593" s="13" t="s">
        <v>4918</v>
      </c>
      <c r="E7593" s="13" t="s">
        <v>4939</v>
      </c>
      <c r="F7593" s="13" t="s">
        <v>11544</v>
      </c>
      <c r="G7593" s="14" t="s">
        <v>5004</v>
      </c>
      <c r="H7593" s="14" t="s">
        <v>4938</v>
      </c>
      <c r="I7593" s="14" t="s">
        <v>4927</v>
      </c>
      <c r="J7593" s="14" t="s">
        <v>4924</v>
      </c>
      <c r="K7593" s="16">
        <v>16</v>
      </c>
    </row>
    <row r="7594" spans="1:11">
      <c r="A7594" s="12" t="s">
        <v>10223</v>
      </c>
      <c r="B7594" s="12" t="s">
        <v>11541</v>
      </c>
      <c r="C7594" s="12" t="s">
        <v>10314</v>
      </c>
      <c r="D7594" s="13" t="s">
        <v>4931</v>
      </c>
      <c r="E7594" s="13" t="s">
        <v>4932</v>
      </c>
      <c r="F7594" s="13" t="s">
        <v>5747</v>
      </c>
      <c r="G7594" s="14" t="s">
        <v>4921</v>
      </c>
      <c r="H7594" s="14" t="s">
        <v>5119</v>
      </c>
      <c r="I7594" s="14" t="s">
        <v>5065</v>
      </c>
      <c r="J7594" s="14" t="s">
        <v>4924</v>
      </c>
      <c r="K7594" s="16">
        <v>16</v>
      </c>
    </row>
    <row r="7595" spans="1:11">
      <c r="A7595" s="12" t="s">
        <v>10223</v>
      </c>
      <c r="B7595" s="12" t="s">
        <v>11541</v>
      </c>
      <c r="C7595" s="12" t="s">
        <v>10314</v>
      </c>
      <c r="D7595" s="13" t="s">
        <v>4934</v>
      </c>
      <c r="E7595" s="13" t="s">
        <v>4934</v>
      </c>
      <c r="F7595" s="13" t="s">
        <v>4999</v>
      </c>
      <c r="G7595" s="14" t="s">
        <v>5004</v>
      </c>
      <c r="H7595" s="14" t="s">
        <v>5037</v>
      </c>
      <c r="I7595" s="14" t="s">
        <v>4927</v>
      </c>
      <c r="J7595" s="14" t="s">
        <v>4936</v>
      </c>
      <c r="K7595" s="16">
        <v>16</v>
      </c>
    </row>
    <row r="7596" spans="1:11">
      <c r="A7596" s="12" t="s">
        <v>10223</v>
      </c>
      <c r="B7596" s="12" t="s">
        <v>11541</v>
      </c>
      <c r="C7596" s="12" t="s">
        <v>10318</v>
      </c>
      <c r="D7596" s="13" t="s">
        <v>4918</v>
      </c>
      <c r="E7596" s="13" t="s">
        <v>4919</v>
      </c>
      <c r="F7596" s="13" t="s">
        <v>8397</v>
      </c>
      <c r="G7596" s="14" t="s">
        <v>4942</v>
      </c>
      <c r="H7596" s="14" t="s">
        <v>11578</v>
      </c>
      <c r="I7596" s="14" t="s">
        <v>6118</v>
      </c>
      <c r="J7596" s="14" t="s">
        <v>4924</v>
      </c>
      <c r="K7596" s="16">
        <v>54.4</v>
      </c>
    </row>
    <row r="7597" spans="1:11">
      <c r="A7597" s="12" t="s">
        <v>10223</v>
      </c>
      <c r="B7597" s="12" t="s">
        <v>11541</v>
      </c>
      <c r="C7597" s="12" t="s">
        <v>10318</v>
      </c>
      <c r="D7597" s="13" t="s">
        <v>4918</v>
      </c>
      <c r="E7597" s="13" t="s">
        <v>4919</v>
      </c>
      <c r="F7597" s="13" t="s">
        <v>11579</v>
      </c>
      <c r="G7597" s="14" t="s">
        <v>4942</v>
      </c>
      <c r="H7597" s="14" t="s">
        <v>5754</v>
      </c>
      <c r="I7597" s="14" t="s">
        <v>6118</v>
      </c>
      <c r="J7597" s="14" t="s">
        <v>4924</v>
      </c>
      <c r="K7597" s="16">
        <v>54.4</v>
      </c>
    </row>
    <row r="7598" spans="1:11">
      <c r="A7598" s="12" t="s">
        <v>10223</v>
      </c>
      <c r="B7598" s="12" t="s">
        <v>11541</v>
      </c>
      <c r="C7598" s="12" t="s">
        <v>10318</v>
      </c>
      <c r="D7598" s="13" t="s">
        <v>4918</v>
      </c>
      <c r="E7598" s="13" t="s">
        <v>4919</v>
      </c>
      <c r="F7598" s="13" t="s">
        <v>11580</v>
      </c>
      <c r="G7598" s="14" t="s">
        <v>5004</v>
      </c>
      <c r="H7598" s="14" t="s">
        <v>5056</v>
      </c>
      <c r="I7598" s="14" t="s">
        <v>5065</v>
      </c>
      <c r="J7598" s="14" t="s">
        <v>4924</v>
      </c>
      <c r="K7598" s="16">
        <v>54.4</v>
      </c>
    </row>
    <row r="7599" spans="1:11">
      <c r="A7599" s="12" t="s">
        <v>10223</v>
      </c>
      <c r="B7599" s="12" t="s">
        <v>11541</v>
      </c>
      <c r="C7599" s="12" t="s">
        <v>10318</v>
      </c>
      <c r="D7599" s="13" t="s">
        <v>4931</v>
      </c>
      <c r="E7599" s="13" t="s">
        <v>4932</v>
      </c>
      <c r="F7599" s="13" t="s">
        <v>11581</v>
      </c>
      <c r="G7599" s="14" t="s">
        <v>5004</v>
      </c>
      <c r="H7599" s="14" t="s">
        <v>4938</v>
      </c>
      <c r="I7599" s="14" t="s">
        <v>4927</v>
      </c>
      <c r="J7599" s="14" t="s">
        <v>4924</v>
      </c>
      <c r="K7599" s="16">
        <v>54.4</v>
      </c>
    </row>
    <row r="7600" spans="1:11">
      <c r="A7600" s="12" t="s">
        <v>10223</v>
      </c>
      <c r="B7600" s="12" t="s">
        <v>11541</v>
      </c>
      <c r="C7600" s="12" t="s">
        <v>10318</v>
      </c>
      <c r="D7600" s="13" t="s">
        <v>4934</v>
      </c>
      <c r="E7600" s="13" t="s">
        <v>4934</v>
      </c>
      <c r="F7600" s="13" t="s">
        <v>4999</v>
      </c>
      <c r="G7600" s="14" t="s">
        <v>4921</v>
      </c>
      <c r="H7600" s="14" t="s">
        <v>5324</v>
      </c>
      <c r="I7600" s="14" t="s">
        <v>4927</v>
      </c>
      <c r="J7600" s="14" t="s">
        <v>4936</v>
      </c>
      <c r="K7600" s="16">
        <v>54.4</v>
      </c>
    </row>
    <row r="7601" spans="1:11">
      <c r="A7601" s="12" t="s">
        <v>10223</v>
      </c>
      <c r="B7601" s="12" t="s">
        <v>11541</v>
      </c>
      <c r="C7601" s="12" t="s">
        <v>10322</v>
      </c>
      <c r="D7601" s="13" t="s">
        <v>4918</v>
      </c>
      <c r="E7601" s="13" t="s">
        <v>4919</v>
      </c>
      <c r="F7601" s="13" t="s">
        <v>11582</v>
      </c>
      <c r="G7601" s="14" t="s">
        <v>4942</v>
      </c>
      <c r="H7601" s="14" t="s">
        <v>4966</v>
      </c>
      <c r="I7601" s="14" t="s">
        <v>5458</v>
      </c>
      <c r="J7601" s="14" t="s">
        <v>4924</v>
      </c>
      <c r="K7601" s="16">
        <v>3.9</v>
      </c>
    </row>
    <row r="7602" spans="1:11">
      <c r="A7602" s="12" t="s">
        <v>10223</v>
      </c>
      <c r="B7602" s="12" t="s">
        <v>11541</v>
      </c>
      <c r="C7602" s="12" t="s">
        <v>10322</v>
      </c>
      <c r="D7602" s="13" t="s">
        <v>4918</v>
      </c>
      <c r="E7602" s="13" t="s">
        <v>4919</v>
      </c>
      <c r="F7602" s="13" t="s">
        <v>11583</v>
      </c>
      <c r="G7602" s="14" t="s">
        <v>4942</v>
      </c>
      <c r="H7602" s="14" t="s">
        <v>4988</v>
      </c>
      <c r="I7602" s="14" t="s">
        <v>5065</v>
      </c>
      <c r="J7602" s="14" t="s">
        <v>4924</v>
      </c>
      <c r="K7602" s="16">
        <v>3.9</v>
      </c>
    </row>
    <row r="7603" spans="1:11">
      <c r="A7603" s="12" t="s">
        <v>10223</v>
      </c>
      <c r="B7603" s="12" t="s">
        <v>11541</v>
      </c>
      <c r="C7603" s="12" t="s">
        <v>10322</v>
      </c>
      <c r="D7603" s="13" t="s">
        <v>4918</v>
      </c>
      <c r="E7603" s="13" t="s">
        <v>4939</v>
      </c>
      <c r="F7603" s="13" t="s">
        <v>11544</v>
      </c>
      <c r="G7603" s="14" t="s">
        <v>5004</v>
      </c>
      <c r="H7603" s="14" t="s">
        <v>4938</v>
      </c>
      <c r="I7603" s="14" t="s">
        <v>4927</v>
      </c>
      <c r="J7603" s="14" t="s">
        <v>4924</v>
      </c>
      <c r="K7603" s="16">
        <v>3.9</v>
      </c>
    </row>
    <row r="7604" spans="1:11">
      <c r="A7604" s="12" t="s">
        <v>10223</v>
      </c>
      <c r="B7604" s="12" t="s">
        <v>11541</v>
      </c>
      <c r="C7604" s="12" t="s">
        <v>10322</v>
      </c>
      <c r="D7604" s="13" t="s">
        <v>4931</v>
      </c>
      <c r="E7604" s="13" t="s">
        <v>4932</v>
      </c>
      <c r="F7604" s="13" t="s">
        <v>5747</v>
      </c>
      <c r="G7604" s="14" t="s">
        <v>4942</v>
      </c>
      <c r="H7604" s="14" t="s">
        <v>4988</v>
      </c>
      <c r="I7604" s="14" t="s">
        <v>5065</v>
      </c>
      <c r="J7604" s="14" t="s">
        <v>4924</v>
      </c>
      <c r="K7604" s="16">
        <v>3.9</v>
      </c>
    </row>
    <row r="7605" spans="1:11">
      <c r="A7605" s="12" t="s">
        <v>10223</v>
      </c>
      <c r="B7605" s="12" t="s">
        <v>11541</v>
      </c>
      <c r="C7605" s="12" t="s">
        <v>10322</v>
      </c>
      <c r="D7605" s="13" t="s">
        <v>4934</v>
      </c>
      <c r="E7605" s="13" t="s">
        <v>4934</v>
      </c>
      <c r="F7605" s="13" t="s">
        <v>4999</v>
      </c>
      <c r="G7605" s="14" t="s">
        <v>4921</v>
      </c>
      <c r="H7605" s="14" t="s">
        <v>5037</v>
      </c>
      <c r="I7605" s="14" t="s">
        <v>4927</v>
      </c>
      <c r="J7605" s="14" t="s">
        <v>4936</v>
      </c>
      <c r="K7605" s="16">
        <v>3.9</v>
      </c>
    </row>
    <row r="7606" spans="1:11">
      <c r="A7606" s="12" t="s">
        <v>10223</v>
      </c>
      <c r="B7606" s="12" t="s">
        <v>11541</v>
      </c>
      <c r="C7606" s="12" t="s">
        <v>10463</v>
      </c>
      <c r="D7606" s="13" t="s">
        <v>4918</v>
      </c>
      <c r="E7606" s="13" t="s">
        <v>4919</v>
      </c>
      <c r="F7606" s="13" t="s">
        <v>7917</v>
      </c>
      <c r="G7606" s="14" t="s">
        <v>5004</v>
      </c>
      <c r="H7606" s="14" t="s">
        <v>8464</v>
      </c>
      <c r="I7606" s="14" t="s">
        <v>10165</v>
      </c>
      <c r="J7606" s="14" t="s">
        <v>4924</v>
      </c>
      <c r="K7606" s="16">
        <v>83.1439</v>
      </c>
    </row>
    <row r="7607" spans="1:11">
      <c r="A7607" s="12" t="s">
        <v>10223</v>
      </c>
      <c r="B7607" s="12" t="s">
        <v>11541</v>
      </c>
      <c r="C7607" s="12" t="s">
        <v>10463</v>
      </c>
      <c r="D7607" s="13" t="s">
        <v>4918</v>
      </c>
      <c r="E7607" s="13" t="s">
        <v>4919</v>
      </c>
      <c r="F7607" s="13" t="s">
        <v>11584</v>
      </c>
      <c r="G7607" s="14" t="s">
        <v>5004</v>
      </c>
      <c r="H7607" s="14" t="s">
        <v>4974</v>
      </c>
      <c r="I7607" s="14" t="s">
        <v>5635</v>
      </c>
      <c r="J7607" s="14" t="s">
        <v>4924</v>
      </c>
      <c r="K7607" s="16">
        <v>83.1439</v>
      </c>
    </row>
    <row r="7608" spans="1:11">
      <c r="A7608" s="12" t="s">
        <v>10223</v>
      </c>
      <c r="B7608" s="12" t="s">
        <v>11541</v>
      </c>
      <c r="C7608" s="12" t="s">
        <v>10463</v>
      </c>
      <c r="D7608" s="13" t="s">
        <v>4918</v>
      </c>
      <c r="E7608" s="13" t="s">
        <v>4939</v>
      </c>
      <c r="F7608" s="13" t="s">
        <v>11544</v>
      </c>
      <c r="G7608" s="14" t="s">
        <v>5004</v>
      </c>
      <c r="H7608" s="14" t="s">
        <v>4938</v>
      </c>
      <c r="I7608" s="14" t="s">
        <v>4927</v>
      </c>
      <c r="J7608" s="14" t="s">
        <v>4924</v>
      </c>
      <c r="K7608" s="16">
        <v>83.1439</v>
      </c>
    </row>
    <row r="7609" spans="1:11">
      <c r="A7609" s="12" t="s">
        <v>10223</v>
      </c>
      <c r="B7609" s="12" t="s">
        <v>11541</v>
      </c>
      <c r="C7609" s="12" t="s">
        <v>10463</v>
      </c>
      <c r="D7609" s="13" t="s">
        <v>4931</v>
      </c>
      <c r="E7609" s="13" t="s">
        <v>4932</v>
      </c>
      <c r="F7609" s="13" t="s">
        <v>5747</v>
      </c>
      <c r="G7609" s="14" t="s">
        <v>4921</v>
      </c>
      <c r="H7609" s="14" t="s">
        <v>5542</v>
      </c>
      <c r="I7609" s="14" t="s">
        <v>5065</v>
      </c>
      <c r="J7609" s="14" t="s">
        <v>4924</v>
      </c>
      <c r="K7609" s="16">
        <v>83.1439</v>
      </c>
    </row>
    <row r="7610" spans="1:11">
      <c r="A7610" s="12" t="s">
        <v>10223</v>
      </c>
      <c r="B7610" s="12" t="s">
        <v>11541</v>
      </c>
      <c r="C7610" s="12" t="s">
        <v>10463</v>
      </c>
      <c r="D7610" s="13" t="s">
        <v>4934</v>
      </c>
      <c r="E7610" s="13" t="s">
        <v>4934</v>
      </c>
      <c r="F7610" s="13" t="s">
        <v>4999</v>
      </c>
      <c r="G7610" s="14" t="s">
        <v>4921</v>
      </c>
      <c r="H7610" s="14" t="s">
        <v>5037</v>
      </c>
      <c r="I7610" s="14" t="s">
        <v>4927</v>
      </c>
      <c r="J7610" s="14" t="s">
        <v>4936</v>
      </c>
      <c r="K7610" s="16">
        <v>83.1439</v>
      </c>
    </row>
    <row r="7611" spans="1:11">
      <c r="A7611" s="12" t="s">
        <v>10223</v>
      </c>
      <c r="B7611" s="12" t="s">
        <v>11541</v>
      </c>
      <c r="C7611" s="12" t="s">
        <v>10327</v>
      </c>
      <c r="D7611" s="13" t="s">
        <v>4918</v>
      </c>
      <c r="E7611" s="13" t="s">
        <v>4919</v>
      </c>
      <c r="F7611" s="13" t="s">
        <v>11543</v>
      </c>
      <c r="G7611" s="14" t="s">
        <v>4921</v>
      </c>
      <c r="H7611" s="14" t="s">
        <v>5425</v>
      </c>
      <c r="I7611" s="14" t="s">
        <v>4975</v>
      </c>
      <c r="J7611" s="14" t="s">
        <v>4924</v>
      </c>
      <c r="K7611" s="16">
        <v>35</v>
      </c>
    </row>
    <row r="7612" spans="1:11">
      <c r="A7612" s="12" t="s">
        <v>10223</v>
      </c>
      <c r="B7612" s="12" t="s">
        <v>11541</v>
      </c>
      <c r="C7612" s="12" t="s">
        <v>10327</v>
      </c>
      <c r="D7612" s="13" t="s">
        <v>4918</v>
      </c>
      <c r="E7612" s="13" t="s">
        <v>4919</v>
      </c>
      <c r="F7612" s="13" t="s">
        <v>11556</v>
      </c>
      <c r="G7612" s="14" t="s">
        <v>5004</v>
      </c>
      <c r="H7612" s="14" t="s">
        <v>5425</v>
      </c>
      <c r="I7612" s="14" t="s">
        <v>4949</v>
      </c>
      <c r="J7612" s="14" t="s">
        <v>4924</v>
      </c>
      <c r="K7612" s="16">
        <v>35</v>
      </c>
    </row>
    <row r="7613" spans="1:11">
      <c r="A7613" s="12" t="s">
        <v>10223</v>
      </c>
      <c r="B7613" s="12" t="s">
        <v>11541</v>
      </c>
      <c r="C7613" s="12" t="s">
        <v>10327</v>
      </c>
      <c r="D7613" s="13" t="s">
        <v>4918</v>
      </c>
      <c r="E7613" s="13" t="s">
        <v>4939</v>
      </c>
      <c r="F7613" s="13" t="s">
        <v>11544</v>
      </c>
      <c r="G7613" s="14" t="s">
        <v>5004</v>
      </c>
      <c r="H7613" s="14" t="s">
        <v>4938</v>
      </c>
      <c r="I7613" s="14" t="s">
        <v>4927</v>
      </c>
      <c r="J7613" s="14" t="s">
        <v>4924</v>
      </c>
      <c r="K7613" s="16">
        <v>35</v>
      </c>
    </row>
    <row r="7614" spans="1:11">
      <c r="A7614" s="12" t="s">
        <v>10223</v>
      </c>
      <c r="B7614" s="12" t="s">
        <v>11541</v>
      </c>
      <c r="C7614" s="12" t="s">
        <v>10327</v>
      </c>
      <c r="D7614" s="13" t="s">
        <v>4931</v>
      </c>
      <c r="E7614" s="13" t="s">
        <v>4932</v>
      </c>
      <c r="F7614" s="13" t="s">
        <v>5747</v>
      </c>
      <c r="G7614" s="14" t="s">
        <v>4921</v>
      </c>
      <c r="H7614" s="14" t="s">
        <v>5119</v>
      </c>
      <c r="I7614" s="14" t="s">
        <v>5065</v>
      </c>
      <c r="J7614" s="14" t="s">
        <v>4924</v>
      </c>
      <c r="K7614" s="16">
        <v>35</v>
      </c>
    </row>
    <row r="7615" spans="1:11">
      <c r="A7615" s="12" t="s">
        <v>10223</v>
      </c>
      <c r="B7615" s="12" t="s">
        <v>11541</v>
      </c>
      <c r="C7615" s="12" t="s">
        <v>10327</v>
      </c>
      <c r="D7615" s="13" t="s">
        <v>4934</v>
      </c>
      <c r="E7615" s="13" t="s">
        <v>4934</v>
      </c>
      <c r="F7615" s="13" t="s">
        <v>4999</v>
      </c>
      <c r="G7615" s="14" t="s">
        <v>4921</v>
      </c>
      <c r="H7615" s="14" t="s">
        <v>5037</v>
      </c>
      <c r="I7615" s="14" t="s">
        <v>4927</v>
      </c>
      <c r="J7615" s="14" t="s">
        <v>4936</v>
      </c>
      <c r="K7615" s="16">
        <v>35</v>
      </c>
    </row>
    <row r="7616" spans="1:11">
      <c r="A7616" s="12" t="s">
        <v>10223</v>
      </c>
      <c r="B7616" s="12" t="s">
        <v>11541</v>
      </c>
      <c r="C7616" s="12" t="s">
        <v>10332</v>
      </c>
      <c r="D7616" s="13" t="s">
        <v>4918</v>
      </c>
      <c r="E7616" s="13" t="s">
        <v>4919</v>
      </c>
      <c r="F7616" s="13" t="s">
        <v>10958</v>
      </c>
      <c r="G7616" s="14" t="s">
        <v>5004</v>
      </c>
      <c r="H7616" s="14" t="s">
        <v>9433</v>
      </c>
      <c r="I7616" s="14" t="s">
        <v>5065</v>
      </c>
      <c r="J7616" s="14" t="s">
        <v>4924</v>
      </c>
      <c r="K7616" s="16">
        <v>17.9</v>
      </c>
    </row>
    <row r="7617" spans="1:11">
      <c r="A7617" s="12" t="s">
        <v>10223</v>
      </c>
      <c r="B7617" s="12" t="s">
        <v>11541</v>
      </c>
      <c r="C7617" s="12" t="s">
        <v>10332</v>
      </c>
      <c r="D7617" s="13" t="s">
        <v>4918</v>
      </c>
      <c r="E7617" s="13" t="s">
        <v>4939</v>
      </c>
      <c r="F7617" s="13" t="s">
        <v>11585</v>
      </c>
      <c r="G7617" s="14" t="s">
        <v>5004</v>
      </c>
      <c r="H7617" s="14" t="s">
        <v>4938</v>
      </c>
      <c r="I7617" s="14" t="s">
        <v>4927</v>
      </c>
      <c r="J7617" s="14" t="s">
        <v>4924</v>
      </c>
      <c r="K7617" s="16">
        <v>17.9</v>
      </c>
    </row>
    <row r="7618" spans="1:11">
      <c r="A7618" s="12" t="s">
        <v>10223</v>
      </c>
      <c r="B7618" s="12" t="s">
        <v>11541</v>
      </c>
      <c r="C7618" s="12" t="s">
        <v>10332</v>
      </c>
      <c r="D7618" s="13" t="s">
        <v>4918</v>
      </c>
      <c r="E7618" s="13" t="s">
        <v>4939</v>
      </c>
      <c r="F7618" s="13" t="s">
        <v>11544</v>
      </c>
      <c r="G7618" s="14" t="s">
        <v>5004</v>
      </c>
      <c r="H7618" s="14" t="s">
        <v>4938</v>
      </c>
      <c r="I7618" s="14" t="s">
        <v>4927</v>
      </c>
      <c r="J7618" s="14" t="s">
        <v>4924</v>
      </c>
      <c r="K7618" s="16">
        <v>17.9</v>
      </c>
    </row>
    <row r="7619" spans="1:11">
      <c r="A7619" s="12" t="s">
        <v>10223</v>
      </c>
      <c r="B7619" s="12" t="s">
        <v>11541</v>
      </c>
      <c r="C7619" s="12" t="s">
        <v>10332</v>
      </c>
      <c r="D7619" s="13" t="s">
        <v>4931</v>
      </c>
      <c r="E7619" s="13" t="s">
        <v>4932</v>
      </c>
      <c r="F7619" s="13" t="s">
        <v>5747</v>
      </c>
      <c r="G7619" s="14" t="s">
        <v>5004</v>
      </c>
      <c r="H7619" s="14" t="s">
        <v>9433</v>
      </c>
      <c r="I7619" s="14" t="s">
        <v>5065</v>
      </c>
      <c r="J7619" s="14" t="s">
        <v>4924</v>
      </c>
      <c r="K7619" s="16">
        <v>17.9</v>
      </c>
    </row>
    <row r="7620" spans="1:11">
      <c r="A7620" s="12" t="s">
        <v>10223</v>
      </c>
      <c r="B7620" s="12" t="s">
        <v>11541</v>
      </c>
      <c r="C7620" s="12" t="s">
        <v>10332</v>
      </c>
      <c r="D7620" s="13" t="s">
        <v>4934</v>
      </c>
      <c r="E7620" s="13" t="s">
        <v>4934</v>
      </c>
      <c r="F7620" s="13" t="s">
        <v>4999</v>
      </c>
      <c r="G7620" s="14" t="s">
        <v>4921</v>
      </c>
      <c r="H7620" s="14" t="s">
        <v>5037</v>
      </c>
      <c r="I7620" s="14" t="s">
        <v>4927</v>
      </c>
      <c r="J7620" s="14" t="s">
        <v>4936</v>
      </c>
      <c r="K7620" s="16">
        <v>17.9</v>
      </c>
    </row>
    <row r="7621" spans="1:11">
      <c r="A7621" s="12" t="s">
        <v>10223</v>
      </c>
      <c r="B7621" s="12" t="s">
        <v>11541</v>
      </c>
      <c r="C7621" s="12" t="s">
        <v>10338</v>
      </c>
      <c r="D7621" s="13" t="s">
        <v>4918</v>
      </c>
      <c r="E7621" s="13" t="s">
        <v>4919</v>
      </c>
      <c r="F7621" s="13" t="s">
        <v>11586</v>
      </c>
      <c r="G7621" s="14" t="s">
        <v>5004</v>
      </c>
      <c r="H7621" s="14" t="s">
        <v>11587</v>
      </c>
      <c r="I7621" s="14" t="s">
        <v>5065</v>
      </c>
      <c r="J7621" s="14" t="s">
        <v>4924</v>
      </c>
      <c r="K7621" s="16">
        <v>10.35</v>
      </c>
    </row>
    <row r="7622" spans="1:11">
      <c r="A7622" s="12" t="s">
        <v>10223</v>
      </c>
      <c r="B7622" s="12" t="s">
        <v>11541</v>
      </c>
      <c r="C7622" s="12" t="s">
        <v>10338</v>
      </c>
      <c r="D7622" s="13" t="s">
        <v>4918</v>
      </c>
      <c r="E7622" s="13" t="s">
        <v>4919</v>
      </c>
      <c r="F7622" s="13" t="s">
        <v>11588</v>
      </c>
      <c r="G7622" s="14" t="s">
        <v>5004</v>
      </c>
      <c r="H7622" s="14" t="s">
        <v>5137</v>
      </c>
      <c r="I7622" s="14" t="s">
        <v>4947</v>
      </c>
      <c r="J7622" s="14" t="s">
        <v>4924</v>
      </c>
      <c r="K7622" s="16">
        <v>10.35</v>
      </c>
    </row>
    <row r="7623" spans="1:11">
      <c r="A7623" s="12" t="s">
        <v>10223</v>
      </c>
      <c r="B7623" s="12" t="s">
        <v>11541</v>
      </c>
      <c r="C7623" s="12" t="s">
        <v>10338</v>
      </c>
      <c r="D7623" s="13" t="s">
        <v>4918</v>
      </c>
      <c r="E7623" s="13" t="s">
        <v>4939</v>
      </c>
      <c r="F7623" s="13" t="s">
        <v>11544</v>
      </c>
      <c r="G7623" s="14" t="s">
        <v>5004</v>
      </c>
      <c r="H7623" s="14" t="s">
        <v>4938</v>
      </c>
      <c r="I7623" s="14" t="s">
        <v>4927</v>
      </c>
      <c r="J7623" s="14" t="s">
        <v>4924</v>
      </c>
      <c r="K7623" s="16">
        <v>10.35</v>
      </c>
    </row>
    <row r="7624" spans="1:11">
      <c r="A7624" s="12" t="s">
        <v>10223</v>
      </c>
      <c r="B7624" s="12" t="s">
        <v>11541</v>
      </c>
      <c r="C7624" s="12" t="s">
        <v>10338</v>
      </c>
      <c r="D7624" s="13" t="s">
        <v>4931</v>
      </c>
      <c r="E7624" s="13" t="s">
        <v>4932</v>
      </c>
      <c r="F7624" s="13" t="s">
        <v>11589</v>
      </c>
      <c r="G7624" s="14" t="s">
        <v>5004</v>
      </c>
      <c r="H7624" s="14" t="s">
        <v>4938</v>
      </c>
      <c r="I7624" s="14" t="s">
        <v>4927</v>
      </c>
      <c r="J7624" s="14" t="s">
        <v>4924</v>
      </c>
      <c r="K7624" s="16">
        <v>10.35</v>
      </c>
    </row>
    <row r="7625" spans="1:11">
      <c r="A7625" s="12" t="s">
        <v>10223</v>
      </c>
      <c r="B7625" s="12" t="s">
        <v>11541</v>
      </c>
      <c r="C7625" s="12" t="s">
        <v>10338</v>
      </c>
      <c r="D7625" s="13" t="s">
        <v>4934</v>
      </c>
      <c r="E7625" s="13" t="s">
        <v>4934</v>
      </c>
      <c r="F7625" s="13" t="s">
        <v>6750</v>
      </c>
      <c r="G7625" s="14" t="s">
        <v>4921</v>
      </c>
      <c r="H7625" s="14" t="s">
        <v>5037</v>
      </c>
      <c r="I7625" s="14" t="s">
        <v>4927</v>
      </c>
      <c r="J7625" s="14" t="s">
        <v>4936</v>
      </c>
      <c r="K7625" s="16">
        <v>10.35</v>
      </c>
    </row>
    <row r="7626" spans="1:11">
      <c r="A7626" s="12" t="s">
        <v>10223</v>
      </c>
      <c r="B7626" s="12" t="s">
        <v>11541</v>
      </c>
      <c r="C7626" s="12" t="s">
        <v>10343</v>
      </c>
      <c r="D7626" s="13" t="s">
        <v>4918</v>
      </c>
      <c r="E7626" s="13" t="s">
        <v>4919</v>
      </c>
      <c r="F7626" s="13" t="s">
        <v>11543</v>
      </c>
      <c r="G7626" s="14" t="s">
        <v>4942</v>
      </c>
      <c r="H7626" s="14" t="s">
        <v>4966</v>
      </c>
      <c r="I7626" s="14" t="s">
        <v>4975</v>
      </c>
      <c r="J7626" s="14" t="s">
        <v>4924</v>
      </c>
      <c r="K7626" s="16">
        <v>2</v>
      </c>
    </row>
    <row r="7627" spans="1:11">
      <c r="A7627" s="12" t="s">
        <v>10223</v>
      </c>
      <c r="B7627" s="12" t="s">
        <v>11541</v>
      </c>
      <c r="C7627" s="12" t="s">
        <v>10343</v>
      </c>
      <c r="D7627" s="13" t="s">
        <v>4918</v>
      </c>
      <c r="E7627" s="13" t="s">
        <v>4919</v>
      </c>
      <c r="F7627" s="13" t="s">
        <v>11590</v>
      </c>
      <c r="G7627" s="14" t="s">
        <v>4942</v>
      </c>
      <c r="H7627" s="14" t="s">
        <v>4966</v>
      </c>
      <c r="I7627" s="14" t="s">
        <v>4975</v>
      </c>
      <c r="J7627" s="14" t="s">
        <v>4924</v>
      </c>
      <c r="K7627" s="16">
        <v>2</v>
      </c>
    </row>
    <row r="7628" spans="1:11">
      <c r="A7628" s="12" t="s">
        <v>10223</v>
      </c>
      <c r="B7628" s="12" t="s">
        <v>11541</v>
      </c>
      <c r="C7628" s="12" t="s">
        <v>10343</v>
      </c>
      <c r="D7628" s="13" t="s">
        <v>4918</v>
      </c>
      <c r="E7628" s="13" t="s">
        <v>4939</v>
      </c>
      <c r="F7628" s="13" t="s">
        <v>11544</v>
      </c>
      <c r="G7628" s="14" t="s">
        <v>5004</v>
      </c>
      <c r="H7628" s="14" t="s">
        <v>4938</v>
      </c>
      <c r="I7628" s="14" t="s">
        <v>4927</v>
      </c>
      <c r="J7628" s="14" t="s">
        <v>4924</v>
      </c>
      <c r="K7628" s="16">
        <v>2</v>
      </c>
    </row>
    <row r="7629" spans="1:11">
      <c r="A7629" s="12" t="s">
        <v>10223</v>
      </c>
      <c r="B7629" s="12" t="s">
        <v>11541</v>
      </c>
      <c r="C7629" s="12" t="s">
        <v>10343</v>
      </c>
      <c r="D7629" s="13" t="s">
        <v>4931</v>
      </c>
      <c r="E7629" s="13" t="s">
        <v>4932</v>
      </c>
      <c r="F7629" s="13" t="s">
        <v>11591</v>
      </c>
      <c r="G7629" s="14" t="s">
        <v>5004</v>
      </c>
      <c r="H7629" s="14" t="s">
        <v>4938</v>
      </c>
      <c r="I7629" s="14" t="s">
        <v>4927</v>
      </c>
      <c r="J7629" s="14" t="s">
        <v>4924</v>
      </c>
      <c r="K7629" s="16">
        <v>2</v>
      </c>
    </row>
    <row r="7630" spans="1:11">
      <c r="A7630" s="12" t="s">
        <v>10223</v>
      </c>
      <c r="B7630" s="12" t="s">
        <v>11541</v>
      </c>
      <c r="C7630" s="12" t="s">
        <v>10343</v>
      </c>
      <c r="D7630" s="13" t="s">
        <v>4934</v>
      </c>
      <c r="E7630" s="13" t="s">
        <v>4934</v>
      </c>
      <c r="F7630" s="13" t="s">
        <v>4999</v>
      </c>
      <c r="G7630" s="14" t="s">
        <v>5004</v>
      </c>
      <c r="H7630" s="14" t="s">
        <v>5037</v>
      </c>
      <c r="I7630" s="14" t="s">
        <v>4927</v>
      </c>
      <c r="J7630" s="14" t="s">
        <v>4936</v>
      </c>
      <c r="K7630" s="16">
        <v>2</v>
      </c>
    </row>
    <row r="7631" spans="1:11">
      <c r="A7631" s="12" t="s">
        <v>10223</v>
      </c>
      <c r="B7631" s="12" t="s">
        <v>11541</v>
      </c>
      <c r="C7631" s="12" t="s">
        <v>10347</v>
      </c>
      <c r="D7631" s="13" t="s">
        <v>4918</v>
      </c>
      <c r="E7631" s="13" t="s">
        <v>4919</v>
      </c>
      <c r="F7631" s="13" t="s">
        <v>11543</v>
      </c>
      <c r="G7631" s="14" t="s">
        <v>4921</v>
      </c>
      <c r="H7631" s="14" t="s">
        <v>4974</v>
      </c>
      <c r="I7631" s="14" t="s">
        <v>4975</v>
      </c>
      <c r="J7631" s="14" t="s">
        <v>4924</v>
      </c>
      <c r="K7631" s="16">
        <v>5.8</v>
      </c>
    </row>
    <row r="7632" spans="1:11">
      <c r="A7632" s="12" t="s">
        <v>10223</v>
      </c>
      <c r="B7632" s="12" t="s">
        <v>11541</v>
      </c>
      <c r="C7632" s="12" t="s">
        <v>10347</v>
      </c>
      <c r="D7632" s="13" t="s">
        <v>4918</v>
      </c>
      <c r="E7632" s="13" t="s">
        <v>4919</v>
      </c>
      <c r="F7632" s="13" t="s">
        <v>11592</v>
      </c>
      <c r="G7632" s="14" t="s">
        <v>5004</v>
      </c>
      <c r="H7632" s="14" t="s">
        <v>5137</v>
      </c>
      <c r="I7632" s="14" t="s">
        <v>4949</v>
      </c>
      <c r="J7632" s="14" t="s">
        <v>4924</v>
      </c>
      <c r="K7632" s="16">
        <v>5.8</v>
      </c>
    </row>
    <row r="7633" spans="1:11">
      <c r="A7633" s="12" t="s">
        <v>10223</v>
      </c>
      <c r="B7633" s="12" t="s">
        <v>11541</v>
      </c>
      <c r="C7633" s="12" t="s">
        <v>10347</v>
      </c>
      <c r="D7633" s="13" t="s">
        <v>4918</v>
      </c>
      <c r="E7633" s="13" t="s">
        <v>4939</v>
      </c>
      <c r="F7633" s="13" t="s">
        <v>11544</v>
      </c>
      <c r="G7633" s="14" t="s">
        <v>5004</v>
      </c>
      <c r="H7633" s="14" t="s">
        <v>4938</v>
      </c>
      <c r="I7633" s="14" t="s">
        <v>4927</v>
      </c>
      <c r="J7633" s="14" t="s">
        <v>4924</v>
      </c>
      <c r="K7633" s="16">
        <v>5.8</v>
      </c>
    </row>
    <row r="7634" spans="1:11">
      <c r="A7634" s="12" t="s">
        <v>10223</v>
      </c>
      <c r="B7634" s="12" t="s">
        <v>11541</v>
      </c>
      <c r="C7634" s="12" t="s">
        <v>10347</v>
      </c>
      <c r="D7634" s="13" t="s">
        <v>4931</v>
      </c>
      <c r="E7634" s="13" t="s">
        <v>4932</v>
      </c>
      <c r="F7634" s="13" t="s">
        <v>11593</v>
      </c>
      <c r="G7634" s="14" t="s">
        <v>5004</v>
      </c>
      <c r="H7634" s="14" t="s">
        <v>5137</v>
      </c>
      <c r="I7634" s="14" t="s">
        <v>4949</v>
      </c>
      <c r="J7634" s="14" t="s">
        <v>4924</v>
      </c>
      <c r="K7634" s="16">
        <v>5.8</v>
      </c>
    </row>
    <row r="7635" spans="1:11">
      <c r="A7635" s="12" t="s">
        <v>10223</v>
      </c>
      <c r="B7635" s="12" t="s">
        <v>11541</v>
      </c>
      <c r="C7635" s="12" t="s">
        <v>10347</v>
      </c>
      <c r="D7635" s="13" t="s">
        <v>4934</v>
      </c>
      <c r="E7635" s="13" t="s">
        <v>4934</v>
      </c>
      <c r="F7635" s="13" t="s">
        <v>4999</v>
      </c>
      <c r="G7635" s="14" t="s">
        <v>4921</v>
      </c>
      <c r="H7635" s="14" t="s">
        <v>5037</v>
      </c>
      <c r="I7635" s="14" t="s">
        <v>4927</v>
      </c>
      <c r="J7635" s="14" t="s">
        <v>4936</v>
      </c>
      <c r="K7635" s="16">
        <v>5.8</v>
      </c>
    </row>
    <row r="7636" spans="1:11">
      <c r="A7636" s="12" t="s">
        <v>10223</v>
      </c>
      <c r="B7636" s="12" t="s">
        <v>11594</v>
      </c>
      <c r="C7636" s="12" t="s">
        <v>10597</v>
      </c>
      <c r="D7636" s="13"/>
      <c r="E7636" s="13"/>
      <c r="F7636" s="13"/>
      <c r="G7636" s="14"/>
      <c r="H7636" s="14"/>
      <c r="I7636" s="14"/>
      <c r="J7636" s="14"/>
      <c r="K7636" s="16">
        <v>1.2217</v>
      </c>
    </row>
    <row r="7637" spans="1:11">
      <c r="A7637" s="12" t="s">
        <v>10223</v>
      </c>
      <c r="B7637" s="12" t="s">
        <v>11594</v>
      </c>
      <c r="C7637" s="12" t="s">
        <v>11595</v>
      </c>
      <c r="D7637" s="13"/>
      <c r="E7637" s="13"/>
      <c r="F7637" s="13"/>
      <c r="G7637" s="14"/>
      <c r="H7637" s="14"/>
      <c r="I7637" s="14"/>
      <c r="J7637" s="14"/>
      <c r="K7637" s="16">
        <v>0.21014</v>
      </c>
    </row>
    <row r="7638" spans="1:11">
      <c r="A7638" s="12" t="s">
        <v>10223</v>
      </c>
      <c r="B7638" s="12" t="s">
        <v>11594</v>
      </c>
      <c r="C7638" s="12" t="s">
        <v>11027</v>
      </c>
      <c r="D7638" s="13"/>
      <c r="E7638" s="13"/>
      <c r="F7638" s="13"/>
      <c r="G7638" s="14"/>
      <c r="H7638" s="14"/>
      <c r="I7638" s="14"/>
      <c r="J7638" s="14"/>
      <c r="K7638" s="16">
        <v>0.6227</v>
      </c>
    </row>
    <row r="7639" spans="1:11">
      <c r="A7639" s="12" t="s">
        <v>10223</v>
      </c>
      <c r="B7639" s="12" t="s">
        <v>11594</v>
      </c>
      <c r="C7639" s="12" t="s">
        <v>10434</v>
      </c>
      <c r="D7639" s="13"/>
      <c r="E7639" s="13"/>
      <c r="F7639" s="13"/>
      <c r="G7639" s="14"/>
      <c r="H7639" s="14"/>
      <c r="I7639" s="14"/>
      <c r="J7639" s="14"/>
      <c r="K7639" s="16">
        <v>0.344495</v>
      </c>
    </row>
    <row r="7640" spans="1:11">
      <c r="A7640" s="12" t="s">
        <v>10223</v>
      </c>
      <c r="B7640" s="12" t="s">
        <v>11594</v>
      </c>
      <c r="C7640" s="12" t="s">
        <v>11236</v>
      </c>
      <c r="D7640" s="13"/>
      <c r="E7640" s="13"/>
      <c r="F7640" s="13"/>
      <c r="G7640" s="14"/>
      <c r="H7640" s="14"/>
      <c r="I7640" s="14"/>
      <c r="J7640" s="14"/>
      <c r="K7640" s="16">
        <v>9e-5</v>
      </c>
    </row>
    <row r="7641" spans="1:11">
      <c r="A7641" s="12" t="s">
        <v>10223</v>
      </c>
      <c r="B7641" s="12" t="s">
        <v>11594</v>
      </c>
      <c r="C7641" s="12" t="s">
        <v>10226</v>
      </c>
      <c r="D7641" s="13" t="s">
        <v>4918</v>
      </c>
      <c r="E7641" s="13" t="s">
        <v>4919</v>
      </c>
      <c r="F7641" s="13" t="s">
        <v>11596</v>
      </c>
      <c r="G7641" s="14" t="s">
        <v>4921</v>
      </c>
      <c r="H7641" s="14" t="s">
        <v>4922</v>
      </c>
      <c r="I7641" s="14" t="s">
        <v>4947</v>
      </c>
      <c r="J7641" s="14" t="s">
        <v>4924</v>
      </c>
      <c r="K7641" s="16">
        <v>10.508</v>
      </c>
    </row>
    <row r="7642" spans="1:11">
      <c r="A7642" s="12" t="s">
        <v>10223</v>
      </c>
      <c r="B7642" s="12" t="s">
        <v>11594</v>
      </c>
      <c r="C7642" s="12" t="s">
        <v>10226</v>
      </c>
      <c r="D7642" s="13" t="s">
        <v>4918</v>
      </c>
      <c r="E7642" s="13" t="s">
        <v>4919</v>
      </c>
      <c r="F7642" s="13" t="s">
        <v>11597</v>
      </c>
      <c r="G7642" s="14" t="s">
        <v>4921</v>
      </c>
      <c r="H7642" s="14" t="s">
        <v>4922</v>
      </c>
      <c r="I7642" s="14" t="s">
        <v>4947</v>
      </c>
      <c r="J7642" s="14" t="s">
        <v>4924</v>
      </c>
      <c r="K7642" s="16">
        <v>10.508</v>
      </c>
    </row>
    <row r="7643" spans="1:11">
      <c r="A7643" s="12" t="s">
        <v>10223</v>
      </c>
      <c r="B7643" s="12" t="s">
        <v>11594</v>
      </c>
      <c r="C7643" s="12" t="s">
        <v>10226</v>
      </c>
      <c r="D7643" s="13" t="s">
        <v>4918</v>
      </c>
      <c r="E7643" s="13" t="s">
        <v>4919</v>
      </c>
      <c r="F7643" s="13" t="s">
        <v>11598</v>
      </c>
      <c r="G7643" s="14" t="s">
        <v>4921</v>
      </c>
      <c r="H7643" s="14" t="s">
        <v>5007</v>
      </c>
      <c r="I7643" s="14" t="s">
        <v>4947</v>
      </c>
      <c r="J7643" s="14" t="s">
        <v>4924</v>
      </c>
      <c r="K7643" s="16">
        <v>10.508</v>
      </c>
    </row>
    <row r="7644" spans="1:11">
      <c r="A7644" s="12" t="s">
        <v>10223</v>
      </c>
      <c r="B7644" s="12" t="s">
        <v>11594</v>
      </c>
      <c r="C7644" s="12" t="s">
        <v>10226</v>
      </c>
      <c r="D7644" s="13" t="s">
        <v>4931</v>
      </c>
      <c r="E7644" s="13" t="s">
        <v>5089</v>
      </c>
      <c r="F7644" s="13" t="s">
        <v>11449</v>
      </c>
      <c r="G7644" s="14" t="s">
        <v>4942</v>
      </c>
      <c r="H7644" s="14" t="s">
        <v>11599</v>
      </c>
      <c r="I7644" s="14" t="s">
        <v>6471</v>
      </c>
      <c r="J7644" s="14" t="s">
        <v>4924</v>
      </c>
      <c r="K7644" s="16">
        <v>10.508</v>
      </c>
    </row>
    <row r="7645" spans="1:11">
      <c r="A7645" s="12" t="s">
        <v>10223</v>
      </c>
      <c r="B7645" s="12" t="s">
        <v>11594</v>
      </c>
      <c r="C7645" s="12" t="s">
        <v>10226</v>
      </c>
      <c r="D7645" s="13" t="s">
        <v>4934</v>
      </c>
      <c r="E7645" s="13" t="s">
        <v>4934</v>
      </c>
      <c r="F7645" s="13" t="s">
        <v>10439</v>
      </c>
      <c r="G7645" s="14" t="s">
        <v>4921</v>
      </c>
      <c r="H7645" s="14" t="s">
        <v>4952</v>
      </c>
      <c r="I7645" s="14" t="s">
        <v>4927</v>
      </c>
      <c r="J7645" s="14" t="s">
        <v>4936</v>
      </c>
      <c r="K7645" s="16">
        <v>10.508</v>
      </c>
    </row>
    <row r="7646" spans="1:11">
      <c r="A7646" s="12" t="s">
        <v>10223</v>
      </c>
      <c r="B7646" s="12" t="s">
        <v>11594</v>
      </c>
      <c r="C7646" s="12" t="s">
        <v>10232</v>
      </c>
      <c r="D7646" s="13" t="s">
        <v>4918</v>
      </c>
      <c r="E7646" s="13" t="s">
        <v>4919</v>
      </c>
      <c r="F7646" s="13" t="s">
        <v>10893</v>
      </c>
      <c r="G7646" s="14" t="s">
        <v>4921</v>
      </c>
      <c r="H7646" s="14" t="s">
        <v>5119</v>
      </c>
      <c r="I7646" s="14" t="s">
        <v>5065</v>
      </c>
      <c r="J7646" s="14" t="s">
        <v>4924</v>
      </c>
      <c r="K7646" s="16">
        <v>7.59</v>
      </c>
    </row>
    <row r="7647" spans="1:11">
      <c r="A7647" s="12" t="s">
        <v>10223</v>
      </c>
      <c r="B7647" s="12" t="s">
        <v>11594</v>
      </c>
      <c r="C7647" s="12" t="s">
        <v>10232</v>
      </c>
      <c r="D7647" s="13" t="s">
        <v>4918</v>
      </c>
      <c r="E7647" s="13" t="s">
        <v>4919</v>
      </c>
      <c r="F7647" s="13" t="s">
        <v>11600</v>
      </c>
      <c r="G7647" s="14" t="s">
        <v>4921</v>
      </c>
      <c r="H7647" s="14" t="s">
        <v>11601</v>
      </c>
      <c r="I7647" s="14" t="s">
        <v>5065</v>
      </c>
      <c r="J7647" s="14" t="s">
        <v>4924</v>
      </c>
      <c r="K7647" s="16">
        <v>7.59</v>
      </c>
    </row>
    <row r="7648" spans="1:11">
      <c r="A7648" s="12" t="s">
        <v>10223</v>
      </c>
      <c r="B7648" s="12" t="s">
        <v>11594</v>
      </c>
      <c r="C7648" s="12" t="s">
        <v>10232</v>
      </c>
      <c r="D7648" s="13" t="s">
        <v>4918</v>
      </c>
      <c r="E7648" s="13" t="s">
        <v>4939</v>
      </c>
      <c r="F7648" s="13" t="s">
        <v>11602</v>
      </c>
      <c r="G7648" s="14" t="s">
        <v>4921</v>
      </c>
      <c r="H7648" s="14" t="s">
        <v>5105</v>
      </c>
      <c r="I7648" s="14" t="s">
        <v>4927</v>
      </c>
      <c r="J7648" s="14" t="s">
        <v>4924</v>
      </c>
      <c r="K7648" s="16">
        <v>7.59</v>
      </c>
    </row>
    <row r="7649" spans="1:11">
      <c r="A7649" s="12" t="s">
        <v>10223</v>
      </c>
      <c r="B7649" s="12" t="s">
        <v>11594</v>
      </c>
      <c r="C7649" s="12" t="s">
        <v>10232</v>
      </c>
      <c r="D7649" s="13" t="s">
        <v>4931</v>
      </c>
      <c r="E7649" s="13" t="s">
        <v>5089</v>
      </c>
      <c r="F7649" s="13" t="s">
        <v>11449</v>
      </c>
      <c r="G7649" s="14" t="s">
        <v>4942</v>
      </c>
      <c r="H7649" s="14" t="s">
        <v>10886</v>
      </c>
      <c r="I7649" s="14" t="s">
        <v>6471</v>
      </c>
      <c r="J7649" s="14" t="s">
        <v>4924</v>
      </c>
      <c r="K7649" s="16">
        <v>7.59</v>
      </c>
    </row>
    <row r="7650" spans="1:11">
      <c r="A7650" s="12" t="s">
        <v>10223</v>
      </c>
      <c r="B7650" s="12" t="s">
        <v>11594</v>
      </c>
      <c r="C7650" s="12" t="s">
        <v>10232</v>
      </c>
      <c r="D7650" s="13" t="s">
        <v>4934</v>
      </c>
      <c r="E7650" s="13" t="s">
        <v>4934</v>
      </c>
      <c r="F7650" s="13" t="s">
        <v>11603</v>
      </c>
      <c r="G7650" s="14" t="s">
        <v>4921</v>
      </c>
      <c r="H7650" s="14" t="s">
        <v>4952</v>
      </c>
      <c r="I7650" s="14" t="s">
        <v>4927</v>
      </c>
      <c r="J7650" s="14" t="s">
        <v>4936</v>
      </c>
      <c r="K7650" s="16">
        <v>7.59</v>
      </c>
    </row>
    <row r="7651" spans="1:11">
      <c r="A7651" s="12" t="s">
        <v>10223</v>
      </c>
      <c r="B7651" s="12" t="s">
        <v>11594</v>
      </c>
      <c r="C7651" s="12" t="s">
        <v>10322</v>
      </c>
      <c r="D7651" s="13"/>
      <c r="E7651" s="13"/>
      <c r="F7651" s="13"/>
      <c r="G7651" s="14"/>
      <c r="H7651" s="14"/>
      <c r="I7651" s="14"/>
      <c r="J7651" s="14"/>
      <c r="K7651" s="16">
        <v>2.7926</v>
      </c>
    </row>
    <row r="7652" spans="1:11">
      <c r="A7652" s="12" t="s">
        <v>10223</v>
      </c>
      <c r="B7652" s="12" t="s">
        <v>11594</v>
      </c>
      <c r="C7652" s="12" t="s">
        <v>10343</v>
      </c>
      <c r="D7652" s="13"/>
      <c r="E7652" s="13"/>
      <c r="F7652" s="13"/>
      <c r="G7652" s="14"/>
      <c r="H7652" s="14"/>
      <c r="I7652" s="14"/>
      <c r="J7652" s="14"/>
      <c r="K7652" s="16">
        <v>0.095</v>
      </c>
    </row>
    <row r="7653" spans="1:11">
      <c r="A7653" s="12" t="s">
        <v>10223</v>
      </c>
      <c r="B7653" s="12" t="s">
        <v>11594</v>
      </c>
      <c r="C7653" s="12" t="s">
        <v>8216</v>
      </c>
      <c r="D7653" s="13"/>
      <c r="E7653" s="13"/>
      <c r="F7653" s="13"/>
      <c r="G7653" s="14"/>
      <c r="H7653" s="14"/>
      <c r="I7653" s="14"/>
      <c r="J7653" s="14"/>
      <c r="K7653" s="16">
        <v>0.422238</v>
      </c>
    </row>
    <row r="7654" spans="1:11">
      <c r="A7654" s="12" t="s">
        <v>10223</v>
      </c>
      <c r="B7654" s="12" t="s">
        <v>11594</v>
      </c>
      <c r="C7654" s="12" t="s">
        <v>11604</v>
      </c>
      <c r="D7654" s="13"/>
      <c r="E7654" s="13"/>
      <c r="F7654" s="13"/>
      <c r="G7654" s="14"/>
      <c r="H7654" s="14"/>
      <c r="I7654" s="14"/>
      <c r="J7654" s="14"/>
      <c r="K7654" s="16">
        <v>0.1488</v>
      </c>
    </row>
    <row r="7655" spans="1:11">
      <c r="A7655" s="12" t="s">
        <v>10223</v>
      </c>
      <c r="B7655" s="12" t="s">
        <v>11594</v>
      </c>
      <c r="C7655" s="12" t="s">
        <v>10243</v>
      </c>
      <c r="D7655" s="13"/>
      <c r="E7655" s="13"/>
      <c r="F7655" s="13"/>
      <c r="G7655" s="14"/>
      <c r="H7655" s="14"/>
      <c r="I7655" s="14"/>
      <c r="J7655" s="14"/>
      <c r="K7655" s="16">
        <v>0.2593</v>
      </c>
    </row>
    <row r="7656" spans="1:11">
      <c r="A7656" s="12" t="s">
        <v>10223</v>
      </c>
      <c r="B7656" s="12" t="s">
        <v>11594</v>
      </c>
      <c r="C7656" s="12" t="s">
        <v>11605</v>
      </c>
      <c r="D7656" s="13"/>
      <c r="E7656" s="13"/>
      <c r="F7656" s="13"/>
      <c r="G7656" s="14"/>
      <c r="H7656" s="14"/>
      <c r="I7656" s="14"/>
      <c r="J7656" s="14"/>
      <c r="K7656" s="16">
        <v>1.712</v>
      </c>
    </row>
    <row r="7657" spans="1:11">
      <c r="A7657" s="12" t="s">
        <v>10223</v>
      </c>
      <c r="B7657" s="12" t="s">
        <v>11594</v>
      </c>
      <c r="C7657" s="12" t="s">
        <v>10495</v>
      </c>
      <c r="D7657" s="13"/>
      <c r="E7657" s="13"/>
      <c r="F7657" s="13"/>
      <c r="G7657" s="14"/>
      <c r="H7657" s="14"/>
      <c r="I7657" s="14"/>
      <c r="J7657" s="14"/>
      <c r="K7657" s="16">
        <v>0.115235</v>
      </c>
    </row>
    <row r="7658" spans="1:11">
      <c r="A7658" s="12" t="s">
        <v>10223</v>
      </c>
      <c r="B7658" s="12" t="s">
        <v>11594</v>
      </c>
      <c r="C7658" s="12" t="s">
        <v>10375</v>
      </c>
      <c r="D7658" s="13"/>
      <c r="E7658" s="13"/>
      <c r="F7658" s="13"/>
      <c r="G7658" s="14"/>
      <c r="H7658" s="14"/>
      <c r="I7658" s="14"/>
      <c r="J7658" s="14"/>
      <c r="K7658" s="16">
        <v>0.636</v>
      </c>
    </row>
    <row r="7659" spans="1:11">
      <c r="A7659" s="12" t="s">
        <v>10223</v>
      </c>
      <c r="B7659" s="12" t="s">
        <v>11594</v>
      </c>
      <c r="C7659" s="12" t="s">
        <v>10244</v>
      </c>
      <c r="D7659" s="13"/>
      <c r="E7659" s="13"/>
      <c r="F7659" s="13"/>
      <c r="G7659" s="14"/>
      <c r="H7659" s="14"/>
      <c r="I7659" s="14"/>
      <c r="J7659" s="14"/>
      <c r="K7659" s="16">
        <v>5</v>
      </c>
    </row>
    <row r="7660" spans="1:11">
      <c r="A7660" s="12" t="s">
        <v>10223</v>
      </c>
      <c r="B7660" s="12" t="s">
        <v>11594</v>
      </c>
      <c r="C7660" s="12" t="s">
        <v>10352</v>
      </c>
      <c r="D7660" s="13" t="s">
        <v>4918</v>
      </c>
      <c r="E7660" s="13" t="s">
        <v>4919</v>
      </c>
      <c r="F7660" s="13" t="s">
        <v>11606</v>
      </c>
      <c r="G7660" s="14" t="s">
        <v>4942</v>
      </c>
      <c r="H7660" s="14" t="s">
        <v>4974</v>
      </c>
      <c r="I7660" s="14" t="s">
        <v>5065</v>
      </c>
      <c r="J7660" s="14" t="s">
        <v>4924</v>
      </c>
      <c r="K7660" s="16">
        <v>28.25</v>
      </c>
    </row>
    <row r="7661" spans="1:11">
      <c r="A7661" s="12" t="s">
        <v>10223</v>
      </c>
      <c r="B7661" s="12" t="s">
        <v>11594</v>
      </c>
      <c r="C7661" s="12" t="s">
        <v>10352</v>
      </c>
      <c r="D7661" s="13" t="s">
        <v>4918</v>
      </c>
      <c r="E7661" s="13" t="s">
        <v>4939</v>
      </c>
      <c r="F7661" s="13" t="s">
        <v>11607</v>
      </c>
      <c r="G7661" s="14" t="s">
        <v>4921</v>
      </c>
      <c r="H7661" s="14" t="s">
        <v>4952</v>
      </c>
      <c r="I7661" s="14" t="s">
        <v>4927</v>
      </c>
      <c r="J7661" s="14" t="s">
        <v>4924</v>
      </c>
      <c r="K7661" s="16">
        <v>28.25</v>
      </c>
    </row>
    <row r="7662" spans="1:11">
      <c r="A7662" s="12" t="s">
        <v>10223</v>
      </c>
      <c r="B7662" s="12" t="s">
        <v>11594</v>
      </c>
      <c r="C7662" s="12" t="s">
        <v>10352</v>
      </c>
      <c r="D7662" s="13" t="s">
        <v>4931</v>
      </c>
      <c r="E7662" s="13" t="s">
        <v>5083</v>
      </c>
      <c r="F7662" s="13" t="s">
        <v>11608</v>
      </c>
      <c r="G7662" s="14" t="s">
        <v>4960</v>
      </c>
      <c r="H7662" s="14"/>
      <c r="I7662" s="14"/>
      <c r="J7662" s="14" t="s">
        <v>4924</v>
      </c>
      <c r="K7662" s="16">
        <v>28.25</v>
      </c>
    </row>
    <row r="7663" spans="1:11">
      <c r="A7663" s="12" t="s">
        <v>10223</v>
      </c>
      <c r="B7663" s="12" t="s">
        <v>11594</v>
      </c>
      <c r="C7663" s="12" t="s">
        <v>10352</v>
      </c>
      <c r="D7663" s="13" t="s">
        <v>4934</v>
      </c>
      <c r="E7663" s="13" t="s">
        <v>4998</v>
      </c>
      <c r="F7663" s="13" t="s">
        <v>11609</v>
      </c>
      <c r="G7663" s="14" t="s">
        <v>4921</v>
      </c>
      <c r="H7663" s="14" t="s">
        <v>4952</v>
      </c>
      <c r="I7663" s="14" t="s">
        <v>4927</v>
      </c>
      <c r="J7663" s="14" t="s">
        <v>4936</v>
      </c>
      <c r="K7663" s="16">
        <v>28.25</v>
      </c>
    </row>
    <row r="7664" spans="1:11">
      <c r="A7664" s="12" t="s">
        <v>10223</v>
      </c>
      <c r="B7664" s="12" t="s">
        <v>11594</v>
      </c>
      <c r="C7664" s="12" t="s">
        <v>10352</v>
      </c>
      <c r="D7664" s="13" t="s">
        <v>4940</v>
      </c>
      <c r="E7664" s="13" t="s">
        <v>4941</v>
      </c>
      <c r="F7664" s="13" t="s">
        <v>11449</v>
      </c>
      <c r="G7664" s="14" t="s">
        <v>4942</v>
      </c>
      <c r="H7664" s="14" t="s">
        <v>11610</v>
      </c>
      <c r="I7664" s="14" t="s">
        <v>6471</v>
      </c>
      <c r="J7664" s="14" t="s">
        <v>4924</v>
      </c>
      <c r="K7664" s="16">
        <v>28.25</v>
      </c>
    </row>
    <row r="7665" spans="1:11">
      <c r="A7665" s="12" t="s">
        <v>10223</v>
      </c>
      <c r="B7665" s="12" t="s">
        <v>11594</v>
      </c>
      <c r="C7665" s="12" t="s">
        <v>10245</v>
      </c>
      <c r="D7665" s="13" t="s">
        <v>4918</v>
      </c>
      <c r="E7665" s="13" t="s">
        <v>4919</v>
      </c>
      <c r="F7665" s="13" t="s">
        <v>10417</v>
      </c>
      <c r="G7665" s="14" t="s">
        <v>4942</v>
      </c>
      <c r="H7665" s="14" t="s">
        <v>5592</v>
      </c>
      <c r="I7665" s="14" t="s">
        <v>4949</v>
      </c>
      <c r="J7665" s="14" t="s">
        <v>4924</v>
      </c>
      <c r="K7665" s="16">
        <v>20.0817</v>
      </c>
    </row>
    <row r="7666" spans="1:11">
      <c r="A7666" s="12" t="s">
        <v>10223</v>
      </c>
      <c r="B7666" s="12" t="s">
        <v>11594</v>
      </c>
      <c r="C7666" s="12" t="s">
        <v>10245</v>
      </c>
      <c r="D7666" s="13" t="s">
        <v>4918</v>
      </c>
      <c r="E7666" s="13" t="s">
        <v>4919</v>
      </c>
      <c r="F7666" s="13" t="s">
        <v>11611</v>
      </c>
      <c r="G7666" s="14" t="s">
        <v>4921</v>
      </c>
      <c r="H7666" s="14" t="s">
        <v>11612</v>
      </c>
      <c r="I7666" s="14" t="s">
        <v>5065</v>
      </c>
      <c r="J7666" s="14" t="s">
        <v>4924</v>
      </c>
      <c r="K7666" s="16">
        <v>20.0817</v>
      </c>
    </row>
    <row r="7667" spans="1:11">
      <c r="A7667" s="12" t="s">
        <v>10223</v>
      </c>
      <c r="B7667" s="12" t="s">
        <v>11594</v>
      </c>
      <c r="C7667" s="12" t="s">
        <v>10245</v>
      </c>
      <c r="D7667" s="13" t="s">
        <v>4931</v>
      </c>
      <c r="E7667" s="13" t="s">
        <v>4932</v>
      </c>
      <c r="F7667" s="13" t="s">
        <v>11613</v>
      </c>
      <c r="G7667" s="14" t="s">
        <v>4921</v>
      </c>
      <c r="H7667" s="14" t="s">
        <v>5105</v>
      </c>
      <c r="I7667" s="14" t="s">
        <v>4927</v>
      </c>
      <c r="J7667" s="14" t="s">
        <v>4924</v>
      </c>
      <c r="K7667" s="16">
        <v>20.0817</v>
      </c>
    </row>
    <row r="7668" spans="1:11">
      <c r="A7668" s="12" t="s">
        <v>10223</v>
      </c>
      <c r="B7668" s="12" t="s">
        <v>11594</v>
      </c>
      <c r="C7668" s="12" t="s">
        <v>10245</v>
      </c>
      <c r="D7668" s="13" t="s">
        <v>4934</v>
      </c>
      <c r="E7668" s="13" t="s">
        <v>4934</v>
      </c>
      <c r="F7668" s="13" t="s">
        <v>10741</v>
      </c>
      <c r="G7668" s="14" t="s">
        <v>4921</v>
      </c>
      <c r="H7668" s="14" t="s">
        <v>5075</v>
      </c>
      <c r="I7668" s="14" t="s">
        <v>4927</v>
      </c>
      <c r="J7668" s="14" t="s">
        <v>4936</v>
      </c>
      <c r="K7668" s="16">
        <v>20.0817</v>
      </c>
    </row>
    <row r="7669" spans="1:11">
      <c r="A7669" s="12" t="s">
        <v>10223</v>
      </c>
      <c r="B7669" s="12" t="s">
        <v>11594</v>
      </c>
      <c r="C7669" s="12" t="s">
        <v>10245</v>
      </c>
      <c r="D7669" s="13" t="s">
        <v>4940</v>
      </c>
      <c r="E7669" s="13" t="s">
        <v>4941</v>
      </c>
      <c r="F7669" s="13" t="s">
        <v>11449</v>
      </c>
      <c r="G7669" s="14" t="s">
        <v>4942</v>
      </c>
      <c r="H7669" s="14" t="s">
        <v>11614</v>
      </c>
      <c r="I7669" s="14" t="s">
        <v>6471</v>
      </c>
      <c r="J7669" s="14" t="s">
        <v>4924</v>
      </c>
      <c r="K7669" s="16">
        <v>20.0817</v>
      </c>
    </row>
    <row r="7670" spans="1:11">
      <c r="A7670" s="12" t="s">
        <v>10223</v>
      </c>
      <c r="B7670" s="12" t="s">
        <v>11594</v>
      </c>
      <c r="C7670" s="12" t="s">
        <v>10225</v>
      </c>
      <c r="D7670" s="13" t="s">
        <v>4918</v>
      </c>
      <c r="E7670" s="13" t="s">
        <v>4919</v>
      </c>
      <c r="F7670" s="13" t="s">
        <v>11615</v>
      </c>
      <c r="G7670" s="14" t="s">
        <v>4921</v>
      </c>
      <c r="H7670" s="14" t="s">
        <v>4966</v>
      </c>
      <c r="I7670" s="14" t="s">
        <v>4947</v>
      </c>
      <c r="J7670" s="14" t="s">
        <v>4924</v>
      </c>
      <c r="K7670" s="16">
        <v>28.9048</v>
      </c>
    </row>
    <row r="7671" spans="1:11">
      <c r="A7671" s="12" t="s">
        <v>10223</v>
      </c>
      <c r="B7671" s="12" t="s">
        <v>11594</v>
      </c>
      <c r="C7671" s="12" t="s">
        <v>10225</v>
      </c>
      <c r="D7671" s="13" t="s">
        <v>4918</v>
      </c>
      <c r="E7671" s="13" t="s">
        <v>4939</v>
      </c>
      <c r="F7671" s="13" t="s">
        <v>11616</v>
      </c>
      <c r="G7671" s="14" t="s">
        <v>4942</v>
      </c>
      <c r="H7671" s="14" t="s">
        <v>4938</v>
      </c>
      <c r="I7671" s="14" t="s">
        <v>4927</v>
      </c>
      <c r="J7671" s="14" t="s">
        <v>4924</v>
      </c>
      <c r="K7671" s="16">
        <v>28.9048</v>
      </c>
    </row>
    <row r="7672" spans="1:11">
      <c r="A7672" s="12" t="s">
        <v>10223</v>
      </c>
      <c r="B7672" s="12" t="s">
        <v>11594</v>
      </c>
      <c r="C7672" s="12" t="s">
        <v>10225</v>
      </c>
      <c r="D7672" s="13" t="s">
        <v>4931</v>
      </c>
      <c r="E7672" s="13" t="s">
        <v>4961</v>
      </c>
      <c r="F7672" s="13" t="s">
        <v>11617</v>
      </c>
      <c r="G7672" s="14" t="s">
        <v>4921</v>
      </c>
      <c r="H7672" s="14" t="s">
        <v>5140</v>
      </c>
      <c r="I7672" s="14" t="s">
        <v>4927</v>
      </c>
      <c r="J7672" s="14" t="s">
        <v>4924</v>
      </c>
      <c r="K7672" s="16">
        <v>28.9048</v>
      </c>
    </row>
    <row r="7673" spans="1:11">
      <c r="A7673" s="12" t="s">
        <v>10223</v>
      </c>
      <c r="B7673" s="12" t="s">
        <v>11594</v>
      </c>
      <c r="C7673" s="12" t="s">
        <v>10225</v>
      </c>
      <c r="D7673" s="13" t="s">
        <v>4934</v>
      </c>
      <c r="E7673" s="13" t="s">
        <v>4998</v>
      </c>
      <c r="F7673" s="13" t="s">
        <v>11618</v>
      </c>
      <c r="G7673" s="14" t="s">
        <v>4921</v>
      </c>
      <c r="H7673" s="14" t="s">
        <v>4952</v>
      </c>
      <c r="I7673" s="14" t="s">
        <v>4927</v>
      </c>
      <c r="J7673" s="14" t="s">
        <v>4936</v>
      </c>
      <c r="K7673" s="16">
        <v>28.9048</v>
      </c>
    </row>
    <row r="7674" spans="1:11">
      <c r="A7674" s="12" t="s">
        <v>10223</v>
      </c>
      <c r="B7674" s="12" t="s">
        <v>11594</v>
      </c>
      <c r="C7674" s="12" t="s">
        <v>10225</v>
      </c>
      <c r="D7674" s="13" t="s">
        <v>4940</v>
      </c>
      <c r="E7674" s="13" t="s">
        <v>4941</v>
      </c>
      <c r="F7674" s="13" t="s">
        <v>11449</v>
      </c>
      <c r="G7674" s="14" t="s">
        <v>4942</v>
      </c>
      <c r="H7674" s="14" t="s">
        <v>11619</v>
      </c>
      <c r="I7674" s="14" t="s">
        <v>6471</v>
      </c>
      <c r="J7674" s="14" t="s">
        <v>4924</v>
      </c>
      <c r="K7674" s="16">
        <v>28.9048</v>
      </c>
    </row>
    <row r="7675" spans="1:11">
      <c r="A7675" s="12" t="s">
        <v>10223</v>
      </c>
      <c r="B7675" s="12" t="s">
        <v>11594</v>
      </c>
      <c r="C7675" s="12" t="s">
        <v>10256</v>
      </c>
      <c r="D7675" s="13" t="s">
        <v>4918</v>
      </c>
      <c r="E7675" s="13" t="s">
        <v>4919</v>
      </c>
      <c r="F7675" s="13" t="s">
        <v>11620</v>
      </c>
      <c r="G7675" s="14" t="s">
        <v>4942</v>
      </c>
      <c r="H7675" s="14" t="s">
        <v>4966</v>
      </c>
      <c r="I7675" s="14" t="s">
        <v>4949</v>
      </c>
      <c r="J7675" s="14" t="s">
        <v>4924</v>
      </c>
      <c r="K7675" s="16">
        <v>5.2656</v>
      </c>
    </row>
    <row r="7676" spans="1:11">
      <c r="A7676" s="12" t="s">
        <v>10223</v>
      </c>
      <c r="B7676" s="12" t="s">
        <v>11594</v>
      </c>
      <c r="C7676" s="12" t="s">
        <v>10256</v>
      </c>
      <c r="D7676" s="13" t="s">
        <v>4918</v>
      </c>
      <c r="E7676" s="13" t="s">
        <v>4919</v>
      </c>
      <c r="F7676" s="13" t="s">
        <v>10986</v>
      </c>
      <c r="G7676" s="14" t="s">
        <v>4942</v>
      </c>
      <c r="H7676" s="14" t="s">
        <v>4966</v>
      </c>
      <c r="I7676" s="14" t="s">
        <v>5065</v>
      </c>
      <c r="J7676" s="14" t="s">
        <v>4924</v>
      </c>
      <c r="K7676" s="16">
        <v>5.2656</v>
      </c>
    </row>
    <row r="7677" spans="1:11">
      <c r="A7677" s="12" t="s">
        <v>10223</v>
      </c>
      <c r="B7677" s="12" t="s">
        <v>11594</v>
      </c>
      <c r="C7677" s="12" t="s">
        <v>10256</v>
      </c>
      <c r="D7677" s="13" t="s">
        <v>4931</v>
      </c>
      <c r="E7677" s="13" t="s">
        <v>4932</v>
      </c>
      <c r="F7677" s="13" t="s">
        <v>11621</v>
      </c>
      <c r="G7677" s="14" t="s">
        <v>4960</v>
      </c>
      <c r="H7677" s="14"/>
      <c r="I7677" s="14"/>
      <c r="J7677" s="14" t="s">
        <v>4924</v>
      </c>
      <c r="K7677" s="16">
        <v>5.2656</v>
      </c>
    </row>
    <row r="7678" spans="1:11">
      <c r="A7678" s="12" t="s">
        <v>10223</v>
      </c>
      <c r="B7678" s="12" t="s">
        <v>11594</v>
      </c>
      <c r="C7678" s="12" t="s">
        <v>10256</v>
      </c>
      <c r="D7678" s="13" t="s">
        <v>4931</v>
      </c>
      <c r="E7678" s="13" t="s">
        <v>5083</v>
      </c>
      <c r="F7678" s="13" t="s">
        <v>11622</v>
      </c>
      <c r="G7678" s="14" t="s">
        <v>4960</v>
      </c>
      <c r="H7678" s="14"/>
      <c r="I7678" s="14"/>
      <c r="J7678" s="14" t="s">
        <v>4924</v>
      </c>
      <c r="K7678" s="16">
        <v>5.2656</v>
      </c>
    </row>
    <row r="7679" spans="1:11">
      <c r="A7679" s="12" t="s">
        <v>10223</v>
      </c>
      <c r="B7679" s="12" t="s">
        <v>11594</v>
      </c>
      <c r="C7679" s="12" t="s">
        <v>10256</v>
      </c>
      <c r="D7679" s="13" t="s">
        <v>4934</v>
      </c>
      <c r="E7679" s="13" t="s">
        <v>4934</v>
      </c>
      <c r="F7679" s="13" t="s">
        <v>10749</v>
      </c>
      <c r="G7679" s="14" t="s">
        <v>4921</v>
      </c>
      <c r="H7679" s="14" t="s">
        <v>4952</v>
      </c>
      <c r="I7679" s="14" t="s">
        <v>4927</v>
      </c>
      <c r="J7679" s="14" t="s">
        <v>4936</v>
      </c>
      <c r="K7679" s="16">
        <v>5.2656</v>
      </c>
    </row>
    <row r="7680" spans="1:11">
      <c r="A7680" s="12" t="s">
        <v>10223</v>
      </c>
      <c r="B7680" s="12" t="s">
        <v>11594</v>
      </c>
      <c r="C7680" s="12" t="s">
        <v>10262</v>
      </c>
      <c r="D7680" s="13" t="s">
        <v>4918</v>
      </c>
      <c r="E7680" s="13" t="s">
        <v>4919</v>
      </c>
      <c r="F7680" s="13" t="s">
        <v>10413</v>
      </c>
      <c r="G7680" s="14" t="s">
        <v>4942</v>
      </c>
      <c r="H7680" s="14" t="s">
        <v>4966</v>
      </c>
      <c r="I7680" s="14" t="s">
        <v>5065</v>
      </c>
      <c r="J7680" s="14" t="s">
        <v>4924</v>
      </c>
      <c r="K7680" s="16">
        <v>7.7225</v>
      </c>
    </row>
    <row r="7681" spans="1:11">
      <c r="A7681" s="12" t="s">
        <v>10223</v>
      </c>
      <c r="B7681" s="12" t="s">
        <v>11594</v>
      </c>
      <c r="C7681" s="12" t="s">
        <v>10262</v>
      </c>
      <c r="D7681" s="13" t="s">
        <v>4918</v>
      </c>
      <c r="E7681" s="13" t="s">
        <v>4943</v>
      </c>
      <c r="F7681" s="13" t="s">
        <v>11623</v>
      </c>
      <c r="G7681" s="14" t="s">
        <v>4921</v>
      </c>
      <c r="H7681" s="14" t="s">
        <v>5075</v>
      </c>
      <c r="I7681" s="14" t="s">
        <v>4927</v>
      </c>
      <c r="J7681" s="14" t="s">
        <v>5221</v>
      </c>
      <c r="K7681" s="16">
        <v>7.7225</v>
      </c>
    </row>
    <row r="7682" spans="1:11">
      <c r="A7682" s="12" t="s">
        <v>10223</v>
      </c>
      <c r="B7682" s="12" t="s">
        <v>11594</v>
      </c>
      <c r="C7682" s="12" t="s">
        <v>10262</v>
      </c>
      <c r="D7682" s="13" t="s">
        <v>4918</v>
      </c>
      <c r="E7682" s="13" t="s">
        <v>5112</v>
      </c>
      <c r="F7682" s="13" t="s">
        <v>11624</v>
      </c>
      <c r="G7682" s="14" t="s">
        <v>4942</v>
      </c>
      <c r="H7682" s="14" t="s">
        <v>4938</v>
      </c>
      <c r="I7682" s="14" t="s">
        <v>4927</v>
      </c>
      <c r="J7682" s="14" t="s">
        <v>5221</v>
      </c>
      <c r="K7682" s="16">
        <v>7.7225</v>
      </c>
    </row>
    <row r="7683" spans="1:11">
      <c r="A7683" s="12" t="s">
        <v>10223</v>
      </c>
      <c r="B7683" s="12" t="s">
        <v>11594</v>
      </c>
      <c r="C7683" s="12" t="s">
        <v>10262</v>
      </c>
      <c r="D7683" s="13" t="s">
        <v>4931</v>
      </c>
      <c r="E7683" s="13" t="s">
        <v>4932</v>
      </c>
      <c r="F7683" s="13" t="s">
        <v>10414</v>
      </c>
      <c r="G7683" s="14" t="s">
        <v>4921</v>
      </c>
      <c r="H7683" s="14" t="s">
        <v>4952</v>
      </c>
      <c r="I7683" s="14" t="s">
        <v>4927</v>
      </c>
      <c r="J7683" s="14" t="s">
        <v>4924</v>
      </c>
      <c r="K7683" s="16">
        <v>7.7225</v>
      </c>
    </row>
    <row r="7684" spans="1:11">
      <c r="A7684" s="12" t="s">
        <v>10223</v>
      </c>
      <c r="B7684" s="12" t="s">
        <v>11594</v>
      </c>
      <c r="C7684" s="12" t="s">
        <v>10262</v>
      </c>
      <c r="D7684" s="13" t="s">
        <v>4940</v>
      </c>
      <c r="E7684" s="13" t="s">
        <v>4941</v>
      </c>
      <c r="F7684" s="13" t="s">
        <v>11449</v>
      </c>
      <c r="G7684" s="14" t="s">
        <v>4942</v>
      </c>
      <c r="H7684" s="14" t="s">
        <v>11625</v>
      </c>
      <c r="I7684" s="14" t="s">
        <v>6471</v>
      </c>
      <c r="J7684" s="14" t="s">
        <v>4924</v>
      </c>
      <c r="K7684" s="16">
        <v>7.7225</v>
      </c>
    </row>
    <row r="7685" spans="1:11">
      <c r="A7685" s="12" t="s">
        <v>10223</v>
      </c>
      <c r="B7685" s="12" t="s">
        <v>11594</v>
      </c>
      <c r="C7685" s="12" t="s">
        <v>10267</v>
      </c>
      <c r="D7685" s="13" t="s">
        <v>4918</v>
      </c>
      <c r="E7685" s="13" t="s">
        <v>4919</v>
      </c>
      <c r="F7685" s="13" t="s">
        <v>11626</v>
      </c>
      <c r="G7685" s="14" t="s">
        <v>4942</v>
      </c>
      <c r="H7685" s="14" t="s">
        <v>4938</v>
      </c>
      <c r="I7685" s="14" t="s">
        <v>4927</v>
      </c>
      <c r="J7685" s="14" t="s">
        <v>4924</v>
      </c>
      <c r="K7685" s="16">
        <v>17.2</v>
      </c>
    </row>
    <row r="7686" spans="1:11">
      <c r="A7686" s="12" t="s">
        <v>10223</v>
      </c>
      <c r="B7686" s="12" t="s">
        <v>11594</v>
      </c>
      <c r="C7686" s="12" t="s">
        <v>10267</v>
      </c>
      <c r="D7686" s="13" t="s">
        <v>4918</v>
      </c>
      <c r="E7686" s="13" t="s">
        <v>4939</v>
      </c>
      <c r="F7686" s="13" t="s">
        <v>11627</v>
      </c>
      <c r="G7686" s="14" t="s">
        <v>4921</v>
      </c>
      <c r="H7686" s="14" t="s">
        <v>5075</v>
      </c>
      <c r="I7686" s="14" t="s">
        <v>4927</v>
      </c>
      <c r="J7686" s="14" t="s">
        <v>4924</v>
      </c>
      <c r="K7686" s="16">
        <v>17.2</v>
      </c>
    </row>
    <row r="7687" spans="1:11">
      <c r="A7687" s="12" t="s">
        <v>10223</v>
      </c>
      <c r="B7687" s="12" t="s">
        <v>11594</v>
      </c>
      <c r="C7687" s="12" t="s">
        <v>10267</v>
      </c>
      <c r="D7687" s="13" t="s">
        <v>4918</v>
      </c>
      <c r="E7687" s="13" t="s">
        <v>4943</v>
      </c>
      <c r="F7687" s="13" t="s">
        <v>8297</v>
      </c>
      <c r="G7687" s="14" t="s">
        <v>4921</v>
      </c>
      <c r="H7687" s="14" t="s">
        <v>4952</v>
      </c>
      <c r="I7687" s="14" t="s">
        <v>4927</v>
      </c>
      <c r="J7687" s="14" t="s">
        <v>4924</v>
      </c>
      <c r="K7687" s="16">
        <v>17.2</v>
      </c>
    </row>
    <row r="7688" spans="1:11">
      <c r="A7688" s="12" t="s">
        <v>10223</v>
      </c>
      <c r="B7688" s="12" t="s">
        <v>11594</v>
      </c>
      <c r="C7688" s="12" t="s">
        <v>10267</v>
      </c>
      <c r="D7688" s="13" t="s">
        <v>4931</v>
      </c>
      <c r="E7688" s="13" t="s">
        <v>4932</v>
      </c>
      <c r="F7688" s="13" t="s">
        <v>11628</v>
      </c>
      <c r="G7688" s="14" t="s">
        <v>4921</v>
      </c>
      <c r="H7688" s="14" t="s">
        <v>5670</v>
      </c>
      <c r="I7688" s="14" t="s">
        <v>4927</v>
      </c>
      <c r="J7688" s="14" t="s">
        <v>5221</v>
      </c>
      <c r="K7688" s="16">
        <v>17.2</v>
      </c>
    </row>
    <row r="7689" spans="1:11">
      <c r="A7689" s="12" t="s">
        <v>10223</v>
      </c>
      <c r="B7689" s="12" t="s">
        <v>11594</v>
      </c>
      <c r="C7689" s="12" t="s">
        <v>10267</v>
      </c>
      <c r="D7689" s="13" t="s">
        <v>4931</v>
      </c>
      <c r="E7689" s="13" t="s">
        <v>5083</v>
      </c>
      <c r="F7689" s="13" t="s">
        <v>11629</v>
      </c>
      <c r="G7689" s="14" t="s">
        <v>4960</v>
      </c>
      <c r="H7689" s="14"/>
      <c r="I7689" s="14"/>
      <c r="J7689" s="14" t="s">
        <v>5221</v>
      </c>
      <c r="K7689" s="16">
        <v>17.2</v>
      </c>
    </row>
    <row r="7690" spans="1:11">
      <c r="A7690" s="12" t="s">
        <v>10223</v>
      </c>
      <c r="B7690" s="12" t="s">
        <v>11594</v>
      </c>
      <c r="C7690" s="12" t="s">
        <v>10273</v>
      </c>
      <c r="D7690" s="13" t="s">
        <v>4918</v>
      </c>
      <c r="E7690" s="13" t="s">
        <v>4939</v>
      </c>
      <c r="F7690" s="13" t="s">
        <v>11630</v>
      </c>
      <c r="G7690" s="14" t="s">
        <v>4960</v>
      </c>
      <c r="H7690" s="14"/>
      <c r="I7690" s="14"/>
      <c r="J7690" s="14" t="s">
        <v>4924</v>
      </c>
      <c r="K7690" s="16">
        <v>12.802</v>
      </c>
    </row>
    <row r="7691" spans="1:11">
      <c r="A7691" s="12" t="s">
        <v>10223</v>
      </c>
      <c r="B7691" s="12" t="s">
        <v>11594</v>
      </c>
      <c r="C7691" s="12" t="s">
        <v>10273</v>
      </c>
      <c r="D7691" s="13" t="s">
        <v>4918</v>
      </c>
      <c r="E7691" s="13" t="s">
        <v>5112</v>
      </c>
      <c r="F7691" s="13" t="s">
        <v>11631</v>
      </c>
      <c r="G7691" s="14" t="s">
        <v>4960</v>
      </c>
      <c r="H7691" s="14"/>
      <c r="I7691" s="14"/>
      <c r="J7691" s="14" t="s">
        <v>4924</v>
      </c>
      <c r="K7691" s="16">
        <v>12.802</v>
      </c>
    </row>
    <row r="7692" spans="1:11">
      <c r="A7692" s="12" t="s">
        <v>10223</v>
      </c>
      <c r="B7692" s="12" t="s">
        <v>11594</v>
      </c>
      <c r="C7692" s="12" t="s">
        <v>10273</v>
      </c>
      <c r="D7692" s="13" t="s">
        <v>4931</v>
      </c>
      <c r="E7692" s="13" t="s">
        <v>5083</v>
      </c>
      <c r="F7692" s="13" t="s">
        <v>11632</v>
      </c>
      <c r="G7692" s="14" t="s">
        <v>4960</v>
      </c>
      <c r="H7692" s="14"/>
      <c r="I7692" s="14"/>
      <c r="J7692" s="14" t="s">
        <v>4924</v>
      </c>
      <c r="K7692" s="16">
        <v>12.802</v>
      </c>
    </row>
    <row r="7693" spans="1:11">
      <c r="A7693" s="12" t="s">
        <v>10223</v>
      </c>
      <c r="B7693" s="12" t="s">
        <v>11594</v>
      </c>
      <c r="C7693" s="12" t="s">
        <v>10273</v>
      </c>
      <c r="D7693" s="13" t="s">
        <v>4934</v>
      </c>
      <c r="E7693" s="13" t="s">
        <v>4998</v>
      </c>
      <c r="F7693" s="13" t="s">
        <v>10278</v>
      </c>
      <c r="G7693" s="14" t="s">
        <v>4921</v>
      </c>
      <c r="H7693" s="14" t="s">
        <v>5075</v>
      </c>
      <c r="I7693" s="14" t="s">
        <v>4927</v>
      </c>
      <c r="J7693" s="14" t="s">
        <v>4936</v>
      </c>
      <c r="K7693" s="16">
        <v>12.802</v>
      </c>
    </row>
    <row r="7694" spans="1:11">
      <c r="A7694" s="12" t="s">
        <v>10223</v>
      </c>
      <c r="B7694" s="12" t="s">
        <v>11594</v>
      </c>
      <c r="C7694" s="12" t="s">
        <v>10273</v>
      </c>
      <c r="D7694" s="13" t="s">
        <v>4940</v>
      </c>
      <c r="E7694" s="13" t="s">
        <v>4941</v>
      </c>
      <c r="F7694" s="13" t="s">
        <v>11449</v>
      </c>
      <c r="G7694" s="14" t="s">
        <v>4942</v>
      </c>
      <c r="H7694" s="14" t="s">
        <v>11633</v>
      </c>
      <c r="I7694" s="14" t="s">
        <v>6471</v>
      </c>
      <c r="J7694" s="14" t="s">
        <v>4924</v>
      </c>
      <c r="K7694" s="16">
        <v>12.802</v>
      </c>
    </row>
    <row r="7695" spans="1:11">
      <c r="A7695" s="12" t="s">
        <v>10223</v>
      </c>
      <c r="B7695" s="12" t="s">
        <v>11594</v>
      </c>
      <c r="C7695" s="12" t="s">
        <v>10279</v>
      </c>
      <c r="D7695" s="13" t="s">
        <v>4918</v>
      </c>
      <c r="E7695" s="13" t="s">
        <v>4919</v>
      </c>
      <c r="F7695" s="13" t="s">
        <v>11634</v>
      </c>
      <c r="G7695" s="14" t="s">
        <v>4942</v>
      </c>
      <c r="H7695" s="14" t="s">
        <v>11612</v>
      </c>
      <c r="I7695" s="14" t="s">
        <v>5065</v>
      </c>
      <c r="J7695" s="14" t="s">
        <v>4924</v>
      </c>
      <c r="K7695" s="16">
        <v>0.8</v>
      </c>
    </row>
    <row r="7696" spans="1:11">
      <c r="A7696" s="12" t="s">
        <v>10223</v>
      </c>
      <c r="B7696" s="12" t="s">
        <v>11594</v>
      </c>
      <c r="C7696" s="12" t="s">
        <v>10279</v>
      </c>
      <c r="D7696" s="13" t="s">
        <v>4918</v>
      </c>
      <c r="E7696" s="13" t="s">
        <v>4939</v>
      </c>
      <c r="F7696" s="13" t="s">
        <v>11635</v>
      </c>
      <c r="G7696" s="14" t="s">
        <v>4921</v>
      </c>
      <c r="H7696" s="14" t="s">
        <v>4952</v>
      </c>
      <c r="I7696" s="14" t="s">
        <v>4927</v>
      </c>
      <c r="J7696" s="14" t="s">
        <v>4924</v>
      </c>
      <c r="K7696" s="16">
        <v>0.8</v>
      </c>
    </row>
    <row r="7697" spans="1:11">
      <c r="A7697" s="12" t="s">
        <v>10223</v>
      </c>
      <c r="B7697" s="12" t="s">
        <v>11594</v>
      </c>
      <c r="C7697" s="12" t="s">
        <v>10279</v>
      </c>
      <c r="D7697" s="13" t="s">
        <v>4931</v>
      </c>
      <c r="E7697" s="13" t="s">
        <v>5089</v>
      </c>
      <c r="F7697" s="13" t="s">
        <v>9786</v>
      </c>
      <c r="G7697" s="14" t="s">
        <v>4942</v>
      </c>
      <c r="H7697" s="14" t="s">
        <v>4938</v>
      </c>
      <c r="I7697" s="14" t="s">
        <v>4927</v>
      </c>
      <c r="J7697" s="14" t="s">
        <v>4924</v>
      </c>
      <c r="K7697" s="16">
        <v>0.8</v>
      </c>
    </row>
    <row r="7698" spans="1:11">
      <c r="A7698" s="12" t="s">
        <v>10223</v>
      </c>
      <c r="B7698" s="12" t="s">
        <v>11594</v>
      </c>
      <c r="C7698" s="12" t="s">
        <v>10279</v>
      </c>
      <c r="D7698" s="13" t="s">
        <v>4931</v>
      </c>
      <c r="E7698" s="13" t="s">
        <v>4932</v>
      </c>
      <c r="F7698" s="13" t="s">
        <v>11636</v>
      </c>
      <c r="G7698" s="14" t="s">
        <v>4960</v>
      </c>
      <c r="H7698" s="14"/>
      <c r="I7698" s="14"/>
      <c r="J7698" s="14" t="s">
        <v>4924</v>
      </c>
      <c r="K7698" s="16">
        <v>0.8</v>
      </c>
    </row>
    <row r="7699" spans="1:11">
      <c r="A7699" s="12" t="s">
        <v>10223</v>
      </c>
      <c r="B7699" s="12" t="s">
        <v>11594</v>
      </c>
      <c r="C7699" s="12" t="s">
        <v>10279</v>
      </c>
      <c r="D7699" s="13" t="s">
        <v>4940</v>
      </c>
      <c r="E7699" s="13" t="s">
        <v>4941</v>
      </c>
      <c r="F7699" s="13" t="s">
        <v>11449</v>
      </c>
      <c r="G7699" s="14" t="s">
        <v>4942</v>
      </c>
      <c r="H7699" s="14" t="s">
        <v>5902</v>
      </c>
      <c r="I7699" s="14" t="s">
        <v>6471</v>
      </c>
      <c r="J7699" s="14" t="s">
        <v>4936</v>
      </c>
      <c r="K7699" s="16">
        <v>0.8</v>
      </c>
    </row>
    <row r="7700" spans="1:11">
      <c r="A7700" s="12" t="s">
        <v>10223</v>
      </c>
      <c r="B7700" s="12" t="s">
        <v>11594</v>
      </c>
      <c r="C7700" s="12" t="s">
        <v>10284</v>
      </c>
      <c r="D7700" s="13" t="s">
        <v>4918</v>
      </c>
      <c r="E7700" s="13" t="s">
        <v>4939</v>
      </c>
      <c r="F7700" s="13" t="s">
        <v>11637</v>
      </c>
      <c r="G7700" s="14" t="s">
        <v>4921</v>
      </c>
      <c r="H7700" s="14" t="s">
        <v>5075</v>
      </c>
      <c r="I7700" s="14" t="s">
        <v>4927</v>
      </c>
      <c r="J7700" s="14" t="s">
        <v>4924</v>
      </c>
      <c r="K7700" s="16">
        <v>19.068</v>
      </c>
    </row>
    <row r="7701" spans="1:11">
      <c r="A7701" s="12" t="s">
        <v>10223</v>
      </c>
      <c r="B7701" s="12" t="s">
        <v>11594</v>
      </c>
      <c r="C7701" s="12" t="s">
        <v>10284</v>
      </c>
      <c r="D7701" s="13" t="s">
        <v>4918</v>
      </c>
      <c r="E7701" s="13" t="s">
        <v>4939</v>
      </c>
      <c r="F7701" s="13" t="s">
        <v>11638</v>
      </c>
      <c r="G7701" s="14" t="s">
        <v>4921</v>
      </c>
      <c r="H7701" s="14" t="s">
        <v>4926</v>
      </c>
      <c r="I7701" s="14" t="s">
        <v>4927</v>
      </c>
      <c r="J7701" s="14" t="s">
        <v>4924</v>
      </c>
      <c r="K7701" s="16">
        <v>19.068</v>
      </c>
    </row>
    <row r="7702" spans="1:11">
      <c r="A7702" s="12" t="s">
        <v>10223</v>
      </c>
      <c r="B7702" s="12" t="s">
        <v>11594</v>
      </c>
      <c r="C7702" s="12" t="s">
        <v>10284</v>
      </c>
      <c r="D7702" s="13" t="s">
        <v>4931</v>
      </c>
      <c r="E7702" s="13" t="s">
        <v>4961</v>
      </c>
      <c r="F7702" s="13" t="s">
        <v>11639</v>
      </c>
      <c r="G7702" s="14" t="s">
        <v>4960</v>
      </c>
      <c r="H7702" s="14"/>
      <c r="I7702" s="14"/>
      <c r="J7702" s="14" t="s">
        <v>4924</v>
      </c>
      <c r="K7702" s="16">
        <v>19.068</v>
      </c>
    </row>
    <row r="7703" spans="1:11">
      <c r="A7703" s="12" t="s">
        <v>10223</v>
      </c>
      <c r="B7703" s="12" t="s">
        <v>11594</v>
      </c>
      <c r="C7703" s="12" t="s">
        <v>10284</v>
      </c>
      <c r="D7703" s="13" t="s">
        <v>4931</v>
      </c>
      <c r="E7703" s="13" t="s">
        <v>5083</v>
      </c>
      <c r="F7703" s="13" t="s">
        <v>11640</v>
      </c>
      <c r="G7703" s="14" t="s">
        <v>4921</v>
      </c>
      <c r="H7703" s="14" t="s">
        <v>4952</v>
      </c>
      <c r="I7703" s="14" t="s">
        <v>4927</v>
      </c>
      <c r="J7703" s="14" t="s">
        <v>4924</v>
      </c>
      <c r="K7703" s="16">
        <v>19.068</v>
      </c>
    </row>
    <row r="7704" spans="1:11">
      <c r="A7704" s="12" t="s">
        <v>10223</v>
      </c>
      <c r="B7704" s="12" t="s">
        <v>11594</v>
      </c>
      <c r="C7704" s="12" t="s">
        <v>10284</v>
      </c>
      <c r="D7704" s="13" t="s">
        <v>4940</v>
      </c>
      <c r="E7704" s="13" t="s">
        <v>4941</v>
      </c>
      <c r="F7704" s="13" t="s">
        <v>11449</v>
      </c>
      <c r="G7704" s="14" t="s">
        <v>4942</v>
      </c>
      <c r="H7704" s="14" t="s">
        <v>11641</v>
      </c>
      <c r="I7704" s="14" t="s">
        <v>6471</v>
      </c>
      <c r="J7704" s="14" t="s">
        <v>4936</v>
      </c>
      <c r="K7704" s="16">
        <v>19.068</v>
      </c>
    </row>
    <row r="7705" spans="1:11">
      <c r="A7705" s="12" t="s">
        <v>10223</v>
      </c>
      <c r="B7705" s="12" t="s">
        <v>11594</v>
      </c>
      <c r="C7705" s="12" t="s">
        <v>10290</v>
      </c>
      <c r="D7705" s="13" t="s">
        <v>4918</v>
      </c>
      <c r="E7705" s="13" t="s">
        <v>4939</v>
      </c>
      <c r="F7705" s="13" t="s">
        <v>11642</v>
      </c>
      <c r="G7705" s="14" t="s">
        <v>4921</v>
      </c>
      <c r="H7705" s="14" t="s">
        <v>5075</v>
      </c>
      <c r="I7705" s="14" t="s">
        <v>4927</v>
      </c>
      <c r="J7705" s="14" t="s">
        <v>4958</v>
      </c>
      <c r="K7705" s="16">
        <v>1.44</v>
      </c>
    </row>
    <row r="7706" spans="1:11">
      <c r="A7706" s="12" t="s">
        <v>10223</v>
      </c>
      <c r="B7706" s="12" t="s">
        <v>11594</v>
      </c>
      <c r="C7706" s="12" t="s">
        <v>10290</v>
      </c>
      <c r="D7706" s="13" t="s">
        <v>4931</v>
      </c>
      <c r="E7706" s="13" t="s">
        <v>4932</v>
      </c>
      <c r="F7706" s="13" t="s">
        <v>11643</v>
      </c>
      <c r="G7706" s="14" t="s">
        <v>4960</v>
      </c>
      <c r="H7706" s="14"/>
      <c r="I7706" s="14"/>
      <c r="J7706" s="14" t="s">
        <v>4936</v>
      </c>
      <c r="K7706" s="16">
        <v>1.44</v>
      </c>
    </row>
    <row r="7707" spans="1:11">
      <c r="A7707" s="12" t="s">
        <v>10223</v>
      </c>
      <c r="B7707" s="12" t="s">
        <v>11594</v>
      </c>
      <c r="C7707" s="12" t="s">
        <v>10290</v>
      </c>
      <c r="D7707" s="13" t="s">
        <v>4931</v>
      </c>
      <c r="E7707" s="13" t="s">
        <v>5083</v>
      </c>
      <c r="F7707" s="13" t="s">
        <v>11629</v>
      </c>
      <c r="G7707" s="14" t="s">
        <v>4960</v>
      </c>
      <c r="H7707" s="14"/>
      <c r="I7707" s="14"/>
      <c r="J7707" s="14" t="s">
        <v>4936</v>
      </c>
      <c r="K7707" s="16">
        <v>1.44</v>
      </c>
    </row>
    <row r="7708" spans="1:11">
      <c r="A7708" s="12" t="s">
        <v>10223</v>
      </c>
      <c r="B7708" s="12" t="s">
        <v>11594</v>
      </c>
      <c r="C7708" s="12" t="s">
        <v>10290</v>
      </c>
      <c r="D7708" s="13" t="s">
        <v>4934</v>
      </c>
      <c r="E7708" s="13" t="s">
        <v>4934</v>
      </c>
      <c r="F7708" s="13" t="s">
        <v>11469</v>
      </c>
      <c r="G7708" s="14" t="s">
        <v>4921</v>
      </c>
      <c r="H7708" s="14" t="s">
        <v>4952</v>
      </c>
      <c r="I7708" s="14" t="s">
        <v>4927</v>
      </c>
      <c r="J7708" s="14" t="s">
        <v>4936</v>
      </c>
      <c r="K7708" s="16">
        <v>1.44</v>
      </c>
    </row>
    <row r="7709" spans="1:11">
      <c r="A7709" s="12" t="s">
        <v>10223</v>
      </c>
      <c r="B7709" s="12" t="s">
        <v>11594</v>
      </c>
      <c r="C7709" s="12" t="s">
        <v>10290</v>
      </c>
      <c r="D7709" s="13" t="s">
        <v>4940</v>
      </c>
      <c r="E7709" s="13" t="s">
        <v>4941</v>
      </c>
      <c r="F7709" s="13" t="s">
        <v>11644</v>
      </c>
      <c r="G7709" s="14" t="s">
        <v>4942</v>
      </c>
      <c r="H7709" s="14" t="s">
        <v>6461</v>
      </c>
      <c r="I7709" s="14" t="s">
        <v>6471</v>
      </c>
      <c r="J7709" s="14" t="s">
        <v>4924</v>
      </c>
      <c r="K7709" s="16">
        <v>1.44</v>
      </c>
    </row>
    <row r="7710" spans="1:11">
      <c r="A7710" s="12" t="s">
        <v>10223</v>
      </c>
      <c r="B7710" s="12" t="s">
        <v>11594</v>
      </c>
      <c r="C7710" s="12" t="s">
        <v>10295</v>
      </c>
      <c r="D7710" s="13" t="s">
        <v>4918</v>
      </c>
      <c r="E7710" s="13" t="s">
        <v>4919</v>
      </c>
      <c r="F7710" s="13" t="s">
        <v>11645</v>
      </c>
      <c r="G7710" s="14" t="s">
        <v>4921</v>
      </c>
      <c r="H7710" s="14" t="s">
        <v>4966</v>
      </c>
      <c r="I7710" s="14" t="s">
        <v>4947</v>
      </c>
      <c r="J7710" s="14" t="s">
        <v>4936</v>
      </c>
      <c r="K7710" s="16">
        <v>9.3</v>
      </c>
    </row>
    <row r="7711" spans="1:11">
      <c r="A7711" s="12" t="s">
        <v>10223</v>
      </c>
      <c r="B7711" s="12" t="s">
        <v>11594</v>
      </c>
      <c r="C7711" s="12" t="s">
        <v>10295</v>
      </c>
      <c r="D7711" s="13" t="s">
        <v>4918</v>
      </c>
      <c r="E7711" s="13" t="s">
        <v>4939</v>
      </c>
      <c r="F7711" s="13" t="s">
        <v>11646</v>
      </c>
      <c r="G7711" s="14" t="s">
        <v>4921</v>
      </c>
      <c r="H7711" s="14" t="s">
        <v>5891</v>
      </c>
      <c r="I7711" s="14" t="s">
        <v>4927</v>
      </c>
      <c r="J7711" s="14" t="s">
        <v>4924</v>
      </c>
      <c r="K7711" s="16">
        <v>9.3</v>
      </c>
    </row>
    <row r="7712" spans="1:11">
      <c r="A7712" s="12" t="s">
        <v>10223</v>
      </c>
      <c r="B7712" s="12" t="s">
        <v>11594</v>
      </c>
      <c r="C7712" s="12" t="s">
        <v>10295</v>
      </c>
      <c r="D7712" s="13" t="s">
        <v>4918</v>
      </c>
      <c r="E7712" s="13" t="s">
        <v>4943</v>
      </c>
      <c r="F7712" s="13" t="s">
        <v>11647</v>
      </c>
      <c r="G7712" s="14" t="s">
        <v>4921</v>
      </c>
      <c r="H7712" s="14" t="s">
        <v>5075</v>
      </c>
      <c r="I7712" s="14" t="s">
        <v>4927</v>
      </c>
      <c r="J7712" s="14" t="s">
        <v>4924</v>
      </c>
      <c r="K7712" s="16">
        <v>9.3</v>
      </c>
    </row>
    <row r="7713" spans="1:11">
      <c r="A7713" s="12" t="s">
        <v>10223</v>
      </c>
      <c r="B7713" s="12" t="s">
        <v>11594</v>
      </c>
      <c r="C7713" s="12" t="s">
        <v>10295</v>
      </c>
      <c r="D7713" s="13" t="s">
        <v>4931</v>
      </c>
      <c r="E7713" s="13" t="s">
        <v>4961</v>
      </c>
      <c r="F7713" s="13" t="s">
        <v>11648</v>
      </c>
      <c r="G7713" s="14" t="s">
        <v>4960</v>
      </c>
      <c r="H7713" s="14"/>
      <c r="I7713" s="14"/>
      <c r="J7713" s="14" t="s">
        <v>4924</v>
      </c>
      <c r="K7713" s="16">
        <v>9.3</v>
      </c>
    </row>
    <row r="7714" spans="1:11">
      <c r="A7714" s="12" t="s">
        <v>10223</v>
      </c>
      <c r="B7714" s="12" t="s">
        <v>11594</v>
      </c>
      <c r="C7714" s="12" t="s">
        <v>10295</v>
      </c>
      <c r="D7714" s="13" t="s">
        <v>4931</v>
      </c>
      <c r="E7714" s="13" t="s">
        <v>5083</v>
      </c>
      <c r="F7714" s="13" t="s">
        <v>11649</v>
      </c>
      <c r="G7714" s="14" t="s">
        <v>4960</v>
      </c>
      <c r="H7714" s="14"/>
      <c r="I7714" s="14"/>
      <c r="J7714" s="14" t="s">
        <v>4924</v>
      </c>
      <c r="K7714" s="16">
        <v>9.3</v>
      </c>
    </row>
    <row r="7715" spans="1:11">
      <c r="A7715" s="12" t="s">
        <v>10223</v>
      </c>
      <c r="B7715" s="12" t="s">
        <v>11594</v>
      </c>
      <c r="C7715" s="12" t="s">
        <v>10300</v>
      </c>
      <c r="D7715" s="13" t="s">
        <v>4918</v>
      </c>
      <c r="E7715" s="13" t="s">
        <v>4919</v>
      </c>
      <c r="F7715" s="13" t="s">
        <v>11650</v>
      </c>
      <c r="G7715" s="14" t="s">
        <v>4921</v>
      </c>
      <c r="H7715" s="14" t="s">
        <v>4922</v>
      </c>
      <c r="I7715" s="14" t="s">
        <v>4947</v>
      </c>
      <c r="J7715" s="14" t="s">
        <v>4924</v>
      </c>
      <c r="K7715" s="16">
        <v>19.2</v>
      </c>
    </row>
    <row r="7716" spans="1:11">
      <c r="A7716" s="12" t="s">
        <v>10223</v>
      </c>
      <c r="B7716" s="12" t="s">
        <v>11594</v>
      </c>
      <c r="C7716" s="12" t="s">
        <v>10300</v>
      </c>
      <c r="D7716" s="13" t="s">
        <v>4918</v>
      </c>
      <c r="E7716" s="13" t="s">
        <v>4943</v>
      </c>
      <c r="F7716" s="13" t="s">
        <v>11651</v>
      </c>
      <c r="G7716" s="14" t="s">
        <v>4921</v>
      </c>
      <c r="H7716" s="14" t="s">
        <v>4952</v>
      </c>
      <c r="I7716" s="14" t="s">
        <v>4927</v>
      </c>
      <c r="J7716" s="14" t="s">
        <v>4924</v>
      </c>
      <c r="K7716" s="16">
        <v>19.2</v>
      </c>
    </row>
    <row r="7717" spans="1:11">
      <c r="A7717" s="12" t="s">
        <v>10223</v>
      </c>
      <c r="B7717" s="12" t="s">
        <v>11594</v>
      </c>
      <c r="C7717" s="12" t="s">
        <v>10300</v>
      </c>
      <c r="D7717" s="13" t="s">
        <v>4931</v>
      </c>
      <c r="E7717" s="13" t="s">
        <v>5083</v>
      </c>
      <c r="F7717" s="13" t="s">
        <v>11652</v>
      </c>
      <c r="G7717" s="14" t="s">
        <v>4960</v>
      </c>
      <c r="H7717" s="14"/>
      <c r="I7717" s="14"/>
      <c r="J7717" s="14" t="s">
        <v>4924</v>
      </c>
      <c r="K7717" s="16">
        <v>19.2</v>
      </c>
    </row>
    <row r="7718" spans="1:11">
      <c r="A7718" s="12" t="s">
        <v>10223</v>
      </c>
      <c r="B7718" s="12" t="s">
        <v>11594</v>
      </c>
      <c r="C7718" s="12" t="s">
        <v>10300</v>
      </c>
      <c r="D7718" s="13" t="s">
        <v>4934</v>
      </c>
      <c r="E7718" s="13" t="s">
        <v>4934</v>
      </c>
      <c r="F7718" s="13" t="s">
        <v>10439</v>
      </c>
      <c r="G7718" s="14" t="s">
        <v>4921</v>
      </c>
      <c r="H7718" s="14" t="s">
        <v>5075</v>
      </c>
      <c r="I7718" s="14" t="s">
        <v>4927</v>
      </c>
      <c r="J7718" s="14" t="s">
        <v>4936</v>
      </c>
      <c r="K7718" s="16">
        <v>19.2</v>
      </c>
    </row>
    <row r="7719" spans="1:11">
      <c r="A7719" s="12" t="s">
        <v>10223</v>
      </c>
      <c r="B7719" s="12" t="s">
        <v>11594</v>
      </c>
      <c r="C7719" s="12" t="s">
        <v>10300</v>
      </c>
      <c r="D7719" s="13" t="s">
        <v>4940</v>
      </c>
      <c r="E7719" s="13" t="s">
        <v>4941</v>
      </c>
      <c r="F7719" s="13" t="s">
        <v>11449</v>
      </c>
      <c r="G7719" s="14" t="s">
        <v>4942</v>
      </c>
      <c r="H7719" s="14" t="s">
        <v>11653</v>
      </c>
      <c r="I7719" s="14" t="s">
        <v>6471</v>
      </c>
      <c r="J7719" s="14" t="s">
        <v>4924</v>
      </c>
      <c r="K7719" s="16">
        <v>19.2</v>
      </c>
    </row>
    <row r="7720" spans="1:11">
      <c r="A7720" s="12" t="s">
        <v>10223</v>
      </c>
      <c r="B7720" s="12" t="s">
        <v>11594</v>
      </c>
      <c r="C7720" s="12" t="s">
        <v>10303</v>
      </c>
      <c r="D7720" s="13" t="s">
        <v>4918</v>
      </c>
      <c r="E7720" s="13" t="s">
        <v>4919</v>
      </c>
      <c r="F7720" s="13" t="s">
        <v>11654</v>
      </c>
      <c r="G7720" s="14" t="s">
        <v>4921</v>
      </c>
      <c r="H7720" s="14" t="s">
        <v>4922</v>
      </c>
      <c r="I7720" s="14" t="s">
        <v>4947</v>
      </c>
      <c r="J7720" s="14" t="s">
        <v>4936</v>
      </c>
      <c r="K7720" s="16">
        <v>6.84</v>
      </c>
    </row>
    <row r="7721" spans="1:11">
      <c r="A7721" s="12" t="s">
        <v>10223</v>
      </c>
      <c r="B7721" s="12" t="s">
        <v>11594</v>
      </c>
      <c r="C7721" s="12" t="s">
        <v>10303</v>
      </c>
      <c r="D7721" s="13" t="s">
        <v>4918</v>
      </c>
      <c r="E7721" s="13" t="s">
        <v>4939</v>
      </c>
      <c r="F7721" s="13" t="s">
        <v>11655</v>
      </c>
      <c r="G7721" s="14" t="s">
        <v>4921</v>
      </c>
      <c r="H7721" s="14" t="s">
        <v>5075</v>
      </c>
      <c r="I7721" s="14" t="s">
        <v>4927</v>
      </c>
      <c r="J7721" s="14" t="s">
        <v>4924</v>
      </c>
      <c r="K7721" s="16">
        <v>6.84</v>
      </c>
    </row>
    <row r="7722" spans="1:11">
      <c r="A7722" s="12" t="s">
        <v>10223</v>
      </c>
      <c r="B7722" s="12" t="s">
        <v>11594</v>
      </c>
      <c r="C7722" s="12" t="s">
        <v>10303</v>
      </c>
      <c r="D7722" s="13" t="s">
        <v>4918</v>
      </c>
      <c r="E7722" s="13" t="s">
        <v>4939</v>
      </c>
      <c r="F7722" s="13" t="s">
        <v>11656</v>
      </c>
      <c r="G7722" s="14" t="s">
        <v>4921</v>
      </c>
      <c r="H7722" s="14" t="s">
        <v>4952</v>
      </c>
      <c r="I7722" s="14" t="s">
        <v>4927</v>
      </c>
      <c r="J7722" s="14" t="s">
        <v>4924</v>
      </c>
      <c r="K7722" s="16">
        <v>6.84</v>
      </c>
    </row>
    <row r="7723" spans="1:11">
      <c r="A7723" s="12" t="s">
        <v>10223</v>
      </c>
      <c r="B7723" s="12" t="s">
        <v>11594</v>
      </c>
      <c r="C7723" s="12" t="s">
        <v>10303</v>
      </c>
      <c r="D7723" s="13" t="s">
        <v>4931</v>
      </c>
      <c r="E7723" s="13" t="s">
        <v>4932</v>
      </c>
      <c r="F7723" s="13" t="s">
        <v>11657</v>
      </c>
      <c r="G7723" s="14" t="s">
        <v>4960</v>
      </c>
      <c r="H7723" s="14"/>
      <c r="I7723" s="14"/>
      <c r="J7723" s="14" t="s">
        <v>4924</v>
      </c>
      <c r="K7723" s="16">
        <v>6.84</v>
      </c>
    </row>
    <row r="7724" spans="1:11">
      <c r="A7724" s="12" t="s">
        <v>10223</v>
      </c>
      <c r="B7724" s="12" t="s">
        <v>11594</v>
      </c>
      <c r="C7724" s="12" t="s">
        <v>10303</v>
      </c>
      <c r="D7724" s="13" t="s">
        <v>4940</v>
      </c>
      <c r="E7724" s="13" t="s">
        <v>4941</v>
      </c>
      <c r="F7724" s="13" t="s">
        <v>11449</v>
      </c>
      <c r="G7724" s="14" t="s">
        <v>4942</v>
      </c>
      <c r="H7724" s="14" t="s">
        <v>11658</v>
      </c>
      <c r="I7724" s="14" t="s">
        <v>6471</v>
      </c>
      <c r="J7724" s="14" t="s">
        <v>4924</v>
      </c>
      <c r="K7724" s="16">
        <v>6.84</v>
      </c>
    </row>
    <row r="7725" spans="1:11">
      <c r="A7725" s="12" t="s">
        <v>10223</v>
      </c>
      <c r="B7725" s="12" t="s">
        <v>11594</v>
      </c>
      <c r="C7725" s="12" t="s">
        <v>10308</v>
      </c>
      <c r="D7725" s="13" t="s">
        <v>4918</v>
      </c>
      <c r="E7725" s="13" t="s">
        <v>4939</v>
      </c>
      <c r="F7725" s="13" t="s">
        <v>11659</v>
      </c>
      <c r="G7725" s="14" t="s">
        <v>4921</v>
      </c>
      <c r="H7725" s="14" t="s">
        <v>5075</v>
      </c>
      <c r="I7725" s="14" t="s">
        <v>4927</v>
      </c>
      <c r="J7725" s="14" t="s">
        <v>4958</v>
      </c>
      <c r="K7725" s="16">
        <v>18.5816</v>
      </c>
    </row>
    <row r="7726" spans="1:11">
      <c r="A7726" s="12" t="s">
        <v>10223</v>
      </c>
      <c r="B7726" s="12" t="s">
        <v>11594</v>
      </c>
      <c r="C7726" s="12" t="s">
        <v>10308</v>
      </c>
      <c r="D7726" s="13" t="s">
        <v>4931</v>
      </c>
      <c r="E7726" s="13" t="s">
        <v>4932</v>
      </c>
      <c r="F7726" s="13" t="s">
        <v>11660</v>
      </c>
      <c r="G7726" s="14" t="s">
        <v>4960</v>
      </c>
      <c r="H7726" s="14"/>
      <c r="I7726" s="14"/>
      <c r="J7726" s="14" t="s">
        <v>5221</v>
      </c>
      <c r="K7726" s="16">
        <v>18.5816</v>
      </c>
    </row>
    <row r="7727" spans="1:11">
      <c r="A7727" s="12" t="s">
        <v>10223</v>
      </c>
      <c r="B7727" s="12" t="s">
        <v>11594</v>
      </c>
      <c r="C7727" s="12" t="s">
        <v>10308</v>
      </c>
      <c r="D7727" s="13" t="s">
        <v>4931</v>
      </c>
      <c r="E7727" s="13" t="s">
        <v>5083</v>
      </c>
      <c r="F7727" s="13" t="s">
        <v>11661</v>
      </c>
      <c r="G7727" s="14" t="s">
        <v>4960</v>
      </c>
      <c r="H7727" s="14"/>
      <c r="I7727" s="14"/>
      <c r="J7727" s="14" t="s">
        <v>5221</v>
      </c>
      <c r="K7727" s="16">
        <v>18.5816</v>
      </c>
    </row>
    <row r="7728" spans="1:11">
      <c r="A7728" s="12" t="s">
        <v>10223</v>
      </c>
      <c r="B7728" s="12" t="s">
        <v>11594</v>
      </c>
      <c r="C7728" s="12" t="s">
        <v>10308</v>
      </c>
      <c r="D7728" s="13" t="s">
        <v>4934</v>
      </c>
      <c r="E7728" s="13" t="s">
        <v>4934</v>
      </c>
      <c r="F7728" s="13" t="s">
        <v>11662</v>
      </c>
      <c r="G7728" s="14" t="s">
        <v>4921</v>
      </c>
      <c r="H7728" s="14" t="s">
        <v>4952</v>
      </c>
      <c r="I7728" s="14" t="s">
        <v>4927</v>
      </c>
      <c r="J7728" s="14" t="s">
        <v>4936</v>
      </c>
      <c r="K7728" s="16">
        <v>18.5816</v>
      </c>
    </row>
    <row r="7729" spans="1:11">
      <c r="A7729" s="12" t="s">
        <v>10223</v>
      </c>
      <c r="B7729" s="12" t="s">
        <v>11594</v>
      </c>
      <c r="C7729" s="12" t="s">
        <v>10308</v>
      </c>
      <c r="D7729" s="13" t="s">
        <v>4940</v>
      </c>
      <c r="E7729" s="13" t="s">
        <v>4941</v>
      </c>
      <c r="F7729" s="13" t="s">
        <v>11449</v>
      </c>
      <c r="G7729" s="14" t="s">
        <v>4942</v>
      </c>
      <c r="H7729" s="14" t="s">
        <v>11663</v>
      </c>
      <c r="I7729" s="14" t="s">
        <v>6471</v>
      </c>
      <c r="J7729" s="14" t="s">
        <v>4936</v>
      </c>
      <c r="K7729" s="16">
        <v>18.5816</v>
      </c>
    </row>
    <row r="7730" spans="1:11">
      <c r="A7730" s="12" t="s">
        <v>10223</v>
      </c>
      <c r="B7730" s="12" t="s">
        <v>11594</v>
      </c>
      <c r="C7730" s="12" t="s">
        <v>10314</v>
      </c>
      <c r="D7730" s="13" t="s">
        <v>4918</v>
      </c>
      <c r="E7730" s="13" t="s">
        <v>4919</v>
      </c>
      <c r="F7730" s="13" t="s">
        <v>11664</v>
      </c>
      <c r="G7730" s="14" t="s">
        <v>4921</v>
      </c>
      <c r="H7730" s="14" t="s">
        <v>5007</v>
      </c>
      <c r="I7730" s="14" t="s">
        <v>4949</v>
      </c>
      <c r="J7730" s="14" t="s">
        <v>4924</v>
      </c>
      <c r="K7730" s="16">
        <v>9</v>
      </c>
    </row>
    <row r="7731" spans="1:11">
      <c r="A7731" s="12" t="s">
        <v>10223</v>
      </c>
      <c r="B7731" s="12" t="s">
        <v>11594</v>
      </c>
      <c r="C7731" s="12" t="s">
        <v>10314</v>
      </c>
      <c r="D7731" s="13" t="s">
        <v>4918</v>
      </c>
      <c r="E7731" s="13" t="s">
        <v>4919</v>
      </c>
      <c r="F7731" s="13" t="s">
        <v>11665</v>
      </c>
      <c r="G7731" s="14" t="s">
        <v>4921</v>
      </c>
      <c r="H7731" s="14" t="s">
        <v>4946</v>
      </c>
      <c r="I7731" s="14" t="s">
        <v>4947</v>
      </c>
      <c r="J7731" s="14" t="s">
        <v>4924</v>
      </c>
      <c r="K7731" s="16">
        <v>9</v>
      </c>
    </row>
    <row r="7732" spans="1:11">
      <c r="A7732" s="12" t="s">
        <v>10223</v>
      </c>
      <c r="B7732" s="12" t="s">
        <v>11594</v>
      </c>
      <c r="C7732" s="12" t="s">
        <v>10314</v>
      </c>
      <c r="D7732" s="13" t="s">
        <v>4918</v>
      </c>
      <c r="E7732" s="13" t="s">
        <v>4939</v>
      </c>
      <c r="F7732" s="13" t="s">
        <v>11666</v>
      </c>
      <c r="G7732" s="14" t="s">
        <v>4921</v>
      </c>
      <c r="H7732" s="14" t="s">
        <v>5075</v>
      </c>
      <c r="I7732" s="14" t="s">
        <v>4927</v>
      </c>
      <c r="J7732" s="14" t="s">
        <v>4924</v>
      </c>
      <c r="K7732" s="16">
        <v>9</v>
      </c>
    </row>
    <row r="7733" spans="1:11">
      <c r="A7733" s="12" t="s">
        <v>10223</v>
      </c>
      <c r="B7733" s="12" t="s">
        <v>11594</v>
      </c>
      <c r="C7733" s="12" t="s">
        <v>10314</v>
      </c>
      <c r="D7733" s="13" t="s">
        <v>4931</v>
      </c>
      <c r="E7733" s="13" t="s">
        <v>4932</v>
      </c>
      <c r="F7733" s="13" t="s">
        <v>11667</v>
      </c>
      <c r="G7733" s="14" t="s">
        <v>5004</v>
      </c>
      <c r="H7733" s="14" t="s">
        <v>4936</v>
      </c>
      <c r="I7733" s="14" t="s">
        <v>4927</v>
      </c>
      <c r="J7733" s="14" t="s">
        <v>4924</v>
      </c>
      <c r="K7733" s="16">
        <v>9</v>
      </c>
    </row>
    <row r="7734" spans="1:11">
      <c r="A7734" s="12" t="s">
        <v>10223</v>
      </c>
      <c r="B7734" s="12" t="s">
        <v>11594</v>
      </c>
      <c r="C7734" s="12" t="s">
        <v>10314</v>
      </c>
      <c r="D7734" s="13" t="s">
        <v>4934</v>
      </c>
      <c r="E7734" s="13" t="s">
        <v>4934</v>
      </c>
      <c r="F7734" s="13" t="s">
        <v>9695</v>
      </c>
      <c r="G7734" s="14" t="s">
        <v>4921</v>
      </c>
      <c r="H7734" s="14" t="s">
        <v>4952</v>
      </c>
      <c r="I7734" s="14" t="s">
        <v>4927</v>
      </c>
      <c r="J7734" s="14" t="s">
        <v>4936</v>
      </c>
      <c r="K7734" s="16">
        <v>9</v>
      </c>
    </row>
    <row r="7735" spans="1:11">
      <c r="A7735" s="12" t="s">
        <v>10223</v>
      </c>
      <c r="B7735" s="12" t="s">
        <v>11594</v>
      </c>
      <c r="C7735" s="12" t="s">
        <v>10318</v>
      </c>
      <c r="D7735" s="13" t="s">
        <v>4918</v>
      </c>
      <c r="E7735" s="13" t="s">
        <v>4919</v>
      </c>
      <c r="F7735" s="13" t="s">
        <v>11668</v>
      </c>
      <c r="G7735" s="14" t="s">
        <v>4921</v>
      </c>
      <c r="H7735" s="14" t="s">
        <v>5137</v>
      </c>
      <c r="I7735" s="14" t="s">
        <v>4947</v>
      </c>
      <c r="J7735" s="14" t="s">
        <v>4924</v>
      </c>
      <c r="K7735" s="16">
        <v>68</v>
      </c>
    </row>
    <row r="7736" spans="1:11">
      <c r="A7736" s="12" t="s">
        <v>10223</v>
      </c>
      <c r="B7736" s="12" t="s">
        <v>11594</v>
      </c>
      <c r="C7736" s="12" t="s">
        <v>10318</v>
      </c>
      <c r="D7736" s="13" t="s">
        <v>4918</v>
      </c>
      <c r="E7736" s="13" t="s">
        <v>4939</v>
      </c>
      <c r="F7736" s="13" t="s">
        <v>11669</v>
      </c>
      <c r="G7736" s="14" t="s">
        <v>4921</v>
      </c>
      <c r="H7736" s="14" t="s">
        <v>5075</v>
      </c>
      <c r="I7736" s="14" t="s">
        <v>4927</v>
      </c>
      <c r="J7736" s="14" t="s">
        <v>4924</v>
      </c>
      <c r="K7736" s="16">
        <v>68</v>
      </c>
    </row>
    <row r="7737" spans="1:11">
      <c r="A7737" s="12" t="s">
        <v>10223</v>
      </c>
      <c r="B7737" s="12" t="s">
        <v>11594</v>
      </c>
      <c r="C7737" s="12" t="s">
        <v>10318</v>
      </c>
      <c r="D7737" s="13" t="s">
        <v>4918</v>
      </c>
      <c r="E7737" s="13" t="s">
        <v>4939</v>
      </c>
      <c r="F7737" s="13" t="s">
        <v>11670</v>
      </c>
      <c r="G7737" s="14" t="s">
        <v>4921</v>
      </c>
      <c r="H7737" s="14" t="s">
        <v>4926</v>
      </c>
      <c r="I7737" s="14" t="s">
        <v>4927</v>
      </c>
      <c r="J7737" s="14" t="s">
        <v>4924</v>
      </c>
      <c r="K7737" s="16">
        <v>68</v>
      </c>
    </row>
    <row r="7738" spans="1:11">
      <c r="A7738" s="12" t="s">
        <v>10223</v>
      </c>
      <c r="B7738" s="12" t="s">
        <v>11594</v>
      </c>
      <c r="C7738" s="12" t="s">
        <v>10318</v>
      </c>
      <c r="D7738" s="13" t="s">
        <v>4931</v>
      </c>
      <c r="E7738" s="13" t="s">
        <v>5089</v>
      </c>
      <c r="F7738" s="13" t="s">
        <v>11671</v>
      </c>
      <c r="G7738" s="14" t="s">
        <v>4921</v>
      </c>
      <c r="H7738" s="14" t="s">
        <v>5221</v>
      </c>
      <c r="I7738" s="14" t="s">
        <v>4927</v>
      </c>
      <c r="J7738" s="14" t="s">
        <v>4924</v>
      </c>
      <c r="K7738" s="16">
        <v>68</v>
      </c>
    </row>
    <row r="7739" spans="1:11">
      <c r="A7739" s="12" t="s">
        <v>10223</v>
      </c>
      <c r="B7739" s="12" t="s">
        <v>11594</v>
      </c>
      <c r="C7739" s="12" t="s">
        <v>10318</v>
      </c>
      <c r="D7739" s="13" t="s">
        <v>4940</v>
      </c>
      <c r="E7739" s="13" t="s">
        <v>4941</v>
      </c>
      <c r="F7739" s="13" t="s">
        <v>11672</v>
      </c>
      <c r="G7739" s="14" t="s">
        <v>4921</v>
      </c>
      <c r="H7739" s="14" t="s">
        <v>5075</v>
      </c>
      <c r="I7739" s="14" t="s">
        <v>4927</v>
      </c>
      <c r="J7739" s="14" t="s">
        <v>4936</v>
      </c>
      <c r="K7739" s="16">
        <v>68</v>
      </c>
    </row>
    <row r="7740" spans="1:11">
      <c r="A7740" s="12" t="s">
        <v>10223</v>
      </c>
      <c r="B7740" s="12" t="s">
        <v>11594</v>
      </c>
      <c r="C7740" s="12" t="s">
        <v>10322</v>
      </c>
      <c r="D7740" s="13" t="s">
        <v>4918</v>
      </c>
      <c r="E7740" s="13" t="s">
        <v>4939</v>
      </c>
      <c r="F7740" s="13" t="s">
        <v>11673</v>
      </c>
      <c r="G7740" s="14" t="s">
        <v>4942</v>
      </c>
      <c r="H7740" s="14" t="s">
        <v>4938</v>
      </c>
      <c r="I7740" s="14" t="s">
        <v>4927</v>
      </c>
      <c r="J7740" s="14" t="s">
        <v>4924</v>
      </c>
      <c r="K7740" s="16">
        <v>16.6</v>
      </c>
    </row>
    <row r="7741" spans="1:11">
      <c r="A7741" s="12" t="s">
        <v>10223</v>
      </c>
      <c r="B7741" s="12" t="s">
        <v>11594</v>
      </c>
      <c r="C7741" s="12" t="s">
        <v>10322</v>
      </c>
      <c r="D7741" s="13" t="s">
        <v>4918</v>
      </c>
      <c r="E7741" s="13" t="s">
        <v>4943</v>
      </c>
      <c r="F7741" s="13" t="s">
        <v>10130</v>
      </c>
      <c r="G7741" s="14" t="s">
        <v>4921</v>
      </c>
      <c r="H7741" s="14" t="s">
        <v>5075</v>
      </c>
      <c r="I7741" s="14" t="s">
        <v>4927</v>
      </c>
      <c r="J7741" s="14" t="s">
        <v>4924</v>
      </c>
      <c r="K7741" s="16">
        <v>16.6</v>
      </c>
    </row>
    <row r="7742" spans="1:11">
      <c r="A7742" s="12" t="s">
        <v>10223</v>
      </c>
      <c r="B7742" s="12" t="s">
        <v>11594</v>
      </c>
      <c r="C7742" s="12" t="s">
        <v>10322</v>
      </c>
      <c r="D7742" s="13" t="s">
        <v>4931</v>
      </c>
      <c r="E7742" s="13" t="s">
        <v>4932</v>
      </c>
      <c r="F7742" s="13" t="s">
        <v>11674</v>
      </c>
      <c r="G7742" s="14" t="s">
        <v>4921</v>
      </c>
      <c r="H7742" s="14" t="s">
        <v>5075</v>
      </c>
      <c r="I7742" s="14" t="s">
        <v>4927</v>
      </c>
      <c r="J7742" s="14" t="s">
        <v>4924</v>
      </c>
      <c r="K7742" s="16">
        <v>16.6</v>
      </c>
    </row>
    <row r="7743" spans="1:11">
      <c r="A7743" s="12" t="s">
        <v>10223</v>
      </c>
      <c r="B7743" s="12" t="s">
        <v>11594</v>
      </c>
      <c r="C7743" s="12" t="s">
        <v>10322</v>
      </c>
      <c r="D7743" s="13" t="s">
        <v>4934</v>
      </c>
      <c r="E7743" s="13" t="s">
        <v>4934</v>
      </c>
      <c r="F7743" s="13" t="s">
        <v>11675</v>
      </c>
      <c r="G7743" s="14" t="s">
        <v>4921</v>
      </c>
      <c r="H7743" s="14" t="s">
        <v>4952</v>
      </c>
      <c r="I7743" s="14" t="s">
        <v>4927</v>
      </c>
      <c r="J7743" s="14" t="s">
        <v>4936</v>
      </c>
      <c r="K7743" s="16">
        <v>16.6</v>
      </c>
    </row>
    <row r="7744" spans="1:11">
      <c r="A7744" s="12" t="s">
        <v>10223</v>
      </c>
      <c r="B7744" s="12" t="s">
        <v>11594</v>
      </c>
      <c r="C7744" s="12" t="s">
        <v>10322</v>
      </c>
      <c r="D7744" s="13" t="s">
        <v>4940</v>
      </c>
      <c r="E7744" s="13" t="s">
        <v>4941</v>
      </c>
      <c r="F7744" s="13" t="s">
        <v>11449</v>
      </c>
      <c r="G7744" s="14" t="s">
        <v>4942</v>
      </c>
      <c r="H7744" s="14" t="s">
        <v>11676</v>
      </c>
      <c r="I7744" s="14" t="s">
        <v>6471</v>
      </c>
      <c r="J7744" s="14" t="s">
        <v>4924</v>
      </c>
      <c r="K7744" s="16">
        <v>16.6</v>
      </c>
    </row>
    <row r="7745" spans="1:11">
      <c r="A7745" s="12" t="s">
        <v>10223</v>
      </c>
      <c r="B7745" s="12" t="s">
        <v>11594</v>
      </c>
      <c r="C7745" s="12" t="s">
        <v>10463</v>
      </c>
      <c r="D7745" s="13" t="s">
        <v>4918</v>
      </c>
      <c r="E7745" s="13" t="s">
        <v>4939</v>
      </c>
      <c r="F7745" s="13" t="s">
        <v>11677</v>
      </c>
      <c r="G7745" s="14" t="s">
        <v>4921</v>
      </c>
      <c r="H7745" s="14" t="s">
        <v>5075</v>
      </c>
      <c r="I7745" s="14" t="s">
        <v>4927</v>
      </c>
      <c r="J7745" s="14" t="s">
        <v>4924</v>
      </c>
      <c r="K7745" s="16">
        <v>90.7881</v>
      </c>
    </row>
    <row r="7746" spans="1:11">
      <c r="A7746" s="12" t="s">
        <v>10223</v>
      </c>
      <c r="B7746" s="12" t="s">
        <v>11594</v>
      </c>
      <c r="C7746" s="12" t="s">
        <v>10463</v>
      </c>
      <c r="D7746" s="13" t="s">
        <v>4918</v>
      </c>
      <c r="E7746" s="13" t="s">
        <v>4939</v>
      </c>
      <c r="F7746" s="13" t="s">
        <v>11678</v>
      </c>
      <c r="G7746" s="14" t="s">
        <v>4960</v>
      </c>
      <c r="H7746" s="14"/>
      <c r="I7746" s="14"/>
      <c r="J7746" s="14" t="s">
        <v>4924</v>
      </c>
      <c r="K7746" s="16">
        <v>90.7881</v>
      </c>
    </row>
    <row r="7747" spans="1:11">
      <c r="A7747" s="12" t="s">
        <v>10223</v>
      </c>
      <c r="B7747" s="12" t="s">
        <v>11594</v>
      </c>
      <c r="C7747" s="12" t="s">
        <v>10463</v>
      </c>
      <c r="D7747" s="13" t="s">
        <v>4918</v>
      </c>
      <c r="E7747" s="13" t="s">
        <v>4943</v>
      </c>
      <c r="F7747" s="13" t="s">
        <v>11679</v>
      </c>
      <c r="G7747" s="14" t="s">
        <v>4960</v>
      </c>
      <c r="H7747" s="14"/>
      <c r="I7747" s="14"/>
      <c r="J7747" s="14" t="s">
        <v>4924</v>
      </c>
      <c r="K7747" s="16">
        <v>90.7881</v>
      </c>
    </row>
    <row r="7748" spans="1:11">
      <c r="A7748" s="12" t="s">
        <v>10223</v>
      </c>
      <c r="B7748" s="12" t="s">
        <v>11594</v>
      </c>
      <c r="C7748" s="12" t="s">
        <v>10463</v>
      </c>
      <c r="D7748" s="13" t="s">
        <v>4931</v>
      </c>
      <c r="E7748" s="13" t="s">
        <v>4932</v>
      </c>
      <c r="F7748" s="13" t="s">
        <v>11680</v>
      </c>
      <c r="G7748" s="14" t="s">
        <v>4960</v>
      </c>
      <c r="H7748" s="14"/>
      <c r="I7748" s="14"/>
      <c r="J7748" s="14" t="s">
        <v>4924</v>
      </c>
      <c r="K7748" s="16">
        <v>90.7881</v>
      </c>
    </row>
    <row r="7749" spans="1:11">
      <c r="A7749" s="12" t="s">
        <v>10223</v>
      </c>
      <c r="B7749" s="12" t="s">
        <v>11594</v>
      </c>
      <c r="C7749" s="12" t="s">
        <v>10463</v>
      </c>
      <c r="D7749" s="13" t="s">
        <v>4940</v>
      </c>
      <c r="E7749" s="13" t="s">
        <v>4941</v>
      </c>
      <c r="F7749" s="13" t="s">
        <v>11449</v>
      </c>
      <c r="G7749" s="14" t="s">
        <v>4942</v>
      </c>
      <c r="H7749" s="14" t="s">
        <v>11681</v>
      </c>
      <c r="I7749" s="14" t="s">
        <v>6471</v>
      </c>
      <c r="J7749" s="14" t="s">
        <v>4936</v>
      </c>
      <c r="K7749" s="16">
        <v>90.7881</v>
      </c>
    </row>
    <row r="7750" spans="1:11">
      <c r="A7750" s="12" t="s">
        <v>10223</v>
      </c>
      <c r="B7750" s="12" t="s">
        <v>11594</v>
      </c>
      <c r="C7750" s="12" t="s">
        <v>10327</v>
      </c>
      <c r="D7750" s="13" t="s">
        <v>4918</v>
      </c>
      <c r="E7750" s="13" t="s">
        <v>4919</v>
      </c>
      <c r="F7750" s="13" t="s">
        <v>11682</v>
      </c>
      <c r="G7750" s="14" t="s">
        <v>4921</v>
      </c>
      <c r="H7750" s="14" t="s">
        <v>5201</v>
      </c>
      <c r="I7750" s="14" t="s">
        <v>5131</v>
      </c>
      <c r="J7750" s="14" t="s">
        <v>4924</v>
      </c>
      <c r="K7750" s="16">
        <v>21</v>
      </c>
    </row>
    <row r="7751" spans="1:11">
      <c r="A7751" s="12" t="s">
        <v>10223</v>
      </c>
      <c r="B7751" s="12" t="s">
        <v>11594</v>
      </c>
      <c r="C7751" s="12" t="s">
        <v>10327</v>
      </c>
      <c r="D7751" s="13" t="s">
        <v>4918</v>
      </c>
      <c r="E7751" s="13" t="s">
        <v>5112</v>
      </c>
      <c r="F7751" s="13" t="s">
        <v>11683</v>
      </c>
      <c r="G7751" s="14" t="s">
        <v>4921</v>
      </c>
      <c r="H7751" s="14" t="s">
        <v>4952</v>
      </c>
      <c r="I7751" s="14" t="s">
        <v>4927</v>
      </c>
      <c r="J7751" s="14" t="s">
        <v>4924</v>
      </c>
      <c r="K7751" s="16">
        <v>21</v>
      </c>
    </row>
    <row r="7752" spans="1:11">
      <c r="A7752" s="12" t="s">
        <v>10223</v>
      </c>
      <c r="B7752" s="12" t="s">
        <v>11594</v>
      </c>
      <c r="C7752" s="12" t="s">
        <v>10327</v>
      </c>
      <c r="D7752" s="13" t="s">
        <v>4931</v>
      </c>
      <c r="E7752" s="13" t="s">
        <v>5089</v>
      </c>
      <c r="F7752" s="13" t="s">
        <v>10797</v>
      </c>
      <c r="G7752" s="14" t="s">
        <v>4921</v>
      </c>
      <c r="H7752" s="14" t="s">
        <v>5075</v>
      </c>
      <c r="I7752" s="14" t="s">
        <v>4927</v>
      </c>
      <c r="J7752" s="14" t="s">
        <v>4924</v>
      </c>
      <c r="K7752" s="16">
        <v>21</v>
      </c>
    </row>
    <row r="7753" spans="1:11">
      <c r="A7753" s="12" t="s">
        <v>10223</v>
      </c>
      <c r="B7753" s="12" t="s">
        <v>11594</v>
      </c>
      <c r="C7753" s="12" t="s">
        <v>10327</v>
      </c>
      <c r="D7753" s="13" t="s">
        <v>4934</v>
      </c>
      <c r="E7753" s="13" t="s">
        <v>4934</v>
      </c>
      <c r="F7753" s="13" t="s">
        <v>10579</v>
      </c>
      <c r="G7753" s="14" t="s">
        <v>4921</v>
      </c>
      <c r="H7753" s="14" t="s">
        <v>4952</v>
      </c>
      <c r="I7753" s="14" t="s">
        <v>4927</v>
      </c>
      <c r="J7753" s="14" t="s">
        <v>4936</v>
      </c>
      <c r="K7753" s="16">
        <v>21</v>
      </c>
    </row>
    <row r="7754" spans="1:11">
      <c r="A7754" s="12" t="s">
        <v>10223</v>
      </c>
      <c r="B7754" s="12" t="s">
        <v>11594</v>
      </c>
      <c r="C7754" s="12" t="s">
        <v>10327</v>
      </c>
      <c r="D7754" s="13" t="s">
        <v>4940</v>
      </c>
      <c r="E7754" s="13" t="s">
        <v>4941</v>
      </c>
      <c r="F7754" s="13" t="s">
        <v>11449</v>
      </c>
      <c r="G7754" s="14" t="s">
        <v>4942</v>
      </c>
      <c r="H7754" s="14" t="s">
        <v>11684</v>
      </c>
      <c r="I7754" s="14" t="s">
        <v>6471</v>
      </c>
      <c r="J7754" s="14" t="s">
        <v>4924</v>
      </c>
      <c r="K7754" s="16">
        <v>21</v>
      </c>
    </row>
    <row r="7755" spans="1:11">
      <c r="A7755" s="12" t="s">
        <v>10223</v>
      </c>
      <c r="B7755" s="12" t="s">
        <v>11594</v>
      </c>
      <c r="C7755" s="12" t="s">
        <v>10332</v>
      </c>
      <c r="D7755" s="13" t="s">
        <v>4918</v>
      </c>
      <c r="E7755" s="13" t="s">
        <v>4939</v>
      </c>
      <c r="F7755" s="13" t="s">
        <v>11685</v>
      </c>
      <c r="G7755" s="14" t="s">
        <v>4921</v>
      </c>
      <c r="H7755" s="14" t="s">
        <v>5075</v>
      </c>
      <c r="I7755" s="14" t="s">
        <v>4927</v>
      </c>
      <c r="J7755" s="14" t="s">
        <v>4924</v>
      </c>
      <c r="K7755" s="16">
        <v>12.4</v>
      </c>
    </row>
    <row r="7756" spans="1:11">
      <c r="A7756" s="12" t="s">
        <v>10223</v>
      </c>
      <c r="B7756" s="12" t="s">
        <v>11594</v>
      </c>
      <c r="C7756" s="12" t="s">
        <v>10332</v>
      </c>
      <c r="D7756" s="13" t="s">
        <v>4918</v>
      </c>
      <c r="E7756" s="13" t="s">
        <v>5112</v>
      </c>
      <c r="F7756" s="13" t="s">
        <v>11686</v>
      </c>
      <c r="G7756" s="14" t="s">
        <v>4921</v>
      </c>
      <c r="H7756" s="14" t="s">
        <v>5075</v>
      </c>
      <c r="I7756" s="14" t="s">
        <v>4927</v>
      </c>
      <c r="J7756" s="14" t="s">
        <v>4924</v>
      </c>
      <c r="K7756" s="16">
        <v>12.4</v>
      </c>
    </row>
    <row r="7757" spans="1:11">
      <c r="A7757" s="12" t="s">
        <v>10223</v>
      </c>
      <c r="B7757" s="12" t="s">
        <v>11594</v>
      </c>
      <c r="C7757" s="12" t="s">
        <v>10332</v>
      </c>
      <c r="D7757" s="13" t="s">
        <v>4931</v>
      </c>
      <c r="E7757" s="13" t="s">
        <v>4932</v>
      </c>
      <c r="F7757" s="13" t="s">
        <v>11687</v>
      </c>
      <c r="G7757" s="14" t="s">
        <v>5004</v>
      </c>
      <c r="H7757" s="14" t="s">
        <v>4974</v>
      </c>
      <c r="I7757" s="14" t="s">
        <v>4927</v>
      </c>
      <c r="J7757" s="14" t="s">
        <v>4924</v>
      </c>
      <c r="K7757" s="16">
        <v>12.4</v>
      </c>
    </row>
    <row r="7758" spans="1:11">
      <c r="A7758" s="12" t="s">
        <v>10223</v>
      </c>
      <c r="B7758" s="12" t="s">
        <v>11594</v>
      </c>
      <c r="C7758" s="12" t="s">
        <v>10332</v>
      </c>
      <c r="D7758" s="13" t="s">
        <v>4934</v>
      </c>
      <c r="E7758" s="13" t="s">
        <v>4934</v>
      </c>
      <c r="F7758" s="13" t="s">
        <v>5151</v>
      </c>
      <c r="G7758" s="14" t="s">
        <v>4921</v>
      </c>
      <c r="H7758" s="14" t="s">
        <v>4952</v>
      </c>
      <c r="I7758" s="14" t="s">
        <v>4927</v>
      </c>
      <c r="J7758" s="14" t="s">
        <v>4936</v>
      </c>
      <c r="K7758" s="16">
        <v>12.4</v>
      </c>
    </row>
    <row r="7759" spans="1:11">
      <c r="A7759" s="12" t="s">
        <v>10223</v>
      </c>
      <c r="B7759" s="12" t="s">
        <v>11594</v>
      </c>
      <c r="C7759" s="12" t="s">
        <v>10332</v>
      </c>
      <c r="D7759" s="13" t="s">
        <v>4940</v>
      </c>
      <c r="E7759" s="13" t="s">
        <v>4941</v>
      </c>
      <c r="F7759" s="13" t="s">
        <v>11449</v>
      </c>
      <c r="G7759" s="14" t="s">
        <v>4942</v>
      </c>
      <c r="H7759" s="14" t="s">
        <v>11688</v>
      </c>
      <c r="I7759" s="14" t="s">
        <v>4927</v>
      </c>
      <c r="J7759" s="14" t="s">
        <v>4924</v>
      </c>
      <c r="K7759" s="16">
        <v>12.4</v>
      </c>
    </row>
    <row r="7760" spans="1:11">
      <c r="A7760" s="12" t="s">
        <v>10223</v>
      </c>
      <c r="B7760" s="12" t="s">
        <v>11594</v>
      </c>
      <c r="C7760" s="12" t="s">
        <v>10338</v>
      </c>
      <c r="D7760" s="13" t="s">
        <v>4918</v>
      </c>
      <c r="E7760" s="13" t="s">
        <v>4919</v>
      </c>
      <c r="F7760" s="13" t="s">
        <v>11689</v>
      </c>
      <c r="G7760" s="14" t="s">
        <v>4921</v>
      </c>
      <c r="H7760" s="14" t="s">
        <v>4946</v>
      </c>
      <c r="I7760" s="14" t="s">
        <v>4947</v>
      </c>
      <c r="J7760" s="14" t="s">
        <v>4924</v>
      </c>
      <c r="K7760" s="16">
        <v>9.15</v>
      </c>
    </row>
    <row r="7761" spans="1:11">
      <c r="A7761" s="12" t="s">
        <v>10223</v>
      </c>
      <c r="B7761" s="12" t="s">
        <v>11594</v>
      </c>
      <c r="C7761" s="12" t="s">
        <v>10338</v>
      </c>
      <c r="D7761" s="13" t="s">
        <v>4918</v>
      </c>
      <c r="E7761" s="13" t="s">
        <v>4943</v>
      </c>
      <c r="F7761" s="13" t="s">
        <v>11690</v>
      </c>
      <c r="G7761" s="14" t="s">
        <v>4921</v>
      </c>
      <c r="H7761" s="14" t="s">
        <v>4952</v>
      </c>
      <c r="I7761" s="14" t="s">
        <v>4927</v>
      </c>
      <c r="J7761" s="14" t="s">
        <v>4924</v>
      </c>
      <c r="K7761" s="16">
        <v>9.15</v>
      </c>
    </row>
    <row r="7762" spans="1:11">
      <c r="A7762" s="12" t="s">
        <v>10223</v>
      </c>
      <c r="B7762" s="12" t="s">
        <v>11594</v>
      </c>
      <c r="C7762" s="12" t="s">
        <v>10338</v>
      </c>
      <c r="D7762" s="13" t="s">
        <v>4931</v>
      </c>
      <c r="E7762" s="13" t="s">
        <v>5083</v>
      </c>
      <c r="F7762" s="13" t="s">
        <v>11691</v>
      </c>
      <c r="G7762" s="14" t="s">
        <v>4960</v>
      </c>
      <c r="H7762" s="14"/>
      <c r="I7762" s="14"/>
      <c r="J7762" s="14" t="s">
        <v>4924</v>
      </c>
      <c r="K7762" s="16">
        <v>9.15</v>
      </c>
    </row>
    <row r="7763" spans="1:11">
      <c r="A7763" s="12" t="s">
        <v>10223</v>
      </c>
      <c r="B7763" s="12" t="s">
        <v>11594</v>
      </c>
      <c r="C7763" s="12" t="s">
        <v>10338</v>
      </c>
      <c r="D7763" s="13" t="s">
        <v>4934</v>
      </c>
      <c r="E7763" s="13" t="s">
        <v>4934</v>
      </c>
      <c r="F7763" s="13" t="s">
        <v>11692</v>
      </c>
      <c r="G7763" s="14" t="s">
        <v>4921</v>
      </c>
      <c r="H7763" s="14" t="s">
        <v>5891</v>
      </c>
      <c r="I7763" s="14" t="s">
        <v>4927</v>
      </c>
      <c r="J7763" s="14" t="s">
        <v>4936</v>
      </c>
      <c r="K7763" s="16">
        <v>9.15</v>
      </c>
    </row>
    <row r="7764" spans="1:11">
      <c r="A7764" s="12" t="s">
        <v>10223</v>
      </c>
      <c r="B7764" s="12" t="s">
        <v>11594</v>
      </c>
      <c r="C7764" s="12" t="s">
        <v>10338</v>
      </c>
      <c r="D7764" s="13" t="s">
        <v>4940</v>
      </c>
      <c r="E7764" s="13" t="s">
        <v>4941</v>
      </c>
      <c r="F7764" s="13" t="s">
        <v>11693</v>
      </c>
      <c r="G7764" s="14" t="s">
        <v>4942</v>
      </c>
      <c r="H7764" s="14" t="s">
        <v>11694</v>
      </c>
      <c r="I7764" s="14" t="s">
        <v>6471</v>
      </c>
      <c r="J7764" s="14" t="s">
        <v>4924</v>
      </c>
      <c r="K7764" s="16">
        <v>9.15</v>
      </c>
    </row>
    <row r="7765" spans="1:11">
      <c r="A7765" s="12" t="s">
        <v>10223</v>
      </c>
      <c r="B7765" s="12" t="s">
        <v>11594</v>
      </c>
      <c r="C7765" s="12" t="s">
        <v>10343</v>
      </c>
      <c r="D7765" s="13" t="s">
        <v>4918</v>
      </c>
      <c r="E7765" s="13" t="s">
        <v>4939</v>
      </c>
      <c r="F7765" s="13" t="s">
        <v>11695</v>
      </c>
      <c r="G7765" s="14" t="s">
        <v>4921</v>
      </c>
      <c r="H7765" s="14" t="s">
        <v>4952</v>
      </c>
      <c r="I7765" s="14" t="s">
        <v>4927</v>
      </c>
      <c r="J7765" s="14" t="s">
        <v>4924</v>
      </c>
      <c r="K7765" s="16">
        <v>2</v>
      </c>
    </row>
    <row r="7766" spans="1:11">
      <c r="A7766" s="12" t="s">
        <v>10223</v>
      </c>
      <c r="B7766" s="12" t="s">
        <v>11594</v>
      </c>
      <c r="C7766" s="12" t="s">
        <v>10343</v>
      </c>
      <c r="D7766" s="13" t="s">
        <v>4918</v>
      </c>
      <c r="E7766" s="13" t="s">
        <v>4943</v>
      </c>
      <c r="F7766" s="13" t="s">
        <v>11696</v>
      </c>
      <c r="G7766" s="14" t="s">
        <v>4921</v>
      </c>
      <c r="H7766" s="14" t="s">
        <v>5105</v>
      </c>
      <c r="I7766" s="14" t="s">
        <v>4927</v>
      </c>
      <c r="J7766" s="14" t="s">
        <v>4924</v>
      </c>
      <c r="K7766" s="16">
        <v>2</v>
      </c>
    </row>
    <row r="7767" spans="1:11">
      <c r="A7767" s="12" t="s">
        <v>10223</v>
      </c>
      <c r="B7767" s="12" t="s">
        <v>11594</v>
      </c>
      <c r="C7767" s="12" t="s">
        <v>10343</v>
      </c>
      <c r="D7767" s="13" t="s">
        <v>4931</v>
      </c>
      <c r="E7767" s="13" t="s">
        <v>4932</v>
      </c>
      <c r="F7767" s="13" t="s">
        <v>11697</v>
      </c>
      <c r="G7767" s="14" t="s">
        <v>4921</v>
      </c>
      <c r="H7767" s="14" t="s">
        <v>4936</v>
      </c>
      <c r="I7767" s="14" t="s">
        <v>4927</v>
      </c>
      <c r="J7767" s="14" t="s">
        <v>4924</v>
      </c>
      <c r="K7767" s="16">
        <v>2</v>
      </c>
    </row>
    <row r="7768" spans="1:11">
      <c r="A7768" s="12" t="s">
        <v>10223</v>
      </c>
      <c r="B7768" s="12" t="s">
        <v>11594</v>
      </c>
      <c r="C7768" s="12" t="s">
        <v>10343</v>
      </c>
      <c r="D7768" s="13" t="s">
        <v>4934</v>
      </c>
      <c r="E7768" s="13" t="s">
        <v>4998</v>
      </c>
      <c r="F7768" s="13" t="s">
        <v>11698</v>
      </c>
      <c r="G7768" s="14" t="s">
        <v>4921</v>
      </c>
      <c r="H7768" s="14" t="s">
        <v>4926</v>
      </c>
      <c r="I7768" s="14" t="s">
        <v>4927</v>
      </c>
      <c r="J7768" s="14" t="s">
        <v>4936</v>
      </c>
      <c r="K7768" s="16">
        <v>2</v>
      </c>
    </row>
    <row r="7769" spans="1:11">
      <c r="A7769" s="12" t="s">
        <v>10223</v>
      </c>
      <c r="B7769" s="12" t="s">
        <v>11594</v>
      </c>
      <c r="C7769" s="12" t="s">
        <v>10343</v>
      </c>
      <c r="D7769" s="13" t="s">
        <v>4940</v>
      </c>
      <c r="E7769" s="13" t="s">
        <v>4941</v>
      </c>
      <c r="F7769" s="13" t="s">
        <v>11449</v>
      </c>
      <c r="G7769" s="14" t="s">
        <v>4942</v>
      </c>
      <c r="H7769" s="14" t="s">
        <v>5729</v>
      </c>
      <c r="I7769" s="14" t="s">
        <v>6471</v>
      </c>
      <c r="J7769" s="14" t="s">
        <v>4924</v>
      </c>
      <c r="K7769" s="16">
        <v>2</v>
      </c>
    </row>
    <row r="7770" spans="1:11">
      <c r="A7770" s="12" t="s">
        <v>10223</v>
      </c>
      <c r="B7770" s="12" t="s">
        <v>11594</v>
      </c>
      <c r="C7770" s="12" t="s">
        <v>10347</v>
      </c>
      <c r="D7770" s="13" t="s">
        <v>4918</v>
      </c>
      <c r="E7770" s="13" t="s">
        <v>4939</v>
      </c>
      <c r="F7770" s="13" t="s">
        <v>11699</v>
      </c>
      <c r="G7770" s="14" t="s">
        <v>4921</v>
      </c>
      <c r="H7770" s="14" t="s">
        <v>5075</v>
      </c>
      <c r="I7770" s="14" t="s">
        <v>4927</v>
      </c>
      <c r="J7770" s="14" t="s">
        <v>4924</v>
      </c>
      <c r="K7770" s="16">
        <v>6</v>
      </c>
    </row>
    <row r="7771" spans="1:11">
      <c r="A7771" s="12" t="s">
        <v>10223</v>
      </c>
      <c r="B7771" s="12" t="s">
        <v>11594</v>
      </c>
      <c r="C7771" s="12" t="s">
        <v>10347</v>
      </c>
      <c r="D7771" s="13" t="s">
        <v>4918</v>
      </c>
      <c r="E7771" s="13" t="s">
        <v>4943</v>
      </c>
      <c r="F7771" s="13" t="s">
        <v>11700</v>
      </c>
      <c r="G7771" s="14" t="s">
        <v>4921</v>
      </c>
      <c r="H7771" s="14" t="s">
        <v>5105</v>
      </c>
      <c r="I7771" s="14" t="s">
        <v>4927</v>
      </c>
      <c r="J7771" s="14" t="s">
        <v>4924</v>
      </c>
      <c r="K7771" s="16">
        <v>6</v>
      </c>
    </row>
    <row r="7772" spans="1:11">
      <c r="A7772" s="12" t="s">
        <v>10223</v>
      </c>
      <c r="B7772" s="12" t="s">
        <v>11594</v>
      </c>
      <c r="C7772" s="12" t="s">
        <v>10347</v>
      </c>
      <c r="D7772" s="13" t="s">
        <v>4931</v>
      </c>
      <c r="E7772" s="13" t="s">
        <v>5089</v>
      </c>
      <c r="F7772" s="13" t="s">
        <v>11701</v>
      </c>
      <c r="G7772" s="14" t="s">
        <v>4921</v>
      </c>
      <c r="H7772" s="14" t="s">
        <v>4956</v>
      </c>
      <c r="I7772" s="14" t="s">
        <v>4927</v>
      </c>
      <c r="J7772" s="14" t="s">
        <v>4924</v>
      </c>
      <c r="K7772" s="16">
        <v>6</v>
      </c>
    </row>
    <row r="7773" spans="1:11">
      <c r="A7773" s="12" t="s">
        <v>10223</v>
      </c>
      <c r="B7773" s="12" t="s">
        <v>11594</v>
      </c>
      <c r="C7773" s="12" t="s">
        <v>10347</v>
      </c>
      <c r="D7773" s="13" t="s">
        <v>4934</v>
      </c>
      <c r="E7773" s="13" t="s">
        <v>4998</v>
      </c>
      <c r="F7773" s="13" t="s">
        <v>11702</v>
      </c>
      <c r="G7773" s="14" t="s">
        <v>4921</v>
      </c>
      <c r="H7773" s="14" t="s">
        <v>4952</v>
      </c>
      <c r="I7773" s="14" t="s">
        <v>4927</v>
      </c>
      <c r="J7773" s="14" t="s">
        <v>4936</v>
      </c>
      <c r="K7773" s="16">
        <v>6</v>
      </c>
    </row>
    <row r="7774" spans="1:11">
      <c r="A7774" s="12" t="s">
        <v>10223</v>
      </c>
      <c r="B7774" s="12" t="s">
        <v>11594</v>
      </c>
      <c r="C7774" s="12" t="s">
        <v>10347</v>
      </c>
      <c r="D7774" s="13" t="s">
        <v>4940</v>
      </c>
      <c r="E7774" s="13" t="s">
        <v>4941</v>
      </c>
      <c r="F7774" s="13" t="s">
        <v>11449</v>
      </c>
      <c r="G7774" s="14" t="s">
        <v>4942</v>
      </c>
      <c r="H7774" s="14" t="s">
        <v>6565</v>
      </c>
      <c r="I7774" s="14" t="s">
        <v>6471</v>
      </c>
      <c r="J7774" s="14" t="s">
        <v>4924</v>
      </c>
      <c r="K7774" s="16">
        <v>6</v>
      </c>
    </row>
    <row r="7775" spans="1:11">
      <c r="A7775" s="12" t="s">
        <v>10223</v>
      </c>
      <c r="B7775" s="12" t="s">
        <v>11703</v>
      </c>
      <c r="C7775" s="12" t="s">
        <v>10485</v>
      </c>
      <c r="D7775" s="13"/>
      <c r="E7775" s="13"/>
      <c r="F7775" s="13"/>
      <c r="G7775" s="14"/>
      <c r="H7775" s="14"/>
      <c r="I7775" s="14"/>
      <c r="J7775" s="14"/>
      <c r="K7775" s="16">
        <v>1.202898</v>
      </c>
    </row>
    <row r="7776" spans="1:11">
      <c r="A7776" s="12" t="s">
        <v>10223</v>
      </c>
      <c r="B7776" s="12" t="s">
        <v>11704</v>
      </c>
      <c r="C7776" s="12" t="s">
        <v>10434</v>
      </c>
      <c r="D7776" s="13"/>
      <c r="E7776" s="13"/>
      <c r="F7776" s="13"/>
      <c r="G7776" s="14"/>
      <c r="H7776" s="14"/>
      <c r="I7776" s="14"/>
      <c r="J7776" s="14"/>
      <c r="K7776" s="16">
        <v>0.019524</v>
      </c>
    </row>
    <row r="7777" spans="1:11">
      <c r="A7777" s="12" t="s">
        <v>10223</v>
      </c>
      <c r="B7777" s="12" t="s">
        <v>11704</v>
      </c>
      <c r="C7777" s="12" t="s">
        <v>10226</v>
      </c>
      <c r="D7777" s="13" t="s">
        <v>4918</v>
      </c>
      <c r="E7777" s="13" t="s">
        <v>4919</v>
      </c>
      <c r="F7777" s="13" t="s">
        <v>11705</v>
      </c>
      <c r="G7777" s="14" t="s">
        <v>4921</v>
      </c>
      <c r="H7777" s="14" t="s">
        <v>6539</v>
      </c>
      <c r="I7777" s="14" t="s">
        <v>5065</v>
      </c>
      <c r="J7777" s="14" t="s">
        <v>4956</v>
      </c>
      <c r="K7777" s="16">
        <v>8.8941</v>
      </c>
    </row>
    <row r="7778" spans="1:11">
      <c r="A7778" s="12" t="s">
        <v>10223</v>
      </c>
      <c r="B7778" s="12" t="s">
        <v>11704</v>
      </c>
      <c r="C7778" s="12" t="s">
        <v>10226</v>
      </c>
      <c r="D7778" s="13" t="s">
        <v>4918</v>
      </c>
      <c r="E7778" s="13" t="s">
        <v>4919</v>
      </c>
      <c r="F7778" s="13" t="s">
        <v>11706</v>
      </c>
      <c r="G7778" s="14" t="s">
        <v>4921</v>
      </c>
      <c r="H7778" s="14" t="s">
        <v>4922</v>
      </c>
      <c r="I7778" s="14" t="s">
        <v>4947</v>
      </c>
      <c r="J7778" s="14" t="s">
        <v>4924</v>
      </c>
      <c r="K7778" s="16">
        <v>8.8941</v>
      </c>
    </row>
    <row r="7779" spans="1:11">
      <c r="A7779" s="12" t="s">
        <v>10223</v>
      </c>
      <c r="B7779" s="12" t="s">
        <v>11704</v>
      </c>
      <c r="C7779" s="12" t="s">
        <v>10226</v>
      </c>
      <c r="D7779" s="13" t="s">
        <v>4931</v>
      </c>
      <c r="E7779" s="13" t="s">
        <v>4932</v>
      </c>
      <c r="F7779" s="13" t="s">
        <v>11707</v>
      </c>
      <c r="G7779" s="14" t="s">
        <v>4921</v>
      </c>
      <c r="H7779" s="14" t="s">
        <v>6539</v>
      </c>
      <c r="I7779" s="14" t="s">
        <v>5065</v>
      </c>
      <c r="J7779" s="14" t="s">
        <v>4936</v>
      </c>
      <c r="K7779" s="16">
        <v>8.8941</v>
      </c>
    </row>
    <row r="7780" spans="1:11">
      <c r="A7780" s="12" t="s">
        <v>10223</v>
      </c>
      <c r="B7780" s="12" t="s">
        <v>11704</v>
      </c>
      <c r="C7780" s="12" t="s">
        <v>10226</v>
      </c>
      <c r="D7780" s="13" t="s">
        <v>4931</v>
      </c>
      <c r="E7780" s="13" t="s">
        <v>4961</v>
      </c>
      <c r="F7780" s="13" t="s">
        <v>11708</v>
      </c>
      <c r="G7780" s="14" t="s">
        <v>4921</v>
      </c>
      <c r="H7780" s="14" t="s">
        <v>4952</v>
      </c>
      <c r="I7780" s="14" t="s">
        <v>4927</v>
      </c>
      <c r="J7780" s="14" t="s">
        <v>4924</v>
      </c>
      <c r="K7780" s="16">
        <v>8.8941</v>
      </c>
    </row>
    <row r="7781" spans="1:11">
      <c r="A7781" s="12" t="s">
        <v>10223</v>
      </c>
      <c r="B7781" s="12" t="s">
        <v>11704</v>
      </c>
      <c r="C7781" s="12" t="s">
        <v>10226</v>
      </c>
      <c r="D7781" s="13" t="s">
        <v>4934</v>
      </c>
      <c r="E7781" s="13" t="s">
        <v>4934</v>
      </c>
      <c r="F7781" s="13" t="s">
        <v>11139</v>
      </c>
      <c r="G7781" s="14" t="s">
        <v>4921</v>
      </c>
      <c r="H7781" s="14" t="s">
        <v>4926</v>
      </c>
      <c r="I7781" s="14" t="s">
        <v>4927</v>
      </c>
      <c r="J7781" s="14" t="s">
        <v>4936</v>
      </c>
      <c r="K7781" s="16">
        <v>8.8941</v>
      </c>
    </row>
    <row r="7782" spans="1:11">
      <c r="A7782" s="12" t="s">
        <v>10223</v>
      </c>
      <c r="B7782" s="12" t="s">
        <v>11704</v>
      </c>
      <c r="C7782" s="12" t="s">
        <v>10232</v>
      </c>
      <c r="D7782" s="13" t="s">
        <v>4918</v>
      </c>
      <c r="E7782" s="13" t="s">
        <v>4919</v>
      </c>
      <c r="F7782" s="13" t="s">
        <v>11706</v>
      </c>
      <c r="G7782" s="14" t="s">
        <v>4921</v>
      </c>
      <c r="H7782" s="14" t="s">
        <v>4922</v>
      </c>
      <c r="I7782" s="14" t="s">
        <v>4947</v>
      </c>
      <c r="J7782" s="14" t="s">
        <v>4924</v>
      </c>
      <c r="K7782" s="16">
        <v>7.52</v>
      </c>
    </row>
    <row r="7783" spans="1:11">
      <c r="A7783" s="12" t="s">
        <v>10223</v>
      </c>
      <c r="B7783" s="12" t="s">
        <v>11704</v>
      </c>
      <c r="C7783" s="12" t="s">
        <v>10232</v>
      </c>
      <c r="D7783" s="13" t="s">
        <v>4918</v>
      </c>
      <c r="E7783" s="13" t="s">
        <v>4919</v>
      </c>
      <c r="F7783" s="13" t="s">
        <v>11709</v>
      </c>
      <c r="G7783" s="14" t="s">
        <v>4921</v>
      </c>
      <c r="H7783" s="14" t="s">
        <v>4966</v>
      </c>
      <c r="I7783" s="14" t="s">
        <v>4949</v>
      </c>
      <c r="J7783" s="14" t="s">
        <v>4924</v>
      </c>
      <c r="K7783" s="16">
        <v>7.52</v>
      </c>
    </row>
    <row r="7784" spans="1:11">
      <c r="A7784" s="12" t="s">
        <v>10223</v>
      </c>
      <c r="B7784" s="12" t="s">
        <v>11704</v>
      </c>
      <c r="C7784" s="12" t="s">
        <v>10232</v>
      </c>
      <c r="D7784" s="13" t="s">
        <v>4918</v>
      </c>
      <c r="E7784" s="13" t="s">
        <v>4919</v>
      </c>
      <c r="F7784" s="13" t="s">
        <v>11710</v>
      </c>
      <c r="G7784" s="14" t="s">
        <v>4921</v>
      </c>
      <c r="H7784" s="14" t="s">
        <v>11711</v>
      </c>
      <c r="I7784" s="14" t="s">
        <v>5065</v>
      </c>
      <c r="J7784" s="14" t="s">
        <v>4924</v>
      </c>
      <c r="K7784" s="16">
        <v>7.52</v>
      </c>
    </row>
    <row r="7785" spans="1:11">
      <c r="A7785" s="12" t="s">
        <v>10223</v>
      </c>
      <c r="B7785" s="12" t="s">
        <v>11704</v>
      </c>
      <c r="C7785" s="12" t="s">
        <v>10232</v>
      </c>
      <c r="D7785" s="13" t="s">
        <v>4931</v>
      </c>
      <c r="E7785" s="13" t="s">
        <v>4932</v>
      </c>
      <c r="F7785" s="13" t="s">
        <v>11712</v>
      </c>
      <c r="G7785" s="14" t="s">
        <v>4921</v>
      </c>
      <c r="H7785" s="14" t="s">
        <v>4966</v>
      </c>
      <c r="I7785" s="14" t="s">
        <v>4949</v>
      </c>
      <c r="J7785" s="14" t="s">
        <v>4924</v>
      </c>
      <c r="K7785" s="16">
        <v>7.52</v>
      </c>
    </row>
    <row r="7786" spans="1:11">
      <c r="A7786" s="12" t="s">
        <v>10223</v>
      </c>
      <c r="B7786" s="12" t="s">
        <v>11704</v>
      </c>
      <c r="C7786" s="12" t="s">
        <v>10232</v>
      </c>
      <c r="D7786" s="13" t="s">
        <v>4934</v>
      </c>
      <c r="E7786" s="13" t="s">
        <v>4934</v>
      </c>
      <c r="F7786" s="13" t="s">
        <v>11713</v>
      </c>
      <c r="G7786" s="14" t="s">
        <v>4921</v>
      </c>
      <c r="H7786" s="14" t="s">
        <v>5037</v>
      </c>
      <c r="I7786" s="14" t="s">
        <v>4927</v>
      </c>
      <c r="J7786" s="14" t="s">
        <v>4936</v>
      </c>
      <c r="K7786" s="16">
        <v>7.52</v>
      </c>
    </row>
    <row r="7787" spans="1:11">
      <c r="A7787" s="12" t="s">
        <v>10223</v>
      </c>
      <c r="B7787" s="12" t="s">
        <v>11704</v>
      </c>
      <c r="C7787" s="12" t="s">
        <v>10273</v>
      </c>
      <c r="D7787" s="13"/>
      <c r="E7787" s="13"/>
      <c r="F7787" s="13"/>
      <c r="G7787" s="14"/>
      <c r="H7787" s="14"/>
      <c r="I7787" s="14"/>
      <c r="J7787" s="14"/>
      <c r="K7787" s="16">
        <v>2.496</v>
      </c>
    </row>
    <row r="7788" spans="1:11">
      <c r="A7788" s="12" t="s">
        <v>10223</v>
      </c>
      <c r="B7788" s="12" t="s">
        <v>11704</v>
      </c>
      <c r="C7788" s="12" t="s">
        <v>10327</v>
      </c>
      <c r="D7788" s="13"/>
      <c r="E7788" s="13"/>
      <c r="F7788" s="13"/>
      <c r="G7788" s="14"/>
      <c r="H7788" s="14"/>
      <c r="I7788" s="14"/>
      <c r="J7788" s="14"/>
      <c r="K7788" s="16">
        <v>3.137986</v>
      </c>
    </row>
    <row r="7789" spans="1:11">
      <c r="A7789" s="12" t="s">
        <v>10223</v>
      </c>
      <c r="B7789" s="12" t="s">
        <v>11704</v>
      </c>
      <c r="C7789" s="12" t="s">
        <v>11714</v>
      </c>
      <c r="D7789" s="13"/>
      <c r="E7789" s="13"/>
      <c r="F7789" s="13"/>
      <c r="G7789" s="14"/>
      <c r="H7789" s="14"/>
      <c r="I7789" s="14"/>
      <c r="J7789" s="14"/>
      <c r="K7789" s="16">
        <v>22.949399</v>
      </c>
    </row>
    <row r="7790" spans="1:11">
      <c r="A7790" s="12" t="s">
        <v>10223</v>
      </c>
      <c r="B7790" s="12" t="s">
        <v>11704</v>
      </c>
      <c r="C7790" s="12" t="s">
        <v>11715</v>
      </c>
      <c r="D7790" s="13"/>
      <c r="E7790" s="13"/>
      <c r="F7790" s="13"/>
      <c r="G7790" s="14"/>
      <c r="H7790" s="14"/>
      <c r="I7790" s="14"/>
      <c r="J7790" s="14"/>
      <c r="K7790" s="16">
        <v>3</v>
      </c>
    </row>
    <row r="7791" spans="1:11">
      <c r="A7791" s="12" t="s">
        <v>10223</v>
      </c>
      <c r="B7791" s="12" t="s">
        <v>11704</v>
      </c>
      <c r="C7791" s="12" t="s">
        <v>10243</v>
      </c>
      <c r="D7791" s="13"/>
      <c r="E7791" s="13"/>
      <c r="F7791" s="13"/>
      <c r="G7791" s="14"/>
      <c r="H7791" s="14"/>
      <c r="I7791" s="14"/>
      <c r="J7791" s="14"/>
      <c r="K7791" s="16">
        <v>0.1318</v>
      </c>
    </row>
    <row r="7792" spans="1:11">
      <c r="A7792" s="12" t="s">
        <v>10223</v>
      </c>
      <c r="B7792" s="12" t="s">
        <v>11704</v>
      </c>
      <c r="C7792" s="12" t="s">
        <v>10374</v>
      </c>
      <c r="D7792" s="13"/>
      <c r="E7792" s="13"/>
      <c r="F7792" s="13"/>
      <c r="G7792" s="14"/>
      <c r="H7792" s="14"/>
      <c r="I7792" s="14"/>
      <c r="J7792" s="14"/>
      <c r="K7792" s="16">
        <v>0.006174</v>
      </c>
    </row>
    <row r="7793" spans="1:11">
      <c r="A7793" s="12" t="s">
        <v>10223</v>
      </c>
      <c r="B7793" s="12" t="s">
        <v>11704</v>
      </c>
      <c r="C7793" s="12" t="s">
        <v>10669</v>
      </c>
      <c r="D7793" s="13"/>
      <c r="E7793" s="13"/>
      <c r="F7793" s="13"/>
      <c r="G7793" s="14"/>
      <c r="H7793" s="14"/>
      <c r="I7793" s="14"/>
      <c r="J7793" s="14"/>
      <c r="K7793" s="16">
        <v>2.4</v>
      </c>
    </row>
    <row r="7794" spans="1:11">
      <c r="A7794" s="12" t="s">
        <v>10223</v>
      </c>
      <c r="B7794" s="12" t="s">
        <v>11704</v>
      </c>
      <c r="C7794" s="12" t="s">
        <v>10245</v>
      </c>
      <c r="D7794" s="13" t="s">
        <v>4918</v>
      </c>
      <c r="E7794" s="13" t="s">
        <v>4919</v>
      </c>
      <c r="F7794" s="13" t="s">
        <v>11716</v>
      </c>
      <c r="G7794" s="14" t="s">
        <v>4921</v>
      </c>
      <c r="H7794" s="14" t="s">
        <v>11717</v>
      </c>
      <c r="I7794" s="14" t="s">
        <v>5065</v>
      </c>
      <c r="J7794" s="14" t="s">
        <v>4924</v>
      </c>
      <c r="K7794" s="16">
        <v>15.7488</v>
      </c>
    </row>
    <row r="7795" spans="1:11">
      <c r="A7795" s="12" t="s">
        <v>10223</v>
      </c>
      <c r="B7795" s="12" t="s">
        <v>11704</v>
      </c>
      <c r="C7795" s="12" t="s">
        <v>10245</v>
      </c>
      <c r="D7795" s="13" t="s">
        <v>4918</v>
      </c>
      <c r="E7795" s="13" t="s">
        <v>4919</v>
      </c>
      <c r="F7795" s="13" t="s">
        <v>11718</v>
      </c>
      <c r="G7795" s="14" t="s">
        <v>4921</v>
      </c>
      <c r="H7795" s="14" t="s">
        <v>5007</v>
      </c>
      <c r="I7795" s="14" t="s">
        <v>4949</v>
      </c>
      <c r="J7795" s="14" t="s">
        <v>4924</v>
      </c>
      <c r="K7795" s="16">
        <v>15.7488</v>
      </c>
    </row>
    <row r="7796" spans="1:11">
      <c r="A7796" s="12" t="s">
        <v>10223</v>
      </c>
      <c r="B7796" s="12" t="s">
        <v>11704</v>
      </c>
      <c r="C7796" s="12" t="s">
        <v>10245</v>
      </c>
      <c r="D7796" s="13" t="s">
        <v>4918</v>
      </c>
      <c r="E7796" s="13" t="s">
        <v>4919</v>
      </c>
      <c r="F7796" s="13" t="s">
        <v>11029</v>
      </c>
      <c r="G7796" s="14" t="s">
        <v>4942</v>
      </c>
      <c r="H7796" s="14" t="s">
        <v>4938</v>
      </c>
      <c r="I7796" s="14" t="s">
        <v>4927</v>
      </c>
      <c r="J7796" s="14" t="s">
        <v>4924</v>
      </c>
      <c r="K7796" s="16">
        <v>15.7488</v>
      </c>
    </row>
    <row r="7797" spans="1:11">
      <c r="A7797" s="12" t="s">
        <v>10223</v>
      </c>
      <c r="B7797" s="12" t="s">
        <v>11704</v>
      </c>
      <c r="C7797" s="12" t="s">
        <v>10245</v>
      </c>
      <c r="D7797" s="13" t="s">
        <v>4931</v>
      </c>
      <c r="E7797" s="13" t="s">
        <v>5089</v>
      </c>
      <c r="F7797" s="13" t="s">
        <v>10731</v>
      </c>
      <c r="G7797" s="14" t="s">
        <v>4942</v>
      </c>
      <c r="H7797" s="14" t="s">
        <v>5223</v>
      </c>
      <c r="I7797" s="14" t="s">
        <v>4927</v>
      </c>
      <c r="J7797" s="14" t="s">
        <v>4924</v>
      </c>
      <c r="K7797" s="16">
        <v>15.7488</v>
      </c>
    </row>
    <row r="7798" spans="1:11">
      <c r="A7798" s="12" t="s">
        <v>10223</v>
      </c>
      <c r="B7798" s="12" t="s">
        <v>11704</v>
      </c>
      <c r="C7798" s="12" t="s">
        <v>10245</v>
      </c>
      <c r="D7798" s="13" t="s">
        <v>4931</v>
      </c>
      <c r="E7798" s="13" t="s">
        <v>4932</v>
      </c>
      <c r="F7798" s="13" t="s">
        <v>11719</v>
      </c>
      <c r="G7798" s="14" t="s">
        <v>4921</v>
      </c>
      <c r="H7798" s="14" t="s">
        <v>11717</v>
      </c>
      <c r="I7798" s="14" t="s">
        <v>4949</v>
      </c>
      <c r="J7798" s="14" t="s">
        <v>4936</v>
      </c>
      <c r="K7798" s="16">
        <v>15.7488</v>
      </c>
    </row>
    <row r="7799" spans="1:11">
      <c r="A7799" s="12" t="s">
        <v>10223</v>
      </c>
      <c r="B7799" s="12" t="s">
        <v>11704</v>
      </c>
      <c r="C7799" s="12" t="s">
        <v>10225</v>
      </c>
      <c r="D7799" s="13" t="s">
        <v>4918</v>
      </c>
      <c r="E7799" s="13" t="s">
        <v>4919</v>
      </c>
      <c r="F7799" s="13" t="s">
        <v>11720</v>
      </c>
      <c r="G7799" s="14" t="s">
        <v>4921</v>
      </c>
      <c r="H7799" s="14" t="s">
        <v>4974</v>
      </c>
      <c r="I7799" s="14" t="s">
        <v>4949</v>
      </c>
      <c r="J7799" s="14" t="s">
        <v>4924</v>
      </c>
      <c r="K7799" s="16">
        <v>18.346</v>
      </c>
    </row>
    <row r="7800" spans="1:11">
      <c r="A7800" s="12" t="s">
        <v>10223</v>
      </c>
      <c r="B7800" s="12" t="s">
        <v>11704</v>
      </c>
      <c r="C7800" s="12" t="s">
        <v>10225</v>
      </c>
      <c r="D7800" s="13" t="s">
        <v>4918</v>
      </c>
      <c r="E7800" s="13" t="s">
        <v>4919</v>
      </c>
      <c r="F7800" s="13" t="s">
        <v>11029</v>
      </c>
      <c r="G7800" s="14" t="s">
        <v>4942</v>
      </c>
      <c r="H7800" s="14" t="s">
        <v>4938</v>
      </c>
      <c r="I7800" s="14" t="s">
        <v>4927</v>
      </c>
      <c r="J7800" s="14" t="s">
        <v>4924</v>
      </c>
      <c r="K7800" s="16">
        <v>18.346</v>
      </c>
    </row>
    <row r="7801" spans="1:11">
      <c r="A7801" s="12" t="s">
        <v>10223</v>
      </c>
      <c r="B7801" s="12" t="s">
        <v>11704</v>
      </c>
      <c r="C7801" s="12" t="s">
        <v>10225</v>
      </c>
      <c r="D7801" s="13" t="s">
        <v>4918</v>
      </c>
      <c r="E7801" s="13" t="s">
        <v>4919</v>
      </c>
      <c r="F7801" s="13" t="s">
        <v>11721</v>
      </c>
      <c r="G7801" s="14" t="s">
        <v>4921</v>
      </c>
      <c r="H7801" s="14" t="s">
        <v>4974</v>
      </c>
      <c r="I7801" s="14" t="s">
        <v>5065</v>
      </c>
      <c r="J7801" s="14" t="s">
        <v>4924</v>
      </c>
      <c r="K7801" s="16">
        <v>18.346</v>
      </c>
    </row>
    <row r="7802" spans="1:11">
      <c r="A7802" s="12" t="s">
        <v>10223</v>
      </c>
      <c r="B7802" s="12" t="s">
        <v>11704</v>
      </c>
      <c r="C7802" s="12" t="s">
        <v>10225</v>
      </c>
      <c r="D7802" s="13" t="s">
        <v>4931</v>
      </c>
      <c r="E7802" s="13" t="s">
        <v>5089</v>
      </c>
      <c r="F7802" s="13" t="s">
        <v>10731</v>
      </c>
      <c r="G7802" s="14" t="s">
        <v>5004</v>
      </c>
      <c r="H7802" s="14" t="s">
        <v>5223</v>
      </c>
      <c r="I7802" s="14" t="s">
        <v>4927</v>
      </c>
      <c r="J7802" s="14" t="s">
        <v>4936</v>
      </c>
      <c r="K7802" s="16">
        <v>18.346</v>
      </c>
    </row>
    <row r="7803" spans="1:11">
      <c r="A7803" s="12" t="s">
        <v>10223</v>
      </c>
      <c r="B7803" s="12" t="s">
        <v>11704</v>
      </c>
      <c r="C7803" s="12" t="s">
        <v>10225</v>
      </c>
      <c r="D7803" s="13" t="s">
        <v>4931</v>
      </c>
      <c r="E7803" s="13" t="s">
        <v>4961</v>
      </c>
      <c r="F7803" s="13" t="s">
        <v>11722</v>
      </c>
      <c r="G7803" s="14" t="s">
        <v>5004</v>
      </c>
      <c r="H7803" s="14" t="s">
        <v>4924</v>
      </c>
      <c r="I7803" s="14" t="s">
        <v>4927</v>
      </c>
      <c r="J7803" s="14" t="s">
        <v>4924</v>
      </c>
      <c r="K7803" s="16">
        <v>18.346</v>
      </c>
    </row>
    <row r="7804" spans="1:11">
      <c r="A7804" s="12" t="s">
        <v>10223</v>
      </c>
      <c r="B7804" s="12" t="s">
        <v>11704</v>
      </c>
      <c r="C7804" s="12" t="s">
        <v>10256</v>
      </c>
      <c r="D7804" s="13" t="s">
        <v>4918</v>
      </c>
      <c r="E7804" s="13" t="s">
        <v>4919</v>
      </c>
      <c r="F7804" s="13" t="s">
        <v>11723</v>
      </c>
      <c r="G7804" s="14" t="s">
        <v>4921</v>
      </c>
      <c r="H7804" s="14" t="s">
        <v>4966</v>
      </c>
      <c r="I7804" s="14" t="s">
        <v>5065</v>
      </c>
      <c r="J7804" s="14" t="s">
        <v>4924</v>
      </c>
      <c r="K7804" s="16">
        <v>5.2656</v>
      </c>
    </row>
    <row r="7805" spans="1:11">
      <c r="A7805" s="12" t="s">
        <v>10223</v>
      </c>
      <c r="B7805" s="12" t="s">
        <v>11704</v>
      </c>
      <c r="C7805" s="12" t="s">
        <v>10256</v>
      </c>
      <c r="D7805" s="13" t="s">
        <v>4918</v>
      </c>
      <c r="E7805" s="13" t="s">
        <v>4919</v>
      </c>
      <c r="F7805" s="13" t="s">
        <v>11724</v>
      </c>
      <c r="G7805" s="14" t="s">
        <v>4921</v>
      </c>
      <c r="H7805" s="14" t="s">
        <v>4966</v>
      </c>
      <c r="I7805" s="14" t="s">
        <v>4949</v>
      </c>
      <c r="J7805" s="14" t="s">
        <v>4936</v>
      </c>
      <c r="K7805" s="16">
        <v>5.2656</v>
      </c>
    </row>
    <row r="7806" spans="1:11">
      <c r="A7806" s="12" t="s">
        <v>10223</v>
      </c>
      <c r="B7806" s="12" t="s">
        <v>11704</v>
      </c>
      <c r="C7806" s="12" t="s">
        <v>10256</v>
      </c>
      <c r="D7806" s="13" t="s">
        <v>4918</v>
      </c>
      <c r="E7806" s="13" t="s">
        <v>4919</v>
      </c>
      <c r="F7806" s="13" t="s">
        <v>11029</v>
      </c>
      <c r="G7806" s="14" t="s">
        <v>4942</v>
      </c>
      <c r="H7806" s="14" t="s">
        <v>4938</v>
      </c>
      <c r="I7806" s="14" t="s">
        <v>4927</v>
      </c>
      <c r="J7806" s="14" t="s">
        <v>4924</v>
      </c>
      <c r="K7806" s="16">
        <v>5.2656</v>
      </c>
    </row>
    <row r="7807" spans="1:11">
      <c r="A7807" s="12" t="s">
        <v>10223</v>
      </c>
      <c r="B7807" s="12" t="s">
        <v>11704</v>
      </c>
      <c r="C7807" s="12" t="s">
        <v>10256</v>
      </c>
      <c r="D7807" s="13" t="s">
        <v>4931</v>
      </c>
      <c r="E7807" s="13" t="s">
        <v>5089</v>
      </c>
      <c r="F7807" s="13" t="s">
        <v>10731</v>
      </c>
      <c r="G7807" s="14" t="s">
        <v>4942</v>
      </c>
      <c r="H7807" s="14" t="s">
        <v>5223</v>
      </c>
      <c r="I7807" s="14" t="s">
        <v>4927</v>
      </c>
      <c r="J7807" s="14" t="s">
        <v>4924</v>
      </c>
      <c r="K7807" s="16">
        <v>5.2656</v>
      </c>
    </row>
    <row r="7808" spans="1:11">
      <c r="A7808" s="12" t="s">
        <v>10223</v>
      </c>
      <c r="B7808" s="12" t="s">
        <v>11704</v>
      </c>
      <c r="C7808" s="12" t="s">
        <v>10256</v>
      </c>
      <c r="D7808" s="13" t="s">
        <v>4931</v>
      </c>
      <c r="E7808" s="13" t="s">
        <v>4932</v>
      </c>
      <c r="F7808" s="13" t="s">
        <v>11719</v>
      </c>
      <c r="G7808" s="14" t="s">
        <v>4921</v>
      </c>
      <c r="H7808" s="14" t="s">
        <v>4966</v>
      </c>
      <c r="I7808" s="14" t="s">
        <v>4949</v>
      </c>
      <c r="J7808" s="14" t="s">
        <v>4924</v>
      </c>
      <c r="K7808" s="16">
        <v>5.2656</v>
      </c>
    </row>
    <row r="7809" spans="1:11">
      <c r="A7809" s="12" t="s">
        <v>10223</v>
      </c>
      <c r="B7809" s="12" t="s">
        <v>11704</v>
      </c>
      <c r="C7809" s="12" t="s">
        <v>10262</v>
      </c>
      <c r="D7809" s="13" t="s">
        <v>4918</v>
      </c>
      <c r="E7809" s="13" t="s">
        <v>4919</v>
      </c>
      <c r="F7809" s="13" t="s">
        <v>11725</v>
      </c>
      <c r="G7809" s="14" t="s">
        <v>4921</v>
      </c>
      <c r="H7809" s="14" t="s">
        <v>4966</v>
      </c>
      <c r="I7809" s="14" t="s">
        <v>5065</v>
      </c>
      <c r="J7809" s="14" t="s">
        <v>4924</v>
      </c>
      <c r="K7809" s="16">
        <v>6.2825</v>
      </c>
    </row>
    <row r="7810" spans="1:11">
      <c r="A7810" s="12" t="s">
        <v>10223</v>
      </c>
      <c r="B7810" s="12" t="s">
        <v>11704</v>
      </c>
      <c r="C7810" s="12" t="s">
        <v>10262</v>
      </c>
      <c r="D7810" s="13" t="s">
        <v>4918</v>
      </c>
      <c r="E7810" s="13" t="s">
        <v>4919</v>
      </c>
      <c r="F7810" s="13" t="s">
        <v>11726</v>
      </c>
      <c r="G7810" s="14" t="s">
        <v>4921</v>
      </c>
      <c r="H7810" s="14" t="s">
        <v>4966</v>
      </c>
      <c r="I7810" s="14" t="s">
        <v>4949</v>
      </c>
      <c r="J7810" s="14" t="s">
        <v>4924</v>
      </c>
      <c r="K7810" s="16">
        <v>6.2825</v>
      </c>
    </row>
    <row r="7811" spans="1:11">
      <c r="A7811" s="12" t="s">
        <v>10223</v>
      </c>
      <c r="B7811" s="12" t="s">
        <v>11704</v>
      </c>
      <c r="C7811" s="12" t="s">
        <v>10262</v>
      </c>
      <c r="D7811" s="13" t="s">
        <v>4918</v>
      </c>
      <c r="E7811" s="13" t="s">
        <v>4919</v>
      </c>
      <c r="F7811" s="13" t="s">
        <v>11727</v>
      </c>
      <c r="G7811" s="14" t="s">
        <v>4921</v>
      </c>
      <c r="H7811" s="14" t="s">
        <v>5175</v>
      </c>
      <c r="I7811" s="14" t="s">
        <v>4949</v>
      </c>
      <c r="J7811" s="14" t="s">
        <v>4924</v>
      </c>
      <c r="K7811" s="16">
        <v>6.2825</v>
      </c>
    </row>
    <row r="7812" spans="1:11">
      <c r="A7812" s="12" t="s">
        <v>10223</v>
      </c>
      <c r="B7812" s="12" t="s">
        <v>11704</v>
      </c>
      <c r="C7812" s="12" t="s">
        <v>10262</v>
      </c>
      <c r="D7812" s="13" t="s">
        <v>4931</v>
      </c>
      <c r="E7812" s="13" t="s">
        <v>5089</v>
      </c>
      <c r="F7812" s="13" t="s">
        <v>11728</v>
      </c>
      <c r="G7812" s="14" t="s">
        <v>4921</v>
      </c>
      <c r="H7812" s="14" t="s">
        <v>4938</v>
      </c>
      <c r="I7812" s="14" t="s">
        <v>6873</v>
      </c>
      <c r="J7812" s="14" t="s">
        <v>4924</v>
      </c>
      <c r="K7812" s="16">
        <v>6.2825</v>
      </c>
    </row>
    <row r="7813" spans="1:11">
      <c r="A7813" s="12" t="s">
        <v>10223</v>
      </c>
      <c r="B7813" s="12" t="s">
        <v>11704</v>
      </c>
      <c r="C7813" s="12" t="s">
        <v>10262</v>
      </c>
      <c r="D7813" s="13" t="s">
        <v>4931</v>
      </c>
      <c r="E7813" s="13" t="s">
        <v>5089</v>
      </c>
      <c r="F7813" s="13" t="s">
        <v>11729</v>
      </c>
      <c r="G7813" s="14" t="s">
        <v>4921</v>
      </c>
      <c r="H7813" s="14" t="s">
        <v>5119</v>
      </c>
      <c r="I7813" s="14" t="s">
        <v>6873</v>
      </c>
      <c r="J7813" s="14" t="s">
        <v>4936</v>
      </c>
      <c r="K7813" s="16">
        <v>6.2825</v>
      </c>
    </row>
    <row r="7814" spans="1:11">
      <c r="A7814" s="12" t="s">
        <v>10223</v>
      </c>
      <c r="B7814" s="12" t="s">
        <v>11704</v>
      </c>
      <c r="C7814" s="12" t="s">
        <v>10267</v>
      </c>
      <c r="D7814" s="13" t="s">
        <v>4918</v>
      </c>
      <c r="E7814" s="13" t="s">
        <v>4919</v>
      </c>
      <c r="F7814" s="13" t="s">
        <v>10988</v>
      </c>
      <c r="G7814" s="14" t="s">
        <v>4921</v>
      </c>
      <c r="H7814" s="14" t="s">
        <v>5125</v>
      </c>
      <c r="I7814" s="14" t="s">
        <v>5065</v>
      </c>
      <c r="J7814" s="14" t="s">
        <v>4924</v>
      </c>
      <c r="K7814" s="16">
        <v>11.59</v>
      </c>
    </row>
    <row r="7815" spans="1:11">
      <c r="A7815" s="12" t="s">
        <v>10223</v>
      </c>
      <c r="B7815" s="12" t="s">
        <v>11704</v>
      </c>
      <c r="C7815" s="12" t="s">
        <v>10267</v>
      </c>
      <c r="D7815" s="13" t="s">
        <v>4918</v>
      </c>
      <c r="E7815" s="13" t="s">
        <v>4919</v>
      </c>
      <c r="F7815" s="13" t="s">
        <v>11029</v>
      </c>
      <c r="G7815" s="14" t="s">
        <v>4942</v>
      </c>
      <c r="H7815" s="14" t="s">
        <v>4938</v>
      </c>
      <c r="I7815" s="14" t="s">
        <v>4927</v>
      </c>
      <c r="J7815" s="14" t="s">
        <v>4924</v>
      </c>
      <c r="K7815" s="16">
        <v>11.59</v>
      </c>
    </row>
    <row r="7816" spans="1:11">
      <c r="A7816" s="12" t="s">
        <v>10223</v>
      </c>
      <c r="B7816" s="12" t="s">
        <v>11704</v>
      </c>
      <c r="C7816" s="12" t="s">
        <v>10267</v>
      </c>
      <c r="D7816" s="13" t="s">
        <v>4918</v>
      </c>
      <c r="E7816" s="13" t="s">
        <v>4943</v>
      </c>
      <c r="F7816" s="13" t="s">
        <v>11730</v>
      </c>
      <c r="G7816" s="14" t="s">
        <v>5004</v>
      </c>
      <c r="H7816" s="14" t="s">
        <v>4966</v>
      </c>
      <c r="I7816" s="14" t="s">
        <v>5573</v>
      </c>
      <c r="J7816" s="14" t="s">
        <v>4924</v>
      </c>
      <c r="K7816" s="16">
        <v>11.59</v>
      </c>
    </row>
    <row r="7817" spans="1:11">
      <c r="A7817" s="12" t="s">
        <v>10223</v>
      </c>
      <c r="B7817" s="12" t="s">
        <v>11704</v>
      </c>
      <c r="C7817" s="12" t="s">
        <v>10267</v>
      </c>
      <c r="D7817" s="13" t="s">
        <v>4931</v>
      </c>
      <c r="E7817" s="13" t="s">
        <v>5089</v>
      </c>
      <c r="F7817" s="13" t="s">
        <v>10731</v>
      </c>
      <c r="G7817" s="14" t="s">
        <v>5004</v>
      </c>
      <c r="H7817" s="14" t="s">
        <v>5223</v>
      </c>
      <c r="I7817" s="14" t="s">
        <v>4927</v>
      </c>
      <c r="J7817" s="14" t="s">
        <v>4936</v>
      </c>
      <c r="K7817" s="16">
        <v>11.59</v>
      </c>
    </row>
    <row r="7818" spans="1:11">
      <c r="A7818" s="12" t="s">
        <v>10223</v>
      </c>
      <c r="B7818" s="12" t="s">
        <v>11704</v>
      </c>
      <c r="C7818" s="12" t="s">
        <v>10267</v>
      </c>
      <c r="D7818" s="13" t="s">
        <v>4931</v>
      </c>
      <c r="E7818" s="13" t="s">
        <v>4932</v>
      </c>
      <c r="F7818" s="13" t="s">
        <v>11707</v>
      </c>
      <c r="G7818" s="14" t="s">
        <v>4921</v>
      </c>
      <c r="H7818" s="14" t="s">
        <v>5125</v>
      </c>
      <c r="I7818" s="14" t="s">
        <v>5065</v>
      </c>
      <c r="J7818" s="14" t="s">
        <v>4924</v>
      </c>
      <c r="K7818" s="16">
        <v>11.59</v>
      </c>
    </row>
    <row r="7819" spans="1:11">
      <c r="A7819" s="12" t="s">
        <v>10223</v>
      </c>
      <c r="B7819" s="12" t="s">
        <v>11704</v>
      </c>
      <c r="C7819" s="12" t="s">
        <v>10273</v>
      </c>
      <c r="D7819" s="13" t="s">
        <v>4918</v>
      </c>
      <c r="E7819" s="13" t="s">
        <v>4919</v>
      </c>
      <c r="F7819" s="13" t="s">
        <v>11731</v>
      </c>
      <c r="G7819" s="14" t="s">
        <v>4921</v>
      </c>
      <c r="H7819" s="14" t="s">
        <v>11732</v>
      </c>
      <c r="I7819" s="14" t="s">
        <v>5065</v>
      </c>
      <c r="J7819" s="14" t="s">
        <v>4924</v>
      </c>
      <c r="K7819" s="16">
        <v>11.902</v>
      </c>
    </row>
    <row r="7820" spans="1:11">
      <c r="A7820" s="12" t="s">
        <v>10223</v>
      </c>
      <c r="B7820" s="12" t="s">
        <v>11704</v>
      </c>
      <c r="C7820" s="12" t="s">
        <v>10273</v>
      </c>
      <c r="D7820" s="13" t="s">
        <v>4918</v>
      </c>
      <c r="E7820" s="13" t="s">
        <v>4919</v>
      </c>
      <c r="F7820" s="13" t="s">
        <v>11718</v>
      </c>
      <c r="G7820" s="14" t="s">
        <v>4921</v>
      </c>
      <c r="H7820" s="14" t="s">
        <v>5007</v>
      </c>
      <c r="I7820" s="14" t="s">
        <v>4949</v>
      </c>
      <c r="J7820" s="14" t="s">
        <v>4936</v>
      </c>
      <c r="K7820" s="16">
        <v>11.902</v>
      </c>
    </row>
    <row r="7821" spans="1:11">
      <c r="A7821" s="12" t="s">
        <v>10223</v>
      </c>
      <c r="B7821" s="12" t="s">
        <v>11704</v>
      </c>
      <c r="C7821" s="12" t="s">
        <v>10273</v>
      </c>
      <c r="D7821" s="13" t="s">
        <v>4918</v>
      </c>
      <c r="E7821" s="13" t="s">
        <v>4919</v>
      </c>
      <c r="F7821" s="13" t="s">
        <v>11029</v>
      </c>
      <c r="G7821" s="14" t="s">
        <v>4942</v>
      </c>
      <c r="H7821" s="14" t="s">
        <v>4938</v>
      </c>
      <c r="I7821" s="14" t="s">
        <v>4927</v>
      </c>
      <c r="J7821" s="14" t="s">
        <v>4924</v>
      </c>
      <c r="K7821" s="16">
        <v>11.902</v>
      </c>
    </row>
    <row r="7822" spans="1:11">
      <c r="A7822" s="12" t="s">
        <v>10223</v>
      </c>
      <c r="B7822" s="12" t="s">
        <v>11704</v>
      </c>
      <c r="C7822" s="12" t="s">
        <v>10273</v>
      </c>
      <c r="D7822" s="13" t="s">
        <v>4931</v>
      </c>
      <c r="E7822" s="13" t="s">
        <v>5089</v>
      </c>
      <c r="F7822" s="13" t="s">
        <v>10731</v>
      </c>
      <c r="G7822" s="14" t="s">
        <v>4942</v>
      </c>
      <c r="H7822" s="14" t="s">
        <v>5223</v>
      </c>
      <c r="I7822" s="14" t="s">
        <v>4927</v>
      </c>
      <c r="J7822" s="14" t="s">
        <v>4924</v>
      </c>
      <c r="K7822" s="16">
        <v>11.902</v>
      </c>
    </row>
    <row r="7823" spans="1:11">
      <c r="A7823" s="12" t="s">
        <v>10223</v>
      </c>
      <c r="B7823" s="12" t="s">
        <v>11704</v>
      </c>
      <c r="C7823" s="12" t="s">
        <v>10273</v>
      </c>
      <c r="D7823" s="13" t="s">
        <v>4931</v>
      </c>
      <c r="E7823" s="13" t="s">
        <v>4932</v>
      </c>
      <c r="F7823" s="13" t="s">
        <v>11707</v>
      </c>
      <c r="G7823" s="14" t="s">
        <v>4921</v>
      </c>
      <c r="H7823" s="14" t="s">
        <v>11732</v>
      </c>
      <c r="I7823" s="14" t="s">
        <v>5065</v>
      </c>
      <c r="J7823" s="14" t="s">
        <v>4924</v>
      </c>
      <c r="K7823" s="16">
        <v>11.902</v>
      </c>
    </row>
    <row r="7824" spans="1:11">
      <c r="A7824" s="12" t="s">
        <v>10223</v>
      </c>
      <c r="B7824" s="12" t="s">
        <v>11704</v>
      </c>
      <c r="C7824" s="12" t="s">
        <v>10279</v>
      </c>
      <c r="D7824" s="13" t="s">
        <v>4918</v>
      </c>
      <c r="E7824" s="13" t="s">
        <v>4919</v>
      </c>
      <c r="F7824" s="13" t="s">
        <v>10992</v>
      </c>
      <c r="G7824" s="14" t="s">
        <v>4921</v>
      </c>
      <c r="H7824" s="14" t="s">
        <v>5051</v>
      </c>
      <c r="I7824" s="14" t="s">
        <v>5065</v>
      </c>
      <c r="J7824" s="14" t="s">
        <v>4924</v>
      </c>
      <c r="K7824" s="16">
        <v>0.5</v>
      </c>
    </row>
    <row r="7825" spans="1:11">
      <c r="A7825" s="12" t="s">
        <v>10223</v>
      </c>
      <c r="B7825" s="12" t="s">
        <v>11704</v>
      </c>
      <c r="C7825" s="12" t="s">
        <v>10279</v>
      </c>
      <c r="D7825" s="13" t="s">
        <v>4918</v>
      </c>
      <c r="E7825" s="13" t="s">
        <v>4919</v>
      </c>
      <c r="F7825" s="13" t="s">
        <v>11733</v>
      </c>
      <c r="G7825" s="14" t="s">
        <v>4921</v>
      </c>
      <c r="H7825" s="14" t="s">
        <v>4974</v>
      </c>
      <c r="I7825" s="14" t="s">
        <v>4949</v>
      </c>
      <c r="J7825" s="14" t="s">
        <v>4924</v>
      </c>
      <c r="K7825" s="16">
        <v>0.5</v>
      </c>
    </row>
    <row r="7826" spans="1:11">
      <c r="A7826" s="12" t="s">
        <v>10223</v>
      </c>
      <c r="B7826" s="12" t="s">
        <v>11704</v>
      </c>
      <c r="C7826" s="12" t="s">
        <v>10279</v>
      </c>
      <c r="D7826" s="13" t="s">
        <v>4918</v>
      </c>
      <c r="E7826" s="13" t="s">
        <v>4943</v>
      </c>
      <c r="F7826" s="13" t="s">
        <v>9233</v>
      </c>
      <c r="G7826" s="14" t="s">
        <v>5004</v>
      </c>
      <c r="H7826" s="14" t="s">
        <v>4966</v>
      </c>
      <c r="I7826" s="14" t="s">
        <v>5573</v>
      </c>
      <c r="J7826" s="14" t="s">
        <v>4936</v>
      </c>
      <c r="K7826" s="16">
        <v>0.5</v>
      </c>
    </row>
    <row r="7827" spans="1:11">
      <c r="A7827" s="12" t="s">
        <v>10223</v>
      </c>
      <c r="B7827" s="12" t="s">
        <v>11704</v>
      </c>
      <c r="C7827" s="12" t="s">
        <v>10279</v>
      </c>
      <c r="D7827" s="13" t="s">
        <v>4931</v>
      </c>
      <c r="E7827" s="13" t="s">
        <v>5089</v>
      </c>
      <c r="F7827" s="13" t="s">
        <v>11734</v>
      </c>
      <c r="G7827" s="14" t="s">
        <v>4921</v>
      </c>
      <c r="H7827" s="14" t="s">
        <v>5192</v>
      </c>
      <c r="I7827" s="14" t="s">
        <v>5654</v>
      </c>
      <c r="J7827" s="14" t="s">
        <v>4924</v>
      </c>
      <c r="K7827" s="16">
        <v>0.5</v>
      </c>
    </row>
    <row r="7828" spans="1:11">
      <c r="A7828" s="12" t="s">
        <v>10223</v>
      </c>
      <c r="B7828" s="12" t="s">
        <v>11704</v>
      </c>
      <c r="C7828" s="12" t="s">
        <v>10279</v>
      </c>
      <c r="D7828" s="13" t="s">
        <v>4931</v>
      </c>
      <c r="E7828" s="13" t="s">
        <v>4961</v>
      </c>
      <c r="F7828" s="13" t="s">
        <v>11735</v>
      </c>
      <c r="G7828" s="14" t="s">
        <v>4960</v>
      </c>
      <c r="H7828" s="14"/>
      <c r="I7828" s="14"/>
      <c r="J7828" s="14" t="s">
        <v>4924</v>
      </c>
      <c r="K7828" s="16">
        <v>0.5</v>
      </c>
    </row>
    <row r="7829" spans="1:11">
      <c r="A7829" s="12" t="s">
        <v>10223</v>
      </c>
      <c r="B7829" s="12" t="s">
        <v>11704</v>
      </c>
      <c r="C7829" s="12" t="s">
        <v>10284</v>
      </c>
      <c r="D7829" s="13" t="s">
        <v>4918</v>
      </c>
      <c r="E7829" s="13" t="s">
        <v>4919</v>
      </c>
      <c r="F7829" s="13" t="s">
        <v>11172</v>
      </c>
      <c r="G7829" s="14" t="s">
        <v>4921</v>
      </c>
      <c r="H7829" s="14" t="s">
        <v>10512</v>
      </c>
      <c r="I7829" s="14" t="s">
        <v>5065</v>
      </c>
      <c r="J7829" s="14" t="s">
        <v>4924</v>
      </c>
      <c r="K7829" s="16">
        <v>14.364</v>
      </c>
    </row>
    <row r="7830" spans="1:11">
      <c r="A7830" s="12" t="s">
        <v>10223</v>
      </c>
      <c r="B7830" s="12" t="s">
        <v>11704</v>
      </c>
      <c r="C7830" s="12" t="s">
        <v>10284</v>
      </c>
      <c r="D7830" s="13" t="s">
        <v>4918</v>
      </c>
      <c r="E7830" s="13" t="s">
        <v>4919</v>
      </c>
      <c r="F7830" s="13" t="s">
        <v>11724</v>
      </c>
      <c r="G7830" s="14" t="s">
        <v>4921</v>
      </c>
      <c r="H7830" s="14" t="s">
        <v>5007</v>
      </c>
      <c r="I7830" s="14" t="s">
        <v>4949</v>
      </c>
      <c r="J7830" s="14" t="s">
        <v>4924</v>
      </c>
      <c r="K7830" s="16">
        <v>14.364</v>
      </c>
    </row>
    <row r="7831" spans="1:11">
      <c r="A7831" s="12" t="s">
        <v>10223</v>
      </c>
      <c r="B7831" s="12" t="s">
        <v>11704</v>
      </c>
      <c r="C7831" s="12" t="s">
        <v>10284</v>
      </c>
      <c r="D7831" s="13" t="s">
        <v>4918</v>
      </c>
      <c r="E7831" s="13" t="s">
        <v>4919</v>
      </c>
      <c r="F7831" s="13" t="s">
        <v>11719</v>
      </c>
      <c r="G7831" s="14" t="s">
        <v>4921</v>
      </c>
      <c r="H7831" s="14" t="s">
        <v>10512</v>
      </c>
      <c r="I7831" s="14" t="s">
        <v>4949</v>
      </c>
      <c r="J7831" s="14" t="s">
        <v>4924</v>
      </c>
      <c r="K7831" s="16">
        <v>14.364</v>
      </c>
    </row>
    <row r="7832" spans="1:11">
      <c r="A7832" s="12" t="s">
        <v>10223</v>
      </c>
      <c r="B7832" s="12" t="s">
        <v>11704</v>
      </c>
      <c r="C7832" s="12" t="s">
        <v>10284</v>
      </c>
      <c r="D7832" s="13" t="s">
        <v>4931</v>
      </c>
      <c r="E7832" s="13" t="s">
        <v>5089</v>
      </c>
      <c r="F7832" s="13" t="s">
        <v>11029</v>
      </c>
      <c r="G7832" s="14" t="s">
        <v>4942</v>
      </c>
      <c r="H7832" s="14" t="s">
        <v>4938</v>
      </c>
      <c r="I7832" s="14" t="s">
        <v>4927</v>
      </c>
      <c r="J7832" s="14" t="s">
        <v>4924</v>
      </c>
      <c r="K7832" s="16">
        <v>14.364</v>
      </c>
    </row>
    <row r="7833" spans="1:11">
      <c r="A7833" s="12" t="s">
        <v>10223</v>
      </c>
      <c r="B7833" s="12" t="s">
        <v>11704</v>
      </c>
      <c r="C7833" s="12" t="s">
        <v>10284</v>
      </c>
      <c r="D7833" s="13" t="s">
        <v>4931</v>
      </c>
      <c r="E7833" s="13" t="s">
        <v>4932</v>
      </c>
      <c r="F7833" s="13" t="s">
        <v>11736</v>
      </c>
      <c r="G7833" s="14" t="s">
        <v>4921</v>
      </c>
      <c r="H7833" s="14" t="s">
        <v>11737</v>
      </c>
      <c r="I7833" s="14" t="s">
        <v>5834</v>
      </c>
      <c r="J7833" s="14" t="s">
        <v>4936</v>
      </c>
      <c r="K7833" s="16">
        <v>14.364</v>
      </c>
    </row>
    <row r="7834" spans="1:11">
      <c r="A7834" s="12" t="s">
        <v>10223</v>
      </c>
      <c r="B7834" s="12" t="s">
        <v>11704</v>
      </c>
      <c r="C7834" s="12" t="s">
        <v>10290</v>
      </c>
      <c r="D7834" s="13" t="s">
        <v>4918</v>
      </c>
      <c r="E7834" s="13" t="s">
        <v>4919</v>
      </c>
      <c r="F7834" s="13" t="s">
        <v>10685</v>
      </c>
      <c r="G7834" s="14" t="s">
        <v>4921</v>
      </c>
      <c r="H7834" s="14" t="s">
        <v>4966</v>
      </c>
      <c r="I7834" s="14" t="s">
        <v>5065</v>
      </c>
      <c r="J7834" s="14" t="s">
        <v>4924</v>
      </c>
      <c r="K7834" s="16">
        <v>0.48</v>
      </c>
    </row>
    <row r="7835" spans="1:11">
      <c r="A7835" s="12" t="s">
        <v>10223</v>
      </c>
      <c r="B7835" s="12" t="s">
        <v>11704</v>
      </c>
      <c r="C7835" s="12" t="s">
        <v>10290</v>
      </c>
      <c r="D7835" s="13" t="s">
        <v>4918</v>
      </c>
      <c r="E7835" s="13" t="s">
        <v>4919</v>
      </c>
      <c r="F7835" s="13" t="s">
        <v>11718</v>
      </c>
      <c r="G7835" s="14" t="s">
        <v>4921</v>
      </c>
      <c r="H7835" s="14" t="s">
        <v>5007</v>
      </c>
      <c r="I7835" s="14" t="s">
        <v>4949</v>
      </c>
      <c r="J7835" s="14" t="s">
        <v>4924</v>
      </c>
      <c r="K7835" s="16">
        <v>0.48</v>
      </c>
    </row>
    <row r="7836" spans="1:11">
      <c r="A7836" s="12" t="s">
        <v>10223</v>
      </c>
      <c r="B7836" s="12" t="s">
        <v>11704</v>
      </c>
      <c r="C7836" s="12" t="s">
        <v>10290</v>
      </c>
      <c r="D7836" s="13" t="s">
        <v>4918</v>
      </c>
      <c r="E7836" s="13" t="s">
        <v>4919</v>
      </c>
      <c r="F7836" s="13" t="s">
        <v>11029</v>
      </c>
      <c r="G7836" s="14" t="s">
        <v>4942</v>
      </c>
      <c r="H7836" s="14" t="s">
        <v>4938</v>
      </c>
      <c r="I7836" s="14" t="s">
        <v>4927</v>
      </c>
      <c r="J7836" s="14" t="s">
        <v>4924</v>
      </c>
      <c r="K7836" s="16">
        <v>0.48</v>
      </c>
    </row>
    <row r="7837" spans="1:11">
      <c r="A7837" s="12" t="s">
        <v>10223</v>
      </c>
      <c r="B7837" s="12" t="s">
        <v>11704</v>
      </c>
      <c r="C7837" s="12" t="s">
        <v>10290</v>
      </c>
      <c r="D7837" s="13" t="s">
        <v>4931</v>
      </c>
      <c r="E7837" s="13" t="s">
        <v>5089</v>
      </c>
      <c r="F7837" s="13" t="s">
        <v>10731</v>
      </c>
      <c r="G7837" s="14" t="s">
        <v>4942</v>
      </c>
      <c r="H7837" s="14" t="s">
        <v>5223</v>
      </c>
      <c r="I7837" s="14" t="s">
        <v>4927</v>
      </c>
      <c r="J7837" s="14" t="s">
        <v>4924</v>
      </c>
      <c r="K7837" s="16">
        <v>0.48</v>
      </c>
    </row>
    <row r="7838" spans="1:11">
      <c r="A7838" s="12" t="s">
        <v>10223</v>
      </c>
      <c r="B7838" s="12" t="s">
        <v>11704</v>
      </c>
      <c r="C7838" s="12" t="s">
        <v>10290</v>
      </c>
      <c r="D7838" s="13" t="s">
        <v>4931</v>
      </c>
      <c r="E7838" s="13" t="s">
        <v>5089</v>
      </c>
      <c r="F7838" s="13" t="s">
        <v>11738</v>
      </c>
      <c r="G7838" s="14" t="s">
        <v>4921</v>
      </c>
      <c r="H7838" s="14" t="s">
        <v>4938</v>
      </c>
      <c r="I7838" s="14" t="s">
        <v>6037</v>
      </c>
      <c r="J7838" s="14" t="s">
        <v>4936</v>
      </c>
      <c r="K7838" s="16">
        <v>0.48</v>
      </c>
    </row>
    <row r="7839" spans="1:11">
      <c r="A7839" s="12" t="s">
        <v>10223</v>
      </c>
      <c r="B7839" s="12" t="s">
        <v>11704</v>
      </c>
      <c r="C7839" s="12" t="s">
        <v>10295</v>
      </c>
      <c r="D7839" s="13" t="s">
        <v>4918</v>
      </c>
      <c r="E7839" s="13" t="s">
        <v>4919</v>
      </c>
      <c r="F7839" s="13" t="s">
        <v>11739</v>
      </c>
      <c r="G7839" s="14" t="s">
        <v>4921</v>
      </c>
      <c r="H7839" s="14" t="s">
        <v>5007</v>
      </c>
      <c r="I7839" s="14" t="s">
        <v>5065</v>
      </c>
      <c r="J7839" s="14" t="s">
        <v>4924</v>
      </c>
      <c r="K7839" s="16">
        <v>6.24</v>
      </c>
    </row>
    <row r="7840" spans="1:11">
      <c r="A7840" s="12" t="s">
        <v>10223</v>
      </c>
      <c r="B7840" s="12" t="s">
        <v>11704</v>
      </c>
      <c r="C7840" s="12" t="s">
        <v>10295</v>
      </c>
      <c r="D7840" s="13" t="s">
        <v>4918</v>
      </c>
      <c r="E7840" s="13" t="s">
        <v>4919</v>
      </c>
      <c r="F7840" s="13" t="s">
        <v>11718</v>
      </c>
      <c r="G7840" s="14" t="s">
        <v>4921</v>
      </c>
      <c r="H7840" s="14" t="s">
        <v>5007</v>
      </c>
      <c r="I7840" s="14" t="s">
        <v>4949</v>
      </c>
      <c r="J7840" s="14" t="s">
        <v>4924</v>
      </c>
      <c r="K7840" s="16">
        <v>6.24</v>
      </c>
    </row>
    <row r="7841" spans="1:11">
      <c r="A7841" s="12" t="s">
        <v>10223</v>
      </c>
      <c r="B7841" s="12" t="s">
        <v>11704</v>
      </c>
      <c r="C7841" s="12" t="s">
        <v>10295</v>
      </c>
      <c r="D7841" s="13" t="s">
        <v>4918</v>
      </c>
      <c r="E7841" s="13" t="s">
        <v>4939</v>
      </c>
      <c r="F7841" s="13" t="s">
        <v>11707</v>
      </c>
      <c r="G7841" s="14" t="s">
        <v>4921</v>
      </c>
      <c r="H7841" s="14" t="s">
        <v>11737</v>
      </c>
      <c r="I7841" s="14" t="s">
        <v>5834</v>
      </c>
      <c r="J7841" s="14" t="s">
        <v>4936</v>
      </c>
      <c r="K7841" s="16">
        <v>6.24</v>
      </c>
    </row>
    <row r="7842" spans="1:11">
      <c r="A7842" s="12" t="s">
        <v>10223</v>
      </c>
      <c r="B7842" s="12" t="s">
        <v>11704</v>
      </c>
      <c r="C7842" s="12" t="s">
        <v>10295</v>
      </c>
      <c r="D7842" s="13" t="s">
        <v>4931</v>
      </c>
      <c r="E7842" s="13" t="s">
        <v>5089</v>
      </c>
      <c r="F7842" s="13" t="s">
        <v>10731</v>
      </c>
      <c r="G7842" s="14" t="s">
        <v>4942</v>
      </c>
      <c r="H7842" s="14" t="s">
        <v>5223</v>
      </c>
      <c r="I7842" s="14" t="s">
        <v>4927</v>
      </c>
      <c r="J7842" s="14" t="s">
        <v>4924</v>
      </c>
      <c r="K7842" s="16">
        <v>6.24</v>
      </c>
    </row>
    <row r="7843" spans="1:11">
      <c r="A7843" s="12" t="s">
        <v>10223</v>
      </c>
      <c r="B7843" s="12" t="s">
        <v>11704</v>
      </c>
      <c r="C7843" s="12" t="s">
        <v>10295</v>
      </c>
      <c r="D7843" s="13" t="s">
        <v>4931</v>
      </c>
      <c r="E7843" s="13" t="s">
        <v>5089</v>
      </c>
      <c r="F7843" s="13" t="s">
        <v>11029</v>
      </c>
      <c r="G7843" s="14" t="s">
        <v>4942</v>
      </c>
      <c r="H7843" s="14" t="s">
        <v>4938</v>
      </c>
      <c r="I7843" s="14" t="s">
        <v>4927</v>
      </c>
      <c r="J7843" s="14" t="s">
        <v>4924</v>
      </c>
      <c r="K7843" s="16">
        <v>6.24</v>
      </c>
    </row>
    <row r="7844" spans="1:11">
      <c r="A7844" s="12" t="s">
        <v>10223</v>
      </c>
      <c r="B7844" s="12" t="s">
        <v>11704</v>
      </c>
      <c r="C7844" s="12" t="s">
        <v>10308</v>
      </c>
      <c r="D7844" s="13" t="s">
        <v>4918</v>
      </c>
      <c r="E7844" s="13" t="s">
        <v>4919</v>
      </c>
      <c r="F7844" s="13" t="s">
        <v>11740</v>
      </c>
      <c r="G7844" s="14" t="s">
        <v>4942</v>
      </c>
      <c r="H7844" s="14" t="s">
        <v>4966</v>
      </c>
      <c r="I7844" s="14" t="s">
        <v>5065</v>
      </c>
      <c r="J7844" s="14" t="s">
        <v>4924</v>
      </c>
      <c r="K7844" s="16">
        <v>12.9344</v>
      </c>
    </row>
    <row r="7845" spans="1:11">
      <c r="A7845" s="12" t="s">
        <v>10223</v>
      </c>
      <c r="B7845" s="12" t="s">
        <v>11704</v>
      </c>
      <c r="C7845" s="12" t="s">
        <v>10308</v>
      </c>
      <c r="D7845" s="13" t="s">
        <v>4918</v>
      </c>
      <c r="E7845" s="13" t="s">
        <v>4939</v>
      </c>
      <c r="F7845" s="13" t="s">
        <v>11741</v>
      </c>
      <c r="G7845" s="14" t="s">
        <v>5004</v>
      </c>
      <c r="H7845" s="14" t="s">
        <v>5223</v>
      </c>
      <c r="I7845" s="14" t="s">
        <v>4927</v>
      </c>
      <c r="J7845" s="14" t="s">
        <v>4924</v>
      </c>
      <c r="K7845" s="16">
        <v>12.9344</v>
      </c>
    </row>
    <row r="7846" spans="1:11">
      <c r="A7846" s="12" t="s">
        <v>10223</v>
      </c>
      <c r="B7846" s="12" t="s">
        <v>11704</v>
      </c>
      <c r="C7846" s="12" t="s">
        <v>10308</v>
      </c>
      <c r="D7846" s="13" t="s">
        <v>4918</v>
      </c>
      <c r="E7846" s="13" t="s">
        <v>4943</v>
      </c>
      <c r="F7846" s="13" t="s">
        <v>11742</v>
      </c>
      <c r="G7846" s="14" t="s">
        <v>5004</v>
      </c>
      <c r="H7846" s="14" t="s">
        <v>4966</v>
      </c>
      <c r="I7846" s="14" t="s">
        <v>5573</v>
      </c>
      <c r="J7846" s="14" t="s">
        <v>4936</v>
      </c>
      <c r="K7846" s="16">
        <v>12.9344</v>
      </c>
    </row>
    <row r="7847" spans="1:11">
      <c r="A7847" s="12" t="s">
        <v>10223</v>
      </c>
      <c r="B7847" s="12" t="s">
        <v>11704</v>
      </c>
      <c r="C7847" s="12" t="s">
        <v>10308</v>
      </c>
      <c r="D7847" s="13" t="s">
        <v>4931</v>
      </c>
      <c r="E7847" s="13" t="s">
        <v>4932</v>
      </c>
      <c r="F7847" s="13" t="s">
        <v>11707</v>
      </c>
      <c r="G7847" s="14" t="s">
        <v>4921</v>
      </c>
      <c r="H7847" s="14" t="s">
        <v>4966</v>
      </c>
      <c r="I7847" s="14" t="s">
        <v>5065</v>
      </c>
      <c r="J7847" s="14" t="s">
        <v>4924</v>
      </c>
      <c r="K7847" s="16">
        <v>12.9344</v>
      </c>
    </row>
    <row r="7848" spans="1:11">
      <c r="A7848" s="12" t="s">
        <v>10223</v>
      </c>
      <c r="B7848" s="12" t="s">
        <v>11704</v>
      </c>
      <c r="C7848" s="12" t="s">
        <v>10308</v>
      </c>
      <c r="D7848" s="13" t="s">
        <v>4931</v>
      </c>
      <c r="E7848" s="13" t="s">
        <v>4932</v>
      </c>
      <c r="F7848" s="13" t="s">
        <v>7693</v>
      </c>
      <c r="G7848" s="14" t="s">
        <v>5004</v>
      </c>
      <c r="H7848" s="14" t="s">
        <v>5223</v>
      </c>
      <c r="I7848" s="14" t="s">
        <v>4927</v>
      </c>
      <c r="J7848" s="14" t="s">
        <v>4924</v>
      </c>
      <c r="K7848" s="16">
        <v>12.9344</v>
      </c>
    </row>
    <row r="7849" spans="1:11">
      <c r="A7849" s="12" t="s">
        <v>10223</v>
      </c>
      <c r="B7849" s="12" t="s">
        <v>11704</v>
      </c>
      <c r="C7849" s="12" t="s">
        <v>10314</v>
      </c>
      <c r="D7849" s="13" t="s">
        <v>4918</v>
      </c>
      <c r="E7849" s="13" t="s">
        <v>4919</v>
      </c>
      <c r="F7849" s="13" t="s">
        <v>11724</v>
      </c>
      <c r="G7849" s="14" t="s">
        <v>4921</v>
      </c>
      <c r="H7849" s="14" t="s">
        <v>5007</v>
      </c>
      <c r="I7849" s="14" t="s">
        <v>4949</v>
      </c>
      <c r="J7849" s="14" t="s">
        <v>4924</v>
      </c>
      <c r="K7849" s="16">
        <v>6</v>
      </c>
    </row>
    <row r="7850" spans="1:11">
      <c r="A7850" s="12" t="s">
        <v>10223</v>
      </c>
      <c r="B7850" s="12" t="s">
        <v>11704</v>
      </c>
      <c r="C7850" s="12" t="s">
        <v>10314</v>
      </c>
      <c r="D7850" s="13" t="s">
        <v>4918</v>
      </c>
      <c r="E7850" s="13" t="s">
        <v>4919</v>
      </c>
      <c r="F7850" s="13" t="s">
        <v>11743</v>
      </c>
      <c r="G7850" s="14" t="s">
        <v>4921</v>
      </c>
      <c r="H7850" s="14" t="s">
        <v>4966</v>
      </c>
      <c r="I7850" s="14" t="s">
        <v>4949</v>
      </c>
      <c r="J7850" s="14" t="s">
        <v>4924</v>
      </c>
      <c r="K7850" s="16">
        <v>6</v>
      </c>
    </row>
    <row r="7851" spans="1:11">
      <c r="A7851" s="12" t="s">
        <v>10223</v>
      </c>
      <c r="B7851" s="12" t="s">
        <v>11704</v>
      </c>
      <c r="C7851" s="12" t="s">
        <v>10314</v>
      </c>
      <c r="D7851" s="13" t="s">
        <v>4918</v>
      </c>
      <c r="E7851" s="13" t="s">
        <v>4943</v>
      </c>
      <c r="F7851" s="13" t="s">
        <v>9233</v>
      </c>
      <c r="G7851" s="14" t="s">
        <v>5004</v>
      </c>
      <c r="H7851" s="14" t="s">
        <v>4966</v>
      </c>
      <c r="I7851" s="14" t="s">
        <v>5573</v>
      </c>
      <c r="J7851" s="14" t="s">
        <v>4924</v>
      </c>
      <c r="K7851" s="16">
        <v>6</v>
      </c>
    </row>
    <row r="7852" spans="1:11">
      <c r="A7852" s="12" t="s">
        <v>10223</v>
      </c>
      <c r="B7852" s="12" t="s">
        <v>11704</v>
      </c>
      <c r="C7852" s="12" t="s">
        <v>10314</v>
      </c>
      <c r="D7852" s="13" t="s">
        <v>4931</v>
      </c>
      <c r="E7852" s="13" t="s">
        <v>5089</v>
      </c>
      <c r="F7852" s="13" t="s">
        <v>10731</v>
      </c>
      <c r="G7852" s="14" t="s">
        <v>4942</v>
      </c>
      <c r="H7852" s="14" t="s">
        <v>5223</v>
      </c>
      <c r="I7852" s="14" t="s">
        <v>4927</v>
      </c>
      <c r="J7852" s="14" t="s">
        <v>4936</v>
      </c>
      <c r="K7852" s="16">
        <v>6</v>
      </c>
    </row>
    <row r="7853" spans="1:11">
      <c r="A7853" s="12" t="s">
        <v>10223</v>
      </c>
      <c r="B7853" s="12" t="s">
        <v>11704</v>
      </c>
      <c r="C7853" s="12" t="s">
        <v>10314</v>
      </c>
      <c r="D7853" s="13" t="s">
        <v>4931</v>
      </c>
      <c r="E7853" s="13" t="s">
        <v>4932</v>
      </c>
      <c r="F7853" s="13" t="s">
        <v>5747</v>
      </c>
      <c r="G7853" s="14" t="s">
        <v>4921</v>
      </c>
      <c r="H7853" s="14" t="s">
        <v>11737</v>
      </c>
      <c r="I7853" s="14" t="s">
        <v>5834</v>
      </c>
      <c r="J7853" s="14" t="s">
        <v>4924</v>
      </c>
      <c r="K7853" s="16">
        <v>6</v>
      </c>
    </row>
    <row r="7854" spans="1:11">
      <c r="A7854" s="12" t="s">
        <v>10223</v>
      </c>
      <c r="B7854" s="12" t="s">
        <v>11704</v>
      </c>
      <c r="C7854" s="12" t="s">
        <v>10318</v>
      </c>
      <c r="D7854" s="13" t="s">
        <v>4918</v>
      </c>
      <c r="E7854" s="13" t="s">
        <v>4919</v>
      </c>
      <c r="F7854" s="13" t="s">
        <v>11744</v>
      </c>
      <c r="G7854" s="14" t="s">
        <v>4921</v>
      </c>
      <c r="H7854" s="14" t="s">
        <v>5592</v>
      </c>
      <c r="I7854" s="14" t="s">
        <v>4949</v>
      </c>
      <c r="J7854" s="14" t="s">
        <v>4924</v>
      </c>
      <c r="K7854" s="16">
        <v>54.4</v>
      </c>
    </row>
    <row r="7855" spans="1:11">
      <c r="A7855" s="12" t="s">
        <v>10223</v>
      </c>
      <c r="B7855" s="12" t="s">
        <v>11704</v>
      </c>
      <c r="C7855" s="12" t="s">
        <v>10318</v>
      </c>
      <c r="D7855" s="13" t="s">
        <v>4918</v>
      </c>
      <c r="E7855" s="13" t="s">
        <v>4919</v>
      </c>
      <c r="F7855" s="13" t="s">
        <v>11745</v>
      </c>
      <c r="G7855" s="14" t="s">
        <v>4921</v>
      </c>
      <c r="H7855" s="14" t="s">
        <v>4966</v>
      </c>
      <c r="I7855" s="14" t="s">
        <v>4949</v>
      </c>
      <c r="J7855" s="14" t="s">
        <v>4924</v>
      </c>
      <c r="K7855" s="16">
        <v>54.4</v>
      </c>
    </row>
    <row r="7856" spans="1:11">
      <c r="A7856" s="12" t="s">
        <v>10223</v>
      </c>
      <c r="B7856" s="12" t="s">
        <v>11704</v>
      </c>
      <c r="C7856" s="12" t="s">
        <v>10318</v>
      </c>
      <c r="D7856" s="13" t="s">
        <v>4918</v>
      </c>
      <c r="E7856" s="13" t="s">
        <v>4919</v>
      </c>
      <c r="F7856" s="13" t="s">
        <v>11004</v>
      </c>
      <c r="G7856" s="14" t="s">
        <v>4921</v>
      </c>
      <c r="H7856" s="14" t="s">
        <v>5592</v>
      </c>
      <c r="I7856" s="14" t="s">
        <v>5065</v>
      </c>
      <c r="J7856" s="14" t="s">
        <v>4924</v>
      </c>
      <c r="K7856" s="16">
        <v>54.4</v>
      </c>
    </row>
    <row r="7857" spans="1:11">
      <c r="A7857" s="12" t="s">
        <v>10223</v>
      </c>
      <c r="B7857" s="12" t="s">
        <v>11704</v>
      </c>
      <c r="C7857" s="12" t="s">
        <v>10318</v>
      </c>
      <c r="D7857" s="13" t="s">
        <v>4931</v>
      </c>
      <c r="E7857" s="13" t="s">
        <v>4932</v>
      </c>
      <c r="F7857" s="13" t="s">
        <v>11707</v>
      </c>
      <c r="G7857" s="14" t="s">
        <v>4921</v>
      </c>
      <c r="H7857" s="14" t="s">
        <v>11737</v>
      </c>
      <c r="I7857" s="14" t="s">
        <v>5834</v>
      </c>
      <c r="J7857" s="14" t="s">
        <v>4924</v>
      </c>
      <c r="K7857" s="16">
        <v>54.4</v>
      </c>
    </row>
    <row r="7858" spans="1:11">
      <c r="A7858" s="12" t="s">
        <v>10223</v>
      </c>
      <c r="B7858" s="12" t="s">
        <v>11704</v>
      </c>
      <c r="C7858" s="12" t="s">
        <v>10318</v>
      </c>
      <c r="D7858" s="13" t="s">
        <v>4940</v>
      </c>
      <c r="E7858" s="13" t="s">
        <v>4941</v>
      </c>
      <c r="F7858" s="13" t="s">
        <v>11746</v>
      </c>
      <c r="G7858" s="14" t="s">
        <v>5004</v>
      </c>
      <c r="H7858" s="14" t="s">
        <v>10643</v>
      </c>
      <c r="I7858" s="14" t="s">
        <v>6951</v>
      </c>
      <c r="J7858" s="14" t="s">
        <v>4936</v>
      </c>
      <c r="K7858" s="16">
        <v>54.4</v>
      </c>
    </row>
    <row r="7859" spans="1:11">
      <c r="A7859" s="12" t="s">
        <v>10223</v>
      </c>
      <c r="B7859" s="12" t="s">
        <v>11704</v>
      </c>
      <c r="C7859" s="12" t="s">
        <v>10322</v>
      </c>
      <c r="D7859" s="13" t="s">
        <v>4918</v>
      </c>
      <c r="E7859" s="13" t="s">
        <v>4919</v>
      </c>
      <c r="F7859" s="13" t="s">
        <v>11747</v>
      </c>
      <c r="G7859" s="14" t="s">
        <v>4921</v>
      </c>
      <c r="H7859" s="14" t="s">
        <v>4966</v>
      </c>
      <c r="I7859" s="14" t="s">
        <v>5065</v>
      </c>
      <c r="J7859" s="14" t="s">
        <v>4924</v>
      </c>
      <c r="K7859" s="16">
        <v>3.9</v>
      </c>
    </row>
    <row r="7860" spans="1:11">
      <c r="A7860" s="12" t="s">
        <v>10223</v>
      </c>
      <c r="B7860" s="12" t="s">
        <v>11704</v>
      </c>
      <c r="C7860" s="12" t="s">
        <v>10322</v>
      </c>
      <c r="D7860" s="13" t="s">
        <v>4918</v>
      </c>
      <c r="E7860" s="13" t="s">
        <v>4919</v>
      </c>
      <c r="F7860" s="13" t="s">
        <v>11748</v>
      </c>
      <c r="G7860" s="14" t="s">
        <v>4921</v>
      </c>
      <c r="H7860" s="14" t="s">
        <v>5592</v>
      </c>
      <c r="I7860" s="14" t="s">
        <v>5065</v>
      </c>
      <c r="J7860" s="14" t="s">
        <v>4924</v>
      </c>
      <c r="K7860" s="16">
        <v>3.9</v>
      </c>
    </row>
    <row r="7861" spans="1:11">
      <c r="A7861" s="12" t="s">
        <v>10223</v>
      </c>
      <c r="B7861" s="12" t="s">
        <v>11704</v>
      </c>
      <c r="C7861" s="12" t="s">
        <v>10322</v>
      </c>
      <c r="D7861" s="13" t="s">
        <v>4918</v>
      </c>
      <c r="E7861" s="13" t="s">
        <v>4919</v>
      </c>
      <c r="F7861" s="13" t="s">
        <v>11707</v>
      </c>
      <c r="G7861" s="14" t="s">
        <v>4921</v>
      </c>
      <c r="H7861" s="14" t="s">
        <v>4966</v>
      </c>
      <c r="I7861" s="14" t="s">
        <v>4949</v>
      </c>
      <c r="J7861" s="14" t="s">
        <v>4936</v>
      </c>
      <c r="K7861" s="16">
        <v>3.9</v>
      </c>
    </row>
    <row r="7862" spans="1:11">
      <c r="A7862" s="12" t="s">
        <v>10223</v>
      </c>
      <c r="B7862" s="12" t="s">
        <v>11704</v>
      </c>
      <c r="C7862" s="12" t="s">
        <v>10322</v>
      </c>
      <c r="D7862" s="13" t="s">
        <v>4931</v>
      </c>
      <c r="E7862" s="13" t="s">
        <v>5089</v>
      </c>
      <c r="F7862" s="13" t="s">
        <v>11749</v>
      </c>
      <c r="G7862" s="14" t="s">
        <v>4921</v>
      </c>
      <c r="H7862" s="14" t="s">
        <v>7389</v>
      </c>
      <c r="I7862" s="14" t="s">
        <v>6037</v>
      </c>
      <c r="J7862" s="14" t="s">
        <v>4924</v>
      </c>
      <c r="K7862" s="16">
        <v>3.9</v>
      </c>
    </row>
    <row r="7863" spans="1:11">
      <c r="A7863" s="12" t="s">
        <v>10223</v>
      </c>
      <c r="B7863" s="12" t="s">
        <v>11704</v>
      </c>
      <c r="C7863" s="12" t="s">
        <v>10322</v>
      </c>
      <c r="D7863" s="13" t="s">
        <v>4931</v>
      </c>
      <c r="E7863" s="13" t="s">
        <v>4932</v>
      </c>
      <c r="F7863" s="13" t="s">
        <v>11445</v>
      </c>
      <c r="G7863" s="14" t="s">
        <v>4921</v>
      </c>
      <c r="H7863" s="14" t="s">
        <v>4966</v>
      </c>
      <c r="I7863" s="14" t="s">
        <v>4949</v>
      </c>
      <c r="J7863" s="14" t="s">
        <v>4924</v>
      </c>
      <c r="K7863" s="16">
        <v>3.9</v>
      </c>
    </row>
    <row r="7864" spans="1:11">
      <c r="A7864" s="12" t="s">
        <v>10223</v>
      </c>
      <c r="B7864" s="12" t="s">
        <v>11704</v>
      </c>
      <c r="C7864" s="12" t="s">
        <v>10463</v>
      </c>
      <c r="D7864" s="13" t="s">
        <v>4918</v>
      </c>
      <c r="E7864" s="13" t="s">
        <v>4919</v>
      </c>
      <c r="F7864" s="13" t="s">
        <v>11750</v>
      </c>
      <c r="G7864" s="14" t="s">
        <v>4921</v>
      </c>
      <c r="H7864" s="14" t="s">
        <v>4938</v>
      </c>
      <c r="I7864" s="14" t="s">
        <v>7646</v>
      </c>
      <c r="J7864" s="14" t="s">
        <v>4924</v>
      </c>
      <c r="K7864" s="16">
        <v>47.3938</v>
      </c>
    </row>
    <row r="7865" spans="1:11">
      <c r="A7865" s="12" t="s">
        <v>10223</v>
      </c>
      <c r="B7865" s="12" t="s">
        <v>11704</v>
      </c>
      <c r="C7865" s="12" t="s">
        <v>10463</v>
      </c>
      <c r="D7865" s="13" t="s">
        <v>4918</v>
      </c>
      <c r="E7865" s="13" t="s">
        <v>4919</v>
      </c>
      <c r="F7865" s="13" t="s">
        <v>11751</v>
      </c>
      <c r="G7865" s="14" t="s">
        <v>4921</v>
      </c>
      <c r="H7865" s="14" t="s">
        <v>5037</v>
      </c>
      <c r="I7865" s="14" t="s">
        <v>10594</v>
      </c>
      <c r="J7865" s="14" t="s">
        <v>4924</v>
      </c>
      <c r="K7865" s="16">
        <v>47.3938</v>
      </c>
    </row>
    <row r="7866" spans="1:11">
      <c r="A7866" s="12" t="s">
        <v>10223</v>
      </c>
      <c r="B7866" s="12" t="s">
        <v>11704</v>
      </c>
      <c r="C7866" s="12" t="s">
        <v>10463</v>
      </c>
      <c r="D7866" s="13" t="s">
        <v>4918</v>
      </c>
      <c r="E7866" s="13" t="s">
        <v>4919</v>
      </c>
      <c r="F7866" s="13" t="s">
        <v>11029</v>
      </c>
      <c r="G7866" s="14" t="s">
        <v>4942</v>
      </c>
      <c r="H7866" s="14" t="s">
        <v>4938</v>
      </c>
      <c r="I7866" s="14" t="s">
        <v>4927</v>
      </c>
      <c r="J7866" s="14" t="s">
        <v>4936</v>
      </c>
      <c r="K7866" s="16">
        <v>47.3938</v>
      </c>
    </row>
    <row r="7867" spans="1:11">
      <c r="A7867" s="12" t="s">
        <v>10223</v>
      </c>
      <c r="B7867" s="12" t="s">
        <v>11704</v>
      </c>
      <c r="C7867" s="12" t="s">
        <v>10463</v>
      </c>
      <c r="D7867" s="13" t="s">
        <v>4931</v>
      </c>
      <c r="E7867" s="13" t="s">
        <v>4932</v>
      </c>
      <c r="F7867" s="13" t="s">
        <v>11445</v>
      </c>
      <c r="G7867" s="14" t="s">
        <v>4921</v>
      </c>
      <c r="H7867" s="14" t="s">
        <v>4974</v>
      </c>
      <c r="I7867" s="14" t="s">
        <v>4949</v>
      </c>
      <c r="J7867" s="14" t="s">
        <v>4924</v>
      </c>
      <c r="K7867" s="16">
        <v>47.3938</v>
      </c>
    </row>
    <row r="7868" spans="1:11">
      <c r="A7868" s="12" t="s">
        <v>10223</v>
      </c>
      <c r="B7868" s="12" t="s">
        <v>11704</v>
      </c>
      <c r="C7868" s="12" t="s">
        <v>10463</v>
      </c>
      <c r="D7868" s="13" t="s">
        <v>4931</v>
      </c>
      <c r="E7868" s="13" t="s">
        <v>6147</v>
      </c>
      <c r="F7868" s="13" t="s">
        <v>11752</v>
      </c>
      <c r="G7868" s="14" t="s">
        <v>4921</v>
      </c>
      <c r="H7868" s="14" t="s">
        <v>4926</v>
      </c>
      <c r="I7868" s="14" t="s">
        <v>4927</v>
      </c>
      <c r="J7868" s="14" t="s">
        <v>4924</v>
      </c>
      <c r="K7868" s="16">
        <v>47.3938</v>
      </c>
    </row>
    <row r="7869" spans="1:11">
      <c r="A7869" s="12" t="s">
        <v>10223</v>
      </c>
      <c r="B7869" s="12" t="s">
        <v>11704</v>
      </c>
      <c r="C7869" s="12" t="s">
        <v>10327</v>
      </c>
      <c r="D7869" s="13" t="s">
        <v>4918</v>
      </c>
      <c r="E7869" s="13" t="s">
        <v>4919</v>
      </c>
      <c r="F7869" s="13" t="s">
        <v>11296</v>
      </c>
      <c r="G7869" s="14" t="s">
        <v>4921</v>
      </c>
      <c r="H7869" s="14" t="s">
        <v>4966</v>
      </c>
      <c r="I7869" s="14" t="s">
        <v>4949</v>
      </c>
      <c r="J7869" s="14" t="s">
        <v>4924</v>
      </c>
      <c r="K7869" s="16">
        <v>15</v>
      </c>
    </row>
    <row r="7870" spans="1:11">
      <c r="A7870" s="12" t="s">
        <v>10223</v>
      </c>
      <c r="B7870" s="12" t="s">
        <v>11704</v>
      </c>
      <c r="C7870" s="12" t="s">
        <v>10327</v>
      </c>
      <c r="D7870" s="13" t="s">
        <v>4918</v>
      </c>
      <c r="E7870" s="13" t="s">
        <v>4919</v>
      </c>
      <c r="F7870" s="13" t="s">
        <v>11718</v>
      </c>
      <c r="G7870" s="14" t="s">
        <v>4921</v>
      </c>
      <c r="H7870" s="14" t="s">
        <v>5007</v>
      </c>
      <c r="I7870" s="14" t="s">
        <v>4949</v>
      </c>
      <c r="J7870" s="14" t="s">
        <v>4936</v>
      </c>
      <c r="K7870" s="16">
        <v>15</v>
      </c>
    </row>
    <row r="7871" spans="1:11">
      <c r="A7871" s="12" t="s">
        <v>10223</v>
      </c>
      <c r="B7871" s="12" t="s">
        <v>11704</v>
      </c>
      <c r="C7871" s="12" t="s">
        <v>10327</v>
      </c>
      <c r="D7871" s="13" t="s">
        <v>4918</v>
      </c>
      <c r="E7871" s="13" t="s">
        <v>4943</v>
      </c>
      <c r="F7871" s="13" t="s">
        <v>11753</v>
      </c>
      <c r="G7871" s="14" t="s">
        <v>4921</v>
      </c>
      <c r="H7871" s="14" t="s">
        <v>4952</v>
      </c>
      <c r="I7871" s="14" t="s">
        <v>4927</v>
      </c>
      <c r="J7871" s="14" t="s">
        <v>4924</v>
      </c>
      <c r="K7871" s="16">
        <v>15</v>
      </c>
    </row>
    <row r="7872" spans="1:11">
      <c r="A7872" s="12" t="s">
        <v>10223</v>
      </c>
      <c r="B7872" s="12" t="s">
        <v>11704</v>
      </c>
      <c r="C7872" s="12" t="s">
        <v>10327</v>
      </c>
      <c r="D7872" s="13" t="s">
        <v>4931</v>
      </c>
      <c r="E7872" s="13" t="s">
        <v>4932</v>
      </c>
      <c r="F7872" s="13" t="s">
        <v>11707</v>
      </c>
      <c r="G7872" s="14" t="s">
        <v>4921</v>
      </c>
      <c r="H7872" s="14" t="s">
        <v>11737</v>
      </c>
      <c r="I7872" s="14" t="s">
        <v>5834</v>
      </c>
      <c r="J7872" s="14" t="s">
        <v>4924</v>
      </c>
      <c r="K7872" s="16">
        <v>15</v>
      </c>
    </row>
    <row r="7873" spans="1:11">
      <c r="A7873" s="12" t="s">
        <v>10223</v>
      </c>
      <c r="B7873" s="12" t="s">
        <v>11704</v>
      </c>
      <c r="C7873" s="12" t="s">
        <v>10327</v>
      </c>
      <c r="D7873" s="13" t="s">
        <v>4940</v>
      </c>
      <c r="E7873" s="13" t="s">
        <v>4941</v>
      </c>
      <c r="F7873" s="13" t="s">
        <v>11754</v>
      </c>
      <c r="G7873" s="14" t="s">
        <v>4942</v>
      </c>
      <c r="H7873" s="14" t="s">
        <v>4988</v>
      </c>
      <c r="I7873" s="14" t="s">
        <v>5134</v>
      </c>
      <c r="J7873" s="14" t="s">
        <v>4924</v>
      </c>
      <c r="K7873" s="16">
        <v>15</v>
      </c>
    </row>
    <row r="7874" spans="1:11">
      <c r="A7874" s="12" t="s">
        <v>10223</v>
      </c>
      <c r="B7874" s="12" t="s">
        <v>11704</v>
      </c>
      <c r="C7874" s="12" t="s">
        <v>10332</v>
      </c>
      <c r="D7874" s="13" t="s">
        <v>4918</v>
      </c>
      <c r="E7874" s="13" t="s">
        <v>4919</v>
      </c>
      <c r="F7874" s="13" t="s">
        <v>11755</v>
      </c>
      <c r="G7874" s="14" t="s">
        <v>4921</v>
      </c>
      <c r="H7874" s="14" t="s">
        <v>4966</v>
      </c>
      <c r="I7874" s="14" t="s">
        <v>5065</v>
      </c>
      <c r="J7874" s="14" t="s">
        <v>4924</v>
      </c>
      <c r="K7874" s="16">
        <v>10.4</v>
      </c>
    </row>
    <row r="7875" spans="1:11">
      <c r="A7875" s="12" t="s">
        <v>10223</v>
      </c>
      <c r="B7875" s="12" t="s">
        <v>11704</v>
      </c>
      <c r="C7875" s="12" t="s">
        <v>10332</v>
      </c>
      <c r="D7875" s="13" t="s">
        <v>4918</v>
      </c>
      <c r="E7875" s="13" t="s">
        <v>4919</v>
      </c>
      <c r="F7875" s="13" t="s">
        <v>11756</v>
      </c>
      <c r="G7875" s="14" t="s">
        <v>4921</v>
      </c>
      <c r="H7875" s="14" t="s">
        <v>4966</v>
      </c>
      <c r="I7875" s="14" t="s">
        <v>5065</v>
      </c>
      <c r="J7875" s="14" t="s">
        <v>4924</v>
      </c>
      <c r="K7875" s="16">
        <v>10.4</v>
      </c>
    </row>
    <row r="7876" spans="1:11">
      <c r="A7876" s="12" t="s">
        <v>10223</v>
      </c>
      <c r="B7876" s="12" t="s">
        <v>11704</v>
      </c>
      <c r="C7876" s="12" t="s">
        <v>10332</v>
      </c>
      <c r="D7876" s="13" t="s">
        <v>4918</v>
      </c>
      <c r="E7876" s="13" t="s">
        <v>4943</v>
      </c>
      <c r="F7876" s="13" t="s">
        <v>11757</v>
      </c>
      <c r="G7876" s="14" t="s">
        <v>5004</v>
      </c>
      <c r="H7876" s="14" t="s">
        <v>4966</v>
      </c>
      <c r="I7876" s="14" t="s">
        <v>5573</v>
      </c>
      <c r="J7876" s="14" t="s">
        <v>4924</v>
      </c>
      <c r="K7876" s="16">
        <v>10.4</v>
      </c>
    </row>
    <row r="7877" spans="1:11">
      <c r="A7877" s="12" t="s">
        <v>10223</v>
      </c>
      <c r="B7877" s="12" t="s">
        <v>11704</v>
      </c>
      <c r="C7877" s="12" t="s">
        <v>10332</v>
      </c>
      <c r="D7877" s="13" t="s">
        <v>4931</v>
      </c>
      <c r="E7877" s="13" t="s">
        <v>4932</v>
      </c>
      <c r="F7877" s="13" t="s">
        <v>11758</v>
      </c>
      <c r="G7877" s="14" t="s">
        <v>5004</v>
      </c>
      <c r="H7877" s="14" t="s">
        <v>5223</v>
      </c>
      <c r="I7877" s="14" t="s">
        <v>4927</v>
      </c>
      <c r="J7877" s="14" t="s">
        <v>4924</v>
      </c>
      <c r="K7877" s="16">
        <v>10.4</v>
      </c>
    </row>
    <row r="7878" spans="1:11">
      <c r="A7878" s="12" t="s">
        <v>10223</v>
      </c>
      <c r="B7878" s="12" t="s">
        <v>11704</v>
      </c>
      <c r="C7878" s="12" t="s">
        <v>10332</v>
      </c>
      <c r="D7878" s="13" t="s">
        <v>4940</v>
      </c>
      <c r="E7878" s="13" t="s">
        <v>4941</v>
      </c>
      <c r="F7878" s="13" t="s">
        <v>11054</v>
      </c>
      <c r="G7878" s="14" t="s">
        <v>5004</v>
      </c>
      <c r="H7878" s="14" t="s">
        <v>11759</v>
      </c>
      <c r="I7878" s="14" t="s">
        <v>5126</v>
      </c>
      <c r="J7878" s="14" t="s">
        <v>4936</v>
      </c>
      <c r="K7878" s="16">
        <v>10.4</v>
      </c>
    </row>
    <row r="7879" spans="1:11">
      <c r="A7879" s="12" t="s">
        <v>10223</v>
      </c>
      <c r="B7879" s="12" t="s">
        <v>11704</v>
      </c>
      <c r="C7879" s="12" t="s">
        <v>10338</v>
      </c>
      <c r="D7879" s="13" t="s">
        <v>4918</v>
      </c>
      <c r="E7879" s="13" t="s">
        <v>4919</v>
      </c>
      <c r="F7879" s="13" t="s">
        <v>11760</v>
      </c>
      <c r="G7879" s="14" t="s">
        <v>4921</v>
      </c>
      <c r="H7879" s="14" t="s">
        <v>4988</v>
      </c>
      <c r="I7879" s="14" t="s">
        <v>4947</v>
      </c>
      <c r="J7879" s="14" t="s">
        <v>4924</v>
      </c>
      <c r="K7879" s="16">
        <v>8.55</v>
      </c>
    </row>
    <row r="7880" spans="1:11">
      <c r="A7880" s="12" t="s">
        <v>10223</v>
      </c>
      <c r="B7880" s="12" t="s">
        <v>11704</v>
      </c>
      <c r="C7880" s="12" t="s">
        <v>10338</v>
      </c>
      <c r="D7880" s="13" t="s">
        <v>4918</v>
      </c>
      <c r="E7880" s="13" t="s">
        <v>4919</v>
      </c>
      <c r="F7880" s="13" t="s">
        <v>10961</v>
      </c>
      <c r="G7880" s="14" t="s">
        <v>4921</v>
      </c>
      <c r="H7880" s="14" t="s">
        <v>7352</v>
      </c>
      <c r="I7880" s="14" t="s">
        <v>5065</v>
      </c>
      <c r="J7880" s="14" t="s">
        <v>4924</v>
      </c>
      <c r="K7880" s="16">
        <v>8.55</v>
      </c>
    </row>
    <row r="7881" spans="1:11">
      <c r="A7881" s="12" t="s">
        <v>10223</v>
      </c>
      <c r="B7881" s="12" t="s">
        <v>11704</v>
      </c>
      <c r="C7881" s="12" t="s">
        <v>10338</v>
      </c>
      <c r="D7881" s="13" t="s">
        <v>4931</v>
      </c>
      <c r="E7881" s="13" t="s">
        <v>4932</v>
      </c>
      <c r="F7881" s="13" t="s">
        <v>11707</v>
      </c>
      <c r="G7881" s="14" t="s">
        <v>4921</v>
      </c>
      <c r="H7881" s="14" t="s">
        <v>7352</v>
      </c>
      <c r="I7881" s="14" t="s">
        <v>5065</v>
      </c>
      <c r="J7881" s="14" t="s">
        <v>4924</v>
      </c>
      <c r="K7881" s="16">
        <v>8.55</v>
      </c>
    </row>
    <row r="7882" spans="1:11">
      <c r="A7882" s="12" t="s">
        <v>10223</v>
      </c>
      <c r="B7882" s="12" t="s">
        <v>11704</v>
      </c>
      <c r="C7882" s="12" t="s">
        <v>10338</v>
      </c>
      <c r="D7882" s="13" t="s">
        <v>4934</v>
      </c>
      <c r="E7882" s="13" t="s">
        <v>4934</v>
      </c>
      <c r="F7882" s="13" t="s">
        <v>10817</v>
      </c>
      <c r="G7882" s="14" t="s">
        <v>4921</v>
      </c>
      <c r="H7882" s="14" t="s">
        <v>4952</v>
      </c>
      <c r="I7882" s="14" t="s">
        <v>4927</v>
      </c>
      <c r="J7882" s="14" t="s">
        <v>4936</v>
      </c>
      <c r="K7882" s="16">
        <v>8.55</v>
      </c>
    </row>
    <row r="7883" spans="1:11">
      <c r="A7883" s="12" t="s">
        <v>10223</v>
      </c>
      <c r="B7883" s="12" t="s">
        <v>11704</v>
      </c>
      <c r="C7883" s="12" t="s">
        <v>10338</v>
      </c>
      <c r="D7883" s="13" t="s">
        <v>4940</v>
      </c>
      <c r="E7883" s="13" t="s">
        <v>4941</v>
      </c>
      <c r="F7883" s="13" t="s">
        <v>11761</v>
      </c>
      <c r="G7883" s="14" t="s">
        <v>4942</v>
      </c>
      <c r="H7883" s="14" t="s">
        <v>5534</v>
      </c>
      <c r="I7883" s="14" t="s">
        <v>6471</v>
      </c>
      <c r="J7883" s="14" t="s">
        <v>4924</v>
      </c>
      <c r="K7883" s="16">
        <v>8.55</v>
      </c>
    </row>
    <row r="7884" spans="1:11">
      <c r="A7884" s="12" t="s">
        <v>10223</v>
      </c>
      <c r="B7884" s="12" t="s">
        <v>11704</v>
      </c>
      <c r="C7884" s="12" t="s">
        <v>10343</v>
      </c>
      <c r="D7884" s="13" t="s">
        <v>4918</v>
      </c>
      <c r="E7884" s="13" t="s">
        <v>4919</v>
      </c>
      <c r="F7884" s="13" t="s">
        <v>11762</v>
      </c>
      <c r="G7884" s="14" t="s">
        <v>4921</v>
      </c>
      <c r="H7884" s="14" t="s">
        <v>4966</v>
      </c>
      <c r="I7884" s="14" t="s">
        <v>4949</v>
      </c>
      <c r="J7884" s="14" t="s">
        <v>4924</v>
      </c>
      <c r="K7884" s="16">
        <v>2</v>
      </c>
    </row>
    <row r="7885" spans="1:11">
      <c r="A7885" s="12" t="s">
        <v>10223</v>
      </c>
      <c r="B7885" s="12" t="s">
        <v>11704</v>
      </c>
      <c r="C7885" s="12" t="s">
        <v>10343</v>
      </c>
      <c r="D7885" s="13" t="s">
        <v>4918</v>
      </c>
      <c r="E7885" s="13" t="s">
        <v>4919</v>
      </c>
      <c r="F7885" s="13" t="s">
        <v>11763</v>
      </c>
      <c r="G7885" s="14" t="s">
        <v>4921</v>
      </c>
      <c r="H7885" s="14" t="s">
        <v>4966</v>
      </c>
      <c r="I7885" s="14" t="s">
        <v>4949</v>
      </c>
      <c r="J7885" s="14" t="s">
        <v>4924</v>
      </c>
      <c r="K7885" s="16">
        <v>2</v>
      </c>
    </row>
    <row r="7886" spans="1:11">
      <c r="A7886" s="12" t="s">
        <v>10223</v>
      </c>
      <c r="B7886" s="12" t="s">
        <v>11704</v>
      </c>
      <c r="C7886" s="12" t="s">
        <v>10343</v>
      </c>
      <c r="D7886" s="13" t="s">
        <v>4918</v>
      </c>
      <c r="E7886" s="13" t="s">
        <v>4919</v>
      </c>
      <c r="F7886" s="13" t="s">
        <v>11764</v>
      </c>
      <c r="G7886" s="14" t="s">
        <v>4921</v>
      </c>
      <c r="H7886" s="14" t="s">
        <v>4966</v>
      </c>
      <c r="I7886" s="14" t="s">
        <v>4949</v>
      </c>
      <c r="J7886" s="14" t="s">
        <v>4924</v>
      </c>
      <c r="K7886" s="16">
        <v>2</v>
      </c>
    </row>
    <row r="7887" spans="1:11">
      <c r="A7887" s="12" t="s">
        <v>10223</v>
      </c>
      <c r="B7887" s="12" t="s">
        <v>11704</v>
      </c>
      <c r="C7887" s="12" t="s">
        <v>10343</v>
      </c>
      <c r="D7887" s="13" t="s">
        <v>4931</v>
      </c>
      <c r="E7887" s="13" t="s">
        <v>4932</v>
      </c>
      <c r="F7887" s="13" t="s">
        <v>11765</v>
      </c>
      <c r="G7887" s="14" t="s">
        <v>4921</v>
      </c>
      <c r="H7887" s="14" t="s">
        <v>4926</v>
      </c>
      <c r="I7887" s="14" t="s">
        <v>4927</v>
      </c>
      <c r="J7887" s="14" t="s">
        <v>4924</v>
      </c>
      <c r="K7887" s="16">
        <v>2</v>
      </c>
    </row>
    <row r="7888" spans="1:11">
      <c r="A7888" s="12" t="s">
        <v>10223</v>
      </c>
      <c r="B7888" s="12" t="s">
        <v>11704</v>
      </c>
      <c r="C7888" s="12" t="s">
        <v>10343</v>
      </c>
      <c r="D7888" s="13" t="s">
        <v>4931</v>
      </c>
      <c r="E7888" s="13" t="s">
        <v>4932</v>
      </c>
      <c r="F7888" s="13" t="s">
        <v>11726</v>
      </c>
      <c r="G7888" s="14" t="s">
        <v>4921</v>
      </c>
      <c r="H7888" s="14" t="s">
        <v>5007</v>
      </c>
      <c r="I7888" s="14" t="s">
        <v>4949</v>
      </c>
      <c r="J7888" s="14" t="s">
        <v>4936</v>
      </c>
      <c r="K7888" s="16">
        <v>2</v>
      </c>
    </row>
    <row r="7889" spans="1:11">
      <c r="A7889" s="12" t="s">
        <v>10223</v>
      </c>
      <c r="B7889" s="12" t="s">
        <v>11704</v>
      </c>
      <c r="C7889" s="12" t="s">
        <v>10347</v>
      </c>
      <c r="D7889" s="13" t="s">
        <v>4918</v>
      </c>
      <c r="E7889" s="13" t="s">
        <v>4919</v>
      </c>
      <c r="F7889" s="13" t="s">
        <v>8203</v>
      </c>
      <c r="G7889" s="14" t="s">
        <v>4921</v>
      </c>
      <c r="H7889" s="14" t="s">
        <v>4966</v>
      </c>
      <c r="I7889" s="14" t="s">
        <v>4949</v>
      </c>
      <c r="J7889" s="14" t="s">
        <v>4924</v>
      </c>
      <c r="K7889" s="16">
        <v>6.2</v>
      </c>
    </row>
    <row r="7890" spans="1:11">
      <c r="A7890" s="12" t="s">
        <v>10223</v>
      </c>
      <c r="B7890" s="12" t="s">
        <v>11704</v>
      </c>
      <c r="C7890" s="12" t="s">
        <v>10347</v>
      </c>
      <c r="D7890" s="13" t="s">
        <v>4918</v>
      </c>
      <c r="E7890" s="13" t="s">
        <v>4919</v>
      </c>
      <c r="F7890" s="13" t="s">
        <v>11029</v>
      </c>
      <c r="G7890" s="14" t="s">
        <v>4942</v>
      </c>
      <c r="H7890" s="14" t="s">
        <v>4938</v>
      </c>
      <c r="I7890" s="14" t="s">
        <v>4927</v>
      </c>
      <c r="J7890" s="14" t="s">
        <v>4924</v>
      </c>
      <c r="K7890" s="16">
        <v>6.2</v>
      </c>
    </row>
    <row r="7891" spans="1:11">
      <c r="A7891" s="12" t="s">
        <v>10223</v>
      </c>
      <c r="B7891" s="12" t="s">
        <v>11704</v>
      </c>
      <c r="C7891" s="12" t="s">
        <v>10347</v>
      </c>
      <c r="D7891" s="13" t="s">
        <v>4918</v>
      </c>
      <c r="E7891" s="13" t="s">
        <v>4943</v>
      </c>
      <c r="F7891" s="13" t="s">
        <v>11730</v>
      </c>
      <c r="G7891" s="14" t="s">
        <v>5004</v>
      </c>
      <c r="H7891" s="14" t="s">
        <v>4966</v>
      </c>
      <c r="I7891" s="14" t="s">
        <v>5573</v>
      </c>
      <c r="J7891" s="14" t="s">
        <v>4924</v>
      </c>
      <c r="K7891" s="16">
        <v>6.2</v>
      </c>
    </row>
    <row r="7892" spans="1:11">
      <c r="A7892" s="12" t="s">
        <v>10223</v>
      </c>
      <c r="B7892" s="12" t="s">
        <v>11704</v>
      </c>
      <c r="C7892" s="12" t="s">
        <v>10347</v>
      </c>
      <c r="D7892" s="13" t="s">
        <v>4931</v>
      </c>
      <c r="E7892" s="13" t="s">
        <v>5089</v>
      </c>
      <c r="F7892" s="13" t="s">
        <v>10731</v>
      </c>
      <c r="G7892" s="14" t="s">
        <v>4942</v>
      </c>
      <c r="H7892" s="14" t="s">
        <v>5223</v>
      </c>
      <c r="I7892" s="14" t="s">
        <v>4927</v>
      </c>
      <c r="J7892" s="14" t="s">
        <v>4924</v>
      </c>
      <c r="K7892" s="16">
        <v>6.2</v>
      </c>
    </row>
    <row r="7893" spans="1:11">
      <c r="A7893" s="12" t="s">
        <v>10223</v>
      </c>
      <c r="B7893" s="12" t="s">
        <v>11704</v>
      </c>
      <c r="C7893" s="12" t="s">
        <v>10347</v>
      </c>
      <c r="D7893" s="13" t="s">
        <v>4931</v>
      </c>
      <c r="E7893" s="13" t="s">
        <v>4932</v>
      </c>
      <c r="F7893" s="13" t="s">
        <v>11707</v>
      </c>
      <c r="G7893" s="14" t="s">
        <v>4921</v>
      </c>
      <c r="H7893" s="14" t="s">
        <v>4966</v>
      </c>
      <c r="I7893" s="14" t="s">
        <v>5065</v>
      </c>
      <c r="J7893" s="14" t="s">
        <v>4936</v>
      </c>
      <c r="K7893" s="16">
        <v>6.2</v>
      </c>
    </row>
    <row r="7894" spans="1:11">
      <c r="A7894" s="12" t="s">
        <v>10223</v>
      </c>
      <c r="B7894" s="12" t="s">
        <v>11704</v>
      </c>
      <c r="C7894" s="12" t="s">
        <v>10300</v>
      </c>
      <c r="D7894" s="13" t="s">
        <v>4918</v>
      </c>
      <c r="E7894" s="13" t="s">
        <v>4919</v>
      </c>
      <c r="F7894" s="13" t="s">
        <v>9554</v>
      </c>
      <c r="G7894" s="14" t="s">
        <v>4921</v>
      </c>
      <c r="H7894" s="14" t="s">
        <v>4966</v>
      </c>
      <c r="I7894" s="14" t="s">
        <v>4947</v>
      </c>
      <c r="J7894" s="14" t="s">
        <v>4924</v>
      </c>
      <c r="K7894" s="16">
        <v>13.4</v>
      </c>
    </row>
    <row r="7895" spans="1:11">
      <c r="A7895" s="12" t="s">
        <v>10223</v>
      </c>
      <c r="B7895" s="12" t="s">
        <v>11704</v>
      </c>
      <c r="C7895" s="12" t="s">
        <v>10300</v>
      </c>
      <c r="D7895" s="13" t="s">
        <v>4918</v>
      </c>
      <c r="E7895" s="13" t="s">
        <v>4919</v>
      </c>
      <c r="F7895" s="13" t="s">
        <v>11709</v>
      </c>
      <c r="G7895" s="14" t="s">
        <v>4921</v>
      </c>
      <c r="H7895" s="14" t="s">
        <v>4966</v>
      </c>
      <c r="I7895" s="14" t="s">
        <v>4949</v>
      </c>
      <c r="J7895" s="14" t="s">
        <v>4924</v>
      </c>
      <c r="K7895" s="16">
        <v>13.4</v>
      </c>
    </row>
    <row r="7896" spans="1:11">
      <c r="A7896" s="12" t="s">
        <v>10223</v>
      </c>
      <c r="B7896" s="12" t="s">
        <v>11704</v>
      </c>
      <c r="C7896" s="12" t="s">
        <v>10300</v>
      </c>
      <c r="D7896" s="13" t="s">
        <v>4918</v>
      </c>
      <c r="E7896" s="13" t="s">
        <v>4919</v>
      </c>
      <c r="F7896" s="13" t="s">
        <v>11710</v>
      </c>
      <c r="G7896" s="14" t="s">
        <v>4921</v>
      </c>
      <c r="H7896" s="14" t="s">
        <v>11766</v>
      </c>
      <c r="I7896" s="14" t="s">
        <v>5065</v>
      </c>
      <c r="J7896" s="14" t="s">
        <v>4924</v>
      </c>
      <c r="K7896" s="16">
        <v>13.4</v>
      </c>
    </row>
    <row r="7897" spans="1:11">
      <c r="A7897" s="12" t="s">
        <v>10223</v>
      </c>
      <c r="B7897" s="12" t="s">
        <v>11704</v>
      </c>
      <c r="C7897" s="12" t="s">
        <v>10300</v>
      </c>
      <c r="D7897" s="13" t="s">
        <v>4931</v>
      </c>
      <c r="E7897" s="13" t="s">
        <v>4932</v>
      </c>
      <c r="F7897" s="13" t="s">
        <v>11767</v>
      </c>
      <c r="G7897" s="14" t="s">
        <v>4921</v>
      </c>
      <c r="H7897" s="14" t="s">
        <v>6925</v>
      </c>
      <c r="I7897" s="14" t="s">
        <v>5065</v>
      </c>
      <c r="J7897" s="14" t="s">
        <v>4924</v>
      </c>
      <c r="K7897" s="16">
        <v>13.4</v>
      </c>
    </row>
    <row r="7898" spans="1:11">
      <c r="A7898" s="12" t="s">
        <v>10223</v>
      </c>
      <c r="B7898" s="12" t="s">
        <v>11704</v>
      </c>
      <c r="C7898" s="12" t="s">
        <v>10300</v>
      </c>
      <c r="D7898" s="13" t="s">
        <v>4931</v>
      </c>
      <c r="E7898" s="13" t="s">
        <v>4932</v>
      </c>
      <c r="F7898" s="13" t="s">
        <v>11712</v>
      </c>
      <c r="G7898" s="14" t="s">
        <v>4921</v>
      </c>
      <c r="H7898" s="14" t="s">
        <v>4966</v>
      </c>
      <c r="I7898" s="14" t="s">
        <v>4949</v>
      </c>
      <c r="J7898" s="14" t="s">
        <v>4936</v>
      </c>
      <c r="K7898" s="16">
        <v>13.4</v>
      </c>
    </row>
    <row r="7899" spans="1:11">
      <c r="A7899" s="12" t="s">
        <v>10223</v>
      </c>
      <c r="B7899" s="12" t="s">
        <v>11704</v>
      </c>
      <c r="C7899" s="12" t="s">
        <v>10303</v>
      </c>
      <c r="D7899" s="13" t="s">
        <v>4918</v>
      </c>
      <c r="E7899" s="13" t="s">
        <v>4919</v>
      </c>
      <c r="F7899" s="13" t="s">
        <v>10998</v>
      </c>
      <c r="G7899" s="14" t="s">
        <v>4942</v>
      </c>
      <c r="H7899" s="14" t="s">
        <v>5035</v>
      </c>
      <c r="I7899" s="14" t="s">
        <v>5065</v>
      </c>
      <c r="J7899" s="14" t="s">
        <v>4924</v>
      </c>
      <c r="K7899" s="16">
        <v>4.56</v>
      </c>
    </row>
    <row r="7900" spans="1:11">
      <c r="A7900" s="12" t="s">
        <v>10223</v>
      </c>
      <c r="B7900" s="12" t="s">
        <v>11704</v>
      </c>
      <c r="C7900" s="12" t="s">
        <v>10303</v>
      </c>
      <c r="D7900" s="13" t="s">
        <v>4918</v>
      </c>
      <c r="E7900" s="13" t="s">
        <v>4919</v>
      </c>
      <c r="F7900" s="13" t="s">
        <v>11726</v>
      </c>
      <c r="G7900" s="14" t="s">
        <v>4921</v>
      </c>
      <c r="H7900" s="14" t="s">
        <v>5007</v>
      </c>
      <c r="I7900" s="14" t="s">
        <v>4949</v>
      </c>
      <c r="J7900" s="14" t="s">
        <v>4924</v>
      </c>
      <c r="K7900" s="16">
        <v>4.56</v>
      </c>
    </row>
    <row r="7901" spans="1:11">
      <c r="A7901" s="12" t="s">
        <v>10223</v>
      </c>
      <c r="B7901" s="12" t="s">
        <v>11704</v>
      </c>
      <c r="C7901" s="12" t="s">
        <v>10303</v>
      </c>
      <c r="D7901" s="13" t="s">
        <v>4918</v>
      </c>
      <c r="E7901" s="13" t="s">
        <v>4943</v>
      </c>
      <c r="F7901" s="13" t="s">
        <v>11730</v>
      </c>
      <c r="G7901" s="14" t="s">
        <v>5004</v>
      </c>
      <c r="H7901" s="14" t="s">
        <v>4966</v>
      </c>
      <c r="I7901" s="14" t="s">
        <v>5573</v>
      </c>
      <c r="J7901" s="14" t="s">
        <v>4924</v>
      </c>
      <c r="K7901" s="16">
        <v>4.56</v>
      </c>
    </row>
    <row r="7902" spans="1:11">
      <c r="A7902" s="12" t="s">
        <v>10223</v>
      </c>
      <c r="B7902" s="12" t="s">
        <v>11704</v>
      </c>
      <c r="C7902" s="12" t="s">
        <v>10303</v>
      </c>
      <c r="D7902" s="13" t="s">
        <v>4931</v>
      </c>
      <c r="E7902" s="13" t="s">
        <v>5089</v>
      </c>
      <c r="F7902" s="13" t="s">
        <v>11029</v>
      </c>
      <c r="G7902" s="14" t="s">
        <v>4921</v>
      </c>
      <c r="H7902" s="14" t="s">
        <v>4926</v>
      </c>
      <c r="I7902" s="14" t="s">
        <v>4927</v>
      </c>
      <c r="J7902" s="14" t="s">
        <v>4924</v>
      </c>
      <c r="K7902" s="16">
        <v>4.56</v>
      </c>
    </row>
    <row r="7903" spans="1:11">
      <c r="A7903" s="12" t="s">
        <v>10223</v>
      </c>
      <c r="B7903" s="12" t="s">
        <v>11704</v>
      </c>
      <c r="C7903" s="12" t="s">
        <v>10303</v>
      </c>
      <c r="D7903" s="13" t="s">
        <v>4931</v>
      </c>
      <c r="E7903" s="13" t="s">
        <v>4932</v>
      </c>
      <c r="F7903" s="13" t="s">
        <v>11707</v>
      </c>
      <c r="G7903" s="14" t="s">
        <v>4921</v>
      </c>
      <c r="H7903" s="14" t="s">
        <v>5035</v>
      </c>
      <c r="I7903" s="14" t="s">
        <v>5065</v>
      </c>
      <c r="J7903" s="14" t="s">
        <v>4936</v>
      </c>
      <c r="K7903" s="16">
        <v>4.56</v>
      </c>
    </row>
    <row r="7904" spans="1:11">
      <c r="A7904" s="12" t="s">
        <v>10223</v>
      </c>
      <c r="B7904" s="12" t="s">
        <v>11704</v>
      </c>
      <c r="C7904" s="12" t="s">
        <v>10352</v>
      </c>
      <c r="D7904" s="13" t="s">
        <v>4918</v>
      </c>
      <c r="E7904" s="13" t="s">
        <v>4919</v>
      </c>
      <c r="F7904" s="13" t="s">
        <v>10901</v>
      </c>
      <c r="G7904" s="14" t="s">
        <v>5004</v>
      </c>
      <c r="H7904" s="14" t="s">
        <v>4974</v>
      </c>
      <c r="I7904" s="14" t="s">
        <v>5065</v>
      </c>
      <c r="J7904" s="14" t="s">
        <v>4924</v>
      </c>
      <c r="K7904" s="16">
        <v>28.25</v>
      </c>
    </row>
    <row r="7905" spans="1:11">
      <c r="A7905" s="12" t="s">
        <v>10223</v>
      </c>
      <c r="B7905" s="12" t="s">
        <v>11704</v>
      </c>
      <c r="C7905" s="12" t="s">
        <v>10352</v>
      </c>
      <c r="D7905" s="13" t="s">
        <v>4918</v>
      </c>
      <c r="E7905" s="13" t="s">
        <v>4943</v>
      </c>
      <c r="F7905" s="13" t="s">
        <v>11768</v>
      </c>
      <c r="G7905" s="14" t="s">
        <v>4921</v>
      </c>
      <c r="H7905" s="14" t="s">
        <v>4952</v>
      </c>
      <c r="I7905" s="14" t="s">
        <v>4927</v>
      </c>
      <c r="J7905" s="14" t="s">
        <v>4924</v>
      </c>
      <c r="K7905" s="16">
        <v>28.25</v>
      </c>
    </row>
    <row r="7906" spans="1:11">
      <c r="A7906" s="12" t="s">
        <v>10223</v>
      </c>
      <c r="B7906" s="12" t="s">
        <v>11704</v>
      </c>
      <c r="C7906" s="12" t="s">
        <v>10352</v>
      </c>
      <c r="D7906" s="13" t="s">
        <v>4931</v>
      </c>
      <c r="E7906" s="13" t="s">
        <v>4932</v>
      </c>
      <c r="F7906" s="13" t="s">
        <v>11744</v>
      </c>
      <c r="G7906" s="14" t="s">
        <v>5004</v>
      </c>
      <c r="H7906" s="14" t="s">
        <v>4974</v>
      </c>
      <c r="I7906" s="14" t="s">
        <v>5065</v>
      </c>
      <c r="J7906" s="14" t="s">
        <v>4924</v>
      </c>
      <c r="K7906" s="16">
        <v>28.25</v>
      </c>
    </row>
    <row r="7907" spans="1:11">
      <c r="A7907" s="12" t="s">
        <v>10223</v>
      </c>
      <c r="B7907" s="12" t="s">
        <v>11704</v>
      </c>
      <c r="C7907" s="12" t="s">
        <v>10352</v>
      </c>
      <c r="D7907" s="13" t="s">
        <v>4934</v>
      </c>
      <c r="E7907" s="13" t="s">
        <v>4998</v>
      </c>
      <c r="F7907" s="13" t="s">
        <v>11769</v>
      </c>
      <c r="G7907" s="14" t="s">
        <v>4921</v>
      </c>
      <c r="H7907" s="14" t="s">
        <v>4952</v>
      </c>
      <c r="I7907" s="14" t="s">
        <v>4927</v>
      </c>
      <c r="J7907" s="14" t="s">
        <v>4936</v>
      </c>
      <c r="K7907" s="16">
        <v>28.25</v>
      </c>
    </row>
    <row r="7908" spans="1:11">
      <c r="A7908" s="12" t="s">
        <v>10223</v>
      </c>
      <c r="B7908" s="12" t="s">
        <v>11704</v>
      </c>
      <c r="C7908" s="12" t="s">
        <v>10352</v>
      </c>
      <c r="D7908" s="13" t="s">
        <v>4940</v>
      </c>
      <c r="E7908" s="13" t="s">
        <v>4941</v>
      </c>
      <c r="F7908" s="13" t="s">
        <v>11770</v>
      </c>
      <c r="G7908" s="14" t="s">
        <v>5004</v>
      </c>
      <c r="H7908" s="14" t="s">
        <v>11771</v>
      </c>
      <c r="I7908" s="14" t="s">
        <v>6951</v>
      </c>
      <c r="J7908" s="14" t="s">
        <v>4924</v>
      </c>
      <c r="K7908" s="16">
        <v>28.25</v>
      </c>
    </row>
    <row r="7909" spans="1:11">
      <c r="A7909" s="12" t="s">
        <v>10223</v>
      </c>
      <c r="B7909" s="12" t="s">
        <v>11772</v>
      </c>
      <c r="C7909" s="12" t="s">
        <v>10485</v>
      </c>
      <c r="D7909" s="13"/>
      <c r="E7909" s="13"/>
      <c r="F7909" s="13"/>
      <c r="G7909" s="14"/>
      <c r="H7909" s="14"/>
      <c r="I7909" s="14"/>
      <c r="J7909" s="14"/>
      <c r="K7909" s="16">
        <v>0.036044</v>
      </c>
    </row>
    <row r="7910" spans="1:11">
      <c r="A7910" s="12" t="s">
        <v>10223</v>
      </c>
      <c r="B7910" s="12" t="s">
        <v>11773</v>
      </c>
      <c r="C7910" s="12" t="s">
        <v>10322</v>
      </c>
      <c r="D7910" s="13"/>
      <c r="E7910" s="13"/>
      <c r="F7910" s="13"/>
      <c r="G7910" s="14"/>
      <c r="H7910" s="14"/>
      <c r="I7910" s="14"/>
      <c r="J7910" s="14"/>
      <c r="K7910" s="16">
        <v>3.831715</v>
      </c>
    </row>
    <row r="7911" spans="1:11">
      <c r="A7911" s="12" t="s">
        <v>10223</v>
      </c>
      <c r="B7911" s="12" t="s">
        <v>11773</v>
      </c>
      <c r="C7911" s="12" t="s">
        <v>11027</v>
      </c>
      <c r="D7911" s="13"/>
      <c r="E7911" s="13"/>
      <c r="F7911" s="13"/>
      <c r="G7911" s="14"/>
      <c r="H7911" s="14"/>
      <c r="I7911" s="14"/>
      <c r="J7911" s="14"/>
      <c r="K7911" s="16">
        <v>2.300878</v>
      </c>
    </row>
    <row r="7912" spans="1:11">
      <c r="A7912" s="12" t="s">
        <v>10223</v>
      </c>
      <c r="B7912" s="12" t="s">
        <v>11773</v>
      </c>
      <c r="C7912" s="12" t="s">
        <v>10434</v>
      </c>
      <c r="D7912" s="13"/>
      <c r="E7912" s="13"/>
      <c r="F7912" s="13"/>
      <c r="G7912" s="14"/>
      <c r="H7912" s="14"/>
      <c r="I7912" s="14"/>
      <c r="J7912" s="14"/>
      <c r="K7912" s="16">
        <v>0.537786</v>
      </c>
    </row>
    <row r="7913" spans="1:11">
      <c r="A7913" s="12" t="s">
        <v>10223</v>
      </c>
      <c r="B7913" s="12" t="s">
        <v>11773</v>
      </c>
      <c r="C7913" s="12" t="s">
        <v>10226</v>
      </c>
      <c r="D7913" s="13" t="s">
        <v>4918</v>
      </c>
      <c r="E7913" s="13" t="s">
        <v>4919</v>
      </c>
      <c r="F7913" s="13" t="s">
        <v>11774</v>
      </c>
      <c r="G7913" s="14" t="s">
        <v>4921</v>
      </c>
      <c r="H7913" s="14" t="s">
        <v>4956</v>
      </c>
      <c r="I7913" s="14" t="s">
        <v>5065</v>
      </c>
      <c r="J7913" s="14" t="s">
        <v>4936</v>
      </c>
      <c r="K7913" s="16">
        <v>8.9605</v>
      </c>
    </row>
    <row r="7914" spans="1:11">
      <c r="A7914" s="12" t="s">
        <v>10223</v>
      </c>
      <c r="B7914" s="12" t="s">
        <v>11773</v>
      </c>
      <c r="C7914" s="12" t="s">
        <v>10226</v>
      </c>
      <c r="D7914" s="13" t="s">
        <v>4918</v>
      </c>
      <c r="E7914" s="13" t="s">
        <v>4919</v>
      </c>
      <c r="F7914" s="13" t="s">
        <v>11775</v>
      </c>
      <c r="G7914" s="14" t="s">
        <v>4921</v>
      </c>
      <c r="H7914" s="14" t="s">
        <v>4974</v>
      </c>
      <c r="I7914" s="14" t="s">
        <v>4947</v>
      </c>
      <c r="J7914" s="14" t="s">
        <v>4936</v>
      </c>
      <c r="K7914" s="16">
        <v>8.9605</v>
      </c>
    </row>
    <row r="7915" spans="1:11">
      <c r="A7915" s="12" t="s">
        <v>10223</v>
      </c>
      <c r="B7915" s="12" t="s">
        <v>11773</v>
      </c>
      <c r="C7915" s="12" t="s">
        <v>10226</v>
      </c>
      <c r="D7915" s="13" t="s">
        <v>4918</v>
      </c>
      <c r="E7915" s="13" t="s">
        <v>4919</v>
      </c>
      <c r="F7915" s="13" t="s">
        <v>10976</v>
      </c>
      <c r="G7915" s="14" t="s">
        <v>4921</v>
      </c>
      <c r="H7915" s="14" t="s">
        <v>4988</v>
      </c>
      <c r="I7915" s="14" t="s">
        <v>4949</v>
      </c>
      <c r="J7915" s="14" t="s">
        <v>4956</v>
      </c>
      <c r="K7915" s="16">
        <v>8.9605</v>
      </c>
    </row>
    <row r="7916" spans="1:11">
      <c r="A7916" s="12" t="s">
        <v>10223</v>
      </c>
      <c r="B7916" s="12" t="s">
        <v>11773</v>
      </c>
      <c r="C7916" s="12" t="s">
        <v>10226</v>
      </c>
      <c r="D7916" s="13" t="s">
        <v>4931</v>
      </c>
      <c r="E7916" s="13" t="s">
        <v>4932</v>
      </c>
      <c r="F7916" s="13" t="s">
        <v>5747</v>
      </c>
      <c r="G7916" s="14" t="s">
        <v>4921</v>
      </c>
      <c r="H7916" s="14" t="s">
        <v>9236</v>
      </c>
      <c r="I7916" s="14" t="s">
        <v>5065</v>
      </c>
      <c r="J7916" s="14" t="s">
        <v>4956</v>
      </c>
      <c r="K7916" s="16">
        <v>8.9605</v>
      </c>
    </row>
    <row r="7917" spans="1:11">
      <c r="A7917" s="12" t="s">
        <v>10223</v>
      </c>
      <c r="B7917" s="12" t="s">
        <v>11773</v>
      </c>
      <c r="C7917" s="12" t="s">
        <v>10226</v>
      </c>
      <c r="D7917" s="13" t="s">
        <v>4934</v>
      </c>
      <c r="E7917" s="13" t="s">
        <v>4934</v>
      </c>
      <c r="F7917" s="13" t="s">
        <v>4999</v>
      </c>
      <c r="G7917" s="14" t="s">
        <v>4960</v>
      </c>
      <c r="H7917" s="14"/>
      <c r="I7917" s="14"/>
      <c r="J7917" s="14" t="s">
        <v>4936</v>
      </c>
      <c r="K7917" s="16">
        <v>8.9605</v>
      </c>
    </row>
    <row r="7918" spans="1:11">
      <c r="A7918" s="12" t="s">
        <v>10223</v>
      </c>
      <c r="B7918" s="12" t="s">
        <v>11773</v>
      </c>
      <c r="C7918" s="12" t="s">
        <v>10232</v>
      </c>
      <c r="D7918" s="13" t="s">
        <v>4918</v>
      </c>
      <c r="E7918" s="13" t="s">
        <v>4919</v>
      </c>
      <c r="F7918" s="13" t="s">
        <v>11774</v>
      </c>
      <c r="G7918" s="14" t="s">
        <v>4921</v>
      </c>
      <c r="H7918" s="14" t="s">
        <v>4956</v>
      </c>
      <c r="I7918" s="14" t="s">
        <v>5065</v>
      </c>
      <c r="J7918" s="14" t="s">
        <v>4936</v>
      </c>
      <c r="K7918" s="16">
        <v>4.48</v>
      </c>
    </row>
    <row r="7919" spans="1:11">
      <c r="A7919" s="12" t="s">
        <v>10223</v>
      </c>
      <c r="B7919" s="12" t="s">
        <v>11773</v>
      </c>
      <c r="C7919" s="12" t="s">
        <v>10232</v>
      </c>
      <c r="D7919" s="13" t="s">
        <v>4918</v>
      </c>
      <c r="E7919" s="13" t="s">
        <v>4919</v>
      </c>
      <c r="F7919" s="13" t="s">
        <v>10976</v>
      </c>
      <c r="G7919" s="14" t="s">
        <v>4921</v>
      </c>
      <c r="H7919" s="14" t="s">
        <v>4946</v>
      </c>
      <c r="I7919" s="14" t="s">
        <v>4949</v>
      </c>
      <c r="J7919" s="14" t="s">
        <v>4956</v>
      </c>
      <c r="K7919" s="16">
        <v>4.48</v>
      </c>
    </row>
    <row r="7920" spans="1:11">
      <c r="A7920" s="12" t="s">
        <v>10223</v>
      </c>
      <c r="B7920" s="12" t="s">
        <v>11773</v>
      </c>
      <c r="C7920" s="12" t="s">
        <v>10232</v>
      </c>
      <c r="D7920" s="13" t="s">
        <v>4918</v>
      </c>
      <c r="E7920" s="13" t="s">
        <v>4919</v>
      </c>
      <c r="F7920" s="13" t="s">
        <v>11776</v>
      </c>
      <c r="G7920" s="14" t="s">
        <v>4921</v>
      </c>
      <c r="H7920" s="14" t="s">
        <v>4946</v>
      </c>
      <c r="I7920" s="14" t="s">
        <v>5065</v>
      </c>
      <c r="J7920" s="14" t="s">
        <v>4936</v>
      </c>
      <c r="K7920" s="16">
        <v>4.48</v>
      </c>
    </row>
    <row r="7921" spans="1:11">
      <c r="A7921" s="12" t="s">
        <v>10223</v>
      </c>
      <c r="B7921" s="12" t="s">
        <v>11773</v>
      </c>
      <c r="C7921" s="12" t="s">
        <v>10232</v>
      </c>
      <c r="D7921" s="13" t="s">
        <v>4931</v>
      </c>
      <c r="E7921" s="13" t="s">
        <v>4932</v>
      </c>
      <c r="F7921" s="13" t="s">
        <v>5747</v>
      </c>
      <c r="G7921" s="14" t="s">
        <v>4921</v>
      </c>
      <c r="H7921" s="14" t="s">
        <v>4956</v>
      </c>
      <c r="I7921" s="14" t="s">
        <v>5065</v>
      </c>
      <c r="J7921" s="14" t="s">
        <v>4956</v>
      </c>
      <c r="K7921" s="16">
        <v>4.48</v>
      </c>
    </row>
    <row r="7922" spans="1:11">
      <c r="A7922" s="12" t="s">
        <v>10223</v>
      </c>
      <c r="B7922" s="12" t="s">
        <v>11773</v>
      </c>
      <c r="C7922" s="12" t="s">
        <v>10232</v>
      </c>
      <c r="D7922" s="13" t="s">
        <v>4934</v>
      </c>
      <c r="E7922" s="13" t="s">
        <v>4934</v>
      </c>
      <c r="F7922" s="13" t="s">
        <v>4999</v>
      </c>
      <c r="G7922" s="14" t="s">
        <v>4960</v>
      </c>
      <c r="H7922" s="14"/>
      <c r="I7922" s="14"/>
      <c r="J7922" s="14" t="s">
        <v>4936</v>
      </c>
      <c r="K7922" s="16">
        <v>4.48</v>
      </c>
    </row>
    <row r="7923" spans="1:11">
      <c r="A7923" s="12" t="s">
        <v>10223</v>
      </c>
      <c r="B7923" s="12" t="s">
        <v>11773</v>
      </c>
      <c r="C7923" s="12" t="s">
        <v>11777</v>
      </c>
      <c r="D7923" s="13"/>
      <c r="E7923" s="13"/>
      <c r="F7923" s="13"/>
      <c r="G7923" s="14"/>
      <c r="H7923" s="14"/>
      <c r="I7923" s="14"/>
      <c r="J7923" s="14"/>
      <c r="K7923" s="16">
        <v>0.0144</v>
      </c>
    </row>
    <row r="7924" spans="1:11">
      <c r="A7924" s="12" t="s">
        <v>10223</v>
      </c>
      <c r="B7924" s="12" t="s">
        <v>11773</v>
      </c>
      <c r="C7924" s="12" t="s">
        <v>11778</v>
      </c>
      <c r="D7924" s="13"/>
      <c r="E7924" s="13"/>
      <c r="F7924" s="13"/>
      <c r="G7924" s="14"/>
      <c r="H7924" s="14"/>
      <c r="I7924" s="14"/>
      <c r="J7924" s="14"/>
      <c r="K7924" s="16">
        <v>8.858617</v>
      </c>
    </row>
    <row r="7925" spans="1:11">
      <c r="A7925" s="12" t="s">
        <v>10223</v>
      </c>
      <c r="B7925" s="12" t="s">
        <v>11773</v>
      </c>
      <c r="C7925" s="12" t="s">
        <v>11779</v>
      </c>
      <c r="D7925" s="13"/>
      <c r="E7925" s="13"/>
      <c r="F7925" s="13"/>
      <c r="G7925" s="14"/>
      <c r="H7925" s="14"/>
      <c r="I7925" s="14"/>
      <c r="J7925" s="14"/>
      <c r="K7925" s="16">
        <v>0.886562</v>
      </c>
    </row>
    <row r="7926" spans="1:11">
      <c r="A7926" s="12" t="s">
        <v>10223</v>
      </c>
      <c r="B7926" s="12" t="s">
        <v>11773</v>
      </c>
      <c r="C7926" s="12" t="s">
        <v>7257</v>
      </c>
      <c r="D7926" s="13"/>
      <c r="E7926" s="13"/>
      <c r="F7926" s="13"/>
      <c r="G7926" s="14"/>
      <c r="H7926" s="14"/>
      <c r="I7926" s="14"/>
      <c r="J7926" s="14"/>
      <c r="K7926" s="16">
        <v>710</v>
      </c>
    </row>
    <row r="7927" spans="1:11">
      <c r="A7927" s="12" t="s">
        <v>10223</v>
      </c>
      <c r="B7927" s="12" t="s">
        <v>11773</v>
      </c>
      <c r="C7927" s="12" t="s">
        <v>1165</v>
      </c>
      <c r="D7927" s="13"/>
      <c r="E7927" s="13"/>
      <c r="F7927" s="13"/>
      <c r="G7927" s="14"/>
      <c r="H7927" s="14"/>
      <c r="I7927" s="14"/>
      <c r="J7927" s="14"/>
      <c r="K7927" s="16">
        <v>104.58035</v>
      </c>
    </row>
    <row r="7928" spans="1:11">
      <c r="A7928" s="12" t="s">
        <v>10223</v>
      </c>
      <c r="B7928" s="12" t="s">
        <v>11773</v>
      </c>
      <c r="C7928" s="12" t="s">
        <v>10375</v>
      </c>
      <c r="D7928" s="13"/>
      <c r="E7928" s="13"/>
      <c r="F7928" s="13"/>
      <c r="G7928" s="14"/>
      <c r="H7928" s="14"/>
      <c r="I7928" s="14"/>
      <c r="J7928" s="14"/>
      <c r="K7928" s="16">
        <v>3</v>
      </c>
    </row>
    <row r="7929" spans="1:11">
      <c r="A7929" s="12" t="s">
        <v>10223</v>
      </c>
      <c r="B7929" s="12" t="s">
        <v>11773</v>
      </c>
      <c r="C7929" s="12" t="s">
        <v>10352</v>
      </c>
      <c r="D7929" s="13" t="s">
        <v>4918</v>
      </c>
      <c r="E7929" s="13" t="s">
        <v>4919</v>
      </c>
      <c r="F7929" s="13" t="s">
        <v>10901</v>
      </c>
      <c r="G7929" s="14" t="s">
        <v>4921</v>
      </c>
      <c r="H7929" s="14" t="s">
        <v>5137</v>
      </c>
      <c r="I7929" s="14" t="s">
        <v>5065</v>
      </c>
      <c r="J7929" s="14" t="s">
        <v>4956</v>
      </c>
      <c r="K7929" s="16">
        <v>38.75</v>
      </c>
    </row>
    <row r="7930" spans="1:11">
      <c r="A7930" s="12" t="s">
        <v>10223</v>
      </c>
      <c r="B7930" s="12" t="s">
        <v>11773</v>
      </c>
      <c r="C7930" s="12" t="s">
        <v>10352</v>
      </c>
      <c r="D7930" s="13" t="s">
        <v>4918</v>
      </c>
      <c r="E7930" s="13" t="s">
        <v>4919</v>
      </c>
      <c r="F7930" s="13" t="s">
        <v>11780</v>
      </c>
      <c r="G7930" s="14" t="s">
        <v>4921</v>
      </c>
      <c r="H7930" s="14" t="s">
        <v>4966</v>
      </c>
      <c r="I7930" s="14" t="s">
        <v>4947</v>
      </c>
      <c r="J7930" s="14" t="s">
        <v>4936</v>
      </c>
      <c r="K7930" s="16">
        <v>38.75</v>
      </c>
    </row>
    <row r="7931" spans="1:11">
      <c r="A7931" s="12" t="s">
        <v>10223</v>
      </c>
      <c r="B7931" s="12" t="s">
        <v>11773</v>
      </c>
      <c r="C7931" s="12" t="s">
        <v>10352</v>
      </c>
      <c r="D7931" s="13" t="s">
        <v>4918</v>
      </c>
      <c r="E7931" s="13" t="s">
        <v>4919</v>
      </c>
      <c r="F7931" s="13" t="s">
        <v>11781</v>
      </c>
      <c r="G7931" s="14" t="s">
        <v>4921</v>
      </c>
      <c r="H7931" s="14" t="s">
        <v>4966</v>
      </c>
      <c r="I7931" s="14" t="s">
        <v>4949</v>
      </c>
      <c r="J7931" s="14" t="s">
        <v>4936</v>
      </c>
      <c r="K7931" s="16">
        <v>38.75</v>
      </c>
    </row>
    <row r="7932" spans="1:11">
      <c r="A7932" s="12" t="s">
        <v>10223</v>
      </c>
      <c r="B7932" s="12" t="s">
        <v>11773</v>
      </c>
      <c r="C7932" s="12" t="s">
        <v>10352</v>
      </c>
      <c r="D7932" s="13" t="s">
        <v>4931</v>
      </c>
      <c r="E7932" s="13" t="s">
        <v>4932</v>
      </c>
      <c r="F7932" s="13" t="s">
        <v>5747</v>
      </c>
      <c r="G7932" s="14" t="s">
        <v>4921</v>
      </c>
      <c r="H7932" s="14" t="s">
        <v>5137</v>
      </c>
      <c r="I7932" s="14" t="s">
        <v>5065</v>
      </c>
      <c r="J7932" s="14" t="s">
        <v>4956</v>
      </c>
      <c r="K7932" s="16">
        <v>38.75</v>
      </c>
    </row>
    <row r="7933" spans="1:11">
      <c r="A7933" s="12" t="s">
        <v>10223</v>
      </c>
      <c r="B7933" s="12" t="s">
        <v>11773</v>
      </c>
      <c r="C7933" s="12" t="s">
        <v>10352</v>
      </c>
      <c r="D7933" s="13" t="s">
        <v>4934</v>
      </c>
      <c r="E7933" s="13" t="s">
        <v>4934</v>
      </c>
      <c r="F7933" s="13" t="s">
        <v>4999</v>
      </c>
      <c r="G7933" s="14" t="s">
        <v>4960</v>
      </c>
      <c r="H7933" s="14"/>
      <c r="I7933" s="14"/>
      <c r="J7933" s="14" t="s">
        <v>4936</v>
      </c>
      <c r="K7933" s="16">
        <v>38.75</v>
      </c>
    </row>
    <row r="7934" spans="1:11">
      <c r="A7934" s="12" t="s">
        <v>10223</v>
      </c>
      <c r="B7934" s="12" t="s">
        <v>11773</v>
      </c>
      <c r="C7934" s="12" t="s">
        <v>10245</v>
      </c>
      <c r="D7934" s="13" t="s">
        <v>4918</v>
      </c>
      <c r="E7934" s="13" t="s">
        <v>4919</v>
      </c>
      <c r="F7934" s="13" t="s">
        <v>11782</v>
      </c>
      <c r="G7934" s="14" t="s">
        <v>4921</v>
      </c>
      <c r="H7934" s="14" t="s">
        <v>4922</v>
      </c>
      <c r="I7934" s="14" t="s">
        <v>4947</v>
      </c>
      <c r="J7934" s="14" t="s">
        <v>4936</v>
      </c>
      <c r="K7934" s="16">
        <v>17.0817</v>
      </c>
    </row>
    <row r="7935" spans="1:11">
      <c r="A7935" s="12" t="s">
        <v>10223</v>
      </c>
      <c r="B7935" s="12" t="s">
        <v>11773</v>
      </c>
      <c r="C7935" s="12" t="s">
        <v>10245</v>
      </c>
      <c r="D7935" s="13" t="s">
        <v>4918</v>
      </c>
      <c r="E7935" s="13" t="s">
        <v>4919</v>
      </c>
      <c r="F7935" s="13" t="s">
        <v>11783</v>
      </c>
      <c r="G7935" s="14" t="s">
        <v>4921</v>
      </c>
      <c r="H7935" s="14" t="s">
        <v>5064</v>
      </c>
      <c r="I7935" s="14" t="s">
        <v>4949</v>
      </c>
      <c r="J7935" s="14" t="s">
        <v>4956</v>
      </c>
      <c r="K7935" s="16">
        <v>17.0817</v>
      </c>
    </row>
    <row r="7936" spans="1:11">
      <c r="A7936" s="12" t="s">
        <v>10223</v>
      </c>
      <c r="B7936" s="12" t="s">
        <v>11773</v>
      </c>
      <c r="C7936" s="12" t="s">
        <v>10245</v>
      </c>
      <c r="D7936" s="13" t="s">
        <v>4918</v>
      </c>
      <c r="E7936" s="13" t="s">
        <v>4919</v>
      </c>
      <c r="F7936" s="13" t="s">
        <v>10994</v>
      </c>
      <c r="G7936" s="14" t="s">
        <v>4921</v>
      </c>
      <c r="H7936" s="14" t="s">
        <v>5110</v>
      </c>
      <c r="I7936" s="14" t="s">
        <v>4949</v>
      </c>
      <c r="J7936" s="14" t="s">
        <v>4936</v>
      </c>
      <c r="K7936" s="16">
        <v>17.0817</v>
      </c>
    </row>
    <row r="7937" spans="1:11">
      <c r="A7937" s="12" t="s">
        <v>10223</v>
      </c>
      <c r="B7937" s="12" t="s">
        <v>11773</v>
      </c>
      <c r="C7937" s="12" t="s">
        <v>10245</v>
      </c>
      <c r="D7937" s="13" t="s">
        <v>4931</v>
      </c>
      <c r="E7937" s="13" t="s">
        <v>4932</v>
      </c>
      <c r="F7937" s="13" t="s">
        <v>5747</v>
      </c>
      <c r="G7937" s="14" t="s">
        <v>4921</v>
      </c>
      <c r="H7937" s="14" t="s">
        <v>5064</v>
      </c>
      <c r="I7937" s="14" t="s">
        <v>5065</v>
      </c>
      <c r="J7937" s="14" t="s">
        <v>4956</v>
      </c>
      <c r="K7937" s="16">
        <v>17.0817</v>
      </c>
    </row>
    <row r="7938" spans="1:11">
      <c r="A7938" s="12" t="s">
        <v>10223</v>
      </c>
      <c r="B7938" s="12" t="s">
        <v>11773</v>
      </c>
      <c r="C7938" s="12" t="s">
        <v>10245</v>
      </c>
      <c r="D7938" s="13" t="s">
        <v>4934</v>
      </c>
      <c r="E7938" s="13" t="s">
        <v>4934</v>
      </c>
      <c r="F7938" s="13" t="s">
        <v>4999</v>
      </c>
      <c r="G7938" s="14" t="s">
        <v>4960</v>
      </c>
      <c r="H7938" s="14"/>
      <c r="I7938" s="14"/>
      <c r="J7938" s="14" t="s">
        <v>4936</v>
      </c>
      <c r="K7938" s="16">
        <v>17.0817</v>
      </c>
    </row>
    <row r="7939" spans="1:11">
      <c r="A7939" s="12" t="s">
        <v>10223</v>
      </c>
      <c r="B7939" s="12" t="s">
        <v>11773</v>
      </c>
      <c r="C7939" s="12" t="s">
        <v>10225</v>
      </c>
      <c r="D7939" s="13" t="s">
        <v>4918</v>
      </c>
      <c r="E7939" s="13" t="s">
        <v>4919</v>
      </c>
      <c r="F7939" s="13" t="s">
        <v>10909</v>
      </c>
      <c r="G7939" s="14" t="s">
        <v>4921</v>
      </c>
      <c r="H7939" s="14" t="s">
        <v>5110</v>
      </c>
      <c r="I7939" s="14" t="s">
        <v>4949</v>
      </c>
      <c r="J7939" s="14" t="s">
        <v>4956</v>
      </c>
      <c r="K7939" s="16">
        <v>21.5256</v>
      </c>
    </row>
    <row r="7940" spans="1:11">
      <c r="A7940" s="12" t="s">
        <v>10223</v>
      </c>
      <c r="B7940" s="12" t="s">
        <v>11773</v>
      </c>
      <c r="C7940" s="12" t="s">
        <v>10225</v>
      </c>
      <c r="D7940" s="13" t="s">
        <v>4918</v>
      </c>
      <c r="E7940" s="13" t="s">
        <v>4919</v>
      </c>
      <c r="F7940" s="13" t="s">
        <v>10994</v>
      </c>
      <c r="G7940" s="14" t="s">
        <v>4921</v>
      </c>
      <c r="H7940" s="14" t="s">
        <v>5110</v>
      </c>
      <c r="I7940" s="14" t="s">
        <v>4949</v>
      </c>
      <c r="J7940" s="14" t="s">
        <v>4936</v>
      </c>
      <c r="K7940" s="16">
        <v>21.5256</v>
      </c>
    </row>
    <row r="7941" spans="1:11">
      <c r="A7941" s="12" t="s">
        <v>10223</v>
      </c>
      <c r="B7941" s="12" t="s">
        <v>11773</v>
      </c>
      <c r="C7941" s="12" t="s">
        <v>10225</v>
      </c>
      <c r="D7941" s="13" t="s">
        <v>4918</v>
      </c>
      <c r="E7941" s="13" t="s">
        <v>4919</v>
      </c>
      <c r="F7941" s="13" t="s">
        <v>11784</v>
      </c>
      <c r="G7941" s="14" t="s">
        <v>4921</v>
      </c>
      <c r="H7941" s="14" t="s">
        <v>4922</v>
      </c>
      <c r="I7941" s="14" t="s">
        <v>4947</v>
      </c>
      <c r="J7941" s="14" t="s">
        <v>4936</v>
      </c>
      <c r="K7941" s="16">
        <v>21.5256</v>
      </c>
    </row>
    <row r="7942" spans="1:11">
      <c r="A7942" s="12" t="s">
        <v>10223</v>
      </c>
      <c r="B7942" s="12" t="s">
        <v>11773</v>
      </c>
      <c r="C7942" s="12" t="s">
        <v>10225</v>
      </c>
      <c r="D7942" s="13" t="s">
        <v>4931</v>
      </c>
      <c r="E7942" s="13" t="s">
        <v>4932</v>
      </c>
      <c r="F7942" s="13" t="s">
        <v>5747</v>
      </c>
      <c r="G7942" s="14" t="s">
        <v>4921</v>
      </c>
      <c r="H7942" s="14" t="s">
        <v>5110</v>
      </c>
      <c r="I7942" s="14" t="s">
        <v>5065</v>
      </c>
      <c r="J7942" s="14" t="s">
        <v>4956</v>
      </c>
      <c r="K7942" s="16">
        <v>21.5256</v>
      </c>
    </row>
    <row r="7943" spans="1:11">
      <c r="A7943" s="12" t="s">
        <v>10223</v>
      </c>
      <c r="B7943" s="12" t="s">
        <v>11773</v>
      </c>
      <c r="C7943" s="12" t="s">
        <v>10225</v>
      </c>
      <c r="D7943" s="13" t="s">
        <v>4934</v>
      </c>
      <c r="E7943" s="13" t="s">
        <v>4934</v>
      </c>
      <c r="F7943" s="13" t="s">
        <v>4999</v>
      </c>
      <c r="G7943" s="14" t="s">
        <v>4960</v>
      </c>
      <c r="H7943" s="14"/>
      <c r="I7943" s="14"/>
      <c r="J7943" s="14" t="s">
        <v>4936</v>
      </c>
      <c r="K7943" s="16">
        <v>21.5256</v>
      </c>
    </row>
    <row r="7944" spans="1:11">
      <c r="A7944" s="12" t="s">
        <v>10223</v>
      </c>
      <c r="B7944" s="12" t="s">
        <v>11773</v>
      </c>
      <c r="C7944" s="12" t="s">
        <v>10256</v>
      </c>
      <c r="D7944" s="13" t="s">
        <v>4918</v>
      </c>
      <c r="E7944" s="13" t="s">
        <v>4919</v>
      </c>
      <c r="F7944" s="13" t="s">
        <v>11782</v>
      </c>
      <c r="G7944" s="14" t="s">
        <v>4921</v>
      </c>
      <c r="H7944" s="14" t="s">
        <v>4936</v>
      </c>
      <c r="I7944" s="14" t="s">
        <v>4947</v>
      </c>
      <c r="J7944" s="14" t="s">
        <v>4936</v>
      </c>
      <c r="K7944" s="16">
        <v>5.2656</v>
      </c>
    </row>
    <row r="7945" spans="1:11">
      <c r="A7945" s="12" t="s">
        <v>10223</v>
      </c>
      <c r="B7945" s="12" t="s">
        <v>11773</v>
      </c>
      <c r="C7945" s="12" t="s">
        <v>10256</v>
      </c>
      <c r="D7945" s="13" t="s">
        <v>4918</v>
      </c>
      <c r="E7945" s="13" t="s">
        <v>4919</v>
      </c>
      <c r="F7945" s="13" t="s">
        <v>11785</v>
      </c>
      <c r="G7945" s="14" t="s">
        <v>4921</v>
      </c>
      <c r="H7945" s="14" t="s">
        <v>4966</v>
      </c>
      <c r="I7945" s="14" t="s">
        <v>5065</v>
      </c>
      <c r="J7945" s="14" t="s">
        <v>4936</v>
      </c>
      <c r="K7945" s="16">
        <v>5.2656</v>
      </c>
    </row>
    <row r="7946" spans="1:11">
      <c r="A7946" s="12" t="s">
        <v>10223</v>
      </c>
      <c r="B7946" s="12" t="s">
        <v>11773</v>
      </c>
      <c r="C7946" s="12" t="s">
        <v>10256</v>
      </c>
      <c r="D7946" s="13" t="s">
        <v>4918</v>
      </c>
      <c r="E7946" s="13" t="s">
        <v>4919</v>
      </c>
      <c r="F7946" s="13" t="s">
        <v>10986</v>
      </c>
      <c r="G7946" s="14" t="s">
        <v>4921</v>
      </c>
      <c r="H7946" s="14" t="s">
        <v>5110</v>
      </c>
      <c r="I7946" s="14" t="s">
        <v>5065</v>
      </c>
      <c r="J7946" s="14" t="s">
        <v>4956</v>
      </c>
      <c r="K7946" s="16">
        <v>5.2656</v>
      </c>
    </row>
    <row r="7947" spans="1:11">
      <c r="A7947" s="12" t="s">
        <v>10223</v>
      </c>
      <c r="B7947" s="12" t="s">
        <v>11773</v>
      </c>
      <c r="C7947" s="12" t="s">
        <v>10256</v>
      </c>
      <c r="D7947" s="13" t="s">
        <v>4931</v>
      </c>
      <c r="E7947" s="13" t="s">
        <v>4932</v>
      </c>
      <c r="F7947" s="13" t="s">
        <v>5747</v>
      </c>
      <c r="G7947" s="14" t="s">
        <v>4921</v>
      </c>
      <c r="H7947" s="14" t="s">
        <v>4966</v>
      </c>
      <c r="I7947" s="14" t="s">
        <v>5065</v>
      </c>
      <c r="J7947" s="14" t="s">
        <v>4956</v>
      </c>
      <c r="K7947" s="16">
        <v>5.2656</v>
      </c>
    </row>
    <row r="7948" spans="1:11">
      <c r="A7948" s="12" t="s">
        <v>10223</v>
      </c>
      <c r="B7948" s="12" t="s">
        <v>11773</v>
      </c>
      <c r="C7948" s="12" t="s">
        <v>10256</v>
      </c>
      <c r="D7948" s="13" t="s">
        <v>4934</v>
      </c>
      <c r="E7948" s="13" t="s">
        <v>4934</v>
      </c>
      <c r="F7948" s="13" t="s">
        <v>4999</v>
      </c>
      <c r="G7948" s="14" t="s">
        <v>4960</v>
      </c>
      <c r="H7948" s="14"/>
      <c r="I7948" s="14"/>
      <c r="J7948" s="14" t="s">
        <v>4936</v>
      </c>
      <c r="K7948" s="16">
        <v>5.2656</v>
      </c>
    </row>
    <row r="7949" spans="1:11">
      <c r="A7949" s="12" t="s">
        <v>10223</v>
      </c>
      <c r="B7949" s="12" t="s">
        <v>11773</v>
      </c>
      <c r="C7949" s="12" t="s">
        <v>10262</v>
      </c>
      <c r="D7949" s="13" t="s">
        <v>4918</v>
      </c>
      <c r="E7949" s="13" t="s">
        <v>4919</v>
      </c>
      <c r="F7949" s="13" t="s">
        <v>11786</v>
      </c>
      <c r="G7949" s="14" t="s">
        <v>4921</v>
      </c>
      <c r="H7949" s="14" t="s">
        <v>4988</v>
      </c>
      <c r="I7949" s="14" t="s">
        <v>4947</v>
      </c>
      <c r="J7949" s="14" t="s">
        <v>4936</v>
      </c>
      <c r="K7949" s="16">
        <v>8.0825</v>
      </c>
    </row>
    <row r="7950" spans="1:11">
      <c r="A7950" s="12" t="s">
        <v>10223</v>
      </c>
      <c r="B7950" s="12" t="s">
        <v>11773</v>
      </c>
      <c r="C7950" s="12" t="s">
        <v>10262</v>
      </c>
      <c r="D7950" s="13" t="s">
        <v>4918</v>
      </c>
      <c r="E7950" s="13" t="s">
        <v>4919</v>
      </c>
      <c r="F7950" s="13" t="s">
        <v>10671</v>
      </c>
      <c r="G7950" s="14" t="s">
        <v>4921</v>
      </c>
      <c r="H7950" s="14" t="s">
        <v>4966</v>
      </c>
      <c r="I7950" s="14" t="s">
        <v>4949</v>
      </c>
      <c r="J7950" s="14" t="s">
        <v>4936</v>
      </c>
      <c r="K7950" s="16">
        <v>8.0825</v>
      </c>
    </row>
    <row r="7951" spans="1:11">
      <c r="A7951" s="12" t="s">
        <v>10223</v>
      </c>
      <c r="B7951" s="12" t="s">
        <v>11773</v>
      </c>
      <c r="C7951" s="12" t="s">
        <v>10262</v>
      </c>
      <c r="D7951" s="13" t="s">
        <v>4918</v>
      </c>
      <c r="E7951" s="13" t="s">
        <v>4919</v>
      </c>
      <c r="F7951" s="13" t="s">
        <v>10916</v>
      </c>
      <c r="G7951" s="14" t="s">
        <v>4921</v>
      </c>
      <c r="H7951" s="14" t="s">
        <v>4966</v>
      </c>
      <c r="I7951" s="14" t="s">
        <v>4949</v>
      </c>
      <c r="J7951" s="14" t="s">
        <v>4956</v>
      </c>
      <c r="K7951" s="16">
        <v>8.0825</v>
      </c>
    </row>
    <row r="7952" spans="1:11">
      <c r="A7952" s="12" t="s">
        <v>10223</v>
      </c>
      <c r="B7952" s="12" t="s">
        <v>11773</v>
      </c>
      <c r="C7952" s="12" t="s">
        <v>10262</v>
      </c>
      <c r="D7952" s="13" t="s">
        <v>4931</v>
      </c>
      <c r="E7952" s="13" t="s">
        <v>4932</v>
      </c>
      <c r="F7952" s="13" t="s">
        <v>5747</v>
      </c>
      <c r="G7952" s="14" t="s">
        <v>4921</v>
      </c>
      <c r="H7952" s="14" t="s">
        <v>4966</v>
      </c>
      <c r="I7952" s="14" t="s">
        <v>5065</v>
      </c>
      <c r="J7952" s="14" t="s">
        <v>4956</v>
      </c>
      <c r="K7952" s="16">
        <v>8.0825</v>
      </c>
    </row>
    <row r="7953" spans="1:11">
      <c r="A7953" s="12" t="s">
        <v>10223</v>
      </c>
      <c r="B7953" s="12" t="s">
        <v>11773</v>
      </c>
      <c r="C7953" s="12" t="s">
        <v>10262</v>
      </c>
      <c r="D7953" s="13" t="s">
        <v>4934</v>
      </c>
      <c r="E7953" s="13" t="s">
        <v>4934</v>
      </c>
      <c r="F7953" s="13" t="s">
        <v>4999</v>
      </c>
      <c r="G7953" s="14" t="s">
        <v>4960</v>
      </c>
      <c r="H7953" s="14"/>
      <c r="I7953" s="14"/>
      <c r="J7953" s="14" t="s">
        <v>4936</v>
      </c>
      <c r="K7953" s="16">
        <v>8.0825</v>
      </c>
    </row>
    <row r="7954" spans="1:11">
      <c r="A7954" s="12" t="s">
        <v>10223</v>
      </c>
      <c r="B7954" s="12" t="s">
        <v>11773</v>
      </c>
      <c r="C7954" s="12" t="s">
        <v>10267</v>
      </c>
      <c r="D7954" s="13" t="s">
        <v>4918</v>
      </c>
      <c r="E7954" s="13" t="s">
        <v>4919</v>
      </c>
      <c r="F7954" s="13" t="s">
        <v>10994</v>
      </c>
      <c r="G7954" s="14" t="s">
        <v>4921</v>
      </c>
      <c r="H7954" s="14" t="s">
        <v>5110</v>
      </c>
      <c r="I7954" s="14" t="s">
        <v>4949</v>
      </c>
      <c r="J7954" s="14" t="s">
        <v>4936</v>
      </c>
      <c r="K7954" s="16">
        <v>13.31</v>
      </c>
    </row>
    <row r="7955" spans="1:11">
      <c r="A7955" s="12" t="s">
        <v>10223</v>
      </c>
      <c r="B7955" s="12" t="s">
        <v>11773</v>
      </c>
      <c r="C7955" s="12" t="s">
        <v>10267</v>
      </c>
      <c r="D7955" s="13" t="s">
        <v>4918</v>
      </c>
      <c r="E7955" s="13" t="s">
        <v>4919</v>
      </c>
      <c r="F7955" s="13" t="s">
        <v>11784</v>
      </c>
      <c r="G7955" s="14" t="s">
        <v>4921</v>
      </c>
      <c r="H7955" s="14" t="s">
        <v>4988</v>
      </c>
      <c r="I7955" s="14" t="s">
        <v>4947</v>
      </c>
      <c r="J7955" s="14" t="s">
        <v>4936</v>
      </c>
      <c r="K7955" s="16">
        <v>13.31</v>
      </c>
    </row>
    <row r="7956" spans="1:11">
      <c r="A7956" s="12" t="s">
        <v>10223</v>
      </c>
      <c r="B7956" s="12" t="s">
        <v>11773</v>
      </c>
      <c r="C7956" s="12" t="s">
        <v>10267</v>
      </c>
      <c r="D7956" s="13" t="s">
        <v>4918</v>
      </c>
      <c r="E7956" s="13" t="s">
        <v>4919</v>
      </c>
      <c r="F7956" s="13" t="s">
        <v>5109</v>
      </c>
      <c r="G7956" s="14" t="s">
        <v>4921</v>
      </c>
      <c r="H7956" s="14" t="s">
        <v>5214</v>
      </c>
      <c r="I7956" s="14" t="s">
        <v>5065</v>
      </c>
      <c r="J7956" s="14" t="s">
        <v>4956</v>
      </c>
      <c r="K7956" s="16">
        <v>13.31</v>
      </c>
    </row>
    <row r="7957" spans="1:11">
      <c r="A7957" s="12" t="s">
        <v>10223</v>
      </c>
      <c r="B7957" s="12" t="s">
        <v>11773</v>
      </c>
      <c r="C7957" s="12" t="s">
        <v>10267</v>
      </c>
      <c r="D7957" s="13" t="s">
        <v>4931</v>
      </c>
      <c r="E7957" s="13" t="s">
        <v>4932</v>
      </c>
      <c r="F7957" s="13" t="s">
        <v>5747</v>
      </c>
      <c r="G7957" s="14" t="s">
        <v>4921</v>
      </c>
      <c r="H7957" s="14" t="s">
        <v>5119</v>
      </c>
      <c r="I7957" s="14" t="s">
        <v>5065</v>
      </c>
      <c r="J7957" s="14" t="s">
        <v>4956</v>
      </c>
      <c r="K7957" s="16">
        <v>13.31</v>
      </c>
    </row>
    <row r="7958" spans="1:11">
      <c r="A7958" s="12" t="s">
        <v>10223</v>
      </c>
      <c r="B7958" s="12" t="s">
        <v>11773</v>
      </c>
      <c r="C7958" s="12" t="s">
        <v>10267</v>
      </c>
      <c r="D7958" s="13" t="s">
        <v>4934</v>
      </c>
      <c r="E7958" s="13" t="s">
        <v>4934</v>
      </c>
      <c r="F7958" s="13" t="s">
        <v>4999</v>
      </c>
      <c r="G7958" s="14" t="s">
        <v>4960</v>
      </c>
      <c r="H7958" s="14"/>
      <c r="I7958" s="14"/>
      <c r="J7958" s="14" t="s">
        <v>4936</v>
      </c>
      <c r="K7958" s="16">
        <v>13.31</v>
      </c>
    </row>
    <row r="7959" spans="1:11">
      <c r="A7959" s="12" t="s">
        <v>10223</v>
      </c>
      <c r="B7959" s="12" t="s">
        <v>11773</v>
      </c>
      <c r="C7959" s="12" t="s">
        <v>10273</v>
      </c>
      <c r="D7959" s="13" t="s">
        <v>4918</v>
      </c>
      <c r="E7959" s="13" t="s">
        <v>4919</v>
      </c>
      <c r="F7959" s="13" t="s">
        <v>10994</v>
      </c>
      <c r="G7959" s="14" t="s">
        <v>4921</v>
      </c>
      <c r="H7959" s="14" t="s">
        <v>5110</v>
      </c>
      <c r="I7959" s="14" t="s">
        <v>4949</v>
      </c>
      <c r="J7959" s="14" t="s">
        <v>4936</v>
      </c>
      <c r="K7959" s="16">
        <v>11.808</v>
      </c>
    </row>
    <row r="7960" spans="1:11">
      <c r="A7960" s="12" t="s">
        <v>10223</v>
      </c>
      <c r="B7960" s="12" t="s">
        <v>11773</v>
      </c>
      <c r="C7960" s="12" t="s">
        <v>10273</v>
      </c>
      <c r="D7960" s="13" t="s">
        <v>4918</v>
      </c>
      <c r="E7960" s="13" t="s">
        <v>4919</v>
      </c>
      <c r="F7960" s="13" t="s">
        <v>11784</v>
      </c>
      <c r="G7960" s="14" t="s">
        <v>4921</v>
      </c>
      <c r="H7960" s="14" t="s">
        <v>4988</v>
      </c>
      <c r="I7960" s="14" t="s">
        <v>4947</v>
      </c>
      <c r="J7960" s="14" t="s">
        <v>4936</v>
      </c>
      <c r="K7960" s="16">
        <v>11.808</v>
      </c>
    </row>
    <row r="7961" spans="1:11">
      <c r="A7961" s="12" t="s">
        <v>10223</v>
      </c>
      <c r="B7961" s="12" t="s">
        <v>11773</v>
      </c>
      <c r="C7961" s="12" t="s">
        <v>10273</v>
      </c>
      <c r="D7961" s="13" t="s">
        <v>4918</v>
      </c>
      <c r="E7961" s="13" t="s">
        <v>4919</v>
      </c>
      <c r="F7961" s="13" t="s">
        <v>11731</v>
      </c>
      <c r="G7961" s="14" t="s">
        <v>4921</v>
      </c>
      <c r="H7961" s="14" t="s">
        <v>5214</v>
      </c>
      <c r="I7961" s="14" t="s">
        <v>5065</v>
      </c>
      <c r="J7961" s="14" t="s">
        <v>4956</v>
      </c>
      <c r="K7961" s="16">
        <v>11.808</v>
      </c>
    </row>
    <row r="7962" spans="1:11">
      <c r="A7962" s="12" t="s">
        <v>10223</v>
      </c>
      <c r="B7962" s="12" t="s">
        <v>11773</v>
      </c>
      <c r="C7962" s="12" t="s">
        <v>10273</v>
      </c>
      <c r="D7962" s="13" t="s">
        <v>4931</v>
      </c>
      <c r="E7962" s="13" t="s">
        <v>4932</v>
      </c>
      <c r="F7962" s="13" t="s">
        <v>5747</v>
      </c>
      <c r="G7962" s="14" t="s">
        <v>4921</v>
      </c>
      <c r="H7962" s="14" t="s">
        <v>5214</v>
      </c>
      <c r="I7962" s="14" t="s">
        <v>5065</v>
      </c>
      <c r="J7962" s="14" t="s">
        <v>4956</v>
      </c>
      <c r="K7962" s="16">
        <v>11.808</v>
      </c>
    </row>
    <row r="7963" spans="1:11">
      <c r="A7963" s="12" t="s">
        <v>10223</v>
      </c>
      <c r="B7963" s="12" t="s">
        <v>11773</v>
      </c>
      <c r="C7963" s="12" t="s">
        <v>10273</v>
      </c>
      <c r="D7963" s="13" t="s">
        <v>4934</v>
      </c>
      <c r="E7963" s="13" t="s">
        <v>4934</v>
      </c>
      <c r="F7963" s="13" t="s">
        <v>4999</v>
      </c>
      <c r="G7963" s="14" t="s">
        <v>4960</v>
      </c>
      <c r="H7963" s="14"/>
      <c r="I7963" s="14"/>
      <c r="J7963" s="14" t="s">
        <v>4936</v>
      </c>
      <c r="K7963" s="16">
        <v>11.808</v>
      </c>
    </row>
    <row r="7964" spans="1:11">
      <c r="A7964" s="12" t="s">
        <v>10223</v>
      </c>
      <c r="B7964" s="12" t="s">
        <v>11773</v>
      </c>
      <c r="C7964" s="12" t="s">
        <v>10279</v>
      </c>
      <c r="D7964" s="13" t="s">
        <v>4918</v>
      </c>
      <c r="E7964" s="13" t="s">
        <v>4919</v>
      </c>
      <c r="F7964" s="13" t="s">
        <v>10992</v>
      </c>
      <c r="G7964" s="14" t="s">
        <v>4921</v>
      </c>
      <c r="H7964" s="14" t="s">
        <v>5064</v>
      </c>
      <c r="I7964" s="14" t="s">
        <v>5065</v>
      </c>
      <c r="J7964" s="14" t="s">
        <v>4956</v>
      </c>
      <c r="K7964" s="16">
        <v>0.6</v>
      </c>
    </row>
    <row r="7965" spans="1:11">
      <c r="A7965" s="12" t="s">
        <v>10223</v>
      </c>
      <c r="B7965" s="12" t="s">
        <v>11773</v>
      </c>
      <c r="C7965" s="12" t="s">
        <v>10279</v>
      </c>
      <c r="D7965" s="13" t="s">
        <v>4918</v>
      </c>
      <c r="E7965" s="13" t="s">
        <v>4919</v>
      </c>
      <c r="F7965" s="13" t="s">
        <v>10994</v>
      </c>
      <c r="G7965" s="14" t="s">
        <v>4921</v>
      </c>
      <c r="H7965" s="14" t="s">
        <v>5110</v>
      </c>
      <c r="I7965" s="14" t="s">
        <v>4949</v>
      </c>
      <c r="J7965" s="14" t="s">
        <v>4936</v>
      </c>
      <c r="K7965" s="16">
        <v>0.6</v>
      </c>
    </row>
    <row r="7966" spans="1:11">
      <c r="A7966" s="12" t="s">
        <v>10223</v>
      </c>
      <c r="B7966" s="12" t="s">
        <v>11773</v>
      </c>
      <c r="C7966" s="12" t="s">
        <v>10279</v>
      </c>
      <c r="D7966" s="13" t="s">
        <v>4918</v>
      </c>
      <c r="E7966" s="13" t="s">
        <v>4919</v>
      </c>
      <c r="F7966" s="13" t="s">
        <v>11787</v>
      </c>
      <c r="G7966" s="14" t="s">
        <v>4921</v>
      </c>
      <c r="H7966" s="14" t="s">
        <v>4966</v>
      </c>
      <c r="I7966" s="14" t="s">
        <v>4947</v>
      </c>
      <c r="J7966" s="14" t="s">
        <v>4936</v>
      </c>
      <c r="K7966" s="16">
        <v>0.6</v>
      </c>
    </row>
    <row r="7967" spans="1:11">
      <c r="A7967" s="12" t="s">
        <v>10223</v>
      </c>
      <c r="B7967" s="12" t="s">
        <v>11773</v>
      </c>
      <c r="C7967" s="12" t="s">
        <v>10279</v>
      </c>
      <c r="D7967" s="13" t="s">
        <v>4931</v>
      </c>
      <c r="E7967" s="13" t="s">
        <v>4932</v>
      </c>
      <c r="F7967" s="13" t="s">
        <v>5747</v>
      </c>
      <c r="G7967" s="14" t="s">
        <v>4921</v>
      </c>
      <c r="H7967" s="14" t="s">
        <v>5064</v>
      </c>
      <c r="I7967" s="14" t="s">
        <v>5065</v>
      </c>
      <c r="J7967" s="14" t="s">
        <v>4956</v>
      </c>
      <c r="K7967" s="16">
        <v>0.6</v>
      </c>
    </row>
    <row r="7968" spans="1:11">
      <c r="A7968" s="12" t="s">
        <v>10223</v>
      </c>
      <c r="B7968" s="12" t="s">
        <v>11773</v>
      </c>
      <c r="C7968" s="12" t="s">
        <v>10279</v>
      </c>
      <c r="D7968" s="13" t="s">
        <v>4934</v>
      </c>
      <c r="E7968" s="13" t="s">
        <v>4934</v>
      </c>
      <c r="F7968" s="13" t="s">
        <v>4999</v>
      </c>
      <c r="G7968" s="14" t="s">
        <v>4960</v>
      </c>
      <c r="H7968" s="14"/>
      <c r="I7968" s="14"/>
      <c r="J7968" s="14" t="s">
        <v>4936</v>
      </c>
      <c r="K7968" s="16">
        <v>0.6</v>
      </c>
    </row>
    <row r="7969" spans="1:11">
      <c r="A7969" s="12" t="s">
        <v>10223</v>
      </c>
      <c r="B7969" s="12" t="s">
        <v>11773</v>
      </c>
      <c r="C7969" s="12" t="s">
        <v>10284</v>
      </c>
      <c r="D7969" s="13" t="s">
        <v>4918</v>
      </c>
      <c r="E7969" s="13" t="s">
        <v>4919</v>
      </c>
      <c r="F7969" s="13" t="s">
        <v>11788</v>
      </c>
      <c r="G7969" s="14" t="s">
        <v>4921</v>
      </c>
      <c r="H7969" s="14" t="s">
        <v>4922</v>
      </c>
      <c r="I7969" s="14" t="s">
        <v>4949</v>
      </c>
      <c r="J7969" s="14" t="s">
        <v>4936</v>
      </c>
      <c r="K7969" s="16">
        <v>16.944</v>
      </c>
    </row>
    <row r="7970" spans="1:11">
      <c r="A7970" s="12" t="s">
        <v>10223</v>
      </c>
      <c r="B7970" s="12" t="s">
        <v>11773</v>
      </c>
      <c r="C7970" s="12" t="s">
        <v>10284</v>
      </c>
      <c r="D7970" s="13" t="s">
        <v>4918</v>
      </c>
      <c r="E7970" s="13" t="s">
        <v>4919</v>
      </c>
      <c r="F7970" s="13" t="s">
        <v>10994</v>
      </c>
      <c r="G7970" s="14" t="s">
        <v>4921</v>
      </c>
      <c r="H7970" s="14" t="s">
        <v>5110</v>
      </c>
      <c r="I7970" s="14" t="s">
        <v>4949</v>
      </c>
      <c r="J7970" s="14" t="s">
        <v>4936</v>
      </c>
      <c r="K7970" s="16">
        <v>16.944</v>
      </c>
    </row>
    <row r="7971" spans="1:11">
      <c r="A7971" s="12" t="s">
        <v>10223</v>
      </c>
      <c r="B7971" s="12" t="s">
        <v>11773</v>
      </c>
      <c r="C7971" s="12" t="s">
        <v>10284</v>
      </c>
      <c r="D7971" s="13" t="s">
        <v>4918</v>
      </c>
      <c r="E7971" s="13" t="s">
        <v>4919</v>
      </c>
      <c r="F7971" s="13" t="s">
        <v>11789</v>
      </c>
      <c r="G7971" s="14" t="s">
        <v>4921</v>
      </c>
      <c r="H7971" s="14" t="s">
        <v>4958</v>
      </c>
      <c r="I7971" s="14" t="s">
        <v>6930</v>
      </c>
      <c r="J7971" s="14" t="s">
        <v>4956</v>
      </c>
      <c r="K7971" s="16">
        <v>16.944</v>
      </c>
    </row>
    <row r="7972" spans="1:11">
      <c r="A7972" s="12" t="s">
        <v>10223</v>
      </c>
      <c r="B7972" s="12" t="s">
        <v>11773</v>
      </c>
      <c r="C7972" s="12" t="s">
        <v>10284</v>
      </c>
      <c r="D7972" s="13" t="s">
        <v>4931</v>
      </c>
      <c r="E7972" s="13" t="s">
        <v>4932</v>
      </c>
      <c r="F7972" s="13" t="s">
        <v>5747</v>
      </c>
      <c r="G7972" s="14" t="s">
        <v>4921</v>
      </c>
      <c r="H7972" s="14" t="s">
        <v>5192</v>
      </c>
      <c r="I7972" s="14" t="s">
        <v>5065</v>
      </c>
      <c r="J7972" s="14" t="s">
        <v>4956</v>
      </c>
      <c r="K7972" s="16">
        <v>16.944</v>
      </c>
    </row>
    <row r="7973" spans="1:11">
      <c r="A7973" s="12" t="s">
        <v>10223</v>
      </c>
      <c r="B7973" s="12" t="s">
        <v>11773</v>
      </c>
      <c r="C7973" s="12" t="s">
        <v>10284</v>
      </c>
      <c r="D7973" s="13" t="s">
        <v>4934</v>
      </c>
      <c r="E7973" s="13" t="s">
        <v>4934</v>
      </c>
      <c r="F7973" s="13" t="s">
        <v>4999</v>
      </c>
      <c r="G7973" s="14" t="s">
        <v>4960</v>
      </c>
      <c r="H7973" s="14"/>
      <c r="I7973" s="14"/>
      <c r="J7973" s="14" t="s">
        <v>4936</v>
      </c>
      <c r="K7973" s="16">
        <v>16.944</v>
      </c>
    </row>
    <row r="7974" spans="1:11">
      <c r="A7974" s="12" t="s">
        <v>10223</v>
      </c>
      <c r="B7974" s="12" t="s">
        <v>11773</v>
      </c>
      <c r="C7974" s="12" t="s">
        <v>10290</v>
      </c>
      <c r="D7974" s="13" t="s">
        <v>4918</v>
      </c>
      <c r="E7974" s="13" t="s">
        <v>4919</v>
      </c>
      <c r="F7974" s="13" t="s">
        <v>11786</v>
      </c>
      <c r="G7974" s="14" t="s">
        <v>4921</v>
      </c>
      <c r="H7974" s="14" t="s">
        <v>4988</v>
      </c>
      <c r="I7974" s="14" t="s">
        <v>4947</v>
      </c>
      <c r="J7974" s="14" t="s">
        <v>4936</v>
      </c>
      <c r="K7974" s="16">
        <v>0.6</v>
      </c>
    </row>
    <row r="7975" spans="1:11">
      <c r="A7975" s="12" t="s">
        <v>10223</v>
      </c>
      <c r="B7975" s="12" t="s">
        <v>11773</v>
      </c>
      <c r="C7975" s="12" t="s">
        <v>10290</v>
      </c>
      <c r="D7975" s="13" t="s">
        <v>4918</v>
      </c>
      <c r="E7975" s="13" t="s">
        <v>4919</v>
      </c>
      <c r="F7975" s="13" t="s">
        <v>10994</v>
      </c>
      <c r="G7975" s="14" t="s">
        <v>4921</v>
      </c>
      <c r="H7975" s="14" t="s">
        <v>5110</v>
      </c>
      <c r="I7975" s="14" t="s">
        <v>4949</v>
      </c>
      <c r="J7975" s="14" t="s">
        <v>4936</v>
      </c>
      <c r="K7975" s="16">
        <v>0.6</v>
      </c>
    </row>
    <row r="7976" spans="1:11">
      <c r="A7976" s="12" t="s">
        <v>10223</v>
      </c>
      <c r="B7976" s="12" t="s">
        <v>11773</v>
      </c>
      <c r="C7976" s="12" t="s">
        <v>10290</v>
      </c>
      <c r="D7976" s="13" t="s">
        <v>4918</v>
      </c>
      <c r="E7976" s="13" t="s">
        <v>4919</v>
      </c>
      <c r="F7976" s="13" t="s">
        <v>11790</v>
      </c>
      <c r="G7976" s="14" t="s">
        <v>4921</v>
      </c>
      <c r="H7976" s="14" t="s">
        <v>5110</v>
      </c>
      <c r="I7976" s="14" t="s">
        <v>5065</v>
      </c>
      <c r="J7976" s="14" t="s">
        <v>4956</v>
      </c>
      <c r="K7976" s="16">
        <v>0.6</v>
      </c>
    </row>
    <row r="7977" spans="1:11">
      <c r="A7977" s="12" t="s">
        <v>10223</v>
      </c>
      <c r="B7977" s="12" t="s">
        <v>11773</v>
      </c>
      <c r="C7977" s="12" t="s">
        <v>10290</v>
      </c>
      <c r="D7977" s="13" t="s">
        <v>4931</v>
      </c>
      <c r="E7977" s="13" t="s">
        <v>4932</v>
      </c>
      <c r="F7977" s="13" t="s">
        <v>5747</v>
      </c>
      <c r="G7977" s="14" t="s">
        <v>4921</v>
      </c>
      <c r="H7977" s="14" t="s">
        <v>4956</v>
      </c>
      <c r="I7977" s="14" t="s">
        <v>5065</v>
      </c>
      <c r="J7977" s="14" t="s">
        <v>4956</v>
      </c>
      <c r="K7977" s="16">
        <v>0.6</v>
      </c>
    </row>
    <row r="7978" spans="1:11">
      <c r="A7978" s="12" t="s">
        <v>10223</v>
      </c>
      <c r="B7978" s="12" t="s">
        <v>11773</v>
      </c>
      <c r="C7978" s="12" t="s">
        <v>10290</v>
      </c>
      <c r="D7978" s="13" t="s">
        <v>4934</v>
      </c>
      <c r="E7978" s="13" t="s">
        <v>4934</v>
      </c>
      <c r="F7978" s="13" t="s">
        <v>4999</v>
      </c>
      <c r="G7978" s="14" t="s">
        <v>4960</v>
      </c>
      <c r="H7978" s="14"/>
      <c r="I7978" s="14"/>
      <c r="J7978" s="14" t="s">
        <v>4936</v>
      </c>
      <c r="K7978" s="16">
        <v>0.6</v>
      </c>
    </row>
    <row r="7979" spans="1:11">
      <c r="A7979" s="12" t="s">
        <v>10223</v>
      </c>
      <c r="B7979" s="12" t="s">
        <v>11773</v>
      </c>
      <c r="C7979" s="12" t="s">
        <v>10300</v>
      </c>
      <c r="D7979" s="13" t="s">
        <v>4918</v>
      </c>
      <c r="E7979" s="13" t="s">
        <v>4919</v>
      </c>
      <c r="F7979" s="13" t="s">
        <v>11791</v>
      </c>
      <c r="G7979" s="14" t="s">
        <v>4921</v>
      </c>
      <c r="H7979" s="14" t="s">
        <v>1726</v>
      </c>
      <c r="I7979" s="14" t="s">
        <v>5065</v>
      </c>
      <c r="J7979" s="14" t="s">
        <v>4936</v>
      </c>
      <c r="K7979" s="16">
        <v>15</v>
      </c>
    </row>
    <row r="7980" spans="1:11">
      <c r="A7980" s="12" t="s">
        <v>10223</v>
      </c>
      <c r="B7980" s="12" t="s">
        <v>11773</v>
      </c>
      <c r="C7980" s="12" t="s">
        <v>10300</v>
      </c>
      <c r="D7980" s="13" t="s">
        <v>4918</v>
      </c>
      <c r="E7980" s="13" t="s">
        <v>4919</v>
      </c>
      <c r="F7980" s="13" t="s">
        <v>10976</v>
      </c>
      <c r="G7980" s="14" t="s">
        <v>4921</v>
      </c>
      <c r="H7980" s="14" t="s">
        <v>5488</v>
      </c>
      <c r="I7980" s="14" t="s">
        <v>4949</v>
      </c>
      <c r="J7980" s="14" t="s">
        <v>4956</v>
      </c>
      <c r="K7980" s="16">
        <v>15</v>
      </c>
    </row>
    <row r="7981" spans="1:11">
      <c r="A7981" s="12" t="s">
        <v>10223</v>
      </c>
      <c r="B7981" s="12" t="s">
        <v>11773</v>
      </c>
      <c r="C7981" s="12" t="s">
        <v>10300</v>
      </c>
      <c r="D7981" s="13" t="s">
        <v>4918</v>
      </c>
      <c r="E7981" s="13" t="s">
        <v>4919</v>
      </c>
      <c r="F7981" s="13" t="s">
        <v>11792</v>
      </c>
      <c r="G7981" s="14" t="s">
        <v>4921</v>
      </c>
      <c r="H7981" s="14" t="s">
        <v>4936</v>
      </c>
      <c r="I7981" s="14" t="s">
        <v>4947</v>
      </c>
      <c r="J7981" s="14" t="s">
        <v>4936</v>
      </c>
      <c r="K7981" s="16">
        <v>15</v>
      </c>
    </row>
    <row r="7982" spans="1:11">
      <c r="A7982" s="12" t="s">
        <v>10223</v>
      </c>
      <c r="B7982" s="12" t="s">
        <v>11773</v>
      </c>
      <c r="C7982" s="12" t="s">
        <v>10300</v>
      </c>
      <c r="D7982" s="13" t="s">
        <v>4931</v>
      </c>
      <c r="E7982" s="13" t="s">
        <v>4932</v>
      </c>
      <c r="F7982" s="13" t="s">
        <v>5747</v>
      </c>
      <c r="G7982" s="14" t="s">
        <v>4921</v>
      </c>
      <c r="H7982" s="14" t="s">
        <v>5026</v>
      </c>
      <c r="I7982" s="14" t="s">
        <v>5065</v>
      </c>
      <c r="J7982" s="14" t="s">
        <v>4956</v>
      </c>
      <c r="K7982" s="16">
        <v>15</v>
      </c>
    </row>
    <row r="7983" spans="1:11">
      <c r="A7983" s="12" t="s">
        <v>10223</v>
      </c>
      <c r="B7983" s="12" t="s">
        <v>11773</v>
      </c>
      <c r="C7983" s="12" t="s">
        <v>10300</v>
      </c>
      <c r="D7983" s="13" t="s">
        <v>4934</v>
      </c>
      <c r="E7983" s="13" t="s">
        <v>4934</v>
      </c>
      <c r="F7983" s="13" t="s">
        <v>4999</v>
      </c>
      <c r="G7983" s="14" t="s">
        <v>4960</v>
      </c>
      <c r="H7983" s="14"/>
      <c r="I7983" s="14"/>
      <c r="J7983" s="14" t="s">
        <v>4936</v>
      </c>
      <c r="K7983" s="16">
        <v>15</v>
      </c>
    </row>
    <row r="7984" spans="1:11">
      <c r="A7984" s="12" t="s">
        <v>10223</v>
      </c>
      <c r="B7984" s="12" t="s">
        <v>11773</v>
      </c>
      <c r="C7984" s="12" t="s">
        <v>10295</v>
      </c>
      <c r="D7984" s="13" t="s">
        <v>4918</v>
      </c>
      <c r="E7984" s="13" t="s">
        <v>4919</v>
      </c>
      <c r="F7984" s="13" t="s">
        <v>10994</v>
      </c>
      <c r="G7984" s="14" t="s">
        <v>4921</v>
      </c>
      <c r="H7984" s="14" t="s">
        <v>5110</v>
      </c>
      <c r="I7984" s="14" t="s">
        <v>4949</v>
      </c>
      <c r="J7984" s="14" t="s">
        <v>4936</v>
      </c>
      <c r="K7984" s="16">
        <v>7.26</v>
      </c>
    </row>
    <row r="7985" spans="1:11">
      <c r="A7985" s="12" t="s">
        <v>10223</v>
      </c>
      <c r="B7985" s="12" t="s">
        <v>11773</v>
      </c>
      <c r="C7985" s="12" t="s">
        <v>10295</v>
      </c>
      <c r="D7985" s="13" t="s">
        <v>4918</v>
      </c>
      <c r="E7985" s="13" t="s">
        <v>4919</v>
      </c>
      <c r="F7985" s="13" t="s">
        <v>11793</v>
      </c>
      <c r="G7985" s="14" t="s">
        <v>4921</v>
      </c>
      <c r="H7985" s="14" t="s">
        <v>5110</v>
      </c>
      <c r="I7985" s="14" t="s">
        <v>4947</v>
      </c>
      <c r="J7985" s="14" t="s">
        <v>4936</v>
      </c>
      <c r="K7985" s="16">
        <v>7.26</v>
      </c>
    </row>
    <row r="7986" spans="1:11">
      <c r="A7986" s="12" t="s">
        <v>10223</v>
      </c>
      <c r="B7986" s="12" t="s">
        <v>11773</v>
      </c>
      <c r="C7986" s="12" t="s">
        <v>10295</v>
      </c>
      <c r="D7986" s="13" t="s">
        <v>4918</v>
      </c>
      <c r="E7986" s="13" t="s">
        <v>4919</v>
      </c>
      <c r="F7986" s="13" t="s">
        <v>11794</v>
      </c>
      <c r="G7986" s="14" t="s">
        <v>4921</v>
      </c>
      <c r="H7986" s="14" t="s">
        <v>5110</v>
      </c>
      <c r="I7986" s="14" t="s">
        <v>4949</v>
      </c>
      <c r="J7986" s="14" t="s">
        <v>4956</v>
      </c>
      <c r="K7986" s="16">
        <v>7.26</v>
      </c>
    </row>
    <row r="7987" spans="1:11">
      <c r="A7987" s="12" t="s">
        <v>10223</v>
      </c>
      <c r="B7987" s="12" t="s">
        <v>11773</v>
      </c>
      <c r="C7987" s="12" t="s">
        <v>10295</v>
      </c>
      <c r="D7987" s="13" t="s">
        <v>4931</v>
      </c>
      <c r="E7987" s="13" t="s">
        <v>4932</v>
      </c>
      <c r="F7987" s="13" t="s">
        <v>11795</v>
      </c>
      <c r="G7987" s="14" t="s">
        <v>4960</v>
      </c>
      <c r="H7987" s="14"/>
      <c r="I7987" s="14"/>
      <c r="J7987" s="14" t="s">
        <v>4956</v>
      </c>
      <c r="K7987" s="16">
        <v>7.26</v>
      </c>
    </row>
    <row r="7988" spans="1:11">
      <c r="A7988" s="12" t="s">
        <v>10223</v>
      </c>
      <c r="B7988" s="12" t="s">
        <v>11773</v>
      </c>
      <c r="C7988" s="12" t="s">
        <v>10295</v>
      </c>
      <c r="D7988" s="13" t="s">
        <v>4934</v>
      </c>
      <c r="E7988" s="13" t="s">
        <v>4934</v>
      </c>
      <c r="F7988" s="13" t="s">
        <v>4999</v>
      </c>
      <c r="G7988" s="14" t="s">
        <v>4960</v>
      </c>
      <c r="H7988" s="14"/>
      <c r="I7988" s="14"/>
      <c r="J7988" s="14" t="s">
        <v>4936</v>
      </c>
      <c r="K7988" s="16">
        <v>7.26</v>
      </c>
    </row>
    <row r="7989" spans="1:11">
      <c r="A7989" s="12" t="s">
        <v>10223</v>
      </c>
      <c r="B7989" s="12" t="s">
        <v>11773</v>
      </c>
      <c r="C7989" s="12" t="s">
        <v>10303</v>
      </c>
      <c r="D7989" s="13" t="s">
        <v>4918</v>
      </c>
      <c r="E7989" s="13" t="s">
        <v>4919</v>
      </c>
      <c r="F7989" s="13" t="s">
        <v>11796</v>
      </c>
      <c r="G7989" s="14" t="s">
        <v>4921</v>
      </c>
      <c r="H7989" s="14" t="s">
        <v>5110</v>
      </c>
      <c r="I7989" s="14" t="s">
        <v>4949</v>
      </c>
      <c r="J7989" s="14" t="s">
        <v>4956</v>
      </c>
      <c r="K7989" s="16">
        <v>5.32</v>
      </c>
    </row>
    <row r="7990" spans="1:11">
      <c r="A7990" s="12" t="s">
        <v>10223</v>
      </c>
      <c r="B7990" s="12" t="s">
        <v>11773</v>
      </c>
      <c r="C7990" s="12" t="s">
        <v>10303</v>
      </c>
      <c r="D7990" s="13" t="s">
        <v>4918</v>
      </c>
      <c r="E7990" s="13" t="s">
        <v>4919</v>
      </c>
      <c r="F7990" s="13" t="s">
        <v>5109</v>
      </c>
      <c r="G7990" s="14" t="s">
        <v>4921</v>
      </c>
      <c r="H7990" s="14" t="s">
        <v>5064</v>
      </c>
      <c r="I7990" s="14" t="s">
        <v>5065</v>
      </c>
      <c r="J7990" s="14" t="s">
        <v>4936</v>
      </c>
      <c r="K7990" s="16">
        <v>5.32</v>
      </c>
    </row>
    <row r="7991" spans="1:11">
      <c r="A7991" s="12" t="s">
        <v>10223</v>
      </c>
      <c r="B7991" s="12" t="s">
        <v>11773</v>
      </c>
      <c r="C7991" s="12" t="s">
        <v>10303</v>
      </c>
      <c r="D7991" s="13" t="s">
        <v>4918</v>
      </c>
      <c r="E7991" s="13" t="s">
        <v>4919</v>
      </c>
      <c r="F7991" s="13" t="s">
        <v>10671</v>
      </c>
      <c r="G7991" s="14" t="s">
        <v>4921</v>
      </c>
      <c r="H7991" s="14" t="s">
        <v>5110</v>
      </c>
      <c r="I7991" s="14" t="s">
        <v>4949</v>
      </c>
      <c r="J7991" s="14" t="s">
        <v>4936</v>
      </c>
      <c r="K7991" s="16">
        <v>5.32</v>
      </c>
    </row>
    <row r="7992" spans="1:11">
      <c r="A7992" s="12" t="s">
        <v>10223</v>
      </c>
      <c r="B7992" s="12" t="s">
        <v>11773</v>
      </c>
      <c r="C7992" s="12" t="s">
        <v>10303</v>
      </c>
      <c r="D7992" s="13" t="s">
        <v>4931</v>
      </c>
      <c r="E7992" s="13" t="s">
        <v>4932</v>
      </c>
      <c r="F7992" s="13" t="s">
        <v>5747</v>
      </c>
      <c r="G7992" s="14" t="s">
        <v>4921</v>
      </c>
      <c r="H7992" s="14" t="s">
        <v>4938</v>
      </c>
      <c r="I7992" s="14" t="s">
        <v>5065</v>
      </c>
      <c r="J7992" s="14" t="s">
        <v>4956</v>
      </c>
      <c r="K7992" s="16">
        <v>5.32</v>
      </c>
    </row>
    <row r="7993" spans="1:11">
      <c r="A7993" s="12" t="s">
        <v>10223</v>
      </c>
      <c r="B7993" s="12" t="s">
        <v>11773</v>
      </c>
      <c r="C7993" s="12" t="s">
        <v>10303</v>
      </c>
      <c r="D7993" s="13" t="s">
        <v>4934</v>
      </c>
      <c r="E7993" s="13" t="s">
        <v>4934</v>
      </c>
      <c r="F7993" s="13" t="s">
        <v>4999</v>
      </c>
      <c r="G7993" s="14" t="s">
        <v>4960</v>
      </c>
      <c r="H7993" s="14"/>
      <c r="I7993" s="14"/>
      <c r="J7993" s="14" t="s">
        <v>4936</v>
      </c>
      <c r="K7993" s="16">
        <v>5.32</v>
      </c>
    </row>
    <row r="7994" spans="1:11">
      <c r="A7994" s="12" t="s">
        <v>10223</v>
      </c>
      <c r="B7994" s="12" t="s">
        <v>11773</v>
      </c>
      <c r="C7994" s="12" t="s">
        <v>10308</v>
      </c>
      <c r="D7994" s="13" t="s">
        <v>4918</v>
      </c>
      <c r="E7994" s="13" t="s">
        <v>4919</v>
      </c>
      <c r="F7994" s="13" t="s">
        <v>11797</v>
      </c>
      <c r="G7994" s="14" t="s">
        <v>4921</v>
      </c>
      <c r="H7994" s="14" t="s">
        <v>5137</v>
      </c>
      <c r="I7994" s="14" t="s">
        <v>4947</v>
      </c>
      <c r="J7994" s="14" t="s">
        <v>4956</v>
      </c>
      <c r="K7994" s="16">
        <v>10.7376</v>
      </c>
    </row>
    <row r="7995" spans="1:11">
      <c r="A7995" s="12" t="s">
        <v>10223</v>
      </c>
      <c r="B7995" s="12" t="s">
        <v>11773</v>
      </c>
      <c r="C7995" s="12" t="s">
        <v>10308</v>
      </c>
      <c r="D7995" s="13" t="s">
        <v>4918</v>
      </c>
      <c r="E7995" s="13" t="s">
        <v>4919</v>
      </c>
      <c r="F7995" s="13" t="s">
        <v>11798</v>
      </c>
      <c r="G7995" s="14" t="s">
        <v>4921</v>
      </c>
      <c r="H7995" s="14" t="s">
        <v>4974</v>
      </c>
      <c r="I7995" s="14" t="s">
        <v>4975</v>
      </c>
      <c r="J7995" s="14" t="s">
        <v>4936</v>
      </c>
      <c r="K7995" s="16">
        <v>10.7376</v>
      </c>
    </row>
    <row r="7996" spans="1:11">
      <c r="A7996" s="12" t="s">
        <v>10223</v>
      </c>
      <c r="B7996" s="12" t="s">
        <v>11773</v>
      </c>
      <c r="C7996" s="12" t="s">
        <v>10308</v>
      </c>
      <c r="D7996" s="13" t="s">
        <v>4918</v>
      </c>
      <c r="E7996" s="13" t="s">
        <v>4919</v>
      </c>
      <c r="F7996" s="13" t="s">
        <v>10696</v>
      </c>
      <c r="G7996" s="14" t="s">
        <v>4921</v>
      </c>
      <c r="H7996" s="14" t="s">
        <v>4988</v>
      </c>
      <c r="I7996" s="14" t="s">
        <v>4947</v>
      </c>
      <c r="J7996" s="14" t="s">
        <v>4936</v>
      </c>
      <c r="K7996" s="16">
        <v>10.7376</v>
      </c>
    </row>
    <row r="7997" spans="1:11">
      <c r="A7997" s="12" t="s">
        <v>10223</v>
      </c>
      <c r="B7997" s="12" t="s">
        <v>11773</v>
      </c>
      <c r="C7997" s="12" t="s">
        <v>10308</v>
      </c>
      <c r="D7997" s="13" t="s">
        <v>4931</v>
      </c>
      <c r="E7997" s="13" t="s">
        <v>4932</v>
      </c>
      <c r="F7997" s="13" t="s">
        <v>5747</v>
      </c>
      <c r="G7997" s="14" t="s">
        <v>4921</v>
      </c>
      <c r="H7997" s="14" t="s">
        <v>4956</v>
      </c>
      <c r="I7997" s="14" t="s">
        <v>5065</v>
      </c>
      <c r="J7997" s="14" t="s">
        <v>4956</v>
      </c>
      <c r="K7997" s="16">
        <v>10.7376</v>
      </c>
    </row>
    <row r="7998" spans="1:11">
      <c r="A7998" s="12" t="s">
        <v>10223</v>
      </c>
      <c r="B7998" s="12" t="s">
        <v>11773</v>
      </c>
      <c r="C7998" s="12" t="s">
        <v>10308</v>
      </c>
      <c r="D7998" s="13" t="s">
        <v>4934</v>
      </c>
      <c r="E7998" s="13" t="s">
        <v>4934</v>
      </c>
      <c r="F7998" s="13" t="s">
        <v>4999</v>
      </c>
      <c r="G7998" s="14" t="s">
        <v>4960</v>
      </c>
      <c r="H7998" s="14"/>
      <c r="I7998" s="14"/>
      <c r="J7998" s="14" t="s">
        <v>4936</v>
      </c>
      <c r="K7998" s="16">
        <v>10.7376</v>
      </c>
    </row>
    <row r="7999" spans="1:11">
      <c r="A7999" s="12" t="s">
        <v>10223</v>
      </c>
      <c r="B7999" s="12" t="s">
        <v>11773</v>
      </c>
      <c r="C7999" s="12" t="s">
        <v>10314</v>
      </c>
      <c r="D7999" s="13" t="s">
        <v>4918</v>
      </c>
      <c r="E7999" s="13" t="s">
        <v>4919</v>
      </c>
      <c r="F7999" s="13" t="s">
        <v>11799</v>
      </c>
      <c r="G7999" s="14" t="s">
        <v>4921</v>
      </c>
      <c r="H7999" s="14" t="s">
        <v>4988</v>
      </c>
      <c r="I7999" s="14" t="s">
        <v>4947</v>
      </c>
      <c r="J7999" s="14" t="s">
        <v>4936</v>
      </c>
      <c r="K7999" s="16">
        <v>7</v>
      </c>
    </row>
    <row r="8000" spans="1:11">
      <c r="A8000" s="12" t="s">
        <v>10223</v>
      </c>
      <c r="B8000" s="12" t="s">
        <v>11773</v>
      </c>
      <c r="C8000" s="12" t="s">
        <v>10314</v>
      </c>
      <c r="D8000" s="13" t="s">
        <v>4918</v>
      </c>
      <c r="E8000" s="13" t="s">
        <v>4919</v>
      </c>
      <c r="F8000" s="13" t="s">
        <v>11800</v>
      </c>
      <c r="G8000" s="14" t="s">
        <v>4921</v>
      </c>
      <c r="H8000" s="14" t="s">
        <v>4988</v>
      </c>
      <c r="I8000" s="14" t="s">
        <v>4947</v>
      </c>
      <c r="J8000" s="14" t="s">
        <v>4936</v>
      </c>
      <c r="K8000" s="16">
        <v>7</v>
      </c>
    </row>
    <row r="8001" spans="1:11">
      <c r="A8001" s="12" t="s">
        <v>10223</v>
      </c>
      <c r="B8001" s="12" t="s">
        <v>11773</v>
      </c>
      <c r="C8001" s="12" t="s">
        <v>10314</v>
      </c>
      <c r="D8001" s="13" t="s">
        <v>4918</v>
      </c>
      <c r="E8001" s="13" t="s">
        <v>4919</v>
      </c>
      <c r="F8001" s="13" t="s">
        <v>11801</v>
      </c>
      <c r="G8001" s="14" t="s">
        <v>4921</v>
      </c>
      <c r="H8001" s="14" t="s">
        <v>4966</v>
      </c>
      <c r="I8001" s="14" t="s">
        <v>4947</v>
      </c>
      <c r="J8001" s="14" t="s">
        <v>4956</v>
      </c>
      <c r="K8001" s="16">
        <v>7</v>
      </c>
    </row>
    <row r="8002" spans="1:11">
      <c r="A8002" s="12" t="s">
        <v>10223</v>
      </c>
      <c r="B8002" s="12" t="s">
        <v>11773</v>
      </c>
      <c r="C8002" s="12" t="s">
        <v>10314</v>
      </c>
      <c r="D8002" s="13" t="s">
        <v>4931</v>
      </c>
      <c r="E8002" s="13" t="s">
        <v>4932</v>
      </c>
      <c r="F8002" s="13" t="s">
        <v>5747</v>
      </c>
      <c r="G8002" s="14" t="s">
        <v>4921</v>
      </c>
      <c r="H8002" s="14" t="s">
        <v>4924</v>
      </c>
      <c r="I8002" s="14" t="s">
        <v>5065</v>
      </c>
      <c r="J8002" s="14" t="s">
        <v>4956</v>
      </c>
      <c r="K8002" s="16">
        <v>7</v>
      </c>
    </row>
    <row r="8003" spans="1:11">
      <c r="A8003" s="12" t="s">
        <v>10223</v>
      </c>
      <c r="B8003" s="12" t="s">
        <v>11773</v>
      </c>
      <c r="C8003" s="12" t="s">
        <v>10314</v>
      </c>
      <c r="D8003" s="13" t="s">
        <v>4934</v>
      </c>
      <c r="E8003" s="13" t="s">
        <v>4934</v>
      </c>
      <c r="F8003" s="13" t="s">
        <v>4999</v>
      </c>
      <c r="G8003" s="14" t="s">
        <v>4960</v>
      </c>
      <c r="H8003" s="14"/>
      <c r="I8003" s="14"/>
      <c r="J8003" s="14" t="s">
        <v>4936</v>
      </c>
      <c r="K8003" s="16">
        <v>7</v>
      </c>
    </row>
    <row r="8004" spans="1:11">
      <c r="A8004" s="12" t="s">
        <v>10223</v>
      </c>
      <c r="B8004" s="12" t="s">
        <v>11773</v>
      </c>
      <c r="C8004" s="12" t="s">
        <v>10318</v>
      </c>
      <c r="D8004" s="13" t="s">
        <v>4918</v>
      </c>
      <c r="E8004" s="13" t="s">
        <v>4919</v>
      </c>
      <c r="F8004" s="13" t="s">
        <v>11799</v>
      </c>
      <c r="G8004" s="14" t="s">
        <v>4921</v>
      </c>
      <c r="H8004" s="14" t="s">
        <v>5056</v>
      </c>
      <c r="I8004" s="14" t="s">
        <v>4947</v>
      </c>
      <c r="J8004" s="14" t="s">
        <v>4936</v>
      </c>
      <c r="K8004" s="16">
        <v>68</v>
      </c>
    </row>
    <row r="8005" spans="1:11">
      <c r="A8005" s="12" t="s">
        <v>10223</v>
      </c>
      <c r="B8005" s="12" t="s">
        <v>11773</v>
      </c>
      <c r="C8005" s="12" t="s">
        <v>10318</v>
      </c>
      <c r="D8005" s="13" t="s">
        <v>4918</v>
      </c>
      <c r="E8005" s="13" t="s">
        <v>4919</v>
      </c>
      <c r="F8005" s="13" t="s">
        <v>11802</v>
      </c>
      <c r="G8005" s="14" t="s">
        <v>4921</v>
      </c>
      <c r="H8005" s="14" t="s">
        <v>4966</v>
      </c>
      <c r="I8005" s="14" t="s">
        <v>4949</v>
      </c>
      <c r="J8005" s="14" t="s">
        <v>4956</v>
      </c>
      <c r="K8005" s="16">
        <v>68</v>
      </c>
    </row>
    <row r="8006" spans="1:11">
      <c r="A8006" s="12" t="s">
        <v>10223</v>
      </c>
      <c r="B8006" s="12" t="s">
        <v>11773</v>
      </c>
      <c r="C8006" s="12" t="s">
        <v>10318</v>
      </c>
      <c r="D8006" s="13" t="s">
        <v>4918</v>
      </c>
      <c r="E8006" s="13" t="s">
        <v>4919</v>
      </c>
      <c r="F8006" s="13" t="s">
        <v>11803</v>
      </c>
      <c r="G8006" s="14" t="s">
        <v>4921</v>
      </c>
      <c r="H8006" s="14" t="s">
        <v>5056</v>
      </c>
      <c r="I8006" s="14" t="s">
        <v>4949</v>
      </c>
      <c r="J8006" s="14" t="s">
        <v>4936</v>
      </c>
      <c r="K8006" s="16">
        <v>68</v>
      </c>
    </row>
    <row r="8007" spans="1:11">
      <c r="A8007" s="12" t="s">
        <v>10223</v>
      </c>
      <c r="B8007" s="12" t="s">
        <v>11773</v>
      </c>
      <c r="C8007" s="12" t="s">
        <v>10318</v>
      </c>
      <c r="D8007" s="13" t="s">
        <v>4931</v>
      </c>
      <c r="E8007" s="13" t="s">
        <v>4932</v>
      </c>
      <c r="F8007" s="13" t="s">
        <v>5747</v>
      </c>
      <c r="G8007" s="14" t="s">
        <v>4921</v>
      </c>
      <c r="H8007" s="14" t="s">
        <v>5037</v>
      </c>
      <c r="I8007" s="14" t="s">
        <v>5065</v>
      </c>
      <c r="J8007" s="14" t="s">
        <v>4956</v>
      </c>
      <c r="K8007" s="16">
        <v>68</v>
      </c>
    </row>
    <row r="8008" spans="1:11">
      <c r="A8008" s="12" t="s">
        <v>10223</v>
      </c>
      <c r="B8008" s="12" t="s">
        <v>11773</v>
      </c>
      <c r="C8008" s="12" t="s">
        <v>10318</v>
      </c>
      <c r="D8008" s="13" t="s">
        <v>4934</v>
      </c>
      <c r="E8008" s="13" t="s">
        <v>4934</v>
      </c>
      <c r="F8008" s="13" t="s">
        <v>4999</v>
      </c>
      <c r="G8008" s="14" t="s">
        <v>4960</v>
      </c>
      <c r="H8008" s="14"/>
      <c r="I8008" s="14"/>
      <c r="J8008" s="14" t="s">
        <v>4936</v>
      </c>
      <c r="K8008" s="16">
        <v>68</v>
      </c>
    </row>
    <row r="8009" spans="1:11">
      <c r="A8009" s="12" t="s">
        <v>10223</v>
      </c>
      <c r="B8009" s="12" t="s">
        <v>11773</v>
      </c>
      <c r="C8009" s="12" t="s">
        <v>10322</v>
      </c>
      <c r="D8009" s="13" t="s">
        <v>4918</v>
      </c>
      <c r="E8009" s="13" t="s">
        <v>4919</v>
      </c>
      <c r="F8009" s="13" t="s">
        <v>10706</v>
      </c>
      <c r="G8009" s="14" t="s">
        <v>4921</v>
      </c>
      <c r="H8009" s="14" t="s">
        <v>4966</v>
      </c>
      <c r="I8009" s="14" t="s">
        <v>4949</v>
      </c>
      <c r="J8009" s="14" t="s">
        <v>4956</v>
      </c>
      <c r="K8009" s="16">
        <v>14.1</v>
      </c>
    </row>
    <row r="8010" spans="1:11">
      <c r="A8010" s="12" t="s">
        <v>10223</v>
      </c>
      <c r="B8010" s="12" t="s">
        <v>11773</v>
      </c>
      <c r="C8010" s="12" t="s">
        <v>10322</v>
      </c>
      <c r="D8010" s="13" t="s">
        <v>4918</v>
      </c>
      <c r="E8010" s="13" t="s">
        <v>4919</v>
      </c>
      <c r="F8010" s="13" t="s">
        <v>11804</v>
      </c>
      <c r="G8010" s="14" t="s">
        <v>4921</v>
      </c>
      <c r="H8010" s="14" t="s">
        <v>4922</v>
      </c>
      <c r="I8010" s="14" t="s">
        <v>5065</v>
      </c>
      <c r="J8010" s="14" t="s">
        <v>4936</v>
      </c>
      <c r="K8010" s="16">
        <v>14.1</v>
      </c>
    </row>
    <row r="8011" spans="1:11">
      <c r="A8011" s="12" t="s">
        <v>10223</v>
      </c>
      <c r="B8011" s="12" t="s">
        <v>11773</v>
      </c>
      <c r="C8011" s="12" t="s">
        <v>10322</v>
      </c>
      <c r="D8011" s="13" t="s">
        <v>4918</v>
      </c>
      <c r="E8011" s="13" t="s">
        <v>4919</v>
      </c>
      <c r="F8011" s="13" t="s">
        <v>11805</v>
      </c>
      <c r="G8011" s="14" t="s">
        <v>4921</v>
      </c>
      <c r="H8011" s="14" t="s">
        <v>4974</v>
      </c>
      <c r="I8011" s="14" t="s">
        <v>4949</v>
      </c>
      <c r="J8011" s="14" t="s">
        <v>4936</v>
      </c>
      <c r="K8011" s="16">
        <v>14.1</v>
      </c>
    </row>
    <row r="8012" spans="1:11">
      <c r="A8012" s="12" t="s">
        <v>10223</v>
      </c>
      <c r="B8012" s="12" t="s">
        <v>11773</v>
      </c>
      <c r="C8012" s="12" t="s">
        <v>10322</v>
      </c>
      <c r="D8012" s="13" t="s">
        <v>4931</v>
      </c>
      <c r="E8012" s="13" t="s">
        <v>4932</v>
      </c>
      <c r="F8012" s="13" t="s">
        <v>5747</v>
      </c>
      <c r="G8012" s="14" t="s">
        <v>4921</v>
      </c>
      <c r="H8012" s="14" t="s">
        <v>4924</v>
      </c>
      <c r="I8012" s="14" t="s">
        <v>5065</v>
      </c>
      <c r="J8012" s="14" t="s">
        <v>4956</v>
      </c>
      <c r="K8012" s="16">
        <v>14.1</v>
      </c>
    </row>
    <row r="8013" spans="1:11">
      <c r="A8013" s="12" t="s">
        <v>10223</v>
      </c>
      <c r="B8013" s="12" t="s">
        <v>11773</v>
      </c>
      <c r="C8013" s="12" t="s">
        <v>10322</v>
      </c>
      <c r="D8013" s="13" t="s">
        <v>4934</v>
      </c>
      <c r="E8013" s="13" t="s">
        <v>4934</v>
      </c>
      <c r="F8013" s="13" t="s">
        <v>4999</v>
      </c>
      <c r="G8013" s="14" t="s">
        <v>4960</v>
      </c>
      <c r="H8013" s="14"/>
      <c r="I8013" s="14"/>
      <c r="J8013" s="14" t="s">
        <v>4936</v>
      </c>
      <c r="K8013" s="16">
        <v>14.1</v>
      </c>
    </row>
    <row r="8014" spans="1:11">
      <c r="A8014" s="12" t="s">
        <v>10223</v>
      </c>
      <c r="B8014" s="12" t="s">
        <v>11773</v>
      </c>
      <c r="C8014" s="12" t="s">
        <v>10463</v>
      </c>
      <c r="D8014" s="13" t="s">
        <v>4918</v>
      </c>
      <c r="E8014" s="13" t="s">
        <v>4919</v>
      </c>
      <c r="F8014" s="13" t="s">
        <v>10709</v>
      </c>
      <c r="G8014" s="14" t="s">
        <v>4921</v>
      </c>
      <c r="H8014" s="14" t="s">
        <v>5137</v>
      </c>
      <c r="I8014" s="14" t="s">
        <v>5065</v>
      </c>
      <c r="J8014" s="14" t="s">
        <v>4936</v>
      </c>
      <c r="K8014" s="16">
        <v>87.4893</v>
      </c>
    </row>
    <row r="8015" spans="1:11">
      <c r="A8015" s="12" t="s">
        <v>10223</v>
      </c>
      <c r="B8015" s="12" t="s">
        <v>11773</v>
      </c>
      <c r="C8015" s="12" t="s">
        <v>10463</v>
      </c>
      <c r="D8015" s="13" t="s">
        <v>4918</v>
      </c>
      <c r="E8015" s="13" t="s">
        <v>4919</v>
      </c>
      <c r="F8015" s="13" t="s">
        <v>11806</v>
      </c>
      <c r="G8015" s="14" t="s">
        <v>4921</v>
      </c>
      <c r="H8015" s="14" t="s">
        <v>4938</v>
      </c>
      <c r="I8015" s="14" t="s">
        <v>8026</v>
      </c>
      <c r="J8015" s="14" t="s">
        <v>4936</v>
      </c>
      <c r="K8015" s="16">
        <v>87.4893</v>
      </c>
    </row>
    <row r="8016" spans="1:11">
      <c r="A8016" s="12" t="s">
        <v>10223</v>
      </c>
      <c r="B8016" s="12" t="s">
        <v>11773</v>
      </c>
      <c r="C8016" s="12" t="s">
        <v>10463</v>
      </c>
      <c r="D8016" s="13" t="s">
        <v>4918</v>
      </c>
      <c r="E8016" s="13" t="s">
        <v>4919</v>
      </c>
      <c r="F8016" s="13" t="s">
        <v>11481</v>
      </c>
      <c r="G8016" s="14" t="s">
        <v>4921</v>
      </c>
      <c r="H8016" s="14" t="s">
        <v>4922</v>
      </c>
      <c r="I8016" s="14" t="s">
        <v>4947</v>
      </c>
      <c r="J8016" s="14" t="s">
        <v>4956</v>
      </c>
      <c r="K8016" s="16">
        <v>87.4893</v>
      </c>
    </row>
    <row r="8017" spans="1:11">
      <c r="A8017" s="12" t="s">
        <v>10223</v>
      </c>
      <c r="B8017" s="12" t="s">
        <v>11773</v>
      </c>
      <c r="C8017" s="12" t="s">
        <v>10463</v>
      </c>
      <c r="D8017" s="13" t="s">
        <v>4931</v>
      </c>
      <c r="E8017" s="13" t="s">
        <v>4932</v>
      </c>
      <c r="F8017" s="13" t="s">
        <v>5747</v>
      </c>
      <c r="G8017" s="14" t="s">
        <v>4921</v>
      </c>
      <c r="H8017" s="14" t="s">
        <v>5192</v>
      </c>
      <c r="I8017" s="14" t="s">
        <v>5065</v>
      </c>
      <c r="J8017" s="14" t="s">
        <v>4956</v>
      </c>
      <c r="K8017" s="16">
        <v>87.4893</v>
      </c>
    </row>
    <row r="8018" spans="1:11">
      <c r="A8018" s="12" t="s">
        <v>10223</v>
      </c>
      <c r="B8018" s="12" t="s">
        <v>11773</v>
      </c>
      <c r="C8018" s="12" t="s">
        <v>10463</v>
      </c>
      <c r="D8018" s="13" t="s">
        <v>4934</v>
      </c>
      <c r="E8018" s="13" t="s">
        <v>4934</v>
      </c>
      <c r="F8018" s="13" t="s">
        <v>4999</v>
      </c>
      <c r="G8018" s="14" t="s">
        <v>4960</v>
      </c>
      <c r="H8018" s="14"/>
      <c r="I8018" s="14"/>
      <c r="J8018" s="14" t="s">
        <v>4936</v>
      </c>
      <c r="K8018" s="16">
        <v>87.4893</v>
      </c>
    </row>
    <row r="8019" spans="1:11">
      <c r="A8019" s="12" t="s">
        <v>10223</v>
      </c>
      <c r="B8019" s="12" t="s">
        <v>11773</v>
      </c>
      <c r="C8019" s="12" t="s">
        <v>10327</v>
      </c>
      <c r="D8019" s="13" t="s">
        <v>4918</v>
      </c>
      <c r="E8019" s="13" t="s">
        <v>4919</v>
      </c>
      <c r="F8019" s="13" t="s">
        <v>10994</v>
      </c>
      <c r="G8019" s="14" t="s">
        <v>4921</v>
      </c>
      <c r="H8019" s="14" t="s">
        <v>5110</v>
      </c>
      <c r="I8019" s="14" t="s">
        <v>4949</v>
      </c>
      <c r="J8019" s="14" t="s">
        <v>4936</v>
      </c>
      <c r="K8019" s="16">
        <v>17</v>
      </c>
    </row>
    <row r="8020" spans="1:11">
      <c r="A8020" s="12" t="s">
        <v>10223</v>
      </c>
      <c r="B8020" s="12" t="s">
        <v>11773</v>
      </c>
      <c r="C8020" s="12" t="s">
        <v>10327</v>
      </c>
      <c r="D8020" s="13" t="s">
        <v>4918</v>
      </c>
      <c r="E8020" s="13" t="s">
        <v>4919</v>
      </c>
      <c r="F8020" s="13" t="s">
        <v>11807</v>
      </c>
      <c r="G8020" s="14" t="s">
        <v>4921</v>
      </c>
      <c r="H8020" s="14" t="s">
        <v>4936</v>
      </c>
      <c r="I8020" s="14" t="s">
        <v>4947</v>
      </c>
      <c r="J8020" s="14" t="s">
        <v>4956</v>
      </c>
      <c r="K8020" s="16">
        <v>17</v>
      </c>
    </row>
    <row r="8021" spans="1:11">
      <c r="A8021" s="12" t="s">
        <v>10223</v>
      </c>
      <c r="B8021" s="12" t="s">
        <v>11773</v>
      </c>
      <c r="C8021" s="12" t="s">
        <v>10327</v>
      </c>
      <c r="D8021" s="13" t="s">
        <v>4918</v>
      </c>
      <c r="E8021" s="13" t="s">
        <v>4919</v>
      </c>
      <c r="F8021" s="13" t="s">
        <v>11808</v>
      </c>
      <c r="G8021" s="14" t="s">
        <v>4921</v>
      </c>
      <c r="H8021" s="14" t="s">
        <v>4922</v>
      </c>
      <c r="I8021" s="14" t="s">
        <v>4949</v>
      </c>
      <c r="J8021" s="14" t="s">
        <v>4936</v>
      </c>
      <c r="K8021" s="16">
        <v>17</v>
      </c>
    </row>
    <row r="8022" spans="1:11">
      <c r="A8022" s="12" t="s">
        <v>10223</v>
      </c>
      <c r="B8022" s="12" t="s">
        <v>11773</v>
      </c>
      <c r="C8022" s="12" t="s">
        <v>10327</v>
      </c>
      <c r="D8022" s="13" t="s">
        <v>4931</v>
      </c>
      <c r="E8022" s="13" t="s">
        <v>4932</v>
      </c>
      <c r="F8022" s="13" t="s">
        <v>5747</v>
      </c>
      <c r="G8022" s="14" t="s">
        <v>4921</v>
      </c>
      <c r="H8022" s="14" t="s">
        <v>5119</v>
      </c>
      <c r="I8022" s="14" t="s">
        <v>5065</v>
      </c>
      <c r="J8022" s="14" t="s">
        <v>4956</v>
      </c>
      <c r="K8022" s="16">
        <v>17</v>
      </c>
    </row>
    <row r="8023" spans="1:11">
      <c r="A8023" s="12" t="s">
        <v>10223</v>
      </c>
      <c r="B8023" s="12" t="s">
        <v>11773</v>
      </c>
      <c r="C8023" s="12" t="s">
        <v>10327</v>
      </c>
      <c r="D8023" s="13" t="s">
        <v>4934</v>
      </c>
      <c r="E8023" s="13" t="s">
        <v>4934</v>
      </c>
      <c r="F8023" s="13" t="s">
        <v>4999</v>
      </c>
      <c r="G8023" s="14" t="s">
        <v>4960</v>
      </c>
      <c r="H8023" s="14"/>
      <c r="I8023" s="14"/>
      <c r="J8023" s="14" t="s">
        <v>4936</v>
      </c>
      <c r="K8023" s="16">
        <v>17</v>
      </c>
    </row>
    <row r="8024" spans="1:11">
      <c r="A8024" s="12" t="s">
        <v>10223</v>
      </c>
      <c r="B8024" s="12" t="s">
        <v>11773</v>
      </c>
      <c r="C8024" s="12" t="s">
        <v>10332</v>
      </c>
      <c r="D8024" s="13" t="s">
        <v>4918</v>
      </c>
      <c r="E8024" s="13" t="s">
        <v>4919</v>
      </c>
      <c r="F8024" s="13" t="s">
        <v>11809</v>
      </c>
      <c r="G8024" s="14" t="s">
        <v>4921</v>
      </c>
      <c r="H8024" s="14" t="s">
        <v>4988</v>
      </c>
      <c r="I8024" s="14" t="s">
        <v>4947</v>
      </c>
      <c r="J8024" s="14" t="s">
        <v>4936</v>
      </c>
      <c r="K8024" s="16">
        <v>6.2</v>
      </c>
    </row>
    <row r="8025" spans="1:11">
      <c r="A8025" s="12" t="s">
        <v>10223</v>
      </c>
      <c r="B8025" s="12" t="s">
        <v>11773</v>
      </c>
      <c r="C8025" s="12" t="s">
        <v>10332</v>
      </c>
      <c r="D8025" s="13" t="s">
        <v>4918</v>
      </c>
      <c r="E8025" s="13" t="s">
        <v>4919</v>
      </c>
      <c r="F8025" s="13" t="s">
        <v>11010</v>
      </c>
      <c r="G8025" s="14" t="s">
        <v>4921</v>
      </c>
      <c r="H8025" s="14" t="s">
        <v>4946</v>
      </c>
      <c r="I8025" s="14" t="s">
        <v>4947</v>
      </c>
      <c r="J8025" s="14" t="s">
        <v>4936</v>
      </c>
      <c r="K8025" s="16">
        <v>6.2</v>
      </c>
    </row>
    <row r="8026" spans="1:11">
      <c r="A8026" s="12" t="s">
        <v>10223</v>
      </c>
      <c r="B8026" s="12" t="s">
        <v>11773</v>
      </c>
      <c r="C8026" s="12" t="s">
        <v>10332</v>
      </c>
      <c r="D8026" s="13" t="s">
        <v>4918</v>
      </c>
      <c r="E8026" s="13" t="s">
        <v>4919</v>
      </c>
      <c r="F8026" s="13" t="s">
        <v>11810</v>
      </c>
      <c r="G8026" s="14" t="s">
        <v>4921</v>
      </c>
      <c r="H8026" s="14" t="s">
        <v>5056</v>
      </c>
      <c r="I8026" s="14" t="s">
        <v>5065</v>
      </c>
      <c r="J8026" s="14" t="s">
        <v>4956</v>
      </c>
      <c r="K8026" s="16">
        <v>6.2</v>
      </c>
    </row>
    <row r="8027" spans="1:11">
      <c r="A8027" s="12" t="s">
        <v>10223</v>
      </c>
      <c r="B8027" s="12" t="s">
        <v>11773</v>
      </c>
      <c r="C8027" s="12" t="s">
        <v>10332</v>
      </c>
      <c r="D8027" s="13" t="s">
        <v>4931</v>
      </c>
      <c r="E8027" s="13" t="s">
        <v>4932</v>
      </c>
      <c r="F8027" s="13" t="s">
        <v>5747</v>
      </c>
      <c r="G8027" s="14" t="s">
        <v>4921</v>
      </c>
      <c r="H8027" s="14" t="s">
        <v>4956</v>
      </c>
      <c r="I8027" s="14" t="s">
        <v>5065</v>
      </c>
      <c r="J8027" s="14" t="s">
        <v>4956</v>
      </c>
      <c r="K8027" s="16">
        <v>6.2</v>
      </c>
    </row>
    <row r="8028" spans="1:11">
      <c r="A8028" s="12" t="s">
        <v>10223</v>
      </c>
      <c r="B8028" s="12" t="s">
        <v>11773</v>
      </c>
      <c r="C8028" s="12" t="s">
        <v>10332</v>
      </c>
      <c r="D8028" s="13" t="s">
        <v>4934</v>
      </c>
      <c r="E8028" s="13" t="s">
        <v>4934</v>
      </c>
      <c r="F8028" s="13" t="s">
        <v>4999</v>
      </c>
      <c r="G8028" s="14" t="s">
        <v>4960</v>
      </c>
      <c r="H8028" s="14"/>
      <c r="I8028" s="14"/>
      <c r="J8028" s="14" t="s">
        <v>4936</v>
      </c>
      <c r="K8028" s="16">
        <v>6.2</v>
      </c>
    </row>
    <row r="8029" spans="1:11">
      <c r="A8029" s="12" t="s">
        <v>10223</v>
      </c>
      <c r="B8029" s="12" t="s">
        <v>11773</v>
      </c>
      <c r="C8029" s="12" t="s">
        <v>10338</v>
      </c>
      <c r="D8029" s="13" t="s">
        <v>4918</v>
      </c>
      <c r="E8029" s="13" t="s">
        <v>4919</v>
      </c>
      <c r="F8029" s="13" t="s">
        <v>11811</v>
      </c>
      <c r="G8029" s="14" t="s">
        <v>4921</v>
      </c>
      <c r="H8029" s="14" t="s">
        <v>5056</v>
      </c>
      <c r="I8029" s="14" t="s">
        <v>5065</v>
      </c>
      <c r="J8029" s="14" t="s">
        <v>4956</v>
      </c>
      <c r="K8029" s="16">
        <v>8.25</v>
      </c>
    </row>
    <row r="8030" spans="1:11">
      <c r="A8030" s="12" t="s">
        <v>10223</v>
      </c>
      <c r="B8030" s="12" t="s">
        <v>11773</v>
      </c>
      <c r="C8030" s="12" t="s">
        <v>10338</v>
      </c>
      <c r="D8030" s="13" t="s">
        <v>4918</v>
      </c>
      <c r="E8030" s="13" t="s">
        <v>4919</v>
      </c>
      <c r="F8030" s="13" t="s">
        <v>11812</v>
      </c>
      <c r="G8030" s="14" t="s">
        <v>4921</v>
      </c>
      <c r="H8030" s="14" t="s">
        <v>4966</v>
      </c>
      <c r="I8030" s="14" t="s">
        <v>4947</v>
      </c>
      <c r="J8030" s="14" t="s">
        <v>4936</v>
      </c>
      <c r="K8030" s="16">
        <v>8.25</v>
      </c>
    </row>
    <row r="8031" spans="1:11">
      <c r="A8031" s="12" t="s">
        <v>10223</v>
      </c>
      <c r="B8031" s="12" t="s">
        <v>11773</v>
      </c>
      <c r="C8031" s="12" t="s">
        <v>10338</v>
      </c>
      <c r="D8031" s="13" t="s">
        <v>4918</v>
      </c>
      <c r="E8031" s="13" t="s">
        <v>4919</v>
      </c>
      <c r="F8031" s="13" t="s">
        <v>11813</v>
      </c>
      <c r="G8031" s="14" t="s">
        <v>4921</v>
      </c>
      <c r="H8031" s="14" t="s">
        <v>4988</v>
      </c>
      <c r="I8031" s="14" t="s">
        <v>4947</v>
      </c>
      <c r="J8031" s="14" t="s">
        <v>4936</v>
      </c>
      <c r="K8031" s="16">
        <v>8.25</v>
      </c>
    </row>
    <row r="8032" spans="1:11">
      <c r="A8032" s="12" t="s">
        <v>10223</v>
      </c>
      <c r="B8032" s="12" t="s">
        <v>11773</v>
      </c>
      <c r="C8032" s="12" t="s">
        <v>10338</v>
      </c>
      <c r="D8032" s="13" t="s">
        <v>4931</v>
      </c>
      <c r="E8032" s="13" t="s">
        <v>4932</v>
      </c>
      <c r="F8032" s="13" t="s">
        <v>5747</v>
      </c>
      <c r="G8032" s="14" t="s">
        <v>4921</v>
      </c>
      <c r="H8032" s="14" t="s">
        <v>5119</v>
      </c>
      <c r="I8032" s="14" t="s">
        <v>5065</v>
      </c>
      <c r="J8032" s="14" t="s">
        <v>4956</v>
      </c>
      <c r="K8032" s="16">
        <v>8.25</v>
      </c>
    </row>
    <row r="8033" spans="1:11">
      <c r="A8033" s="12" t="s">
        <v>10223</v>
      </c>
      <c r="B8033" s="12" t="s">
        <v>11773</v>
      </c>
      <c r="C8033" s="12" t="s">
        <v>10338</v>
      </c>
      <c r="D8033" s="13" t="s">
        <v>4934</v>
      </c>
      <c r="E8033" s="13" t="s">
        <v>4934</v>
      </c>
      <c r="F8033" s="13" t="s">
        <v>4999</v>
      </c>
      <c r="G8033" s="14" t="s">
        <v>4960</v>
      </c>
      <c r="H8033" s="14"/>
      <c r="I8033" s="14"/>
      <c r="J8033" s="14" t="s">
        <v>4936</v>
      </c>
      <c r="K8033" s="16">
        <v>8.25</v>
      </c>
    </row>
    <row r="8034" spans="1:11">
      <c r="A8034" s="12" t="s">
        <v>10223</v>
      </c>
      <c r="B8034" s="12" t="s">
        <v>11773</v>
      </c>
      <c r="C8034" s="12" t="s">
        <v>10343</v>
      </c>
      <c r="D8034" s="13" t="s">
        <v>4918</v>
      </c>
      <c r="E8034" s="13" t="s">
        <v>4919</v>
      </c>
      <c r="F8034" s="13" t="s">
        <v>11797</v>
      </c>
      <c r="G8034" s="14" t="s">
        <v>4921</v>
      </c>
      <c r="H8034" s="14" t="s">
        <v>4988</v>
      </c>
      <c r="I8034" s="14" t="s">
        <v>4975</v>
      </c>
      <c r="J8034" s="14" t="s">
        <v>4956</v>
      </c>
      <c r="K8034" s="16">
        <v>2</v>
      </c>
    </row>
    <row r="8035" spans="1:11">
      <c r="A8035" s="12" t="s">
        <v>10223</v>
      </c>
      <c r="B8035" s="12" t="s">
        <v>11773</v>
      </c>
      <c r="C8035" s="12" t="s">
        <v>10343</v>
      </c>
      <c r="D8035" s="13" t="s">
        <v>4918</v>
      </c>
      <c r="E8035" s="13" t="s">
        <v>4919</v>
      </c>
      <c r="F8035" s="13" t="s">
        <v>10686</v>
      </c>
      <c r="G8035" s="14" t="s">
        <v>4921</v>
      </c>
      <c r="H8035" s="14" t="s">
        <v>4988</v>
      </c>
      <c r="I8035" s="14" t="s">
        <v>4949</v>
      </c>
      <c r="J8035" s="14" t="s">
        <v>4936</v>
      </c>
      <c r="K8035" s="16">
        <v>2</v>
      </c>
    </row>
    <row r="8036" spans="1:11">
      <c r="A8036" s="12" t="s">
        <v>10223</v>
      </c>
      <c r="B8036" s="12" t="s">
        <v>11773</v>
      </c>
      <c r="C8036" s="12" t="s">
        <v>10343</v>
      </c>
      <c r="D8036" s="13" t="s">
        <v>4918</v>
      </c>
      <c r="E8036" s="13" t="s">
        <v>4919</v>
      </c>
      <c r="F8036" s="13" t="s">
        <v>11814</v>
      </c>
      <c r="G8036" s="14" t="s">
        <v>4921</v>
      </c>
      <c r="H8036" s="14" t="s">
        <v>4988</v>
      </c>
      <c r="I8036" s="14" t="s">
        <v>4975</v>
      </c>
      <c r="J8036" s="14" t="s">
        <v>4936</v>
      </c>
      <c r="K8036" s="16">
        <v>2</v>
      </c>
    </row>
    <row r="8037" spans="1:11">
      <c r="A8037" s="12" t="s">
        <v>10223</v>
      </c>
      <c r="B8037" s="12" t="s">
        <v>11773</v>
      </c>
      <c r="C8037" s="12" t="s">
        <v>10343</v>
      </c>
      <c r="D8037" s="13" t="s">
        <v>4931</v>
      </c>
      <c r="E8037" s="13" t="s">
        <v>4932</v>
      </c>
      <c r="F8037" s="13" t="s">
        <v>5747</v>
      </c>
      <c r="G8037" s="14" t="s">
        <v>4921</v>
      </c>
      <c r="H8037" s="14" t="s">
        <v>4924</v>
      </c>
      <c r="I8037" s="14" t="s">
        <v>5065</v>
      </c>
      <c r="J8037" s="14" t="s">
        <v>4956</v>
      </c>
      <c r="K8037" s="16">
        <v>2</v>
      </c>
    </row>
    <row r="8038" spans="1:11">
      <c r="A8038" s="12" t="s">
        <v>10223</v>
      </c>
      <c r="B8038" s="12" t="s">
        <v>11773</v>
      </c>
      <c r="C8038" s="12" t="s">
        <v>10343</v>
      </c>
      <c r="D8038" s="13" t="s">
        <v>4934</v>
      </c>
      <c r="E8038" s="13" t="s">
        <v>4934</v>
      </c>
      <c r="F8038" s="13" t="s">
        <v>4999</v>
      </c>
      <c r="G8038" s="14" t="s">
        <v>4960</v>
      </c>
      <c r="H8038" s="14"/>
      <c r="I8038" s="14"/>
      <c r="J8038" s="14" t="s">
        <v>4936</v>
      </c>
      <c r="K8038" s="16">
        <v>2</v>
      </c>
    </row>
    <row r="8039" spans="1:11">
      <c r="A8039" s="12" t="s">
        <v>10223</v>
      </c>
      <c r="B8039" s="12" t="s">
        <v>11773</v>
      </c>
      <c r="C8039" s="12" t="s">
        <v>10347</v>
      </c>
      <c r="D8039" s="13" t="s">
        <v>4918</v>
      </c>
      <c r="E8039" s="13" t="s">
        <v>4919</v>
      </c>
      <c r="F8039" s="13" t="s">
        <v>10994</v>
      </c>
      <c r="G8039" s="14" t="s">
        <v>4921</v>
      </c>
      <c r="H8039" s="14" t="s">
        <v>4974</v>
      </c>
      <c r="I8039" s="14" t="s">
        <v>4949</v>
      </c>
      <c r="J8039" s="14" t="s">
        <v>4936</v>
      </c>
      <c r="K8039" s="16">
        <v>6.2</v>
      </c>
    </row>
    <row r="8040" spans="1:11">
      <c r="A8040" s="12" t="s">
        <v>10223</v>
      </c>
      <c r="B8040" s="12" t="s">
        <v>11773</v>
      </c>
      <c r="C8040" s="12" t="s">
        <v>10347</v>
      </c>
      <c r="D8040" s="13" t="s">
        <v>4918</v>
      </c>
      <c r="E8040" s="13" t="s">
        <v>4919</v>
      </c>
      <c r="F8040" s="13" t="s">
        <v>11807</v>
      </c>
      <c r="G8040" s="14" t="s">
        <v>4921</v>
      </c>
      <c r="H8040" s="14" t="s">
        <v>4966</v>
      </c>
      <c r="I8040" s="14" t="s">
        <v>4947</v>
      </c>
      <c r="J8040" s="14" t="s">
        <v>4936</v>
      </c>
      <c r="K8040" s="16">
        <v>6.2</v>
      </c>
    </row>
    <row r="8041" spans="1:11">
      <c r="A8041" s="12" t="s">
        <v>10223</v>
      </c>
      <c r="B8041" s="12" t="s">
        <v>11773</v>
      </c>
      <c r="C8041" s="12" t="s">
        <v>10347</v>
      </c>
      <c r="D8041" s="13" t="s">
        <v>4918</v>
      </c>
      <c r="E8041" s="13" t="s">
        <v>4919</v>
      </c>
      <c r="F8041" s="13" t="s">
        <v>11491</v>
      </c>
      <c r="G8041" s="14" t="s">
        <v>4921</v>
      </c>
      <c r="H8041" s="14" t="s">
        <v>4988</v>
      </c>
      <c r="I8041" s="14" t="s">
        <v>4949</v>
      </c>
      <c r="J8041" s="14" t="s">
        <v>4956</v>
      </c>
      <c r="K8041" s="16">
        <v>6.2</v>
      </c>
    </row>
    <row r="8042" spans="1:11">
      <c r="A8042" s="12" t="s">
        <v>10223</v>
      </c>
      <c r="B8042" s="12" t="s">
        <v>11773</v>
      </c>
      <c r="C8042" s="12" t="s">
        <v>10347</v>
      </c>
      <c r="D8042" s="13" t="s">
        <v>4931</v>
      </c>
      <c r="E8042" s="13" t="s">
        <v>4932</v>
      </c>
      <c r="F8042" s="13" t="s">
        <v>5747</v>
      </c>
      <c r="G8042" s="14" t="s">
        <v>4921</v>
      </c>
      <c r="H8042" s="14" t="s">
        <v>4924</v>
      </c>
      <c r="I8042" s="14" t="s">
        <v>5065</v>
      </c>
      <c r="J8042" s="14" t="s">
        <v>4956</v>
      </c>
      <c r="K8042" s="16">
        <v>6.2</v>
      </c>
    </row>
    <row r="8043" spans="1:11">
      <c r="A8043" s="12" t="s">
        <v>10223</v>
      </c>
      <c r="B8043" s="12" t="s">
        <v>11773</v>
      </c>
      <c r="C8043" s="12" t="s">
        <v>10347</v>
      </c>
      <c r="D8043" s="13" t="s">
        <v>4934</v>
      </c>
      <c r="E8043" s="13" t="s">
        <v>4934</v>
      </c>
      <c r="F8043" s="13" t="s">
        <v>4999</v>
      </c>
      <c r="G8043" s="14" t="s">
        <v>4960</v>
      </c>
      <c r="H8043" s="14"/>
      <c r="I8043" s="14"/>
      <c r="J8043" s="14" t="s">
        <v>4936</v>
      </c>
      <c r="K8043" s="16">
        <v>6.2</v>
      </c>
    </row>
    <row r="8044" spans="1:11">
      <c r="A8044" s="12" t="s">
        <v>4915</v>
      </c>
      <c r="B8044" s="12" t="s">
        <v>11815</v>
      </c>
      <c r="C8044" s="12" t="s">
        <v>11816</v>
      </c>
      <c r="D8044" s="13" t="s">
        <v>4918</v>
      </c>
      <c r="E8044" s="13" t="s">
        <v>4919</v>
      </c>
      <c r="F8044" s="13" t="s">
        <v>11817</v>
      </c>
      <c r="G8044" s="14" t="s">
        <v>4921</v>
      </c>
      <c r="H8044" s="14" t="s">
        <v>5137</v>
      </c>
      <c r="I8044" s="14" t="s">
        <v>4947</v>
      </c>
      <c r="J8044" s="14" t="s">
        <v>4956</v>
      </c>
      <c r="K8044" s="16">
        <v>12.07</v>
      </c>
    </row>
    <row r="8045" spans="1:11">
      <c r="A8045" s="12" t="s">
        <v>4915</v>
      </c>
      <c r="B8045" s="12" t="s">
        <v>11815</v>
      </c>
      <c r="C8045" s="12" t="s">
        <v>11816</v>
      </c>
      <c r="D8045" s="13" t="s">
        <v>4918</v>
      </c>
      <c r="E8045" s="13" t="s">
        <v>5112</v>
      </c>
      <c r="F8045" s="13" t="s">
        <v>11818</v>
      </c>
      <c r="G8045" s="14" t="s">
        <v>4921</v>
      </c>
      <c r="H8045" s="14" t="s">
        <v>4966</v>
      </c>
      <c r="I8045" s="14" t="s">
        <v>5185</v>
      </c>
      <c r="J8045" s="14" t="s">
        <v>4956</v>
      </c>
      <c r="K8045" s="16">
        <v>12.07</v>
      </c>
    </row>
    <row r="8046" spans="1:11">
      <c r="A8046" s="12" t="s">
        <v>4915</v>
      </c>
      <c r="B8046" s="12" t="s">
        <v>11815</v>
      </c>
      <c r="C8046" s="12" t="s">
        <v>11816</v>
      </c>
      <c r="D8046" s="13" t="s">
        <v>4931</v>
      </c>
      <c r="E8046" s="13" t="s">
        <v>4932</v>
      </c>
      <c r="F8046" s="13" t="s">
        <v>11819</v>
      </c>
      <c r="G8046" s="14" t="s">
        <v>4921</v>
      </c>
      <c r="H8046" s="14" t="s">
        <v>5037</v>
      </c>
      <c r="I8046" s="14" t="s">
        <v>5353</v>
      </c>
      <c r="J8046" s="14" t="s">
        <v>4924</v>
      </c>
      <c r="K8046" s="16">
        <v>12.07</v>
      </c>
    </row>
    <row r="8047" spans="1:11">
      <c r="A8047" s="12" t="s">
        <v>4915</v>
      </c>
      <c r="B8047" s="12" t="s">
        <v>11815</v>
      </c>
      <c r="C8047" s="12" t="s">
        <v>11816</v>
      </c>
      <c r="D8047" s="13" t="s">
        <v>4934</v>
      </c>
      <c r="E8047" s="13" t="s">
        <v>4998</v>
      </c>
      <c r="F8047" s="13" t="s">
        <v>10439</v>
      </c>
      <c r="G8047" s="14" t="s">
        <v>4921</v>
      </c>
      <c r="H8047" s="14" t="s">
        <v>4952</v>
      </c>
      <c r="I8047" s="14" t="s">
        <v>4927</v>
      </c>
      <c r="J8047" s="14" t="s">
        <v>4936</v>
      </c>
      <c r="K8047" s="16">
        <v>12.07</v>
      </c>
    </row>
    <row r="8048" spans="1:11">
      <c r="A8048" s="12" t="s">
        <v>4915</v>
      </c>
      <c r="B8048" s="12" t="s">
        <v>11820</v>
      </c>
      <c r="C8048" s="12" t="s">
        <v>11821</v>
      </c>
      <c r="D8048" s="13" t="s">
        <v>4918</v>
      </c>
      <c r="E8048" s="13" t="s">
        <v>4919</v>
      </c>
      <c r="F8048" s="13" t="s">
        <v>11822</v>
      </c>
      <c r="G8048" s="14" t="s">
        <v>4921</v>
      </c>
      <c r="H8048" s="14" t="s">
        <v>4988</v>
      </c>
      <c r="I8048" s="14" t="s">
        <v>4947</v>
      </c>
      <c r="J8048" s="14" t="s">
        <v>4924</v>
      </c>
      <c r="K8048" s="16">
        <v>12.07</v>
      </c>
    </row>
    <row r="8049" spans="1:11">
      <c r="A8049" s="12" t="s">
        <v>4915</v>
      </c>
      <c r="B8049" s="12" t="s">
        <v>11820</v>
      </c>
      <c r="C8049" s="12" t="s">
        <v>11821</v>
      </c>
      <c r="D8049" s="13" t="s">
        <v>4918</v>
      </c>
      <c r="E8049" s="13" t="s">
        <v>4919</v>
      </c>
      <c r="F8049" s="13" t="s">
        <v>11823</v>
      </c>
      <c r="G8049" s="14" t="s">
        <v>4921</v>
      </c>
      <c r="H8049" s="14" t="s">
        <v>4988</v>
      </c>
      <c r="I8049" s="14" t="s">
        <v>5635</v>
      </c>
      <c r="J8049" s="14" t="s">
        <v>4924</v>
      </c>
      <c r="K8049" s="16">
        <v>12.07</v>
      </c>
    </row>
    <row r="8050" spans="1:11">
      <c r="A8050" s="12" t="s">
        <v>4915</v>
      </c>
      <c r="B8050" s="12" t="s">
        <v>11820</v>
      </c>
      <c r="C8050" s="12" t="s">
        <v>11821</v>
      </c>
      <c r="D8050" s="13" t="s">
        <v>4931</v>
      </c>
      <c r="E8050" s="13" t="s">
        <v>4932</v>
      </c>
      <c r="F8050" s="13" t="s">
        <v>11824</v>
      </c>
      <c r="G8050" s="14" t="s">
        <v>4921</v>
      </c>
      <c r="H8050" s="14" t="s">
        <v>4988</v>
      </c>
      <c r="I8050" s="14" t="s">
        <v>4947</v>
      </c>
      <c r="J8050" s="14" t="s">
        <v>4924</v>
      </c>
      <c r="K8050" s="16">
        <v>12.07</v>
      </c>
    </row>
    <row r="8051" spans="1:11">
      <c r="A8051" s="12" t="s">
        <v>4915</v>
      </c>
      <c r="B8051" s="12" t="s">
        <v>11820</v>
      </c>
      <c r="C8051" s="12" t="s">
        <v>11821</v>
      </c>
      <c r="D8051" s="13" t="s">
        <v>4931</v>
      </c>
      <c r="E8051" s="13" t="s">
        <v>4932</v>
      </c>
      <c r="F8051" s="13" t="s">
        <v>11825</v>
      </c>
      <c r="G8051" s="14" t="s">
        <v>4921</v>
      </c>
      <c r="H8051" s="14" t="s">
        <v>5192</v>
      </c>
      <c r="I8051" s="14" t="s">
        <v>5163</v>
      </c>
      <c r="J8051" s="14" t="s">
        <v>4924</v>
      </c>
      <c r="K8051" s="16">
        <v>12.07</v>
      </c>
    </row>
    <row r="8052" spans="1:11">
      <c r="A8052" s="12" t="s">
        <v>4915</v>
      </c>
      <c r="B8052" s="12" t="s">
        <v>11820</v>
      </c>
      <c r="C8052" s="12" t="s">
        <v>11821</v>
      </c>
      <c r="D8052" s="13" t="s">
        <v>4934</v>
      </c>
      <c r="E8052" s="13" t="s">
        <v>4934</v>
      </c>
      <c r="F8052" s="13" t="s">
        <v>11826</v>
      </c>
      <c r="G8052" s="14" t="s">
        <v>4921</v>
      </c>
      <c r="H8052" s="14" t="s">
        <v>4952</v>
      </c>
      <c r="I8052" s="14" t="s">
        <v>4927</v>
      </c>
      <c r="J8052" s="14" t="s">
        <v>4936</v>
      </c>
      <c r="K8052" s="16">
        <v>12.07</v>
      </c>
    </row>
    <row r="8053" spans="1:11">
      <c r="A8053" s="12" t="s">
        <v>4915</v>
      </c>
      <c r="B8053" s="12" t="s">
        <v>11827</v>
      </c>
      <c r="C8053" s="12" t="s">
        <v>11828</v>
      </c>
      <c r="D8053" s="13" t="s">
        <v>4918</v>
      </c>
      <c r="E8053" s="13" t="s">
        <v>4919</v>
      </c>
      <c r="F8053" s="13" t="s">
        <v>11829</v>
      </c>
      <c r="G8053" s="14" t="s">
        <v>4921</v>
      </c>
      <c r="H8053" s="14" t="s">
        <v>4966</v>
      </c>
      <c r="I8053" s="14" t="s">
        <v>4949</v>
      </c>
      <c r="J8053" s="14" t="s">
        <v>4924</v>
      </c>
      <c r="K8053" s="16">
        <v>12.07</v>
      </c>
    </row>
    <row r="8054" spans="1:11">
      <c r="A8054" s="12" t="s">
        <v>4915</v>
      </c>
      <c r="B8054" s="12" t="s">
        <v>11827</v>
      </c>
      <c r="C8054" s="12" t="s">
        <v>11828</v>
      </c>
      <c r="D8054" s="13" t="s">
        <v>4918</v>
      </c>
      <c r="E8054" s="13" t="s">
        <v>4919</v>
      </c>
      <c r="F8054" s="13" t="s">
        <v>11830</v>
      </c>
      <c r="G8054" s="14" t="s">
        <v>4921</v>
      </c>
      <c r="H8054" s="14" t="s">
        <v>5137</v>
      </c>
      <c r="I8054" s="14" t="s">
        <v>4947</v>
      </c>
      <c r="J8054" s="14" t="s">
        <v>4924</v>
      </c>
      <c r="K8054" s="16">
        <v>12.07</v>
      </c>
    </row>
    <row r="8055" spans="1:11">
      <c r="A8055" s="12" t="s">
        <v>4915</v>
      </c>
      <c r="B8055" s="12" t="s">
        <v>11827</v>
      </c>
      <c r="C8055" s="12" t="s">
        <v>11828</v>
      </c>
      <c r="D8055" s="13" t="s">
        <v>4918</v>
      </c>
      <c r="E8055" s="13" t="s">
        <v>4939</v>
      </c>
      <c r="F8055" s="13" t="s">
        <v>11831</v>
      </c>
      <c r="G8055" s="14" t="s">
        <v>4921</v>
      </c>
      <c r="H8055" s="14" t="s">
        <v>4952</v>
      </c>
      <c r="I8055" s="14" t="s">
        <v>4927</v>
      </c>
      <c r="J8055" s="14" t="s">
        <v>4936</v>
      </c>
      <c r="K8055" s="16">
        <v>12.07</v>
      </c>
    </row>
    <row r="8056" spans="1:11">
      <c r="A8056" s="12" t="s">
        <v>4915</v>
      </c>
      <c r="B8056" s="12" t="s">
        <v>11827</v>
      </c>
      <c r="C8056" s="12" t="s">
        <v>11828</v>
      </c>
      <c r="D8056" s="13" t="s">
        <v>4931</v>
      </c>
      <c r="E8056" s="13" t="s">
        <v>5089</v>
      </c>
      <c r="F8056" s="13" t="s">
        <v>11832</v>
      </c>
      <c r="G8056" s="14" t="s">
        <v>4921</v>
      </c>
      <c r="H8056" s="14" t="s">
        <v>4952</v>
      </c>
      <c r="I8056" s="14" t="s">
        <v>4927</v>
      </c>
      <c r="J8056" s="14" t="s">
        <v>4924</v>
      </c>
      <c r="K8056" s="16">
        <v>12.07</v>
      </c>
    </row>
    <row r="8057" spans="1:11">
      <c r="A8057" s="12" t="s">
        <v>4915</v>
      </c>
      <c r="B8057" s="12" t="s">
        <v>11827</v>
      </c>
      <c r="C8057" s="12" t="s">
        <v>11828</v>
      </c>
      <c r="D8057" s="13" t="s">
        <v>4931</v>
      </c>
      <c r="E8057" s="13" t="s">
        <v>5089</v>
      </c>
      <c r="F8057" s="13" t="s">
        <v>11833</v>
      </c>
      <c r="G8057" s="14" t="s">
        <v>4960</v>
      </c>
      <c r="H8057" s="14"/>
      <c r="I8057" s="14" t="s">
        <v>4927</v>
      </c>
      <c r="J8057" s="14" t="s">
        <v>4936</v>
      </c>
      <c r="K8057" s="16">
        <v>12.07</v>
      </c>
    </row>
    <row r="8058" spans="1:11">
      <c r="A8058" s="12" t="s">
        <v>4915</v>
      </c>
      <c r="B8058" s="12" t="s">
        <v>11827</v>
      </c>
      <c r="C8058" s="12" t="s">
        <v>11828</v>
      </c>
      <c r="D8058" s="13" t="s">
        <v>4934</v>
      </c>
      <c r="E8058" s="13" t="s">
        <v>4998</v>
      </c>
      <c r="F8058" s="13" t="s">
        <v>11834</v>
      </c>
      <c r="G8058" s="14" t="s">
        <v>4921</v>
      </c>
      <c r="H8058" s="14" t="s">
        <v>4952</v>
      </c>
      <c r="I8058" s="14" t="s">
        <v>4927</v>
      </c>
      <c r="J8058" s="14" t="s">
        <v>4936</v>
      </c>
      <c r="K8058" s="16">
        <v>12.07</v>
      </c>
    </row>
    <row r="8059" spans="1:11">
      <c r="A8059" s="12" t="s">
        <v>4915</v>
      </c>
      <c r="B8059" s="12" t="s">
        <v>11835</v>
      </c>
      <c r="C8059" s="12" t="s">
        <v>11836</v>
      </c>
      <c r="D8059" s="13" t="s">
        <v>4918</v>
      </c>
      <c r="E8059" s="13" t="s">
        <v>4919</v>
      </c>
      <c r="F8059" s="13" t="s">
        <v>11837</v>
      </c>
      <c r="G8059" s="14" t="s">
        <v>4921</v>
      </c>
      <c r="H8059" s="14" t="s">
        <v>4966</v>
      </c>
      <c r="I8059" s="14" t="s">
        <v>5059</v>
      </c>
      <c r="J8059" s="14" t="s">
        <v>5221</v>
      </c>
      <c r="K8059" s="16">
        <v>12.07</v>
      </c>
    </row>
    <row r="8060" spans="1:11">
      <c r="A8060" s="12" t="s">
        <v>4915</v>
      </c>
      <c r="B8060" s="12" t="s">
        <v>11835</v>
      </c>
      <c r="C8060" s="12" t="s">
        <v>11836</v>
      </c>
      <c r="D8060" s="13" t="s">
        <v>4918</v>
      </c>
      <c r="E8060" s="13" t="s">
        <v>4919</v>
      </c>
      <c r="F8060" s="13" t="s">
        <v>11838</v>
      </c>
      <c r="G8060" s="14" t="s">
        <v>4921</v>
      </c>
      <c r="H8060" s="14" t="s">
        <v>4966</v>
      </c>
      <c r="I8060" s="14" t="s">
        <v>4947</v>
      </c>
      <c r="J8060" s="14" t="s">
        <v>4924</v>
      </c>
      <c r="K8060" s="16">
        <v>12.07</v>
      </c>
    </row>
    <row r="8061" spans="1:11">
      <c r="A8061" s="12" t="s">
        <v>4915</v>
      </c>
      <c r="B8061" s="12" t="s">
        <v>11835</v>
      </c>
      <c r="C8061" s="12" t="s">
        <v>11836</v>
      </c>
      <c r="D8061" s="13" t="s">
        <v>4918</v>
      </c>
      <c r="E8061" s="13" t="s">
        <v>4919</v>
      </c>
      <c r="F8061" s="13" t="s">
        <v>11839</v>
      </c>
      <c r="G8061" s="14" t="s">
        <v>4921</v>
      </c>
      <c r="H8061" s="14" t="s">
        <v>5119</v>
      </c>
      <c r="I8061" s="14" t="s">
        <v>5059</v>
      </c>
      <c r="J8061" s="14" t="s">
        <v>4924</v>
      </c>
      <c r="K8061" s="16">
        <v>12.07</v>
      </c>
    </row>
    <row r="8062" spans="1:11">
      <c r="A8062" s="12" t="s">
        <v>4915</v>
      </c>
      <c r="B8062" s="12" t="s">
        <v>11835</v>
      </c>
      <c r="C8062" s="12" t="s">
        <v>11836</v>
      </c>
      <c r="D8062" s="13" t="s">
        <v>4931</v>
      </c>
      <c r="E8062" s="13" t="s">
        <v>4932</v>
      </c>
      <c r="F8062" s="13" t="s">
        <v>11840</v>
      </c>
      <c r="G8062" s="14" t="s">
        <v>4921</v>
      </c>
      <c r="H8062" s="14" t="s">
        <v>4988</v>
      </c>
      <c r="I8062" s="14" t="s">
        <v>5098</v>
      </c>
      <c r="J8062" s="14" t="s">
        <v>5051</v>
      </c>
      <c r="K8062" s="16">
        <v>12.07</v>
      </c>
    </row>
    <row r="8063" spans="1:11">
      <c r="A8063" s="12" t="s">
        <v>4915</v>
      </c>
      <c r="B8063" s="12" t="s">
        <v>11835</v>
      </c>
      <c r="C8063" s="12" t="s">
        <v>11836</v>
      </c>
      <c r="D8063" s="13" t="s">
        <v>4934</v>
      </c>
      <c r="E8063" s="13" t="s">
        <v>4998</v>
      </c>
      <c r="F8063" s="13" t="s">
        <v>11841</v>
      </c>
      <c r="G8063" s="14" t="s">
        <v>4921</v>
      </c>
      <c r="H8063" s="14" t="s">
        <v>4926</v>
      </c>
      <c r="I8063" s="14" t="s">
        <v>8759</v>
      </c>
      <c r="J8063" s="14" t="s">
        <v>4936</v>
      </c>
      <c r="K8063" s="16">
        <v>12.07</v>
      </c>
    </row>
    <row r="8064" spans="1:11">
      <c r="A8064" s="12" t="s">
        <v>4915</v>
      </c>
      <c r="B8064" s="12" t="s">
        <v>11842</v>
      </c>
      <c r="C8064" s="12" t="s">
        <v>11843</v>
      </c>
      <c r="D8064" s="13" t="s">
        <v>4918</v>
      </c>
      <c r="E8064" s="13" t="s">
        <v>4919</v>
      </c>
      <c r="F8064" s="13" t="s">
        <v>11844</v>
      </c>
      <c r="G8064" s="14" t="s">
        <v>4921</v>
      </c>
      <c r="H8064" s="14" t="s">
        <v>4988</v>
      </c>
      <c r="I8064" s="14" t="s">
        <v>5098</v>
      </c>
      <c r="J8064" s="14" t="s">
        <v>5051</v>
      </c>
      <c r="K8064" s="16">
        <v>2</v>
      </c>
    </row>
    <row r="8065" spans="1:11">
      <c r="A8065" s="12" t="s">
        <v>4915</v>
      </c>
      <c r="B8065" s="12" t="s">
        <v>11842</v>
      </c>
      <c r="C8065" s="12" t="s">
        <v>11843</v>
      </c>
      <c r="D8065" s="13" t="s">
        <v>4918</v>
      </c>
      <c r="E8065" s="13" t="s">
        <v>4919</v>
      </c>
      <c r="F8065" s="13" t="s">
        <v>11845</v>
      </c>
      <c r="G8065" s="14" t="s">
        <v>4921</v>
      </c>
      <c r="H8065" s="14" t="s">
        <v>4988</v>
      </c>
      <c r="I8065" s="14" t="s">
        <v>4947</v>
      </c>
      <c r="J8065" s="14" t="s">
        <v>4936</v>
      </c>
      <c r="K8065" s="16">
        <v>2</v>
      </c>
    </row>
    <row r="8066" spans="1:11">
      <c r="A8066" s="12" t="s">
        <v>4915</v>
      </c>
      <c r="B8066" s="12" t="s">
        <v>11842</v>
      </c>
      <c r="C8066" s="12" t="s">
        <v>11843</v>
      </c>
      <c r="D8066" s="13" t="s">
        <v>4918</v>
      </c>
      <c r="E8066" s="13" t="s">
        <v>4968</v>
      </c>
      <c r="F8066" s="13" t="s">
        <v>11846</v>
      </c>
      <c r="G8066" s="14" t="s">
        <v>4942</v>
      </c>
      <c r="H8066" s="14" t="s">
        <v>4938</v>
      </c>
      <c r="I8066" s="14" t="s">
        <v>4927</v>
      </c>
      <c r="J8066" s="14" t="s">
        <v>4924</v>
      </c>
      <c r="K8066" s="16">
        <v>2</v>
      </c>
    </row>
    <row r="8067" spans="1:11">
      <c r="A8067" s="12" t="s">
        <v>4915</v>
      </c>
      <c r="B8067" s="12" t="s">
        <v>11842</v>
      </c>
      <c r="C8067" s="12" t="s">
        <v>11843</v>
      </c>
      <c r="D8067" s="13" t="s">
        <v>4931</v>
      </c>
      <c r="E8067" s="13" t="s">
        <v>4932</v>
      </c>
      <c r="F8067" s="13" t="s">
        <v>11847</v>
      </c>
      <c r="G8067" s="14" t="s">
        <v>4921</v>
      </c>
      <c r="H8067" s="14" t="s">
        <v>4924</v>
      </c>
      <c r="I8067" s="14" t="s">
        <v>5131</v>
      </c>
      <c r="J8067" s="14" t="s">
        <v>5051</v>
      </c>
      <c r="K8067" s="16">
        <v>2</v>
      </c>
    </row>
    <row r="8068" spans="1:11">
      <c r="A8068" s="12" t="s">
        <v>4915</v>
      </c>
      <c r="B8068" s="12" t="s">
        <v>11842</v>
      </c>
      <c r="C8068" s="12" t="s">
        <v>11843</v>
      </c>
      <c r="D8068" s="13" t="s">
        <v>4934</v>
      </c>
      <c r="E8068" s="13" t="s">
        <v>4998</v>
      </c>
      <c r="F8068" s="13" t="s">
        <v>11848</v>
      </c>
      <c r="G8068" s="14" t="s">
        <v>4921</v>
      </c>
      <c r="H8068" s="14" t="s">
        <v>4926</v>
      </c>
      <c r="I8068" s="14" t="s">
        <v>4927</v>
      </c>
      <c r="J8068" s="14" t="s">
        <v>4936</v>
      </c>
      <c r="K8068" s="16">
        <v>2</v>
      </c>
    </row>
    <row r="8069" spans="1:11">
      <c r="A8069" s="12" t="s">
        <v>4915</v>
      </c>
      <c r="B8069" s="12" t="s">
        <v>11842</v>
      </c>
      <c r="C8069" s="12" t="s">
        <v>11849</v>
      </c>
      <c r="D8069" s="13" t="s">
        <v>4918</v>
      </c>
      <c r="E8069" s="13" t="s">
        <v>4919</v>
      </c>
      <c r="F8069" s="13" t="s">
        <v>11850</v>
      </c>
      <c r="G8069" s="14" t="s">
        <v>4921</v>
      </c>
      <c r="H8069" s="14" t="s">
        <v>6768</v>
      </c>
      <c r="I8069" s="14" t="s">
        <v>5065</v>
      </c>
      <c r="J8069" s="14" t="s">
        <v>5051</v>
      </c>
      <c r="K8069" s="16">
        <v>69.696188</v>
      </c>
    </row>
    <row r="8070" spans="1:11">
      <c r="A8070" s="12" t="s">
        <v>4915</v>
      </c>
      <c r="B8070" s="12" t="s">
        <v>11842</v>
      </c>
      <c r="C8070" s="12" t="s">
        <v>11849</v>
      </c>
      <c r="D8070" s="13" t="s">
        <v>4918</v>
      </c>
      <c r="E8070" s="13" t="s">
        <v>4939</v>
      </c>
      <c r="F8070" s="13" t="s">
        <v>11851</v>
      </c>
      <c r="G8070" s="14" t="s">
        <v>4942</v>
      </c>
      <c r="H8070" s="14" t="s">
        <v>4922</v>
      </c>
      <c r="I8070" s="14" t="s">
        <v>5427</v>
      </c>
      <c r="J8070" s="14" t="s">
        <v>5051</v>
      </c>
      <c r="K8070" s="16">
        <v>69.696188</v>
      </c>
    </row>
    <row r="8071" spans="1:11">
      <c r="A8071" s="12" t="s">
        <v>4915</v>
      </c>
      <c r="B8071" s="12" t="s">
        <v>11842</v>
      </c>
      <c r="C8071" s="12" t="s">
        <v>11849</v>
      </c>
      <c r="D8071" s="13" t="s">
        <v>4931</v>
      </c>
      <c r="E8071" s="13" t="s">
        <v>4932</v>
      </c>
      <c r="F8071" s="13" t="s">
        <v>11852</v>
      </c>
      <c r="G8071" s="14" t="s">
        <v>4921</v>
      </c>
      <c r="H8071" s="14" t="s">
        <v>5119</v>
      </c>
      <c r="I8071" s="14" t="s">
        <v>5131</v>
      </c>
      <c r="J8071" s="14" t="s">
        <v>4924</v>
      </c>
      <c r="K8071" s="16">
        <v>69.696188</v>
      </c>
    </row>
    <row r="8072" spans="1:11">
      <c r="A8072" s="12" t="s">
        <v>4915</v>
      </c>
      <c r="B8072" s="12" t="s">
        <v>11842</v>
      </c>
      <c r="C8072" s="12" t="s">
        <v>11849</v>
      </c>
      <c r="D8072" s="13" t="s">
        <v>4931</v>
      </c>
      <c r="E8072" s="13" t="s">
        <v>4961</v>
      </c>
      <c r="F8072" s="13" t="s">
        <v>11853</v>
      </c>
      <c r="G8072" s="14" t="s">
        <v>4921</v>
      </c>
      <c r="H8072" s="14" t="s">
        <v>4936</v>
      </c>
      <c r="I8072" s="14" t="s">
        <v>5098</v>
      </c>
      <c r="J8072" s="14" t="s">
        <v>4936</v>
      </c>
      <c r="K8072" s="16">
        <v>69.696188</v>
      </c>
    </row>
    <row r="8073" spans="1:11">
      <c r="A8073" s="12" t="s">
        <v>4915</v>
      </c>
      <c r="B8073" s="12" t="s">
        <v>11842</v>
      </c>
      <c r="C8073" s="12" t="s">
        <v>11849</v>
      </c>
      <c r="D8073" s="13" t="s">
        <v>4934</v>
      </c>
      <c r="E8073" s="13" t="s">
        <v>4998</v>
      </c>
      <c r="F8073" s="13" t="s">
        <v>11854</v>
      </c>
      <c r="G8073" s="14" t="s">
        <v>4921</v>
      </c>
      <c r="H8073" s="14" t="s">
        <v>4926</v>
      </c>
      <c r="I8073" s="14" t="s">
        <v>4927</v>
      </c>
      <c r="J8073" s="14" t="s">
        <v>4936</v>
      </c>
      <c r="K8073" s="16">
        <v>69.696188</v>
      </c>
    </row>
    <row r="8074" spans="1:11">
      <c r="A8074" s="12" t="s">
        <v>4915</v>
      </c>
      <c r="B8074" s="12" t="s">
        <v>11842</v>
      </c>
      <c r="C8074" s="12" t="s">
        <v>11855</v>
      </c>
      <c r="D8074" s="13" t="s">
        <v>4918</v>
      </c>
      <c r="E8074" s="13" t="s">
        <v>4919</v>
      </c>
      <c r="F8074" s="13" t="s">
        <v>11850</v>
      </c>
      <c r="G8074" s="14" t="s">
        <v>4921</v>
      </c>
      <c r="H8074" s="14" t="s">
        <v>6539</v>
      </c>
      <c r="I8074" s="14" t="s">
        <v>5065</v>
      </c>
      <c r="J8074" s="14" t="s">
        <v>4924</v>
      </c>
      <c r="K8074" s="16">
        <v>85.58</v>
      </c>
    </row>
    <row r="8075" spans="1:11">
      <c r="A8075" s="12" t="s">
        <v>4915</v>
      </c>
      <c r="B8075" s="12" t="s">
        <v>11842</v>
      </c>
      <c r="C8075" s="12" t="s">
        <v>11855</v>
      </c>
      <c r="D8075" s="13" t="s">
        <v>4918</v>
      </c>
      <c r="E8075" s="13" t="s">
        <v>4943</v>
      </c>
      <c r="F8075" s="13" t="s">
        <v>11856</v>
      </c>
      <c r="G8075" s="14" t="s">
        <v>4942</v>
      </c>
      <c r="H8075" s="14" t="s">
        <v>4922</v>
      </c>
      <c r="I8075" s="14" t="s">
        <v>5427</v>
      </c>
      <c r="J8075" s="14" t="s">
        <v>4924</v>
      </c>
      <c r="K8075" s="16">
        <v>85.58</v>
      </c>
    </row>
    <row r="8076" spans="1:11">
      <c r="A8076" s="12" t="s">
        <v>4915</v>
      </c>
      <c r="B8076" s="12" t="s">
        <v>11842</v>
      </c>
      <c r="C8076" s="12" t="s">
        <v>11855</v>
      </c>
      <c r="D8076" s="13" t="s">
        <v>4931</v>
      </c>
      <c r="E8076" s="13" t="s">
        <v>4932</v>
      </c>
      <c r="F8076" s="13" t="s">
        <v>11857</v>
      </c>
      <c r="G8076" s="14" t="s">
        <v>4921</v>
      </c>
      <c r="H8076" s="14" t="s">
        <v>5140</v>
      </c>
      <c r="I8076" s="14" t="s">
        <v>4927</v>
      </c>
      <c r="J8076" s="14" t="s">
        <v>4924</v>
      </c>
      <c r="K8076" s="16">
        <v>85.58</v>
      </c>
    </row>
    <row r="8077" spans="1:11">
      <c r="A8077" s="12" t="s">
        <v>4915</v>
      </c>
      <c r="B8077" s="12" t="s">
        <v>11842</v>
      </c>
      <c r="C8077" s="12" t="s">
        <v>11855</v>
      </c>
      <c r="D8077" s="13" t="s">
        <v>4931</v>
      </c>
      <c r="E8077" s="13" t="s">
        <v>4961</v>
      </c>
      <c r="F8077" s="13" t="s">
        <v>11858</v>
      </c>
      <c r="G8077" s="14" t="s">
        <v>4921</v>
      </c>
      <c r="H8077" s="14" t="s">
        <v>6539</v>
      </c>
      <c r="I8077" s="14" t="s">
        <v>5065</v>
      </c>
      <c r="J8077" s="14" t="s">
        <v>4924</v>
      </c>
      <c r="K8077" s="16">
        <v>85.58</v>
      </c>
    </row>
    <row r="8078" spans="1:11">
      <c r="A8078" s="12" t="s">
        <v>4915</v>
      </c>
      <c r="B8078" s="12" t="s">
        <v>11842</v>
      </c>
      <c r="C8078" s="12" t="s">
        <v>11855</v>
      </c>
      <c r="D8078" s="13" t="s">
        <v>4934</v>
      </c>
      <c r="E8078" s="13" t="s">
        <v>4998</v>
      </c>
      <c r="F8078" s="13" t="s">
        <v>11859</v>
      </c>
      <c r="G8078" s="14" t="s">
        <v>4921</v>
      </c>
      <c r="H8078" s="14" t="s">
        <v>4926</v>
      </c>
      <c r="I8078" s="14" t="s">
        <v>4927</v>
      </c>
      <c r="J8078" s="14" t="s">
        <v>4936</v>
      </c>
      <c r="K8078" s="16">
        <v>85.58</v>
      </c>
    </row>
    <row r="8079" spans="1:11">
      <c r="A8079" s="12" t="s">
        <v>4915</v>
      </c>
      <c r="B8079" s="12" t="s">
        <v>11842</v>
      </c>
      <c r="C8079" s="12" t="s">
        <v>11860</v>
      </c>
      <c r="D8079" s="13" t="s">
        <v>4918</v>
      </c>
      <c r="E8079" s="13" t="s">
        <v>4919</v>
      </c>
      <c r="F8079" s="13" t="s">
        <v>11861</v>
      </c>
      <c r="G8079" s="14" t="s">
        <v>4921</v>
      </c>
      <c r="H8079" s="14" t="s">
        <v>5035</v>
      </c>
      <c r="I8079" s="14" t="s">
        <v>5098</v>
      </c>
      <c r="J8079" s="14" t="s">
        <v>5051</v>
      </c>
      <c r="K8079" s="16">
        <v>31</v>
      </c>
    </row>
    <row r="8080" spans="1:11">
      <c r="A8080" s="12" t="s">
        <v>4915</v>
      </c>
      <c r="B8080" s="12" t="s">
        <v>11842</v>
      </c>
      <c r="C8080" s="12" t="s">
        <v>11860</v>
      </c>
      <c r="D8080" s="13" t="s">
        <v>4918</v>
      </c>
      <c r="E8080" s="13" t="s">
        <v>4968</v>
      </c>
      <c r="F8080" s="13" t="s">
        <v>11846</v>
      </c>
      <c r="G8080" s="14" t="s">
        <v>4942</v>
      </c>
      <c r="H8080" s="14" t="s">
        <v>4938</v>
      </c>
      <c r="I8080" s="14" t="s">
        <v>4927</v>
      </c>
      <c r="J8080" s="14" t="s">
        <v>4924</v>
      </c>
      <c r="K8080" s="16">
        <v>31</v>
      </c>
    </row>
    <row r="8081" spans="1:11">
      <c r="A8081" s="12" t="s">
        <v>4915</v>
      </c>
      <c r="B8081" s="12" t="s">
        <v>11842</v>
      </c>
      <c r="C8081" s="12" t="s">
        <v>11860</v>
      </c>
      <c r="D8081" s="13" t="s">
        <v>4931</v>
      </c>
      <c r="E8081" s="13" t="s">
        <v>4932</v>
      </c>
      <c r="F8081" s="13" t="s">
        <v>11862</v>
      </c>
      <c r="G8081" s="14" t="s">
        <v>4921</v>
      </c>
      <c r="H8081" s="14" t="s">
        <v>5736</v>
      </c>
      <c r="I8081" s="14" t="s">
        <v>5131</v>
      </c>
      <c r="J8081" s="14" t="s">
        <v>5051</v>
      </c>
      <c r="K8081" s="16">
        <v>31</v>
      </c>
    </row>
    <row r="8082" spans="1:11">
      <c r="A8082" s="12" t="s">
        <v>4915</v>
      </c>
      <c r="B8082" s="12" t="s">
        <v>11842</v>
      </c>
      <c r="C8082" s="12" t="s">
        <v>11860</v>
      </c>
      <c r="D8082" s="13" t="s">
        <v>4931</v>
      </c>
      <c r="E8082" s="13" t="s">
        <v>4961</v>
      </c>
      <c r="F8082" s="13" t="s">
        <v>11863</v>
      </c>
      <c r="G8082" s="14" t="s">
        <v>4921</v>
      </c>
      <c r="H8082" s="14" t="s">
        <v>4966</v>
      </c>
      <c r="I8082" s="14" t="s">
        <v>4949</v>
      </c>
      <c r="J8082" s="14" t="s">
        <v>4936</v>
      </c>
      <c r="K8082" s="16">
        <v>31</v>
      </c>
    </row>
    <row r="8083" spans="1:11">
      <c r="A8083" s="12" t="s">
        <v>4915</v>
      </c>
      <c r="B8083" s="12" t="s">
        <v>11842</v>
      </c>
      <c r="C8083" s="12" t="s">
        <v>11860</v>
      </c>
      <c r="D8083" s="13" t="s">
        <v>4934</v>
      </c>
      <c r="E8083" s="13" t="s">
        <v>4998</v>
      </c>
      <c r="F8083" s="13" t="s">
        <v>5047</v>
      </c>
      <c r="G8083" s="14" t="s">
        <v>4921</v>
      </c>
      <c r="H8083" s="14" t="s">
        <v>5324</v>
      </c>
      <c r="I8083" s="14" t="s">
        <v>4927</v>
      </c>
      <c r="J8083" s="14" t="s">
        <v>4936</v>
      </c>
      <c r="K8083" s="16">
        <v>31</v>
      </c>
    </row>
    <row r="8084" spans="1:11">
      <c r="A8084" s="12" t="s">
        <v>4915</v>
      </c>
      <c r="B8084" s="12" t="s">
        <v>11842</v>
      </c>
      <c r="C8084" s="12" t="s">
        <v>11864</v>
      </c>
      <c r="D8084" s="13" t="s">
        <v>4918</v>
      </c>
      <c r="E8084" s="13" t="s">
        <v>4919</v>
      </c>
      <c r="F8084" s="13" t="s">
        <v>11865</v>
      </c>
      <c r="G8084" s="14" t="s">
        <v>4921</v>
      </c>
      <c r="H8084" s="14" t="s">
        <v>4966</v>
      </c>
      <c r="I8084" s="14" t="s">
        <v>4949</v>
      </c>
      <c r="J8084" s="14" t="s">
        <v>5051</v>
      </c>
      <c r="K8084" s="16">
        <v>5</v>
      </c>
    </row>
    <row r="8085" spans="1:11">
      <c r="A8085" s="12" t="s">
        <v>4915</v>
      </c>
      <c r="B8085" s="12" t="s">
        <v>11842</v>
      </c>
      <c r="C8085" s="12" t="s">
        <v>11864</v>
      </c>
      <c r="D8085" s="13" t="s">
        <v>4918</v>
      </c>
      <c r="E8085" s="13" t="s">
        <v>4919</v>
      </c>
      <c r="F8085" s="13" t="s">
        <v>11866</v>
      </c>
      <c r="G8085" s="14" t="s">
        <v>4921</v>
      </c>
      <c r="H8085" s="14" t="s">
        <v>4966</v>
      </c>
      <c r="I8085" s="14" t="s">
        <v>5098</v>
      </c>
      <c r="J8085" s="14" t="s">
        <v>5051</v>
      </c>
      <c r="K8085" s="16">
        <v>5</v>
      </c>
    </row>
    <row r="8086" spans="1:11">
      <c r="A8086" s="12" t="s">
        <v>4915</v>
      </c>
      <c r="B8086" s="12" t="s">
        <v>11842</v>
      </c>
      <c r="C8086" s="12" t="s">
        <v>11864</v>
      </c>
      <c r="D8086" s="13" t="s">
        <v>4918</v>
      </c>
      <c r="E8086" s="13" t="s">
        <v>4968</v>
      </c>
      <c r="F8086" s="13" t="s">
        <v>8554</v>
      </c>
      <c r="G8086" s="14" t="s">
        <v>4942</v>
      </c>
      <c r="H8086" s="14" t="s">
        <v>5223</v>
      </c>
      <c r="I8086" s="14" t="s">
        <v>4947</v>
      </c>
      <c r="J8086" s="14" t="s">
        <v>4936</v>
      </c>
      <c r="K8086" s="16">
        <v>5</v>
      </c>
    </row>
    <row r="8087" spans="1:11">
      <c r="A8087" s="12" t="s">
        <v>4915</v>
      </c>
      <c r="B8087" s="12" t="s">
        <v>11842</v>
      </c>
      <c r="C8087" s="12" t="s">
        <v>11864</v>
      </c>
      <c r="D8087" s="13" t="s">
        <v>4931</v>
      </c>
      <c r="E8087" s="13" t="s">
        <v>4932</v>
      </c>
      <c r="F8087" s="13" t="s">
        <v>11867</v>
      </c>
      <c r="G8087" s="14" t="s">
        <v>4921</v>
      </c>
      <c r="H8087" s="14" t="s">
        <v>5221</v>
      </c>
      <c r="I8087" s="14" t="s">
        <v>5065</v>
      </c>
      <c r="J8087" s="14" t="s">
        <v>5051</v>
      </c>
      <c r="K8087" s="16">
        <v>5</v>
      </c>
    </row>
    <row r="8088" spans="1:11">
      <c r="A8088" s="12" t="s">
        <v>4915</v>
      </c>
      <c r="B8088" s="12" t="s">
        <v>11842</v>
      </c>
      <c r="C8088" s="12" t="s">
        <v>11864</v>
      </c>
      <c r="D8088" s="13" t="s">
        <v>4934</v>
      </c>
      <c r="E8088" s="13" t="s">
        <v>4998</v>
      </c>
      <c r="F8088" s="13" t="s">
        <v>5047</v>
      </c>
      <c r="G8088" s="14" t="s">
        <v>4921</v>
      </c>
      <c r="H8088" s="14" t="s">
        <v>4926</v>
      </c>
      <c r="I8088" s="14" t="s">
        <v>4927</v>
      </c>
      <c r="J8088" s="14" t="s">
        <v>4974</v>
      </c>
      <c r="K8088" s="16">
        <v>5</v>
      </c>
    </row>
    <row r="8089" spans="1:11">
      <c r="A8089" s="12" t="s">
        <v>4915</v>
      </c>
      <c r="B8089" s="12" t="s">
        <v>11842</v>
      </c>
      <c r="C8089" s="12" t="s">
        <v>11868</v>
      </c>
      <c r="D8089" s="13" t="s">
        <v>4918</v>
      </c>
      <c r="E8089" s="13" t="s">
        <v>4919</v>
      </c>
      <c r="F8089" s="13" t="s">
        <v>11869</v>
      </c>
      <c r="G8089" s="14" t="s">
        <v>4921</v>
      </c>
      <c r="H8089" s="14" t="s">
        <v>5192</v>
      </c>
      <c r="I8089" s="14" t="s">
        <v>5065</v>
      </c>
      <c r="J8089" s="14" t="s">
        <v>4924</v>
      </c>
      <c r="K8089" s="16">
        <v>4</v>
      </c>
    </row>
    <row r="8090" spans="1:11">
      <c r="A8090" s="12" t="s">
        <v>4915</v>
      </c>
      <c r="B8090" s="12" t="s">
        <v>11842</v>
      </c>
      <c r="C8090" s="12" t="s">
        <v>11868</v>
      </c>
      <c r="D8090" s="13" t="s">
        <v>4918</v>
      </c>
      <c r="E8090" s="13" t="s">
        <v>4919</v>
      </c>
      <c r="F8090" s="13" t="s">
        <v>11870</v>
      </c>
      <c r="G8090" s="14" t="s">
        <v>4921</v>
      </c>
      <c r="H8090" s="14" t="s">
        <v>5064</v>
      </c>
      <c r="I8090" s="14" t="s">
        <v>5065</v>
      </c>
      <c r="J8090" s="14" t="s">
        <v>4924</v>
      </c>
      <c r="K8090" s="16">
        <v>4</v>
      </c>
    </row>
    <row r="8091" spans="1:11">
      <c r="A8091" s="12" t="s">
        <v>4915</v>
      </c>
      <c r="B8091" s="12" t="s">
        <v>11842</v>
      </c>
      <c r="C8091" s="12" t="s">
        <v>11868</v>
      </c>
      <c r="D8091" s="13" t="s">
        <v>4931</v>
      </c>
      <c r="E8091" s="13" t="s">
        <v>4932</v>
      </c>
      <c r="F8091" s="13" t="s">
        <v>11871</v>
      </c>
      <c r="G8091" s="14" t="s">
        <v>4921</v>
      </c>
      <c r="H8091" s="14" t="s">
        <v>5064</v>
      </c>
      <c r="I8091" s="14" t="s">
        <v>5109</v>
      </c>
      <c r="J8091" s="14" t="s">
        <v>4924</v>
      </c>
      <c r="K8091" s="16">
        <v>4</v>
      </c>
    </row>
    <row r="8092" spans="1:11">
      <c r="A8092" s="12" t="s">
        <v>4915</v>
      </c>
      <c r="B8092" s="12" t="s">
        <v>11842</v>
      </c>
      <c r="C8092" s="12" t="s">
        <v>11868</v>
      </c>
      <c r="D8092" s="13" t="s">
        <v>4934</v>
      </c>
      <c r="E8092" s="13" t="s">
        <v>4998</v>
      </c>
      <c r="F8092" s="13" t="s">
        <v>11872</v>
      </c>
      <c r="G8092" s="14" t="s">
        <v>4942</v>
      </c>
      <c r="H8092" s="14" t="s">
        <v>5875</v>
      </c>
      <c r="I8092" s="14" t="s">
        <v>4927</v>
      </c>
      <c r="J8092" s="14" t="s">
        <v>4936</v>
      </c>
      <c r="K8092" s="16">
        <v>4</v>
      </c>
    </row>
    <row r="8093" spans="1:11">
      <c r="A8093" s="12" t="s">
        <v>4915</v>
      </c>
      <c r="B8093" s="12" t="s">
        <v>11842</v>
      </c>
      <c r="C8093" s="12" t="s">
        <v>11868</v>
      </c>
      <c r="D8093" s="13" t="s">
        <v>4940</v>
      </c>
      <c r="E8093" s="13" t="s">
        <v>4941</v>
      </c>
      <c r="F8093" s="13" t="s">
        <v>11873</v>
      </c>
      <c r="G8093" s="14" t="s">
        <v>5004</v>
      </c>
      <c r="H8093" s="14" t="s">
        <v>5947</v>
      </c>
      <c r="I8093" s="14" t="s">
        <v>5654</v>
      </c>
      <c r="J8093" s="14" t="s">
        <v>4924</v>
      </c>
      <c r="K8093" s="16">
        <v>4</v>
      </c>
    </row>
    <row r="8094" spans="1:11">
      <c r="A8094" s="12" t="s">
        <v>4915</v>
      </c>
      <c r="B8094" s="12" t="s">
        <v>11842</v>
      </c>
      <c r="C8094" s="12" t="s">
        <v>11874</v>
      </c>
      <c r="D8094" s="13" t="s">
        <v>4918</v>
      </c>
      <c r="E8094" s="13" t="s">
        <v>4919</v>
      </c>
      <c r="F8094" s="13" t="s">
        <v>11875</v>
      </c>
      <c r="G8094" s="14" t="s">
        <v>4921</v>
      </c>
      <c r="H8094" s="14" t="s">
        <v>4956</v>
      </c>
      <c r="I8094" s="14" t="s">
        <v>5131</v>
      </c>
      <c r="J8094" s="14" t="s">
        <v>4924</v>
      </c>
      <c r="K8094" s="16">
        <v>2</v>
      </c>
    </row>
    <row r="8095" spans="1:11">
      <c r="A8095" s="12" t="s">
        <v>4915</v>
      </c>
      <c r="B8095" s="12" t="s">
        <v>11842</v>
      </c>
      <c r="C8095" s="12" t="s">
        <v>11874</v>
      </c>
      <c r="D8095" s="13" t="s">
        <v>4918</v>
      </c>
      <c r="E8095" s="13" t="s">
        <v>4919</v>
      </c>
      <c r="F8095" s="13" t="s">
        <v>11876</v>
      </c>
      <c r="G8095" s="14" t="s">
        <v>4942</v>
      </c>
      <c r="H8095" s="14" t="s">
        <v>4966</v>
      </c>
      <c r="I8095" s="14" t="s">
        <v>4949</v>
      </c>
      <c r="J8095" s="14" t="s">
        <v>4924</v>
      </c>
      <c r="K8095" s="16">
        <v>2</v>
      </c>
    </row>
    <row r="8096" spans="1:11">
      <c r="A8096" s="12" t="s">
        <v>4915</v>
      </c>
      <c r="B8096" s="12" t="s">
        <v>11842</v>
      </c>
      <c r="C8096" s="12" t="s">
        <v>11874</v>
      </c>
      <c r="D8096" s="13" t="s">
        <v>4931</v>
      </c>
      <c r="E8096" s="13" t="s">
        <v>4932</v>
      </c>
      <c r="F8096" s="13" t="s">
        <v>11870</v>
      </c>
      <c r="G8096" s="14" t="s">
        <v>4921</v>
      </c>
      <c r="H8096" s="14" t="s">
        <v>4924</v>
      </c>
      <c r="I8096" s="14" t="s">
        <v>5065</v>
      </c>
      <c r="J8096" s="14" t="s">
        <v>4924</v>
      </c>
      <c r="K8096" s="16">
        <v>2</v>
      </c>
    </row>
    <row r="8097" spans="1:11">
      <c r="A8097" s="12" t="s">
        <v>4915</v>
      </c>
      <c r="B8097" s="12" t="s">
        <v>11842</v>
      </c>
      <c r="C8097" s="12" t="s">
        <v>11874</v>
      </c>
      <c r="D8097" s="13" t="s">
        <v>4934</v>
      </c>
      <c r="E8097" s="13" t="s">
        <v>4998</v>
      </c>
      <c r="F8097" s="13" t="s">
        <v>5047</v>
      </c>
      <c r="G8097" s="14" t="s">
        <v>4942</v>
      </c>
      <c r="H8097" s="14" t="s">
        <v>4926</v>
      </c>
      <c r="I8097" s="14" t="s">
        <v>4927</v>
      </c>
      <c r="J8097" s="14" t="s">
        <v>4936</v>
      </c>
      <c r="K8097" s="16">
        <v>2</v>
      </c>
    </row>
    <row r="8098" spans="1:11">
      <c r="A8098" s="12" t="s">
        <v>4915</v>
      </c>
      <c r="B8098" s="12" t="s">
        <v>11842</v>
      </c>
      <c r="C8098" s="12" t="s">
        <v>11874</v>
      </c>
      <c r="D8098" s="13" t="s">
        <v>4940</v>
      </c>
      <c r="E8098" s="13" t="s">
        <v>4941</v>
      </c>
      <c r="F8098" s="13" t="s">
        <v>11877</v>
      </c>
      <c r="G8098" s="14" t="s">
        <v>5004</v>
      </c>
      <c r="H8098" s="14" t="s">
        <v>5729</v>
      </c>
      <c r="I8098" s="14" t="s">
        <v>6471</v>
      </c>
      <c r="J8098" s="14" t="s">
        <v>4924</v>
      </c>
      <c r="K8098" s="16">
        <v>2</v>
      </c>
    </row>
    <row r="8099" spans="1:11">
      <c r="A8099" s="12" t="s">
        <v>4915</v>
      </c>
      <c r="B8099" s="12" t="s">
        <v>11842</v>
      </c>
      <c r="C8099" s="12" t="s">
        <v>11878</v>
      </c>
      <c r="D8099" s="13" t="s">
        <v>4918</v>
      </c>
      <c r="E8099" s="13" t="s">
        <v>4919</v>
      </c>
      <c r="F8099" s="13" t="s">
        <v>11879</v>
      </c>
      <c r="G8099" s="14" t="s">
        <v>4921</v>
      </c>
      <c r="H8099" s="14" t="s">
        <v>5201</v>
      </c>
      <c r="I8099" s="14" t="s">
        <v>5131</v>
      </c>
      <c r="J8099" s="14" t="s">
        <v>4924</v>
      </c>
      <c r="K8099" s="16">
        <v>2</v>
      </c>
    </row>
    <row r="8100" spans="1:11">
      <c r="A8100" s="12" t="s">
        <v>4915</v>
      </c>
      <c r="B8100" s="12" t="s">
        <v>11842</v>
      </c>
      <c r="C8100" s="12" t="s">
        <v>11878</v>
      </c>
      <c r="D8100" s="13" t="s">
        <v>4918</v>
      </c>
      <c r="E8100" s="13" t="s">
        <v>4919</v>
      </c>
      <c r="F8100" s="13" t="s">
        <v>11880</v>
      </c>
      <c r="G8100" s="14" t="s">
        <v>4921</v>
      </c>
      <c r="H8100" s="14" t="s">
        <v>4936</v>
      </c>
      <c r="I8100" s="14" t="s">
        <v>4949</v>
      </c>
      <c r="J8100" s="14" t="s">
        <v>4924</v>
      </c>
      <c r="K8100" s="16">
        <v>2</v>
      </c>
    </row>
    <row r="8101" spans="1:11">
      <c r="A8101" s="12" t="s">
        <v>4915</v>
      </c>
      <c r="B8101" s="12" t="s">
        <v>11842</v>
      </c>
      <c r="C8101" s="12" t="s">
        <v>11878</v>
      </c>
      <c r="D8101" s="13" t="s">
        <v>4918</v>
      </c>
      <c r="E8101" s="13" t="s">
        <v>4919</v>
      </c>
      <c r="F8101" s="13" t="s">
        <v>11881</v>
      </c>
      <c r="G8101" s="14" t="s">
        <v>4921</v>
      </c>
      <c r="H8101" s="14" t="s">
        <v>4924</v>
      </c>
      <c r="I8101" s="14" t="s">
        <v>5131</v>
      </c>
      <c r="J8101" s="14" t="s">
        <v>4924</v>
      </c>
      <c r="K8101" s="16">
        <v>2</v>
      </c>
    </row>
    <row r="8102" spans="1:11">
      <c r="A8102" s="12" t="s">
        <v>4915</v>
      </c>
      <c r="B8102" s="12" t="s">
        <v>11842</v>
      </c>
      <c r="C8102" s="12" t="s">
        <v>11878</v>
      </c>
      <c r="D8102" s="13" t="s">
        <v>4931</v>
      </c>
      <c r="E8102" s="13" t="s">
        <v>5089</v>
      </c>
      <c r="F8102" s="13" t="s">
        <v>11882</v>
      </c>
      <c r="G8102" s="14" t="s">
        <v>5004</v>
      </c>
      <c r="H8102" s="14" t="s">
        <v>5729</v>
      </c>
      <c r="I8102" s="14" t="s">
        <v>6471</v>
      </c>
      <c r="J8102" s="14" t="s">
        <v>4924</v>
      </c>
      <c r="K8102" s="16">
        <v>2</v>
      </c>
    </row>
    <row r="8103" spans="1:11">
      <c r="A8103" s="12" t="s">
        <v>4915</v>
      </c>
      <c r="B8103" s="12" t="s">
        <v>11842</v>
      </c>
      <c r="C8103" s="12" t="s">
        <v>11878</v>
      </c>
      <c r="D8103" s="13" t="s">
        <v>4934</v>
      </c>
      <c r="E8103" s="13" t="s">
        <v>4998</v>
      </c>
      <c r="F8103" s="13" t="s">
        <v>5047</v>
      </c>
      <c r="G8103" s="14" t="s">
        <v>4942</v>
      </c>
      <c r="H8103" s="14" t="s">
        <v>4926</v>
      </c>
      <c r="I8103" s="14" t="s">
        <v>4927</v>
      </c>
      <c r="J8103" s="14" t="s">
        <v>4936</v>
      </c>
      <c r="K8103" s="16">
        <v>2</v>
      </c>
    </row>
    <row r="8104" spans="1:11">
      <c r="A8104" s="12" t="s">
        <v>4915</v>
      </c>
      <c r="B8104" s="12" t="s">
        <v>11842</v>
      </c>
      <c r="C8104" s="12" t="s">
        <v>11883</v>
      </c>
      <c r="D8104" s="13" t="s">
        <v>4918</v>
      </c>
      <c r="E8104" s="13" t="s">
        <v>4919</v>
      </c>
      <c r="F8104" s="13" t="s">
        <v>11884</v>
      </c>
      <c r="G8104" s="14" t="s">
        <v>5004</v>
      </c>
      <c r="H8104" s="14" t="s">
        <v>11885</v>
      </c>
      <c r="I8104" s="14" t="s">
        <v>6471</v>
      </c>
      <c r="J8104" s="14" t="s">
        <v>4924</v>
      </c>
      <c r="K8104" s="16">
        <v>16.3</v>
      </c>
    </row>
    <row r="8105" spans="1:11">
      <c r="A8105" s="12" t="s">
        <v>4915</v>
      </c>
      <c r="B8105" s="12" t="s">
        <v>11842</v>
      </c>
      <c r="C8105" s="12" t="s">
        <v>11883</v>
      </c>
      <c r="D8105" s="13" t="s">
        <v>4918</v>
      </c>
      <c r="E8105" s="13" t="s">
        <v>5112</v>
      </c>
      <c r="F8105" s="13" t="s">
        <v>11886</v>
      </c>
      <c r="G8105" s="14" t="s">
        <v>4942</v>
      </c>
      <c r="H8105" s="14" t="s">
        <v>4922</v>
      </c>
      <c r="I8105" s="14" t="s">
        <v>5427</v>
      </c>
      <c r="J8105" s="14" t="s">
        <v>4924</v>
      </c>
      <c r="K8105" s="16">
        <v>16.3</v>
      </c>
    </row>
    <row r="8106" spans="1:11">
      <c r="A8106" s="12" t="s">
        <v>4915</v>
      </c>
      <c r="B8106" s="12" t="s">
        <v>11842</v>
      </c>
      <c r="C8106" s="12" t="s">
        <v>11883</v>
      </c>
      <c r="D8106" s="13" t="s">
        <v>4931</v>
      </c>
      <c r="E8106" s="13" t="s">
        <v>5089</v>
      </c>
      <c r="F8106" s="13" t="s">
        <v>11887</v>
      </c>
      <c r="G8106" s="14" t="s">
        <v>4921</v>
      </c>
      <c r="H8106" s="14" t="s">
        <v>5026</v>
      </c>
      <c r="I8106" s="14" t="s">
        <v>5065</v>
      </c>
      <c r="J8106" s="14" t="s">
        <v>4924</v>
      </c>
      <c r="K8106" s="16">
        <v>16.3</v>
      </c>
    </row>
    <row r="8107" spans="1:11">
      <c r="A8107" s="12" t="s">
        <v>4915</v>
      </c>
      <c r="B8107" s="12" t="s">
        <v>11842</v>
      </c>
      <c r="C8107" s="12" t="s">
        <v>11883</v>
      </c>
      <c r="D8107" s="13" t="s">
        <v>4931</v>
      </c>
      <c r="E8107" s="13" t="s">
        <v>4961</v>
      </c>
      <c r="F8107" s="13" t="s">
        <v>11888</v>
      </c>
      <c r="G8107" s="14" t="s">
        <v>4942</v>
      </c>
      <c r="H8107" s="14" t="s">
        <v>4938</v>
      </c>
      <c r="I8107" s="14" t="s">
        <v>4927</v>
      </c>
      <c r="J8107" s="14" t="s">
        <v>4924</v>
      </c>
      <c r="K8107" s="16">
        <v>16.3</v>
      </c>
    </row>
    <row r="8108" spans="1:11">
      <c r="A8108" s="12" t="s">
        <v>4915</v>
      </c>
      <c r="B8108" s="12" t="s">
        <v>11842</v>
      </c>
      <c r="C8108" s="12" t="s">
        <v>11883</v>
      </c>
      <c r="D8108" s="13" t="s">
        <v>4934</v>
      </c>
      <c r="E8108" s="13" t="s">
        <v>4998</v>
      </c>
      <c r="F8108" s="13" t="s">
        <v>11889</v>
      </c>
      <c r="G8108" s="14" t="s">
        <v>4921</v>
      </c>
      <c r="H8108" s="14" t="s">
        <v>4926</v>
      </c>
      <c r="I8108" s="14" t="s">
        <v>4927</v>
      </c>
      <c r="J8108" s="14" t="s">
        <v>4936</v>
      </c>
      <c r="K8108" s="16">
        <v>16.3</v>
      </c>
    </row>
    <row r="8109" spans="1:11">
      <c r="A8109" s="12" t="s">
        <v>4915</v>
      </c>
      <c r="B8109" s="12" t="s">
        <v>11842</v>
      </c>
      <c r="C8109" s="12" t="s">
        <v>11890</v>
      </c>
      <c r="D8109" s="13" t="s">
        <v>4918</v>
      </c>
      <c r="E8109" s="13" t="s">
        <v>5112</v>
      </c>
      <c r="F8109" s="13" t="s">
        <v>11891</v>
      </c>
      <c r="G8109" s="14" t="s">
        <v>4942</v>
      </c>
      <c r="H8109" s="14" t="s">
        <v>4922</v>
      </c>
      <c r="I8109" s="14" t="s">
        <v>5427</v>
      </c>
      <c r="J8109" s="14" t="s">
        <v>4924</v>
      </c>
      <c r="K8109" s="16">
        <v>200.1749</v>
      </c>
    </row>
    <row r="8110" spans="1:11">
      <c r="A8110" s="12" t="s">
        <v>4915</v>
      </c>
      <c r="B8110" s="12" t="s">
        <v>11842</v>
      </c>
      <c r="C8110" s="12" t="s">
        <v>11890</v>
      </c>
      <c r="D8110" s="13" t="s">
        <v>4918</v>
      </c>
      <c r="E8110" s="13" t="s">
        <v>4968</v>
      </c>
      <c r="F8110" s="13" t="s">
        <v>11892</v>
      </c>
      <c r="G8110" s="14" t="s">
        <v>4942</v>
      </c>
      <c r="H8110" s="14" t="s">
        <v>5223</v>
      </c>
      <c r="I8110" s="14" t="s">
        <v>4947</v>
      </c>
      <c r="J8110" s="14" t="s">
        <v>4924</v>
      </c>
      <c r="K8110" s="16">
        <v>200.1749</v>
      </c>
    </row>
    <row r="8111" spans="1:11">
      <c r="A8111" s="12" t="s">
        <v>4915</v>
      </c>
      <c r="B8111" s="12" t="s">
        <v>11842</v>
      </c>
      <c r="C8111" s="12" t="s">
        <v>11890</v>
      </c>
      <c r="D8111" s="13" t="s">
        <v>4931</v>
      </c>
      <c r="E8111" s="13" t="s">
        <v>5089</v>
      </c>
      <c r="F8111" s="13" t="s">
        <v>11893</v>
      </c>
      <c r="G8111" s="14" t="s">
        <v>4921</v>
      </c>
      <c r="H8111" s="14" t="s">
        <v>5736</v>
      </c>
      <c r="I8111" s="14" t="s">
        <v>6471</v>
      </c>
      <c r="J8111" s="14" t="s">
        <v>4924</v>
      </c>
      <c r="K8111" s="16">
        <v>200.1749</v>
      </c>
    </row>
    <row r="8112" spans="1:11">
      <c r="A8112" s="12" t="s">
        <v>4915</v>
      </c>
      <c r="B8112" s="12" t="s">
        <v>11842</v>
      </c>
      <c r="C8112" s="12" t="s">
        <v>11890</v>
      </c>
      <c r="D8112" s="13" t="s">
        <v>4931</v>
      </c>
      <c r="E8112" s="13" t="s">
        <v>4961</v>
      </c>
      <c r="F8112" s="13" t="s">
        <v>11894</v>
      </c>
      <c r="G8112" s="14" t="s">
        <v>4921</v>
      </c>
      <c r="H8112" s="14" t="s">
        <v>4926</v>
      </c>
      <c r="I8112" s="14" t="s">
        <v>4927</v>
      </c>
      <c r="J8112" s="14" t="s">
        <v>4924</v>
      </c>
      <c r="K8112" s="16">
        <v>200.1749</v>
      </c>
    </row>
    <row r="8113" spans="1:11">
      <c r="A8113" s="12" t="s">
        <v>4915</v>
      </c>
      <c r="B8113" s="12" t="s">
        <v>11842</v>
      </c>
      <c r="C8113" s="12" t="s">
        <v>11890</v>
      </c>
      <c r="D8113" s="13" t="s">
        <v>4934</v>
      </c>
      <c r="E8113" s="13" t="s">
        <v>4998</v>
      </c>
      <c r="F8113" s="13" t="s">
        <v>11895</v>
      </c>
      <c r="G8113" s="14" t="s">
        <v>4921</v>
      </c>
      <c r="H8113" s="14" t="s">
        <v>4926</v>
      </c>
      <c r="I8113" s="14" t="s">
        <v>4927</v>
      </c>
      <c r="J8113" s="14" t="s">
        <v>4936</v>
      </c>
      <c r="K8113" s="16">
        <v>200.1749</v>
      </c>
    </row>
    <row r="8114" spans="1:11">
      <c r="A8114" s="12" t="s">
        <v>4915</v>
      </c>
      <c r="B8114" s="12" t="s">
        <v>11896</v>
      </c>
      <c r="C8114" s="12" t="s">
        <v>11897</v>
      </c>
      <c r="D8114" s="13"/>
      <c r="E8114" s="13"/>
      <c r="F8114" s="13"/>
      <c r="G8114" s="14"/>
      <c r="H8114" s="14"/>
      <c r="I8114" s="14"/>
      <c r="J8114" s="14"/>
      <c r="K8114" s="16">
        <v>65.94986</v>
      </c>
    </row>
    <row r="8115" spans="1:11">
      <c r="A8115" s="12" t="s">
        <v>4915</v>
      </c>
      <c r="B8115" s="12" t="s">
        <v>11898</v>
      </c>
      <c r="C8115" s="12" t="s">
        <v>11899</v>
      </c>
      <c r="D8115" s="13" t="s">
        <v>4918</v>
      </c>
      <c r="E8115" s="13" t="s">
        <v>4919</v>
      </c>
      <c r="F8115" s="13" t="s">
        <v>11900</v>
      </c>
      <c r="G8115" s="14" t="s">
        <v>4921</v>
      </c>
      <c r="H8115" s="14" t="s">
        <v>5192</v>
      </c>
      <c r="I8115" s="14" t="s">
        <v>5122</v>
      </c>
      <c r="J8115" s="14" t="s">
        <v>4956</v>
      </c>
      <c r="K8115" s="16">
        <v>27.6723</v>
      </c>
    </row>
    <row r="8116" spans="1:11">
      <c r="A8116" s="12" t="s">
        <v>4915</v>
      </c>
      <c r="B8116" s="12" t="s">
        <v>11898</v>
      </c>
      <c r="C8116" s="12" t="s">
        <v>11899</v>
      </c>
      <c r="D8116" s="13" t="s">
        <v>4918</v>
      </c>
      <c r="E8116" s="13" t="s">
        <v>4943</v>
      </c>
      <c r="F8116" s="13" t="s">
        <v>11901</v>
      </c>
      <c r="G8116" s="14" t="s">
        <v>4921</v>
      </c>
      <c r="H8116" s="14" t="s">
        <v>5037</v>
      </c>
      <c r="I8116" s="14" t="s">
        <v>4927</v>
      </c>
      <c r="J8116" s="14" t="s">
        <v>4956</v>
      </c>
      <c r="K8116" s="16">
        <v>27.6723</v>
      </c>
    </row>
    <row r="8117" spans="1:11">
      <c r="A8117" s="12" t="s">
        <v>4915</v>
      </c>
      <c r="B8117" s="12" t="s">
        <v>11898</v>
      </c>
      <c r="C8117" s="12" t="s">
        <v>11899</v>
      </c>
      <c r="D8117" s="13" t="s">
        <v>4931</v>
      </c>
      <c r="E8117" s="13" t="s">
        <v>4932</v>
      </c>
      <c r="F8117" s="13" t="s">
        <v>11902</v>
      </c>
      <c r="G8117" s="14" t="s">
        <v>4921</v>
      </c>
      <c r="H8117" s="14" t="s">
        <v>5534</v>
      </c>
      <c r="I8117" s="14" t="s">
        <v>5131</v>
      </c>
      <c r="J8117" s="14" t="s">
        <v>4936</v>
      </c>
      <c r="K8117" s="16">
        <v>27.6723</v>
      </c>
    </row>
    <row r="8118" spans="1:11">
      <c r="A8118" s="12" t="s">
        <v>4915</v>
      </c>
      <c r="B8118" s="12" t="s">
        <v>11898</v>
      </c>
      <c r="C8118" s="12" t="s">
        <v>11899</v>
      </c>
      <c r="D8118" s="13" t="s">
        <v>4931</v>
      </c>
      <c r="E8118" s="13" t="s">
        <v>5083</v>
      </c>
      <c r="F8118" s="13" t="s">
        <v>11903</v>
      </c>
      <c r="G8118" s="14" t="s">
        <v>4960</v>
      </c>
      <c r="H8118" s="14"/>
      <c r="I8118" s="14"/>
      <c r="J8118" s="14" t="s">
        <v>4936</v>
      </c>
      <c r="K8118" s="16">
        <v>27.6723</v>
      </c>
    </row>
    <row r="8119" spans="1:11">
      <c r="A8119" s="12" t="s">
        <v>4915</v>
      </c>
      <c r="B8119" s="12" t="s">
        <v>11898</v>
      </c>
      <c r="C8119" s="12" t="s">
        <v>11899</v>
      </c>
      <c r="D8119" s="13" t="s">
        <v>4934</v>
      </c>
      <c r="E8119" s="13" t="s">
        <v>4998</v>
      </c>
      <c r="F8119" s="13" t="s">
        <v>11904</v>
      </c>
      <c r="G8119" s="14" t="s">
        <v>4921</v>
      </c>
      <c r="H8119" s="14" t="s">
        <v>5324</v>
      </c>
      <c r="I8119" s="14" t="s">
        <v>4927</v>
      </c>
      <c r="J8119" s="14" t="s">
        <v>4936</v>
      </c>
      <c r="K8119" s="16">
        <v>27.6723</v>
      </c>
    </row>
    <row r="8120" spans="1:11">
      <c r="A8120" s="12" t="s">
        <v>4915</v>
      </c>
      <c r="B8120" s="12" t="s">
        <v>11898</v>
      </c>
      <c r="C8120" s="12" t="s">
        <v>11905</v>
      </c>
      <c r="D8120" s="13" t="s">
        <v>4918</v>
      </c>
      <c r="E8120" s="13" t="s">
        <v>4919</v>
      </c>
      <c r="F8120" s="13" t="s">
        <v>11906</v>
      </c>
      <c r="G8120" s="14" t="s">
        <v>4921</v>
      </c>
      <c r="H8120" s="14" t="s">
        <v>4956</v>
      </c>
      <c r="I8120" s="14" t="s">
        <v>5098</v>
      </c>
      <c r="J8120" s="14" t="s">
        <v>4956</v>
      </c>
      <c r="K8120" s="16">
        <v>5</v>
      </c>
    </row>
    <row r="8121" spans="1:11">
      <c r="A8121" s="12" t="s">
        <v>4915</v>
      </c>
      <c r="B8121" s="12" t="s">
        <v>11898</v>
      </c>
      <c r="C8121" s="12" t="s">
        <v>11905</v>
      </c>
      <c r="D8121" s="13" t="s">
        <v>4918</v>
      </c>
      <c r="E8121" s="13" t="s">
        <v>4943</v>
      </c>
      <c r="F8121" s="13" t="s">
        <v>11907</v>
      </c>
      <c r="G8121" s="14" t="s">
        <v>4921</v>
      </c>
      <c r="H8121" s="14" t="s">
        <v>5037</v>
      </c>
      <c r="I8121" s="14" t="s">
        <v>4927</v>
      </c>
      <c r="J8121" s="14" t="s">
        <v>4956</v>
      </c>
      <c r="K8121" s="16">
        <v>5</v>
      </c>
    </row>
    <row r="8122" spans="1:11">
      <c r="A8122" s="12" t="s">
        <v>4915</v>
      </c>
      <c r="B8122" s="12" t="s">
        <v>11898</v>
      </c>
      <c r="C8122" s="12" t="s">
        <v>11905</v>
      </c>
      <c r="D8122" s="13" t="s">
        <v>4931</v>
      </c>
      <c r="E8122" s="13" t="s">
        <v>4932</v>
      </c>
      <c r="F8122" s="13" t="s">
        <v>7589</v>
      </c>
      <c r="G8122" s="14" t="s">
        <v>4921</v>
      </c>
      <c r="H8122" s="14" t="s">
        <v>5071</v>
      </c>
      <c r="I8122" s="14" t="s">
        <v>5131</v>
      </c>
      <c r="J8122" s="14" t="s">
        <v>4936</v>
      </c>
      <c r="K8122" s="16">
        <v>5</v>
      </c>
    </row>
    <row r="8123" spans="1:11">
      <c r="A8123" s="12" t="s">
        <v>4915</v>
      </c>
      <c r="B8123" s="12" t="s">
        <v>11898</v>
      </c>
      <c r="C8123" s="12" t="s">
        <v>11905</v>
      </c>
      <c r="D8123" s="13" t="s">
        <v>4931</v>
      </c>
      <c r="E8123" s="13" t="s">
        <v>5083</v>
      </c>
      <c r="F8123" s="13" t="s">
        <v>11908</v>
      </c>
      <c r="G8123" s="14" t="s">
        <v>4960</v>
      </c>
      <c r="H8123" s="14"/>
      <c r="I8123" s="14"/>
      <c r="J8123" s="14" t="s">
        <v>4936</v>
      </c>
      <c r="K8123" s="16">
        <v>5</v>
      </c>
    </row>
    <row r="8124" spans="1:11">
      <c r="A8124" s="12" t="s">
        <v>4915</v>
      </c>
      <c r="B8124" s="12" t="s">
        <v>11898</v>
      </c>
      <c r="C8124" s="12" t="s">
        <v>11905</v>
      </c>
      <c r="D8124" s="13" t="s">
        <v>4934</v>
      </c>
      <c r="E8124" s="13" t="s">
        <v>4998</v>
      </c>
      <c r="F8124" s="13" t="s">
        <v>11909</v>
      </c>
      <c r="G8124" s="14" t="s">
        <v>4921</v>
      </c>
      <c r="H8124" s="14" t="s">
        <v>5324</v>
      </c>
      <c r="I8124" s="14" t="s">
        <v>4927</v>
      </c>
      <c r="J8124" s="14" t="s">
        <v>4936</v>
      </c>
      <c r="K8124" s="16">
        <v>5</v>
      </c>
    </row>
    <row r="8125" spans="1:11">
      <c r="A8125" s="12" t="s">
        <v>4915</v>
      </c>
      <c r="B8125" s="12" t="s">
        <v>11898</v>
      </c>
      <c r="C8125" s="12" t="s">
        <v>11910</v>
      </c>
      <c r="D8125" s="13" t="s">
        <v>4918</v>
      </c>
      <c r="E8125" s="13" t="s">
        <v>4919</v>
      </c>
      <c r="F8125" s="13" t="s">
        <v>11911</v>
      </c>
      <c r="G8125" s="14" t="s">
        <v>4921</v>
      </c>
      <c r="H8125" s="14" t="s">
        <v>6252</v>
      </c>
      <c r="I8125" s="14" t="s">
        <v>5098</v>
      </c>
      <c r="J8125" s="14" t="s">
        <v>4956</v>
      </c>
      <c r="K8125" s="16">
        <v>20</v>
      </c>
    </row>
    <row r="8126" spans="1:11">
      <c r="A8126" s="12" t="s">
        <v>4915</v>
      </c>
      <c r="B8126" s="12" t="s">
        <v>11898</v>
      </c>
      <c r="C8126" s="12" t="s">
        <v>11910</v>
      </c>
      <c r="D8126" s="13" t="s">
        <v>4918</v>
      </c>
      <c r="E8126" s="13" t="s">
        <v>4943</v>
      </c>
      <c r="F8126" s="13" t="s">
        <v>11901</v>
      </c>
      <c r="G8126" s="14" t="s">
        <v>4921</v>
      </c>
      <c r="H8126" s="14" t="s">
        <v>5037</v>
      </c>
      <c r="I8126" s="14" t="s">
        <v>4927</v>
      </c>
      <c r="J8126" s="14" t="s">
        <v>4956</v>
      </c>
      <c r="K8126" s="16">
        <v>20</v>
      </c>
    </row>
    <row r="8127" spans="1:11">
      <c r="A8127" s="12" t="s">
        <v>4915</v>
      </c>
      <c r="B8127" s="12" t="s">
        <v>11898</v>
      </c>
      <c r="C8127" s="12" t="s">
        <v>11910</v>
      </c>
      <c r="D8127" s="13" t="s">
        <v>4931</v>
      </c>
      <c r="E8127" s="13" t="s">
        <v>4932</v>
      </c>
      <c r="F8127" s="13" t="s">
        <v>11912</v>
      </c>
      <c r="G8127" s="14" t="s">
        <v>4921</v>
      </c>
      <c r="H8127" s="14" t="s">
        <v>5026</v>
      </c>
      <c r="I8127" s="14" t="s">
        <v>6869</v>
      </c>
      <c r="J8127" s="14" t="s">
        <v>4936</v>
      </c>
      <c r="K8127" s="16">
        <v>20</v>
      </c>
    </row>
    <row r="8128" spans="1:11">
      <c r="A8128" s="12" t="s">
        <v>4915</v>
      </c>
      <c r="B8128" s="12" t="s">
        <v>11898</v>
      </c>
      <c r="C8128" s="12" t="s">
        <v>11910</v>
      </c>
      <c r="D8128" s="13" t="s">
        <v>4931</v>
      </c>
      <c r="E8128" s="13" t="s">
        <v>5083</v>
      </c>
      <c r="F8128" s="13" t="s">
        <v>11913</v>
      </c>
      <c r="G8128" s="14" t="s">
        <v>4960</v>
      </c>
      <c r="H8128" s="14"/>
      <c r="I8128" s="14"/>
      <c r="J8128" s="14" t="s">
        <v>4936</v>
      </c>
      <c r="K8128" s="16">
        <v>20</v>
      </c>
    </row>
    <row r="8129" spans="1:11">
      <c r="A8129" s="12" t="s">
        <v>4915</v>
      </c>
      <c r="B8129" s="12" t="s">
        <v>11898</v>
      </c>
      <c r="C8129" s="12" t="s">
        <v>11910</v>
      </c>
      <c r="D8129" s="13" t="s">
        <v>4934</v>
      </c>
      <c r="E8129" s="13" t="s">
        <v>4998</v>
      </c>
      <c r="F8129" s="13" t="s">
        <v>11909</v>
      </c>
      <c r="G8129" s="14" t="s">
        <v>4921</v>
      </c>
      <c r="H8129" s="14" t="s">
        <v>5324</v>
      </c>
      <c r="I8129" s="14" t="s">
        <v>4927</v>
      </c>
      <c r="J8129" s="14" t="s">
        <v>4936</v>
      </c>
      <c r="K8129" s="16">
        <v>20</v>
      </c>
    </row>
    <row r="8130" spans="1:11">
      <c r="A8130" s="12" t="s">
        <v>4915</v>
      </c>
      <c r="B8130" s="12" t="s">
        <v>11898</v>
      </c>
      <c r="C8130" s="12" t="s">
        <v>11914</v>
      </c>
      <c r="D8130" s="13"/>
      <c r="E8130" s="13"/>
      <c r="F8130" s="13"/>
      <c r="G8130" s="14"/>
      <c r="H8130" s="14"/>
      <c r="I8130" s="14"/>
      <c r="J8130" s="14"/>
      <c r="K8130" s="16">
        <v>1.88543</v>
      </c>
    </row>
    <row r="8131" spans="1:11">
      <c r="A8131" s="12" t="s">
        <v>4915</v>
      </c>
      <c r="B8131" s="12" t="s">
        <v>11898</v>
      </c>
      <c r="C8131" s="12" t="s">
        <v>11915</v>
      </c>
      <c r="D8131" s="13" t="s">
        <v>4918</v>
      </c>
      <c r="E8131" s="13" t="s">
        <v>4919</v>
      </c>
      <c r="F8131" s="13" t="s">
        <v>6509</v>
      </c>
      <c r="G8131" s="14" t="s">
        <v>4921</v>
      </c>
      <c r="H8131" s="14" t="s">
        <v>4974</v>
      </c>
      <c r="I8131" s="14" t="s">
        <v>5098</v>
      </c>
      <c r="J8131" s="14" t="s">
        <v>4956</v>
      </c>
      <c r="K8131" s="16">
        <v>9.79234</v>
      </c>
    </row>
    <row r="8132" spans="1:11">
      <c r="A8132" s="12" t="s">
        <v>4915</v>
      </c>
      <c r="B8132" s="12" t="s">
        <v>11898</v>
      </c>
      <c r="C8132" s="12" t="s">
        <v>11915</v>
      </c>
      <c r="D8132" s="13" t="s">
        <v>4918</v>
      </c>
      <c r="E8132" s="13" t="s">
        <v>4919</v>
      </c>
      <c r="F8132" s="13" t="s">
        <v>6509</v>
      </c>
      <c r="G8132" s="14" t="s">
        <v>4921</v>
      </c>
      <c r="H8132" s="14" t="s">
        <v>4974</v>
      </c>
      <c r="I8132" s="14" t="s">
        <v>5098</v>
      </c>
      <c r="J8132" s="14" t="s">
        <v>4956</v>
      </c>
      <c r="K8132" s="16">
        <v>8</v>
      </c>
    </row>
    <row r="8133" spans="1:11">
      <c r="A8133" s="12" t="s">
        <v>4915</v>
      </c>
      <c r="B8133" s="12" t="s">
        <v>11898</v>
      </c>
      <c r="C8133" s="12" t="s">
        <v>11915</v>
      </c>
      <c r="D8133" s="13" t="s">
        <v>4918</v>
      </c>
      <c r="E8133" s="13" t="s">
        <v>4943</v>
      </c>
      <c r="F8133" s="13" t="s">
        <v>11901</v>
      </c>
      <c r="G8133" s="14" t="s">
        <v>4921</v>
      </c>
      <c r="H8133" s="14" t="s">
        <v>5037</v>
      </c>
      <c r="I8133" s="14" t="s">
        <v>4927</v>
      </c>
      <c r="J8133" s="14" t="s">
        <v>4956</v>
      </c>
      <c r="K8133" s="16">
        <v>9.79234</v>
      </c>
    </row>
    <row r="8134" spans="1:11">
      <c r="A8134" s="12" t="s">
        <v>4915</v>
      </c>
      <c r="B8134" s="12" t="s">
        <v>11898</v>
      </c>
      <c r="C8134" s="12" t="s">
        <v>11915</v>
      </c>
      <c r="D8134" s="13" t="s">
        <v>4918</v>
      </c>
      <c r="E8134" s="13" t="s">
        <v>4943</v>
      </c>
      <c r="F8134" s="13" t="s">
        <v>11901</v>
      </c>
      <c r="G8134" s="14" t="s">
        <v>4921</v>
      </c>
      <c r="H8134" s="14" t="s">
        <v>5037</v>
      </c>
      <c r="I8134" s="14" t="s">
        <v>4927</v>
      </c>
      <c r="J8134" s="14" t="s">
        <v>4956</v>
      </c>
      <c r="K8134" s="16">
        <v>8</v>
      </c>
    </row>
    <row r="8135" spans="1:11">
      <c r="A8135" s="12" t="s">
        <v>4915</v>
      </c>
      <c r="B8135" s="12" t="s">
        <v>11898</v>
      </c>
      <c r="C8135" s="12" t="s">
        <v>11915</v>
      </c>
      <c r="D8135" s="13" t="s">
        <v>4931</v>
      </c>
      <c r="E8135" s="13" t="s">
        <v>4932</v>
      </c>
      <c r="F8135" s="13" t="s">
        <v>11916</v>
      </c>
      <c r="G8135" s="14" t="s">
        <v>4921</v>
      </c>
      <c r="H8135" s="14" t="s">
        <v>5192</v>
      </c>
      <c r="I8135" s="14" t="s">
        <v>6869</v>
      </c>
      <c r="J8135" s="14" t="s">
        <v>4936</v>
      </c>
      <c r="K8135" s="16">
        <v>9.79234</v>
      </c>
    </row>
    <row r="8136" spans="1:11">
      <c r="A8136" s="12" t="s">
        <v>4915</v>
      </c>
      <c r="B8136" s="12" t="s">
        <v>11898</v>
      </c>
      <c r="C8136" s="12" t="s">
        <v>11915</v>
      </c>
      <c r="D8136" s="13" t="s">
        <v>4931</v>
      </c>
      <c r="E8136" s="13" t="s">
        <v>4932</v>
      </c>
      <c r="F8136" s="13" t="s">
        <v>11916</v>
      </c>
      <c r="G8136" s="14" t="s">
        <v>4921</v>
      </c>
      <c r="H8136" s="14" t="s">
        <v>5192</v>
      </c>
      <c r="I8136" s="14" t="s">
        <v>6869</v>
      </c>
      <c r="J8136" s="14" t="s">
        <v>4936</v>
      </c>
      <c r="K8136" s="16">
        <v>8</v>
      </c>
    </row>
    <row r="8137" spans="1:11">
      <c r="A8137" s="12" t="s">
        <v>4915</v>
      </c>
      <c r="B8137" s="12" t="s">
        <v>11898</v>
      </c>
      <c r="C8137" s="12" t="s">
        <v>11915</v>
      </c>
      <c r="D8137" s="13" t="s">
        <v>4931</v>
      </c>
      <c r="E8137" s="13" t="s">
        <v>5083</v>
      </c>
      <c r="F8137" s="13" t="s">
        <v>11917</v>
      </c>
      <c r="G8137" s="14" t="s">
        <v>4921</v>
      </c>
      <c r="H8137" s="14" t="s">
        <v>5037</v>
      </c>
      <c r="I8137" s="14" t="s">
        <v>4927</v>
      </c>
      <c r="J8137" s="14" t="s">
        <v>4936</v>
      </c>
      <c r="K8137" s="16">
        <v>9.79234</v>
      </c>
    </row>
    <row r="8138" spans="1:11">
      <c r="A8138" s="12" t="s">
        <v>4915</v>
      </c>
      <c r="B8138" s="12" t="s">
        <v>11898</v>
      </c>
      <c r="C8138" s="12" t="s">
        <v>11915</v>
      </c>
      <c r="D8138" s="13" t="s">
        <v>4931</v>
      </c>
      <c r="E8138" s="13" t="s">
        <v>5083</v>
      </c>
      <c r="F8138" s="13" t="s">
        <v>11917</v>
      </c>
      <c r="G8138" s="14" t="s">
        <v>4921</v>
      </c>
      <c r="H8138" s="14" t="s">
        <v>5037</v>
      </c>
      <c r="I8138" s="14" t="s">
        <v>4927</v>
      </c>
      <c r="J8138" s="14" t="s">
        <v>4936</v>
      </c>
      <c r="K8138" s="16">
        <v>8</v>
      </c>
    </row>
    <row r="8139" spans="1:11">
      <c r="A8139" s="12" t="s">
        <v>4915</v>
      </c>
      <c r="B8139" s="12" t="s">
        <v>11898</v>
      </c>
      <c r="C8139" s="12" t="s">
        <v>11915</v>
      </c>
      <c r="D8139" s="13" t="s">
        <v>4934</v>
      </c>
      <c r="E8139" s="13" t="s">
        <v>4998</v>
      </c>
      <c r="F8139" s="13" t="s">
        <v>11918</v>
      </c>
      <c r="G8139" s="14" t="s">
        <v>4921</v>
      </c>
      <c r="H8139" s="14" t="s">
        <v>5324</v>
      </c>
      <c r="I8139" s="14" t="s">
        <v>4927</v>
      </c>
      <c r="J8139" s="14" t="s">
        <v>4936</v>
      </c>
      <c r="K8139" s="16">
        <v>9.79234</v>
      </c>
    </row>
    <row r="8140" spans="1:11">
      <c r="A8140" s="12" t="s">
        <v>4915</v>
      </c>
      <c r="B8140" s="12" t="s">
        <v>11898</v>
      </c>
      <c r="C8140" s="12" t="s">
        <v>11915</v>
      </c>
      <c r="D8140" s="13" t="s">
        <v>4934</v>
      </c>
      <c r="E8140" s="13" t="s">
        <v>4998</v>
      </c>
      <c r="F8140" s="13" t="s">
        <v>11918</v>
      </c>
      <c r="G8140" s="14" t="s">
        <v>4921</v>
      </c>
      <c r="H8140" s="14" t="s">
        <v>5324</v>
      </c>
      <c r="I8140" s="14" t="s">
        <v>4927</v>
      </c>
      <c r="J8140" s="14" t="s">
        <v>4936</v>
      </c>
      <c r="K8140" s="16">
        <v>8</v>
      </c>
    </row>
    <row r="8141" spans="1:11">
      <c r="A8141" s="12" t="s">
        <v>4915</v>
      </c>
      <c r="B8141" s="12" t="s">
        <v>11898</v>
      </c>
      <c r="C8141" s="12" t="s">
        <v>11919</v>
      </c>
      <c r="D8141" s="13" t="s">
        <v>4918</v>
      </c>
      <c r="E8141" s="13" t="s">
        <v>4919</v>
      </c>
      <c r="F8141" s="13" t="s">
        <v>11920</v>
      </c>
      <c r="G8141" s="14" t="s">
        <v>4921</v>
      </c>
      <c r="H8141" s="14" t="s">
        <v>5119</v>
      </c>
      <c r="I8141" s="14" t="s">
        <v>5098</v>
      </c>
      <c r="J8141" s="14" t="s">
        <v>4956</v>
      </c>
      <c r="K8141" s="16">
        <v>10</v>
      </c>
    </row>
    <row r="8142" spans="1:11">
      <c r="A8142" s="12" t="s">
        <v>4915</v>
      </c>
      <c r="B8142" s="12" t="s">
        <v>11898</v>
      </c>
      <c r="C8142" s="12" t="s">
        <v>11919</v>
      </c>
      <c r="D8142" s="13" t="s">
        <v>4918</v>
      </c>
      <c r="E8142" s="13" t="s">
        <v>4943</v>
      </c>
      <c r="F8142" s="13" t="s">
        <v>11901</v>
      </c>
      <c r="G8142" s="14" t="s">
        <v>4921</v>
      </c>
      <c r="H8142" s="14" t="s">
        <v>5037</v>
      </c>
      <c r="I8142" s="14" t="s">
        <v>4927</v>
      </c>
      <c r="J8142" s="14" t="s">
        <v>4956</v>
      </c>
      <c r="K8142" s="16">
        <v>10</v>
      </c>
    </row>
    <row r="8143" spans="1:11">
      <c r="A8143" s="12" t="s">
        <v>4915</v>
      </c>
      <c r="B8143" s="12" t="s">
        <v>11898</v>
      </c>
      <c r="C8143" s="12" t="s">
        <v>11919</v>
      </c>
      <c r="D8143" s="13" t="s">
        <v>4931</v>
      </c>
      <c r="E8143" s="13" t="s">
        <v>4932</v>
      </c>
      <c r="F8143" s="13" t="s">
        <v>11921</v>
      </c>
      <c r="G8143" s="14" t="s">
        <v>4921</v>
      </c>
      <c r="H8143" s="14" t="s">
        <v>5071</v>
      </c>
      <c r="I8143" s="14" t="s">
        <v>5131</v>
      </c>
      <c r="J8143" s="14" t="s">
        <v>4936</v>
      </c>
      <c r="K8143" s="16">
        <v>10</v>
      </c>
    </row>
    <row r="8144" spans="1:11">
      <c r="A8144" s="12" t="s">
        <v>4915</v>
      </c>
      <c r="B8144" s="12" t="s">
        <v>11898</v>
      </c>
      <c r="C8144" s="12" t="s">
        <v>11919</v>
      </c>
      <c r="D8144" s="13" t="s">
        <v>4931</v>
      </c>
      <c r="E8144" s="13" t="s">
        <v>5083</v>
      </c>
      <c r="F8144" s="13" t="s">
        <v>11922</v>
      </c>
      <c r="G8144" s="14" t="s">
        <v>4960</v>
      </c>
      <c r="H8144" s="14"/>
      <c r="I8144" s="14"/>
      <c r="J8144" s="14" t="s">
        <v>4936</v>
      </c>
      <c r="K8144" s="16">
        <v>10</v>
      </c>
    </row>
    <row r="8145" spans="1:11">
      <c r="A8145" s="12" t="s">
        <v>4915</v>
      </c>
      <c r="B8145" s="12" t="s">
        <v>11898</v>
      </c>
      <c r="C8145" s="12" t="s">
        <v>11919</v>
      </c>
      <c r="D8145" s="13" t="s">
        <v>4934</v>
      </c>
      <c r="E8145" s="13" t="s">
        <v>4998</v>
      </c>
      <c r="F8145" s="13" t="s">
        <v>11923</v>
      </c>
      <c r="G8145" s="14" t="s">
        <v>4921</v>
      </c>
      <c r="H8145" s="14" t="s">
        <v>5324</v>
      </c>
      <c r="I8145" s="14" t="s">
        <v>4927</v>
      </c>
      <c r="J8145" s="14" t="s">
        <v>4936</v>
      </c>
      <c r="K8145" s="16">
        <v>10</v>
      </c>
    </row>
    <row r="8146" spans="1:11">
      <c r="A8146" s="12" t="s">
        <v>4915</v>
      </c>
      <c r="B8146" s="12" t="s">
        <v>11898</v>
      </c>
      <c r="C8146" s="12" t="s">
        <v>11924</v>
      </c>
      <c r="D8146" s="13" t="s">
        <v>4918</v>
      </c>
      <c r="E8146" s="13" t="s">
        <v>4919</v>
      </c>
      <c r="F8146" s="13" t="s">
        <v>11925</v>
      </c>
      <c r="G8146" s="14" t="s">
        <v>4921</v>
      </c>
      <c r="H8146" s="14" t="s">
        <v>4924</v>
      </c>
      <c r="I8146" s="14" t="s">
        <v>5098</v>
      </c>
      <c r="J8146" s="14" t="s">
        <v>4956</v>
      </c>
      <c r="K8146" s="16">
        <v>12</v>
      </c>
    </row>
    <row r="8147" spans="1:11">
      <c r="A8147" s="12" t="s">
        <v>4915</v>
      </c>
      <c r="B8147" s="12" t="s">
        <v>11898</v>
      </c>
      <c r="C8147" s="12" t="s">
        <v>11924</v>
      </c>
      <c r="D8147" s="13" t="s">
        <v>4918</v>
      </c>
      <c r="E8147" s="13" t="s">
        <v>4943</v>
      </c>
      <c r="F8147" s="13" t="s">
        <v>11901</v>
      </c>
      <c r="G8147" s="14" t="s">
        <v>4921</v>
      </c>
      <c r="H8147" s="14" t="s">
        <v>5037</v>
      </c>
      <c r="I8147" s="14" t="s">
        <v>4927</v>
      </c>
      <c r="J8147" s="14" t="s">
        <v>4956</v>
      </c>
      <c r="K8147" s="16">
        <v>12</v>
      </c>
    </row>
    <row r="8148" spans="1:11">
      <c r="A8148" s="12" t="s">
        <v>4915</v>
      </c>
      <c r="B8148" s="12" t="s">
        <v>11898</v>
      </c>
      <c r="C8148" s="12" t="s">
        <v>11924</v>
      </c>
      <c r="D8148" s="13" t="s">
        <v>4931</v>
      </c>
      <c r="E8148" s="13" t="s">
        <v>4932</v>
      </c>
      <c r="F8148" s="13" t="s">
        <v>11921</v>
      </c>
      <c r="G8148" s="14" t="s">
        <v>4921</v>
      </c>
      <c r="H8148" s="14" t="s">
        <v>5542</v>
      </c>
      <c r="I8148" s="14" t="s">
        <v>5131</v>
      </c>
      <c r="J8148" s="14" t="s">
        <v>4936</v>
      </c>
      <c r="K8148" s="16">
        <v>12</v>
      </c>
    </row>
    <row r="8149" spans="1:11">
      <c r="A8149" s="12" t="s">
        <v>4915</v>
      </c>
      <c r="B8149" s="12" t="s">
        <v>11898</v>
      </c>
      <c r="C8149" s="12" t="s">
        <v>11924</v>
      </c>
      <c r="D8149" s="13" t="s">
        <v>4931</v>
      </c>
      <c r="E8149" s="13" t="s">
        <v>5083</v>
      </c>
      <c r="F8149" s="13" t="s">
        <v>11926</v>
      </c>
      <c r="G8149" s="14" t="s">
        <v>4960</v>
      </c>
      <c r="H8149" s="14"/>
      <c r="I8149" s="14"/>
      <c r="J8149" s="14" t="s">
        <v>4936</v>
      </c>
      <c r="K8149" s="16">
        <v>12</v>
      </c>
    </row>
    <row r="8150" spans="1:11">
      <c r="A8150" s="12" t="s">
        <v>4915</v>
      </c>
      <c r="B8150" s="12" t="s">
        <v>11898</v>
      </c>
      <c r="C8150" s="12" t="s">
        <v>11924</v>
      </c>
      <c r="D8150" s="13" t="s">
        <v>4934</v>
      </c>
      <c r="E8150" s="13" t="s">
        <v>4998</v>
      </c>
      <c r="F8150" s="13" t="s">
        <v>11927</v>
      </c>
      <c r="G8150" s="14" t="s">
        <v>4921</v>
      </c>
      <c r="H8150" s="14" t="s">
        <v>5324</v>
      </c>
      <c r="I8150" s="14" t="s">
        <v>4927</v>
      </c>
      <c r="J8150" s="14" t="s">
        <v>4936</v>
      </c>
      <c r="K8150" s="16">
        <v>12</v>
      </c>
    </row>
    <row r="8151" spans="1:11">
      <c r="A8151" s="12" t="s">
        <v>4915</v>
      </c>
      <c r="B8151" s="12" t="s">
        <v>11898</v>
      </c>
      <c r="C8151" s="12" t="s">
        <v>11928</v>
      </c>
      <c r="D8151" s="13" t="s">
        <v>4918</v>
      </c>
      <c r="E8151" s="13" t="s">
        <v>4919</v>
      </c>
      <c r="F8151" s="13" t="s">
        <v>11929</v>
      </c>
      <c r="G8151" s="14" t="s">
        <v>4921</v>
      </c>
      <c r="H8151" s="14" t="s">
        <v>11045</v>
      </c>
      <c r="I8151" s="14" t="s">
        <v>5098</v>
      </c>
      <c r="J8151" s="14" t="s">
        <v>4956</v>
      </c>
      <c r="K8151" s="16">
        <v>20</v>
      </c>
    </row>
    <row r="8152" spans="1:11">
      <c r="A8152" s="12" t="s">
        <v>4915</v>
      </c>
      <c r="B8152" s="12" t="s">
        <v>11898</v>
      </c>
      <c r="C8152" s="12" t="s">
        <v>11928</v>
      </c>
      <c r="D8152" s="13" t="s">
        <v>4918</v>
      </c>
      <c r="E8152" s="13" t="s">
        <v>4943</v>
      </c>
      <c r="F8152" s="13" t="s">
        <v>11930</v>
      </c>
      <c r="G8152" s="14" t="s">
        <v>4921</v>
      </c>
      <c r="H8152" s="14" t="s">
        <v>5037</v>
      </c>
      <c r="I8152" s="14" t="s">
        <v>4927</v>
      </c>
      <c r="J8152" s="14" t="s">
        <v>4956</v>
      </c>
      <c r="K8152" s="16">
        <v>20</v>
      </c>
    </row>
    <row r="8153" spans="1:11">
      <c r="A8153" s="12" t="s">
        <v>4915</v>
      </c>
      <c r="B8153" s="12" t="s">
        <v>11898</v>
      </c>
      <c r="C8153" s="12" t="s">
        <v>11928</v>
      </c>
      <c r="D8153" s="13" t="s">
        <v>4931</v>
      </c>
      <c r="E8153" s="13" t="s">
        <v>4932</v>
      </c>
      <c r="F8153" s="13" t="s">
        <v>11902</v>
      </c>
      <c r="G8153" s="14" t="s">
        <v>4921</v>
      </c>
      <c r="H8153" s="14" t="s">
        <v>6310</v>
      </c>
      <c r="I8153" s="14" t="s">
        <v>5131</v>
      </c>
      <c r="J8153" s="14" t="s">
        <v>4936</v>
      </c>
      <c r="K8153" s="16">
        <v>20</v>
      </c>
    </row>
    <row r="8154" spans="1:11">
      <c r="A8154" s="12" t="s">
        <v>4915</v>
      </c>
      <c r="B8154" s="12" t="s">
        <v>11898</v>
      </c>
      <c r="C8154" s="12" t="s">
        <v>11928</v>
      </c>
      <c r="D8154" s="13" t="s">
        <v>4931</v>
      </c>
      <c r="E8154" s="13" t="s">
        <v>5083</v>
      </c>
      <c r="F8154" s="13" t="s">
        <v>11903</v>
      </c>
      <c r="G8154" s="14" t="s">
        <v>4960</v>
      </c>
      <c r="H8154" s="14"/>
      <c r="I8154" s="14"/>
      <c r="J8154" s="14" t="s">
        <v>4936</v>
      </c>
      <c r="K8154" s="16">
        <v>20</v>
      </c>
    </row>
    <row r="8155" spans="1:11">
      <c r="A8155" s="12" t="s">
        <v>4915</v>
      </c>
      <c r="B8155" s="12" t="s">
        <v>11898</v>
      </c>
      <c r="C8155" s="12" t="s">
        <v>11928</v>
      </c>
      <c r="D8155" s="13" t="s">
        <v>4934</v>
      </c>
      <c r="E8155" s="13" t="s">
        <v>4998</v>
      </c>
      <c r="F8155" s="13" t="s">
        <v>11931</v>
      </c>
      <c r="G8155" s="14" t="s">
        <v>4921</v>
      </c>
      <c r="H8155" s="14" t="s">
        <v>5324</v>
      </c>
      <c r="I8155" s="14" t="s">
        <v>4927</v>
      </c>
      <c r="J8155" s="14" t="s">
        <v>4936</v>
      </c>
      <c r="K8155" s="16">
        <v>20</v>
      </c>
    </row>
    <row r="8156" spans="1:11">
      <c r="A8156" s="12" t="s">
        <v>5781</v>
      </c>
      <c r="B8156" s="12" t="s">
        <v>11932</v>
      </c>
      <c r="C8156" s="12" t="s">
        <v>11933</v>
      </c>
      <c r="D8156" s="13" t="s">
        <v>4918</v>
      </c>
      <c r="E8156" s="13" t="s">
        <v>4919</v>
      </c>
      <c r="F8156" s="13" t="s">
        <v>11934</v>
      </c>
      <c r="G8156" s="14" t="s">
        <v>4921</v>
      </c>
      <c r="H8156" s="14" t="s">
        <v>6938</v>
      </c>
      <c r="I8156" s="14" t="s">
        <v>4949</v>
      </c>
      <c r="J8156" s="14" t="s">
        <v>5051</v>
      </c>
      <c r="K8156" s="16">
        <v>11.8</v>
      </c>
    </row>
    <row r="8157" spans="1:11">
      <c r="A8157" s="12" t="s">
        <v>5781</v>
      </c>
      <c r="B8157" s="12" t="s">
        <v>11932</v>
      </c>
      <c r="C8157" s="12" t="s">
        <v>11933</v>
      </c>
      <c r="D8157" s="13" t="s">
        <v>4918</v>
      </c>
      <c r="E8157" s="13" t="s">
        <v>4943</v>
      </c>
      <c r="F8157" s="13" t="s">
        <v>11935</v>
      </c>
      <c r="G8157" s="14" t="s">
        <v>4921</v>
      </c>
      <c r="H8157" s="14" t="s">
        <v>4966</v>
      </c>
      <c r="I8157" s="14" t="s">
        <v>5114</v>
      </c>
      <c r="J8157" s="14" t="s">
        <v>4924</v>
      </c>
      <c r="K8157" s="16">
        <v>11.8</v>
      </c>
    </row>
    <row r="8158" spans="1:11">
      <c r="A8158" s="12" t="s">
        <v>5781</v>
      </c>
      <c r="B8158" s="12" t="s">
        <v>11932</v>
      </c>
      <c r="C8158" s="12" t="s">
        <v>11933</v>
      </c>
      <c r="D8158" s="13" t="s">
        <v>4931</v>
      </c>
      <c r="E8158" s="13" t="s">
        <v>4932</v>
      </c>
      <c r="F8158" s="13" t="s">
        <v>11936</v>
      </c>
      <c r="G8158" s="14" t="s">
        <v>4921</v>
      </c>
      <c r="H8158" s="14" t="s">
        <v>4966</v>
      </c>
      <c r="I8158" s="14" t="s">
        <v>5114</v>
      </c>
      <c r="J8158" s="14" t="s">
        <v>4924</v>
      </c>
      <c r="K8158" s="16">
        <v>11.8</v>
      </c>
    </row>
    <row r="8159" spans="1:11">
      <c r="A8159" s="12" t="s">
        <v>5781</v>
      </c>
      <c r="B8159" s="12" t="s">
        <v>11932</v>
      </c>
      <c r="C8159" s="12" t="s">
        <v>11933</v>
      </c>
      <c r="D8159" s="13" t="s">
        <v>4931</v>
      </c>
      <c r="E8159" s="13" t="s">
        <v>5083</v>
      </c>
      <c r="F8159" s="13" t="s">
        <v>11937</v>
      </c>
      <c r="G8159" s="14" t="s">
        <v>4921</v>
      </c>
      <c r="H8159" s="14" t="s">
        <v>4988</v>
      </c>
      <c r="I8159" s="14" t="s">
        <v>4927</v>
      </c>
      <c r="J8159" s="14" t="s">
        <v>5221</v>
      </c>
      <c r="K8159" s="16">
        <v>11.8</v>
      </c>
    </row>
    <row r="8160" spans="1:11">
      <c r="A8160" s="12" t="s">
        <v>5781</v>
      </c>
      <c r="B8160" s="12" t="s">
        <v>11932</v>
      </c>
      <c r="C8160" s="12" t="s">
        <v>11933</v>
      </c>
      <c r="D8160" s="13" t="s">
        <v>4934</v>
      </c>
      <c r="E8160" s="13" t="s">
        <v>4998</v>
      </c>
      <c r="F8160" s="13" t="s">
        <v>5047</v>
      </c>
      <c r="G8160" s="14" t="s">
        <v>4921</v>
      </c>
      <c r="H8160" s="14" t="s">
        <v>5891</v>
      </c>
      <c r="I8160" s="14" t="s">
        <v>4927</v>
      </c>
      <c r="J8160" s="14" t="s">
        <v>4936</v>
      </c>
      <c r="K8160" s="16">
        <v>11.8</v>
      </c>
    </row>
    <row r="8161" spans="1:11">
      <c r="A8161" s="12" t="s">
        <v>5781</v>
      </c>
      <c r="B8161" s="12" t="s">
        <v>11932</v>
      </c>
      <c r="C8161" s="12" t="s">
        <v>11938</v>
      </c>
      <c r="D8161" s="13" t="s">
        <v>4918</v>
      </c>
      <c r="E8161" s="13" t="s">
        <v>4919</v>
      </c>
      <c r="F8161" s="13" t="s">
        <v>11939</v>
      </c>
      <c r="G8161" s="14" t="s">
        <v>4921</v>
      </c>
      <c r="H8161" s="14" t="s">
        <v>4988</v>
      </c>
      <c r="I8161" s="14" t="s">
        <v>4947</v>
      </c>
      <c r="J8161" s="14" t="s">
        <v>4956</v>
      </c>
      <c r="K8161" s="16">
        <v>3.4</v>
      </c>
    </row>
    <row r="8162" spans="1:11">
      <c r="A8162" s="12" t="s">
        <v>5781</v>
      </c>
      <c r="B8162" s="12" t="s">
        <v>11932</v>
      </c>
      <c r="C8162" s="12" t="s">
        <v>11938</v>
      </c>
      <c r="D8162" s="13" t="s">
        <v>4918</v>
      </c>
      <c r="E8162" s="13" t="s">
        <v>4943</v>
      </c>
      <c r="F8162" s="13" t="s">
        <v>11940</v>
      </c>
      <c r="G8162" s="14" t="s">
        <v>4921</v>
      </c>
      <c r="H8162" s="14" t="s">
        <v>4936</v>
      </c>
      <c r="I8162" s="14" t="s">
        <v>5059</v>
      </c>
      <c r="J8162" s="14" t="s">
        <v>4924</v>
      </c>
      <c r="K8162" s="16">
        <v>3.4</v>
      </c>
    </row>
    <row r="8163" spans="1:11">
      <c r="A8163" s="12" t="s">
        <v>5781</v>
      </c>
      <c r="B8163" s="12" t="s">
        <v>11932</v>
      </c>
      <c r="C8163" s="12" t="s">
        <v>11938</v>
      </c>
      <c r="D8163" s="13" t="s">
        <v>4931</v>
      </c>
      <c r="E8163" s="13" t="s">
        <v>4932</v>
      </c>
      <c r="F8163" s="13" t="s">
        <v>11941</v>
      </c>
      <c r="G8163" s="14" t="s">
        <v>4921</v>
      </c>
      <c r="H8163" s="14" t="s">
        <v>6050</v>
      </c>
      <c r="I8163" s="14" t="s">
        <v>4927</v>
      </c>
      <c r="J8163" s="14" t="s">
        <v>4924</v>
      </c>
      <c r="K8163" s="16">
        <v>3.4</v>
      </c>
    </row>
    <row r="8164" spans="1:11">
      <c r="A8164" s="12" t="s">
        <v>5781</v>
      </c>
      <c r="B8164" s="12" t="s">
        <v>11932</v>
      </c>
      <c r="C8164" s="12" t="s">
        <v>11938</v>
      </c>
      <c r="D8164" s="13" t="s">
        <v>4931</v>
      </c>
      <c r="E8164" s="13" t="s">
        <v>5083</v>
      </c>
      <c r="F8164" s="13" t="s">
        <v>11942</v>
      </c>
      <c r="G8164" s="14" t="s">
        <v>4921</v>
      </c>
      <c r="H8164" s="14" t="s">
        <v>4966</v>
      </c>
      <c r="I8164" s="14" t="s">
        <v>4927</v>
      </c>
      <c r="J8164" s="14" t="s">
        <v>4936</v>
      </c>
      <c r="K8164" s="16">
        <v>3.4</v>
      </c>
    </row>
    <row r="8165" spans="1:11">
      <c r="A8165" s="12" t="s">
        <v>5781</v>
      </c>
      <c r="B8165" s="12" t="s">
        <v>11932</v>
      </c>
      <c r="C8165" s="12" t="s">
        <v>11938</v>
      </c>
      <c r="D8165" s="13" t="s">
        <v>4934</v>
      </c>
      <c r="E8165" s="13" t="s">
        <v>4998</v>
      </c>
      <c r="F8165" s="13" t="s">
        <v>11943</v>
      </c>
      <c r="G8165" s="14" t="s">
        <v>4921</v>
      </c>
      <c r="H8165" s="14" t="s">
        <v>5891</v>
      </c>
      <c r="I8165" s="14" t="s">
        <v>4927</v>
      </c>
      <c r="J8165" s="14" t="s">
        <v>4936</v>
      </c>
      <c r="K8165" s="16">
        <v>3.4</v>
      </c>
    </row>
    <row r="8166" spans="1:11">
      <c r="A8166" s="12" t="s">
        <v>5781</v>
      </c>
      <c r="B8166" s="12" t="s">
        <v>11932</v>
      </c>
      <c r="C8166" s="12" t="s">
        <v>11944</v>
      </c>
      <c r="D8166" s="13" t="s">
        <v>4918</v>
      </c>
      <c r="E8166" s="13" t="s">
        <v>4919</v>
      </c>
      <c r="F8166" s="13" t="s">
        <v>11945</v>
      </c>
      <c r="G8166" s="14" t="s">
        <v>4921</v>
      </c>
      <c r="H8166" s="14" t="s">
        <v>4966</v>
      </c>
      <c r="I8166" s="14" t="s">
        <v>4947</v>
      </c>
      <c r="J8166" s="14" t="s">
        <v>4956</v>
      </c>
      <c r="K8166" s="16">
        <v>7.2</v>
      </c>
    </row>
    <row r="8167" spans="1:11">
      <c r="A8167" s="12" t="s">
        <v>5781</v>
      </c>
      <c r="B8167" s="12" t="s">
        <v>11932</v>
      </c>
      <c r="C8167" s="12" t="s">
        <v>11944</v>
      </c>
      <c r="D8167" s="13" t="s">
        <v>4918</v>
      </c>
      <c r="E8167" s="13" t="s">
        <v>4943</v>
      </c>
      <c r="F8167" s="13" t="s">
        <v>11946</v>
      </c>
      <c r="G8167" s="14" t="s">
        <v>4921</v>
      </c>
      <c r="H8167" s="14" t="s">
        <v>4966</v>
      </c>
      <c r="I8167" s="14" t="s">
        <v>4947</v>
      </c>
      <c r="J8167" s="14" t="s">
        <v>4956</v>
      </c>
      <c r="K8167" s="16">
        <v>7.2</v>
      </c>
    </row>
    <row r="8168" spans="1:11">
      <c r="A8168" s="12" t="s">
        <v>5781</v>
      </c>
      <c r="B8168" s="12" t="s">
        <v>11932</v>
      </c>
      <c r="C8168" s="12" t="s">
        <v>11944</v>
      </c>
      <c r="D8168" s="13" t="s">
        <v>4931</v>
      </c>
      <c r="E8168" s="13" t="s">
        <v>4932</v>
      </c>
      <c r="F8168" s="13" t="s">
        <v>11947</v>
      </c>
      <c r="G8168" s="14" t="s">
        <v>4921</v>
      </c>
      <c r="H8168" s="14" t="s">
        <v>4988</v>
      </c>
      <c r="I8168" s="14" t="s">
        <v>4927</v>
      </c>
      <c r="J8168" s="14" t="s">
        <v>4936</v>
      </c>
      <c r="K8168" s="16">
        <v>7.2</v>
      </c>
    </row>
    <row r="8169" spans="1:11">
      <c r="A8169" s="12" t="s">
        <v>5781</v>
      </c>
      <c r="B8169" s="12" t="s">
        <v>11932</v>
      </c>
      <c r="C8169" s="12" t="s">
        <v>11944</v>
      </c>
      <c r="D8169" s="13" t="s">
        <v>4931</v>
      </c>
      <c r="E8169" s="13" t="s">
        <v>5083</v>
      </c>
      <c r="F8169" s="13" t="s">
        <v>11948</v>
      </c>
      <c r="G8169" s="14" t="s">
        <v>6000</v>
      </c>
      <c r="H8169" s="14" t="s">
        <v>4946</v>
      </c>
      <c r="I8169" s="14" t="s">
        <v>5573</v>
      </c>
      <c r="J8169" s="14" t="s">
        <v>4936</v>
      </c>
      <c r="K8169" s="16">
        <v>7.2</v>
      </c>
    </row>
    <row r="8170" spans="1:11">
      <c r="A8170" s="12" t="s">
        <v>5781</v>
      </c>
      <c r="B8170" s="12" t="s">
        <v>11932</v>
      </c>
      <c r="C8170" s="12" t="s">
        <v>11944</v>
      </c>
      <c r="D8170" s="13" t="s">
        <v>4934</v>
      </c>
      <c r="E8170" s="13" t="s">
        <v>4998</v>
      </c>
      <c r="F8170" s="13" t="s">
        <v>11949</v>
      </c>
      <c r="G8170" s="14" t="s">
        <v>4921</v>
      </c>
      <c r="H8170" s="14" t="s">
        <v>5891</v>
      </c>
      <c r="I8170" s="14" t="s">
        <v>4927</v>
      </c>
      <c r="J8170" s="14" t="s">
        <v>4936</v>
      </c>
      <c r="K8170" s="16">
        <v>7.2</v>
      </c>
    </row>
    <row r="8171" spans="1:11">
      <c r="A8171" s="12" t="s">
        <v>5781</v>
      </c>
      <c r="B8171" s="12" t="s">
        <v>11932</v>
      </c>
      <c r="C8171" s="12" t="s">
        <v>11950</v>
      </c>
      <c r="D8171" s="13" t="s">
        <v>4918</v>
      </c>
      <c r="E8171" s="13" t="s">
        <v>4919</v>
      </c>
      <c r="F8171" s="13" t="s">
        <v>11951</v>
      </c>
      <c r="G8171" s="14" t="s">
        <v>4921</v>
      </c>
      <c r="H8171" s="14" t="s">
        <v>4936</v>
      </c>
      <c r="I8171" s="14" t="s">
        <v>4947</v>
      </c>
      <c r="J8171" s="14" t="s">
        <v>4924</v>
      </c>
      <c r="K8171" s="16">
        <v>18</v>
      </c>
    </row>
    <row r="8172" spans="1:11">
      <c r="A8172" s="12" t="s">
        <v>5781</v>
      </c>
      <c r="B8172" s="12" t="s">
        <v>11932</v>
      </c>
      <c r="C8172" s="12" t="s">
        <v>11950</v>
      </c>
      <c r="D8172" s="13" t="s">
        <v>4918</v>
      </c>
      <c r="E8172" s="13" t="s">
        <v>4943</v>
      </c>
      <c r="F8172" s="13" t="s">
        <v>11952</v>
      </c>
      <c r="G8172" s="14" t="s">
        <v>4942</v>
      </c>
      <c r="H8172" s="14" t="s">
        <v>4966</v>
      </c>
      <c r="I8172" s="14" t="s">
        <v>5573</v>
      </c>
      <c r="J8172" s="14" t="s">
        <v>4956</v>
      </c>
      <c r="K8172" s="16">
        <v>18</v>
      </c>
    </row>
    <row r="8173" spans="1:11">
      <c r="A8173" s="12" t="s">
        <v>5781</v>
      </c>
      <c r="B8173" s="12" t="s">
        <v>11932</v>
      </c>
      <c r="C8173" s="12" t="s">
        <v>11950</v>
      </c>
      <c r="D8173" s="13" t="s">
        <v>4931</v>
      </c>
      <c r="E8173" s="13" t="s">
        <v>4932</v>
      </c>
      <c r="F8173" s="13" t="s">
        <v>11953</v>
      </c>
      <c r="G8173" s="14" t="s">
        <v>6000</v>
      </c>
      <c r="H8173" s="14" t="s">
        <v>4988</v>
      </c>
      <c r="I8173" s="14" t="s">
        <v>4947</v>
      </c>
      <c r="J8173" s="14" t="s">
        <v>4924</v>
      </c>
      <c r="K8173" s="16">
        <v>18</v>
      </c>
    </row>
    <row r="8174" spans="1:11">
      <c r="A8174" s="12" t="s">
        <v>5781</v>
      </c>
      <c r="B8174" s="12" t="s">
        <v>11932</v>
      </c>
      <c r="C8174" s="12" t="s">
        <v>11950</v>
      </c>
      <c r="D8174" s="13" t="s">
        <v>4931</v>
      </c>
      <c r="E8174" s="13" t="s">
        <v>4961</v>
      </c>
      <c r="F8174" s="13" t="s">
        <v>11954</v>
      </c>
      <c r="G8174" s="14" t="s">
        <v>4921</v>
      </c>
      <c r="H8174" s="14" t="s">
        <v>5254</v>
      </c>
      <c r="I8174" s="14" t="s">
        <v>5065</v>
      </c>
      <c r="J8174" s="14" t="s">
        <v>4936</v>
      </c>
      <c r="K8174" s="16">
        <v>18</v>
      </c>
    </row>
    <row r="8175" spans="1:11">
      <c r="A8175" s="12" t="s">
        <v>5781</v>
      </c>
      <c r="B8175" s="12" t="s">
        <v>11932</v>
      </c>
      <c r="C8175" s="12" t="s">
        <v>11950</v>
      </c>
      <c r="D8175" s="13" t="s">
        <v>4934</v>
      </c>
      <c r="E8175" s="13" t="s">
        <v>4998</v>
      </c>
      <c r="F8175" s="13" t="s">
        <v>11955</v>
      </c>
      <c r="G8175" s="14" t="s">
        <v>4921</v>
      </c>
      <c r="H8175" s="14" t="s">
        <v>4952</v>
      </c>
      <c r="I8175" s="14" t="s">
        <v>4927</v>
      </c>
      <c r="J8175" s="14" t="s">
        <v>4936</v>
      </c>
      <c r="K8175" s="16">
        <v>18</v>
      </c>
    </row>
    <row r="8176" spans="1:11">
      <c r="A8176" s="12" t="s">
        <v>5781</v>
      </c>
      <c r="B8176" s="12" t="s">
        <v>11932</v>
      </c>
      <c r="C8176" s="12" t="s">
        <v>11956</v>
      </c>
      <c r="D8176" s="13" t="s">
        <v>4918</v>
      </c>
      <c r="E8176" s="13" t="s">
        <v>4919</v>
      </c>
      <c r="F8176" s="13" t="s">
        <v>11957</v>
      </c>
      <c r="G8176" s="14" t="s">
        <v>4921</v>
      </c>
      <c r="H8176" s="14" t="s">
        <v>4966</v>
      </c>
      <c r="I8176" s="14" t="s">
        <v>4947</v>
      </c>
      <c r="J8176" s="14" t="s">
        <v>4956</v>
      </c>
      <c r="K8176" s="16">
        <v>5</v>
      </c>
    </row>
    <row r="8177" spans="1:11">
      <c r="A8177" s="12" t="s">
        <v>5781</v>
      </c>
      <c r="B8177" s="12" t="s">
        <v>11932</v>
      </c>
      <c r="C8177" s="12" t="s">
        <v>11956</v>
      </c>
      <c r="D8177" s="13" t="s">
        <v>4918</v>
      </c>
      <c r="E8177" s="13" t="s">
        <v>4919</v>
      </c>
      <c r="F8177" s="13" t="s">
        <v>11958</v>
      </c>
      <c r="G8177" s="14" t="s">
        <v>4921</v>
      </c>
      <c r="H8177" s="14" t="s">
        <v>5137</v>
      </c>
      <c r="I8177" s="14" t="s">
        <v>4947</v>
      </c>
      <c r="J8177" s="14" t="s">
        <v>4924</v>
      </c>
      <c r="K8177" s="16">
        <v>5</v>
      </c>
    </row>
    <row r="8178" spans="1:11">
      <c r="A8178" s="12" t="s">
        <v>5781</v>
      </c>
      <c r="B8178" s="12" t="s">
        <v>11932</v>
      </c>
      <c r="C8178" s="12" t="s">
        <v>11956</v>
      </c>
      <c r="D8178" s="13" t="s">
        <v>4931</v>
      </c>
      <c r="E8178" s="13" t="s">
        <v>4961</v>
      </c>
      <c r="F8178" s="13" t="s">
        <v>11959</v>
      </c>
      <c r="G8178" s="14" t="s">
        <v>4921</v>
      </c>
      <c r="H8178" s="14" t="s">
        <v>4966</v>
      </c>
      <c r="I8178" s="14" t="s">
        <v>4949</v>
      </c>
      <c r="J8178" s="14" t="s">
        <v>4936</v>
      </c>
      <c r="K8178" s="16">
        <v>5</v>
      </c>
    </row>
    <row r="8179" spans="1:11">
      <c r="A8179" s="12" t="s">
        <v>5781</v>
      </c>
      <c r="B8179" s="12" t="s">
        <v>11932</v>
      </c>
      <c r="C8179" s="12" t="s">
        <v>11956</v>
      </c>
      <c r="D8179" s="13" t="s">
        <v>4931</v>
      </c>
      <c r="E8179" s="13" t="s">
        <v>4961</v>
      </c>
      <c r="F8179" s="13" t="s">
        <v>11960</v>
      </c>
      <c r="G8179" s="14" t="s">
        <v>4942</v>
      </c>
      <c r="H8179" s="14" t="s">
        <v>4946</v>
      </c>
      <c r="I8179" s="14" t="s">
        <v>4975</v>
      </c>
      <c r="J8179" s="14" t="s">
        <v>4924</v>
      </c>
      <c r="K8179" s="16">
        <v>5</v>
      </c>
    </row>
    <row r="8180" spans="1:11">
      <c r="A8180" s="12" t="s">
        <v>5781</v>
      </c>
      <c r="B8180" s="12" t="s">
        <v>11932</v>
      </c>
      <c r="C8180" s="12" t="s">
        <v>11956</v>
      </c>
      <c r="D8180" s="13" t="s">
        <v>4934</v>
      </c>
      <c r="E8180" s="13" t="s">
        <v>4934</v>
      </c>
      <c r="F8180" s="13" t="s">
        <v>11961</v>
      </c>
      <c r="G8180" s="14" t="s">
        <v>4921</v>
      </c>
      <c r="H8180" s="14" t="s">
        <v>6050</v>
      </c>
      <c r="I8180" s="14" t="s">
        <v>4927</v>
      </c>
      <c r="J8180" s="14" t="s">
        <v>4936</v>
      </c>
      <c r="K8180" s="16">
        <v>5</v>
      </c>
    </row>
    <row r="8181" spans="1:11">
      <c r="A8181" s="12" t="s">
        <v>4915</v>
      </c>
      <c r="B8181" s="12" t="s">
        <v>11962</v>
      </c>
      <c r="C8181" s="12" t="s">
        <v>11963</v>
      </c>
      <c r="D8181" s="13" t="s">
        <v>4918</v>
      </c>
      <c r="E8181" s="13" t="s">
        <v>4919</v>
      </c>
      <c r="F8181" s="13" t="s">
        <v>11964</v>
      </c>
      <c r="G8181" s="14" t="s">
        <v>4921</v>
      </c>
      <c r="H8181" s="14" t="s">
        <v>5119</v>
      </c>
      <c r="I8181" s="14" t="s">
        <v>5114</v>
      </c>
      <c r="J8181" s="14" t="s">
        <v>4936</v>
      </c>
      <c r="K8181" s="16">
        <v>13.4</v>
      </c>
    </row>
    <row r="8182" spans="1:11">
      <c r="A8182" s="12" t="s">
        <v>4915</v>
      </c>
      <c r="B8182" s="12" t="s">
        <v>11962</v>
      </c>
      <c r="C8182" s="12" t="s">
        <v>11963</v>
      </c>
      <c r="D8182" s="13" t="s">
        <v>4918</v>
      </c>
      <c r="E8182" s="13" t="s">
        <v>4919</v>
      </c>
      <c r="F8182" s="13" t="s">
        <v>11965</v>
      </c>
      <c r="G8182" s="14" t="s">
        <v>4921</v>
      </c>
      <c r="H8182" s="14" t="s">
        <v>5056</v>
      </c>
      <c r="I8182" s="14" t="s">
        <v>4947</v>
      </c>
      <c r="J8182" s="14" t="s">
        <v>4924</v>
      </c>
      <c r="K8182" s="16">
        <v>13.4</v>
      </c>
    </row>
    <row r="8183" spans="1:11">
      <c r="A8183" s="12" t="s">
        <v>4915</v>
      </c>
      <c r="B8183" s="12" t="s">
        <v>11962</v>
      </c>
      <c r="C8183" s="12" t="s">
        <v>11963</v>
      </c>
      <c r="D8183" s="13" t="s">
        <v>4918</v>
      </c>
      <c r="E8183" s="13" t="s">
        <v>4919</v>
      </c>
      <c r="F8183" s="13" t="s">
        <v>11966</v>
      </c>
      <c r="G8183" s="14" t="s">
        <v>4921</v>
      </c>
      <c r="H8183" s="14" t="s">
        <v>4936</v>
      </c>
      <c r="I8183" s="14" t="s">
        <v>4947</v>
      </c>
      <c r="J8183" s="14" t="s">
        <v>4924</v>
      </c>
      <c r="K8183" s="16">
        <v>13.4</v>
      </c>
    </row>
    <row r="8184" spans="1:11">
      <c r="A8184" s="12" t="s">
        <v>4915</v>
      </c>
      <c r="B8184" s="12" t="s">
        <v>11962</v>
      </c>
      <c r="C8184" s="12" t="s">
        <v>11963</v>
      </c>
      <c r="D8184" s="13" t="s">
        <v>4918</v>
      </c>
      <c r="E8184" s="13" t="s">
        <v>4919</v>
      </c>
      <c r="F8184" s="13" t="s">
        <v>11967</v>
      </c>
      <c r="G8184" s="14" t="s">
        <v>4921</v>
      </c>
      <c r="H8184" s="14" t="s">
        <v>4974</v>
      </c>
      <c r="I8184" s="14" t="s">
        <v>4947</v>
      </c>
      <c r="J8184" s="14" t="s">
        <v>4936</v>
      </c>
      <c r="K8184" s="16">
        <v>13.4</v>
      </c>
    </row>
    <row r="8185" spans="1:11">
      <c r="A8185" s="12" t="s">
        <v>4915</v>
      </c>
      <c r="B8185" s="12" t="s">
        <v>11962</v>
      </c>
      <c r="C8185" s="12" t="s">
        <v>11963</v>
      </c>
      <c r="D8185" s="13" t="s">
        <v>4931</v>
      </c>
      <c r="E8185" s="13" t="s">
        <v>4932</v>
      </c>
      <c r="F8185" s="13" t="s">
        <v>11968</v>
      </c>
      <c r="G8185" s="14" t="s">
        <v>4921</v>
      </c>
      <c r="H8185" s="14" t="s">
        <v>5037</v>
      </c>
      <c r="I8185" s="14" t="s">
        <v>4927</v>
      </c>
      <c r="J8185" s="14" t="s">
        <v>4924</v>
      </c>
      <c r="K8185" s="16">
        <v>13.4</v>
      </c>
    </row>
    <row r="8186" spans="1:11">
      <c r="A8186" s="12" t="s">
        <v>4915</v>
      </c>
      <c r="B8186" s="12" t="s">
        <v>11962</v>
      </c>
      <c r="C8186" s="12" t="s">
        <v>11963</v>
      </c>
      <c r="D8186" s="13" t="s">
        <v>4934</v>
      </c>
      <c r="E8186" s="13" t="s">
        <v>4998</v>
      </c>
      <c r="F8186" s="13" t="s">
        <v>11969</v>
      </c>
      <c r="G8186" s="14" t="s">
        <v>4921</v>
      </c>
      <c r="H8186" s="14" t="s">
        <v>4926</v>
      </c>
      <c r="I8186" s="14" t="s">
        <v>4927</v>
      </c>
      <c r="J8186" s="14" t="s">
        <v>4936</v>
      </c>
      <c r="K8186" s="16">
        <v>13.4</v>
      </c>
    </row>
    <row r="8187" spans="1:11">
      <c r="A8187" s="12" t="s">
        <v>4915</v>
      </c>
      <c r="B8187" s="12" t="s">
        <v>11962</v>
      </c>
      <c r="C8187" s="12" t="s">
        <v>11970</v>
      </c>
      <c r="D8187" s="13" t="s">
        <v>4918</v>
      </c>
      <c r="E8187" s="13" t="s">
        <v>4919</v>
      </c>
      <c r="F8187" s="13" t="s">
        <v>11971</v>
      </c>
      <c r="G8187" s="14" t="s">
        <v>4921</v>
      </c>
      <c r="H8187" s="14" t="s">
        <v>5736</v>
      </c>
      <c r="I8187" s="14" t="s">
        <v>5131</v>
      </c>
      <c r="J8187" s="14" t="s">
        <v>4924</v>
      </c>
      <c r="K8187" s="16">
        <v>2</v>
      </c>
    </row>
    <row r="8188" spans="1:11">
      <c r="A8188" s="12" t="s">
        <v>4915</v>
      </c>
      <c r="B8188" s="12" t="s">
        <v>11962</v>
      </c>
      <c r="C8188" s="12" t="s">
        <v>11970</v>
      </c>
      <c r="D8188" s="13" t="s">
        <v>4918</v>
      </c>
      <c r="E8188" s="13" t="s">
        <v>4919</v>
      </c>
      <c r="F8188" s="13" t="s">
        <v>11972</v>
      </c>
      <c r="G8188" s="14" t="s">
        <v>4921</v>
      </c>
      <c r="H8188" s="14" t="s">
        <v>4966</v>
      </c>
      <c r="I8188" s="14" t="s">
        <v>5098</v>
      </c>
      <c r="J8188" s="14" t="s">
        <v>4956</v>
      </c>
      <c r="K8188" s="16">
        <v>2</v>
      </c>
    </row>
    <row r="8189" spans="1:11">
      <c r="A8189" s="12" t="s">
        <v>4915</v>
      </c>
      <c r="B8189" s="12" t="s">
        <v>11962</v>
      </c>
      <c r="C8189" s="12" t="s">
        <v>11970</v>
      </c>
      <c r="D8189" s="13" t="s">
        <v>4931</v>
      </c>
      <c r="E8189" s="13" t="s">
        <v>4932</v>
      </c>
      <c r="F8189" s="13" t="s">
        <v>11973</v>
      </c>
      <c r="G8189" s="14" t="s">
        <v>4921</v>
      </c>
      <c r="H8189" s="14" t="s">
        <v>4956</v>
      </c>
      <c r="I8189" s="14" t="s">
        <v>5131</v>
      </c>
      <c r="J8189" s="14" t="s">
        <v>4924</v>
      </c>
      <c r="K8189" s="16">
        <v>2</v>
      </c>
    </row>
    <row r="8190" spans="1:11">
      <c r="A8190" s="12" t="s">
        <v>4915</v>
      </c>
      <c r="B8190" s="12" t="s">
        <v>11962</v>
      </c>
      <c r="C8190" s="12" t="s">
        <v>11970</v>
      </c>
      <c r="D8190" s="13" t="s">
        <v>4934</v>
      </c>
      <c r="E8190" s="13" t="s">
        <v>4998</v>
      </c>
      <c r="F8190" s="13" t="s">
        <v>11969</v>
      </c>
      <c r="G8190" s="14" t="s">
        <v>4921</v>
      </c>
      <c r="H8190" s="14" t="s">
        <v>4926</v>
      </c>
      <c r="I8190" s="14" t="s">
        <v>4927</v>
      </c>
      <c r="J8190" s="14" t="s">
        <v>4936</v>
      </c>
      <c r="K8190" s="16">
        <v>2</v>
      </c>
    </row>
    <row r="8191" spans="1:11">
      <c r="A8191" s="12" t="s">
        <v>4915</v>
      </c>
      <c r="B8191" s="12" t="s">
        <v>11962</v>
      </c>
      <c r="C8191" s="12" t="s">
        <v>11970</v>
      </c>
      <c r="D8191" s="13" t="s">
        <v>4940</v>
      </c>
      <c r="E8191" s="13" t="s">
        <v>4941</v>
      </c>
      <c r="F8191" s="13" t="s">
        <v>11974</v>
      </c>
      <c r="G8191" s="14" t="s">
        <v>5004</v>
      </c>
      <c r="H8191" s="14" t="s">
        <v>4938</v>
      </c>
      <c r="I8191" s="14" t="s">
        <v>4927</v>
      </c>
      <c r="J8191" s="14" t="s">
        <v>4936</v>
      </c>
      <c r="K8191" s="16">
        <v>2</v>
      </c>
    </row>
    <row r="8192" spans="1:11">
      <c r="A8192" s="12" t="s">
        <v>4915</v>
      </c>
      <c r="B8192" s="12" t="s">
        <v>11962</v>
      </c>
      <c r="C8192" s="12" t="s">
        <v>11975</v>
      </c>
      <c r="D8192" s="13" t="s">
        <v>4918</v>
      </c>
      <c r="E8192" s="13" t="s">
        <v>4919</v>
      </c>
      <c r="F8192" s="13" t="s">
        <v>11976</v>
      </c>
      <c r="G8192" s="14" t="s">
        <v>4921</v>
      </c>
      <c r="H8192" s="14" t="s">
        <v>4966</v>
      </c>
      <c r="I8192" s="14" t="s">
        <v>4947</v>
      </c>
      <c r="J8192" s="14" t="s">
        <v>4936</v>
      </c>
      <c r="K8192" s="16">
        <v>2</v>
      </c>
    </row>
    <row r="8193" spans="1:11">
      <c r="A8193" s="12" t="s">
        <v>4915</v>
      </c>
      <c r="B8193" s="12" t="s">
        <v>11962</v>
      </c>
      <c r="C8193" s="12" t="s">
        <v>11975</v>
      </c>
      <c r="D8193" s="13" t="s">
        <v>4918</v>
      </c>
      <c r="E8193" s="13" t="s">
        <v>4919</v>
      </c>
      <c r="F8193" s="13" t="s">
        <v>11977</v>
      </c>
      <c r="G8193" s="14" t="s">
        <v>4921</v>
      </c>
      <c r="H8193" s="14" t="s">
        <v>4966</v>
      </c>
      <c r="I8193" s="14" t="s">
        <v>4949</v>
      </c>
      <c r="J8193" s="14" t="s">
        <v>4956</v>
      </c>
      <c r="K8193" s="16">
        <v>2</v>
      </c>
    </row>
    <row r="8194" spans="1:11">
      <c r="A8194" s="12" t="s">
        <v>4915</v>
      </c>
      <c r="B8194" s="12" t="s">
        <v>11962</v>
      </c>
      <c r="C8194" s="12" t="s">
        <v>11975</v>
      </c>
      <c r="D8194" s="13" t="s">
        <v>4918</v>
      </c>
      <c r="E8194" s="13" t="s">
        <v>4919</v>
      </c>
      <c r="F8194" s="13" t="s">
        <v>11978</v>
      </c>
      <c r="G8194" s="14" t="s">
        <v>4921</v>
      </c>
      <c r="H8194" s="14" t="s">
        <v>5137</v>
      </c>
      <c r="I8194" s="14" t="s">
        <v>4947</v>
      </c>
      <c r="J8194" s="14" t="s">
        <v>4924</v>
      </c>
      <c r="K8194" s="16">
        <v>2</v>
      </c>
    </row>
    <row r="8195" spans="1:11">
      <c r="A8195" s="12" t="s">
        <v>4915</v>
      </c>
      <c r="B8195" s="12" t="s">
        <v>11962</v>
      </c>
      <c r="C8195" s="12" t="s">
        <v>11975</v>
      </c>
      <c r="D8195" s="13" t="s">
        <v>4931</v>
      </c>
      <c r="E8195" s="13" t="s">
        <v>4932</v>
      </c>
      <c r="F8195" s="13" t="s">
        <v>11979</v>
      </c>
      <c r="G8195" s="14" t="s">
        <v>4960</v>
      </c>
      <c r="H8195" s="14"/>
      <c r="I8195" s="14" t="s">
        <v>4927</v>
      </c>
      <c r="J8195" s="14" t="s">
        <v>4924</v>
      </c>
      <c r="K8195" s="16">
        <v>2</v>
      </c>
    </row>
    <row r="8196" spans="1:11">
      <c r="A8196" s="12" t="s">
        <v>4915</v>
      </c>
      <c r="B8196" s="12" t="s">
        <v>11962</v>
      </c>
      <c r="C8196" s="12" t="s">
        <v>11975</v>
      </c>
      <c r="D8196" s="13" t="s">
        <v>4934</v>
      </c>
      <c r="E8196" s="13" t="s">
        <v>4998</v>
      </c>
      <c r="F8196" s="13" t="s">
        <v>11980</v>
      </c>
      <c r="G8196" s="14" t="s">
        <v>4921</v>
      </c>
      <c r="H8196" s="14" t="s">
        <v>4926</v>
      </c>
      <c r="I8196" s="14" t="s">
        <v>4927</v>
      </c>
      <c r="J8196" s="14" t="s">
        <v>4936</v>
      </c>
      <c r="K8196" s="16">
        <v>2</v>
      </c>
    </row>
    <row r="8197" spans="1:11">
      <c r="A8197" s="12" t="s">
        <v>4915</v>
      </c>
      <c r="B8197" s="12" t="s">
        <v>11962</v>
      </c>
      <c r="C8197" s="12" t="s">
        <v>11981</v>
      </c>
      <c r="D8197" s="13" t="s">
        <v>4918</v>
      </c>
      <c r="E8197" s="13" t="s">
        <v>4919</v>
      </c>
      <c r="F8197" s="13" t="s">
        <v>11982</v>
      </c>
      <c r="G8197" s="14" t="s">
        <v>4921</v>
      </c>
      <c r="H8197" s="14" t="s">
        <v>4966</v>
      </c>
      <c r="I8197" s="14" t="s">
        <v>4947</v>
      </c>
      <c r="J8197" s="14" t="s">
        <v>4924</v>
      </c>
      <c r="K8197" s="16">
        <v>2</v>
      </c>
    </row>
    <row r="8198" spans="1:11">
      <c r="A8198" s="12" t="s">
        <v>4915</v>
      </c>
      <c r="B8198" s="12" t="s">
        <v>11962</v>
      </c>
      <c r="C8198" s="12" t="s">
        <v>11981</v>
      </c>
      <c r="D8198" s="13" t="s">
        <v>4918</v>
      </c>
      <c r="E8198" s="13" t="s">
        <v>4919</v>
      </c>
      <c r="F8198" s="13" t="s">
        <v>11983</v>
      </c>
      <c r="G8198" s="14" t="s">
        <v>4921</v>
      </c>
      <c r="H8198" s="14" t="s">
        <v>4966</v>
      </c>
      <c r="I8198" s="14" t="s">
        <v>4947</v>
      </c>
      <c r="J8198" s="14" t="s">
        <v>4924</v>
      </c>
      <c r="K8198" s="16">
        <v>2</v>
      </c>
    </row>
    <row r="8199" spans="1:11">
      <c r="A8199" s="12" t="s">
        <v>4915</v>
      </c>
      <c r="B8199" s="12" t="s">
        <v>11962</v>
      </c>
      <c r="C8199" s="12" t="s">
        <v>11981</v>
      </c>
      <c r="D8199" s="13" t="s">
        <v>4918</v>
      </c>
      <c r="E8199" s="13" t="s">
        <v>4919</v>
      </c>
      <c r="F8199" s="13" t="s">
        <v>11984</v>
      </c>
      <c r="G8199" s="14" t="s">
        <v>4921</v>
      </c>
      <c r="H8199" s="14" t="s">
        <v>4988</v>
      </c>
      <c r="I8199" s="14" t="s">
        <v>4947</v>
      </c>
      <c r="J8199" s="14" t="s">
        <v>4924</v>
      </c>
      <c r="K8199" s="16">
        <v>2</v>
      </c>
    </row>
    <row r="8200" spans="1:11">
      <c r="A8200" s="12" t="s">
        <v>4915</v>
      </c>
      <c r="B8200" s="12" t="s">
        <v>11962</v>
      </c>
      <c r="C8200" s="12" t="s">
        <v>11981</v>
      </c>
      <c r="D8200" s="13" t="s">
        <v>4931</v>
      </c>
      <c r="E8200" s="13" t="s">
        <v>5089</v>
      </c>
      <c r="F8200" s="13" t="s">
        <v>11985</v>
      </c>
      <c r="G8200" s="14" t="s">
        <v>4960</v>
      </c>
      <c r="H8200" s="14"/>
      <c r="I8200" s="14" t="s">
        <v>4927</v>
      </c>
      <c r="J8200" s="14" t="s">
        <v>4924</v>
      </c>
      <c r="K8200" s="16">
        <v>2</v>
      </c>
    </row>
    <row r="8201" spans="1:11">
      <c r="A8201" s="12" t="s">
        <v>4915</v>
      </c>
      <c r="B8201" s="12" t="s">
        <v>11962</v>
      </c>
      <c r="C8201" s="12" t="s">
        <v>11981</v>
      </c>
      <c r="D8201" s="13" t="s">
        <v>4934</v>
      </c>
      <c r="E8201" s="13" t="s">
        <v>4998</v>
      </c>
      <c r="F8201" s="13" t="s">
        <v>11986</v>
      </c>
      <c r="G8201" s="14" t="s">
        <v>4921</v>
      </c>
      <c r="H8201" s="14" t="s">
        <v>4926</v>
      </c>
      <c r="I8201" s="14" t="s">
        <v>4927</v>
      </c>
      <c r="J8201" s="14" t="s">
        <v>4936</v>
      </c>
      <c r="K8201" s="16">
        <v>2</v>
      </c>
    </row>
    <row r="8202" spans="1:11">
      <c r="A8202" s="12" t="s">
        <v>4915</v>
      </c>
      <c r="B8202" s="12" t="s">
        <v>11962</v>
      </c>
      <c r="C8202" s="12" t="s">
        <v>11987</v>
      </c>
      <c r="D8202" s="13" t="s">
        <v>4918</v>
      </c>
      <c r="E8202" s="13" t="s">
        <v>4919</v>
      </c>
      <c r="F8202" s="13" t="s">
        <v>11988</v>
      </c>
      <c r="G8202" s="14" t="s">
        <v>4921</v>
      </c>
      <c r="H8202" s="14" t="s">
        <v>4988</v>
      </c>
      <c r="I8202" s="14" t="s">
        <v>4947</v>
      </c>
      <c r="J8202" s="14" t="s">
        <v>5051</v>
      </c>
      <c r="K8202" s="16">
        <v>5</v>
      </c>
    </row>
    <row r="8203" spans="1:11">
      <c r="A8203" s="12" t="s">
        <v>4915</v>
      </c>
      <c r="B8203" s="12" t="s">
        <v>11962</v>
      </c>
      <c r="C8203" s="12" t="s">
        <v>11987</v>
      </c>
      <c r="D8203" s="13" t="s">
        <v>4918</v>
      </c>
      <c r="E8203" s="13" t="s">
        <v>4939</v>
      </c>
      <c r="F8203" s="13" t="s">
        <v>11989</v>
      </c>
      <c r="G8203" s="14" t="s">
        <v>4921</v>
      </c>
      <c r="H8203" s="14" t="s">
        <v>4988</v>
      </c>
      <c r="I8203" s="14" t="s">
        <v>4947</v>
      </c>
      <c r="J8203" s="14" t="s">
        <v>4924</v>
      </c>
      <c r="K8203" s="16">
        <v>5</v>
      </c>
    </row>
    <row r="8204" spans="1:11">
      <c r="A8204" s="12" t="s">
        <v>4915</v>
      </c>
      <c r="B8204" s="12" t="s">
        <v>11962</v>
      </c>
      <c r="C8204" s="12" t="s">
        <v>11987</v>
      </c>
      <c r="D8204" s="13" t="s">
        <v>4931</v>
      </c>
      <c r="E8204" s="13" t="s">
        <v>5089</v>
      </c>
      <c r="F8204" s="13" t="s">
        <v>11990</v>
      </c>
      <c r="G8204" s="14" t="s">
        <v>4921</v>
      </c>
      <c r="H8204" s="14" t="s">
        <v>4966</v>
      </c>
      <c r="I8204" s="14" t="s">
        <v>5096</v>
      </c>
      <c r="J8204" s="14" t="s">
        <v>4924</v>
      </c>
      <c r="K8204" s="16">
        <v>5</v>
      </c>
    </row>
    <row r="8205" spans="1:11">
      <c r="A8205" s="12" t="s">
        <v>4915</v>
      </c>
      <c r="B8205" s="12" t="s">
        <v>11962</v>
      </c>
      <c r="C8205" s="12" t="s">
        <v>11987</v>
      </c>
      <c r="D8205" s="13" t="s">
        <v>4934</v>
      </c>
      <c r="E8205" s="13" t="s">
        <v>4998</v>
      </c>
      <c r="F8205" s="13" t="s">
        <v>5093</v>
      </c>
      <c r="G8205" s="14" t="s">
        <v>4921</v>
      </c>
      <c r="H8205" s="14" t="s">
        <v>4926</v>
      </c>
      <c r="I8205" s="14" t="s">
        <v>4927</v>
      </c>
      <c r="J8205" s="14" t="s">
        <v>4936</v>
      </c>
      <c r="K8205" s="16">
        <v>5</v>
      </c>
    </row>
    <row r="8206" spans="1:11">
      <c r="A8206" s="12" t="s">
        <v>4915</v>
      </c>
      <c r="B8206" s="12" t="s">
        <v>11962</v>
      </c>
      <c r="C8206" s="12" t="s">
        <v>11987</v>
      </c>
      <c r="D8206" s="13" t="s">
        <v>4940</v>
      </c>
      <c r="E8206" s="13" t="s">
        <v>4941</v>
      </c>
      <c r="F8206" s="13" t="s">
        <v>11974</v>
      </c>
      <c r="G8206" s="14" t="s">
        <v>5004</v>
      </c>
      <c r="H8206" s="14" t="s">
        <v>4974</v>
      </c>
      <c r="I8206" s="14" t="s">
        <v>5126</v>
      </c>
      <c r="J8206" s="14" t="s">
        <v>5221</v>
      </c>
      <c r="K8206" s="16">
        <v>5</v>
      </c>
    </row>
    <row r="8207" spans="1:11">
      <c r="A8207" s="12" t="s">
        <v>4915</v>
      </c>
      <c r="B8207" s="12" t="s">
        <v>11991</v>
      </c>
      <c r="C8207" s="12" t="s">
        <v>11992</v>
      </c>
      <c r="D8207" s="13" t="s">
        <v>4918</v>
      </c>
      <c r="E8207" s="13" t="s">
        <v>4919</v>
      </c>
      <c r="F8207" s="13" t="s">
        <v>11993</v>
      </c>
      <c r="G8207" s="14" t="s">
        <v>4921</v>
      </c>
      <c r="H8207" s="14" t="s">
        <v>4988</v>
      </c>
      <c r="I8207" s="14" t="s">
        <v>5098</v>
      </c>
      <c r="J8207" s="14" t="s">
        <v>4924</v>
      </c>
      <c r="K8207" s="16">
        <v>1.8</v>
      </c>
    </row>
    <row r="8208" spans="1:11">
      <c r="A8208" s="12" t="s">
        <v>4915</v>
      </c>
      <c r="B8208" s="12" t="s">
        <v>11991</v>
      </c>
      <c r="C8208" s="12" t="s">
        <v>11992</v>
      </c>
      <c r="D8208" s="13" t="s">
        <v>4918</v>
      </c>
      <c r="E8208" s="13" t="s">
        <v>4919</v>
      </c>
      <c r="F8208" s="13" t="s">
        <v>11994</v>
      </c>
      <c r="G8208" s="14" t="s">
        <v>4921</v>
      </c>
      <c r="H8208" s="14" t="s">
        <v>5425</v>
      </c>
      <c r="I8208" s="14" t="s">
        <v>5131</v>
      </c>
      <c r="J8208" s="14" t="s">
        <v>4924</v>
      </c>
      <c r="K8208" s="16">
        <v>1.8</v>
      </c>
    </row>
    <row r="8209" spans="1:11">
      <c r="A8209" s="12" t="s">
        <v>4915</v>
      </c>
      <c r="B8209" s="12" t="s">
        <v>11991</v>
      </c>
      <c r="C8209" s="12" t="s">
        <v>11992</v>
      </c>
      <c r="D8209" s="13" t="s">
        <v>4918</v>
      </c>
      <c r="E8209" s="13" t="s">
        <v>4919</v>
      </c>
      <c r="F8209" s="13" t="s">
        <v>11995</v>
      </c>
      <c r="G8209" s="14" t="s">
        <v>4921</v>
      </c>
      <c r="H8209" s="14" t="s">
        <v>4938</v>
      </c>
      <c r="I8209" s="14" t="s">
        <v>5131</v>
      </c>
      <c r="J8209" s="14" t="s">
        <v>4924</v>
      </c>
      <c r="K8209" s="16">
        <v>1.8</v>
      </c>
    </row>
    <row r="8210" spans="1:11">
      <c r="A8210" s="12" t="s">
        <v>4915</v>
      </c>
      <c r="B8210" s="12" t="s">
        <v>11991</v>
      </c>
      <c r="C8210" s="12" t="s">
        <v>11992</v>
      </c>
      <c r="D8210" s="13" t="s">
        <v>4931</v>
      </c>
      <c r="E8210" s="13" t="s">
        <v>4932</v>
      </c>
      <c r="F8210" s="13" t="s">
        <v>11996</v>
      </c>
      <c r="G8210" s="14" t="s">
        <v>4921</v>
      </c>
      <c r="H8210" s="14" t="s">
        <v>4952</v>
      </c>
      <c r="I8210" s="14" t="s">
        <v>4927</v>
      </c>
      <c r="J8210" s="14" t="s">
        <v>4924</v>
      </c>
      <c r="K8210" s="16">
        <v>1.8</v>
      </c>
    </row>
    <row r="8211" spans="1:11">
      <c r="A8211" s="12" t="s">
        <v>4915</v>
      </c>
      <c r="B8211" s="12" t="s">
        <v>11991</v>
      </c>
      <c r="C8211" s="12" t="s">
        <v>11992</v>
      </c>
      <c r="D8211" s="13" t="s">
        <v>4934</v>
      </c>
      <c r="E8211" s="13" t="s">
        <v>4998</v>
      </c>
      <c r="F8211" s="13" t="s">
        <v>11997</v>
      </c>
      <c r="G8211" s="14" t="s">
        <v>4921</v>
      </c>
      <c r="H8211" s="14" t="s">
        <v>4926</v>
      </c>
      <c r="I8211" s="14" t="s">
        <v>4927</v>
      </c>
      <c r="J8211" s="14" t="s">
        <v>4936</v>
      </c>
      <c r="K8211" s="16">
        <v>1.8</v>
      </c>
    </row>
    <row r="8212" spans="1:11">
      <c r="A8212" s="12" t="s">
        <v>4915</v>
      </c>
      <c r="B8212" s="12" t="s">
        <v>11991</v>
      </c>
      <c r="C8212" s="12" t="s">
        <v>11998</v>
      </c>
      <c r="D8212" s="13" t="s">
        <v>4918</v>
      </c>
      <c r="E8212" s="13" t="s">
        <v>4919</v>
      </c>
      <c r="F8212" s="13" t="s">
        <v>11999</v>
      </c>
      <c r="G8212" s="14" t="s">
        <v>4921</v>
      </c>
      <c r="H8212" s="14" t="s">
        <v>4966</v>
      </c>
      <c r="I8212" s="14" t="s">
        <v>5098</v>
      </c>
      <c r="J8212" s="14" t="s">
        <v>4924</v>
      </c>
      <c r="K8212" s="16">
        <v>2.45</v>
      </c>
    </row>
    <row r="8213" spans="1:11">
      <c r="A8213" s="12" t="s">
        <v>4915</v>
      </c>
      <c r="B8213" s="12" t="s">
        <v>11991</v>
      </c>
      <c r="C8213" s="12" t="s">
        <v>11998</v>
      </c>
      <c r="D8213" s="13" t="s">
        <v>4918</v>
      </c>
      <c r="E8213" s="13" t="s">
        <v>4919</v>
      </c>
      <c r="F8213" s="13" t="s">
        <v>12000</v>
      </c>
      <c r="G8213" s="14" t="s">
        <v>4921</v>
      </c>
      <c r="H8213" s="14" t="s">
        <v>4966</v>
      </c>
      <c r="I8213" s="14" t="s">
        <v>5098</v>
      </c>
      <c r="J8213" s="14" t="s">
        <v>4924</v>
      </c>
      <c r="K8213" s="16">
        <v>2.45</v>
      </c>
    </row>
    <row r="8214" spans="1:11">
      <c r="A8214" s="12" t="s">
        <v>4915</v>
      </c>
      <c r="B8214" s="12" t="s">
        <v>11991</v>
      </c>
      <c r="C8214" s="12" t="s">
        <v>11998</v>
      </c>
      <c r="D8214" s="13" t="s">
        <v>4918</v>
      </c>
      <c r="E8214" s="13" t="s">
        <v>4919</v>
      </c>
      <c r="F8214" s="13" t="s">
        <v>12001</v>
      </c>
      <c r="G8214" s="14" t="s">
        <v>4921</v>
      </c>
      <c r="H8214" s="14" t="s">
        <v>5425</v>
      </c>
      <c r="I8214" s="14" t="s">
        <v>5059</v>
      </c>
      <c r="J8214" s="14" t="s">
        <v>4924</v>
      </c>
      <c r="K8214" s="16">
        <v>2.45</v>
      </c>
    </row>
    <row r="8215" spans="1:11">
      <c r="A8215" s="12" t="s">
        <v>4915</v>
      </c>
      <c r="B8215" s="12" t="s">
        <v>11991</v>
      </c>
      <c r="C8215" s="12" t="s">
        <v>11998</v>
      </c>
      <c r="D8215" s="13" t="s">
        <v>4931</v>
      </c>
      <c r="E8215" s="13" t="s">
        <v>4932</v>
      </c>
      <c r="F8215" s="13" t="s">
        <v>12002</v>
      </c>
      <c r="G8215" s="14" t="s">
        <v>4921</v>
      </c>
      <c r="H8215" s="14" t="s">
        <v>5037</v>
      </c>
      <c r="I8215" s="14" t="s">
        <v>4927</v>
      </c>
      <c r="J8215" s="14" t="s">
        <v>4924</v>
      </c>
      <c r="K8215" s="16">
        <v>2.45</v>
      </c>
    </row>
    <row r="8216" spans="1:11">
      <c r="A8216" s="12" t="s">
        <v>4915</v>
      </c>
      <c r="B8216" s="12" t="s">
        <v>11991</v>
      </c>
      <c r="C8216" s="12" t="s">
        <v>11998</v>
      </c>
      <c r="D8216" s="13" t="s">
        <v>4934</v>
      </c>
      <c r="E8216" s="13" t="s">
        <v>4998</v>
      </c>
      <c r="F8216" s="13" t="s">
        <v>11997</v>
      </c>
      <c r="G8216" s="14" t="s">
        <v>4921</v>
      </c>
      <c r="H8216" s="14" t="s">
        <v>4926</v>
      </c>
      <c r="I8216" s="14" t="s">
        <v>4927</v>
      </c>
      <c r="J8216" s="14" t="s">
        <v>4936</v>
      </c>
      <c r="K8216" s="16">
        <v>2.45</v>
      </c>
    </row>
    <row r="8217" spans="1:11">
      <c r="A8217" s="12" t="s">
        <v>4915</v>
      </c>
      <c r="B8217" s="12" t="s">
        <v>11991</v>
      </c>
      <c r="C8217" s="12" t="s">
        <v>12003</v>
      </c>
      <c r="D8217" s="13" t="s">
        <v>4918</v>
      </c>
      <c r="E8217" s="13" t="s">
        <v>4919</v>
      </c>
      <c r="F8217" s="13" t="s">
        <v>8344</v>
      </c>
      <c r="G8217" s="14" t="s">
        <v>4921</v>
      </c>
      <c r="H8217" s="14" t="s">
        <v>7504</v>
      </c>
      <c r="I8217" s="14" t="s">
        <v>5109</v>
      </c>
      <c r="J8217" s="14" t="s">
        <v>4924</v>
      </c>
      <c r="K8217" s="16">
        <v>2</v>
      </c>
    </row>
    <row r="8218" spans="1:11">
      <c r="A8218" s="12" t="s">
        <v>4915</v>
      </c>
      <c r="B8218" s="12" t="s">
        <v>11991</v>
      </c>
      <c r="C8218" s="12" t="s">
        <v>12003</v>
      </c>
      <c r="D8218" s="13" t="s">
        <v>4918</v>
      </c>
      <c r="E8218" s="13" t="s">
        <v>4919</v>
      </c>
      <c r="F8218" s="13" t="s">
        <v>12004</v>
      </c>
      <c r="G8218" s="14" t="s">
        <v>4921</v>
      </c>
      <c r="H8218" s="14" t="s">
        <v>7036</v>
      </c>
      <c r="I8218" s="14" t="s">
        <v>5109</v>
      </c>
      <c r="J8218" s="14" t="s">
        <v>4924</v>
      </c>
      <c r="K8218" s="16">
        <v>2</v>
      </c>
    </row>
    <row r="8219" spans="1:11">
      <c r="A8219" s="12" t="s">
        <v>4915</v>
      </c>
      <c r="B8219" s="12" t="s">
        <v>11991</v>
      </c>
      <c r="C8219" s="12" t="s">
        <v>12003</v>
      </c>
      <c r="D8219" s="13" t="s">
        <v>4918</v>
      </c>
      <c r="E8219" s="13" t="s">
        <v>4919</v>
      </c>
      <c r="F8219" s="13" t="s">
        <v>12005</v>
      </c>
      <c r="G8219" s="14" t="s">
        <v>4921</v>
      </c>
      <c r="H8219" s="14" t="s">
        <v>4974</v>
      </c>
      <c r="I8219" s="14" t="s">
        <v>4947</v>
      </c>
      <c r="J8219" s="14" t="s">
        <v>4924</v>
      </c>
      <c r="K8219" s="16">
        <v>2</v>
      </c>
    </row>
    <row r="8220" spans="1:11">
      <c r="A8220" s="12" t="s">
        <v>4915</v>
      </c>
      <c r="B8220" s="12" t="s">
        <v>11991</v>
      </c>
      <c r="C8220" s="12" t="s">
        <v>12003</v>
      </c>
      <c r="D8220" s="13" t="s">
        <v>4931</v>
      </c>
      <c r="E8220" s="13" t="s">
        <v>4932</v>
      </c>
      <c r="F8220" s="13" t="s">
        <v>12006</v>
      </c>
      <c r="G8220" s="14" t="s">
        <v>4921</v>
      </c>
      <c r="H8220" s="14" t="s">
        <v>5075</v>
      </c>
      <c r="I8220" s="14" t="s">
        <v>4927</v>
      </c>
      <c r="J8220" s="14" t="s">
        <v>4924</v>
      </c>
      <c r="K8220" s="16">
        <v>2</v>
      </c>
    </row>
    <row r="8221" spans="1:11">
      <c r="A8221" s="12" t="s">
        <v>4915</v>
      </c>
      <c r="B8221" s="12" t="s">
        <v>11991</v>
      </c>
      <c r="C8221" s="12" t="s">
        <v>12003</v>
      </c>
      <c r="D8221" s="13" t="s">
        <v>4934</v>
      </c>
      <c r="E8221" s="13" t="s">
        <v>4998</v>
      </c>
      <c r="F8221" s="13" t="s">
        <v>12007</v>
      </c>
      <c r="G8221" s="14" t="s">
        <v>4921</v>
      </c>
      <c r="H8221" s="14" t="s">
        <v>4952</v>
      </c>
      <c r="I8221" s="14" t="s">
        <v>4927</v>
      </c>
      <c r="J8221" s="14" t="s">
        <v>4936</v>
      </c>
      <c r="K8221" s="16">
        <v>2</v>
      </c>
    </row>
    <row r="8222" spans="1:11">
      <c r="A8222" s="12" t="s">
        <v>6863</v>
      </c>
      <c r="B8222" s="12" t="s">
        <v>12008</v>
      </c>
      <c r="C8222" s="12" t="s">
        <v>12009</v>
      </c>
      <c r="D8222" s="13" t="s">
        <v>4918</v>
      </c>
      <c r="E8222" s="13" t="s">
        <v>4919</v>
      </c>
      <c r="F8222" s="13" t="s">
        <v>12010</v>
      </c>
      <c r="G8222" s="14" t="s">
        <v>4921</v>
      </c>
      <c r="H8222" s="14" t="s">
        <v>5058</v>
      </c>
      <c r="I8222" s="14" t="s">
        <v>5065</v>
      </c>
      <c r="J8222" s="14" t="s">
        <v>5051</v>
      </c>
      <c r="K8222" s="16">
        <v>300</v>
      </c>
    </row>
    <row r="8223" spans="1:11">
      <c r="A8223" s="12" t="s">
        <v>6863</v>
      </c>
      <c r="B8223" s="12" t="s">
        <v>12008</v>
      </c>
      <c r="C8223" s="12" t="s">
        <v>12009</v>
      </c>
      <c r="D8223" s="13" t="s">
        <v>4918</v>
      </c>
      <c r="E8223" s="13" t="s">
        <v>4939</v>
      </c>
      <c r="F8223" s="13" t="s">
        <v>12011</v>
      </c>
      <c r="G8223" s="14" t="s">
        <v>4942</v>
      </c>
      <c r="H8223" s="14" t="s">
        <v>4938</v>
      </c>
      <c r="I8223" s="14" t="s">
        <v>4927</v>
      </c>
      <c r="J8223" s="14" t="s">
        <v>5051</v>
      </c>
      <c r="K8223" s="16">
        <v>300</v>
      </c>
    </row>
    <row r="8224" spans="1:11">
      <c r="A8224" s="12" t="s">
        <v>6863</v>
      </c>
      <c r="B8224" s="12" t="s">
        <v>12008</v>
      </c>
      <c r="C8224" s="12" t="s">
        <v>12009</v>
      </c>
      <c r="D8224" s="13" t="s">
        <v>4931</v>
      </c>
      <c r="E8224" s="13" t="s">
        <v>4932</v>
      </c>
      <c r="F8224" s="13" t="s">
        <v>12012</v>
      </c>
      <c r="G8224" s="14" t="s">
        <v>4921</v>
      </c>
      <c r="H8224" s="14" t="s">
        <v>4926</v>
      </c>
      <c r="I8224" s="14" t="s">
        <v>4927</v>
      </c>
      <c r="J8224" s="14" t="s">
        <v>4924</v>
      </c>
      <c r="K8224" s="16">
        <v>300</v>
      </c>
    </row>
    <row r="8225" spans="1:11">
      <c r="A8225" s="12" t="s">
        <v>6863</v>
      </c>
      <c r="B8225" s="12" t="s">
        <v>12008</v>
      </c>
      <c r="C8225" s="12" t="s">
        <v>12009</v>
      </c>
      <c r="D8225" s="13" t="s">
        <v>4934</v>
      </c>
      <c r="E8225" s="13" t="s">
        <v>4998</v>
      </c>
      <c r="F8225" s="13" t="s">
        <v>5047</v>
      </c>
      <c r="G8225" s="14" t="s">
        <v>4921</v>
      </c>
      <c r="H8225" s="14" t="s">
        <v>4926</v>
      </c>
      <c r="I8225" s="14" t="s">
        <v>4927</v>
      </c>
      <c r="J8225" s="14" t="s">
        <v>4936</v>
      </c>
      <c r="K8225" s="16">
        <v>300</v>
      </c>
    </row>
    <row r="8226" spans="1:11">
      <c r="A8226" s="12" t="s">
        <v>6863</v>
      </c>
      <c r="B8226" s="12" t="s">
        <v>12008</v>
      </c>
      <c r="C8226" s="12" t="s">
        <v>12009</v>
      </c>
      <c r="D8226" s="13" t="s">
        <v>4940</v>
      </c>
      <c r="E8226" s="13" t="s">
        <v>4941</v>
      </c>
      <c r="F8226" s="13" t="s">
        <v>12013</v>
      </c>
      <c r="G8226" s="14" t="s">
        <v>5004</v>
      </c>
      <c r="H8226" s="14" t="s">
        <v>4988</v>
      </c>
      <c r="I8226" s="14" t="s">
        <v>6951</v>
      </c>
      <c r="J8226" s="14" t="s">
        <v>4936</v>
      </c>
      <c r="K8226" s="16">
        <v>300</v>
      </c>
    </row>
    <row r="8227" spans="1:11">
      <c r="A8227" s="12" t="s">
        <v>6863</v>
      </c>
      <c r="B8227" s="12" t="s">
        <v>12008</v>
      </c>
      <c r="C8227" s="12" t="s">
        <v>12014</v>
      </c>
      <c r="D8227" s="13"/>
      <c r="E8227" s="13"/>
      <c r="F8227" s="13"/>
      <c r="G8227" s="14"/>
      <c r="H8227" s="14"/>
      <c r="I8227" s="14"/>
      <c r="J8227" s="14"/>
      <c r="K8227" s="16">
        <v>18.458661</v>
      </c>
    </row>
    <row r="8228" spans="1:11">
      <c r="A8228" s="12" t="s">
        <v>6863</v>
      </c>
      <c r="B8228" s="12" t="s">
        <v>12008</v>
      </c>
      <c r="C8228" s="12" t="s">
        <v>12015</v>
      </c>
      <c r="D8228" s="13" t="s">
        <v>4918</v>
      </c>
      <c r="E8228" s="13" t="s">
        <v>4919</v>
      </c>
      <c r="F8228" s="13" t="s">
        <v>12016</v>
      </c>
      <c r="G8228" s="14" t="s">
        <v>4921</v>
      </c>
      <c r="H8228" s="14" t="s">
        <v>4946</v>
      </c>
      <c r="I8228" s="14" t="s">
        <v>5065</v>
      </c>
      <c r="J8228" s="14" t="s">
        <v>5221</v>
      </c>
      <c r="K8228" s="16">
        <v>468.44</v>
      </c>
    </row>
    <row r="8229" spans="1:11">
      <c r="A8229" s="12" t="s">
        <v>6863</v>
      </c>
      <c r="B8229" s="12" t="s">
        <v>12008</v>
      </c>
      <c r="C8229" s="12" t="s">
        <v>12015</v>
      </c>
      <c r="D8229" s="13" t="s">
        <v>4918</v>
      </c>
      <c r="E8229" s="13" t="s">
        <v>4919</v>
      </c>
      <c r="F8229" s="13" t="s">
        <v>12017</v>
      </c>
      <c r="G8229" s="14" t="s">
        <v>4921</v>
      </c>
      <c r="H8229" s="14" t="s">
        <v>4938</v>
      </c>
      <c r="I8229" s="14" t="s">
        <v>6869</v>
      </c>
      <c r="J8229" s="14" t="s">
        <v>5221</v>
      </c>
      <c r="K8229" s="16">
        <v>468.44</v>
      </c>
    </row>
    <row r="8230" spans="1:11">
      <c r="A8230" s="12" t="s">
        <v>6863</v>
      </c>
      <c r="B8230" s="12" t="s">
        <v>12008</v>
      </c>
      <c r="C8230" s="12" t="s">
        <v>12015</v>
      </c>
      <c r="D8230" s="13" t="s">
        <v>4918</v>
      </c>
      <c r="E8230" s="13" t="s">
        <v>4919</v>
      </c>
      <c r="F8230" s="13" t="s">
        <v>12018</v>
      </c>
      <c r="G8230" s="14" t="s">
        <v>4921</v>
      </c>
      <c r="H8230" s="14" t="s">
        <v>5201</v>
      </c>
      <c r="I8230" s="14" t="s">
        <v>5065</v>
      </c>
      <c r="J8230" s="14" t="s">
        <v>5221</v>
      </c>
      <c r="K8230" s="16">
        <v>468.44</v>
      </c>
    </row>
    <row r="8231" spans="1:11">
      <c r="A8231" s="12" t="s">
        <v>6863</v>
      </c>
      <c r="B8231" s="12" t="s">
        <v>12008</v>
      </c>
      <c r="C8231" s="12" t="s">
        <v>12015</v>
      </c>
      <c r="D8231" s="13" t="s">
        <v>4918</v>
      </c>
      <c r="E8231" s="13" t="s">
        <v>4919</v>
      </c>
      <c r="F8231" s="13" t="s">
        <v>12019</v>
      </c>
      <c r="G8231" s="14" t="s">
        <v>4921</v>
      </c>
      <c r="H8231" s="14" t="s">
        <v>4966</v>
      </c>
      <c r="I8231" s="14" t="s">
        <v>5065</v>
      </c>
      <c r="J8231" s="14" t="s">
        <v>5221</v>
      </c>
      <c r="K8231" s="16">
        <v>468.44</v>
      </c>
    </row>
    <row r="8232" spans="1:11">
      <c r="A8232" s="12" t="s">
        <v>6863</v>
      </c>
      <c r="B8232" s="12" t="s">
        <v>12008</v>
      </c>
      <c r="C8232" s="12" t="s">
        <v>12015</v>
      </c>
      <c r="D8232" s="13" t="s">
        <v>4931</v>
      </c>
      <c r="E8232" s="13" t="s">
        <v>4932</v>
      </c>
      <c r="F8232" s="13" t="s">
        <v>12020</v>
      </c>
      <c r="G8232" s="14" t="s">
        <v>4921</v>
      </c>
      <c r="H8232" s="14" t="s">
        <v>4926</v>
      </c>
      <c r="I8232" s="14" t="s">
        <v>4927</v>
      </c>
      <c r="J8232" s="14" t="s">
        <v>5221</v>
      </c>
      <c r="K8232" s="16">
        <v>468.44</v>
      </c>
    </row>
    <row r="8233" spans="1:11">
      <c r="A8233" s="12" t="s">
        <v>6863</v>
      </c>
      <c r="B8233" s="12" t="s">
        <v>12008</v>
      </c>
      <c r="C8233" s="12" t="s">
        <v>12015</v>
      </c>
      <c r="D8233" s="13" t="s">
        <v>4931</v>
      </c>
      <c r="E8233" s="13" t="s">
        <v>4932</v>
      </c>
      <c r="F8233" s="13" t="s">
        <v>12021</v>
      </c>
      <c r="G8233" s="14" t="s">
        <v>4921</v>
      </c>
      <c r="H8233" s="14" t="s">
        <v>5212</v>
      </c>
      <c r="I8233" s="14" t="s">
        <v>5065</v>
      </c>
      <c r="J8233" s="14" t="s">
        <v>5221</v>
      </c>
      <c r="K8233" s="16">
        <v>468.44</v>
      </c>
    </row>
    <row r="8234" spans="1:11">
      <c r="A8234" s="12" t="s">
        <v>6863</v>
      </c>
      <c r="B8234" s="12" t="s">
        <v>12008</v>
      </c>
      <c r="C8234" s="12" t="s">
        <v>12022</v>
      </c>
      <c r="D8234" s="13" t="s">
        <v>4918</v>
      </c>
      <c r="E8234" s="13" t="s">
        <v>4919</v>
      </c>
      <c r="F8234" s="13" t="s">
        <v>12010</v>
      </c>
      <c r="G8234" s="14" t="s">
        <v>4921</v>
      </c>
      <c r="H8234" s="14" t="s">
        <v>5058</v>
      </c>
      <c r="I8234" s="14" t="s">
        <v>5131</v>
      </c>
      <c r="J8234" s="14" t="s">
        <v>5051</v>
      </c>
      <c r="K8234" s="16">
        <v>127</v>
      </c>
    </row>
    <row r="8235" spans="1:11">
      <c r="A8235" s="12" t="s">
        <v>6863</v>
      </c>
      <c r="B8235" s="12" t="s">
        <v>12008</v>
      </c>
      <c r="C8235" s="12" t="s">
        <v>12022</v>
      </c>
      <c r="D8235" s="13" t="s">
        <v>4918</v>
      </c>
      <c r="E8235" s="13" t="s">
        <v>4939</v>
      </c>
      <c r="F8235" s="13" t="s">
        <v>12023</v>
      </c>
      <c r="G8235" s="14" t="s">
        <v>4942</v>
      </c>
      <c r="H8235" s="14" t="s">
        <v>4938</v>
      </c>
      <c r="I8235" s="14" t="s">
        <v>4927</v>
      </c>
      <c r="J8235" s="14" t="s">
        <v>4924</v>
      </c>
      <c r="K8235" s="16">
        <v>127</v>
      </c>
    </row>
    <row r="8236" spans="1:11">
      <c r="A8236" s="12" t="s">
        <v>6863</v>
      </c>
      <c r="B8236" s="12" t="s">
        <v>12008</v>
      </c>
      <c r="C8236" s="12" t="s">
        <v>12022</v>
      </c>
      <c r="D8236" s="13" t="s">
        <v>4931</v>
      </c>
      <c r="E8236" s="13" t="s">
        <v>4932</v>
      </c>
      <c r="F8236" s="13" t="s">
        <v>12012</v>
      </c>
      <c r="G8236" s="14" t="s">
        <v>4921</v>
      </c>
      <c r="H8236" s="14" t="s">
        <v>4926</v>
      </c>
      <c r="I8236" s="14" t="s">
        <v>4927</v>
      </c>
      <c r="J8236" s="14" t="s">
        <v>4924</v>
      </c>
      <c r="K8236" s="16">
        <v>127</v>
      </c>
    </row>
    <row r="8237" spans="1:11">
      <c r="A8237" s="12" t="s">
        <v>6863</v>
      </c>
      <c r="B8237" s="12" t="s">
        <v>12008</v>
      </c>
      <c r="C8237" s="12" t="s">
        <v>12022</v>
      </c>
      <c r="D8237" s="13" t="s">
        <v>4934</v>
      </c>
      <c r="E8237" s="13" t="s">
        <v>4998</v>
      </c>
      <c r="F8237" s="13" t="s">
        <v>5047</v>
      </c>
      <c r="G8237" s="14" t="s">
        <v>4921</v>
      </c>
      <c r="H8237" s="14" t="s">
        <v>4926</v>
      </c>
      <c r="I8237" s="14" t="s">
        <v>4927</v>
      </c>
      <c r="J8237" s="14" t="s">
        <v>4974</v>
      </c>
      <c r="K8237" s="16">
        <v>127</v>
      </c>
    </row>
    <row r="8238" spans="1:11">
      <c r="A8238" s="12" t="s">
        <v>6863</v>
      </c>
      <c r="B8238" s="12" t="s">
        <v>12008</v>
      </c>
      <c r="C8238" s="12" t="s">
        <v>12022</v>
      </c>
      <c r="D8238" s="13" t="s">
        <v>4940</v>
      </c>
      <c r="E8238" s="13" t="s">
        <v>4941</v>
      </c>
      <c r="F8238" s="13" t="s">
        <v>12013</v>
      </c>
      <c r="G8238" s="14" t="s">
        <v>5004</v>
      </c>
      <c r="H8238" s="14" t="s">
        <v>4988</v>
      </c>
      <c r="I8238" s="14" t="s">
        <v>6951</v>
      </c>
      <c r="J8238" s="14" t="s">
        <v>4924</v>
      </c>
      <c r="K8238" s="16">
        <v>127</v>
      </c>
    </row>
    <row r="8239" spans="1:11">
      <c r="A8239" s="12" t="s">
        <v>6863</v>
      </c>
      <c r="B8239" s="12" t="s">
        <v>12008</v>
      </c>
      <c r="C8239" s="12" t="s">
        <v>12024</v>
      </c>
      <c r="D8239" s="13" t="s">
        <v>4918</v>
      </c>
      <c r="E8239" s="13" t="s">
        <v>4919</v>
      </c>
      <c r="F8239" s="13" t="s">
        <v>12010</v>
      </c>
      <c r="G8239" s="14" t="s">
        <v>4921</v>
      </c>
      <c r="H8239" s="14" t="s">
        <v>5058</v>
      </c>
      <c r="I8239" s="14" t="s">
        <v>5131</v>
      </c>
      <c r="J8239" s="14" t="s">
        <v>5051</v>
      </c>
      <c r="K8239" s="16">
        <v>122</v>
      </c>
    </row>
    <row r="8240" spans="1:11">
      <c r="A8240" s="12" t="s">
        <v>6863</v>
      </c>
      <c r="B8240" s="12" t="s">
        <v>12008</v>
      </c>
      <c r="C8240" s="12" t="s">
        <v>12024</v>
      </c>
      <c r="D8240" s="13" t="s">
        <v>4918</v>
      </c>
      <c r="E8240" s="13" t="s">
        <v>4939</v>
      </c>
      <c r="F8240" s="13" t="s">
        <v>12023</v>
      </c>
      <c r="G8240" s="14" t="s">
        <v>4942</v>
      </c>
      <c r="H8240" s="14" t="s">
        <v>4938</v>
      </c>
      <c r="I8240" s="14" t="s">
        <v>4927</v>
      </c>
      <c r="J8240" s="14" t="s">
        <v>4924</v>
      </c>
      <c r="K8240" s="16">
        <v>122</v>
      </c>
    </row>
    <row r="8241" spans="1:11">
      <c r="A8241" s="12" t="s">
        <v>6863</v>
      </c>
      <c r="B8241" s="12" t="s">
        <v>12008</v>
      </c>
      <c r="C8241" s="12" t="s">
        <v>12024</v>
      </c>
      <c r="D8241" s="13" t="s">
        <v>4931</v>
      </c>
      <c r="E8241" s="13" t="s">
        <v>4932</v>
      </c>
      <c r="F8241" s="13" t="s">
        <v>12012</v>
      </c>
      <c r="G8241" s="14" t="s">
        <v>4921</v>
      </c>
      <c r="H8241" s="14" t="s">
        <v>4926</v>
      </c>
      <c r="I8241" s="14" t="s">
        <v>4927</v>
      </c>
      <c r="J8241" s="14" t="s">
        <v>4924</v>
      </c>
      <c r="K8241" s="16">
        <v>122</v>
      </c>
    </row>
    <row r="8242" spans="1:11">
      <c r="A8242" s="12" t="s">
        <v>6863</v>
      </c>
      <c r="B8242" s="12" t="s">
        <v>12008</v>
      </c>
      <c r="C8242" s="12" t="s">
        <v>12024</v>
      </c>
      <c r="D8242" s="13" t="s">
        <v>4934</v>
      </c>
      <c r="E8242" s="13" t="s">
        <v>4998</v>
      </c>
      <c r="F8242" s="13" t="s">
        <v>5047</v>
      </c>
      <c r="G8242" s="14" t="s">
        <v>4921</v>
      </c>
      <c r="H8242" s="14" t="s">
        <v>4926</v>
      </c>
      <c r="I8242" s="14" t="s">
        <v>4927</v>
      </c>
      <c r="J8242" s="14" t="s">
        <v>4974</v>
      </c>
      <c r="K8242" s="16">
        <v>122</v>
      </c>
    </row>
    <row r="8243" spans="1:11">
      <c r="A8243" s="12" t="s">
        <v>6863</v>
      </c>
      <c r="B8243" s="12" t="s">
        <v>12008</v>
      </c>
      <c r="C8243" s="12" t="s">
        <v>12024</v>
      </c>
      <c r="D8243" s="13" t="s">
        <v>4940</v>
      </c>
      <c r="E8243" s="13" t="s">
        <v>4941</v>
      </c>
      <c r="F8243" s="13" t="s">
        <v>12013</v>
      </c>
      <c r="G8243" s="14" t="s">
        <v>5004</v>
      </c>
      <c r="H8243" s="14" t="s">
        <v>4988</v>
      </c>
      <c r="I8243" s="14" t="s">
        <v>6951</v>
      </c>
      <c r="J8243" s="14" t="s">
        <v>4924</v>
      </c>
      <c r="K8243" s="16">
        <v>122</v>
      </c>
    </row>
    <row r="8244" spans="1:11">
      <c r="A8244" s="12" t="s">
        <v>6863</v>
      </c>
      <c r="B8244" s="12" t="s">
        <v>12008</v>
      </c>
      <c r="C8244" s="12" t="s">
        <v>12025</v>
      </c>
      <c r="D8244" s="13" t="s">
        <v>4918</v>
      </c>
      <c r="E8244" s="13" t="s">
        <v>4919</v>
      </c>
      <c r="F8244" s="13" t="s">
        <v>12026</v>
      </c>
      <c r="G8244" s="14" t="s">
        <v>4942</v>
      </c>
      <c r="H8244" s="14" t="s">
        <v>4938</v>
      </c>
      <c r="I8244" s="14" t="s">
        <v>4927</v>
      </c>
      <c r="J8244" s="14" t="s">
        <v>5221</v>
      </c>
      <c r="K8244" s="16">
        <v>162.98</v>
      </c>
    </row>
    <row r="8245" spans="1:11">
      <c r="A8245" s="12" t="s">
        <v>6863</v>
      </c>
      <c r="B8245" s="12" t="s">
        <v>12008</v>
      </c>
      <c r="C8245" s="12" t="s">
        <v>12025</v>
      </c>
      <c r="D8245" s="13" t="s">
        <v>4918</v>
      </c>
      <c r="E8245" s="13" t="s">
        <v>4919</v>
      </c>
      <c r="F8245" s="13" t="s">
        <v>12027</v>
      </c>
      <c r="G8245" s="14" t="s">
        <v>4921</v>
      </c>
      <c r="H8245" s="14" t="s">
        <v>5314</v>
      </c>
      <c r="I8245" s="14" t="s">
        <v>5065</v>
      </c>
      <c r="J8245" s="14" t="s">
        <v>4936</v>
      </c>
      <c r="K8245" s="16">
        <v>162.98</v>
      </c>
    </row>
    <row r="8246" spans="1:11">
      <c r="A8246" s="12" t="s">
        <v>6863</v>
      </c>
      <c r="B8246" s="12" t="s">
        <v>12008</v>
      </c>
      <c r="C8246" s="12" t="s">
        <v>12025</v>
      </c>
      <c r="D8246" s="13" t="s">
        <v>4918</v>
      </c>
      <c r="E8246" s="13" t="s">
        <v>4939</v>
      </c>
      <c r="F8246" s="13" t="s">
        <v>12028</v>
      </c>
      <c r="G8246" s="14" t="s">
        <v>4921</v>
      </c>
      <c r="H8246" s="14" t="s">
        <v>4966</v>
      </c>
      <c r="I8246" s="14" t="s">
        <v>5834</v>
      </c>
      <c r="J8246" s="14" t="s">
        <v>5221</v>
      </c>
      <c r="K8246" s="16">
        <v>162.98</v>
      </c>
    </row>
    <row r="8247" spans="1:11">
      <c r="A8247" s="12" t="s">
        <v>6863</v>
      </c>
      <c r="B8247" s="12" t="s">
        <v>12008</v>
      </c>
      <c r="C8247" s="12" t="s">
        <v>12025</v>
      </c>
      <c r="D8247" s="13" t="s">
        <v>4931</v>
      </c>
      <c r="E8247" s="13" t="s">
        <v>4932</v>
      </c>
      <c r="F8247" s="13" t="s">
        <v>12029</v>
      </c>
      <c r="G8247" s="14" t="s">
        <v>4921</v>
      </c>
      <c r="H8247" s="14" t="s">
        <v>4938</v>
      </c>
      <c r="I8247" s="14" t="s">
        <v>4927</v>
      </c>
      <c r="J8247" s="14" t="s">
        <v>4936</v>
      </c>
      <c r="K8247" s="16">
        <v>162.98</v>
      </c>
    </row>
    <row r="8248" spans="1:11">
      <c r="A8248" s="12" t="s">
        <v>6863</v>
      </c>
      <c r="B8248" s="12" t="s">
        <v>12008</v>
      </c>
      <c r="C8248" s="12" t="s">
        <v>12025</v>
      </c>
      <c r="D8248" s="13" t="s">
        <v>4931</v>
      </c>
      <c r="E8248" s="13" t="s">
        <v>4932</v>
      </c>
      <c r="F8248" s="13" t="s">
        <v>12030</v>
      </c>
      <c r="G8248" s="14" t="s">
        <v>4921</v>
      </c>
      <c r="H8248" s="14" t="s">
        <v>4924</v>
      </c>
      <c r="I8248" s="14" t="s">
        <v>5065</v>
      </c>
      <c r="J8248" s="14" t="s">
        <v>4936</v>
      </c>
      <c r="K8248" s="16">
        <v>162.98</v>
      </c>
    </row>
    <row r="8249" spans="1:11">
      <c r="A8249" s="12" t="s">
        <v>6863</v>
      </c>
      <c r="B8249" s="12" t="s">
        <v>12008</v>
      </c>
      <c r="C8249" s="12" t="s">
        <v>12025</v>
      </c>
      <c r="D8249" s="13" t="s">
        <v>4931</v>
      </c>
      <c r="E8249" s="13" t="s">
        <v>4932</v>
      </c>
      <c r="F8249" s="13" t="s">
        <v>12031</v>
      </c>
      <c r="G8249" s="14" t="s">
        <v>4942</v>
      </c>
      <c r="H8249" s="14" t="s">
        <v>4924</v>
      </c>
      <c r="I8249" s="14" t="s">
        <v>9405</v>
      </c>
      <c r="J8249" s="14" t="s">
        <v>5221</v>
      </c>
      <c r="K8249" s="16">
        <v>162.98</v>
      </c>
    </row>
    <row r="8250" spans="1:11">
      <c r="A8250" s="12" t="s">
        <v>6863</v>
      </c>
      <c r="B8250" s="12" t="s">
        <v>12008</v>
      </c>
      <c r="C8250" s="12" t="s">
        <v>12025</v>
      </c>
      <c r="D8250" s="13" t="s">
        <v>4940</v>
      </c>
      <c r="E8250" s="13" t="s">
        <v>4941</v>
      </c>
      <c r="F8250" s="13" t="s">
        <v>12032</v>
      </c>
      <c r="G8250" s="14" t="s">
        <v>5004</v>
      </c>
      <c r="H8250" s="14" t="s">
        <v>5140</v>
      </c>
      <c r="I8250" s="14" t="s">
        <v>6471</v>
      </c>
      <c r="J8250" s="14" t="s">
        <v>4974</v>
      </c>
      <c r="K8250" s="16">
        <v>162.98</v>
      </c>
    </row>
    <row r="8251" spans="1:11">
      <c r="A8251" s="12" t="s">
        <v>6863</v>
      </c>
      <c r="B8251" s="12" t="s">
        <v>12008</v>
      </c>
      <c r="C8251" s="12" t="s">
        <v>12025</v>
      </c>
      <c r="D8251" s="13" t="s">
        <v>4940</v>
      </c>
      <c r="E8251" s="13" t="s">
        <v>4941</v>
      </c>
      <c r="F8251" s="13" t="s">
        <v>12033</v>
      </c>
      <c r="G8251" s="14" t="s">
        <v>5004</v>
      </c>
      <c r="H8251" s="14" t="s">
        <v>5676</v>
      </c>
      <c r="I8251" s="14" t="s">
        <v>6118</v>
      </c>
      <c r="J8251" s="14" t="s">
        <v>4936</v>
      </c>
      <c r="K8251" s="16">
        <v>162.98</v>
      </c>
    </row>
    <row r="8252" spans="1:11">
      <c r="A8252" s="12" t="s">
        <v>6863</v>
      </c>
      <c r="B8252" s="12" t="s">
        <v>12008</v>
      </c>
      <c r="C8252" s="12" t="s">
        <v>12034</v>
      </c>
      <c r="D8252" s="13" t="s">
        <v>4918</v>
      </c>
      <c r="E8252" s="13" t="s">
        <v>4919</v>
      </c>
      <c r="F8252" s="13" t="s">
        <v>12035</v>
      </c>
      <c r="G8252" s="14" t="s">
        <v>4921</v>
      </c>
      <c r="H8252" s="14" t="s">
        <v>5137</v>
      </c>
      <c r="I8252" s="14" t="s">
        <v>5114</v>
      </c>
      <c r="J8252" s="14" t="s">
        <v>5221</v>
      </c>
      <c r="K8252" s="16">
        <v>89.22</v>
      </c>
    </row>
    <row r="8253" spans="1:11">
      <c r="A8253" s="12" t="s">
        <v>6863</v>
      </c>
      <c r="B8253" s="12" t="s">
        <v>12008</v>
      </c>
      <c r="C8253" s="12" t="s">
        <v>12034</v>
      </c>
      <c r="D8253" s="13" t="s">
        <v>4918</v>
      </c>
      <c r="E8253" s="13" t="s">
        <v>4919</v>
      </c>
      <c r="F8253" s="13" t="s">
        <v>12036</v>
      </c>
      <c r="G8253" s="14" t="s">
        <v>4921</v>
      </c>
      <c r="H8253" s="14" t="s">
        <v>4926</v>
      </c>
      <c r="I8253" s="14" t="s">
        <v>4927</v>
      </c>
      <c r="J8253" s="14" t="s">
        <v>5051</v>
      </c>
      <c r="K8253" s="16">
        <v>89.22</v>
      </c>
    </row>
    <row r="8254" spans="1:11">
      <c r="A8254" s="12" t="s">
        <v>6863</v>
      </c>
      <c r="B8254" s="12" t="s">
        <v>12008</v>
      </c>
      <c r="C8254" s="12" t="s">
        <v>12034</v>
      </c>
      <c r="D8254" s="13" t="s">
        <v>4918</v>
      </c>
      <c r="E8254" s="13" t="s">
        <v>4919</v>
      </c>
      <c r="F8254" s="13" t="s">
        <v>12037</v>
      </c>
      <c r="G8254" s="14" t="s">
        <v>4921</v>
      </c>
      <c r="H8254" s="14" t="s">
        <v>4929</v>
      </c>
      <c r="I8254" s="14" t="s">
        <v>5065</v>
      </c>
      <c r="J8254" s="14" t="s">
        <v>4924</v>
      </c>
      <c r="K8254" s="16">
        <v>89.22</v>
      </c>
    </row>
    <row r="8255" spans="1:11">
      <c r="A8255" s="12" t="s">
        <v>6863</v>
      </c>
      <c r="B8255" s="12" t="s">
        <v>12008</v>
      </c>
      <c r="C8255" s="12" t="s">
        <v>12034</v>
      </c>
      <c r="D8255" s="13" t="s">
        <v>4931</v>
      </c>
      <c r="E8255" s="13" t="s">
        <v>5089</v>
      </c>
      <c r="F8255" s="13" t="s">
        <v>12038</v>
      </c>
      <c r="G8255" s="14" t="s">
        <v>4921</v>
      </c>
      <c r="H8255" s="14" t="s">
        <v>4966</v>
      </c>
      <c r="I8255" s="14" t="s">
        <v>5096</v>
      </c>
      <c r="J8255" s="14" t="s">
        <v>5221</v>
      </c>
      <c r="K8255" s="16">
        <v>89.22</v>
      </c>
    </row>
    <row r="8256" spans="1:11">
      <c r="A8256" s="12" t="s">
        <v>6863</v>
      </c>
      <c r="B8256" s="12" t="s">
        <v>12008</v>
      </c>
      <c r="C8256" s="12" t="s">
        <v>12034</v>
      </c>
      <c r="D8256" s="13" t="s">
        <v>4931</v>
      </c>
      <c r="E8256" s="13" t="s">
        <v>4932</v>
      </c>
      <c r="F8256" s="13" t="s">
        <v>12039</v>
      </c>
      <c r="G8256" s="14" t="s">
        <v>4921</v>
      </c>
      <c r="H8256" s="14" t="s">
        <v>4938</v>
      </c>
      <c r="I8256" s="14" t="s">
        <v>5065</v>
      </c>
      <c r="J8256" s="14" t="s">
        <v>5221</v>
      </c>
      <c r="K8256" s="16">
        <v>89.22</v>
      </c>
    </row>
    <row r="8257" spans="1:11">
      <c r="A8257" s="12" t="s">
        <v>6863</v>
      </c>
      <c r="B8257" s="12" t="s">
        <v>12008</v>
      </c>
      <c r="C8257" s="12" t="s">
        <v>12040</v>
      </c>
      <c r="D8257" s="13" t="s">
        <v>4918</v>
      </c>
      <c r="E8257" s="13" t="s">
        <v>4919</v>
      </c>
      <c r="F8257" s="13" t="s">
        <v>12041</v>
      </c>
      <c r="G8257" s="14" t="s">
        <v>4921</v>
      </c>
      <c r="H8257" s="14" t="s">
        <v>12042</v>
      </c>
      <c r="I8257" s="14" t="s">
        <v>5834</v>
      </c>
      <c r="J8257" s="14" t="s">
        <v>4924</v>
      </c>
      <c r="K8257" s="16">
        <v>92</v>
      </c>
    </row>
    <row r="8258" spans="1:11">
      <c r="A8258" s="12" t="s">
        <v>6863</v>
      </c>
      <c r="B8258" s="12" t="s">
        <v>12008</v>
      </c>
      <c r="C8258" s="12" t="s">
        <v>12040</v>
      </c>
      <c r="D8258" s="13" t="s">
        <v>4918</v>
      </c>
      <c r="E8258" s="13" t="s">
        <v>4919</v>
      </c>
      <c r="F8258" s="13" t="s">
        <v>12043</v>
      </c>
      <c r="G8258" s="14" t="s">
        <v>4921</v>
      </c>
      <c r="H8258" s="14" t="s">
        <v>4938</v>
      </c>
      <c r="I8258" s="14" t="s">
        <v>6869</v>
      </c>
      <c r="J8258" s="14" t="s">
        <v>4924</v>
      </c>
      <c r="K8258" s="16">
        <v>92</v>
      </c>
    </row>
    <row r="8259" spans="1:11">
      <c r="A8259" s="12" t="s">
        <v>6863</v>
      </c>
      <c r="B8259" s="12" t="s">
        <v>12008</v>
      </c>
      <c r="C8259" s="12" t="s">
        <v>12040</v>
      </c>
      <c r="D8259" s="13" t="s">
        <v>4918</v>
      </c>
      <c r="E8259" s="13" t="s">
        <v>4939</v>
      </c>
      <c r="F8259" s="13" t="s">
        <v>12044</v>
      </c>
      <c r="G8259" s="14" t="s">
        <v>4942</v>
      </c>
      <c r="H8259" s="14" t="s">
        <v>4938</v>
      </c>
      <c r="I8259" s="14" t="s">
        <v>4927</v>
      </c>
      <c r="J8259" s="14" t="s">
        <v>4924</v>
      </c>
      <c r="K8259" s="16">
        <v>92</v>
      </c>
    </row>
    <row r="8260" spans="1:11">
      <c r="A8260" s="12" t="s">
        <v>6863</v>
      </c>
      <c r="B8260" s="12" t="s">
        <v>12008</v>
      </c>
      <c r="C8260" s="12" t="s">
        <v>12040</v>
      </c>
      <c r="D8260" s="13" t="s">
        <v>4931</v>
      </c>
      <c r="E8260" s="13" t="s">
        <v>4932</v>
      </c>
      <c r="F8260" s="13" t="s">
        <v>12045</v>
      </c>
      <c r="G8260" s="14" t="s">
        <v>4921</v>
      </c>
      <c r="H8260" s="14" t="s">
        <v>12042</v>
      </c>
      <c r="I8260" s="14" t="s">
        <v>5834</v>
      </c>
      <c r="J8260" s="14" t="s">
        <v>4924</v>
      </c>
      <c r="K8260" s="16">
        <v>92</v>
      </c>
    </row>
    <row r="8261" spans="1:11">
      <c r="A8261" s="12" t="s">
        <v>6863</v>
      </c>
      <c r="B8261" s="12" t="s">
        <v>12008</v>
      </c>
      <c r="C8261" s="12" t="s">
        <v>12040</v>
      </c>
      <c r="D8261" s="13" t="s">
        <v>4940</v>
      </c>
      <c r="E8261" s="13" t="s">
        <v>4941</v>
      </c>
      <c r="F8261" s="13" t="s">
        <v>12046</v>
      </c>
      <c r="G8261" s="14" t="s">
        <v>5004</v>
      </c>
      <c r="H8261" s="14" t="s">
        <v>5736</v>
      </c>
      <c r="I8261" s="14" t="s">
        <v>8439</v>
      </c>
      <c r="J8261" s="14" t="s">
        <v>4936</v>
      </c>
      <c r="K8261" s="16">
        <v>92</v>
      </c>
    </row>
    <row r="8262" spans="1:11">
      <c r="A8262" s="12" t="s">
        <v>6863</v>
      </c>
      <c r="B8262" s="12" t="s">
        <v>12008</v>
      </c>
      <c r="C8262" s="12" t="s">
        <v>12047</v>
      </c>
      <c r="D8262" s="13" t="s">
        <v>4918</v>
      </c>
      <c r="E8262" s="13" t="s">
        <v>4919</v>
      </c>
      <c r="F8262" s="13" t="s">
        <v>12048</v>
      </c>
      <c r="G8262" s="14" t="s">
        <v>5004</v>
      </c>
      <c r="H8262" s="14" t="s">
        <v>4988</v>
      </c>
      <c r="I8262" s="14" t="s">
        <v>4949</v>
      </c>
      <c r="J8262" s="14" t="s">
        <v>5051</v>
      </c>
      <c r="K8262" s="16">
        <v>78.2</v>
      </c>
    </row>
    <row r="8263" spans="1:11">
      <c r="A8263" s="12" t="s">
        <v>6863</v>
      </c>
      <c r="B8263" s="12" t="s">
        <v>12008</v>
      </c>
      <c r="C8263" s="12" t="s">
        <v>12047</v>
      </c>
      <c r="D8263" s="13" t="s">
        <v>4918</v>
      </c>
      <c r="E8263" s="13" t="s">
        <v>4919</v>
      </c>
      <c r="F8263" s="13" t="s">
        <v>12049</v>
      </c>
      <c r="G8263" s="14" t="s">
        <v>4942</v>
      </c>
      <c r="H8263" s="14" t="s">
        <v>4974</v>
      </c>
      <c r="I8263" s="14" t="s">
        <v>4949</v>
      </c>
      <c r="J8263" s="14" t="s">
        <v>4924</v>
      </c>
      <c r="K8263" s="16">
        <v>78.2</v>
      </c>
    </row>
    <row r="8264" spans="1:11">
      <c r="A8264" s="12" t="s">
        <v>6863</v>
      </c>
      <c r="B8264" s="12" t="s">
        <v>12008</v>
      </c>
      <c r="C8264" s="12" t="s">
        <v>12047</v>
      </c>
      <c r="D8264" s="13" t="s">
        <v>4931</v>
      </c>
      <c r="E8264" s="13" t="s">
        <v>4932</v>
      </c>
      <c r="F8264" s="13" t="s">
        <v>12050</v>
      </c>
      <c r="G8264" s="14" t="s">
        <v>4921</v>
      </c>
      <c r="H8264" s="14" t="s">
        <v>4966</v>
      </c>
      <c r="I8264" s="14" t="s">
        <v>4949</v>
      </c>
      <c r="J8264" s="14" t="s">
        <v>5051</v>
      </c>
      <c r="K8264" s="16">
        <v>78.2</v>
      </c>
    </row>
    <row r="8265" spans="1:11">
      <c r="A8265" s="12" t="s">
        <v>6863</v>
      </c>
      <c r="B8265" s="12" t="s">
        <v>12008</v>
      </c>
      <c r="C8265" s="12" t="s">
        <v>12047</v>
      </c>
      <c r="D8265" s="13" t="s">
        <v>4931</v>
      </c>
      <c r="E8265" s="13" t="s">
        <v>4961</v>
      </c>
      <c r="F8265" s="13" t="s">
        <v>12051</v>
      </c>
      <c r="G8265" s="14" t="s">
        <v>4942</v>
      </c>
      <c r="H8265" s="14" t="s">
        <v>4966</v>
      </c>
      <c r="I8265" s="14" t="s">
        <v>4949</v>
      </c>
      <c r="J8265" s="14" t="s">
        <v>4936</v>
      </c>
      <c r="K8265" s="16">
        <v>78.2</v>
      </c>
    </row>
    <row r="8266" spans="1:11">
      <c r="A8266" s="12" t="s">
        <v>6863</v>
      </c>
      <c r="B8266" s="12" t="s">
        <v>12008</v>
      </c>
      <c r="C8266" s="12" t="s">
        <v>12047</v>
      </c>
      <c r="D8266" s="13" t="s">
        <v>4940</v>
      </c>
      <c r="E8266" s="13" t="s">
        <v>4941</v>
      </c>
      <c r="F8266" s="13" t="s">
        <v>12052</v>
      </c>
      <c r="G8266" s="14" t="s">
        <v>5004</v>
      </c>
      <c r="H8266" s="14" t="s">
        <v>4946</v>
      </c>
      <c r="I8266" s="14" t="s">
        <v>6930</v>
      </c>
      <c r="J8266" s="14" t="s">
        <v>4936</v>
      </c>
      <c r="K8266" s="16">
        <v>78.2</v>
      </c>
    </row>
    <row r="8267" spans="1:11">
      <c r="A8267" s="12" t="s">
        <v>6863</v>
      </c>
      <c r="B8267" s="12" t="s">
        <v>12008</v>
      </c>
      <c r="C8267" s="12" t="s">
        <v>12053</v>
      </c>
      <c r="D8267" s="13" t="s">
        <v>4918</v>
      </c>
      <c r="E8267" s="13" t="s">
        <v>4919</v>
      </c>
      <c r="F8267" s="13" t="s">
        <v>12054</v>
      </c>
      <c r="G8267" s="14" t="s">
        <v>4921</v>
      </c>
      <c r="H8267" s="14" t="s">
        <v>4974</v>
      </c>
      <c r="I8267" s="14" t="s">
        <v>5114</v>
      </c>
      <c r="J8267" s="14" t="s">
        <v>4924</v>
      </c>
      <c r="K8267" s="16">
        <v>17.6</v>
      </c>
    </row>
    <row r="8268" spans="1:11">
      <c r="A8268" s="12" t="s">
        <v>6863</v>
      </c>
      <c r="B8268" s="12" t="s">
        <v>12008</v>
      </c>
      <c r="C8268" s="12" t="s">
        <v>12053</v>
      </c>
      <c r="D8268" s="13" t="s">
        <v>4918</v>
      </c>
      <c r="E8268" s="13" t="s">
        <v>4919</v>
      </c>
      <c r="F8268" s="13" t="s">
        <v>12055</v>
      </c>
      <c r="G8268" s="14" t="s">
        <v>4921</v>
      </c>
      <c r="H8268" s="14" t="s">
        <v>5056</v>
      </c>
      <c r="I8268" s="14" t="s">
        <v>4949</v>
      </c>
      <c r="J8268" s="14" t="s">
        <v>4924</v>
      </c>
      <c r="K8268" s="16">
        <v>17.6</v>
      </c>
    </row>
    <row r="8269" spans="1:11">
      <c r="A8269" s="12" t="s">
        <v>6863</v>
      </c>
      <c r="B8269" s="12" t="s">
        <v>12008</v>
      </c>
      <c r="C8269" s="12" t="s">
        <v>12053</v>
      </c>
      <c r="D8269" s="13" t="s">
        <v>4918</v>
      </c>
      <c r="E8269" s="13" t="s">
        <v>5112</v>
      </c>
      <c r="F8269" s="13" t="s">
        <v>12056</v>
      </c>
      <c r="G8269" s="14" t="s">
        <v>4921</v>
      </c>
      <c r="H8269" s="14" t="s">
        <v>5119</v>
      </c>
      <c r="I8269" s="14" t="s">
        <v>6869</v>
      </c>
      <c r="J8269" s="14" t="s">
        <v>4924</v>
      </c>
      <c r="K8269" s="16">
        <v>17.6</v>
      </c>
    </row>
    <row r="8270" spans="1:11">
      <c r="A8270" s="12" t="s">
        <v>6863</v>
      </c>
      <c r="B8270" s="12" t="s">
        <v>12008</v>
      </c>
      <c r="C8270" s="12" t="s">
        <v>12053</v>
      </c>
      <c r="D8270" s="13" t="s">
        <v>4931</v>
      </c>
      <c r="E8270" s="13" t="s">
        <v>4932</v>
      </c>
      <c r="F8270" s="13" t="s">
        <v>12057</v>
      </c>
      <c r="G8270" s="14" t="s">
        <v>4921</v>
      </c>
      <c r="H8270" s="14" t="s">
        <v>4946</v>
      </c>
      <c r="I8270" s="14" t="s">
        <v>5065</v>
      </c>
      <c r="J8270" s="14" t="s">
        <v>4936</v>
      </c>
      <c r="K8270" s="16">
        <v>17.6</v>
      </c>
    </row>
    <row r="8271" spans="1:11">
      <c r="A8271" s="12" t="s">
        <v>6863</v>
      </c>
      <c r="B8271" s="12" t="s">
        <v>12008</v>
      </c>
      <c r="C8271" s="12" t="s">
        <v>12053</v>
      </c>
      <c r="D8271" s="13" t="s">
        <v>4931</v>
      </c>
      <c r="E8271" s="13" t="s">
        <v>5083</v>
      </c>
      <c r="F8271" s="13" t="s">
        <v>12058</v>
      </c>
      <c r="G8271" s="14" t="s">
        <v>4921</v>
      </c>
      <c r="H8271" s="14" t="s">
        <v>4974</v>
      </c>
      <c r="I8271" s="14" t="s">
        <v>5065</v>
      </c>
      <c r="J8271" s="14" t="s">
        <v>4924</v>
      </c>
      <c r="K8271" s="16">
        <v>17.6</v>
      </c>
    </row>
    <row r="8272" spans="1:11">
      <c r="A8272" s="12" t="s">
        <v>5781</v>
      </c>
      <c r="B8272" s="12" t="s">
        <v>12059</v>
      </c>
      <c r="C8272" s="12" t="s">
        <v>12060</v>
      </c>
      <c r="D8272" s="13" t="s">
        <v>4918</v>
      </c>
      <c r="E8272" s="13" t="s">
        <v>4919</v>
      </c>
      <c r="F8272" s="13" t="s">
        <v>12061</v>
      </c>
      <c r="G8272" s="14" t="s">
        <v>4942</v>
      </c>
      <c r="H8272" s="14" t="s">
        <v>5007</v>
      </c>
      <c r="I8272" s="14" t="s">
        <v>12062</v>
      </c>
      <c r="J8272" s="14" t="s">
        <v>4956</v>
      </c>
      <c r="K8272" s="16">
        <v>28</v>
      </c>
    </row>
    <row r="8273" spans="1:11">
      <c r="A8273" s="12" t="s">
        <v>5781</v>
      </c>
      <c r="B8273" s="12" t="s">
        <v>12059</v>
      </c>
      <c r="C8273" s="12" t="s">
        <v>12060</v>
      </c>
      <c r="D8273" s="13" t="s">
        <v>4918</v>
      </c>
      <c r="E8273" s="13" t="s">
        <v>4943</v>
      </c>
      <c r="F8273" s="13" t="s">
        <v>6448</v>
      </c>
      <c r="G8273" s="14" t="s">
        <v>4942</v>
      </c>
      <c r="H8273" s="14" t="s">
        <v>4966</v>
      </c>
      <c r="I8273" s="14" t="s">
        <v>5573</v>
      </c>
      <c r="J8273" s="14" t="s">
        <v>4924</v>
      </c>
      <c r="K8273" s="16">
        <v>28</v>
      </c>
    </row>
    <row r="8274" spans="1:11">
      <c r="A8274" s="12" t="s">
        <v>5781</v>
      </c>
      <c r="B8274" s="12" t="s">
        <v>12059</v>
      </c>
      <c r="C8274" s="12" t="s">
        <v>12060</v>
      </c>
      <c r="D8274" s="13" t="s">
        <v>4931</v>
      </c>
      <c r="E8274" s="13" t="s">
        <v>4932</v>
      </c>
      <c r="F8274" s="13" t="s">
        <v>12063</v>
      </c>
      <c r="G8274" s="14" t="s">
        <v>5004</v>
      </c>
      <c r="H8274" s="14" t="s">
        <v>4974</v>
      </c>
      <c r="I8274" s="14" t="s">
        <v>4927</v>
      </c>
      <c r="J8274" s="14" t="s">
        <v>4936</v>
      </c>
      <c r="K8274" s="16">
        <v>28</v>
      </c>
    </row>
    <row r="8275" spans="1:11">
      <c r="A8275" s="12" t="s">
        <v>5781</v>
      </c>
      <c r="B8275" s="12" t="s">
        <v>12059</v>
      </c>
      <c r="C8275" s="12" t="s">
        <v>12060</v>
      </c>
      <c r="D8275" s="13" t="s">
        <v>4931</v>
      </c>
      <c r="E8275" s="13" t="s">
        <v>4961</v>
      </c>
      <c r="F8275" s="13" t="s">
        <v>12064</v>
      </c>
      <c r="G8275" s="14" t="s">
        <v>4921</v>
      </c>
      <c r="H8275" s="14" t="s">
        <v>4926</v>
      </c>
      <c r="I8275" s="14" t="s">
        <v>5552</v>
      </c>
      <c r="J8275" s="14" t="s">
        <v>4924</v>
      </c>
      <c r="K8275" s="16">
        <v>28</v>
      </c>
    </row>
    <row r="8276" spans="1:11">
      <c r="A8276" s="12" t="s">
        <v>5781</v>
      </c>
      <c r="B8276" s="12" t="s">
        <v>12059</v>
      </c>
      <c r="C8276" s="12" t="s">
        <v>12060</v>
      </c>
      <c r="D8276" s="13" t="s">
        <v>4934</v>
      </c>
      <c r="E8276" s="13" t="s">
        <v>5132</v>
      </c>
      <c r="F8276" s="13" t="s">
        <v>12065</v>
      </c>
      <c r="G8276" s="14" t="s">
        <v>5004</v>
      </c>
      <c r="H8276" s="14" t="s">
        <v>4936</v>
      </c>
      <c r="I8276" s="14" t="s">
        <v>4927</v>
      </c>
      <c r="J8276" s="14" t="s">
        <v>4936</v>
      </c>
      <c r="K8276" s="16">
        <v>28</v>
      </c>
    </row>
    <row r="8277" spans="1:11">
      <c r="A8277" s="12" t="s">
        <v>5781</v>
      </c>
      <c r="B8277" s="12" t="s">
        <v>12059</v>
      </c>
      <c r="C8277" s="12" t="s">
        <v>12066</v>
      </c>
      <c r="D8277" s="13" t="s">
        <v>4918</v>
      </c>
      <c r="E8277" s="13" t="s">
        <v>4919</v>
      </c>
      <c r="F8277" s="13" t="s">
        <v>8961</v>
      </c>
      <c r="G8277" s="14" t="s">
        <v>4921</v>
      </c>
      <c r="H8277" s="14" t="s">
        <v>5007</v>
      </c>
      <c r="I8277" s="14" t="s">
        <v>5098</v>
      </c>
      <c r="J8277" s="14" t="s">
        <v>4956</v>
      </c>
      <c r="K8277" s="16">
        <v>5</v>
      </c>
    </row>
    <row r="8278" spans="1:11">
      <c r="A8278" s="12" t="s">
        <v>5781</v>
      </c>
      <c r="B8278" s="12" t="s">
        <v>12059</v>
      </c>
      <c r="C8278" s="12" t="s">
        <v>12066</v>
      </c>
      <c r="D8278" s="13" t="s">
        <v>4918</v>
      </c>
      <c r="E8278" s="13" t="s">
        <v>4968</v>
      </c>
      <c r="F8278" s="13" t="s">
        <v>5222</v>
      </c>
      <c r="G8278" s="14" t="s">
        <v>4942</v>
      </c>
      <c r="H8278" s="14" t="s">
        <v>5223</v>
      </c>
      <c r="I8278" s="14" t="s">
        <v>4927</v>
      </c>
      <c r="J8278" s="14" t="s">
        <v>4924</v>
      </c>
      <c r="K8278" s="16">
        <v>5</v>
      </c>
    </row>
    <row r="8279" spans="1:11">
      <c r="A8279" s="12" t="s">
        <v>5781</v>
      </c>
      <c r="B8279" s="12" t="s">
        <v>12059</v>
      </c>
      <c r="C8279" s="12" t="s">
        <v>12066</v>
      </c>
      <c r="D8279" s="13" t="s">
        <v>4931</v>
      </c>
      <c r="E8279" s="13" t="s">
        <v>4932</v>
      </c>
      <c r="F8279" s="13" t="s">
        <v>12063</v>
      </c>
      <c r="G8279" s="14" t="s">
        <v>5504</v>
      </c>
      <c r="H8279" s="14" t="s">
        <v>4974</v>
      </c>
      <c r="I8279" s="14" t="s">
        <v>4927</v>
      </c>
      <c r="J8279" s="14" t="s">
        <v>4924</v>
      </c>
      <c r="K8279" s="16">
        <v>5</v>
      </c>
    </row>
    <row r="8280" spans="1:11">
      <c r="A8280" s="12" t="s">
        <v>5781</v>
      </c>
      <c r="B8280" s="12" t="s">
        <v>12059</v>
      </c>
      <c r="C8280" s="12" t="s">
        <v>12066</v>
      </c>
      <c r="D8280" s="13" t="s">
        <v>4931</v>
      </c>
      <c r="E8280" s="13" t="s">
        <v>5083</v>
      </c>
      <c r="F8280" s="13" t="s">
        <v>12067</v>
      </c>
      <c r="G8280" s="14" t="s">
        <v>4921</v>
      </c>
      <c r="H8280" s="14" t="s">
        <v>5140</v>
      </c>
      <c r="I8280" s="14" t="s">
        <v>4927</v>
      </c>
      <c r="J8280" s="14" t="s">
        <v>4936</v>
      </c>
      <c r="K8280" s="16">
        <v>5</v>
      </c>
    </row>
    <row r="8281" spans="1:11">
      <c r="A8281" s="12" t="s">
        <v>5781</v>
      </c>
      <c r="B8281" s="12" t="s">
        <v>12059</v>
      </c>
      <c r="C8281" s="12" t="s">
        <v>12066</v>
      </c>
      <c r="D8281" s="13" t="s">
        <v>4934</v>
      </c>
      <c r="E8281" s="13" t="s">
        <v>4998</v>
      </c>
      <c r="F8281" s="13" t="s">
        <v>7263</v>
      </c>
      <c r="G8281" s="14" t="s">
        <v>5504</v>
      </c>
      <c r="H8281" s="14" t="s">
        <v>4974</v>
      </c>
      <c r="I8281" s="14" t="s">
        <v>4927</v>
      </c>
      <c r="J8281" s="14" t="s">
        <v>4936</v>
      </c>
      <c r="K8281" s="16">
        <v>5</v>
      </c>
    </row>
    <row r="8282" spans="1:11">
      <c r="A8282" s="12" t="s">
        <v>5781</v>
      </c>
      <c r="B8282" s="12" t="s">
        <v>12059</v>
      </c>
      <c r="C8282" s="12" t="s">
        <v>12068</v>
      </c>
      <c r="D8282" s="13" t="s">
        <v>4918</v>
      </c>
      <c r="E8282" s="13" t="s">
        <v>4919</v>
      </c>
      <c r="F8282" s="13" t="s">
        <v>8961</v>
      </c>
      <c r="G8282" s="14" t="s">
        <v>4921</v>
      </c>
      <c r="H8282" s="14" t="s">
        <v>4988</v>
      </c>
      <c r="I8282" s="14" t="s">
        <v>5098</v>
      </c>
      <c r="J8282" s="14" t="s">
        <v>4956</v>
      </c>
      <c r="K8282" s="16">
        <v>7</v>
      </c>
    </row>
    <row r="8283" spans="1:11">
      <c r="A8283" s="12" t="s">
        <v>5781</v>
      </c>
      <c r="B8283" s="12" t="s">
        <v>12059</v>
      </c>
      <c r="C8283" s="12" t="s">
        <v>12068</v>
      </c>
      <c r="D8283" s="13" t="s">
        <v>4918</v>
      </c>
      <c r="E8283" s="13" t="s">
        <v>4968</v>
      </c>
      <c r="F8283" s="13" t="s">
        <v>12069</v>
      </c>
      <c r="G8283" s="14" t="s">
        <v>4942</v>
      </c>
      <c r="H8283" s="14" t="s">
        <v>5223</v>
      </c>
      <c r="I8283" s="14" t="s">
        <v>4927</v>
      </c>
      <c r="J8283" s="14" t="s">
        <v>4936</v>
      </c>
      <c r="K8283" s="16">
        <v>7</v>
      </c>
    </row>
    <row r="8284" spans="1:11">
      <c r="A8284" s="12" t="s">
        <v>5781</v>
      </c>
      <c r="B8284" s="12" t="s">
        <v>12059</v>
      </c>
      <c r="C8284" s="12" t="s">
        <v>12068</v>
      </c>
      <c r="D8284" s="13" t="s">
        <v>4931</v>
      </c>
      <c r="E8284" s="13" t="s">
        <v>4932</v>
      </c>
      <c r="F8284" s="13" t="s">
        <v>12063</v>
      </c>
      <c r="G8284" s="14" t="s">
        <v>5004</v>
      </c>
      <c r="H8284" s="14" t="s">
        <v>4974</v>
      </c>
      <c r="I8284" s="14" t="s">
        <v>4927</v>
      </c>
      <c r="J8284" s="14" t="s">
        <v>4924</v>
      </c>
      <c r="K8284" s="16">
        <v>7</v>
      </c>
    </row>
    <row r="8285" spans="1:11">
      <c r="A8285" s="12" t="s">
        <v>5781</v>
      </c>
      <c r="B8285" s="12" t="s">
        <v>12059</v>
      </c>
      <c r="C8285" s="12" t="s">
        <v>12068</v>
      </c>
      <c r="D8285" s="13" t="s">
        <v>4931</v>
      </c>
      <c r="E8285" s="13" t="s">
        <v>5083</v>
      </c>
      <c r="F8285" s="13" t="s">
        <v>12067</v>
      </c>
      <c r="G8285" s="14" t="s">
        <v>4921</v>
      </c>
      <c r="H8285" s="14" t="s">
        <v>5037</v>
      </c>
      <c r="I8285" s="14" t="s">
        <v>4927</v>
      </c>
      <c r="J8285" s="14" t="s">
        <v>4924</v>
      </c>
      <c r="K8285" s="16">
        <v>7</v>
      </c>
    </row>
    <row r="8286" spans="1:11">
      <c r="A8286" s="12" t="s">
        <v>5781</v>
      </c>
      <c r="B8286" s="12" t="s">
        <v>12059</v>
      </c>
      <c r="C8286" s="12" t="s">
        <v>12068</v>
      </c>
      <c r="D8286" s="13" t="s">
        <v>4934</v>
      </c>
      <c r="E8286" s="13" t="s">
        <v>4998</v>
      </c>
      <c r="F8286" s="13" t="s">
        <v>7263</v>
      </c>
      <c r="G8286" s="14" t="s">
        <v>5004</v>
      </c>
      <c r="H8286" s="14" t="s">
        <v>4936</v>
      </c>
      <c r="I8286" s="14" t="s">
        <v>4927</v>
      </c>
      <c r="J8286" s="14" t="s">
        <v>4936</v>
      </c>
      <c r="K8286" s="16">
        <v>7</v>
      </c>
    </row>
    <row r="8287" spans="1:11">
      <c r="A8287" s="12" t="s">
        <v>5781</v>
      </c>
      <c r="B8287" s="12" t="s">
        <v>12059</v>
      </c>
      <c r="C8287" s="12" t="s">
        <v>12070</v>
      </c>
      <c r="D8287" s="13" t="s">
        <v>4918</v>
      </c>
      <c r="E8287" s="13" t="s">
        <v>4919</v>
      </c>
      <c r="F8287" s="13" t="s">
        <v>12071</v>
      </c>
      <c r="G8287" s="14" t="s">
        <v>4921</v>
      </c>
      <c r="H8287" s="14" t="s">
        <v>4924</v>
      </c>
      <c r="I8287" s="14" t="s">
        <v>4975</v>
      </c>
      <c r="J8287" s="14" t="s">
        <v>4924</v>
      </c>
      <c r="K8287" s="16">
        <v>4</v>
      </c>
    </row>
    <row r="8288" spans="1:11">
      <c r="A8288" s="12" t="s">
        <v>5781</v>
      </c>
      <c r="B8288" s="12" t="s">
        <v>12059</v>
      </c>
      <c r="C8288" s="12" t="s">
        <v>12070</v>
      </c>
      <c r="D8288" s="13" t="s">
        <v>4918</v>
      </c>
      <c r="E8288" s="13" t="s">
        <v>4943</v>
      </c>
      <c r="F8288" s="13" t="s">
        <v>12072</v>
      </c>
      <c r="G8288" s="14" t="s">
        <v>4942</v>
      </c>
      <c r="H8288" s="14" t="s">
        <v>4938</v>
      </c>
      <c r="I8288" s="14" t="s">
        <v>4927</v>
      </c>
      <c r="J8288" s="14" t="s">
        <v>4956</v>
      </c>
      <c r="K8288" s="16">
        <v>4</v>
      </c>
    </row>
    <row r="8289" spans="1:11">
      <c r="A8289" s="12" t="s">
        <v>5781</v>
      </c>
      <c r="B8289" s="12" t="s">
        <v>12059</v>
      </c>
      <c r="C8289" s="12" t="s">
        <v>12070</v>
      </c>
      <c r="D8289" s="13" t="s">
        <v>4931</v>
      </c>
      <c r="E8289" s="13" t="s">
        <v>4932</v>
      </c>
      <c r="F8289" s="13" t="s">
        <v>12063</v>
      </c>
      <c r="G8289" s="14" t="s">
        <v>5004</v>
      </c>
      <c r="H8289" s="14" t="s">
        <v>4974</v>
      </c>
      <c r="I8289" s="14" t="s">
        <v>4927</v>
      </c>
      <c r="J8289" s="14" t="s">
        <v>4924</v>
      </c>
      <c r="K8289" s="16">
        <v>4</v>
      </c>
    </row>
    <row r="8290" spans="1:11">
      <c r="A8290" s="12" t="s">
        <v>5781</v>
      </c>
      <c r="B8290" s="12" t="s">
        <v>12059</v>
      </c>
      <c r="C8290" s="12" t="s">
        <v>12070</v>
      </c>
      <c r="D8290" s="13" t="s">
        <v>4931</v>
      </c>
      <c r="E8290" s="13" t="s">
        <v>4961</v>
      </c>
      <c r="F8290" s="13" t="s">
        <v>12073</v>
      </c>
      <c r="G8290" s="14" t="s">
        <v>4921</v>
      </c>
      <c r="H8290" s="14" t="s">
        <v>5037</v>
      </c>
      <c r="I8290" s="14" t="s">
        <v>4927</v>
      </c>
      <c r="J8290" s="14" t="s">
        <v>4936</v>
      </c>
      <c r="K8290" s="16">
        <v>4</v>
      </c>
    </row>
    <row r="8291" spans="1:11">
      <c r="A8291" s="12" t="s">
        <v>5781</v>
      </c>
      <c r="B8291" s="12" t="s">
        <v>12059</v>
      </c>
      <c r="C8291" s="12" t="s">
        <v>12070</v>
      </c>
      <c r="D8291" s="13" t="s">
        <v>4934</v>
      </c>
      <c r="E8291" s="13" t="s">
        <v>4998</v>
      </c>
      <c r="F8291" s="13" t="s">
        <v>7263</v>
      </c>
      <c r="G8291" s="14" t="s">
        <v>5004</v>
      </c>
      <c r="H8291" s="14" t="s">
        <v>4974</v>
      </c>
      <c r="I8291" s="14" t="s">
        <v>4927</v>
      </c>
      <c r="J8291" s="14" t="s">
        <v>4936</v>
      </c>
      <c r="K8291" s="16">
        <v>4</v>
      </c>
    </row>
    <row r="8292" spans="1:11">
      <c r="A8292" s="12" t="s">
        <v>4915</v>
      </c>
      <c r="B8292" s="12" t="s">
        <v>12074</v>
      </c>
      <c r="C8292" s="12" t="s">
        <v>12075</v>
      </c>
      <c r="D8292" s="13" t="s">
        <v>4918</v>
      </c>
      <c r="E8292" s="13" t="s">
        <v>4919</v>
      </c>
      <c r="F8292" s="13" t="s">
        <v>11829</v>
      </c>
      <c r="G8292" s="14" t="s">
        <v>4921</v>
      </c>
      <c r="H8292" s="14" t="s">
        <v>4924</v>
      </c>
      <c r="I8292" s="14" t="s">
        <v>4949</v>
      </c>
      <c r="J8292" s="14" t="s">
        <v>4956</v>
      </c>
      <c r="K8292" s="16">
        <v>3.6</v>
      </c>
    </row>
    <row r="8293" spans="1:11">
      <c r="A8293" s="12" t="s">
        <v>4915</v>
      </c>
      <c r="B8293" s="12" t="s">
        <v>12074</v>
      </c>
      <c r="C8293" s="12" t="s">
        <v>12075</v>
      </c>
      <c r="D8293" s="13" t="s">
        <v>4918</v>
      </c>
      <c r="E8293" s="13" t="s">
        <v>4943</v>
      </c>
      <c r="F8293" s="13" t="s">
        <v>12076</v>
      </c>
      <c r="G8293" s="14" t="s">
        <v>4921</v>
      </c>
      <c r="H8293" s="14" t="s">
        <v>4926</v>
      </c>
      <c r="I8293" s="14" t="s">
        <v>4927</v>
      </c>
      <c r="J8293" s="14" t="s">
        <v>4936</v>
      </c>
      <c r="K8293" s="16">
        <v>3.6</v>
      </c>
    </row>
    <row r="8294" spans="1:11">
      <c r="A8294" s="12" t="s">
        <v>4915</v>
      </c>
      <c r="B8294" s="12" t="s">
        <v>12074</v>
      </c>
      <c r="C8294" s="12" t="s">
        <v>12075</v>
      </c>
      <c r="D8294" s="13" t="s">
        <v>4931</v>
      </c>
      <c r="E8294" s="13" t="s">
        <v>4932</v>
      </c>
      <c r="F8294" s="13" t="s">
        <v>12077</v>
      </c>
      <c r="G8294" s="14" t="s">
        <v>4921</v>
      </c>
      <c r="H8294" s="14" t="s">
        <v>4946</v>
      </c>
      <c r="I8294" s="14" t="s">
        <v>5635</v>
      </c>
      <c r="J8294" s="14" t="s">
        <v>4924</v>
      </c>
      <c r="K8294" s="16">
        <v>3.6</v>
      </c>
    </row>
    <row r="8295" spans="1:11">
      <c r="A8295" s="12" t="s">
        <v>4915</v>
      </c>
      <c r="B8295" s="12" t="s">
        <v>12074</v>
      </c>
      <c r="C8295" s="12" t="s">
        <v>12075</v>
      </c>
      <c r="D8295" s="13" t="s">
        <v>4934</v>
      </c>
      <c r="E8295" s="13" t="s">
        <v>5132</v>
      </c>
      <c r="F8295" s="13" t="s">
        <v>12078</v>
      </c>
      <c r="G8295" s="14" t="s">
        <v>4921</v>
      </c>
      <c r="H8295" s="14" t="s">
        <v>4926</v>
      </c>
      <c r="I8295" s="14" t="s">
        <v>4927</v>
      </c>
      <c r="J8295" s="14" t="s">
        <v>4936</v>
      </c>
      <c r="K8295" s="16">
        <v>3.6</v>
      </c>
    </row>
    <row r="8296" spans="1:11">
      <c r="A8296" s="12" t="s">
        <v>4915</v>
      </c>
      <c r="B8296" s="12" t="s">
        <v>12074</v>
      </c>
      <c r="C8296" s="12" t="s">
        <v>12075</v>
      </c>
      <c r="D8296" s="13" t="s">
        <v>4940</v>
      </c>
      <c r="E8296" s="13" t="s">
        <v>4941</v>
      </c>
      <c r="F8296" s="13" t="s">
        <v>12079</v>
      </c>
      <c r="G8296" s="14" t="s">
        <v>4921</v>
      </c>
      <c r="H8296" s="14" t="s">
        <v>4974</v>
      </c>
      <c r="I8296" s="14" t="s">
        <v>5065</v>
      </c>
      <c r="J8296" s="14" t="s">
        <v>4924</v>
      </c>
      <c r="K8296" s="16">
        <v>3.6</v>
      </c>
    </row>
    <row r="8297" spans="1:11">
      <c r="A8297" s="12" t="s">
        <v>4915</v>
      </c>
      <c r="B8297" s="12" t="s">
        <v>12074</v>
      </c>
      <c r="C8297" s="12" t="s">
        <v>12080</v>
      </c>
      <c r="D8297" s="13" t="s">
        <v>4918</v>
      </c>
      <c r="E8297" s="13" t="s">
        <v>4919</v>
      </c>
      <c r="F8297" s="13" t="s">
        <v>12081</v>
      </c>
      <c r="G8297" s="14" t="s">
        <v>4921</v>
      </c>
      <c r="H8297" s="14" t="s">
        <v>4974</v>
      </c>
      <c r="I8297" s="14" t="s">
        <v>5098</v>
      </c>
      <c r="J8297" s="14" t="s">
        <v>4956</v>
      </c>
      <c r="K8297" s="16">
        <v>0.65</v>
      </c>
    </row>
    <row r="8298" spans="1:11">
      <c r="A8298" s="12" t="s">
        <v>4915</v>
      </c>
      <c r="B8298" s="12" t="s">
        <v>12074</v>
      </c>
      <c r="C8298" s="12" t="s">
        <v>12080</v>
      </c>
      <c r="D8298" s="13" t="s">
        <v>4918</v>
      </c>
      <c r="E8298" s="13" t="s">
        <v>4939</v>
      </c>
      <c r="F8298" s="13" t="s">
        <v>12082</v>
      </c>
      <c r="G8298" s="14" t="s">
        <v>4921</v>
      </c>
      <c r="H8298" s="14" t="s">
        <v>4988</v>
      </c>
      <c r="I8298" s="14" t="s">
        <v>5635</v>
      </c>
      <c r="J8298" s="14" t="s">
        <v>4924</v>
      </c>
      <c r="K8298" s="16">
        <v>0.65</v>
      </c>
    </row>
    <row r="8299" spans="1:11">
      <c r="A8299" s="12" t="s">
        <v>4915</v>
      </c>
      <c r="B8299" s="12" t="s">
        <v>12074</v>
      </c>
      <c r="C8299" s="12" t="s">
        <v>12080</v>
      </c>
      <c r="D8299" s="13" t="s">
        <v>4931</v>
      </c>
      <c r="E8299" s="13" t="s">
        <v>4932</v>
      </c>
      <c r="F8299" s="13" t="s">
        <v>12083</v>
      </c>
      <c r="G8299" s="14" t="s">
        <v>4921</v>
      </c>
      <c r="H8299" s="14" t="s">
        <v>4938</v>
      </c>
      <c r="I8299" s="14" t="s">
        <v>5131</v>
      </c>
      <c r="J8299" s="14" t="s">
        <v>4924</v>
      </c>
      <c r="K8299" s="16">
        <v>0.65</v>
      </c>
    </row>
    <row r="8300" spans="1:11">
      <c r="A8300" s="12" t="s">
        <v>4915</v>
      </c>
      <c r="B8300" s="12" t="s">
        <v>12074</v>
      </c>
      <c r="C8300" s="12" t="s">
        <v>12080</v>
      </c>
      <c r="D8300" s="13" t="s">
        <v>4931</v>
      </c>
      <c r="E8300" s="13" t="s">
        <v>5083</v>
      </c>
      <c r="F8300" s="13" t="s">
        <v>12084</v>
      </c>
      <c r="G8300" s="14" t="s">
        <v>4921</v>
      </c>
      <c r="H8300" s="14" t="s">
        <v>4988</v>
      </c>
      <c r="I8300" s="14" t="s">
        <v>5012</v>
      </c>
      <c r="J8300" s="14" t="s">
        <v>4936</v>
      </c>
      <c r="K8300" s="16">
        <v>0.65</v>
      </c>
    </row>
    <row r="8301" spans="1:11">
      <c r="A8301" s="12" t="s">
        <v>4915</v>
      </c>
      <c r="B8301" s="12" t="s">
        <v>12074</v>
      </c>
      <c r="C8301" s="12" t="s">
        <v>12080</v>
      </c>
      <c r="D8301" s="13" t="s">
        <v>4934</v>
      </c>
      <c r="E8301" s="13" t="s">
        <v>5132</v>
      </c>
      <c r="F8301" s="13" t="s">
        <v>6049</v>
      </c>
      <c r="G8301" s="14" t="s">
        <v>4921</v>
      </c>
      <c r="H8301" s="14" t="s">
        <v>4926</v>
      </c>
      <c r="I8301" s="14" t="s">
        <v>4927</v>
      </c>
      <c r="J8301" s="14" t="s">
        <v>4936</v>
      </c>
      <c r="K8301" s="16">
        <v>0.65</v>
      </c>
    </row>
    <row r="8302" spans="1:11">
      <c r="A8302" s="12" t="s">
        <v>6765</v>
      </c>
      <c r="B8302" s="12" t="s">
        <v>12085</v>
      </c>
      <c r="C8302" s="12" t="s">
        <v>12086</v>
      </c>
      <c r="D8302" s="13" t="s">
        <v>4918</v>
      </c>
      <c r="E8302" s="13" t="s">
        <v>4919</v>
      </c>
      <c r="F8302" s="13" t="s">
        <v>10456</v>
      </c>
      <c r="G8302" s="14" t="s">
        <v>4921</v>
      </c>
      <c r="H8302" s="14" t="s">
        <v>4922</v>
      </c>
      <c r="I8302" s="14" t="s">
        <v>4947</v>
      </c>
      <c r="J8302" s="14" t="s">
        <v>4924</v>
      </c>
      <c r="K8302" s="16">
        <v>182.88</v>
      </c>
    </row>
    <row r="8303" spans="1:11">
      <c r="A8303" s="12" t="s">
        <v>6765</v>
      </c>
      <c r="B8303" s="12" t="s">
        <v>12085</v>
      </c>
      <c r="C8303" s="12" t="s">
        <v>12086</v>
      </c>
      <c r="D8303" s="13" t="s">
        <v>4918</v>
      </c>
      <c r="E8303" s="13" t="s">
        <v>4919</v>
      </c>
      <c r="F8303" s="13" t="s">
        <v>12087</v>
      </c>
      <c r="G8303" s="14" t="s">
        <v>4921</v>
      </c>
      <c r="H8303" s="14" t="s">
        <v>4922</v>
      </c>
      <c r="I8303" s="14" t="s">
        <v>5012</v>
      </c>
      <c r="J8303" s="14" t="s">
        <v>4924</v>
      </c>
      <c r="K8303" s="16">
        <v>182.88</v>
      </c>
    </row>
    <row r="8304" spans="1:11">
      <c r="A8304" s="12" t="s">
        <v>6765</v>
      </c>
      <c r="B8304" s="12" t="s">
        <v>12085</v>
      </c>
      <c r="C8304" s="12" t="s">
        <v>12086</v>
      </c>
      <c r="D8304" s="13" t="s">
        <v>4918</v>
      </c>
      <c r="E8304" s="13" t="s">
        <v>4919</v>
      </c>
      <c r="F8304" s="13" t="s">
        <v>12088</v>
      </c>
      <c r="G8304" s="14" t="s">
        <v>4921</v>
      </c>
      <c r="H8304" s="14" t="s">
        <v>5137</v>
      </c>
      <c r="I8304" s="14" t="s">
        <v>5012</v>
      </c>
      <c r="J8304" s="14" t="s">
        <v>4936</v>
      </c>
      <c r="K8304" s="16">
        <v>182.88</v>
      </c>
    </row>
    <row r="8305" spans="1:11">
      <c r="A8305" s="12" t="s">
        <v>6765</v>
      </c>
      <c r="B8305" s="12" t="s">
        <v>12085</v>
      </c>
      <c r="C8305" s="12" t="s">
        <v>12086</v>
      </c>
      <c r="D8305" s="13" t="s">
        <v>4931</v>
      </c>
      <c r="E8305" s="13" t="s">
        <v>4961</v>
      </c>
      <c r="F8305" s="13" t="s">
        <v>12089</v>
      </c>
      <c r="G8305" s="14" t="s">
        <v>4921</v>
      </c>
      <c r="H8305" s="14" t="s">
        <v>4922</v>
      </c>
      <c r="I8305" s="14" t="s">
        <v>4947</v>
      </c>
      <c r="J8305" s="14" t="s">
        <v>4924</v>
      </c>
      <c r="K8305" s="16">
        <v>182.88</v>
      </c>
    </row>
    <row r="8306" spans="1:11">
      <c r="A8306" s="12" t="s">
        <v>6765</v>
      </c>
      <c r="B8306" s="12" t="s">
        <v>12085</v>
      </c>
      <c r="C8306" s="12" t="s">
        <v>12086</v>
      </c>
      <c r="D8306" s="13" t="s">
        <v>4931</v>
      </c>
      <c r="E8306" s="13" t="s">
        <v>5083</v>
      </c>
      <c r="F8306" s="13" t="s">
        <v>12090</v>
      </c>
      <c r="G8306" s="14" t="s">
        <v>4921</v>
      </c>
      <c r="H8306" s="14" t="s">
        <v>4966</v>
      </c>
      <c r="I8306" s="14" t="s">
        <v>4947</v>
      </c>
      <c r="J8306" s="14" t="s">
        <v>4924</v>
      </c>
      <c r="K8306" s="16">
        <v>182.88</v>
      </c>
    </row>
    <row r="8307" spans="1:11">
      <c r="A8307" s="12" t="s">
        <v>6765</v>
      </c>
      <c r="B8307" s="12" t="s">
        <v>12085</v>
      </c>
      <c r="C8307" s="12" t="s">
        <v>12091</v>
      </c>
      <c r="D8307" s="13" t="s">
        <v>4918</v>
      </c>
      <c r="E8307" s="13" t="s">
        <v>4919</v>
      </c>
      <c r="F8307" s="13" t="s">
        <v>12092</v>
      </c>
      <c r="G8307" s="14" t="s">
        <v>4921</v>
      </c>
      <c r="H8307" s="14" t="s">
        <v>5119</v>
      </c>
      <c r="I8307" s="14" t="s">
        <v>4947</v>
      </c>
      <c r="J8307" s="14" t="s">
        <v>4924</v>
      </c>
      <c r="K8307" s="16">
        <v>36.6</v>
      </c>
    </row>
    <row r="8308" spans="1:11">
      <c r="A8308" s="12" t="s">
        <v>6765</v>
      </c>
      <c r="B8308" s="12" t="s">
        <v>12085</v>
      </c>
      <c r="C8308" s="12" t="s">
        <v>12091</v>
      </c>
      <c r="D8308" s="13" t="s">
        <v>4918</v>
      </c>
      <c r="E8308" s="13" t="s">
        <v>4919</v>
      </c>
      <c r="F8308" s="13" t="s">
        <v>12093</v>
      </c>
      <c r="G8308" s="14" t="s">
        <v>4921</v>
      </c>
      <c r="H8308" s="14" t="s">
        <v>5324</v>
      </c>
      <c r="I8308" s="14" t="s">
        <v>4927</v>
      </c>
      <c r="J8308" s="14" t="s">
        <v>4924</v>
      </c>
      <c r="K8308" s="16">
        <v>36.6</v>
      </c>
    </row>
    <row r="8309" spans="1:11">
      <c r="A8309" s="12" t="s">
        <v>6765</v>
      </c>
      <c r="B8309" s="12" t="s">
        <v>12085</v>
      </c>
      <c r="C8309" s="12" t="s">
        <v>12091</v>
      </c>
      <c r="D8309" s="13" t="s">
        <v>4918</v>
      </c>
      <c r="E8309" s="13" t="s">
        <v>4919</v>
      </c>
      <c r="F8309" s="13" t="s">
        <v>12094</v>
      </c>
      <c r="G8309" s="14" t="s">
        <v>4921</v>
      </c>
      <c r="H8309" s="14" t="s">
        <v>5283</v>
      </c>
      <c r="I8309" s="14" t="s">
        <v>4947</v>
      </c>
      <c r="J8309" s="14" t="s">
        <v>4924</v>
      </c>
      <c r="K8309" s="16">
        <v>36.6</v>
      </c>
    </row>
    <row r="8310" spans="1:11">
      <c r="A8310" s="12" t="s">
        <v>6765</v>
      </c>
      <c r="B8310" s="12" t="s">
        <v>12085</v>
      </c>
      <c r="C8310" s="12" t="s">
        <v>12091</v>
      </c>
      <c r="D8310" s="13" t="s">
        <v>4931</v>
      </c>
      <c r="E8310" s="13" t="s">
        <v>4932</v>
      </c>
      <c r="F8310" s="13" t="s">
        <v>12095</v>
      </c>
      <c r="G8310" s="14" t="s">
        <v>4921</v>
      </c>
      <c r="H8310" s="14" t="s">
        <v>4966</v>
      </c>
      <c r="I8310" s="14" t="s">
        <v>4947</v>
      </c>
      <c r="J8310" s="14" t="s">
        <v>4936</v>
      </c>
      <c r="K8310" s="16">
        <v>36.6</v>
      </c>
    </row>
    <row r="8311" spans="1:11">
      <c r="A8311" s="12" t="s">
        <v>6765</v>
      </c>
      <c r="B8311" s="12" t="s">
        <v>12085</v>
      </c>
      <c r="C8311" s="12" t="s">
        <v>12091</v>
      </c>
      <c r="D8311" s="13" t="s">
        <v>4931</v>
      </c>
      <c r="E8311" s="13" t="s">
        <v>4961</v>
      </c>
      <c r="F8311" s="13" t="s">
        <v>12096</v>
      </c>
      <c r="G8311" s="14" t="s">
        <v>4921</v>
      </c>
      <c r="H8311" s="14" t="s">
        <v>4966</v>
      </c>
      <c r="I8311" s="14" t="s">
        <v>4947</v>
      </c>
      <c r="J8311" s="14" t="s">
        <v>4924</v>
      </c>
      <c r="K8311" s="16">
        <v>36.6</v>
      </c>
    </row>
    <row r="8312" spans="1:11">
      <c r="A8312" s="12" t="s">
        <v>6765</v>
      </c>
      <c r="B8312" s="12" t="s">
        <v>12085</v>
      </c>
      <c r="C8312" s="12" t="s">
        <v>12097</v>
      </c>
      <c r="D8312" s="13" t="s">
        <v>4918</v>
      </c>
      <c r="E8312" s="13" t="s">
        <v>4919</v>
      </c>
      <c r="F8312" s="13" t="s">
        <v>12098</v>
      </c>
      <c r="G8312" s="14" t="s">
        <v>4921</v>
      </c>
      <c r="H8312" s="14" t="s">
        <v>4924</v>
      </c>
      <c r="I8312" s="14" t="s">
        <v>5535</v>
      </c>
      <c r="J8312" s="14" t="s">
        <v>4924</v>
      </c>
      <c r="K8312" s="16">
        <v>10</v>
      </c>
    </row>
    <row r="8313" spans="1:11">
      <c r="A8313" s="12" t="s">
        <v>6765</v>
      </c>
      <c r="B8313" s="12" t="s">
        <v>12085</v>
      </c>
      <c r="C8313" s="12" t="s">
        <v>12097</v>
      </c>
      <c r="D8313" s="13" t="s">
        <v>4918</v>
      </c>
      <c r="E8313" s="13" t="s">
        <v>4919</v>
      </c>
      <c r="F8313" s="13" t="s">
        <v>12099</v>
      </c>
      <c r="G8313" s="14" t="s">
        <v>4921</v>
      </c>
      <c r="H8313" s="14" t="s">
        <v>4936</v>
      </c>
      <c r="I8313" s="14" t="s">
        <v>5096</v>
      </c>
      <c r="J8313" s="14" t="s">
        <v>4924</v>
      </c>
      <c r="K8313" s="16">
        <v>10</v>
      </c>
    </row>
    <row r="8314" spans="1:11">
      <c r="A8314" s="12" t="s">
        <v>6765</v>
      </c>
      <c r="B8314" s="12" t="s">
        <v>12085</v>
      </c>
      <c r="C8314" s="12" t="s">
        <v>12097</v>
      </c>
      <c r="D8314" s="13" t="s">
        <v>4931</v>
      </c>
      <c r="E8314" s="13" t="s">
        <v>4932</v>
      </c>
      <c r="F8314" s="13" t="s">
        <v>12100</v>
      </c>
      <c r="G8314" s="14" t="s">
        <v>4960</v>
      </c>
      <c r="H8314" s="14" t="s">
        <v>12101</v>
      </c>
      <c r="I8314" s="14" t="s">
        <v>5187</v>
      </c>
      <c r="J8314" s="14" t="s">
        <v>4924</v>
      </c>
      <c r="K8314" s="16">
        <v>10</v>
      </c>
    </row>
    <row r="8315" spans="1:11">
      <c r="A8315" s="12" t="s">
        <v>6765</v>
      </c>
      <c r="B8315" s="12" t="s">
        <v>12085</v>
      </c>
      <c r="C8315" s="12" t="s">
        <v>12097</v>
      </c>
      <c r="D8315" s="13" t="s">
        <v>4931</v>
      </c>
      <c r="E8315" s="13" t="s">
        <v>4961</v>
      </c>
      <c r="F8315" s="13" t="s">
        <v>12102</v>
      </c>
      <c r="G8315" s="14" t="s">
        <v>4960</v>
      </c>
      <c r="H8315" s="14" t="s">
        <v>12101</v>
      </c>
      <c r="I8315" s="14" t="s">
        <v>5187</v>
      </c>
      <c r="J8315" s="14" t="s">
        <v>4924</v>
      </c>
      <c r="K8315" s="16">
        <v>10</v>
      </c>
    </row>
    <row r="8316" spans="1:11">
      <c r="A8316" s="12" t="s">
        <v>6765</v>
      </c>
      <c r="B8316" s="12" t="s">
        <v>12085</v>
      </c>
      <c r="C8316" s="12" t="s">
        <v>12097</v>
      </c>
      <c r="D8316" s="13" t="s">
        <v>4934</v>
      </c>
      <c r="E8316" s="13" t="s">
        <v>4998</v>
      </c>
      <c r="F8316" s="13" t="s">
        <v>5047</v>
      </c>
      <c r="G8316" s="14" t="s">
        <v>4921</v>
      </c>
      <c r="H8316" s="14" t="s">
        <v>5037</v>
      </c>
      <c r="I8316" s="14" t="s">
        <v>4927</v>
      </c>
      <c r="J8316" s="14" t="s">
        <v>4936</v>
      </c>
      <c r="K8316" s="16">
        <v>10</v>
      </c>
    </row>
    <row r="8317" spans="1:11">
      <c r="A8317" s="12" t="s">
        <v>6765</v>
      </c>
      <c r="B8317" s="12" t="s">
        <v>12085</v>
      </c>
      <c r="C8317" s="12" t="s">
        <v>12103</v>
      </c>
      <c r="D8317" s="13" t="s">
        <v>4918</v>
      </c>
      <c r="E8317" s="13" t="s">
        <v>4919</v>
      </c>
      <c r="F8317" s="13" t="s">
        <v>12104</v>
      </c>
      <c r="G8317" s="14" t="s">
        <v>4921</v>
      </c>
      <c r="H8317" s="14" t="s">
        <v>12105</v>
      </c>
      <c r="I8317" s="14" t="s">
        <v>4927</v>
      </c>
      <c r="J8317" s="14" t="s">
        <v>4936</v>
      </c>
      <c r="K8317" s="16">
        <v>10</v>
      </c>
    </row>
    <row r="8318" spans="1:11">
      <c r="A8318" s="12" t="s">
        <v>6765</v>
      </c>
      <c r="B8318" s="12" t="s">
        <v>12085</v>
      </c>
      <c r="C8318" s="12" t="s">
        <v>12103</v>
      </c>
      <c r="D8318" s="13" t="s">
        <v>4918</v>
      </c>
      <c r="E8318" s="13" t="s">
        <v>4919</v>
      </c>
      <c r="F8318" s="13" t="s">
        <v>12106</v>
      </c>
      <c r="G8318" s="14" t="s">
        <v>4921</v>
      </c>
      <c r="H8318" s="14" t="s">
        <v>4952</v>
      </c>
      <c r="I8318" s="14" t="s">
        <v>4927</v>
      </c>
      <c r="J8318" s="14" t="s">
        <v>4936</v>
      </c>
      <c r="K8318" s="16">
        <v>10</v>
      </c>
    </row>
    <row r="8319" spans="1:11">
      <c r="A8319" s="12" t="s">
        <v>6765</v>
      </c>
      <c r="B8319" s="12" t="s">
        <v>12085</v>
      </c>
      <c r="C8319" s="12" t="s">
        <v>12103</v>
      </c>
      <c r="D8319" s="13" t="s">
        <v>4918</v>
      </c>
      <c r="E8319" s="13" t="s">
        <v>4919</v>
      </c>
      <c r="F8319" s="13" t="s">
        <v>12107</v>
      </c>
      <c r="G8319" s="14" t="s">
        <v>4921</v>
      </c>
      <c r="H8319" s="14" t="s">
        <v>4952</v>
      </c>
      <c r="I8319" s="14" t="s">
        <v>4927</v>
      </c>
      <c r="J8319" s="14" t="s">
        <v>4956</v>
      </c>
      <c r="K8319" s="16">
        <v>10</v>
      </c>
    </row>
    <row r="8320" spans="1:11">
      <c r="A8320" s="12" t="s">
        <v>6765</v>
      </c>
      <c r="B8320" s="12" t="s">
        <v>12085</v>
      </c>
      <c r="C8320" s="12" t="s">
        <v>12103</v>
      </c>
      <c r="D8320" s="13" t="s">
        <v>4918</v>
      </c>
      <c r="E8320" s="13" t="s">
        <v>4939</v>
      </c>
      <c r="F8320" s="13" t="s">
        <v>12108</v>
      </c>
      <c r="G8320" s="14" t="s">
        <v>4921</v>
      </c>
      <c r="H8320" s="14" t="s">
        <v>12109</v>
      </c>
      <c r="I8320" s="14" t="s">
        <v>4927</v>
      </c>
      <c r="J8320" s="14" t="s">
        <v>4936</v>
      </c>
      <c r="K8320" s="16">
        <v>10</v>
      </c>
    </row>
    <row r="8321" spans="1:11">
      <c r="A8321" s="12" t="s">
        <v>6765</v>
      </c>
      <c r="B8321" s="12" t="s">
        <v>12085</v>
      </c>
      <c r="C8321" s="12" t="s">
        <v>12103</v>
      </c>
      <c r="D8321" s="13" t="s">
        <v>4931</v>
      </c>
      <c r="E8321" s="13" t="s">
        <v>4961</v>
      </c>
      <c r="F8321" s="13" t="s">
        <v>12110</v>
      </c>
      <c r="G8321" s="14" t="s">
        <v>4942</v>
      </c>
      <c r="H8321" s="14" t="s">
        <v>6252</v>
      </c>
      <c r="I8321" s="14" t="s">
        <v>5635</v>
      </c>
      <c r="J8321" s="14" t="s">
        <v>4956</v>
      </c>
      <c r="K8321" s="16">
        <v>10</v>
      </c>
    </row>
    <row r="8322" spans="1:11">
      <c r="A8322" s="12" t="s">
        <v>6765</v>
      </c>
      <c r="B8322" s="12" t="s">
        <v>12085</v>
      </c>
      <c r="C8322" s="12" t="s">
        <v>12111</v>
      </c>
      <c r="D8322" s="13" t="s">
        <v>4918</v>
      </c>
      <c r="E8322" s="13" t="s">
        <v>4919</v>
      </c>
      <c r="F8322" s="13" t="s">
        <v>12112</v>
      </c>
      <c r="G8322" s="14" t="s">
        <v>4921</v>
      </c>
      <c r="H8322" s="14" t="s">
        <v>4924</v>
      </c>
      <c r="I8322" s="14" t="s">
        <v>5185</v>
      </c>
      <c r="J8322" s="14" t="s">
        <v>4924</v>
      </c>
      <c r="K8322" s="16">
        <v>109.74</v>
      </c>
    </row>
    <row r="8323" spans="1:11">
      <c r="A8323" s="12" t="s">
        <v>6765</v>
      </c>
      <c r="B8323" s="12" t="s">
        <v>12085</v>
      </c>
      <c r="C8323" s="12" t="s">
        <v>12111</v>
      </c>
      <c r="D8323" s="13" t="s">
        <v>4918</v>
      </c>
      <c r="E8323" s="13" t="s">
        <v>4919</v>
      </c>
      <c r="F8323" s="13" t="s">
        <v>12113</v>
      </c>
      <c r="G8323" s="14" t="s">
        <v>4921</v>
      </c>
      <c r="H8323" s="14" t="s">
        <v>12114</v>
      </c>
      <c r="I8323" s="14" t="s">
        <v>5185</v>
      </c>
      <c r="J8323" s="14" t="s">
        <v>4924</v>
      </c>
      <c r="K8323" s="16">
        <v>109.74</v>
      </c>
    </row>
    <row r="8324" spans="1:11">
      <c r="A8324" s="12" t="s">
        <v>6765</v>
      </c>
      <c r="B8324" s="12" t="s">
        <v>12085</v>
      </c>
      <c r="C8324" s="12" t="s">
        <v>12111</v>
      </c>
      <c r="D8324" s="13" t="s">
        <v>4931</v>
      </c>
      <c r="E8324" s="13" t="s">
        <v>4961</v>
      </c>
      <c r="F8324" s="13" t="s">
        <v>12115</v>
      </c>
      <c r="G8324" s="14" t="s">
        <v>4960</v>
      </c>
      <c r="H8324" s="14"/>
      <c r="I8324" s="14" t="s">
        <v>4949</v>
      </c>
      <c r="J8324" s="14" t="s">
        <v>4924</v>
      </c>
      <c r="K8324" s="16">
        <v>109.74</v>
      </c>
    </row>
    <row r="8325" spans="1:11">
      <c r="A8325" s="12" t="s">
        <v>6765</v>
      </c>
      <c r="B8325" s="12" t="s">
        <v>12085</v>
      </c>
      <c r="C8325" s="12" t="s">
        <v>12111</v>
      </c>
      <c r="D8325" s="13" t="s">
        <v>4934</v>
      </c>
      <c r="E8325" s="13" t="s">
        <v>4934</v>
      </c>
      <c r="F8325" s="13" t="s">
        <v>5151</v>
      </c>
      <c r="G8325" s="14" t="s">
        <v>4921</v>
      </c>
      <c r="H8325" s="14" t="s">
        <v>5037</v>
      </c>
      <c r="I8325" s="14" t="s">
        <v>4927</v>
      </c>
      <c r="J8325" s="14" t="s">
        <v>4936</v>
      </c>
      <c r="K8325" s="16">
        <v>109.74</v>
      </c>
    </row>
    <row r="8326" spans="1:11">
      <c r="A8326" s="12" t="s">
        <v>6765</v>
      </c>
      <c r="B8326" s="12" t="s">
        <v>12085</v>
      </c>
      <c r="C8326" s="12" t="s">
        <v>12111</v>
      </c>
      <c r="D8326" s="13" t="s">
        <v>4940</v>
      </c>
      <c r="E8326" s="13" t="s">
        <v>4941</v>
      </c>
      <c r="F8326" s="13" t="s">
        <v>12116</v>
      </c>
      <c r="G8326" s="14" t="s">
        <v>5004</v>
      </c>
      <c r="H8326" s="14" t="s">
        <v>5806</v>
      </c>
      <c r="I8326" s="14" t="s">
        <v>6471</v>
      </c>
      <c r="J8326" s="14" t="s">
        <v>4924</v>
      </c>
      <c r="K8326" s="16">
        <v>109.74</v>
      </c>
    </row>
    <row r="8327" spans="1:11">
      <c r="A8327" s="12" t="s">
        <v>6765</v>
      </c>
      <c r="B8327" s="12" t="s">
        <v>12085</v>
      </c>
      <c r="C8327" s="12" t="s">
        <v>12117</v>
      </c>
      <c r="D8327" s="13" t="s">
        <v>4918</v>
      </c>
      <c r="E8327" s="13" t="s">
        <v>4919</v>
      </c>
      <c r="F8327" s="13" t="s">
        <v>12118</v>
      </c>
      <c r="G8327" s="14" t="s">
        <v>4921</v>
      </c>
      <c r="H8327" s="14" t="s">
        <v>4988</v>
      </c>
      <c r="I8327" s="14" t="s">
        <v>5073</v>
      </c>
      <c r="J8327" s="14" t="s">
        <v>4924</v>
      </c>
      <c r="K8327" s="16">
        <v>15</v>
      </c>
    </row>
    <row r="8328" spans="1:11">
      <c r="A8328" s="12" t="s">
        <v>6765</v>
      </c>
      <c r="B8328" s="12" t="s">
        <v>12085</v>
      </c>
      <c r="C8328" s="12" t="s">
        <v>12117</v>
      </c>
      <c r="D8328" s="13" t="s">
        <v>4918</v>
      </c>
      <c r="E8328" s="13" t="s">
        <v>4919</v>
      </c>
      <c r="F8328" s="13" t="s">
        <v>12119</v>
      </c>
      <c r="G8328" s="14" t="s">
        <v>4921</v>
      </c>
      <c r="H8328" s="14" t="s">
        <v>5542</v>
      </c>
      <c r="I8328" s="14" t="s">
        <v>6869</v>
      </c>
      <c r="J8328" s="14" t="s">
        <v>4924</v>
      </c>
      <c r="K8328" s="16">
        <v>15</v>
      </c>
    </row>
    <row r="8329" spans="1:11">
      <c r="A8329" s="12" t="s">
        <v>6765</v>
      </c>
      <c r="B8329" s="12" t="s">
        <v>12085</v>
      </c>
      <c r="C8329" s="12" t="s">
        <v>12117</v>
      </c>
      <c r="D8329" s="13" t="s">
        <v>4918</v>
      </c>
      <c r="E8329" s="13" t="s">
        <v>4919</v>
      </c>
      <c r="F8329" s="13" t="s">
        <v>12120</v>
      </c>
      <c r="G8329" s="14" t="s">
        <v>4921</v>
      </c>
      <c r="H8329" s="14" t="s">
        <v>5119</v>
      </c>
      <c r="I8329" s="14" t="s">
        <v>6869</v>
      </c>
      <c r="J8329" s="14" t="s">
        <v>4924</v>
      </c>
      <c r="K8329" s="16">
        <v>15</v>
      </c>
    </row>
    <row r="8330" spans="1:11">
      <c r="A8330" s="12" t="s">
        <v>6765</v>
      </c>
      <c r="B8330" s="12" t="s">
        <v>12085</v>
      </c>
      <c r="C8330" s="12" t="s">
        <v>12117</v>
      </c>
      <c r="D8330" s="13" t="s">
        <v>4931</v>
      </c>
      <c r="E8330" s="13" t="s">
        <v>4961</v>
      </c>
      <c r="F8330" s="13" t="s">
        <v>12121</v>
      </c>
      <c r="G8330" s="14" t="s">
        <v>4960</v>
      </c>
      <c r="H8330" s="14"/>
      <c r="I8330" s="14" t="s">
        <v>5187</v>
      </c>
      <c r="J8330" s="14" t="s">
        <v>4924</v>
      </c>
      <c r="K8330" s="16">
        <v>15</v>
      </c>
    </row>
    <row r="8331" spans="1:11">
      <c r="A8331" s="12" t="s">
        <v>6765</v>
      </c>
      <c r="B8331" s="12" t="s">
        <v>12085</v>
      </c>
      <c r="C8331" s="12" t="s">
        <v>12117</v>
      </c>
      <c r="D8331" s="13" t="s">
        <v>4934</v>
      </c>
      <c r="E8331" s="13" t="s">
        <v>4998</v>
      </c>
      <c r="F8331" s="13" t="s">
        <v>4999</v>
      </c>
      <c r="G8331" s="14" t="s">
        <v>4921</v>
      </c>
      <c r="H8331" s="14" t="s">
        <v>5037</v>
      </c>
      <c r="I8331" s="14" t="s">
        <v>4927</v>
      </c>
      <c r="J8331" s="14" t="s">
        <v>4936</v>
      </c>
      <c r="K8331" s="16">
        <v>15</v>
      </c>
    </row>
    <row r="8332" spans="1:11">
      <c r="A8332" s="12" t="s">
        <v>4915</v>
      </c>
      <c r="B8332" s="12" t="s">
        <v>12122</v>
      </c>
      <c r="C8332" s="12" t="s">
        <v>12123</v>
      </c>
      <c r="D8332" s="13" t="s">
        <v>4918</v>
      </c>
      <c r="E8332" s="13" t="s">
        <v>4919</v>
      </c>
      <c r="F8332" s="13" t="s">
        <v>12124</v>
      </c>
      <c r="G8332" s="14" t="s">
        <v>4921</v>
      </c>
      <c r="H8332" s="14" t="s">
        <v>5035</v>
      </c>
      <c r="I8332" s="14" t="s">
        <v>5012</v>
      </c>
      <c r="J8332" s="14" t="s">
        <v>4924</v>
      </c>
      <c r="K8332" s="16">
        <v>20</v>
      </c>
    </row>
    <row r="8333" spans="1:11">
      <c r="A8333" s="12" t="s">
        <v>4915</v>
      </c>
      <c r="B8333" s="12" t="s">
        <v>12122</v>
      </c>
      <c r="C8333" s="12" t="s">
        <v>12123</v>
      </c>
      <c r="D8333" s="13" t="s">
        <v>4918</v>
      </c>
      <c r="E8333" s="13" t="s">
        <v>4919</v>
      </c>
      <c r="F8333" s="13" t="s">
        <v>12125</v>
      </c>
      <c r="G8333" s="14" t="s">
        <v>4921</v>
      </c>
      <c r="H8333" s="14" t="s">
        <v>4922</v>
      </c>
      <c r="I8333" s="14" t="s">
        <v>5059</v>
      </c>
      <c r="J8333" s="14" t="s">
        <v>4924</v>
      </c>
      <c r="K8333" s="16">
        <v>20</v>
      </c>
    </row>
    <row r="8334" spans="1:11">
      <c r="A8334" s="12" t="s">
        <v>4915</v>
      </c>
      <c r="B8334" s="12" t="s">
        <v>12122</v>
      </c>
      <c r="C8334" s="12" t="s">
        <v>12123</v>
      </c>
      <c r="D8334" s="13" t="s">
        <v>4918</v>
      </c>
      <c r="E8334" s="13" t="s">
        <v>4943</v>
      </c>
      <c r="F8334" s="13" t="s">
        <v>12126</v>
      </c>
      <c r="G8334" s="14" t="s">
        <v>5004</v>
      </c>
      <c r="H8334" s="14" t="s">
        <v>4966</v>
      </c>
      <c r="I8334" s="14" t="s">
        <v>4949</v>
      </c>
      <c r="J8334" s="14" t="s">
        <v>4924</v>
      </c>
      <c r="K8334" s="16">
        <v>20</v>
      </c>
    </row>
    <row r="8335" spans="1:11">
      <c r="A8335" s="12" t="s">
        <v>4915</v>
      </c>
      <c r="B8335" s="12" t="s">
        <v>12122</v>
      </c>
      <c r="C8335" s="12" t="s">
        <v>12123</v>
      </c>
      <c r="D8335" s="13" t="s">
        <v>4931</v>
      </c>
      <c r="E8335" s="13" t="s">
        <v>4932</v>
      </c>
      <c r="F8335" s="13" t="s">
        <v>12127</v>
      </c>
      <c r="G8335" s="14" t="s">
        <v>4921</v>
      </c>
      <c r="H8335" s="14" t="s">
        <v>5056</v>
      </c>
      <c r="I8335" s="14" t="s">
        <v>5635</v>
      </c>
      <c r="J8335" s="14" t="s">
        <v>4924</v>
      </c>
      <c r="K8335" s="16">
        <v>20</v>
      </c>
    </row>
    <row r="8336" spans="1:11">
      <c r="A8336" s="12" t="s">
        <v>4915</v>
      </c>
      <c r="B8336" s="12" t="s">
        <v>12122</v>
      </c>
      <c r="C8336" s="12" t="s">
        <v>12123</v>
      </c>
      <c r="D8336" s="13" t="s">
        <v>4934</v>
      </c>
      <c r="E8336" s="13" t="s">
        <v>4998</v>
      </c>
      <c r="F8336" s="13" t="s">
        <v>12128</v>
      </c>
      <c r="G8336" s="14" t="s">
        <v>5004</v>
      </c>
      <c r="H8336" s="14" t="s">
        <v>5110</v>
      </c>
      <c r="I8336" s="14" t="s">
        <v>4927</v>
      </c>
      <c r="J8336" s="14" t="s">
        <v>4936</v>
      </c>
      <c r="K8336" s="16">
        <v>20</v>
      </c>
    </row>
    <row r="8337" spans="1:11">
      <c r="A8337" s="12" t="s">
        <v>4915</v>
      </c>
      <c r="B8337" s="12" t="s">
        <v>12122</v>
      </c>
      <c r="C8337" s="12" t="s">
        <v>12129</v>
      </c>
      <c r="D8337" s="13" t="s">
        <v>4918</v>
      </c>
      <c r="E8337" s="13" t="s">
        <v>4919</v>
      </c>
      <c r="F8337" s="13" t="s">
        <v>12124</v>
      </c>
      <c r="G8337" s="14" t="s">
        <v>4921</v>
      </c>
      <c r="H8337" s="14" t="s">
        <v>4936</v>
      </c>
      <c r="I8337" s="14" t="s">
        <v>5012</v>
      </c>
      <c r="J8337" s="14" t="s">
        <v>4924</v>
      </c>
      <c r="K8337" s="16">
        <v>128.3</v>
      </c>
    </row>
    <row r="8338" spans="1:11">
      <c r="A8338" s="12" t="s">
        <v>4915</v>
      </c>
      <c r="B8338" s="12" t="s">
        <v>12122</v>
      </c>
      <c r="C8338" s="12" t="s">
        <v>12129</v>
      </c>
      <c r="D8338" s="13" t="s">
        <v>4918</v>
      </c>
      <c r="E8338" s="13" t="s">
        <v>4919</v>
      </c>
      <c r="F8338" s="13" t="s">
        <v>12130</v>
      </c>
      <c r="G8338" s="14" t="s">
        <v>4921</v>
      </c>
      <c r="H8338" s="14" t="s">
        <v>4974</v>
      </c>
      <c r="I8338" s="14" t="s">
        <v>5059</v>
      </c>
      <c r="J8338" s="14" t="s">
        <v>4924</v>
      </c>
      <c r="K8338" s="16">
        <v>128.3</v>
      </c>
    </row>
    <row r="8339" spans="1:11">
      <c r="A8339" s="12" t="s">
        <v>4915</v>
      </c>
      <c r="B8339" s="12" t="s">
        <v>12122</v>
      </c>
      <c r="C8339" s="12" t="s">
        <v>12129</v>
      </c>
      <c r="D8339" s="13" t="s">
        <v>4918</v>
      </c>
      <c r="E8339" s="13" t="s">
        <v>4943</v>
      </c>
      <c r="F8339" s="13" t="s">
        <v>12131</v>
      </c>
      <c r="G8339" s="14" t="s">
        <v>5004</v>
      </c>
      <c r="H8339" s="14" t="s">
        <v>4966</v>
      </c>
      <c r="I8339" s="14" t="s">
        <v>4949</v>
      </c>
      <c r="J8339" s="14" t="s">
        <v>4924</v>
      </c>
      <c r="K8339" s="16">
        <v>128.3</v>
      </c>
    </row>
    <row r="8340" spans="1:11">
      <c r="A8340" s="12" t="s">
        <v>4915</v>
      </c>
      <c r="B8340" s="12" t="s">
        <v>12122</v>
      </c>
      <c r="C8340" s="12" t="s">
        <v>12129</v>
      </c>
      <c r="D8340" s="13" t="s">
        <v>4931</v>
      </c>
      <c r="E8340" s="13" t="s">
        <v>5089</v>
      </c>
      <c r="F8340" s="13" t="s">
        <v>12132</v>
      </c>
      <c r="G8340" s="14" t="s">
        <v>4921</v>
      </c>
      <c r="H8340" s="14" t="s">
        <v>5534</v>
      </c>
      <c r="I8340" s="14" t="s">
        <v>5126</v>
      </c>
      <c r="J8340" s="14" t="s">
        <v>4924</v>
      </c>
      <c r="K8340" s="16">
        <v>128.3</v>
      </c>
    </row>
    <row r="8341" spans="1:11">
      <c r="A8341" s="12" t="s">
        <v>4915</v>
      </c>
      <c r="B8341" s="12" t="s">
        <v>12122</v>
      </c>
      <c r="C8341" s="12" t="s">
        <v>12129</v>
      </c>
      <c r="D8341" s="13" t="s">
        <v>4934</v>
      </c>
      <c r="E8341" s="13" t="s">
        <v>4998</v>
      </c>
      <c r="F8341" s="13" t="s">
        <v>12128</v>
      </c>
      <c r="G8341" s="14" t="s">
        <v>5004</v>
      </c>
      <c r="H8341" s="14" t="s">
        <v>4936</v>
      </c>
      <c r="I8341" s="14" t="s">
        <v>4927</v>
      </c>
      <c r="J8341" s="14" t="s">
        <v>4936</v>
      </c>
      <c r="K8341" s="16">
        <v>128.3</v>
      </c>
    </row>
    <row r="8342" spans="1:11">
      <c r="A8342" s="12" t="s">
        <v>6202</v>
      </c>
      <c r="B8342" s="12" t="s">
        <v>12133</v>
      </c>
      <c r="C8342" s="12" t="s">
        <v>12134</v>
      </c>
      <c r="D8342" s="13"/>
      <c r="E8342" s="13"/>
      <c r="F8342" s="13"/>
      <c r="G8342" s="14"/>
      <c r="H8342" s="14"/>
      <c r="I8342" s="14"/>
      <c r="J8342" s="14"/>
      <c r="K8342" s="16">
        <v>331</v>
      </c>
    </row>
    <row r="8343" spans="1:11">
      <c r="A8343" s="12" t="s">
        <v>6202</v>
      </c>
      <c r="B8343" s="12" t="s">
        <v>12133</v>
      </c>
      <c r="C8343" s="12" t="s">
        <v>12135</v>
      </c>
      <c r="D8343" s="13"/>
      <c r="E8343" s="13"/>
      <c r="F8343" s="13"/>
      <c r="G8343" s="14"/>
      <c r="H8343" s="14"/>
      <c r="I8343" s="14"/>
      <c r="J8343" s="14"/>
      <c r="K8343" s="16">
        <v>392.579048</v>
      </c>
    </row>
    <row r="8344" spans="1:11">
      <c r="A8344" s="12" t="s">
        <v>6202</v>
      </c>
      <c r="B8344" s="12" t="s">
        <v>12133</v>
      </c>
      <c r="C8344" s="12" t="s">
        <v>12136</v>
      </c>
      <c r="D8344" s="13"/>
      <c r="E8344" s="13"/>
      <c r="F8344" s="13"/>
      <c r="G8344" s="14"/>
      <c r="H8344" s="14"/>
      <c r="I8344" s="14"/>
      <c r="J8344" s="14"/>
      <c r="K8344" s="16">
        <v>108.583011</v>
      </c>
    </row>
    <row r="8345" spans="1:11">
      <c r="A8345" s="12" t="s">
        <v>6202</v>
      </c>
      <c r="B8345" s="12" t="s">
        <v>12133</v>
      </c>
      <c r="C8345" s="12" t="s">
        <v>12137</v>
      </c>
      <c r="D8345" s="13"/>
      <c r="E8345" s="13"/>
      <c r="F8345" s="13"/>
      <c r="G8345" s="14"/>
      <c r="H8345" s="14"/>
      <c r="I8345" s="14"/>
      <c r="J8345" s="14"/>
      <c r="K8345" s="16">
        <v>95</v>
      </c>
    </row>
    <row r="8346" spans="1:11">
      <c r="A8346" s="12" t="s">
        <v>6202</v>
      </c>
      <c r="B8346" s="12" t="s">
        <v>12133</v>
      </c>
      <c r="C8346" s="12" t="s">
        <v>12138</v>
      </c>
      <c r="D8346" s="13"/>
      <c r="E8346" s="13"/>
      <c r="F8346" s="13"/>
      <c r="G8346" s="14"/>
      <c r="H8346" s="14"/>
      <c r="I8346" s="14"/>
      <c r="J8346" s="14"/>
      <c r="K8346" s="16">
        <v>406</v>
      </c>
    </row>
    <row r="8347" spans="1:11">
      <c r="A8347" s="12" t="s">
        <v>6202</v>
      </c>
      <c r="B8347" s="12" t="s">
        <v>12133</v>
      </c>
      <c r="C8347" s="12" t="s">
        <v>1153</v>
      </c>
      <c r="D8347" s="13"/>
      <c r="E8347" s="13"/>
      <c r="F8347" s="13"/>
      <c r="G8347" s="14"/>
      <c r="H8347" s="14"/>
      <c r="I8347" s="14"/>
      <c r="J8347" s="14"/>
      <c r="K8347" s="16">
        <v>500</v>
      </c>
    </row>
    <row r="8348" spans="1:11">
      <c r="A8348" s="12" t="s">
        <v>6202</v>
      </c>
      <c r="B8348" s="12" t="s">
        <v>12133</v>
      </c>
      <c r="C8348" s="12" t="s">
        <v>12139</v>
      </c>
      <c r="D8348" s="13" t="s">
        <v>4918</v>
      </c>
      <c r="E8348" s="13" t="s">
        <v>4919</v>
      </c>
      <c r="F8348" s="13" t="s">
        <v>12140</v>
      </c>
      <c r="G8348" s="14" t="s">
        <v>4942</v>
      </c>
      <c r="H8348" s="14" t="s">
        <v>5137</v>
      </c>
      <c r="I8348" s="14" t="s">
        <v>5458</v>
      </c>
      <c r="J8348" s="14" t="s">
        <v>4924</v>
      </c>
      <c r="K8348" s="16">
        <v>540</v>
      </c>
    </row>
    <row r="8349" spans="1:11">
      <c r="A8349" s="12" t="s">
        <v>6202</v>
      </c>
      <c r="B8349" s="12" t="s">
        <v>12133</v>
      </c>
      <c r="C8349" s="12" t="s">
        <v>12139</v>
      </c>
      <c r="D8349" s="13" t="s">
        <v>4918</v>
      </c>
      <c r="E8349" s="13" t="s">
        <v>4919</v>
      </c>
      <c r="F8349" s="13" t="s">
        <v>12141</v>
      </c>
      <c r="G8349" s="14" t="s">
        <v>4921</v>
      </c>
      <c r="H8349" s="14" t="s">
        <v>4966</v>
      </c>
      <c r="I8349" s="14" t="s">
        <v>5458</v>
      </c>
      <c r="J8349" s="14" t="s">
        <v>4924</v>
      </c>
      <c r="K8349" s="16">
        <v>540</v>
      </c>
    </row>
    <row r="8350" spans="1:11">
      <c r="A8350" s="12" t="s">
        <v>6202</v>
      </c>
      <c r="B8350" s="12" t="s">
        <v>12133</v>
      </c>
      <c r="C8350" s="12" t="s">
        <v>12139</v>
      </c>
      <c r="D8350" s="13" t="s">
        <v>4931</v>
      </c>
      <c r="E8350" s="13" t="s">
        <v>4932</v>
      </c>
      <c r="F8350" s="13" t="s">
        <v>12142</v>
      </c>
      <c r="G8350" s="14" t="s">
        <v>4921</v>
      </c>
      <c r="H8350" s="14" t="s">
        <v>4926</v>
      </c>
      <c r="I8350" s="14" t="s">
        <v>4927</v>
      </c>
      <c r="J8350" s="14" t="s">
        <v>4924</v>
      </c>
      <c r="K8350" s="16">
        <v>540</v>
      </c>
    </row>
    <row r="8351" spans="1:11">
      <c r="A8351" s="12" t="s">
        <v>6202</v>
      </c>
      <c r="B8351" s="12" t="s">
        <v>12133</v>
      </c>
      <c r="C8351" s="12" t="s">
        <v>12139</v>
      </c>
      <c r="D8351" s="13" t="s">
        <v>4931</v>
      </c>
      <c r="E8351" s="13" t="s">
        <v>4932</v>
      </c>
      <c r="F8351" s="13" t="s">
        <v>12143</v>
      </c>
      <c r="G8351" s="14" t="s">
        <v>4942</v>
      </c>
      <c r="H8351" s="14" t="s">
        <v>4938</v>
      </c>
      <c r="I8351" s="14" t="s">
        <v>4927</v>
      </c>
      <c r="J8351" s="14" t="s">
        <v>4924</v>
      </c>
      <c r="K8351" s="16">
        <v>540</v>
      </c>
    </row>
    <row r="8352" spans="1:11">
      <c r="A8352" s="12" t="s">
        <v>6202</v>
      </c>
      <c r="B8352" s="12" t="s">
        <v>12133</v>
      </c>
      <c r="C8352" s="12" t="s">
        <v>12139</v>
      </c>
      <c r="D8352" s="13" t="s">
        <v>4934</v>
      </c>
      <c r="E8352" s="13" t="s">
        <v>4934</v>
      </c>
      <c r="F8352" s="13" t="s">
        <v>12144</v>
      </c>
      <c r="G8352" s="14" t="s">
        <v>4921</v>
      </c>
      <c r="H8352" s="14" t="s">
        <v>4926</v>
      </c>
      <c r="I8352" s="14" t="s">
        <v>4927</v>
      </c>
      <c r="J8352" s="14" t="s">
        <v>4936</v>
      </c>
      <c r="K8352" s="16">
        <v>540</v>
      </c>
    </row>
    <row r="8353" spans="1:11">
      <c r="A8353" s="12" t="s">
        <v>6202</v>
      </c>
      <c r="B8353" s="12" t="s">
        <v>12133</v>
      </c>
      <c r="C8353" s="12" t="s">
        <v>12145</v>
      </c>
      <c r="D8353" s="13" t="s">
        <v>4918</v>
      </c>
      <c r="E8353" s="13" t="s">
        <v>4919</v>
      </c>
      <c r="F8353" s="13" t="s">
        <v>12146</v>
      </c>
      <c r="G8353" s="14" t="s">
        <v>4942</v>
      </c>
      <c r="H8353" s="14" t="s">
        <v>5192</v>
      </c>
      <c r="I8353" s="14" t="s">
        <v>5065</v>
      </c>
      <c r="J8353" s="14" t="s">
        <v>4924</v>
      </c>
      <c r="K8353" s="16">
        <v>551.14</v>
      </c>
    </row>
    <row r="8354" spans="1:11">
      <c r="A8354" s="12" t="s">
        <v>6202</v>
      </c>
      <c r="B8354" s="12" t="s">
        <v>12133</v>
      </c>
      <c r="C8354" s="12" t="s">
        <v>12145</v>
      </c>
      <c r="D8354" s="13" t="s">
        <v>4918</v>
      </c>
      <c r="E8354" s="13" t="s">
        <v>4919</v>
      </c>
      <c r="F8354" s="13" t="s">
        <v>12147</v>
      </c>
      <c r="G8354" s="14" t="s">
        <v>4942</v>
      </c>
      <c r="H8354" s="14" t="s">
        <v>12148</v>
      </c>
      <c r="I8354" s="14" t="s">
        <v>5065</v>
      </c>
      <c r="J8354" s="14" t="s">
        <v>4924</v>
      </c>
      <c r="K8354" s="16">
        <v>551.14</v>
      </c>
    </row>
    <row r="8355" spans="1:11">
      <c r="A8355" s="12" t="s">
        <v>6202</v>
      </c>
      <c r="B8355" s="12" t="s">
        <v>12133</v>
      </c>
      <c r="C8355" s="12" t="s">
        <v>12145</v>
      </c>
      <c r="D8355" s="13" t="s">
        <v>4918</v>
      </c>
      <c r="E8355" s="13" t="s">
        <v>4919</v>
      </c>
      <c r="F8355" s="13" t="s">
        <v>12149</v>
      </c>
      <c r="G8355" s="14" t="s">
        <v>4942</v>
      </c>
      <c r="H8355" s="14" t="s">
        <v>5137</v>
      </c>
      <c r="I8355" s="14" t="s">
        <v>4949</v>
      </c>
      <c r="J8355" s="14" t="s">
        <v>4924</v>
      </c>
      <c r="K8355" s="16">
        <v>551.14</v>
      </c>
    </row>
    <row r="8356" spans="1:11">
      <c r="A8356" s="12" t="s">
        <v>6202</v>
      </c>
      <c r="B8356" s="12" t="s">
        <v>12133</v>
      </c>
      <c r="C8356" s="12" t="s">
        <v>12145</v>
      </c>
      <c r="D8356" s="13" t="s">
        <v>4931</v>
      </c>
      <c r="E8356" s="13" t="s">
        <v>4932</v>
      </c>
      <c r="F8356" s="13" t="s">
        <v>12150</v>
      </c>
      <c r="G8356" s="14" t="s">
        <v>4921</v>
      </c>
      <c r="H8356" s="14" t="s">
        <v>4952</v>
      </c>
      <c r="I8356" s="14" t="s">
        <v>4927</v>
      </c>
      <c r="J8356" s="14" t="s">
        <v>4924</v>
      </c>
      <c r="K8356" s="16">
        <v>551.14</v>
      </c>
    </row>
    <row r="8357" spans="1:11">
      <c r="A8357" s="12" t="s">
        <v>6202</v>
      </c>
      <c r="B8357" s="12" t="s">
        <v>12133</v>
      </c>
      <c r="C8357" s="12" t="s">
        <v>12145</v>
      </c>
      <c r="D8357" s="13" t="s">
        <v>4934</v>
      </c>
      <c r="E8357" s="13" t="s">
        <v>4934</v>
      </c>
      <c r="F8357" s="13" t="s">
        <v>5151</v>
      </c>
      <c r="G8357" s="14" t="s">
        <v>4921</v>
      </c>
      <c r="H8357" s="14" t="s">
        <v>4926</v>
      </c>
      <c r="I8357" s="14" t="s">
        <v>4927</v>
      </c>
      <c r="J8357" s="14" t="s">
        <v>4936</v>
      </c>
      <c r="K8357" s="16">
        <v>551.14</v>
      </c>
    </row>
    <row r="8358" spans="1:11">
      <c r="A8358" s="12" t="s">
        <v>6202</v>
      </c>
      <c r="B8358" s="12" t="s">
        <v>12133</v>
      </c>
      <c r="C8358" s="12" t="s">
        <v>12151</v>
      </c>
      <c r="D8358" s="13" t="s">
        <v>4918</v>
      </c>
      <c r="E8358" s="13" t="s">
        <v>4919</v>
      </c>
      <c r="F8358" s="13" t="s">
        <v>12152</v>
      </c>
      <c r="G8358" s="14" t="s">
        <v>4942</v>
      </c>
      <c r="H8358" s="14" t="s">
        <v>5137</v>
      </c>
      <c r="I8358" s="14" t="s">
        <v>4947</v>
      </c>
      <c r="J8358" s="14" t="s">
        <v>4924</v>
      </c>
      <c r="K8358" s="16">
        <v>1000.8</v>
      </c>
    </row>
    <row r="8359" spans="1:11">
      <c r="A8359" s="12" t="s">
        <v>6202</v>
      </c>
      <c r="B8359" s="12" t="s">
        <v>12133</v>
      </c>
      <c r="C8359" s="12" t="s">
        <v>12151</v>
      </c>
      <c r="D8359" s="13" t="s">
        <v>4918</v>
      </c>
      <c r="E8359" s="13" t="s">
        <v>4939</v>
      </c>
      <c r="F8359" s="13" t="s">
        <v>12153</v>
      </c>
      <c r="G8359" s="14" t="s">
        <v>4921</v>
      </c>
      <c r="H8359" s="14" t="s">
        <v>5958</v>
      </c>
      <c r="I8359" s="14" t="s">
        <v>4947</v>
      </c>
      <c r="J8359" s="14" t="s">
        <v>4924</v>
      </c>
      <c r="K8359" s="16">
        <v>1000.8</v>
      </c>
    </row>
    <row r="8360" spans="1:11">
      <c r="A8360" s="12" t="s">
        <v>6202</v>
      </c>
      <c r="B8360" s="12" t="s">
        <v>12133</v>
      </c>
      <c r="C8360" s="12" t="s">
        <v>12151</v>
      </c>
      <c r="D8360" s="13" t="s">
        <v>4918</v>
      </c>
      <c r="E8360" s="13" t="s">
        <v>5112</v>
      </c>
      <c r="F8360" s="13" t="s">
        <v>12154</v>
      </c>
      <c r="G8360" s="14" t="s">
        <v>4921</v>
      </c>
      <c r="H8360" s="14" t="s">
        <v>12155</v>
      </c>
      <c r="I8360" s="14" t="s">
        <v>5315</v>
      </c>
      <c r="J8360" s="14" t="s">
        <v>4924</v>
      </c>
      <c r="K8360" s="16">
        <v>1000.8</v>
      </c>
    </row>
    <row r="8361" spans="1:11">
      <c r="A8361" s="12" t="s">
        <v>6202</v>
      </c>
      <c r="B8361" s="12" t="s">
        <v>12133</v>
      </c>
      <c r="C8361" s="12" t="s">
        <v>12151</v>
      </c>
      <c r="D8361" s="13" t="s">
        <v>4931</v>
      </c>
      <c r="E8361" s="13" t="s">
        <v>4932</v>
      </c>
      <c r="F8361" s="13" t="s">
        <v>12156</v>
      </c>
      <c r="G8361" s="14" t="s">
        <v>4921</v>
      </c>
      <c r="H8361" s="14" t="s">
        <v>4966</v>
      </c>
      <c r="I8361" s="14" t="s">
        <v>5530</v>
      </c>
      <c r="J8361" s="14" t="s">
        <v>4936</v>
      </c>
      <c r="K8361" s="16">
        <v>1000.8</v>
      </c>
    </row>
    <row r="8362" spans="1:11">
      <c r="A8362" s="12" t="s">
        <v>6202</v>
      </c>
      <c r="B8362" s="12" t="s">
        <v>12133</v>
      </c>
      <c r="C8362" s="12" t="s">
        <v>12151</v>
      </c>
      <c r="D8362" s="13" t="s">
        <v>4931</v>
      </c>
      <c r="E8362" s="13" t="s">
        <v>4932</v>
      </c>
      <c r="F8362" s="13" t="s">
        <v>12157</v>
      </c>
      <c r="G8362" s="14" t="s">
        <v>4921</v>
      </c>
      <c r="H8362" s="14" t="s">
        <v>4988</v>
      </c>
      <c r="I8362" s="14" t="s">
        <v>5530</v>
      </c>
      <c r="J8362" s="14" t="s">
        <v>4924</v>
      </c>
      <c r="K8362" s="16">
        <v>1000.8</v>
      </c>
    </row>
    <row r="8363" spans="1:11">
      <c r="A8363" s="12" t="s">
        <v>6202</v>
      </c>
      <c r="B8363" s="12" t="s">
        <v>12133</v>
      </c>
      <c r="C8363" s="12" t="s">
        <v>12158</v>
      </c>
      <c r="D8363" s="13" t="s">
        <v>4918</v>
      </c>
      <c r="E8363" s="13" t="s">
        <v>4919</v>
      </c>
      <c r="F8363" s="13" t="s">
        <v>12159</v>
      </c>
      <c r="G8363" s="14" t="s">
        <v>4921</v>
      </c>
      <c r="H8363" s="14" t="s">
        <v>4936</v>
      </c>
      <c r="I8363" s="14" t="s">
        <v>4949</v>
      </c>
      <c r="J8363" s="14" t="s">
        <v>4924</v>
      </c>
      <c r="K8363" s="16">
        <v>271.4</v>
      </c>
    </row>
    <row r="8364" spans="1:11">
      <c r="A8364" s="12" t="s">
        <v>6202</v>
      </c>
      <c r="B8364" s="12" t="s">
        <v>12133</v>
      </c>
      <c r="C8364" s="12" t="s">
        <v>12158</v>
      </c>
      <c r="D8364" s="13" t="s">
        <v>4918</v>
      </c>
      <c r="E8364" s="13" t="s">
        <v>4919</v>
      </c>
      <c r="F8364" s="13" t="s">
        <v>12160</v>
      </c>
      <c r="G8364" s="14" t="s">
        <v>4921</v>
      </c>
      <c r="H8364" s="14" t="s">
        <v>4956</v>
      </c>
      <c r="I8364" s="14" t="s">
        <v>4949</v>
      </c>
      <c r="J8364" s="14" t="s">
        <v>4924</v>
      </c>
      <c r="K8364" s="16">
        <v>271.4</v>
      </c>
    </row>
    <row r="8365" spans="1:11">
      <c r="A8365" s="12" t="s">
        <v>6202</v>
      </c>
      <c r="B8365" s="12" t="s">
        <v>12133</v>
      </c>
      <c r="C8365" s="12" t="s">
        <v>12158</v>
      </c>
      <c r="D8365" s="13" t="s">
        <v>4931</v>
      </c>
      <c r="E8365" s="13" t="s">
        <v>4932</v>
      </c>
      <c r="F8365" s="13" t="s">
        <v>12161</v>
      </c>
      <c r="G8365" s="14" t="s">
        <v>4921</v>
      </c>
      <c r="H8365" s="14" t="s">
        <v>4926</v>
      </c>
      <c r="I8365" s="14" t="s">
        <v>4927</v>
      </c>
      <c r="J8365" s="14" t="s">
        <v>4924</v>
      </c>
      <c r="K8365" s="16">
        <v>271.4</v>
      </c>
    </row>
    <row r="8366" spans="1:11">
      <c r="A8366" s="12" t="s">
        <v>6202</v>
      </c>
      <c r="B8366" s="12" t="s">
        <v>12133</v>
      </c>
      <c r="C8366" s="12" t="s">
        <v>12158</v>
      </c>
      <c r="D8366" s="13" t="s">
        <v>4931</v>
      </c>
      <c r="E8366" s="13" t="s">
        <v>5083</v>
      </c>
      <c r="F8366" s="13" t="s">
        <v>12162</v>
      </c>
      <c r="G8366" s="14" t="s">
        <v>4921</v>
      </c>
      <c r="H8366" s="14" t="s">
        <v>4926</v>
      </c>
      <c r="I8366" s="14" t="s">
        <v>4927</v>
      </c>
      <c r="J8366" s="14" t="s">
        <v>4924</v>
      </c>
      <c r="K8366" s="16">
        <v>271.4</v>
      </c>
    </row>
    <row r="8367" spans="1:11">
      <c r="A8367" s="12" t="s">
        <v>6202</v>
      </c>
      <c r="B8367" s="12" t="s">
        <v>12133</v>
      </c>
      <c r="C8367" s="12" t="s">
        <v>12158</v>
      </c>
      <c r="D8367" s="13" t="s">
        <v>4934</v>
      </c>
      <c r="E8367" s="13" t="s">
        <v>4934</v>
      </c>
      <c r="F8367" s="13" t="s">
        <v>12163</v>
      </c>
      <c r="G8367" s="14" t="s">
        <v>4921</v>
      </c>
      <c r="H8367" s="14" t="s">
        <v>5192</v>
      </c>
      <c r="I8367" s="14" t="s">
        <v>5065</v>
      </c>
      <c r="J8367" s="14" t="s">
        <v>4936</v>
      </c>
      <c r="K8367" s="16">
        <v>271.4</v>
      </c>
    </row>
    <row r="8368" spans="1:11">
      <c r="A8368" s="12" t="s">
        <v>6202</v>
      </c>
      <c r="B8368" s="12" t="s">
        <v>12133</v>
      </c>
      <c r="C8368" s="12" t="s">
        <v>12164</v>
      </c>
      <c r="D8368" s="13" t="s">
        <v>4918</v>
      </c>
      <c r="E8368" s="13" t="s">
        <v>4919</v>
      </c>
      <c r="F8368" s="13" t="s">
        <v>12165</v>
      </c>
      <c r="G8368" s="14" t="s">
        <v>4921</v>
      </c>
      <c r="H8368" s="14" t="s">
        <v>4966</v>
      </c>
      <c r="I8368" s="14" t="s">
        <v>4949</v>
      </c>
      <c r="J8368" s="14" t="s">
        <v>4924</v>
      </c>
      <c r="K8368" s="16">
        <v>625</v>
      </c>
    </row>
    <row r="8369" spans="1:11">
      <c r="A8369" s="12" t="s">
        <v>6202</v>
      </c>
      <c r="B8369" s="12" t="s">
        <v>12133</v>
      </c>
      <c r="C8369" s="12" t="s">
        <v>12164</v>
      </c>
      <c r="D8369" s="13" t="s">
        <v>4918</v>
      </c>
      <c r="E8369" s="13" t="s">
        <v>4919</v>
      </c>
      <c r="F8369" s="13" t="s">
        <v>12166</v>
      </c>
      <c r="G8369" s="14" t="s">
        <v>4921</v>
      </c>
      <c r="H8369" s="14" t="s">
        <v>12167</v>
      </c>
      <c r="I8369" s="14" t="s">
        <v>10594</v>
      </c>
      <c r="J8369" s="14" t="s">
        <v>4924</v>
      </c>
      <c r="K8369" s="16">
        <v>625</v>
      </c>
    </row>
    <row r="8370" spans="1:11">
      <c r="A8370" s="12" t="s">
        <v>6202</v>
      </c>
      <c r="B8370" s="12" t="s">
        <v>12133</v>
      </c>
      <c r="C8370" s="12" t="s">
        <v>12164</v>
      </c>
      <c r="D8370" s="13" t="s">
        <v>4918</v>
      </c>
      <c r="E8370" s="13" t="s">
        <v>4919</v>
      </c>
      <c r="F8370" s="13" t="s">
        <v>12168</v>
      </c>
      <c r="G8370" s="14" t="s">
        <v>4921</v>
      </c>
      <c r="H8370" s="14" t="s">
        <v>4974</v>
      </c>
      <c r="I8370" s="14" t="s">
        <v>4947</v>
      </c>
      <c r="J8370" s="14" t="s">
        <v>4924</v>
      </c>
      <c r="K8370" s="16">
        <v>625</v>
      </c>
    </row>
    <row r="8371" spans="1:11">
      <c r="A8371" s="12" t="s">
        <v>6202</v>
      </c>
      <c r="B8371" s="12" t="s">
        <v>12133</v>
      </c>
      <c r="C8371" s="12" t="s">
        <v>12164</v>
      </c>
      <c r="D8371" s="13" t="s">
        <v>4931</v>
      </c>
      <c r="E8371" s="13" t="s">
        <v>4932</v>
      </c>
      <c r="F8371" s="13" t="s">
        <v>12169</v>
      </c>
      <c r="G8371" s="14" t="s">
        <v>4921</v>
      </c>
      <c r="H8371" s="14" t="s">
        <v>4966</v>
      </c>
      <c r="I8371" s="14" t="s">
        <v>4947</v>
      </c>
      <c r="J8371" s="14" t="s">
        <v>4936</v>
      </c>
      <c r="K8371" s="16">
        <v>625</v>
      </c>
    </row>
    <row r="8372" spans="1:11">
      <c r="A8372" s="12" t="s">
        <v>6202</v>
      </c>
      <c r="B8372" s="12" t="s">
        <v>12133</v>
      </c>
      <c r="C8372" s="12" t="s">
        <v>12164</v>
      </c>
      <c r="D8372" s="13" t="s">
        <v>4931</v>
      </c>
      <c r="E8372" s="13" t="s">
        <v>4932</v>
      </c>
      <c r="F8372" s="13" t="s">
        <v>12170</v>
      </c>
      <c r="G8372" s="14" t="s">
        <v>4921</v>
      </c>
      <c r="H8372" s="14" t="s">
        <v>4956</v>
      </c>
      <c r="I8372" s="14" t="s">
        <v>4947</v>
      </c>
      <c r="J8372" s="14" t="s">
        <v>4924</v>
      </c>
      <c r="K8372" s="16">
        <v>625</v>
      </c>
    </row>
    <row r="8373" spans="1:11">
      <c r="A8373" s="12" t="s">
        <v>6202</v>
      </c>
      <c r="B8373" s="12" t="s">
        <v>12133</v>
      </c>
      <c r="C8373" s="12" t="s">
        <v>12171</v>
      </c>
      <c r="D8373" s="13" t="s">
        <v>4918</v>
      </c>
      <c r="E8373" s="13" t="s">
        <v>4919</v>
      </c>
      <c r="F8373" s="13" t="s">
        <v>12172</v>
      </c>
      <c r="G8373" s="14" t="s">
        <v>4921</v>
      </c>
      <c r="H8373" s="14" t="s">
        <v>5007</v>
      </c>
      <c r="I8373" s="14" t="s">
        <v>9931</v>
      </c>
      <c r="J8373" s="14" t="s">
        <v>4924</v>
      </c>
      <c r="K8373" s="16">
        <v>445</v>
      </c>
    </row>
    <row r="8374" spans="1:11">
      <c r="A8374" s="12" t="s">
        <v>6202</v>
      </c>
      <c r="B8374" s="12" t="s">
        <v>12133</v>
      </c>
      <c r="C8374" s="12" t="s">
        <v>12171</v>
      </c>
      <c r="D8374" s="13" t="s">
        <v>4918</v>
      </c>
      <c r="E8374" s="13" t="s">
        <v>4919</v>
      </c>
      <c r="F8374" s="13" t="s">
        <v>12173</v>
      </c>
      <c r="G8374" s="14" t="s">
        <v>4921</v>
      </c>
      <c r="H8374" s="14" t="s">
        <v>4988</v>
      </c>
      <c r="I8374" s="14" t="s">
        <v>4949</v>
      </c>
      <c r="J8374" s="14" t="s">
        <v>4924</v>
      </c>
      <c r="K8374" s="16">
        <v>445</v>
      </c>
    </row>
    <row r="8375" spans="1:11">
      <c r="A8375" s="12" t="s">
        <v>6202</v>
      </c>
      <c r="B8375" s="12" t="s">
        <v>12133</v>
      </c>
      <c r="C8375" s="12" t="s">
        <v>12171</v>
      </c>
      <c r="D8375" s="13" t="s">
        <v>4918</v>
      </c>
      <c r="E8375" s="13" t="s">
        <v>4919</v>
      </c>
      <c r="F8375" s="13" t="s">
        <v>12174</v>
      </c>
      <c r="G8375" s="14" t="s">
        <v>4921</v>
      </c>
      <c r="H8375" s="14" t="s">
        <v>4946</v>
      </c>
      <c r="I8375" s="14" t="s">
        <v>4949</v>
      </c>
      <c r="J8375" s="14" t="s">
        <v>4924</v>
      </c>
      <c r="K8375" s="16">
        <v>445</v>
      </c>
    </row>
    <row r="8376" spans="1:11">
      <c r="A8376" s="12" t="s">
        <v>6202</v>
      </c>
      <c r="B8376" s="12" t="s">
        <v>12133</v>
      </c>
      <c r="C8376" s="12" t="s">
        <v>12171</v>
      </c>
      <c r="D8376" s="13" t="s">
        <v>4931</v>
      </c>
      <c r="E8376" s="13" t="s">
        <v>5089</v>
      </c>
      <c r="F8376" s="13" t="s">
        <v>12175</v>
      </c>
      <c r="G8376" s="14" t="s">
        <v>4921</v>
      </c>
      <c r="H8376" s="14" t="s">
        <v>5007</v>
      </c>
      <c r="I8376" s="14" t="s">
        <v>9931</v>
      </c>
      <c r="J8376" s="14" t="s">
        <v>4924</v>
      </c>
      <c r="K8376" s="16">
        <v>445</v>
      </c>
    </row>
    <row r="8377" spans="1:11">
      <c r="A8377" s="12" t="s">
        <v>6202</v>
      </c>
      <c r="B8377" s="12" t="s">
        <v>12133</v>
      </c>
      <c r="C8377" s="12" t="s">
        <v>12171</v>
      </c>
      <c r="D8377" s="13" t="s">
        <v>4931</v>
      </c>
      <c r="E8377" s="13" t="s">
        <v>5083</v>
      </c>
      <c r="F8377" s="13" t="s">
        <v>12176</v>
      </c>
      <c r="G8377" s="14" t="s">
        <v>4921</v>
      </c>
      <c r="H8377" s="14" t="s">
        <v>5007</v>
      </c>
      <c r="I8377" s="14" t="s">
        <v>9931</v>
      </c>
      <c r="J8377" s="14" t="s">
        <v>4936</v>
      </c>
      <c r="K8377" s="16">
        <v>445</v>
      </c>
    </row>
    <row r="8378" spans="1:11">
      <c r="A8378" s="12" t="s">
        <v>6202</v>
      </c>
      <c r="B8378" s="12" t="s">
        <v>12133</v>
      </c>
      <c r="C8378" s="12" t="s">
        <v>12177</v>
      </c>
      <c r="D8378" s="13" t="s">
        <v>4918</v>
      </c>
      <c r="E8378" s="13" t="s">
        <v>4919</v>
      </c>
      <c r="F8378" s="13" t="s">
        <v>12178</v>
      </c>
      <c r="G8378" s="14" t="s">
        <v>4942</v>
      </c>
      <c r="H8378" s="14" t="s">
        <v>4966</v>
      </c>
      <c r="I8378" s="14" t="s">
        <v>4949</v>
      </c>
      <c r="J8378" s="14" t="s">
        <v>4924</v>
      </c>
      <c r="K8378" s="16">
        <v>450</v>
      </c>
    </row>
    <row r="8379" spans="1:11">
      <c r="A8379" s="12" t="s">
        <v>6202</v>
      </c>
      <c r="B8379" s="12" t="s">
        <v>12133</v>
      </c>
      <c r="C8379" s="12" t="s">
        <v>12177</v>
      </c>
      <c r="D8379" s="13" t="s">
        <v>4918</v>
      </c>
      <c r="E8379" s="13" t="s">
        <v>4919</v>
      </c>
      <c r="F8379" s="13" t="s">
        <v>12179</v>
      </c>
      <c r="G8379" s="14" t="s">
        <v>4921</v>
      </c>
      <c r="H8379" s="14" t="s">
        <v>5192</v>
      </c>
      <c r="I8379" s="14" t="s">
        <v>7874</v>
      </c>
      <c r="J8379" s="14" t="s">
        <v>4924</v>
      </c>
      <c r="K8379" s="16">
        <v>450</v>
      </c>
    </row>
    <row r="8380" spans="1:11">
      <c r="A8380" s="12" t="s">
        <v>6202</v>
      </c>
      <c r="B8380" s="12" t="s">
        <v>12133</v>
      </c>
      <c r="C8380" s="12" t="s">
        <v>12177</v>
      </c>
      <c r="D8380" s="13" t="s">
        <v>4918</v>
      </c>
      <c r="E8380" s="13" t="s">
        <v>5112</v>
      </c>
      <c r="F8380" s="13" t="s">
        <v>12180</v>
      </c>
      <c r="G8380" s="14" t="s">
        <v>4921</v>
      </c>
      <c r="H8380" s="14" t="s">
        <v>5119</v>
      </c>
      <c r="I8380" s="14" t="s">
        <v>7874</v>
      </c>
      <c r="J8380" s="14" t="s">
        <v>4924</v>
      </c>
      <c r="K8380" s="16">
        <v>450</v>
      </c>
    </row>
    <row r="8381" spans="1:11">
      <c r="A8381" s="12" t="s">
        <v>6202</v>
      </c>
      <c r="B8381" s="12" t="s">
        <v>12133</v>
      </c>
      <c r="C8381" s="12" t="s">
        <v>12177</v>
      </c>
      <c r="D8381" s="13" t="s">
        <v>4931</v>
      </c>
      <c r="E8381" s="13" t="s">
        <v>6147</v>
      </c>
      <c r="F8381" s="13" t="s">
        <v>12181</v>
      </c>
      <c r="G8381" s="14" t="s">
        <v>4921</v>
      </c>
      <c r="H8381" s="14" t="s">
        <v>9008</v>
      </c>
      <c r="I8381" s="14" t="s">
        <v>8026</v>
      </c>
      <c r="J8381" s="14" t="s">
        <v>4924</v>
      </c>
      <c r="K8381" s="16">
        <v>450</v>
      </c>
    </row>
    <row r="8382" spans="1:11">
      <c r="A8382" s="12" t="s">
        <v>6202</v>
      </c>
      <c r="B8382" s="12" t="s">
        <v>12133</v>
      </c>
      <c r="C8382" s="12" t="s">
        <v>12177</v>
      </c>
      <c r="D8382" s="13" t="s">
        <v>4934</v>
      </c>
      <c r="E8382" s="13" t="s">
        <v>4934</v>
      </c>
      <c r="F8382" s="13" t="s">
        <v>5151</v>
      </c>
      <c r="G8382" s="14" t="s">
        <v>4921</v>
      </c>
      <c r="H8382" s="14" t="s">
        <v>4926</v>
      </c>
      <c r="I8382" s="14" t="s">
        <v>4927</v>
      </c>
      <c r="J8382" s="14" t="s">
        <v>4936</v>
      </c>
      <c r="K8382" s="16">
        <v>450</v>
      </c>
    </row>
    <row r="8383" spans="1:11">
      <c r="A8383" s="12" t="s">
        <v>6202</v>
      </c>
      <c r="B8383" s="12" t="s">
        <v>12133</v>
      </c>
      <c r="C8383" s="12" t="s">
        <v>12182</v>
      </c>
      <c r="D8383" s="13" t="s">
        <v>4918</v>
      </c>
      <c r="E8383" s="13" t="s">
        <v>4919</v>
      </c>
      <c r="F8383" s="13" t="s">
        <v>12183</v>
      </c>
      <c r="G8383" s="14" t="s">
        <v>4921</v>
      </c>
      <c r="H8383" s="14" t="s">
        <v>9236</v>
      </c>
      <c r="I8383" s="14" t="s">
        <v>4949</v>
      </c>
      <c r="J8383" s="14" t="s">
        <v>4924</v>
      </c>
      <c r="K8383" s="16">
        <v>219</v>
      </c>
    </row>
    <row r="8384" spans="1:11">
      <c r="A8384" s="12" t="s">
        <v>6202</v>
      </c>
      <c r="B8384" s="12" t="s">
        <v>12133</v>
      </c>
      <c r="C8384" s="12" t="s">
        <v>12182</v>
      </c>
      <c r="D8384" s="13" t="s">
        <v>4918</v>
      </c>
      <c r="E8384" s="13" t="s">
        <v>4919</v>
      </c>
      <c r="F8384" s="13" t="s">
        <v>12184</v>
      </c>
      <c r="G8384" s="14" t="s">
        <v>4921</v>
      </c>
      <c r="H8384" s="14" t="s">
        <v>9236</v>
      </c>
      <c r="I8384" s="14" t="s">
        <v>4949</v>
      </c>
      <c r="J8384" s="14" t="s">
        <v>4924</v>
      </c>
      <c r="K8384" s="16">
        <v>219</v>
      </c>
    </row>
    <row r="8385" spans="1:11">
      <c r="A8385" s="12" t="s">
        <v>6202</v>
      </c>
      <c r="B8385" s="12" t="s">
        <v>12133</v>
      </c>
      <c r="C8385" s="12" t="s">
        <v>12182</v>
      </c>
      <c r="D8385" s="13" t="s">
        <v>4918</v>
      </c>
      <c r="E8385" s="13" t="s">
        <v>4939</v>
      </c>
      <c r="F8385" s="13" t="s">
        <v>12185</v>
      </c>
      <c r="G8385" s="14" t="s">
        <v>4921</v>
      </c>
      <c r="H8385" s="14" t="s">
        <v>4988</v>
      </c>
      <c r="I8385" s="14" t="s">
        <v>4949</v>
      </c>
      <c r="J8385" s="14" t="s">
        <v>4924</v>
      </c>
      <c r="K8385" s="16">
        <v>219</v>
      </c>
    </row>
    <row r="8386" spans="1:11">
      <c r="A8386" s="12" t="s">
        <v>6202</v>
      </c>
      <c r="B8386" s="12" t="s">
        <v>12133</v>
      </c>
      <c r="C8386" s="12" t="s">
        <v>12182</v>
      </c>
      <c r="D8386" s="13" t="s">
        <v>4931</v>
      </c>
      <c r="E8386" s="13" t="s">
        <v>5089</v>
      </c>
      <c r="F8386" s="13" t="s">
        <v>12186</v>
      </c>
      <c r="G8386" s="14" t="s">
        <v>4921</v>
      </c>
      <c r="H8386" s="14" t="s">
        <v>4952</v>
      </c>
      <c r="I8386" s="14" t="s">
        <v>5065</v>
      </c>
      <c r="J8386" s="14" t="s">
        <v>4936</v>
      </c>
      <c r="K8386" s="16">
        <v>219</v>
      </c>
    </row>
    <row r="8387" spans="1:11">
      <c r="A8387" s="12" t="s">
        <v>6202</v>
      </c>
      <c r="B8387" s="12" t="s">
        <v>12133</v>
      </c>
      <c r="C8387" s="12" t="s">
        <v>12182</v>
      </c>
      <c r="D8387" s="13" t="s">
        <v>4931</v>
      </c>
      <c r="E8387" s="13" t="s">
        <v>4932</v>
      </c>
      <c r="F8387" s="13" t="s">
        <v>12187</v>
      </c>
      <c r="G8387" s="14" t="s">
        <v>4942</v>
      </c>
      <c r="H8387" s="14" t="s">
        <v>4938</v>
      </c>
      <c r="I8387" s="14" t="s">
        <v>4927</v>
      </c>
      <c r="J8387" s="14" t="s">
        <v>4924</v>
      </c>
      <c r="K8387" s="16">
        <v>219</v>
      </c>
    </row>
    <row r="8388" spans="1:11">
      <c r="A8388" s="12" t="s">
        <v>6202</v>
      </c>
      <c r="B8388" s="12" t="s">
        <v>12133</v>
      </c>
      <c r="C8388" s="12" t="s">
        <v>12188</v>
      </c>
      <c r="D8388" s="13" t="s">
        <v>4918</v>
      </c>
      <c r="E8388" s="13" t="s">
        <v>4919</v>
      </c>
      <c r="F8388" s="13" t="s">
        <v>12189</v>
      </c>
      <c r="G8388" s="14" t="s">
        <v>4921</v>
      </c>
      <c r="H8388" s="14" t="s">
        <v>4946</v>
      </c>
      <c r="I8388" s="14" t="s">
        <v>4947</v>
      </c>
      <c r="J8388" s="14" t="s">
        <v>4924</v>
      </c>
      <c r="K8388" s="16">
        <v>149</v>
      </c>
    </row>
    <row r="8389" spans="1:11">
      <c r="A8389" s="12" t="s">
        <v>6202</v>
      </c>
      <c r="B8389" s="12" t="s">
        <v>12133</v>
      </c>
      <c r="C8389" s="12" t="s">
        <v>12188</v>
      </c>
      <c r="D8389" s="13" t="s">
        <v>4918</v>
      </c>
      <c r="E8389" s="13" t="s">
        <v>4939</v>
      </c>
      <c r="F8389" s="13" t="s">
        <v>12190</v>
      </c>
      <c r="G8389" s="14" t="s">
        <v>4942</v>
      </c>
      <c r="H8389" s="14" t="s">
        <v>4938</v>
      </c>
      <c r="I8389" s="14" t="s">
        <v>4927</v>
      </c>
      <c r="J8389" s="14" t="s">
        <v>4924</v>
      </c>
      <c r="K8389" s="16">
        <v>149</v>
      </c>
    </row>
    <row r="8390" spans="1:11">
      <c r="A8390" s="12" t="s">
        <v>6202</v>
      </c>
      <c r="B8390" s="12" t="s">
        <v>12133</v>
      </c>
      <c r="C8390" s="12" t="s">
        <v>12188</v>
      </c>
      <c r="D8390" s="13" t="s">
        <v>4918</v>
      </c>
      <c r="E8390" s="13" t="s">
        <v>4939</v>
      </c>
      <c r="F8390" s="13" t="s">
        <v>12191</v>
      </c>
      <c r="G8390" s="14" t="s">
        <v>4942</v>
      </c>
      <c r="H8390" s="14" t="s">
        <v>4938</v>
      </c>
      <c r="I8390" s="14" t="s">
        <v>4927</v>
      </c>
      <c r="J8390" s="14" t="s">
        <v>4924</v>
      </c>
      <c r="K8390" s="16">
        <v>149</v>
      </c>
    </row>
    <row r="8391" spans="1:11">
      <c r="A8391" s="12" t="s">
        <v>6202</v>
      </c>
      <c r="B8391" s="12" t="s">
        <v>12133</v>
      </c>
      <c r="C8391" s="12" t="s">
        <v>12188</v>
      </c>
      <c r="D8391" s="13" t="s">
        <v>4931</v>
      </c>
      <c r="E8391" s="13" t="s">
        <v>4932</v>
      </c>
      <c r="F8391" s="13" t="s">
        <v>9049</v>
      </c>
      <c r="G8391" s="14" t="s">
        <v>4921</v>
      </c>
      <c r="H8391" s="14" t="s">
        <v>5037</v>
      </c>
      <c r="I8391" s="14" t="s">
        <v>6869</v>
      </c>
      <c r="J8391" s="14" t="s">
        <v>4924</v>
      </c>
      <c r="K8391" s="16">
        <v>149</v>
      </c>
    </row>
    <row r="8392" spans="1:11">
      <c r="A8392" s="12" t="s">
        <v>6202</v>
      </c>
      <c r="B8392" s="12" t="s">
        <v>12133</v>
      </c>
      <c r="C8392" s="12" t="s">
        <v>12188</v>
      </c>
      <c r="D8392" s="13" t="s">
        <v>4931</v>
      </c>
      <c r="E8392" s="13" t="s">
        <v>4932</v>
      </c>
      <c r="F8392" s="13" t="s">
        <v>12192</v>
      </c>
      <c r="G8392" s="14" t="s">
        <v>4960</v>
      </c>
      <c r="H8392" s="14"/>
      <c r="I8392" s="14"/>
      <c r="J8392" s="14" t="s">
        <v>4936</v>
      </c>
      <c r="K8392" s="16">
        <v>149</v>
      </c>
    </row>
    <row r="8393" spans="1:11">
      <c r="A8393" s="12" t="s">
        <v>6202</v>
      </c>
      <c r="B8393" s="12" t="s">
        <v>12133</v>
      </c>
      <c r="C8393" s="12" t="s">
        <v>12193</v>
      </c>
      <c r="D8393" s="13" t="s">
        <v>4918</v>
      </c>
      <c r="E8393" s="13" t="s">
        <v>4919</v>
      </c>
      <c r="F8393" s="13" t="s">
        <v>12194</v>
      </c>
      <c r="G8393" s="14" t="s">
        <v>4921</v>
      </c>
      <c r="H8393" s="14" t="s">
        <v>4988</v>
      </c>
      <c r="I8393" s="14" t="s">
        <v>4949</v>
      </c>
      <c r="J8393" s="14" t="s">
        <v>4924</v>
      </c>
      <c r="K8393" s="16">
        <v>315</v>
      </c>
    </row>
    <row r="8394" spans="1:11">
      <c r="A8394" s="12" t="s">
        <v>6202</v>
      </c>
      <c r="B8394" s="12" t="s">
        <v>12133</v>
      </c>
      <c r="C8394" s="12" t="s">
        <v>12193</v>
      </c>
      <c r="D8394" s="13" t="s">
        <v>4918</v>
      </c>
      <c r="E8394" s="13" t="s">
        <v>4919</v>
      </c>
      <c r="F8394" s="13" t="s">
        <v>12195</v>
      </c>
      <c r="G8394" s="14" t="s">
        <v>4921</v>
      </c>
      <c r="H8394" s="14" t="s">
        <v>4946</v>
      </c>
      <c r="I8394" s="14" t="s">
        <v>4947</v>
      </c>
      <c r="J8394" s="14" t="s">
        <v>4924</v>
      </c>
      <c r="K8394" s="16">
        <v>315</v>
      </c>
    </row>
    <row r="8395" spans="1:11">
      <c r="A8395" s="12" t="s">
        <v>6202</v>
      </c>
      <c r="B8395" s="12" t="s">
        <v>12133</v>
      </c>
      <c r="C8395" s="12" t="s">
        <v>12193</v>
      </c>
      <c r="D8395" s="13" t="s">
        <v>4918</v>
      </c>
      <c r="E8395" s="13" t="s">
        <v>4943</v>
      </c>
      <c r="F8395" s="13" t="s">
        <v>12196</v>
      </c>
      <c r="G8395" s="14" t="s">
        <v>4942</v>
      </c>
      <c r="H8395" s="14" t="s">
        <v>4938</v>
      </c>
      <c r="I8395" s="14" t="s">
        <v>4927</v>
      </c>
      <c r="J8395" s="14" t="s">
        <v>4924</v>
      </c>
      <c r="K8395" s="16">
        <v>315</v>
      </c>
    </row>
    <row r="8396" spans="1:11">
      <c r="A8396" s="12" t="s">
        <v>6202</v>
      </c>
      <c r="B8396" s="12" t="s">
        <v>12133</v>
      </c>
      <c r="C8396" s="12" t="s">
        <v>12193</v>
      </c>
      <c r="D8396" s="13" t="s">
        <v>4931</v>
      </c>
      <c r="E8396" s="13" t="s">
        <v>4932</v>
      </c>
      <c r="F8396" s="13" t="s">
        <v>7799</v>
      </c>
      <c r="G8396" s="14" t="s">
        <v>4921</v>
      </c>
      <c r="H8396" s="14" t="s">
        <v>5991</v>
      </c>
      <c r="I8396" s="14" t="s">
        <v>5065</v>
      </c>
      <c r="J8396" s="14" t="s">
        <v>4936</v>
      </c>
      <c r="K8396" s="16">
        <v>315</v>
      </c>
    </row>
    <row r="8397" spans="1:11">
      <c r="A8397" s="12" t="s">
        <v>6202</v>
      </c>
      <c r="B8397" s="12" t="s">
        <v>12133</v>
      </c>
      <c r="C8397" s="12" t="s">
        <v>12193</v>
      </c>
      <c r="D8397" s="13" t="s">
        <v>4931</v>
      </c>
      <c r="E8397" s="13" t="s">
        <v>5083</v>
      </c>
      <c r="F8397" s="13" t="s">
        <v>12197</v>
      </c>
      <c r="G8397" s="14" t="s">
        <v>4921</v>
      </c>
      <c r="H8397" s="14" t="s">
        <v>4974</v>
      </c>
      <c r="I8397" s="14" t="s">
        <v>5573</v>
      </c>
      <c r="J8397" s="14" t="s">
        <v>4924</v>
      </c>
      <c r="K8397" s="16">
        <v>315</v>
      </c>
    </row>
    <row r="8398" spans="1:11">
      <c r="A8398" s="12" t="s">
        <v>6202</v>
      </c>
      <c r="B8398" s="12" t="s">
        <v>12133</v>
      </c>
      <c r="C8398" s="12" t="s">
        <v>12198</v>
      </c>
      <c r="D8398" s="13" t="s">
        <v>4918</v>
      </c>
      <c r="E8398" s="13" t="s">
        <v>4919</v>
      </c>
      <c r="F8398" s="13" t="s">
        <v>12199</v>
      </c>
      <c r="G8398" s="14" t="s">
        <v>4942</v>
      </c>
      <c r="H8398" s="14" t="s">
        <v>4966</v>
      </c>
      <c r="I8398" s="14" t="s">
        <v>5985</v>
      </c>
      <c r="J8398" s="14" t="s">
        <v>4924</v>
      </c>
      <c r="K8398" s="16">
        <v>491</v>
      </c>
    </row>
    <row r="8399" spans="1:11">
      <c r="A8399" s="12" t="s">
        <v>6202</v>
      </c>
      <c r="B8399" s="12" t="s">
        <v>12133</v>
      </c>
      <c r="C8399" s="12" t="s">
        <v>12198</v>
      </c>
      <c r="D8399" s="13" t="s">
        <v>4918</v>
      </c>
      <c r="E8399" s="13" t="s">
        <v>4919</v>
      </c>
      <c r="F8399" s="13" t="s">
        <v>12200</v>
      </c>
      <c r="G8399" s="14" t="s">
        <v>4921</v>
      </c>
      <c r="H8399" s="14" t="s">
        <v>4924</v>
      </c>
      <c r="I8399" s="14" t="s">
        <v>4949</v>
      </c>
      <c r="J8399" s="14" t="s">
        <v>4924</v>
      </c>
      <c r="K8399" s="16">
        <v>491</v>
      </c>
    </row>
    <row r="8400" spans="1:11">
      <c r="A8400" s="12" t="s">
        <v>6202</v>
      </c>
      <c r="B8400" s="12" t="s">
        <v>12133</v>
      </c>
      <c r="C8400" s="12" t="s">
        <v>12198</v>
      </c>
      <c r="D8400" s="13" t="s">
        <v>4918</v>
      </c>
      <c r="E8400" s="13" t="s">
        <v>4939</v>
      </c>
      <c r="F8400" s="13" t="s">
        <v>12201</v>
      </c>
      <c r="G8400" s="14" t="s">
        <v>4921</v>
      </c>
      <c r="H8400" s="14" t="s">
        <v>5175</v>
      </c>
      <c r="I8400" s="14" t="s">
        <v>4927</v>
      </c>
      <c r="J8400" s="14" t="s">
        <v>4924</v>
      </c>
      <c r="K8400" s="16">
        <v>491</v>
      </c>
    </row>
    <row r="8401" spans="1:11">
      <c r="A8401" s="12" t="s">
        <v>6202</v>
      </c>
      <c r="B8401" s="12" t="s">
        <v>12133</v>
      </c>
      <c r="C8401" s="12" t="s">
        <v>12198</v>
      </c>
      <c r="D8401" s="13" t="s">
        <v>4931</v>
      </c>
      <c r="E8401" s="13" t="s">
        <v>6147</v>
      </c>
      <c r="F8401" s="13" t="s">
        <v>12202</v>
      </c>
      <c r="G8401" s="14" t="s">
        <v>4921</v>
      </c>
      <c r="H8401" s="14" t="s">
        <v>5300</v>
      </c>
      <c r="I8401" s="14" t="s">
        <v>7874</v>
      </c>
      <c r="J8401" s="14" t="s">
        <v>4924</v>
      </c>
      <c r="K8401" s="16">
        <v>491</v>
      </c>
    </row>
    <row r="8402" spans="1:11">
      <c r="A8402" s="12" t="s">
        <v>6202</v>
      </c>
      <c r="B8402" s="12" t="s">
        <v>12133</v>
      </c>
      <c r="C8402" s="12" t="s">
        <v>12198</v>
      </c>
      <c r="D8402" s="13" t="s">
        <v>4931</v>
      </c>
      <c r="E8402" s="13" t="s">
        <v>5083</v>
      </c>
      <c r="F8402" s="13" t="s">
        <v>12203</v>
      </c>
      <c r="G8402" s="14" t="s">
        <v>4921</v>
      </c>
      <c r="H8402" s="14" t="s">
        <v>5534</v>
      </c>
      <c r="I8402" s="14" t="s">
        <v>7874</v>
      </c>
      <c r="J8402" s="14" t="s">
        <v>4936</v>
      </c>
      <c r="K8402" s="16">
        <v>491</v>
      </c>
    </row>
    <row r="8403" spans="1:11">
      <c r="A8403" s="12" t="s">
        <v>6202</v>
      </c>
      <c r="B8403" s="12" t="s">
        <v>12133</v>
      </c>
      <c r="C8403" s="12" t="s">
        <v>12204</v>
      </c>
      <c r="D8403" s="13" t="s">
        <v>4918</v>
      </c>
      <c r="E8403" s="13" t="s">
        <v>4919</v>
      </c>
      <c r="F8403" s="13" t="s">
        <v>12205</v>
      </c>
      <c r="G8403" s="14" t="s">
        <v>4921</v>
      </c>
      <c r="H8403" s="14" t="s">
        <v>4938</v>
      </c>
      <c r="I8403" s="14" t="s">
        <v>5535</v>
      </c>
      <c r="J8403" s="14" t="s">
        <v>4924</v>
      </c>
      <c r="K8403" s="16">
        <v>33.8</v>
      </c>
    </row>
    <row r="8404" spans="1:11">
      <c r="A8404" s="12" t="s">
        <v>6202</v>
      </c>
      <c r="B8404" s="12" t="s">
        <v>12133</v>
      </c>
      <c r="C8404" s="12" t="s">
        <v>12204</v>
      </c>
      <c r="D8404" s="13" t="s">
        <v>4918</v>
      </c>
      <c r="E8404" s="13" t="s">
        <v>4919</v>
      </c>
      <c r="F8404" s="13" t="s">
        <v>9049</v>
      </c>
      <c r="G8404" s="14" t="s">
        <v>4921</v>
      </c>
      <c r="H8404" s="14" t="s">
        <v>4938</v>
      </c>
      <c r="I8404" s="14" t="s">
        <v>5535</v>
      </c>
      <c r="J8404" s="14" t="s">
        <v>4924</v>
      </c>
      <c r="K8404" s="16">
        <v>33.8</v>
      </c>
    </row>
    <row r="8405" spans="1:11">
      <c r="A8405" s="12" t="s">
        <v>6202</v>
      </c>
      <c r="B8405" s="12" t="s">
        <v>12133</v>
      </c>
      <c r="C8405" s="12" t="s">
        <v>12204</v>
      </c>
      <c r="D8405" s="13" t="s">
        <v>4918</v>
      </c>
      <c r="E8405" s="13" t="s">
        <v>4939</v>
      </c>
      <c r="F8405" s="13" t="s">
        <v>12206</v>
      </c>
      <c r="G8405" s="14" t="s">
        <v>4942</v>
      </c>
      <c r="H8405" s="14" t="s">
        <v>4966</v>
      </c>
      <c r="I8405" s="14" t="s">
        <v>4949</v>
      </c>
      <c r="J8405" s="14" t="s">
        <v>4924</v>
      </c>
      <c r="K8405" s="16">
        <v>33.8</v>
      </c>
    </row>
    <row r="8406" spans="1:11">
      <c r="A8406" s="12" t="s">
        <v>6202</v>
      </c>
      <c r="B8406" s="12" t="s">
        <v>12133</v>
      </c>
      <c r="C8406" s="12" t="s">
        <v>12204</v>
      </c>
      <c r="D8406" s="13" t="s">
        <v>4931</v>
      </c>
      <c r="E8406" s="13" t="s">
        <v>4932</v>
      </c>
      <c r="F8406" s="13" t="s">
        <v>12207</v>
      </c>
      <c r="G8406" s="14" t="s">
        <v>5004</v>
      </c>
      <c r="H8406" s="14" t="s">
        <v>5221</v>
      </c>
      <c r="I8406" s="14" t="s">
        <v>7191</v>
      </c>
      <c r="J8406" s="14" t="s">
        <v>4924</v>
      </c>
      <c r="K8406" s="16">
        <v>33.8</v>
      </c>
    </row>
    <row r="8407" spans="1:11">
      <c r="A8407" s="12" t="s">
        <v>6202</v>
      </c>
      <c r="B8407" s="12" t="s">
        <v>12133</v>
      </c>
      <c r="C8407" s="12" t="s">
        <v>12204</v>
      </c>
      <c r="D8407" s="13" t="s">
        <v>4934</v>
      </c>
      <c r="E8407" s="13" t="s">
        <v>4934</v>
      </c>
      <c r="F8407" s="13" t="s">
        <v>4999</v>
      </c>
      <c r="G8407" s="14" t="s">
        <v>4921</v>
      </c>
      <c r="H8407" s="14" t="s">
        <v>4952</v>
      </c>
      <c r="I8407" s="14" t="s">
        <v>4927</v>
      </c>
      <c r="J8407" s="14" t="s">
        <v>4936</v>
      </c>
      <c r="K8407" s="16">
        <v>33.8</v>
      </c>
    </row>
    <row r="8408" spans="1:11">
      <c r="A8408" s="12" t="s">
        <v>6202</v>
      </c>
      <c r="B8408" s="12" t="s">
        <v>12133</v>
      </c>
      <c r="C8408" s="12" t="s">
        <v>12208</v>
      </c>
      <c r="D8408" s="13" t="s">
        <v>4918</v>
      </c>
      <c r="E8408" s="13" t="s">
        <v>4919</v>
      </c>
      <c r="F8408" s="13" t="s">
        <v>12209</v>
      </c>
      <c r="G8408" s="14" t="s">
        <v>4921</v>
      </c>
      <c r="H8408" s="14" t="s">
        <v>4966</v>
      </c>
      <c r="I8408" s="14" t="s">
        <v>4949</v>
      </c>
      <c r="J8408" s="14" t="s">
        <v>4924</v>
      </c>
      <c r="K8408" s="16">
        <v>500</v>
      </c>
    </row>
    <row r="8409" spans="1:11">
      <c r="A8409" s="12" t="s">
        <v>6202</v>
      </c>
      <c r="B8409" s="12" t="s">
        <v>12133</v>
      </c>
      <c r="C8409" s="12" t="s">
        <v>12208</v>
      </c>
      <c r="D8409" s="13" t="s">
        <v>4918</v>
      </c>
      <c r="E8409" s="13" t="s">
        <v>4939</v>
      </c>
      <c r="F8409" s="13" t="s">
        <v>12210</v>
      </c>
      <c r="G8409" s="14" t="s">
        <v>4942</v>
      </c>
      <c r="H8409" s="14" t="s">
        <v>4938</v>
      </c>
      <c r="I8409" s="14" t="s">
        <v>4927</v>
      </c>
      <c r="J8409" s="14" t="s">
        <v>4924</v>
      </c>
      <c r="K8409" s="16">
        <v>500</v>
      </c>
    </row>
    <row r="8410" spans="1:11">
      <c r="A8410" s="12" t="s">
        <v>6202</v>
      </c>
      <c r="B8410" s="12" t="s">
        <v>12133</v>
      </c>
      <c r="C8410" s="12" t="s">
        <v>12208</v>
      </c>
      <c r="D8410" s="13" t="s">
        <v>4918</v>
      </c>
      <c r="E8410" s="13" t="s">
        <v>5112</v>
      </c>
      <c r="F8410" s="13" t="s">
        <v>12211</v>
      </c>
      <c r="G8410" s="14" t="s">
        <v>4942</v>
      </c>
      <c r="H8410" s="14" t="s">
        <v>4938</v>
      </c>
      <c r="I8410" s="14" t="s">
        <v>4927</v>
      </c>
      <c r="J8410" s="14" t="s">
        <v>4924</v>
      </c>
      <c r="K8410" s="16">
        <v>500</v>
      </c>
    </row>
    <row r="8411" spans="1:11">
      <c r="A8411" s="12" t="s">
        <v>6202</v>
      </c>
      <c r="B8411" s="12" t="s">
        <v>12133</v>
      </c>
      <c r="C8411" s="12" t="s">
        <v>12208</v>
      </c>
      <c r="D8411" s="13" t="s">
        <v>4931</v>
      </c>
      <c r="E8411" s="13" t="s">
        <v>4932</v>
      </c>
      <c r="F8411" s="13" t="s">
        <v>7799</v>
      </c>
      <c r="G8411" s="14" t="s">
        <v>4921</v>
      </c>
      <c r="H8411" s="14" t="s">
        <v>5934</v>
      </c>
      <c r="I8411" s="14" t="s">
        <v>5065</v>
      </c>
      <c r="J8411" s="14" t="s">
        <v>4936</v>
      </c>
      <c r="K8411" s="16">
        <v>500</v>
      </c>
    </row>
    <row r="8412" spans="1:11">
      <c r="A8412" s="12" t="s">
        <v>6202</v>
      </c>
      <c r="B8412" s="12" t="s">
        <v>12133</v>
      </c>
      <c r="C8412" s="12" t="s">
        <v>12208</v>
      </c>
      <c r="D8412" s="13" t="s">
        <v>4931</v>
      </c>
      <c r="E8412" s="13" t="s">
        <v>4961</v>
      </c>
      <c r="F8412" s="13" t="s">
        <v>12212</v>
      </c>
      <c r="G8412" s="14" t="s">
        <v>4960</v>
      </c>
      <c r="H8412" s="14"/>
      <c r="I8412" s="14"/>
      <c r="J8412" s="14" t="s">
        <v>4924</v>
      </c>
      <c r="K8412" s="16">
        <v>500</v>
      </c>
    </row>
    <row r="8413" spans="1:11">
      <c r="A8413" s="12" t="s">
        <v>12213</v>
      </c>
      <c r="B8413" s="12" t="s">
        <v>12214</v>
      </c>
      <c r="C8413" s="12" t="s">
        <v>12215</v>
      </c>
      <c r="D8413" s="13" t="s">
        <v>4918</v>
      </c>
      <c r="E8413" s="13" t="s">
        <v>4919</v>
      </c>
      <c r="F8413" s="13" t="s">
        <v>12216</v>
      </c>
      <c r="G8413" s="14" t="s">
        <v>4921</v>
      </c>
      <c r="H8413" s="14" t="s">
        <v>4966</v>
      </c>
      <c r="I8413" s="14" t="s">
        <v>4927</v>
      </c>
      <c r="J8413" s="14" t="s">
        <v>4924</v>
      </c>
      <c r="K8413" s="16">
        <v>317.5</v>
      </c>
    </row>
    <row r="8414" spans="1:11">
      <c r="A8414" s="12" t="s">
        <v>12213</v>
      </c>
      <c r="B8414" s="12" t="s">
        <v>12214</v>
      </c>
      <c r="C8414" s="12" t="s">
        <v>12215</v>
      </c>
      <c r="D8414" s="13" t="s">
        <v>4918</v>
      </c>
      <c r="E8414" s="13" t="s">
        <v>4943</v>
      </c>
      <c r="F8414" s="13" t="s">
        <v>10971</v>
      </c>
      <c r="G8414" s="14" t="s">
        <v>4942</v>
      </c>
      <c r="H8414" s="14" t="s">
        <v>4966</v>
      </c>
      <c r="I8414" s="14" t="s">
        <v>5573</v>
      </c>
      <c r="J8414" s="14" t="s">
        <v>4924</v>
      </c>
      <c r="K8414" s="16">
        <v>317.5</v>
      </c>
    </row>
    <row r="8415" spans="1:11">
      <c r="A8415" s="12" t="s">
        <v>12213</v>
      </c>
      <c r="B8415" s="12" t="s">
        <v>12214</v>
      </c>
      <c r="C8415" s="12" t="s">
        <v>12215</v>
      </c>
      <c r="D8415" s="13" t="s">
        <v>4931</v>
      </c>
      <c r="E8415" s="13" t="s">
        <v>5089</v>
      </c>
      <c r="F8415" s="13" t="s">
        <v>6511</v>
      </c>
      <c r="G8415" s="14" t="s">
        <v>4942</v>
      </c>
      <c r="H8415" s="14" t="s">
        <v>4966</v>
      </c>
      <c r="I8415" s="14" t="s">
        <v>4927</v>
      </c>
      <c r="J8415" s="14" t="s">
        <v>4924</v>
      </c>
      <c r="K8415" s="16">
        <v>317.5</v>
      </c>
    </row>
    <row r="8416" spans="1:11">
      <c r="A8416" s="12" t="s">
        <v>12213</v>
      </c>
      <c r="B8416" s="12" t="s">
        <v>12214</v>
      </c>
      <c r="C8416" s="12" t="s">
        <v>12215</v>
      </c>
      <c r="D8416" s="13" t="s">
        <v>4931</v>
      </c>
      <c r="E8416" s="13" t="s">
        <v>5083</v>
      </c>
      <c r="F8416" s="13" t="s">
        <v>12217</v>
      </c>
      <c r="G8416" s="14" t="s">
        <v>4960</v>
      </c>
      <c r="H8416" s="14" t="s">
        <v>8494</v>
      </c>
      <c r="I8416" s="14" t="s">
        <v>5635</v>
      </c>
      <c r="J8416" s="14" t="s">
        <v>4924</v>
      </c>
      <c r="K8416" s="16">
        <v>317.5</v>
      </c>
    </row>
    <row r="8417" spans="1:11">
      <c r="A8417" s="12" t="s">
        <v>12213</v>
      </c>
      <c r="B8417" s="12" t="s">
        <v>12214</v>
      </c>
      <c r="C8417" s="12" t="s">
        <v>12215</v>
      </c>
      <c r="D8417" s="13" t="s">
        <v>4934</v>
      </c>
      <c r="E8417" s="13" t="s">
        <v>4998</v>
      </c>
      <c r="F8417" s="13" t="s">
        <v>12218</v>
      </c>
      <c r="G8417" s="14" t="s">
        <v>4960</v>
      </c>
      <c r="H8417" s="14" t="s">
        <v>8494</v>
      </c>
      <c r="I8417" s="14" t="s">
        <v>5635</v>
      </c>
      <c r="J8417" s="14" t="s">
        <v>4936</v>
      </c>
      <c r="K8417" s="16">
        <v>317.5</v>
      </c>
    </row>
    <row r="8418" spans="1:11">
      <c r="A8418" s="12" t="s">
        <v>12213</v>
      </c>
      <c r="B8418" s="12" t="s">
        <v>12214</v>
      </c>
      <c r="C8418" s="12" t="s">
        <v>12219</v>
      </c>
      <c r="D8418" s="13" t="s">
        <v>4918</v>
      </c>
      <c r="E8418" s="13" t="s">
        <v>4919</v>
      </c>
      <c r="F8418" s="13" t="s">
        <v>12216</v>
      </c>
      <c r="G8418" s="14" t="s">
        <v>4921</v>
      </c>
      <c r="H8418" s="14" t="s">
        <v>4966</v>
      </c>
      <c r="I8418" s="14" t="s">
        <v>4927</v>
      </c>
      <c r="J8418" s="14" t="s">
        <v>4924</v>
      </c>
      <c r="K8418" s="16">
        <v>1864.56</v>
      </c>
    </row>
    <row r="8419" spans="1:11">
      <c r="A8419" s="12" t="s">
        <v>12213</v>
      </c>
      <c r="B8419" s="12" t="s">
        <v>12214</v>
      </c>
      <c r="C8419" s="12" t="s">
        <v>12219</v>
      </c>
      <c r="D8419" s="13" t="s">
        <v>4918</v>
      </c>
      <c r="E8419" s="13" t="s">
        <v>4943</v>
      </c>
      <c r="F8419" s="13" t="s">
        <v>10971</v>
      </c>
      <c r="G8419" s="14" t="s">
        <v>4942</v>
      </c>
      <c r="H8419" s="14" t="s">
        <v>4966</v>
      </c>
      <c r="I8419" s="14" t="s">
        <v>5573</v>
      </c>
      <c r="J8419" s="14" t="s">
        <v>4924</v>
      </c>
      <c r="K8419" s="16">
        <v>1864.56</v>
      </c>
    </row>
    <row r="8420" spans="1:11">
      <c r="A8420" s="12" t="s">
        <v>12213</v>
      </c>
      <c r="B8420" s="12" t="s">
        <v>12214</v>
      </c>
      <c r="C8420" s="12" t="s">
        <v>12219</v>
      </c>
      <c r="D8420" s="13" t="s">
        <v>4931</v>
      </c>
      <c r="E8420" s="13" t="s">
        <v>5089</v>
      </c>
      <c r="F8420" s="13" t="s">
        <v>6511</v>
      </c>
      <c r="G8420" s="14" t="s">
        <v>4942</v>
      </c>
      <c r="H8420" s="14" t="s">
        <v>4966</v>
      </c>
      <c r="I8420" s="14" t="s">
        <v>4927</v>
      </c>
      <c r="J8420" s="14" t="s">
        <v>4924</v>
      </c>
      <c r="K8420" s="16">
        <v>1864.56</v>
      </c>
    </row>
    <row r="8421" spans="1:11">
      <c r="A8421" s="12" t="s">
        <v>12213</v>
      </c>
      <c r="B8421" s="12" t="s">
        <v>12214</v>
      </c>
      <c r="C8421" s="12" t="s">
        <v>12219</v>
      </c>
      <c r="D8421" s="13" t="s">
        <v>4931</v>
      </c>
      <c r="E8421" s="13" t="s">
        <v>5083</v>
      </c>
      <c r="F8421" s="13" t="s">
        <v>12220</v>
      </c>
      <c r="G8421" s="14" t="s">
        <v>4960</v>
      </c>
      <c r="H8421" s="14" t="s">
        <v>8494</v>
      </c>
      <c r="I8421" s="14" t="s">
        <v>5635</v>
      </c>
      <c r="J8421" s="14" t="s">
        <v>4924</v>
      </c>
      <c r="K8421" s="16">
        <v>1864.56</v>
      </c>
    </row>
    <row r="8422" spans="1:11">
      <c r="A8422" s="12" t="s">
        <v>12213</v>
      </c>
      <c r="B8422" s="12" t="s">
        <v>12214</v>
      </c>
      <c r="C8422" s="12" t="s">
        <v>12219</v>
      </c>
      <c r="D8422" s="13" t="s">
        <v>4934</v>
      </c>
      <c r="E8422" s="13" t="s">
        <v>4998</v>
      </c>
      <c r="F8422" s="13" t="s">
        <v>12218</v>
      </c>
      <c r="G8422" s="14" t="s">
        <v>4960</v>
      </c>
      <c r="H8422" s="14" t="s">
        <v>8494</v>
      </c>
      <c r="I8422" s="14" t="s">
        <v>5635</v>
      </c>
      <c r="J8422" s="14" t="s">
        <v>4936</v>
      </c>
      <c r="K8422" s="16">
        <v>1864.56</v>
      </c>
    </row>
    <row r="8423" spans="1:11">
      <c r="A8423" s="12" t="s">
        <v>12213</v>
      </c>
      <c r="B8423" s="12" t="s">
        <v>12221</v>
      </c>
      <c r="C8423" s="12" t="s">
        <v>12222</v>
      </c>
      <c r="D8423" s="13" t="s">
        <v>4918</v>
      </c>
      <c r="E8423" s="13" t="s">
        <v>4919</v>
      </c>
      <c r="F8423" s="13" t="s">
        <v>12223</v>
      </c>
      <c r="G8423" s="14" t="s">
        <v>4921</v>
      </c>
      <c r="H8423" s="14" t="s">
        <v>4926</v>
      </c>
      <c r="I8423" s="14" t="s">
        <v>4927</v>
      </c>
      <c r="J8423" s="14" t="s">
        <v>4956</v>
      </c>
      <c r="K8423" s="16">
        <v>2154.938</v>
      </c>
    </row>
    <row r="8424" spans="1:11">
      <c r="A8424" s="12" t="s">
        <v>12213</v>
      </c>
      <c r="B8424" s="12" t="s">
        <v>12221</v>
      </c>
      <c r="C8424" s="12" t="s">
        <v>12222</v>
      </c>
      <c r="D8424" s="13" t="s">
        <v>4918</v>
      </c>
      <c r="E8424" s="13" t="s">
        <v>4939</v>
      </c>
      <c r="F8424" s="13" t="s">
        <v>12224</v>
      </c>
      <c r="G8424" s="14" t="s">
        <v>4921</v>
      </c>
      <c r="H8424" s="14" t="s">
        <v>4926</v>
      </c>
      <c r="I8424" s="14" t="s">
        <v>4927</v>
      </c>
      <c r="J8424" s="14" t="s">
        <v>4924</v>
      </c>
      <c r="K8424" s="16">
        <v>2154.938</v>
      </c>
    </row>
    <row r="8425" spans="1:11">
      <c r="A8425" s="12" t="s">
        <v>12213</v>
      </c>
      <c r="B8425" s="12" t="s">
        <v>12221</v>
      </c>
      <c r="C8425" s="12" t="s">
        <v>12222</v>
      </c>
      <c r="D8425" s="13" t="s">
        <v>4931</v>
      </c>
      <c r="E8425" s="13" t="s">
        <v>4932</v>
      </c>
      <c r="F8425" s="13" t="s">
        <v>12225</v>
      </c>
      <c r="G8425" s="14" t="s">
        <v>4921</v>
      </c>
      <c r="H8425" s="14" t="s">
        <v>4952</v>
      </c>
      <c r="I8425" s="14" t="s">
        <v>4927</v>
      </c>
      <c r="J8425" s="14" t="s">
        <v>4956</v>
      </c>
      <c r="K8425" s="16">
        <v>2154.938</v>
      </c>
    </row>
    <row r="8426" spans="1:11">
      <c r="A8426" s="12" t="s">
        <v>12213</v>
      </c>
      <c r="B8426" s="12" t="s">
        <v>12221</v>
      </c>
      <c r="C8426" s="12" t="s">
        <v>12222</v>
      </c>
      <c r="D8426" s="13" t="s">
        <v>4934</v>
      </c>
      <c r="E8426" s="13" t="s">
        <v>4998</v>
      </c>
      <c r="F8426" s="13" t="s">
        <v>12226</v>
      </c>
      <c r="G8426" s="14" t="s">
        <v>4921</v>
      </c>
      <c r="H8426" s="14" t="s">
        <v>4952</v>
      </c>
      <c r="I8426" s="14" t="s">
        <v>4927</v>
      </c>
      <c r="J8426" s="14" t="s">
        <v>4936</v>
      </c>
      <c r="K8426" s="16">
        <v>2154.938</v>
      </c>
    </row>
    <row r="8427" spans="1:11">
      <c r="A8427" s="12" t="s">
        <v>12213</v>
      </c>
      <c r="B8427" s="12" t="s">
        <v>12221</v>
      </c>
      <c r="C8427" s="12" t="s">
        <v>12227</v>
      </c>
      <c r="D8427" s="13" t="s">
        <v>4918</v>
      </c>
      <c r="E8427" s="13" t="s">
        <v>4939</v>
      </c>
      <c r="F8427" s="13" t="s">
        <v>12224</v>
      </c>
      <c r="G8427" s="14" t="s">
        <v>4921</v>
      </c>
      <c r="H8427" s="14" t="s">
        <v>4952</v>
      </c>
      <c r="I8427" s="14" t="s">
        <v>4927</v>
      </c>
      <c r="J8427" s="14" t="s">
        <v>4958</v>
      </c>
      <c r="K8427" s="16">
        <v>105</v>
      </c>
    </row>
    <row r="8428" spans="1:11">
      <c r="A8428" s="12" t="s">
        <v>12213</v>
      </c>
      <c r="B8428" s="12" t="s">
        <v>12221</v>
      </c>
      <c r="C8428" s="12" t="s">
        <v>12227</v>
      </c>
      <c r="D8428" s="13" t="s">
        <v>4931</v>
      </c>
      <c r="E8428" s="13" t="s">
        <v>4932</v>
      </c>
      <c r="F8428" s="13" t="s">
        <v>12225</v>
      </c>
      <c r="G8428" s="14" t="s">
        <v>4921</v>
      </c>
      <c r="H8428" s="14" t="s">
        <v>4952</v>
      </c>
      <c r="I8428" s="14" t="s">
        <v>4927</v>
      </c>
      <c r="J8428" s="14" t="s">
        <v>4958</v>
      </c>
      <c r="K8428" s="16">
        <v>105</v>
      </c>
    </row>
    <row r="8429" spans="1:11">
      <c r="A8429" s="12" t="s">
        <v>12213</v>
      </c>
      <c r="B8429" s="12" t="s">
        <v>12221</v>
      </c>
      <c r="C8429" s="12" t="s">
        <v>12227</v>
      </c>
      <c r="D8429" s="13" t="s">
        <v>4934</v>
      </c>
      <c r="E8429" s="13" t="s">
        <v>4998</v>
      </c>
      <c r="F8429" s="13" t="s">
        <v>4998</v>
      </c>
      <c r="G8429" s="14" t="s">
        <v>4921</v>
      </c>
      <c r="H8429" s="14" t="s">
        <v>4952</v>
      </c>
      <c r="I8429" s="14" t="s">
        <v>4927</v>
      </c>
      <c r="J8429" s="14" t="s">
        <v>4936</v>
      </c>
      <c r="K8429" s="16">
        <v>105</v>
      </c>
    </row>
    <row r="8430" spans="1:11">
      <c r="A8430" s="12" t="s">
        <v>12213</v>
      </c>
      <c r="B8430" s="12" t="s">
        <v>12221</v>
      </c>
      <c r="C8430" s="12" t="s">
        <v>12228</v>
      </c>
      <c r="D8430" s="13" t="s">
        <v>4918</v>
      </c>
      <c r="E8430" s="13" t="s">
        <v>4919</v>
      </c>
      <c r="F8430" s="13" t="s">
        <v>12223</v>
      </c>
      <c r="G8430" s="14" t="s">
        <v>4921</v>
      </c>
      <c r="H8430" s="14" t="s">
        <v>4952</v>
      </c>
      <c r="I8430" s="14" t="s">
        <v>4927</v>
      </c>
      <c r="J8430" s="14" t="s">
        <v>4924</v>
      </c>
      <c r="K8430" s="16">
        <v>383.4508</v>
      </c>
    </row>
    <row r="8431" spans="1:11">
      <c r="A8431" s="12" t="s">
        <v>12213</v>
      </c>
      <c r="B8431" s="12" t="s">
        <v>12221</v>
      </c>
      <c r="C8431" s="12" t="s">
        <v>12228</v>
      </c>
      <c r="D8431" s="13" t="s">
        <v>4918</v>
      </c>
      <c r="E8431" s="13" t="s">
        <v>4939</v>
      </c>
      <c r="F8431" s="13" t="s">
        <v>12229</v>
      </c>
      <c r="G8431" s="14" t="s">
        <v>4921</v>
      </c>
      <c r="H8431" s="14" t="s">
        <v>4926</v>
      </c>
      <c r="I8431" s="14" t="s">
        <v>4927</v>
      </c>
      <c r="J8431" s="14" t="s">
        <v>4958</v>
      </c>
      <c r="K8431" s="16">
        <v>383.4508</v>
      </c>
    </row>
    <row r="8432" spans="1:11">
      <c r="A8432" s="12" t="s">
        <v>12213</v>
      </c>
      <c r="B8432" s="12" t="s">
        <v>12221</v>
      </c>
      <c r="C8432" s="12" t="s">
        <v>12228</v>
      </c>
      <c r="D8432" s="13" t="s">
        <v>4931</v>
      </c>
      <c r="E8432" s="13" t="s">
        <v>4932</v>
      </c>
      <c r="F8432" s="13" t="s">
        <v>12225</v>
      </c>
      <c r="G8432" s="14" t="s">
        <v>4921</v>
      </c>
      <c r="H8432" s="14" t="s">
        <v>4952</v>
      </c>
      <c r="I8432" s="14" t="s">
        <v>4927</v>
      </c>
      <c r="J8432" s="14" t="s">
        <v>4924</v>
      </c>
      <c r="K8432" s="16">
        <v>383.4508</v>
      </c>
    </row>
    <row r="8433" spans="1:11">
      <c r="A8433" s="12" t="s">
        <v>12213</v>
      </c>
      <c r="B8433" s="12" t="s">
        <v>12221</v>
      </c>
      <c r="C8433" s="12" t="s">
        <v>12228</v>
      </c>
      <c r="D8433" s="13" t="s">
        <v>4934</v>
      </c>
      <c r="E8433" s="13" t="s">
        <v>4998</v>
      </c>
      <c r="F8433" s="13" t="s">
        <v>5047</v>
      </c>
      <c r="G8433" s="14" t="s">
        <v>4921</v>
      </c>
      <c r="H8433" s="14" t="s">
        <v>4952</v>
      </c>
      <c r="I8433" s="14" t="s">
        <v>4927</v>
      </c>
      <c r="J8433" s="14" t="s">
        <v>4936</v>
      </c>
      <c r="K8433" s="16">
        <v>383.4508</v>
      </c>
    </row>
  </sheetData>
  <autoFilter ref="A4:AI8433">
    <extLst/>
  </autoFilter>
  <mergeCells count="1">
    <mergeCell ref="A2:K2"/>
  </mergeCells>
  <pageMargins left="0.393055555555556" right="0.275" top="0.472222222222222" bottom="0.275" header="0.298611111111111" footer="0.118055555555556"/>
  <pageSetup paperSize="9" scale="86" firstPageNumber="314" fitToHeight="0" orientation="portrait" useFirstPageNumber="1" horizontalDpi="600"/>
  <headerFooter>
    <oddFooter>&amp;C—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51"/>
  <sheetViews>
    <sheetView zoomScale="90" zoomScaleNormal="90" workbookViewId="0">
      <pane ySplit="5" topLeftCell="A6" activePane="bottomLeft" state="frozen"/>
      <selection/>
      <selection pane="bottomLeft" activeCell="I7" sqref="I7"/>
    </sheetView>
  </sheetViews>
  <sheetFormatPr defaultColWidth="9" defaultRowHeight="14.25"/>
  <cols>
    <col min="1" max="1" width="24.625" style="284" customWidth="1"/>
    <col min="2" max="5" width="12.625" style="284" hidden="1" customWidth="1"/>
    <col min="6" max="10" width="12.625" style="284" customWidth="1"/>
    <col min="11" max="11" width="23" style="284" customWidth="1"/>
    <col min="12" max="15" width="12.625" style="284" hidden="1" customWidth="1"/>
    <col min="16" max="20" width="12.625" style="284" customWidth="1"/>
    <col min="21" max="16384" width="9" style="284"/>
  </cols>
  <sheetData>
    <row r="1" ht="16.5" spans="1:20">
      <c r="A1" s="990" t="s">
        <v>233</v>
      </c>
      <c r="B1" s="990"/>
      <c r="C1" s="999"/>
      <c r="D1" s="999"/>
      <c r="E1" s="999"/>
      <c r="F1" s="999"/>
      <c r="G1" s="999"/>
      <c r="H1" s="999"/>
      <c r="I1" s="999"/>
      <c r="J1" s="999"/>
      <c r="K1" s="999"/>
      <c r="L1" s="999"/>
      <c r="M1" s="999"/>
      <c r="N1" s="999"/>
      <c r="O1" s="999"/>
      <c r="P1" s="999"/>
      <c r="Q1" s="999"/>
      <c r="R1" s="999"/>
      <c r="S1" s="999"/>
      <c r="T1" s="999"/>
    </row>
    <row r="2" ht="24" spans="1:20">
      <c r="A2" s="1110" t="s">
        <v>234</v>
      </c>
      <c r="B2" s="287"/>
      <c r="C2" s="287"/>
      <c r="D2" s="287"/>
      <c r="E2" s="287"/>
      <c r="F2" s="287"/>
      <c r="G2" s="287"/>
      <c r="H2" s="287"/>
      <c r="I2" s="287"/>
      <c r="J2" s="287"/>
      <c r="K2" s="287"/>
      <c r="L2" s="287"/>
      <c r="M2" s="287"/>
      <c r="N2" s="287"/>
      <c r="O2" s="287"/>
      <c r="P2" s="287"/>
      <c r="Q2" s="287"/>
      <c r="R2" s="287"/>
      <c r="S2" s="287"/>
      <c r="T2" s="287"/>
    </row>
    <row r="3" s="283" customFormat="1" ht="19.5" customHeight="1" spans="1:20">
      <c r="A3" s="288" t="s">
        <v>1</v>
      </c>
      <c r="B3" s="288"/>
      <c r="C3" s="322"/>
      <c r="D3" s="322"/>
      <c r="E3" s="322"/>
      <c r="F3" s="322"/>
      <c r="G3" s="322"/>
      <c r="H3" s="322"/>
      <c r="I3" s="322"/>
      <c r="J3" s="288"/>
      <c r="K3" s="288"/>
      <c r="L3" s="288"/>
      <c r="M3" s="288"/>
      <c r="N3" s="288"/>
      <c r="O3" s="288"/>
      <c r="P3" s="288"/>
      <c r="Q3" s="288"/>
      <c r="R3" s="288"/>
      <c r="S3" s="288"/>
      <c r="T3" s="998" t="s">
        <v>2</v>
      </c>
    </row>
    <row r="4" ht="18.75" customHeight="1" spans="1:20">
      <c r="A4" s="289" t="s">
        <v>75</v>
      </c>
      <c r="B4" s="991"/>
      <c r="C4" s="290"/>
      <c r="D4" s="290"/>
      <c r="E4" s="290"/>
      <c r="F4" s="290"/>
      <c r="G4" s="290"/>
      <c r="H4" s="290"/>
      <c r="I4" s="290"/>
      <c r="J4" s="290"/>
      <c r="K4" s="290" t="s">
        <v>76</v>
      </c>
      <c r="L4" s="290"/>
      <c r="M4" s="290"/>
      <c r="N4" s="290"/>
      <c r="O4" s="995"/>
      <c r="P4" s="995"/>
      <c r="Q4" s="995"/>
      <c r="R4" s="995"/>
      <c r="S4" s="995"/>
      <c r="T4" s="291"/>
    </row>
    <row r="5" ht="30.75" customHeight="1" spans="1:20">
      <c r="A5" s="1000" t="s">
        <v>77</v>
      </c>
      <c r="B5" s="1111" t="s">
        <v>206</v>
      </c>
      <c r="C5" s="1111" t="s">
        <v>207</v>
      </c>
      <c r="D5" s="1111" t="s">
        <v>208</v>
      </c>
      <c r="E5" s="1111" t="s">
        <v>235</v>
      </c>
      <c r="F5" s="1111" t="s">
        <v>209</v>
      </c>
      <c r="G5" s="293" t="s">
        <v>210</v>
      </c>
      <c r="H5" s="1111" t="s">
        <v>236</v>
      </c>
      <c r="I5" s="1111" t="s">
        <v>211</v>
      </c>
      <c r="J5" s="1001" t="s">
        <v>89</v>
      </c>
      <c r="K5" s="1006" t="s">
        <v>77</v>
      </c>
      <c r="L5" s="1111" t="s">
        <v>206</v>
      </c>
      <c r="M5" s="1111" t="s">
        <v>207</v>
      </c>
      <c r="N5" s="1111" t="s">
        <v>208</v>
      </c>
      <c r="O5" s="1111" t="s">
        <v>235</v>
      </c>
      <c r="P5" s="1111" t="s">
        <v>209</v>
      </c>
      <c r="Q5" s="293" t="s">
        <v>210</v>
      </c>
      <c r="R5" s="1111" t="s">
        <v>236</v>
      </c>
      <c r="S5" s="1111" t="s">
        <v>211</v>
      </c>
      <c r="T5" s="1016" t="s">
        <v>89</v>
      </c>
    </row>
    <row r="6" ht="18.75" customHeight="1" spans="1:20">
      <c r="A6" s="1010" t="s">
        <v>109</v>
      </c>
      <c r="B6" s="305">
        <f t="shared" ref="B6:I6" si="0">SUM(B7:B19)</f>
        <v>120411</v>
      </c>
      <c r="C6" s="305">
        <f t="shared" si="0"/>
        <v>120472</v>
      </c>
      <c r="D6" s="305">
        <f t="shared" si="0"/>
        <v>126498</v>
      </c>
      <c r="E6" s="305">
        <f t="shared" si="0"/>
        <v>121250</v>
      </c>
      <c r="F6" s="305">
        <f t="shared" si="0"/>
        <v>128525</v>
      </c>
      <c r="G6" s="305">
        <f t="shared" si="0"/>
        <v>133525</v>
      </c>
      <c r="H6" s="305">
        <f t="shared" si="0"/>
        <v>133607</v>
      </c>
      <c r="I6" s="305">
        <f t="shared" si="0"/>
        <v>141623</v>
      </c>
      <c r="J6" s="298">
        <f>(I6-H6)/H6*100</f>
        <v>5.9996856452132</v>
      </c>
      <c r="K6" s="332" t="s">
        <v>110</v>
      </c>
      <c r="L6" s="297">
        <v>57043.782205</v>
      </c>
      <c r="M6" s="297">
        <v>39220</v>
      </c>
      <c r="N6" s="297">
        <f>'1-1'!AA7+'1-1'!AB7+'1-1'!AC7+'1-1'!AD7+'1-1'!AH7</f>
        <v>50691.70818</v>
      </c>
      <c r="O6" s="333">
        <v>41230.269134</v>
      </c>
      <c r="P6" s="333">
        <v>50327.719119</v>
      </c>
      <c r="Q6" s="333">
        <v>57464.719119</v>
      </c>
      <c r="R6" s="333">
        <v>43205.422155</v>
      </c>
      <c r="S6" s="333">
        <v>44135</v>
      </c>
      <c r="T6" s="301">
        <f>(S6-R6)/R6*100</f>
        <v>2.15153052240788</v>
      </c>
    </row>
    <row r="7" ht="18.75" customHeight="1" spans="1:20">
      <c r="A7" s="351" t="s">
        <v>111</v>
      </c>
      <c r="B7" s="297">
        <v>34186</v>
      </c>
      <c r="C7" s="297">
        <f>'1-1'!F8</f>
        <v>35013</v>
      </c>
      <c r="D7" s="297">
        <f>'1-1'!I8</f>
        <v>35408</v>
      </c>
      <c r="E7" s="297">
        <f>'1-1'!K8</f>
        <v>37148</v>
      </c>
      <c r="F7" s="297">
        <v>37700</v>
      </c>
      <c r="G7" s="297">
        <v>37818</v>
      </c>
      <c r="H7" s="297">
        <v>37997</v>
      </c>
      <c r="I7" s="297">
        <v>36826</v>
      </c>
      <c r="J7" s="298">
        <f t="shared" ref="J6:J26" si="1">(I7-H7)/H7*100</f>
        <v>-3.08182224912493</v>
      </c>
      <c r="K7" s="332" t="s">
        <v>112</v>
      </c>
      <c r="L7" s="297">
        <v>679.399063</v>
      </c>
      <c r="M7" s="297">
        <f>'1-1'!X8</f>
        <v>594.019522</v>
      </c>
      <c r="N7" s="297">
        <f>'1-1'!AA8+'1-1'!AB8+'1-1'!AC8+'1-1'!AD8+'1-1'!AH8</f>
        <v>632.110473</v>
      </c>
      <c r="O7" s="333">
        <v>558.031075</v>
      </c>
      <c r="P7" s="333">
        <v>698.001662</v>
      </c>
      <c r="Q7" s="333">
        <v>698.001662</v>
      </c>
      <c r="R7" s="333">
        <v>645.104507</v>
      </c>
      <c r="S7" s="333">
        <v>647</v>
      </c>
      <c r="T7" s="301">
        <f t="shared" ref="T6:T20" si="2">(S7-R7)/R7*100</f>
        <v>0.293827275957938</v>
      </c>
    </row>
    <row r="8" ht="18.75" customHeight="1" spans="1:20">
      <c r="A8" s="309" t="s">
        <v>113</v>
      </c>
      <c r="B8" s="297">
        <v>7200</v>
      </c>
      <c r="C8" s="297">
        <f>'1-1'!F9</f>
        <v>13036</v>
      </c>
      <c r="D8" s="297">
        <f>'1-1'!I9</f>
        <v>10000</v>
      </c>
      <c r="E8" s="297">
        <f>'1-1'!K9</f>
        <v>10205</v>
      </c>
      <c r="F8" s="297">
        <v>7560</v>
      </c>
      <c r="G8" s="297">
        <v>17450</v>
      </c>
      <c r="H8" s="297">
        <v>17849</v>
      </c>
      <c r="I8" s="297">
        <v>16400</v>
      </c>
      <c r="J8" s="298">
        <f t="shared" si="1"/>
        <v>-8.11810185444563</v>
      </c>
      <c r="K8" s="332" t="s">
        <v>114</v>
      </c>
      <c r="L8" s="297">
        <v>39908.706967</v>
      </c>
      <c r="M8" s="297">
        <f>'1-1'!X9</f>
        <v>31583.638905</v>
      </c>
      <c r="N8" s="297">
        <f>'1-1'!AA9+'1-1'!AB9+'1-1'!AC9+'1-1'!AD9+'1-1'!AH9</f>
        <v>35545.095638</v>
      </c>
      <c r="O8" s="333">
        <v>25245.229946</v>
      </c>
      <c r="P8" s="333">
        <v>35677.483595</v>
      </c>
      <c r="Q8" s="333">
        <v>43612.483595</v>
      </c>
      <c r="R8" s="333">
        <v>29143.572404</v>
      </c>
      <c r="S8" s="333">
        <v>29865</v>
      </c>
      <c r="T8" s="301">
        <f t="shared" si="2"/>
        <v>2.47542609395745</v>
      </c>
    </row>
    <row r="9" ht="18.75" customHeight="1" spans="1:20">
      <c r="A9" s="309" t="s">
        <v>115</v>
      </c>
      <c r="B9" s="297">
        <v>2400</v>
      </c>
      <c r="C9" s="297">
        <f>'1-1'!F10</f>
        <v>2571</v>
      </c>
      <c r="D9" s="297">
        <f>'1-1'!I10</f>
        <v>2640</v>
      </c>
      <c r="E9" s="297">
        <f>'1-1'!K10</f>
        <v>2613</v>
      </c>
      <c r="F9" s="297">
        <v>2400</v>
      </c>
      <c r="G9" s="297">
        <v>2365</v>
      </c>
      <c r="H9" s="297">
        <v>2460</v>
      </c>
      <c r="I9" s="297">
        <v>2304</v>
      </c>
      <c r="J9" s="298">
        <f t="shared" si="1"/>
        <v>-6.34146341463415</v>
      </c>
      <c r="K9" s="332" t="s">
        <v>116</v>
      </c>
      <c r="L9" s="297">
        <v>149931.612062</v>
      </c>
      <c r="M9" s="297">
        <f>'1-1'!X10</f>
        <v>146101.890031</v>
      </c>
      <c r="N9" s="297">
        <f>'1-1'!AA10+'1-1'!AB10+'1-1'!AC10+'1-1'!AD10+'1-1'!AH10</f>
        <v>159886.23308</v>
      </c>
      <c r="O9" s="333">
        <v>146279.437499</v>
      </c>
      <c r="P9" s="333">
        <v>161178.147835</v>
      </c>
      <c r="Q9" s="333">
        <v>161315.147835</v>
      </c>
      <c r="R9" s="333">
        <v>147077.328944</v>
      </c>
      <c r="S9" s="333">
        <v>154610</v>
      </c>
      <c r="T9" s="301">
        <f t="shared" si="2"/>
        <v>5.12157183577088</v>
      </c>
    </row>
    <row r="10" ht="18.75" customHeight="1" spans="1:20">
      <c r="A10" s="309" t="s">
        <v>117</v>
      </c>
      <c r="B10" s="297">
        <v>1500</v>
      </c>
      <c r="C10" s="297">
        <f>'1-1'!F11</f>
        <v>2298</v>
      </c>
      <c r="D10" s="297">
        <f>'1-1'!I11</f>
        <v>3500</v>
      </c>
      <c r="E10" s="297">
        <f>'1-1'!K11</f>
        <v>2446</v>
      </c>
      <c r="F10" s="297">
        <v>5200</v>
      </c>
      <c r="G10" s="297">
        <v>3733</v>
      </c>
      <c r="H10" s="297">
        <v>3498</v>
      </c>
      <c r="I10" s="297">
        <v>4300</v>
      </c>
      <c r="J10" s="298">
        <f t="shared" si="1"/>
        <v>22.9273870783305</v>
      </c>
      <c r="K10" s="332" t="s">
        <v>118</v>
      </c>
      <c r="L10" s="297">
        <v>8860.046301</v>
      </c>
      <c r="M10" s="297">
        <f>'1-1'!X11</f>
        <v>9014.437211</v>
      </c>
      <c r="N10" s="297">
        <f>'1-1'!AA11+'1-1'!AB11+'1-1'!AC11+'1-1'!AD11+'1-1'!AH11</f>
        <v>9966.844793</v>
      </c>
      <c r="O10" s="333">
        <v>9262.5426</v>
      </c>
      <c r="P10" s="333">
        <v>9983.351319</v>
      </c>
      <c r="Q10" s="333">
        <v>10083.351319</v>
      </c>
      <c r="R10" s="333">
        <v>9302.227531</v>
      </c>
      <c r="S10" s="333">
        <v>9855</v>
      </c>
      <c r="T10" s="301">
        <f t="shared" si="2"/>
        <v>5.94236667677571</v>
      </c>
    </row>
    <row r="11" ht="18.75" customHeight="1" spans="1:20">
      <c r="A11" s="309" t="s">
        <v>119</v>
      </c>
      <c r="B11" s="297">
        <v>9000</v>
      </c>
      <c r="C11" s="297">
        <f>'1-1'!F12</f>
        <v>8669</v>
      </c>
      <c r="D11" s="297">
        <f>'1-1'!I12</f>
        <v>7200</v>
      </c>
      <c r="E11" s="297">
        <f>'1-1'!K12</f>
        <v>8243</v>
      </c>
      <c r="F11" s="297">
        <v>8550</v>
      </c>
      <c r="G11" s="297">
        <v>8426</v>
      </c>
      <c r="H11" s="297">
        <v>8401</v>
      </c>
      <c r="I11" s="297">
        <v>7950</v>
      </c>
      <c r="J11" s="298">
        <f t="shared" si="1"/>
        <v>-5.36840852279491</v>
      </c>
      <c r="K11" s="332" t="s">
        <v>120</v>
      </c>
      <c r="L11" s="297">
        <v>10031.402229</v>
      </c>
      <c r="M11" s="297">
        <f>'1-1'!X12</f>
        <v>6153.858713</v>
      </c>
      <c r="N11" s="297">
        <f>'1-1'!AA12+'1-1'!AB12+'1-1'!AC12+'1-1'!AD12+'1-1'!AH12</f>
        <v>11193.489013</v>
      </c>
      <c r="O11" s="333">
        <v>5987.858192</v>
      </c>
      <c r="P11" s="333">
        <v>10802.201655</v>
      </c>
      <c r="Q11" s="333">
        <v>14600.201655</v>
      </c>
      <c r="R11" s="333">
        <v>15794.101935</v>
      </c>
      <c r="S11" s="333">
        <v>17229</v>
      </c>
      <c r="T11" s="301">
        <f t="shared" si="2"/>
        <v>9.08502471938745</v>
      </c>
    </row>
    <row r="12" ht="18.75" customHeight="1" spans="1:20">
      <c r="A12" s="309" t="s">
        <v>121</v>
      </c>
      <c r="B12" s="297">
        <v>9100</v>
      </c>
      <c r="C12" s="297">
        <f>'1-1'!F13</f>
        <v>10813</v>
      </c>
      <c r="D12" s="297">
        <f>'1-1'!I13</f>
        <v>12500</v>
      </c>
      <c r="E12" s="297">
        <f>'1-1'!K13</f>
        <v>12373</v>
      </c>
      <c r="F12" s="297">
        <v>19600</v>
      </c>
      <c r="G12" s="297">
        <v>13768</v>
      </c>
      <c r="H12" s="297">
        <v>12875</v>
      </c>
      <c r="I12" s="297">
        <v>15400</v>
      </c>
      <c r="J12" s="298">
        <f t="shared" si="1"/>
        <v>19.6116504854369</v>
      </c>
      <c r="K12" s="332" t="s">
        <v>122</v>
      </c>
      <c r="L12" s="297">
        <v>132905.488628</v>
      </c>
      <c r="M12" s="297">
        <f>'1-1'!X13</f>
        <v>122138.215864</v>
      </c>
      <c r="N12" s="297">
        <f>'1-1'!AA13+'1-1'!AB13+'1-1'!AC13+'1-1'!AD13+'1-1'!AH13</f>
        <v>131600.74079</v>
      </c>
      <c r="O12" s="333">
        <v>133585.261574</v>
      </c>
      <c r="P12" s="333">
        <v>132344.646673</v>
      </c>
      <c r="Q12" s="333">
        <v>139023.646673</v>
      </c>
      <c r="R12" s="333">
        <v>132070.200563</v>
      </c>
      <c r="S12" s="333">
        <v>148441</v>
      </c>
      <c r="T12" s="301">
        <f t="shared" si="2"/>
        <v>12.395528565273</v>
      </c>
    </row>
    <row r="13" ht="18.75" customHeight="1" spans="1:20">
      <c r="A13" s="309" t="s">
        <v>123</v>
      </c>
      <c r="B13" s="297">
        <v>2800</v>
      </c>
      <c r="C13" s="297">
        <f>'1-1'!F14</f>
        <v>5353</v>
      </c>
      <c r="D13" s="297">
        <f>'1-1'!I14</f>
        <v>5000</v>
      </c>
      <c r="E13" s="297">
        <f>'1-1'!K14</f>
        <v>3229</v>
      </c>
      <c r="F13" s="297">
        <v>5550</v>
      </c>
      <c r="G13" s="297">
        <v>3974</v>
      </c>
      <c r="H13" s="297">
        <v>4062</v>
      </c>
      <c r="I13" s="297">
        <v>4200</v>
      </c>
      <c r="J13" s="298">
        <f t="shared" si="1"/>
        <v>3.397341211226</v>
      </c>
      <c r="K13" s="332" t="s">
        <v>124</v>
      </c>
      <c r="L13" s="297">
        <v>87966.906729</v>
      </c>
      <c r="M13" s="297">
        <f>'1-1'!X14</f>
        <v>95012.5934249999</v>
      </c>
      <c r="N13" s="297">
        <f>'1-1'!AA14+'1-1'!AB14+'1-1'!AC14+'1-1'!AD14+'1-1'!AH14</f>
        <v>89331.654373</v>
      </c>
      <c r="O13" s="333">
        <v>75020.5653320001</v>
      </c>
      <c r="P13" s="333">
        <v>92421.946505</v>
      </c>
      <c r="Q13" s="333">
        <v>97489.946505</v>
      </c>
      <c r="R13" s="333">
        <v>77647.1506660001</v>
      </c>
      <c r="S13" s="333">
        <v>85277</v>
      </c>
      <c r="T13" s="301">
        <f t="shared" si="2"/>
        <v>9.82630948921714</v>
      </c>
    </row>
    <row r="14" ht="18.75" customHeight="1" spans="1:20">
      <c r="A14" s="309" t="s">
        <v>125</v>
      </c>
      <c r="B14" s="297">
        <v>13500</v>
      </c>
      <c r="C14" s="297">
        <f>'1-1'!F15</f>
        <v>19043</v>
      </c>
      <c r="D14" s="297">
        <f>'1-1'!I15</f>
        <v>13500</v>
      </c>
      <c r="E14" s="297">
        <f>'1-1'!K15</f>
        <v>19127</v>
      </c>
      <c r="F14" s="297">
        <v>20400</v>
      </c>
      <c r="G14" s="297">
        <v>20909</v>
      </c>
      <c r="H14" s="297">
        <v>19417</v>
      </c>
      <c r="I14" s="297">
        <v>16200</v>
      </c>
      <c r="J14" s="298">
        <f t="shared" si="1"/>
        <v>-16.5679559149199</v>
      </c>
      <c r="K14" s="332" t="s">
        <v>126</v>
      </c>
      <c r="L14" s="297">
        <v>25781.814024</v>
      </c>
      <c r="M14" s="297">
        <f>'1-1'!X15</f>
        <v>25553.544058</v>
      </c>
      <c r="N14" s="297">
        <f>'1-1'!AA15+'1-1'!AB15+'1-1'!AC15+'1-1'!AD15+'1-1'!AH15</f>
        <v>32694.004102</v>
      </c>
      <c r="O14" s="333">
        <v>25975.761098</v>
      </c>
      <c r="P14" s="333">
        <v>31263.22431</v>
      </c>
      <c r="Q14" s="333">
        <v>42263.262508</v>
      </c>
      <c r="R14" s="333">
        <v>29181.19676</v>
      </c>
      <c r="S14" s="333">
        <v>34963</v>
      </c>
      <c r="T14" s="301">
        <f t="shared" si="2"/>
        <v>19.8134548337832</v>
      </c>
    </row>
    <row r="15" ht="18.75" customHeight="1" spans="1:20">
      <c r="A15" s="309" t="s">
        <v>127</v>
      </c>
      <c r="B15" s="297">
        <v>17600</v>
      </c>
      <c r="C15" s="297">
        <f>'1-1'!F16</f>
        <v>4202</v>
      </c>
      <c r="D15" s="297">
        <f>'1-1'!I16</f>
        <v>7000</v>
      </c>
      <c r="E15" s="297">
        <f>'1-1'!K16</f>
        <v>5868</v>
      </c>
      <c r="F15" s="297">
        <v>1179</v>
      </c>
      <c r="G15" s="297">
        <v>8218</v>
      </c>
      <c r="H15" s="297">
        <v>8196</v>
      </c>
      <c r="I15" s="297">
        <v>10900</v>
      </c>
      <c r="J15" s="298">
        <f t="shared" si="1"/>
        <v>32.9917032698878</v>
      </c>
      <c r="K15" s="332" t="s">
        <v>128</v>
      </c>
      <c r="L15" s="297">
        <v>94419.723382</v>
      </c>
      <c r="M15" s="297">
        <f>'1-1'!X16</f>
        <v>26723.450993</v>
      </c>
      <c r="N15" s="297">
        <f>'1-1'!AA16+'1-1'!AB16+'1-1'!AC16+'1-1'!AD16+'1-1'!AH16</f>
        <v>52215.77483</v>
      </c>
      <c r="O15" s="333">
        <v>31791.906438</v>
      </c>
      <c r="P15" s="333">
        <v>50737.039307</v>
      </c>
      <c r="Q15" s="333">
        <v>109531.039307</v>
      </c>
      <c r="R15" s="333">
        <v>32591.607278</v>
      </c>
      <c r="S15" s="333">
        <v>67670</v>
      </c>
      <c r="T15" s="301">
        <f t="shared" si="2"/>
        <v>107.630140553635</v>
      </c>
    </row>
    <row r="16" ht="18.75" customHeight="1" spans="1:20">
      <c r="A16" s="309" t="s">
        <v>129</v>
      </c>
      <c r="B16" s="297">
        <v>8000</v>
      </c>
      <c r="C16" s="297">
        <f>'1-1'!F17</f>
        <v>3121</v>
      </c>
      <c r="D16" s="297">
        <f>'1-1'!I17</f>
        <v>11000</v>
      </c>
      <c r="E16" s="297">
        <f>'1-1'!K17</f>
        <v>7553</v>
      </c>
      <c r="F16" s="297">
        <v>8246</v>
      </c>
      <c r="G16" s="297">
        <v>3352</v>
      </c>
      <c r="H16" s="297">
        <v>3027</v>
      </c>
      <c r="I16" s="297">
        <v>11013</v>
      </c>
      <c r="J16" s="298">
        <f t="shared" si="1"/>
        <v>263.82556987116</v>
      </c>
      <c r="K16" s="332" t="s">
        <v>130</v>
      </c>
      <c r="L16" s="297">
        <v>95521.046558</v>
      </c>
      <c r="M16" s="297">
        <f>'1-1'!X17</f>
        <v>45407.655299</v>
      </c>
      <c r="N16" s="297">
        <f>'1-1'!AA17+'1-1'!AB17+'1-1'!AC17+'1-1'!AD17+'1-1'!AH17</f>
        <v>196885.48722</v>
      </c>
      <c r="O16" s="333">
        <v>153089.366145</v>
      </c>
      <c r="P16" s="333">
        <v>110659.639069</v>
      </c>
      <c r="Q16" s="333">
        <v>96513.044186</v>
      </c>
      <c r="R16" s="333">
        <v>92090.172227</v>
      </c>
      <c r="S16" s="333">
        <v>102969</v>
      </c>
      <c r="T16" s="301">
        <f t="shared" si="2"/>
        <v>11.8132342571626</v>
      </c>
    </row>
    <row r="17" ht="18.75" customHeight="1" spans="1:20">
      <c r="A17" s="309" t="s">
        <v>131</v>
      </c>
      <c r="B17" s="297">
        <v>14000</v>
      </c>
      <c r="C17" s="297">
        <f>'1-1'!F18</f>
        <v>15008</v>
      </c>
      <c r="D17" s="297">
        <f>'1-1'!I18</f>
        <v>17500</v>
      </c>
      <c r="E17" s="297">
        <f>'1-1'!K18</f>
        <v>11495</v>
      </c>
      <c r="F17" s="297">
        <v>11500</v>
      </c>
      <c r="G17" s="297">
        <v>12956</v>
      </c>
      <c r="H17" s="297">
        <v>15298</v>
      </c>
      <c r="I17" s="297">
        <v>15600</v>
      </c>
      <c r="J17" s="298">
        <f t="shared" si="1"/>
        <v>1.97411426330239</v>
      </c>
      <c r="K17" s="332" t="s">
        <v>132</v>
      </c>
      <c r="L17" s="297">
        <v>65703.481619</v>
      </c>
      <c r="M17" s="297">
        <f>'1-1'!X18</f>
        <v>53871.059954</v>
      </c>
      <c r="N17" s="297">
        <f>'1-1'!AA18+'1-1'!AB18+'1-1'!AC18+'1-1'!AD18+'1-1'!AH18</f>
        <v>54798.755295</v>
      </c>
      <c r="O17" s="333">
        <v>27430.226765</v>
      </c>
      <c r="P17" s="333">
        <v>59510.567374</v>
      </c>
      <c r="Q17" s="333">
        <v>71403.567374</v>
      </c>
      <c r="R17" s="333">
        <v>21726.267704</v>
      </c>
      <c r="S17" s="333">
        <v>41318</v>
      </c>
      <c r="T17" s="301">
        <f t="shared" si="2"/>
        <v>90.1753240037312</v>
      </c>
    </row>
    <row r="18" ht="18.75" customHeight="1" spans="1:20">
      <c r="A18" s="309" t="s">
        <v>133</v>
      </c>
      <c r="B18" s="297">
        <v>1125</v>
      </c>
      <c r="C18" s="297">
        <f>'1-1'!F19</f>
        <v>1343</v>
      </c>
      <c r="D18" s="297">
        <f>'1-1'!I19</f>
        <v>1250</v>
      </c>
      <c r="E18" s="297">
        <f>'1-1'!K19</f>
        <v>948</v>
      </c>
      <c r="F18" s="297">
        <v>640</v>
      </c>
      <c r="G18" s="297">
        <v>517</v>
      </c>
      <c r="H18" s="297">
        <v>514</v>
      </c>
      <c r="I18" s="297">
        <v>530</v>
      </c>
      <c r="J18" s="298">
        <f t="shared" si="1"/>
        <v>3.11284046692607</v>
      </c>
      <c r="K18" s="332" t="s">
        <v>134</v>
      </c>
      <c r="L18" s="297">
        <v>8744.671811</v>
      </c>
      <c r="M18" s="297">
        <f>'1-1'!X19</f>
        <v>1732.856899</v>
      </c>
      <c r="N18" s="297">
        <f>'1-1'!AA19+'1-1'!AB19+'1-1'!AC19+'1-1'!AD19+'1-1'!AH19</f>
        <v>2782.066767</v>
      </c>
      <c r="O18" s="333">
        <v>2744.174297</v>
      </c>
      <c r="P18" s="333">
        <v>4128.447054</v>
      </c>
      <c r="Q18" s="333">
        <v>4168.447054</v>
      </c>
      <c r="R18" s="333">
        <v>1979.1535</v>
      </c>
      <c r="S18" s="333">
        <v>3100</v>
      </c>
      <c r="T18" s="301">
        <f t="shared" si="2"/>
        <v>56.632620966489</v>
      </c>
    </row>
    <row r="19" ht="18.75" customHeight="1" spans="1:20">
      <c r="A19" s="309" t="s">
        <v>135</v>
      </c>
      <c r="B19" s="297">
        <v>0</v>
      </c>
      <c r="C19" s="297">
        <f>'1-1'!F20</f>
        <v>2</v>
      </c>
      <c r="D19" s="297"/>
      <c r="E19" s="297">
        <f>'1-1'!K20</f>
        <v>2</v>
      </c>
      <c r="F19" s="297"/>
      <c r="G19" s="297">
        <v>39</v>
      </c>
      <c r="H19" s="297">
        <v>13</v>
      </c>
      <c r="I19" s="297"/>
      <c r="J19" s="298">
        <f t="shared" si="1"/>
        <v>-100</v>
      </c>
      <c r="K19" s="332" t="s">
        <v>136</v>
      </c>
      <c r="L19" s="297">
        <v>1437.435356</v>
      </c>
      <c r="M19" s="297">
        <f>'1-1'!X20</f>
        <v>1054.008303</v>
      </c>
      <c r="N19" s="297">
        <f>'1-1'!AA20+'1-1'!AB20+'1-1'!AC20+'1-1'!AD20+'1-1'!AH20</f>
        <v>1777.966149</v>
      </c>
      <c r="O19" s="333">
        <v>1246.634576</v>
      </c>
      <c r="P19" s="333">
        <v>1803.254569</v>
      </c>
      <c r="Q19" s="333">
        <v>2033.254569</v>
      </c>
      <c r="R19" s="333">
        <v>966.919727</v>
      </c>
      <c r="S19" s="333">
        <v>1401</v>
      </c>
      <c r="T19" s="301">
        <f t="shared" si="2"/>
        <v>44.8931034168465</v>
      </c>
    </row>
    <row r="20" ht="18.75" customHeight="1" spans="1:20">
      <c r="A20" s="1010" t="s">
        <v>137</v>
      </c>
      <c r="B20" s="305">
        <f t="shared" ref="B20:I20" si="3">SUM(B21:B26)</f>
        <v>102195</v>
      </c>
      <c r="C20" s="305">
        <f t="shared" si="3"/>
        <v>105846</v>
      </c>
      <c r="D20" s="305">
        <f t="shared" si="3"/>
        <v>113647.7794</v>
      </c>
      <c r="E20" s="305">
        <f t="shared" si="3"/>
        <v>106844</v>
      </c>
      <c r="F20" s="305">
        <f t="shared" si="3"/>
        <v>113732</v>
      </c>
      <c r="G20" s="305">
        <f t="shared" si="3"/>
        <v>167135</v>
      </c>
      <c r="H20" s="305">
        <f t="shared" si="3"/>
        <v>167128</v>
      </c>
      <c r="I20" s="305">
        <f t="shared" si="3"/>
        <v>168393</v>
      </c>
      <c r="J20" s="298">
        <f t="shared" si="1"/>
        <v>0.756904887272031</v>
      </c>
      <c r="K20" s="332" t="s">
        <v>138</v>
      </c>
      <c r="L20" s="297"/>
      <c r="M20" s="297"/>
      <c r="N20" s="297"/>
      <c r="O20" s="333"/>
      <c r="P20" s="333"/>
      <c r="Q20" s="333"/>
      <c r="R20" s="333"/>
      <c r="S20" s="333">
        <v>131</v>
      </c>
      <c r="T20" s="301"/>
    </row>
    <row r="21" ht="18.75" customHeight="1" spans="1:20">
      <c r="A21" s="309" t="s">
        <v>139</v>
      </c>
      <c r="B21" s="297">
        <v>9630</v>
      </c>
      <c r="C21" s="297">
        <f>'1-1'!F22</f>
        <v>7766</v>
      </c>
      <c r="D21" s="297">
        <f>'1-1'!I22</f>
        <v>9360</v>
      </c>
      <c r="E21" s="297">
        <f>'1-1'!K22-50</f>
        <v>9020</v>
      </c>
      <c r="F21" s="297">
        <v>9523</v>
      </c>
      <c r="G21" s="297">
        <v>9059</v>
      </c>
      <c r="H21" s="297">
        <v>9231</v>
      </c>
      <c r="I21" s="297">
        <v>6500</v>
      </c>
      <c r="J21" s="298">
        <f t="shared" si="1"/>
        <v>-29.5850937059907</v>
      </c>
      <c r="K21" s="332" t="s">
        <v>140</v>
      </c>
      <c r="L21" s="297">
        <v>11237.37755</v>
      </c>
      <c r="M21" s="297">
        <f>'1-1'!X22</f>
        <v>4387.6385</v>
      </c>
      <c r="N21" s="297">
        <f>'1-1'!AA22+'1-1'!AB22+'1-1'!AC22+'1-1'!AD22+'1-1'!AH22</f>
        <v>9449.077188</v>
      </c>
      <c r="O21" s="333">
        <v>3985.191148</v>
      </c>
      <c r="P21" s="333">
        <v>9450.617035</v>
      </c>
      <c r="Q21" s="333">
        <v>9728.617035</v>
      </c>
      <c r="R21" s="333">
        <v>10487.721971</v>
      </c>
      <c r="S21" s="333">
        <v>14531</v>
      </c>
      <c r="T21" s="301">
        <f t="shared" ref="T21:T24" si="4">(S21-R21)/R21*100</f>
        <v>38.552490618842</v>
      </c>
    </row>
    <row r="22" ht="18.75" customHeight="1" spans="1:20">
      <c r="A22" s="309" t="s">
        <v>141</v>
      </c>
      <c r="B22" s="297">
        <v>2833</v>
      </c>
      <c r="C22" s="297">
        <f>'1-1'!F23</f>
        <v>11434</v>
      </c>
      <c r="D22" s="297">
        <f>'1-1'!I23</f>
        <v>26615.8981</v>
      </c>
      <c r="E22" s="297">
        <f>'1-1'!K23</f>
        <v>12679</v>
      </c>
      <c r="F22" s="297">
        <v>21400</v>
      </c>
      <c r="G22" s="297">
        <v>5700</v>
      </c>
      <c r="H22" s="297">
        <v>24865</v>
      </c>
      <c r="I22" s="297">
        <v>7000</v>
      </c>
      <c r="J22" s="298">
        <f t="shared" si="1"/>
        <v>-71.8479790870702</v>
      </c>
      <c r="K22" s="332" t="s">
        <v>142</v>
      </c>
      <c r="L22" s="297">
        <v>56353.930609</v>
      </c>
      <c r="M22" s="297">
        <f>'1-1'!X23</f>
        <v>54426.312186</v>
      </c>
      <c r="N22" s="297">
        <f>'1-1'!AA23+'1-1'!AB23+'1-1'!AC23+'1-1'!AD23+'1-1'!AH23</f>
        <v>75328.61152</v>
      </c>
      <c r="O22" s="333">
        <v>31305.162614</v>
      </c>
      <c r="P22" s="333">
        <v>64576.22189</v>
      </c>
      <c r="Q22" s="333">
        <v>101682.22189</v>
      </c>
      <c r="R22" s="333">
        <v>57491.810821</v>
      </c>
      <c r="S22" s="333">
        <v>94434</v>
      </c>
      <c r="T22" s="301">
        <f t="shared" si="4"/>
        <v>64.2564369628555</v>
      </c>
    </row>
    <row r="23" ht="18.75" customHeight="1" spans="1:20">
      <c r="A23" s="309" t="s">
        <v>143</v>
      </c>
      <c r="B23" s="297">
        <v>9770</v>
      </c>
      <c r="C23" s="297">
        <f>'1-1'!F24</f>
        <v>4971.9</v>
      </c>
      <c r="D23" s="297">
        <f>'1-1'!I24</f>
        <v>19980.7238</v>
      </c>
      <c r="E23" s="297">
        <f>'1-1'!K24</f>
        <v>26931</v>
      </c>
      <c r="F23" s="297">
        <v>8832</v>
      </c>
      <c r="G23" s="297">
        <v>14405</v>
      </c>
      <c r="H23" s="297">
        <v>18237</v>
      </c>
      <c r="I23" s="297">
        <v>15620</v>
      </c>
      <c r="J23" s="298">
        <f t="shared" si="1"/>
        <v>-14.3499479080989</v>
      </c>
      <c r="K23" s="332" t="s">
        <v>144</v>
      </c>
      <c r="L23" s="297">
        <v>904.13</v>
      </c>
      <c r="M23" s="297">
        <f>'1-1'!X24</f>
        <v>658.0283</v>
      </c>
      <c r="N23" s="297">
        <f>'1-1'!AA24+'1-1'!AB24+'1-1'!AC24+'1-1'!AD24+'1-1'!AH24</f>
        <v>946.1017</v>
      </c>
      <c r="O23" s="333">
        <v>242.3325</v>
      </c>
      <c r="P23" s="333">
        <v>967.7</v>
      </c>
      <c r="Q23" s="333">
        <v>967.7</v>
      </c>
      <c r="R23" s="333">
        <v>17.8333</v>
      </c>
      <c r="S23" s="333">
        <v>23</v>
      </c>
      <c r="T23" s="301">
        <f t="shared" si="4"/>
        <v>28.972203686362</v>
      </c>
    </row>
    <row r="24" ht="18.75" customHeight="1" spans="1:20">
      <c r="A24" s="309" t="s">
        <v>145</v>
      </c>
      <c r="B24" s="297">
        <v>73347</v>
      </c>
      <c r="C24" s="297">
        <f>'1-1'!F25</f>
        <v>79754.6</v>
      </c>
      <c r="D24" s="297">
        <f>'1-1'!I25</f>
        <v>54945.6575</v>
      </c>
      <c r="E24" s="297">
        <f>'1-1'!K25-533</f>
        <v>47329</v>
      </c>
      <c r="F24" s="297">
        <v>73030</v>
      </c>
      <c r="G24" s="297">
        <v>136911</v>
      </c>
      <c r="H24" s="297">
        <v>107467</v>
      </c>
      <c r="I24" s="297">
        <v>138303</v>
      </c>
      <c r="J24" s="298">
        <f t="shared" si="1"/>
        <v>28.6934593875329</v>
      </c>
      <c r="K24" s="352" t="s">
        <v>146</v>
      </c>
      <c r="L24" s="297">
        <v>10681.500141</v>
      </c>
      <c r="M24" s="297">
        <f>'1-1'!X25</f>
        <v>18986.808589</v>
      </c>
      <c r="N24" s="297">
        <f>'1-1'!AA25+'1-1'!AB25+'1-1'!AC25+'1-1'!AD25+'1-1'!AH25</f>
        <v>11838.306117</v>
      </c>
      <c r="O24" s="333">
        <v>8168.737193</v>
      </c>
      <c r="P24" s="333">
        <v>11713.466408</v>
      </c>
      <c r="Q24" s="333">
        <v>13937.466408</v>
      </c>
      <c r="R24" s="333">
        <v>6489.731556</v>
      </c>
      <c r="S24" s="333">
        <v>11988</v>
      </c>
      <c r="T24" s="301">
        <f t="shared" si="4"/>
        <v>84.7225866980067</v>
      </c>
    </row>
    <row r="25" ht="18.75" customHeight="1" spans="1:20">
      <c r="A25" s="309" t="s">
        <v>147</v>
      </c>
      <c r="B25" s="297">
        <v>50</v>
      </c>
      <c r="C25" s="297">
        <f>'1-1'!F26</f>
        <v>26.1</v>
      </c>
      <c r="D25" s="297">
        <f>'1-1'!I26</f>
        <v>10</v>
      </c>
      <c r="E25" s="297">
        <f>'1-1'!K26</f>
        <v>150</v>
      </c>
      <c r="F25" s="297">
        <v>5</v>
      </c>
      <c r="G25" s="297">
        <v>20</v>
      </c>
      <c r="H25" s="297">
        <v>22</v>
      </c>
      <c r="I25" s="297"/>
      <c r="J25" s="298">
        <f t="shared" si="1"/>
        <v>-100</v>
      </c>
      <c r="K25" s="352" t="s">
        <v>237</v>
      </c>
      <c r="L25" s="297">
        <v>10000</v>
      </c>
      <c r="M25" s="297">
        <f>'1-1'!X26</f>
        <v>0</v>
      </c>
      <c r="N25" s="297">
        <f>'1-1'!AA26+'1-1'!AB26+'1-1'!AC26+'1-1'!AD26+'1-1'!AH26</f>
        <v>14000</v>
      </c>
      <c r="O25" s="333"/>
      <c r="P25" s="333">
        <v>14000</v>
      </c>
      <c r="Q25" s="333">
        <v>2000</v>
      </c>
      <c r="R25" s="333"/>
      <c r="S25" s="333">
        <v>14000</v>
      </c>
      <c r="T25" s="301"/>
    </row>
    <row r="26" ht="18.75" customHeight="1" spans="1:20">
      <c r="A26" s="309" t="s">
        <v>149</v>
      </c>
      <c r="B26" s="297">
        <v>6565</v>
      </c>
      <c r="C26" s="297">
        <f>'1-1'!F27</f>
        <v>1893.4</v>
      </c>
      <c r="D26" s="297">
        <f>'1-1'!I27</f>
        <v>2735.5</v>
      </c>
      <c r="E26" s="297">
        <f>'1-1'!K27</f>
        <v>10735</v>
      </c>
      <c r="F26" s="297">
        <v>942</v>
      </c>
      <c r="G26" s="297">
        <v>1040</v>
      </c>
      <c r="H26" s="297">
        <v>7306</v>
      </c>
      <c r="I26" s="297">
        <v>970</v>
      </c>
      <c r="J26" s="298">
        <f t="shared" si="1"/>
        <v>-86.7232411716398</v>
      </c>
      <c r="K26" s="352" t="s">
        <v>200</v>
      </c>
      <c r="L26" s="297">
        <v>4826</v>
      </c>
      <c r="M26" s="297">
        <f>'1-1'!X27</f>
        <v>5116</v>
      </c>
      <c r="N26" s="297">
        <f>'1-1'!AA27+'1-1'!AB27+'1-1'!AC27+'1-1'!AD27+'1-1'!AH27</f>
        <v>3204</v>
      </c>
      <c r="O26" s="333"/>
      <c r="P26" s="333"/>
      <c r="Q26" s="333">
        <v>2236</v>
      </c>
      <c r="R26" s="333"/>
      <c r="S26" s="333">
        <v>0</v>
      </c>
      <c r="T26" s="301"/>
    </row>
    <row r="27" ht="18.75" customHeight="1" spans="1:20">
      <c r="A27" s="309"/>
      <c r="B27" s="994"/>
      <c r="C27" s="297"/>
      <c r="D27" s="297"/>
      <c r="E27" s="297"/>
      <c r="F27" s="297"/>
      <c r="G27" s="297"/>
      <c r="H27" s="297"/>
      <c r="I27" s="297"/>
      <c r="J27" s="298"/>
      <c r="K27" s="354" t="s">
        <v>151</v>
      </c>
      <c r="L27" s="297">
        <v>0</v>
      </c>
      <c r="M27" s="297">
        <f>'1-1'!X28</f>
        <v>0</v>
      </c>
      <c r="N27" s="297"/>
      <c r="O27" s="333"/>
      <c r="P27" s="333"/>
      <c r="Q27" s="333"/>
      <c r="R27" s="333"/>
      <c r="S27" s="333">
        <v>0</v>
      </c>
      <c r="T27" s="301"/>
    </row>
    <row r="28" ht="18.75" customHeight="1" spans="1:20">
      <c r="A28" s="309"/>
      <c r="B28" s="994"/>
      <c r="C28" s="297"/>
      <c r="D28" s="297"/>
      <c r="E28" s="297"/>
      <c r="F28" s="297"/>
      <c r="G28" s="297"/>
      <c r="H28" s="297"/>
      <c r="I28" s="297"/>
      <c r="J28" s="298"/>
      <c r="K28" s="354" t="s">
        <v>153</v>
      </c>
      <c r="L28" s="297">
        <v>30590</v>
      </c>
      <c r="M28" s="297">
        <f>'1-1'!X29</f>
        <v>30704.981116</v>
      </c>
      <c r="N28" s="297">
        <f>'1-1'!AA29+'1-1'!AB29+'1-1'!AC29+'1-1'!AD29+'1-1'!AH29</f>
        <v>35791</v>
      </c>
      <c r="O28" s="297">
        <v>33126.289312</v>
      </c>
      <c r="P28" s="333">
        <v>33276</v>
      </c>
      <c r="Q28" s="333">
        <v>33276</v>
      </c>
      <c r="R28" s="333">
        <v>33149.633806</v>
      </c>
      <c r="S28" s="333">
        <v>32576</v>
      </c>
      <c r="T28" s="301">
        <f t="shared" ref="T28:T38" si="5">(S28-R28)/R28*100</f>
        <v>-1.73043783637867</v>
      </c>
    </row>
    <row r="29" ht="18.75" customHeight="1" spans="1:20">
      <c r="A29" s="309"/>
      <c r="B29" s="994"/>
      <c r="C29" s="297"/>
      <c r="D29" s="297"/>
      <c r="E29" s="297"/>
      <c r="F29" s="297"/>
      <c r="G29" s="297"/>
      <c r="H29" s="297"/>
      <c r="I29" s="297"/>
      <c r="J29" s="298"/>
      <c r="K29" s="354" t="s">
        <v>155</v>
      </c>
      <c r="L29" s="297">
        <v>0</v>
      </c>
      <c r="M29" s="297">
        <f>'1-1'!X30</f>
        <v>3.8943</v>
      </c>
      <c r="N29" s="297"/>
      <c r="O29" s="297">
        <v>6.034924</v>
      </c>
      <c r="P29" s="297"/>
      <c r="Q29" s="333"/>
      <c r="R29" s="333">
        <v>12.012567</v>
      </c>
      <c r="S29" s="333">
        <v>0</v>
      </c>
      <c r="T29" s="301">
        <f t="shared" si="5"/>
        <v>-100</v>
      </c>
    </row>
    <row r="30" ht="18.75" customHeight="1" spans="1:20">
      <c r="A30" s="341"/>
      <c r="B30" s="1011"/>
      <c r="C30" s="353"/>
      <c r="D30" s="353"/>
      <c r="E30" s="353"/>
      <c r="F30" s="353"/>
      <c r="G30" s="353"/>
      <c r="H30" s="353"/>
      <c r="I30" s="353"/>
      <c r="J30" s="353"/>
      <c r="K30" s="353"/>
      <c r="L30" s="353"/>
      <c r="M30" s="353"/>
      <c r="N30" s="353"/>
      <c r="O30" s="353"/>
      <c r="P30" s="353"/>
      <c r="Q30" s="1017"/>
      <c r="R30" s="1017"/>
      <c r="S30" s="1017"/>
      <c r="T30" s="301"/>
    </row>
    <row r="31" ht="18.75" customHeight="1" spans="1:20">
      <c r="A31" s="336" t="s">
        <v>158</v>
      </c>
      <c r="B31" s="305">
        <f t="shared" ref="B31:I31" si="6">B6+B20</f>
        <v>222606</v>
      </c>
      <c r="C31" s="305">
        <f t="shared" si="6"/>
        <v>226318</v>
      </c>
      <c r="D31" s="305">
        <f t="shared" si="6"/>
        <v>240145.7794</v>
      </c>
      <c r="E31" s="305">
        <f t="shared" si="6"/>
        <v>228094</v>
      </c>
      <c r="F31" s="305">
        <f t="shared" si="6"/>
        <v>242257</v>
      </c>
      <c r="G31" s="305">
        <f t="shared" si="6"/>
        <v>300660</v>
      </c>
      <c r="H31" s="305">
        <f t="shared" si="6"/>
        <v>300735</v>
      </c>
      <c r="I31" s="305">
        <f t="shared" si="6"/>
        <v>310016</v>
      </c>
      <c r="J31" s="306">
        <f>(I31-H31)/H31*100</f>
        <v>3.08610570768284</v>
      </c>
      <c r="K31" s="338" t="s">
        <v>159</v>
      </c>
      <c r="L31" s="305">
        <f t="shared" ref="L31:S31" si="7">SUM(L6:L29)</f>
        <v>903528.455234</v>
      </c>
      <c r="M31" s="305">
        <f t="shared" si="7"/>
        <v>718444.892168</v>
      </c>
      <c r="N31" s="305">
        <f t="shared" si="7"/>
        <v>980559.027228</v>
      </c>
      <c r="O31" s="305">
        <f t="shared" si="7"/>
        <v>756281.012362</v>
      </c>
      <c r="P31" s="305">
        <f t="shared" si="7"/>
        <v>885519.675379</v>
      </c>
      <c r="Q31" s="305">
        <f t="shared" si="7"/>
        <v>1014028.118694</v>
      </c>
      <c r="R31" s="305">
        <f t="shared" si="7"/>
        <v>741069.169922</v>
      </c>
      <c r="S31" s="305">
        <f t="shared" si="7"/>
        <v>909163</v>
      </c>
      <c r="T31" s="308">
        <f t="shared" si="5"/>
        <v>22.682610058612</v>
      </c>
    </row>
    <row r="32" ht="18.75" customHeight="1" spans="1:20">
      <c r="A32" s="309" t="s">
        <v>160</v>
      </c>
      <c r="B32" s="297">
        <f t="shared" ref="B32:F32" si="8">SUM(B33:B35)</f>
        <v>285752.68</v>
      </c>
      <c r="C32" s="297">
        <f t="shared" si="8"/>
        <v>575821.5</v>
      </c>
      <c r="D32" s="297">
        <f t="shared" si="8"/>
        <v>292023.26</v>
      </c>
      <c r="E32" s="297">
        <f t="shared" si="8"/>
        <v>460687</v>
      </c>
      <c r="F32" s="297">
        <v>301872</v>
      </c>
      <c r="G32" s="297">
        <v>449495.1</v>
      </c>
      <c r="H32" s="297">
        <v>447971</v>
      </c>
      <c r="I32" s="297">
        <v>366573</v>
      </c>
      <c r="J32" s="298">
        <f t="shared" ref="J32:J35" si="9">(I32-H32)/H32*100</f>
        <v>-18.1703726357287</v>
      </c>
      <c r="K32" s="340" t="s">
        <v>161</v>
      </c>
      <c r="L32" s="342">
        <f t="shared" ref="L32:S32" si="10">SUM(L33:L34)</f>
        <v>57194</v>
      </c>
      <c r="M32" s="342">
        <f t="shared" si="10"/>
        <v>52956.57</v>
      </c>
      <c r="N32" s="342">
        <f t="shared" si="10"/>
        <v>64194</v>
      </c>
      <c r="O32" s="342">
        <f t="shared" si="10"/>
        <v>71384.58</v>
      </c>
      <c r="P32" s="342">
        <v>65314</v>
      </c>
      <c r="Q32" s="342">
        <v>69314</v>
      </c>
      <c r="R32" s="342">
        <v>47068</v>
      </c>
      <c r="S32" s="342">
        <v>55226</v>
      </c>
      <c r="T32" s="301">
        <f t="shared" si="5"/>
        <v>17.3323701878134</v>
      </c>
    </row>
    <row r="33" ht="18.75" customHeight="1" spans="1:20">
      <c r="A33" s="309" t="s">
        <v>162</v>
      </c>
      <c r="B33" s="297">
        <v>27503</v>
      </c>
      <c r="C33" s="297">
        <f>'1-1'!F35</f>
        <v>27503</v>
      </c>
      <c r="D33" s="297">
        <f>'1-1'!I35</f>
        <v>27503</v>
      </c>
      <c r="E33" s="297">
        <f>'1-1'!K35</f>
        <v>27503</v>
      </c>
      <c r="F33" s="297">
        <v>27503</v>
      </c>
      <c r="G33" s="297">
        <v>27503</v>
      </c>
      <c r="H33" s="297">
        <v>27503</v>
      </c>
      <c r="I33" s="297">
        <v>27503</v>
      </c>
      <c r="J33" s="298">
        <f t="shared" si="9"/>
        <v>0</v>
      </c>
      <c r="K33" s="340" t="s">
        <v>163</v>
      </c>
      <c r="L33" s="297">
        <v>7170</v>
      </c>
      <c r="M33" s="297">
        <f>'1-1'!X35</f>
        <v>7170</v>
      </c>
      <c r="N33" s="297">
        <f>'1-1'!AA35</f>
        <v>7170</v>
      </c>
      <c r="O33" s="297">
        <f>'1-1'!AI35</f>
        <v>7170</v>
      </c>
      <c r="P33" s="297">
        <v>7170</v>
      </c>
      <c r="Q33" s="333">
        <v>7170</v>
      </c>
      <c r="R33" s="333">
        <v>7170</v>
      </c>
      <c r="S33" s="333">
        <v>7170</v>
      </c>
      <c r="T33" s="301">
        <f t="shared" si="5"/>
        <v>0</v>
      </c>
    </row>
    <row r="34" ht="18.75" customHeight="1" spans="1:20">
      <c r="A34" s="312" t="s">
        <v>164</v>
      </c>
      <c r="B34" s="297">
        <v>245497.62</v>
      </c>
      <c r="C34" s="297">
        <f>'1-1'!F36</f>
        <v>414642.8</v>
      </c>
      <c r="D34" s="297">
        <f>'1-1'!I36</f>
        <v>250611.5</v>
      </c>
      <c r="E34" s="297">
        <f>'1-1'!K36</f>
        <v>318037</v>
      </c>
      <c r="F34" s="297">
        <v>252956</v>
      </c>
      <c r="G34" s="297">
        <v>366216.7</v>
      </c>
      <c r="H34" s="297">
        <v>365398</v>
      </c>
      <c r="I34" s="297">
        <v>292179</v>
      </c>
      <c r="J34" s="298">
        <f t="shared" si="9"/>
        <v>-20.038150181446</v>
      </c>
      <c r="K34" s="340" t="s">
        <v>165</v>
      </c>
      <c r="L34" s="297">
        <v>50024</v>
      </c>
      <c r="M34" s="297">
        <f>'1-1'!X36</f>
        <v>45786.57</v>
      </c>
      <c r="N34" s="297">
        <f>'1-1'!AA36</f>
        <v>57024</v>
      </c>
      <c r="O34" s="297">
        <f>'1-1'!AI36</f>
        <v>64214.58</v>
      </c>
      <c r="P34" s="297">
        <v>58144</v>
      </c>
      <c r="Q34" s="333">
        <v>62144</v>
      </c>
      <c r="R34" s="333">
        <v>39898</v>
      </c>
      <c r="S34" s="333">
        <v>48056</v>
      </c>
      <c r="T34" s="301">
        <f t="shared" si="5"/>
        <v>20.4471402075292</v>
      </c>
    </row>
    <row r="35" ht="18.75" customHeight="1" spans="1:20">
      <c r="A35" s="312" t="s">
        <v>166</v>
      </c>
      <c r="B35" s="297">
        <v>12752.06</v>
      </c>
      <c r="C35" s="297">
        <f>'1-1'!F37</f>
        <v>133675.7</v>
      </c>
      <c r="D35" s="297">
        <f>'1-1'!I37</f>
        <v>13908.76</v>
      </c>
      <c r="E35" s="297">
        <f>'1-1'!K37</f>
        <v>115147</v>
      </c>
      <c r="F35" s="297">
        <v>21413</v>
      </c>
      <c r="G35" s="297">
        <v>55775.4</v>
      </c>
      <c r="H35" s="297">
        <v>55070</v>
      </c>
      <c r="I35" s="297">
        <v>46891</v>
      </c>
      <c r="J35" s="298">
        <f t="shared" si="9"/>
        <v>-14.8520065371346</v>
      </c>
      <c r="K35" s="340" t="s">
        <v>238</v>
      </c>
      <c r="L35" s="297">
        <v>75650.2</v>
      </c>
      <c r="M35" s="297">
        <v>97391</v>
      </c>
      <c r="N35" s="297">
        <f>72512+3352</f>
        <v>75864</v>
      </c>
      <c r="O35" s="297">
        <v>110237</v>
      </c>
      <c r="P35" s="297">
        <v>68622.504621</v>
      </c>
      <c r="Q35" s="333">
        <v>67825.1613060001</v>
      </c>
      <c r="R35" s="333">
        <v>93874</v>
      </c>
      <c r="S35" s="333">
        <v>78822</v>
      </c>
      <c r="T35" s="301">
        <f t="shared" si="5"/>
        <v>-16.0342586871764</v>
      </c>
    </row>
    <row r="36" ht="18.75" customHeight="1" spans="1:20">
      <c r="A36" s="309" t="s">
        <v>239</v>
      </c>
      <c r="B36" s="297"/>
      <c r="C36" s="297"/>
      <c r="D36" s="297"/>
      <c r="E36" s="297"/>
      <c r="F36" s="297"/>
      <c r="G36" s="297"/>
      <c r="H36" s="297"/>
      <c r="I36" s="297"/>
      <c r="J36" s="298"/>
      <c r="K36" s="1109" t="s">
        <v>240</v>
      </c>
      <c r="L36" s="297">
        <v>47300</v>
      </c>
      <c r="M36" s="297">
        <f>'1-1'!X37</f>
        <v>93405.8</v>
      </c>
      <c r="N36" s="297">
        <f>'1-1'!AA37</f>
        <v>88000</v>
      </c>
      <c r="O36" s="297">
        <f>'1-1'!AI37</f>
        <v>126434</v>
      </c>
      <c r="P36" s="297">
        <v>207200</v>
      </c>
      <c r="Q36" s="297">
        <v>207200</v>
      </c>
      <c r="R36" s="333">
        <v>207340</v>
      </c>
      <c r="S36" s="333">
        <v>421700</v>
      </c>
      <c r="T36" s="301">
        <f t="shared" si="5"/>
        <v>103.385743223691</v>
      </c>
    </row>
    <row r="37" ht="18.75" customHeight="1" spans="1:20">
      <c r="A37" s="309" t="s">
        <v>241</v>
      </c>
      <c r="B37" s="297">
        <f t="shared" ref="B37:F37" si="11">SUM(B38:B39)</f>
        <v>47300</v>
      </c>
      <c r="C37" s="297">
        <f t="shared" si="11"/>
        <v>117380</v>
      </c>
      <c r="D37" s="297">
        <f t="shared" si="11"/>
        <v>79200</v>
      </c>
      <c r="E37" s="297">
        <f t="shared" si="11"/>
        <v>135424</v>
      </c>
      <c r="F37" s="297">
        <v>186480</v>
      </c>
      <c r="G37" s="355">
        <v>210580</v>
      </c>
      <c r="H37" s="355">
        <v>210580</v>
      </c>
      <c r="I37" s="355">
        <v>379530</v>
      </c>
      <c r="J37" s="298">
        <f t="shared" ref="J37:J46" si="12">(I37-H37)/H37*100</f>
        <v>80.2307911482572</v>
      </c>
      <c r="K37" s="1109" t="s">
        <v>171</v>
      </c>
      <c r="L37" s="297">
        <v>0</v>
      </c>
      <c r="M37" s="297">
        <f>'1-1'!X39</f>
        <v>118776.2</v>
      </c>
      <c r="N37" s="297"/>
      <c r="O37" s="297">
        <f>'1-1'!AI39</f>
        <v>18401</v>
      </c>
      <c r="P37" s="297"/>
      <c r="Q37" s="333"/>
      <c r="R37" s="333">
        <v>82691</v>
      </c>
      <c r="S37" s="333"/>
      <c r="T37" s="301"/>
    </row>
    <row r="38" ht="18.75" customHeight="1" spans="1:20">
      <c r="A38" s="309" t="s">
        <v>170</v>
      </c>
      <c r="B38" s="297">
        <v>47300</v>
      </c>
      <c r="C38" s="297">
        <f>'1-1'!F39</f>
        <v>93280</v>
      </c>
      <c r="D38" s="297">
        <f>'1-1'!I39</f>
        <v>79200</v>
      </c>
      <c r="E38" s="297">
        <f>'1-1'!K39</f>
        <v>120424</v>
      </c>
      <c r="F38" s="297">
        <v>186480</v>
      </c>
      <c r="G38" s="355">
        <v>186480</v>
      </c>
      <c r="H38" s="297">
        <v>186480</v>
      </c>
      <c r="I38" s="297">
        <v>379530</v>
      </c>
      <c r="J38" s="298">
        <f t="shared" si="12"/>
        <v>103.523166023166</v>
      </c>
      <c r="K38" s="1109" t="s">
        <v>173</v>
      </c>
      <c r="L38" s="297">
        <v>0</v>
      </c>
      <c r="M38" s="297">
        <f>'1-1'!X41</f>
        <v>279726</v>
      </c>
      <c r="N38" s="297"/>
      <c r="O38" s="297">
        <f>'1-1'!AI41</f>
        <v>157299.18</v>
      </c>
      <c r="P38" s="297"/>
      <c r="Q38" s="333"/>
      <c r="R38" s="333">
        <v>160048</v>
      </c>
      <c r="S38" s="333"/>
      <c r="T38" s="301"/>
    </row>
    <row r="39" ht="18.75" customHeight="1" spans="1:20">
      <c r="A39" s="309" t="s">
        <v>172</v>
      </c>
      <c r="B39" s="297"/>
      <c r="C39" s="297">
        <f>'1-1'!F40</f>
        <v>24100</v>
      </c>
      <c r="D39" s="297"/>
      <c r="E39" s="297">
        <f>'1-1'!K40</f>
        <v>15000</v>
      </c>
      <c r="F39" s="297"/>
      <c r="G39" s="355">
        <v>24100</v>
      </c>
      <c r="H39" s="297">
        <v>24100</v>
      </c>
      <c r="I39" s="297"/>
      <c r="J39" s="298">
        <f t="shared" si="12"/>
        <v>-100</v>
      </c>
      <c r="K39" s="695" t="s">
        <v>177</v>
      </c>
      <c r="L39" s="353"/>
      <c r="M39" s="353"/>
      <c r="N39" s="353"/>
      <c r="O39" s="353"/>
      <c r="P39" s="353"/>
      <c r="Q39" s="1017"/>
      <c r="R39" s="333">
        <v>1100</v>
      </c>
      <c r="S39" s="1017"/>
      <c r="T39" s="301"/>
    </row>
    <row r="40" ht="18.75" customHeight="1" spans="1:20">
      <c r="A40" s="312" t="s">
        <v>242</v>
      </c>
      <c r="B40" s="297">
        <v>181543</v>
      </c>
      <c r="C40" s="355">
        <f>'1-1'!F42</f>
        <v>181543</v>
      </c>
      <c r="D40" s="355">
        <f>'1-1'!I42</f>
        <v>279726</v>
      </c>
      <c r="E40" s="355">
        <f>'1-1'!K42</f>
        <v>279726</v>
      </c>
      <c r="F40" s="355">
        <v>157299.18</v>
      </c>
      <c r="G40" s="355">
        <v>157299.18</v>
      </c>
      <c r="H40" s="355">
        <v>157299</v>
      </c>
      <c r="I40" s="355">
        <v>160050</v>
      </c>
      <c r="J40" s="298">
        <f t="shared" si="12"/>
        <v>1.74889859439666</v>
      </c>
      <c r="K40" s="353"/>
      <c r="L40" s="353"/>
      <c r="M40" s="353"/>
      <c r="N40" s="353"/>
      <c r="O40" s="353"/>
      <c r="P40" s="353"/>
      <c r="Q40" s="1017"/>
      <c r="R40" s="1017"/>
      <c r="S40" s="1017"/>
      <c r="T40" s="301"/>
    </row>
    <row r="41" ht="18.75" customHeight="1" spans="1:20">
      <c r="A41" s="312" t="s">
        <v>243</v>
      </c>
      <c r="B41" s="297">
        <v>116750.96</v>
      </c>
      <c r="C41" s="355">
        <f>'1-1'!F44</f>
        <v>47136.96</v>
      </c>
      <c r="D41" s="355">
        <f>'1-1'!I44</f>
        <v>180802</v>
      </c>
      <c r="E41" s="355">
        <f>'1-1'!K44</f>
        <v>30000</v>
      </c>
      <c r="F41" s="355">
        <v>205000</v>
      </c>
      <c r="G41" s="355">
        <v>205000</v>
      </c>
      <c r="H41" s="355">
        <v>180072</v>
      </c>
      <c r="I41" s="355">
        <v>102600</v>
      </c>
      <c r="J41" s="298">
        <f t="shared" si="12"/>
        <v>-43.0227908836465</v>
      </c>
      <c r="K41" s="353"/>
      <c r="L41" s="353"/>
      <c r="M41" s="353"/>
      <c r="N41" s="353"/>
      <c r="O41" s="353"/>
      <c r="P41" s="353"/>
      <c r="Q41" s="1017"/>
      <c r="R41" s="1017"/>
      <c r="S41" s="1017"/>
      <c r="T41" s="301"/>
    </row>
    <row r="42" ht="18.75" customHeight="1" spans="1:20">
      <c r="A42" s="312" t="s">
        <v>244</v>
      </c>
      <c r="B42" s="297">
        <f t="shared" ref="B42:F42" si="13">SUM(B43:B44)</f>
        <v>229720</v>
      </c>
      <c r="C42" s="297">
        <f t="shared" si="13"/>
        <v>216901</v>
      </c>
      <c r="D42" s="297">
        <f t="shared" si="13"/>
        <v>136720</v>
      </c>
      <c r="E42" s="297">
        <f t="shared" si="13"/>
        <v>106106</v>
      </c>
      <c r="F42" s="297">
        <v>133748</v>
      </c>
      <c r="G42" s="297">
        <v>35333</v>
      </c>
      <c r="H42" s="297">
        <v>35333</v>
      </c>
      <c r="I42" s="297">
        <v>146142</v>
      </c>
      <c r="J42" s="298">
        <f t="shared" si="12"/>
        <v>313.613335974868</v>
      </c>
      <c r="K42" s="340"/>
      <c r="L42" s="297"/>
      <c r="M42" s="297"/>
      <c r="N42" s="297"/>
      <c r="O42" s="297"/>
      <c r="P42" s="297"/>
      <c r="Q42" s="333"/>
      <c r="R42" s="333"/>
      <c r="S42" s="333"/>
      <c r="T42" s="301"/>
    </row>
    <row r="43" ht="18.75" customHeight="1" spans="1:20">
      <c r="A43" s="312" t="s">
        <v>245</v>
      </c>
      <c r="B43" s="297">
        <v>198000</v>
      </c>
      <c r="C43" s="297">
        <f>'1-1'!F46</f>
        <v>198000</v>
      </c>
      <c r="D43" s="297">
        <f>'1-1'!I46</f>
        <v>105000</v>
      </c>
      <c r="E43" s="297">
        <f>'1-1'!K46</f>
        <v>105000</v>
      </c>
      <c r="F43" s="297">
        <v>105000</v>
      </c>
      <c r="G43" s="297">
        <v>16361</v>
      </c>
      <c r="H43" s="297">
        <v>16361</v>
      </c>
      <c r="I43" s="297">
        <v>111142</v>
      </c>
      <c r="J43" s="298">
        <f t="shared" si="12"/>
        <v>579.310555589512</v>
      </c>
      <c r="K43" s="340"/>
      <c r="L43" s="297"/>
      <c r="M43" s="297"/>
      <c r="N43" s="297"/>
      <c r="O43" s="333"/>
      <c r="P43" s="333"/>
      <c r="Q43" s="333"/>
      <c r="R43" s="333"/>
      <c r="S43" s="333"/>
      <c r="T43" s="1018"/>
    </row>
    <row r="44" ht="18.75" customHeight="1" spans="1:20">
      <c r="A44" s="312" t="s">
        <v>246</v>
      </c>
      <c r="B44" s="297">
        <v>31720</v>
      </c>
      <c r="C44" s="297">
        <f>'1-1'!F47</f>
        <v>18901</v>
      </c>
      <c r="D44" s="297">
        <f>'1-1'!I47</f>
        <v>31720</v>
      </c>
      <c r="E44" s="297">
        <f>'1-1'!K47</f>
        <v>1106</v>
      </c>
      <c r="F44" s="297">
        <v>28748</v>
      </c>
      <c r="G44" s="297">
        <v>18972</v>
      </c>
      <c r="H44" s="297">
        <v>18972</v>
      </c>
      <c r="I44" s="297">
        <v>35000</v>
      </c>
      <c r="J44" s="298">
        <f t="shared" si="12"/>
        <v>84.4823951085811</v>
      </c>
      <c r="K44" s="340"/>
      <c r="L44" s="297"/>
      <c r="M44" s="297"/>
      <c r="N44" s="297"/>
      <c r="O44" s="333"/>
      <c r="P44" s="333"/>
      <c r="Q44" s="333"/>
      <c r="R44" s="333"/>
      <c r="S44" s="333"/>
      <c r="T44" s="1018"/>
    </row>
    <row r="45" ht="18.75" customHeight="1" spans="1:20">
      <c r="A45" s="698" t="s">
        <v>247</v>
      </c>
      <c r="B45" s="699"/>
      <c r="C45" s="699"/>
      <c r="D45" s="699"/>
      <c r="E45" s="699"/>
      <c r="F45" s="699"/>
      <c r="G45" s="699"/>
      <c r="H45" s="699">
        <v>1200</v>
      </c>
      <c r="I45" s="699"/>
      <c r="J45" s="1012">
        <f t="shared" si="12"/>
        <v>-100</v>
      </c>
      <c r="K45" s="1013"/>
      <c r="L45" s="699"/>
      <c r="M45" s="699"/>
      <c r="N45" s="699"/>
      <c r="O45" s="1014"/>
      <c r="P45" s="1014"/>
      <c r="Q45" s="1014"/>
      <c r="R45" s="1014"/>
      <c r="S45" s="1014"/>
      <c r="T45" s="1019"/>
    </row>
    <row r="46" ht="18.75" customHeight="1" spans="1:20">
      <c r="A46" s="343" t="s">
        <v>183</v>
      </c>
      <c r="B46" s="315">
        <f>B31+B32+B36+B37+B40+B41+B42</f>
        <v>1083672.64</v>
      </c>
      <c r="C46" s="315">
        <f>C31+C32+C36+C37+C40+C41+C42</f>
        <v>1365100.46</v>
      </c>
      <c r="D46" s="315">
        <f>D31+D32+D36+D37+D40+D41+D42</f>
        <v>1208617.0394</v>
      </c>
      <c r="E46" s="315">
        <f>E31+E32+E36+E37+E40+E41+E42</f>
        <v>1240037</v>
      </c>
      <c r="F46" s="315">
        <f t="shared" ref="F46:I46" si="14">F31+F32+F36+F37+F40+F41+F42+F45</f>
        <v>1226656.18</v>
      </c>
      <c r="G46" s="315">
        <f t="shared" si="14"/>
        <v>1358367.28</v>
      </c>
      <c r="H46" s="315">
        <f t="shared" si="14"/>
        <v>1333190</v>
      </c>
      <c r="I46" s="315">
        <f t="shared" si="14"/>
        <v>1464911</v>
      </c>
      <c r="J46" s="316">
        <f t="shared" si="12"/>
        <v>9.88013711473983</v>
      </c>
      <c r="K46" s="346" t="s">
        <v>184</v>
      </c>
      <c r="L46" s="1015">
        <f t="shared" ref="L46:O46" si="15">L31+L32+L35+L36+L37+L38</f>
        <v>1083672.655234</v>
      </c>
      <c r="M46" s="1015">
        <f t="shared" si="15"/>
        <v>1360700.462168</v>
      </c>
      <c r="N46" s="1015">
        <f t="shared" si="15"/>
        <v>1208617.027228</v>
      </c>
      <c r="O46" s="1015">
        <f t="shared" si="15"/>
        <v>1240036.772362</v>
      </c>
      <c r="P46" s="1015">
        <f t="shared" ref="P46:S46" si="16">P31+P32+P35+P36+P37+P38+P39</f>
        <v>1226656.18</v>
      </c>
      <c r="Q46" s="1015">
        <f t="shared" si="16"/>
        <v>1358367.28</v>
      </c>
      <c r="R46" s="1015">
        <f t="shared" si="16"/>
        <v>1333190.169922</v>
      </c>
      <c r="S46" s="1015">
        <f t="shared" si="16"/>
        <v>1464911</v>
      </c>
      <c r="T46" s="318">
        <f>(S46-R46)/R46*100</f>
        <v>9.88012310994659</v>
      </c>
    </row>
    <row r="47" ht="18.75" customHeight="1" spans="13:19">
      <c r="M47" s="1009">
        <f>C46-M46</f>
        <v>4399.99783200002</v>
      </c>
      <c r="N47" s="1009"/>
      <c r="O47" s="1009"/>
      <c r="P47" s="1009"/>
      <c r="Q47" s="1009"/>
      <c r="R47" s="1009"/>
      <c r="S47" s="1009"/>
    </row>
    <row r="48" ht="18.75" customHeight="1" spans="11:19">
      <c r="K48" s="311"/>
      <c r="L48" s="311"/>
      <c r="N48" s="311"/>
      <c r="O48" s="311"/>
      <c r="P48" s="311"/>
      <c r="Q48" s="311"/>
      <c r="R48" s="311"/>
      <c r="S48" s="311"/>
    </row>
    <row r="49" spans="13:13">
      <c r="M49" s="311"/>
    </row>
    <row r="51" spans="11:13">
      <c r="K51" s="311"/>
      <c r="L51" s="311"/>
      <c r="M51" s="311"/>
    </row>
  </sheetData>
  <mergeCells count="3">
    <mergeCell ref="A2:T2"/>
    <mergeCell ref="A4:J4"/>
    <mergeCell ref="K4:T4"/>
  </mergeCells>
  <conditionalFormatting sqref="A6:T46">
    <cfRule type="cellIs" dxfId="0" priority="1" operator="equal">
      <formula>0</formula>
    </cfRule>
  </conditionalFormatting>
  <dataValidations count="1">
    <dataValidation type="whole" operator="between" allowBlank="1" showInputMessage="1" showErrorMessage="1" sqref="M35 Q36 Q37 P38 Q38 R38:S38 Q42:Q43 R36:S37 R42:S43 L36:N38 O36:P37 L42:P43">
      <formula1>-100000000</formula1>
      <formula2>10000000000</formula2>
    </dataValidation>
  </dataValidations>
  <printOptions horizontalCentered="1"/>
  <pageMargins left="0.433070866141732" right="0.433070866141732" top="0.47244094488189" bottom="0.47244094488189" header="0.511811023622047" footer="0.31496062992126"/>
  <pageSetup paperSize="9" scale="87" firstPageNumber="26" fitToHeight="0" orientation="landscape" useFirstPageNumber="1" horizontalDpi="600" verticalDpi="600"/>
  <headerFooter>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8"/>
  <sheetViews>
    <sheetView workbookViewId="0">
      <selection activeCell="L19" sqref="L19:O23"/>
    </sheetView>
  </sheetViews>
  <sheetFormatPr defaultColWidth="9" defaultRowHeight="14.25"/>
  <cols>
    <col min="1" max="1" width="31.25" style="284" customWidth="1"/>
    <col min="2" max="3" width="12.625" style="284" hidden="1" customWidth="1"/>
    <col min="4" max="7" width="12.625" style="284" customWidth="1"/>
    <col min="8" max="8" width="11.625" style="284" customWidth="1"/>
    <col min="9" max="9" width="26.875" style="284" customWidth="1"/>
    <col min="10" max="11" width="12.625" style="284" hidden="1" customWidth="1"/>
    <col min="12" max="15" width="12.625" style="284" customWidth="1"/>
    <col min="16" max="16" width="10.75" style="284" customWidth="1"/>
    <col min="17" max="16384" width="9" style="284"/>
  </cols>
  <sheetData>
    <row r="1" ht="16.5" spans="1:16">
      <c r="A1" s="990" t="s">
        <v>248</v>
      </c>
      <c r="B1" s="999"/>
      <c r="C1" s="999"/>
      <c r="D1" s="999"/>
      <c r="E1" s="999"/>
      <c r="F1" s="999"/>
      <c r="G1" s="999"/>
      <c r="H1" s="999"/>
      <c r="I1" s="999"/>
      <c r="J1" s="999"/>
      <c r="K1" s="999"/>
      <c r="L1" s="999"/>
      <c r="M1" s="999"/>
      <c r="N1" s="999"/>
      <c r="O1" s="999"/>
      <c r="P1" s="999"/>
    </row>
    <row r="2" ht="24" spans="1:16">
      <c r="A2" s="1110" t="s">
        <v>249</v>
      </c>
      <c r="B2" s="287"/>
      <c r="C2" s="287"/>
      <c r="D2" s="287"/>
      <c r="E2" s="287"/>
      <c r="F2" s="287"/>
      <c r="G2" s="287"/>
      <c r="H2" s="287"/>
      <c r="I2" s="287"/>
      <c r="J2" s="287"/>
      <c r="K2" s="287"/>
      <c r="L2" s="287"/>
      <c r="M2" s="287"/>
      <c r="N2" s="287"/>
      <c r="O2" s="287"/>
      <c r="P2" s="287"/>
    </row>
    <row r="3" s="283" customFormat="1" ht="18.75" customHeight="1" spans="1:16">
      <c r="A3" s="288" t="s">
        <v>1</v>
      </c>
      <c r="B3" s="322"/>
      <c r="C3" s="322"/>
      <c r="D3" s="322"/>
      <c r="E3" s="322"/>
      <c r="F3" s="322"/>
      <c r="G3" s="322"/>
      <c r="H3" s="288"/>
      <c r="I3" s="288"/>
      <c r="J3" s="288"/>
      <c r="K3" s="288"/>
      <c r="L3" s="288"/>
      <c r="M3" s="288"/>
      <c r="N3" s="288"/>
      <c r="O3" s="288"/>
      <c r="P3" s="288" t="s">
        <v>2</v>
      </c>
    </row>
    <row r="4" ht="18.75" customHeight="1" spans="1:16">
      <c r="A4" s="289" t="s">
        <v>75</v>
      </c>
      <c r="B4" s="290"/>
      <c r="C4" s="290"/>
      <c r="D4" s="290"/>
      <c r="E4" s="290"/>
      <c r="F4" s="290"/>
      <c r="G4" s="290"/>
      <c r="H4" s="290"/>
      <c r="I4" s="290" t="s">
        <v>76</v>
      </c>
      <c r="J4" s="290"/>
      <c r="K4" s="290"/>
      <c r="L4" s="290"/>
      <c r="M4" s="995"/>
      <c r="N4" s="995"/>
      <c r="O4" s="995"/>
      <c r="P4" s="291"/>
    </row>
    <row r="5" ht="28.5" customHeight="1" spans="1:16">
      <c r="A5" s="1000" t="s">
        <v>77</v>
      </c>
      <c r="B5" s="1111" t="s">
        <v>208</v>
      </c>
      <c r="C5" s="1111" t="s">
        <v>235</v>
      </c>
      <c r="D5" s="1111" t="s">
        <v>209</v>
      </c>
      <c r="E5" s="293" t="s">
        <v>210</v>
      </c>
      <c r="F5" s="1111" t="s">
        <v>236</v>
      </c>
      <c r="G5" s="1111" t="s">
        <v>211</v>
      </c>
      <c r="H5" s="1001" t="s">
        <v>89</v>
      </c>
      <c r="I5" s="1006" t="s">
        <v>77</v>
      </c>
      <c r="J5" s="1111" t="s">
        <v>208</v>
      </c>
      <c r="K5" s="1111" t="s">
        <v>235</v>
      </c>
      <c r="L5" s="1111" t="s">
        <v>209</v>
      </c>
      <c r="M5" s="293" t="s">
        <v>210</v>
      </c>
      <c r="N5" s="1111" t="s">
        <v>236</v>
      </c>
      <c r="O5" s="1111" t="s">
        <v>211</v>
      </c>
      <c r="P5" s="1007" t="s">
        <v>89</v>
      </c>
    </row>
    <row r="6" ht="18.75" customHeight="1" spans="1:16">
      <c r="A6" s="312" t="s">
        <v>191</v>
      </c>
      <c r="B6" s="297">
        <f>'1-2'!C7</f>
        <v>19800</v>
      </c>
      <c r="C6" s="297">
        <f>'1-2'!E7</f>
        <v>19702</v>
      </c>
      <c r="D6" s="297">
        <v>15360</v>
      </c>
      <c r="E6" s="297">
        <v>15360</v>
      </c>
      <c r="F6" s="297">
        <v>10745</v>
      </c>
      <c r="G6" s="297">
        <v>13428</v>
      </c>
      <c r="H6" s="298">
        <f t="shared" ref="H6:H11" si="0">(G6-F6)/F6*100</f>
        <v>24.9697533736622</v>
      </c>
      <c r="I6" s="332" t="s">
        <v>120</v>
      </c>
      <c r="J6" s="297"/>
      <c r="K6" s="297"/>
      <c r="L6" s="297"/>
      <c r="M6" s="333"/>
      <c r="N6" s="333"/>
      <c r="O6" s="333">
        <v>0</v>
      </c>
      <c r="P6" s="301"/>
    </row>
    <row r="7" ht="18.75" customHeight="1" spans="1:16">
      <c r="A7" s="312" t="s">
        <v>192</v>
      </c>
      <c r="B7" s="297">
        <f>'1-2'!C8</f>
        <v>1000</v>
      </c>
      <c r="C7" s="297">
        <f>'1-2'!E8</f>
        <v>323</v>
      </c>
      <c r="D7" s="297">
        <v>1000</v>
      </c>
      <c r="E7" s="297">
        <v>1000</v>
      </c>
      <c r="F7" s="297">
        <v>653</v>
      </c>
      <c r="G7" s="297">
        <v>874</v>
      </c>
      <c r="H7" s="298">
        <f t="shared" si="0"/>
        <v>33.843797856049</v>
      </c>
      <c r="I7" s="332" t="s">
        <v>122</v>
      </c>
      <c r="J7" s="297"/>
      <c r="K7" s="297"/>
      <c r="L7" s="297"/>
      <c r="M7" s="333"/>
      <c r="N7" s="333"/>
      <c r="O7" s="333"/>
      <c r="P7" s="301"/>
    </row>
    <row r="8" ht="18.75" customHeight="1" spans="1:16">
      <c r="A8" s="309" t="s">
        <v>194</v>
      </c>
      <c r="B8" s="297">
        <f>'1-2'!C9</f>
        <v>307700</v>
      </c>
      <c r="C8" s="297">
        <f>'1-2'!E9-1480</f>
        <v>303919</v>
      </c>
      <c r="D8" s="297">
        <v>237524</v>
      </c>
      <c r="E8" s="297">
        <v>214841</v>
      </c>
      <c r="F8" s="297">
        <v>212413</v>
      </c>
      <c r="G8" s="297">
        <v>209498</v>
      </c>
      <c r="H8" s="298">
        <f t="shared" si="0"/>
        <v>-1.37232655251797</v>
      </c>
      <c r="I8" s="332" t="s">
        <v>193</v>
      </c>
      <c r="J8" s="297"/>
      <c r="K8" s="297"/>
      <c r="L8" s="297">
        <v>18616</v>
      </c>
      <c r="M8" s="333">
        <v>18616</v>
      </c>
      <c r="N8" s="333">
        <v>12364.96</v>
      </c>
      <c r="O8" s="333">
        <v>6251</v>
      </c>
      <c r="P8" s="301">
        <f t="shared" ref="P6:P16" si="1">(O8-N8)/N8*100</f>
        <v>-49.4458534439254</v>
      </c>
    </row>
    <row r="9" ht="18.75" customHeight="1" spans="1:16">
      <c r="A9" s="1108" t="s">
        <v>195</v>
      </c>
      <c r="B9" s="297">
        <f>'1-2'!C10</f>
        <v>9850</v>
      </c>
      <c r="C9" s="297">
        <f>'1-2'!E10</f>
        <v>3823</v>
      </c>
      <c r="D9" s="297">
        <v>3000</v>
      </c>
      <c r="E9" s="297">
        <v>14000</v>
      </c>
      <c r="F9" s="297">
        <v>14542</v>
      </c>
      <c r="G9" s="297">
        <v>13500</v>
      </c>
      <c r="H9" s="298">
        <f t="shared" si="0"/>
        <v>-7.16545179480127</v>
      </c>
      <c r="I9" s="332" t="s">
        <v>126</v>
      </c>
      <c r="J9" s="297"/>
      <c r="K9" s="297"/>
      <c r="L9" s="297">
        <v>9240</v>
      </c>
      <c r="M9" s="333">
        <v>29929.453386</v>
      </c>
      <c r="N9" s="333">
        <v>5038.293835</v>
      </c>
      <c r="O9" s="333">
        <v>24242</v>
      </c>
      <c r="P9" s="301">
        <f t="shared" si="1"/>
        <v>381.154946374818</v>
      </c>
    </row>
    <row r="10" ht="18.75" customHeight="1" spans="1:16">
      <c r="A10" s="1108" t="s">
        <v>196</v>
      </c>
      <c r="B10" s="297">
        <f>'1-2'!C11</f>
        <v>600</v>
      </c>
      <c r="C10" s="297">
        <f>'1-2'!E11</f>
        <v>97</v>
      </c>
      <c r="D10" s="297">
        <v>2886</v>
      </c>
      <c r="E10" s="297">
        <v>2886</v>
      </c>
      <c r="F10" s="297">
        <v>3286</v>
      </c>
      <c r="G10" s="297">
        <v>4000</v>
      </c>
      <c r="H10" s="298">
        <f t="shared" si="0"/>
        <v>21.7285453438831</v>
      </c>
      <c r="I10" s="332" t="s">
        <v>128</v>
      </c>
      <c r="J10" s="297">
        <f>'1-2'!M10+'1-2'!N10+'1-2'!O10+'1-2'!P10+'1-2'!Q10</f>
        <v>191221.737823</v>
      </c>
      <c r="K10" s="297">
        <v>173970</v>
      </c>
      <c r="L10" s="297">
        <v>116350.1204</v>
      </c>
      <c r="M10" s="333">
        <v>294291.667014</v>
      </c>
      <c r="N10" s="333">
        <v>216993.194246</v>
      </c>
      <c r="O10" s="333">
        <v>224705</v>
      </c>
      <c r="P10" s="301">
        <f t="shared" si="1"/>
        <v>3.55393899831592</v>
      </c>
    </row>
    <row r="11" ht="18.75" customHeight="1" spans="1:16">
      <c r="A11" s="1108" t="s">
        <v>250</v>
      </c>
      <c r="B11" s="297">
        <f>'1-2'!C12</f>
        <v>16836</v>
      </c>
      <c r="C11" s="297">
        <f>'1-2'!E12</f>
        <v>800</v>
      </c>
      <c r="D11" s="297">
        <v>20700</v>
      </c>
      <c r="E11" s="297">
        <v>34085</v>
      </c>
      <c r="F11" s="297">
        <v>40495</v>
      </c>
      <c r="G11" s="297">
        <v>109434</v>
      </c>
      <c r="H11" s="298">
        <f t="shared" si="0"/>
        <v>170.24077046549</v>
      </c>
      <c r="I11" s="332" t="s">
        <v>130</v>
      </c>
      <c r="J11" s="297">
        <f>'1-2'!M11+'1-2'!N11+'1-2'!O11+'1-2'!P11+'1-2'!Q11</f>
        <v>699.14</v>
      </c>
      <c r="K11" s="297">
        <v>68</v>
      </c>
      <c r="L11" s="297">
        <v>579.630891</v>
      </c>
      <c r="M11" s="333">
        <v>14120.630891</v>
      </c>
      <c r="N11" s="333">
        <v>5300.871757</v>
      </c>
      <c r="O11" s="333">
        <v>9133</v>
      </c>
      <c r="P11" s="301">
        <f t="shared" si="1"/>
        <v>72.292415637853</v>
      </c>
    </row>
    <row r="12" ht="18.75" customHeight="1" spans="1:16">
      <c r="A12" s="341"/>
      <c r="B12" s="353"/>
      <c r="C12" s="353"/>
      <c r="D12" s="353"/>
      <c r="E12" s="353"/>
      <c r="F12" s="353"/>
      <c r="G12" s="353"/>
      <c r="H12" s="298"/>
      <c r="I12" s="332" t="s">
        <v>132</v>
      </c>
      <c r="J12" s="297">
        <f>'1-2'!M12+'1-2'!N12+'1-2'!O12+'1-2'!P12+'1-2'!Q12</f>
        <v>180</v>
      </c>
      <c r="K12" s="297"/>
      <c r="L12" s="297"/>
      <c r="M12" s="333">
        <v>3675</v>
      </c>
      <c r="N12" s="333">
        <v>386.34797</v>
      </c>
      <c r="O12" s="333">
        <v>2263</v>
      </c>
      <c r="P12" s="301">
        <f t="shared" si="1"/>
        <v>485.741397838845</v>
      </c>
    </row>
    <row r="13" ht="18.75" customHeight="1" spans="1:16">
      <c r="A13" s="341"/>
      <c r="B13" s="353"/>
      <c r="C13" s="353"/>
      <c r="D13" s="353"/>
      <c r="E13" s="353"/>
      <c r="F13" s="353"/>
      <c r="G13" s="353"/>
      <c r="H13" s="298"/>
      <c r="I13" s="332" t="s">
        <v>134</v>
      </c>
      <c r="J13" s="297"/>
      <c r="K13" s="297"/>
      <c r="L13" s="297"/>
      <c r="M13" s="333">
        <v>1305</v>
      </c>
      <c r="N13" s="333">
        <v>457.5</v>
      </c>
      <c r="O13" s="333">
        <v>3289</v>
      </c>
      <c r="P13" s="301">
        <f t="shared" si="1"/>
        <v>618.907103825137</v>
      </c>
    </row>
    <row r="14" ht="18.75" customHeight="1" spans="1:16">
      <c r="A14" s="341"/>
      <c r="B14" s="353"/>
      <c r="C14" s="353"/>
      <c r="D14" s="353"/>
      <c r="E14" s="353"/>
      <c r="F14" s="353"/>
      <c r="G14" s="353"/>
      <c r="H14" s="298"/>
      <c r="I14" s="332" t="s">
        <v>142</v>
      </c>
      <c r="J14" s="297">
        <f>'1-2'!M15+'1-2'!N15+'1-2'!O15+'1-2'!P15+'1-2'!Q15</f>
        <v>5177.350579</v>
      </c>
      <c r="K14" s="297">
        <v>140722</v>
      </c>
      <c r="L14" s="297">
        <v>31665.843592</v>
      </c>
      <c r="M14" s="333">
        <v>142941.843592</v>
      </c>
      <c r="N14" s="333">
        <v>119642.065391</v>
      </c>
      <c r="O14" s="333">
        <v>848</v>
      </c>
      <c r="P14" s="301">
        <f t="shared" si="1"/>
        <v>-99.2912191901497</v>
      </c>
    </row>
    <row r="15" ht="18.75" customHeight="1" spans="1:16">
      <c r="A15" s="341"/>
      <c r="B15" s="353"/>
      <c r="C15" s="353"/>
      <c r="D15" s="353"/>
      <c r="E15" s="353"/>
      <c r="F15" s="353"/>
      <c r="G15" s="353"/>
      <c r="H15" s="298"/>
      <c r="I15" s="332" t="s">
        <v>200</v>
      </c>
      <c r="J15" s="297">
        <v>44110</v>
      </c>
      <c r="K15" s="297">
        <f>'1-2'!U16</f>
        <v>35913</v>
      </c>
      <c r="L15" s="297">
        <v>56740</v>
      </c>
      <c r="M15" s="333">
        <v>56740</v>
      </c>
      <c r="N15" s="333">
        <v>48734.1</v>
      </c>
      <c r="O15" s="333">
        <v>16710</v>
      </c>
      <c r="P15" s="301">
        <f t="shared" si="1"/>
        <v>-65.7118937253381</v>
      </c>
    </row>
    <row r="16" ht="18.75" customHeight="1" spans="1:16">
      <c r="A16" s="309"/>
      <c r="B16" s="297"/>
      <c r="C16" s="297"/>
      <c r="D16" s="297"/>
      <c r="E16" s="297"/>
      <c r="F16" s="297"/>
      <c r="G16" s="297"/>
      <c r="H16" s="298"/>
      <c r="I16" s="334" t="s">
        <v>153</v>
      </c>
      <c r="J16" s="297"/>
      <c r="K16" s="297">
        <f>'1-2'!U17</f>
        <v>2</v>
      </c>
      <c r="L16" s="297"/>
      <c r="M16" s="333">
        <v>0</v>
      </c>
      <c r="N16" s="333">
        <v>2.436707</v>
      </c>
      <c r="O16" s="333">
        <v>62059</v>
      </c>
      <c r="P16" s="301"/>
    </row>
    <row r="17" ht="18.75" customHeight="1" spans="1:16">
      <c r="A17" s="309"/>
      <c r="B17" s="297"/>
      <c r="C17" s="297"/>
      <c r="D17" s="297"/>
      <c r="E17" s="297"/>
      <c r="F17" s="297"/>
      <c r="G17" s="297"/>
      <c r="H17" s="298"/>
      <c r="I17" s="334" t="s">
        <v>155</v>
      </c>
      <c r="J17" s="297"/>
      <c r="K17" s="297"/>
      <c r="L17" s="297"/>
      <c r="M17" s="333"/>
      <c r="N17" s="333"/>
      <c r="O17" s="333">
        <v>0</v>
      </c>
      <c r="P17" s="1008"/>
    </row>
    <row r="18" ht="18.75" customHeight="1" spans="1:16">
      <c r="A18" s="336" t="s">
        <v>158</v>
      </c>
      <c r="B18" s="1002">
        <f t="shared" ref="B18:G18" si="2">SUM(B6:B11)</f>
        <v>355786</v>
      </c>
      <c r="C18" s="1002">
        <f t="shared" si="2"/>
        <v>328664</v>
      </c>
      <c r="D18" s="1002">
        <f t="shared" si="2"/>
        <v>280470</v>
      </c>
      <c r="E18" s="1002">
        <f t="shared" si="2"/>
        <v>282172</v>
      </c>
      <c r="F18" s="1002">
        <f t="shared" si="2"/>
        <v>282134</v>
      </c>
      <c r="G18" s="1002">
        <f t="shared" si="2"/>
        <v>350734</v>
      </c>
      <c r="H18" s="306">
        <f t="shared" ref="H18:H22" si="3">(G18-F18)/F18*100</f>
        <v>24.3146873471471</v>
      </c>
      <c r="I18" s="338" t="s">
        <v>159</v>
      </c>
      <c r="J18" s="305">
        <f>SUM(J5:J17)</f>
        <v>241388.228402</v>
      </c>
      <c r="K18" s="305">
        <f>SUM(K5:K17)</f>
        <v>350675</v>
      </c>
      <c r="L18" s="305">
        <f t="shared" ref="L18:N18" si="4">SUM(L6:L16)</f>
        <v>233191.594883</v>
      </c>
      <c r="M18" s="305">
        <f t="shared" si="4"/>
        <v>561619.594883</v>
      </c>
      <c r="N18" s="305">
        <f t="shared" si="4"/>
        <v>408919.769906</v>
      </c>
      <c r="O18" s="305">
        <f>SUM(O6:O17)</f>
        <v>349500</v>
      </c>
      <c r="P18" s="308">
        <f>(O18-N18)/N18*100</f>
        <v>-14.5309115085483</v>
      </c>
    </row>
    <row r="19" ht="18.75" customHeight="1" spans="1:16">
      <c r="A19" s="309" t="s">
        <v>160</v>
      </c>
      <c r="B19" s="297">
        <f>'1-2'!C21</f>
        <v>4199.78</v>
      </c>
      <c r="C19" s="297">
        <f>'1-2'!E21</f>
        <v>69409.78</v>
      </c>
      <c r="D19" s="297">
        <v>4062</v>
      </c>
      <c r="E19" s="297">
        <v>53349</v>
      </c>
      <c r="F19" s="297">
        <v>54852</v>
      </c>
      <c r="G19" s="297">
        <v>9818</v>
      </c>
      <c r="H19" s="298">
        <f t="shared" si="3"/>
        <v>-82.1009261284912</v>
      </c>
      <c r="I19" s="340" t="s">
        <v>161</v>
      </c>
      <c r="J19" s="297">
        <f>'1-2'!M21</f>
        <v>17015</v>
      </c>
      <c r="K19" s="297">
        <f>'1-2'!U21</f>
        <v>16764.9472</v>
      </c>
      <c r="L19" s="297">
        <v>14800</v>
      </c>
      <c r="M19" s="333">
        <v>14800</v>
      </c>
      <c r="N19" s="333">
        <v>11870</v>
      </c>
      <c r="O19" s="333">
        <v>12015</v>
      </c>
      <c r="P19" s="301">
        <f t="shared" ref="P18:P23" si="5">(O19-N19)/N19*100</f>
        <v>1.22156697556866</v>
      </c>
    </row>
    <row r="20" ht="18.75" customHeight="1" spans="1:16">
      <c r="A20" s="309" t="s">
        <v>239</v>
      </c>
      <c r="B20" s="355"/>
      <c r="C20" s="355"/>
      <c r="D20" s="355"/>
      <c r="E20" s="355"/>
      <c r="F20" s="355"/>
      <c r="G20" s="355"/>
      <c r="H20" s="298"/>
      <c r="I20" s="313" t="s">
        <v>238</v>
      </c>
      <c r="J20" s="297">
        <f>5815-3264</f>
        <v>2551</v>
      </c>
      <c r="K20" s="297">
        <v>2058</v>
      </c>
      <c r="L20" s="297">
        <v>2884</v>
      </c>
      <c r="M20" s="333">
        <v>2884</v>
      </c>
      <c r="N20" s="333">
        <v>7141</v>
      </c>
      <c r="O20" s="333">
        <v>4553</v>
      </c>
      <c r="P20" s="301">
        <f t="shared" si="5"/>
        <v>-36.2414227699202</v>
      </c>
    </row>
    <row r="21" ht="18.75" customHeight="1" spans="1:16">
      <c r="A21" s="1108" t="s">
        <v>241</v>
      </c>
      <c r="B21" s="297"/>
      <c r="C21" s="297">
        <f>'1-2'!E22</f>
        <v>612100</v>
      </c>
      <c r="D21" s="297"/>
      <c r="E21" s="297">
        <v>198700</v>
      </c>
      <c r="F21" s="297">
        <v>198700</v>
      </c>
      <c r="G21" s="297">
        <v>280620</v>
      </c>
      <c r="H21" s="298">
        <f t="shared" si="3"/>
        <v>41.2279818822345</v>
      </c>
      <c r="I21" s="1109" t="s">
        <v>240</v>
      </c>
      <c r="J21" s="297"/>
      <c r="K21" s="297">
        <f>'1-2'!U22</f>
        <v>470300</v>
      </c>
      <c r="L21" s="297"/>
      <c r="M21" s="333">
        <v>9900</v>
      </c>
      <c r="N21" s="333">
        <v>9900</v>
      </c>
      <c r="O21" s="333">
        <v>316800</v>
      </c>
      <c r="P21" s="301">
        <f t="shared" si="5"/>
        <v>3100</v>
      </c>
    </row>
    <row r="22" ht="18.75" customHeight="1" spans="1:16">
      <c r="A22" s="1108" t="s">
        <v>242</v>
      </c>
      <c r="B22" s="297">
        <f>'1-2'!C24</f>
        <v>5968.26</v>
      </c>
      <c r="C22" s="297">
        <f>'1-2'!E24</f>
        <v>5968.26</v>
      </c>
      <c r="D22" s="297">
        <v>71344</v>
      </c>
      <c r="E22" s="297">
        <v>71344</v>
      </c>
      <c r="F22" s="297">
        <v>71344</v>
      </c>
      <c r="G22" s="297">
        <v>152838</v>
      </c>
      <c r="H22" s="298">
        <f t="shared" si="3"/>
        <v>114.226844583987</v>
      </c>
      <c r="I22" s="1109" t="s">
        <v>251</v>
      </c>
      <c r="J22" s="297">
        <f>'1-2'!M23</f>
        <v>105000</v>
      </c>
      <c r="K22" s="297">
        <f>'1-2'!U23</f>
        <v>105000</v>
      </c>
      <c r="L22" s="297">
        <v>105000</v>
      </c>
      <c r="M22" s="333">
        <v>16361</v>
      </c>
      <c r="N22" s="333">
        <v>16361</v>
      </c>
      <c r="O22" s="333">
        <v>111142</v>
      </c>
      <c r="P22" s="301">
        <f t="shared" si="5"/>
        <v>579.310555589512</v>
      </c>
    </row>
    <row r="23" ht="18.75" customHeight="1" spans="1:16">
      <c r="A23" s="312" t="s">
        <v>179</v>
      </c>
      <c r="B23" s="297"/>
      <c r="C23" s="297"/>
      <c r="D23" s="297"/>
      <c r="E23" s="297"/>
      <c r="F23" s="297"/>
      <c r="G23" s="297"/>
      <c r="H23" s="298"/>
      <c r="I23" s="1109" t="s">
        <v>173</v>
      </c>
      <c r="J23" s="297"/>
      <c r="K23" s="297">
        <f>'1-2'!U25</f>
        <v>71343.676906</v>
      </c>
      <c r="L23" s="297"/>
      <c r="M23" s="333"/>
      <c r="N23" s="333">
        <v>152838</v>
      </c>
      <c r="O23" s="333"/>
      <c r="P23" s="301">
        <f t="shared" si="5"/>
        <v>-100</v>
      </c>
    </row>
    <row r="24" ht="18.75" customHeight="1" spans="1:16">
      <c r="A24" s="341"/>
      <c r="B24" s="353"/>
      <c r="C24" s="353"/>
      <c r="D24" s="353"/>
      <c r="E24" s="353"/>
      <c r="F24" s="353"/>
      <c r="G24" s="353"/>
      <c r="H24" s="298"/>
      <c r="I24" s="342"/>
      <c r="J24" s="297"/>
      <c r="K24" s="297"/>
      <c r="L24" s="297"/>
      <c r="M24" s="333"/>
      <c r="N24" s="333"/>
      <c r="O24" s="333"/>
      <c r="P24" s="300"/>
    </row>
    <row r="25" ht="18.75" customHeight="1" spans="1:16">
      <c r="A25" s="343" t="s">
        <v>183</v>
      </c>
      <c r="B25" s="315">
        <f t="shared" ref="B25:G25" si="6">B18+B19+B20+B21+B22+B23</f>
        <v>365954.04</v>
      </c>
      <c r="C25" s="315">
        <f t="shared" si="6"/>
        <v>1016142.04</v>
      </c>
      <c r="D25" s="315">
        <f t="shared" si="6"/>
        <v>355876</v>
      </c>
      <c r="E25" s="315">
        <f t="shared" si="6"/>
        <v>605565</v>
      </c>
      <c r="F25" s="315">
        <f t="shared" si="6"/>
        <v>607030</v>
      </c>
      <c r="G25" s="315">
        <f t="shared" si="6"/>
        <v>794010</v>
      </c>
      <c r="H25" s="1003">
        <f>(G25-F25)/F25*100</f>
        <v>30.8024315107985</v>
      </c>
      <c r="I25" s="346" t="s">
        <v>184</v>
      </c>
      <c r="J25" s="315">
        <f t="shared" ref="J25:O25" si="7">SUM(J18:J23)</f>
        <v>365954.228402</v>
      </c>
      <c r="K25" s="315">
        <f t="shared" si="7"/>
        <v>1016141.624106</v>
      </c>
      <c r="L25" s="315">
        <f t="shared" si="7"/>
        <v>355875.594883</v>
      </c>
      <c r="M25" s="315">
        <f t="shared" si="7"/>
        <v>605564.594883</v>
      </c>
      <c r="N25" s="315">
        <f t="shared" si="7"/>
        <v>607029.769906</v>
      </c>
      <c r="O25" s="315">
        <f t="shared" si="7"/>
        <v>794010</v>
      </c>
      <c r="P25" s="318">
        <f>(O25-N25)/N25*100</f>
        <v>30.8024810913235</v>
      </c>
    </row>
    <row r="26" spans="8:15">
      <c r="H26" s="1004"/>
      <c r="J26" s="1009"/>
      <c r="K26" s="1009"/>
      <c r="L26" s="1009"/>
      <c r="M26" s="1009"/>
      <c r="N26" s="1009"/>
      <c r="O26" s="1009"/>
    </row>
    <row r="27" spans="6:11">
      <c r="F27" s="1005"/>
      <c r="K27" s="311"/>
    </row>
    <row r="28" spans="10:16">
      <c r="J28" s="311"/>
      <c r="K28" s="311"/>
      <c r="L28" s="311"/>
      <c r="M28" s="311"/>
      <c r="N28" s="311"/>
      <c r="O28" s="311"/>
      <c r="P28" s="311"/>
    </row>
  </sheetData>
  <mergeCells count="3">
    <mergeCell ref="A2:P2"/>
    <mergeCell ref="A4:H4"/>
    <mergeCell ref="I4:P4"/>
  </mergeCells>
  <conditionalFormatting sqref="A6:P25">
    <cfRule type="cellIs" dxfId="0" priority="1" operator="equal">
      <formula>0</formula>
    </cfRule>
  </conditionalFormatting>
  <dataValidations count="1">
    <dataValidation type="whole" operator="between" allowBlank="1" showInputMessage="1" showErrorMessage="1" sqref="K18 L19 M19 N19:O19 J18:J19">
      <formula1>-100000000</formula1>
      <formula2>10000000000</formula2>
    </dataValidation>
  </dataValidations>
  <printOptions horizontalCentered="1"/>
  <pageMargins left="0.433070866141732" right="0.433070866141732" top="0.433070866141732" bottom="0.433070866141732" header="0.511811023622047" footer="0.31496062992126"/>
  <pageSetup paperSize="9" scale="83" firstPageNumber="28" fitToHeight="0" orientation="landscape" useFirstPageNumber="1" horizontalDpi="600" verticalDpi="600"/>
  <headerFooter>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0"/>
  <sheetViews>
    <sheetView workbookViewId="0">
      <selection activeCell="U25" sqref="U25"/>
    </sheetView>
  </sheetViews>
  <sheetFormatPr defaultColWidth="9" defaultRowHeight="14.25"/>
  <cols>
    <col min="1" max="1" width="27.375" style="284" customWidth="1"/>
    <col min="2" max="5" width="12.625" style="284" hidden="1" customWidth="1"/>
    <col min="6" max="9" width="11" style="284" customWidth="1"/>
    <col min="10" max="10" width="12.625" style="284" customWidth="1"/>
    <col min="11" max="11" width="27" style="284" customWidth="1"/>
    <col min="12" max="15" width="12.625" style="284" hidden="1" customWidth="1"/>
    <col min="16" max="19" width="11.25" style="284" customWidth="1"/>
    <col min="20" max="20" width="12.625" style="284" customWidth="1"/>
    <col min="21" max="21" width="9.5" style="284"/>
    <col min="22" max="16384" width="9" style="284"/>
  </cols>
  <sheetData>
    <row r="1" s="284" customFormat="1" ht="16.5" spans="1:20">
      <c r="A1" s="990" t="s">
        <v>252</v>
      </c>
      <c r="B1" s="990"/>
      <c r="C1" s="286"/>
      <c r="D1" s="286"/>
      <c r="E1" s="286"/>
      <c r="F1" s="286"/>
      <c r="G1" s="286"/>
      <c r="H1" s="286"/>
      <c r="I1" s="286"/>
      <c r="J1" s="286"/>
      <c r="K1" s="286"/>
      <c r="L1" s="286"/>
      <c r="M1" s="286"/>
      <c r="N1" s="286"/>
      <c r="O1" s="286"/>
      <c r="P1" s="286"/>
      <c r="Q1" s="286"/>
      <c r="R1" s="286"/>
      <c r="S1" s="286"/>
      <c r="T1" s="286"/>
    </row>
    <row r="2" s="284" customFormat="1" ht="24" spans="1:20">
      <c r="A2" s="1110" t="s">
        <v>205</v>
      </c>
      <c r="B2" s="287"/>
      <c r="C2" s="287"/>
      <c r="D2" s="287"/>
      <c r="E2" s="287"/>
      <c r="F2" s="287"/>
      <c r="G2" s="287"/>
      <c r="H2" s="287"/>
      <c r="I2" s="287"/>
      <c r="J2" s="287"/>
      <c r="K2" s="287"/>
      <c r="L2" s="287"/>
      <c r="M2" s="287"/>
      <c r="N2" s="287"/>
      <c r="O2" s="287"/>
      <c r="P2" s="287"/>
      <c r="Q2" s="287"/>
      <c r="R2" s="287"/>
      <c r="S2" s="287"/>
      <c r="T2" s="287"/>
    </row>
    <row r="3" s="283" customFormat="1" ht="19.5" customHeight="1" spans="1:20">
      <c r="A3" s="288" t="s">
        <v>1</v>
      </c>
      <c r="B3" s="288"/>
      <c r="C3" s="288"/>
      <c r="D3" s="288"/>
      <c r="E3" s="288"/>
      <c r="F3" s="288"/>
      <c r="G3" s="288"/>
      <c r="H3" s="288"/>
      <c r="I3" s="288"/>
      <c r="J3" s="288"/>
      <c r="K3" s="288"/>
      <c r="L3" s="288"/>
      <c r="M3" s="288"/>
      <c r="N3" s="288"/>
      <c r="O3" s="288"/>
      <c r="P3" s="288"/>
      <c r="Q3" s="288"/>
      <c r="R3" s="288"/>
      <c r="S3" s="288"/>
      <c r="T3" s="998" t="s">
        <v>2</v>
      </c>
    </row>
    <row r="4" s="284" customFormat="1" ht="18.75" customHeight="1" spans="1:20">
      <c r="A4" s="289" t="s">
        <v>75</v>
      </c>
      <c r="B4" s="991"/>
      <c r="C4" s="290"/>
      <c r="D4" s="290"/>
      <c r="E4" s="290"/>
      <c r="F4" s="290"/>
      <c r="G4" s="290"/>
      <c r="H4" s="290"/>
      <c r="I4" s="290"/>
      <c r="J4" s="290"/>
      <c r="K4" s="290" t="s">
        <v>76</v>
      </c>
      <c r="L4" s="290"/>
      <c r="M4" s="290"/>
      <c r="N4" s="290"/>
      <c r="O4" s="995"/>
      <c r="P4" s="995"/>
      <c r="Q4" s="995"/>
      <c r="R4" s="995"/>
      <c r="S4" s="995"/>
      <c r="T4" s="291"/>
    </row>
    <row r="5" s="284" customFormat="1" ht="27" customHeight="1" spans="1:20">
      <c r="A5" s="292" t="s">
        <v>77</v>
      </c>
      <c r="B5" s="1111" t="s">
        <v>206</v>
      </c>
      <c r="C5" s="1111" t="s">
        <v>207</v>
      </c>
      <c r="D5" s="293" t="s">
        <v>208</v>
      </c>
      <c r="E5" s="992" t="s">
        <v>84</v>
      </c>
      <c r="F5" s="293" t="s">
        <v>209</v>
      </c>
      <c r="G5" s="293" t="s">
        <v>210</v>
      </c>
      <c r="H5" s="293" t="s">
        <v>87</v>
      </c>
      <c r="I5" s="293" t="s">
        <v>211</v>
      </c>
      <c r="J5" s="1111" t="s">
        <v>89</v>
      </c>
      <c r="K5" s="294" t="s">
        <v>77</v>
      </c>
      <c r="L5" s="1111" t="s">
        <v>206</v>
      </c>
      <c r="M5" s="1111" t="s">
        <v>207</v>
      </c>
      <c r="N5" s="1111" t="s">
        <v>208</v>
      </c>
      <c r="O5" s="992" t="s">
        <v>84</v>
      </c>
      <c r="P5" s="293" t="s">
        <v>209</v>
      </c>
      <c r="Q5" s="293" t="s">
        <v>212</v>
      </c>
      <c r="R5" s="293" t="s">
        <v>87</v>
      </c>
      <c r="S5" s="293" t="s">
        <v>211</v>
      </c>
      <c r="T5" s="1112" t="s">
        <v>89</v>
      </c>
    </row>
    <row r="6" s="284" customFormat="1" ht="19.5" customHeight="1" spans="1:20">
      <c r="A6" s="296" t="s">
        <v>213</v>
      </c>
      <c r="B6" s="297">
        <v>31720.15</v>
      </c>
      <c r="C6" s="297">
        <v>18901</v>
      </c>
      <c r="D6" s="297">
        <v>31720.15</v>
      </c>
      <c r="E6" s="297">
        <v>1106</v>
      </c>
      <c r="F6" s="297">
        <v>28748</v>
      </c>
      <c r="G6" s="297">
        <v>18972</v>
      </c>
      <c r="H6" s="297">
        <v>18972</v>
      </c>
      <c r="I6" s="297">
        <v>35000</v>
      </c>
      <c r="J6" s="298">
        <f>(I6-H6)/H6*100</f>
        <v>84.4823951085811</v>
      </c>
      <c r="K6" s="1113" t="s">
        <v>122</v>
      </c>
      <c r="L6" s="299"/>
      <c r="M6" s="297"/>
      <c r="N6" s="297"/>
      <c r="O6" s="333"/>
      <c r="P6" s="333"/>
      <c r="Q6" s="333"/>
      <c r="R6" s="333"/>
      <c r="S6" s="333"/>
      <c r="T6" s="300"/>
    </row>
    <row r="7" s="284" customFormat="1" ht="19.5" customHeight="1" spans="1:20">
      <c r="A7" s="296" t="s">
        <v>214</v>
      </c>
      <c r="B7" s="993"/>
      <c r="C7" s="297"/>
      <c r="D7" s="297"/>
      <c r="E7" s="297"/>
      <c r="F7" s="297"/>
      <c r="G7" s="297"/>
      <c r="H7" s="297"/>
      <c r="I7" s="297"/>
      <c r="J7" s="298"/>
      <c r="K7" s="299" t="s">
        <v>215</v>
      </c>
      <c r="L7" s="297">
        <v>130</v>
      </c>
      <c r="M7" s="297">
        <v>0</v>
      </c>
      <c r="N7" s="297">
        <f>130+216</f>
        <v>346</v>
      </c>
      <c r="O7" s="333">
        <v>246.19</v>
      </c>
      <c r="P7" s="333">
        <v>313.810000000001</v>
      </c>
      <c r="Q7" s="333">
        <v>313.810000000001</v>
      </c>
      <c r="R7" s="333">
        <v>206</v>
      </c>
      <c r="S7" s="333">
        <v>321</v>
      </c>
      <c r="T7" s="301">
        <f>(S7-R7)/R7*100</f>
        <v>55.8252427184466</v>
      </c>
    </row>
    <row r="8" s="284" customFormat="1" ht="19.5" customHeight="1" spans="1:20">
      <c r="A8" s="296" t="s">
        <v>216</v>
      </c>
      <c r="B8" s="993"/>
      <c r="C8" s="297"/>
      <c r="D8" s="297"/>
      <c r="E8" s="297"/>
      <c r="F8" s="297"/>
      <c r="G8" s="297"/>
      <c r="H8" s="297"/>
      <c r="I8" s="297"/>
      <c r="J8" s="298"/>
      <c r="K8" s="299" t="s">
        <v>217</v>
      </c>
      <c r="L8" s="299"/>
      <c r="M8" s="297"/>
      <c r="N8" s="297"/>
      <c r="O8" s="333"/>
      <c r="P8" s="333"/>
      <c r="Q8" s="333"/>
      <c r="R8" s="333"/>
      <c r="S8" s="333"/>
      <c r="T8" s="300"/>
    </row>
    <row r="9" s="284" customFormat="1" ht="19.5" customHeight="1" spans="1:20">
      <c r="A9" s="296" t="s">
        <v>218</v>
      </c>
      <c r="B9" s="993"/>
      <c r="C9" s="297"/>
      <c r="D9" s="297"/>
      <c r="E9" s="297"/>
      <c r="F9" s="297"/>
      <c r="G9" s="297"/>
      <c r="H9" s="297"/>
      <c r="I9" s="297"/>
      <c r="J9" s="298"/>
      <c r="K9" s="299" t="s">
        <v>219</v>
      </c>
      <c r="L9" s="299"/>
      <c r="M9" s="297"/>
      <c r="N9" s="297"/>
      <c r="O9" s="333"/>
      <c r="P9" s="333"/>
      <c r="Q9" s="333"/>
      <c r="R9" s="333"/>
      <c r="S9" s="333"/>
      <c r="T9" s="300"/>
    </row>
    <row r="10" s="284" customFormat="1" ht="19.5" customHeight="1" spans="1:20">
      <c r="A10" s="296" t="s">
        <v>220</v>
      </c>
      <c r="B10" s="993"/>
      <c r="C10" s="297"/>
      <c r="D10" s="297"/>
      <c r="E10" s="297"/>
      <c r="F10" s="297"/>
      <c r="G10" s="297"/>
      <c r="H10" s="297"/>
      <c r="I10" s="297"/>
      <c r="J10" s="298"/>
      <c r="K10" s="302" t="s">
        <v>221</v>
      </c>
      <c r="L10" s="302"/>
      <c r="M10" s="297"/>
      <c r="N10" s="297"/>
      <c r="O10" s="333"/>
      <c r="P10" s="333"/>
      <c r="Q10" s="333"/>
      <c r="R10" s="333"/>
      <c r="S10" s="333"/>
      <c r="T10" s="300"/>
    </row>
    <row r="11" s="284" customFormat="1" ht="19.5" customHeight="1" spans="1:20">
      <c r="A11" s="296"/>
      <c r="B11" s="993"/>
      <c r="C11" s="297"/>
      <c r="D11" s="297"/>
      <c r="E11" s="297"/>
      <c r="F11" s="297"/>
      <c r="G11" s="297"/>
      <c r="H11" s="297"/>
      <c r="I11" s="297"/>
      <c r="J11" s="298"/>
      <c r="K11" s="1114" t="s">
        <v>222</v>
      </c>
      <c r="L11" s="302"/>
      <c r="M11" s="297"/>
      <c r="N11" s="297"/>
      <c r="O11" s="333"/>
      <c r="P11" s="333"/>
      <c r="Q11" s="333"/>
      <c r="R11" s="333"/>
      <c r="S11" s="333"/>
      <c r="T11" s="300"/>
    </row>
    <row r="12" s="284" customFormat="1" ht="19.5" customHeight="1" spans="1:20">
      <c r="A12" s="296"/>
      <c r="B12" s="993"/>
      <c r="C12" s="297"/>
      <c r="D12" s="297"/>
      <c r="E12" s="297"/>
      <c r="F12" s="297"/>
      <c r="G12" s="297"/>
      <c r="H12" s="297"/>
      <c r="I12" s="297"/>
      <c r="J12" s="298"/>
      <c r="K12" s="302"/>
      <c r="L12" s="302"/>
      <c r="M12" s="297"/>
      <c r="N12" s="297"/>
      <c r="O12" s="333"/>
      <c r="P12" s="333"/>
      <c r="Q12" s="333"/>
      <c r="R12" s="333"/>
      <c r="S12" s="333"/>
      <c r="T12" s="300"/>
    </row>
    <row r="13" s="284" customFormat="1" ht="19.5" customHeight="1" spans="1:20">
      <c r="A13" s="1115" t="s">
        <v>225</v>
      </c>
      <c r="B13" s="305">
        <f t="shared" ref="B13:I13" si="0">SUM(B6:B10)</f>
        <v>31720.15</v>
      </c>
      <c r="C13" s="305">
        <f t="shared" si="0"/>
        <v>18901</v>
      </c>
      <c r="D13" s="305">
        <f t="shared" si="0"/>
        <v>31720.15</v>
      </c>
      <c r="E13" s="305">
        <f>E6</f>
        <v>1106</v>
      </c>
      <c r="F13" s="305">
        <f t="shared" si="0"/>
        <v>28748</v>
      </c>
      <c r="G13" s="305">
        <f t="shared" si="0"/>
        <v>18972</v>
      </c>
      <c r="H13" s="305">
        <f t="shared" si="0"/>
        <v>18972</v>
      </c>
      <c r="I13" s="305">
        <f t="shared" si="0"/>
        <v>35000</v>
      </c>
      <c r="J13" s="306">
        <f t="shared" ref="J13:J15" si="1">(I13-H13)/H13*100</f>
        <v>84.4823951085811</v>
      </c>
      <c r="K13" s="1116" t="s">
        <v>226</v>
      </c>
      <c r="L13" s="305">
        <f t="shared" ref="L13:N13" si="2">SUM(L6:L11)</f>
        <v>130</v>
      </c>
      <c r="M13" s="305">
        <f t="shared" si="2"/>
        <v>0</v>
      </c>
      <c r="N13" s="305">
        <f t="shared" si="2"/>
        <v>346</v>
      </c>
      <c r="O13" s="996">
        <v>246.19</v>
      </c>
      <c r="P13" s="996">
        <f t="shared" ref="P13:S13" si="3">SUM(P6:P12)</f>
        <v>313.810000000001</v>
      </c>
      <c r="Q13" s="996">
        <f t="shared" si="3"/>
        <v>313.810000000001</v>
      </c>
      <c r="R13" s="996">
        <f t="shared" si="3"/>
        <v>206</v>
      </c>
      <c r="S13" s="996">
        <f t="shared" si="3"/>
        <v>321</v>
      </c>
      <c r="T13" s="308">
        <f t="shared" ref="T13:T15" si="4">(S13-R13)/R13*100</f>
        <v>55.8252427184466</v>
      </c>
    </row>
    <row r="14" s="284" customFormat="1" ht="19.5" customHeight="1" spans="1:21">
      <c r="A14" s="309" t="s">
        <v>160</v>
      </c>
      <c r="B14" s="994"/>
      <c r="C14" s="297"/>
      <c r="D14" s="297">
        <v>216</v>
      </c>
      <c r="E14" s="297">
        <v>216</v>
      </c>
      <c r="F14" s="297">
        <v>214</v>
      </c>
      <c r="G14" s="297">
        <v>214</v>
      </c>
      <c r="H14" s="297">
        <v>214</v>
      </c>
      <c r="I14" s="297">
        <v>213</v>
      </c>
      <c r="J14" s="298">
        <f t="shared" si="1"/>
        <v>-0.467289719626168</v>
      </c>
      <c r="K14" s="310" t="s">
        <v>227</v>
      </c>
      <c r="L14" s="297">
        <v>31720</v>
      </c>
      <c r="M14" s="297">
        <v>18901</v>
      </c>
      <c r="N14" s="297">
        <v>31720</v>
      </c>
      <c r="O14" s="333">
        <v>1106</v>
      </c>
      <c r="P14" s="297">
        <v>28748</v>
      </c>
      <c r="Q14" s="333">
        <v>18972</v>
      </c>
      <c r="R14" s="333">
        <v>18972</v>
      </c>
      <c r="S14" s="333">
        <v>35000</v>
      </c>
      <c r="T14" s="301">
        <f t="shared" si="4"/>
        <v>84.4823951085811</v>
      </c>
      <c r="U14" s="311"/>
    </row>
    <row r="15" s="284" customFormat="1" ht="19.5" customHeight="1" spans="1:20">
      <c r="A15" s="1108" t="s">
        <v>228</v>
      </c>
      <c r="B15" s="297">
        <v>130</v>
      </c>
      <c r="C15" s="297">
        <v>130</v>
      </c>
      <c r="D15" s="297">
        <v>130</v>
      </c>
      <c r="E15" s="297">
        <v>130</v>
      </c>
      <c r="F15" s="333">
        <v>99.81</v>
      </c>
      <c r="G15" s="333">
        <v>100</v>
      </c>
      <c r="H15" s="333">
        <v>100</v>
      </c>
      <c r="I15" s="333">
        <v>108</v>
      </c>
      <c r="J15" s="298">
        <f t="shared" si="1"/>
        <v>8</v>
      </c>
      <c r="K15" s="1109" t="s">
        <v>229</v>
      </c>
      <c r="L15" s="313"/>
      <c r="M15" s="297">
        <v>130</v>
      </c>
      <c r="N15" s="297"/>
      <c r="O15" s="333">
        <v>99.81</v>
      </c>
      <c r="P15" s="333"/>
      <c r="Q15" s="333"/>
      <c r="R15" s="333">
        <v>108</v>
      </c>
      <c r="S15" s="333"/>
      <c r="T15" s="301">
        <f t="shared" si="4"/>
        <v>-100</v>
      </c>
    </row>
    <row r="16" s="284" customFormat="1" ht="19.5" customHeight="1" spans="1:20">
      <c r="A16" s="296"/>
      <c r="B16" s="993"/>
      <c r="C16" s="297"/>
      <c r="D16" s="297"/>
      <c r="E16" s="297"/>
      <c r="F16" s="297"/>
      <c r="G16" s="297"/>
      <c r="H16" s="297"/>
      <c r="I16" s="297"/>
      <c r="J16" s="297"/>
      <c r="K16" s="310"/>
      <c r="L16" s="310"/>
      <c r="M16" s="297"/>
      <c r="N16" s="297"/>
      <c r="O16" s="333"/>
      <c r="P16" s="333"/>
      <c r="Q16" s="333"/>
      <c r="R16" s="333"/>
      <c r="S16" s="333"/>
      <c r="T16" s="300"/>
    </row>
    <row r="17" s="284" customFormat="1" ht="19.5" customHeight="1" spans="1:20">
      <c r="A17" s="1117" t="s">
        <v>230</v>
      </c>
      <c r="B17" s="315">
        <f t="shared" ref="B17:I17" si="5">B13+B14+B15</f>
        <v>31850.15</v>
      </c>
      <c r="C17" s="315">
        <f t="shared" si="5"/>
        <v>19031</v>
      </c>
      <c r="D17" s="315">
        <f>SUM(D13:D15)</f>
        <v>32066.15</v>
      </c>
      <c r="E17" s="315">
        <f t="shared" si="5"/>
        <v>1452</v>
      </c>
      <c r="F17" s="315">
        <f t="shared" si="5"/>
        <v>29061.81</v>
      </c>
      <c r="G17" s="315">
        <f t="shared" si="5"/>
        <v>19286</v>
      </c>
      <c r="H17" s="315">
        <f t="shared" si="5"/>
        <v>19286</v>
      </c>
      <c r="I17" s="315">
        <f t="shared" si="5"/>
        <v>35321</v>
      </c>
      <c r="J17" s="316">
        <f>(I17-H17)/H17*100</f>
        <v>83.1432126931453</v>
      </c>
      <c r="K17" s="1118" t="s">
        <v>231</v>
      </c>
      <c r="L17" s="315">
        <f>L13+L14+L15</f>
        <v>31850</v>
      </c>
      <c r="M17" s="315">
        <f>M13+M14+M15</f>
        <v>19031</v>
      </c>
      <c r="N17" s="315">
        <f>SUM(N13:N16)</f>
        <v>32066</v>
      </c>
      <c r="O17" s="997">
        <f t="shared" ref="O17:S17" si="6">O14+O15+O13</f>
        <v>1452</v>
      </c>
      <c r="P17" s="997">
        <f t="shared" si="6"/>
        <v>29061.81</v>
      </c>
      <c r="Q17" s="997">
        <f t="shared" si="6"/>
        <v>19285.81</v>
      </c>
      <c r="R17" s="997">
        <f t="shared" si="6"/>
        <v>19286</v>
      </c>
      <c r="S17" s="997">
        <f t="shared" si="6"/>
        <v>35321</v>
      </c>
      <c r="T17" s="318">
        <f>(S17-R17)/R17*100</f>
        <v>83.1432126931453</v>
      </c>
    </row>
    <row r="18" s="284" customFormat="1" ht="19.5" customHeight="1" spans="1:20">
      <c r="A18" s="319" t="s">
        <v>232</v>
      </c>
      <c r="B18" s="319"/>
      <c r="C18" s="320"/>
      <c r="D18" s="320"/>
      <c r="E18" s="320"/>
      <c r="F18" s="320"/>
      <c r="G18" s="320"/>
      <c r="H18" s="320"/>
      <c r="I18" s="320"/>
      <c r="J18" s="320"/>
      <c r="K18" s="320"/>
      <c r="L18" s="320"/>
      <c r="M18" s="320"/>
      <c r="N18" s="320"/>
      <c r="O18" s="320"/>
      <c r="P18" s="320"/>
      <c r="Q18" s="320"/>
      <c r="R18" s="320"/>
      <c r="S18" s="320"/>
      <c r="T18" s="320"/>
    </row>
    <row r="19" s="284" customFormat="1" spans="13:20">
      <c r="M19" s="311"/>
      <c r="N19" s="311"/>
      <c r="O19" s="311"/>
      <c r="P19" s="311"/>
      <c r="Q19" s="311"/>
      <c r="R19" s="311"/>
      <c r="S19" s="311"/>
      <c r="T19" s="311"/>
    </row>
    <row r="20" s="284" customFormat="1" spans="11:12">
      <c r="K20" s="311"/>
      <c r="L20" s="311"/>
    </row>
  </sheetData>
  <mergeCells count="3">
    <mergeCell ref="A2:T2"/>
    <mergeCell ref="A4:J4"/>
    <mergeCell ref="K4:T4"/>
  </mergeCells>
  <printOptions horizontalCentered="1"/>
  <pageMargins left="0.433070866141732" right="0.433070866141732" top="0.433070866141732" bottom="0.433070866141732" header="0.511811023622047" footer="0.31496062992126"/>
  <pageSetup paperSize="9" scale="90" firstPageNumber="29" fitToHeight="0" orientation="landscape" useFirstPageNumber="1" horizontalDpi="600" verticalDpi="600"/>
  <headerFooter>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B39"/>
  <sheetViews>
    <sheetView showGridLines="0" showZeros="0" zoomScale="90" zoomScaleNormal="90" workbookViewId="0">
      <pane xSplit="1" ySplit="5" topLeftCell="B6" activePane="bottomRight" state="frozen"/>
      <selection/>
      <selection pane="topRight"/>
      <selection pane="bottomLeft"/>
      <selection pane="bottomRight" activeCell="I23" sqref="I23:I39"/>
    </sheetView>
  </sheetViews>
  <sheetFormatPr defaultColWidth="9" defaultRowHeight="14.25"/>
  <cols>
    <col min="1" max="1" width="31.8083333333333" style="937" customWidth="1"/>
    <col min="2" max="4" width="17.625" style="937" customWidth="1"/>
    <col min="5" max="5" width="1.50833333333333" style="937" customWidth="1"/>
    <col min="6" max="6" width="17.625" style="937" hidden="1" customWidth="1"/>
    <col min="7" max="7" width="17.625" style="937" customWidth="1"/>
    <col min="8" max="8" width="1.50833333333333" style="937" customWidth="1"/>
    <col min="9" max="11" width="17.5" style="941" customWidth="1"/>
    <col min="12" max="12" width="33.6083333333333" style="937" customWidth="1"/>
    <col min="13" max="16382" width="9" style="937"/>
  </cols>
  <sheetData>
    <row r="1" s="781" customFormat="1" ht="15" customHeight="1" spans="1:2">
      <c r="A1" s="453" t="s">
        <v>253</v>
      </c>
      <c r="B1" s="453"/>
    </row>
    <row r="2" s="937" customFormat="1" ht="25" customHeight="1" spans="1:12">
      <c r="A2" s="942" t="s">
        <v>254</v>
      </c>
      <c r="B2" s="942"/>
      <c r="C2" s="942"/>
      <c r="D2" s="942"/>
      <c r="E2" s="942"/>
      <c r="F2" s="942"/>
      <c r="G2" s="942"/>
      <c r="H2" s="942"/>
      <c r="I2" s="942"/>
      <c r="J2" s="942"/>
      <c r="K2" s="942"/>
      <c r="L2" s="942"/>
    </row>
    <row r="3" s="938" customFormat="1" ht="15" customHeight="1" spans="1:12">
      <c r="A3" s="938" t="s">
        <v>1</v>
      </c>
      <c r="B3" s="943"/>
      <c r="I3" s="978"/>
      <c r="J3" s="978"/>
      <c r="K3" s="978"/>
      <c r="L3" s="978" t="s">
        <v>2</v>
      </c>
    </row>
    <row r="4" s="939" customFormat="1" ht="17" customHeight="1" spans="1:16382">
      <c r="A4" s="944" t="s">
        <v>255</v>
      </c>
      <c r="B4" s="945" t="s">
        <v>256</v>
      </c>
      <c r="C4" s="946" t="s">
        <v>257</v>
      </c>
      <c r="D4" s="946"/>
      <c r="E4" s="947"/>
      <c r="F4" s="948" t="s">
        <v>258</v>
      </c>
      <c r="G4" s="948" t="s">
        <v>259</v>
      </c>
      <c r="H4" s="947"/>
      <c r="I4" s="948" t="s">
        <v>260</v>
      </c>
      <c r="J4" s="948"/>
      <c r="K4" s="948"/>
      <c r="L4" s="944" t="s">
        <v>5</v>
      </c>
      <c r="M4" s="979"/>
      <c r="N4" s="979"/>
      <c r="O4" s="979"/>
      <c r="P4" s="979"/>
      <c r="Q4" s="979"/>
      <c r="R4" s="979"/>
      <c r="S4" s="979"/>
      <c r="T4" s="979"/>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c r="AT4" s="979"/>
      <c r="AU4" s="979"/>
      <c r="AV4" s="979"/>
      <c r="AW4" s="979"/>
      <c r="AX4" s="979"/>
      <c r="AY4" s="979"/>
      <c r="AZ4" s="979"/>
      <c r="BA4" s="979"/>
      <c r="BB4" s="979"/>
      <c r="BC4" s="979"/>
      <c r="BD4" s="979"/>
      <c r="BE4" s="979"/>
      <c r="BF4" s="979"/>
      <c r="BG4" s="979"/>
      <c r="BH4" s="979"/>
      <c r="BI4" s="979"/>
      <c r="BJ4" s="979"/>
      <c r="BK4" s="979"/>
      <c r="BL4" s="979"/>
      <c r="BM4" s="979"/>
      <c r="BN4" s="979"/>
      <c r="BO4" s="979"/>
      <c r="BP4" s="979"/>
      <c r="BQ4" s="979"/>
      <c r="BR4" s="979"/>
      <c r="BS4" s="979"/>
      <c r="BT4" s="979"/>
      <c r="BU4" s="979"/>
      <c r="BV4" s="979"/>
      <c r="BW4" s="979"/>
      <c r="BX4" s="979"/>
      <c r="BY4" s="979"/>
      <c r="BZ4" s="979"/>
      <c r="CA4" s="979"/>
      <c r="CB4" s="979"/>
      <c r="CC4" s="979"/>
      <c r="CD4" s="979"/>
      <c r="CE4" s="979"/>
      <c r="CF4" s="979"/>
      <c r="CG4" s="979"/>
      <c r="CH4" s="979"/>
      <c r="CI4" s="979"/>
      <c r="CJ4" s="979"/>
      <c r="CK4" s="979"/>
      <c r="CL4" s="979"/>
      <c r="CM4" s="979"/>
      <c r="CN4" s="979"/>
      <c r="CO4" s="979"/>
      <c r="CP4" s="979"/>
      <c r="CQ4" s="979"/>
      <c r="CR4" s="979"/>
      <c r="CS4" s="979"/>
      <c r="CT4" s="979"/>
      <c r="CU4" s="979"/>
      <c r="CV4" s="979"/>
      <c r="CW4" s="979"/>
      <c r="CX4" s="979"/>
      <c r="CY4" s="979"/>
      <c r="CZ4" s="979"/>
      <c r="DA4" s="979"/>
      <c r="DB4" s="979"/>
      <c r="DC4" s="979"/>
      <c r="DD4" s="979"/>
      <c r="DE4" s="979"/>
      <c r="DF4" s="979"/>
      <c r="DG4" s="979"/>
      <c r="DH4" s="979"/>
      <c r="DI4" s="979"/>
      <c r="DJ4" s="979"/>
      <c r="DK4" s="979"/>
      <c r="DL4" s="979"/>
      <c r="DM4" s="979"/>
      <c r="DN4" s="979"/>
      <c r="DO4" s="979"/>
      <c r="DP4" s="979"/>
      <c r="DQ4" s="979"/>
      <c r="DR4" s="979"/>
      <c r="DS4" s="979"/>
      <c r="DT4" s="979"/>
      <c r="DU4" s="979"/>
      <c r="DV4" s="979"/>
      <c r="DW4" s="979"/>
      <c r="DX4" s="979"/>
      <c r="DY4" s="979"/>
      <c r="DZ4" s="979"/>
      <c r="EA4" s="979"/>
      <c r="EB4" s="979"/>
      <c r="EC4" s="979"/>
      <c r="ED4" s="979"/>
      <c r="EE4" s="979"/>
      <c r="EF4" s="979"/>
      <c r="EG4" s="979"/>
      <c r="EH4" s="979"/>
      <c r="EI4" s="979"/>
      <c r="EJ4" s="979"/>
      <c r="EK4" s="979"/>
      <c r="EL4" s="979"/>
      <c r="EM4" s="979"/>
      <c r="EN4" s="979"/>
      <c r="EO4" s="979"/>
      <c r="EP4" s="979"/>
      <c r="EQ4" s="979"/>
      <c r="ER4" s="979"/>
      <c r="ES4" s="979"/>
      <c r="ET4" s="979"/>
      <c r="EU4" s="979"/>
      <c r="EV4" s="979"/>
      <c r="EW4" s="979"/>
      <c r="EX4" s="979"/>
      <c r="EY4" s="979"/>
      <c r="EZ4" s="979"/>
      <c r="FA4" s="979"/>
      <c r="FB4" s="979"/>
      <c r="FC4" s="979"/>
      <c r="FD4" s="979"/>
      <c r="FE4" s="979"/>
      <c r="FF4" s="979"/>
      <c r="FG4" s="979"/>
      <c r="FH4" s="979"/>
      <c r="FI4" s="979"/>
      <c r="FJ4" s="979"/>
      <c r="FK4" s="979"/>
      <c r="FL4" s="979"/>
      <c r="FM4" s="979"/>
      <c r="FN4" s="979"/>
      <c r="FO4" s="979"/>
      <c r="FP4" s="979"/>
      <c r="FQ4" s="979"/>
      <c r="FR4" s="979"/>
      <c r="FS4" s="979"/>
      <c r="FT4" s="979"/>
      <c r="FU4" s="979"/>
      <c r="FV4" s="979"/>
      <c r="FW4" s="979"/>
      <c r="FX4" s="979"/>
      <c r="FY4" s="979"/>
      <c r="FZ4" s="979"/>
      <c r="GA4" s="979"/>
      <c r="GB4" s="979"/>
      <c r="GC4" s="979"/>
      <c r="GD4" s="979"/>
      <c r="GE4" s="979"/>
      <c r="GF4" s="979"/>
      <c r="GG4" s="979"/>
      <c r="GH4" s="979"/>
      <c r="GI4" s="979"/>
      <c r="GJ4" s="979"/>
      <c r="GK4" s="979"/>
      <c r="GL4" s="979"/>
      <c r="GM4" s="979"/>
      <c r="GN4" s="979"/>
      <c r="GO4" s="979"/>
      <c r="GP4" s="979"/>
      <c r="GQ4" s="979"/>
      <c r="GR4" s="979"/>
      <c r="GS4" s="979"/>
      <c r="GT4" s="979"/>
      <c r="GU4" s="979"/>
      <c r="GV4" s="979"/>
      <c r="GW4" s="979"/>
      <c r="GX4" s="979"/>
      <c r="GY4" s="979"/>
      <c r="GZ4" s="979"/>
      <c r="HA4" s="979"/>
      <c r="HB4" s="979"/>
      <c r="HC4" s="979"/>
      <c r="HD4" s="979"/>
      <c r="HE4" s="979"/>
      <c r="HF4" s="979"/>
      <c r="HG4" s="979"/>
      <c r="HH4" s="979"/>
      <c r="HI4" s="979"/>
      <c r="HJ4" s="979"/>
      <c r="HK4" s="979"/>
      <c r="HL4" s="979"/>
      <c r="HM4" s="979"/>
      <c r="HN4" s="979"/>
      <c r="HO4" s="979"/>
      <c r="HP4" s="979"/>
      <c r="HQ4" s="979"/>
      <c r="HR4" s="979"/>
      <c r="HS4" s="979"/>
      <c r="HT4" s="979"/>
      <c r="HU4" s="979"/>
      <c r="HV4" s="979"/>
      <c r="HW4" s="979"/>
      <c r="HX4" s="979"/>
      <c r="HY4" s="979"/>
      <c r="HZ4" s="979"/>
      <c r="IA4" s="979"/>
      <c r="IB4" s="979"/>
      <c r="IC4" s="979"/>
      <c r="ID4" s="979"/>
      <c r="IE4" s="979"/>
      <c r="IF4" s="979"/>
      <c r="IG4" s="979"/>
      <c r="IH4" s="979"/>
      <c r="II4" s="979"/>
      <c r="IJ4" s="979"/>
      <c r="IK4" s="979"/>
      <c r="IL4" s="979"/>
      <c r="IM4" s="979"/>
      <c r="IN4" s="979"/>
      <c r="IO4" s="979"/>
      <c r="IP4" s="979"/>
      <c r="IQ4" s="979"/>
      <c r="IR4" s="979"/>
      <c r="IS4" s="979"/>
      <c r="IT4" s="979"/>
      <c r="IU4" s="979"/>
      <c r="IV4" s="979"/>
      <c r="IW4" s="979"/>
      <c r="IX4" s="979"/>
      <c r="IY4" s="979"/>
      <c r="IZ4" s="979"/>
      <c r="JA4" s="979"/>
      <c r="JB4" s="979"/>
      <c r="JC4" s="979"/>
      <c r="JD4" s="979"/>
      <c r="JE4" s="979"/>
      <c r="JF4" s="979"/>
      <c r="JG4" s="979"/>
      <c r="JH4" s="979"/>
      <c r="JI4" s="979"/>
      <c r="JJ4" s="979"/>
      <c r="JK4" s="979"/>
      <c r="JL4" s="979"/>
      <c r="JM4" s="979"/>
      <c r="JN4" s="979"/>
      <c r="JO4" s="979"/>
      <c r="JP4" s="979"/>
      <c r="JQ4" s="979"/>
      <c r="JR4" s="979"/>
      <c r="JS4" s="979"/>
      <c r="JT4" s="979"/>
      <c r="JU4" s="979"/>
      <c r="JV4" s="979"/>
      <c r="JW4" s="979"/>
      <c r="JX4" s="979"/>
      <c r="JY4" s="979"/>
      <c r="JZ4" s="979"/>
      <c r="KA4" s="979"/>
      <c r="KB4" s="979"/>
      <c r="KC4" s="979"/>
      <c r="KD4" s="979"/>
      <c r="KE4" s="979"/>
      <c r="KF4" s="979"/>
      <c r="KG4" s="979"/>
      <c r="KH4" s="979"/>
      <c r="KI4" s="979"/>
      <c r="KJ4" s="979"/>
      <c r="KK4" s="979"/>
      <c r="KL4" s="979"/>
      <c r="KM4" s="979"/>
      <c r="KN4" s="979"/>
      <c r="KO4" s="979"/>
      <c r="KP4" s="979"/>
      <c r="KQ4" s="979"/>
      <c r="KR4" s="979"/>
      <c r="KS4" s="979"/>
      <c r="KT4" s="979"/>
      <c r="KU4" s="979"/>
      <c r="KV4" s="979"/>
      <c r="KW4" s="979"/>
      <c r="KX4" s="979"/>
      <c r="KY4" s="979"/>
      <c r="KZ4" s="979"/>
      <c r="LA4" s="979"/>
      <c r="LB4" s="979"/>
      <c r="LC4" s="979"/>
      <c r="LD4" s="979"/>
      <c r="LE4" s="979"/>
      <c r="LF4" s="979"/>
      <c r="LG4" s="979"/>
      <c r="LH4" s="979"/>
      <c r="LI4" s="979"/>
      <c r="LJ4" s="979"/>
      <c r="LK4" s="979"/>
      <c r="LL4" s="979"/>
      <c r="LM4" s="979"/>
      <c r="LN4" s="979"/>
      <c r="LO4" s="979"/>
      <c r="LP4" s="979"/>
      <c r="LQ4" s="979"/>
      <c r="LR4" s="979"/>
      <c r="LS4" s="979"/>
      <c r="LT4" s="979"/>
      <c r="LU4" s="979"/>
      <c r="LV4" s="979"/>
      <c r="LW4" s="979"/>
      <c r="LX4" s="979"/>
      <c r="LY4" s="979"/>
      <c r="LZ4" s="979"/>
      <c r="MA4" s="979"/>
      <c r="MB4" s="979"/>
      <c r="MC4" s="979"/>
      <c r="MD4" s="979"/>
      <c r="ME4" s="979"/>
      <c r="MF4" s="979"/>
      <c r="MG4" s="979"/>
      <c r="MH4" s="979"/>
      <c r="MI4" s="979"/>
      <c r="MJ4" s="979"/>
      <c r="MK4" s="979"/>
      <c r="ML4" s="979"/>
      <c r="MM4" s="979"/>
      <c r="MN4" s="979"/>
      <c r="MO4" s="979"/>
      <c r="MP4" s="979"/>
      <c r="MQ4" s="979"/>
      <c r="MR4" s="979"/>
      <c r="MS4" s="979"/>
      <c r="MT4" s="979"/>
      <c r="MU4" s="979"/>
      <c r="MV4" s="979"/>
      <c r="MW4" s="979"/>
      <c r="MX4" s="979"/>
      <c r="MY4" s="979"/>
      <c r="MZ4" s="979"/>
      <c r="NA4" s="979"/>
      <c r="NB4" s="979"/>
      <c r="NC4" s="979"/>
      <c r="ND4" s="979"/>
      <c r="NE4" s="979"/>
      <c r="NF4" s="979"/>
      <c r="NG4" s="979"/>
      <c r="NH4" s="979"/>
      <c r="NI4" s="979"/>
      <c r="NJ4" s="979"/>
      <c r="NK4" s="979"/>
      <c r="NL4" s="979"/>
      <c r="NM4" s="979"/>
      <c r="NN4" s="979"/>
      <c r="NO4" s="979"/>
      <c r="NP4" s="979"/>
      <c r="NQ4" s="979"/>
      <c r="NR4" s="979"/>
      <c r="NS4" s="979"/>
      <c r="NT4" s="979"/>
      <c r="NU4" s="979"/>
      <c r="NV4" s="979"/>
      <c r="NW4" s="979"/>
      <c r="NX4" s="979"/>
      <c r="NY4" s="979"/>
      <c r="NZ4" s="979"/>
      <c r="OA4" s="979"/>
      <c r="OB4" s="979"/>
      <c r="OC4" s="979"/>
      <c r="OD4" s="979"/>
      <c r="OE4" s="979"/>
      <c r="OF4" s="979"/>
      <c r="OG4" s="979"/>
      <c r="OH4" s="979"/>
      <c r="OI4" s="979"/>
      <c r="OJ4" s="979"/>
      <c r="OK4" s="979"/>
      <c r="OL4" s="979"/>
      <c r="OM4" s="979"/>
      <c r="ON4" s="979"/>
      <c r="OO4" s="979"/>
      <c r="OP4" s="979"/>
      <c r="OQ4" s="979"/>
      <c r="OR4" s="979"/>
      <c r="OS4" s="979"/>
      <c r="OT4" s="979"/>
      <c r="OU4" s="979"/>
      <c r="OV4" s="979"/>
      <c r="OW4" s="979"/>
      <c r="OX4" s="979"/>
      <c r="OY4" s="979"/>
      <c r="OZ4" s="979"/>
      <c r="PA4" s="979"/>
      <c r="PB4" s="979"/>
      <c r="PC4" s="979"/>
      <c r="PD4" s="979"/>
      <c r="PE4" s="979"/>
      <c r="PF4" s="979"/>
      <c r="PG4" s="979"/>
      <c r="PH4" s="979"/>
      <c r="PI4" s="979"/>
      <c r="PJ4" s="979"/>
      <c r="PK4" s="979"/>
      <c r="PL4" s="979"/>
      <c r="PM4" s="979"/>
      <c r="PN4" s="979"/>
      <c r="PO4" s="979"/>
      <c r="PP4" s="979"/>
      <c r="PQ4" s="979"/>
      <c r="PR4" s="979"/>
      <c r="PS4" s="979"/>
      <c r="PT4" s="979"/>
      <c r="PU4" s="979"/>
      <c r="PV4" s="979"/>
      <c r="PW4" s="979"/>
      <c r="PX4" s="979"/>
      <c r="PY4" s="979"/>
      <c r="PZ4" s="979"/>
      <c r="QA4" s="979"/>
      <c r="QB4" s="979"/>
      <c r="QC4" s="979"/>
      <c r="QD4" s="979"/>
      <c r="QE4" s="979"/>
      <c r="QF4" s="979"/>
      <c r="QG4" s="979"/>
      <c r="QH4" s="979"/>
      <c r="QI4" s="979"/>
      <c r="QJ4" s="979"/>
      <c r="QK4" s="979"/>
      <c r="QL4" s="979"/>
      <c r="QM4" s="979"/>
      <c r="QN4" s="979"/>
      <c r="QO4" s="979"/>
      <c r="QP4" s="979"/>
      <c r="QQ4" s="979"/>
      <c r="QR4" s="979"/>
      <c r="QS4" s="979"/>
      <c r="QT4" s="979"/>
      <c r="QU4" s="979"/>
      <c r="QV4" s="979"/>
      <c r="QW4" s="979"/>
      <c r="QX4" s="979"/>
      <c r="QY4" s="979"/>
      <c r="QZ4" s="979"/>
      <c r="RA4" s="979"/>
      <c r="RB4" s="979"/>
      <c r="RC4" s="979"/>
      <c r="RD4" s="979"/>
      <c r="RE4" s="979"/>
      <c r="RF4" s="979"/>
      <c r="RG4" s="979"/>
      <c r="RH4" s="979"/>
      <c r="RI4" s="979"/>
      <c r="RJ4" s="979"/>
      <c r="RK4" s="979"/>
      <c r="RL4" s="979"/>
      <c r="RM4" s="979"/>
      <c r="RN4" s="979"/>
      <c r="RO4" s="979"/>
      <c r="RP4" s="979"/>
      <c r="RQ4" s="979"/>
      <c r="RR4" s="979"/>
      <c r="RS4" s="979"/>
      <c r="RT4" s="979"/>
      <c r="RU4" s="979"/>
      <c r="RV4" s="979"/>
      <c r="RW4" s="979"/>
      <c r="RX4" s="979"/>
      <c r="RY4" s="979"/>
      <c r="RZ4" s="979"/>
      <c r="SA4" s="979"/>
      <c r="SB4" s="979"/>
      <c r="SC4" s="979"/>
      <c r="SD4" s="979"/>
      <c r="SE4" s="979"/>
      <c r="SF4" s="979"/>
      <c r="SG4" s="979"/>
      <c r="SH4" s="979"/>
      <c r="SI4" s="979"/>
      <c r="SJ4" s="979"/>
      <c r="SK4" s="979"/>
      <c r="SL4" s="979"/>
      <c r="SM4" s="979"/>
      <c r="SN4" s="979"/>
      <c r="SO4" s="979"/>
      <c r="SP4" s="979"/>
      <c r="SQ4" s="979"/>
      <c r="SR4" s="979"/>
      <c r="SS4" s="979"/>
      <c r="ST4" s="979"/>
      <c r="SU4" s="979"/>
      <c r="SV4" s="979"/>
      <c r="SW4" s="979"/>
      <c r="SX4" s="979"/>
      <c r="SY4" s="979"/>
      <c r="SZ4" s="979"/>
      <c r="TA4" s="979"/>
      <c r="TB4" s="979"/>
      <c r="TC4" s="979"/>
      <c r="TD4" s="979"/>
      <c r="TE4" s="979"/>
      <c r="TF4" s="979"/>
      <c r="TG4" s="979"/>
      <c r="TH4" s="979"/>
      <c r="TI4" s="979"/>
      <c r="TJ4" s="979"/>
      <c r="TK4" s="979"/>
      <c r="TL4" s="979"/>
      <c r="TM4" s="979"/>
      <c r="TN4" s="979"/>
      <c r="TO4" s="979"/>
      <c r="TP4" s="979"/>
      <c r="TQ4" s="979"/>
      <c r="TR4" s="979"/>
      <c r="TS4" s="979"/>
      <c r="TT4" s="979"/>
      <c r="TU4" s="979"/>
      <c r="TV4" s="979"/>
      <c r="TW4" s="979"/>
      <c r="TX4" s="979"/>
      <c r="TY4" s="979"/>
      <c r="TZ4" s="979"/>
      <c r="UA4" s="979"/>
      <c r="UB4" s="979"/>
      <c r="UC4" s="979"/>
      <c r="UD4" s="979"/>
      <c r="UE4" s="979"/>
      <c r="UF4" s="979"/>
      <c r="UG4" s="979"/>
      <c r="UH4" s="979"/>
      <c r="UI4" s="979"/>
      <c r="UJ4" s="979"/>
      <c r="UK4" s="979"/>
      <c r="UL4" s="979"/>
      <c r="UM4" s="979"/>
      <c r="UN4" s="979"/>
      <c r="UO4" s="979"/>
      <c r="UP4" s="979"/>
      <c r="UQ4" s="979"/>
      <c r="UR4" s="979"/>
      <c r="US4" s="979"/>
      <c r="UT4" s="979"/>
      <c r="UU4" s="979"/>
      <c r="UV4" s="979"/>
      <c r="UW4" s="979"/>
      <c r="UX4" s="979"/>
      <c r="UY4" s="979"/>
      <c r="UZ4" s="979"/>
      <c r="VA4" s="979"/>
      <c r="VB4" s="979"/>
      <c r="VC4" s="979"/>
      <c r="VD4" s="979"/>
      <c r="VE4" s="979"/>
      <c r="VF4" s="979"/>
      <c r="VG4" s="979"/>
      <c r="VH4" s="979"/>
      <c r="VI4" s="979"/>
      <c r="VJ4" s="979"/>
      <c r="VK4" s="979"/>
      <c r="VL4" s="979"/>
      <c r="VM4" s="979"/>
      <c r="VN4" s="979"/>
      <c r="VO4" s="979"/>
      <c r="VP4" s="979"/>
      <c r="VQ4" s="979"/>
      <c r="VR4" s="979"/>
      <c r="VS4" s="979"/>
      <c r="VT4" s="979"/>
      <c r="VU4" s="979"/>
      <c r="VV4" s="979"/>
      <c r="VW4" s="979"/>
      <c r="VX4" s="979"/>
      <c r="VY4" s="979"/>
      <c r="VZ4" s="979"/>
      <c r="WA4" s="979"/>
      <c r="WB4" s="979"/>
      <c r="WC4" s="979"/>
      <c r="WD4" s="979"/>
      <c r="WE4" s="979"/>
      <c r="WF4" s="979"/>
      <c r="WG4" s="979"/>
      <c r="WH4" s="979"/>
      <c r="WI4" s="979"/>
      <c r="WJ4" s="979"/>
      <c r="WK4" s="979"/>
      <c r="WL4" s="979"/>
      <c r="WM4" s="979"/>
      <c r="WN4" s="979"/>
      <c r="WO4" s="979"/>
      <c r="WP4" s="979"/>
      <c r="WQ4" s="979"/>
      <c r="WR4" s="979"/>
      <c r="WS4" s="979"/>
      <c r="WT4" s="979"/>
      <c r="WU4" s="979"/>
      <c r="WV4" s="979"/>
      <c r="WW4" s="979"/>
      <c r="WX4" s="979"/>
      <c r="WY4" s="979"/>
      <c r="WZ4" s="979"/>
      <c r="XA4" s="979"/>
      <c r="XB4" s="979"/>
      <c r="XC4" s="979"/>
      <c r="XD4" s="979"/>
      <c r="XE4" s="979"/>
      <c r="XF4" s="979"/>
      <c r="XG4" s="979"/>
      <c r="XH4" s="979"/>
      <c r="XI4" s="979"/>
      <c r="XJ4" s="979"/>
      <c r="XK4" s="979"/>
      <c r="XL4" s="979"/>
      <c r="XM4" s="979"/>
      <c r="XN4" s="979"/>
      <c r="XO4" s="979"/>
      <c r="XP4" s="979"/>
      <c r="XQ4" s="979"/>
      <c r="XR4" s="979"/>
      <c r="XS4" s="979"/>
      <c r="XT4" s="979"/>
      <c r="XU4" s="979"/>
      <c r="XV4" s="979"/>
      <c r="XW4" s="979"/>
      <c r="XX4" s="979"/>
      <c r="XY4" s="979"/>
      <c r="XZ4" s="979"/>
      <c r="YA4" s="979"/>
      <c r="YB4" s="979"/>
      <c r="YC4" s="979"/>
      <c r="YD4" s="979"/>
      <c r="YE4" s="979"/>
      <c r="YF4" s="979"/>
      <c r="YG4" s="979"/>
      <c r="YH4" s="979"/>
      <c r="YI4" s="979"/>
      <c r="YJ4" s="979"/>
      <c r="YK4" s="979"/>
      <c r="YL4" s="979"/>
      <c r="YM4" s="979"/>
      <c r="YN4" s="979"/>
      <c r="YO4" s="979"/>
      <c r="YP4" s="979"/>
      <c r="YQ4" s="979"/>
      <c r="YR4" s="979"/>
      <c r="YS4" s="979"/>
      <c r="YT4" s="979"/>
      <c r="YU4" s="979"/>
      <c r="YV4" s="979"/>
      <c r="YW4" s="979"/>
      <c r="YX4" s="979"/>
      <c r="YY4" s="979"/>
      <c r="YZ4" s="979"/>
      <c r="ZA4" s="979"/>
      <c r="ZB4" s="979"/>
      <c r="ZC4" s="979"/>
      <c r="ZD4" s="979"/>
      <c r="ZE4" s="979"/>
      <c r="ZF4" s="979"/>
      <c r="ZG4" s="979"/>
      <c r="ZH4" s="979"/>
      <c r="ZI4" s="979"/>
      <c r="ZJ4" s="979"/>
      <c r="ZK4" s="979"/>
      <c r="ZL4" s="979"/>
      <c r="ZM4" s="979"/>
      <c r="ZN4" s="979"/>
      <c r="ZO4" s="979"/>
      <c r="ZP4" s="979"/>
      <c r="ZQ4" s="979"/>
      <c r="ZR4" s="979"/>
      <c r="ZS4" s="979"/>
      <c r="ZT4" s="979"/>
      <c r="ZU4" s="979"/>
      <c r="ZV4" s="979"/>
      <c r="ZW4" s="979"/>
      <c r="ZX4" s="979"/>
      <c r="ZY4" s="979"/>
      <c r="ZZ4" s="979"/>
      <c r="AAA4" s="979"/>
      <c r="AAB4" s="979"/>
      <c r="AAC4" s="979"/>
      <c r="AAD4" s="979"/>
      <c r="AAE4" s="979"/>
      <c r="AAF4" s="979"/>
      <c r="AAG4" s="979"/>
      <c r="AAH4" s="979"/>
      <c r="AAI4" s="979"/>
      <c r="AAJ4" s="979"/>
      <c r="AAK4" s="979"/>
      <c r="AAL4" s="979"/>
      <c r="AAM4" s="979"/>
      <c r="AAN4" s="979"/>
      <c r="AAO4" s="979"/>
      <c r="AAP4" s="979"/>
      <c r="AAQ4" s="979"/>
      <c r="AAR4" s="979"/>
      <c r="AAS4" s="979"/>
      <c r="AAT4" s="979"/>
      <c r="AAU4" s="979"/>
      <c r="AAV4" s="979"/>
      <c r="AAW4" s="979"/>
      <c r="AAX4" s="979"/>
      <c r="AAY4" s="979"/>
      <c r="AAZ4" s="979"/>
      <c r="ABA4" s="979"/>
      <c r="ABB4" s="979"/>
      <c r="ABC4" s="979"/>
      <c r="ABD4" s="979"/>
      <c r="ABE4" s="979"/>
      <c r="ABF4" s="979"/>
      <c r="ABG4" s="979"/>
      <c r="ABH4" s="979"/>
      <c r="ABI4" s="979"/>
      <c r="ABJ4" s="979"/>
      <c r="ABK4" s="979"/>
      <c r="ABL4" s="979"/>
      <c r="ABM4" s="979"/>
      <c r="ABN4" s="979"/>
      <c r="ABO4" s="979"/>
      <c r="ABP4" s="979"/>
      <c r="ABQ4" s="979"/>
      <c r="ABR4" s="979"/>
      <c r="ABS4" s="979"/>
      <c r="ABT4" s="979"/>
      <c r="ABU4" s="979"/>
      <c r="ABV4" s="979"/>
      <c r="ABW4" s="979"/>
      <c r="ABX4" s="979"/>
      <c r="ABY4" s="979"/>
      <c r="ABZ4" s="979"/>
      <c r="ACA4" s="979"/>
      <c r="ACB4" s="979"/>
      <c r="ACC4" s="979"/>
      <c r="ACD4" s="979"/>
      <c r="ACE4" s="979"/>
      <c r="ACF4" s="979"/>
      <c r="ACG4" s="979"/>
      <c r="ACH4" s="979"/>
      <c r="ACI4" s="979"/>
      <c r="ACJ4" s="979"/>
      <c r="ACK4" s="979"/>
      <c r="ACL4" s="979"/>
      <c r="ACM4" s="979"/>
      <c r="ACN4" s="979"/>
      <c r="ACO4" s="979"/>
      <c r="ACP4" s="979"/>
      <c r="ACQ4" s="979"/>
      <c r="ACR4" s="979"/>
      <c r="ACS4" s="979"/>
      <c r="ACT4" s="979"/>
      <c r="ACU4" s="979"/>
      <c r="ACV4" s="979"/>
      <c r="ACW4" s="979"/>
      <c r="ACX4" s="979"/>
      <c r="ACY4" s="979"/>
      <c r="ACZ4" s="979"/>
      <c r="ADA4" s="979"/>
      <c r="ADB4" s="979"/>
      <c r="ADC4" s="979"/>
      <c r="ADD4" s="979"/>
      <c r="ADE4" s="979"/>
      <c r="ADF4" s="979"/>
      <c r="ADG4" s="979"/>
      <c r="ADH4" s="979"/>
      <c r="ADI4" s="979"/>
      <c r="ADJ4" s="979"/>
      <c r="ADK4" s="979"/>
      <c r="ADL4" s="979"/>
      <c r="ADM4" s="979"/>
      <c r="ADN4" s="979"/>
      <c r="ADO4" s="979"/>
      <c r="ADP4" s="979"/>
      <c r="ADQ4" s="979"/>
      <c r="ADR4" s="979"/>
      <c r="ADS4" s="979"/>
      <c r="ADT4" s="979"/>
      <c r="ADU4" s="979"/>
      <c r="ADV4" s="979"/>
      <c r="ADW4" s="979"/>
      <c r="ADX4" s="979"/>
      <c r="ADY4" s="979"/>
      <c r="ADZ4" s="979"/>
      <c r="AEA4" s="979"/>
      <c r="AEB4" s="979"/>
      <c r="AEC4" s="979"/>
      <c r="AED4" s="979"/>
      <c r="AEE4" s="979"/>
      <c r="AEF4" s="979"/>
      <c r="AEG4" s="979"/>
      <c r="AEH4" s="979"/>
      <c r="AEI4" s="979"/>
      <c r="AEJ4" s="979"/>
      <c r="AEK4" s="979"/>
      <c r="AEL4" s="979"/>
      <c r="AEM4" s="979"/>
      <c r="AEN4" s="979"/>
      <c r="AEO4" s="979"/>
      <c r="AEP4" s="979"/>
      <c r="AEQ4" s="979"/>
      <c r="AER4" s="979"/>
      <c r="AES4" s="979"/>
      <c r="AET4" s="979"/>
      <c r="AEU4" s="979"/>
      <c r="AEV4" s="979"/>
      <c r="AEW4" s="979"/>
      <c r="AEX4" s="979"/>
      <c r="AEY4" s="979"/>
      <c r="AEZ4" s="979"/>
      <c r="AFA4" s="979"/>
      <c r="AFB4" s="979"/>
      <c r="AFC4" s="979"/>
      <c r="AFD4" s="979"/>
      <c r="AFE4" s="979"/>
      <c r="AFF4" s="979"/>
      <c r="AFG4" s="979"/>
      <c r="AFH4" s="979"/>
      <c r="AFI4" s="979"/>
      <c r="AFJ4" s="979"/>
      <c r="AFK4" s="979"/>
      <c r="AFL4" s="979"/>
      <c r="AFM4" s="979"/>
      <c r="AFN4" s="979"/>
      <c r="AFO4" s="979"/>
      <c r="AFP4" s="979"/>
      <c r="AFQ4" s="979"/>
      <c r="AFR4" s="979"/>
      <c r="AFS4" s="979"/>
      <c r="AFT4" s="979"/>
      <c r="AFU4" s="979"/>
      <c r="AFV4" s="979"/>
      <c r="AFW4" s="979"/>
      <c r="AFX4" s="979"/>
      <c r="AFY4" s="979"/>
      <c r="AFZ4" s="979"/>
      <c r="AGA4" s="979"/>
      <c r="AGB4" s="979"/>
      <c r="AGC4" s="979"/>
      <c r="AGD4" s="979"/>
      <c r="AGE4" s="979"/>
      <c r="AGF4" s="979"/>
      <c r="AGG4" s="979"/>
      <c r="AGH4" s="979"/>
      <c r="AGI4" s="979"/>
      <c r="AGJ4" s="979"/>
      <c r="AGK4" s="979"/>
      <c r="AGL4" s="979"/>
      <c r="AGM4" s="979"/>
      <c r="AGN4" s="979"/>
      <c r="AGO4" s="979"/>
      <c r="AGP4" s="979"/>
      <c r="AGQ4" s="979"/>
      <c r="AGR4" s="979"/>
      <c r="AGS4" s="979"/>
      <c r="AGT4" s="979"/>
      <c r="AGU4" s="979"/>
      <c r="AGV4" s="979"/>
      <c r="AGW4" s="979"/>
      <c r="AGX4" s="979"/>
      <c r="AGY4" s="979"/>
      <c r="AGZ4" s="979"/>
      <c r="AHA4" s="979"/>
      <c r="AHB4" s="979"/>
      <c r="AHC4" s="979"/>
      <c r="AHD4" s="979"/>
      <c r="AHE4" s="979"/>
      <c r="AHF4" s="979"/>
      <c r="AHG4" s="979"/>
      <c r="AHH4" s="979"/>
      <c r="AHI4" s="979"/>
      <c r="AHJ4" s="979"/>
      <c r="AHK4" s="979"/>
      <c r="AHL4" s="979"/>
      <c r="AHM4" s="979"/>
      <c r="AHN4" s="979"/>
      <c r="AHO4" s="979"/>
      <c r="AHP4" s="979"/>
      <c r="AHQ4" s="979"/>
      <c r="AHR4" s="979"/>
      <c r="AHS4" s="979"/>
      <c r="AHT4" s="979"/>
      <c r="AHU4" s="979"/>
      <c r="AHV4" s="979"/>
      <c r="AHW4" s="979"/>
      <c r="AHX4" s="979"/>
      <c r="AHY4" s="979"/>
      <c r="AHZ4" s="979"/>
      <c r="AIA4" s="979"/>
      <c r="AIB4" s="979"/>
      <c r="AIC4" s="979"/>
      <c r="AID4" s="979"/>
      <c r="AIE4" s="979"/>
      <c r="AIF4" s="979"/>
      <c r="AIG4" s="979"/>
      <c r="AIH4" s="979"/>
      <c r="AII4" s="979"/>
      <c r="AIJ4" s="979"/>
      <c r="AIK4" s="979"/>
      <c r="AIL4" s="979"/>
      <c r="AIM4" s="979"/>
      <c r="AIN4" s="979"/>
      <c r="AIO4" s="979"/>
      <c r="AIP4" s="979"/>
      <c r="AIQ4" s="979"/>
      <c r="AIR4" s="979"/>
      <c r="AIS4" s="979"/>
      <c r="AIT4" s="979"/>
      <c r="AIU4" s="979"/>
      <c r="AIV4" s="979"/>
      <c r="AIW4" s="979"/>
      <c r="AIX4" s="979"/>
      <c r="AIY4" s="979"/>
      <c r="AIZ4" s="979"/>
      <c r="AJA4" s="979"/>
      <c r="AJB4" s="979"/>
      <c r="AJC4" s="979"/>
      <c r="AJD4" s="979"/>
      <c r="AJE4" s="979"/>
      <c r="AJF4" s="979"/>
      <c r="AJG4" s="979"/>
      <c r="AJH4" s="979"/>
      <c r="AJI4" s="979"/>
      <c r="AJJ4" s="979"/>
      <c r="AJK4" s="979"/>
      <c r="AJL4" s="979"/>
      <c r="AJM4" s="979"/>
      <c r="AJN4" s="979"/>
      <c r="AJO4" s="979"/>
      <c r="AJP4" s="979"/>
      <c r="AJQ4" s="979"/>
      <c r="AJR4" s="979"/>
      <c r="AJS4" s="979"/>
      <c r="AJT4" s="979"/>
      <c r="AJU4" s="979"/>
      <c r="AJV4" s="979"/>
      <c r="AJW4" s="979"/>
      <c r="AJX4" s="979"/>
      <c r="AJY4" s="979"/>
      <c r="AJZ4" s="979"/>
      <c r="AKA4" s="979"/>
      <c r="AKB4" s="979"/>
      <c r="AKC4" s="979"/>
      <c r="AKD4" s="979"/>
      <c r="AKE4" s="979"/>
      <c r="AKF4" s="979"/>
      <c r="AKG4" s="979"/>
      <c r="AKH4" s="979"/>
      <c r="AKI4" s="979"/>
      <c r="AKJ4" s="979"/>
      <c r="AKK4" s="979"/>
      <c r="AKL4" s="979"/>
      <c r="AKM4" s="979"/>
      <c r="AKN4" s="979"/>
      <c r="AKO4" s="979"/>
      <c r="AKP4" s="979"/>
      <c r="AKQ4" s="979"/>
      <c r="AKR4" s="979"/>
      <c r="AKS4" s="979"/>
      <c r="AKT4" s="979"/>
      <c r="AKU4" s="979"/>
      <c r="AKV4" s="979"/>
      <c r="AKW4" s="979"/>
      <c r="AKX4" s="979"/>
      <c r="AKY4" s="979"/>
      <c r="AKZ4" s="979"/>
      <c r="ALA4" s="979"/>
      <c r="ALB4" s="979"/>
      <c r="ALC4" s="979"/>
      <c r="ALD4" s="979"/>
      <c r="ALE4" s="979"/>
      <c r="ALF4" s="979"/>
      <c r="ALG4" s="979"/>
      <c r="ALH4" s="979"/>
      <c r="ALI4" s="979"/>
      <c r="ALJ4" s="979"/>
      <c r="ALK4" s="979"/>
      <c r="ALL4" s="979"/>
      <c r="ALM4" s="979"/>
      <c r="ALN4" s="979"/>
      <c r="ALO4" s="979"/>
      <c r="ALP4" s="979"/>
      <c r="ALQ4" s="979"/>
      <c r="ALR4" s="979"/>
      <c r="ALS4" s="979"/>
      <c r="ALT4" s="979"/>
      <c r="ALU4" s="979"/>
      <c r="ALV4" s="979"/>
      <c r="ALW4" s="979"/>
      <c r="ALX4" s="979"/>
      <c r="ALY4" s="979"/>
      <c r="ALZ4" s="979"/>
      <c r="AMA4" s="979"/>
      <c r="AMB4" s="979"/>
      <c r="AMC4" s="979"/>
      <c r="AMD4" s="979"/>
      <c r="AME4" s="979"/>
      <c r="AMF4" s="979"/>
      <c r="AMG4" s="979"/>
      <c r="AMH4" s="979"/>
      <c r="AMI4" s="979"/>
      <c r="AMJ4" s="979"/>
      <c r="AMK4" s="979"/>
      <c r="AML4" s="979"/>
      <c r="AMM4" s="979"/>
      <c r="AMN4" s="979"/>
      <c r="AMO4" s="979"/>
      <c r="AMP4" s="979"/>
      <c r="AMQ4" s="979"/>
      <c r="AMR4" s="979"/>
      <c r="AMS4" s="979"/>
      <c r="AMT4" s="979"/>
      <c r="AMU4" s="979"/>
      <c r="AMV4" s="979"/>
      <c r="AMW4" s="979"/>
      <c r="AMX4" s="979"/>
      <c r="AMY4" s="979"/>
      <c r="AMZ4" s="979"/>
      <c r="ANA4" s="979"/>
      <c r="ANB4" s="979"/>
      <c r="ANC4" s="979"/>
      <c r="AND4" s="979"/>
      <c r="ANE4" s="979"/>
      <c r="ANF4" s="979"/>
      <c r="ANG4" s="979"/>
      <c r="ANH4" s="979"/>
      <c r="ANI4" s="979"/>
      <c r="ANJ4" s="979"/>
      <c r="ANK4" s="979"/>
      <c r="ANL4" s="979"/>
      <c r="ANM4" s="979"/>
      <c r="ANN4" s="979"/>
      <c r="ANO4" s="979"/>
      <c r="ANP4" s="979"/>
      <c r="ANQ4" s="979"/>
      <c r="ANR4" s="979"/>
      <c r="ANS4" s="979"/>
      <c r="ANT4" s="979"/>
      <c r="ANU4" s="979"/>
      <c r="ANV4" s="979"/>
      <c r="ANW4" s="979"/>
      <c r="ANX4" s="979"/>
      <c r="ANY4" s="979"/>
      <c r="ANZ4" s="979"/>
      <c r="AOA4" s="979"/>
      <c r="AOB4" s="979"/>
      <c r="AOC4" s="979"/>
      <c r="AOD4" s="979"/>
      <c r="AOE4" s="979"/>
      <c r="AOF4" s="979"/>
      <c r="AOG4" s="979"/>
      <c r="AOH4" s="979"/>
      <c r="AOI4" s="979"/>
      <c r="AOJ4" s="979"/>
      <c r="AOK4" s="979"/>
      <c r="AOL4" s="979"/>
      <c r="AOM4" s="979"/>
      <c r="AON4" s="979"/>
      <c r="AOO4" s="979"/>
      <c r="AOP4" s="979"/>
      <c r="AOQ4" s="979"/>
      <c r="AOR4" s="979"/>
      <c r="AOS4" s="979"/>
      <c r="AOT4" s="979"/>
      <c r="AOU4" s="979"/>
      <c r="AOV4" s="979"/>
      <c r="AOW4" s="979"/>
      <c r="AOX4" s="979"/>
      <c r="AOY4" s="979"/>
      <c r="AOZ4" s="979"/>
      <c r="APA4" s="979"/>
      <c r="APB4" s="979"/>
      <c r="APC4" s="979"/>
      <c r="APD4" s="979"/>
      <c r="APE4" s="979"/>
      <c r="APF4" s="979"/>
      <c r="APG4" s="979"/>
      <c r="APH4" s="979"/>
      <c r="API4" s="979"/>
      <c r="APJ4" s="979"/>
      <c r="APK4" s="979"/>
      <c r="APL4" s="979"/>
      <c r="APM4" s="979"/>
      <c r="APN4" s="979"/>
      <c r="APO4" s="979"/>
      <c r="APP4" s="979"/>
      <c r="APQ4" s="979"/>
      <c r="APR4" s="979"/>
      <c r="APS4" s="979"/>
      <c r="APT4" s="979"/>
      <c r="APU4" s="979"/>
      <c r="APV4" s="979"/>
      <c r="APW4" s="979"/>
      <c r="APX4" s="979"/>
      <c r="APY4" s="979"/>
      <c r="APZ4" s="979"/>
      <c r="AQA4" s="979"/>
      <c r="AQB4" s="979"/>
      <c r="AQC4" s="979"/>
      <c r="AQD4" s="979"/>
      <c r="AQE4" s="979"/>
      <c r="AQF4" s="979"/>
      <c r="AQG4" s="979"/>
      <c r="AQH4" s="979"/>
      <c r="AQI4" s="979"/>
      <c r="AQJ4" s="979"/>
      <c r="AQK4" s="979"/>
      <c r="AQL4" s="979"/>
      <c r="AQM4" s="979"/>
      <c r="AQN4" s="979"/>
      <c r="AQO4" s="979"/>
      <c r="AQP4" s="979"/>
      <c r="AQQ4" s="979"/>
      <c r="AQR4" s="979"/>
      <c r="AQS4" s="979"/>
      <c r="AQT4" s="979"/>
      <c r="AQU4" s="979"/>
      <c r="AQV4" s="979"/>
      <c r="AQW4" s="979"/>
      <c r="AQX4" s="979"/>
      <c r="AQY4" s="979"/>
      <c r="AQZ4" s="979"/>
      <c r="ARA4" s="979"/>
      <c r="ARB4" s="979"/>
      <c r="ARC4" s="979"/>
      <c r="ARD4" s="979"/>
      <c r="ARE4" s="979"/>
      <c r="ARF4" s="979"/>
      <c r="ARG4" s="979"/>
      <c r="ARH4" s="979"/>
      <c r="ARI4" s="979"/>
      <c r="ARJ4" s="979"/>
      <c r="ARK4" s="979"/>
      <c r="ARL4" s="979"/>
      <c r="ARM4" s="979"/>
      <c r="ARN4" s="979"/>
      <c r="ARO4" s="979"/>
      <c r="ARP4" s="979"/>
      <c r="ARQ4" s="979"/>
      <c r="ARR4" s="979"/>
      <c r="ARS4" s="979"/>
      <c r="ART4" s="979"/>
      <c r="ARU4" s="979"/>
      <c r="ARV4" s="979"/>
      <c r="ARW4" s="979"/>
      <c r="ARX4" s="979"/>
      <c r="ARY4" s="979"/>
      <c r="ARZ4" s="979"/>
      <c r="ASA4" s="979"/>
      <c r="ASB4" s="979"/>
      <c r="ASC4" s="979"/>
      <c r="ASD4" s="979"/>
      <c r="ASE4" s="979"/>
      <c r="ASF4" s="979"/>
      <c r="ASG4" s="979"/>
      <c r="ASH4" s="979"/>
      <c r="ASI4" s="979"/>
      <c r="ASJ4" s="979"/>
      <c r="ASK4" s="979"/>
      <c r="ASL4" s="979"/>
      <c r="ASM4" s="979"/>
      <c r="ASN4" s="979"/>
      <c r="ASO4" s="979"/>
      <c r="ASP4" s="979"/>
      <c r="ASQ4" s="979"/>
      <c r="ASR4" s="979"/>
      <c r="ASS4" s="979"/>
      <c r="AST4" s="979"/>
      <c r="ASU4" s="979"/>
      <c r="ASV4" s="979"/>
      <c r="ASW4" s="979"/>
      <c r="ASX4" s="979"/>
      <c r="ASY4" s="979"/>
      <c r="ASZ4" s="979"/>
      <c r="ATA4" s="979"/>
      <c r="ATB4" s="979"/>
      <c r="ATC4" s="979"/>
      <c r="ATD4" s="979"/>
      <c r="ATE4" s="979"/>
      <c r="ATF4" s="979"/>
      <c r="ATG4" s="979"/>
      <c r="ATH4" s="979"/>
      <c r="ATI4" s="979"/>
      <c r="ATJ4" s="979"/>
      <c r="ATK4" s="979"/>
      <c r="ATL4" s="979"/>
      <c r="ATM4" s="979"/>
      <c r="ATN4" s="979"/>
      <c r="ATO4" s="979"/>
      <c r="ATP4" s="979"/>
      <c r="ATQ4" s="979"/>
      <c r="ATR4" s="979"/>
      <c r="ATS4" s="979"/>
      <c r="ATT4" s="979"/>
      <c r="ATU4" s="979"/>
      <c r="ATV4" s="979"/>
      <c r="ATW4" s="979"/>
      <c r="ATX4" s="979"/>
      <c r="ATY4" s="979"/>
      <c r="ATZ4" s="979"/>
      <c r="AUA4" s="979"/>
      <c r="AUB4" s="979"/>
      <c r="AUC4" s="979"/>
      <c r="AUD4" s="979"/>
      <c r="AUE4" s="979"/>
      <c r="AUF4" s="979"/>
      <c r="AUG4" s="979"/>
      <c r="AUH4" s="979"/>
      <c r="AUI4" s="979"/>
      <c r="AUJ4" s="979"/>
      <c r="AUK4" s="979"/>
      <c r="AUL4" s="979"/>
      <c r="AUM4" s="979"/>
      <c r="AUN4" s="979"/>
      <c r="AUO4" s="979"/>
      <c r="AUP4" s="979"/>
      <c r="AUQ4" s="979"/>
      <c r="AUR4" s="979"/>
      <c r="AUS4" s="979"/>
      <c r="AUT4" s="979"/>
      <c r="AUU4" s="979"/>
      <c r="AUV4" s="979"/>
      <c r="AUW4" s="979"/>
      <c r="AUX4" s="979"/>
      <c r="AUY4" s="979"/>
      <c r="AUZ4" s="979"/>
      <c r="AVA4" s="979"/>
      <c r="AVB4" s="979"/>
      <c r="AVC4" s="979"/>
      <c r="AVD4" s="979"/>
      <c r="AVE4" s="979"/>
      <c r="AVF4" s="979"/>
      <c r="AVG4" s="979"/>
      <c r="AVH4" s="979"/>
      <c r="AVI4" s="979"/>
      <c r="AVJ4" s="979"/>
      <c r="AVK4" s="979"/>
      <c r="AVL4" s="979"/>
      <c r="AVM4" s="979"/>
      <c r="AVN4" s="979"/>
      <c r="AVO4" s="979"/>
      <c r="AVP4" s="979"/>
      <c r="AVQ4" s="979"/>
      <c r="AVR4" s="979"/>
      <c r="AVS4" s="979"/>
      <c r="AVT4" s="979"/>
      <c r="AVU4" s="979"/>
      <c r="AVV4" s="979"/>
      <c r="AVW4" s="979"/>
      <c r="AVX4" s="979"/>
      <c r="AVY4" s="979"/>
      <c r="AVZ4" s="979"/>
      <c r="AWA4" s="979"/>
      <c r="AWB4" s="979"/>
      <c r="AWC4" s="979"/>
      <c r="AWD4" s="979"/>
      <c r="AWE4" s="979"/>
      <c r="AWF4" s="979"/>
      <c r="AWG4" s="979"/>
      <c r="AWH4" s="979"/>
      <c r="AWI4" s="979"/>
      <c r="AWJ4" s="979"/>
      <c r="AWK4" s="979"/>
      <c r="AWL4" s="979"/>
      <c r="AWM4" s="979"/>
      <c r="AWN4" s="979"/>
      <c r="AWO4" s="979"/>
      <c r="AWP4" s="979"/>
      <c r="AWQ4" s="979"/>
      <c r="AWR4" s="979"/>
      <c r="AWS4" s="979"/>
      <c r="AWT4" s="979"/>
      <c r="AWU4" s="979"/>
      <c r="AWV4" s="979"/>
      <c r="AWW4" s="979"/>
      <c r="AWX4" s="979"/>
      <c r="AWY4" s="979"/>
      <c r="AWZ4" s="979"/>
      <c r="AXA4" s="979"/>
      <c r="AXB4" s="979"/>
      <c r="AXC4" s="979"/>
      <c r="AXD4" s="979"/>
      <c r="AXE4" s="979"/>
      <c r="AXF4" s="979"/>
      <c r="AXG4" s="979"/>
      <c r="AXH4" s="979"/>
      <c r="AXI4" s="979"/>
      <c r="AXJ4" s="979"/>
      <c r="AXK4" s="979"/>
      <c r="AXL4" s="979"/>
      <c r="AXM4" s="979"/>
      <c r="AXN4" s="979"/>
      <c r="AXO4" s="979"/>
      <c r="AXP4" s="979"/>
      <c r="AXQ4" s="979"/>
      <c r="AXR4" s="979"/>
      <c r="AXS4" s="979"/>
      <c r="AXT4" s="979"/>
      <c r="AXU4" s="979"/>
      <c r="AXV4" s="979"/>
      <c r="AXW4" s="979"/>
      <c r="AXX4" s="979"/>
      <c r="AXY4" s="979"/>
      <c r="AXZ4" s="979"/>
      <c r="AYA4" s="979"/>
      <c r="AYB4" s="979"/>
      <c r="AYC4" s="979"/>
      <c r="AYD4" s="979"/>
      <c r="AYE4" s="979"/>
      <c r="AYF4" s="979"/>
      <c r="AYG4" s="979"/>
      <c r="AYH4" s="979"/>
      <c r="AYI4" s="979"/>
      <c r="AYJ4" s="979"/>
      <c r="AYK4" s="979"/>
      <c r="AYL4" s="979"/>
      <c r="AYM4" s="979"/>
      <c r="AYN4" s="979"/>
      <c r="AYO4" s="979"/>
      <c r="AYP4" s="979"/>
      <c r="AYQ4" s="979"/>
      <c r="AYR4" s="979"/>
      <c r="AYS4" s="979"/>
      <c r="AYT4" s="979"/>
      <c r="AYU4" s="979"/>
      <c r="AYV4" s="979"/>
      <c r="AYW4" s="979"/>
      <c r="AYX4" s="979"/>
      <c r="AYY4" s="979"/>
      <c r="AYZ4" s="979"/>
      <c r="AZA4" s="979"/>
      <c r="AZB4" s="979"/>
      <c r="AZC4" s="979"/>
      <c r="AZD4" s="979"/>
      <c r="AZE4" s="979"/>
      <c r="AZF4" s="979"/>
      <c r="AZG4" s="979"/>
      <c r="AZH4" s="979"/>
      <c r="AZI4" s="979"/>
      <c r="AZJ4" s="979"/>
      <c r="AZK4" s="979"/>
      <c r="AZL4" s="979"/>
      <c r="AZM4" s="979"/>
      <c r="AZN4" s="979"/>
      <c r="AZO4" s="979"/>
      <c r="AZP4" s="979"/>
      <c r="AZQ4" s="979"/>
      <c r="AZR4" s="979"/>
      <c r="AZS4" s="979"/>
      <c r="AZT4" s="979"/>
      <c r="AZU4" s="979"/>
      <c r="AZV4" s="979"/>
      <c r="AZW4" s="979"/>
      <c r="AZX4" s="979"/>
      <c r="AZY4" s="979"/>
      <c r="AZZ4" s="979"/>
      <c r="BAA4" s="979"/>
      <c r="BAB4" s="979"/>
      <c r="BAC4" s="979"/>
      <c r="BAD4" s="979"/>
      <c r="BAE4" s="979"/>
      <c r="BAF4" s="979"/>
      <c r="BAG4" s="979"/>
      <c r="BAH4" s="979"/>
      <c r="BAI4" s="979"/>
      <c r="BAJ4" s="979"/>
      <c r="BAK4" s="979"/>
      <c r="BAL4" s="979"/>
      <c r="BAM4" s="979"/>
      <c r="BAN4" s="979"/>
      <c r="BAO4" s="979"/>
      <c r="BAP4" s="979"/>
      <c r="BAQ4" s="979"/>
      <c r="BAR4" s="979"/>
      <c r="BAS4" s="979"/>
      <c r="BAT4" s="979"/>
      <c r="BAU4" s="979"/>
      <c r="BAV4" s="979"/>
      <c r="BAW4" s="979"/>
      <c r="BAX4" s="979"/>
      <c r="BAY4" s="979"/>
      <c r="BAZ4" s="979"/>
      <c r="BBA4" s="979"/>
      <c r="BBB4" s="979"/>
      <c r="BBC4" s="979"/>
      <c r="BBD4" s="979"/>
      <c r="BBE4" s="979"/>
      <c r="BBF4" s="979"/>
      <c r="BBG4" s="979"/>
      <c r="BBH4" s="979"/>
      <c r="BBI4" s="979"/>
      <c r="BBJ4" s="979"/>
      <c r="BBK4" s="979"/>
      <c r="BBL4" s="979"/>
      <c r="BBM4" s="979"/>
      <c r="BBN4" s="979"/>
      <c r="BBO4" s="979"/>
      <c r="BBP4" s="979"/>
      <c r="BBQ4" s="979"/>
      <c r="BBR4" s="979"/>
      <c r="BBS4" s="979"/>
      <c r="BBT4" s="979"/>
      <c r="BBU4" s="979"/>
      <c r="BBV4" s="979"/>
      <c r="BBW4" s="979"/>
      <c r="BBX4" s="979"/>
      <c r="BBY4" s="979"/>
      <c r="BBZ4" s="979"/>
      <c r="BCA4" s="979"/>
      <c r="BCB4" s="979"/>
      <c r="BCC4" s="979"/>
      <c r="BCD4" s="979"/>
      <c r="BCE4" s="979"/>
      <c r="BCF4" s="979"/>
      <c r="BCG4" s="979"/>
      <c r="BCH4" s="979"/>
      <c r="BCI4" s="979"/>
      <c r="BCJ4" s="979"/>
      <c r="BCK4" s="979"/>
      <c r="BCL4" s="979"/>
      <c r="BCM4" s="979"/>
      <c r="BCN4" s="979"/>
      <c r="BCO4" s="979"/>
      <c r="BCP4" s="979"/>
      <c r="BCQ4" s="979"/>
      <c r="BCR4" s="979"/>
      <c r="BCS4" s="979"/>
      <c r="BCT4" s="979"/>
      <c r="BCU4" s="979"/>
      <c r="BCV4" s="979"/>
      <c r="BCW4" s="979"/>
      <c r="BCX4" s="979"/>
      <c r="BCY4" s="979"/>
      <c r="BCZ4" s="979"/>
      <c r="BDA4" s="979"/>
      <c r="BDB4" s="979"/>
      <c r="BDC4" s="979"/>
      <c r="BDD4" s="979"/>
      <c r="BDE4" s="979"/>
      <c r="BDF4" s="979"/>
      <c r="BDG4" s="979"/>
      <c r="BDH4" s="979"/>
      <c r="BDI4" s="979"/>
      <c r="BDJ4" s="979"/>
      <c r="BDK4" s="979"/>
      <c r="BDL4" s="979"/>
      <c r="BDM4" s="979"/>
      <c r="BDN4" s="979"/>
      <c r="BDO4" s="979"/>
      <c r="BDP4" s="979"/>
      <c r="BDQ4" s="979"/>
      <c r="BDR4" s="979"/>
      <c r="BDS4" s="979"/>
      <c r="BDT4" s="979"/>
      <c r="BDU4" s="979"/>
      <c r="BDV4" s="979"/>
      <c r="BDW4" s="979"/>
      <c r="BDX4" s="979"/>
      <c r="BDY4" s="979"/>
      <c r="BDZ4" s="979"/>
      <c r="BEA4" s="979"/>
      <c r="BEB4" s="979"/>
      <c r="BEC4" s="979"/>
      <c r="BED4" s="979"/>
      <c r="BEE4" s="979"/>
      <c r="BEF4" s="979"/>
      <c r="BEG4" s="979"/>
      <c r="BEH4" s="979"/>
      <c r="BEI4" s="979"/>
      <c r="BEJ4" s="979"/>
      <c r="BEK4" s="979"/>
      <c r="BEL4" s="979"/>
      <c r="BEM4" s="979"/>
      <c r="BEN4" s="979"/>
      <c r="BEO4" s="979"/>
      <c r="BEP4" s="979"/>
      <c r="BEQ4" s="979"/>
      <c r="BER4" s="979"/>
      <c r="BES4" s="979"/>
      <c r="BET4" s="979"/>
      <c r="BEU4" s="979"/>
      <c r="BEV4" s="979"/>
      <c r="BEW4" s="979"/>
      <c r="BEX4" s="979"/>
      <c r="BEY4" s="979"/>
      <c r="BEZ4" s="979"/>
      <c r="BFA4" s="979"/>
      <c r="BFB4" s="979"/>
      <c r="BFC4" s="979"/>
      <c r="BFD4" s="979"/>
      <c r="BFE4" s="979"/>
      <c r="BFF4" s="979"/>
      <c r="BFG4" s="979"/>
      <c r="BFH4" s="979"/>
      <c r="BFI4" s="979"/>
      <c r="BFJ4" s="979"/>
      <c r="BFK4" s="979"/>
      <c r="BFL4" s="979"/>
      <c r="BFM4" s="979"/>
      <c r="BFN4" s="979"/>
      <c r="BFO4" s="979"/>
      <c r="BFP4" s="979"/>
      <c r="BFQ4" s="979"/>
      <c r="BFR4" s="979"/>
      <c r="BFS4" s="979"/>
      <c r="BFT4" s="979"/>
      <c r="BFU4" s="979"/>
      <c r="BFV4" s="979"/>
      <c r="BFW4" s="979"/>
      <c r="BFX4" s="979"/>
      <c r="BFY4" s="979"/>
      <c r="BFZ4" s="979"/>
      <c r="BGA4" s="979"/>
      <c r="BGB4" s="979"/>
      <c r="BGC4" s="979"/>
      <c r="BGD4" s="979"/>
      <c r="BGE4" s="979"/>
      <c r="BGF4" s="979"/>
      <c r="BGG4" s="979"/>
      <c r="BGH4" s="979"/>
      <c r="BGI4" s="979"/>
      <c r="BGJ4" s="979"/>
      <c r="BGK4" s="979"/>
      <c r="BGL4" s="979"/>
      <c r="BGM4" s="979"/>
      <c r="BGN4" s="979"/>
      <c r="BGO4" s="979"/>
      <c r="BGP4" s="979"/>
      <c r="BGQ4" s="979"/>
      <c r="BGR4" s="979"/>
      <c r="BGS4" s="979"/>
      <c r="BGT4" s="979"/>
      <c r="BGU4" s="979"/>
      <c r="BGV4" s="979"/>
      <c r="BGW4" s="979"/>
      <c r="BGX4" s="979"/>
      <c r="BGY4" s="979"/>
      <c r="BGZ4" s="979"/>
      <c r="BHA4" s="979"/>
      <c r="BHB4" s="979"/>
      <c r="BHC4" s="979"/>
      <c r="BHD4" s="979"/>
      <c r="BHE4" s="979"/>
      <c r="BHF4" s="979"/>
      <c r="BHG4" s="979"/>
      <c r="BHH4" s="979"/>
      <c r="BHI4" s="979"/>
      <c r="BHJ4" s="979"/>
      <c r="BHK4" s="979"/>
      <c r="BHL4" s="979"/>
      <c r="BHM4" s="979"/>
      <c r="BHN4" s="979"/>
      <c r="BHO4" s="979"/>
      <c r="BHP4" s="979"/>
      <c r="BHQ4" s="979"/>
      <c r="BHR4" s="979"/>
      <c r="BHS4" s="979"/>
      <c r="BHT4" s="979"/>
      <c r="BHU4" s="979"/>
      <c r="BHV4" s="979"/>
      <c r="BHW4" s="979"/>
      <c r="BHX4" s="979"/>
      <c r="BHY4" s="979"/>
      <c r="BHZ4" s="979"/>
      <c r="BIA4" s="979"/>
      <c r="BIB4" s="979"/>
      <c r="BIC4" s="979"/>
      <c r="BID4" s="979"/>
      <c r="BIE4" s="979"/>
      <c r="BIF4" s="979"/>
      <c r="BIG4" s="979"/>
      <c r="BIH4" s="979"/>
      <c r="BII4" s="979"/>
      <c r="BIJ4" s="979"/>
      <c r="BIK4" s="979"/>
      <c r="BIL4" s="979"/>
      <c r="BIM4" s="979"/>
      <c r="BIN4" s="979"/>
      <c r="BIO4" s="979"/>
      <c r="BIP4" s="979"/>
      <c r="BIQ4" s="979"/>
      <c r="BIR4" s="979"/>
      <c r="BIS4" s="979"/>
      <c r="BIT4" s="979"/>
      <c r="BIU4" s="979"/>
      <c r="BIV4" s="979"/>
      <c r="BIW4" s="979"/>
      <c r="BIX4" s="979"/>
      <c r="BIY4" s="979"/>
      <c r="BIZ4" s="979"/>
      <c r="BJA4" s="979"/>
      <c r="BJB4" s="979"/>
      <c r="BJC4" s="979"/>
      <c r="BJD4" s="979"/>
      <c r="BJE4" s="979"/>
      <c r="BJF4" s="979"/>
      <c r="BJG4" s="979"/>
      <c r="BJH4" s="979"/>
      <c r="BJI4" s="979"/>
      <c r="BJJ4" s="979"/>
      <c r="BJK4" s="979"/>
      <c r="BJL4" s="979"/>
      <c r="BJM4" s="979"/>
      <c r="BJN4" s="979"/>
      <c r="BJO4" s="979"/>
      <c r="BJP4" s="979"/>
      <c r="BJQ4" s="979"/>
      <c r="BJR4" s="979"/>
      <c r="BJS4" s="979"/>
      <c r="BJT4" s="979"/>
      <c r="BJU4" s="979"/>
      <c r="BJV4" s="979"/>
      <c r="BJW4" s="979"/>
      <c r="BJX4" s="979"/>
      <c r="BJY4" s="979"/>
      <c r="BJZ4" s="979"/>
      <c r="BKA4" s="979"/>
      <c r="BKB4" s="979"/>
      <c r="BKC4" s="979"/>
      <c r="BKD4" s="979"/>
      <c r="BKE4" s="979"/>
      <c r="BKF4" s="979"/>
      <c r="BKG4" s="979"/>
      <c r="BKH4" s="979"/>
      <c r="BKI4" s="979"/>
      <c r="BKJ4" s="979"/>
      <c r="BKK4" s="979"/>
      <c r="BKL4" s="979"/>
      <c r="BKM4" s="979"/>
      <c r="BKN4" s="979"/>
      <c r="BKO4" s="979"/>
      <c r="BKP4" s="979"/>
      <c r="BKQ4" s="979"/>
      <c r="BKR4" s="979"/>
      <c r="BKS4" s="979"/>
      <c r="BKT4" s="979"/>
      <c r="BKU4" s="979"/>
      <c r="BKV4" s="979"/>
      <c r="BKW4" s="979"/>
      <c r="BKX4" s="979"/>
      <c r="BKY4" s="979"/>
      <c r="BKZ4" s="979"/>
      <c r="BLA4" s="979"/>
      <c r="BLB4" s="979"/>
      <c r="BLC4" s="979"/>
      <c r="BLD4" s="979"/>
      <c r="BLE4" s="979"/>
      <c r="BLF4" s="979"/>
      <c r="BLG4" s="979"/>
      <c r="BLH4" s="979"/>
      <c r="BLI4" s="979"/>
      <c r="BLJ4" s="979"/>
      <c r="BLK4" s="979"/>
      <c r="BLL4" s="979"/>
      <c r="BLM4" s="979"/>
      <c r="BLN4" s="979"/>
      <c r="BLO4" s="979"/>
      <c r="BLP4" s="979"/>
      <c r="BLQ4" s="979"/>
      <c r="BLR4" s="979"/>
      <c r="BLS4" s="979"/>
      <c r="BLT4" s="979"/>
      <c r="BLU4" s="979"/>
      <c r="BLV4" s="979"/>
      <c r="BLW4" s="979"/>
      <c r="BLX4" s="979"/>
      <c r="BLY4" s="979"/>
      <c r="BLZ4" s="979"/>
      <c r="BMA4" s="979"/>
      <c r="BMB4" s="979"/>
      <c r="BMC4" s="979"/>
      <c r="BMD4" s="979"/>
      <c r="BME4" s="979"/>
      <c r="BMF4" s="979"/>
      <c r="BMG4" s="979"/>
      <c r="BMH4" s="979"/>
      <c r="BMI4" s="979"/>
      <c r="BMJ4" s="979"/>
      <c r="BMK4" s="979"/>
      <c r="BML4" s="979"/>
      <c r="BMM4" s="979"/>
      <c r="BMN4" s="979"/>
      <c r="BMO4" s="979"/>
      <c r="BMP4" s="979"/>
      <c r="BMQ4" s="979"/>
      <c r="BMR4" s="979"/>
      <c r="BMS4" s="979"/>
      <c r="BMT4" s="979"/>
      <c r="BMU4" s="979"/>
      <c r="BMV4" s="979"/>
      <c r="BMW4" s="979"/>
      <c r="BMX4" s="979"/>
      <c r="BMY4" s="979"/>
      <c r="BMZ4" s="979"/>
      <c r="BNA4" s="979"/>
      <c r="BNB4" s="979"/>
      <c r="BNC4" s="979"/>
      <c r="BND4" s="979"/>
      <c r="BNE4" s="979"/>
      <c r="BNF4" s="979"/>
      <c r="BNG4" s="979"/>
      <c r="BNH4" s="979"/>
      <c r="BNI4" s="979"/>
      <c r="BNJ4" s="979"/>
      <c r="BNK4" s="979"/>
      <c r="BNL4" s="979"/>
      <c r="BNM4" s="979"/>
      <c r="BNN4" s="979"/>
      <c r="BNO4" s="979"/>
      <c r="BNP4" s="979"/>
      <c r="BNQ4" s="979"/>
      <c r="BNR4" s="979"/>
      <c r="BNS4" s="979"/>
      <c r="BNT4" s="979"/>
      <c r="BNU4" s="979"/>
      <c r="BNV4" s="979"/>
      <c r="BNW4" s="979"/>
      <c r="BNX4" s="979"/>
      <c r="BNY4" s="979"/>
      <c r="BNZ4" s="979"/>
      <c r="BOA4" s="979"/>
      <c r="BOB4" s="979"/>
      <c r="BOC4" s="979"/>
      <c r="BOD4" s="979"/>
      <c r="BOE4" s="979"/>
      <c r="BOF4" s="979"/>
      <c r="BOG4" s="979"/>
      <c r="BOH4" s="979"/>
      <c r="BOI4" s="979"/>
      <c r="BOJ4" s="979"/>
      <c r="BOK4" s="979"/>
      <c r="BOL4" s="979"/>
      <c r="BOM4" s="979"/>
      <c r="BON4" s="979"/>
      <c r="BOO4" s="979"/>
      <c r="BOP4" s="979"/>
      <c r="BOQ4" s="979"/>
      <c r="BOR4" s="979"/>
      <c r="BOS4" s="979"/>
      <c r="BOT4" s="979"/>
      <c r="BOU4" s="979"/>
      <c r="BOV4" s="979"/>
      <c r="BOW4" s="979"/>
      <c r="BOX4" s="979"/>
      <c r="BOY4" s="979"/>
      <c r="BOZ4" s="979"/>
      <c r="BPA4" s="979"/>
      <c r="BPB4" s="979"/>
      <c r="BPC4" s="979"/>
      <c r="BPD4" s="979"/>
      <c r="BPE4" s="979"/>
      <c r="BPF4" s="979"/>
      <c r="BPG4" s="979"/>
      <c r="BPH4" s="979"/>
      <c r="BPI4" s="979"/>
      <c r="BPJ4" s="979"/>
      <c r="BPK4" s="979"/>
      <c r="BPL4" s="979"/>
      <c r="BPM4" s="979"/>
      <c r="BPN4" s="979"/>
      <c r="BPO4" s="979"/>
      <c r="BPP4" s="979"/>
      <c r="BPQ4" s="979"/>
      <c r="BPR4" s="979"/>
      <c r="BPS4" s="979"/>
      <c r="BPT4" s="979"/>
      <c r="BPU4" s="979"/>
      <c r="BPV4" s="979"/>
      <c r="BPW4" s="979"/>
      <c r="BPX4" s="979"/>
      <c r="BPY4" s="979"/>
      <c r="BPZ4" s="979"/>
      <c r="BQA4" s="979"/>
      <c r="BQB4" s="979"/>
      <c r="BQC4" s="979"/>
      <c r="BQD4" s="979"/>
      <c r="BQE4" s="979"/>
      <c r="BQF4" s="979"/>
      <c r="BQG4" s="979"/>
      <c r="BQH4" s="979"/>
      <c r="BQI4" s="979"/>
      <c r="BQJ4" s="979"/>
      <c r="BQK4" s="979"/>
      <c r="BQL4" s="979"/>
      <c r="BQM4" s="979"/>
      <c r="BQN4" s="979"/>
      <c r="BQO4" s="979"/>
      <c r="BQP4" s="979"/>
      <c r="BQQ4" s="979"/>
      <c r="BQR4" s="979"/>
      <c r="BQS4" s="979"/>
      <c r="BQT4" s="979"/>
      <c r="BQU4" s="979"/>
      <c r="BQV4" s="979"/>
      <c r="BQW4" s="979"/>
      <c r="BQX4" s="979"/>
      <c r="BQY4" s="979"/>
      <c r="BQZ4" s="979"/>
      <c r="BRA4" s="979"/>
      <c r="BRB4" s="979"/>
      <c r="BRC4" s="979"/>
      <c r="BRD4" s="979"/>
      <c r="BRE4" s="979"/>
      <c r="BRF4" s="979"/>
      <c r="BRG4" s="979"/>
      <c r="BRH4" s="979"/>
      <c r="BRI4" s="979"/>
      <c r="BRJ4" s="979"/>
      <c r="BRK4" s="979"/>
      <c r="BRL4" s="979"/>
      <c r="BRM4" s="979"/>
      <c r="BRN4" s="979"/>
      <c r="BRO4" s="979"/>
      <c r="BRP4" s="979"/>
      <c r="BRQ4" s="979"/>
      <c r="BRR4" s="979"/>
      <c r="BRS4" s="979"/>
      <c r="BRT4" s="979"/>
      <c r="BRU4" s="979"/>
      <c r="BRV4" s="979"/>
      <c r="BRW4" s="979"/>
      <c r="BRX4" s="979"/>
      <c r="BRY4" s="979"/>
      <c r="BRZ4" s="979"/>
      <c r="BSA4" s="979"/>
      <c r="BSB4" s="979"/>
      <c r="BSC4" s="979"/>
      <c r="BSD4" s="979"/>
      <c r="BSE4" s="979"/>
      <c r="BSF4" s="979"/>
      <c r="BSG4" s="979"/>
      <c r="BSH4" s="979"/>
      <c r="BSI4" s="979"/>
      <c r="BSJ4" s="979"/>
      <c r="BSK4" s="979"/>
      <c r="BSL4" s="979"/>
      <c r="BSM4" s="979"/>
      <c r="BSN4" s="979"/>
      <c r="BSO4" s="979"/>
      <c r="BSP4" s="979"/>
      <c r="BSQ4" s="979"/>
      <c r="BSR4" s="979"/>
      <c r="BSS4" s="979"/>
      <c r="BST4" s="979"/>
      <c r="BSU4" s="979"/>
      <c r="BSV4" s="979"/>
      <c r="BSW4" s="979"/>
      <c r="BSX4" s="979"/>
      <c r="BSY4" s="979"/>
      <c r="BSZ4" s="979"/>
      <c r="BTA4" s="979"/>
      <c r="BTB4" s="979"/>
      <c r="BTC4" s="979"/>
      <c r="BTD4" s="979"/>
      <c r="BTE4" s="979"/>
      <c r="BTF4" s="979"/>
      <c r="BTG4" s="979"/>
      <c r="BTH4" s="979"/>
      <c r="BTI4" s="979"/>
      <c r="BTJ4" s="979"/>
      <c r="BTK4" s="979"/>
      <c r="BTL4" s="979"/>
      <c r="BTM4" s="979"/>
      <c r="BTN4" s="979"/>
      <c r="BTO4" s="979"/>
      <c r="BTP4" s="979"/>
      <c r="BTQ4" s="979"/>
      <c r="BTR4" s="979"/>
      <c r="BTS4" s="979"/>
      <c r="BTT4" s="979"/>
      <c r="BTU4" s="979"/>
      <c r="BTV4" s="979"/>
      <c r="BTW4" s="979"/>
      <c r="BTX4" s="979"/>
      <c r="BTY4" s="979"/>
      <c r="BTZ4" s="979"/>
      <c r="BUA4" s="979"/>
      <c r="BUB4" s="979"/>
      <c r="BUC4" s="979"/>
      <c r="BUD4" s="979"/>
      <c r="BUE4" s="979"/>
      <c r="BUF4" s="979"/>
      <c r="BUG4" s="979"/>
      <c r="BUH4" s="979"/>
      <c r="BUI4" s="979"/>
      <c r="BUJ4" s="979"/>
      <c r="BUK4" s="979"/>
      <c r="BUL4" s="979"/>
      <c r="BUM4" s="979"/>
      <c r="BUN4" s="979"/>
      <c r="BUO4" s="979"/>
      <c r="BUP4" s="979"/>
      <c r="BUQ4" s="979"/>
      <c r="BUR4" s="979"/>
      <c r="BUS4" s="979"/>
      <c r="BUT4" s="979"/>
      <c r="BUU4" s="979"/>
      <c r="BUV4" s="979"/>
      <c r="BUW4" s="979"/>
      <c r="BUX4" s="979"/>
      <c r="BUY4" s="979"/>
      <c r="BUZ4" s="979"/>
      <c r="BVA4" s="979"/>
      <c r="BVB4" s="979"/>
      <c r="BVC4" s="979"/>
      <c r="BVD4" s="979"/>
      <c r="BVE4" s="979"/>
      <c r="BVF4" s="979"/>
      <c r="BVG4" s="979"/>
      <c r="BVH4" s="979"/>
      <c r="BVI4" s="979"/>
      <c r="BVJ4" s="979"/>
      <c r="BVK4" s="979"/>
      <c r="BVL4" s="979"/>
      <c r="BVM4" s="979"/>
      <c r="BVN4" s="979"/>
      <c r="BVO4" s="979"/>
      <c r="BVP4" s="979"/>
      <c r="BVQ4" s="979"/>
      <c r="BVR4" s="979"/>
      <c r="BVS4" s="979"/>
      <c r="BVT4" s="979"/>
      <c r="BVU4" s="979"/>
      <c r="BVV4" s="979"/>
      <c r="BVW4" s="979"/>
      <c r="BVX4" s="979"/>
      <c r="BVY4" s="979"/>
      <c r="BVZ4" s="979"/>
      <c r="BWA4" s="979"/>
      <c r="BWB4" s="979"/>
      <c r="BWC4" s="979"/>
      <c r="BWD4" s="979"/>
      <c r="BWE4" s="979"/>
      <c r="BWF4" s="979"/>
      <c r="BWG4" s="979"/>
      <c r="BWH4" s="979"/>
      <c r="BWI4" s="979"/>
      <c r="BWJ4" s="979"/>
      <c r="BWK4" s="979"/>
      <c r="BWL4" s="979"/>
      <c r="BWM4" s="979"/>
      <c r="BWN4" s="979"/>
      <c r="BWO4" s="979"/>
      <c r="BWP4" s="979"/>
      <c r="BWQ4" s="979"/>
      <c r="BWR4" s="979"/>
      <c r="BWS4" s="979"/>
      <c r="BWT4" s="979"/>
      <c r="BWU4" s="979"/>
      <c r="BWV4" s="979"/>
      <c r="BWW4" s="979"/>
      <c r="BWX4" s="979"/>
      <c r="BWY4" s="979"/>
      <c r="BWZ4" s="979"/>
      <c r="BXA4" s="979"/>
      <c r="BXB4" s="979"/>
      <c r="BXC4" s="979"/>
      <c r="BXD4" s="979"/>
      <c r="BXE4" s="979"/>
      <c r="BXF4" s="979"/>
      <c r="BXG4" s="979"/>
      <c r="BXH4" s="979"/>
      <c r="BXI4" s="979"/>
      <c r="BXJ4" s="979"/>
      <c r="BXK4" s="979"/>
      <c r="BXL4" s="979"/>
      <c r="BXM4" s="979"/>
      <c r="BXN4" s="979"/>
      <c r="BXO4" s="979"/>
      <c r="BXP4" s="979"/>
      <c r="BXQ4" s="979"/>
      <c r="BXR4" s="979"/>
      <c r="BXS4" s="979"/>
      <c r="BXT4" s="979"/>
      <c r="BXU4" s="979"/>
      <c r="BXV4" s="979"/>
      <c r="BXW4" s="979"/>
      <c r="BXX4" s="979"/>
      <c r="BXY4" s="979"/>
      <c r="BXZ4" s="979"/>
      <c r="BYA4" s="979"/>
      <c r="BYB4" s="979"/>
      <c r="BYC4" s="979"/>
      <c r="BYD4" s="979"/>
      <c r="BYE4" s="979"/>
      <c r="BYF4" s="979"/>
      <c r="BYG4" s="979"/>
      <c r="BYH4" s="979"/>
      <c r="BYI4" s="979"/>
      <c r="BYJ4" s="979"/>
      <c r="BYK4" s="979"/>
      <c r="BYL4" s="979"/>
      <c r="BYM4" s="979"/>
      <c r="BYN4" s="979"/>
      <c r="BYO4" s="979"/>
      <c r="BYP4" s="979"/>
      <c r="BYQ4" s="979"/>
      <c r="BYR4" s="979"/>
      <c r="BYS4" s="979"/>
      <c r="BYT4" s="979"/>
      <c r="BYU4" s="979"/>
      <c r="BYV4" s="979"/>
      <c r="BYW4" s="979"/>
      <c r="BYX4" s="979"/>
      <c r="BYY4" s="979"/>
      <c r="BYZ4" s="979"/>
      <c r="BZA4" s="979"/>
      <c r="BZB4" s="979"/>
      <c r="BZC4" s="979"/>
      <c r="BZD4" s="979"/>
      <c r="BZE4" s="979"/>
      <c r="BZF4" s="979"/>
      <c r="BZG4" s="979"/>
      <c r="BZH4" s="979"/>
      <c r="BZI4" s="979"/>
      <c r="BZJ4" s="979"/>
      <c r="BZK4" s="979"/>
      <c r="BZL4" s="979"/>
      <c r="BZM4" s="979"/>
      <c r="BZN4" s="979"/>
      <c r="BZO4" s="979"/>
      <c r="BZP4" s="979"/>
      <c r="BZQ4" s="979"/>
      <c r="BZR4" s="979"/>
      <c r="BZS4" s="979"/>
      <c r="BZT4" s="979"/>
      <c r="BZU4" s="979"/>
      <c r="BZV4" s="979"/>
      <c r="BZW4" s="979"/>
      <c r="BZX4" s="979"/>
      <c r="BZY4" s="979"/>
      <c r="BZZ4" s="979"/>
      <c r="CAA4" s="979"/>
      <c r="CAB4" s="979"/>
      <c r="CAC4" s="979"/>
      <c r="CAD4" s="979"/>
      <c r="CAE4" s="979"/>
      <c r="CAF4" s="979"/>
      <c r="CAG4" s="979"/>
      <c r="CAH4" s="979"/>
      <c r="CAI4" s="979"/>
      <c r="CAJ4" s="979"/>
      <c r="CAK4" s="979"/>
      <c r="CAL4" s="979"/>
      <c r="CAM4" s="979"/>
      <c r="CAN4" s="979"/>
      <c r="CAO4" s="979"/>
      <c r="CAP4" s="979"/>
      <c r="CAQ4" s="979"/>
      <c r="CAR4" s="979"/>
      <c r="CAS4" s="979"/>
      <c r="CAT4" s="979"/>
      <c r="CAU4" s="979"/>
      <c r="CAV4" s="979"/>
      <c r="CAW4" s="979"/>
      <c r="CAX4" s="979"/>
      <c r="CAY4" s="979"/>
      <c r="CAZ4" s="979"/>
      <c r="CBA4" s="979"/>
      <c r="CBB4" s="979"/>
      <c r="CBC4" s="979"/>
      <c r="CBD4" s="979"/>
      <c r="CBE4" s="979"/>
      <c r="CBF4" s="979"/>
      <c r="CBG4" s="979"/>
      <c r="CBH4" s="979"/>
      <c r="CBI4" s="979"/>
      <c r="CBJ4" s="979"/>
      <c r="CBK4" s="979"/>
      <c r="CBL4" s="979"/>
      <c r="CBM4" s="979"/>
      <c r="CBN4" s="979"/>
      <c r="CBO4" s="979"/>
      <c r="CBP4" s="979"/>
      <c r="CBQ4" s="979"/>
      <c r="CBR4" s="979"/>
      <c r="CBS4" s="979"/>
      <c r="CBT4" s="979"/>
      <c r="CBU4" s="979"/>
      <c r="CBV4" s="979"/>
      <c r="CBW4" s="979"/>
      <c r="CBX4" s="979"/>
      <c r="CBY4" s="979"/>
      <c r="CBZ4" s="979"/>
      <c r="CCA4" s="979"/>
      <c r="CCB4" s="979"/>
      <c r="CCC4" s="979"/>
      <c r="CCD4" s="979"/>
      <c r="CCE4" s="979"/>
      <c r="CCF4" s="979"/>
      <c r="CCG4" s="979"/>
      <c r="CCH4" s="979"/>
      <c r="CCI4" s="979"/>
      <c r="CCJ4" s="979"/>
      <c r="CCK4" s="979"/>
      <c r="CCL4" s="979"/>
      <c r="CCM4" s="979"/>
      <c r="CCN4" s="979"/>
      <c r="CCO4" s="979"/>
      <c r="CCP4" s="979"/>
      <c r="CCQ4" s="979"/>
      <c r="CCR4" s="979"/>
      <c r="CCS4" s="979"/>
      <c r="CCT4" s="979"/>
      <c r="CCU4" s="979"/>
      <c r="CCV4" s="979"/>
      <c r="CCW4" s="979"/>
      <c r="CCX4" s="979"/>
      <c r="CCY4" s="979"/>
      <c r="CCZ4" s="979"/>
      <c r="CDA4" s="979"/>
      <c r="CDB4" s="979"/>
      <c r="CDC4" s="979"/>
      <c r="CDD4" s="979"/>
      <c r="CDE4" s="979"/>
      <c r="CDF4" s="979"/>
      <c r="CDG4" s="979"/>
      <c r="CDH4" s="979"/>
      <c r="CDI4" s="979"/>
      <c r="CDJ4" s="979"/>
      <c r="CDK4" s="979"/>
      <c r="CDL4" s="979"/>
      <c r="CDM4" s="979"/>
      <c r="CDN4" s="979"/>
      <c r="CDO4" s="979"/>
      <c r="CDP4" s="979"/>
      <c r="CDQ4" s="979"/>
      <c r="CDR4" s="979"/>
      <c r="CDS4" s="979"/>
      <c r="CDT4" s="979"/>
      <c r="CDU4" s="979"/>
      <c r="CDV4" s="979"/>
      <c r="CDW4" s="979"/>
      <c r="CDX4" s="979"/>
      <c r="CDY4" s="979"/>
      <c r="CDZ4" s="979"/>
      <c r="CEA4" s="979"/>
      <c r="CEB4" s="979"/>
      <c r="CEC4" s="979"/>
      <c r="CED4" s="979"/>
      <c r="CEE4" s="979"/>
      <c r="CEF4" s="979"/>
      <c r="CEG4" s="979"/>
      <c r="CEH4" s="979"/>
      <c r="CEI4" s="979"/>
      <c r="CEJ4" s="979"/>
      <c r="CEK4" s="979"/>
      <c r="CEL4" s="979"/>
      <c r="CEM4" s="979"/>
      <c r="CEN4" s="979"/>
      <c r="CEO4" s="979"/>
      <c r="CEP4" s="979"/>
      <c r="CEQ4" s="979"/>
      <c r="CER4" s="979"/>
      <c r="CES4" s="979"/>
      <c r="CET4" s="979"/>
      <c r="CEU4" s="979"/>
      <c r="CEV4" s="979"/>
      <c r="CEW4" s="979"/>
      <c r="CEX4" s="979"/>
      <c r="CEY4" s="979"/>
      <c r="CEZ4" s="979"/>
      <c r="CFA4" s="979"/>
      <c r="CFB4" s="979"/>
      <c r="CFC4" s="979"/>
      <c r="CFD4" s="979"/>
      <c r="CFE4" s="979"/>
      <c r="CFF4" s="979"/>
      <c r="CFG4" s="979"/>
      <c r="CFH4" s="979"/>
      <c r="CFI4" s="979"/>
      <c r="CFJ4" s="979"/>
      <c r="CFK4" s="979"/>
      <c r="CFL4" s="979"/>
      <c r="CFM4" s="979"/>
      <c r="CFN4" s="979"/>
      <c r="CFO4" s="979"/>
      <c r="CFP4" s="979"/>
      <c r="CFQ4" s="979"/>
      <c r="CFR4" s="979"/>
      <c r="CFS4" s="979"/>
      <c r="CFT4" s="979"/>
      <c r="CFU4" s="979"/>
      <c r="CFV4" s="979"/>
      <c r="CFW4" s="979"/>
      <c r="CFX4" s="979"/>
      <c r="CFY4" s="979"/>
      <c r="CFZ4" s="979"/>
      <c r="CGA4" s="979"/>
      <c r="CGB4" s="979"/>
      <c r="CGC4" s="979"/>
      <c r="CGD4" s="979"/>
      <c r="CGE4" s="979"/>
      <c r="CGF4" s="979"/>
      <c r="CGG4" s="979"/>
      <c r="CGH4" s="979"/>
      <c r="CGI4" s="979"/>
      <c r="CGJ4" s="979"/>
      <c r="CGK4" s="979"/>
      <c r="CGL4" s="979"/>
      <c r="CGM4" s="979"/>
      <c r="CGN4" s="979"/>
      <c r="CGO4" s="979"/>
      <c r="CGP4" s="979"/>
      <c r="CGQ4" s="979"/>
      <c r="CGR4" s="979"/>
      <c r="CGS4" s="979"/>
      <c r="CGT4" s="979"/>
      <c r="CGU4" s="979"/>
      <c r="CGV4" s="979"/>
      <c r="CGW4" s="979"/>
      <c r="CGX4" s="979"/>
      <c r="CGY4" s="979"/>
      <c r="CGZ4" s="979"/>
      <c r="CHA4" s="979"/>
      <c r="CHB4" s="979"/>
      <c r="CHC4" s="979"/>
      <c r="CHD4" s="979"/>
      <c r="CHE4" s="979"/>
      <c r="CHF4" s="979"/>
      <c r="CHG4" s="979"/>
      <c r="CHH4" s="979"/>
      <c r="CHI4" s="979"/>
      <c r="CHJ4" s="979"/>
      <c r="CHK4" s="979"/>
      <c r="CHL4" s="979"/>
      <c r="CHM4" s="979"/>
      <c r="CHN4" s="979"/>
      <c r="CHO4" s="979"/>
      <c r="CHP4" s="979"/>
      <c r="CHQ4" s="979"/>
      <c r="CHR4" s="979"/>
      <c r="CHS4" s="979"/>
      <c r="CHT4" s="979"/>
      <c r="CHU4" s="979"/>
      <c r="CHV4" s="979"/>
      <c r="CHW4" s="979"/>
      <c r="CHX4" s="979"/>
      <c r="CHY4" s="979"/>
      <c r="CHZ4" s="979"/>
      <c r="CIA4" s="979"/>
      <c r="CIB4" s="979"/>
      <c r="CIC4" s="979"/>
      <c r="CID4" s="979"/>
      <c r="CIE4" s="979"/>
      <c r="CIF4" s="979"/>
      <c r="CIG4" s="979"/>
      <c r="CIH4" s="979"/>
      <c r="CII4" s="979"/>
      <c r="CIJ4" s="979"/>
      <c r="CIK4" s="979"/>
      <c r="CIL4" s="979"/>
      <c r="CIM4" s="979"/>
      <c r="CIN4" s="979"/>
      <c r="CIO4" s="979"/>
      <c r="CIP4" s="979"/>
      <c r="CIQ4" s="979"/>
      <c r="CIR4" s="979"/>
      <c r="CIS4" s="979"/>
      <c r="CIT4" s="979"/>
      <c r="CIU4" s="979"/>
      <c r="CIV4" s="979"/>
      <c r="CIW4" s="979"/>
      <c r="CIX4" s="979"/>
      <c r="CIY4" s="979"/>
      <c r="CIZ4" s="979"/>
      <c r="CJA4" s="979"/>
      <c r="CJB4" s="979"/>
      <c r="CJC4" s="979"/>
      <c r="CJD4" s="979"/>
      <c r="CJE4" s="979"/>
      <c r="CJF4" s="979"/>
      <c r="CJG4" s="979"/>
      <c r="CJH4" s="979"/>
      <c r="CJI4" s="979"/>
      <c r="CJJ4" s="979"/>
      <c r="CJK4" s="979"/>
      <c r="CJL4" s="979"/>
      <c r="CJM4" s="979"/>
      <c r="CJN4" s="979"/>
      <c r="CJO4" s="979"/>
      <c r="CJP4" s="979"/>
      <c r="CJQ4" s="979"/>
      <c r="CJR4" s="979"/>
      <c r="CJS4" s="979"/>
      <c r="CJT4" s="979"/>
      <c r="CJU4" s="979"/>
      <c r="CJV4" s="979"/>
      <c r="CJW4" s="979"/>
      <c r="CJX4" s="979"/>
      <c r="CJY4" s="979"/>
      <c r="CJZ4" s="979"/>
      <c r="CKA4" s="979"/>
      <c r="CKB4" s="979"/>
      <c r="CKC4" s="979"/>
      <c r="CKD4" s="979"/>
      <c r="CKE4" s="979"/>
      <c r="CKF4" s="979"/>
      <c r="CKG4" s="979"/>
      <c r="CKH4" s="979"/>
      <c r="CKI4" s="979"/>
      <c r="CKJ4" s="979"/>
      <c r="CKK4" s="979"/>
      <c r="CKL4" s="979"/>
      <c r="CKM4" s="979"/>
      <c r="CKN4" s="979"/>
      <c r="CKO4" s="979"/>
      <c r="CKP4" s="979"/>
      <c r="CKQ4" s="979"/>
      <c r="CKR4" s="979"/>
      <c r="CKS4" s="979"/>
      <c r="CKT4" s="979"/>
      <c r="CKU4" s="979"/>
      <c r="CKV4" s="979"/>
      <c r="CKW4" s="979"/>
      <c r="CKX4" s="979"/>
      <c r="CKY4" s="979"/>
      <c r="CKZ4" s="979"/>
      <c r="CLA4" s="979"/>
      <c r="CLB4" s="979"/>
      <c r="CLC4" s="979"/>
      <c r="CLD4" s="979"/>
      <c r="CLE4" s="979"/>
      <c r="CLF4" s="979"/>
      <c r="CLG4" s="979"/>
      <c r="CLH4" s="979"/>
      <c r="CLI4" s="979"/>
      <c r="CLJ4" s="979"/>
      <c r="CLK4" s="979"/>
      <c r="CLL4" s="979"/>
      <c r="CLM4" s="979"/>
      <c r="CLN4" s="979"/>
      <c r="CLO4" s="979"/>
      <c r="CLP4" s="979"/>
      <c r="CLQ4" s="979"/>
      <c r="CLR4" s="979"/>
      <c r="CLS4" s="979"/>
      <c r="CLT4" s="979"/>
      <c r="CLU4" s="979"/>
      <c r="CLV4" s="979"/>
      <c r="CLW4" s="979"/>
      <c r="CLX4" s="979"/>
      <c r="CLY4" s="979"/>
      <c r="CLZ4" s="979"/>
      <c r="CMA4" s="979"/>
      <c r="CMB4" s="979"/>
      <c r="CMC4" s="979"/>
      <c r="CMD4" s="979"/>
      <c r="CME4" s="979"/>
      <c r="CMF4" s="979"/>
      <c r="CMG4" s="979"/>
      <c r="CMH4" s="979"/>
      <c r="CMI4" s="979"/>
      <c r="CMJ4" s="979"/>
      <c r="CMK4" s="979"/>
      <c r="CML4" s="979"/>
      <c r="CMM4" s="979"/>
      <c r="CMN4" s="979"/>
      <c r="CMO4" s="979"/>
      <c r="CMP4" s="979"/>
      <c r="CMQ4" s="979"/>
      <c r="CMR4" s="979"/>
      <c r="CMS4" s="979"/>
      <c r="CMT4" s="979"/>
      <c r="CMU4" s="979"/>
      <c r="CMV4" s="979"/>
      <c r="CMW4" s="979"/>
      <c r="CMX4" s="979"/>
      <c r="CMY4" s="979"/>
      <c r="CMZ4" s="979"/>
      <c r="CNA4" s="979"/>
      <c r="CNB4" s="979"/>
      <c r="CNC4" s="979"/>
      <c r="CND4" s="979"/>
      <c r="CNE4" s="979"/>
      <c r="CNF4" s="979"/>
      <c r="CNG4" s="979"/>
      <c r="CNH4" s="979"/>
      <c r="CNI4" s="979"/>
      <c r="CNJ4" s="979"/>
      <c r="CNK4" s="979"/>
      <c r="CNL4" s="979"/>
      <c r="CNM4" s="979"/>
      <c r="CNN4" s="979"/>
      <c r="CNO4" s="979"/>
      <c r="CNP4" s="979"/>
      <c r="CNQ4" s="979"/>
      <c r="CNR4" s="979"/>
      <c r="CNS4" s="979"/>
      <c r="CNT4" s="979"/>
      <c r="CNU4" s="979"/>
      <c r="CNV4" s="979"/>
      <c r="CNW4" s="979"/>
      <c r="CNX4" s="979"/>
      <c r="CNY4" s="979"/>
      <c r="CNZ4" s="979"/>
      <c r="COA4" s="979"/>
      <c r="COB4" s="979"/>
      <c r="COC4" s="979"/>
      <c r="COD4" s="979"/>
      <c r="COE4" s="979"/>
      <c r="COF4" s="979"/>
      <c r="COG4" s="979"/>
      <c r="COH4" s="979"/>
      <c r="COI4" s="979"/>
      <c r="COJ4" s="979"/>
      <c r="COK4" s="979"/>
      <c r="COL4" s="979"/>
      <c r="COM4" s="979"/>
      <c r="CON4" s="979"/>
      <c r="COO4" s="979"/>
      <c r="COP4" s="979"/>
      <c r="COQ4" s="979"/>
      <c r="COR4" s="979"/>
      <c r="COS4" s="979"/>
      <c r="COT4" s="979"/>
      <c r="COU4" s="979"/>
      <c r="COV4" s="979"/>
      <c r="COW4" s="979"/>
      <c r="COX4" s="979"/>
      <c r="COY4" s="979"/>
      <c r="COZ4" s="979"/>
      <c r="CPA4" s="979"/>
      <c r="CPB4" s="979"/>
      <c r="CPC4" s="979"/>
      <c r="CPD4" s="979"/>
      <c r="CPE4" s="979"/>
      <c r="CPF4" s="979"/>
      <c r="CPG4" s="979"/>
      <c r="CPH4" s="979"/>
      <c r="CPI4" s="979"/>
      <c r="CPJ4" s="979"/>
      <c r="CPK4" s="979"/>
      <c r="CPL4" s="979"/>
      <c r="CPM4" s="979"/>
      <c r="CPN4" s="979"/>
      <c r="CPO4" s="979"/>
      <c r="CPP4" s="979"/>
      <c r="CPQ4" s="979"/>
      <c r="CPR4" s="979"/>
      <c r="CPS4" s="979"/>
      <c r="CPT4" s="979"/>
      <c r="CPU4" s="979"/>
      <c r="CPV4" s="979"/>
      <c r="CPW4" s="979"/>
      <c r="CPX4" s="979"/>
      <c r="CPY4" s="979"/>
      <c r="CPZ4" s="979"/>
      <c r="CQA4" s="979"/>
      <c r="CQB4" s="979"/>
      <c r="CQC4" s="979"/>
      <c r="CQD4" s="979"/>
      <c r="CQE4" s="979"/>
      <c r="CQF4" s="979"/>
      <c r="CQG4" s="979"/>
      <c r="CQH4" s="979"/>
      <c r="CQI4" s="979"/>
      <c r="CQJ4" s="979"/>
      <c r="CQK4" s="979"/>
      <c r="CQL4" s="979"/>
      <c r="CQM4" s="979"/>
      <c r="CQN4" s="979"/>
      <c r="CQO4" s="979"/>
      <c r="CQP4" s="979"/>
      <c r="CQQ4" s="979"/>
      <c r="CQR4" s="979"/>
      <c r="CQS4" s="979"/>
      <c r="CQT4" s="979"/>
      <c r="CQU4" s="979"/>
      <c r="CQV4" s="979"/>
      <c r="CQW4" s="979"/>
      <c r="CQX4" s="979"/>
      <c r="CQY4" s="979"/>
      <c r="CQZ4" s="979"/>
      <c r="CRA4" s="979"/>
      <c r="CRB4" s="979"/>
      <c r="CRC4" s="979"/>
      <c r="CRD4" s="979"/>
      <c r="CRE4" s="979"/>
      <c r="CRF4" s="979"/>
      <c r="CRG4" s="979"/>
      <c r="CRH4" s="979"/>
      <c r="CRI4" s="979"/>
      <c r="CRJ4" s="979"/>
      <c r="CRK4" s="979"/>
      <c r="CRL4" s="979"/>
      <c r="CRM4" s="979"/>
      <c r="CRN4" s="979"/>
      <c r="CRO4" s="979"/>
      <c r="CRP4" s="979"/>
      <c r="CRQ4" s="979"/>
      <c r="CRR4" s="979"/>
      <c r="CRS4" s="979"/>
      <c r="CRT4" s="979"/>
      <c r="CRU4" s="979"/>
      <c r="CRV4" s="979"/>
      <c r="CRW4" s="979"/>
      <c r="CRX4" s="979"/>
      <c r="CRY4" s="979"/>
      <c r="CRZ4" s="979"/>
      <c r="CSA4" s="979"/>
      <c r="CSB4" s="979"/>
      <c r="CSC4" s="979"/>
      <c r="CSD4" s="979"/>
      <c r="CSE4" s="979"/>
      <c r="CSF4" s="979"/>
      <c r="CSG4" s="979"/>
      <c r="CSH4" s="979"/>
      <c r="CSI4" s="979"/>
      <c r="CSJ4" s="979"/>
      <c r="CSK4" s="979"/>
      <c r="CSL4" s="979"/>
      <c r="CSM4" s="979"/>
      <c r="CSN4" s="979"/>
      <c r="CSO4" s="979"/>
      <c r="CSP4" s="979"/>
      <c r="CSQ4" s="979"/>
      <c r="CSR4" s="979"/>
      <c r="CSS4" s="979"/>
      <c r="CST4" s="979"/>
      <c r="CSU4" s="979"/>
      <c r="CSV4" s="979"/>
      <c r="CSW4" s="979"/>
      <c r="CSX4" s="979"/>
      <c r="CSY4" s="979"/>
      <c r="CSZ4" s="979"/>
      <c r="CTA4" s="979"/>
      <c r="CTB4" s="979"/>
      <c r="CTC4" s="979"/>
      <c r="CTD4" s="979"/>
      <c r="CTE4" s="979"/>
      <c r="CTF4" s="979"/>
      <c r="CTG4" s="979"/>
      <c r="CTH4" s="979"/>
      <c r="CTI4" s="979"/>
      <c r="CTJ4" s="979"/>
      <c r="CTK4" s="979"/>
      <c r="CTL4" s="979"/>
      <c r="CTM4" s="979"/>
      <c r="CTN4" s="979"/>
      <c r="CTO4" s="979"/>
      <c r="CTP4" s="979"/>
      <c r="CTQ4" s="979"/>
      <c r="CTR4" s="979"/>
      <c r="CTS4" s="979"/>
      <c r="CTT4" s="979"/>
      <c r="CTU4" s="979"/>
      <c r="CTV4" s="979"/>
      <c r="CTW4" s="979"/>
      <c r="CTX4" s="979"/>
      <c r="CTY4" s="979"/>
      <c r="CTZ4" s="979"/>
      <c r="CUA4" s="979"/>
      <c r="CUB4" s="979"/>
      <c r="CUC4" s="979"/>
      <c r="CUD4" s="979"/>
      <c r="CUE4" s="979"/>
      <c r="CUF4" s="979"/>
      <c r="CUG4" s="979"/>
      <c r="CUH4" s="979"/>
      <c r="CUI4" s="979"/>
      <c r="CUJ4" s="979"/>
      <c r="CUK4" s="979"/>
      <c r="CUL4" s="979"/>
      <c r="CUM4" s="979"/>
      <c r="CUN4" s="979"/>
      <c r="CUO4" s="979"/>
      <c r="CUP4" s="979"/>
      <c r="CUQ4" s="979"/>
      <c r="CUR4" s="979"/>
      <c r="CUS4" s="979"/>
      <c r="CUT4" s="979"/>
      <c r="CUU4" s="979"/>
      <c r="CUV4" s="979"/>
      <c r="CUW4" s="979"/>
      <c r="CUX4" s="979"/>
      <c r="CUY4" s="979"/>
      <c r="CUZ4" s="979"/>
      <c r="CVA4" s="979"/>
      <c r="CVB4" s="979"/>
      <c r="CVC4" s="979"/>
      <c r="CVD4" s="979"/>
      <c r="CVE4" s="979"/>
      <c r="CVF4" s="979"/>
      <c r="CVG4" s="979"/>
      <c r="CVH4" s="979"/>
      <c r="CVI4" s="979"/>
      <c r="CVJ4" s="979"/>
      <c r="CVK4" s="979"/>
      <c r="CVL4" s="979"/>
      <c r="CVM4" s="979"/>
      <c r="CVN4" s="979"/>
      <c r="CVO4" s="979"/>
      <c r="CVP4" s="979"/>
      <c r="CVQ4" s="979"/>
      <c r="CVR4" s="979"/>
      <c r="CVS4" s="979"/>
      <c r="CVT4" s="979"/>
      <c r="CVU4" s="979"/>
      <c r="CVV4" s="979"/>
      <c r="CVW4" s="979"/>
      <c r="CVX4" s="979"/>
      <c r="CVY4" s="979"/>
      <c r="CVZ4" s="979"/>
      <c r="CWA4" s="979"/>
      <c r="CWB4" s="979"/>
      <c r="CWC4" s="979"/>
      <c r="CWD4" s="979"/>
      <c r="CWE4" s="979"/>
      <c r="CWF4" s="979"/>
      <c r="CWG4" s="979"/>
      <c r="CWH4" s="979"/>
      <c r="CWI4" s="979"/>
      <c r="CWJ4" s="979"/>
      <c r="CWK4" s="979"/>
      <c r="CWL4" s="979"/>
      <c r="CWM4" s="979"/>
      <c r="CWN4" s="979"/>
      <c r="CWO4" s="979"/>
      <c r="CWP4" s="979"/>
      <c r="CWQ4" s="979"/>
      <c r="CWR4" s="979"/>
      <c r="CWS4" s="979"/>
      <c r="CWT4" s="979"/>
      <c r="CWU4" s="979"/>
      <c r="CWV4" s="979"/>
      <c r="CWW4" s="979"/>
      <c r="CWX4" s="979"/>
      <c r="CWY4" s="979"/>
      <c r="CWZ4" s="979"/>
      <c r="CXA4" s="979"/>
      <c r="CXB4" s="979"/>
      <c r="CXC4" s="979"/>
      <c r="CXD4" s="979"/>
      <c r="CXE4" s="979"/>
      <c r="CXF4" s="979"/>
      <c r="CXG4" s="979"/>
      <c r="CXH4" s="979"/>
      <c r="CXI4" s="979"/>
      <c r="CXJ4" s="979"/>
      <c r="CXK4" s="979"/>
      <c r="CXL4" s="979"/>
      <c r="CXM4" s="979"/>
      <c r="CXN4" s="979"/>
      <c r="CXO4" s="979"/>
      <c r="CXP4" s="979"/>
      <c r="CXQ4" s="979"/>
      <c r="CXR4" s="979"/>
      <c r="CXS4" s="979"/>
      <c r="CXT4" s="979"/>
      <c r="CXU4" s="979"/>
      <c r="CXV4" s="979"/>
      <c r="CXW4" s="979"/>
      <c r="CXX4" s="979"/>
      <c r="CXY4" s="979"/>
      <c r="CXZ4" s="979"/>
      <c r="CYA4" s="979"/>
      <c r="CYB4" s="979"/>
      <c r="CYC4" s="979"/>
      <c r="CYD4" s="979"/>
      <c r="CYE4" s="979"/>
      <c r="CYF4" s="979"/>
      <c r="CYG4" s="979"/>
      <c r="CYH4" s="979"/>
      <c r="CYI4" s="979"/>
      <c r="CYJ4" s="979"/>
      <c r="CYK4" s="979"/>
      <c r="CYL4" s="979"/>
      <c r="CYM4" s="979"/>
      <c r="CYN4" s="979"/>
      <c r="CYO4" s="979"/>
      <c r="CYP4" s="979"/>
      <c r="CYQ4" s="979"/>
      <c r="CYR4" s="979"/>
      <c r="CYS4" s="979"/>
      <c r="CYT4" s="979"/>
      <c r="CYU4" s="979"/>
      <c r="CYV4" s="979"/>
      <c r="CYW4" s="979"/>
      <c r="CYX4" s="979"/>
      <c r="CYY4" s="979"/>
      <c r="CYZ4" s="979"/>
      <c r="CZA4" s="979"/>
      <c r="CZB4" s="979"/>
      <c r="CZC4" s="979"/>
      <c r="CZD4" s="979"/>
      <c r="CZE4" s="979"/>
      <c r="CZF4" s="979"/>
      <c r="CZG4" s="979"/>
      <c r="CZH4" s="979"/>
      <c r="CZI4" s="979"/>
      <c r="CZJ4" s="979"/>
      <c r="CZK4" s="979"/>
      <c r="CZL4" s="979"/>
      <c r="CZM4" s="979"/>
      <c r="CZN4" s="979"/>
      <c r="CZO4" s="979"/>
      <c r="CZP4" s="979"/>
      <c r="CZQ4" s="979"/>
      <c r="CZR4" s="979"/>
      <c r="CZS4" s="979"/>
      <c r="CZT4" s="979"/>
      <c r="CZU4" s="979"/>
      <c r="CZV4" s="979"/>
      <c r="CZW4" s="979"/>
      <c r="CZX4" s="979"/>
      <c r="CZY4" s="979"/>
      <c r="CZZ4" s="979"/>
      <c r="DAA4" s="979"/>
      <c r="DAB4" s="979"/>
      <c r="DAC4" s="979"/>
      <c r="DAD4" s="979"/>
      <c r="DAE4" s="979"/>
      <c r="DAF4" s="979"/>
      <c r="DAG4" s="979"/>
      <c r="DAH4" s="979"/>
      <c r="DAI4" s="979"/>
      <c r="DAJ4" s="979"/>
      <c r="DAK4" s="979"/>
      <c r="DAL4" s="979"/>
      <c r="DAM4" s="979"/>
      <c r="DAN4" s="979"/>
      <c r="DAO4" s="979"/>
      <c r="DAP4" s="979"/>
      <c r="DAQ4" s="979"/>
      <c r="DAR4" s="979"/>
      <c r="DAS4" s="979"/>
      <c r="DAT4" s="979"/>
      <c r="DAU4" s="979"/>
      <c r="DAV4" s="979"/>
      <c r="DAW4" s="979"/>
      <c r="DAX4" s="979"/>
      <c r="DAY4" s="979"/>
      <c r="DAZ4" s="979"/>
      <c r="DBA4" s="979"/>
      <c r="DBB4" s="979"/>
      <c r="DBC4" s="979"/>
      <c r="DBD4" s="979"/>
      <c r="DBE4" s="979"/>
      <c r="DBF4" s="979"/>
      <c r="DBG4" s="979"/>
      <c r="DBH4" s="979"/>
      <c r="DBI4" s="979"/>
      <c r="DBJ4" s="979"/>
      <c r="DBK4" s="979"/>
      <c r="DBL4" s="979"/>
      <c r="DBM4" s="979"/>
      <c r="DBN4" s="979"/>
      <c r="DBO4" s="979"/>
      <c r="DBP4" s="979"/>
      <c r="DBQ4" s="979"/>
      <c r="DBR4" s="979"/>
      <c r="DBS4" s="979"/>
      <c r="DBT4" s="979"/>
      <c r="DBU4" s="979"/>
      <c r="DBV4" s="979"/>
      <c r="DBW4" s="979"/>
      <c r="DBX4" s="979"/>
      <c r="DBY4" s="979"/>
      <c r="DBZ4" s="979"/>
      <c r="DCA4" s="979"/>
      <c r="DCB4" s="979"/>
      <c r="DCC4" s="979"/>
      <c r="DCD4" s="979"/>
      <c r="DCE4" s="979"/>
      <c r="DCF4" s="979"/>
      <c r="DCG4" s="979"/>
      <c r="DCH4" s="979"/>
      <c r="DCI4" s="979"/>
      <c r="DCJ4" s="979"/>
      <c r="DCK4" s="979"/>
      <c r="DCL4" s="979"/>
      <c r="DCM4" s="979"/>
      <c r="DCN4" s="979"/>
      <c r="DCO4" s="979"/>
      <c r="DCP4" s="979"/>
      <c r="DCQ4" s="979"/>
      <c r="DCR4" s="979"/>
      <c r="DCS4" s="979"/>
      <c r="DCT4" s="979"/>
      <c r="DCU4" s="979"/>
      <c r="DCV4" s="979"/>
      <c r="DCW4" s="979"/>
      <c r="DCX4" s="979"/>
      <c r="DCY4" s="979"/>
      <c r="DCZ4" s="979"/>
      <c r="DDA4" s="979"/>
      <c r="DDB4" s="979"/>
      <c r="DDC4" s="979"/>
      <c r="DDD4" s="979"/>
      <c r="DDE4" s="979"/>
      <c r="DDF4" s="979"/>
      <c r="DDG4" s="979"/>
      <c r="DDH4" s="979"/>
      <c r="DDI4" s="979"/>
      <c r="DDJ4" s="979"/>
      <c r="DDK4" s="979"/>
      <c r="DDL4" s="979"/>
      <c r="DDM4" s="979"/>
      <c r="DDN4" s="979"/>
      <c r="DDO4" s="979"/>
      <c r="DDP4" s="979"/>
      <c r="DDQ4" s="979"/>
      <c r="DDR4" s="979"/>
      <c r="DDS4" s="979"/>
      <c r="DDT4" s="979"/>
      <c r="DDU4" s="979"/>
      <c r="DDV4" s="979"/>
      <c r="DDW4" s="979"/>
      <c r="DDX4" s="979"/>
      <c r="DDY4" s="979"/>
      <c r="DDZ4" s="979"/>
      <c r="DEA4" s="979"/>
      <c r="DEB4" s="979"/>
      <c r="DEC4" s="979"/>
      <c r="DED4" s="979"/>
      <c r="DEE4" s="979"/>
      <c r="DEF4" s="979"/>
      <c r="DEG4" s="979"/>
      <c r="DEH4" s="979"/>
      <c r="DEI4" s="979"/>
      <c r="DEJ4" s="979"/>
      <c r="DEK4" s="979"/>
      <c r="DEL4" s="979"/>
      <c r="DEM4" s="979"/>
      <c r="DEN4" s="979"/>
      <c r="DEO4" s="979"/>
      <c r="DEP4" s="979"/>
      <c r="DEQ4" s="979"/>
      <c r="DER4" s="979"/>
      <c r="DES4" s="979"/>
      <c r="DET4" s="979"/>
      <c r="DEU4" s="979"/>
      <c r="DEV4" s="979"/>
      <c r="DEW4" s="979"/>
      <c r="DEX4" s="979"/>
      <c r="DEY4" s="979"/>
      <c r="DEZ4" s="979"/>
      <c r="DFA4" s="979"/>
      <c r="DFB4" s="979"/>
      <c r="DFC4" s="979"/>
      <c r="DFD4" s="979"/>
      <c r="DFE4" s="979"/>
      <c r="DFF4" s="979"/>
      <c r="DFG4" s="979"/>
      <c r="DFH4" s="979"/>
      <c r="DFI4" s="979"/>
      <c r="DFJ4" s="979"/>
      <c r="DFK4" s="979"/>
      <c r="DFL4" s="979"/>
      <c r="DFM4" s="979"/>
      <c r="DFN4" s="979"/>
      <c r="DFO4" s="979"/>
      <c r="DFP4" s="979"/>
      <c r="DFQ4" s="979"/>
      <c r="DFR4" s="979"/>
      <c r="DFS4" s="979"/>
      <c r="DFT4" s="979"/>
      <c r="DFU4" s="979"/>
      <c r="DFV4" s="979"/>
      <c r="DFW4" s="979"/>
      <c r="DFX4" s="979"/>
      <c r="DFY4" s="979"/>
      <c r="DFZ4" s="979"/>
      <c r="DGA4" s="979"/>
      <c r="DGB4" s="979"/>
      <c r="DGC4" s="979"/>
      <c r="DGD4" s="979"/>
      <c r="DGE4" s="979"/>
      <c r="DGF4" s="979"/>
      <c r="DGG4" s="979"/>
      <c r="DGH4" s="979"/>
      <c r="DGI4" s="979"/>
      <c r="DGJ4" s="979"/>
      <c r="DGK4" s="979"/>
      <c r="DGL4" s="979"/>
      <c r="DGM4" s="979"/>
      <c r="DGN4" s="979"/>
      <c r="DGO4" s="979"/>
      <c r="DGP4" s="979"/>
      <c r="DGQ4" s="979"/>
      <c r="DGR4" s="979"/>
      <c r="DGS4" s="979"/>
      <c r="DGT4" s="979"/>
      <c r="DGU4" s="979"/>
      <c r="DGV4" s="979"/>
      <c r="DGW4" s="979"/>
      <c r="DGX4" s="979"/>
      <c r="DGY4" s="979"/>
      <c r="DGZ4" s="979"/>
      <c r="DHA4" s="979"/>
      <c r="DHB4" s="979"/>
      <c r="DHC4" s="979"/>
      <c r="DHD4" s="979"/>
      <c r="DHE4" s="979"/>
      <c r="DHF4" s="979"/>
      <c r="DHG4" s="979"/>
      <c r="DHH4" s="979"/>
      <c r="DHI4" s="979"/>
      <c r="DHJ4" s="979"/>
      <c r="DHK4" s="979"/>
      <c r="DHL4" s="979"/>
      <c r="DHM4" s="979"/>
      <c r="DHN4" s="979"/>
      <c r="DHO4" s="979"/>
      <c r="DHP4" s="979"/>
      <c r="DHQ4" s="979"/>
      <c r="DHR4" s="979"/>
      <c r="DHS4" s="979"/>
      <c r="DHT4" s="979"/>
      <c r="DHU4" s="979"/>
      <c r="DHV4" s="979"/>
      <c r="DHW4" s="979"/>
      <c r="DHX4" s="979"/>
      <c r="DHY4" s="979"/>
      <c r="DHZ4" s="979"/>
      <c r="DIA4" s="979"/>
      <c r="DIB4" s="979"/>
      <c r="DIC4" s="979"/>
      <c r="DID4" s="979"/>
      <c r="DIE4" s="979"/>
      <c r="DIF4" s="979"/>
      <c r="DIG4" s="979"/>
      <c r="DIH4" s="979"/>
      <c r="DII4" s="979"/>
      <c r="DIJ4" s="979"/>
      <c r="DIK4" s="979"/>
      <c r="DIL4" s="979"/>
      <c r="DIM4" s="979"/>
      <c r="DIN4" s="979"/>
      <c r="DIO4" s="979"/>
      <c r="DIP4" s="979"/>
      <c r="DIQ4" s="979"/>
      <c r="DIR4" s="979"/>
      <c r="DIS4" s="979"/>
      <c r="DIT4" s="979"/>
      <c r="DIU4" s="979"/>
      <c r="DIV4" s="979"/>
      <c r="DIW4" s="979"/>
      <c r="DIX4" s="979"/>
      <c r="DIY4" s="979"/>
      <c r="DIZ4" s="979"/>
      <c r="DJA4" s="979"/>
      <c r="DJB4" s="979"/>
      <c r="DJC4" s="979"/>
      <c r="DJD4" s="979"/>
      <c r="DJE4" s="979"/>
      <c r="DJF4" s="979"/>
      <c r="DJG4" s="979"/>
      <c r="DJH4" s="979"/>
      <c r="DJI4" s="979"/>
      <c r="DJJ4" s="979"/>
      <c r="DJK4" s="979"/>
      <c r="DJL4" s="979"/>
      <c r="DJM4" s="979"/>
      <c r="DJN4" s="979"/>
      <c r="DJO4" s="979"/>
      <c r="DJP4" s="979"/>
      <c r="DJQ4" s="979"/>
      <c r="DJR4" s="979"/>
      <c r="DJS4" s="979"/>
      <c r="DJT4" s="979"/>
      <c r="DJU4" s="979"/>
      <c r="DJV4" s="979"/>
      <c r="DJW4" s="979"/>
      <c r="DJX4" s="979"/>
      <c r="DJY4" s="979"/>
      <c r="DJZ4" s="979"/>
      <c r="DKA4" s="979"/>
      <c r="DKB4" s="979"/>
      <c r="DKC4" s="979"/>
      <c r="DKD4" s="979"/>
      <c r="DKE4" s="979"/>
      <c r="DKF4" s="979"/>
      <c r="DKG4" s="979"/>
      <c r="DKH4" s="979"/>
      <c r="DKI4" s="979"/>
      <c r="DKJ4" s="979"/>
      <c r="DKK4" s="979"/>
      <c r="DKL4" s="979"/>
      <c r="DKM4" s="979"/>
      <c r="DKN4" s="979"/>
      <c r="DKO4" s="979"/>
      <c r="DKP4" s="979"/>
      <c r="DKQ4" s="979"/>
      <c r="DKR4" s="979"/>
      <c r="DKS4" s="979"/>
      <c r="DKT4" s="979"/>
      <c r="DKU4" s="979"/>
      <c r="DKV4" s="979"/>
      <c r="DKW4" s="979"/>
      <c r="DKX4" s="979"/>
      <c r="DKY4" s="979"/>
      <c r="DKZ4" s="979"/>
      <c r="DLA4" s="979"/>
      <c r="DLB4" s="979"/>
      <c r="DLC4" s="979"/>
      <c r="DLD4" s="979"/>
      <c r="DLE4" s="979"/>
      <c r="DLF4" s="979"/>
      <c r="DLG4" s="979"/>
      <c r="DLH4" s="979"/>
      <c r="DLI4" s="979"/>
      <c r="DLJ4" s="979"/>
      <c r="DLK4" s="979"/>
      <c r="DLL4" s="979"/>
      <c r="DLM4" s="979"/>
      <c r="DLN4" s="979"/>
      <c r="DLO4" s="979"/>
      <c r="DLP4" s="979"/>
      <c r="DLQ4" s="979"/>
      <c r="DLR4" s="979"/>
      <c r="DLS4" s="979"/>
      <c r="DLT4" s="979"/>
      <c r="DLU4" s="979"/>
      <c r="DLV4" s="979"/>
      <c r="DLW4" s="979"/>
      <c r="DLX4" s="979"/>
      <c r="DLY4" s="979"/>
      <c r="DLZ4" s="979"/>
      <c r="DMA4" s="979"/>
      <c r="DMB4" s="979"/>
      <c r="DMC4" s="979"/>
      <c r="DMD4" s="979"/>
      <c r="DME4" s="979"/>
      <c r="DMF4" s="979"/>
      <c r="DMG4" s="979"/>
      <c r="DMH4" s="979"/>
      <c r="DMI4" s="979"/>
      <c r="DMJ4" s="979"/>
      <c r="DMK4" s="979"/>
      <c r="DML4" s="979"/>
      <c r="DMM4" s="979"/>
      <c r="DMN4" s="979"/>
      <c r="DMO4" s="979"/>
      <c r="DMP4" s="979"/>
      <c r="DMQ4" s="979"/>
      <c r="DMR4" s="979"/>
      <c r="DMS4" s="979"/>
      <c r="DMT4" s="979"/>
      <c r="DMU4" s="979"/>
      <c r="DMV4" s="979"/>
      <c r="DMW4" s="979"/>
      <c r="DMX4" s="979"/>
      <c r="DMY4" s="979"/>
      <c r="DMZ4" s="979"/>
      <c r="DNA4" s="979"/>
      <c r="DNB4" s="979"/>
      <c r="DNC4" s="979"/>
      <c r="DND4" s="979"/>
      <c r="DNE4" s="979"/>
      <c r="DNF4" s="979"/>
      <c r="DNG4" s="979"/>
      <c r="DNH4" s="979"/>
      <c r="DNI4" s="979"/>
      <c r="DNJ4" s="979"/>
      <c r="DNK4" s="979"/>
      <c r="DNL4" s="979"/>
      <c r="DNM4" s="979"/>
      <c r="DNN4" s="979"/>
      <c r="DNO4" s="979"/>
      <c r="DNP4" s="979"/>
      <c r="DNQ4" s="979"/>
      <c r="DNR4" s="979"/>
      <c r="DNS4" s="979"/>
      <c r="DNT4" s="979"/>
      <c r="DNU4" s="979"/>
      <c r="DNV4" s="979"/>
      <c r="DNW4" s="979"/>
      <c r="DNX4" s="979"/>
      <c r="DNY4" s="979"/>
      <c r="DNZ4" s="979"/>
      <c r="DOA4" s="979"/>
      <c r="DOB4" s="979"/>
      <c r="DOC4" s="979"/>
      <c r="DOD4" s="979"/>
      <c r="DOE4" s="979"/>
      <c r="DOF4" s="979"/>
      <c r="DOG4" s="979"/>
      <c r="DOH4" s="979"/>
      <c r="DOI4" s="979"/>
      <c r="DOJ4" s="979"/>
      <c r="DOK4" s="979"/>
      <c r="DOL4" s="979"/>
      <c r="DOM4" s="979"/>
      <c r="DON4" s="979"/>
      <c r="DOO4" s="979"/>
      <c r="DOP4" s="979"/>
      <c r="DOQ4" s="979"/>
      <c r="DOR4" s="979"/>
      <c r="DOS4" s="979"/>
      <c r="DOT4" s="979"/>
      <c r="DOU4" s="979"/>
      <c r="DOV4" s="979"/>
      <c r="DOW4" s="979"/>
      <c r="DOX4" s="979"/>
      <c r="DOY4" s="979"/>
      <c r="DOZ4" s="979"/>
      <c r="DPA4" s="979"/>
      <c r="DPB4" s="979"/>
      <c r="DPC4" s="979"/>
      <c r="DPD4" s="979"/>
      <c r="DPE4" s="979"/>
      <c r="DPF4" s="979"/>
      <c r="DPG4" s="979"/>
      <c r="DPH4" s="979"/>
      <c r="DPI4" s="979"/>
      <c r="DPJ4" s="979"/>
      <c r="DPK4" s="979"/>
      <c r="DPL4" s="979"/>
      <c r="DPM4" s="979"/>
      <c r="DPN4" s="979"/>
      <c r="DPO4" s="979"/>
      <c r="DPP4" s="979"/>
      <c r="DPQ4" s="979"/>
      <c r="DPR4" s="979"/>
      <c r="DPS4" s="979"/>
      <c r="DPT4" s="979"/>
      <c r="DPU4" s="979"/>
      <c r="DPV4" s="979"/>
      <c r="DPW4" s="979"/>
      <c r="DPX4" s="979"/>
      <c r="DPY4" s="979"/>
      <c r="DPZ4" s="979"/>
      <c r="DQA4" s="979"/>
      <c r="DQB4" s="979"/>
      <c r="DQC4" s="979"/>
      <c r="DQD4" s="979"/>
      <c r="DQE4" s="979"/>
      <c r="DQF4" s="979"/>
      <c r="DQG4" s="979"/>
      <c r="DQH4" s="979"/>
      <c r="DQI4" s="979"/>
      <c r="DQJ4" s="979"/>
      <c r="DQK4" s="979"/>
      <c r="DQL4" s="979"/>
      <c r="DQM4" s="979"/>
      <c r="DQN4" s="979"/>
      <c r="DQO4" s="979"/>
      <c r="DQP4" s="979"/>
      <c r="DQQ4" s="979"/>
      <c r="DQR4" s="979"/>
      <c r="DQS4" s="979"/>
      <c r="DQT4" s="979"/>
      <c r="DQU4" s="979"/>
      <c r="DQV4" s="979"/>
      <c r="DQW4" s="979"/>
      <c r="DQX4" s="979"/>
      <c r="DQY4" s="979"/>
      <c r="DQZ4" s="979"/>
      <c r="DRA4" s="979"/>
      <c r="DRB4" s="979"/>
      <c r="DRC4" s="979"/>
      <c r="DRD4" s="979"/>
      <c r="DRE4" s="979"/>
      <c r="DRF4" s="979"/>
      <c r="DRG4" s="979"/>
      <c r="DRH4" s="979"/>
      <c r="DRI4" s="979"/>
      <c r="DRJ4" s="979"/>
      <c r="DRK4" s="979"/>
      <c r="DRL4" s="979"/>
      <c r="DRM4" s="979"/>
      <c r="DRN4" s="979"/>
      <c r="DRO4" s="979"/>
      <c r="DRP4" s="979"/>
      <c r="DRQ4" s="979"/>
      <c r="DRR4" s="979"/>
      <c r="DRS4" s="979"/>
      <c r="DRT4" s="979"/>
      <c r="DRU4" s="979"/>
      <c r="DRV4" s="979"/>
      <c r="DRW4" s="979"/>
      <c r="DRX4" s="979"/>
      <c r="DRY4" s="979"/>
      <c r="DRZ4" s="979"/>
      <c r="DSA4" s="979"/>
      <c r="DSB4" s="979"/>
      <c r="DSC4" s="979"/>
      <c r="DSD4" s="979"/>
      <c r="DSE4" s="979"/>
      <c r="DSF4" s="979"/>
      <c r="DSG4" s="979"/>
      <c r="DSH4" s="979"/>
      <c r="DSI4" s="979"/>
      <c r="DSJ4" s="979"/>
      <c r="DSK4" s="979"/>
      <c r="DSL4" s="979"/>
      <c r="DSM4" s="979"/>
      <c r="DSN4" s="979"/>
      <c r="DSO4" s="979"/>
      <c r="DSP4" s="979"/>
      <c r="DSQ4" s="979"/>
      <c r="DSR4" s="979"/>
      <c r="DSS4" s="979"/>
      <c r="DST4" s="979"/>
      <c r="DSU4" s="979"/>
      <c r="DSV4" s="979"/>
      <c r="DSW4" s="979"/>
      <c r="DSX4" s="979"/>
      <c r="DSY4" s="979"/>
      <c r="DSZ4" s="979"/>
      <c r="DTA4" s="979"/>
      <c r="DTB4" s="979"/>
      <c r="DTC4" s="979"/>
      <c r="DTD4" s="979"/>
      <c r="DTE4" s="979"/>
      <c r="DTF4" s="979"/>
      <c r="DTG4" s="979"/>
      <c r="DTH4" s="979"/>
      <c r="DTI4" s="979"/>
      <c r="DTJ4" s="979"/>
      <c r="DTK4" s="979"/>
      <c r="DTL4" s="979"/>
      <c r="DTM4" s="979"/>
      <c r="DTN4" s="979"/>
      <c r="DTO4" s="979"/>
      <c r="DTP4" s="979"/>
      <c r="DTQ4" s="979"/>
      <c r="DTR4" s="979"/>
      <c r="DTS4" s="979"/>
      <c r="DTT4" s="979"/>
      <c r="DTU4" s="979"/>
      <c r="DTV4" s="979"/>
      <c r="DTW4" s="979"/>
      <c r="DTX4" s="979"/>
      <c r="DTY4" s="979"/>
      <c r="DTZ4" s="979"/>
      <c r="DUA4" s="979"/>
      <c r="DUB4" s="979"/>
      <c r="DUC4" s="979"/>
      <c r="DUD4" s="979"/>
      <c r="DUE4" s="979"/>
      <c r="DUF4" s="979"/>
      <c r="DUG4" s="979"/>
      <c r="DUH4" s="979"/>
      <c r="DUI4" s="979"/>
      <c r="DUJ4" s="979"/>
      <c r="DUK4" s="979"/>
      <c r="DUL4" s="979"/>
      <c r="DUM4" s="979"/>
      <c r="DUN4" s="979"/>
      <c r="DUO4" s="979"/>
      <c r="DUP4" s="979"/>
      <c r="DUQ4" s="979"/>
      <c r="DUR4" s="979"/>
      <c r="DUS4" s="979"/>
      <c r="DUT4" s="979"/>
      <c r="DUU4" s="979"/>
      <c r="DUV4" s="979"/>
      <c r="DUW4" s="979"/>
      <c r="DUX4" s="979"/>
      <c r="DUY4" s="979"/>
      <c r="DUZ4" s="979"/>
      <c r="DVA4" s="979"/>
      <c r="DVB4" s="979"/>
      <c r="DVC4" s="979"/>
      <c r="DVD4" s="979"/>
      <c r="DVE4" s="979"/>
      <c r="DVF4" s="979"/>
      <c r="DVG4" s="979"/>
      <c r="DVH4" s="979"/>
      <c r="DVI4" s="979"/>
      <c r="DVJ4" s="979"/>
      <c r="DVK4" s="979"/>
      <c r="DVL4" s="979"/>
      <c r="DVM4" s="979"/>
      <c r="DVN4" s="979"/>
      <c r="DVO4" s="979"/>
      <c r="DVP4" s="979"/>
      <c r="DVQ4" s="979"/>
      <c r="DVR4" s="979"/>
      <c r="DVS4" s="979"/>
      <c r="DVT4" s="979"/>
      <c r="DVU4" s="979"/>
      <c r="DVV4" s="979"/>
      <c r="DVW4" s="979"/>
      <c r="DVX4" s="979"/>
      <c r="DVY4" s="979"/>
      <c r="DVZ4" s="979"/>
      <c r="DWA4" s="979"/>
      <c r="DWB4" s="979"/>
      <c r="DWC4" s="979"/>
      <c r="DWD4" s="979"/>
      <c r="DWE4" s="979"/>
      <c r="DWF4" s="979"/>
      <c r="DWG4" s="979"/>
      <c r="DWH4" s="979"/>
      <c r="DWI4" s="979"/>
      <c r="DWJ4" s="979"/>
      <c r="DWK4" s="979"/>
      <c r="DWL4" s="979"/>
      <c r="DWM4" s="979"/>
      <c r="DWN4" s="979"/>
      <c r="DWO4" s="979"/>
      <c r="DWP4" s="979"/>
      <c r="DWQ4" s="979"/>
      <c r="DWR4" s="979"/>
      <c r="DWS4" s="979"/>
      <c r="DWT4" s="979"/>
      <c r="DWU4" s="979"/>
      <c r="DWV4" s="979"/>
      <c r="DWW4" s="979"/>
      <c r="DWX4" s="979"/>
      <c r="DWY4" s="979"/>
      <c r="DWZ4" s="979"/>
      <c r="DXA4" s="979"/>
      <c r="DXB4" s="979"/>
      <c r="DXC4" s="979"/>
      <c r="DXD4" s="979"/>
      <c r="DXE4" s="979"/>
      <c r="DXF4" s="979"/>
      <c r="DXG4" s="979"/>
      <c r="DXH4" s="979"/>
      <c r="DXI4" s="979"/>
      <c r="DXJ4" s="979"/>
      <c r="DXK4" s="979"/>
      <c r="DXL4" s="979"/>
      <c r="DXM4" s="979"/>
      <c r="DXN4" s="979"/>
      <c r="DXO4" s="979"/>
      <c r="DXP4" s="979"/>
      <c r="DXQ4" s="979"/>
      <c r="DXR4" s="979"/>
      <c r="DXS4" s="979"/>
      <c r="DXT4" s="979"/>
      <c r="DXU4" s="979"/>
      <c r="DXV4" s="979"/>
      <c r="DXW4" s="979"/>
      <c r="DXX4" s="979"/>
      <c r="DXY4" s="979"/>
      <c r="DXZ4" s="979"/>
      <c r="DYA4" s="979"/>
      <c r="DYB4" s="979"/>
      <c r="DYC4" s="979"/>
      <c r="DYD4" s="979"/>
      <c r="DYE4" s="979"/>
      <c r="DYF4" s="979"/>
      <c r="DYG4" s="979"/>
      <c r="DYH4" s="979"/>
      <c r="DYI4" s="979"/>
      <c r="DYJ4" s="979"/>
      <c r="DYK4" s="979"/>
      <c r="DYL4" s="979"/>
      <c r="DYM4" s="979"/>
      <c r="DYN4" s="979"/>
      <c r="DYO4" s="979"/>
      <c r="DYP4" s="979"/>
      <c r="DYQ4" s="979"/>
      <c r="DYR4" s="979"/>
      <c r="DYS4" s="979"/>
      <c r="DYT4" s="979"/>
      <c r="DYU4" s="979"/>
      <c r="DYV4" s="979"/>
      <c r="DYW4" s="979"/>
      <c r="DYX4" s="979"/>
      <c r="DYY4" s="979"/>
      <c r="DYZ4" s="979"/>
      <c r="DZA4" s="979"/>
      <c r="DZB4" s="979"/>
      <c r="DZC4" s="979"/>
      <c r="DZD4" s="979"/>
      <c r="DZE4" s="979"/>
      <c r="DZF4" s="979"/>
      <c r="DZG4" s="979"/>
      <c r="DZH4" s="979"/>
      <c r="DZI4" s="979"/>
      <c r="DZJ4" s="979"/>
      <c r="DZK4" s="979"/>
      <c r="DZL4" s="979"/>
      <c r="DZM4" s="979"/>
      <c r="DZN4" s="979"/>
      <c r="DZO4" s="979"/>
      <c r="DZP4" s="979"/>
      <c r="DZQ4" s="979"/>
      <c r="DZR4" s="979"/>
      <c r="DZS4" s="979"/>
      <c r="DZT4" s="979"/>
      <c r="DZU4" s="979"/>
      <c r="DZV4" s="979"/>
      <c r="DZW4" s="979"/>
      <c r="DZX4" s="979"/>
      <c r="DZY4" s="979"/>
      <c r="DZZ4" s="979"/>
      <c r="EAA4" s="979"/>
      <c r="EAB4" s="979"/>
      <c r="EAC4" s="979"/>
      <c r="EAD4" s="979"/>
      <c r="EAE4" s="979"/>
      <c r="EAF4" s="979"/>
      <c r="EAG4" s="979"/>
      <c r="EAH4" s="979"/>
      <c r="EAI4" s="979"/>
      <c r="EAJ4" s="979"/>
      <c r="EAK4" s="979"/>
      <c r="EAL4" s="979"/>
      <c r="EAM4" s="979"/>
      <c r="EAN4" s="979"/>
      <c r="EAO4" s="979"/>
      <c r="EAP4" s="979"/>
      <c r="EAQ4" s="979"/>
      <c r="EAR4" s="979"/>
      <c r="EAS4" s="979"/>
      <c r="EAT4" s="979"/>
      <c r="EAU4" s="979"/>
      <c r="EAV4" s="979"/>
      <c r="EAW4" s="979"/>
      <c r="EAX4" s="979"/>
      <c r="EAY4" s="979"/>
      <c r="EAZ4" s="979"/>
      <c r="EBA4" s="979"/>
      <c r="EBB4" s="979"/>
      <c r="EBC4" s="979"/>
      <c r="EBD4" s="979"/>
      <c r="EBE4" s="979"/>
      <c r="EBF4" s="979"/>
      <c r="EBG4" s="979"/>
      <c r="EBH4" s="979"/>
      <c r="EBI4" s="979"/>
      <c r="EBJ4" s="979"/>
      <c r="EBK4" s="979"/>
      <c r="EBL4" s="979"/>
      <c r="EBM4" s="979"/>
      <c r="EBN4" s="979"/>
      <c r="EBO4" s="979"/>
      <c r="EBP4" s="979"/>
      <c r="EBQ4" s="979"/>
      <c r="EBR4" s="979"/>
      <c r="EBS4" s="979"/>
      <c r="EBT4" s="979"/>
      <c r="EBU4" s="979"/>
      <c r="EBV4" s="979"/>
      <c r="EBW4" s="979"/>
      <c r="EBX4" s="979"/>
      <c r="EBY4" s="979"/>
      <c r="EBZ4" s="979"/>
      <c r="ECA4" s="979"/>
      <c r="ECB4" s="979"/>
      <c r="ECC4" s="979"/>
      <c r="ECD4" s="979"/>
      <c r="ECE4" s="979"/>
      <c r="ECF4" s="979"/>
      <c r="ECG4" s="979"/>
      <c r="ECH4" s="979"/>
      <c r="ECI4" s="979"/>
      <c r="ECJ4" s="979"/>
      <c r="ECK4" s="979"/>
      <c r="ECL4" s="979"/>
      <c r="ECM4" s="979"/>
      <c r="ECN4" s="979"/>
      <c r="ECO4" s="979"/>
      <c r="ECP4" s="979"/>
      <c r="ECQ4" s="979"/>
      <c r="ECR4" s="979"/>
      <c r="ECS4" s="979"/>
      <c r="ECT4" s="979"/>
      <c r="ECU4" s="979"/>
      <c r="ECV4" s="979"/>
      <c r="ECW4" s="979"/>
      <c r="ECX4" s="979"/>
      <c r="ECY4" s="979"/>
      <c r="ECZ4" s="979"/>
      <c r="EDA4" s="979"/>
      <c r="EDB4" s="979"/>
      <c r="EDC4" s="979"/>
      <c r="EDD4" s="979"/>
      <c r="EDE4" s="979"/>
      <c r="EDF4" s="979"/>
      <c r="EDG4" s="979"/>
      <c r="EDH4" s="979"/>
      <c r="EDI4" s="979"/>
      <c r="EDJ4" s="979"/>
      <c r="EDK4" s="979"/>
      <c r="EDL4" s="979"/>
      <c r="EDM4" s="979"/>
      <c r="EDN4" s="979"/>
      <c r="EDO4" s="979"/>
      <c r="EDP4" s="979"/>
      <c r="EDQ4" s="979"/>
      <c r="EDR4" s="979"/>
      <c r="EDS4" s="979"/>
      <c r="EDT4" s="979"/>
      <c r="EDU4" s="979"/>
      <c r="EDV4" s="979"/>
      <c r="EDW4" s="979"/>
      <c r="EDX4" s="979"/>
      <c r="EDY4" s="979"/>
      <c r="EDZ4" s="979"/>
      <c r="EEA4" s="979"/>
      <c r="EEB4" s="979"/>
      <c r="EEC4" s="979"/>
      <c r="EED4" s="979"/>
      <c r="EEE4" s="979"/>
      <c r="EEF4" s="979"/>
      <c r="EEG4" s="979"/>
      <c r="EEH4" s="979"/>
      <c r="EEI4" s="979"/>
      <c r="EEJ4" s="979"/>
      <c r="EEK4" s="979"/>
      <c r="EEL4" s="979"/>
      <c r="EEM4" s="979"/>
      <c r="EEN4" s="979"/>
      <c r="EEO4" s="979"/>
      <c r="EEP4" s="979"/>
      <c r="EEQ4" s="979"/>
      <c r="EER4" s="979"/>
      <c r="EES4" s="979"/>
      <c r="EET4" s="979"/>
      <c r="EEU4" s="979"/>
      <c r="EEV4" s="979"/>
      <c r="EEW4" s="979"/>
      <c r="EEX4" s="979"/>
      <c r="EEY4" s="979"/>
      <c r="EEZ4" s="979"/>
      <c r="EFA4" s="979"/>
      <c r="EFB4" s="979"/>
      <c r="EFC4" s="979"/>
      <c r="EFD4" s="979"/>
      <c r="EFE4" s="979"/>
      <c r="EFF4" s="979"/>
      <c r="EFG4" s="979"/>
      <c r="EFH4" s="979"/>
      <c r="EFI4" s="979"/>
      <c r="EFJ4" s="979"/>
      <c r="EFK4" s="979"/>
      <c r="EFL4" s="979"/>
      <c r="EFM4" s="979"/>
      <c r="EFN4" s="979"/>
      <c r="EFO4" s="979"/>
      <c r="EFP4" s="979"/>
      <c r="EFQ4" s="979"/>
      <c r="EFR4" s="979"/>
      <c r="EFS4" s="979"/>
      <c r="EFT4" s="979"/>
      <c r="EFU4" s="979"/>
      <c r="EFV4" s="979"/>
      <c r="EFW4" s="979"/>
      <c r="EFX4" s="979"/>
      <c r="EFY4" s="979"/>
      <c r="EFZ4" s="979"/>
      <c r="EGA4" s="979"/>
      <c r="EGB4" s="979"/>
      <c r="EGC4" s="979"/>
      <c r="EGD4" s="979"/>
      <c r="EGE4" s="979"/>
      <c r="EGF4" s="979"/>
      <c r="EGG4" s="979"/>
      <c r="EGH4" s="979"/>
      <c r="EGI4" s="979"/>
      <c r="EGJ4" s="979"/>
      <c r="EGK4" s="979"/>
      <c r="EGL4" s="979"/>
      <c r="EGM4" s="979"/>
      <c r="EGN4" s="979"/>
      <c r="EGO4" s="979"/>
      <c r="EGP4" s="979"/>
      <c r="EGQ4" s="979"/>
      <c r="EGR4" s="979"/>
      <c r="EGS4" s="979"/>
      <c r="EGT4" s="979"/>
      <c r="EGU4" s="979"/>
      <c r="EGV4" s="979"/>
      <c r="EGW4" s="979"/>
      <c r="EGX4" s="979"/>
      <c r="EGY4" s="979"/>
      <c r="EGZ4" s="979"/>
      <c r="EHA4" s="979"/>
      <c r="EHB4" s="979"/>
      <c r="EHC4" s="979"/>
      <c r="EHD4" s="979"/>
      <c r="EHE4" s="979"/>
      <c r="EHF4" s="979"/>
      <c r="EHG4" s="979"/>
      <c r="EHH4" s="979"/>
      <c r="EHI4" s="979"/>
      <c r="EHJ4" s="979"/>
      <c r="EHK4" s="979"/>
      <c r="EHL4" s="979"/>
      <c r="EHM4" s="979"/>
      <c r="EHN4" s="979"/>
      <c r="EHO4" s="979"/>
      <c r="EHP4" s="979"/>
      <c r="EHQ4" s="979"/>
      <c r="EHR4" s="979"/>
      <c r="EHS4" s="979"/>
      <c r="EHT4" s="979"/>
      <c r="EHU4" s="979"/>
      <c r="EHV4" s="979"/>
      <c r="EHW4" s="979"/>
      <c r="EHX4" s="979"/>
      <c r="EHY4" s="979"/>
      <c r="EHZ4" s="979"/>
      <c r="EIA4" s="979"/>
      <c r="EIB4" s="979"/>
      <c r="EIC4" s="979"/>
      <c r="EID4" s="979"/>
      <c r="EIE4" s="979"/>
      <c r="EIF4" s="979"/>
      <c r="EIG4" s="979"/>
      <c r="EIH4" s="979"/>
      <c r="EII4" s="979"/>
      <c r="EIJ4" s="979"/>
      <c r="EIK4" s="979"/>
      <c r="EIL4" s="979"/>
      <c r="EIM4" s="979"/>
      <c r="EIN4" s="979"/>
      <c r="EIO4" s="979"/>
      <c r="EIP4" s="979"/>
      <c r="EIQ4" s="979"/>
      <c r="EIR4" s="979"/>
      <c r="EIS4" s="979"/>
      <c r="EIT4" s="979"/>
      <c r="EIU4" s="979"/>
      <c r="EIV4" s="979"/>
      <c r="EIW4" s="979"/>
      <c r="EIX4" s="979"/>
      <c r="EIY4" s="979"/>
      <c r="EIZ4" s="979"/>
      <c r="EJA4" s="979"/>
      <c r="EJB4" s="979"/>
      <c r="EJC4" s="979"/>
      <c r="EJD4" s="979"/>
      <c r="EJE4" s="979"/>
      <c r="EJF4" s="979"/>
      <c r="EJG4" s="979"/>
      <c r="EJH4" s="979"/>
      <c r="EJI4" s="979"/>
      <c r="EJJ4" s="979"/>
      <c r="EJK4" s="979"/>
      <c r="EJL4" s="979"/>
      <c r="EJM4" s="979"/>
      <c r="EJN4" s="979"/>
      <c r="EJO4" s="979"/>
      <c r="EJP4" s="979"/>
      <c r="EJQ4" s="979"/>
      <c r="EJR4" s="979"/>
      <c r="EJS4" s="979"/>
      <c r="EJT4" s="979"/>
      <c r="EJU4" s="979"/>
      <c r="EJV4" s="979"/>
      <c r="EJW4" s="979"/>
      <c r="EJX4" s="979"/>
      <c r="EJY4" s="979"/>
      <c r="EJZ4" s="979"/>
      <c r="EKA4" s="979"/>
      <c r="EKB4" s="979"/>
      <c r="EKC4" s="979"/>
      <c r="EKD4" s="979"/>
      <c r="EKE4" s="979"/>
      <c r="EKF4" s="979"/>
      <c r="EKG4" s="979"/>
      <c r="EKH4" s="979"/>
      <c r="EKI4" s="979"/>
      <c r="EKJ4" s="979"/>
      <c r="EKK4" s="979"/>
      <c r="EKL4" s="979"/>
      <c r="EKM4" s="979"/>
      <c r="EKN4" s="979"/>
      <c r="EKO4" s="979"/>
      <c r="EKP4" s="979"/>
      <c r="EKQ4" s="979"/>
      <c r="EKR4" s="979"/>
      <c r="EKS4" s="979"/>
      <c r="EKT4" s="979"/>
      <c r="EKU4" s="979"/>
      <c r="EKV4" s="979"/>
      <c r="EKW4" s="979"/>
      <c r="EKX4" s="979"/>
      <c r="EKY4" s="979"/>
      <c r="EKZ4" s="979"/>
      <c r="ELA4" s="979"/>
      <c r="ELB4" s="979"/>
      <c r="ELC4" s="979"/>
      <c r="ELD4" s="979"/>
      <c r="ELE4" s="979"/>
      <c r="ELF4" s="979"/>
      <c r="ELG4" s="979"/>
      <c r="ELH4" s="979"/>
      <c r="ELI4" s="979"/>
      <c r="ELJ4" s="979"/>
      <c r="ELK4" s="979"/>
      <c r="ELL4" s="979"/>
      <c r="ELM4" s="979"/>
      <c r="ELN4" s="979"/>
      <c r="ELO4" s="979"/>
      <c r="ELP4" s="979"/>
      <c r="ELQ4" s="979"/>
      <c r="ELR4" s="979"/>
      <c r="ELS4" s="979"/>
      <c r="ELT4" s="979"/>
      <c r="ELU4" s="979"/>
      <c r="ELV4" s="979"/>
      <c r="ELW4" s="979"/>
      <c r="ELX4" s="979"/>
      <c r="ELY4" s="979"/>
      <c r="ELZ4" s="979"/>
      <c r="EMA4" s="979"/>
      <c r="EMB4" s="979"/>
      <c r="EMC4" s="979"/>
      <c r="EMD4" s="979"/>
      <c r="EME4" s="979"/>
      <c r="EMF4" s="979"/>
      <c r="EMG4" s="979"/>
      <c r="EMH4" s="979"/>
      <c r="EMI4" s="979"/>
      <c r="EMJ4" s="979"/>
      <c r="EMK4" s="979"/>
      <c r="EML4" s="979"/>
      <c r="EMM4" s="979"/>
      <c r="EMN4" s="979"/>
      <c r="EMO4" s="979"/>
      <c r="EMP4" s="979"/>
      <c r="EMQ4" s="979"/>
      <c r="EMR4" s="979"/>
      <c r="EMS4" s="979"/>
      <c r="EMT4" s="979"/>
      <c r="EMU4" s="979"/>
      <c r="EMV4" s="979"/>
      <c r="EMW4" s="979"/>
      <c r="EMX4" s="979"/>
      <c r="EMY4" s="979"/>
      <c r="EMZ4" s="979"/>
      <c r="ENA4" s="979"/>
      <c r="ENB4" s="979"/>
      <c r="ENC4" s="979"/>
      <c r="END4" s="979"/>
      <c r="ENE4" s="979"/>
      <c r="ENF4" s="979"/>
      <c r="ENG4" s="979"/>
      <c r="ENH4" s="979"/>
      <c r="ENI4" s="979"/>
      <c r="ENJ4" s="979"/>
      <c r="ENK4" s="979"/>
      <c r="ENL4" s="979"/>
      <c r="ENM4" s="979"/>
      <c r="ENN4" s="979"/>
      <c r="ENO4" s="979"/>
      <c r="ENP4" s="979"/>
      <c r="ENQ4" s="979"/>
      <c r="ENR4" s="979"/>
      <c r="ENS4" s="979"/>
      <c r="ENT4" s="979"/>
      <c r="ENU4" s="979"/>
      <c r="ENV4" s="979"/>
      <c r="ENW4" s="979"/>
      <c r="ENX4" s="979"/>
      <c r="ENY4" s="979"/>
      <c r="ENZ4" s="979"/>
      <c r="EOA4" s="979"/>
      <c r="EOB4" s="979"/>
      <c r="EOC4" s="979"/>
      <c r="EOD4" s="979"/>
      <c r="EOE4" s="979"/>
      <c r="EOF4" s="979"/>
      <c r="EOG4" s="979"/>
      <c r="EOH4" s="979"/>
      <c r="EOI4" s="979"/>
      <c r="EOJ4" s="979"/>
      <c r="EOK4" s="979"/>
      <c r="EOL4" s="979"/>
      <c r="EOM4" s="979"/>
      <c r="EON4" s="979"/>
      <c r="EOO4" s="979"/>
      <c r="EOP4" s="979"/>
      <c r="EOQ4" s="979"/>
      <c r="EOR4" s="979"/>
      <c r="EOS4" s="979"/>
      <c r="EOT4" s="979"/>
      <c r="EOU4" s="979"/>
      <c r="EOV4" s="979"/>
      <c r="EOW4" s="979"/>
      <c r="EOX4" s="979"/>
      <c r="EOY4" s="979"/>
      <c r="EOZ4" s="979"/>
      <c r="EPA4" s="979"/>
      <c r="EPB4" s="979"/>
      <c r="EPC4" s="979"/>
      <c r="EPD4" s="979"/>
      <c r="EPE4" s="979"/>
      <c r="EPF4" s="979"/>
      <c r="EPG4" s="979"/>
      <c r="EPH4" s="979"/>
      <c r="EPI4" s="979"/>
      <c r="EPJ4" s="979"/>
      <c r="EPK4" s="979"/>
      <c r="EPL4" s="979"/>
      <c r="EPM4" s="979"/>
      <c r="EPN4" s="979"/>
      <c r="EPO4" s="979"/>
      <c r="EPP4" s="979"/>
      <c r="EPQ4" s="979"/>
      <c r="EPR4" s="979"/>
      <c r="EPS4" s="979"/>
      <c r="EPT4" s="979"/>
      <c r="EPU4" s="979"/>
      <c r="EPV4" s="979"/>
      <c r="EPW4" s="979"/>
      <c r="EPX4" s="979"/>
      <c r="EPY4" s="979"/>
      <c r="EPZ4" s="979"/>
      <c r="EQA4" s="979"/>
      <c r="EQB4" s="979"/>
      <c r="EQC4" s="979"/>
      <c r="EQD4" s="979"/>
      <c r="EQE4" s="979"/>
      <c r="EQF4" s="979"/>
      <c r="EQG4" s="979"/>
      <c r="EQH4" s="979"/>
      <c r="EQI4" s="979"/>
      <c r="EQJ4" s="979"/>
      <c r="EQK4" s="979"/>
      <c r="EQL4" s="979"/>
      <c r="EQM4" s="979"/>
      <c r="EQN4" s="979"/>
      <c r="EQO4" s="979"/>
      <c r="EQP4" s="979"/>
      <c r="EQQ4" s="979"/>
      <c r="EQR4" s="979"/>
      <c r="EQS4" s="979"/>
      <c r="EQT4" s="979"/>
      <c r="EQU4" s="979"/>
      <c r="EQV4" s="979"/>
      <c r="EQW4" s="979"/>
      <c r="EQX4" s="979"/>
      <c r="EQY4" s="979"/>
      <c r="EQZ4" s="979"/>
      <c r="ERA4" s="979"/>
      <c r="ERB4" s="979"/>
      <c r="ERC4" s="979"/>
      <c r="ERD4" s="979"/>
      <c r="ERE4" s="979"/>
      <c r="ERF4" s="979"/>
      <c r="ERG4" s="979"/>
      <c r="ERH4" s="979"/>
      <c r="ERI4" s="979"/>
      <c r="ERJ4" s="979"/>
      <c r="ERK4" s="979"/>
      <c r="ERL4" s="979"/>
      <c r="ERM4" s="979"/>
      <c r="ERN4" s="979"/>
      <c r="ERO4" s="979"/>
      <c r="ERP4" s="979"/>
      <c r="ERQ4" s="979"/>
      <c r="ERR4" s="979"/>
      <c r="ERS4" s="979"/>
      <c r="ERT4" s="979"/>
      <c r="ERU4" s="979"/>
      <c r="ERV4" s="979"/>
      <c r="ERW4" s="979"/>
      <c r="ERX4" s="979"/>
      <c r="ERY4" s="979"/>
      <c r="ERZ4" s="979"/>
      <c r="ESA4" s="979"/>
      <c r="ESB4" s="979"/>
      <c r="ESC4" s="979"/>
      <c r="ESD4" s="979"/>
      <c r="ESE4" s="979"/>
      <c r="ESF4" s="979"/>
      <c r="ESG4" s="979"/>
      <c r="ESH4" s="979"/>
      <c r="ESI4" s="979"/>
      <c r="ESJ4" s="979"/>
      <c r="ESK4" s="979"/>
      <c r="ESL4" s="979"/>
      <c r="ESM4" s="979"/>
      <c r="ESN4" s="979"/>
      <c r="ESO4" s="979"/>
      <c r="ESP4" s="979"/>
      <c r="ESQ4" s="979"/>
      <c r="ESR4" s="979"/>
      <c r="ESS4" s="979"/>
      <c r="EST4" s="979"/>
      <c r="ESU4" s="979"/>
      <c r="ESV4" s="979"/>
      <c r="ESW4" s="979"/>
      <c r="ESX4" s="979"/>
      <c r="ESY4" s="979"/>
      <c r="ESZ4" s="979"/>
      <c r="ETA4" s="979"/>
      <c r="ETB4" s="979"/>
      <c r="ETC4" s="979"/>
      <c r="ETD4" s="979"/>
      <c r="ETE4" s="979"/>
      <c r="ETF4" s="979"/>
      <c r="ETG4" s="979"/>
      <c r="ETH4" s="979"/>
      <c r="ETI4" s="979"/>
      <c r="ETJ4" s="979"/>
      <c r="ETK4" s="979"/>
      <c r="ETL4" s="979"/>
      <c r="ETM4" s="979"/>
      <c r="ETN4" s="979"/>
      <c r="ETO4" s="979"/>
      <c r="ETP4" s="979"/>
      <c r="ETQ4" s="979"/>
      <c r="ETR4" s="979"/>
      <c r="ETS4" s="979"/>
      <c r="ETT4" s="979"/>
      <c r="ETU4" s="979"/>
      <c r="ETV4" s="979"/>
      <c r="ETW4" s="979"/>
      <c r="ETX4" s="979"/>
      <c r="ETY4" s="979"/>
      <c r="ETZ4" s="979"/>
      <c r="EUA4" s="979"/>
      <c r="EUB4" s="979"/>
      <c r="EUC4" s="979"/>
      <c r="EUD4" s="979"/>
      <c r="EUE4" s="979"/>
      <c r="EUF4" s="979"/>
      <c r="EUG4" s="979"/>
      <c r="EUH4" s="979"/>
      <c r="EUI4" s="979"/>
      <c r="EUJ4" s="979"/>
      <c r="EUK4" s="979"/>
      <c r="EUL4" s="979"/>
      <c r="EUM4" s="979"/>
      <c r="EUN4" s="979"/>
      <c r="EUO4" s="979"/>
      <c r="EUP4" s="979"/>
      <c r="EUQ4" s="979"/>
      <c r="EUR4" s="979"/>
      <c r="EUS4" s="979"/>
      <c r="EUT4" s="979"/>
      <c r="EUU4" s="979"/>
      <c r="EUV4" s="979"/>
      <c r="EUW4" s="979"/>
      <c r="EUX4" s="979"/>
      <c r="EUY4" s="979"/>
      <c r="EUZ4" s="979"/>
      <c r="EVA4" s="979"/>
      <c r="EVB4" s="979"/>
      <c r="EVC4" s="979"/>
      <c r="EVD4" s="979"/>
      <c r="EVE4" s="979"/>
      <c r="EVF4" s="979"/>
      <c r="EVG4" s="979"/>
      <c r="EVH4" s="979"/>
      <c r="EVI4" s="979"/>
      <c r="EVJ4" s="979"/>
      <c r="EVK4" s="979"/>
      <c r="EVL4" s="979"/>
      <c r="EVM4" s="979"/>
      <c r="EVN4" s="979"/>
      <c r="EVO4" s="979"/>
      <c r="EVP4" s="979"/>
      <c r="EVQ4" s="979"/>
      <c r="EVR4" s="979"/>
      <c r="EVS4" s="979"/>
      <c r="EVT4" s="979"/>
      <c r="EVU4" s="979"/>
      <c r="EVV4" s="979"/>
      <c r="EVW4" s="979"/>
      <c r="EVX4" s="979"/>
      <c r="EVY4" s="979"/>
      <c r="EVZ4" s="979"/>
      <c r="EWA4" s="979"/>
      <c r="EWB4" s="979"/>
      <c r="EWC4" s="979"/>
      <c r="EWD4" s="979"/>
      <c r="EWE4" s="979"/>
      <c r="EWF4" s="979"/>
      <c r="EWG4" s="979"/>
      <c r="EWH4" s="979"/>
      <c r="EWI4" s="979"/>
      <c r="EWJ4" s="979"/>
      <c r="EWK4" s="979"/>
      <c r="EWL4" s="979"/>
      <c r="EWM4" s="979"/>
      <c r="EWN4" s="979"/>
      <c r="EWO4" s="979"/>
      <c r="EWP4" s="979"/>
      <c r="EWQ4" s="979"/>
      <c r="EWR4" s="979"/>
      <c r="EWS4" s="979"/>
      <c r="EWT4" s="979"/>
      <c r="EWU4" s="979"/>
      <c r="EWV4" s="979"/>
      <c r="EWW4" s="979"/>
      <c r="EWX4" s="979"/>
      <c r="EWY4" s="979"/>
      <c r="EWZ4" s="979"/>
      <c r="EXA4" s="979"/>
      <c r="EXB4" s="979"/>
      <c r="EXC4" s="979"/>
      <c r="EXD4" s="979"/>
      <c r="EXE4" s="979"/>
      <c r="EXF4" s="979"/>
      <c r="EXG4" s="979"/>
      <c r="EXH4" s="979"/>
      <c r="EXI4" s="979"/>
      <c r="EXJ4" s="979"/>
      <c r="EXK4" s="979"/>
      <c r="EXL4" s="979"/>
      <c r="EXM4" s="979"/>
      <c r="EXN4" s="979"/>
      <c r="EXO4" s="979"/>
      <c r="EXP4" s="979"/>
      <c r="EXQ4" s="979"/>
      <c r="EXR4" s="979"/>
      <c r="EXS4" s="979"/>
      <c r="EXT4" s="979"/>
      <c r="EXU4" s="979"/>
      <c r="EXV4" s="979"/>
      <c r="EXW4" s="979"/>
      <c r="EXX4" s="979"/>
      <c r="EXY4" s="979"/>
      <c r="EXZ4" s="979"/>
      <c r="EYA4" s="979"/>
      <c r="EYB4" s="979"/>
      <c r="EYC4" s="979"/>
      <c r="EYD4" s="979"/>
      <c r="EYE4" s="979"/>
      <c r="EYF4" s="979"/>
      <c r="EYG4" s="979"/>
      <c r="EYH4" s="979"/>
      <c r="EYI4" s="979"/>
      <c r="EYJ4" s="979"/>
      <c r="EYK4" s="979"/>
      <c r="EYL4" s="979"/>
      <c r="EYM4" s="979"/>
      <c r="EYN4" s="979"/>
      <c r="EYO4" s="979"/>
      <c r="EYP4" s="979"/>
      <c r="EYQ4" s="979"/>
      <c r="EYR4" s="979"/>
      <c r="EYS4" s="979"/>
      <c r="EYT4" s="979"/>
      <c r="EYU4" s="979"/>
      <c r="EYV4" s="979"/>
      <c r="EYW4" s="979"/>
      <c r="EYX4" s="979"/>
      <c r="EYY4" s="979"/>
      <c r="EYZ4" s="979"/>
      <c r="EZA4" s="979"/>
      <c r="EZB4" s="979"/>
      <c r="EZC4" s="979"/>
      <c r="EZD4" s="979"/>
      <c r="EZE4" s="979"/>
      <c r="EZF4" s="979"/>
      <c r="EZG4" s="979"/>
      <c r="EZH4" s="979"/>
      <c r="EZI4" s="979"/>
      <c r="EZJ4" s="979"/>
      <c r="EZK4" s="979"/>
      <c r="EZL4" s="979"/>
      <c r="EZM4" s="979"/>
      <c r="EZN4" s="979"/>
      <c r="EZO4" s="979"/>
      <c r="EZP4" s="979"/>
      <c r="EZQ4" s="979"/>
      <c r="EZR4" s="979"/>
      <c r="EZS4" s="979"/>
      <c r="EZT4" s="979"/>
      <c r="EZU4" s="979"/>
      <c r="EZV4" s="979"/>
      <c r="EZW4" s="979"/>
      <c r="EZX4" s="979"/>
      <c r="EZY4" s="979"/>
      <c r="EZZ4" s="979"/>
      <c r="FAA4" s="979"/>
      <c r="FAB4" s="979"/>
      <c r="FAC4" s="979"/>
      <c r="FAD4" s="979"/>
      <c r="FAE4" s="979"/>
      <c r="FAF4" s="979"/>
      <c r="FAG4" s="979"/>
      <c r="FAH4" s="979"/>
      <c r="FAI4" s="979"/>
      <c r="FAJ4" s="979"/>
      <c r="FAK4" s="979"/>
      <c r="FAL4" s="979"/>
      <c r="FAM4" s="979"/>
      <c r="FAN4" s="979"/>
      <c r="FAO4" s="979"/>
      <c r="FAP4" s="979"/>
      <c r="FAQ4" s="979"/>
      <c r="FAR4" s="979"/>
      <c r="FAS4" s="979"/>
      <c r="FAT4" s="979"/>
      <c r="FAU4" s="979"/>
      <c r="FAV4" s="979"/>
      <c r="FAW4" s="979"/>
      <c r="FAX4" s="979"/>
      <c r="FAY4" s="979"/>
      <c r="FAZ4" s="979"/>
      <c r="FBA4" s="979"/>
      <c r="FBB4" s="979"/>
      <c r="FBC4" s="979"/>
      <c r="FBD4" s="979"/>
      <c r="FBE4" s="979"/>
      <c r="FBF4" s="979"/>
      <c r="FBG4" s="979"/>
      <c r="FBH4" s="979"/>
      <c r="FBI4" s="979"/>
      <c r="FBJ4" s="979"/>
      <c r="FBK4" s="979"/>
      <c r="FBL4" s="979"/>
      <c r="FBM4" s="979"/>
      <c r="FBN4" s="979"/>
      <c r="FBO4" s="979"/>
      <c r="FBP4" s="979"/>
      <c r="FBQ4" s="979"/>
      <c r="FBR4" s="979"/>
      <c r="FBS4" s="979"/>
      <c r="FBT4" s="979"/>
      <c r="FBU4" s="979"/>
      <c r="FBV4" s="979"/>
      <c r="FBW4" s="979"/>
      <c r="FBX4" s="979"/>
      <c r="FBY4" s="979"/>
      <c r="FBZ4" s="979"/>
      <c r="FCA4" s="979"/>
      <c r="FCB4" s="979"/>
      <c r="FCC4" s="979"/>
      <c r="FCD4" s="979"/>
      <c r="FCE4" s="979"/>
      <c r="FCF4" s="979"/>
      <c r="FCG4" s="979"/>
      <c r="FCH4" s="979"/>
      <c r="FCI4" s="979"/>
      <c r="FCJ4" s="979"/>
      <c r="FCK4" s="979"/>
      <c r="FCL4" s="979"/>
      <c r="FCM4" s="979"/>
      <c r="FCN4" s="979"/>
      <c r="FCO4" s="979"/>
      <c r="FCP4" s="979"/>
      <c r="FCQ4" s="979"/>
      <c r="FCR4" s="979"/>
      <c r="FCS4" s="979"/>
      <c r="FCT4" s="979"/>
      <c r="FCU4" s="979"/>
      <c r="FCV4" s="979"/>
      <c r="FCW4" s="979"/>
      <c r="FCX4" s="979"/>
      <c r="FCY4" s="979"/>
      <c r="FCZ4" s="979"/>
      <c r="FDA4" s="979"/>
      <c r="FDB4" s="979"/>
      <c r="FDC4" s="979"/>
      <c r="FDD4" s="979"/>
      <c r="FDE4" s="979"/>
      <c r="FDF4" s="979"/>
      <c r="FDG4" s="979"/>
      <c r="FDH4" s="979"/>
      <c r="FDI4" s="979"/>
      <c r="FDJ4" s="979"/>
      <c r="FDK4" s="979"/>
      <c r="FDL4" s="979"/>
      <c r="FDM4" s="979"/>
      <c r="FDN4" s="979"/>
      <c r="FDO4" s="979"/>
      <c r="FDP4" s="979"/>
      <c r="FDQ4" s="979"/>
      <c r="FDR4" s="979"/>
      <c r="FDS4" s="979"/>
      <c r="FDT4" s="979"/>
      <c r="FDU4" s="979"/>
      <c r="FDV4" s="979"/>
      <c r="FDW4" s="979"/>
      <c r="FDX4" s="979"/>
      <c r="FDY4" s="979"/>
      <c r="FDZ4" s="979"/>
      <c r="FEA4" s="979"/>
      <c r="FEB4" s="979"/>
      <c r="FEC4" s="979"/>
      <c r="FED4" s="979"/>
      <c r="FEE4" s="979"/>
      <c r="FEF4" s="979"/>
      <c r="FEG4" s="979"/>
      <c r="FEH4" s="979"/>
      <c r="FEI4" s="979"/>
      <c r="FEJ4" s="979"/>
      <c r="FEK4" s="979"/>
      <c r="FEL4" s="979"/>
      <c r="FEM4" s="979"/>
      <c r="FEN4" s="979"/>
      <c r="FEO4" s="979"/>
      <c r="FEP4" s="979"/>
      <c r="FEQ4" s="979"/>
      <c r="FER4" s="979"/>
      <c r="FES4" s="979"/>
      <c r="FET4" s="979"/>
      <c r="FEU4" s="979"/>
      <c r="FEV4" s="979"/>
      <c r="FEW4" s="979"/>
      <c r="FEX4" s="979"/>
      <c r="FEY4" s="979"/>
      <c r="FEZ4" s="979"/>
      <c r="FFA4" s="979"/>
      <c r="FFB4" s="979"/>
      <c r="FFC4" s="979"/>
      <c r="FFD4" s="979"/>
      <c r="FFE4" s="979"/>
      <c r="FFF4" s="979"/>
      <c r="FFG4" s="979"/>
      <c r="FFH4" s="979"/>
      <c r="FFI4" s="979"/>
      <c r="FFJ4" s="979"/>
      <c r="FFK4" s="979"/>
      <c r="FFL4" s="979"/>
      <c r="FFM4" s="979"/>
      <c r="FFN4" s="979"/>
      <c r="FFO4" s="979"/>
      <c r="FFP4" s="979"/>
      <c r="FFQ4" s="979"/>
      <c r="FFR4" s="979"/>
      <c r="FFS4" s="979"/>
      <c r="FFT4" s="979"/>
      <c r="FFU4" s="979"/>
      <c r="FFV4" s="979"/>
      <c r="FFW4" s="979"/>
      <c r="FFX4" s="979"/>
      <c r="FFY4" s="979"/>
      <c r="FFZ4" s="979"/>
      <c r="FGA4" s="979"/>
      <c r="FGB4" s="979"/>
      <c r="FGC4" s="979"/>
      <c r="FGD4" s="979"/>
      <c r="FGE4" s="979"/>
      <c r="FGF4" s="979"/>
      <c r="FGG4" s="979"/>
      <c r="FGH4" s="979"/>
      <c r="FGI4" s="979"/>
      <c r="FGJ4" s="979"/>
      <c r="FGK4" s="979"/>
      <c r="FGL4" s="979"/>
      <c r="FGM4" s="979"/>
      <c r="FGN4" s="979"/>
      <c r="FGO4" s="979"/>
      <c r="FGP4" s="979"/>
      <c r="FGQ4" s="979"/>
      <c r="FGR4" s="979"/>
      <c r="FGS4" s="979"/>
      <c r="FGT4" s="979"/>
      <c r="FGU4" s="979"/>
      <c r="FGV4" s="979"/>
      <c r="FGW4" s="979"/>
      <c r="FGX4" s="979"/>
      <c r="FGY4" s="979"/>
      <c r="FGZ4" s="979"/>
      <c r="FHA4" s="979"/>
      <c r="FHB4" s="979"/>
      <c r="FHC4" s="979"/>
      <c r="FHD4" s="979"/>
      <c r="FHE4" s="979"/>
      <c r="FHF4" s="979"/>
      <c r="FHG4" s="979"/>
      <c r="FHH4" s="979"/>
      <c r="FHI4" s="979"/>
      <c r="FHJ4" s="979"/>
      <c r="FHK4" s="979"/>
      <c r="FHL4" s="979"/>
      <c r="FHM4" s="979"/>
      <c r="FHN4" s="979"/>
      <c r="FHO4" s="979"/>
      <c r="FHP4" s="979"/>
      <c r="FHQ4" s="979"/>
      <c r="FHR4" s="979"/>
      <c r="FHS4" s="979"/>
      <c r="FHT4" s="979"/>
      <c r="FHU4" s="979"/>
      <c r="FHV4" s="979"/>
      <c r="FHW4" s="979"/>
      <c r="FHX4" s="979"/>
      <c r="FHY4" s="979"/>
      <c r="FHZ4" s="979"/>
      <c r="FIA4" s="979"/>
      <c r="FIB4" s="979"/>
      <c r="FIC4" s="979"/>
      <c r="FID4" s="979"/>
      <c r="FIE4" s="979"/>
      <c r="FIF4" s="979"/>
      <c r="FIG4" s="979"/>
      <c r="FIH4" s="979"/>
      <c r="FII4" s="979"/>
      <c r="FIJ4" s="979"/>
      <c r="FIK4" s="979"/>
      <c r="FIL4" s="979"/>
      <c r="FIM4" s="979"/>
      <c r="FIN4" s="979"/>
      <c r="FIO4" s="979"/>
      <c r="FIP4" s="979"/>
      <c r="FIQ4" s="979"/>
      <c r="FIR4" s="979"/>
      <c r="FIS4" s="979"/>
      <c r="FIT4" s="979"/>
      <c r="FIU4" s="979"/>
      <c r="FIV4" s="979"/>
      <c r="FIW4" s="979"/>
      <c r="FIX4" s="979"/>
      <c r="FIY4" s="979"/>
      <c r="FIZ4" s="979"/>
      <c r="FJA4" s="979"/>
      <c r="FJB4" s="979"/>
      <c r="FJC4" s="979"/>
      <c r="FJD4" s="979"/>
      <c r="FJE4" s="979"/>
      <c r="FJF4" s="979"/>
      <c r="FJG4" s="979"/>
      <c r="FJH4" s="979"/>
      <c r="FJI4" s="979"/>
      <c r="FJJ4" s="979"/>
      <c r="FJK4" s="979"/>
      <c r="FJL4" s="979"/>
      <c r="FJM4" s="979"/>
      <c r="FJN4" s="979"/>
      <c r="FJO4" s="979"/>
      <c r="FJP4" s="979"/>
      <c r="FJQ4" s="979"/>
      <c r="FJR4" s="979"/>
      <c r="FJS4" s="979"/>
      <c r="FJT4" s="979"/>
      <c r="FJU4" s="979"/>
      <c r="FJV4" s="979"/>
      <c r="FJW4" s="979"/>
      <c r="FJX4" s="979"/>
      <c r="FJY4" s="979"/>
      <c r="FJZ4" s="979"/>
      <c r="FKA4" s="979"/>
      <c r="FKB4" s="979"/>
      <c r="FKC4" s="979"/>
      <c r="FKD4" s="979"/>
      <c r="FKE4" s="979"/>
      <c r="FKF4" s="979"/>
      <c r="FKG4" s="979"/>
      <c r="FKH4" s="979"/>
      <c r="FKI4" s="979"/>
      <c r="FKJ4" s="979"/>
      <c r="FKK4" s="979"/>
      <c r="FKL4" s="979"/>
      <c r="FKM4" s="979"/>
      <c r="FKN4" s="979"/>
      <c r="FKO4" s="979"/>
      <c r="FKP4" s="979"/>
      <c r="FKQ4" s="979"/>
      <c r="FKR4" s="979"/>
      <c r="FKS4" s="979"/>
      <c r="FKT4" s="979"/>
      <c r="FKU4" s="979"/>
      <c r="FKV4" s="979"/>
      <c r="FKW4" s="979"/>
      <c r="FKX4" s="979"/>
      <c r="FKY4" s="979"/>
      <c r="FKZ4" s="979"/>
      <c r="FLA4" s="979"/>
      <c r="FLB4" s="979"/>
      <c r="FLC4" s="979"/>
      <c r="FLD4" s="979"/>
      <c r="FLE4" s="979"/>
      <c r="FLF4" s="979"/>
      <c r="FLG4" s="979"/>
      <c r="FLH4" s="979"/>
      <c r="FLI4" s="979"/>
      <c r="FLJ4" s="979"/>
      <c r="FLK4" s="979"/>
      <c r="FLL4" s="979"/>
      <c r="FLM4" s="979"/>
      <c r="FLN4" s="979"/>
      <c r="FLO4" s="979"/>
      <c r="FLP4" s="979"/>
      <c r="FLQ4" s="979"/>
      <c r="FLR4" s="979"/>
      <c r="FLS4" s="979"/>
      <c r="FLT4" s="979"/>
      <c r="FLU4" s="979"/>
      <c r="FLV4" s="979"/>
      <c r="FLW4" s="979"/>
      <c r="FLX4" s="979"/>
      <c r="FLY4" s="979"/>
      <c r="FLZ4" s="979"/>
      <c r="FMA4" s="979"/>
      <c r="FMB4" s="979"/>
      <c r="FMC4" s="979"/>
      <c r="FMD4" s="979"/>
      <c r="FME4" s="979"/>
      <c r="FMF4" s="979"/>
      <c r="FMG4" s="979"/>
      <c r="FMH4" s="979"/>
      <c r="FMI4" s="979"/>
      <c r="FMJ4" s="979"/>
      <c r="FMK4" s="979"/>
      <c r="FML4" s="979"/>
      <c r="FMM4" s="979"/>
      <c r="FMN4" s="979"/>
      <c r="FMO4" s="979"/>
      <c r="FMP4" s="979"/>
      <c r="FMQ4" s="979"/>
      <c r="FMR4" s="979"/>
      <c r="FMS4" s="979"/>
      <c r="FMT4" s="979"/>
      <c r="FMU4" s="979"/>
      <c r="FMV4" s="979"/>
      <c r="FMW4" s="979"/>
      <c r="FMX4" s="979"/>
      <c r="FMY4" s="979"/>
      <c r="FMZ4" s="979"/>
      <c r="FNA4" s="979"/>
      <c r="FNB4" s="979"/>
      <c r="FNC4" s="979"/>
      <c r="FND4" s="979"/>
      <c r="FNE4" s="979"/>
      <c r="FNF4" s="979"/>
      <c r="FNG4" s="979"/>
      <c r="FNH4" s="979"/>
      <c r="FNI4" s="979"/>
      <c r="FNJ4" s="979"/>
      <c r="FNK4" s="979"/>
      <c r="FNL4" s="979"/>
      <c r="FNM4" s="979"/>
      <c r="FNN4" s="979"/>
      <c r="FNO4" s="979"/>
      <c r="FNP4" s="979"/>
      <c r="FNQ4" s="979"/>
      <c r="FNR4" s="979"/>
      <c r="FNS4" s="979"/>
      <c r="FNT4" s="979"/>
      <c r="FNU4" s="979"/>
      <c r="FNV4" s="979"/>
      <c r="FNW4" s="979"/>
      <c r="FNX4" s="979"/>
      <c r="FNY4" s="979"/>
      <c r="FNZ4" s="979"/>
      <c r="FOA4" s="979"/>
      <c r="FOB4" s="979"/>
      <c r="FOC4" s="979"/>
      <c r="FOD4" s="979"/>
      <c r="FOE4" s="979"/>
      <c r="FOF4" s="979"/>
      <c r="FOG4" s="979"/>
      <c r="FOH4" s="979"/>
      <c r="FOI4" s="979"/>
      <c r="FOJ4" s="979"/>
      <c r="FOK4" s="979"/>
      <c r="FOL4" s="979"/>
      <c r="FOM4" s="979"/>
      <c r="FON4" s="979"/>
      <c r="FOO4" s="979"/>
      <c r="FOP4" s="979"/>
      <c r="FOQ4" s="979"/>
      <c r="FOR4" s="979"/>
      <c r="FOS4" s="979"/>
      <c r="FOT4" s="979"/>
      <c r="FOU4" s="979"/>
      <c r="FOV4" s="979"/>
      <c r="FOW4" s="979"/>
      <c r="FOX4" s="979"/>
      <c r="FOY4" s="979"/>
      <c r="FOZ4" s="979"/>
      <c r="FPA4" s="979"/>
      <c r="FPB4" s="979"/>
      <c r="FPC4" s="979"/>
      <c r="FPD4" s="979"/>
      <c r="FPE4" s="979"/>
      <c r="FPF4" s="979"/>
      <c r="FPG4" s="979"/>
      <c r="FPH4" s="979"/>
      <c r="FPI4" s="979"/>
      <c r="FPJ4" s="979"/>
      <c r="FPK4" s="979"/>
      <c r="FPL4" s="979"/>
      <c r="FPM4" s="979"/>
      <c r="FPN4" s="979"/>
      <c r="FPO4" s="979"/>
      <c r="FPP4" s="979"/>
      <c r="FPQ4" s="979"/>
      <c r="FPR4" s="979"/>
      <c r="FPS4" s="979"/>
      <c r="FPT4" s="979"/>
      <c r="FPU4" s="979"/>
      <c r="FPV4" s="979"/>
      <c r="FPW4" s="979"/>
      <c r="FPX4" s="979"/>
      <c r="FPY4" s="979"/>
      <c r="FPZ4" s="979"/>
      <c r="FQA4" s="979"/>
      <c r="FQB4" s="979"/>
      <c r="FQC4" s="979"/>
      <c r="FQD4" s="979"/>
      <c r="FQE4" s="979"/>
      <c r="FQF4" s="979"/>
      <c r="FQG4" s="979"/>
      <c r="FQH4" s="979"/>
      <c r="FQI4" s="979"/>
      <c r="FQJ4" s="979"/>
      <c r="FQK4" s="979"/>
      <c r="FQL4" s="979"/>
      <c r="FQM4" s="979"/>
      <c r="FQN4" s="979"/>
      <c r="FQO4" s="979"/>
      <c r="FQP4" s="979"/>
      <c r="FQQ4" s="979"/>
      <c r="FQR4" s="979"/>
      <c r="FQS4" s="979"/>
      <c r="FQT4" s="979"/>
      <c r="FQU4" s="979"/>
      <c r="FQV4" s="979"/>
      <c r="FQW4" s="979"/>
      <c r="FQX4" s="979"/>
      <c r="FQY4" s="979"/>
      <c r="FQZ4" s="979"/>
      <c r="FRA4" s="979"/>
      <c r="FRB4" s="979"/>
      <c r="FRC4" s="979"/>
      <c r="FRD4" s="979"/>
      <c r="FRE4" s="979"/>
      <c r="FRF4" s="979"/>
      <c r="FRG4" s="979"/>
      <c r="FRH4" s="979"/>
      <c r="FRI4" s="979"/>
      <c r="FRJ4" s="979"/>
      <c r="FRK4" s="979"/>
      <c r="FRL4" s="979"/>
      <c r="FRM4" s="979"/>
      <c r="FRN4" s="979"/>
      <c r="FRO4" s="979"/>
      <c r="FRP4" s="979"/>
      <c r="FRQ4" s="979"/>
      <c r="FRR4" s="979"/>
      <c r="FRS4" s="979"/>
      <c r="FRT4" s="979"/>
      <c r="FRU4" s="979"/>
      <c r="FRV4" s="979"/>
      <c r="FRW4" s="979"/>
      <c r="FRX4" s="979"/>
      <c r="FRY4" s="979"/>
      <c r="FRZ4" s="979"/>
      <c r="FSA4" s="979"/>
      <c r="FSB4" s="979"/>
      <c r="FSC4" s="979"/>
      <c r="FSD4" s="979"/>
      <c r="FSE4" s="979"/>
      <c r="FSF4" s="979"/>
      <c r="FSG4" s="979"/>
      <c r="FSH4" s="979"/>
      <c r="FSI4" s="979"/>
      <c r="FSJ4" s="979"/>
      <c r="FSK4" s="979"/>
      <c r="FSL4" s="979"/>
      <c r="FSM4" s="979"/>
      <c r="FSN4" s="979"/>
      <c r="FSO4" s="979"/>
      <c r="FSP4" s="979"/>
      <c r="FSQ4" s="979"/>
      <c r="FSR4" s="979"/>
      <c r="FSS4" s="979"/>
      <c r="FST4" s="979"/>
      <c r="FSU4" s="979"/>
      <c r="FSV4" s="979"/>
      <c r="FSW4" s="979"/>
      <c r="FSX4" s="979"/>
      <c r="FSY4" s="979"/>
      <c r="FSZ4" s="979"/>
      <c r="FTA4" s="979"/>
      <c r="FTB4" s="979"/>
      <c r="FTC4" s="979"/>
      <c r="FTD4" s="979"/>
      <c r="FTE4" s="979"/>
      <c r="FTF4" s="979"/>
      <c r="FTG4" s="979"/>
      <c r="FTH4" s="979"/>
      <c r="FTI4" s="979"/>
      <c r="FTJ4" s="979"/>
      <c r="FTK4" s="979"/>
      <c r="FTL4" s="979"/>
      <c r="FTM4" s="979"/>
      <c r="FTN4" s="979"/>
      <c r="FTO4" s="979"/>
      <c r="FTP4" s="979"/>
      <c r="FTQ4" s="979"/>
      <c r="FTR4" s="979"/>
      <c r="FTS4" s="979"/>
      <c r="FTT4" s="979"/>
      <c r="FTU4" s="979"/>
      <c r="FTV4" s="979"/>
      <c r="FTW4" s="979"/>
      <c r="FTX4" s="979"/>
      <c r="FTY4" s="979"/>
      <c r="FTZ4" s="979"/>
      <c r="FUA4" s="979"/>
      <c r="FUB4" s="979"/>
      <c r="FUC4" s="979"/>
      <c r="FUD4" s="979"/>
      <c r="FUE4" s="979"/>
      <c r="FUF4" s="979"/>
      <c r="FUG4" s="979"/>
      <c r="FUH4" s="979"/>
      <c r="FUI4" s="979"/>
      <c r="FUJ4" s="979"/>
      <c r="FUK4" s="979"/>
      <c r="FUL4" s="979"/>
      <c r="FUM4" s="979"/>
      <c r="FUN4" s="979"/>
      <c r="FUO4" s="979"/>
      <c r="FUP4" s="979"/>
      <c r="FUQ4" s="979"/>
      <c r="FUR4" s="979"/>
      <c r="FUS4" s="979"/>
      <c r="FUT4" s="979"/>
      <c r="FUU4" s="979"/>
      <c r="FUV4" s="979"/>
      <c r="FUW4" s="979"/>
      <c r="FUX4" s="979"/>
      <c r="FUY4" s="979"/>
      <c r="FUZ4" s="979"/>
      <c r="FVA4" s="979"/>
      <c r="FVB4" s="979"/>
      <c r="FVC4" s="979"/>
      <c r="FVD4" s="979"/>
      <c r="FVE4" s="979"/>
      <c r="FVF4" s="979"/>
      <c r="FVG4" s="979"/>
      <c r="FVH4" s="979"/>
      <c r="FVI4" s="979"/>
      <c r="FVJ4" s="979"/>
      <c r="FVK4" s="979"/>
      <c r="FVL4" s="979"/>
      <c r="FVM4" s="979"/>
      <c r="FVN4" s="979"/>
      <c r="FVO4" s="979"/>
      <c r="FVP4" s="979"/>
      <c r="FVQ4" s="979"/>
      <c r="FVR4" s="979"/>
      <c r="FVS4" s="979"/>
      <c r="FVT4" s="979"/>
      <c r="FVU4" s="979"/>
      <c r="FVV4" s="979"/>
      <c r="FVW4" s="979"/>
      <c r="FVX4" s="979"/>
      <c r="FVY4" s="979"/>
      <c r="FVZ4" s="979"/>
      <c r="FWA4" s="979"/>
      <c r="FWB4" s="979"/>
      <c r="FWC4" s="979"/>
      <c r="FWD4" s="979"/>
      <c r="FWE4" s="979"/>
      <c r="FWF4" s="979"/>
      <c r="FWG4" s="979"/>
      <c r="FWH4" s="979"/>
      <c r="FWI4" s="979"/>
      <c r="FWJ4" s="979"/>
      <c r="FWK4" s="979"/>
      <c r="FWL4" s="979"/>
      <c r="FWM4" s="979"/>
      <c r="FWN4" s="979"/>
      <c r="FWO4" s="979"/>
      <c r="FWP4" s="979"/>
      <c r="FWQ4" s="979"/>
      <c r="FWR4" s="979"/>
      <c r="FWS4" s="979"/>
      <c r="FWT4" s="979"/>
      <c r="FWU4" s="979"/>
      <c r="FWV4" s="979"/>
      <c r="FWW4" s="979"/>
      <c r="FWX4" s="979"/>
      <c r="FWY4" s="979"/>
      <c r="FWZ4" s="979"/>
      <c r="FXA4" s="979"/>
      <c r="FXB4" s="979"/>
      <c r="FXC4" s="979"/>
      <c r="FXD4" s="979"/>
      <c r="FXE4" s="979"/>
      <c r="FXF4" s="979"/>
      <c r="FXG4" s="979"/>
      <c r="FXH4" s="979"/>
      <c r="FXI4" s="979"/>
      <c r="FXJ4" s="979"/>
      <c r="FXK4" s="979"/>
      <c r="FXL4" s="979"/>
      <c r="FXM4" s="979"/>
      <c r="FXN4" s="979"/>
      <c r="FXO4" s="979"/>
      <c r="FXP4" s="979"/>
      <c r="FXQ4" s="979"/>
      <c r="FXR4" s="979"/>
      <c r="FXS4" s="979"/>
      <c r="FXT4" s="979"/>
      <c r="FXU4" s="979"/>
      <c r="FXV4" s="979"/>
      <c r="FXW4" s="979"/>
      <c r="FXX4" s="979"/>
      <c r="FXY4" s="979"/>
      <c r="FXZ4" s="979"/>
      <c r="FYA4" s="979"/>
      <c r="FYB4" s="979"/>
      <c r="FYC4" s="979"/>
      <c r="FYD4" s="979"/>
      <c r="FYE4" s="979"/>
      <c r="FYF4" s="979"/>
      <c r="FYG4" s="979"/>
      <c r="FYH4" s="979"/>
      <c r="FYI4" s="979"/>
      <c r="FYJ4" s="979"/>
      <c r="FYK4" s="979"/>
      <c r="FYL4" s="979"/>
      <c r="FYM4" s="979"/>
      <c r="FYN4" s="979"/>
      <c r="FYO4" s="979"/>
      <c r="FYP4" s="979"/>
      <c r="FYQ4" s="979"/>
      <c r="FYR4" s="979"/>
      <c r="FYS4" s="979"/>
      <c r="FYT4" s="979"/>
      <c r="FYU4" s="979"/>
      <c r="FYV4" s="979"/>
      <c r="FYW4" s="979"/>
      <c r="FYX4" s="979"/>
      <c r="FYY4" s="979"/>
      <c r="FYZ4" s="979"/>
      <c r="FZA4" s="979"/>
      <c r="FZB4" s="979"/>
      <c r="FZC4" s="979"/>
      <c r="FZD4" s="979"/>
      <c r="FZE4" s="979"/>
      <c r="FZF4" s="979"/>
      <c r="FZG4" s="979"/>
      <c r="FZH4" s="979"/>
      <c r="FZI4" s="979"/>
      <c r="FZJ4" s="979"/>
      <c r="FZK4" s="979"/>
      <c r="FZL4" s="979"/>
      <c r="FZM4" s="979"/>
      <c r="FZN4" s="979"/>
      <c r="FZO4" s="979"/>
      <c r="FZP4" s="979"/>
      <c r="FZQ4" s="979"/>
      <c r="FZR4" s="979"/>
      <c r="FZS4" s="979"/>
      <c r="FZT4" s="979"/>
      <c r="FZU4" s="979"/>
      <c r="FZV4" s="979"/>
      <c r="FZW4" s="979"/>
      <c r="FZX4" s="979"/>
      <c r="FZY4" s="979"/>
      <c r="FZZ4" s="979"/>
      <c r="GAA4" s="979"/>
      <c r="GAB4" s="979"/>
      <c r="GAC4" s="979"/>
      <c r="GAD4" s="979"/>
      <c r="GAE4" s="979"/>
      <c r="GAF4" s="979"/>
      <c r="GAG4" s="979"/>
      <c r="GAH4" s="979"/>
      <c r="GAI4" s="979"/>
      <c r="GAJ4" s="979"/>
      <c r="GAK4" s="979"/>
      <c r="GAL4" s="979"/>
      <c r="GAM4" s="979"/>
      <c r="GAN4" s="979"/>
      <c r="GAO4" s="979"/>
      <c r="GAP4" s="979"/>
      <c r="GAQ4" s="979"/>
      <c r="GAR4" s="979"/>
      <c r="GAS4" s="979"/>
      <c r="GAT4" s="979"/>
      <c r="GAU4" s="979"/>
      <c r="GAV4" s="979"/>
      <c r="GAW4" s="979"/>
      <c r="GAX4" s="979"/>
      <c r="GAY4" s="979"/>
      <c r="GAZ4" s="979"/>
      <c r="GBA4" s="979"/>
      <c r="GBB4" s="979"/>
      <c r="GBC4" s="979"/>
      <c r="GBD4" s="979"/>
      <c r="GBE4" s="979"/>
      <c r="GBF4" s="979"/>
      <c r="GBG4" s="979"/>
      <c r="GBH4" s="979"/>
      <c r="GBI4" s="979"/>
      <c r="GBJ4" s="979"/>
      <c r="GBK4" s="979"/>
      <c r="GBL4" s="979"/>
      <c r="GBM4" s="979"/>
      <c r="GBN4" s="979"/>
      <c r="GBO4" s="979"/>
      <c r="GBP4" s="979"/>
      <c r="GBQ4" s="979"/>
      <c r="GBR4" s="979"/>
      <c r="GBS4" s="979"/>
      <c r="GBT4" s="979"/>
      <c r="GBU4" s="979"/>
      <c r="GBV4" s="979"/>
      <c r="GBW4" s="979"/>
      <c r="GBX4" s="979"/>
      <c r="GBY4" s="979"/>
      <c r="GBZ4" s="979"/>
      <c r="GCA4" s="979"/>
      <c r="GCB4" s="979"/>
      <c r="GCC4" s="979"/>
      <c r="GCD4" s="979"/>
      <c r="GCE4" s="979"/>
      <c r="GCF4" s="979"/>
      <c r="GCG4" s="979"/>
      <c r="GCH4" s="979"/>
      <c r="GCI4" s="979"/>
      <c r="GCJ4" s="979"/>
      <c r="GCK4" s="979"/>
      <c r="GCL4" s="979"/>
      <c r="GCM4" s="979"/>
      <c r="GCN4" s="979"/>
      <c r="GCO4" s="979"/>
      <c r="GCP4" s="979"/>
      <c r="GCQ4" s="979"/>
      <c r="GCR4" s="979"/>
      <c r="GCS4" s="979"/>
      <c r="GCT4" s="979"/>
      <c r="GCU4" s="979"/>
      <c r="GCV4" s="979"/>
      <c r="GCW4" s="979"/>
      <c r="GCX4" s="979"/>
      <c r="GCY4" s="979"/>
      <c r="GCZ4" s="979"/>
      <c r="GDA4" s="979"/>
      <c r="GDB4" s="979"/>
      <c r="GDC4" s="979"/>
      <c r="GDD4" s="979"/>
      <c r="GDE4" s="979"/>
      <c r="GDF4" s="979"/>
      <c r="GDG4" s="979"/>
      <c r="GDH4" s="979"/>
      <c r="GDI4" s="979"/>
      <c r="GDJ4" s="979"/>
      <c r="GDK4" s="979"/>
      <c r="GDL4" s="979"/>
      <c r="GDM4" s="979"/>
      <c r="GDN4" s="979"/>
      <c r="GDO4" s="979"/>
      <c r="GDP4" s="979"/>
      <c r="GDQ4" s="979"/>
      <c r="GDR4" s="979"/>
      <c r="GDS4" s="979"/>
      <c r="GDT4" s="979"/>
      <c r="GDU4" s="979"/>
      <c r="GDV4" s="979"/>
      <c r="GDW4" s="979"/>
      <c r="GDX4" s="979"/>
      <c r="GDY4" s="979"/>
      <c r="GDZ4" s="979"/>
      <c r="GEA4" s="979"/>
      <c r="GEB4" s="979"/>
      <c r="GEC4" s="979"/>
      <c r="GED4" s="979"/>
      <c r="GEE4" s="979"/>
      <c r="GEF4" s="979"/>
      <c r="GEG4" s="979"/>
      <c r="GEH4" s="979"/>
      <c r="GEI4" s="979"/>
      <c r="GEJ4" s="979"/>
      <c r="GEK4" s="979"/>
      <c r="GEL4" s="979"/>
      <c r="GEM4" s="979"/>
      <c r="GEN4" s="979"/>
      <c r="GEO4" s="979"/>
      <c r="GEP4" s="979"/>
      <c r="GEQ4" s="979"/>
      <c r="GER4" s="979"/>
      <c r="GES4" s="979"/>
      <c r="GET4" s="979"/>
      <c r="GEU4" s="979"/>
      <c r="GEV4" s="979"/>
      <c r="GEW4" s="979"/>
      <c r="GEX4" s="979"/>
      <c r="GEY4" s="979"/>
      <c r="GEZ4" s="979"/>
      <c r="GFA4" s="979"/>
      <c r="GFB4" s="979"/>
      <c r="GFC4" s="979"/>
      <c r="GFD4" s="979"/>
      <c r="GFE4" s="979"/>
      <c r="GFF4" s="979"/>
      <c r="GFG4" s="979"/>
      <c r="GFH4" s="979"/>
      <c r="GFI4" s="979"/>
      <c r="GFJ4" s="979"/>
      <c r="GFK4" s="979"/>
      <c r="GFL4" s="979"/>
      <c r="GFM4" s="979"/>
      <c r="GFN4" s="979"/>
      <c r="GFO4" s="979"/>
      <c r="GFP4" s="979"/>
      <c r="GFQ4" s="979"/>
      <c r="GFR4" s="979"/>
      <c r="GFS4" s="979"/>
      <c r="GFT4" s="979"/>
      <c r="GFU4" s="979"/>
      <c r="GFV4" s="979"/>
      <c r="GFW4" s="979"/>
      <c r="GFX4" s="979"/>
      <c r="GFY4" s="979"/>
      <c r="GFZ4" s="979"/>
      <c r="GGA4" s="979"/>
      <c r="GGB4" s="979"/>
      <c r="GGC4" s="979"/>
      <c r="GGD4" s="979"/>
      <c r="GGE4" s="979"/>
      <c r="GGF4" s="979"/>
      <c r="GGG4" s="979"/>
      <c r="GGH4" s="979"/>
      <c r="GGI4" s="979"/>
      <c r="GGJ4" s="979"/>
      <c r="GGK4" s="979"/>
      <c r="GGL4" s="979"/>
      <c r="GGM4" s="979"/>
      <c r="GGN4" s="979"/>
      <c r="GGO4" s="979"/>
      <c r="GGP4" s="979"/>
      <c r="GGQ4" s="979"/>
      <c r="GGR4" s="979"/>
      <c r="GGS4" s="979"/>
      <c r="GGT4" s="979"/>
      <c r="GGU4" s="979"/>
      <c r="GGV4" s="979"/>
      <c r="GGW4" s="979"/>
      <c r="GGX4" s="979"/>
      <c r="GGY4" s="979"/>
      <c r="GGZ4" s="979"/>
      <c r="GHA4" s="979"/>
      <c r="GHB4" s="979"/>
      <c r="GHC4" s="979"/>
      <c r="GHD4" s="979"/>
      <c r="GHE4" s="979"/>
      <c r="GHF4" s="979"/>
      <c r="GHG4" s="979"/>
      <c r="GHH4" s="979"/>
      <c r="GHI4" s="979"/>
      <c r="GHJ4" s="979"/>
      <c r="GHK4" s="979"/>
      <c r="GHL4" s="979"/>
      <c r="GHM4" s="979"/>
      <c r="GHN4" s="979"/>
      <c r="GHO4" s="979"/>
      <c r="GHP4" s="979"/>
      <c r="GHQ4" s="979"/>
      <c r="GHR4" s="979"/>
      <c r="GHS4" s="979"/>
      <c r="GHT4" s="979"/>
      <c r="GHU4" s="979"/>
      <c r="GHV4" s="979"/>
      <c r="GHW4" s="979"/>
      <c r="GHX4" s="979"/>
      <c r="GHY4" s="979"/>
      <c r="GHZ4" s="979"/>
      <c r="GIA4" s="979"/>
      <c r="GIB4" s="979"/>
      <c r="GIC4" s="979"/>
      <c r="GID4" s="979"/>
      <c r="GIE4" s="979"/>
      <c r="GIF4" s="979"/>
      <c r="GIG4" s="979"/>
      <c r="GIH4" s="979"/>
      <c r="GII4" s="979"/>
      <c r="GIJ4" s="979"/>
      <c r="GIK4" s="979"/>
      <c r="GIL4" s="979"/>
      <c r="GIM4" s="979"/>
      <c r="GIN4" s="979"/>
      <c r="GIO4" s="979"/>
      <c r="GIP4" s="979"/>
      <c r="GIQ4" s="979"/>
      <c r="GIR4" s="979"/>
      <c r="GIS4" s="979"/>
      <c r="GIT4" s="979"/>
      <c r="GIU4" s="979"/>
      <c r="GIV4" s="979"/>
      <c r="GIW4" s="979"/>
      <c r="GIX4" s="979"/>
      <c r="GIY4" s="979"/>
      <c r="GIZ4" s="979"/>
      <c r="GJA4" s="979"/>
      <c r="GJB4" s="979"/>
      <c r="GJC4" s="979"/>
      <c r="GJD4" s="979"/>
      <c r="GJE4" s="979"/>
      <c r="GJF4" s="979"/>
      <c r="GJG4" s="979"/>
      <c r="GJH4" s="979"/>
      <c r="GJI4" s="979"/>
      <c r="GJJ4" s="979"/>
      <c r="GJK4" s="979"/>
      <c r="GJL4" s="979"/>
      <c r="GJM4" s="979"/>
      <c r="GJN4" s="979"/>
      <c r="GJO4" s="979"/>
      <c r="GJP4" s="979"/>
      <c r="GJQ4" s="979"/>
      <c r="GJR4" s="979"/>
      <c r="GJS4" s="979"/>
      <c r="GJT4" s="979"/>
      <c r="GJU4" s="979"/>
      <c r="GJV4" s="979"/>
      <c r="GJW4" s="979"/>
      <c r="GJX4" s="979"/>
      <c r="GJY4" s="979"/>
      <c r="GJZ4" s="979"/>
      <c r="GKA4" s="979"/>
      <c r="GKB4" s="979"/>
      <c r="GKC4" s="979"/>
      <c r="GKD4" s="979"/>
      <c r="GKE4" s="979"/>
      <c r="GKF4" s="979"/>
      <c r="GKG4" s="979"/>
      <c r="GKH4" s="979"/>
      <c r="GKI4" s="979"/>
      <c r="GKJ4" s="979"/>
      <c r="GKK4" s="979"/>
      <c r="GKL4" s="979"/>
      <c r="GKM4" s="979"/>
      <c r="GKN4" s="979"/>
      <c r="GKO4" s="979"/>
      <c r="GKP4" s="979"/>
      <c r="GKQ4" s="979"/>
      <c r="GKR4" s="979"/>
      <c r="GKS4" s="979"/>
      <c r="GKT4" s="979"/>
      <c r="GKU4" s="979"/>
      <c r="GKV4" s="979"/>
      <c r="GKW4" s="979"/>
      <c r="GKX4" s="979"/>
      <c r="GKY4" s="979"/>
      <c r="GKZ4" s="979"/>
      <c r="GLA4" s="979"/>
      <c r="GLB4" s="979"/>
      <c r="GLC4" s="979"/>
      <c r="GLD4" s="979"/>
      <c r="GLE4" s="979"/>
      <c r="GLF4" s="979"/>
      <c r="GLG4" s="979"/>
      <c r="GLH4" s="979"/>
      <c r="GLI4" s="979"/>
      <c r="GLJ4" s="979"/>
      <c r="GLK4" s="979"/>
      <c r="GLL4" s="979"/>
      <c r="GLM4" s="979"/>
      <c r="GLN4" s="979"/>
      <c r="GLO4" s="979"/>
      <c r="GLP4" s="979"/>
      <c r="GLQ4" s="979"/>
      <c r="GLR4" s="979"/>
      <c r="GLS4" s="979"/>
      <c r="GLT4" s="979"/>
      <c r="GLU4" s="979"/>
      <c r="GLV4" s="979"/>
      <c r="GLW4" s="979"/>
      <c r="GLX4" s="979"/>
      <c r="GLY4" s="979"/>
      <c r="GLZ4" s="979"/>
      <c r="GMA4" s="979"/>
      <c r="GMB4" s="979"/>
      <c r="GMC4" s="979"/>
      <c r="GMD4" s="979"/>
      <c r="GME4" s="979"/>
      <c r="GMF4" s="979"/>
      <c r="GMG4" s="979"/>
      <c r="GMH4" s="979"/>
      <c r="GMI4" s="979"/>
      <c r="GMJ4" s="979"/>
      <c r="GMK4" s="979"/>
      <c r="GML4" s="979"/>
      <c r="GMM4" s="979"/>
      <c r="GMN4" s="979"/>
      <c r="GMO4" s="979"/>
      <c r="GMP4" s="979"/>
      <c r="GMQ4" s="979"/>
      <c r="GMR4" s="979"/>
      <c r="GMS4" s="979"/>
      <c r="GMT4" s="979"/>
      <c r="GMU4" s="979"/>
      <c r="GMV4" s="979"/>
      <c r="GMW4" s="979"/>
      <c r="GMX4" s="979"/>
      <c r="GMY4" s="979"/>
      <c r="GMZ4" s="979"/>
      <c r="GNA4" s="979"/>
      <c r="GNB4" s="979"/>
      <c r="GNC4" s="979"/>
      <c r="GND4" s="979"/>
      <c r="GNE4" s="979"/>
      <c r="GNF4" s="979"/>
      <c r="GNG4" s="979"/>
      <c r="GNH4" s="979"/>
      <c r="GNI4" s="979"/>
      <c r="GNJ4" s="979"/>
      <c r="GNK4" s="979"/>
      <c r="GNL4" s="979"/>
      <c r="GNM4" s="979"/>
      <c r="GNN4" s="979"/>
      <c r="GNO4" s="979"/>
      <c r="GNP4" s="979"/>
      <c r="GNQ4" s="979"/>
      <c r="GNR4" s="979"/>
      <c r="GNS4" s="979"/>
      <c r="GNT4" s="979"/>
      <c r="GNU4" s="979"/>
      <c r="GNV4" s="979"/>
      <c r="GNW4" s="979"/>
      <c r="GNX4" s="979"/>
      <c r="GNY4" s="979"/>
      <c r="GNZ4" s="979"/>
      <c r="GOA4" s="979"/>
      <c r="GOB4" s="979"/>
      <c r="GOC4" s="979"/>
      <c r="GOD4" s="979"/>
      <c r="GOE4" s="979"/>
      <c r="GOF4" s="979"/>
      <c r="GOG4" s="979"/>
      <c r="GOH4" s="979"/>
      <c r="GOI4" s="979"/>
      <c r="GOJ4" s="979"/>
      <c r="GOK4" s="979"/>
      <c r="GOL4" s="979"/>
      <c r="GOM4" s="979"/>
      <c r="GON4" s="979"/>
      <c r="GOO4" s="979"/>
      <c r="GOP4" s="979"/>
      <c r="GOQ4" s="979"/>
      <c r="GOR4" s="979"/>
      <c r="GOS4" s="979"/>
      <c r="GOT4" s="979"/>
      <c r="GOU4" s="979"/>
      <c r="GOV4" s="979"/>
      <c r="GOW4" s="979"/>
      <c r="GOX4" s="979"/>
      <c r="GOY4" s="979"/>
      <c r="GOZ4" s="979"/>
      <c r="GPA4" s="979"/>
      <c r="GPB4" s="979"/>
      <c r="GPC4" s="979"/>
      <c r="GPD4" s="979"/>
      <c r="GPE4" s="979"/>
      <c r="GPF4" s="979"/>
      <c r="GPG4" s="979"/>
      <c r="GPH4" s="979"/>
      <c r="GPI4" s="979"/>
      <c r="GPJ4" s="979"/>
      <c r="GPK4" s="979"/>
      <c r="GPL4" s="979"/>
      <c r="GPM4" s="979"/>
      <c r="GPN4" s="979"/>
      <c r="GPO4" s="979"/>
      <c r="GPP4" s="979"/>
      <c r="GPQ4" s="979"/>
      <c r="GPR4" s="979"/>
      <c r="GPS4" s="979"/>
      <c r="GPT4" s="979"/>
      <c r="GPU4" s="979"/>
      <c r="GPV4" s="979"/>
      <c r="GPW4" s="979"/>
      <c r="GPX4" s="979"/>
      <c r="GPY4" s="979"/>
      <c r="GPZ4" s="979"/>
      <c r="GQA4" s="979"/>
      <c r="GQB4" s="979"/>
      <c r="GQC4" s="979"/>
      <c r="GQD4" s="979"/>
      <c r="GQE4" s="979"/>
      <c r="GQF4" s="979"/>
      <c r="GQG4" s="979"/>
      <c r="GQH4" s="979"/>
      <c r="GQI4" s="979"/>
      <c r="GQJ4" s="979"/>
      <c r="GQK4" s="979"/>
      <c r="GQL4" s="979"/>
      <c r="GQM4" s="979"/>
      <c r="GQN4" s="979"/>
      <c r="GQO4" s="979"/>
      <c r="GQP4" s="979"/>
      <c r="GQQ4" s="979"/>
      <c r="GQR4" s="979"/>
      <c r="GQS4" s="979"/>
      <c r="GQT4" s="979"/>
      <c r="GQU4" s="979"/>
      <c r="GQV4" s="979"/>
      <c r="GQW4" s="979"/>
      <c r="GQX4" s="979"/>
      <c r="GQY4" s="979"/>
      <c r="GQZ4" s="979"/>
      <c r="GRA4" s="979"/>
      <c r="GRB4" s="979"/>
      <c r="GRC4" s="979"/>
      <c r="GRD4" s="979"/>
      <c r="GRE4" s="979"/>
      <c r="GRF4" s="979"/>
      <c r="GRG4" s="979"/>
      <c r="GRH4" s="979"/>
      <c r="GRI4" s="979"/>
      <c r="GRJ4" s="979"/>
      <c r="GRK4" s="979"/>
      <c r="GRL4" s="979"/>
      <c r="GRM4" s="979"/>
      <c r="GRN4" s="979"/>
      <c r="GRO4" s="979"/>
      <c r="GRP4" s="979"/>
      <c r="GRQ4" s="979"/>
      <c r="GRR4" s="979"/>
      <c r="GRS4" s="979"/>
      <c r="GRT4" s="979"/>
      <c r="GRU4" s="979"/>
      <c r="GRV4" s="979"/>
      <c r="GRW4" s="979"/>
      <c r="GRX4" s="979"/>
      <c r="GRY4" s="979"/>
      <c r="GRZ4" s="979"/>
      <c r="GSA4" s="979"/>
      <c r="GSB4" s="979"/>
      <c r="GSC4" s="979"/>
      <c r="GSD4" s="979"/>
      <c r="GSE4" s="979"/>
      <c r="GSF4" s="979"/>
      <c r="GSG4" s="979"/>
      <c r="GSH4" s="979"/>
      <c r="GSI4" s="979"/>
      <c r="GSJ4" s="979"/>
      <c r="GSK4" s="979"/>
      <c r="GSL4" s="979"/>
      <c r="GSM4" s="979"/>
      <c r="GSN4" s="979"/>
      <c r="GSO4" s="979"/>
      <c r="GSP4" s="979"/>
      <c r="GSQ4" s="979"/>
      <c r="GSR4" s="979"/>
      <c r="GSS4" s="979"/>
      <c r="GST4" s="979"/>
      <c r="GSU4" s="979"/>
      <c r="GSV4" s="979"/>
      <c r="GSW4" s="979"/>
      <c r="GSX4" s="979"/>
      <c r="GSY4" s="979"/>
      <c r="GSZ4" s="979"/>
      <c r="GTA4" s="979"/>
      <c r="GTB4" s="979"/>
      <c r="GTC4" s="979"/>
      <c r="GTD4" s="979"/>
      <c r="GTE4" s="979"/>
      <c r="GTF4" s="979"/>
      <c r="GTG4" s="979"/>
      <c r="GTH4" s="979"/>
      <c r="GTI4" s="979"/>
      <c r="GTJ4" s="979"/>
      <c r="GTK4" s="979"/>
      <c r="GTL4" s="979"/>
      <c r="GTM4" s="979"/>
      <c r="GTN4" s="979"/>
      <c r="GTO4" s="979"/>
      <c r="GTP4" s="979"/>
      <c r="GTQ4" s="979"/>
      <c r="GTR4" s="979"/>
      <c r="GTS4" s="979"/>
      <c r="GTT4" s="979"/>
      <c r="GTU4" s="979"/>
      <c r="GTV4" s="979"/>
      <c r="GTW4" s="979"/>
      <c r="GTX4" s="979"/>
      <c r="GTY4" s="979"/>
      <c r="GTZ4" s="979"/>
      <c r="GUA4" s="979"/>
      <c r="GUB4" s="979"/>
      <c r="GUC4" s="979"/>
      <c r="GUD4" s="979"/>
      <c r="GUE4" s="979"/>
      <c r="GUF4" s="979"/>
      <c r="GUG4" s="979"/>
      <c r="GUH4" s="979"/>
      <c r="GUI4" s="979"/>
      <c r="GUJ4" s="979"/>
      <c r="GUK4" s="979"/>
      <c r="GUL4" s="979"/>
      <c r="GUM4" s="979"/>
      <c r="GUN4" s="979"/>
      <c r="GUO4" s="979"/>
      <c r="GUP4" s="979"/>
      <c r="GUQ4" s="979"/>
      <c r="GUR4" s="979"/>
      <c r="GUS4" s="979"/>
      <c r="GUT4" s="979"/>
      <c r="GUU4" s="979"/>
      <c r="GUV4" s="979"/>
      <c r="GUW4" s="979"/>
      <c r="GUX4" s="979"/>
      <c r="GUY4" s="979"/>
      <c r="GUZ4" s="979"/>
      <c r="GVA4" s="979"/>
      <c r="GVB4" s="979"/>
      <c r="GVC4" s="979"/>
      <c r="GVD4" s="979"/>
      <c r="GVE4" s="979"/>
      <c r="GVF4" s="979"/>
      <c r="GVG4" s="979"/>
      <c r="GVH4" s="979"/>
      <c r="GVI4" s="979"/>
      <c r="GVJ4" s="979"/>
      <c r="GVK4" s="979"/>
      <c r="GVL4" s="979"/>
      <c r="GVM4" s="979"/>
      <c r="GVN4" s="979"/>
      <c r="GVO4" s="979"/>
      <c r="GVP4" s="979"/>
      <c r="GVQ4" s="979"/>
      <c r="GVR4" s="979"/>
      <c r="GVS4" s="979"/>
      <c r="GVT4" s="979"/>
      <c r="GVU4" s="979"/>
      <c r="GVV4" s="979"/>
      <c r="GVW4" s="979"/>
      <c r="GVX4" s="979"/>
      <c r="GVY4" s="979"/>
      <c r="GVZ4" s="979"/>
      <c r="GWA4" s="979"/>
      <c r="GWB4" s="979"/>
      <c r="GWC4" s="979"/>
      <c r="GWD4" s="979"/>
      <c r="GWE4" s="979"/>
      <c r="GWF4" s="979"/>
      <c r="GWG4" s="979"/>
      <c r="GWH4" s="979"/>
      <c r="GWI4" s="979"/>
      <c r="GWJ4" s="979"/>
      <c r="GWK4" s="979"/>
      <c r="GWL4" s="979"/>
      <c r="GWM4" s="979"/>
      <c r="GWN4" s="979"/>
      <c r="GWO4" s="979"/>
      <c r="GWP4" s="979"/>
      <c r="GWQ4" s="979"/>
      <c r="GWR4" s="979"/>
      <c r="GWS4" s="979"/>
      <c r="GWT4" s="979"/>
      <c r="GWU4" s="979"/>
      <c r="GWV4" s="979"/>
      <c r="GWW4" s="979"/>
      <c r="GWX4" s="979"/>
      <c r="GWY4" s="979"/>
      <c r="GWZ4" s="979"/>
      <c r="GXA4" s="979"/>
      <c r="GXB4" s="979"/>
      <c r="GXC4" s="979"/>
      <c r="GXD4" s="979"/>
      <c r="GXE4" s="979"/>
      <c r="GXF4" s="979"/>
      <c r="GXG4" s="979"/>
      <c r="GXH4" s="979"/>
      <c r="GXI4" s="979"/>
      <c r="GXJ4" s="979"/>
      <c r="GXK4" s="979"/>
      <c r="GXL4" s="979"/>
      <c r="GXM4" s="979"/>
      <c r="GXN4" s="979"/>
      <c r="GXO4" s="979"/>
      <c r="GXP4" s="979"/>
      <c r="GXQ4" s="979"/>
      <c r="GXR4" s="979"/>
      <c r="GXS4" s="979"/>
      <c r="GXT4" s="979"/>
      <c r="GXU4" s="979"/>
      <c r="GXV4" s="979"/>
      <c r="GXW4" s="979"/>
      <c r="GXX4" s="979"/>
      <c r="GXY4" s="979"/>
      <c r="GXZ4" s="979"/>
      <c r="GYA4" s="979"/>
      <c r="GYB4" s="979"/>
      <c r="GYC4" s="979"/>
      <c r="GYD4" s="979"/>
      <c r="GYE4" s="979"/>
      <c r="GYF4" s="979"/>
      <c r="GYG4" s="979"/>
      <c r="GYH4" s="979"/>
      <c r="GYI4" s="979"/>
      <c r="GYJ4" s="979"/>
      <c r="GYK4" s="979"/>
      <c r="GYL4" s="979"/>
      <c r="GYM4" s="979"/>
      <c r="GYN4" s="979"/>
      <c r="GYO4" s="979"/>
      <c r="GYP4" s="979"/>
      <c r="GYQ4" s="979"/>
      <c r="GYR4" s="979"/>
      <c r="GYS4" s="979"/>
      <c r="GYT4" s="979"/>
      <c r="GYU4" s="979"/>
      <c r="GYV4" s="979"/>
      <c r="GYW4" s="979"/>
      <c r="GYX4" s="979"/>
      <c r="GYY4" s="979"/>
      <c r="GYZ4" s="979"/>
      <c r="GZA4" s="979"/>
      <c r="GZB4" s="979"/>
      <c r="GZC4" s="979"/>
      <c r="GZD4" s="979"/>
      <c r="GZE4" s="979"/>
      <c r="GZF4" s="979"/>
      <c r="GZG4" s="979"/>
      <c r="GZH4" s="979"/>
      <c r="GZI4" s="979"/>
      <c r="GZJ4" s="979"/>
      <c r="GZK4" s="979"/>
      <c r="GZL4" s="979"/>
      <c r="GZM4" s="979"/>
      <c r="GZN4" s="979"/>
      <c r="GZO4" s="979"/>
      <c r="GZP4" s="979"/>
      <c r="GZQ4" s="979"/>
      <c r="GZR4" s="979"/>
      <c r="GZS4" s="979"/>
      <c r="GZT4" s="979"/>
      <c r="GZU4" s="979"/>
      <c r="GZV4" s="979"/>
      <c r="GZW4" s="979"/>
      <c r="GZX4" s="979"/>
      <c r="GZY4" s="979"/>
      <c r="GZZ4" s="979"/>
      <c r="HAA4" s="979"/>
      <c r="HAB4" s="979"/>
      <c r="HAC4" s="979"/>
      <c r="HAD4" s="979"/>
      <c r="HAE4" s="979"/>
      <c r="HAF4" s="979"/>
      <c r="HAG4" s="979"/>
      <c r="HAH4" s="979"/>
      <c r="HAI4" s="979"/>
      <c r="HAJ4" s="979"/>
      <c r="HAK4" s="979"/>
      <c r="HAL4" s="979"/>
      <c r="HAM4" s="979"/>
      <c r="HAN4" s="979"/>
      <c r="HAO4" s="979"/>
      <c r="HAP4" s="979"/>
      <c r="HAQ4" s="979"/>
      <c r="HAR4" s="979"/>
      <c r="HAS4" s="979"/>
      <c r="HAT4" s="979"/>
      <c r="HAU4" s="979"/>
      <c r="HAV4" s="979"/>
      <c r="HAW4" s="979"/>
      <c r="HAX4" s="979"/>
      <c r="HAY4" s="979"/>
      <c r="HAZ4" s="979"/>
      <c r="HBA4" s="979"/>
      <c r="HBB4" s="979"/>
      <c r="HBC4" s="979"/>
      <c r="HBD4" s="979"/>
      <c r="HBE4" s="979"/>
      <c r="HBF4" s="979"/>
      <c r="HBG4" s="979"/>
      <c r="HBH4" s="979"/>
      <c r="HBI4" s="979"/>
      <c r="HBJ4" s="979"/>
      <c r="HBK4" s="979"/>
      <c r="HBL4" s="979"/>
      <c r="HBM4" s="979"/>
      <c r="HBN4" s="979"/>
      <c r="HBO4" s="979"/>
      <c r="HBP4" s="979"/>
      <c r="HBQ4" s="979"/>
      <c r="HBR4" s="979"/>
      <c r="HBS4" s="979"/>
      <c r="HBT4" s="979"/>
      <c r="HBU4" s="979"/>
      <c r="HBV4" s="979"/>
      <c r="HBW4" s="979"/>
      <c r="HBX4" s="979"/>
      <c r="HBY4" s="979"/>
      <c r="HBZ4" s="979"/>
      <c r="HCA4" s="979"/>
      <c r="HCB4" s="979"/>
      <c r="HCC4" s="979"/>
      <c r="HCD4" s="979"/>
      <c r="HCE4" s="979"/>
      <c r="HCF4" s="979"/>
      <c r="HCG4" s="979"/>
      <c r="HCH4" s="979"/>
      <c r="HCI4" s="979"/>
      <c r="HCJ4" s="979"/>
      <c r="HCK4" s="979"/>
      <c r="HCL4" s="979"/>
      <c r="HCM4" s="979"/>
      <c r="HCN4" s="979"/>
      <c r="HCO4" s="979"/>
      <c r="HCP4" s="979"/>
      <c r="HCQ4" s="979"/>
      <c r="HCR4" s="979"/>
      <c r="HCS4" s="979"/>
      <c r="HCT4" s="979"/>
      <c r="HCU4" s="979"/>
      <c r="HCV4" s="979"/>
      <c r="HCW4" s="979"/>
      <c r="HCX4" s="979"/>
      <c r="HCY4" s="979"/>
      <c r="HCZ4" s="979"/>
      <c r="HDA4" s="979"/>
      <c r="HDB4" s="979"/>
      <c r="HDC4" s="979"/>
      <c r="HDD4" s="979"/>
      <c r="HDE4" s="979"/>
      <c r="HDF4" s="979"/>
      <c r="HDG4" s="979"/>
      <c r="HDH4" s="979"/>
      <c r="HDI4" s="979"/>
      <c r="HDJ4" s="979"/>
      <c r="HDK4" s="979"/>
      <c r="HDL4" s="979"/>
      <c r="HDM4" s="979"/>
      <c r="HDN4" s="979"/>
      <c r="HDO4" s="979"/>
      <c r="HDP4" s="979"/>
      <c r="HDQ4" s="979"/>
      <c r="HDR4" s="979"/>
      <c r="HDS4" s="979"/>
      <c r="HDT4" s="979"/>
      <c r="HDU4" s="979"/>
      <c r="HDV4" s="979"/>
      <c r="HDW4" s="979"/>
      <c r="HDX4" s="979"/>
      <c r="HDY4" s="979"/>
      <c r="HDZ4" s="979"/>
      <c r="HEA4" s="979"/>
      <c r="HEB4" s="979"/>
      <c r="HEC4" s="979"/>
      <c r="HED4" s="979"/>
      <c r="HEE4" s="979"/>
      <c r="HEF4" s="979"/>
      <c r="HEG4" s="979"/>
      <c r="HEH4" s="979"/>
      <c r="HEI4" s="979"/>
      <c r="HEJ4" s="979"/>
      <c r="HEK4" s="979"/>
      <c r="HEL4" s="979"/>
      <c r="HEM4" s="979"/>
      <c r="HEN4" s="979"/>
      <c r="HEO4" s="979"/>
      <c r="HEP4" s="979"/>
      <c r="HEQ4" s="979"/>
      <c r="HER4" s="979"/>
      <c r="HES4" s="979"/>
      <c r="HET4" s="979"/>
      <c r="HEU4" s="979"/>
      <c r="HEV4" s="979"/>
      <c r="HEW4" s="979"/>
      <c r="HEX4" s="979"/>
      <c r="HEY4" s="979"/>
      <c r="HEZ4" s="979"/>
      <c r="HFA4" s="979"/>
      <c r="HFB4" s="979"/>
      <c r="HFC4" s="979"/>
      <c r="HFD4" s="979"/>
      <c r="HFE4" s="979"/>
      <c r="HFF4" s="979"/>
      <c r="HFG4" s="979"/>
      <c r="HFH4" s="979"/>
      <c r="HFI4" s="979"/>
      <c r="HFJ4" s="979"/>
      <c r="HFK4" s="979"/>
      <c r="HFL4" s="979"/>
      <c r="HFM4" s="979"/>
      <c r="HFN4" s="979"/>
      <c r="HFO4" s="979"/>
      <c r="HFP4" s="979"/>
      <c r="HFQ4" s="979"/>
      <c r="HFR4" s="979"/>
      <c r="HFS4" s="979"/>
      <c r="HFT4" s="979"/>
      <c r="HFU4" s="979"/>
      <c r="HFV4" s="979"/>
      <c r="HFW4" s="979"/>
      <c r="HFX4" s="979"/>
      <c r="HFY4" s="979"/>
      <c r="HFZ4" s="979"/>
      <c r="HGA4" s="979"/>
      <c r="HGB4" s="979"/>
      <c r="HGC4" s="979"/>
      <c r="HGD4" s="979"/>
      <c r="HGE4" s="979"/>
      <c r="HGF4" s="979"/>
      <c r="HGG4" s="979"/>
      <c r="HGH4" s="979"/>
      <c r="HGI4" s="979"/>
      <c r="HGJ4" s="979"/>
      <c r="HGK4" s="979"/>
      <c r="HGL4" s="979"/>
      <c r="HGM4" s="979"/>
      <c r="HGN4" s="979"/>
      <c r="HGO4" s="979"/>
      <c r="HGP4" s="979"/>
      <c r="HGQ4" s="979"/>
      <c r="HGR4" s="979"/>
      <c r="HGS4" s="979"/>
      <c r="HGT4" s="979"/>
      <c r="HGU4" s="979"/>
      <c r="HGV4" s="979"/>
      <c r="HGW4" s="979"/>
      <c r="HGX4" s="979"/>
      <c r="HGY4" s="979"/>
      <c r="HGZ4" s="979"/>
      <c r="HHA4" s="979"/>
      <c r="HHB4" s="979"/>
      <c r="HHC4" s="979"/>
      <c r="HHD4" s="979"/>
      <c r="HHE4" s="979"/>
      <c r="HHF4" s="979"/>
      <c r="HHG4" s="979"/>
      <c r="HHH4" s="979"/>
      <c r="HHI4" s="979"/>
      <c r="HHJ4" s="979"/>
      <c r="HHK4" s="979"/>
      <c r="HHL4" s="979"/>
      <c r="HHM4" s="979"/>
      <c r="HHN4" s="979"/>
      <c r="HHO4" s="979"/>
      <c r="HHP4" s="979"/>
      <c r="HHQ4" s="979"/>
      <c r="HHR4" s="979"/>
      <c r="HHS4" s="979"/>
      <c r="HHT4" s="979"/>
      <c r="HHU4" s="979"/>
      <c r="HHV4" s="979"/>
      <c r="HHW4" s="979"/>
      <c r="HHX4" s="979"/>
      <c r="HHY4" s="979"/>
      <c r="HHZ4" s="979"/>
      <c r="HIA4" s="979"/>
      <c r="HIB4" s="979"/>
      <c r="HIC4" s="979"/>
      <c r="HID4" s="979"/>
      <c r="HIE4" s="979"/>
      <c r="HIF4" s="979"/>
      <c r="HIG4" s="979"/>
      <c r="HIH4" s="979"/>
      <c r="HII4" s="979"/>
      <c r="HIJ4" s="979"/>
      <c r="HIK4" s="979"/>
      <c r="HIL4" s="979"/>
      <c r="HIM4" s="979"/>
      <c r="HIN4" s="979"/>
      <c r="HIO4" s="979"/>
      <c r="HIP4" s="979"/>
      <c r="HIQ4" s="979"/>
      <c r="HIR4" s="979"/>
      <c r="HIS4" s="979"/>
      <c r="HIT4" s="979"/>
      <c r="HIU4" s="979"/>
      <c r="HIV4" s="979"/>
      <c r="HIW4" s="979"/>
      <c r="HIX4" s="979"/>
      <c r="HIY4" s="979"/>
      <c r="HIZ4" s="979"/>
      <c r="HJA4" s="979"/>
      <c r="HJB4" s="979"/>
      <c r="HJC4" s="979"/>
      <c r="HJD4" s="979"/>
      <c r="HJE4" s="979"/>
      <c r="HJF4" s="979"/>
      <c r="HJG4" s="979"/>
      <c r="HJH4" s="979"/>
      <c r="HJI4" s="979"/>
      <c r="HJJ4" s="979"/>
      <c r="HJK4" s="979"/>
      <c r="HJL4" s="979"/>
      <c r="HJM4" s="979"/>
      <c r="HJN4" s="979"/>
      <c r="HJO4" s="979"/>
      <c r="HJP4" s="979"/>
      <c r="HJQ4" s="979"/>
      <c r="HJR4" s="979"/>
      <c r="HJS4" s="979"/>
      <c r="HJT4" s="979"/>
      <c r="HJU4" s="979"/>
      <c r="HJV4" s="979"/>
      <c r="HJW4" s="979"/>
      <c r="HJX4" s="979"/>
      <c r="HJY4" s="979"/>
      <c r="HJZ4" s="979"/>
      <c r="HKA4" s="979"/>
      <c r="HKB4" s="979"/>
      <c r="HKC4" s="979"/>
      <c r="HKD4" s="979"/>
      <c r="HKE4" s="979"/>
      <c r="HKF4" s="979"/>
      <c r="HKG4" s="979"/>
      <c r="HKH4" s="979"/>
      <c r="HKI4" s="979"/>
      <c r="HKJ4" s="979"/>
      <c r="HKK4" s="979"/>
      <c r="HKL4" s="979"/>
      <c r="HKM4" s="979"/>
      <c r="HKN4" s="979"/>
      <c r="HKO4" s="979"/>
      <c r="HKP4" s="979"/>
      <c r="HKQ4" s="979"/>
      <c r="HKR4" s="979"/>
      <c r="HKS4" s="979"/>
      <c r="HKT4" s="979"/>
      <c r="HKU4" s="979"/>
      <c r="HKV4" s="979"/>
      <c r="HKW4" s="979"/>
      <c r="HKX4" s="979"/>
      <c r="HKY4" s="979"/>
      <c r="HKZ4" s="979"/>
      <c r="HLA4" s="979"/>
      <c r="HLB4" s="979"/>
      <c r="HLC4" s="979"/>
      <c r="HLD4" s="979"/>
      <c r="HLE4" s="979"/>
      <c r="HLF4" s="979"/>
      <c r="HLG4" s="979"/>
      <c r="HLH4" s="979"/>
      <c r="HLI4" s="979"/>
      <c r="HLJ4" s="979"/>
      <c r="HLK4" s="979"/>
      <c r="HLL4" s="979"/>
      <c r="HLM4" s="979"/>
      <c r="HLN4" s="979"/>
      <c r="HLO4" s="979"/>
      <c r="HLP4" s="979"/>
      <c r="HLQ4" s="979"/>
      <c r="HLR4" s="979"/>
      <c r="HLS4" s="979"/>
      <c r="HLT4" s="979"/>
      <c r="HLU4" s="979"/>
      <c r="HLV4" s="979"/>
      <c r="HLW4" s="979"/>
      <c r="HLX4" s="979"/>
      <c r="HLY4" s="979"/>
      <c r="HLZ4" s="979"/>
      <c r="HMA4" s="979"/>
      <c r="HMB4" s="979"/>
      <c r="HMC4" s="979"/>
      <c r="HMD4" s="979"/>
      <c r="HME4" s="979"/>
      <c r="HMF4" s="979"/>
      <c r="HMG4" s="979"/>
      <c r="HMH4" s="979"/>
      <c r="HMI4" s="979"/>
      <c r="HMJ4" s="979"/>
      <c r="HMK4" s="979"/>
      <c r="HML4" s="979"/>
      <c r="HMM4" s="979"/>
      <c r="HMN4" s="979"/>
      <c r="HMO4" s="979"/>
      <c r="HMP4" s="979"/>
      <c r="HMQ4" s="979"/>
      <c r="HMR4" s="979"/>
      <c r="HMS4" s="979"/>
      <c r="HMT4" s="979"/>
      <c r="HMU4" s="979"/>
      <c r="HMV4" s="979"/>
      <c r="HMW4" s="979"/>
      <c r="HMX4" s="979"/>
      <c r="HMY4" s="979"/>
      <c r="HMZ4" s="979"/>
      <c r="HNA4" s="979"/>
      <c r="HNB4" s="979"/>
      <c r="HNC4" s="979"/>
      <c r="HND4" s="979"/>
      <c r="HNE4" s="979"/>
      <c r="HNF4" s="979"/>
      <c r="HNG4" s="979"/>
      <c r="HNH4" s="979"/>
      <c r="HNI4" s="979"/>
      <c r="HNJ4" s="979"/>
      <c r="HNK4" s="979"/>
      <c r="HNL4" s="979"/>
      <c r="HNM4" s="979"/>
      <c r="HNN4" s="979"/>
      <c r="HNO4" s="979"/>
      <c r="HNP4" s="979"/>
      <c r="HNQ4" s="979"/>
      <c r="HNR4" s="979"/>
      <c r="HNS4" s="979"/>
      <c r="HNT4" s="979"/>
      <c r="HNU4" s="979"/>
      <c r="HNV4" s="979"/>
      <c r="HNW4" s="979"/>
      <c r="HNX4" s="979"/>
      <c r="HNY4" s="979"/>
      <c r="HNZ4" s="979"/>
      <c r="HOA4" s="979"/>
      <c r="HOB4" s="979"/>
      <c r="HOC4" s="979"/>
      <c r="HOD4" s="979"/>
      <c r="HOE4" s="979"/>
      <c r="HOF4" s="979"/>
      <c r="HOG4" s="979"/>
      <c r="HOH4" s="979"/>
      <c r="HOI4" s="979"/>
      <c r="HOJ4" s="979"/>
      <c r="HOK4" s="979"/>
      <c r="HOL4" s="979"/>
      <c r="HOM4" s="979"/>
      <c r="HON4" s="979"/>
      <c r="HOO4" s="979"/>
      <c r="HOP4" s="979"/>
      <c r="HOQ4" s="979"/>
      <c r="HOR4" s="979"/>
      <c r="HOS4" s="979"/>
      <c r="HOT4" s="979"/>
      <c r="HOU4" s="979"/>
      <c r="HOV4" s="979"/>
      <c r="HOW4" s="979"/>
      <c r="HOX4" s="979"/>
      <c r="HOY4" s="979"/>
      <c r="HOZ4" s="979"/>
      <c r="HPA4" s="979"/>
      <c r="HPB4" s="979"/>
      <c r="HPC4" s="979"/>
      <c r="HPD4" s="979"/>
      <c r="HPE4" s="979"/>
      <c r="HPF4" s="979"/>
      <c r="HPG4" s="979"/>
      <c r="HPH4" s="979"/>
      <c r="HPI4" s="979"/>
      <c r="HPJ4" s="979"/>
      <c r="HPK4" s="979"/>
      <c r="HPL4" s="979"/>
      <c r="HPM4" s="979"/>
      <c r="HPN4" s="979"/>
      <c r="HPO4" s="979"/>
      <c r="HPP4" s="979"/>
      <c r="HPQ4" s="979"/>
      <c r="HPR4" s="979"/>
      <c r="HPS4" s="979"/>
      <c r="HPT4" s="979"/>
      <c r="HPU4" s="979"/>
      <c r="HPV4" s="979"/>
      <c r="HPW4" s="979"/>
      <c r="HPX4" s="979"/>
      <c r="HPY4" s="979"/>
      <c r="HPZ4" s="979"/>
      <c r="HQA4" s="979"/>
      <c r="HQB4" s="979"/>
      <c r="HQC4" s="979"/>
      <c r="HQD4" s="979"/>
      <c r="HQE4" s="979"/>
      <c r="HQF4" s="979"/>
      <c r="HQG4" s="979"/>
      <c r="HQH4" s="979"/>
      <c r="HQI4" s="979"/>
      <c r="HQJ4" s="979"/>
      <c r="HQK4" s="979"/>
      <c r="HQL4" s="979"/>
      <c r="HQM4" s="979"/>
      <c r="HQN4" s="979"/>
      <c r="HQO4" s="979"/>
      <c r="HQP4" s="979"/>
      <c r="HQQ4" s="979"/>
      <c r="HQR4" s="979"/>
      <c r="HQS4" s="979"/>
      <c r="HQT4" s="979"/>
      <c r="HQU4" s="979"/>
      <c r="HQV4" s="979"/>
      <c r="HQW4" s="979"/>
      <c r="HQX4" s="979"/>
      <c r="HQY4" s="979"/>
      <c r="HQZ4" s="979"/>
      <c r="HRA4" s="979"/>
      <c r="HRB4" s="979"/>
      <c r="HRC4" s="979"/>
      <c r="HRD4" s="979"/>
      <c r="HRE4" s="979"/>
      <c r="HRF4" s="979"/>
      <c r="HRG4" s="979"/>
      <c r="HRH4" s="979"/>
      <c r="HRI4" s="979"/>
      <c r="HRJ4" s="979"/>
      <c r="HRK4" s="979"/>
      <c r="HRL4" s="979"/>
      <c r="HRM4" s="979"/>
      <c r="HRN4" s="979"/>
      <c r="HRO4" s="979"/>
      <c r="HRP4" s="979"/>
      <c r="HRQ4" s="979"/>
      <c r="HRR4" s="979"/>
      <c r="HRS4" s="979"/>
      <c r="HRT4" s="979"/>
      <c r="HRU4" s="979"/>
      <c r="HRV4" s="979"/>
      <c r="HRW4" s="979"/>
      <c r="HRX4" s="979"/>
      <c r="HRY4" s="979"/>
      <c r="HRZ4" s="979"/>
      <c r="HSA4" s="979"/>
      <c r="HSB4" s="979"/>
      <c r="HSC4" s="979"/>
      <c r="HSD4" s="979"/>
      <c r="HSE4" s="979"/>
      <c r="HSF4" s="979"/>
      <c r="HSG4" s="979"/>
      <c r="HSH4" s="979"/>
      <c r="HSI4" s="979"/>
      <c r="HSJ4" s="979"/>
      <c r="HSK4" s="979"/>
      <c r="HSL4" s="979"/>
      <c r="HSM4" s="979"/>
      <c r="HSN4" s="979"/>
      <c r="HSO4" s="979"/>
      <c r="HSP4" s="979"/>
      <c r="HSQ4" s="979"/>
      <c r="HSR4" s="979"/>
      <c r="HSS4" s="979"/>
      <c r="HST4" s="979"/>
      <c r="HSU4" s="979"/>
      <c r="HSV4" s="979"/>
      <c r="HSW4" s="979"/>
      <c r="HSX4" s="979"/>
      <c r="HSY4" s="979"/>
      <c r="HSZ4" s="979"/>
      <c r="HTA4" s="979"/>
      <c r="HTB4" s="979"/>
      <c r="HTC4" s="979"/>
      <c r="HTD4" s="979"/>
      <c r="HTE4" s="979"/>
      <c r="HTF4" s="979"/>
      <c r="HTG4" s="979"/>
      <c r="HTH4" s="979"/>
      <c r="HTI4" s="979"/>
      <c r="HTJ4" s="979"/>
      <c r="HTK4" s="979"/>
      <c r="HTL4" s="979"/>
      <c r="HTM4" s="979"/>
      <c r="HTN4" s="979"/>
      <c r="HTO4" s="979"/>
      <c r="HTP4" s="979"/>
      <c r="HTQ4" s="979"/>
      <c r="HTR4" s="979"/>
      <c r="HTS4" s="979"/>
      <c r="HTT4" s="979"/>
      <c r="HTU4" s="979"/>
      <c r="HTV4" s="979"/>
      <c r="HTW4" s="979"/>
      <c r="HTX4" s="979"/>
      <c r="HTY4" s="979"/>
      <c r="HTZ4" s="979"/>
      <c r="HUA4" s="979"/>
      <c r="HUB4" s="979"/>
      <c r="HUC4" s="979"/>
      <c r="HUD4" s="979"/>
      <c r="HUE4" s="979"/>
      <c r="HUF4" s="979"/>
      <c r="HUG4" s="979"/>
      <c r="HUH4" s="979"/>
      <c r="HUI4" s="979"/>
      <c r="HUJ4" s="979"/>
      <c r="HUK4" s="979"/>
      <c r="HUL4" s="979"/>
      <c r="HUM4" s="979"/>
      <c r="HUN4" s="979"/>
      <c r="HUO4" s="979"/>
      <c r="HUP4" s="979"/>
      <c r="HUQ4" s="979"/>
      <c r="HUR4" s="979"/>
      <c r="HUS4" s="979"/>
      <c r="HUT4" s="979"/>
      <c r="HUU4" s="979"/>
      <c r="HUV4" s="979"/>
      <c r="HUW4" s="979"/>
      <c r="HUX4" s="979"/>
      <c r="HUY4" s="979"/>
      <c r="HUZ4" s="979"/>
      <c r="HVA4" s="979"/>
      <c r="HVB4" s="979"/>
      <c r="HVC4" s="979"/>
      <c r="HVD4" s="979"/>
      <c r="HVE4" s="979"/>
      <c r="HVF4" s="979"/>
      <c r="HVG4" s="979"/>
      <c r="HVH4" s="979"/>
      <c r="HVI4" s="979"/>
      <c r="HVJ4" s="979"/>
      <c r="HVK4" s="979"/>
      <c r="HVL4" s="979"/>
      <c r="HVM4" s="979"/>
      <c r="HVN4" s="979"/>
      <c r="HVO4" s="979"/>
      <c r="HVP4" s="979"/>
      <c r="HVQ4" s="979"/>
      <c r="HVR4" s="979"/>
      <c r="HVS4" s="979"/>
      <c r="HVT4" s="979"/>
      <c r="HVU4" s="979"/>
      <c r="HVV4" s="979"/>
      <c r="HVW4" s="979"/>
      <c r="HVX4" s="979"/>
      <c r="HVY4" s="979"/>
      <c r="HVZ4" s="979"/>
      <c r="HWA4" s="979"/>
      <c r="HWB4" s="979"/>
      <c r="HWC4" s="979"/>
      <c r="HWD4" s="979"/>
      <c r="HWE4" s="979"/>
      <c r="HWF4" s="979"/>
      <c r="HWG4" s="979"/>
      <c r="HWH4" s="979"/>
      <c r="HWI4" s="979"/>
      <c r="HWJ4" s="979"/>
      <c r="HWK4" s="979"/>
      <c r="HWL4" s="979"/>
      <c r="HWM4" s="979"/>
      <c r="HWN4" s="979"/>
      <c r="HWO4" s="979"/>
      <c r="HWP4" s="979"/>
      <c r="HWQ4" s="979"/>
      <c r="HWR4" s="979"/>
      <c r="HWS4" s="979"/>
      <c r="HWT4" s="979"/>
      <c r="HWU4" s="979"/>
      <c r="HWV4" s="979"/>
      <c r="HWW4" s="979"/>
      <c r="HWX4" s="979"/>
      <c r="HWY4" s="979"/>
      <c r="HWZ4" s="979"/>
      <c r="HXA4" s="979"/>
      <c r="HXB4" s="979"/>
      <c r="HXC4" s="979"/>
      <c r="HXD4" s="979"/>
      <c r="HXE4" s="979"/>
      <c r="HXF4" s="979"/>
      <c r="HXG4" s="979"/>
      <c r="HXH4" s="979"/>
      <c r="HXI4" s="979"/>
      <c r="HXJ4" s="979"/>
      <c r="HXK4" s="979"/>
      <c r="HXL4" s="979"/>
      <c r="HXM4" s="979"/>
      <c r="HXN4" s="979"/>
      <c r="HXO4" s="979"/>
      <c r="HXP4" s="979"/>
      <c r="HXQ4" s="979"/>
      <c r="HXR4" s="979"/>
      <c r="HXS4" s="979"/>
      <c r="HXT4" s="979"/>
      <c r="HXU4" s="979"/>
      <c r="HXV4" s="979"/>
      <c r="HXW4" s="979"/>
      <c r="HXX4" s="979"/>
      <c r="HXY4" s="979"/>
      <c r="HXZ4" s="979"/>
      <c r="HYA4" s="979"/>
      <c r="HYB4" s="979"/>
      <c r="HYC4" s="979"/>
      <c r="HYD4" s="979"/>
      <c r="HYE4" s="979"/>
      <c r="HYF4" s="979"/>
      <c r="HYG4" s="979"/>
      <c r="HYH4" s="979"/>
      <c r="HYI4" s="979"/>
      <c r="HYJ4" s="979"/>
      <c r="HYK4" s="979"/>
      <c r="HYL4" s="979"/>
      <c r="HYM4" s="979"/>
      <c r="HYN4" s="979"/>
      <c r="HYO4" s="979"/>
      <c r="HYP4" s="979"/>
      <c r="HYQ4" s="979"/>
      <c r="HYR4" s="979"/>
      <c r="HYS4" s="979"/>
      <c r="HYT4" s="979"/>
      <c r="HYU4" s="979"/>
      <c r="HYV4" s="979"/>
      <c r="HYW4" s="979"/>
      <c r="HYX4" s="979"/>
      <c r="HYY4" s="979"/>
      <c r="HYZ4" s="979"/>
      <c r="HZA4" s="979"/>
      <c r="HZB4" s="979"/>
      <c r="HZC4" s="979"/>
      <c r="HZD4" s="979"/>
      <c r="HZE4" s="979"/>
      <c r="HZF4" s="979"/>
      <c r="HZG4" s="979"/>
      <c r="HZH4" s="979"/>
      <c r="HZI4" s="979"/>
      <c r="HZJ4" s="979"/>
      <c r="HZK4" s="979"/>
      <c r="HZL4" s="979"/>
      <c r="HZM4" s="979"/>
      <c r="HZN4" s="979"/>
      <c r="HZO4" s="979"/>
      <c r="HZP4" s="979"/>
      <c r="HZQ4" s="979"/>
      <c r="HZR4" s="979"/>
      <c r="HZS4" s="979"/>
      <c r="HZT4" s="979"/>
      <c r="HZU4" s="979"/>
      <c r="HZV4" s="979"/>
      <c r="HZW4" s="979"/>
      <c r="HZX4" s="979"/>
      <c r="HZY4" s="979"/>
      <c r="HZZ4" s="979"/>
      <c r="IAA4" s="979"/>
      <c r="IAB4" s="979"/>
      <c r="IAC4" s="979"/>
      <c r="IAD4" s="979"/>
      <c r="IAE4" s="979"/>
      <c r="IAF4" s="979"/>
      <c r="IAG4" s="979"/>
      <c r="IAH4" s="979"/>
      <c r="IAI4" s="979"/>
      <c r="IAJ4" s="979"/>
      <c r="IAK4" s="979"/>
      <c r="IAL4" s="979"/>
      <c r="IAM4" s="979"/>
      <c r="IAN4" s="979"/>
      <c r="IAO4" s="979"/>
      <c r="IAP4" s="979"/>
      <c r="IAQ4" s="979"/>
      <c r="IAR4" s="979"/>
      <c r="IAS4" s="979"/>
      <c r="IAT4" s="979"/>
      <c r="IAU4" s="979"/>
      <c r="IAV4" s="979"/>
      <c r="IAW4" s="979"/>
      <c r="IAX4" s="979"/>
      <c r="IAY4" s="979"/>
      <c r="IAZ4" s="979"/>
      <c r="IBA4" s="979"/>
      <c r="IBB4" s="979"/>
      <c r="IBC4" s="979"/>
      <c r="IBD4" s="979"/>
      <c r="IBE4" s="979"/>
      <c r="IBF4" s="979"/>
      <c r="IBG4" s="979"/>
      <c r="IBH4" s="979"/>
      <c r="IBI4" s="979"/>
      <c r="IBJ4" s="979"/>
      <c r="IBK4" s="979"/>
      <c r="IBL4" s="979"/>
      <c r="IBM4" s="979"/>
      <c r="IBN4" s="979"/>
      <c r="IBO4" s="979"/>
      <c r="IBP4" s="979"/>
      <c r="IBQ4" s="979"/>
      <c r="IBR4" s="979"/>
      <c r="IBS4" s="979"/>
      <c r="IBT4" s="979"/>
      <c r="IBU4" s="979"/>
      <c r="IBV4" s="979"/>
      <c r="IBW4" s="979"/>
      <c r="IBX4" s="979"/>
      <c r="IBY4" s="979"/>
      <c r="IBZ4" s="979"/>
      <c r="ICA4" s="979"/>
      <c r="ICB4" s="979"/>
      <c r="ICC4" s="979"/>
      <c r="ICD4" s="979"/>
      <c r="ICE4" s="979"/>
      <c r="ICF4" s="979"/>
      <c r="ICG4" s="979"/>
      <c r="ICH4" s="979"/>
      <c r="ICI4" s="979"/>
      <c r="ICJ4" s="979"/>
      <c r="ICK4" s="979"/>
      <c r="ICL4" s="979"/>
      <c r="ICM4" s="979"/>
      <c r="ICN4" s="979"/>
      <c r="ICO4" s="979"/>
      <c r="ICP4" s="979"/>
      <c r="ICQ4" s="979"/>
      <c r="ICR4" s="979"/>
      <c r="ICS4" s="979"/>
      <c r="ICT4" s="979"/>
      <c r="ICU4" s="979"/>
      <c r="ICV4" s="979"/>
      <c r="ICW4" s="979"/>
      <c r="ICX4" s="979"/>
      <c r="ICY4" s="979"/>
      <c r="ICZ4" s="979"/>
      <c r="IDA4" s="979"/>
      <c r="IDB4" s="979"/>
      <c r="IDC4" s="979"/>
      <c r="IDD4" s="979"/>
      <c r="IDE4" s="979"/>
      <c r="IDF4" s="979"/>
      <c r="IDG4" s="979"/>
      <c r="IDH4" s="979"/>
      <c r="IDI4" s="979"/>
      <c r="IDJ4" s="979"/>
      <c r="IDK4" s="979"/>
      <c r="IDL4" s="979"/>
      <c r="IDM4" s="979"/>
      <c r="IDN4" s="979"/>
      <c r="IDO4" s="979"/>
      <c r="IDP4" s="979"/>
      <c r="IDQ4" s="979"/>
      <c r="IDR4" s="979"/>
      <c r="IDS4" s="979"/>
      <c r="IDT4" s="979"/>
      <c r="IDU4" s="979"/>
      <c r="IDV4" s="979"/>
      <c r="IDW4" s="979"/>
      <c r="IDX4" s="979"/>
      <c r="IDY4" s="979"/>
      <c r="IDZ4" s="979"/>
      <c r="IEA4" s="979"/>
      <c r="IEB4" s="979"/>
      <c r="IEC4" s="979"/>
      <c r="IED4" s="979"/>
      <c r="IEE4" s="979"/>
      <c r="IEF4" s="979"/>
      <c r="IEG4" s="979"/>
      <c r="IEH4" s="979"/>
      <c r="IEI4" s="979"/>
      <c r="IEJ4" s="979"/>
      <c r="IEK4" s="979"/>
      <c r="IEL4" s="979"/>
      <c r="IEM4" s="979"/>
      <c r="IEN4" s="979"/>
      <c r="IEO4" s="979"/>
      <c r="IEP4" s="979"/>
      <c r="IEQ4" s="979"/>
      <c r="IER4" s="979"/>
      <c r="IES4" s="979"/>
      <c r="IET4" s="979"/>
      <c r="IEU4" s="979"/>
      <c r="IEV4" s="979"/>
      <c r="IEW4" s="979"/>
      <c r="IEX4" s="979"/>
      <c r="IEY4" s="979"/>
      <c r="IEZ4" s="979"/>
      <c r="IFA4" s="979"/>
      <c r="IFB4" s="979"/>
      <c r="IFC4" s="979"/>
      <c r="IFD4" s="979"/>
      <c r="IFE4" s="979"/>
      <c r="IFF4" s="979"/>
      <c r="IFG4" s="979"/>
      <c r="IFH4" s="979"/>
      <c r="IFI4" s="979"/>
      <c r="IFJ4" s="979"/>
      <c r="IFK4" s="979"/>
      <c r="IFL4" s="979"/>
      <c r="IFM4" s="979"/>
      <c r="IFN4" s="979"/>
      <c r="IFO4" s="979"/>
      <c r="IFP4" s="979"/>
      <c r="IFQ4" s="979"/>
      <c r="IFR4" s="979"/>
      <c r="IFS4" s="979"/>
      <c r="IFT4" s="979"/>
      <c r="IFU4" s="979"/>
      <c r="IFV4" s="979"/>
      <c r="IFW4" s="979"/>
      <c r="IFX4" s="979"/>
      <c r="IFY4" s="979"/>
      <c r="IFZ4" s="979"/>
      <c r="IGA4" s="979"/>
      <c r="IGB4" s="979"/>
      <c r="IGC4" s="979"/>
      <c r="IGD4" s="979"/>
      <c r="IGE4" s="979"/>
      <c r="IGF4" s="979"/>
      <c r="IGG4" s="979"/>
      <c r="IGH4" s="979"/>
      <c r="IGI4" s="979"/>
      <c r="IGJ4" s="979"/>
      <c r="IGK4" s="979"/>
      <c r="IGL4" s="979"/>
      <c r="IGM4" s="979"/>
      <c r="IGN4" s="979"/>
      <c r="IGO4" s="979"/>
      <c r="IGP4" s="979"/>
      <c r="IGQ4" s="979"/>
      <c r="IGR4" s="979"/>
      <c r="IGS4" s="979"/>
      <c r="IGT4" s="979"/>
      <c r="IGU4" s="979"/>
      <c r="IGV4" s="979"/>
      <c r="IGW4" s="979"/>
      <c r="IGX4" s="979"/>
      <c r="IGY4" s="979"/>
      <c r="IGZ4" s="979"/>
      <c r="IHA4" s="979"/>
      <c r="IHB4" s="979"/>
      <c r="IHC4" s="979"/>
      <c r="IHD4" s="979"/>
      <c r="IHE4" s="979"/>
      <c r="IHF4" s="979"/>
      <c r="IHG4" s="979"/>
      <c r="IHH4" s="979"/>
      <c r="IHI4" s="979"/>
      <c r="IHJ4" s="979"/>
      <c r="IHK4" s="979"/>
      <c r="IHL4" s="979"/>
      <c r="IHM4" s="979"/>
      <c r="IHN4" s="979"/>
      <c r="IHO4" s="979"/>
      <c r="IHP4" s="979"/>
      <c r="IHQ4" s="979"/>
      <c r="IHR4" s="979"/>
      <c r="IHS4" s="979"/>
      <c r="IHT4" s="979"/>
      <c r="IHU4" s="979"/>
      <c r="IHV4" s="979"/>
      <c r="IHW4" s="979"/>
      <c r="IHX4" s="979"/>
      <c r="IHY4" s="979"/>
      <c r="IHZ4" s="979"/>
      <c r="IIA4" s="979"/>
      <c r="IIB4" s="979"/>
      <c r="IIC4" s="979"/>
      <c r="IID4" s="979"/>
      <c r="IIE4" s="979"/>
      <c r="IIF4" s="979"/>
      <c r="IIG4" s="979"/>
      <c r="IIH4" s="979"/>
      <c r="III4" s="979"/>
      <c r="IIJ4" s="979"/>
      <c r="IIK4" s="979"/>
      <c r="IIL4" s="979"/>
      <c r="IIM4" s="979"/>
      <c r="IIN4" s="979"/>
      <c r="IIO4" s="979"/>
      <c r="IIP4" s="979"/>
      <c r="IIQ4" s="979"/>
      <c r="IIR4" s="979"/>
      <c r="IIS4" s="979"/>
      <c r="IIT4" s="979"/>
      <c r="IIU4" s="979"/>
      <c r="IIV4" s="979"/>
      <c r="IIW4" s="979"/>
      <c r="IIX4" s="979"/>
      <c r="IIY4" s="979"/>
      <c r="IIZ4" s="979"/>
      <c r="IJA4" s="979"/>
      <c r="IJB4" s="979"/>
      <c r="IJC4" s="979"/>
      <c r="IJD4" s="979"/>
      <c r="IJE4" s="979"/>
      <c r="IJF4" s="979"/>
      <c r="IJG4" s="979"/>
      <c r="IJH4" s="979"/>
      <c r="IJI4" s="979"/>
      <c r="IJJ4" s="979"/>
      <c r="IJK4" s="979"/>
      <c r="IJL4" s="979"/>
      <c r="IJM4" s="979"/>
      <c r="IJN4" s="979"/>
      <c r="IJO4" s="979"/>
      <c r="IJP4" s="979"/>
      <c r="IJQ4" s="979"/>
      <c r="IJR4" s="979"/>
      <c r="IJS4" s="979"/>
      <c r="IJT4" s="979"/>
      <c r="IJU4" s="979"/>
      <c r="IJV4" s="979"/>
      <c r="IJW4" s="979"/>
      <c r="IJX4" s="979"/>
      <c r="IJY4" s="979"/>
      <c r="IJZ4" s="979"/>
      <c r="IKA4" s="979"/>
      <c r="IKB4" s="979"/>
      <c r="IKC4" s="979"/>
      <c r="IKD4" s="979"/>
      <c r="IKE4" s="979"/>
      <c r="IKF4" s="979"/>
      <c r="IKG4" s="979"/>
      <c r="IKH4" s="979"/>
      <c r="IKI4" s="979"/>
      <c r="IKJ4" s="979"/>
      <c r="IKK4" s="979"/>
      <c r="IKL4" s="979"/>
      <c r="IKM4" s="979"/>
      <c r="IKN4" s="979"/>
      <c r="IKO4" s="979"/>
      <c r="IKP4" s="979"/>
      <c r="IKQ4" s="979"/>
      <c r="IKR4" s="979"/>
      <c r="IKS4" s="979"/>
      <c r="IKT4" s="979"/>
      <c r="IKU4" s="979"/>
      <c r="IKV4" s="979"/>
      <c r="IKW4" s="979"/>
      <c r="IKX4" s="979"/>
      <c r="IKY4" s="979"/>
      <c r="IKZ4" s="979"/>
      <c r="ILA4" s="979"/>
      <c r="ILB4" s="979"/>
      <c r="ILC4" s="979"/>
      <c r="ILD4" s="979"/>
      <c r="ILE4" s="979"/>
      <c r="ILF4" s="979"/>
      <c r="ILG4" s="979"/>
      <c r="ILH4" s="979"/>
      <c r="ILI4" s="979"/>
      <c r="ILJ4" s="979"/>
      <c r="ILK4" s="979"/>
      <c r="ILL4" s="979"/>
      <c r="ILM4" s="979"/>
      <c r="ILN4" s="979"/>
      <c r="ILO4" s="979"/>
      <c r="ILP4" s="979"/>
      <c r="ILQ4" s="979"/>
      <c r="ILR4" s="979"/>
      <c r="ILS4" s="979"/>
      <c r="ILT4" s="979"/>
      <c r="ILU4" s="979"/>
      <c r="ILV4" s="979"/>
      <c r="ILW4" s="979"/>
      <c r="ILX4" s="979"/>
      <c r="ILY4" s="979"/>
      <c r="ILZ4" s="979"/>
      <c r="IMA4" s="979"/>
      <c r="IMB4" s="979"/>
      <c r="IMC4" s="979"/>
      <c r="IMD4" s="979"/>
      <c r="IME4" s="979"/>
      <c r="IMF4" s="979"/>
      <c r="IMG4" s="979"/>
      <c r="IMH4" s="979"/>
      <c r="IMI4" s="979"/>
      <c r="IMJ4" s="979"/>
      <c r="IMK4" s="979"/>
      <c r="IML4" s="979"/>
      <c r="IMM4" s="979"/>
      <c r="IMN4" s="979"/>
      <c r="IMO4" s="979"/>
      <c r="IMP4" s="979"/>
      <c r="IMQ4" s="979"/>
      <c r="IMR4" s="979"/>
      <c r="IMS4" s="979"/>
      <c r="IMT4" s="979"/>
      <c r="IMU4" s="979"/>
      <c r="IMV4" s="979"/>
      <c r="IMW4" s="979"/>
      <c r="IMX4" s="979"/>
      <c r="IMY4" s="979"/>
      <c r="IMZ4" s="979"/>
      <c r="INA4" s="979"/>
      <c r="INB4" s="979"/>
      <c r="INC4" s="979"/>
      <c r="IND4" s="979"/>
      <c r="INE4" s="979"/>
      <c r="INF4" s="979"/>
      <c r="ING4" s="979"/>
      <c r="INH4" s="979"/>
      <c r="INI4" s="979"/>
      <c r="INJ4" s="979"/>
      <c r="INK4" s="979"/>
      <c r="INL4" s="979"/>
      <c r="INM4" s="979"/>
      <c r="INN4" s="979"/>
      <c r="INO4" s="979"/>
      <c r="INP4" s="979"/>
      <c r="INQ4" s="979"/>
      <c r="INR4" s="979"/>
      <c r="INS4" s="979"/>
      <c r="INT4" s="979"/>
      <c r="INU4" s="979"/>
      <c r="INV4" s="979"/>
      <c r="INW4" s="979"/>
      <c r="INX4" s="979"/>
      <c r="INY4" s="979"/>
      <c r="INZ4" s="979"/>
      <c r="IOA4" s="979"/>
      <c r="IOB4" s="979"/>
      <c r="IOC4" s="979"/>
      <c r="IOD4" s="979"/>
      <c r="IOE4" s="979"/>
      <c r="IOF4" s="979"/>
      <c r="IOG4" s="979"/>
      <c r="IOH4" s="979"/>
      <c r="IOI4" s="979"/>
      <c r="IOJ4" s="979"/>
      <c r="IOK4" s="979"/>
      <c r="IOL4" s="979"/>
      <c r="IOM4" s="979"/>
      <c r="ION4" s="979"/>
      <c r="IOO4" s="979"/>
      <c r="IOP4" s="979"/>
      <c r="IOQ4" s="979"/>
      <c r="IOR4" s="979"/>
      <c r="IOS4" s="979"/>
      <c r="IOT4" s="979"/>
      <c r="IOU4" s="979"/>
      <c r="IOV4" s="979"/>
      <c r="IOW4" s="979"/>
      <c r="IOX4" s="979"/>
      <c r="IOY4" s="979"/>
      <c r="IOZ4" s="979"/>
      <c r="IPA4" s="979"/>
      <c r="IPB4" s="979"/>
      <c r="IPC4" s="979"/>
      <c r="IPD4" s="979"/>
      <c r="IPE4" s="979"/>
      <c r="IPF4" s="979"/>
      <c r="IPG4" s="979"/>
      <c r="IPH4" s="979"/>
      <c r="IPI4" s="979"/>
      <c r="IPJ4" s="979"/>
      <c r="IPK4" s="979"/>
      <c r="IPL4" s="979"/>
      <c r="IPM4" s="979"/>
      <c r="IPN4" s="979"/>
      <c r="IPO4" s="979"/>
      <c r="IPP4" s="979"/>
      <c r="IPQ4" s="979"/>
      <c r="IPR4" s="979"/>
      <c r="IPS4" s="979"/>
      <c r="IPT4" s="979"/>
      <c r="IPU4" s="979"/>
      <c r="IPV4" s="979"/>
      <c r="IPW4" s="979"/>
      <c r="IPX4" s="979"/>
      <c r="IPY4" s="979"/>
      <c r="IPZ4" s="979"/>
      <c r="IQA4" s="979"/>
      <c r="IQB4" s="979"/>
      <c r="IQC4" s="979"/>
      <c r="IQD4" s="979"/>
      <c r="IQE4" s="979"/>
      <c r="IQF4" s="979"/>
      <c r="IQG4" s="979"/>
      <c r="IQH4" s="979"/>
      <c r="IQI4" s="979"/>
      <c r="IQJ4" s="979"/>
      <c r="IQK4" s="979"/>
      <c r="IQL4" s="979"/>
      <c r="IQM4" s="979"/>
      <c r="IQN4" s="979"/>
      <c r="IQO4" s="979"/>
      <c r="IQP4" s="979"/>
      <c r="IQQ4" s="979"/>
      <c r="IQR4" s="979"/>
      <c r="IQS4" s="979"/>
      <c r="IQT4" s="979"/>
      <c r="IQU4" s="979"/>
      <c r="IQV4" s="979"/>
      <c r="IQW4" s="979"/>
      <c r="IQX4" s="979"/>
      <c r="IQY4" s="979"/>
      <c r="IQZ4" s="979"/>
      <c r="IRA4" s="979"/>
      <c r="IRB4" s="979"/>
      <c r="IRC4" s="979"/>
      <c r="IRD4" s="979"/>
      <c r="IRE4" s="979"/>
      <c r="IRF4" s="979"/>
      <c r="IRG4" s="979"/>
      <c r="IRH4" s="979"/>
      <c r="IRI4" s="979"/>
      <c r="IRJ4" s="979"/>
      <c r="IRK4" s="979"/>
      <c r="IRL4" s="979"/>
      <c r="IRM4" s="979"/>
      <c r="IRN4" s="979"/>
      <c r="IRO4" s="979"/>
      <c r="IRP4" s="979"/>
      <c r="IRQ4" s="979"/>
      <c r="IRR4" s="979"/>
      <c r="IRS4" s="979"/>
      <c r="IRT4" s="979"/>
      <c r="IRU4" s="979"/>
      <c r="IRV4" s="979"/>
      <c r="IRW4" s="979"/>
      <c r="IRX4" s="979"/>
      <c r="IRY4" s="979"/>
      <c r="IRZ4" s="979"/>
      <c r="ISA4" s="979"/>
      <c r="ISB4" s="979"/>
      <c r="ISC4" s="979"/>
      <c r="ISD4" s="979"/>
      <c r="ISE4" s="979"/>
      <c r="ISF4" s="979"/>
      <c r="ISG4" s="979"/>
      <c r="ISH4" s="979"/>
      <c r="ISI4" s="979"/>
      <c r="ISJ4" s="979"/>
      <c r="ISK4" s="979"/>
      <c r="ISL4" s="979"/>
      <c r="ISM4" s="979"/>
      <c r="ISN4" s="979"/>
      <c r="ISO4" s="979"/>
      <c r="ISP4" s="979"/>
      <c r="ISQ4" s="979"/>
      <c r="ISR4" s="979"/>
      <c r="ISS4" s="979"/>
      <c r="IST4" s="979"/>
      <c r="ISU4" s="979"/>
      <c r="ISV4" s="979"/>
      <c r="ISW4" s="979"/>
      <c r="ISX4" s="979"/>
      <c r="ISY4" s="979"/>
      <c r="ISZ4" s="979"/>
      <c r="ITA4" s="979"/>
      <c r="ITB4" s="979"/>
      <c r="ITC4" s="979"/>
      <c r="ITD4" s="979"/>
      <c r="ITE4" s="979"/>
      <c r="ITF4" s="979"/>
      <c r="ITG4" s="979"/>
      <c r="ITH4" s="979"/>
      <c r="ITI4" s="979"/>
      <c r="ITJ4" s="979"/>
      <c r="ITK4" s="979"/>
      <c r="ITL4" s="979"/>
      <c r="ITM4" s="979"/>
      <c r="ITN4" s="979"/>
      <c r="ITO4" s="979"/>
      <c r="ITP4" s="979"/>
      <c r="ITQ4" s="979"/>
      <c r="ITR4" s="979"/>
      <c r="ITS4" s="979"/>
      <c r="ITT4" s="979"/>
      <c r="ITU4" s="979"/>
      <c r="ITV4" s="979"/>
      <c r="ITW4" s="979"/>
      <c r="ITX4" s="979"/>
      <c r="ITY4" s="979"/>
      <c r="ITZ4" s="979"/>
      <c r="IUA4" s="979"/>
      <c r="IUB4" s="979"/>
      <c r="IUC4" s="979"/>
      <c r="IUD4" s="979"/>
      <c r="IUE4" s="979"/>
      <c r="IUF4" s="979"/>
      <c r="IUG4" s="979"/>
      <c r="IUH4" s="979"/>
      <c r="IUI4" s="979"/>
      <c r="IUJ4" s="979"/>
      <c r="IUK4" s="979"/>
      <c r="IUL4" s="979"/>
      <c r="IUM4" s="979"/>
      <c r="IUN4" s="979"/>
      <c r="IUO4" s="979"/>
      <c r="IUP4" s="979"/>
      <c r="IUQ4" s="979"/>
      <c r="IUR4" s="979"/>
      <c r="IUS4" s="979"/>
      <c r="IUT4" s="979"/>
      <c r="IUU4" s="979"/>
      <c r="IUV4" s="979"/>
      <c r="IUW4" s="979"/>
      <c r="IUX4" s="979"/>
      <c r="IUY4" s="979"/>
      <c r="IUZ4" s="979"/>
      <c r="IVA4" s="979"/>
      <c r="IVB4" s="979"/>
      <c r="IVC4" s="979"/>
      <c r="IVD4" s="979"/>
      <c r="IVE4" s="979"/>
      <c r="IVF4" s="979"/>
      <c r="IVG4" s="979"/>
      <c r="IVH4" s="979"/>
      <c r="IVI4" s="979"/>
      <c r="IVJ4" s="979"/>
      <c r="IVK4" s="979"/>
      <c r="IVL4" s="979"/>
      <c r="IVM4" s="979"/>
      <c r="IVN4" s="979"/>
      <c r="IVO4" s="979"/>
      <c r="IVP4" s="979"/>
      <c r="IVQ4" s="979"/>
      <c r="IVR4" s="979"/>
      <c r="IVS4" s="979"/>
      <c r="IVT4" s="979"/>
      <c r="IVU4" s="979"/>
      <c r="IVV4" s="979"/>
      <c r="IVW4" s="979"/>
      <c r="IVX4" s="979"/>
      <c r="IVY4" s="979"/>
      <c r="IVZ4" s="979"/>
      <c r="IWA4" s="979"/>
      <c r="IWB4" s="979"/>
      <c r="IWC4" s="979"/>
      <c r="IWD4" s="979"/>
      <c r="IWE4" s="979"/>
      <c r="IWF4" s="979"/>
      <c r="IWG4" s="979"/>
      <c r="IWH4" s="979"/>
      <c r="IWI4" s="979"/>
      <c r="IWJ4" s="979"/>
      <c r="IWK4" s="979"/>
      <c r="IWL4" s="979"/>
      <c r="IWM4" s="979"/>
      <c r="IWN4" s="979"/>
      <c r="IWO4" s="979"/>
      <c r="IWP4" s="979"/>
      <c r="IWQ4" s="979"/>
      <c r="IWR4" s="979"/>
      <c r="IWS4" s="979"/>
      <c r="IWT4" s="979"/>
      <c r="IWU4" s="979"/>
      <c r="IWV4" s="979"/>
      <c r="IWW4" s="979"/>
      <c r="IWX4" s="979"/>
      <c r="IWY4" s="979"/>
      <c r="IWZ4" s="979"/>
      <c r="IXA4" s="979"/>
      <c r="IXB4" s="979"/>
      <c r="IXC4" s="979"/>
      <c r="IXD4" s="979"/>
      <c r="IXE4" s="979"/>
      <c r="IXF4" s="979"/>
      <c r="IXG4" s="979"/>
      <c r="IXH4" s="979"/>
      <c r="IXI4" s="979"/>
      <c r="IXJ4" s="979"/>
      <c r="IXK4" s="979"/>
      <c r="IXL4" s="979"/>
      <c r="IXM4" s="979"/>
      <c r="IXN4" s="979"/>
      <c r="IXO4" s="979"/>
      <c r="IXP4" s="979"/>
      <c r="IXQ4" s="979"/>
      <c r="IXR4" s="979"/>
      <c r="IXS4" s="979"/>
      <c r="IXT4" s="979"/>
      <c r="IXU4" s="979"/>
      <c r="IXV4" s="979"/>
      <c r="IXW4" s="979"/>
      <c r="IXX4" s="979"/>
      <c r="IXY4" s="979"/>
      <c r="IXZ4" s="979"/>
      <c r="IYA4" s="979"/>
      <c r="IYB4" s="979"/>
      <c r="IYC4" s="979"/>
      <c r="IYD4" s="979"/>
      <c r="IYE4" s="979"/>
      <c r="IYF4" s="979"/>
      <c r="IYG4" s="979"/>
      <c r="IYH4" s="979"/>
      <c r="IYI4" s="979"/>
      <c r="IYJ4" s="979"/>
      <c r="IYK4" s="979"/>
      <c r="IYL4" s="979"/>
      <c r="IYM4" s="979"/>
      <c r="IYN4" s="979"/>
      <c r="IYO4" s="979"/>
      <c r="IYP4" s="979"/>
      <c r="IYQ4" s="979"/>
      <c r="IYR4" s="979"/>
      <c r="IYS4" s="979"/>
      <c r="IYT4" s="979"/>
      <c r="IYU4" s="979"/>
      <c r="IYV4" s="979"/>
      <c r="IYW4" s="979"/>
      <c r="IYX4" s="979"/>
      <c r="IYY4" s="979"/>
      <c r="IYZ4" s="979"/>
      <c r="IZA4" s="979"/>
      <c r="IZB4" s="979"/>
      <c r="IZC4" s="979"/>
      <c r="IZD4" s="979"/>
      <c r="IZE4" s="979"/>
      <c r="IZF4" s="979"/>
      <c r="IZG4" s="979"/>
      <c r="IZH4" s="979"/>
      <c r="IZI4" s="979"/>
      <c r="IZJ4" s="979"/>
      <c r="IZK4" s="979"/>
      <c r="IZL4" s="979"/>
      <c r="IZM4" s="979"/>
      <c r="IZN4" s="979"/>
      <c r="IZO4" s="979"/>
      <c r="IZP4" s="979"/>
      <c r="IZQ4" s="979"/>
      <c r="IZR4" s="979"/>
      <c r="IZS4" s="979"/>
      <c r="IZT4" s="979"/>
      <c r="IZU4" s="979"/>
      <c r="IZV4" s="979"/>
      <c r="IZW4" s="979"/>
      <c r="IZX4" s="979"/>
      <c r="IZY4" s="979"/>
      <c r="IZZ4" s="979"/>
      <c r="JAA4" s="979"/>
      <c r="JAB4" s="979"/>
      <c r="JAC4" s="979"/>
      <c r="JAD4" s="979"/>
      <c r="JAE4" s="979"/>
      <c r="JAF4" s="979"/>
      <c r="JAG4" s="979"/>
      <c r="JAH4" s="979"/>
      <c r="JAI4" s="979"/>
      <c r="JAJ4" s="979"/>
      <c r="JAK4" s="979"/>
      <c r="JAL4" s="979"/>
      <c r="JAM4" s="979"/>
      <c r="JAN4" s="979"/>
      <c r="JAO4" s="979"/>
      <c r="JAP4" s="979"/>
      <c r="JAQ4" s="979"/>
      <c r="JAR4" s="979"/>
      <c r="JAS4" s="979"/>
      <c r="JAT4" s="979"/>
      <c r="JAU4" s="979"/>
      <c r="JAV4" s="979"/>
      <c r="JAW4" s="979"/>
      <c r="JAX4" s="979"/>
      <c r="JAY4" s="979"/>
      <c r="JAZ4" s="979"/>
      <c r="JBA4" s="979"/>
      <c r="JBB4" s="979"/>
      <c r="JBC4" s="979"/>
      <c r="JBD4" s="979"/>
      <c r="JBE4" s="979"/>
      <c r="JBF4" s="979"/>
      <c r="JBG4" s="979"/>
      <c r="JBH4" s="979"/>
      <c r="JBI4" s="979"/>
      <c r="JBJ4" s="979"/>
      <c r="JBK4" s="979"/>
      <c r="JBL4" s="979"/>
      <c r="JBM4" s="979"/>
      <c r="JBN4" s="979"/>
      <c r="JBO4" s="979"/>
      <c r="JBP4" s="979"/>
      <c r="JBQ4" s="979"/>
      <c r="JBR4" s="979"/>
      <c r="JBS4" s="979"/>
      <c r="JBT4" s="979"/>
      <c r="JBU4" s="979"/>
      <c r="JBV4" s="979"/>
      <c r="JBW4" s="979"/>
      <c r="JBX4" s="979"/>
      <c r="JBY4" s="979"/>
      <c r="JBZ4" s="979"/>
      <c r="JCA4" s="979"/>
      <c r="JCB4" s="979"/>
      <c r="JCC4" s="979"/>
      <c r="JCD4" s="979"/>
      <c r="JCE4" s="979"/>
      <c r="JCF4" s="979"/>
      <c r="JCG4" s="979"/>
      <c r="JCH4" s="979"/>
      <c r="JCI4" s="979"/>
      <c r="JCJ4" s="979"/>
      <c r="JCK4" s="979"/>
      <c r="JCL4" s="979"/>
      <c r="JCM4" s="979"/>
      <c r="JCN4" s="979"/>
      <c r="JCO4" s="979"/>
      <c r="JCP4" s="979"/>
      <c r="JCQ4" s="979"/>
      <c r="JCR4" s="979"/>
      <c r="JCS4" s="979"/>
      <c r="JCT4" s="979"/>
      <c r="JCU4" s="979"/>
      <c r="JCV4" s="979"/>
      <c r="JCW4" s="979"/>
      <c r="JCX4" s="979"/>
      <c r="JCY4" s="979"/>
      <c r="JCZ4" s="979"/>
      <c r="JDA4" s="979"/>
      <c r="JDB4" s="979"/>
      <c r="JDC4" s="979"/>
      <c r="JDD4" s="979"/>
      <c r="JDE4" s="979"/>
      <c r="JDF4" s="979"/>
      <c r="JDG4" s="979"/>
      <c r="JDH4" s="979"/>
      <c r="JDI4" s="979"/>
      <c r="JDJ4" s="979"/>
      <c r="JDK4" s="979"/>
      <c r="JDL4" s="979"/>
      <c r="JDM4" s="979"/>
      <c r="JDN4" s="979"/>
      <c r="JDO4" s="979"/>
      <c r="JDP4" s="979"/>
      <c r="JDQ4" s="979"/>
      <c r="JDR4" s="979"/>
      <c r="JDS4" s="979"/>
      <c r="JDT4" s="979"/>
      <c r="JDU4" s="979"/>
      <c r="JDV4" s="979"/>
      <c r="JDW4" s="979"/>
      <c r="JDX4" s="979"/>
      <c r="JDY4" s="979"/>
      <c r="JDZ4" s="979"/>
      <c r="JEA4" s="979"/>
      <c r="JEB4" s="979"/>
      <c r="JEC4" s="979"/>
      <c r="JED4" s="979"/>
      <c r="JEE4" s="979"/>
      <c r="JEF4" s="979"/>
      <c r="JEG4" s="979"/>
      <c r="JEH4" s="979"/>
      <c r="JEI4" s="979"/>
      <c r="JEJ4" s="979"/>
      <c r="JEK4" s="979"/>
      <c r="JEL4" s="979"/>
      <c r="JEM4" s="979"/>
      <c r="JEN4" s="979"/>
      <c r="JEO4" s="979"/>
      <c r="JEP4" s="979"/>
      <c r="JEQ4" s="979"/>
      <c r="JER4" s="979"/>
      <c r="JES4" s="979"/>
      <c r="JET4" s="979"/>
      <c r="JEU4" s="979"/>
      <c r="JEV4" s="979"/>
      <c r="JEW4" s="979"/>
      <c r="JEX4" s="979"/>
      <c r="JEY4" s="979"/>
      <c r="JEZ4" s="979"/>
      <c r="JFA4" s="979"/>
      <c r="JFB4" s="979"/>
      <c r="JFC4" s="979"/>
      <c r="JFD4" s="979"/>
      <c r="JFE4" s="979"/>
      <c r="JFF4" s="979"/>
      <c r="JFG4" s="979"/>
      <c r="JFH4" s="979"/>
      <c r="JFI4" s="979"/>
      <c r="JFJ4" s="979"/>
      <c r="JFK4" s="979"/>
      <c r="JFL4" s="979"/>
      <c r="JFM4" s="979"/>
      <c r="JFN4" s="979"/>
      <c r="JFO4" s="979"/>
      <c r="JFP4" s="979"/>
      <c r="JFQ4" s="979"/>
      <c r="JFR4" s="979"/>
      <c r="JFS4" s="979"/>
      <c r="JFT4" s="979"/>
      <c r="JFU4" s="979"/>
      <c r="JFV4" s="979"/>
      <c r="JFW4" s="979"/>
      <c r="JFX4" s="979"/>
      <c r="JFY4" s="979"/>
      <c r="JFZ4" s="979"/>
      <c r="JGA4" s="979"/>
      <c r="JGB4" s="979"/>
      <c r="JGC4" s="979"/>
      <c r="JGD4" s="979"/>
      <c r="JGE4" s="979"/>
      <c r="JGF4" s="979"/>
      <c r="JGG4" s="979"/>
      <c r="JGH4" s="979"/>
      <c r="JGI4" s="979"/>
      <c r="JGJ4" s="979"/>
      <c r="JGK4" s="979"/>
      <c r="JGL4" s="979"/>
      <c r="JGM4" s="979"/>
      <c r="JGN4" s="979"/>
      <c r="JGO4" s="979"/>
      <c r="JGP4" s="979"/>
      <c r="JGQ4" s="979"/>
      <c r="JGR4" s="979"/>
      <c r="JGS4" s="979"/>
      <c r="JGT4" s="979"/>
      <c r="JGU4" s="979"/>
      <c r="JGV4" s="979"/>
      <c r="JGW4" s="979"/>
      <c r="JGX4" s="979"/>
      <c r="JGY4" s="979"/>
      <c r="JGZ4" s="979"/>
      <c r="JHA4" s="979"/>
      <c r="JHB4" s="979"/>
      <c r="JHC4" s="979"/>
      <c r="JHD4" s="979"/>
      <c r="JHE4" s="979"/>
      <c r="JHF4" s="979"/>
      <c r="JHG4" s="979"/>
      <c r="JHH4" s="979"/>
      <c r="JHI4" s="979"/>
      <c r="JHJ4" s="979"/>
      <c r="JHK4" s="979"/>
      <c r="JHL4" s="979"/>
      <c r="JHM4" s="979"/>
      <c r="JHN4" s="979"/>
      <c r="JHO4" s="979"/>
      <c r="JHP4" s="979"/>
      <c r="JHQ4" s="979"/>
      <c r="JHR4" s="979"/>
      <c r="JHS4" s="979"/>
      <c r="JHT4" s="979"/>
      <c r="JHU4" s="979"/>
      <c r="JHV4" s="979"/>
      <c r="JHW4" s="979"/>
      <c r="JHX4" s="979"/>
      <c r="JHY4" s="979"/>
      <c r="JHZ4" s="979"/>
      <c r="JIA4" s="979"/>
      <c r="JIB4" s="979"/>
      <c r="JIC4" s="979"/>
      <c r="JID4" s="979"/>
      <c r="JIE4" s="979"/>
      <c r="JIF4" s="979"/>
      <c r="JIG4" s="979"/>
      <c r="JIH4" s="979"/>
      <c r="JII4" s="979"/>
      <c r="JIJ4" s="979"/>
      <c r="JIK4" s="979"/>
      <c r="JIL4" s="979"/>
      <c r="JIM4" s="979"/>
      <c r="JIN4" s="979"/>
      <c r="JIO4" s="979"/>
      <c r="JIP4" s="979"/>
      <c r="JIQ4" s="979"/>
      <c r="JIR4" s="979"/>
      <c r="JIS4" s="979"/>
      <c r="JIT4" s="979"/>
      <c r="JIU4" s="979"/>
      <c r="JIV4" s="979"/>
      <c r="JIW4" s="979"/>
      <c r="JIX4" s="979"/>
      <c r="JIY4" s="979"/>
      <c r="JIZ4" s="979"/>
      <c r="JJA4" s="979"/>
      <c r="JJB4" s="979"/>
      <c r="JJC4" s="979"/>
      <c r="JJD4" s="979"/>
      <c r="JJE4" s="979"/>
      <c r="JJF4" s="979"/>
      <c r="JJG4" s="979"/>
      <c r="JJH4" s="979"/>
      <c r="JJI4" s="979"/>
      <c r="JJJ4" s="979"/>
      <c r="JJK4" s="979"/>
      <c r="JJL4" s="979"/>
      <c r="JJM4" s="979"/>
      <c r="JJN4" s="979"/>
      <c r="JJO4" s="979"/>
      <c r="JJP4" s="979"/>
      <c r="JJQ4" s="979"/>
      <c r="JJR4" s="979"/>
      <c r="JJS4" s="979"/>
      <c r="JJT4" s="979"/>
      <c r="JJU4" s="979"/>
      <c r="JJV4" s="979"/>
      <c r="JJW4" s="979"/>
      <c r="JJX4" s="979"/>
      <c r="JJY4" s="979"/>
      <c r="JJZ4" s="979"/>
      <c r="JKA4" s="979"/>
      <c r="JKB4" s="979"/>
      <c r="JKC4" s="979"/>
      <c r="JKD4" s="979"/>
      <c r="JKE4" s="979"/>
      <c r="JKF4" s="979"/>
      <c r="JKG4" s="979"/>
      <c r="JKH4" s="979"/>
      <c r="JKI4" s="979"/>
      <c r="JKJ4" s="979"/>
      <c r="JKK4" s="979"/>
      <c r="JKL4" s="979"/>
      <c r="JKM4" s="979"/>
      <c r="JKN4" s="979"/>
      <c r="JKO4" s="979"/>
      <c r="JKP4" s="979"/>
      <c r="JKQ4" s="979"/>
      <c r="JKR4" s="979"/>
      <c r="JKS4" s="979"/>
      <c r="JKT4" s="979"/>
      <c r="JKU4" s="979"/>
      <c r="JKV4" s="979"/>
      <c r="JKW4" s="979"/>
      <c r="JKX4" s="979"/>
      <c r="JKY4" s="979"/>
      <c r="JKZ4" s="979"/>
      <c r="JLA4" s="979"/>
      <c r="JLB4" s="979"/>
      <c r="JLC4" s="979"/>
      <c r="JLD4" s="979"/>
      <c r="JLE4" s="979"/>
      <c r="JLF4" s="979"/>
      <c r="JLG4" s="979"/>
      <c r="JLH4" s="979"/>
      <c r="JLI4" s="979"/>
      <c r="JLJ4" s="979"/>
      <c r="JLK4" s="979"/>
      <c r="JLL4" s="979"/>
      <c r="JLM4" s="979"/>
      <c r="JLN4" s="979"/>
      <c r="JLO4" s="979"/>
      <c r="JLP4" s="979"/>
      <c r="JLQ4" s="979"/>
      <c r="JLR4" s="979"/>
      <c r="JLS4" s="979"/>
      <c r="JLT4" s="979"/>
      <c r="JLU4" s="979"/>
      <c r="JLV4" s="979"/>
      <c r="JLW4" s="979"/>
      <c r="JLX4" s="979"/>
      <c r="JLY4" s="979"/>
      <c r="JLZ4" s="979"/>
      <c r="JMA4" s="979"/>
      <c r="JMB4" s="979"/>
      <c r="JMC4" s="979"/>
      <c r="JMD4" s="979"/>
      <c r="JME4" s="979"/>
      <c r="JMF4" s="979"/>
      <c r="JMG4" s="979"/>
      <c r="JMH4" s="979"/>
      <c r="JMI4" s="979"/>
      <c r="JMJ4" s="979"/>
      <c r="JMK4" s="979"/>
      <c r="JML4" s="979"/>
      <c r="JMM4" s="979"/>
      <c r="JMN4" s="979"/>
      <c r="JMO4" s="979"/>
      <c r="JMP4" s="979"/>
      <c r="JMQ4" s="979"/>
      <c r="JMR4" s="979"/>
      <c r="JMS4" s="979"/>
      <c r="JMT4" s="979"/>
      <c r="JMU4" s="979"/>
      <c r="JMV4" s="979"/>
      <c r="JMW4" s="979"/>
      <c r="JMX4" s="979"/>
      <c r="JMY4" s="979"/>
      <c r="JMZ4" s="979"/>
      <c r="JNA4" s="979"/>
      <c r="JNB4" s="979"/>
      <c r="JNC4" s="979"/>
      <c r="JND4" s="979"/>
      <c r="JNE4" s="979"/>
      <c r="JNF4" s="979"/>
      <c r="JNG4" s="979"/>
      <c r="JNH4" s="979"/>
      <c r="JNI4" s="979"/>
      <c r="JNJ4" s="979"/>
      <c r="JNK4" s="979"/>
      <c r="JNL4" s="979"/>
      <c r="JNM4" s="979"/>
      <c r="JNN4" s="979"/>
      <c r="JNO4" s="979"/>
      <c r="JNP4" s="979"/>
      <c r="JNQ4" s="979"/>
      <c r="JNR4" s="979"/>
      <c r="JNS4" s="979"/>
      <c r="JNT4" s="979"/>
      <c r="JNU4" s="979"/>
      <c r="JNV4" s="979"/>
      <c r="JNW4" s="979"/>
      <c r="JNX4" s="979"/>
      <c r="JNY4" s="979"/>
      <c r="JNZ4" s="979"/>
      <c r="JOA4" s="979"/>
      <c r="JOB4" s="979"/>
      <c r="JOC4" s="979"/>
      <c r="JOD4" s="979"/>
      <c r="JOE4" s="979"/>
      <c r="JOF4" s="979"/>
      <c r="JOG4" s="979"/>
      <c r="JOH4" s="979"/>
      <c r="JOI4" s="979"/>
      <c r="JOJ4" s="979"/>
      <c r="JOK4" s="979"/>
      <c r="JOL4" s="979"/>
      <c r="JOM4" s="979"/>
      <c r="JON4" s="979"/>
      <c r="JOO4" s="979"/>
      <c r="JOP4" s="979"/>
      <c r="JOQ4" s="979"/>
      <c r="JOR4" s="979"/>
      <c r="JOS4" s="979"/>
      <c r="JOT4" s="979"/>
      <c r="JOU4" s="979"/>
      <c r="JOV4" s="979"/>
      <c r="JOW4" s="979"/>
      <c r="JOX4" s="979"/>
      <c r="JOY4" s="979"/>
      <c r="JOZ4" s="979"/>
      <c r="JPA4" s="979"/>
      <c r="JPB4" s="979"/>
      <c r="JPC4" s="979"/>
      <c r="JPD4" s="979"/>
      <c r="JPE4" s="979"/>
      <c r="JPF4" s="979"/>
      <c r="JPG4" s="979"/>
      <c r="JPH4" s="979"/>
      <c r="JPI4" s="979"/>
      <c r="JPJ4" s="979"/>
      <c r="JPK4" s="979"/>
      <c r="JPL4" s="979"/>
      <c r="JPM4" s="979"/>
      <c r="JPN4" s="979"/>
      <c r="JPO4" s="979"/>
      <c r="JPP4" s="979"/>
      <c r="JPQ4" s="979"/>
      <c r="JPR4" s="979"/>
      <c r="JPS4" s="979"/>
      <c r="JPT4" s="979"/>
      <c r="JPU4" s="979"/>
      <c r="JPV4" s="979"/>
      <c r="JPW4" s="979"/>
      <c r="JPX4" s="979"/>
      <c r="JPY4" s="979"/>
      <c r="JPZ4" s="979"/>
      <c r="JQA4" s="979"/>
      <c r="JQB4" s="979"/>
      <c r="JQC4" s="979"/>
      <c r="JQD4" s="979"/>
      <c r="JQE4" s="979"/>
      <c r="JQF4" s="979"/>
      <c r="JQG4" s="979"/>
      <c r="JQH4" s="979"/>
      <c r="JQI4" s="979"/>
      <c r="JQJ4" s="979"/>
      <c r="JQK4" s="979"/>
      <c r="JQL4" s="979"/>
      <c r="JQM4" s="979"/>
      <c r="JQN4" s="979"/>
      <c r="JQO4" s="979"/>
      <c r="JQP4" s="979"/>
      <c r="JQQ4" s="979"/>
      <c r="JQR4" s="979"/>
      <c r="JQS4" s="979"/>
      <c r="JQT4" s="979"/>
      <c r="JQU4" s="979"/>
      <c r="JQV4" s="979"/>
      <c r="JQW4" s="979"/>
      <c r="JQX4" s="979"/>
      <c r="JQY4" s="979"/>
      <c r="JQZ4" s="979"/>
      <c r="JRA4" s="979"/>
      <c r="JRB4" s="979"/>
      <c r="JRC4" s="979"/>
      <c r="JRD4" s="979"/>
      <c r="JRE4" s="979"/>
      <c r="JRF4" s="979"/>
      <c r="JRG4" s="979"/>
      <c r="JRH4" s="979"/>
      <c r="JRI4" s="979"/>
      <c r="JRJ4" s="979"/>
      <c r="JRK4" s="979"/>
      <c r="JRL4" s="979"/>
      <c r="JRM4" s="979"/>
      <c r="JRN4" s="979"/>
      <c r="JRO4" s="979"/>
      <c r="JRP4" s="979"/>
      <c r="JRQ4" s="979"/>
      <c r="JRR4" s="979"/>
      <c r="JRS4" s="979"/>
      <c r="JRT4" s="979"/>
      <c r="JRU4" s="979"/>
      <c r="JRV4" s="979"/>
      <c r="JRW4" s="979"/>
      <c r="JRX4" s="979"/>
      <c r="JRY4" s="979"/>
      <c r="JRZ4" s="979"/>
      <c r="JSA4" s="979"/>
      <c r="JSB4" s="979"/>
      <c r="JSC4" s="979"/>
      <c r="JSD4" s="979"/>
      <c r="JSE4" s="979"/>
      <c r="JSF4" s="979"/>
      <c r="JSG4" s="979"/>
      <c r="JSH4" s="979"/>
      <c r="JSI4" s="979"/>
      <c r="JSJ4" s="979"/>
      <c r="JSK4" s="979"/>
      <c r="JSL4" s="979"/>
      <c r="JSM4" s="979"/>
      <c r="JSN4" s="979"/>
      <c r="JSO4" s="979"/>
      <c r="JSP4" s="979"/>
      <c r="JSQ4" s="979"/>
      <c r="JSR4" s="979"/>
      <c r="JSS4" s="979"/>
      <c r="JST4" s="979"/>
      <c r="JSU4" s="979"/>
      <c r="JSV4" s="979"/>
      <c r="JSW4" s="979"/>
      <c r="JSX4" s="979"/>
      <c r="JSY4" s="979"/>
      <c r="JSZ4" s="979"/>
      <c r="JTA4" s="979"/>
      <c r="JTB4" s="979"/>
      <c r="JTC4" s="979"/>
      <c r="JTD4" s="979"/>
      <c r="JTE4" s="979"/>
      <c r="JTF4" s="979"/>
      <c r="JTG4" s="979"/>
      <c r="JTH4" s="979"/>
      <c r="JTI4" s="979"/>
      <c r="JTJ4" s="979"/>
      <c r="JTK4" s="979"/>
      <c r="JTL4" s="979"/>
      <c r="JTM4" s="979"/>
      <c r="JTN4" s="979"/>
      <c r="JTO4" s="979"/>
      <c r="JTP4" s="979"/>
      <c r="JTQ4" s="979"/>
      <c r="JTR4" s="979"/>
      <c r="JTS4" s="979"/>
      <c r="JTT4" s="979"/>
      <c r="JTU4" s="979"/>
      <c r="JTV4" s="979"/>
      <c r="JTW4" s="979"/>
      <c r="JTX4" s="979"/>
      <c r="JTY4" s="979"/>
      <c r="JTZ4" s="979"/>
      <c r="JUA4" s="979"/>
      <c r="JUB4" s="979"/>
      <c r="JUC4" s="979"/>
      <c r="JUD4" s="979"/>
      <c r="JUE4" s="979"/>
      <c r="JUF4" s="979"/>
      <c r="JUG4" s="979"/>
      <c r="JUH4" s="979"/>
      <c r="JUI4" s="979"/>
      <c r="JUJ4" s="979"/>
      <c r="JUK4" s="979"/>
      <c r="JUL4" s="979"/>
      <c r="JUM4" s="979"/>
      <c r="JUN4" s="979"/>
      <c r="JUO4" s="979"/>
      <c r="JUP4" s="979"/>
      <c r="JUQ4" s="979"/>
      <c r="JUR4" s="979"/>
      <c r="JUS4" s="979"/>
      <c r="JUT4" s="979"/>
      <c r="JUU4" s="979"/>
      <c r="JUV4" s="979"/>
      <c r="JUW4" s="979"/>
      <c r="JUX4" s="979"/>
      <c r="JUY4" s="979"/>
      <c r="JUZ4" s="979"/>
      <c r="JVA4" s="979"/>
      <c r="JVB4" s="979"/>
      <c r="JVC4" s="979"/>
      <c r="JVD4" s="979"/>
      <c r="JVE4" s="979"/>
      <c r="JVF4" s="979"/>
      <c r="JVG4" s="979"/>
      <c r="JVH4" s="979"/>
      <c r="JVI4" s="979"/>
      <c r="JVJ4" s="979"/>
      <c r="JVK4" s="979"/>
      <c r="JVL4" s="979"/>
      <c r="JVM4" s="979"/>
      <c r="JVN4" s="979"/>
      <c r="JVO4" s="979"/>
      <c r="JVP4" s="979"/>
      <c r="JVQ4" s="979"/>
      <c r="JVR4" s="979"/>
      <c r="JVS4" s="979"/>
      <c r="JVT4" s="979"/>
      <c r="JVU4" s="979"/>
      <c r="JVV4" s="979"/>
      <c r="JVW4" s="979"/>
      <c r="JVX4" s="979"/>
      <c r="JVY4" s="979"/>
      <c r="JVZ4" s="979"/>
      <c r="JWA4" s="979"/>
      <c r="JWB4" s="979"/>
      <c r="JWC4" s="979"/>
      <c r="JWD4" s="979"/>
      <c r="JWE4" s="979"/>
      <c r="JWF4" s="979"/>
      <c r="JWG4" s="979"/>
      <c r="JWH4" s="979"/>
      <c r="JWI4" s="979"/>
      <c r="JWJ4" s="979"/>
      <c r="JWK4" s="979"/>
      <c r="JWL4" s="979"/>
      <c r="JWM4" s="979"/>
      <c r="JWN4" s="979"/>
      <c r="JWO4" s="979"/>
      <c r="JWP4" s="979"/>
      <c r="JWQ4" s="979"/>
      <c r="JWR4" s="979"/>
      <c r="JWS4" s="979"/>
      <c r="JWT4" s="979"/>
      <c r="JWU4" s="979"/>
      <c r="JWV4" s="979"/>
      <c r="JWW4" s="979"/>
      <c r="JWX4" s="979"/>
      <c r="JWY4" s="979"/>
      <c r="JWZ4" s="979"/>
      <c r="JXA4" s="979"/>
      <c r="JXB4" s="979"/>
      <c r="JXC4" s="979"/>
      <c r="JXD4" s="979"/>
      <c r="JXE4" s="979"/>
      <c r="JXF4" s="979"/>
      <c r="JXG4" s="979"/>
      <c r="JXH4" s="979"/>
      <c r="JXI4" s="979"/>
      <c r="JXJ4" s="979"/>
      <c r="JXK4" s="979"/>
      <c r="JXL4" s="979"/>
      <c r="JXM4" s="979"/>
      <c r="JXN4" s="979"/>
      <c r="JXO4" s="979"/>
      <c r="JXP4" s="979"/>
      <c r="JXQ4" s="979"/>
      <c r="JXR4" s="979"/>
      <c r="JXS4" s="979"/>
      <c r="JXT4" s="979"/>
      <c r="JXU4" s="979"/>
      <c r="JXV4" s="979"/>
      <c r="JXW4" s="979"/>
      <c r="JXX4" s="979"/>
      <c r="JXY4" s="979"/>
      <c r="JXZ4" s="979"/>
      <c r="JYA4" s="979"/>
      <c r="JYB4" s="979"/>
      <c r="JYC4" s="979"/>
      <c r="JYD4" s="979"/>
      <c r="JYE4" s="979"/>
      <c r="JYF4" s="979"/>
      <c r="JYG4" s="979"/>
      <c r="JYH4" s="979"/>
      <c r="JYI4" s="979"/>
      <c r="JYJ4" s="979"/>
      <c r="JYK4" s="979"/>
      <c r="JYL4" s="979"/>
      <c r="JYM4" s="979"/>
      <c r="JYN4" s="979"/>
      <c r="JYO4" s="979"/>
      <c r="JYP4" s="979"/>
      <c r="JYQ4" s="979"/>
      <c r="JYR4" s="979"/>
      <c r="JYS4" s="979"/>
      <c r="JYT4" s="979"/>
      <c r="JYU4" s="979"/>
      <c r="JYV4" s="979"/>
      <c r="JYW4" s="979"/>
      <c r="JYX4" s="979"/>
      <c r="JYY4" s="979"/>
      <c r="JYZ4" s="979"/>
      <c r="JZA4" s="979"/>
      <c r="JZB4" s="979"/>
      <c r="JZC4" s="979"/>
      <c r="JZD4" s="979"/>
      <c r="JZE4" s="979"/>
      <c r="JZF4" s="979"/>
      <c r="JZG4" s="979"/>
      <c r="JZH4" s="979"/>
      <c r="JZI4" s="979"/>
      <c r="JZJ4" s="979"/>
      <c r="JZK4" s="979"/>
      <c r="JZL4" s="979"/>
      <c r="JZM4" s="979"/>
      <c r="JZN4" s="979"/>
      <c r="JZO4" s="979"/>
      <c r="JZP4" s="979"/>
      <c r="JZQ4" s="979"/>
      <c r="JZR4" s="979"/>
      <c r="JZS4" s="979"/>
      <c r="JZT4" s="979"/>
      <c r="JZU4" s="979"/>
      <c r="JZV4" s="979"/>
      <c r="JZW4" s="979"/>
      <c r="JZX4" s="979"/>
      <c r="JZY4" s="979"/>
      <c r="JZZ4" s="979"/>
      <c r="KAA4" s="979"/>
      <c r="KAB4" s="979"/>
      <c r="KAC4" s="979"/>
      <c r="KAD4" s="979"/>
      <c r="KAE4" s="979"/>
      <c r="KAF4" s="979"/>
      <c r="KAG4" s="979"/>
      <c r="KAH4" s="979"/>
      <c r="KAI4" s="979"/>
      <c r="KAJ4" s="979"/>
      <c r="KAK4" s="979"/>
      <c r="KAL4" s="979"/>
      <c r="KAM4" s="979"/>
      <c r="KAN4" s="979"/>
      <c r="KAO4" s="979"/>
      <c r="KAP4" s="979"/>
      <c r="KAQ4" s="979"/>
      <c r="KAR4" s="979"/>
      <c r="KAS4" s="979"/>
      <c r="KAT4" s="979"/>
      <c r="KAU4" s="979"/>
      <c r="KAV4" s="979"/>
      <c r="KAW4" s="979"/>
      <c r="KAX4" s="979"/>
      <c r="KAY4" s="979"/>
      <c r="KAZ4" s="979"/>
      <c r="KBA4" s="979"/>
      <c r="KBB4" s="979"/>
      <c r="KBC4" s="979"/>
      <c r="KBD4" s="979"/>
      <c r="KBE4" s="979"/>
      <c r="KBF4" s="979"/>
      <c r="KBG4" s="979"/>
      <c r="KBH4" s="979"/>
      <c r="KBI4" s="979"/>
      <c r="KBJ4" s="979"/>
      <c r="KBK4" s="979"/>
      <c r="KBL4" s="979"/>
      <c r="KBM4" s="979"/>
      <c r="KBN4" s="979"/>
      <c r="KBO4" s="979"/>
      <c r="KBP4" s="979"/>
      <c r="KBQ4" s="979"/>
      <c r="KBR4" s="979"/>
      <c r="KBS4" s="979"/>
      <c r="KBT4" s="979"/>
      <c r="KBU4" s="979"/>
      <c r="KBV4" s="979"/>
      <c r="KBW4" s="979"/>
      <c r="KBX4" s="979"/>
      <c r="KBY4" s="979"/>
      <c r="KBZ4" s="979"/>
      <c r="KCA4" s="979"/>
      <c r="KCB4" s="979"/>
      <c r="KCC4" s="979"/>
      <c r="KCD4" s="979"/>
      <c r="KCE4" s="979"/>
      <c r="KCF4" s="979"/>
      <c r="KCG4" s="979"/>
      <c r="KCH4" s="979"/>
      <c r="KCI4" s="979"/>
      <c r="KCJ4" s="979"/>
      <c r="KCK4" s="979"/>
      <c r="KCL4" s="979"/>
      <c r="KCM4" s="979"/>
      <c r="KCN4" s="979"/>
      <c r="KCO4" s="979"/>
      <c r="KCP4" s="979"/>
      <c r="KCQ4" s="979"/>
      <c r="KCR4" s="979"/>
      <c r="KCS4" s="979"/>
      <c r="KCT4" s="979"/>
      <c r="KCU4" s="979"/>
      <c r="KCV4" s="979"/>
      <c r="KCW4" s="979"/>
      <c r="KCX4" s="979"/>
      <c r="KCY4" s="979"/>
      <c r="KCZ4" s="979"/>
      <c r="KDA4" s="979"/>
      <c r="KDB4" s="979"/>
      <c r="KDC4" s="979"/>
      <c r="KDD4" s="979"/>
      <c r="KDE4" s="979"/>
      <c r="KDF4" s="979"/>
      <c r="KDG4" s="979"/>
      <c r="KDH4" s="979"/>
      <c r="KDI4" s="979"/>
      <c r="KDJ4" s="979"/>
      <c r="KDK4" s="979"/>
      <c r="KDL4" s="979"/>
      <c r="KDM4" s="979"/>
      <c r="KDN4" s="979"/>
      <c r="KDO4" s="979"/>
      <c r="KDP4" s="979"/>
      <c r="KDQ4" s="979"/>
      <c r="KDR4" s="979"/>
      <c r="KDS4" s="979"/>
      <c r="KDT4" s="979"/>
      <c r="KDU4" s="979"/>
      <c r="KDV4" s="979"/>
      <c r="KDW4" s="979"/>
      <c r="KDX4" s="979"/>
      <c r="KDY4" s="979"/>
      <c r="KDZ4" s="979"/>
      <c r="KEA4" s="979"/>
      <c r="KEB4" s="979"/>
      <c r="KEC4" s="979"/>
      <c r="KED4" s="979"/>
      <c r="KEE4" s="979"/>
      <c r="KEF4" s="979"/>
      <c r="KEG4" s="979"/>
      <c r="KEH4" s="979"/>
      <c r="KEI4" s="979"/>
      <c r="KEJ4" s="979"/>
      <c r="KEK4" s="979"/>
      <c r="KEL4" s="979"/>
      <c r="KEM4" s="979"/>
      <c r="KEN4" s="979"/>
      <c r="KEO4" s="979"/>
      <c r="KEP4" s="979"/>
      <c r="KEQ4" s="979"/>
      <c r="KER4" s="979"/>
      <c r="KES4" s="979"/>
      <c r="KET4" s="979"/>
      <c r="KEU4" s="979"/>
      <c r="KEV4" s="979"/>
      <c r="KEW4" s="979"/>
      <c r="KEX4" s="979"/>
      <c r="KEY4" s="979"/>
      <c r="KEZ4" s="979"/>
      <c r="KFA4" s="979"/>
      <c r="KFB4" s="979"/>
      <c r="KFC4" s="979"/>
      <c r="KFD4" s="979"/>
      <c r="KFE4" s="979"/>
      <c r="KFF4" s="979"/>
      <c r="KFG4" s="979"/>
      <c r="KFH4" s="979"/>
      <c r="KFI4" s="979"/>
      <c r="KFJ4" s="979"/>
      <c r="KFK4" s="979"/>
      <c r="KFL4" s="979"/>
      <c r="KFM4" s="979"/>
      <c r="KFN4" s="979"/>
      <c r="KFO4" s="979"/>
      <c r="KFP4" s="979"/>
      <c r="KFQ4" s="979"/>
      <c r="KFR4" s="979"/>
      <c r="KFS4" s="979"/>
      <c r="KFT4" s="979"/>
      <c r="KFU4" s="979"/>
      <c r="KFV4" s="979"/>
      <c r="KFW4" s="979"/>
      <c r="KFX4" s="979"/>
      <c r="KFY4" s="979"/>
      <c r="KFZ4" s="979"/>
      <c r="KGA4" s="979"/>
      <c r="KGB4" s="979"/>
      <c r="KGC4" s="979"/>
      <c r="KGD4" s="979"/>
      <c r="KGE4" s="979"/>
      <c r="KGF4" s="979"/>
      <c r="KGG4" s="979"/>
      <c r="KGH4" s="979"/>
      <c r="KGI4" s="979"/>
      <c r="KGJ4" s="979"/>
      <c r="KGK4" s="979"/>
      <c r="KGL4" s="979"/>
      <c r="KGM4" s="979"/>
      <c r="KGN4" s="979"/>
      <c r="KGO4" s="979"/>
      <c r="KGP4" s="979"/>
      <c r="KGQ4" s="979"/>
      <c r="KGR4" s="979"/>
      <c r="KGS4" s="979"/>
      <c r="KGT4" s="979"/>
      <c r="KGU4" s="979"/>
      <c r="KGV4" s="979"/>
      <c r="KGW4" s="979"/>
      <c r="KGX4" s="979"/>
      <c r="KGY4" s="979"/>
      <c r="KGZ4" s="979"/>
      <c r="KHA4" s="979"/>
      <c r="KHB4" s="979"/>
      <c r="KHC4" s="979"/>
      <c r="KHD4" s="979"/>
      <c r="KHE4" s="979"/>
      <c r="KHF4" s="979"/>
      <c r="KHG4" s="979"/>
      <c r="KHH4" s="979"/>
      <c r="KHI4" s="979"/>
      <c r="KHJ4" s="979"/>
      <c r="KHK4" s="979"/>
      <c r="KHL4" s="979"/>
      <c r="KHM4" s="979"/>
      <c r="KHN4" s="979"/>
      <c r="KHO4" s="979"/>
      <c r="KHP4" s="979"/>
      <c r="KHQ4" s="979"/>
      <c r="KHR4" s="979"/>
      <c r="KHS4" s="979"/>
      <c r="KHT4" s="979"/>
      <c r="KHU4" s="979"/>
      <c r="KHV4" s="979"/>
      <c r="KHW4" s="979"/>
      <c r="KHX4" s="979"/>
      <c r="KHY4" s="979"/>
      <c r="KHZ4" s="979"/>
      <c r="KIA4" s="979"/>
      <c r="KIB4" s="979"/>
      <c r="KIC4" s="979"/>
      <c r="KID4" s="979"/>
      <c r="KIE4" s="979"/>
      <c r="KIF4" s="979"/>
      <c r="KIG4" s="979"/>
      <c r="KIH4" s="979"/>
      <c r="KII4" s="979"/>
      <c r="KIJ4" s="979"/>
      <c r="KIK4" s="979"/>
      <c r="KIL4" s="979"/>
      <c r="KIM4" s="979"/>
      <c r="KIN4" s="979"/>
      <c r="KIO4" s="979"/>
      <c r="KIP4" s="979"/>
      <c r="KIQ4" s="979"/>
      <c r="KIR4" s="979"/>
      <c r="KIS4" s="979"/>
      <c r="KIT4" s="979"/>
      <c r="KIU4" s="979"/>
      <c r="KIV4" s="979"/>
      <c r="KIW4" s="979"/>
      <c r="KIX4" s="979"/>
      <c r="KIY4" s="979"/>
      <c r="KIZ4" s="979"/>
      <c r="KJA4" s="979"/>
      <c r="KJB4" s="979"/>
      <c r="KJC4" s="979"/>
      <c r="KJD4" s="979"/>
      <c r="KJE4" s="979"/>
      <c r="KJF4" s="979"/>
      <c r="KJG4" s="979"/>
      <c r="KJH4" s="979"/>
      <c r="KJI4" s="979"/>
      <c r="KJJ4" s="979"/>
      <c r="KJK4" s="979"/>
      <c r="KJL4" s="979"/>
      <c r="KJM4" s="979"/>
      <c r="KJN4" s="979"/>
      <c r="KJO4" s="979"/>
      <c r="KJP4" s="979"/>
      <c r="KJQ4" s="979"/>
      <c r="KJR4" s="979"/>
      <c r="KJS4" s="979"/>
      <c r="KJT4" s="979"/>
      <c r="KJU4" s="979"/>
      <c r="KJV4" s="979"/>
      <c r="KJW4" s="979"/>
      <c r="KJX4" s="979"/>
      <c r="KJY4" s="979"/>
      <c r="KJZ4" s="979"/>
      <c r="KKA4" s="979"/>
      <c r="KKB4" s="979"/>
      <c r="KKC4" s="979"/>
      <c r="KKD4" s="979"/>
      <c r="KKE4" s="979"/>
      <c r="KKF4" s="979"/>
      <c r="KKG4" s="979"/>
      <c r="KKH4" s="979"/>
      <c r="KKI4" s="979"/>
      <c r="KKJ4" s="979"/>
      <c r="KKK4" s="979"/>
      <c r="KKL4" s="979"/>
      <c r="KKM4" s="979"/>
      <c r="KKN4" s="979"/>
      <c r="KKO4" s="979"/>
      <c r="KKP4" s="979"/>
      <c r="KKQ4" s="979"/>
      <c r="KKR4" s="979"/>
      <c r="KKS4" s="979"/>
      <c r="KKT4" s="979"/>
      <c r="KKU4" s="979"/>
      <c r="KKV4" s="979"/>
      <c r="KKW4" s="979"/>
      <c r="KKX4" s="979"/>
      <c r="KKY4" s="979"/>
      <c r="KKZ4" s="979"/>
      <c r="KLA4" s="979"/>
      <c r="KLB4" s="979"/>
      <c r="KLC4" s="979"/>
      <c r="KLD4" s="979"/>
      <c r="KLE4" s="979"/>
      <c r="KLF4" s="979"/>
      <c r="KLG4" s="979"/>
      <c r="KLH4" s="979"/>
      <c r="KLI4" s="979"/>
      <c r="KLJ4" s="979"/>
      <c r="KLK4" s="979"/>
      <c r="KLL4" s="979"/>
      <c r="KLM4" s="979"/>
      <c r="KLN4" s="979"/>
      <c r="KLO4" s="979"/>
      <c r="KLP4" s="979"/>
      <c r="KLQ4" s="979"/>
      <c r="KLR4" s="979"/>
      <c r="KLS4" s="979"/>
      <c r="KLT4" s="979"/>
      <c r="KLU4" s="979"/>
      <c r="KLV4" s="979"/>
      <c r="KLW4" s="979"/>
      <c r="KLX4" s="979"/>
      <c r="KLY4" s="979"/>
      <c r="KLZ4" s="979"/>
      <c r="KMA4" s="979"/>
      <c r="KMB4" s="979"/>
      <c r="KMC4" s="979"/>
      <c r="KMD4" s="979"/>
      <c r="KME4" s="979"/>
      <c r="KMF4" s="979"/>
      <c r="KMG4" s="979"/>
      <c r="KMH4" s="979"/>
      <c r="KMI4" s="979"/>
      <c r="KMJ4" s="979"/>
      <c r="KMK4" s="979"/>
      <c r="KML4" s="979"/>
      <c r="KMM4" s="979"/>
      <c r="KMN4" s="979"/>
      <c r="KMO4" s="979"/>
      <c r="KMP4" s="979"/>
      <c r="KMQ4" s="979"/>
      <c r="KMR4" s="979"/>
      <c r="KMS4" s="979"/>
      <c r="KMT4" s="979"/>
      <c r="KMU4" s="979"/>
      <c r="KMV4" s="979"/>
      <c r="KMW4" s="979"/>
      <c r="KMX4" s="979"/>
      <c r="KMY4" s="979"/>
      <c r="KMZ4" s="979"/>
      <c r="KNA4" s="979"/>
      <c r="KNB4" s="979"/>
      <c r="KNC4" s="979"/>
      <c r="KND4" s="979"/>
      <c r="KNE4" s="979"/>
      <c r="KNF4" s="979"/>
      <c r="KNG4" s="979"/>
      <c r="KNH4" s="979"/>
      <c r="KNI4" s="979"/>
      <c r="KNJ4" s="979"/>
      <c r="KNK4" s="979"/>
      <c r="KNL4" s="979"/>
      <c r="KNM4" s="979"/>
      <c r="KNN4" s="979"/>
      <c r="KNO4" s="979"/>
      <c r="KNP4" s="979"/>
      <c r="KNQ4" s="979"/>
      <c r="KNR4" s="979"/>
      <c r="KNS4" s="979"/>
      <c r="KNT4" s="979"/>
      <c r="KNU4" s="979"/>
      <c r="KNV4" s="979"/>
      <c r="KNW4" s="979"/>
      <c r="KNX4" s="979"/>
      <c r="KNY4" s="979"/>
      <c r="KNZ4" s="979"/>
      <c r="KOA4" s="979"/>
      <c r="KOB4" s="979"/>
      <c r="KOC4" s="979"/>
      <c r="KOD4" s="979"/>
      <c r="KOE4" s="979"/>
      <c r="KOF4" s="979"/>
      <c r="KOG4" s="979"/>
      <c r="KOH4" s="979"/>
      <c r="KOI4" s="979"/>
      <c r="KOJ4" s="979"/>
      <c r="KOK4" s="979"/>
      <c r="KOL4" s="979"/>
      <c r="KOM4" s="979"/>
      <c r="KON4" s="979"/>
      <c r="KOO4" s="979"/>
      <c r="KOP4" s="979"/>
      <c r="KOQ4" s="979"/>
      <c r="KOR4" s="979"/>
      <c r="KOS4" s="979"/>
      <c r="KOT4" s="979"/>
      <c r="KOU4" s="979"/>
      <c r="KOV4" s="979"/>
      <c r="KOW4" s="979"/>
      <c r="KOX4" s="979"/>
      <c r="KOY4" s="979"/>
      <c r="KOZ4" s="979"/>
      <c r="KPA4" s="979"/>
      <c r="KPB4" s="979"/>
      <c r="KPC4" s="979"/>
      <c r="KPD4" s="979"/>
      <c r="KPE4" s="979"/>
      <c r="KPF4" s="979"/>
      <c r="KPG4" s="979"/>
      <c r="KPH4" s="979"/>
      <c r="KPI4" s="979"/>
      <c r="KPJ4" s="979"/>
      <c r="KPK4" s="979"/>
      <c r="KPL4" s="979"/>
      <c r="KPM4" s="979"/>
      <c r="KPN4" s="979"/>
      <c r="KPO4" s="979"/>
      <c r="KPP4" s="979"/>
      <c r="KPQ4" s="979"/>
      <c r="KPR4" s="979"/>
      <c r="KPS4" s="979"/>
      <c r="KPT4" s="979"/>
      <c r="KPU4" s="979"/>
      <c r="KPV4" s="979"/>
      <c r="KPW4" s="979"/>
      <c r="KPX4" s="979"/>
      <c r="KPY4" s="979"/>
      <c r="KPZ4" s="979"/>
      <c r="KQA4" s="979"/>
      <c r="KQB4" s="979"/>
      <c r="KQC4" s="979"/>
      <c r="KQD4" s="979"/>
      <c r="KQE4" s="979"/>
      <c r="KQF4" s="979"/>
      <c r="KQG4" s="979"/>
      <c r="KQH4" s="979"/>
      <c r="KQI4" s="979"/>
      <c r="KQJ4" s="979"/>
      <c r="KQK4" s="979"/>
      <c r="KQL4" s="979"/>
      <c r="KQM4" s="979"/>
      <c r="KQN4" s="979"/>
      <c r="KQO4" s="979"/>
      <c r="KQP4" s="979"/>
      <c r="KQQ4" s="979"/>
      <c r="KQR4" s="979"/>
      <c r="KQS4" s="979"/>
      <c r="KQT4" s="979"/>
      <c r="KQU4" s="979"/>
      <c r="KQV4" s="979"/>
      <c r="KQW4" s="979"/>
      <c r="KQX4" s="979"/>
      <c r="KQY4" s="979"/>
      <c r="KQZ4" s="979"/>
      <c r="KRA4" s="979"/>
      <c r="KRB4" s="979"/>
      <c r="KRC4" s="979"/>
      <c r="KRD4" s="979"/>
      <c r="KRE4" s="979"/>
      <c r="KRF4" s="979"/>
      <c r="KRG4" s="979"/>
      <c r="KRH4" s="979"/>
      <c r="KRI4" s="979"/>
      <c r="KRJ4" s="979"/>
      <c r="KRK4" s="979"/>
      <c r="KRL4" s="979"/>
      <c r="KRM4" s="979"/>
      <c r="KRN4" s="979"/>
      <c r="KRO4" s="979"/>
      <c r="KRP4" s="979"/>
      <c r="KRQ4" s="979"/>
      <c r="KRR4" s="979"/>
      <c r="KRS4" s="979"/>
      <c r="KRT4" s="979"/>
      <c r="KRU4" s="979"/>
      <c r="KRV4" s="979"/>
      <c r="KRW4" s="979"/>
      <c r="KRX4" s="979"/>
      <c r="KRY4" s="979"/>
      <c r="KRZ4" s="979"/>
      <c r="KSA4" s="979"/>
      <c r="KSB4" s="979"/>
      <c r="KSC4" s="979"/>
      <c r="KSD4" s="979"/>
      <c r="KSE4" s="979"/>
      <c r="KSF4" s="979"/>
      <c r="KSG4" s="979"/>
      <c r="KSH4" s="979"/>
      <c r="KSI4" s="979"/>
      <c r="KSJ4" s="979"/>
      <c r="KSK4" s="979"/>
      <c r="KSL4" s="979"/>
      <c r="KSM4" s="979"/>
      <c r="KSN4" s="979"/>
      <c r="KSO4" s="979"/>
      <c r="KSP4" s="979"/>
      <c r="KSQ4" s="979"/>
      <c r="KSR4" s="979"/>
      <c r="KSS4" s="979"/>
      <c r="KST4" s="979"/>
      <c r="KSU4" s="979"/>
      <c r="KSV4" s="979"/>
      <c r="KSW4" s="979"/>
      <c r="KSX4" s="979"/>
      <c r="KSY4" s="979"/>
      <c r="KSZ4" s="979"/>
      <c r="KTA4" s="979"/>
      <c r="KTB4" s="979"/>
      <c r="KTC4" s="979"/>
      <c r="KTD4" s="979"/>
      <c r="KTE4" s="979"/>
      <c r="KTF4" s="979"/>
      <c r="KTG4" s="979"/>
      <c r="KTH4" s="979"/>
      <c r="KTI4" s="979"/>
      <c r="KTJ4" s="979"/>
      <c r="KTK4" s="979"/>
      <c r="KTL4" s="979"/>
      <c r="KTM4" s="979"/>
      <c r="KTN4" s="979"/>
      <c r="KTO4" s="979"/>
      <c r="KTP4" s="979"/>
      <c r="KTQ4" s="979"/>
      <c r="KTR4" s="979"/>
      <c r="KTS4" s="979"/>
      <c r="KTT4" s="979"/>
      <c r="KTU4" s="979"/>
      <c r="KTV4" s="979"/>
      <c r="KTW4" s="979"/>
      <c r="KTX4" s="979"/>
      <c r="KTY4" s="979"/>
      <c r="KTZ4" s="979"/>
      <c r="KUA4" s="979"/>
      <c r="KUB4" s="979"/>
      <c r="KUC4" s="979"/>
      <c r="KUD4" s="979"/>
      <c r="KUE4" s="979"/>
      <c r="KUF4" s="979"/>
      <c r="KUG4" s="979"/>
      <c r="KUH4" s="979"/>
      <c r="KUI4" s="979"/>
      <c r="KUJ4" s="979"/>
      <c r="KUK4" s="979"/>
      <c r="KUL4" s="979"/>
      <c r="KUM4" s="979"/>
      <c r="KUN4" s="979"/>
      <c r="KUO4" s="979"/>
      <c r="KUP4" s="979"/>
      <c r="KUQ4" s="979"/>
      <c r="KUR4" s="979"/>
      <c r="KUS4" s="979"/>
      <c r="KUT4" s="979"/>
      <c r="KUU4" s="979"/>
      <c r="KUV4" s="979"/>
      <c r="KUW4" s="979"/>
      <c r="KUX4" s="979"/>
      <c r="KUY4" s="979"/>
      <c r="KUZ4" s="979"/>
      <c r="KVA4" s="979"/>
      <c r="KVB4" s="979"/>
      <c r="KVC4" s="979"/>
      <c r="KVD4" s="979"/>
      <c r="KVE4" s="979"/>
      <c r="KVF4" s="979"/>
      <c r="KVG4" s="979"/>
      <c r="KVH4" s="979"/>
      <c r="KVI4" s="979"/>
      <c r="KVJ4" s="979"/>
      <c r="KVK4" s="979"/>
      <c r="KVL4" s="979"/>
      <c r="KVM4" s="979"/>
      <c r="KVN4" s="979"/>
      <c r="KVO4" s="979"/>
      <c r="KVP4" s="979"/>
      <c r="KVQ4" s="979"/>
      <c r="KVR4" s="979"/>
      <c r="KVS4" s="979"/>
      <c r="KVT4" s="979"/>
      <c r="KVU4" s="979"/>
      <c r="KVV4" s="979"/>
      <c r="KVW4" s="979"/>
      <c r="KVX4" s="979"/>
      <c r="KVY4" s="979"/>
      <c r="KVZ4" s="979"/>
      <c r="KWA4" s="979"/>
      <c r="KWB4" s="979"/>
      <c r="KWC4" s="979"/>
      <c r="KWD4" s="979"/>
      <c r="KWE4" s="979"/>
      <c r="KWF4" s="979"/>
      <c r="KWG4" s="979"/>
      <c r="KWH4" s="979"/>
      <c r="KWI4" s="979"/>
      <c r="KWJ4" s="979"/>
      <c r="KWK4" s="979"/>
      <c r="KWL4" s="979"/>
      <c r="KWM4" s="979"/>
      <c r="KWN4" s="979"/>
      <c r="KWO4" s="979"/>
      <c r="KWP4" s="979"/>
      <c r="KWQ4" s="979"/>
      <c r="KWR4" s="979"/>
      <c r="KWS4" s="979"/>
      <c r="KWT4" s="979"/>
      <c r="KWU4" s="979"/>
      <c r="KWV4" s="979"/>
      <c r="KWW4" s="979"/>
      <c r="KWX4" s="979"/>
      <c r="KWY4" s="979"/>
      <c r="KWZ4" s="979"/>
      <c r="KXA4" s="979"/>
      <c r="KXB4" s="979"/>
      <c r="KXC4" s="979"/>
      <c r="KXD4" s="979"/>
      <c r="KXE4" s="979"/>
      <c r="KXF4" s="979"/>
      <c r="KXG4" s="979"/>
      <c r="KXH4" s="979"/>
      <c r="KXI4" s="979"/>
      <c r="KXJ4" s="979"/>
      <c r="KXK4" s="979"/>
      <c r="KXL4" s="979"/>
      <c r="KXM4" s="979"/>
      <c r="KXN4" s="979"/>
      <c r="KXO4" s="979"/>
      <c r="KXP4" s="979"/>
      <c r="KXQ4" s="979"/>
      <c r="KXR4" s="979"/>
      <c r="KXS4" s="979"/>
      <c r="KXT4" s="979"/>
      <c r="KXU4" s="979"/>
      <c r="KXV4" s="979"/>
      <c r="KXW4" s="979"/>
      <c r="KXX4" s="979"/>
      <c r="KXY4" s="979"/>
      <c r="KXZ4" s="979"/>
      <c r="KYA4" s="979"/>
      <c r="KYB4" s="979"/>
      <c r="KYC4" s="979"/>
      <c r="KYD4" s="979"/>
      <c r="KYE4" s="979"/>
      <c r="KYF4" s="979"/>
      <c r="KYG4" s="979"/>
      <c r="KYH4" s="979"/>
      <c r="KYI4" s="979"/>
      <c r="KYJ4" s="979"/>
      <c r="KYK4" s="979"/>
      <c r="KYL4" s="979"/>
      <c r="KYM4" s="979"/>
      <c r="KYN4" s="979"/>
      <c r="KYO4" s="979"/>
      <c r="KYP4" s="979"/>
      <c r="KYQ4" s="979"/>
      <c r="KYR4" s="979"/>
      <c r="KYS4" s="979"/>
      <c r="KYT4" s="979"/>
      <c r="KYU4" s="979"/>
      <c r="KYV4" s="979"/>
      <c r="KYW4" s="979"/>
      <c r="KYX4" s="979"/>
      <c r="KYY4" s="979"/>
      <c r="KYZ4" s="979"/>
      <c r="KZA4" s="979"/>
      <c r="KZB4" s="979"/>
      <c r="KZC4" s="979"/>
      <c r="KZD4" s="979"/>
      <c r="KZE4" s="979"/>
      <c r="KZF4" s="979"/>
      <c r="KZG4" s="979"/>
      <c r="KZH4" s="979"/>
      <c r="KZI4" s="979"/>
      <c r="KZJ4" s="979"/>
      <c r="KZK4" s="979"/>
      <c r="KZL4" s="979"/>
      <c r="KZM4" s="979"/>
      <c r="KZN4" s="979"/>
      <c r="KZO4" s="979"/>
      <c r="KZP4" s="979"/>
      <c r="KZQ4" s="979"/>
      <c r="KZR4" s="979"/>
      <c r="KZS4" s="979"/>
      <c r="KZT4" s="979"/>
      <c r="KZU4" s="979"/>
      <c r="KZV4" s="979"/>
      <c r="KZW4" s="979"/>
      <c r="KZX4" s="979"/>
      <c r="KZY4" s="979"/>
      <c r="KZZ4" s="979"/>
      <c r="LAA4" s="979"/>
      <c r="LAB4" s="979"/>
      <c r="LAC4" s="979"/>
      <c r="LAD4" s="979"/>
      <c r="LAE4" s="979"/>
      <c r="LAF4" s="979"/>
      <c r="LAG4" s="979"/>
      <c r="LAH4" s="979"/>
      <c r="LAI4" s="979"/>
      <c r="LAJ4" s="979"/>
      <c r="LAK4" s="979"/>
      <c r="LAL4" s="979"/>
      <c r="LAM4" s="979"/>
      <c r="LAN4" s="979"/>
      <c r="LAO4" s="979"/>
      <c r="LAP4" s="979"/>
      <c r="LAQ4" s="979"/>
      <c r="LAR4" s="979"/>
      <c r="LAS4" s="979"/>
      <c r="LAT4" s="979"/>
      <c r="LAU4" s="979"/>
      <c r="LAV4" s="979"/>
      <c r="LAW4" s="979"/>
      <c r="LAX4" s="979"/>
      <c r="LAY4" s="979"/>
      <c r="LAZ4" s="979"/>
      <c r="LBA4" s="979"/>
      <c r="LBB4" s="979"/>
      <c r="LBC4" s="979"/>
      <c r="LBD4" s="979"/>
      <c r="LBE4" s="979"/>
      <c r="LBF4" s="979"/>
      <c r="LBG4" s="979"/>
      <c r="LBH4" s="979"/>
      <c r="LBI4" s="979"/>
      <c r="LBJ4" s="979"/>
      <c r="LBK4" s="979"/>
      <c r="LBL4" s="979"/>
      <c r="LBM4" s="979"/>
      <c r="LBN4" s="979"/>
      <c r="LBO4" s="979"/>
      <c r="LBP4" s="979"/>
      <c r="LBQ4" s="979"/>
      <c r="LBR4" s="979"/>
      <c r="LBS4" s="979"/>
      <c r="LBT4" s="979"/>
      <c r="LBU4" s="979"/>
      <c r="LBV4" s="979"/>
      <c r="LBW4" s="979"/>
      <c r="LBX4" s="979"/>
      <c r="LBY4" s="979"/>
      <c r="LBZ4" s="979"/>
      <c r="LCA4" s="979"/>
      <c r="LCB4" s="979"/>
      <c r="LCC4" s="979"/>
      <c r="LCD4" s="979"/>
      <c r="LCE4" s="979"/>
      <c r="LCF4" s="979"/>
      <c r="LCG4" s="979"/>
      <c r="LCH4" s="979"/>
      <c r="LCI4" s="979"/>
      <c r="LCJ4" s="979"/>
      <c r="LCK4" s="979"/>
      <c r="LCL4" s="979"/>
      <c r="LCM4" s="979"/>
      <c r="LCN4" s="979"/>
      <c r="LCO4" s="979"/>
      <c r="LCP4" s="979"/>
      <c r="LCQ4" s="979"/>
      <c r="LCR4" s="979"/>
      <c r="LCS4" s="979"/>
      <c r="LCT4" s="979"/>
      <c r="LCU4" s="979"/>
      <c r="LCV4" s="979"/>
      <c r="LCW4" s="979"/>
      <c r="LCX4" s="979"/>
      <c r="LCY4" s="979"/>
      <c r="LCZ4" s="979"/>
      <c r="LDA4" s="979"/>
      <c r="LDB4" s="979"/>
      <c r="LDC4" s="979"/>
      <c r="LDD4" s="979"/>
      <c r="LDE4" s="979"/>
      <c r="LDF4" s="979"/>
      <c r="LDG4" s="979"/>
      <c r="LDH4" s="979"/>
      <c r="LDI4" s="979"/>
      <c r="LDJ4" s="979"/>
      <c r="LDK4" s="979"/>
      <c r="LDL4" s="979"/>
      <c r="LDM4" s="979"/>
      <c r="LDN4" s="979"/>
      <c r="LDO4" s="979"/>
      <c r="LDP4" s="979"/>
      <c r="LDQ4" s="979"/>
      <c r="LDR4" s="979"/>
      <c r="LDS4" s="979"/>
      <c r="LDT4" s="979"/>
      <c r="LDU4" s="979"/>
      <c r="LDV4" s="979"/>
      <c r="LDW4" s="979"/>
      <c r="LDX4" s="979"/>
      <c r="LDY4" s="979"/>
      <c r="LDZ4" s="979"/>
      <c r="LEA4" s="979"/>
      <c r="LEB4" s="979"/>
      <c r="LEC4" s="979"/>
      <c r="LED4" s="979"/>
      <c r="LEE4" s="979"/>
      <c r="LEF4" s="979"/>
      <c r="LEG4" s="979"/>
      <c r="LEH4" s="979"/>
      <c r="LEI4" s="979"/>
      <c r="LEJ4" s="979"/>
      <c r="LEK4" s="979"/>
      <c r="LEL4" s="979"/>
      <c r="LEM4" s="979"/>
      <c r="LEN4" s="979"/>
      <c r="LEO4" s="979"/>
      <c r="LEP4" s="979"/>
      <c r="LEQ4" s="979"/>
      <c r="LER4" s="979"/>
      <c r="LES4" s="979"/>
      <c r="LET4" s="979"/>
      <c r="LEU4" s="979"/>
      <c r="LEV4" s="979"/>
      <c r="LEW4" s="979"/>
      <c r="LEX4" s="979"/>
      <c r="LEY4" s="979"/>
      <c r="LEZ4" s="979"/>
      <c r="LFA4" s="979"/>
      <c r="LFB4" s="979"/>
      <c r="LFC4" s="979"/>
      <c r="LFD4" s="979"/>
      <c r="LFE4" s="979"/>
      <c r="LFF4" s="979"/>
      <c r="LFG4" s="979"/>
      <c r="LFH4" s="979"/>
      <c r="LFI4" s="979"/>
      <c r="LFJ4" s="979"/>
      <c r="LFK4" s="979"/>
      <c r="LFL4" s="979"/>
      <c r="LFM4" s="979"/>
      <c r="LFN4" s="979"/>
      <c r="LFO4" s="979"/>
      <c r="LFP4" s="979"/>
      <c r="LFQ4" s="979"/>
      <c r="LFR4" s="979"/>
      <c r="LFS4" s="979"/>
      <c r="LFT4" s="979"/>
      <c r="LFU4" s="979"/>
      <c r="LFV4" s="979"/>
      <c r="LFW4" s="979"/>
      <c r="LFX4" s="979"/>
      <c r="LFY4" s="979"/>
      <c r="LFZ4" s="979"/>
      <c r="LGA4" s="979"/>
      <c r="LGB4" s="979"/>
      <c r="LGC4" s="979"/>
      <c r="LGD4" s="979"/>
      <c r="LGE4" s="979"/>
      <c r="LGF4" s="979"/>
      <c r="LGG4" s="979"/>
      <c r="LGH4" s="979"/>
      <c r="LGI4" s="979"/>
      <c r="LGJ4" s="979"/>
      <c r="LGK4" s="979"/>
      <c r="LGL4" s="979"/>
      <c r="LGM4" s="979"/>
      <c r="LGN4" s="979"/>
      <c r="LGO4" s="979"/>
      <c r="LGP4" s="979"/>
      <c r="LGQ4" s="979"/>
      <c r="LGR4" s="979"/>
      <c r="LGS4" s="979"/>
      <c r="LGT4" s="979"/>
      <c r="LGU4" s="979"/>
      <c r="LGV4" s="979"/>
      <c r="LGW4" s="979"/>
      <c r="LGX4" s="979"/>
      <c r="LGY4" s="979"/>
      <c r="LGZ4" s="979"/>
      <c r="LHA4" s="979"/>
      <c r="LHB4" s="979"/>
      <c r="LHC4" s="979"/>
      <c r="LHD4" s="979"/>
      <c r="LHE4" s="979"/>
      <c r="LHF4" s="979"/>
      <c r="LHG4" s="979"/>
      <c r="LHH4" s="979"/>
      <c r="LHI4" s="979"/>
      <c r="LHJ4" s="979"/>
      <c r="LHK4" s="979"/>
      <c r="LHL4" s="979"/>
      <c r="LHM4" s="979"/>
      <c r="LHN4" s="979"/>
      <c r="LHO4" s="979"/>
      <c r="LHP4" s="979"/>
      <c r="LHQ4" s="979"/>
      <c r="LHR4" s="979"/>
      <c r="LHS4" s="979"/>
      <c r="LHT4" s="979"/>
      <c r="LHU4" s="979"/>
      <c r="LHV4" s="979"/>
      <c r="LHW4" s="979"/>
      <c r="LHX4" s="979"/>
      <c r="LHY4" s="979"/>
      <c r="LHZ4" s="979"/>
      <c r="LIA4" s="979"/>
      <c r="LIB4" s="979"/>
      <c r="LIC4" s="979"/>
      <c r="LID4" s="979"/>
      <c r="LIE4" s="979"/>
      <c r="LIF4" s="979"/>
      <c r="LIG4" s="979"/>
      <c r="LIH4" s="979"/>
      <c r="LII4" s="979"/>
      <c r="LIJ4" s="979"/>
      <c r="LIK4" s="979"/>
      <c r="LIL4" s="979"/>
      <c r="LIM4" s="979"/>
      <c r="LIN4" s="979"/>
      <c r="LIO4" s="979"/>
      <c r="LIP4" s="979"/>
      <c r="LIQ4" s="979"/>
      <c r="LIR4" s="979"/>
      <c r="LIS4" s="979"/>
      <c r="LIT4" s="979"/>
      <c r="LIU4" s="979"/>
      <c r="LIV4" s="979"/>
      <c r="LIW4" s="979"/>
      <c r="LIX4" s="979"/>
      <c r="LIY4" s="979"/>
      <c r="LIZ4" s="979"/>
      <c r="LJA4" s="979"/>
      <c r="LJB4" s="979"/>
      <c r="LJC4" s="979"/>
      <c r="LJD4" s="979"/>
      <c r="LJE4" s="979"/>
      <c r="LJF4" s="979"/>
      <c r="LJG4" s="979"/>
      <c r="LJH4" s="979"/>
      <c r="LJI4" s="979"/>
      <c r="LJJ4" s="979"/>
      <c r="LJK4" s="979"/>
      <c r="LJL4" s="979"/>
      <c r="LJM4" s="979"/>
      <c r="LJN4" s="979"/>
      <c r="LJO4" s="979"/>
      <c r="LJP4" s="979"/>
      <c r="LJQ4" s="979"/>
      <c r="LJR4" s="979"/>
      <c r="LJS4" s="979"/>
      <c r="LJT4" s="979"/>
      <c r="LJU4" s="979"/>
      <c r="LJV4" s="979"/>
      <c r="LJW4" s="979"/>
      <c r="LJX4" s="979"/>
      <c r="LJY4" s="979"/>
      <c r="LJZ4" s="979"/>
      <c r="LKA4" s="979"/>
      <c r="LKB4" s="979"/>
      <c r="LKC4" s="979"/>
      <c r="LKD4" s="979"/>
      <c r="LKE4" s="979"/>
      <c r="LKF4" s="979"/>
      <c r="LKG4" s="979"/>
      <c r="LKH4" s="979"/>
      <c r="LKI4" s="979"/>
      <c r="LKJ4" s="979"/>
      <c r="LKK4" s="979"/>
      <c r="LKL4" s="979"/>
      <c r="LKM4" s="979"/>
      <c r="LKN4" s="979"/>
      <c r="LKO4" s="979"/>
      <c r="LKP4" s="979"/>
      <c r="LKQ4" s="979"/>
      <c r="LKR4" s="979"/>
      <c r="LKS4" s="979"/>
      <c r="LKT4" s="979"/>
      <c r="LKU4" s="979"/>
      <c r="LKV4" s="979"/>
      <c r="LKW4" s="979"/>
      <c r="LKX4" s="979"/>
      <c r="LKY4" s="979"/>
      <c r="LKZ4" s="979"/>
      <c r="LLA4" s="979"/>
      <c r="LLB4" s="979"/>
      <c r="LLC4" s="979"/>
      <c r="LLD4" s="979"/>
      <c r="LLE4" s="979"/>
      <c r="LLF4" s="979"/>
      <c r="LLG4" s="979"/>
      <c r="LLH4" s="979"/>
      <c r="LLI4" s="979"/>
      <c r="LLJ4" s="979"/>
      <c r="LLK4" s="979"/>
      <c r="LLL4" s="979"/>
      <c r="LLM4" s="979"/>
      <c r="LLN4" s="979"/>
      <c r="LLO4" s="979"/>
      <c r="LLP4" s="979"/>
      <c r="LLQ4" s="979"/>
      <c r="LLR4" s="979"/>
      <c r="LLS4" s="979"/>
      <c r="LLT4" s="979"/>
      <c r="LLU4" s="979"/>
      <c r="LLV4" s="979"/>
      <c r="LLW4" s="979"/>
      <c r="LLX4" s="979"/>
      <c r="LLY4" s="979"/>
      <c r="LLZ4" s="979"/>
      <c r="LMA4" s="979"/>
      <c r="LMB4" s="979"/>
      <c r="LMC4" s="979"/>
      <c r="LMD4" s="979"/>
      <c r="LME4" s="979"/>
      <c r="LMF4" s="979"/>
      <c r="LMG4" s="979"/>
      <c r="LMH4" s="979"/>
      <c r="LMI4" s="979"/>
      <c r="LMJ4" s="979"/>
      <c r="LMK4" s="979"/>
      <c r="LML4" s="979"/>
      <c r="LMM4" s="979"/>
      <c r="LMN4" s="979"/>
      <c r="LMO4" s="979"/>
      <c r="LMP4" s="979"/>
      <c r="LMQ4" s="979"/>
      <c r="LMR4" s="979"/>
      <c r="LMS4" s="979"/>
      <c r="LMT4" s="979"/>
      <c r="LMU4" s="979"/>
      <c r="LMV4" s="979"/>
      <c r="LMW4" s="979"/>
      <c r="LMX4" s="979"/>
      <c r="LMY4" s="979"/>
      <c r="LMZ4" s="979"/>
      <c r="LNA4" s="979"/>
      <c r="LNB4" s="979"/>
      <c r="LNC4" s="979"/>
      <c r="LND4" s="979"/>
      <c r="LNE4" s="979"/>
      <c r="LNF4" s="979"/>
      <c r="LNG4" s="979"/>
      <c r="LNH4" s="979"/>
      <c r="LNI4" s="979"/>
      <c r="LNJ4" s="979"/>
      <c r="LNK4" s="979"/>
      <c r="LNL4" s="979"/>
      <c r="LNM4" s="979"/>
      <c r="LNN4" s="979"/>
      <c r="LNO4" s="979"/>
      <c r="LNP4" s="979"/>
      <c r="LNQ4" s="979"/>
      <c r="LNR4" s="979"/>
      <c r="LNS4" s="979"/>
      <c r="LNT4" s="979"/>
      <c r="LNU4" s="979"/>
      <c r="LNV4" s="979"/>
      <c r="LNW4" s="979"/>
      <c r="LNX4" s="979"/>
      <c r="LNY4" s="979"/>
      <c r="LNZ4" s="979"/>
      <c r="LOA4" s="979"/>
      <c r="LOB4" s="979"/>
      <c r="LOC4" s="979"/>
      <c r="LOD4" s="979"/>
      <c r="LOE4" s="979"/>
      <c r="LOF4" s="979"/>
      <c r="LOG4" s="979"/>
      <c r="LOH4" s="979"/>
      <c r="LOI4" s="979"/>
      <c r="LOJ4" s="979"/>
      <c r="LOK4" s="979"/>
      <c r="LOL4" s="979"/>
      <c r="LOM4" s="979"/>
      <c r="LON4" s="979"/>
      <c r="LOO4" s="979"/>
      <c r="LOP4" s="979"/>
      <c r="LOQ4" s="979"/>
      <c r="LOR4" s="979"/>
      <c r="LOS4" s="979"/>
      <c r="LOT4" s="979"/>
      <c r="LOU4" s="979"/>
      <c r="LOV4" s="979"/>
      <c r="LOW4" s="979"/>
      <c r="LOX4" s="979"/>
      <c r="LOY4" s="979"/>
      <c r="LOZ4" s="979"/>
      <c r="LPA4" s="979"/>
      <c r="LPB4" s="979"/>
      <c r="LPC4" s="979"/>
      <c r="LPD4" s="979"/>
      <c r="LPE4" s="979"/>
      <c r="LPF4" s="979"/>
      <c r="LPG4" s="979"/>
      <c r="LPH4" s="979"/>
      <c r="LPI4" s="979"/>
      <c r="LPJ4" s="979"/>
      <c r="LPK4" s="979"/>
      <c r="LPL4" s="979"/>
      <c r="LPM4" s="979"/>
      <c r="LPN4" s="979"/>
      <c r="LPO4" s="979"/>
      <c r="LPP4" s="979"/>
      <c r="LPQ4" s="979"/>
      <c r="LPR4" s="979"/>
      <c r="LPS4" s="979"/>
      <c r="LPT4" s="979"/>
      <c r="LPU4" s="979"/>
      <c r="LPV4" s="979"/>
      <c r="LPW4" s="979"/>
      <c r="LPX4" s="979"/>
      <c r="LPY4" s="979"/>
      <c r="LPZ4" s="979"/>
      <c r="LQA4" s="979"/>
      <c r="LQB4" s="979"/>
      <c r="LQC4" s="979"/>
      <c r="LQD4" s="979"/>
      <c r="LQE4" s="979"/>
      <c r="LQF4" s="979"/>
      <c r="LQG4" s="979"/>
      <c r="LQH4" s="979"/>
      <c r="LQI4" s="979"/>
      <c r="LQJ4" s="979"/>
      <c r="LQK4" s="979"/>
      <c r="LQL4" s="979"/>
      <c r="LQM4" s="979"/>
      <c r="LQN4" s="979"/>
      <c r="LQO4" s="979"/>
      <c r="LQP4" s="979"/>
      <c r="LQQ4" s="979"/>
      <c r="LQR4" s="979"/>
      <c r="LQS4" s="979"/>
      <c r="LQT4" s="979"/>
      <c r="LQU4" s="979"/>
      <c r="LQV4" s="979"/>
      <c r="LQW4" s="979"/>
      <c r="LQX4" s="979"/>
      <c r="LQY4" s="979"/>
      <c r="LQZ4" s="979"/>
      <c r="LRA4" s="979"/>
      <c r="LRB4" s="979"/>
      <c r="LRC4" s="979"/>
      <c r="LRD4" s="979"/>
      <c r="LRE4" s="979"/>
      <c r="LRF4" s="979"/>
      <c r="LRG4" s="979"/>
      <c r="LRH4" s="979"/>
      <c r="LRI4" s="979"/>
      <c r="LRJ4" s="979"/>
      <c r="LRK4" s="979"/>
      <c r="LRL4" s="979"/>
      <c r="LRM4" s="979"/>
      <c r="LRN4" s="979"/>
      <c r="LRO4" s="979"/>
      <c r="LRP4" s="979"/>
      <c r="LRQ4" s="979"/>
      <c r="LRR4" s="979"/>
      <c r="LRS4" s="979"/>
      <c r="LRT4" s="979"/>
      <c r="LRU4" s="979"/>
      <c r="LRV4" s="979"/>
      <c r="LRW4" s="979"/>
      <c r="LRX4" s="979"/>
      <c r="LRY4" s="979"/>
      <c r="LRZ4" s="979"/>
      <c r="LSA4" s="979"/>
      <c r="LSB4" s="979"/>
      <c r="LSC4" s="979"/>
      <c r="LSD4" s="979"/>
      <c r="LSE4" s="979"/>
      <c r="LSF4" s="979"/>
      <c r="LSG4" s="979"/>
      <c r="LSH4" s="979"/>
      <c r="LSI4" s="979"/>
      <c r="LSJ4" s="979"/>
      <c r="LSK4" s="979"/>
      <c r="LSL4" s="979"/>
      <c r="LSM4" s="979"/>
      <c r="LSN4" s="979"/>
      <c r="LSO4" s="979"/>
      <c r="LSP4" s="979"/>
      <c r="LSQ4" s="979"/>
      <c r="LSR4" s="979"/>
      <c r="LSS4" s="979"/>
      <c r="LST4" s="979"/>
      <c r="LSU4" s="979"/>
      <c r="LSV4" s="979"/>
      <c r="LSW4" s="979"/>
      <c r="LSX4" s="979"/>
      <c r="LSY4" s="979"/>
      <c r="LSZ4" s="979"/>
      <c r="LTA4" s="979"/>
      <c r="LTB4" s="979"/>
      <c r="LTC4" s="979"/>
      <c r="LTD4" s="979"/>
      <c r="LTE4" s="979"/>
      <c r="LTF4" s="979"/>
      <c r="LTG4" s="979"/>
      <c r="LTH4" s="979"/>
      <c r="LTI4" s="979"/>
      <c r="LTJ4" s="979"/>
      <c r="LTK4" s="979"/>
      <c r="LTL4" s="979"/>
      <c r="LTM4" s="979"/>
      <c r="LTN4" s="979"/>
      <c r="LTO4" s="979"/>
      <c r="LTP4" s="979"/>
      <c r="LTQ4" s="979"/>
      <c r="LTR4" s="979"/>
      <c r="LTS4" s="979"/>
      <c r="LTT4" s="979"/>
      <c r="LTU4" s="979"/>
      <c r="LTV4" s="979"/>
      <c r="LTW4" s="979"/>
      <c r="LTX4" s="979"/>
      <c r="LTY4" s="979"/>
      <c r="LTZ4" s="979"/>
      <c r="LUA4" s="979"/>
      <c r="LUB4" s="979"/>
      <c r="LUC4" s="979"/>
      <c r="LUD4" s="979"/>
      <c r="LUE4" s="979"/>
      <c r="LUF4" s="979"/>
      <c r="LUG4" s="979"/>
      <c r="LUH4" s="979"/>
      <c r="LUI4" s="979"/>
      <c r="LUJ4" s="979"/>
      <c r="LUK4" s="979"/>
      <c r="LUL4" s="979"/>
      <c r="LUM4" s="979"/>
      <c r="LUN4" s="979"/>
      <c r="LUO4" s="979"/>
      <c r="LUP4" s="979"/>
      <c r="LUQ4" s="979"/>
      <c r="LUR4" s="979"/>
      <c r="LUS4" s="979"/>
      <c r="LUT4" s="979"/>
      <c r="LUU4" s="979"/>
      <c r="LUV4" s="979"/>
      <c r="LUW4" s="979"/>
      <c r="LUX4" s="979"/>
      <c r="LUY4" s="979"/>
      <c r="LUZ4" s="979"/>
      <c r="LVA4" s="979"/>
      <c r="LVB4" s="979"/>
      <c r="LVC4" s="979"/>
      <c r="LVD4" s="979"/>
      <c r="LVE4" s="979"/>
      <c r="LVF4" s="979"/>
      <c r="LVG4" s="979"/>
      <c r="LVH4" s="979"/>
      <c r="LVI4" s="979"/>
      <c r="LVJ4" s="979"/>
      <c r="LVK4" s="979"/>
      <c r="LVL4" s="979"/>
      <c r="LVM4" s="979"/>
      <c r="LVN4" s="979"/>
      <c r="LVO4" s="979"/>
      <c r="LVP4" s="979"/>
      <c r="LVQ4" s="979"/>
      <c r="LVR4" s="979"/>
      <c r="LVS4" s="979"/>
      <c r="LVT4" s="979"/>
      <c r="LVU4" s="979"/>
      <c r="LVV4" s="979"/>
      <c r="LVW4" s="979"/>
      <c r="LVX4" s="979"/>
      <c r="LVY4" s="979"/>
      <c r="LVZ4" s="979"/>
      <c r="LWA4" s="979"/>
      <c r="LWB4" s="979"/>
      <c r="LWC4" s="979"/>
      <c r="LWD4" s="979"/>
      <c r="LWE4" s="979"/>
      <c r="LWF4" s="979"/>
      <c r="LWG4" s="979"/>
      <c r="LWH4" s="979"/>
      <c r="LWI4" s="979"/>
      <c r="LWJ4" s="979"/>
      <c r="LWK4" s="979"/>
      <c r="LWL4" s="979"/>
      <c r="LWM4" s="979"/>
      <c r="LWN4" s="979"/>
      <c r="LWO4" s="979"/>
      <c r="LWP4" s="979"/>
      <c r="LWQ4" s="979"/>
      <c r="LWR4" s="979"/>
      <c r="LWS4" s="979"/>
      <c r="LWT4" s="979"/>
      <c r="LWU4" s="979"/>
      <c r="LWV4" s="979"/>
      <c r="LWW4" s="979"/>
      <c r="LWX4" s="979"/>
      <c r="LWY4" s="979"/>
      <c r="LWZ4" s="979"/>
      <c r="LXA4" s="979"/>
      <c r="LXB4" s="979"/>
      <c r="LXC4" s="979"/>
      <c r="LXD4" s="979"/>
      <c r="LXE4" s="979"/>
      <c r="LXF4" s="979"/>
      <c r="LXG4" s="979"/>
      <c r="LXH4" s="979"/>
      <c r="LXI4" s="979"/>
      <c r="LXJ4" s="979"/>
      <c r="LXK4" s="979"/>
      <c r="LXL4" s="979"/>
      <c r="LXM4" s="979"/>
      <c r="LXN4" s="979"/>
      <c r="LXO4" s="979"/>
      <c r="LXP4" s="979"/>
      <c r="LXQ4" s="979"/>
      <c r="LXR4" s="979"/>
      <c r="LXS4" s="979"/>
      <c r="LXT4" s="979"/>
      <c r="LXU4" s="979"/>
      <c r="LXV4" s="979"/>
      <c r="LXW4" s="979"/>
      <c r="LXX4" s="979"/>
      <c r="LXY4" s="979"/>
      <c r="LXZ4" s="979"/>
      <c r="LYA4" s="979"/>
      <c r="LYB4" s="979"/>
      <c r="LYC4" s="979"/>
      <c r="LYD4" s="979"/>
      <c r="LYE4" s="979"/>
      <c r="LYF4" s="979"/>
      <c r="LYG4" s="979"/>
      <c r="LYH4" s="979"/>
      <c r="LYI4" s="979"/>
      <c r="LYJ4" s="979"/>
      <c r="LYK4" s="979"/>
      <c r="LYL4" s="979"/>
      <c r="LYM4" s="979"/>
      <c r="LYN4" s="979"/>
      <c r="LYO4" s="979"/>
      <c r="LYP4" s="979"/>
      <c r="LYQ4" s="979"/>
      <c r="LYR4" s="979"/>
      <c r="LYS4" s="979"/>
      <c r="LYT4" s="979"/>
      <c r="LYU4" s="979"/>
      <c r="LYV4" s="979"/>
      <c r="LYW4" s="979"/>
      <c r="LYX4" s="979"/>
      <c r="LYY4" s="979"/>
      <c r="LYZ4" s="979"/>
      <c r="LZA4" s="979"/>
      <c r="LZB4" s="979"/>
      <c r="LZC4" s="979"/>
      <c r="LZD4" s="979"/>
      <c r="LZE4" s="979"/>
      <c r="LZF4" s="979"/>
      <c r="LZG4" s="979"/>
      <c r="LZH4" s="979"/>
      <c r="LZI4" s="979"/>
      <c r="LZJ4" s="979"/>
      <c r="LZK4" s="979"/>
      <c r="LZL4" s="979"/>
      <c r="LZM4" s="979"/>
      <c r="LZN4" s="979"/>
      <c r="LZO4" s="979"/>
      <c r="LZP4" s="979"/>
      <c r="LZQ4" s="979"/>
      <c r="LZR4" s="979"/>
      <c r="LZS4" s="979"/>
      <c r="LZT4" s="979"/>
      <c r="LZU4" s="979"/>
      <c r="LZV4" s="979"/>
      <c r="LZW4" s="979"/>
      <c r="LZX4" s="979"/>
      <c r="LZY4" s="979"/>
      <c r="LZZ4" s="979"/>
      <c r="MAA4" s="979"/>
      <c r="MAB4" s="979"/>
      <c r="MAC4" s="979"/>
      <c r="MAD4" s="979"/>
      <c r="MAE4" s="979"/>
      <c r="MAF4" s="979"/>
      <c r="MAG4" s="979"/>
      <c r="MAH4" s="979"/>
      <c r="MAI4" s="979"/>
      <c r="MAJ4" s="979"/>
      <c r="MAK4" s="979"/>
      <c r="MAL4" s="979"/>
      <c r="MAM4" s="979"/>
      <c r="MAN4" s="979"/>
      <c r="MAO4" s="979"/>
      <c r="MAP4" s="979"/>
      <c r="MAQ4" s="979"/>
      <c r="MAR4" s="979"/>
      <c r="MAS4" s="979"/>
      <c r="MAT4" s="979"/>
      <c r="MAU4" s="979"/>
      <c r="MAV4" s="979"/>
      <c r="MAW4" s="979"/>
      <c r="MAX4" s="979"/>
      <c r="MAY4" s="979"/>
      <c r="MAZ4" s="979"/>
      <c r="MBA4" s="979"/>
      <c r="MBB4" s="979"/>
      <c r="MBC4" s="979"/>
      <c r="MBD4" s="979"/>
      <c r="MBE4" s="979"/>
      <c r="MBF4" s="979"/>
      <c r="MBG4" s="979"/>
      <c r="MBH4" s="979"/>
      <c r="MBI4" s="979"/>
      <c r="MBJ4" s="979"/>
      <c r="MBK4" s="979"/>
      <c r="MBL4" s="979"/>
      <c r="MBM4" s="979"/>
      <c r="MBN4" s="979"/>
      <c r="MBO4" s="979"/>
      <c r="MBP4" s="979"/>
      <c r="MBQ4" s="979"/>
      <c r="MBR4" s="979"/>
      <c r="MBS4" s="979"/>
      <c r="MBT4" s="979"/>
      <c r="MBU4" s="979"/>
      <c r="MBV4" s="979"/>
      <c r="MBW4" s="979"/>
      <c r="MBX4" s="979"/>
      <c r="MBY4" s="979"/>
      <c r="MBZ4" s="979"/>
      <c r="MCA4" s="979"/>
      <c r="MCB4" s="979"/>
      <c r="MCC4" s="979"/>
      <c r="MCD4" s="979"/>
      <c r="MCE4" s="979"/>
      <c r="MCF4" s="979"/>
      <c r="MCG4" s="979"/>
      <c r="MCH4" s="979"/>
      <c r="MCI4" s="979"/>
      <c r="MCJ4" s="979"/>
      <c r="MCK4" s="979"/>
      <c r="MCL4" s="979"/>
      <c r="MCM4" s="979"/>
      <c r="MCN4" s="979"/>
      <c r="MCO4" s="979"/>
      <c r="MCP4" s="979"/>
      <c r="MCQ4" s="979"/>
      <c r="MCR4" s="979"/>
      <c r="MCS4" s="979"/>
      <c r="MCT4" s="979"/>
      <c r="MCU4" s="979"/>
      <c r="MCV4" s="979"/>
      <c r="MCW4" s="979"/>
      <c r="MCX4" s="979"/>
      <c r="MCY4" s="979"/>
      <c r="MCZ4" s="979"/>
      <c r="MDA4" s="979"/>
      <c r="MDB4" s="979"/>
      <c r="MDC4" s="979"/>
      <c r="MDD4" s="979"/>
      <c r="MDE4" s="979"/>
      <c r="MDF4" s="979"/>
      <c r="MDG4" s="979"/>
      <c r="MDH4" s="979"/>
      <c r="MDI4" s="979"/>
      <c r="MDJ4" s="979"/>
      <c r="MDK4" s="979"/>
      <c r="MDL4" s="979"/>
      <c r="MDM4" s="979"/>
      <c r="MDN4" s="979"/>
      <c r="MDO4" s="979"/>
      <c r="MDP4" s="979"/>
      <c r="MDQ4" s="979"/>
      <c r="MDR4" s="979"/>
      <c r="MDS4" s="979"/>
      <c r="MDT4" s="979"/>
      <c r="MDU4" s="979"/>
      <c r="MDV4" s="979"/>
      <c r="MDW4" s="979"/>
      <c r="MDX4" s="979"/>
      <c r="MDY4" s="979"/>
      <c r="MDZ4" s="979"/>
      <c r="MEA4" s="979"/>
      <c r="MEB4" s="979"/>
      <c r="MEC4" s="979"/>
      <c r="MED4" s="979"/>
      <c r="MEE4" s="979"/>
      <c r="MEF4" s="979"/>
      <c r="MEG4" s="979"/>
      <c r="MEH4" s="979"/>
      <c r="MEI4" s="979"/>
      <c r="MEJ4" s="979"/>
      <c r="MEK4" s="979"/>
      <c r="MEL4" s="979"/>
      <c r="MEM4" s="979"/>
      <c r="MEN4" s="979"/>
      <c r="MEO4" s="979"/>
      <c r="MEP4" s="979"/>
      <c r="MEQ4" s="979"/>
      <c r="MER4" s="979"/>
      <c r="MES4" s="979"/>
      <c r="MET4" s="979"/>
      <c r="MEU4" s="979"/>
      <c r="MEV4" s="979"/>
      <c r="MEW4" s="979"/>
      <c r="MEX4" s="979"/>
      <c r="MEY4" s="979"/>
      <c r="MEZ4" s="979"/>
      <c r="MFA4" s="979"/>
      <c r="MFB4" s="979"/>
      <c r="MFC4" s="979"/>
      <c r="MFD4" s="979"/>
      <c r="MFE4" s="979"/>
      <c r="MFF4" s="979"/>
      <c r="MFG4" s="979"/>
      <c r="MFH4" s="979"/>
      <c r="MFI4" s="979"/>
      <c r="MFJ4" s="979"/>
      <c r="MFK4" s="979"/>
      <c r="MFL4" s="979"/>
      <c r="MFM4" s="979"/>
      <c r="MFN4" s="979"/>
      <c r="MFO4" s="979"/>
      <c r="MFP4" s="979"/>
      <c r="MFQ4" s="979"/>
      <c r="MFR4" s="979"/>
      <c r="MFS4" s="979"/>
      <c r="MFT4" s="979"/>
      <c r="MFU4" s="979"/>
      <c r="MFV4" s="979"/>
      <c r="MFW4" s="979"/>
      <c r="MFX4" s="979"/>
      <c r="MFY4" s="979"/>
      <c r="MFZ4" s="979"/>
      <c r="MGA4" s="979"/>
      <c r="MGB4" s="979"/>
      <c r="MGC4" s="979"/>
      <c r="MGD4" s="979"/>
      <c r="MGE4" s="979"/>
      <c r="MGF4" s="979"/>
      <c r="MGG4" s="979"/>
      <c r="MGH4" s="979"/>
      <c r="MGI4" s="979"/>
      <c r="MGJ4" s="979"/>
      <c r="MGK4" s="979"/>
      <c r="MGL4" s="979"/>
      <c r="MGM4" s="979"/>
      <c r="MGN4" s="979"/>
      <c r="MGO4" s="979"/>
      <c r="MGP4" s="979"/>
      <c r="MGQ4" s="979"/>
      <c r="MGR4" s="979"/>
      <c r="MGS4" s="979"/>
      <c r="MGT4" s="979"/>
      <c r="MGU4" s="979"/>
      <c r="MGV4" s="979"/>
      <c r="MGW4" s="979"/>
      <c r="MGX4" s="979"/>
      <c r="MGY4" s="979"/>
      <c r="MGZ4" s="979"/>
      <c r="MHA4" s="979"/>
      <c r="MHB4" s="979"/>
      <c r="MHC4" s="979"/>
      <c r="MHD4" s="979"/>
      <c r="MHE4" s="979"/>
      <c r="MHF4" s="979"/>
      <c r="MHG4" s="979"/>
      <c r="MHH4" s="979"/>
      <c r="MHI4" s="979"/>
      <c r="MHJ4" s="979"/>
      <c r="MHK4" s="979"/>
      <c r="MHL4" s="979"/>
      <c r="MHM4" s="979"/>
      <c r="MHN4" s="979"/>
      <c r="MHO4" s="979"/>
      <c r="MHP4" s="979"/>
      <c r="MHQ4" s="979"/>
      <c r="MHR4" s="979"/>
      <c r="MHS4" s="979"/>
      <c r="MHT4" s="979"/>
      <c r="MHU4" s="979"/>
      <c r="MHV4" s="979"/>
      <c r="MHW4" s="979"/>
      <c r="MHX4" s="979"/>
      <c r="MHY4" s="979"/>
      <c r="MHZ4" s="979"/>
      <c r="MIA4" s="979"/>
      <c r="MIB4" s="979"/>
      <c r="MIC4" s="979"/>
      <c r="MID4" s="979"/>
      <c r="MIE4" s="979"/>
      <c r="MIF4" s="979"/>
      <c r="MIG4" s="979"/>
      <c r="MIH4" s="979"/>
      <c r="MII4" s="979"/>
      <c r="MIJ4" s="979"/>
      <c r="MIK4" s="979"/>
      <c r="MIL4" s="979"/>
      <c r="MIM4" s="979"/>
      <c r="MIN4" s="979"/>
      <c r="MIO4" s="979"/>
      <c r="MIP4" s="979"/>
      <c r="MIQ4" s="979"/>
      <c r="MIR4" s="979"/>
      <c r="MIS4" s="979"/>
      <c r="MIT4" s="979"/>
      <c r="MIU4" s="979"/>
      <c r="MIV4" s="979"/>
      <c r="MIW4" s="979"/>
      <c r="MIX4" s="979"/>
      <c r="MIY4" s="979"/>
      <c r="MIZ4" s="979"/>
      <c r="MJA4" s="979"/>
      <c r="MJB4" s="979"/>
      <c r="MJC4" s="979"/>
      <c r="MJD4" s="979"/>
      <c r="MJE4" s="979"/>
      <c r="MJF4" s="979"/>
      <c r="MJG4" s="979"/>
      <c r="MJH4" s="979"/>
      <c r="MJI4" s="979"/>
      <c r="MJJ4" s="979"/>
      <c r="MJK4" s="979"/>
      <c r="MJL4" s="979"/>
      <c r="MJM4" s="979"/>
      <c r="MJN4" s="979"/>
      <c r="MJO4" s="979"/>
      <c r="MJP4" s="979"/>
      <c r="MJQ4" s="979"/>
      <c r="MJR4" s="979"/>
      <c r="MJS4" s="979"/>
      <c r="MJT4" s="979"/>
      <c r="MJU4" s="979"/>
      <c r="MJV4" s="979"/>
      <c r="MJW4" s="979"/>
      <c r="MJX4" s="979"/>
      <c r="MJY4" s="979"/>
      <c r="MJZ4" s="979"/>
      <c r="MKA4" s="979"/>
      <c r="MKB4" s="979"/>
      <c r="MKC4" s="979"/>
      <c r="MKD4" s="979"/>
      <c r="MKE4" s="979"/>
      <c r="MKF4" s="979"/>
      <c r="MKG4" s="979"/>
      <c r="MKH4" s="979"/>
      <c r="MKI4" s="979"/>
      <c r="MKJ4" s="979"/>
      <c r="MKK4" s="979"/>
      <c r="MKL4" s="979"/>
      <c r="MKM4" s="979"/>
      <c r="MKN4" s="979"/>
      <c r="MKO4" s="979"/>
      <c r="MKP4" s="979"/>
      <c r="MKQ4" s="979"/>
      <c r="MKR4" s="979"/>
      <c r="MKS4" s="979"/>
      <c r="MKT4" s="979"/>
      <c r="MKU4" s="979"/>
      <c r="MKV4" s="979"/>
      <c r="MKW4" s="979"/>
      <c r="MKX4" s="979"/>
      <c r="MKY4" s="979"/>
      <c r="MKZ4" s="979"/>
      <c r="MLA4" s="979"/>
      <c r="MLB4" s="979"/>
      <c r="MLC4" s="979"/>
      <c r="MLD4" s="979"/>
      <c r="MLE4" s="979"/>
      <c r="MLF4" s="979"/>
      <c r="MLG4" s="979"/>
      <c r="MLH4" s="979"/>
      <c r="MLI4" s="979"/>
      <c r="MLJ4" s="979"/>
      <c r="MLK4" s="979"/>
      <c r="MLL4" s="979"/>
      <c r="MLM4" s="979"/>
      <c r="MLN4" s="979"/>
      <c r="MLO4" s="979"/>
      <c r="MLP4" s="979"/>
      <c r="MLQ4" s="979"/>
      <c r="MLR4" s="979"/>
      <c r="MLS4" s="979"/>
      <c r="MLT4" s="979"/>
      <c r="MLU4" s="979"/>
      <c r="MLV4" s="979"/>
      <c r="MLW4" s="979"/>
      <c r="MLX4" s="979"/>
      <c r="MLY4" s="979"/>
      <c r="MLZ4" s="979"/>
      <c r="MMA4" s="979"/>
      <c r="MMB4" s="979"/>
      <c r="MMC4" s="979"/>
      <c r="MMD4" s="979"/>
      <c r="MME4" s="979"/>
      <c r="MMF4" s="979"/>
      <c r="MMG4" s="979"/>
      <c r="MMH4" s="979"/>
      <c r="MMI4" s="979"/>
      <c r="MMJ4" s="979"/>
      <c r="MMK4" s="979"/>
      <c r="MML4" s="979"/>
      <c r="MMM4" s="979"/>
      <c r="MMN4" s="979"/>
      <c r="MMO4" s="979"/>
      <c r="MMP4" s="979"/>
      <c r="MMQ4" s="979"/>
      <c r="MMR4" s="979"/>
      <c r="MMS4" s="979"/>
      <c r="MMT4" s="979"/>
      <c r="MMU4" s="979"/>
      <c r="MMV4" s="979"/>
      <c r="MMW4" s="979"/>
      <c r="MMX4" s="979"/>
      <c r="MMY4" s="979"/>
      <c r="MMZ4" s="979"/>
      <c r="MNA4" s="979"/>
      <c r="MNB4" s="979"/>
      <c r="MNC4" s="979"/>
      <c r="MND4" s="979"/>
      <c r="MNE4" s="979"/>
      <c r="MNF4" s="979"/>
      <c r="MNG4" s="979"/>
      <c r="MNH4" s="979"/>
      <c r="MNI4" s="979"/>
      <c r="MNJ4" s="979"/>
      <c r="MNK4" s="979"/>
      <c r="MNL4" s="979"/>
      <c r="MNM4" s="979"/>
      <c r="MNN4" s="979"/>
      <c r="MNO4" s="979"/>
      <c r="MNP4" s="979"/>
      <c r="MNQ4" s="979"/>
      <c r="MNR4" s="979"/>
      <c r="MNS4" s="979"/>
      <c r="MNT4" s="979"/>
      <c r="MNU4" s="979"/>
      <c r="MNV4" s="979"/>
      <c r="MNW4" s="979"/>
      <c r="MNX4" s="979"/>
      <c r="MNY4" s="979"/>
      <c r="MNZ4" s="979"/>
      <c r="MOA4" s="979"/>
      <c r="MOB4" s="979"/>
      <c r="MOC4" s="979"/>
      <c r="MOD4" s="979"/>
      <c r="MOE4" s="979"/>
      <c r="MOF4" s="979"/>
      <c r="MOG4" s="979"/>
      <c r="MOH4" s="979"/>
      <c r="MOI4" s="979"/>
      <c r="MOJ4" s="979"/>
      <c r="MOK4" s="979"/>
      <c r="MOL4" s="979"/>
      <c r="MOM4" s="979"/>
      <c r="MON4" s="979"/>
      <c r="MOO4" s="979"/>
      <c r="MOP4" s="979"/>
      <c r="MOQ4" s="979"/>
      <c r="MOR4" s="979"/>
      <c r="MOS4" s="979"/>
      <c r="MOT4" s="979"/>
      <c r="MOU4" s="979"/>
      <c r="MOV4" s="979"/>
      <c r="MOW4" s="979"/>
      <c r="MOX4" s="979"/>
      <c r="MOY4" s="979"/>
      <c r="MOZ4" s="979"/>
      <c r="MPA4" s="979"/>
      <c r="MPB4" s="979"/>
      <c r="MPC4" s="979"/>
      <c r="MPD4" s="979"/>
      <c r="MPE4" s="979"/>
      <c r="MPF4" s="979"/>
      <c r="MPG4" s="979"/>
      <c r="MPH4" s="979"/>
      <c r="MPI4" s="979"/>
      <c r="MPJ4" s="979"/>
      <c r="MPK4" s="979"/>
      <c r="MPL4" s="979"/>
      <c r="MPM4" s="979"/>
      <c r="MPN4" s="979"/>
      <c r="MPO4" s="979"/>
      <c r="MPP4" s="979"/>
      <c r="MPQ4" s="979"/>
      <c r="MPR4" s="979"/>
      <c r="MPS4" s="979"/>
      <c r="MPT4" s="979"/>
      <c r="MPU4" s="979"/>
      <c r="MPV4" s="979"/>
      <c r="MPW4" s="979"/>
      <c r="MPX4" s="979"/>
      <c r="MPY4" s="979"/>
      <c r="MPZ4" s="979"/>
      <c r="MQA4" s="979"/>
      <c r="MQB4" s="979"/>
      <c r="MQC4" s="979"/>
      <c r="MQD4" s="979"/>
      <c r="MQE4" s="979"/>
      <c r="MQF4" s="979"/>
      <c r="MQG4" s="979"/>
      <c r="MQH4" s="979"/>
      <c r="MQI4" s="979"/>
      <c r="MQJ4" s="979"/>
      <c r="MQK4" s="979"/>
      <c r="MQL4" s="979"/>
      <c r="MQM4" s="979"/>
      <c r="MQN4" s="979"/>
      <c r="MQO4" s="979"/>
      <c r="MQP4" s="979"/>
      <c r="MQQ4" s="979"/>
      <c r="MQR4" s="979"/>
      <c r="MQS4" s="979"/>
      <c r="MQT4" s="979"/>
      <c r="MQU4" s="979"/>
      <c r="MQV4" s="979"/>
      <c r="MQW4" s="979"/>
      <c r="MQX4" s="979"/>
      <c r="MQY4" s="979"/>
      <c r="MQZ4" s="979"/>
      <c r="MRA4" s="979"/>
      <c r="MRB4" s="979"/>
      <c r="MRC4" s="979"/>
      <c r="MRD4" s="979"/>
      <c r="MRE4" s="979"/>
      <c r="MRF4" s="979"/>
      <c r="MRG4" s="979"/>
      <c r="MRH4" s="979"/>
      <c r="MRI4" s="979"/>
      <c r="MRJ4" s="979"/>
      <c r="MRK4" s="979"/>
      <c r="MRL4" s="979"/>
      <c r="MRM4" s="979"/>
      <c r="MRN4" s="979"/>
      <c r="MRO4" s="979"/>
      <c r="MRP4" s="979"/>
      <c r="MRQ4" s="979"/>
      <c r="MRR4" s="979"/>
      <c r="MRS4" s="979"/>
      <c r="MRT4" s="979"/>
      <c r="MRU4" s="979"/>
      <c r="MRV4" s="979"/>
      <c r="MRW4" s="979"/>
      <c r="MRX4" s="979"/>
      <c r="MRY4" s="979"/>
      <c r="MRZ4" s="979"/>
      <c r="MSA4" s="979"/>
      <c r="MSB4" s="979"/>
      <c r="MSC4" s="979"/>
      <c r="MSD4" s="979"/>
      <c r="MSE4" s="979"/>
      <c r="MSF4" s="979"/>
      <c r="MSG4" s="979"/>
      <c r="MSH4" s="979"/>
      <c r="MSI4" s="979"/>
      <c r="MSJ4" s="979"/>
      <c r="MSK4" s="979"/>
      <c r="MSL4" s="979"/>
      <c r="MSM4" s="979"/>
      <c r="MSN4" s="979"/>
      <c r="MSO4" s="979"/>
      <c r="MSP4" s="979"/>
      <c r="MSQ4" s="979"/>
      <c r="MSR4" s="979"/>
      <c r="MSS4" s="979"/>
      <c r="MST4" s="979"/>
      <c r="MSU4" s="979"/>
      <c r="MSV4" s="979"/>
      <c r="MSW4" s="979"/>
      <c r="MSX4" s="979"/>
      <c r="MSY4" s="979"/>
      <c r="MSZ4" s="979"/>
      <c r="MTA4" s="979"/>
      <c r="MTB4" s="979"/>
      <c r="MTC4" s="979"/>
      <c r="MTD4" s="979"/>
      <c r="MTE4" s="979"/>
      <c r="MTF4" s="979"/>
      <c r="MTG4" s="979"/>
      <c r="MTH4" s="979"/>
      <c r="MTI4" s="979"/>
      <c r="MTJ4" s="979"/>
      <c r="MTK4" s="979"/>
      <c r="MTL4" s="979"/>
      <c r="MTM4" s="979"/>
      <c r="MTN4" s="979"/>
      <c r="MTO4" s="979"/>
      <c r="MTP4" s="979"/>
      <c r="MTQ4" s="979"/>
      <c r="MTR4" s="979"/>
      <c r="MTS4" s="979"/>
      <c r="MTT4" s="979"/>
      <c r="MTU4" s="979"/>
      <c r="MTV4" s="979"/>
      <c r="MTW4" s="979"/>
      <c r="MTX4" s="979"/>
      <c r="MTY4" s="979"/>
      <c r="MTZ4" s="979"/>
      <c r="MUA4" s="979"/>
      <c r="MUB4" s="979"/>
      <c r="MUC4" s="979"/>
      <c r="MUD4" s="979"/>
      <c r="MUE4" s="979"/>
      <c r="MUF4" s="979"/>
      <c r="MUG4" s="979"/>
      <c r="MUH4" s="979"/>
      <c r="MUI4" s="979"/>
      <c r="MUJ4" s="979"/>
      <c r="MUK4" s="979"/>
      <c r="MUL4" s="979"/>
      <c r="MUM4" s="979"/>
      <c r="MUN4" s="979"/>
      <c r="MUO4" s="979"/>
      <c r="MUP4" s="979"/>
      <c r="MUQ4" s="979"/>
      <c r="MUR4" s="979"/>
      <c r="MUS4" s="979"/>
      <c r="MUT4" s="979"/>
      <c r="MUU4" s="979"/>
      <c r="MUV4" s="979"/>
      <c r="MUW4" s="979"/>
      <c r="MUX4" s="979"/>
      <c r="MUY4" s="979"/>
      <c r="MUZ4" s="979"/>
      <c r="MVA4" s="979"/>
      <c r="MVB4" s="979"/>
      <c r="MVC4" s="979"/>
      <c r="MVD4" s="979"/>
      <c r="MVE4" s="979"/>
      <c r="MVF4" s="979"/>
      <c r="MVG4" s="979"/>
      <c r="MVH4" s="979"/>
      <c r="MVI4" s="979"/>
      <c r="MVJ4" s="979"/>
      <c r="MVK4" s="979"/>
      <c r="MVL4" s="979"/>
      <c r="MVM4" s="979"/>
      <c r="MVN4" s="979"/>
      <c r="MVO4" s="979"/>
      <c r="MVP4" s="979"/>
      <c r="MVQ4" s="979"/>
      <c r="MVR4" s="979"/>
      <c r="MVS4" s="979"/>
      <c r="MVT4" s="979"/>
      <c r="MVU4" s="979"/>
      <c r="MVV4" s="979"/>
      <c r="MVW4" s="979"/>
      <c r="MVX4" s="979"/>
      <c r="MVY4" s="979"/>
      <c r="MVZ4" s="979"/>
      <c r="MWA4" s="979"/>
      <c r="MWB4" s="979"/>
      <c r="MWC4" s="979"/>
      <c r="MWD4" s="979"/>
      <c r="MWE4" s="979"/>
      <c r="MWF4" s="979"/>
      <c r="MWG4" s="979"/>
      <c r="MWH4" s="979"/>
      <c r="MWI4" s="979"/>
      <c r="MWJ4" s="979"/>
      <c r="MWK4" s="979"/>
      <c r="MWL4" s="979"/>
      <c r="MWM4" s="979"/>
      <c r="MWN4" s="979"/>
      <c r="MWO4" s="979"/>
      <c r="MWP4" s="979"/>
      <c r="MWQ4" s="979"/>
      <c r="MWR4" s="979"/>
      <c r="MWS4" s="979"/>
      <c r="MWT4" s="979"/>
      <c r="MWU4" s="979"/>
      <c r="MWV4" s="979"/>
      <c r="MWW4" s="979"/>
      <c r="MWX4" s="979"/>
      <c r="MWY4" s="979"/>
      <c r="MWZ4" s="979"/>
      <c r="MXA4" s="979"/>
      <c r="MXB4" s="979"/>
      <c r="MXC4" s="979"/>
      <c r="MXD4" s="979"/>
      <c r="MXE4" s="979"/>
      <c r="MXF4" s="979"/>
      <c r="MXG4" s="979"/>
      <c r="MXH4" s="979"/>
      <c r="MXI4" s="979"/>
      <c r="MXJ4" s="979"/>
      <c r="MXK4" s="979"/>
      <c r="MXL4" s="979"/>
      <c r="MXM4" s="979"/>
      <c r="MXN4" s="979"/>
      <c r="MXO4" s="979"/>
      <c r="MXP4" s="979"/>
      <c r="MXQ4" s="979"/>
      <c r="MXR4" s="979"/>
      <c r="MXS4" s="979"/>
      <c r="MXT4" s="979"/>
      <c r="MXU4" s="979"/>
      <c r="MXV4" s="979"/>
      <c r="MXW4" s="979"/>
      <c r="MXX4" s="979"/>
      <c r="MXY4" s="979"/>
      <c r="MXZ4" s="979"/>
      <c r="MYA4" s="979"/>
      <c r="MYB4" s="979"/>
      <c r="MYC4" s="979"/>
      <c r="MYD4" s="979"/>
      <c r="MYE4" s="979"/>
      <c r="MYF4" s="979"/>
      <c r="MYG4" s="979"/>
      <c r="MYH4" s="979"/>
      <c r="MYI4" s="979"/>
      <c r="MYJ4" s="979"/>
      <c r="MYK4" s="979"/>
      <c r="MYL4" s="979"/>
      <c r="MYM4" s="979"/>
      <c r="MYN4" s="979"/>
      <c r="MYO4" s="979"/>
      <c r="MYP4" s="979"/>
      <c r="MYQ4" s="979"/>
      <c r="MYR4" s="979"/>
      <c r="MYS4" s="979"/>
      <c r="MYT4" s="979"/>
      <c r="MYU4" s="979"/>
      <c r="MYV4" s="979"/>
      <c r="MYW4" s="979"/>
      <c r="MYX4" s="979"/>
      <c r="MYY4" s="979"/>
      <c r="MYZ4" s="979"/>
      <c r="MZA4" s="979"/>
      <c r="MZB4" s="979"/>
      <c r="MZC4" s="979"/>
      <c r="MZD4" s="979"/>
      <c r="MZE4" s="979"/>
      <c r="MZF4" s="979"/>
      <c r="MZG4" s="979"/>
      <c r="MZH4" s="979"/>
      <c r="MZI4" s="979"/>
      <c r="MZJ4" s="979"/>
      <c r="MZK4" s="979"/>
      <c r="MZL4" s="979"/>
      <c r="MZM4" s="979"/>
      <c r="MZN4" s="979"/>
      <c r="MZO4" s="979"/>
      <c r="MZP4" s="979"/>
      <c r="MZQ4" s="979"/>
      <c r="MZR4" s="979"/>
      <c r="MZS4" s="979"/>
      <c r="MZT4" s="979"/>
      <c r="MZU4" s="979"/>
      <c r="MZV4" s="979"/>
      <c r="MZW4" s="979"/>
      <c r="MZX4" s="979"/>
      <c r="MZY4" s="979"/>
      <c r="MZZ4" s="979"/>
      <c r="NAA4" s="979"/>
      <c r="NAB4" s="979"/>
      <c r="NAC4" s="979"/>
      <c r="NAD4" s="979"/>
      <c r="NAE4" s="979"/>
      <c r="NAF4" s="979"/>
      <c r="NAG4" s="979"/>
      <c r="NAH4" s="979"/>
      <c r="NAI4" s="979"/>
      <c r="NAJ4" s="979"/>
      <c r="NAK4" s="979"/>
      <c r="NAL4" s="979"/>
      <c r="NAM4" s="979"/>
      <c r="NAN4" s="979"/>
      <c r="NAO4" s="979"/>
      <c r="NAP4" s="979"/>
      <c r="NAQ4" s="979"/>
      <c r="NAR4" s="979"/>
      <c r="NAS4" s="979"/>
      <c r="NAT4" s="979"/>
      <c r="NAU4" s="979"/>
      <c r="NAV4" s="979"/>
      <c r="NAW4" s="979"/>
      <c r="NAX4" s="979"/>
      <c r="NAY4" s="979"/>
      <c r="NAZ4" s="979"/>
      <c r="NBA4" s="979"/>
      <c r="NBB4" s="979"/>
      <c r="NBC4" s="979"/>
      <c r="NBD4" s="979"/>
      <c r="NBE4" s="979"/>
      <c r="NBF4" s="979"/>
      <c r="NBG4" s="979"/>
      <c r="NBH4" s="979"/>
      <c r="NBI4" s="979"/>
      <c r="NBJ4" s="979"/>
      <c r="NBK4" s="979"/>
      <c r="NBL4" s="979"/>
      <c r="NBM4" s="979"/>
      <c r="NBN4" s="979"/>
      <c r="NBO4" s="979"/>
      <c r="NBP4" s="979"/>
      <c r="NBQ4" s="979"/>
      <c r="NBR4" s="979"/>
      <c r="NBS4" s="979"/>
      <c r="NBT4" s="979"/>
      <c r="NBU4" s="979"/>
      <c r="NBV4" s="979"/>
      <c r="NBW4" s="979"/>
      <c r="NBX4" s="979"/>
      <c r="NBY4" s="979"/>
      <c r="NBZ4" s="979"/>
      <c r="NCA4" s="979"/>
      <c r="NCB4" s="979"/>
      <c r="NCC4" s="979"/>
      <c r="NCD4" s="979"/>
      <c r="NCE4" s="979"/>
      <c r="NCF4" s="979"/>
      <c r="NCG4" s="979"/>
      <c r="NCH4" s="979"/>
      <c r="NCI4" s="979"/>
      <c r="NCJ4" s="979"/>
      <c r="NCK4" s="979"/>
      <c r="NCL4" s="979"/>
      <c r="NCM4" s="979"/>
      <c r="NCN4" s="979"/>
      <c r="NCO4" s="979"/>
      <c r="NCP4" s="979"/>
      <c r="NCQ4" s="979"/>
      <c r="NCR4" s="979"/>
      <c r="NCS4" s="979"/>
      <c r="NCT4" s="979"/>
      <c r="NCU4" s="979"/>
      <c r="NCV4" s="979"/>
      <c r="NCW4" s="979"/>
      <c r="NCX4" s="979"/>
      <c r="NCY4" s="979"/>
      <c r="NCZ4" s="979"/>
      <c r="NDA4" s="979"/>
      <c r="NDB4" s="979"/>
      <c r="NDC4" s="979"/>
      <c r="NDD4" s="979"/>
      <c r="NDE4" s="979"/>
      <c r="NDF4" s="979"/>
      <c r="NDG4" s="979"/>
      <c r="NDH4" s="979"/>
      <c r="NDI4" s="979"/>
      <c r="NDJ4" s="979"/>
      <c r="NDK4" s="979"/>
      <c r="NDL4" s="979"/>
      <c r="NDM4" s="979"/>
      <c r="NDN4" s="979"/>
      <c r="NDO4" s="979"/>
      <c r="NDP4" s="979"/>
      <c r="NDQ4" s="979"/>
      <c r="NDR4" s="979"/>
      <c r="NDS4" s="979"/>
      <c r="NDT4" s="979"/>
      <c r="NDU4" s="979"/>
      <c r="NDV4" s="979"/>
      <c r="NDW4" s="979"/>
      <c r="NDX4" s="979"/>
      <c r="NDY4" s="979"/>
      <c r="NDZ4" s="979"/>
      <c r="NEA4" s="979"/>
      <c r="NEB4" s="979"/>
      <c r="NEC4" s="979"/>
      <c r="NED4" s="979"/>
      <c r="NEE4" s="979"/>
      <c r="NEF4" s="979"/>
      <c r="NEG4" s="979"/>
      <c r="NEH4" s="979"/>
      <c r="NEI4" s="979"/>
      <c r="NEJ4" s="979"/>
      <c r="NEK4" s="979"/>
      <c r="NEL4" s="979"/>
      <c r="NEM4" s="979"/>
      <c r="NEN4" s="979"/>
      <c r="NEO4" s="979"/>
      <c r="NEP4" s="979"/>
      <c r="NEQ4" s="979"/>
      <c r="NER4" s="979"/>
      <c r="NES4" s="979"/>
      <c r="NET4" s="979"/>
      <c r="NEU4" s="979"/>
      <c r="NEV4" s="979"/>
      <c r="NEW4" s="979"/>
      <c r="NEX4" s="979"/>
      <c r="NEY4" s="979"/>
      <c r="NEZ4" s="979"/>
      <c r="NFA4" s="979"/>
      <c r="NFB4" s="979"/>
      <c r="NFC4" s="979"/>
      <c r="NFD4" s="979"/>
      <c r="NFE4" s="979"/>
      <c r="NFF4" s="979"/>
      <c r="NFG4" s="979"/>
      <c r="NFH4" s="979"/>
      <c r="NFI4" s="979"/>
      <c r="NFJ4" s="979"/>
      <c r="NFK4" s="979"/>
      <c r="NFL4" s="979"/>
      <c r="NFM4" s="979"/>
      <c r="NFN4" s="979"/>
      <c r="NFO4" s="979"/>
      <c r="NFP4" s="979"/>
      <c r="NFQ4" s="979"/>
      <c r="NFR4" s="979"/>
      <c r="NFS4" s="979"/>
      <c r="NFT4" s="979"/>
      <c r="NFU4" s="979"/>
      <c r="NFV4" s="979"/>
      <c r="NFW4" s="979"/>
      <c r="NFX4" s="979"/>
      <c r="NFY4" s="979"/>
      <c r="NFZ4" s="979"/>
      <c r="NGA4" s="979"/>
      <c r="NGB4" s="979"/>
      <c r="NGC4" s="979"/>
      <c r="NGD4" s="979"/>
      <c r="NGE4" s="979"/>
      <c r="NGF4" s="979"/>
      <c r="NGG4" s="979"/>
      <c r="NGH4" s="979"/>
      <c r="NGI4" s="979"/>
      <c r="NGJ4" s="979"/>
      <c r="NGK4" s="979"/>
      <c r="NGL4" s="979"/>
      <c r="NGM4" s="979"/>
      <c r="NGN4" s="979"/>
      <c r="NGO4" s="979"/>
      <c r="NGP4" s="979"/>
      <c r="NGQ4" s="979"/>
      <c r="NGR4" s="979"/>
      <c r="NGS4" s="979"/>
      <c r="NGT4" s="979"/>
      <c r="NGU4" s="979"/>
      <c r="NGV4" s="979"/>
      <c r="NGW4" s="979"/>
      <c r="NGX4" s="979"/>
      <c r="NGY4" s="979"/>
      <c r="NGZ4" s="979"/>
      <c r="NHA4" s="979"/>
      <c r="NHB4" s="979"/>
      <c r="NHC4" s="979"/>
      <c r="NHD4" s="979"/>
      <c r="NHE4" s="979"/>
      <c r="NHF4" s="979"/>
      <c r="NHG4" s="979"/>
      <c r="NHH4" s="979"/>
      <c r="NHI4" s="979"/>
      <c r="NHJ4" s="979"/>
      <c r="NHK4" s="979"/>
      <c r="NHL4" s="979"/>
      <c r="NHM4" s="979"/>
      <c r="NHN4" s="979"/>
      <c r="NHO4" s="979"/>
      <c r="NHP4" s="979"/>
      <c r="NHQ4" s="979"/>
      <c r="NHR4" s="979"/>
      <c r="NHS4" s="979"/>
      <c r="NHT4" s="979"/>
      <c r="NHU4" s="979"/>
      <c r="NHV4" s="979"/>
      <c r="NHW4" s="979"/>
      <c r="NHX4" s="979"/>
      <c r="NHY4" s="979"/>
      <c r="NHZ4" s="979"/>
      <c r="NIA4" s="979"/>
      <c r="NIB4" s="979"/>
      <c r="NIC4" s="979"/>
      <c r="NID4" s="979"/>
      <c r="NIE4" s="979"/>
      <c r="NIF4" s="979"/>
      <c r="NIG4" s="979"/>
      <c r="NIH4" s="979"/>
      <c r="NII4" s="979"/>
      <c r="NIJ4" s="979"/>
      <c r="NIK4" s="979"/>
      <c r="NIL4" s="979"/>
      <c r="NIM4" s="979"/>
      <c r="NIN4" s="979"/>
      <c r="NIO4" s="979"/>
      <c r="NIP4" s="979"/>
      <c r="NIQ4" s="979"/>
      <c r="NIR4" s="979"/>
      <c r="NIS4" s="979"/>
      <c r="NIT4" s="979"/>
      <c r="NIU4" s="979"/>
      <c r="NIV4" s="979"/>
      <c r="NIW4" s="979"/>
      <c r="NIX4" s="979"/>
      <c r="NIY4" s="979"/>
      <c r="NIZ4" s="979"/>
      <c r="NJA4" s="979"/>
      <c r="NJB4" s="979"/>
      <c r="NJC4" s="979"/>
      <c r="NJD4" s="979"/>
      <c r="NJE4" s="979"/>
      <c r="NJF4" s="979"/>
      <c r="NJG4" s="979"/>
      <c r="NJH4" s="979"/>
      <c r="NJI4" s="979"/>
      <c r="NJJ4" s="979"/>
      <c r="NJK4" s="979"/>
      <c r="NJL4" s="979"/>
      <c r="NJM4" s="979"/>
      <c r="NJN4" s="979"/>
      <c r="NJO4" s="979"/>
      <c r="NJP4" s="979"/>
      <c r="NJQ4" s="979"/>
      <c r="NJR4" s="979"/>
      <c r="NJS4" s="979"/>
      <c r="NJT4" s="979"/>
      <c r="NJU4" s="979"/>
      <c r="NJV4" s="979"/>
      <c r="NJW4" s="979"/>
      <c r="NJX4" s="979"/>
      <c r="NJY4" s="979"/>
      <c r="NJZ4" s="979"/>
      <c r="NKA4" s="979"/>
      <c r="NKB4" s="979"/>
      <c r="NKC4" s="979"/>
      <c r="NKD4" s="979"/>
      <c r="NKE4" s="979"/>
      <c r="NKF4" s="979"/>
      <c r="NKG4" s="979"/>
      <c r="NKH4" s="979"/>
      <c r="NKI4" s="979"/>
      <c r="NKJ4" s="979"/>
      <c r="NKK4" s="979"/>
      <c r="NKL4" s="979"/>
      <c r="NKM4" s="979"/>
      <c r="NKN4" s="979"/>
      <c r="NKO4" s="979"/>
      <c r="NKP4" s="979"/>
      <c r="NKQ4" s="979"/>
      <c r="NKR4" s="979"/>
      <c r="NKS4" s="979"/>
      <c r="NKT4" s="979"/>
      <c r="NKU4" s="979"/>
      <c r="NKV4" s="979"/>
      <c r="NKW4" s="979"/>
      <c r="NKX4" s="979"/>
      <c r="NKY4" s="979"/>
      <c r="NKZ4" s="979"/>
      <c r="NLA4" s="979"/>
      <c r="NLB4" s="979"/>
      <c r="NLC4" s="979"/>
      <c r="NLD4" s="979"/>
      <c r="NLE4" s="979"/>
      <c r="NLF4" s="979"/>
      <c r="NLG4" s="979"/>
      <c r="NLH4" s="979"/>
      <c r="NLI4" s="979"/>
      <c r="NLJ4" s="979"/>
      <c r="NLK4" s="979"/>
      <c r="NLL4" s="979"/>
      <c r="NLM4" s="979"/>
      <c r="NLN4" s="979"/>
      <c r="NLO4" s="979"/>
      <c r="NLP4" s="979"/>
      <c r="NLQ4" s="979"/>
      <c r="NLR4" s="979"/>
      <c r="NLS4" s="979"/>
      <c r="NLT4" s="979"/>
      <c r="NLU4" s="979"/>
      <c r="NLV4" s="979"/>
      <c r="NLW4" s="979"/>
      <c r="NLX4" s="979"/>
      <c r="NLY4" s="979"/>
      <c r="NLZ4" s="979"/>
      <c r="NMA4" s="979"/>
      <c r="NMB4" s="979"/>
      <c r="NMC4" s="979"/>
      <c r="NMD4" s="979"/>
      <c r="NME4" s="979"/>
      <c r="NMF4" s="979"/>
      <c r="NMG4" s="979"/>
      <c r="NMH4" s="979"/>
      <c r="NMI4" s="979"/>
      <c r="NMJ4" s="979"/>
      <c r="NMK4" s="979"/>
      <c r="NML4" s="979"/>
      <c r="NMM4" s="979"/>
      <c r="NMN4" s="979"/>
      <c r="NMO4" s="979"/>
      <c r="NMP4" s="979"/>
      <c r="NMQ4" s="979"/>
      <c r="NMR4" s="979"/>
      <c r="NMS4" s="979"/>
      <c r="NMT4" s="979"/>
      <c r="NMU4" s="979"/>
      <c r="NMV4" s="979"/>
      <c r="NMW4" s="979"/>
      <c r="NMX4" s="979"/>
      <c r="NMY4" s="979"/>
      <c r="NMZ4" s="979"/>
      <c r="NNA4" s="979"/>
      <c r="NNB4" s="979"/>
      <c r="NNC4" s="979"/>
      <c r="NND4" s="979"/>
      <c r="NNE4" s="979"/>
      <c r="NNF4" s="979"/>
      <c r="NNG4" s="979"/>
      <c r="NNH4" s="979"/>
      <c r="NNI4" s="979"/>
      <c r="NNJ4" s="979"/>
      <c r="NNK4" s="979"/>
      <c r="NNL4" s="979"/>
      <c r="NNM4" s="979"/>
      <c r="NNN4" s="979"/>
      <c r="NNO4" s="979"/>
      <c r="NNP4" s="979"/>
      <c r="NNQ4" s="979"/>
      <c r="NNR4" s="979"/>
      <c r="NNS4" s="979"/>
      <c r="NNT4" s="979"/>
      <c r="NNU4" s="979"/>
      <c r="NNV4" s="979"/>
      <c r="NNW4" s="979"/>
      <c r="NNX4" s="979"/>
      <c r="NNY4" s="979"/>
      <c r="NNZ4" s="979"/>
      <c r="NOA4" s="979"/>
      <c r="NOB4" s="979"/>
      <c r="NOC4" s="979"/>
      <c r="NOD4" s="979"/>
      <c r="NOE4" s="979"/>
      <c r="NOF4" s="979"/>
      <c r="NOG4" s="979"/>
      <c r="NOH4" s="979"/>
      <c r="NOI4" s="979"/>
      <c r="NOJ4" s="979"/>
      <c r="NOK4" s="979"/>
      <c r="NOL4" s="979"/>
      <c r="NOM4" s="979"/>
      <c r="NON4" s="979"/>
      <c r="NOO4" s="979"/>
      <c r="NOP4" s="979"/>
      <c r="NOQ4" s="979"/>
      <c r="NOR4" s="979"/>
      <c r="NOS4" s="979"/>
      <c r="NOT4" s="979"/>
      <c r="NOU4" s="979"/>
      <c r="NOV4" s="979"/>
      <c r="NOW4" s="979"/>
      <c r="NOX4" s="979"/>
      <c r="NOY4" s="979"/>
      <c r="NOZ4" s="979"/>
      <c r="NPA4" s="979"/>
      <c r="NPB4" s="979"/>
      <c r="NPC4" s="979"/>
      <c r="NPD4" s="979"/>
      <c r="NPE4" s="979"/>
      <c r="NPF4" s="979"/>
      <c r="NPG4" s="979"/>
      <c r="NPH4" s="979"/>
      <c r="NPI4" s="979"/>
      <c r="NPJ4" s="979"/>
      <c r="NPK4" s="979"/>
      <c r="NPL4" s="979"/>
      <c r="NPM4" s="979"/>
      <c r="NPN4" s="979"/>
      <c r="NPO4" s="979"/>
      <c r="NPP4" s="979"/>
      <c r="NPQ4" s="979"/>
      <c r="NPR4" s="979"/>
      <c r="NPS4" s="979"/>
      <c r="NPT4" s="979"/>
      <c r="NPU4" s="979"/>
      <c r="NPV4" s="979"/>
      <c r="NPW4" s="979"/>
      <c r="NPX4" s="979"/>
      <c r="NPY4" s="979"/>
      <c r="NPZ4" s="979"/>
      <c r="NQA4" s="979"/>
      <c r="NQB4" s="979"/>
      <c r="NQC4" s="979"/>
      <c r="NQD4" s="979"/>
      <c r="NQE4" s="979"/>
      <c r="NQF4" s="979"/>
      <c r="NQG4" s="979"/>
      <c r="NQH4" s="979"/>
      <c r="NQI4" s="979"/>
      <c r="NQJ4" s="979"/>
      <c r="NQK4" s="979"/>
      <c r="NQL4" s="979"/>
      <c r="NQM4" s="979"/>
      <c r="NQN4" s="979"/>
      <c r="NQO4" s="979"/>
      <c r="NQP4" s="979"/>
      <c r="NQQ4" s="979"/>
      <c r="NQR4" s="979"/>
      <c r="NQS4" s="979"/>
      <c r="NQT4" s="979"/>
      <c r="NQU4" s="979"/>
      <c r="NQV4" s="979"/>
      <c r="NQW4" s="979"/>
      <c r="NQX4" s="979"/>
      <c r="NQY4" s="979"/>
      <c r="NQZ4" s="979"/>
      <c r="NRA4" s="979"/>
      <c r="NRB4" s="979"/>
      <c r="NRC4" s="979"/>
      <c r="NRD4" s="979"/>
      <c r="NRE4" s="979"/>
      <c r="NRF4" s="979"/>
      <c r="NRG4" s="979"/>
      <c r="NRH4" s="979"/>
      <c r="NRI4" s="979"/>
      <c r="NRJ4" s="979"/>
      <c r="NRK4" s="979"/>
      <c r="NRL4" s="979"/>
      <c r="NRM4" s="979"/>
      <c r="NRN4" s="979"/>
      <c r="NRO4" s="979"/>
      <c r="NRP4" s="979"/>
      <c r="NRQ4" s="979"/>
      <c r="NRR4" s="979"/>
      <c r="NRS4" s="979"/>
      <c r="NRT4" s="979"/>
      <c r="NRU4" s="979"/>
      <c r="NRV4" s="979"/>
      <c r="NRW4" s="979"/>
      <c r="NRX4" s="979"/>
      <c r="NRY4" s="979"/>
      <c r="NRZ4" s="979"/>
      <c r="NSA4" s="979"/>
      <c r="NSB4" s="979"/>
      <c r="NSC4" s="979"/>
      <c r="NSD4" s="979"/>
      <c r="NSE4" s="979"/>
      <c r="NSF4" s="979"/>
      <c r="NSG4" s="979"/>
      <c r="NSH4" s="979"/>
      <c r="NSI4" s="979"/>
      <c r="NSJ4" s="979"/>
      <c r="NSK4" s="979"/>
      <c r="NSL4" s="979"/>
      <c r="NSM4" s="979"/>
      <c r="NSN4" s="979"/>
      <c r="NSO4" s="979"/>
      <c r="NSP4" s="979"/>
      <c r="NSQ4" s="979"/>
      <c r="NSR4" s="979"/>
      <c r="NSS4" s="979"/>
      <c r="NST4" s="979"/>
      <c r="NSU4" s="979"/>
      <c r="NSV4" s="979"/>
      <c r="NSW4" s="979"/>
      <c r="NSX4" s="979"/>
      <c r="NSY4" s="979"/>
      <c r="NSZ4" s="979"/>
      <c r="NTA4" s="979"/>
      <c r="NTB4" s="979"/>
      <c r="NTC4" s="979"/>
      <c r="NTD4" s="979"/>
      <c r="NTE4" s="979"/>
      <c r="NTF4" s="979"/>
      <c r="NTG4" s="979"/>
      <c r="NTH4" s="979"/>
      <c r="NTI4" s="979"/>
      <c r="NTJ4" s="979"/>
      <c r="NTK4" s="979"/>
      <c r="NTL4" s="979"/>
      <c r="NTM4" s="979"/>
      <c r="NTN4" s="979"/>
      <c r="NTO4" s="979"/>
      <c r="NTP4" s="979"/>
      <c r="NTQ4" s="979"/>
      <c r="NTR4" s="979"/>
      <c r="NTS4" s="979"/>
      <c r="NTT4" s="979"/>
      <c r="NTU4" s="979"/>
      <c r="NTV4" s="979"/>
      <c r="NTW4" s="979"/>
      <c r="NTX4" s="979"/>
      <c r="NTY4" s="979"/>
      <c r="NTZ4" s="979"/>
      <c r="NUA4" s="979"/>
      <c r="NUB4" s="979"/>
      <c r="NUC4" s="979"/>
      <c r="NUD4" s="979"/>
      <c r="NUE4" s="979"/>
      <c r="NUF4" s="979"/>
      <c r="NUG4" s="979"/>
      <c r="NUH4" s="979"/>
      <c r="NUI4" s="979"/>
      <c r="NUJ4" s="979"/>
      <c r="NUK4" s="979"/>
      <c r="NUL4" s="979"/>
      <c r="NUM4" s="979"/>
      <c r="NUN4" s="979"/>
      <c r="NUO4" s="979"/>
      <c r="NUP4" s="979"/>
      <c r="NUQ4" s="979"/>
      <c r="NUR4" s="979"/>
      <c r="NUS4" s="979"/>
      <c r="NUT4" s="979"/>
      <c r="NUU4" s="979"/>
      <c r="NUV4" s="979"/>
      <c r="NUW4" s="979"/>
      <c r="NUX4" s="979"/>
      <c r="NUY4" s="979"/>
      <c r="NUZ4" s="979"/>
      <c r="NVA4" s="979"/>
      <c r="NVB4" s="979"/>
      <c r="NVC4" s="979"/>
      <c r="NVD4" s="979"/>
      <c r="NVE4" s="979"/>
      <c r="NVF4" s="979"/>
      <c r="NVG4" s="979"/>
      <c r="NVH4" s="979"/>
      <c r="NVI4" s="979"/>
      <c r="NVJ4" s="979"/>
      <c r="NVK4" s="979"/>
      <c r="NVL4" s="979"/>
      <c r="NVM4" s="979"/>
      <c r="NVN4" s="979"/>
      <c r="NVO4" s="979"/>
      <c r="NVP4" s="979"/>
      <c r="NVQ4" s="979"/>
      <c r="NVR4" s="979"/>
      <c r="NVS4" s="979"/>
      <c r="NVT4" s="979"/>
      <c r="NVU4" s="979"/>
      <c r="NVV4" s="979"/>
      <c r="NVW4" s="979"/>
      <c r="NVX4" s="979"/>
      <c r="NVY4" s="979"/>
      <c r="NVZ4" s="979"/>
      <c r="NWA4" s="979"/>
      <c r="NWB4" s="979"/>
      <c r="NWC4" s="979"/>
      <c r="NWD4" s="979"/>
      <c r="NWE4" s="979"/>
      <c r="NWF4" s="979"/>
      <c r="NWG4" s="979"/>
      <c r="NWH4" s="979"/>
      <c r="NWI4" s="979"/>
      <c r="NWJ4" s="979"/>
      <c r="NWK4" s="979"/>
      <c r="NWL4" s="979"/>
      <c r="NWM4" s="979"/>
      <c r="NWN4" s="979"/>
      <c r="NWO4" s="979"/>
      <c r="NWP4" s="979"/>
      <c r="NWQ4" s="979"/>
      <c r="NWR4" s="979"/>
      <c r="NWS4" s="979"/>
      <c r="NWT4" s="979"/>
      <c r="NWU4" s="979"/>
      <c r="NWV4" s="979"/>
      <c r="NWW4" s="979"/>
      <c r="NWX4" s="979"/>
      <c r="NWY4" s="979"/>
      <c r="NWZ4" s="979"/>
      <c r="NXA4" s="979"/>
      <c r="NXB4" s="979"/>
      <c r="NXC4" s="979"/>
      <c r="NXD4" s="979"/>
      <c r="NXE4" s="979"/>
      <c r="NXF4" s="979"/>
      <c r="NXG4" s="979"/>
      <c r="NXH4" s="979"/>
      <c r="NXI4" s="979"/>
      <c r="NXJ4" s="979"/>
      <c r="NXK4" s="979"/>
      <c r="NXL4" s="979"/>
      <c r="NXM4" s="979"/>
      <c r="NXN4" s="979"/>
      <c r="NXO4" s="979"/>
      <c r="NXP4" s="979"/>
      <c r="NXQ4" s="979"/>
      <c r="NXR4" s="979"/>
      <c r="NXS4" s="979"/>
      <c r="NXT4" s="979"/>
      <c r="NXU4" s="979"/>
      <c r="NXV4" s="979"/>
      <c r="NXW4" s="979"/>
      <c r="NXX4" s="979"/>
      <c r="NXY4" s="979"/>
      <c r="NXZ4" s="979"/>
      <c r="NYA4" s="979"/>
      <c r="NYB4" s="979"/>
      <c r="NYC4" s="979"/>
      <c r="NYD4" s="979"/>
      <c r="NYE4" s="979"/>
      <c r="NYF4" s="979"/>
      <c r="NYG4" s="979"/>
      <c r="NYH4" s="979"/>
      <c r="NYI4" s="979"/>
      <c r="NYJ4" s="979"/>
      <c r="NYK4" s="979"/>
      <c r="NYL4" s="979"/>
      <c r="NYM4" s="979"/>
      <c r="NYN4" s="979"/>
      <c r="NYO4" s="979"/>
      <c r="NYP4" s="979"/>
      <c r="NYQ4" s="979"/>
      <c r="NYR4" s="979"/>
      <c r="NYS4" s="979"/>
      <c r="NYT4" s="979"/>
      <c r="NYU4" s="979"/>
      <c r="NYV4" s="979"/>
      <c r="NYW4" s="979"/>
      <c r="NYX4" s="979"/>
      <c r="NYY4" s="979"/>
      <c r="NYZ4" s="979"/>
      <c r="NZA4" s="979"/>
      <c r="NZB4" s="979"/>
      <c r="NZC4" s="979"/>
      <c r="NZD4" s="979"/>
      <c r="NZE4" s="979"/>
      <c r="NZF4" s="979"/>
      <c r="NZG4" s="979"/>
      <c r="NZH4" s="979"/>
      <c r="NZI4" s="979"/>
      <c r="NZJ4" s="979"/>
      <c r="NZK4" s="979"/>
      <c r="NZL4" s="979"/>
      <c r="NZM4" s="979"/>
      <c r="NZN4" s="979"/>
      <c r="NZO4" s="979"/>
      <c r="NZP4" s="979"/>
      <c r="NZQ4" s="979"/>
      <c r="NZR4" s="979"/>
      <c r="NZS4" s="979"/>
      <c r="NZT4" s="979"/>
      <c r="NZU4" s="979"/>
      <c r="NZV4" s="979"/>
      <c r="NZW4" s="979"/>
      <c r="NZX4" s="979"/>
      <c r="NZY4" s="979"/>
      <c r="NZZ4" s="979"/>
      <c r="OAA4" s="979"/>
      <c r="OAB4" s="979"/>
      <c r="OAC4" s="979"/>
      <c r="OAD4" s="979"/>
      <c r="OAE4" s="979"/>
      <c r="OAF4" s="979"/>
      <c r="OAG4" s="979"/>
      <c r="OAH4" s="979"/>
      <c r="OAI4" s="979"/>
      <c r="OAJ4" s="979"/>
      <c r="OAK4" s="979"/>
      <c r="OAL4" s="979"/>
      <c r="OAM4" s="979"/>
      <c r="OAN4" s="979"/>
      <c r="OAO4" s="979"/>
      <c r="OAP4" s="979"/>
      <c r="OAQ4" s="979"/>
      <c r="OAR4" s="979"/>
      <c r="OAS4" s="979"/>
      <c r="OAT4" s="979"/>
      <c r="OAU4" s="979"/>
      <c r="OAV4" s="979"/>
      <c r="OAW4" s="979"/>
      <c r="OAX4" s="979"/>
      <c r="OAY4" s="979"/>
      <c r="OAZ4" s="979"/>
      <c r="OBA4" s="979"/>
      <c r="OBB4" s="979"/>
      <c r="OBC4" s="979"/>
      <c r="OBD4" s="979"/>
      <c r="OBE4" s="979"/>
      <c r="OBF4" s="979"/>
      <c r="OBG4" s="979"/>
      <c r="OBH4" s="979"/>
      <c r="OBI4" s="979"/>
      <c r="OBJ4" s="979"/>
      <c r="OBK4" s="979"/>
      <c r="OBL4" s="979"/>
      <c r="OBM4" s="979"/>
      <c r="OBN4" s="979"/>
      <c r="OBO4" s="979"/>
      <c r="OBP4" s="979"/>
      <c r="OBQ4" s="979"/>
      <c r="OBR4" s="979"/>
      <c r="OBS4" s="979"/>
      <c r="OBT4" s="979"/>
      <c r="OBU4" s="979"/>
      <c r="OBV4" s="979"/>
      <c r="OBW4" s="979"/>
      <c r="OBX4" s="979"/>
      <c r="OBY4" s="979"/>
      <c r="OBZ4" s="979"/>
      <c r="OCA4" s="979"/>
      <c r="OCB4" s="979"/>
      <c r="OCC4" s="979"/>
      <c r="OCD4" s="979"/>
      <c r="OCE4" s="979"/>
      <c r="OCF4" s="979"/>
      <c r="OCG4" s="979"/>
      <c r="OCH4" s="979"/>
      <c r="OCI4" s="979"/>
      <c r="OCJ4" s="979"/>
      <c r="OCK4" s="979"/>
      <c r="OCL4" s="979"/>
      <c r="OCM4" s="979"/>
      <c r="OCN4" s="979"/>
      <c r="OCO4" s="979"/>
      <c r="OCP4" s="979"/>
      <c r="OCQ4" s="979"/>
      <c r="OCR4" s="979"/>
      <c r="OCS4" s="979"/>
      <c r="OCT4" s="979"/>
      <c r="OCU4" s="979"/>
      <c r="OCV4" s="979"/>
      <c r="OCW4" s="979"/>
      <c r="OCX4" s="979"/>
      <c r="OCY4" s="979"/>
      <c r="OCZ4" s="979"/>
      <c r="ODA4" s="979"/>
      <c r="ODB4" s="979"/>
      <c r="ODC4" s="979"/>
      <c r="ODD4" s="979"/>
      <c r="ODE4" s="979"/>
      <c r="ODF4" s="979"/>
      <c r="ODG4" s="979"/>
      <c r="ODH4" s="979"/>
      <c r="ODI4" s="979"/>
      <c r="ODJ4" s="979"/>
      <c r="ODK4" s="979"/>
      <c r="ODL4" s="979"/>
      <c r="ODM4" s="979"/>
      <c r="ODN4" s="979"/>
      <c r="ODO4" s="979"/>
      <c r="ODP4" s="979"/>
      <c r="ODQ4" s="979"/>
      <c r="ODR4" s="979"/>
      <c r="ODS4" s="979"/>
      <c r="ODT4" s="979"/>
      <c r="ODU4" s="979"/>
      <c r="ODV4" s="979"/>
      <c r="ODW4" s="979"/>
      <c r="ODX4" s="979"/>
      <c r="ODY4" s="979"/>
      <c r="ODZ4" s="979"/>
      <c r="OEA4" s="979"/>
      <c r="OEB4" s="979"/>
      <c r="OEC4" s="979"/>
      <c r="OED4" s="979"/>
      <c r="OEE4" s="979"/>
      <c r="OEF4" s="979"/>
      <c r="OEG4" s="979"/>
      <c r="OEH4" s="979"/>
      <c r="OEI4" s="979"/>
      <c r="OEJ4" s="979"/>
      <c r="OEK4" s="979"/>
      <c r="OEL4" s="979"/>
      <c r="OEM4" s="979"/>
      <c r="OEN4" s="979"/>
      <c r="OEO4" s="979"/>
      <c r="OEP4" s="979"/>
      <c r="OEQ4" s="979"/>
      <c r="OER4" s="979"/>
      <c r="OES4" s="979"/>
      <c r="OET4" s="979"/>
      <c r="OEU4" s="979"/>
      <c r="OEV4" s="979"/>
      <c r="OEW4" s="979"/>
      <c r="OEX4" s="979"/>
      <c r="OEY4" s="979"/>
      <c r="OEZ4" s="979"/>
      <c r="OFA4" s="979"/>
      <c r="OFB4" s="979"/>
      <c r="OFC4" s="979"/>
      <c r="OFD4" s="979"/>
      <c r="OFE4" s="979"/>
      <c r="OFF4" s="979"/>
      <c r="OFG4" s="979"/>
      <c r="OFH4" s="979"/>
      <c r="OFI4" s="979"/>
      <c r="OFJ4" s="979"/>
      <c r="OFK4" s="979"/>
      <c r="OFL4" s="979"/>
      <c r="OFM4" s="979"/>
      <c r="OFN4" s="979"/>
      <c r="OFO4" s="979"/>
      <c r="OFP4" s="979"/>
      <c r="OFQ4" s="979"/>
      <c r="OFR4" s="979"/>
      <c r="OFS4" s="979"/>
      <c r="OFT4" s="979"/>
      <c r="OFU4" s="979"/>
      <c r="OFV4" s="979"/>
      <c r="OFW4" s="979"/>
      <c r="OFX4" s="979"/>
      <c r="OFY4" s="979"/>
      <c r="OFZ4" s="979"/>
      <c r="OGA4" s="979"/>
      <c r="OGB4" s="979"/>
      <c r="OGC4" s="979"/>
      <c r="OGD4" s="979"/>
      <c r="OGE4" s="979"/>
      <c r="OGF4" s="979"/>
      <c r="OGG4" s="979"/>
      <c r="OGH4" s="979"/>
      <c r="OGI4" s="979"/>
      <c r="OGJ4" s="979"/>
      <c r="OGK4" s="979"/>
      <c r="OGL4" s="979"/>
      <c r="OGM4" s="979"/>
      <c r="OGN4" s="979"/>
      <c r="OGO4" s="979"/>
      <c r="OGP4" s="979"/>
      <c r="OGQ4" s="979"/>
      <c r="OGR4" s="979"/>
      <c r="OGS4" s="979"/>
      <c r="OGT4" s="979"/>
      <c r="OGU4" s="979"/>
      <c r="OGV4" s="979"/>
      <c r="OGW4" s="979"/>
      <c r="OGX4" s="979"/>
      <c r="OGY4" s="979"/>
      <c r="OGZ4" s="979"/>
      <c r="OHA4" s="979"/>
      <c r="OHB4" s="979"/>
      <c r="OHC4" s="979"/>
      <c r="OHD4" s="979"/>
      <c r="OHE4" s="979"/>
      <c r="OHF4" s="979"/>
      <c r="OHG4" s="979"/>
      <c r="OHH4" s="979"/>
      <c r="OHI4" s="979"/>
      <c r="OHJ4" s="979"/>
      <c r="OHK4" s="979"/>
      <c r="OHL4" s="979"/>
      <c r="OHM4" s="979"/>
      <c r="OHN4" s="979"/>
      <c r="OHO4" s="979"/>
      <c r="OHP4" s="979"/>
      <c r="OHQ4" s="979"/>
      <c r="OHR4" s="979"/>
      <c r="OHS4" s="979"/>
      <c r="OHT4" s="979"/>
      <c r="OHU4" s="979"/>
      <c r="OHV4" s="979"/>
      <c r="OHW4" s="979"/>
      <c r="OHX4" s="979"/>
      <c r="OHY4" s="979"/>
      <c r="OHZ4" s="979"/>
      <c r="OIA4" s="979"/>
      <c r="OIB4" s="979"/>
      <c r="OIC4" s="979"/>
      <c r="OID4" s="979"/>
      <c r="OIE4" s="979"/>
      <c r="OIF4" s="979"/>
      <c r="OIG4" s="979"/>
      <c r="OIH4" s="979"/>
      <c r="OII4" s="979"/>
      <c r="OIJ4" s="979"/>
      <c r="OIK4" s="979"/>
      <c r="OIL4" s="979"/>
      <c r="OIM4" s="979"/>
      <c r="OIN4" s="979"/>
      <c r="OIO4" s="979"/>
      <c r="OIP4" s="979"/>
      <c r="OIQ4" s="979"/>
      <c r="OIR4" s="979"/>
      <c r="OIS4" s="979"/>
      <c r="OIT4" s="979"/>
      <c r="OIU4" s="979"/>
      <c r="OIV4" s="979"/>
      <c r="OIW4" s="979"/>
      <c r="OIX4" s="979"/>
      <c r="OIY4" s="979"/>
      <c r="OIZ4" s="979"/>
      <c r="OJA4" s="979"/>
      <c r="OJB4" s="979"/>
      <c r="OJC4" s="979"/>
      <c r="OJD4" s="979"/>
      <c r="OJE4" s="979"/>
      <c r="OJF4" s="979"/>
      <c r="OJG4" s="979"/>
      <c r="OJH4" s="979"/>
      <c r="OJI4" s="979"/>
      <c r="OJJ4" s="979"/>
      <c r="OJK4" s="979"/>
      <c r="OJL4" s="979"/>
      <c r="OJM4" s="979"/>
      <c r="OJN4" s="979"/>
      <c r="OJO4" s="979"/>
      <c r="OJP4" s="979"/>
      <c r="OJQ4" s="979"/>
      <c r="OJR4" s="979"/>
      <c r="OJS4" s="979"/>
      <c r="OJT4" s="979"/>
      <c r="OJU4" s="979"/>
      <c r="OJV4" s="979"/>
      <c r="OJW4" s="979"/>
      <c r="OJX4" s="979"/>
      <c r="OJY4" s="979"/>
      <c r="OJZ4" s="979"/>
      <c r="OKA4" s="979"/>
      <c r="OKB4" s="979"/>
      <c r="OKC4" s="979"/>
      <c r="OKD4" s="979"/>
      <c r="OKE4" s="979"/>
      <c r="OKF4" s="979"/>
      <c r="OKG4" s="979"/>
      <c r="OKH4" s="979"/>
      <c r="OKI4" s="979"/>
      <c r="OKJ4" s="979"/>
      <c r="OKK4" s="979"/>
      <c r="OKL4" s="979"/>
      <c r="OKM4" s="979"/>
      <c r="OKN4" s="979"/>
      <c r="OKO4" s="979"/>
      <c r="OKP4" s="979"/>
      <c r="OKQ4" s="979"/>
      <c r="OKR4" s="979"/>
      <c r="OKS4" s="979"/>
      <c r="OKT4" s="979"/>
      <c r="OKU4" s="979"/>
      <c r="OKV4" s="979"/>
      <c r="OKW4" s="979"/>
      <c r="OKX4" s="979"/>
      <c r="OKY4" s="979"/>
      <c r="OKZ4" s="979"/>
      <c r="OLA4" s="979"/>
      <c r="OLB4" s="979"/>
      <c r="OLC4" s="979"/>
      <c r="OLD4" s="979"/>
      <c r="OLE4" s="979"/>
      <c r="OLF4" s="979"/>
      <c r="OLG4" s="979"/>
      <c r="OLH4" s="979"/>
      <c r="OLI4" s="979"/>
      <c r="OLJ4" s="979"/>
      <c r="OLK4" s="979"/>
      <c r="OLL4" s="979"/>
      <c r="OLM4" s="979"/>
      <c r="OLN4" s="979"/>
      <c r="OLO4" s="979"/>
      <c r="OLP4" s="979"/>
      <c r="OLQ4" s="979"/>
      <c r="OLR4" s="979"/>
      <c r="OLS4" s="979"/>
      <c r="OLT4" s="979"/>
      <c r="OLU4" s="979"/>
      <c r="OLV4" s="979"/>
      <c r="OLW4" s="979"/>
      <c r="OLX4" s="979"/>
      <c r="OLY4" s="979"/>
      <c r="OLZ4" s="979"/>
      <c r="OMA4" s="979"/>
      <c r="OMB4" s="979"/>
      <c r="OMC4" s="979"/>
      <c r="OMD4" s="979"/>
      <c r="OME4" s="979"/>
      <c r="OMF4" s="979"/>
      <c r="OMG4" s="979"/>
      <c r="OMH4" s="979"/>
      <c r="OMI4" s="979"/>
      <c r="OMJ4" s="979"/>
      <c r="OMK4" s="979"/>
      <c r="OML4" s="979"/>
      <c r="OMM4" s="979"/>
      <c r="OMN4" s="979"/>
      <c r="OMO4" s="979"/>
      <c r="OMP4" s="979"/>
      <c r="OMQ4" s="979"/>
      <c r="OMR4" s="979"/>
      <c r="OMS4" s="979"/>
      <c r="OMT4" s="979"/>
      <c r="OMU4" s="979"/>
      <c r="OMV4" s="979"/>
      <c r="OMW4" s="979"/>
      <c r="OMX4" s="979"/>
      <c r="OMY4" s="979"/>
      <c r="OMZ4" s="979"/>
      <c r="ONA4" s="979"/>
      <c r="ONB4" s="979"/>
      <c r="ONC4" s="979"/>
      <c r="OND4" s="979"/>
      <c r="ONE4" s="979"/>
      <c r="ONF4" s="979"/>
      <c r="ONG4" s="979"/>
      <c r="ONH4" s="979"/>
      <c r="ONI4" s="979"/>
      <c r="ONJ4" s="979"/>
      <c r="ONK4" s="979"/>
      <c r="ONL4" s="979"/>
      <c r="ONM4" s="979"/>
      <c r="ONN4" s="979"/>
      <c r="ONO4" s="979"/>
      <c r="ONP4" s="979"/>
      <c r="ONQ4" s="979"/>
      <c r="ONR4" s="979"/>
      <c r="ONS4" s="979"/>
      <c r="ONT4" s="979"/>
      <c r="ONU4" s="979"/>
      <c r="ONV4" s="979"/>
      <c r="ONW4" s="979"/>
      <c r="ONX4" s="979"/>
      <c r="ONY4" s="979"/>
      <c r="ONZ4" s="979"/>
      <c r="OOA4" s="979"/>
      <c r="OOB4" s="979"/>
      <c r="OOC4" s="979"/>
      <c r="OOD4" s="979"/>
      <c r="OOE4" s="979"/>
      <c r="OOF4" s="979"/>
      <c r="OOG4" s="979"/>
      <c r="OOH4" s="979"/>
      <c r="OOI4" s="979"/>
      <c r="OOJ4" s="979"/>
      <c r="OOK4" s="979"/>
      <c r="OOL4" s="979"/>
      <c r="OOM4" s="979"/>
      <c r="OON4" s="979"/>
      <c r="OOO4" s="979"/>
      <c r="OOP4" s="979"/>
      <c r="OOQ4" s="979"/>
      <c r="OOR4" s="979"/>
      <c r="OOS4" s="979"/>
      <c r="OOT4" s="979"/>
      <c r="OOU4" s="979"/>
      <c r="OOV4" s="979"/>
      <c r="OOW4" s="979"/>
      <c r="OOX4" s="979"/>
      <c r="OOY4" s="979"/>
      <c r="OOZ4" s="979"/>
      <c r="OPA4" s="979"/>
      <c r="OPB4" s="979"/>
      <c r="OPC4" s="979"/>
      <c r="OPD4" s="979"/>
      <c r="OPE4" s="979"/>
      <c r="OPF4" s="979"/>
      <c r="OPG4" s="979"/>
      <c r="OPH4" s="979"/>
      <c r="OPI4" s="979"/>
      <c r="OPJ4" s="979"/>
      <c r="OPK4" s="979"/>
      <c r="OPL4" s="979"/>
      <c r="OPM4" s="979"/>
      <c r="OPN4" s="979"/>
      <c r="OPO4" s="979"/>
      <c r="OPP4" s="979"/>
      <c r="OPQ4" s="979"/>
      <c r="OPR4" s="979"/>
      <c r="OPS4" s="979"/>
      <c r="OPT4" s="979"/>
      <c r="OPU4" s="979"/>
      <c r="OPV4" s="979"/>
      <c r="OPW4" s="979"/>
      <c r="OPX4" s="979"/>
      <c r="OPY4" s="979"/>
      <c r="OPZ4" s="979"/>
      <c r="OQA4" s="979"/>
      <c r="OQB4" s="979"/>
      <c r="OQC4" s="979"/>
      <c r="OQD4" s="979"/>
      <c r="OQE4" s="979"/>
      <c r="OQF4" s="979"/>
      <c r="OQG4" s="979"/>
      <c r="OQH4" s="979"/>
      <c r="OQI4" s="979"/>
      <c r="OQJ4" s="979"/>
      <c r="OQK4" s="979"/>
      <c r="OQL4" s="979"/>
      <c r="OQM4" s="979"/>
      <c r="OQN4" s="979"/>
      <c r="OQO4" s="979"/>
      <c r="OQP4" s="979"/>
      <c r="OQQ4" s="979"/>
      <c r="OQR4" s="979"/>
      <c r="OQS4" s="979"/>
      <c r="OQT4" s="979"/>
      <c r="OQU4" s="979"/>
      <c r="OQV4" s="979"/>
      <c r="OQW4" s="979"/>
      <c r="OQX4" s="979"/>
      <c r="OQY4" s="979"/>
      <c r="OQZ4" s="979"/>
      <c r="ORA4" s="979"/>
      <c r="ORB4" s="979"/>
      <c r="ORC4" s="979"/>
      <c r="ORD4" s="979"/>
      <c r="ORE4" s="979"/>
      <c r="ORF4" s="979"/>
      <c r="ORG4" s="979"/>
      <c r="ORH4" s="979"/>
      <c r="ORI4" s="979"/>
      <c r="ORJ4" s="979"/>
      <c r="ORK4" s="979"/>
      <c r="ORL4" s="979"/>
      <c r="ORM4" s="979"/>
      <c r="ORN4" s="979"/>
      <c r="ORO4" s="979"/>
      <c r="ORP4" s="979"/>
      <c r="ORQ4" s="979"/>
      <c r="ORR4" s="979"/>
      <c r="ORS4" s="979"/>
      <c r="ORT4" s="979"/>
      <c r="ORU4" s="979"/>
      <c r="ORV4" s="979"/>
      <c r="ORW4" s="979"/>
      <c r="ORX4" s="979"/>
      <c r="ORY4" s="979"/>
      <c r="ORZ4" s="979"/>
      <c r="OSA4" s="979"/>
      <c r="OSB4" s="979"/>
      <c r="OSC4" s="979"/>
      <c r="OSD4" s="979"/>
      <c r="OSE4" s="979"/>
      <c r="OSF4" s="979"/>
      <c r="OSG4" s="979"/>
      <c r="OSH4" s="979"/>
      <c r="OSI4" s="979"/>
      <c r="OSJ4" s="979"/>
      <c r="OSK4" s="979"/>
      <c r="OSL4" s="979"/>
      <c r="OSM4" s="979"/>
      <c r="OSN4" s="979"/>
      <c r="OSO4" s="979"/>
      <c r="OSP4" s="979"/>
      <c r="OSQ4" s="979"/>
      <c r="OSR4" s="979"/>
      <c r="OSS4" s="979"/>
      <c r="OST4" s="979"/>
      <c r="OSU4" s="979"/>
      <c r="OSV4" s="979"/>
      <c r="OSW4" s="979"/>
      <c r="OSX4" s="979"/>
      <c r="OSY4" s="979"/>
      <c r="OSZ4" s="979"/>
      <c r="OTA4" s="979"/>
      <c r="OTB4" s="979"/>
      <c r="OTC4" s="979"/>
      <c r="OTD4" s="979"/>
      <c r="OTE4" s="979"/>
      <c r="OTF4" s="979"/>
      <c r="OTG4" s="979"/>
      <c r="OTH4" s="979"/>
      <c r="OTI4" s="979"/>
      <c r="OTJ4" s="979"/>
      <c r="OTK4" s="979"/>
      <c r="OTL4" s="979"/>
      <c r="OTM4" s="979"/>
      <c r="OTN4" s="979"/>
      <c r="OTO4" s="979"/>
      <c r="OTP4" s="979"/>
      <c r="OTQ4" s="979"/>
      <c r="OTR4" s="979"/>
      <c r="OTS4" s="979"/>
      <c r="OTT4" s="979"/>
      <c r="OTU4" s="979"/>
      <c r="OTV4" s="979"/>
      <c r="OTW4" s="979"/>
      <c r="OTX4" s="979"/>
      <c r="OTY4" s="979"/>
      <c r="OTZ4" s="979"/>
      <c r="OUA4" s="979"/>
      <c r="OUB4" s="979"/>
      <c r="OUC4" s="979"/>
      <c r="OUD4" s="979"/>
      <c r="OUE4" s="979"/>
      <c r="OUF4" s="979"/>
      <c r="OUG4" s="979"/>
      <c r="OUH4" s="979"/>
      <c r="OUI4" s="979"/>
      <c r="OUJ4" s="979"/>
      <c r="OUK4" s="979"/>
      <c r="OUL4" s="979"/>
      <c r="OUM4" s="979"/>
      <c r="OUN4" s="979"/>
      <c r="OUO4" s="979"/>
      <c r="OUP4" s="979"/>
      <c r="OUQ4" s="979"/>
      <c r="OUR4" s="979"/>
      <c r="OUS4" s="979"/>
      <c r="OUT4" s="979"/>
      <c r="OUU4" s="979"/>
      <c r="OUV4" s="979"/>
      <c r="OUW4" s="979"/>
      <c r="OUX4" s="979"/>
      <c r="OUY4" s="979"/>
      <c r="OUZ4" s="979"/>
      <c r="OVA4" s="979"/>
      <c r="OVB4" s="979"/>
      <c r="OVC4" s="979"/>
      <c r="OVD4" s="979"/>
      <c r="OVE4" s="979"/>
      <c r="OVF4" s="979"/>
      <c r="OVG4" s="979"/>
      <c r="OVH4" s="979"/>
      <c r="OVI4" s="979"/>
      <c r="OVJ4" s="979"/>
      <c r="OVK4" s="979"/>
      <c r="OVL4" s="979"/>
      <c r="OVM4" s="979"/>
      <c r="OVN4" s="979"/>
      <c r="OVO4" s="979"/>
      <c r="OVP4" s="979"/>
      <c r="OVQ4" s="979"/>
      <c r="OVR4" s="979"/>
      <c r="OVS4" s="979"/>
      <c r="OVT4" s="979"/>
      <c r="OVU4" s="979"/>
      <c r="OVV4" s="979"/>
      <c r="OVW4" s="979"/>
      <c r="OVX4" s="979"/>
      <c r="OVY4" s="979"/>
      <c r="OVZ4" s="979"/>
      <c r="OWA4" s="979"/>
      <c r="OWB4" s="979"/>
      <c r="OWC4" s="979"/>
      <c r="OWD4" s="979"/>
      <c r="OWE4" s="979"/>
      <c r="OWF4" s="979"/>
      <c r="OWG4" s="979"/>
      <c r="OWH4" s="979"/>
      <c r="OWI4" s="979"/>
      <c r="OWJ4" s="979"/>
      <c r="OWK4" s="979"/>
      <c r="OWL4" s="979"/>
      <c r="OWM4" s="979"/>
      <c r="OWN4" s="979"/>
      <c r="OWO4" s="979"/>
      <c r="OWP4" s="979"/>
      <c r="OWQ4" s="979"/>
      <c r="OWR4" s="979"/>
      <c r="OWS4" s="979"/>
      <c r="OWT4" s="979"/>
      <c r="OWU4" s="979"/>
      <c r="OWV4" s="979"/>
      <c r="OWW4" s="979"/>
      <c r="OWX4" s="979"/>
      <c r="OWY4" s="979"/>
      <c r="OWZ4" s="979"/>
      <c r="OXA4" s="979"/>
      <c r="OXB4" s="979"/>
      <c r="OXC4" s="979"/>
      <c r="OXD4" s="979"/>
      <c r="OXE4" s="979"/>
      <c r="OXF4" s="979"/>
      <c r="OXG4" s="979"/>
      <c r="OXH4" s="979"/>
      <c r="OXI4" s="979"/>
      <c r="OXJ4" s="979"/>
      <c r="OXK4" s="979"/>
      <c r="OXL4" s="979"/>
      <c r="OXM4" s="979"/>
      <c r="OXN4" s="979"/>
      <c r="OXO4" s="979"/>
      <c r="OXP4" s="979"/>
      <c r="OXQ4" s="979"/>
      <c r="OXR4" s="979"/>
      <c r="OXS4" s="979"/>
      <c r="OXT4" s="979"/>
      <c r="OXU4" s="979"/>
      <c r="OXV4" s="979"/>
      <c r="OXW4" s="979"/>
      <c r="OXX4" s="979"/>
      <c r="OXY4" s="979"/>
      <c r="OXZ4" s="979"/>
      <c r="OYA4" s="979"/>
      <c r="OYB4" s="979"/>
      <c r="OYC4" s="979"/>
      <c r="OYD4" s="979"/>
      <c r="OYE4" s="979"/>
      <c r="OYF4" s="979"/>
      <c r="OYG4" s="979"/>
      <c r="OYH4" s="979"/>
      <c r="OYI4" s="979"/>
      <c r="OYJ4" s="979"/>
      <c r="OYK4" s="979"/>
      <c r="OYL4" s="979"/>
      <c r="OYM4" s="979"/>
      <c r="OYN4" s="979"/>
      <c r="OYO4" s="979"/>
      <c r="OYP4" s="979"/>
      <c r="OYQ4" s="979"/>
      <c r="OYR4" s="979"/>
      <c r="OYS4" s="979"/>
      <c r="OYT4" s="979"/>
      <c r="OYU4" s="979"/>
      <c r="OYV4" s="979"/>
      <c r="OYW4" s="979"/>
      <c r="OYX4" s="979"/>
      <c r="OYY4" s="979"/>
      <c r="OYZ4" s="979"/>
      <c r="OZA4" s="979"/>
      <c r="OZB4" s="979"/>
      <c r="OZC4" s="979"/>
      <c r="OZD4" s="979"/>
      <c r="OZE4" s="979"/>
      <c r="OZF4" s="979"/>
      <c r="OZG4" s="979"/>
      <c r="OZH4" s="979"/>
      <c r="OZI4" s="979"/>
      <c r="OZJ4" s="979"/>
      <c r="OZK4" s="979"/>
      <c r="OZL4" s="979"/>
      <c r="OZM4" s="979"/>
      <c r="OZN4" s="979"/>
      <c r="OZO4" s="979"/>
      <c r="OZP4" s="979"/>
      <c r="OZQ4" s="979"/>
      <c r="OZR4" s="979"/>
      <c r="OZS4" s="979"/>
      <c r="OZT4" s="979"/>
      <c r="OZU4" s="979"/>
      <c r="OZV4" s="979"/>
      <c r="OZW4" s="979"/>
      <c r="OZX4" s="979"/>
      <c r="OZY4" s="979"/>
      <c r="OZZ4" s="979"/>
      <c r="PAA4" s="979"/>
      <c r="PAB4" s="979"/>
      <c r="PAC4" s="979"/>
      <c r="PAD4" s="979"/>
      <c r="PAE4" s="979"/>
      <c r="PAF4" s="979"/>
      <c r="PAG4" s="979"/>
      <c r="PAH4" s="979"/>
      <c r="PAI4" s="979"/>
      <c r="PAJ4" s="979"/>
      <c r="PAK4" s="979"/>
      <c r="PAL4" s="979"/>
      <c r="PAM4" s="979"/>
      <c r="PAN4" s="979"/>
      <c r="PAO4" s="979"/>
      <c r="PAP4" s="979"/>
      <c r="PAQ4" s="979"/>
      <c r="PAR4" s="979"/>
      <c r="PAS4" s="979"/>
      <c r="PAT4" s="979"/>
      <c r="PAU4" s="979"/>
      <c r="PAV4" s="979"/>
      <c r="PAW4" s="979"/>
      <c r="PAX4" s="979"/>
      <c r="PAY4" s="979"/>
      <c r="PAZ4" s="979"/>
      <c r="PBA4" s="979"/>
      <c r="PBB4" s="979"/>
      <c r="PBC4" s="979"/>
      <c r="PBD4" s="979"/>
      <c r="PBE4" s="979"/>
      <c r="PBF4" s="979"/>
      <c r="PBG4" s="979"/>
      <c r="PBH4" s="979"/>
      <c r="PBI4" s="979"/>
      <c r="PBJ4" s="979"/>
      <c r="PBK4" s="979"/>
      <c r="PBL4" s="979"/>
      <c r="PBM4" s="979"/>
      <c r="PBN4" s="979"/>
      <c r="PBO4" s="979"/>
      <c r="PBP4" s="979"/>
      <c r="PBQ4" s="979"/>
      <c r="PBR4" s="979"/>
      <c r="PBS4" s="979"/>
      <c r="PBT4" s="979"/>
      <c r="PBU4" s="979"/>
      <c r="PBV4" s="979"/>
      <c r="PBW4" s="979"/>
      <c r="PBX4" s="979"/>
      <c r="PBY4" s="979"/>
      <c r="PBZ4" s="979"/>
      <c r="PCA4" s="979"/>
      <c r="PCB4" s="979"/>
      <c r="PCC4" s="979"/>
      <c r="PCD4" s="979"/>
      <c r="PCE4" s="979"/>
      <c r="PCF4" s="979"/>
      <c r="PCG4" s="979"/>
      <c r="PCH4" s="979"/>
      <c r="PCI4" s="979"/>
      <c r="PCJ4" s="979"/>
      <c r="PCK4" s="979"/>
      <c r="PCL4" s="979"/>
      <c r="PCM4" s="979"/>
      <c r="PCN4" s="979"/>
      <c r="PCO4" s="979"/>
      <c r="PCP4" s="979"/>
      <c r="PCQ4" s="979"/>
      <c r="PCR4" s="979"/>
      <c r="PCS4" s="979"/>
      <c r="PCT4" s="979"/>
      <c r="PCU4" s="979"/>
      <c r="PCV4" s="979"/>
      <c r="PCW4" s="979"/>
      <c r="PCX4" s="979"/>
      <c r="PCY4" s="979"/>
      <c r="PCZ4" s="979"/>
      <c r="PDA4" s="979"/>
      <c r="PDB4" s="979"/>
      <c r="PDC4" s="979"/>
      <c r="PDD4" s="979"/>
      <c r="PDE4" s="979"/>
      <c r="PDF4" s="979"/>
      <c r="PDG4" s="979"/>
      <c r="PDH4" s="979"/>
      <c r="PDI4" s="979"/>
      <c r="PDJ4" s="979"/>
      <c r="PDK4" s="979"/>
      <c r="PDL4" s="979"/>
      <c r="PDM4" s="979"/>
      <c r="PDN4" s="979"/>
      <c r="PDO4" s="979"/>
      <c r="PDP4" s="979"/>
      <c r="PDQ4" s="979"/>
      <c r="PDR4" s="979"/>
      <c r="PDS4" s="979"/>
      <c r="PDT4" s="979"/>
      <c r="PDU4" s="979"/>
      <c r="PDV4" s="979"/>
      <c r="PDW4" s="979"/>
      <c r="PDX4" s="979"/>
      <c r="PDY4" s="979"/>
      <c r="PDZ4" s="979"/>
      <c r="PEA4" s="979"/>
      <c r="PEB4" s="979"/>
      <c r="PEC4" s="979"/>
      <c r="PED4" s="979"/>
      <c r="PEE4" s="979"/>
      <c r="PEF4" s="979"/>
      <c r="PEG4" s="979"/>
      <c r="PEH4" s="979"/>
      <c r="PEI4" s="979"/>
      <c r="PEJ4" s="979"/>
      <c r="PEK4" s="979"/>
      <c r="PEL4" s="979"/>
      <c r="PEM4" s="979"/>
      <c r="PEN4" s="979"/>
      <c r="PEO4" s="979"/>
      <c r="PEP4" s="979"/>
      <c r="PEQ4" s="979"/>
      <c r="PER4" s="979"/>
      <c r="PES4" s="979"/>
      <c r="PET4" s="979"/>
      <c r="PEU4" s="979"/>
      <c r="PEV4" s="979"/>
      <c r="PEW4" s="979"/>
      <c r="PEX4" s="979"/>
      <c r="PEY4" s="979"/>
      <c r="PEZ4" s="979"/>
      <c r="PFA4" s="979"/>
      <c r="PFB4" s="979"/>
      <c r="PFC4" s="979"/>
      <c r="PFD4" s="979"/>
      <c r="PFE4" s="979"/>
      <c r="PFF4" s="979"/>
      <c r="PFG4" s="979"/>
      <c r="PFH4" s="979"/>
      <c r="PFI4" s="979"/>
      <c r="PFJ4" s="979"/>
      <c r="PFK4" s="979"/>
      <c r="PFL4" s="979"/>
      <c r="PFM4" s="979"/>
      <c r="PFN4" s="979"/>
      <c r="PFO4" s="979"/>
      <c r="PFP4" s="979"/>
      <c r="PFQ4" s="979"/>
      <c r="PFR4" s="979"/>
      <c r="PFS4" s="979"/>
      <c r="PFT4" s="979"/>
      <c r="PFU4" s="979"/>
      <c r="PFV4" s="979"/>
      <c r="PFW4" s="979"/>
      <c r="PFX4" s="979"/>
      <c r="PFY4" s="979"/>
      <c r="PFZ4" s="979"/>
      <c r="PGA4" s="979"/>
      <c r="PGB4" s="979"/>
      <c r="PGC4" s="979"/>
      <c r="PGD4" s="979"/>
      <c r="PGE4" s="979"/>
      <c r="PGF4" s="979"/>
      <c r="PGG4" s="979"/>
      <c r="PGH4" s="979"/>
      <c r="PGI4" s="979"/>
      <c r="PGJ4" s="979"/>
      <c r="PGK4" s="979"/>
      <c r="PGL4" s="979"/>
      <c r="PGM4" s="979"/>
      <c r="PGN4" s="979"/>
      <c r="PGO4" s="979"/>
      <c r="PGP4" s="979"/>
      <c r="PGQ4" s="979"/>
      <c r="PGR4" s="979"/>
      <c r="PGS4" s="979"/>
      <c r="PGT4" s="979"/>
      <c r="PGU4" s="979"/>
      <c r="PGV4" s="979"/>
      <c r="PGW4" s="979"/>
      <c r="PGX4" s="979"/>
      <c r="PGY4" s="979"/>
      <c r="PGZ4" s="979"/>
      <c r="PHA4" s="979"/>
      <c r="PHB4" s="979"/>
      <c r="PHC4" s="979"/>
      <c r="PHD4" s="979"/>
      <c r="PHE4" s="979"/>
      <c r="PHF4" s="979"/>
      <c r="PHG4" s="979"/>
      <c r="PHH4" s="979"/>
      <c r="PHI4" s="979"/>
      <c r="PHJ4" s="979"/>
      <c r="PHK4" s="979"/>
      <c r="PHL4" s="979"/>
      <c r="PHM4" s="979"/>
      <c r="PHN4" s="979"/>
      <c r="PHO4" s="979"/>
      <c r="PHP4" s="979"/>
      <c r="PHQ4" s="979"/>
      <c r="PHR4" s="979"/>
      <c r="PHS4" s="979"/>
      <c r="PHT4" s="979"/>
      <c r="PHU4" s="979"/>
      <c r="PHV4" s="979"/>
      <c r="PHW4" s="979"/>
      <c r="PHX4" s="979"/>
      <c r="PHY4" s="979"/>
      <c r="PHZ4" s="979"/>
      <c r="PIA4" s="979"/>
      <c r="PIB4" s="979"/>
      <c r="PIC4" s="979"/>
      <c r="PID4" s="979"/>
      <c r="PIE4" s="979"/>
      <c r="PIF4" s="979"/>
      <c r="PIG4" s="979"/>
      <c r="PIH4" s="979"/>
      <c r="PII4" s="979"/>
      <c r="PIJ4" s="979"/>
      <c r="PIK4" s="979"/>
      <c r="PIL4" s="979"/>
      <c r="PIM4" s="979"/>
      <c r="PIN4" s="979"/>
      <c r="PIO4" s="979"/>
      <c r="PIP4" s="979"/>
      <c r="PIQ4" s="979"/>
      <c r="PIR4" s="979"/>
      <c r="PIS4" s="979"/>
      <c r="PIT4" s="979"/>
      <c r="PIU4" s="979"/>
      <c r="PIV4" s="979"/>
      <c r="PIW4" s="979"/>
      <c r="PIX4" s="979"/>
      <c r="PIY4" s="979"/>
      <c r="PIZ4" s="979"/>
      <c r="PJA4" s="979"/>
      <c r="PJB4" s="979"/>
      <c r="PJC4" s="979"/>
      <c r="PJD4" s="979"/>
      <c r="PJE4" s="979"/>
      <c r="PJF4" s="979"/>
      <c r="PJG4" s="979"/>
      <c r="PJH4" s="979"/>
      <c r="PJI4" s="979"/>
      <c r="PJJ4" s="979"/>
      <c r="PJK4" s="979"/>
      <c r="PJL4" s="979"/>
      <c r="PJM4" s="979"/>
      <c r="PJN4" s="979"/>
      <c r="PJO4" s="979"/>
      <c r="PJP4" s="979"/>
      <c r="PJQ4" s="979"/>
      <c r="PJR4" s="979"/>
      <c r="PJS4" s="979"/>
      <c r="PJT4" s="979"/>
      <c r="PJU4" s="979"/>
      <c r="PJV4" s="979"/>
      <c r="PJW4" s="979"/>
      <c r="PJX4" s="979"/>
      <c r="PJY4" s="979"/>
      <c r="PJZ4" s="979"/>
      <c r="PKA4" s="979"/>
      <c r="PKB4" s="979"/>
      <c r="PKC4" s="979"/>
      <c r="PKD4" s="979"/>
      <c r="PKE4" s="979"/>
      <c r="PKF4" s="979"/>
      <c r="PKG4" s="979"/>
      <c r="PKH4" s="979"/>
      <c r="PKI4" s="979"/>
      <c r="PKJ4" s="979"/>
      <c r="PKK4" s="979"/>
      <c r="PKL4" s="979"/>
      <c r="PKM4" s="979"/>
      <c r="PKN4" s="979"/>
      <c r="PKO4" s="979"/>
      <c r="PKP4" s="979"/>
      <c r="PKQ4" s="979"/>
      <c r="PKR4" s="979"/>
      <c r="PKS4" s="979"/>
      <c r="PKT4" s="979"/>
      <c r="PKU4" s="979"/>
      <c r="PKV4" s="979"/>
      <c r="PKW4" s="979"/>
      <c r="PKX4" s="979"/>
      <c r="PKY4" s="979"/>
      <c r="PKZ4" s="979"/>
      <c r="PLA4" s="979"/>
      <c r="PLB4" s="979"/>
      <c r="PLC4" s="979"/>
      <c r="PLD4" s="979"/>
      <c r="PLE4" s="979"/>
      <c r="PLF4" s="979"/>
      <c r="PLG4" s="979"/>
      <c r="PLH4" s="979"/>
      <c r="PLI4" s="979"/>
      <c r="PLJ4" s="979"/>
      <c r="PLK4" s="979"/>
      <c r="PLL4" s="979"/>
      <c r="PLM4" s="979"/>
      <c r="PLN4" s="979"/>
      <c r="PLO4" s="979"/>
      <c r="PLP4" s="979"/>
      <c r="PLQ4" s="979"/>
      <c r="PLR4" s="979"/>
      <c r="PLS4" s="979"/>
      <c r="PLT4" s="979"/>
      <c r="PLU4" s="979"/>
      <c r="PLV4" s="979"/>
      <c r="PLW4" s="979"/>
      <c r="PLX4" s="979"/>
      <c r="PLY4" s="979"/>
      <c r="PLZ4" s="979"/>
      <c r="PMA4" s="979"/>
      <c r="PMB4" s="979"/>
      <c r="PMC4" s="979"/>
      <c r="PMD4" s="979"/>
      <c r="PME4" s="979"/>
      <c r="PMF4" s="979"/>
      <c r="PMG4" s="979"/>
      <c r="PMH4" s="979"/>
      <c r="PMI4" s="979"/>
      <c r="PMJ4" s="979"/>
      <c r="PMK4" s="979"/>
      <c r="PML4" s="979"/>
      <c r="PMM4" s="979"/>
      <c r="PMN4" s="979"/>
      <c r="PMO4" s="979"/>
      <c r="PMP4" s="979"/>
      <c r="PMQ4" s="979"/>
      <c r="PMR4" s="979"/>
      <c r="PMS4" s="979"/>
      <c r="PMT4" s="979"/>
      <c r="PMU4" s="979"/>
      <c r="PMV4" s="979"/>
      <c r="PMW4" s="979"/>
      <c r="PMX4" s="979"/>
      <c r="PMY4" s="979"/>
      <c r="PMZ4" s="979"/>
      <c r="PNA4" s="979"/>
      <c r="PNB4" s="979"/>
      <c r="PNC4" s="979"/>
      <c r="PND4" s="979"/>
      <c r="PNE4" s="979"/>
      <c r="PNF4" s="979"/>
      <c r="PNG4" s="979"/>
      <c r="PNH4" s="979"/>
      <c r="PNI4" s="979"/>
      <c r="PNJ4" s="979"/>
      <c r="PNK4" s="979"/>
      <c r="PNL4" s="979"/>
      <c r="PNM4" s="979"/>
      <c r="PNN4" s="979"/>
      <c r="PNO4" s="979"/>
      <c r="PNP4" s="979"/>
      <c r="PNQ4" s="979"/>
      <c r="PNR4" s="979"/>
      <c r="PNS4" s="979"/>
      <c r="PNT4" s="979"/>
      <c r="PNU4" s="979"/>
      <c r="PNV4" s="979"/>
      <c r="PNW4" s="979"/>
      <c r="PNX4" s="979"/>
      <c r="PNY4" s="979"/>
      <c r="PNZ4" s="979"/>
      <c r="POA4" s="979"/>
      <c r="POB4" s="979"/>
      <c r="POC4" s="979"/>
      <c r="POD4" s="979"/>
      <c r="POE4" s="979"/>
      <c r="POF4" s="979"/>
      <c r="POG4" s="979"/>
      <c r="POH4" s="979"/>
      <c r="POI4" s="979"/>
      <c r="POJ4" s="979"/>
      <c r="POK4" s="979"/>
      <c r="POL4" s="979"/>
      <c r="POM4" s="979"/>
      <c r="PON4" s="979"/>
      <c r="POO4" s="979"/>
      <c r="POP4" s="979"/>
      <c r="POQ4" s="979"/>
      <c r="POR4" s="979"/>
      <c r="POS4" s="979"/>
      <c r="POT4" s="979"/>
      <c r="POU4" s="979"/>
      <c r="POV4" s="979"/>
      <c r="POW4" s="979"/>
      <c r="POX4" s="979"/>
      <c r="POY4" s="979"/>
      <c r="POZ4" s="979"/>
      <c r="PPA4" s="979"/>
      <c r="PPB4" s="979"/>
      <c r="PPC4" s="979"/>
      <c r="PPD4" s="979"/>
      <c r="PPE4" s="979"/>
      <c r="PPF4" s="979"/>
      <c r="PPG4" s="979"/>
      <c r="PPH4" s="979"/>
      <c r="PPI4" s="979"/>
      <c r="PPJ4" s="979"/>
      <c r="PPK4" s="979"/>
      <c r="PPL4" s="979"/>
      <c r="PPM4" s="979"/>
      <c r="PPN4" s="979"/>
      <c r="PPO4" s="979"/>
      <c r="PPP4" s="979"/>
      <c r="PPQ4" s="979"/>
      <c r="PPR4" s="979"/>
      <c r="PPS4" s="979"/>
      <c r="PPT4" s="979"/>
      <c r="PPU4" s="979"/>
      <c r="PPV4" s="979"/>
      <c r="PPW4" s="979"/>
      <c r="PPX4" s="979"/>
      <c r="PPY4" s="979"/>
      <c r="PPZ4" s="979"/>
      <c r="PQA4" s="979"/>
      <c r="PQB4" s="979"/>
      <c r="PQC4" s="979"/>
      <c r="PQD4" s="979"/>
      <c r="PQE4" s="979"/>
      <c r="PQF4" s="979"/>
      <c r="PQG4" s="979"/>
      <c r="PQH4" s="979"/>
      <c r="PQI4" s="979"/>
      <c r="PQJ4" s="979"/>
      <c r="PQK4" s="979"/>
      <c r="PQL4" s="979"/>
      <c r="PQM4" s="979"/>
      <c r="PQN4" s="979"/>
      <c r="PQO4" s="979"/>
      <c r="PQP4" s="979"/>
      <c r="PQQ4" s="979"/>
      <c r="PQR4" s="979"/>
      <c r="PQS4" s="979"/>
      <c r="PQT4" s="979"/>
      <c r="PQU4" s="979"/>
      <c r="PQV4" s="979"/>
      <c r="PQW4" s="979"/>
      <c r="PQX4" s="979"/>
      <c r="PQY4" s="979"/>
      <c r="PQZ4" s="979"/>
      <c r="PRA4" s="979"/>
      <c r="PRB4" s="979"/>
      <c r="PRC4" s="979"/>
      <c r="PRD4" s="979"/>
      <c r="PRE4" s="979"/>
      <c r="PRF4" s="979"/>
      <c r="PRG4" s="979"/>
      <c r="PRH4" s="979"/>
      <c r="PRI4" s="979"/>
      <c r="PRJ4" s="979"/>
      <c r="PRK4" s="979"/>
      <c r="PRL4" s="979"/>
      <c r="PRM4" s="979"/>
      <c r="PRN4" s="979"/>
      <c r="PRO4" s="979"/>
      <c r="PRP4" s="979"/>
      <c r="PRQ4" s="979"/>
      <c r="PRR4" s="979"/>
      <c r="PRS4" s="979"/>
      <c r="PRT4" s="979"/>
      <c r="PRU4" s="979"/>
      <c r="PRV4" s="979"/>
      <c r="PRW4" s="979"/>
      <c r="PRX4" s="979"/>
      <c r="PRY4" s="979"/>
      <c r="PRZ4" s="979"/>
      <c r="PSA4" s="979"/>
      <c r="PSB4" s="979"/>
      <c r="PSC4" s="979"/>
      <c r="PSD4" s="979"/>
      <c r="PSE4" s="979"/>
      <c r="PSF4" s="979"/>
      <c r="PSG4" s="979"/>
      <c r="PSH4" s="979"/>
      <c r="PSI4" s="979"/>
      <c r="PSJ4" s="979"/>
      <c r="PSK4" s="979"/>
      <c r="PSL4" s="979"/>
      <c r="PSM4" s="979"/>
      <c r="PSN4" s="979"/>
      <c r="PSO4" s="979"/>
      <c r="PSP4" s="979"/>
      <c r="PSQ4" s="979"/>
      <c r="PSR4" s="979"/>
      <c r="PSS4" s="979"/>
      <c r="PST4" s="979"/>
      <c r="PSU4" s="979"/>
      <c r="PSV4" s="979"/>
      <c r="PSW4" s="979"/>
      <c r="PSX4" s="979"/>
      <c r="PSY4" s="979"/>
      <c r="PSZ4" s="979"/>
      <c r="PTA4" s="979"/>
      <c r="PTB4" s="979"/>
      <c r="PTC4" s="979"/>
      <c r="PTD4" s="979"/>
      <c r="PTE4" s="979"/>
      <c r="PTF4" s="979"/>
      <c r="PTG4" s="979"/>
      <c r="PTH4" s="979"/>
      <c r="PTI4" s="979"/>
      <c r="PTJ4" s="979"/>
      <c r="PTK4" s="979"/>
      <c r="PTL4" s="979"/>
      <c r="PTM4" s="979"/>
      <c r="PTN4" s="979"/>
      <c r="PTO4" s="979"/>
      <c r="PTP4" s="979"/>
      <c r="PTQ4" s="979"/>
      <c r="PTR4" s="979"/>
      <c r="PTS4" s="979"/>
      <c r="PTT4" s="979"/>
      <c r="PTU4" s="979"/>
      <c r="PTV4" s="979"/>
      <c r="PTW4" s="979"/>
      <c r="PTX4" s="979"/>
      <c r="PTY4" s="979"/>
      <c r="PTZ4" s="979"/>
      <c r="PUA4" s="979"/>
      <c r="PUB4" s="979"/>
      <c r="PUC4" s="979"/>
      <c r="PUD4" s="979"/>
      <c r="PUE4" s="979"/>
      <c r="PUF4" s="979"/>
      <c r="PUG4" s="979"/>
      <c r="PUH4" s="979"/>
      <c r="PUI4" s="979"/>
      <c r="PUJ4" s="979"/>
      <c r="PUK4" s="979"/>
      <c r="PUL4" s="979"/>
      <c r="PUM4" s="979"/>
      <c r="PUN4" s="979"/>
      <c r="PUO4" s="979"/>
      <c r="PUP4" s="979"/>
      <c r="PUQ4" s="979"/>
      <c r="PUR4" s="979"/>
      <c r="PUS4" s="979"/>
      <c r="PUT4" s="979"/>
      <c r="PUU4" s="979"/>
      <c r="PUV4" s="979"/>
      <c r="PUW4" s="979"/>
      <c r="PUX4" s="979"/>
      <c r="PUY4" s="979"/>
      <c r="PUZ4" s="979"/>
      <c r="PVA4" s="979"/>
      <c r="PVB4" s="979"/>
      <c r="PVC4" s="979"/>
      <c r="PVD4" s="979"/>
      <c r="PVE4" s="979"/>
      <c r="PVF4" s="979"/>
      <c r="PVG4" s="979"/>
      <c r="PVH4" s="979"/>
      <c r="PVI4" s="979"/>
      <c r="PVJ4" s="979"/>
      <c r="PVK4" s="979"/>
      <c r="PVL4" s="979"/>
      <c r="PVM4" s="979"/>
      <c r="PVN4" s="979"/>
      <c r="PVO4" s="979"/>
      <c r="PVP4" s="979"/>
      <c r="PVQ4" s="979"/>
      <c r="PVR4" s="979"/>
      <c r="PVS4" s="979"/>
      <c r="PVT4" s="979"/>
      <c r="PVU4" s="979"/>
      <c r="PVV4" s="979"/>
      <c r="PVW4" s="979"/>
      <c r="PVX4" s="979"/>
      <c r="PVY4" s="979"/>
      <c r="PVZ4" s="979"/>
      <c r="PWA4" s="979"/>
      <c r="PWB4" s="979"/>
      <c r="PWC4" s="979"/>
      <c r="PWD4" s="979"/>
      <c r="PWE4" s="979"/>
      <c r="PWF4" s="979"/>
      <c r="PWG4" s="979"/>
      <c r="PWH4" s="979"/>
      <c r="PWI4" s="979"/>
      <c r="PWJ4" s="979"/>
      <c r="PWK4" s="979"/>
      <c r="PWL4" s="979"/>
      <c r="PWM4" s="979"/>
      <c r="PWN4" s="979"/>
      <c r="PWO4" s="979"/>
      <c r="PWP4" s="979"/>
      <c r="PWQ4" s="979"/>
      <c r="PWR4" s="979"/>
      <c r="PWS4" s="979"/>
      <c r="PWT4" s="979"/>
      <c r="PWU4" s="979"/>
      <c r="PWV4" s="979"/>
      <c r="PWW4" s="979"/>
      <c r="PWX4" s="979"/>
      <c r="PWY4" s="979"/>
      <c r="PWZ4" s="979"/>
      <c r="PXA4" s="979"/>
      <c r="PXB4" s="979"/>
      <c r="PXC4" s="979"/>
      <c r="PXD4" s="979"/>
      <c r="PXE4" s="979"/>
      <c r="PXF4" s="979"/>
      <c r="PXG4" s="979"/>
      <c r="PXH4" s="979"/>
      <c r="PXI4" s="979"/>
      <c r="PXJ4" s="979"/>
      <c r="PXK4" s="979"/>
      <c r="PXL4" s="979"/>
      <c r="PXM4" s="979"/>
      <c r="PXN4" s="979"/>
      <c r="PXO4" s="979"/>
      <c r="PXP4" s="979"/>
      <c r="PXQ4" s="979"/>
      <c r="PXR4" s="979"/>
      <c r="PXS4" s="979"/>
      <c r="PXT4" s="979"/>
      <c r="PXU4" s="979"/>
      <c r="PXV4" s="979"/>
      <c r="PXW4" s="979"/>
      <c r="PXX4" s="979"/>
      <c r="PXY4" s="979"/>
      <c r="PXZ4" s="979"/>
      <c r="PYA4" s="979"/>
      <c r="PYB4" s="979"/>
      <c r="PYC4" s="979"/>
      <c r="PYD4" s="979"/>
      <c r="PYE4" s="979"/>
      <c r="PYF4" s="979"/>
      <c r="PYG4" s="979"/>
      <c r="PYH4" s="979"/>
      <c r="PYI4" s="979"/>
      <c r="PYJ4" s="979"/>
      <c r="PYK4" s="979"/>
      <c r="PYL4" s="979"/>
      <c r="PYM4" s="979"/>
      <c r="PYN4" s="979"/>
      <c r="PYO4" s="979"/>
      <c r="PYP4" s="979"/>
      <c r="PYQ4" s="979"/>
      <c r="PYR4" s="979"/>
      <c r="PYS4" s="979"/>
      <c r="PYT4" s="979"/>
      <c r="PYU4" s="979"/>
      <c r="PYV4" s="979"/>
      <c r="PYW4" s="979"/>
      <c r="PYX4" s="979"/>
      <c r="PYY4" s="979"/>
      <c r="PYZ4" s="979"/>
      <c r="PZA4" s="979"/>
      <c r="PZB4" s="979"/>
      <c r="PZC4" s="979"/>
      <c r="PZD4" s="979"/>
      <c r="PZE4" s="979"/>
      <c r="PZF4" s="979"/>
      <c r="PZG4" s="979"/>
      <c r="PZH4" s="979"/>
      <c r="PZI4" s="979"/>
      <c r="PZJ4" s="979"/>
      <c r="PZK4" s="979"/>
      <c r="PZL4" s="979"/>
      <c r="PZM4" s="979"/>
      <c r="PZN4" s="979"/>
      <c r="PZO4" s="979"/>
      <c r="PZP4" s="979"/>
      <c r="PZQ4" s="979"/>
      <c r="PZR4" s="979"/>
      <c r="PZS4" s="979"/>
      <c r="PZT4" s="979"/>
      <c r="PZU4" s="979"/>
      <c r="PZV4" s="979"/>
      <c r="PZW4" s="979"/>
      <c r="PZX4" s="979"/>
      <c r="PZY4" s="979"/>
      <c r="PZZ4" s="979"/>
      <c r="QAA4" s="979"/>
      <c r="QAB4" s="979"/>
      <c r="QAC4" s="979"/>
      <c r="QAD4" s="979"/>
      <c r="QAE4" s="979"/>
      <c r="QAF4" s="979"/>
      <c r="QAG4" s="979"/>
      <c r="QAH4" s="979"/>
      <c r="QAI4" s="979"/>
      <c r="QAJ4" s="979"/>
      <c r="QAK4" s="979"/>
      <c r="QAL4" s="979"/>
      <c r="QAM4" s="979"/>
      <c r="QAN4" s="979"/>
      <c r="QAO4" s="979"/>
      <c r="QAP4" s="979"/>
      <c r="QAQ4" s="979"/>
      <c r="QAR4" s="979"/>
      <c r="QAS4" s="979"/>
      <c r="QAT4" s="979"/>
      <c r="QAU4" s="979"/>
      <c r="QAV4" s="979"/>
      <c r="QAW4" s="979"/>
      <c r="QAX4" s="979"/>
      <c r="QAY4" s="979"/>
      <c r="QAZ4" s="979"/>
      <c r="QBA4" s="979"/>
      <c r="QBB4" s="979"/>
      <c r="QBC4" s="979"/>
      <c r="QBD4" s="979"/>
      <c r="QBE4" s="979"/>
      <c r="QBF4" s="979"/>
      <c r="QBG4" s="979"/>
      <c r="QBH4" s="979"/>
      <c r="QBI4" s="979"/>
      <c r="QBJ4" s="979"/>
      <c r="QBK4" s="979"/>
      <c r="QBL4" s="979"/>
      <c r="QBM4" s="979"/>
      <c r="QBN4" s="979"/>
      <c r="QBO4" s="979"/>
      <c r="QBP4" s="979"/>
      <c r="QBQ4" s="979"/>
      <c r="QBR4" s="979"/>
      <c r="QBS4" s="979"/>
      <c r="QBT4" s="979"/>
      <c r="QBU4" s="979"/>
      <c r="QBV4" s="979"/>
      <c r="QBW4" s="979"/>
      <c r="QBX4" s="979"/>
      <c r="QBY4" s="979"/>
      <c r="QBZ4" s="979"/>
      <c r="QCA4" s="979"/>
      <c r="QCB4" s="979"/>
      <c r="QCC4" s="979"/>
      <c r="QCD4" s="979"/>
      <c r="QCE4" s="979"/>
      <c r="QCF4" s="979"/>
      <c r="QCG4" s="979"/>
      <c r="QCH4" s="979"/>
      <c r="QCI4" s="979"/>
      <c r="QCJ4" s="979"/>
      <c r="QCK4" s="979"/>
      <c r="QCL4" s="979"/>
      <c r="QCM4" s="979"/>
      <c r="QCN4" s="979"/>
      <c r="QCO4" s="979"/>
      <c r="QCP4" s="979"/>
      <c r="QCQ4" s="979"/>
      <c r="QCR4" s="979"/>
      <c r="QCS4" s="979"/>
      <c r="QCT4" s="979"/>
      <c r="QCU4" s="979"/>
      <c r="QCV4" s="979"/>
      <c r="QCW4" s="979"/>
      <c r="QCX4" s="979"/>
      <c r="QCY4" s="979"/>
      <c r="QCZ4" s="979"/>
      <c r="QDA4" s="979"/>
      <c r="QDB4" s="979"/>
      <c r="QDC4" s="979"/>
      <c r="QDD4" s="979"/>
      <c r="QDE4" s="979"/>
      <c r="QDF4" s="979"/>
      <c r="QDG4" s="979"/>
      <c r="QDH4" s="979"/>
      <c r="QDI4" s="979"/>
      <c r="QDJ4" s="979"/>
      <c r="QDK4" s="979"/>
      <c r="QDL4" s="979"/>
      <c r="QDM4" s="979"/>
      <c r="QDN4" s="979"/>
      <c r="QDO4" s="979"/>
      <c r="QDP4" s="979"/>
      <c r="QDQ4" s="979"/>
      <c r="QDR4" s="979"/>
      <c r="QDS4" s="979"/>
      <c r="QDT4" s="979"/>
      <c r="QDU4" s="979"/>
      <c r="QDV4" s="979"/>
      <c r="QDW4" s="979"/>
      <c r="QDX4" s="979"/>
      <c r="QDY4" s="979"/>
      <c r="QDZ4" s="979"/>
      <c r="QEA4" s="979"/>
      <c r="QEB4" s="979"/>
      <c r="QEC4" s="979"/>
      <c r="QED4" s="979"/>
      <c r="QEE4" s="979"/>
      <c r="QEF4" s="979"/>
      <c r="QEG4" s="979"/>
      <c r="QEH4" s="979"/>
      <c r="QEI4" s="979"/>
      <c r="QEJ4" s="979"/>
      <c r="QEK4" s="979"/>
      <c r="QEL4" s="979"/>
      <c r="QEM4" s="979"/>
      <c r="QEN4" s="979"/>
      <c r="QEO4" s="979"/>
      <c r="QEP4" s="979"/>
      <c r="QEQ4" s="979"/>
      <c r="QER4" s="979"/>
      <c r="QES4" s="979"/>
      <c r="QET4" s="979"/>
      <c r="QEU4" s="979"/>
      <c r="QEV4" s="979"/>
      <c r="QEW4" s="979"/>
      <c r="QEX4" s="979"/>
      <c r="QEY4" s="979"/>
      <c r="QEZ4" s="979"/>
      <c r="QFA4" s="979"/>
      <c r="QFB4" s="979"/>
      <c r="QFC4" s="979"/>
      <c r="QFD4" s="979"/>
      <c r="QFE4" s="979"/>
      <c r="QFF4" s="979"/>
      <c r="QFG4" s="979"/>
      <c r="QFH4" s="979"/>
      <c r="QFI4" s="979"/>
      <c r="QFJ4" s="979"/>
      <c r="QFK4" s="979"/>
      <c r="QFL4" s="979"/>
      <c r="QFM4" s="979"/>
      <c r="QFN4" s="979"/>
      <c r="QFO4" s="979"/>
      <c r="QFP4" s="979"/>
      <c r="QFQ4" s="979"/>
      <c r="QFR4" s="979"/>
      <c r="QFS4" s="979"/>
      <c r="QFT4" s="979"/>
      <c r="QFU4" s="979"/>
      <c r="QFV4" s="979"/>
      <c r="QFW4" s="979"/>
      <c r="QFX4" s="979"/>
      <c r="QFY4" s="979"/>
      <c r="QFZ4" s="979"/>
      <c r="QGA4" s="979"/>
      <c r="QGB4" s="979"/>
      <c r="QGC4" s="979"/>
      <c r="QGD4" s="979"/>
      <c r="QGE4" s="979"/>
      <c r="QGF4" s="979"/>
      <c r="QGG4" s="979"/>
      <c r="QGH4" s="979"/>
      <c r="QGI4" s="979"/>
      <c r="QGJ4" s="979"/>
      <c r="QGK4" s="979"/>
      <c r="QGL4" s="979"/>
      <c r="QGM4" s="979"/>
      <c r="QGN4" s="979"/>
      <c r="QGO4" s="979"/>
      <c r="QGP4" s="979"/>
      <c r="QGQ4" s="979"/>
      <c r="QGR4" s="979"/>
      <c r="QGS4" s="979"/>
      <c r="QGT4" s="979"/>
      <c r="QGU4" s="979"/>
      <c r="QGV4" s="979"/>
      <c r="QGW4" s="979"/>
      <c r="QGX4" s="979"/>
      <c r="QGY4" s="979"/>
      <c r="QGZ4" s="979"/>
      <c r="QHA4" s="979"/>
      <c r="QHB4" s="979"/>
      <c r="QHC4" s="979"/>
      <c r="QHD4" s="979"/>
      <c r="QHE4" s="979"/>
      <c r="QHF4" s="979"/>
      <c r="QHG4" s="979"/>
      <c r="QHH4" s="979"/>
      <c r="QHI4" s="979"/>
      <c r="QHJ4" s="979"/>
      <c r="QHK4" s="979"/>
      <c r="QHL4" s="979"/>
      <c r="QHM4" s="979"/>
      <c r="QHN4" s="979"/>
      <c r="QHO4" s="979"/>
      <c r="QHP4" s="979"/>
      <c r="QHQ4" s="979"/>
      <c r="QHR4" s="979"/>
      <c r="QHS4" s="979"/>
      <c r="QHT4" s="979"/>
      <c r="QHU4" s="979"/>
      <c r="QHV4" s="979"/>
      <c r="QHW4" s="979"/>
      <c r="QHX4" s="979"/>
      <c r="QHY4" s="979"/>
      <c r="QHZ4" s="979"/>
      <c r="QIA4" s="979"/>
      <c r="QIB4" s="979"/>
      <c r="QIC4" s="979"/>
      <c r="QID4" s="979"/>
      <c r="QIE4" s="979"/>
      <c r="QIF4" s="979"/>
      <c r="QIG4" s="979"/>
      <c r="QIH4" s="979"/>
      <c r="QII4" s="979"/>
      <c r="QIJ4" s="979"/>
      <c r="QIK4" s="979"/>
      <c r="QIL4" s="979"/>
      <c r="QIM4" s="979"/>
      <c r="QIN4" s="979"/>
      <c r="QIO4" s="979"/>
      <c r="QIP4" s="979"/>
      <c r="QIQ4" s="979"/>
      <c r="QIR4" s="979"/>
      <c r="QIS4" s="979"/>
      <c r="QIT4" s="979"/>
      <c r="QIU4" s="979"/>
      <c r="QIV4" s="979"/>
      <c r="QIW4" s="979"/>
      <c r="QIX4" s="979"/>
      <c r="QIY4" s="979"/>
      <c r="QIZ4" s="979"/>
      <c r="QJA4" s="979"/>
      <c r="QJB4" s="979"/>
      <c r="QJC4" s="979"/>
      <c r="QJD4" s="979"/>
      <c r="QJE4" s="979"/>
      <c r="QJF4" s="979"/>
      <c r="QJG4" s="979"/>
      <c r="QJH4" s="979"/>
      <c r="QJI4" s="979"/>
      <c r="QJJ4" s="979"/>
      <c r="QJK4" s="979"/>
      <c r="QJL4" s="979"/>
      <c r="QJM4" s="979"/>
      <c r="QJN4" s="979"/>
      <c r="QJO4" s="979"/>
      <c r="QJP4" s="979"/>
      <c r="QJQ4" s="979"/>
      <c r="QJR4" s="979"/>
      <c r="QJS4" s="979"/>
      <c r="QJT4" s="979"/>
      <c r="QJU4" s="979"/>
      <c r="QJV4" s="979"/>
      <c r="QJW4" s="979"/>
      <c r="QJX4" s="979"/>
      <c r="QJY4" s="979"/>
      <c r="QJZ4" s="979"/>
      <c r="QKA4" s="979"/>
      <c r="QKB4" s="979"/>
      <c r="QKC4" s="979"/>
      <c r="QKD4" s="979"/>
      <c r="QKE4" s="979"/>
      <c r="QKF4" s="979"/>
      <c r="QKG4" s="979"/>
      <c r="QKH4" s="979"/>
      <c r="QKI4" s="979"/>
      <c r="QKJ4" s="979"/>
      <c r="QKK4" s="979"/>
      <c r="QKL4" s="979"/>
      <c r="QKM4" s="979"/>
      <c r="QKN4" s="979"/>
      <c r="QKO4" s="979"/>
      <c r="QKP4" s="979"/>
      <c r="QKQ4" s="979"/>
      <c r="QKR4" s="979"/>
      <c r="QKS4" s="979"/>
      <c r="QKT4" s="979"/>
      <c r="QKU4" s="979"/>
      <c r="QKV4" s="979"/>
      <c r="QKW4" s="979"/>
      <c r="QKX4" s="979"/>
      <c r="QKY4" s="979"/>
      <c r="QKZ4" s="979"/>
      <c r="QLA4" s="979"/>
      <c r="QLB4" s="979"/>
      <c r="QLC4" s="979"/>
      <c r="QLD4" s="979"/>
      <c r="QLE4" s="979"/>
      <c r="QLF4" s="979"/>
      <c r="QLG4" s="979"/>
      <c r="QLH4" s="979"/>
      <c r="QLI4" s="979"/>
      <c r="QLJ4" s="979"/>
      <c r="QLK4" s="979"/>
      <c r="QLL4" s="979"/>
      <c r="QLM4" s="979"/>
      <c r="QLN4" s="979"/>
      <c r="QLO4" s="979"/>
      <c r="QLP4" s="979"/>
      <c r="QLQ4" s="979"/>
      <c r="QLR4" s="979"/>
      <c r="QLS4" s="979"/>
      <c r="QLT4" s="979"/>
      <c r="QLU4" s="979"/>
      <c r="QLV4" s="979"/>
      <c r="QLW4" s="979"/>
      <c r="QLX4" s="979"/>
      <c r="QLY4" s="979"/>
      <c r="QLZ4" s="979"/>
      <c r="QMA4" s="979"/>
      <c r="QMB4" s="979"/>
      <c r="QMC4" s="979"/>
      <c r="QMD4" s="979"/>
      <c r="QME4" s="979"/>
      <c r="QMF4" s="979"/>
      <c r="QMG4" s="979"/>
      <c r="QMH4" s="979"/>
      <c r="QMI4" s="979"/>
      <c r="QMJ4" s="979"/>
      <c r="QMK4" s="979"/>
      <c r="QML4" s="979"/>
      <c r="QMM4" s="979"/>
      <c r="QMN4" s="979"/>
      <c r="QMO4" s="979"/>
      <c r="QMP4" s="979"/>
      <c r="QMQ4" s="979"/>
      <c r="QMR4" s="979"/>
      <c r="QMS4" s="979"/>
      <c r="QMT4" s="979"/>
      <c r="QMU4" s="979"/>
      <c r="QMV4" s="979"/>
      <c r="QMW4" s="979"/>
      <c r="QMX4" s="979"/>
      <c r="QMY4" s="979"/>
      <c r="QMZ4" s="979"/>
      <c r="QNA4" s="979"/>
      <c r="QNB4" s="979"/>
      <c r="QNC4" s="979"/>
      <c r="QND4" s="979"/>
      <c r="QNE4" s="979"/>
      <c r="QNF4" s="979"/>
      <c r="QNG4" s="979"/>
      <c r="QNH4" s="979"/>
      <c r="QNI4" s="979"/>
      <c r="QNJ4" s="979"/>
      <c r="QNK4" s="979"/>
      <c r="QNL4" s="979"/>
      <c r="QNM4" s="979"/>
      <c r="QNN4" s="979"/>
      <c r="QNO4" s="979"/>
      <c r="QNP4" s="979"/>
      <c r="QNQ4" s="979"/>
      <c r="QNR4" s="979"/>
      <c r="QNS4" s="979"/>
      <c r="QNT4" s="979"/>
      <c r="QNU4" s="979"/>
      <c r="QNV4" s="979"/>
      <c r="QNW4" s="979"/>
      <c r="QNX4" s="979"/>
      <c r="QNY4" s="979"/>
      <c r="QNZ4" s="979"/>
      <c r="QOA4" s="979"/>
      <c r="QOB4" s="979"/>
      <c r="QOC4" s="979"/>
      <c r="QOD4" s="979"/>
      <c r="QOE4" s="979"/>
      <c r="QOF4" s="979"/>
      <c r="QOG4" s="979"/>
      <c r="QOH4" s="979"/>
      <c r="QOI4" s="979"/>
      <c r="QOJ4" s="979"/>
      <c r="QOK4" s="979"/>
      <c r="QOL4" s="979"/>
      <c r="QOM4" s="979"/>
      <c r="QON4" s="979"/>
      <c r="QOO4" s="979"/>
      <c r="QOP4" s="979"/>
      <c r="QOQ4" s="979"/>
      <c r="QOR4" s="979"/>
      <c r="QOS4" s="979"/>
      <c r="QOT4" s="979"/>
      <c r="QOU4" s="979"/>
      <c r="QOV4" s="979"/>
      <c r="QOW4" s="979"/>
      <c r="QOX4" s="979"/>
      <c r="QOY4" s="979"/>
      <c r="QOZ4" s="979"/>
      <c r="QPA4" s="979"/>
      <c r="QPB4" s="979"/>
      <c r="QPC4" s="979"/>
      <c r="QPD4" s="979"/>
      <c r="QPE4" s="979"/>
      <c r="QPF4" s="979"/>
      <c r="QPG4" s="979"/>
      <c r="QPH4" s="979"/>
      <c r="QPI4" s="979"/>
      <c r="QPJ4" s="979"/>
      <c r="QPK4" s="979"/>
      <c r="QPL4" s="979"/>
      <c r="QPM4" s="979"/>
      <c r="QPN4" s="979"/>
      <c r="QPO4" s="979"/>
      <c r="QPP4" s="979"/>
      <c r="QPQ4" s="979"/>
      <c r="QPR4" s="979"/>
      <c r="QPS4" s="979"/>
      <c r="QPT4" s="979"/>
      <c r="QPU4" s="979"/>
      <c r="QPV4" s="979"/>
      <c r="QPW4" s="979"/>
      <c r="QPX4" s="979"/>
      <c r="QPY4" s="979"/>
      <c r="QPZ4" s="979"/>
      <c r="QQA4" s="979"/>
      <c r="QQB4" s="979"/>
      <c r="QQC4" s="979"/>
      <c r="QQD4" s="979"/>
      <c r="QQE4" s="979"/>
      <c r="QQF4" s="979"/>
      <c r="QQG4" s="979"/>
      <c r="QQH4" s="979"/>
      <c r="QQI4" s="979"/>
      <c r="QQJ4" s="979"/>
      <c r="QQK4" s="979"/>
      <c r="QQL4" s="979"/>
      <c r="QQM4" s="979"/>
      <c r="QQN4" s="979"/>
      <c r="QQO4" s="979"/>
      <c r="QQP4" s="979"/>
      <c r="QQQ4" s="979"/>
      <c r="QQR4" s="979"/>
      <c r="QQS4" s="979"/>
      <c r="QQT4" s="979"/>
      <c r="QQU4" s="979"/>
      <c r="QQV4" s="979"/>
      <c r="QQW4" s="979"/>
      <c r="QQX4" s="979"/>
      <c r="QQY4" s="979"/>
      <c r="QQZ4" s="979"/>
      <c r="QRA4" s="979"/>
      <c r="QRB4" s="979"/>
      <c r="QRC4" s="979"/>
      <c r="QRD4" s="979"/>
      <c r="QRE4" s="979"/>
      <c r="QRF4" s="979"/>
      <c r="QRG4" s="979"/>
      <c r="QRH4" s="979"/>
      <c r="QRI4" s="979"/>
      <c r="QRJ4" s="979"/>
      <c r="QRK4" s="979"/>
      <c r="QRL4" s="979"/>
      <c r="QRM4" s="979"/>
      <c r="QRN4" s="979"/>
      <c r="QRO4" s="979"/>
      <c r="QRP4" s="979"/>
      <c r="QRQ4" s="979"/>
      <c r="QRR4" s="979"/>
      <c r="QRS4" s="979"/>
      <c r="QRT4" s="979"/>
      <c r="QRU4" s="979"/>
      <c r="QRV4" s="979"/>
      <c r="QRW4" s="979"/>
      <c r="QRX4" s="979"/>
      <c r="QRY4" s="979"/>
      <c r="QRZ4" s="979"/>
      <c r="QSA4" s="979"/>
      <c r="QSB4" s="979"/>
      <c r="QSC4" s="979"/>
      <c r="QSD4" s="979"/>
      <c r="QSE4" s="979"/>
      <c r="QSF4" s="979"/>
      <c r="QSG4" s="979"/>
      <c r="QSH4" s="979"/>
      <c r="QSI4" s="979"/>
      <c r="QSJ4" s="979"/>
      <c r="QSK4" s="979"/>
      <c r="QSL4" s="979"/>
      <c r="QSM4" s="979"/>
      <c r="QSN4" s="979"/>
      <c r="QSO4" s="979"/>
      <c r="QSP4" s="979"/>
      <c r="QSQ4" s="979"/>
      <c r="QSR4" s="979"/>
      <c r="QSS4" s="979"/>
      <c r="QST4" s="979"/>
      <c r="QSU4" s="979"/>
      <c r="QSV4" s="979"/>
      <c r="QSW4" s="979"/>
      <c r="QSX4" s="979"/>
      <c r="QSY4" s="979"/>
      <c r="QSZ4" s="979"/>
      <c r="QTA4" s="979"/>
      <c r="QTB4" s="979"/>
      <c r="QTC4" s="979"/>
      <c r="QTD4" s="979"/>
      <c r="QTE4" s="979"/>
      <c r="QTF4" s="979"/>
      <c r="QTG4" s="979"/>
      <c r="QTH4" s="979"/>
      <c r="QTI4" s="979"/>
      <c r="QTJ4" s="979"/>
      <c r="QTK4" s="979"/>
      <c r="QTL4" s="979"/>
      <c r="QTM4" s="979"/>
      <c r="QTN4" s="979"/>
      <c r="QTO4" s="979"/>
      <c r="QTP4" s="979"/>
      <c r="QTQ4" s="979"/>
      <c r="QTR4" s="979"/>
      <c r="QTS4" s="979"/>
      <c r="QTT4" s="979"/>
      <c r="QTU4" s="979"/>
      <c r="QTV4" s="979"/>
      <c r="QTW4" s="979"/>
      <c r="QTX4" s="979"/>
      <c r="QTY4" s="979"/>
      <c r="QTZ4" s="979"/>
      <c r="QUA4" s="979"/>
      <c r="QUB4" s="979"/>
      <c r="QUC4" s="979"/>
      <c r="QUD4" s="979"/>
      <c r="QUE4" s="979"/>
      <c r="QUF4" s="979"/>
      <c r="QUG4" s="979"/>
      <c r="QUH4" s="979"/>
      <c r="QUI4" s="979"/>
      <c r="QUJ4" s="979"/>
      <c r="QUK4" s="979"/>
      <c r="QUL4" s="979"/>
      <c r="QUM4" s="979"/>
      <c r="QUN4" s="979"/>
      <c r="QUO4" s="979"/>
      <c r="QUP4" s="979"/>
      <c r="QUQ4" s="979"/>
      <c r="QUR4" s="979"/>
      <c r="QUS4" s="979"/>
      <c r="QUT4" s="979"/>
      <c r="QUU4" s="979"/>
      <c r="QUV4" s="979"/>
      <c r="QUW4" s="979"/>
      <c r="QUX4" s="979"/>
      <c r="QUY4" s="979"/>
      <c r="QUZ4" s="979"/>
      <c r="QVA4" s="979"/>
      <c r="QVB4" s="979"/>
      <c r="QVC4" s="979"/>
      <c r="QVD4" s="979"/>
      <c r="QVE4" s="979"/>
      <c r="QVF4" s="979"/>
      <c r="QVG4" s="979"/>
      <c r="QVH4" s="979"/>
      <c r="QVI4" s="979"/>
      <c r="QVJ4" s="979"/>
      <c r="QVK4" s="979"/>
      <c r="QVL4" s="979"/>
      <c r="QVM4" s="979"/>
      <c r="QVN4" s="979"/>
      <c r="QVO4" s="979"/>
      <c r="QVP4" s="979"/>
      <c r="QVQ4" s="979"/>
      <c r="QVR4" s="979"/>
      <c r="QVS4" s="979"/>
      <c r="QVT4" s="979"/>
      <c r="QVU4" s="979"/>
      <c r="QVV4" s="979"/>
      <c r="QVW4" s="979"/>
      <c r="QVX4" s="979"/>
      <c r="QVY4" s="979"/>
      <c r="QVZ4" s="979"/>
      <c r="QWA4" s="979"/>
      <c r="QWB4" s="979"/>
      <c r="QWC4" s="979"/>
      <c r="QWD4" s="979"/>
      <c r="QWE4" s="979"/>
      <c r="QWF4" s="979"/>
      <c r="QWG4" s="979"/>
      <c r="QWH4" s="979"/>
      <c r="QWI4" s="979"/>
      <c r="QWJ4" s="979"/>
      <c r="QWK4" s="979"/>
      <c r="QWL4" s="979"/>
      <c r="QWM4" s="979"/>
      <c r="QWN4" s="979"/>
      <c r="QWO4" s="979"/>
      <c r="QWP4" s="979"/>
      <c r="QWQ4" s="979"/>
      <c r="QWR4" s="979"/>
      <c r="QWS4" s="979"/>
      <c r="QWT4" s="979"/>
      <c r="QWU4" s="979"/>
      <c r="QWV4" s="979"/>
      <c r="QWW4" s="979"/>
      <c r="QWX4" s="979"/>
      <c r="QWY4" s="979"/>
      <c r="QWZ4" s="979"/>
      <c r="QXA4" s="979"/>
      <c r="QXB4" s="979"/>
      <c r="QXC4" s="979"/>
      <c r="QXD4" s="979"/>
      <c r="QXE4" s="979"/>
      <c r="QXF4" s="979"/>
      <c r="QXG4" s="979"/>
      <c r="QXH4" s="979"/>
      <c r="QXI4" s="979"/>
      <c r="QXJ4" s="979"/>
      <c r="QXK4" s="979"/>
      <c r="QXL4" s="979"/>
      <c r="QXM4" s="979"/>
      <c r="QXN4" s="979"/>
      <c r="QXO4" s="979"/>
      <c r="QXP4" s="979"/>
      <c r="QXQ4" s="979"/>
      <c r="QXR4" s="979"/>
      <c r="QXS4" s="979"/>
      <c r="QXT4" s="979"/>
      <c r="QXU4" s="979"/>
      <c r="QXV4" s="979"/>
      <c r="QXW4" s="979"/>
      <c r="QXX4" s="979"/>
      <c r="QXY4" s="979"/>
      <c r="QXZ4" s="979"/>
      <c r="QYA4" s="979"/>
      <c r="QYB4" s="979"/>
      <c r="QYC4" s="979"/>
      <c r="QYD4" s="979"/>
      <c r="QYE4" s="979"/>
      <c r="QYF4" s="979"/>
      <c r="QYG4" s="979"/>
      <c r="QYH4" s="979"/>
      <c r="QYI4" s="979"/>
      <c r="QYJ4" s="979"/>
      <c r="QYK4" s="979"/>
      <c r="QYL4" s="979"/>
      <c r="QYM4" s="979"/>
      <c r="QYN4" s="979"/>
      <c r="QYO4" s="979"/>
      <c r="QYP4" s="979"/>
      <c r="QYQ4" s="979"/>
      <c r="QYR4" s="979"/>
      <c r="QYS4" s="979"/>
      <c r="QYT4" s="979"/>
      <c r="QYU4" s="979"/>
      <c r="QYV4" s="979"/>
      <c r="QYW4" s="979"/>
      <c r="QYX4" s="979"/>
      <c r="QYY4" s="979"/>
      <c r="QYZ4" s="979"/>
      <c r="QZA4" s="979"/>
      <c r="QZB4" s="979"/>
      <c r="QZC4" s="979"/>
      <c r="QZD4" s="979"/>
      <c r="QZE4" s="979"/>
      <c r="QZF4" s="979"/>
      <c r="QZG4" s="979"/>
      <c r="QZH4" s="979"/>
      <c r="QZI4" s="979"/>
      <c r="QZJ4" s="979"/>
      <c r="QZK4" s="979"/>
      <c r="QZL4" s="979"/>
      <c r="QZM4" s="979"/>
      <c r="QZN4" s="979"/>
      <c r="QZO4" s="979"/>
      <c r="QZP4" s="979"/>
      <c r="QZQ4" s="979"/>
      <c r="QZR4" s="979"/>
      <c r="QZS4" s="979"/>
      <c r="QZT4" s="979"/>
      <c r="QZU4" s="979"/>
      <c r="QZV4" s="979"/>
      <c r="QZW4" s="979"/>
      <c r="QZX4" s="979"/>
      <c r="QZY4" s="979"/>
      <c r="QZZ4" s="979"/>
      <c r="RAA4" s="979"/>
      <c r="RAB4" s="979"/>
      <c r="RAC4" s="979"/>
      <c r="RAD4" s="979"/>
      <c r="RAE4" s="979"/>
      <c r="RAF4" s="979"/>
      <c r="RAG4" s="979"/>
      <c r="RAH4" s="979"/>
      <c r="RAI4" s="979"/>
      <c r="RAJ4" s="979"/>
      <c r="RAK4" s="979"/>
      <c r="RAL4" s="979"/>
      <c r="RAM4" s="979"/>
      <c r="RAN4" s="979"/>
      <c r="RAO4" s="979"/>
      <c r="RAP4" s="979"/>
      <c r="RAQ4" s="979"/>
      <c r="RAR4" s="979"/>
      <c r="RAS4" s="979"/>
      <c r="RAT4" s="979"/>
      <c r="RAU4" s="979"/>
      <c r="RAV4" s="979"/>
      <c r="RAW4" s="979"/>
      <c r="RAX4" s="979"/>
      <c r="RAY4" s="979"/>
      <c r="RAZ4" s="979"/>
      <c r="RBA4" s="979"/>
      <c r="RBB4" s="979"/>
      <c r="RBC4" s="979"/>
      <c r="RBD4" s="979"/>
      <c r="RBE4" s="979"/>
      <c r="RBF4" s="979"/>
      <c r="RBG4" s="979"/>
      <c r="RBH4" s="979"/>
      <c r="RBI4" s="979"/>
      <c r="RBJ4" s="979"/>
      <c r="RBK4" s="979"/>
      <c r="RBL4" s="979"/>
      <c r="RBM4" s="979"/>
      <c r="RBN4" s="979"/>
      <c r="RBO4" s="979"/>
      <c r="RBP4" s="979"/>
      <c r="RBQ4" s="979"/>
      <c r="RBR4" s="979"/>
      <c r="RBS4" s="979"/>
      <c r="RBT4" s="979"/>
      <c r="RBU4" s="979"/>
      <c r="RBV4" s="979"/>
      <c r="RBW4" s="979"/>
      <c r="RBX4" s="979"/>
      <c r="RBY4" s="979"/>
      <c r="RBZ4" s="979"/>
      <c r="RCA4" s="979"/>
      <c r="RCB4" s="979"/>
      <c r="RCC4" s="979"/>
      <c r="RCD4" s="979"/>
      <c r="RCE4" s="979"/>
      <c r="RCF4" s="979"/>
      <c r="RCG4" s="979"/>
      <c r="RCH4" s="979"/>
      <c r="RCI4" s="979"/>
      <c r="RCJ4" s="979"/>
      <c r="RCK4" s="979"/>
      <c r="RCL4" s="979"/>
      <c r="RCM4" s="979"/>
      <c r="RCN4" s="979"/>
      <c r="RCO4" s="979"/>
      <c r="RCP4" s="979"/>
      <c r="RCQ4" s="979"/>
      <c r="RCR4" s="979"/>
      <c r="RCS4" s="979"/>
      <c r="RCT4" s="979"/>
      <c r="RCU4" s="979"/>
      <c r="RCV4" s="979"/>
      <c r="RCW4" s="979"/>
      <c r="RCX4" s="979"/>
      <c r="RCY4" s="979"/>
      <c r="RCZ4" s="979"/>
      <c r="RDA4" s="979"/>
      <c r="RDB4" s="979"/>
      <c r="RDC4" s="979"/>
      <c r="RDD4" s="979"/>
      <c r="RDE4" s="979"/>
      <c r="RDF4" s="979"/>
      <c r="RDG4" s="979"/>
      <c r="RDH4" s="979"/>
      <c r="RDI4" s="979"/>
      <c r="RDJ4" s="979"/>
      <c r="RDK4" s="979"/>
      <c r="RDL4" s="979"/>
      <c r="RDM4" s="979"/>
      <c r="RDN4" s="979"/>
      <c r="RDO4" s="979"/>
      <c r="RDP4" s="979"/>
      <c r="RDQ4" s="979"/>
      <c r="RDR4" s="979"/>
      <c r="RDS4" s="979"/>
      <c r="RDT4" s="979"/>
      <c r="RDU4" s="979"/>
      <c r="RDV4" s="979"/>
      <c r="RDW4" s="979"/>
      <c r="RDX4" s="979"/>
      <c r="RDY4" s="979"/>
      <c r="RDZ4" s="979"/>
      <c r="REA4" s="979"/>
      <c r="REB4" s="979"/>
      <c r="REC4" s="979"/>
      <c r="RED4" s="979"/>
      <c r="REE4" s="979"/>
      <c r="REF4" s="979"/>
      <c r="REG4" s="979"/>
      <c r="REH4" s="979"/>
      <c r="REI4" s="979"/>
      <c r="REJ4" s="979"/>
      <c r="REK4" s="979"/>
      <c r="REL4" s="979"/>
      <c r="REM4" s="979"/>
      <c r="REN4" s="979"/>
      <c r="REO4" s="979"/>
      <c r="REP4" s="979"/>
      <c r="REQ4" s="979"/>
      <c r="RER4" s="979"/>
      <c r="RES4" s="979"/>
      <c r="RET4" s="979"/>
      <c r="REU4" s="979"/>
      <c r="REV4" s="979"/>
      <c r="REW4" s="979"/>
      <c r="REX4" s="979"/>
      <c r="REY4" s="979"/>
      <c r="REZ4" s="979"/>
      <c r="RFA4" s="979"/>
      <c r="RFB4" s="979"/>
      <c r="RFC4" s="979"/>
      <c r="RFD4" s="979"/>
      <c r="RFE4" s="979"/>
      <c r="RFF4" s="979"/>
      <c r="RFG4" s="979"/>
      <c r="RFH4" s="979"/>
      <c r="RFI4" s="979"/>
      <c r="RFJ4" s="979"/>
      <c r="RFK4" s="979"/>
      <c r="RFL4" s="979"/>
      <c r="RFM4" s="979"/>
      <c r="RFN4" s="979"/>
      <c r="RFO4" s="979"/>
      <c r="RFP4" s="979"/>
      <c r="RFQ4" s="979"/>
      <c r="RFR4" s="979"/>
      <c r="RFS4" s="979"/>
      <c r="RFT4" s="979"/>
      <c r="RFU4" s="979"/>
      <c r="RFV4" s="979"/>
      <c r="RFW4" s="979"/>
      <c r="RFX4" s="979"/>
      <c r="RFY4" s="979"/>
      <c r="RFZ4" s="979"/>
      <c r="RGA4" s="979"/>
      <c r="RGB4" s="979"/>
      <c r="RGC4" s="979"/>
      <c r="RGD4" s="979"/>
      <c r="RGE4" s="979"/>
      <c r="RGF4" s="979"/>
      <c r="RGG4" s="979"/>
      <c r="RGH4" s="979"/>
      <c r="RGI4" s="979"/>
      <c r="RGJ4" s="979"/>
      <c r="RGK4" s="979"/>
      <c r="RGL4" s="979"/>
      <c r="RGM4" s="979"/>
      <c r="RGN4" s="979"/>
      <c r="RGO4" s="979"/>
      <c r="RGP4" s="979"/>
      <c r="RGQ4" s="979"/>
      <c r="RGR4" s="979"/>
      <c r="RGS4" s="979"/>
      <c r="RGT4" s="979"/>
      <c r="RGU4" s="979"/>
      <c r="RGV4" s="979"/>
      <c r="RGW4" s="979"/>
      <c r="RGX4" s="979"/>
      <c r="RGY4" s="979"/>
      <c r="RGZ4" s="979"/>
      <c r="RHA4" s="979"/>
      <c r="RHB4" s="979"/>
      <c r="RHC4" s="979"/>
      <c r="RHD4" s="979"/>
      <c r="RHE4" s="979"/>
      <c r="RHF4" s="979"/>
      <c r="RHG4" s="979"/>
      <c r="RHH4" s="979"/>
      <c r="RHI4" s="979"/>
      <c r="RHJ4" s="979"/>
      <c r="RHK4" s="979"/>
      <c r="RHL4" s="979"/>
      <c r="RHM4" s="979"/>
      <c r="RHN4" s="979"/>
      <c r="RHO4" s="979"/>
      <c r="RHP4" s="979"/>
      <c r="RHQ4" s="979"/>
      <c r="RHR4" s="979"/>
      <c r="RHS4" s="979"/>
      <c r="RHT4" s="979"/>
      <c r="RHU4" s="979"/>
      <c r="RHV4" s="979"/>
      <c r="RHW4" s="979"/>
      <c r="RHX4" s="979"/>
      <c r="RHY4" s="979"/>
      <c r="RHZ4" s="979"/>
      <c r="RIA4" s="979"/>
      <c r="RIB4" s="979"/>
      <c r="RIC4" s="979"/>
      <c r="RID4" s="979"/>
      <c r="RIE4" s="979"/>
      <c r="RIF4" s="979"/>
      <c r="RIG4" s="979"/>
      <c r="RIH4" s="979"/>
      <c r="RII4" s="979"/>
      <c r="RIJ4" s="979"/>
      <c r="RIK4" s="979"/>
      <c r="RIL4" s="979"/>
      <c r="RIM4" s="979"/>
      <c r="RIN4" s="979"/>
      <c r="RIO4" s="979"/>
      <c r="RIP4" s="979"/>
      <c r="RIQ4" s="979"/>
      <c r="RIR4" s="979"/>
      <c r="RIS4" s="979"/>
      <c r="RIT4" s="979"/>
      <c r="RIU4" s="979"/>
      <c r="RIV4" s="979"/>
      <c r="RIW4" s="979"/>
      <c r="RIX4" s="979"/>
      <c r="RIY4" s="979"/>
      <c r="RIZ4" s="979"/>
      <c r="RJA4" s="979"/>
      <c r="RJB4" s="979"/>
      <c r="RJC4" s="979"/>
      <c r="RJD4" s="979"/>
      <c r="RJE4" s="979"/>
      <c r="RJF4" s="979"/>
      <c r="RJG4" s="979"/>
      <c r="RJH4" s="979"/>
      <c r="RJI4" s="979"/>
      <c r="RJJ4" s="979"/>
      <c r="RJK4" s="979"/>
      <c r="RJL4" s="979"/>
      <c r="RJM4" s="979"/>
      <c r="RJN4" s="979"/>
      <c r="RJO4" s="979"/>
      <c r="RJP4" s="979"/>
      <c r="RJQ4" s="979"/>
      <c r="RJR4" s="979"/>
      <c r="RJS4" s="979"/>
      <c r="RJT4" s="979"/>
      <c r="RJU4" s="979"/>
      <c r="RJV4" s="979"/>
      <c r="RJW4" s="979"/>
      <c r="RJX4" s="979"/>
      <c r="RJY4" s="979"/>
      <c r="RJZ4" s="979"/>
      <c r="RKA4" s="979"/>
      <c r="RKB4" s="979"/>
      <c r="RKC4" s="979"/>
      <c r="RKD4" s="979"/>
      <c r="RKE4" s="979"/>
      <c r="RKF4" s="979"/>
      <c r="RKG4" s="979"/>
      <c r="RKH4" s="979"/>
      <c r="RKI4" s="979"/>
      <c r="RKJ4" s="979"/>
      <c r="RKK4" s="979"/>
      <c r="RKL4" s="979"/>
      <c r="RKM4" s="979"/>
      <c r="RKN4" s="979"/>
      <c r="RKO4" s="979"/>
      <c r="RKP4" s="979"/>
      <c r="RKQ4" s="979"/>
      <c r="RKR4" s="979"/>
      <c r="RKS4" s="979"/>
      <c r="RKT4" s="979"/>
      <c r="RKU4" s="979"/>
      <c r="RKV4" s="979"/>
      <c r="RKW4" s="979"/>
      <c r="RKX4" s="979"/>
      <c r="RKY4" s="979"/>
      <c r="RKZ4" s="979"/>
      <c r="RLA4" s="979"/>
      <c r="RLB4" s="979"/>
      <c r="RLC4" s="979"/>
      <c r="RLD4" s="979"/>
      <c r="RLE4" s="979"/>
      <c r="RLF4" s="979"/>
      <c r="RLG4" s="979"/>
      <c r="RLH4" s="979"/>
      <c r="RLI4" s="979"/>
      <c r="RLJ4" s="979"/>
      <c r="RLK4" s="979"/>
      <c r="RLL4" s="979"/>
      <c r="RLM4" s="979"/>
      <c r="RLN4" s="979"/>
      <c r="RLO4" s="979"/>
      <c r="RLP4" s="979"/>
      <c r="RLQ4" s="979"/>
      <c r="RLR4" s="979"/>
      <c r="RLS4" s="979"/>
      <c r="RLT4" s="979"/>
      <c r="RLU4" s="979"/>
      <c r="RLV4" s="979"/>
      <c r="RLW4" s="979"/>
      <c r="RLX4" s="979"/>
      <c r="RLY4" s="979"/>
      <c r="RLZ4" s="979"/>
      <c r="RMA4" s="979"/>
      <c r="RMB4" s="979"/>
      <c r="RMC4" s="979"/>
      <c r="RMD4" s="979"/>
      <c r="RME4" s="979"/>
      <c r="RMF4" s="979"/>
      <c r="RMG4" s="979"/>
      <c r="RMH4" s="979"/>
      <c r="RMI4" s="979"/>
      <c r="RMJ4" s="979"/>
      <c r="RMK4" s="979"/>
      <c r="RML4" s="979"/>
      <c r="RMM4" s="979"/>
      <c r="RMN4" s="979"/>
      <c r="RMO4" s="979"/>
      <c r="RMP4" s="979"/>
      <c r="RMQ4" s="979"/>
      <c r="RMR4" s="979"/>
      <c r="RMS4" s="979"/>
      <c r="RMT4" s="979"/>
      <c r="RMU4" s="979"/>
      <c r="RMV4" s="979"/>
      <c r="RMW4" s="979"/>
      <c r="RMX4" s="979"/>
      <c r="RMY4" s="979"/>
      <c r="RMZ4" s="979"/>
      <c r="RNA4" s="979"/>
      <c r="RNB4" s="979"/>
      <c r="RNC4" s="979"/>
      <c r="RND4" s="979"/>
      <c r="RNE4" s="979"/>
      <c r="RNF4" s="979"/>
      <c r="RNG4" s="979"/>
      <c r="RNH4" s="979"/>
      <c r="RNI4" s="979"/>
      <c r="RNJ4" s="979"/>
      <c r="RNK4" s="979"/>
      <c r="RNL4" s="979"/>
      <c r="RNM4" s="979"/>
      <c r="RNN4" s="979"/>
      <c r="RNO4" s="979"/>
      <c r="RNP4" s="979"/>
      <c r="RNQ4" s="979"/>
      <c r="RNR4" s="979"/>
      <c r="RNS4" s="979"/>
      <c r="RNT4" s="979"/>
      <c r="RNU4" s="979"/>
      <c r="RNV4" s="979"/>
      <c r="RNW4" s="979"/>
      <c r="RNX4" s="979"/>
      <c r="RNY4" s="979"/>
      <c r="RNZ4" s="979"/>
      <c r="ROA4" s="979"/>
      <c r="ROB4" s="979"/>
      <c r="ROC4" s="979"/>
      <c r="ROD4" s="979"/>
      <c r="ROE4" s="979"/>
      <c r="ROF4" s="979"/>
      <c r="ROG4" s="979"/>
      <c r="ROH4" s="979"/>
      <c r="ROI4" s="979"/>
      <c r="ROJ4" s="979"/>
      <c r="ROK4" s="979"/>
      <c r="ROL4" s="979"/>
      <c r="ROM4" s="979"/>
      <c r="RON4" s="979"/>
      <c r="ROO4" s="979"/>
      <c r="ROP4" s="979"/>
      <c r="ROQ4" s="979"/>
      <c r="ROR4" s="979"/>
      <c r="ROS4" s="979"/>
      <c r="ROT4" s="979"/>
      <c r="ROU4" s="979"/>
      <c r="ROV4" s="979"/>
      <c r="ROW4" s="979"/>
      <c r="ROX4" s="979"/>
      <c r="ROY4" s="979"/>
      <c r="ROZ4" s="979"/>
      <c r="RPA4" s="979"/>
      <c r="RPB4" s="979"/>
      <c r="RPC4" s="979"/>
      <c r="RPD4" s="979"/>
      <c r="RPE4" s="979"/>
      <c r="RPF4" s="979"/>
      <c r="RPG4" s="979"/>
      <c r="RPH4" s="979"/>
      <c r="RPI4" s="979"/>
      <c r="RPJ4" s="979"/>
      <c r="RPK4" s="979"/>
      <c r="RPL4" s="979"/>
      <c r="RPM4" s="979"/>
      <c r="RPN4" s="979"/>
      <c r="RPO4" s="979"/>
      <c r="RPP4" s="979"/>
      <c r="RPQ4" s="979"/>
      <c r="RPR4" s="979"/>
      <c r="RPS4" s="979"/>
      <c r="RPT4" s="979"/>
      <c r="RPU4" s="979"/>
      <c r="RPV4" s="979"/>
      <c r="RPW4" s="979"/>
      <c r="RPX4" s="979"/>
      <c r="RPY4" s="979"/>
      <c r="RPZ4" s="979"/>
      <c r="RQA4" s="979"/>
      <c r="RQB4" s="979"/>
      <c r="RQC4" s="979"/>
      <c r="RQD4" s="979"/>
      <c r="RQE4" s="979"/>
      <c r="RQF4" s="979"/>
      <c r="RQG4" s="979"/>
      <c r="RQH4" s="979"/>
      <c r="RQI4" s="979"/>
      <c r="RQJ4" s="979"/>
      <c r="RQK4" s="979"/>
      <c r="RQL4" s="979"/>
      <c r="RQM4" s="979"/>
      <c r="RQN4" s="979"/>
      <c r="RQO4" s="979"/>
      <c r="RQP4" s="979"/>
      <c r="RQQ4" s="979"/>
      <c r="RQR4" s="979"/>
      <c r="RQS4" s="979"/>
      <c r="RQT4" s="979"/>
      <c r="RQU4" s="979"/>
      <c r="RQV4" s="979"/>
      <c r="RQW4" s="979"/>
      <c r="RQX4" s="979"/>
      <c r="RQY4" s="979"/>
      <c r="RQZ4" s="979"/>
      <c r="RRA4" s="979"/>
      <c r="RRB4" s="979"/>
      <c r="RRC4" s="979"/>
      <c r="RRD4" s="979"/>
      <c r="RRE4" s="979"/>
      <c r="RRF4" s="979"/>
      <c r="RRG4" s="979"/>
      <c r="RRH4" s="979"/>
      <c r="RRI4" s="979"/>
      <c r="RRJ4" s="979"/>
      <c r="RRK4" s="979"/>
      <c r="RRL4" s="979"/>
      <c r="RRM4" s="979"/>
      <c r="RRN4" s="979"/>
      <c r="RRO4" s="979"/>
      <c r="RRP4" s="979"/>
      <c r="RRQ4" s="979"/>
      <c r="RRR4" s="979"/>
      <c r="RRS4" s="979"/>
      <c r="RRT4" s="979"/>
      <c r="RRU4" s="979"/>
      <c r="RRV4" s="979"/>
      <c r="RRW4" s="979"/>
      <c r="RRX4" s="979"/>
      <c r="RRY4" s="979"/>
      <c r="RRZ4" s="979"/>
      <c r="RSA4" s="979"/>
      <c r="RSB4" s="979"/>
      <c r="RSC4" s="979"/>
      <c r="RSD4" s="979"/>
      <c r="RSE4" s="979"/>
      <c r="RSF4" s="979"/>
      <c r="RSG4" s="979"/>
      <c r="RSH4" s="979"/>
      <c r="RSI4" s="979"/>
      <c r="RSJ4" s="979"/>
      <c r="RSK4" s="979"/>
      <c r="RSL4" s="979"/>
      <c r="RSM4" s="979"/>
      <c r="RSN4" s="979"/>
      <c r="RSO4" s="979"/>
      <c r="RSP4" s="979"/>
      <c r="RSQ4" s="979"/>
      <c r="RSR4" s="979"/>
      <c r="RSS4" s="979"/>
      <c r="RST4" s="979"/>
      <c r="RSU4" s="979"/>
      <c r="RSV4" s="979"/>
      <c r="RSW4" s="979"/>
      <c r="RSX4" s="979"/>
      <c r="RSY4" s="979"/>
      <c r="RSZ4" s="979"/>
      <c r="RTA4" s="979"/>
      <c r="RTB4" s="979"/>
      <c r="RTC4" s="979"/>
      <c r="RTD4" s="979"/>
      <c r="RTE4" s="979"/>
      <c r="RTF4" s="979"/>
      <c r="RTG4" s="979"/>
      <c r="RTH4" s="979"/>
      <c r="RTI4" s="979"/>
      <c r="RTJ4" s="979"/>
      <c r="RTK4" s="979"/>
      <c r="RTL4" s="979"/>
      <c r="RTM4" s="979"/>
      <c r="RTN4" s="979"/>
      <c r="RTO4" s="979"/>
      <c r="RTP4" s="979"/>
      <c r="RTQ4" s="979"/>
      <c r="RTR4" s="979"/>
      <c r="RTS4" s="979"/>
      <c r="RTT4" s="979"/>
      <c r="RTU4" s="979"/>
      <c r="RTV4" s="979"/>
      <c r="RTW4" s="979"/>
      <c r="RTX4" s="979"/>
      <c r="RTY4" s="979"/>
      <c r="RTZ4" s="979"/>
      <c r="RUA4" s="979"/>
      <c r="RUB4" s="979"/>
      <c r="RUC4" s="979"/>
      <c r="RUD4" s="979"/>
      <c r="RUE4" s="979"/>
      <c r="RUF4" s="979"/>
      <c r="RUG4" s="979"/>
      <c r="RUH4" s="979"/>
      <c r="RUI4" s="979"/>
      <c r="RUJ4" s="979"/>
      <c r="RUK4" s="979"/>
      <c r="RUL4" s="979"/>
      <c r="RUM4" s="979"/>
      <c r="RUN4" s="979"/>
      <c r="RUO4" s="979"/>
      <c r="RUP4" s="979"/>
      <c r="RUQ4" s="979"/>
      <c r="RUR4" s="979"/>
      <c r="RUS4" s="979"/>
      <c r="RUT4" s="979"/>
      <c r="RUU4" s="979"/>
      <c r="RUV4" s="979"/>
      <c r="RUW4" s="979"/>
      <c r="RUX4" s="979"/>
      <c r="RUY4" s="979"/>
      <c r="RUZ4" s="979"/>
      <c r="RVA4" s="979"/>
      <c r="RVB4" s="979"/>
      <c r="RVC4" s="979"/>
      <c r="RVD4" s="979"/>
      <c r="RVE4" s="979"/>
      <c r="RVF4" s="979"/>
      <c r="RVG4" s="979"/>
      <c r="RVH4" s="979"/>
      <c r="RVI4" s="979"/>
      <c r="RVJ4" s="979"/>
      <c r="RVK4" s="979"/>
      <c r="RVL4" s="979"/>
      <c r="RVM4" s="979"/>
      <c r="RVN4" s="979"/>
      <c r="RVO4" s="979"/>
      <c r="RVP4" s="979"/>
      <c r="RVQ4" s="979"/>
      <c r="RVR4" s="979"/>
      <c r="RVS4" s="979"/>
      <c r="RVT4" s="979"/>
      <c r="RVU4" s="979"/>
      <c r="RVV4" s="979"/>
      <c r="RVW4" s="979"/>
      <c r="RVX4" s="979"/>
      <c r="RVY4" s="979"/>
      <c r="RVZ4" s="979"/>
      <c r="RWA4" s="979"/>
      <c r="RWB4" s="979"/>
      <c r="RWC4" s="979"/>
      <c r="RWD4" s="979"/>
      <c r="RWE4" s="979"/>
      <c r="RWF4" s="979"/>
      <c r="RWG4" s="979"/>
      <c r="RWH4" s="979"/>
      <c r="RWI4" s="979"/>
      <c r="RWJ4" s="979"/>
      <c r="RWK4" s="979"/>
      <c r="RWL4" s="979"/>
      <c r="RWM4" s="979"/>
      <c r="RWN4" s="979"/>
      <c r="RWO4" s="979"/>
      <c r="RWP4" s="979"/>
      <c r="RWQ4" s="979"/>
      <c r="RWR4" s="979"/>
      <c r="RWS4" s="979"/>
      <c r="RWT4" s="979"/>
      <c r="RWU4" s="979"/>
      <c r="RWV4" s="979"/>
      <c r="RWW4" s="979"/>
      <c r="RWX4" s="979"/>
      <c r="RWY4" s="979"/>
      <c r="RWZ4" s="979"/>
      <c r="RXA4" s="979"/>
      <c r="RXB4" s="979"/>
      <c r="RXC4" s="979"/>
      <c r="RXD4" s="979"/>
      <c r="RXE4" s="979"/>
      <c r="RXF4" s="979"/>
      <c r="RXG4" s="979"/>
      <c r="RXH4" s="979"/>
      <c r="RXI4" s="979"/>
      <c r="RXJ4" s="979"/>
      <c r="RXK4" s="979"/>
      <c r="RXL4" s="979"/>
      <c r="RXM4" s="979"/>
      <c r="RXN4" s="979"/>
      <c r="RXO4" s="979"/>
      <c r="RXP4" s="979"/>
      <c r="RXQ4" s="979"/>
      <c r="RXR4" s="979"/>
      <c r="RXS4" s="979"/>
      <c r="RXT4" s="979"/>
      <c r="RXU4" s="979"/>
      <c r="RXV4" s="979"/>
      <c r="RXW4" s="979"/>
      <c r="RXX4" s="979"/>
      <c r="RXY4" s="979"/>
      <c r="RXZ4" s="979"/>
      <c r="RYA4" s="979"/>
      <c r="RYB4" s="979"/>
      <c r="RYC4" s="979"/>
      <c r="RYD4" s="979"/>
      <c r="RYE4" s="979"/>
      <c r="RYF4" s="979"/>
      <c r="RYG4" s="979"/>
      <c r="RYH4" s="979"/>
      <c r="RYI4" s="979"/>
      <c r="RYJ4" s="979"/>
      <c r="RYK4" s="979"/>
      <c r="RYL4" s="979"/>
      <c r="RYM4" s="979"/>
      <c r="RYN4" s="979"/>
      <c r="RYO4" s="979"/>
      <c r="RYP4" s="979"/>
      <c r="RYQ4" s="979"/>
      <c r="RYR4" s="979"/>
      <c r="RYS4" s="979"/>
      <c r="RYT4" s="979"/>
      <c r="RYU4" s="979"/>
      <c r="RYV4" s="979"/>
      <c r="RYW4" s="979"/>
      <c r="RYX4" s="979"/>
      <c r="RYY4" s="979"/>
      <c r="RYZ4" s="979"/>
      <c r="RZA4" s="979"/>
      <c r="RZB4" s="979"/>
      <c r="RZC4" s="979"/>
      <c r="RZD4" s="979"/>
      <c r="RZE4" s="979"/>
      <c r="RZF4" s="979"/>
      <c r="RZG4" s="979"/>
      <c r="RZH4" s="979"/>
      <c r="RZI4" s="979"/>
      <c r="RZJ4" s="979"/>
      <c r="RZK4" s="979"/>
      <c r="RZL4" s="979"/>
      <c r="RZM4" s="979"/>
      <c r="RZN4" s="979"/>
      <c r="RZO4" s="979"/>
      <c r="RZP4" s="979"/>
      <c r="RZQ4" s="979"/>
      <c r="RZR4" s="979"/>
      <c r="RZS4" s="979"/>
      <c r="RZT4" s="979"/>
      <c r="RZU4" s="979"/>
      <c r="RZV4" s="979"/>
      <c r="RZW4" s="979"/>
      <c r="RZX4" s="979"/>
      <c r="RZY4" s="979"/>
      <c r="RZZ4" s="979"/>
      <c r="SAA4" s="979"/>
      <c r="SAB4" s="979"/>
      <c r="SAC4" s="979"/>
      <c r="SAD4" s="979"/>
      <c r="SAE4" s="979"/>
      <c r="SAF4" s="979"/>
      <c r="SAG4" s="979"/>
      <c r="SAH4" s="979"/>
      <c r="SAI4" s="979"/>
      <c r="SAJ4" s="979"/>
      <c r="SAK4" s="979"/>
      <c r="SAL4" s="979"/>
      <c r="SAM4" s="979"/>
      <c r="SAN4" s="979"/>
      <c r="SAO4" s="979"/>
      <c r="SAP4" s="979"/>
      <c r="SAQ4" s="979"/>
      <c r="SAR4" s="979"/>
      <c r="SAS4" s="979"/>
      <c r="SAT4" s="979"/>
      <c r="SAU4" s="979"/>
      <c r="SAV4" s="979"/>
      <c r="SAW4" s="979"/>
      <c r="SAX4" s="979"/>
      <c r="SAY4" s="979"/>
      <c r="SAZ4" s="979"/>
      <c r="SBA4" s="979"/>
      <c r="SBB4" s="979"/>
      <c r="SBC4" s="979"/>
      <c r="SBD4" s="979"/>
      <c r="SBE4" s="979"/>
      <c r="SBF4" s="979"/>
      <c r="SBG4" s="979"/>
      <c r="SBH4" s="979"/>
      <c r="SBI4" s="979"/>
      <c r="SBJ4" s="979"/>
      <c r="SBK4" s="979"/>
      <c r="SBL4" s="979"/>
      <c r="SBM4" s="979"/>
      <c r="SBN4" s="979"/>
      <c r="SBO4" s="979"/>
      <c r="SBP4" s="979"/>
      <c r="SBQ4" s="979"/>
      <c r="SBR4" s="979"/>
      <c r="SBS4" s="979"/>
      <c r="SBT4" s="979"/>
      <c r="SBU4" s="979"/>
      <c r="SBV4" s="979"/>
      <c r="SBW4" s="979"/>
      <c r="SBX4" s="979"/>
      <c r="SBY4" s="979"/>
      <c r="SBZ4" s="979"/>
      <c r="SCA4" s="979"/>
      <c r="SCB4" s="979"/>
      <c r="SCC4" s="979"/>
      <c r="SCD4" s="979"/>
      <c r="SCE4" s="979"/>
      <c r="SCF4" s="979"/>
      <c r="SCG4" s="979"/>
      <c r="SCH4" s="979"/>
      <c r="SCI4" s="979"/>
      <c r="SCJ4" s="979"/>
      <c r="SCK4" s="979"/>
      <c r="SCL4" s="979"/>
      <c r="SCM4" s="979"/>
      <c r="SCN4" s="979"/>
      <c r="SCO4" s="979"/>
      <c r="SCP4" s="979"/>
      <c r="SCQ4" s="979"/>
      <c r="SCR4" s="979"/>
      <c r="SCS4" s="979"/>
      <c r="SCT4" s="979"/>
      <c r="SCU4" s="979"/>
      <c r="SCV4" s="979"/>
      <c r="SCW4" s="979"/>
      <c r="SCX4" s="979"/>
      <c r="SCY4" s="979"/>
      <c r="SCZ4" s="979"/>
      <c r="SDA4" s="979"/>
      <c r="SDB4" s="979"/>
      <c r="SDC4" s="979"/>
      <c r="SDD4" s="979"/>
      <c r="SDE4" s="979"/>
      <c r="SDF4" s="979"/>
      <c r="SDG4" s="979"/>
      <c r="SDH4" s="979"/>
      <c r="SDI4" s="979"/>
      <c r="SDJ4" s="979"/>
      <c r="SDK4" s="979"/>
      <c r="SDL4" s="979"/>
      <c r="SDM4" s="979"/>
      <c r="SDN4" s="979"/>
      <c r="SDO4" s="979"/>
      <c r="SDP4" s="979"/>
      <c r="SDQ4" s="979"/>
      <c r="SDR4" s="979"/>
      <c r="SDS4" s="979"/>
      <c r="SDT4" s="979"/>
      <c r="SDU4" s="979"/>
      <c r="SDV4" s="979"/>
      <c r="SDW4" s="979"/>
      <c r="SDX4" s="979"/>
      <c r="SDY4" s="979"/>
      <c r="SDZ4" s="979"/>
      <c r="SEA4" s="979"/>
      <c r="SEB4" s="979"/>
      <c r="SEC4" s="979"/>
      <c r="SED4" s="979"/>
      <c r="SEE4" s="979"/>
      <c r="SEF4" s="979"/>
      <c r="SEG4" s="979"/>
      <c r="SEH4" s="979"/>
      <c r="SEI4" s="979"/>
      <c r="SEJ4" s="979"/>
      <c r="SEK4" s="979"/>
      <c r="SEL4" s="979"/>
      <c r="SEM4" s="979"/>
      <c r="SEN4" s="979"/>
      <c r="SEO4" s="979"/>
      <c r="SEP4" s="979"/>
      <c r="SEQ4" s="979"/>
      <c r="SER4" s="979"/>
      <c r="SES4" s="979"/>
      <c r="SET4" s="979"/>
      <c r="SEU4" s="979"/>
      <c r="SEV4" s="979"/>
      <c r="SEW4" s="979"/>
      <c r="SEX4" s="979"/>
      <c r="SEY4" s="979"/>
      <c r="SEZ4" s="979"/>
      <c r="SFA4" s="979"/>
      <c r="SFB4" s="979"/>
      <c r="SFC4" s="979"/>
      <c r="SFD4" s="979"/>
      <c r="SFE4" s="979"/>
      <c r="SFF4" s="979"/>
      <c r="SFG4" s="979"/>
      <c r="SFH4" s="979"/>
      <c r="SFI4" s="979"/>
      <c r="SFJ4" s="979"/>
      <c r="SFK4" s="979"/>
      <c r="SFL4" s="979"/>
      <c r="SFM4" s="979"/>
      <c r="SFN4" s="979"/>
      <c r="SFO4" s="979"/>
      <c r="SFP4" s="979"/>
      <c r="SFQ4" s="979"/>
      <c r="SFR4" s="979"/>
      <c r="SFS4" s="979"/>
      <c r="SFT4" s="979"/>
      <c r="SFU4" s="979"/>
      <c r="SFV4" s="979"/>
      <c r="SFW4" s="979"/>
      <c r="SFX4" s="979"/>
      <c r="SFY4" s="979"/>
      <c r="SFZ4" s="979"/>
      <c r="SGA4" s="979"/>
      <c r="SGB4" s="979"/>
      <c r="SGC4" s="979"/>
      <c r="SGD4" s="979"/>
      <c r="SGE4" s="979"/>
      <c r="SGF4" s="979"/>
      <c r="SGG4" s="979"/>
      <c r="SGH4" s="979"/>
      <c r="SGI4" s="979"/>
      <c r="SGJ4" s="979"/>
      <c r="SGK4" s="979"/>
      <c r="SGL4" s="979"/>
      <c r="SGM4" s="979"/>
      <c r="SGN4" s="979"/>
      <c r="SGO4" s="979"/>
      <c r="SGP4" s="979"/>
      <c r="SGQ4" s="979"/>
      <c r="SGR4" s="979"/>
      <c r="SGS4" s="979"/>
      <c r="SGT4" s="979"/>
      <c r="SGU4" s="979"/>
      <c r="SGV4" s="979"/>
      <c r="SGW4" s="979"/>
      <c r="SGX4" s="979"/>
      <c r="SGY4" s="979"/>
      <c r="SGZ4" s="979"/>
      <c r="SHA4" s="979"/>
      <c r="SHB4" s="979"/>
      <c r="SHC4" s="979"/>
      <c r="SHD4" s="979"/>
      <c r="SHE4" s="979"/>
      <c r="SHF4" s="979"/>
      <c r="SHG4" s="979"/>
      <c r="SHH4" s="979"/>
      <c r="SHI4" s="979"/>
      <c r="SHJ4" s="979"/>
      <c r="SHK4" s="979"/>
      <c r="SHL4" s="979"/>
      <c r="SHM4" s="979"/>
      <c r="SHN4" s="979"/>
      <c r="SHO4" s="979"/>
      <c r="SHP4" s="979"/>
      <c r="SHQ4" s="979"/>
      <c r="SHR4" s="979"/>
      <c r="SHS4" s="979"/>
      <c r="SHT4" s="979"/>
      <c r="SHU4" s="979"/>
      <c r="SHV4" s="979"/>
      <c r="SHW4" s="979"/>
      <c r="SHX4" s="979"/>
      <c r="SHY4" s="979"/>
      <c r="SHZ4" s="979"/>
      <c r="SIA4" s="979"/>
      <c r="SIB4" s="979"/>
      <c r="SIC4" s="979"/>
      <c r="SID4" s="979"/>
      <c r="SIE4" s="979"/>
      <c r="SIF4" s="979"/>
      <c r="SIG4" s="979"/>
      <c r="SIH4" s="979"/>
      <c r="SII4" s="979"/>
      <c r="SIJ4" s="979"/>
      <c r="SIK4" s="979"/>
      <c r="SIL4" s="979"/>
      <c r="SIM4" s="979"/>
      <c r="SIN4" s="979"/>
      <c r="SIO4" s="979"/>
      <c r="SIP4" s="979"/>
      <c r="SIQ4" s="979"/>
      <c r="SIR4" s="979"/>
      <c r="SIS4" s="979"/>
      <c r="SIT4" s="979"/>
      <c r="SIU4" s="979"/>
      <c r="SIV4" s="979"/>
      <c r="SIW4" s="979"/>
      <c r="SIX4" s="979"/>
      <c r="SIY4" s="979"/>
      <c r="SIZ4" s="979"/>
      <c r="SJA4" s="979"/>
      <c r="SJB4" s="979"/>
      <c r="SJC4" s="979"/>
      <c r="SJD4" s="979"/>
      <c r="SJE4" s="979"/>
      <c r="SJF4" s="979"/>
      <c r="SJG4" s="979"/>
      <c r="SJH4" s="979"/>
      <c r="SJI4" s="979"/>
      <c r="SJJ4" s="979"/>
      <c r="SJK4" s="979"/>
      <c r="SJL4" s="979"/>
      <c r="SJM4" s="979"/>
      <c r="SJN4" s="979"/>
      <c r="SJO4" s="979"/>
      <c r="SJP4" s="979"/>
      <c r="SJQ4" s="979"/>
      <c r="SJR4" s="979"/>
      <c r="SJS4" s="979"/>
      <c r="SJT4" s="979"/>
      <c r="SJU4" s="979"/>
      <c r="SJV4" s="979"/>
      <c r="SJW4" s="979"/>
      <c r="SJX4" s="979"/>
      <c r="SJY4" s="979"/>
      <c r="SJZ4" s="979"/>
      <c r="SKA4" s="979"/>
      <c r="SKB4" s="979"/>
      <c r="SKC4" s="979"/>
      <c r="SKD4" s="979"/>
      <c r="SKE4" s="979"/>
      <c r="SKF4" s="979"/>
      <c r="SKG4" s="979"/>
      <c r="SKH4" s="979"/>
      <c r="SKI4" s="979"/>
      <c r="SKJ4" s="979"/>
      <c r="SKK4" s="979"/>
      <c r="SKL4" s="979"/>
      <c r="SKM4" s="979"/>
      <c r="SKN4" s="979"/>
      <c r="SKO4" s="979"/>
      <c r="SKP4" s="979"/>
      <c r="SKQ4" s="979"/>
      <c r="SKR4" s="979"/>
      <c r="SKS4" s="979"/>
      <c r="SKT4" s="979"/>
      <c r="SKU4" s="979"/>
      <c r="SKV4" s="979"/>
      <c r="SKW4" s="979"/>
      <c r="SKX4" s="979"/>
      <c r="SKY4" s="979"/>
      <c r="SKZ4" s="979"/>
      <c r="SLA4" s="979"/>
      <c r="SLB4" s="979"/>
      <c r="SLC4" s="979"/>
      <c r="SLD4" s="979"/>
      <c r="SLE4" s="979"/>
      <c r="SLF4" s="979"/>
      <c r="SLG4" s="979"/>
      <c r="SLH4" s="979"/>
      <c r="SLI4" s="979"/>
      <c r="SLJ4" s="979"/>
      <c r="SLK4" s="979"/>
      <c r="SLL4" s="979"/>
      <c r="SLM4" s="979"/>
      <c r="SLN4" s="979"/>
      <c r="SLO4" s="979"/>
      <c r="SLP4" s="979"/>
      <c r="SLQ4" s="979"/>
      <c r="SLR4" s="979"/>
      <c r="SLS4" s="979"/>
      <c r="SLT4" s="979"/>
      <c r="SLU4" s="979"/>
      <c r="SLV4" s="979"/>
      <c r="SLW4" s="979"/>
      <c r="SLX4" s="979"/>
      <c r="SLY4" s="979"/>
      <c r="SLZ4" s="979"/>
      <c r="SMA4" s="979"/>
      <c r="SMB4" s="979"/>
      <c r="SMC4" s="979"/>
      <c r="SMD4" s="979"/>
      <c r="SME4" s="979"/>
      <c r="SMF4" s="979"/>
      <c r="SMG4" s="979"/>
      <c r="SMH4" s="979"/>
      <c r="SMI4" s="979"/>
      <c r="SMJ4" s="979"/>
      <c r="SMK4" s="979"/>
      <c r="SML4" s="979"/>
      <c r="SMM4" s="979"/>
      <c r="SMN4" s="979"/>
      <c r="SMO4" s="979"/>
      <c r="SMP4" s="979"/>
      <c r="SMQ4" s="979"/>
      <c r="SMR4" s="979"/>
      <c r="SMS4" s="979"/>
      <c r="SMT4" s="979"/>
      <c r="SMU4" s="979"/>
      <c r="SMV4" s="979"/>
      <c r="SMW4" s="979"/>
      <c r="SMX4" s="979"/>
      <c r="SMY4" s="979"/>
      <c r="SMZ4" s="979"/>
      <c r="SNA4" s="979"/>
      <c r="SNB4" s="979"/>
      <c r="SNC4" s="979"/>
      <c r="SND4" s="979"/>
      <c r="SNE4" s="979"/>
      <c r="SNF4" s="979"/>
      <c r="SNG4" s="979"/>
      <c r="SNH4" s="979"/>
      <c r="SNI4" s="979"/>
      <c r="SNJ4" s="979"/>
      <c r="SNK4" s="979"/>
      <c r="SNL4" s="979"/>
      <c r="SNM4" s="979"/>
      <c r="SNN4" s="979"/>
      <c r="SNO4" s="979"/>
      <c r="SNP4" s="979"/>
      <c r="SNQ4" s="979"/>
      <c r="SNR4" s="979"/>
      <c r="SNS4" s="979"/>
      <c r="SNT4" s="979"/>
      <c r="SNU4" s="979"/>
      <c r="SNV4" s="979"/>
      <c r="SNW4" s="979"/>
      <c r="SNX4" s="979"/>
      <c r="SNY4" s="979"/>
      <c r="SNZ4" s="979"/>
      <c r="SOA4" s="979"/>
      <c r="SOB4" s="979"/>
      <c r="SOC4" s="979"/>
      <c r="SOD4" s="979"/>
      <c r="SOE4" s="979"/>
      <c r="SOF4" s="979"/>
      <c r="SOG4" s="979"/>
      <c r="SOH4" s="979"/>
      <c r="SOI4" s="979"/>
      <c r="SOJ4" s="979"/>
      <c r="SOK4" s="979"/>
      <c r="SOL4" s="979"/>
      <c r="SOM4" s="979"/>
      <c r="SON4" s="979"/>
      <c r="SOO4" s="979"/>
      <c r="SOP4" s="979"/>
      <c r="SOQ4" s="979"/>
      <c r="SOR4" s="979"/>
      <c r="SOS4" s="979"/>
      <c r="SOT4" s="979"/>
      <c r="SOU4" s="979"/>
      <c r="SOV4" s="979"/>
      <c r="SOW4" s="979"/>
      <c r="SOX4" s="979"/>
      <c r="SOY4" s="979"/>
      <c r="SOZ4" s="979"/>
      <c r="SPA4" s="979"/>
      <c r="SPB4" s="979"/>
      <c r="SPC4" s="979"/>
      <c r="SPD4" s="979"/>
      <c r="SPE4" s="979"/>
      <c r="SPF4" s="979"/>
      <c r="SPG4" s="979"/>
      <c r="SPH4" s="979"/>
      <c r="SPI4" s="979"/>
      <c r="SPJ4" s="979"/>
      <c r="SPK4" s="979"/>
      <c r="SPL4" s="979"/>
      <c r="SPM4" s="979"/>
      <c r="SPN4" s="979"/>
      <c r="SPO4" s="979"/>
      <c r="SPP4" s="979"/>
      <c r="SPQ4" s="979"/>
      <c r="SPR4" s="979"/>
      <c r="SPS4" s="979"/>
      <c r="SPT4" s="979"/>
      <c r="SPU4" s="979"/>
      <c r="SPV4" s="979"/>
      <c r="SPW4" s="979"/>
      <c r="SPX4" s="979"/>
      <c r="SPY4" s="979"/>
      <c r="SPZ4" s="979"/>
      <c r="SQA4" s="979"/>
      <c r="SQB4" s="979"/>
      <c r="SQC4" s="979"/>
      <c r="SQD4" s="979"/>
      <c r="SQE4" s="979"/>
      <c r="SQF4" s="979"/>
      <c r="SQG4" s="979"/>
      <c r="SQH4" s="979"/>
      <c r="SQI4" s="979"/>
      <c r="SQJ4" s="979"/>
      <c r="SQK4" s="979"/>
      <c r="SQL4" s="979"/>
      <c r="SQM4" s="979"/>
      <c r="SQN4" s="979"/>
      <c r="SQO4" s="979"/>
      <c r="SQP4" s="979"/>
      <c r="SQQ4" s="979"/>
      <c r="SQR4" s="979"/>
      <c r="SQS4" s="979"/>
      <c r="SQT4" s="979"/>
      <c r="SQU4" s="979"/>
      <c r="SQV4" s="979"/>
      <c r="SQW4" s="979"/>
      <c r="SQX4" s="979"/>
      <c r="SQY4" s="979"/>
      <c r="SQZ4" s="979"/>
      <c r="SRA4" s="979"/>
      <c r="SRB4" s="979"/>
      <c r="SRC4" s="979"/>
      <c r="SRD4" s="979"/>
      <c r="SRE4" s="979"/>
      <c r="SRF4" s="979"/>
      <c r="SRG4" s="979"/>
      <c r="SRH4" s="979"/>
      <c r="SRI4" s="979"/>
      <c r="SRJ4" s="979"/>
      <c r="SRK4" s="979"/>
      <c r="SRL4" s="979"/>
      <c r="SRM4" s="979"/>
      <c r="SRN4" s="979"/>
      <c r="SRO4" s="979"/>
      <c r="SRP4" s="979"/>
      <c r="SRQ4" s="979"/>
      <c r="SRR4" s="979"/>
      <c r="SRS4" s="979"/>
      <c r="SRT4" s="979"/>
      <c r="SRU4" s="979"/>
      <c r="SRV4" s="979"/>
      <c r="SRW4" s="979"/>
      <c r="SRX4" s="979"/>
      <c r="SRY4" s="979"/>
      <c r="SRZ4" s="979"/>
      <c r="SSA4" s="979"/>
      <c r="SSB4" s="979"/>
      <c r="SSC4" s="979"/>
      <c r="SSD4" s="979"/>
      <c r="SSE4" s="979"/>
      <c r="SSF4" s="979"/>
      <c r="SSG4" s="979"/>
      <c r="SSH4" s="979"/>
      <c r="SSI4" s="979"/>
      <c r="SSJ4" s="979"/>
      <c r="SSK4" s="979"/>
      <c r="SSL4" s="979"/>
      <c r="SSM4" s="979"/>
      <c r="SSN4" s="979"/>
      <c r="SSO4" s="979"/>
      <c r="SSP4" s="979"/>
      <c r="SSQ4" s="979"/>
      <c r="SSR4" s="979"/>
      <c r="SSS4" s="979"/>
      <c r="SST4" s="979"/>
      <c r="SSU4" s="979"/>
      <c r="SSV4" s="979"/>
      <c r="SSW4" s="979"/>
      <c r="SSX4" s="979"/>
      <c r="SSY4" s="979"/>
      <c r="SSZ4" s="979"/>
      <c r="STA4" s="979"/>
      <c r="STB4" s="979"/>
      <c r="STC4" s="979"/>
      <c r="STD4" s="979"/>
      <c r="STE4" s="979"/>
      <c r="STF4" s="979"/>
      <c r="STG4" s="979"/>
      <c r="STH4" s="979"/>
      <c r="STI4" s="979"/>
      <c r="STJ4" s="979"/>
      <c r="STK4" s="979"/>
      <c r="STL4" s="979"/>
      <c r="STM4" s="979"/>
      <c r="STN4" s="979"/>
      <c r="STO4" s="979"/>
      <c r="STP4" s="979"/>
      <c r="STQ4" s="979"/>
      <c r="STR4" s="979"/>
      <c r="STS4" s="979"/>
      <c r="STT4" s="979"/>
      <c r="STU4" s="979"/>
      <c r="STV4" s="979"/>
      <c r="STW4" s="979"/>
      <c r="STX4" s="979"/>
      <c r="STY4" s="979"/>
      <c r="STZ4" s="979"/>
      <c r="SUA4" s="979"/>
      <c r="SUB4" s="979"/>
      <c r="SUC4" s="979"/>
      <c r="SUD4" s="979"/>
      <c r="SUE4" s="979"/>
      <c r="SUF4" s="979"/>
      <c r="SUG4" s="979"/>
      <c r="SUH4" s="979"/>
      <c r="SUI4" s="979"/>
      <c r="SUJ4" s="979"/>
      <c r="SUK4" s="979"/>
      <c r="SUL4" s="979"/>
      <c r="SUM4" s="979"/>
      <c r="SUN4" s="979"/>
      <c r="SUO4" s="979"/>
      <c r="SUP4" s="979"/>
      <c r="SUQ4" s="979"/>
      <c r="SUR4" s="979"/>
      <c r="SUS4" s="979"/>
      <c r="SUT4" s="979"/>
      <c r="SUU4" s="979"/>
      <c r="SUV4" s="979"/>
      <c r="SUW4" s="979"/>
      <c r="SUX4" s="979"/>
      <c r="SUY4" s="979"/>
      <c r="SUZ4" s="979"/>
      <c r="SVA4" s="979"/>
      <c r="SVB4" s="979"/>
      <c r="SVC4" s="979"/>
      <c r="SVD4" s="979"/>
      <c r="SVE4" s="979"/>
      <c r="SVF4" s="979"/>
      <c r="SVG4" s="979"/>
      <c r="SVH4" s="979"/>
      <c r="SVI4" s="979"/>
      <c r="SVJ4" s="979"/>
      <c r="SVK4" s="979"/>
      <c r="SVL4" s="979"/>
      <c r="SVM4" s="979"/>
      <c r="SVN4" s="979"/>
      <c r="SVO4" s="979"/>
      <c r="SVP4" s="979"/>
      <c r="SVQ4" s="979"/>
      <c r="SVR4" s="979"/>
      <c r="SVS4" s="979"/>
      <c r="SVT4" s="979"/>
      <c r="SVU4" s="979"/>
      <c r="SVV4" s="979"/>
      <c r="SVW4" s="979"/>
      <c r="SVX4" s="979"/>
      <c r="SVY4" s="979"/>
      <c r="SVZ4" s="979"/>
      <c r="SWA4" s="979"/>
      <c r="SWB4" s="979"/>
      <c r="SWC4" s="979"/>
      <c r="SWD4" s="979"/>
      <c r="SWE4" s="979"/>
      <c r="SWF4" s="979"/>
      <c r="SWG4" s="979"/>
      <c r="SWH4" s="979"/>
      <c r="SWI4" s="979"/>
      <c r="SWJ4" s="979"/>
      <c r="SWK4" s="979"/>
      <c r="SWL4" s="979"/>
      <c r="SWM4" s="979"/>
      <c r="SWN4" s="979"/>
      <c r="SWO4" s="979"/>
      <c r="SWP4" s="979"/>
      <c r="SWQ4" s="979"/>
      <c r="SWR4" s="979"/>
      <c r="SWS4" s="979"/>
      <c r="SWT4" s="979"/>
      <c r="SWU4" s="979"/>
      <c r="SWV4" s="979"/>
      <c r="SWW4" s="979"/>
      <c r="SWX4" s="979"/>
      <c r="SWY4" s="979"/>
      <c r="SWZ4" s="979"/>
      <c r="SXA4" s="979"/>
      <c r="SXB4" s="979"/>
      <c r="SXC4" s="979"/>
      <c r="SXD4" s="979"/>
      <c r="SXE4" s="979"/>
      <c r="SXF4" s="979"/>
      <c r="SXG4" s="979"/>
      <c r="SXH4" s="979"/>
      <c r="SXI4" s="979"/>
      <c r="SXJ4" s="979"/>
      <c r="SXK4" s="979"/>
      <c r="SXL4" s="979"/>
      <c r="SXM4" s="979"/>
      <c r="SXN4" s="979"/>
      <c r="SXO4" s="979"/>
      <c r="SXP4" s="979"/>
      <c r="SXQ4" s="979"/>
      <c r="SXR4" s="979"/>
      <c r="SXS4" s="979"/>
      <c r="SXT4" s="979"/>
      <c r="SXU4" s="979"/>
      <c r="SXV4" s="979"/>
      <c r="SXW4" s="979"/>
      <c r="SXX4" s="979"/>
      <c r="SXY4" s="979"/>
      <c r="SXZ4" s="979"/>
      <c r="SYA4" s="979"/>
      <c r="SYB4" s="979"/>
      <c r="SYC4" s="979"/>
      <c r="SYD4" s="979"/>
      <c r="SYE4" s="979"/>
      <c r="SYF4" s="979"/>
      <c r="SYG4" s="979"/>
      <c r="SYH4" s="979"/>
      <c r="SYI4" s="979"/>
      <c r="SYJ4" s="979"/>
      <c r="SYK4" s="979"/>
      <c r="SYL4" s="979"/>
      <c r="SYM4" s="979"/>
      <c r="SYN4" s="979"/>
      <c r="SYO4" s="979"/>
      <c r="SYP4" s="979"/>
      <c r="SYQ4" s="979"/>
      <c r="SYR4" s="979"/>
      <c r="SYS4" s="979"/>
      <c r="SYT4" s="979"/>
      <c r="SYU4" s="979"/>
      <c r="SYV4" s="979"/>
      <c r="SYW4" s="979"/>
      <c r="SYX4" s="979"/>
      <c r="SYY4" s="979"/>
      <c r="SYZ4" s="979"/>
      <c r="SZA4" s="979"/>
      <c r="SZB4" s="979"/>
      <c r="SZC4" s="979"/>
      <c r="SZD4" s="979"/>
      <c r="SZE4" s="979"/>
      <c r="SZF4" s="979"/>
      <c r="SZG4" s="979"/>
      <c r="SZH4" s="979"/>
      <c r="SZI4" s="979"/>
      <c r="SZJ4" s="979"/>
      <c r="SZK4" s="979"/>
      <c r="SZL4" s="979"/>
      <c r="SZM4" s="979"/>
      <c r="SZN4" s="979"/>
      <c r="SZO4" s="979"/>
      <c r="SZP4" s="979"/>
      <c r="SZQ4" s="979"/>
      <c r="SZR4" s="979"/>
      <c r="SZS4" s="979"/>
      <c r="SZT4" s="979"/>
      <c r="SZU4" s="979"/>
      <c r="SZV4" s="979"/>
      <c r="SZW4" s="979"/>
      <c r="SZX4" s="979"/>
      <c r="SZY4" s="979"/>
      <c r="SZZ4" s="979"/>
      <c r="TAA4" s="979"/>
      <c r="TAB4" s="979"/>
      <c r="TAC4" s="979"/>
      <c r="TAD4" s="979"/>
      <c r="TAE4" s="979"/>
      <c r="TAF4" s="979"/>
      <c r="TAG4" s="979"/>
      <c r="TAH4" s="979"/>
      <c r="TAI4" s="979"/>
      <c r="TAJ4" s="979"/>
      <c r="TAK4" s="979"/>
      <c r="TAL4" s="979"/>
      <c r="TAM4" s="979"/>
      <c r="TAN4" s="979"/>
      <c r="TAO4" s="979"/>
      <c r="TAP4" s="979"/>
      <c r="TAQ4" s="979"/>
      <c r="TAR4" s="979"/>
      <c r="TAS4" s="979"/>
      <c r="TAT4" s="979"/>
      <c r="TAU4" s="979"/>
      <c r="TAV4" s="979"/>
      <c r="TAW4" s="979"/>
      <c r="TAX4" s="979"/>
      <c r="TAY4" s="979"/>
      <c r="TAZ4" s="979"/>
      <c r="TBA4" s="979"/>
      <c r="TBB4" s="979"/>
      <c r="TBC4" s="979"/>
      <c r="TBD4" s="979"/>
      <c r="TBE4" s="979"/>
      <c r="TBF4" s="979"/>
      <c r="TBG4" s="979"/>
      <c r="TBH4" s="979"/>
      <c r="TBI4" s="979"/>
      <c r="TBJ4" s="979"/>
      <c r="TBK4" s="979"/>
      <c r="TBL4" s="979"/>
      <c r="TBM4" s="979"/>
      <c r="TBN4" s="979"/>
      <c r="TBO4" s="979"/>
      <c r="TBP4" s="979"/>
      <c r="TBQ4" s="979"/>
      <c r="TBR4" s="979"/>
      <c r="TBS4" s="979"/>
      <c r="TBT4" s="979"/>
      <c r="TBU4" s="979"/>
      <c r="TBV4" s="979"/>
      <c r="TBW4" s="979"/>
      <c r="TBX4" s="979"/>
      <c r="TBY4" s="979"/>
      <c r="TBZ4" s="979"/>
      <c r="TCA4" s="979"/>
      <c r="TCB4" s="979"/>
      <c r="TCC4" s="979"/>
      <c r="TCD4" s="979"/>
      <c r="TCE4" s="979"/>
      <c r="TCF4" s="979"/>
      <c r="TCG4" s="979"/>
      <c r="TCH4" s="979"/>
      <c r="TCI4" s="979"/>
      <c r="TCJ4" s="979"/>
      <c r="TCK4" s="979"/>
      <c r="TCL4" s="979"/>
      <c r="TCM4" s="979"/>
      <c r="TCN4" s="979"/>
      <c r="TCO4" s="979"/>
      <c r="TCP4" s="979"/>
      <c r="TCQ4" s="979"/>
      <c r="TCR4" s="979"/>
      <c r="TCS4" s="979"/>
      <c r="TCT4" s="979"/>
      <c r="TCU4" s="979"/>
      <c r="TCV4" s="979"/>
      <c r="TCW4" s="979"/>
      <c r="TCX4" s="979"/>
      <c r="TCY4" s="979"/>
      <c r="TCZ4" s="979"/>
      <c r="TDA4" s="979"/>
      <c r="TDB4" s="979"/>
      <c r="TDC4" s="979"/>
      <c r="TDD4" s="979"/>
      <c r="TDE4" s="979"/>
      <c r="TDF4" s="979"/>
      <c r="TDG4" s="979"/>
      <c r="TDH4" s="979"/>
      <c r="TDI4" s="979"/>
      <c r="TDJ4" s="979"/>
      <c r="TDK4" s="979"/>
      <c r="TDL4" s="979"/>
      <c r="TDM4" s="979"/>
      <c r="TDN4" s="979"/>
      <c r="TDO4" s="979"/>
      <c r="TDP4" s="979"/>
      <c r="TDQ4" s="979"/>
      <c r="TDR4" s="979"/>
      <c r="TDS4" s="979"/>
      <c r="TDT4" s="979"/>
      <c r="TDU4" s="979"/>
      <c r="TDV4" s="979"/>
      <c r="TDW4" s="979"/>
      <c r="TDX4" s="979"/>
      <c r="TDY4" s="979"/>
      <c r="TDZ4" s="979"/>
      <c r="TEA4" s="979"/>
      <c r="TEB4" s="979"/>
      <c r="TEC4" s="979"/>
      <c r="TED4" s="979"/>
      <c r="TEE4" s="979"/>
      <c r="TEF4" s="979"/>
      <c r="TEG4" s="979"/>
      <c r="TEH4" s="979"/>
      <c r="TEI4" s="979"/>
      <c r="TEJ4" s="979"/>
      <c r="TEK4" s="979"/>
      <c r="TEL4" s="979"/>
      <c r="TEM4" s="979"/>
      <c r="TEN4" s="979"/>
      <c r="TEO4" s="979"/>
      <c r="TEP4" s="979"/>
      <c r="TEQ4" s="979"/>
      <c r="TER4" s="979"/>
      <c r="TES4" s="979"/>
      <c r="TET4" s="979"/>
      <c r="TEU4" s="979"/>
      <c r="TEV4" s="979"/>
      <c r="TEW4" s="979"/>
      <c r="TEX4" s="979"/>
      <c r="TEY4" s="979"/>
      <c r="TEZ4" s="979"/>
      <c r="TFA4" s="979"/>
      <c r="TFB4" s="979"/>
      <c r="TFC4" s="979"/>
      <c r="TFD4" s="979"/>
      <c r="TFE4" s="979"/>
      <c r="TFF4" s="979"/>
      <c r="TFG4" s="979"/>
      <c r="TFH4" s="979"/>
      <c r="TFI4" s="979"/>
      <c r="TFJ4" s="979"/>
      <c r="TFK4" s="979"/>
      <c r="TFL4" s="979"/>
      <c r="TFM4" s="979"/>
      <c r="TFN4" s="979"/>
      <c r="TFO4" s="979"/>
      <c r="TFP4" s="979"/>
      <c r="TFQ4" s="979"/>
      <c r="TFR4" s="979"/>
      <c r="TFS4" s="979"/>
      <c r="TFT4" s="979"/>
      <c r="TFU4" s="979"/>
      <c r="TFV4" s="979"/>
      <c r="TFW4" s="979"/>
      <c r="TFX4" s="979"/>
      <c r="TFY4" s="979"/>
      <c r="TFZ4" s="979"/>
      <c r="TGA4" s="979"/>
      <c r="TGB4" s="979"/>
      <c r="TGC4" s="979"/>
      <c r="TGD4" s="979"/>
      <c r="TGE4" s="979"/>
      <c r="TGF4" s="979"/>
      <c r="TGG4" s="979"/>
      <c r="TGH4" s="979"/>
      <c r="TGI4" s="979"/>
      <c r="TGJ4" s="979"/>
      <c r="TGK4" s="979"/>
      <c r="TGL4" s="979"/>
      <c r="TGM4" s="979"/>
      <c r="TGN4" s="979"/>
      <c r="TGO4" s="979"/>
      <c r="TGP4" s="979"/>
      <c r="TGQ4" s="979"/>
      <c r="TGR4" s="979"/>
      <c r="TGS4" s="979"/>
      <c r="TGT4" s="979"/>
      <c r="TGU4" s="979"/>
      <c r="TGV4" s="979"/>
      <c r="TGW4" s="979"/>
      <c r="TGX4" s="979"/>
      <c r="TGY4" s="979"/>
      <c r="TGZ4" s="979"/>
      <c r="THA4" s="979"/>
      <c r="THB4" s="979"/>
      <c r="THC4" s="979"/>
      <c r="THD4" s="979"/>
      <c r="THE4" s="979"/>
      <c r="THF4" s="979"/>
      <c r="THG4" s="979"/>
      <c r="THH4" s="979"/>
      <c r="THI4" s="979"/>
      <c r="THJ4" s="979"/>
      <c r="THK4" s="979"/>
      <c r="THL4" s="979"/>
      <c r="THM4" s="979"/>
      <c r="THN4" s="979"/>
      <c r="THO4" s="979"/>
      <c r="THP4" s="979"/>
      <c r="THQ4" s="979"/>
      <c r="THR4" s="979"/>
      <c r="THS4" s="979"/>
      <c r="THT4" s="979"/>
      <c r="THU4" s="979"/>
      <c r="THV4" s="979"/>
      <c r="THW4" s="979"/>
      <c r="THX4" s="979"/>
      <c r="THY4" s="979"/>
      <c r="THZ4" s="979"/>
      <c r="TIA4" s="979"/>
      <c r="TIB4" s="979"/>
      <c r="TIC4" s="979"/>
      <c r="TID4" s="979"/>
      <c r="TIE4" s="979"/>
      <c r="TIF4" s="979"/>
      <c r="TIG4" s="979"/>
      <c r="TIH4" s="979"/>
      <c r="TII4" s="979"/>
      <c r="TIJ4" s="979"/>
      <c r="TIK4" s="979"/>
      <c r="TIL4" s="979"/>
      <c r="TIM4" s="979"/>
      <c r="TIN4" s="979"/>
      <c r="TIO4" s="979"/>
      <c r="TIP4" s="979"/>
      <c r="TIQ4" s="979"/>
      <c r="TIR4" s="979"/>
      <c r="TIS4" s="979"/>
      <c r="TIT4" s="979"/>
      <c r="TIU4" s="979"/>
      <c r="TIV4" s="979"/>
      <c r="TIW4" s="979"/>
      <c r="TIX4" s="979"/>
      <c r="TIY4" s="979"/>
      <c r="TIZ4" s="979"/>
      <c r="TJA4" s="979"/>
      <c r="TJB4" s="979"/>
      <c r="TJC4" s="979"/>
      <c r="TJD4" s="979"/>
      <c r="TJE4" s="979"/>
      <c r="TJF4" s="979"/>
      <c r="TJG4" s="979"/>
      <c r="TJH4" s="979"/>
      <c r="TJI4" s="979"/>
      <c r="TJJ4" s="979"/>
      <c r="TJK4" s="979"/>
      <c r="TJL4" s="979"/>
      <c r="TJM4" s="979"/>
      <c r="TJN4" s="979"/>
      <c r="TJO4" s="979"/>
      <c r="TJP4" s="979"/>
      <c r="TJQ4" s="979"/>
      <c r="TJR4" s="979"/>
      <c r="TJS4" s="979"/>
      <c r="TJT4" s="979"/>
      <c r="TJU4" s="979"/>
      <c r="TJV4" s="979"/>
      <c r="TJW4" s="979"/>
      <c r="TJX4" s="979"/>
      <c r="TJY4" s="979"/>
      <c r="TJZ4" s="979"/>
      <c r="TKA4" s="979"/>
      <c r="TKB4" s="979"/>
      <c r="TKC4" s="979"/>
      <c r="TKD4" s="979"/>
      <c r="TKE4" s="979"/>
      <c r="TKF4" s="979"/>
      <c r="TKG4" s="979"/>
      <c r="TKH4" s="979"/>
      <c r="TKI4" s="979"/>
      <c r="TKJ4" s="979"/>
      <c r="TKK4" s="979"/>
      <c r="TKL4" s="979"/>
      <c r="TKM4" s="979"/>
      <c r="TKN4" s="979"/>
      <c r="TKO4" s="979"/>
      <c r="TKP4" s="979"/>
      <c r="TKQ4" s="979"/>
      <c r="TKR4" s="979"/>
      <c r="TKS4" s="979"/>
      <c r="TKT4" s="979"/>
      <c r="TKU4" s="979"/>
      <c r="TKV4" s="979"/>
      <c r="TKW4" s="979"/>
      <c r="TKX4" s="979"/>
      <c r="TKY4" s="979"/>
      <c r="TKZ4" s="979"/>
      <c r="TLA4" s="979"/>
      <c r="TLB4" s="979"/>
      <c r="TLC4" s="979"/>
      <c r="TLD4" s="979"/>
      <c r="TLE4" s="979"/>
      <c r="TLF4" s="979"/>
      <c r="TLG4" s="979"/>
      <c r="TLH4" s="979"/>
      <c r="TLI4" s="979"/>
      <c r="TLJ4" s="979"/>
      <c r="TLK4" s="979"/>
      <c r="TLL4" s="979"/>
      <c r="TLM4" s="979"/>
      <c r="TLN4" s="979"/>
      <c r="TLO4" s="979"/>
      <c r="TLP4" s="979"/>
      <c r="TLQ4" s="979"/>
      <c r="TLR4" s="979"/>
      <c r="TLS4" s="979"/>
      <c r="TLT4" s="979"/>
      <c r="TLU4" s="979"/>
      <c r="TLV4" s="979"/>
      <c r="TLW4" s="979"/>
      <c r="TLX4" s="979"/>
      <c r="TLY4" s="979"/>
      <c r="TLZ4" s="979"/>
      <c r="TMA4" s="979"/>
      <c r="TMB4" s="979"/>
      <c r="TMC4" s="979"/>
      <c r="TMD4" s="979"/>
      <c r="TME4" s="979"/>
      <c r="TMF4" s="979"/>
      <c r="TMG4" s="979"/>
      <c r="TMH4" s="979"/>
      <c r="TMI4" s="979"/>
      <c r="TMJ4" s="979"/>
      <c r="TMK4" s="979"/>
      <c r="TML4" s="979"/>
      <c r="TMM4" s="979"/>
      <c r="TMN4" s="979"/>
      <c r="TMO4" s="979"/>
      <c r="TMP4" s="979"/>
      <c r="TMQ4" s="979"/>
      <c r="TMR4" s="979"/>
      <c r="TMS4" s="979"/>
      <c r="TMT4" s="979"/>
      <c r="TMU4" s="979"/>
      <c r="TMV4" s="979"/>
      <c r="TMW4" s="979"/>
      <c r="TMX4" s="979"/>
      <c r="TMY4" s="979"/>
      <c r="TMZ4" s="979"/>
      <c r="TNA4" s="979"/>
      <c r="TNB4" s="979"/>
      <c r="TNC4" s="979"/>
      <c r="TND4" s="979"/>
      <c r="TNE4" s="979"/>
      <c r="TNF4" s="979"/>
      <c r="TNG4" s="979"/>
      <c r="TNH4" s="979"/>
      <c r="TNI4" s="979"/>
      <c r="TNJ4" s="979"/>
      <c r="TNK4" s="979"/>
      <c r="TNL4" s="979"/>
      <c r="TNM4" s="979"/>
      <c r="TNN4" s="979"/>
      <c r="TNO4" s="979"/>
      <c r="TNP4" s="979"/>
      <c r="TNQ4" s="979"/>
      <c r="TNR4" s="979"/>
      <c r="TNS4" s="979"/>
      <c r="TNT4" s="979"/>
      <c r="TNU4" s="979"/>
      <c r="TNV4" s="979"/>
      <c r="TNW4" s="979"/>
      <c r="TNX4" s="979"/>
      <c r="TNY4" s="979"/>
      <c r="TNZ4" s="979"/>
      <c r="TOA4" s="979"/>
      <c r="TOB4" s="979"/>
      <c r="TOC4" s="979"/>
      <c r="TOD4" s="979"/>
      <c r="TOE4" s="979"/>
      <c r="TOF4" s="979"/>
      <c r="TOG4" s="979"/>
      <c r="TOH4" s="979"/>
      <c r="TOI4" s="979"/>
      <c r="TOJ4" s="979"/>
      <c r="TOK4" s="979"/>
      <c r="TOL4" s="979"/>
      <c r="TOM4" s="979"/>
      <c r="TON4" s="979"/>
      <c r="TOO4" s="979"/>
      <c r="TOP4" s="979"/>
      <c r="TOQ4" s="979"/>
      <c r="TOR4" s="979"/>
      <c r="TOS4" s="979"/>
      <c r="TOT4" s="979"/>
      <c r="TOU4" s="979"/>
      <c r="TOV4" s="979"/>
      <c r="TOW4" s="979"/>
      <c r="TOX4" s="979"/>
      <c r="TOY4" s="979"/>
      <c r="TOZ4" s="979"/>
      <c r="TPA4" s="979"/>
      <c r="TPB4" s="979"/>
      <c r="TPC4" s="979"/>
      <c r="TPD4" s="979"/>
      <c r="TPE4" s="979"/>
      <c r="TPF4" s="979"/>
      <c r="TPG4" s="979"/>
      <c r="TPH4" s="979"/>
      <c r="TPI4" s="979"/>
      <c r="TPJ4" s="979"/>
      <c r="TPK4" s="979"/>
      <c r="TPL4" s="979"/>
      <c r="TPM4" s="979"/>
      <c r="TPN4" s="979"/>
      <c r="TPO4" s="979"/>
      <c r="TPP4" s="979"/>
      <c r="TPQ4" s="979"/>
      <c r="TPR4" s="979"/>
      <c r="TPS4" s="979"/>
      <c r="TPT4" s="979"/>
      <c r="TPU4" s="979"/>
      <c r="TPV4" s="979"/>
      <c r="TPW4" s="979"/>
      <c r="TPX4" s="979"/>
      <c r="TPY4" s="979"/>
      <c r="TPZ4" s="979"/>
      <c r="TQA4" s="979"/>
      <c r="TQB4" s="979"/>
      <c r="TQC4" s="979"/>
      <c r="TQD4" s="979"/>
      <c r="TQE4" s="979"/>
      <c r="TQF4" s="979"/>
      <c r="TQG4" s="979"/>
      <c r="TQH4" s="979"/>
      <c r="TQI4" s="979"/>
      <c r="TQJ4" s="979"/>
      <c r="TQK4" s="979"/>
      <c r="TQL4" s="979"/>
      <c r="TQM4" s="979"/>
      <c r="TQN4" s="979"/>
      <c r="TQO4" s="979"/>
      <c r="TQP4" s="979"/>
      <c r="TQQ4" s="979"/>
      <c r="TQR4" s="979"/>
      <c r="TQS4" s="979"/>
      <c r="TQT4" s="979"/>
      <c r="TQU4" s="979"/>
      <c r="TQV4" s="979"/>
      <c r="TQW4" s="979"/>
      <c r="TQX4" s="979"/>
      <c r="TQY4" s="979"/>
      <c r="TQZ4" s="979"/>
      <c r="TRA4" s="979"/>
      <c r="TRB4" s="979"/>
      <c r="TRC4" s="979"/>
      <c r="TRD4" s="979"/>
      <c r="TRE4" s="979"/>
      <c r="TRF4" s="979"/>
      <c r="TRG4" s="979"/>
      <c r="TRH4" s="979"/>
      <c r="TRI4" s="979"/>
      <c r="TRJ4" s="979"/>
      <c r="TRK4" s="979"/>
      <c r="TRL4" s="979"/>
      <c r="TRM4" s="979"/>
      <c r="TRN4" s="979"/>
      <c r="TRO4" s="979"/>
      <c r="TRP4" s="979"/>
      <c r="TRQ4" s="979"/>
      <c r="TRR4" s="979"/>
      <c r="TRS4" s="979"/>
      <c r="TRT4" s="979"/>
      <c r="TRU4" s="979"/>
      <c r="TRV4" s="979"/>
      <c r="TRW4" s="979"/>
      <c r="TRX4" s="979"/>
      <c r="TRY4" s="979"/>
      <c r="TRZ4" s="979"/>
      <c r="TSA4" s="979"/>
      <c r="TSB4" s="979"/>
      <c r="TSC4" s="979"/>
      <c r="TSD4" s="979"/>
      <c r="TSE4" s="979"/>
      <c r="TSF4" s="979"/>
      <c r="TSG4" s="979"/>
      <c r="TSH4" s="979"/>
      <c r="TSI4" s="979"/>
      <c r="TSJ4" s="979"/>
      <c r="TSK4" s="979"/>
      <c r="TSL4" s="979"/>
      <c r="TSM4" s="979"/>
      <c r="TSN4" s="979"/>
      <c r="TSO4" s="979"/>
      <c r="TSP4" s="979"/>
      <c r="TSQ4" s="979"/>
      <c r="TSR4" s="979"/>
      <c r="TSS4" s="979"/>
      <c r="TST4" s="979"/>
      <c r="TSU4" s="979"/>
      <c r="TSV4" s="979"/>
      <c r="TSW4" s="979"/>
      <c r="TSX4" s="979"/>
      <c r="TSY4" s="979"/>
      <c r="TSZ4" s="979"/>
      <c r="TTA4" s="979"/>
      <c r="TTB4" s="979"/>
      <c r="TTC4" s="979"/>
      <c r="TTD4" s="979"/>
      <c r="TTE4" s="979"/>
      <c r="TTF4" s="979"/>
      <c r="TTG4" s="979"/>
      <c r="TTH4" s="979"/>
      <c r="TTI4" s="979"/>
      <c r="TTJ4" s="979"/>
      <c r="TTK4" s="979"/>
      <c r="TTL4" s="979"/>
      <c r="TTM4" s="979"/>
      <c r="TTN4" s="979"/>
      <c r="TTO4" s="979"/>
      <c r="TTP4" s="979"/>
      <c r="TTQ4" s="979"/>
      <c r="TTR4" s="979"/>
      <c r="TTS4" s="979"/>
      <c r="TTT4" s="979"/>
      <c r="TTU4" s="979"/>
      <c r="TTV4" s="979"/>
      <c r="TTW4" s="979"/>
      <c r="TTX4" s="979"/>
      <c r="TTY4" s="979"/>
      <c r="TTZ4" s="979"/>
      <c r="TUA4" s="979"/>
      <c r="TUB4" s="979"/>
      <c r="TUC4" s="979"/>
      <c r="TUD4" s="979"/>
      <c r="TUE4" s="979"/>
      <c r="TUF4" s="979"/>
      <c r="TUG4" s="979"/>
      <c r="TUH4" s="979"/>
      <c r="TUI4" s="979"/>
      <c r="TUJ4" s="979"/>
      <c r="TUK4" s="979"/>
      <c r="TUL4" s="979"/>
      <c r="TUM4" s="979"/>
      <c r="TUN4" s="979"/>
      <c r="TUO4" s="979"/>
      <c r="TUP4" s="979"/>
      <c r="TUQ4" s="979"/>
      <c r="TUR4" s="979"/>
      <c r="TUS4" s="979"/>
      <c r="TUT4" s="979"/>
      <c r="TUU4" s="979"/>
      <c r="TUV4" s="979"/>
      <c r="TUW4" s="979"/>
      <c r="TUX4" s="979"/>
      <c r="TUY4" s="979"/>
      <c r="TUZ4" s="979"/>
      <c r="TVA4" s="979"/>
      <c r="TVB4" s="979"/>
      <c r="TVC4" s="979"/>
      <c r="TVD4" s="979"/>
      <c r="TVE4" s="979"/>
      <c r="TVF4" s="979"/>
      <c r="TVG4" s="979"/>
      <c r="TVH4" s="979"/>
      <c r="TVI4" s="979"/>
      <c r="TVJ4" s="979"/>
      <c r="TVK4" s="979"/>
      <c r="TVL4" s="979"/>
      <c r="TVM4" s="979"/>
      <c r="TVN4" s="979"/>
      <c r="TVO4" s="979"/>
      <c r="TVP4" s="979"/>
      <c r="TVQ4" s="979"/>
      <c r="TVR4" s="979"/>
      <c r="TVS4" s="979"/>
      <c r="TVT4" s="979"/>
      <c r="TVU4" s="979"/>
      <c r="TVV4" s="979"/>
      <c r="TVW4" s="979"/>
      <c r="TVX4" s="979"/>
      <c r="TVY4" s="979"/>
      <c r="TVZ4" s="979"/>
      <c r="TWA4" s="979"/>
      <c r="TWB4" s="979"/>
      <c r="TWC4" s="979"/>
      <c r="TWD4" s="979"/>
      <c r="TWE4" s="979"/>
      <c r="TWF4" s="979"/>
      <c r="TWG4" s="979"/>
      <c r="TWH4" s="979"/>
      <c r="TWI4" s="979"/>
      <c r="TWJ4" s="979"/>
      <c r="TWK4" s="979"/>
      <c r="TWL4" s="979"/>
      <c r="TWM4" s="979"/>
      <c r="TWN4" s="979"/>
      <c r="TWO4" s="979"/>
      <c r="TWP4" s="979"/>
      <c r="TWQ4" s="979"/>
      <c r="TWR4" s="979"/>
      <c r="TWS4" s="979"/>
      <c r="TWT4" s="979"/>
      <c r="TWU4" s="979"/>
      <c r="TWV4" s="979"/>
      <c r="TWW4" s="979"/>
      <c r="TWX4" s="979"/>
      <c r="TWY4" s="979"/>
      <c r="TWZ4" s="979"/>
      <c r="TXA4" s="979"/>
      <c r="TXB4" s="979"/>
      <c r="TXC4" s="979"/>
      <c r="TXD4" s="979"/>
      <c r="TXE4" s="979"/>
      <c r="TXF4" s="979"/>
      <c r="TXG4" s="979"/>
      <c r="TXH4" s="979"/>
      <c r="TXI4" s="979"/>
      <c r="TXJ4" s="979"/>
      <c r="TXK4" s="979"/>
      <c r="TXL4" s="979"/>
      <c r="TXM4" s="979"/>
      <c r="TXN4" s="979"/>
      <c r="TXO4" s="979"/>
      <c r="TXP4" s="979"/>
      <c r="TXQ4" s="979"/>
      <c r="TXR4" s="979"/>
      <c r="TXS4" s="979"/>
      <c r="TXT4" s="979"/>
      <c r="TXU4" s="979"/>
      <c r="TXV4" s="979"/>
      <c r="TXW4" s="979"/>
      <c r="TXX4" s="979"/>
      <c r="TXY4" s="979"/>
      <c r="TXZ4" s="979"/>
      <c r="TYA4" s="979"/>
      <c r="TYB4" s="979"/>
      <c r="TYC4" s="979"/>
      <c r="TYD4" s="979"/>
      <c r="TYE4" s="979"/>
      <c r="TYF4" s="979"/>
      <c r="TYG4" s="979"/>
      <c r="TYH4" s="979"/>
      <c r="TYI4" s="979"/>
      <c r="TYJ4" s="979"/>
      <c r="TYK4" s="979"/>
      <c r="TYL4" s="979"/>
      <c r="TYM4" s="979"/>
      <c r="TYN4" s="979"/>
      <c r="TYO4" s="979"/>
      <c r="TYP4" s="979"/>
      <c r="TYQ4" s="979"/>
      <c r="TYR4" s="979"/>
      <c r="TYS4" s="979"/>
      <c r="TYT4" s="979"/>
      <c r="TYU4" s="979"/>
      <c r="TYV4" s="979"/>
      <c r="TYW4" s="979"/>
      <c r="TYX4" s="979"/>
      <c r="TYY4" s="979"/>
      <c r="TYZ4" s="979"/>
      <c r="TZA4" s="979"/>
      <c r="TZB4" s="979"/>
      <c r="TZC4" s="979"/>
      <c r="TZD4" s="979"/>
      <c r="TZE4" s="979"/>
      <c r="TZF4" s="979"/>
      <c r="TZG4" s="979"/>
      <c r="TZH4" s="979"/>
      <c r="TZI4" s="979"/>
      <c r="TZJ4" s="979"/>
      <c r="TZK4" s="979"/>
      <c r="TZL4" s="979"/>
      <c r="TZM4" s="979"/>
      <c r="TZN4" s="979"/>
      <c r="TZO4" s="979"/>
      <c r="TZP4" s="979"/>
      <c r="TZQ4" s="979"/>
      <c r="TZR4" s="979"/>
      <c r="TZS4" s="979"/>
      <c r="TZT4" s="979"/>
      <c r="TZU4" s="979"/>
      <c r="TZV4" s="979"/>
      <c r="TZW4" s="979"/>
      <c r="TZX4" s="979"/>
      <c r="TZY4" s="979"/>
      <c r="TZZ4" s="979"/>
      <c r="UAA4" s="979"/>
      <c r="UAB4" s="979"/>
      <c r="UAC4" s="979"/>
      <c r="UAD4" s="979"/>
      <c r="UAE4" s="979"/>
      <c r="UAF4" s="979"/>
      <c r="UAG4" s="979"/>
      <c r="UAH4" s="979"/>
      <c r="UAI4" s="979"/>
      <c r="UAJ4" s="979"/>
      <c r="UAK4" s="979"/>
      <c r="UAL4" s="979"/>
      <c r="UAM4" s="979"/>
      <c r="UAN4" s="979"/>
      <c r="UAO4" s="979"/>
      <c r="UAP4" s="979"/>
      <c r="UAQ4" s="979"/>
      <c r="UAR4" s="979"/>
      <c r="UAS4" s="979"/>
      <c r="UAT4" s="979"/>
      <c r="UAU4" s="979"/>
      <c r="UAV4" s="979"/>
      <c r="UAW4" s="979"/>
      <c r="UAX4" s="979"/>
      <c r="UAY4" s="979"/>
      <c r="UAZ4" s="979"/>
      <c r="UBA4" s="979"/>
      <c r="UBB4" s="979"/>
      <c r="UBC4" s="979"/>
      <c r="UBD4" s="979"/>
      <c r="UBE4" s="979"/>
      <c r="UBF4" s="979"/>
      <c r="UBG4" s="979"/>
      <c r="UBH4" s="979"/>
      <c r="UBI4" s="979"/>
      <c r="UBJ4" s="979"/>
      <c r="UBK4" s="979"/>
      <c r="UBL4" s="979"/>
      <c r="UBM4" s="979"/>
      <c r="UBN4" s="979"/>
      <c r="UBO4" s="979"/>
      <c r="UBP4" s="979"/>
      <c r="UBQ4" s="979"/>
      <c r="UBR4" s="979"/>
      <c r="UBS4" s="979"/>
      <c r="UBT4" s="979"/>
      <c r="UBU4" s="979"/>
      <c r="UBV4" s="979"/>
      <c r="UBW4" s="979"/>
      <c r="UBX4" s="979"/>
      <c r="UBY4" s="979"/>
      <c r="UBZ4" s="979"/>
      <c r="UCA4" s="979"/>
      <c r="UCB4" s="979"/>
      <c r="UCC4" s="979"/>
      <c r="UCD4" s="979"/>
      <c r="UCE4" s="979"/>
      <c r="UCF4" s="979"/>
      <c r="UCG4" s="979"/>
      <c r="UCH4" s="979"/>
      <c r="UCI4" s="979"/>
      <c r="UCJ4" s="979"/>
      <c r="UCK4" s="979"/>
      <c r="UCL4" s="979"/>
      <c r="UCM4" s="979"/>
      <c r="UCN4" s="979"/>
      <c r="UCO4" s="979"/>
      <c r="UCP4" s="979"/>
      <c r="UCQ4" s="979"/>
      <c r="UCR4" s="979"/>
      <c r="UCS4" s="979"/>
      <c r="UCT4" s="979"/>
      <c r="UCU4" s="979"/>
      <c r="UCV4" s="979"/>
      <c r="UCW4" s="979"/>
      <c r="UCX4" s="979"/>
      <c r="UCY4" s="979"/>
      <c r="UCZ4" s="979"/>
      <c r="UDA4" s="979"/>
      <c r="UDB4" s="979"/>
      <c r="UDC4" s="979"/>
      <c r="UDD4" s="979"/>
      <c r="UDE4" s="979"/>
      <c r="UDF4" s="979"/>
      <c r="UDG4" s="979"/>
      <c r="UDH4" s="979"/>
      <c r="UDI4" s="979"/>
      <c r="UDJ4" s="979"/>
      <c r="UDK4" s="979"/>
      <c r="UDL4" s="979"/>
      <c r="UDM4" s="979"/>
      <c r="UDN4" s="979"/>
      <c r="UDO4" s="979"/>
      <c r="UDP4" s="979"/>
      <c r="UDQ4" s="979"/>
      <c r="UDR4" s="979"/>
      <c r="UDS4" s="979"/>
      <c r="UDT4" s="979"/>
      <c r="UDU4" s="979"/>
      <c r="UDV4" s="979"/>
      <c r="UDW4" s="979"/>
      <c r="UDX4" s="979"/>
      <c r="UDY4" s="979"/>
      <c r="UDZ4" s="979"/>
      <c r="UEA4" s="979"/>
      <c r="UEB4" s="979"/>
      <c r="UEC4" s="979"/>
      <c r="UED4" s="979"/>
      <c r="UEE4" s="979"/>
      <c r="UEF4" s="979"/>
      <c r="UEG4" s="979"/>
      <c r="UEH4" s="979"/>
      <c r="UEI4" s="979"/>
      <c r="UEJ4" s="979"/>
      <c r="UEK4" s="979"/>
      <c r="UEL4" s="979"/>
      <c r="UEM4" s="979"/>
      <c r="UEN4" s="979"/>
      <c r="UEO4" s="979"/>
      <c r="UEP4" s="979"/>
      <c r="UEQ4" s="979"/>
      <c r="UER4" s="979"/>
      <c r="UES4" s="979"/>
      <c r="UET4" s="979"/>
      <c r="UEU4" s="979"/>
      <c r="UEV4" s="979"/>
      <c r="UEW4" s="979"/>
      <c r="UEX4" s="979"/>
      <c r="UEY4" s="979"/>
      <c r="UEZ4" s="979"/>
      <c r="UFA4" s="979"/>
      <c r="UFB4" s="979"/>
      <c r="UFC4" s="979"/>
      <c r="UFD4" s="979"/>
      <c r="UFE4" s="979"/>
      <c r="UFF4" s="979"/>
      <c r="UFG4" s="979"/>
      <c r="UFH4" s="979"/>
      <c r="UFI4" s="979"/>
      <c r="UFJ4" s="979"/>
      <c r="UFK4" s="979"/>
      <c r="UFL4" s="979"/>
      <c r="UFM4" s="979"/>
      <c r="UFN4" s="979"/>
      <c r="UFO4" s="979"/>
      <c r="UFP4" s="979"/>
      <c r="UFQ4" s="979"/>
      <c r="UFR4" s="979"/>
      <c r="UFS4" s="979"/>
      <c r="UFT4" s="979"/>
      <c r="UFU4" s="979"/>
      <c r="UFV4" s="979"/>
      <c r="UFW4" s="979"/>
      <c r="UFX4" s="979"/>
      <c r="UFY4" s="979"/>
      <c r="UFZ4" s="979"/>
      <c r="UGA4" s="979"/>
      <c r="UGB4" s="979"/>
      <c r="UGC4" s="979"/>
      <c r="UGD4" s="979"/>
      <c r="UGE4" s="979"/>
      <c r="UGF4" s="979"/>
      <c r="UGG4" s="979"/>
      <c r="UGH4" s="979"/>
      <c r="UGI4" s="979"/>
      <c r="UGJ4" s="979"/>
      <c r="UGK4" s="979"/>
      <c r="UGL4" s="979"/>
      <c r="UGM4" s="979"/>
      <c r="UGN4" s="979"/>
      <c r="UGO4" s="979"/>
      <c r="UGP4" s="979"/>
      <c r="UGQ4" s="979"/>
      <c r="UGR4" s="979"/>
      <c r="UGS4" s="979"/>
      <c r="UGT4" s="979"/>
      <c r="UGU4" s="979"/>
      <c r="UGV4" s="979"/>
      <c r="UGW4" s="979"/>
      <c r="UGX4" s="979"/>
      <c r="UGY4" s="979"/>
      <c r="UGZ4" s="979"/>
      <c r="UHA4" s="979"/>
      <c r="UHB4" s="979"/>
      <c r="UHC4" s="979"/>
      <c r="UHD4" s="979"/>
      <c r="UHE4" s="979"/>
      <c r="UHF4" s="979"/>
      <c r="UHG4" s="979"/>
      <c r="UHH4" s="979"/>
      <c r="UHI4" s="979"/>
      <c r="UHJ4" s="979"/>
      <c r="UHK4" s="979"/>
      <c r="UHL4" s="979"/>
      <c r="UHM4" s="979"/>
      <c r="UHN4" s="979"/>
      <c r="UHO4" s="979"/>
      <c r="UHP4" s="979"/>
      <c r="UHQ4" s="979"/>
      <c r="UHR4" s="979"/>
      <c r="UHS4" s="979"/>
      <c r="UHT4" s="979"/>
      <c r="UHU4" s="979"/>
      <c r="UHV4" s="979"/>
      <c r="UHW4" s="979"/>
      <c r="UHX4" s="979"/>
      <c r="UHY4" s="979"/>
      <c r="UHZ4" s="979"/>
      <c r="UIA4" s="979"/>
      <c r="UIB4" s="979"/>
      <c r="UIC4" s="979"/>
      <c r="UID4" s="979"/>
      <c r="UIE4" s="979"/>
      <c r="UIF4" s="979"/>
      <c r="UIG4" s="979"/>
      <c r="UIH4" s="979"/>
      <c r="UII4" s="979"/>
      <c r="UIJ4" s="979"/>
      <c r="UIK4" s="979"/>
      <c r="UIL4" s="979"/>
      <c r="UIM4" s="979"/>
      <c r="UIN4" s="979"/>
      <c r="UIO4" s="979"/>
      <c r="UIP4" s="979"/>
      <c r="UIQ4" s="979"/>
      <c r="UIR4" s="979"/>
      <c r="UIS4" s="979"/>
      <c r="UIT4" s="979"/>
      <c r="UIU4" s="979"/>
      <c r="UIV4" s="979"/>
      <c r="UIW4" s="979"/>
      <c r="UIX4" s="979"/>
      <c r="UIY4" s="979"/>
      <c r="UIZ4" s="979"/>
      <c r="UJA4" s="979"/>
      <c r="UJB4" s="979"/>
      <c r="UJC4" s="979"/>
      <c r="UJD4" s="979"/>
      <c r="UJE4" s="979"/>
      <c r="UJF4" s="979"/>
      <c r="UJG4" s="979"/>
      <c r="UJH4" s="979"/>
      <c r="UJI4" s="979"/>
      <c r="UJJ4" s="979"/>
      <c r="UJK4" s="979"/>
      <c r="UJL4" s="979"/>
      <c r="UJM4" s="979"/>
      <c r="UJN4" s="979"/>
      <c r="UJO4" s="979"/>
      <c r="UJP4" s="979"/>
      <c r="UJQ4" s="979"/>
      <c r="UJR4" s="979"/>
      <c r="UJS4" s="979"/>
      <c r="UJT4" s="979"/>
      <c r="UJU4" s="979"/>
      <c r="UJV4" s="979"/>
      <c r="UJW4" s="979"/>
      <c r="UJX4" s="979"/>
      <c r="UJY4" s="979"/>
      <c r="UJZ4" s="979"/>
      <c r="UKA4" s="979"/>
      <c r="UKB4" s="979"/>
      <c r="UKC4" s="979"/>
      <c r="UKD4" s="979"/>
      <c r="UKE4" s="979"/>
      <c r="UKF4" s="979"/>
      <c r="UKG4" s="979"/>
      <c r="UKH4" s="979"/>
      <c r="UKI4" s="979"/>
      <c r="UKJ4" s="979"/>
      <c r="UKK4" s="979"/>
      <c r="UKL4" s="979"/>
      <c r="UKM4" s="979"/>
      <c r="UKN4" s="979"/>
      <c r="UKO4" s="979"/>
      <c r="UKP4" s="979"/>
      <c r="UKQ4" s="979"/>
      <c r="UKR4" s="979"/>
      <c r="UKS4" s="979"/>
      <c r="UKT4" s="979"/>
      <c r="UKU4" s="979"/>
      <c r="UKV4" s="979"/>
      <c r="UKW4" s="979"/>
      <c r="UKX4" s="979"/>
      <c r="UKY4" s="979"/>
      <c r="UKZ4" s="979"/>
      <c r="ULA4" s="979"/>
      <c r="ULB4" s="979"/>
      <c r="ULC4" s="979"/>
      <c r="ULD4" s="979"/>
      <c r="ULE4" s="979"/>
      <c r="ULF4" s="979"/>
      <c r="ULG4" s="979"/>
      <c r="ULH4" s="979"/>
      <c r="ULI4" s="979"/>
      <c r="ULJ4" s="979"/>
      <c r="ULK4" s="979"/>
      <c r="ULL4" s="979"/>
      <c r="ULM4" s="979"/>
      <c r="ULN4" s="979"/>
      <c r="ULO4" s="979"/>
      <c r="ULP4" s="979"/>
      <c r="ULQ4" s="979"/>
      <c r="ULR4" s="979"/>
      <c r="ULS4" s="979"/>
      <c r="ULT4" s="979"/>
      <c r="ULU4" s="979"/>
      <c r="ULV4" s="979"/>
      <c r="ULW4" s="979"/>
      <c r="ULX4" s="979"/>
      <c r="ULY4" s="979"/>
      <c r="ULZ4" s="979"/>
      <c r="UMA4" s="979"/>
      <c r="UMB4" s="979"/>
      <c r="UMC4" s="979"/>
      <c r="UMD4" s="979"/>
      <c r="UME4" s="979"/>
      <c r="UMF4" s="979"/>
      <c r="UMG4" s="979"/>
      <c r="UMH4" s="979"/>
      <c r="UMI4" s="979"/>
      <c r="UMJ4" s="979"/>
      <c r="UMK4" s="979"/>
      <c r="UML4" s="979"/>
      <c r="UMM4" s="979"/>
      <c r="UMN4" s="979"/>
      <c r="UMO4" s="979"/>
      <c r="UMP4" s="979"/>
      <c r="UMQ4" s="979"/>
      <c r="UMR4" s="979"/>
      <c r="UMS4" s="979"/>
      <c r="UMT4" s="979"/>
      <c r="UMU4" s="979"/>
      <c r="UMV4" s="979"/>
      <c r="UMW4" s="979"/>
      <c r="UMX4" s="979"/>
      <c r="UMY4" s="979"/>
      <c r="UMZ4" s="979"/>
      <c r="UNA4" s="979"/>
      <c r="UNB4" s="979"/>
      <c r="UNC4" s="979"/>
      <c r="UND4" s="979"/>
      <c r="UNE4" s="979"/>
      <c r="UNF4" s="979"/>
      <c r="UNG4" s="979"/>
      <c r="UNH4" s="979"/>
      <c r="UNI4" s="979"/>
      <c r="UNJ4" s="979"/>
      <c r="UNK4" s="979"/>
      <c r="UNL4" s="979"/>
      <c r="UNM4" s="979"/>
      <c r="UNN4" s="979"/>
      <c r="UNO4" s="979"/>
      <c r="UNP4" s="979"/>
      <c r="UNQ4" s="979"/>
      <c r="UNR4" s="979"/>
      <c r="UNS4" s="979"/>
      <c r="UNT4" s="979"/>
      <c r="UNU4" s="979"/>
      <c r="UNV4" s="979"/>
      <c r="UNW4" s="979"/>
      <c r="UNX4" s="979"/>
      <c r="UNY4" s="979"/>
      <c r="UNZ4" s="979"/>
      <c r="UOA4" s="979"/>
      <c r="UOB4" s="979"/>
      <c r="UOC4" s="979"/>
      <c r="UOD4" s="979"/>
      <c r="UOE4" s="979"/>
      <c r="UOF4" s="979"/>
      <c r="UOG4" s="979"/>
      <c r="UOH4" s="979"/>
      <c r="UOI4" s="979"/>
      <c r="UOJ4" s="979"/>
      <c r="UOK4" s="979"/>
      <c r="UOL4" s="979"/>
      <c r="UOM4" s="979"/>
      <c r="UON4" s="979"/>
      <c r="UOO4" s="979"/>
      <c r="UOP4" s="979"/>
      <c r="UOQ4" s="979"/>
      <c r="UOR4" s="979"/>
      <c r="UOS4" s="979"/>
      <c r="UOT4" s="979"/>
      <c r="UOU4" s="979"/>
      <c r="UOV4" s="979"/>
      <c r="UOW4" s="979"/>
      <c r="UOX4" s="979"/>
      <c r="UOY4" s="979"/>
      <c r="UOZ4" s="979"/>
      <c r="UPA4" s="979"/>
      <c r="UPB4" s="979"/>
      <c r="UPC4" s="979"/>
      <c r="UPD4" s="979"/>
      <c r="UPE4" s="979"/>
      <c r="UPF4" s="979"/>
      <c r="UPG4" s="979"/>
      <c r="UPH4" s="979"/>
      <c r="UPI4" s="979"/>
      <c r="UPJ4" s="979"/>
      <c r="UPK4" s="979"/>
      <c r="UPL4" s="979"/>
      <c r="UPM4" s="979"/>
      <c r="UPN4" s="979"/>
      <c r="UPO4" s="979"/>
      <c r="UPP4" s="979"/>
      <c r="UPQ4" s="979"/>
      <c r="UPR4" s="979"/>
      <c r="UPS4" s="979"/>
      <c r="UPT4" s="979"/>
      <c r="UPU4" s="979"/>
      <c r="UPV4" s="979"/>
      <c r="UPW4" s="979"/>
      <c r="UPX4" s="979"/>
      <c r="UPY4" s="979"/>
      <c r="UPZ4" s="979"/>
      <c r="UQA4" s="979"/>
      <c r="UQB4" s="979"/>
      <c r="UQC4" s="979"/>
      <c r="UQD4" s="979"/>
      <c r="UQE4" s="979"/>
      <c r="UQF4" s="979"/>
      <c r="UQG4" s="979"/>
      <c r="UQH4" s="979"/>
      <c r="UQI4" s="979"/>
      <c r="UQJ4" s="979"/>
      <c r="UQK4" s="979"/>
      <c r="UQL4" s="979"/>
      <c r="UQM4" s="979"/>
      <c r="UQN4" s="979"/>
      <c r="UQO4" s="979"/>
      <c r="UQP4" s="979"/>
      <c r="UQQ4" s="979"/>
      <c r="UQR4" s="979"/>
      <c r="UQS4" s="979"/>
      <c r="UQT4" s="979"/>
      <c r="UQU4" s="979"/>
      <c r="UQV4" s="979"/>
      <c r="UQW4" s="979"/>
      <c r="UQX4" s="979"/>
      <c r="UQY4" s="979"/>
      <c r="UQZ4" s="979"/>
      <c r="URA4" s="979"/>
      <c r="URB4" s="979"/>
      <c r="URC4" s="979"/>
      <c r="URD4" s="979"/>
      <c r="URE4" s="979"/>
      <c r="URF4" s="979"/>
      <c r="URG4" s="979"/>
      <c r="URH4" s="979"/>
      <c r="URI4" s="979"/>
      <c r="URJ4" s="979"/>
      <c r="URK4" s="979"/>
      <c r="URL4" s="979"/>
      <c r="URM4" s="979"/>
      <c r="URN4" s="979"/>
      <c r="URO4" s="979"/>
      <c r="URP4" s="979"/>
      <c r="URQ4" s="979"/>
      <c r="URR4" s="979"/>
      <c r="URS4" s="979"/>
      <c r="URT4" s="979"/>
      <c r="URU4" s="979"/>
      <c r="URV4" s="979"/>
      <c r="URW4" s="979"/>
      <c r="URX4" s="979"/>
      <c r="URY4" s="979"/>
      <c r="URZ4" s="979"/>
      <c r="USA4" s="979"/>
      <c r="USB4" s="979"/>
      <c r="USC4" s="979"/>
      <c r="USD4" s="979"/>
      <c r="USE4" s="979"/>
      <c r="USF4" s="979"/>
      <c r="USG4" s="979"/>
      <c r="USH4" s="979"/>
      <c r="USI4" s="979"/>
      <c r="USJ4" s="979"/>
      <c r="USK4" s="979"/>
      <c r="USL4" s="979"/>
      <c r="USM4" s="979"/>
      <c r="USN4" s="979"/>
      <c r="USO4" s="979"/>
      <c r="USP4" s="979"/>
      <c r="USQ4" s="979"/>
      <c r="USR4" s="979"/>
      <c r="USS4" s="979"/>
      <c r="UST4" s="979"/>
      <c r="USU4" s="979"/>
      <c r="USV4" s="979"/>
      <c r="USW4" s="979"/>
      <c r="USX4" s="979"/>
      <c r="USY4" s="979"/>
      <c r="USZ4" s="979"/>
      <c r="UTA4" s="979"/>
      <c r="UTB4" s="979"/>
      <c r="UTC4" s="979"/>
      <c r="UTD4" s="979"/>
      <c r="UTE4" s="979"/>
      <c r="UTF4" s="979"/>
      <c r="UTG4" s="979"/>
      <c r="UTH4" s="979"/>
      <c r="UTI4" s="979"/>
      <c r="UTJ4" s="979"/>
      <c r="UTK4" s="979"/>
      <c r="UTL4" s="979"/>
      <c r="UTM4" s="979"/>
      <c r="UTN4" s="979"/>
      <c r="UTO4" s="979"/>
      <c r="UTP4" s="979"/>
      <c r="UTQ4" s="979"/>
      <c r="UTR4" s="979"/>
      <c r="UTS4" s="979"/>
      <c r="UTT4" s="979"/>
      <c r="UTU4" s="979"/>
      <c r="UTV4" s="979"/>
      <c r="UTW4" s="979"/>
      <c r="UTX4" s="979"/>
      <c r="UTY4" s="979"/>
      <c r="UTZ4" s="979"/>
      <c r="UUA4" s="979"/>
      <c r="UUB4" s="979"/>
      <c r="UUC4" s="979"/>
      <c r="UUD4" s="979"/>
      <c r="UUE4" s="979"/>
      <c r="UUF4" s="979"/>
      <c r="UUG4" s="979"/>
      <c r="UUH4" s="979"/>
      <c r="UUI4" s="979"/>
      <c r="UUJ4" s="979"/>
      <c r="UUK4" s="979"/>
      <c r="UUL4" s="979"/>
      <c r="UUM4" s="979"/>
      <c r="UUN4" s="979"/>
      <c r="UUO4" s="979"/>
      <c r="UUP4" s="979"/>
      <c r="UUQ4" s="979"/>
      <c r="UUR4" s="979"/>
      <c r="UUS4" s="979"/>
      <c r="UUT4" s="979"/>
      <c r="UUU4" s="979"/>
      <c r="UUV4" s="979"/>
      <c r="UUW4" s="979"/>
      <c r="UUX4" s="979"/>
      <c r="UUY4" s="979"/>
      <c r="UUZ4" s="979"/>
      <c r="UVA4" s="979"/>
      <c r="UVB4" s="979"/>
      <c r="UVC4" s="979"/>
      <c r="UVD4" s="979"/>
      <c r="UVE4" s="979"/>
      <c r="UVF4" s="979"/>
      <c r="UVG4" s="979"/>
      <c r="UVH4" s="979"/>
      <c r="UVI4" s="979"/>
      <c r="UVJ4" s="979"/>
      <c r="UVK4" s="979"/>
      <c r="UVL4" s="979"/>
      <c r="UVM4" s="979"/>
      <c r="UVN4" s="979"/>
      <c r="UVO4" s="979"/>
      <c r="UVP4" s="979"/>
      <c r="UVQ4" s="979"/>
      <c r="UVR4" s="979"/>
      <c r="UVS4" s="979"/>
      <c r="UVT4" s="979"/>
      <c r="UVU4" s="979"/>
      <c r="UVV4" s="979"/>
      <c r="UVW4" s="979"/>
      <c r="UVX4" s="979"/>
      <c r="UVY4" s="979"/>
      <c r="UVZ4" s="979"/>
      <c r="UWA4" s="979"/>
      <c r="UWB4" s="979"/>
      <c r="UWC4" s="979"/>
      <c r="UWD4" s="979"/>
      <c r="UWE4" s="979"/>
      <c r="UWF4" s="979"/>
      <c r="UWG4" s="979"/>
      <c r="UWH4" s="979"/>
      <c r="UWI4" s="979"/>
      <c r="UWJ4" s="979"/>
      <c r="UWK4" s="979"/>
      <c r="UWL4" s="979"/>
      <c r="UWM4" s="979"/>
      <c r="UWN4" s="979"/>
      <c r="UWO4" s="979"/>
      <c r="UWP4" s="979"/>
      <c r="UWQ4" s="979"/>
      <c r="UWR4" s="979"/>
      <c r="UWS4" s="979"/>
      <c r="UWT4" s="979"/>
      <c r="UWU4" s="979"/>
      <c r="UWV4" s="979"/>
      <c r="UWW4" s="979"/>
      <c r="UWX4" s="979"/>
      <c r="UWY4" s="979"/>
      <c r="UWZ4" s="979"/>
      <c r="UXA4" s="979"/>
      <c r="UXB4" s="979"/>
      <c r="UXC4" s="979"/>
      <c r="UXD4" s="979"/>
      <c r="UXE4" s="979"/>
      <c r="UXF4" s="979"/>
      <c r="UXG4" s="979"/>
      <c r="UXH4" s="979"/>
      <c r="UXI4" s="979"/>
      <c r="UXJ4" s="979"/>
      <c r="UXK4" s="979"/>
      <c r="UXL4" s="979"/>
      <c r="UXM4" s="979"/>
      <c r="UXN4" s="979"/>
      <c r="UXO4" s="979"/>
      <c r="UXP4" s="979"/>
      <c r="UXQ4" s="979"/>
      <c r="UXR4" s="979"/>
      <c r="UXS4" s="979"/>
      <c r="UXT4" s="979"/>
      <c r="UXU4" s="979"/>
      <c r="UXV4" s="979"/>
      <c r="UXW4" s="979"/>
      <c r="UXX4" s="979"/>
      <c r="UXY4" s="979"/>
      <c r="UXZ4" s="979"/>
      <c r="UYA4" s="979"/>
      <c r="UYB4" s="979"/>
      <c r="UYC4" s="979"/>
      <c r="UYD4" s="979"/>
      <c r="UYE4" s="979"/>
      <c r="UYF4" s="979"/>
      <c r="UYG4" s="979"/>
      <c r="UYH4" s="979"/>
      <c r="UYI4" s="979"/>
      <c r="UYJ4" s="979"/>
      <c r="UYK4" s="979"/>
      <c r="UYL4" s="979"/>
      <c r="UYM4" s="979"/>
      <c r="UYN4" s="979"/>
      <c r="UYO4" s="979"/>
      <c r="UYP4" s="979"/>
      <c r="UYQ4" s="979"/>
      <c r="UYR4" s="979"/>
      <c r="UYS4" s="979"/>
      <c r="UYT4" s="979"/>
      <c r="UYU4" s="979"/>
      <c r="UYV4" s="979"/>
      <c r="UYW4" s="979"/>
      <c r="UYX4" s="979"/>
      <c r="UYY4" s="979"/>
      <c r="UYZ4" s="979"/>
      <c r="UZA4" s="979"/>
      <c r="UZB4" s="979"/>
      <c r="UZC4" s="979"/>
      <c r="UZD4" s="979"/>
      <c r="UZE4" s="979"/>
      <c r="UZF4" s="979"/>
      <c r="UZG4" s="979"/>
      <c r="UZH4" s="979"/>
      <c r="UZI4" s="979"/>
      <c r="UZJ4" s="979"/>
      <c r="UZK4" s="979"/>
      <c r="UZL4" s="979"/>
      <c r="UZM4" s="979"/>
      <c r="UZN4" s="979"/>
      <c r="UZO4" s="979"/>
      <c r="UZP4" s="979"/>
      <c r="UZQ4" s="979"/>
      <c r="UZR4" s="979"/>
      <c r="UZS4" s="979"/>
      <c r="UZT4" s="979"/>
      <c r="UZU4" s="979"/>
      <c r="UZV4" s="979"/>
      <c r="UZW4" s="979"/>
      <c r="UZX4" s="979"/>
      <c r="UZY4" s="979"/>
      <c r="UZZ4" s="979"/>
      <c r="VAA4" s="979"/>
      <c r="VAB4" s="979"/>
      <c r="VAC4" s="979"/>
      <c r="VAD4" s="979"/>
      <c r="VAE4" s="979"/>
      <c r="VAF4" s="979"/>
      <c r="VAG4" s="979"/>
      <c r="VAH4" s="979"/>
      <c r="VAI4" s="979"/>
      <c r="VAJ4" s="979"/>
      <c r="VAK4" s="979"/>
      <c r="VAL4" s="979"/>
      <c r="VAM4" s="979"/>
      <c r="VAN4" s="979"/>
      <c r="VAO4" s="979"/>
      <c r="VAP4" s="979"/>
      <c r="VAQ4" s="979"/>
      <c r="VAR4" s="979"/>
      <c r="VAS4" s="979"/>
      <c r="VAT4" s="979"/>
      <c r="VAU4" s="979"/>
      <c r="VAV4" s="979"/>
      <c r="VAW4" s="979"/>
      <c r="VAX4" s="979"/>
      <c r="VAY4" s="979"/>
      <c r="VAZ4" s="979"/>
      <c r="VBA4" s="979"/>
      <c r="VBB4" s="979"/>
      <c r="VBC4" s="979"/>
      <c r="VBD4" s="979"/>
      <c r="VBE4" s="979"/>
      <c r="VBF4" s="979"/>
      <c r="VBG4" s="979"/>
      <c r="VBH4" s="979"/>
      <c r="VBI4" s="979"/>
      <c r="VBJ4" s="979"/>
      <c r="VBK4" s="979"/>
      <c r="VBL4" s="979"/>
      <c r="VBM4" s="979"/>
      <c r="VBN4" s="979"/>
      <c r="VBO4" s="979"/>
      <c r="VBP4" s="979"/>
      <c r="VBQ4" s="979"/>
      <c r="VBR4" s="979"/>
      <c r="VBS4" s="979"/>
      <c r="VBT4" s="979"/>
      <c r="VBU4" s="979"/>
      <c r="VBV4" s="979"/>
      <c r="VBW4" s="979"/>
      <c r="VBX4" s="979"/>
      <c r="VBY4" s="979"/>
      <c r="VBZ4" s="979"/>
      <c r="VCA4" s="979"/>
      <c r="VCB4" s="979"/>
      <c r="VCC4" s="979"/>
      <c r="VCD4" s="979"/>
      <c r="VCE4" s="979"/>
      <c r="VCF4" s="979"/>
      <c r="VCG4" s="979"/>
      <c r="VCH4" s="979"/>
      <c r="VCI4" s="979"/>
      <c r="VCJ4" s="979"/>
      <c r="VCK4" s="979"/>
      <c r="VCL4" s="979"/>
      <c r="VCM4" s="979"/>
      <c r="VCN4" s="979"/>
      <c r="VCO4" s="979"/>
      <c r="VCP4" s="979"/>
      <c r="VCQ4" s="979"/>
      <c r="VCR4" s="979"/>
      <c r="VCS4" s="979"/>
      <c r="VCT4" s="979"/>
      <c r="VCU4" s="979"/>
      <c r="VCV4" s="979"/>
      <c r="VCW4" s="979"/>
      <c r="VCX4" s="979"/>
      <c r="VCY4" s="979"/>
      <c r="VCZ4" s="979"/>
      <c r="VDA4" s="979"/>
      <c r="VDB4" s="979"/>
      <c r="VDC4" s="979"/>
      <c r="VDD4" s="979"/>
      <c r="VDE4" s="979"/>
      <c r="VDF4" s="979"/>
      <c r="VDG4" s="979"/>
      <c r="VDH4" s="979"/>
      <c r="VDI4" s="979"/>
      <c r="VDJ4" s="979"/>
      <c r="VDK4" s="979"/>
      <c r="VDL4" s="979"/>
      <c r="VDM4" s="979"/>
      <c r="VDN4" s="979"/>
      <c r="VDO4" s="979"/>
      <c r="VDP4" s="979"/>
      <c r="VDQ4" s="979"/>
      <c r="VDR4" s="979"/>
      <c r="VDS4" s="979"/>
      <c r="VDT4" s="979"/>
      <c r="VDU4" s="979"/>
      <c r="VDV4" s="979"/>
      <c r="VDW4" s="979"/>
      <c r="VDX4" s="979"/>
      <c r="VDY4" s="979"/>
      <c r="VDZ4" s="979"/>
      <c r="VEA4" s="979"/>
      <c r="VEB4" s="979"/>
      <c r="VEC4" s="979"/>
      <c r="VED4" s="979"/>
      <c r="VEE4" s="979"/>
      <c r="VEF4" s="979"/>
      <c r="VEG4" s="979"/>
      <c r="VEH4" s="979"/>
      <c r="VEI4" s="979"/>
      <c r="VEJ4" s="979"/>
      <c r="VEK4" s="979"/>
      <c r="VEL4" s="979"/>
      <c r="VEM4" s="979"/>
      <c r="VEN4" s="979"/>
      <c r="VEO4" s="979"/>
      <c r="VEP4" s="979"/>
      <c r="VEQ4" s="979"/>
      <c r="VER4" s="979"/>
      <c r="VES4" s="979"/>
      <c r="VET4" s="979"/>
      <c r="VEU4" s="979"/>
      <c r="VEV4" s="979"/>
      <c r="VEW4" s="979"/>
      <c r="VEX4" s="979"/>
      <c r="VEY4" s="979"/>
      <c r="VEZ4" s="979"/>
      <c r="VFA4" s="979"/>
      <c r="VFB4" s="979"/>
      <c r="VFC4" s="979"/>
      <c r="VFD4" s="979"/>
      <c r="VFE4" s="979"/>
      <c r="VFF4" s="979"/>
      <c r="VFG4" s="979"/>
      <c r="VFH4" s="979"/>
      <c r="VFI4" s="979"/>
      <c r="VFJ4" s="979"/>
      <c r="VFK4" s="979"/>
      <c r="VFL4" s="979"/>
      <c r="VFM4" s="979"/>
      <c r="VFN4" s="979"/>
      <c r="VFO4" s="979"/>
      <c r="VFP4" s="979"/>
      <c r="VFQ4" s="979"/>
      <c r="VFR4" s="979"/>
      <c r="VFS4" s="979"/>
      <c r="VFT4" s="979"/>
      <c r="VFU4" s="979"/>
      <c r="VFV4" s="979"/>
      <c r="VFW4" s="979"/>
      <c r="VFX4" s="979"/>
      <c r="VFY4" s="979"/>
      <c r="VFZ4" s="979"/>
      <c r="VGA4" s="979"/>
      <c r="VGB4" s="979"/>
      <c r="VGC4" s="979"/>
      <c r="VGD4" s="979"/>
      <c r="VGE4" s="979"/>
      <c r="VGF4" s="979"/>
      <c r="VGG4" s="979"/>
      <c r="VGH4" s="979"/>
      <c r="VGI4" s="979"/>
      <c r="VGJ4" s="979"/>
      <c r="VGK4" s="979"/>
      <c r="VGL4" s="979"/>
      <c r="VGM4" s="979"/>
      <c r="VGN4" s="979"/>
      <c r="VGO4" s="979"/>
      <c r="VGP4" s="979"/>
      <c r="VGQ4" s="979"/>
      <c r="VGR4" s="979"/>
      <c r="VGS4" s="979"/>
      <c r="VGT4" s="979"/>
      <c r="VGU4" s="979"/>
      <c r="VGV4" s="979"/>
      <c r="VGW4" s="979"/>
      <c r="VGX4" s="979"/>
      <c r="VGY4" s="979"/>
      <c r="VGZ4" s="979"/>
      <c r="VHA4" s="979"/>
      <c r="VHB4" s="979"/>
      <c r="VHC4" s="979"/>
      <c r="VHD4" s="979"/>
      <c r="VHE4" s="979"/>
      <c r="VHF4" s="979"/>
      <c r="VHG4" s="979"/>
      <c r="VHH4" s="979"/>
      <c r="VHI4" s="979"/>
      <c r="VHJ4" s="979"/>
      <c r="VHK4" s="979"/>
      <c r="VHL4" s="979"/>
      <c r="VHM4" s="979"/>
      <c r="VHN4" s="979"/>
      <c r="VHO4" s="979"/>
      <c r="VHP4" s="979"/>
      <c r="VHQ4" s="979"/>
      <c r="VHR4" s="979"/>
      <c r="VHS4" s="979"/>
      <c r="VHT4" s="979"/>
      <c r="VHU4" s="979"/>
      <c r="VHV4" s="979"/>
      <c r="VHW4" s="979"/>
      <c r="VHX4" s="979"/>
      <c r="VHY4" s="979"/>
      <c r="VHZ4" s="979"/>
      <c r="VIA4" s="979"/>
      <c r="VIB4" s="979"/>
      <c r="VIC4" s="979"/>
      <c r="VID4" s="979"/>
      <c r="VIE4" s="979"/>
      <c r="VIF4" s="979"/>
      <c r="VIG4" s="979"/>
      <c r="VIH4" s="979"/>
      <c r="VII4" s="979"/>
      <c r="VIJ4" s="979"/>
      <c r="VIK4" s="979"/>
      <c r="VIL4" s="979"/>
      <c r="VIM4" s="979"/>
      <c r="VIN4" s="979"/>
      <c r="VIO4" s="979"/>
      <c r="VIP4" s="979"/>
      <c r="VIQ4" s="979"/>
      <c r="VIR4" s="979"/>
      <c r="VIS4" s="979"/>
      <c r="VIT4" s="979"/>
      <c r="VIU4" s="979"/>
      <c r="VIV4" s="979"/>
      <c r="VIW4" s="979"/>
      <c r="VIX4" s="979"/>
      <c r="VIY4" s="979"/>
      <c r="VIZ4" s="979"/>
      <c r="VJA4" s="979"/>
      <c r="VJB4" s="979"/>
      <c r="VJC4" s="979"/>
      <c r="VJD4" s="979"/>
      <c r="VJE4" s="979"/>
      <c r="VJF4" s="979"/>
      <c r="VJG4" s="979"/>
      <c r="VJH4" s="979"/>
      <c r="VJI4" s="979"/>
      <c r="VJJ4" s="979"/>
      <c r="VJK4" s="979"/>
      <c r="VJL4" s="979"/>
      <c r="VJM4" s="979"/>
      <c r="VJN4" s="979"/>
      <c r="VJO4" s="979"/>
      <c r="VJP4" s="979"/>
      <c r="VJQ4" s="979"/>
      <c r="VJR4" s="979"/>
      <c r="VJS4" s="979"/>
      <c r="VJT4" s="979"/>
      <c r="VJU4" s="979"/>
      <c r="VJV4" s="979"/>
      <c r="VJW4" s="979"/>
      <c r="VJX4" s="979"/>
      <c r="VJY4" s="979"/>
      <c r="VJZ4" s="979"/>
      <c r="VKA4" s="979"/>
      <c r="VKB4" s="979"/>
      <c r="VKC4" s="979"/>
      <c r="VKD4" s="979"/>
      <c r="VKE4" s="979"/>
      <c r="VKF4" s="979"/>
      <c r="VKG4" s="979"/>
      <c r="VKH4" s="979"/>
      <c r="VKI4" s="979"/>
      <c r="VKJ4" s="979"/>
      <c r="VKK4" s="979"/>
      <c r="VKL4" s="979"/>
      <c r="VKM4" s="979"/>
      <c r="VKN4" s="979"/>
      <c r="VKO4" s="979"/>
      <c r="VKP4" s="979"/>
      <c r="VKQ4" s="979"/>
      <c r="VKR4" s="979"/>
      <c r="VKS4" s="979"/>
      <c r="VKT4" s="979"/>
      <c r="VKU4" s="979"/>
      <c r="VKV4" s="979"/>
      <c r="VKW4" s="979"/>
      <c r="VKX4" s="979"/>
      <c r="VKY4" s="979"/>
      <c r="VKZ4" s="979"/>
      <c r="VLA4" s="979"/>
      <c r="VLB4" s="979"/>
      <c r="VLC4" s="979"/>
      <c r="VLD4" s="979"/>
      <c r="VLE4" s="979"/>
      <c r="VLF4" s="979"/>
      <c r="VLG4" s="979"/>
      <c r="VLH4" s="979"/>
      <c r="VLI4" s="979"/>
      <c r="VLJ4" s="979"/>
      <c r="VLK4" s="979"/>
      <c r="VLL4" s="979"/>
      <c r="VLM4" s="979"/>
      <c r="VLN4" s="979"/>
      <c r="VLO4" s="979"/>
      <c r="VLP4" s="979"/>
      <c r="VLQ4" s="979"/>
      <c r="VLR4" s="979"/>
      <c r="VLS4" s="979"/>
      <c r="VLT4" s="979"/>
      <c r="VLU4" s="979"/>
      <c r="VLV4" s="979"/>
      <c r="VLW4" s="979"/>
      <c r="VLX4" s="979"/>
      <c r="VLY4" s="979"/>
      <c r="VLZ4" s="979"/>
      <c r="VMA4" s="979"/>
      <c r="VMB4" s="979"/>
      <c r="VMC4" s="979"/>
      <c r="VMD4" s="979"/>
      <c r="VME4" s="979"/>
      <c r="VMF4" s="979"/>
      <c r="VMG4" s="979"/>
      <c r="VMH4" s="979"/>
      <c r="VMI4" s="979"/>
      <c r="VMJ4" s="979"/>
      <c r="VMK4" s="979"/>
      <c r="VML4" s="979"/>
      <c r="VMM4" s="979"/>
      <c r="VMN4" s="979"/>
      <c r="VMO4" s="979"/>
      <c r="VMP4" s="979"/>
      <c r="VMQ4" s="979"/>
      <c r="VMR4" s="979"/>
      <c r="VMS4" s="979"/>
      <c r="VMT4" s="979"/>
      <c r="VMU4" s="979"/>
      <c r="VMV4" s="979"/>
      <c r="VMW4" s="979"/>
      <c r="VMX4" s="979"/>
      <c r="VMY4" s="979"/>
      <c r="VMZ4" s="979"/>
      <c r="VNA4" s="979"/>
      <c r="VNB4" s="979"/>
      <c r="VNC4" s="979"/>
      <c r="VND4" s="979"/>
      <c r="VNE4" s="979"/>
      <c r="VNF4" s="979"/>
      <c r="VNG4" s="979"/>
      <c r="VNH4" s="979"/>
      <c r="VNI4" s="979"/>
      <c r="VNJ4" s="979"/>
      <c r="VNK4" s="979"/>
      <c r="VNL4" s="979"/>
      <c r="VNM4" s="979"/>
      <c r="VNN4" s="979"/>
      <c r="VNO4" s="979"/>
      <c r="VNP4" s="979"/>
      <c r="VNQ4" s="979"/>
      <c r="VNR4" s="979"/>
      <c r="VNS4" s="979"/>
      <c r="VNT4" s="979"/>
      <c r="VNU4" s="979"/>
      <c r="VNV4" s="979"/>
      <c r="VNW4" s="979"/>
      <c r="VNX4" s="979"/>
      <c r="VNY4" s="979"/>
      <c r="VNZ4" s="979"/>
      <c r="VOA4" s="979"/>
      <c r="VOB4" s="979"/>
      <c r="VOC4" s="979"/>
      <c r="VOD4" s="979"/>
      <c r="VOE4" s="979"/>
      <c r="VOF4" s="979"/>
      <c r="VOG4" s="979"/>
      <c r="VOH4" s="979"/>
      <c r="VOI4" s="979"/>
      <c r="VOJ4" s="979"/>
      <c r="VOK4" s="979"/>
      <c r="VOL4" s="979"/>
      <c r="VOM4" s="979"/>
      <c r="VON4" s="979"/>
      <c r="VOO4" s="979"/>
      <c r="VOP4" s="979"/>
      <c r="VOQ4" s="979"/>
      <c r="VOR4" s="979"/>
      <c r="VOS4" s="979"/>
      <c r="VOT4" s="979"/>
      <c r="VOU4" s="979"/>
      <c r="VOV4" s="979"/>
      <c r="VOW4" s="979"/>
      <c r="VOX4" s="979"/>
      <c r="VOY4" s="979"/>
      <c r="VOZ4" s="979"/>
      <c r="VPA4" s="979"/>
      <c r="VPB4" s="979"/>
      <c r="VPC4" s="979"/>
      <c r="VPD4" s="979"/>
      <c r="VPE4" s="979"/>
      <c r="VPF4" s="979"/>
      <c r="VPG4" s="979"/>
      <c r="VPH4" s="979"/>
      <c r="VPI4" s="979"/>
      <c r="VPJ4" s="979"/>
      <c r="VPK4" s="979"/>
      <c r="VPL4" s="979"/>
      <c r="VPM4" s="979"/>
      <c r="VPN4" s="979"/>
      <c r="VPO4" s="979"/>
      <c r="VPP4" s="979"/>
      <c r="VPQ4" s="979"/>
      <c r="VPR4" s="979"/>
      <c r="VPS4" s="979"/>
      <c r="VPT4" s="979"/>
      <c r="VPU4" s="979"/>
      <c r="VPV4" s="979"/>
      <c r="VPW4" s="979"/>
      <c r="VPX4" s="979"/>
      <c r="VPY4" s="979"/>
      <c r="VPZ4" s="979"/>
      <c r="VQA4" s="979"/>
      <c r="VQB4" s="979"/>
      <c r="VQC4" s="979"/>
      <c r="VQD4" s="979"/>
      <c r="VQE4" s="979"/>
      <c r="VQF4" s="979"/>
      <c r="VQG4" s="979"/>
      <c r="VQH4" s="979"/>
      <c r="VQI4" s="979"/>
      <c r="VQJ4" s="979"/>
      <c r="VQK4" s="979"/>
      <c r="VQL4" s="979"/>
      <c r="VQM4" s="979"/>
      <c r="VQN4" s="979"/>
      <c r="VQO4" s="979"/>
      <c r="VQP4" s="979"/>
      <c r="VQQ4" s="979"/>
      <c r="VQR4" s="979"/>
      <c r="VQS4" s="979"/>
      <c r="VQT4" s="979"/>
      <c r="VQU4" s="979"/>
      <c r="VQV4" s="979"/>
      <c r="VQW4" s="979"/>
      <c r="VQX4" s="979"/>
      <c r="VQY4" s="979"/>
      <c r="VQZ4" s="979"/>
      <c r="VRA4" s="979"/>
      <c r="VRB4" s="979"/>
      <c r="VRC4" s="979"/>
      <c r="VRD4" s="979"/>
      <c r="VRE4" s="979"/>
      <c r="VRF4" s="979"/>
      <c r="VRG4" s="979"/>
      <c r="VRH4" s="979"/>
      <c r="VRI4" s="979"/>
      <c r="VRJ4" s="979"/>
      <c r="VRK4" s="979"/>
      <c r="VRL4" s="979"/>
      <c r="VRM4" s="979"/>
      <c r="VRN4" s="979"/>
      <c r="VRO4" s="979"/>
      <c r="VRP4" s="979"/>
      <c r="VRQ4" s="979"/>
      <c r="VRR4" s="979"/>
      <c r="VRS4" s="979"/>
      <c r="VRT4" s="979"/>
      <c r="VRU4" s="979"/>
      <c r="VRV4" s="979"/>
      <c r="VRW4" s="979"/>
      <c r="VRX4" s="979"/>
      <c r="VRY4" s="979"/>
      <c r="VRZ4" s="979"/>
      <c r="VSA4" s="979"/>
      <c r="VSB4" s="979"/>
      <c r="VSC4" s="979"/>
      <c r="VSD4" s="979"/>
      <c r="VSE4" s="979"/>
      <c r="VSF4" s="979"/>
      <c r="VSG4" s="979"/>
      <c r="VSH4" s="979"/>
      <c r="VSI4" s="979"/>
      <c r="VSJ4" s="979"/>
      <c r="VSK4" s="979"/>
      <c r="VSL4" s="979"/>
      <c r="VSM4" s="979"/>
      <c r="VSN4" s="979"/>
      <c r="VSO4" s="979"/>
      <c r="VSP4" s="979"/>
      <c r="VSQ4" s="979"/>
      <c r="VSR4" s="979"/>
      <c r="VSS4" s="979"/>
      <c r="VST4" s="979"/>
      <c r="VSU4" s="979"/>
      <c r="VSV4" s="979"/>
      <c r="VSW4" s="979"/>
      <c r="VSX4" s="979"/>
      <c r="VSY4" s="979"/>
      <c r="VSZ4" s="979"/>
      <c r="VTA4" s="979"/>
      <c r="VTB4" s="979"/>
      <c r="VTC4" s="979"/>
      <c r="VTD4" s="979"/>
      <c r="VTE4" s="979"/>
      <c r="VTF4" s="979"/>
      <c r="VTG4" s="979"/>
      <c r="VTH4" s="979"/>
      <c r="VTI4" s="979"/>
      <c r="VTJ4" s="979"/>
      <c r="VTK4" s="979"/>
      <c r="VTL4" s="979"/>
      <c r="VTM4" s="979"/>
      <c r="VTN4" s="979"/>
      <c r="VTO4" s="979"/>
      <c r="VTP4" s="979"/>
      <c r="VTQ4" s="979"/>
      <c r="VTR4" s="979"/>
      <c r="VTS4" s="979"/>
      <c r="VTT4" s="979"/>
      <c r="VTU4" s="979"/>
      <c r="VTV4" s="979"/>
      <c r="VTW4" s="979"/>
      <c r="VTX4" s="979"/>
      <c r="VTY4" s="979"/>
      <c r="VTZ4" s="979"/>
      <c r="VUA4" s="979"/>
      <c r="VUB4" s="979"/>
      <c r="VUC4" s="979"/>
      <c r="VUD4" s="979"/>
      <c r="VUE4" s="979"/>
      <c r="VUF4" s="979"/>
      <c r="VUG4" s="979"/>
      <c r="VUH4" s="979"/>
      <c r="VUI4" s="979"/>
      <c r="VUJ4" s="979"/>
      <c r="VUK4" s="979"/>
      <c r="VUL4" s="979"/>
      <c r="VUM4" s="979"/>
      <c r="VUN4" s="979"/>
      <c r="VUO4" s="979"/>
      <c r="VUP4" s="979"/>
      <c r="VUQ4" s="979"/>
      <c r="VUR4" s="979"/>
      <c r="VUS4" s="979"/>
      <c r="VUT4" s="979"/>
      <c r="VUU4" s="979"/>
      <c r="VUV4" s="979"/>
      <c r="VUW4" s="979"/>
      <c r="VUX4" s="979"/>
      <c r="VUY4" s="979"/>
      <c r="VUZ4" s="979"/>
      <c r="VVA4" s="979"/>
      <c r="VVB4" s="979"/>
      <c r="VVC4" s="979"/>
      <c r="VVD4" s="979"/>
      <c r="VVE4" s="979"/>
      <c r="VVF4" s="979"/>
      <c r="VVG4" s="979"/>
      <c r="VVH4" s="979"/>
      <c r="VVI4" s="979"/>
      <c r="VVJ4" s="979"/>
      <c r="VVK4" s="979"/>
      <c r="VVL4" s="979"/>
      <c r="VVM4" s="979"/>
      <c r="VVN4" s="979"/>
      <c r="VVO4" s="979"/>
      <c r="VVP4" s="979"/>
      <c r="VVQ4" s="979"/>
      <c r="VVR4" s="979"/>
      <c r="VVS4" s="979"/>
      <c r="VVT4" s="979"/>
      <c r="VVU4" s="979"/>
      <c r="VVV4" s="979"/>
      <c r="VVW4" s="979"/>
      <c r="VVX4" s="979"/>
      <c r="VVY4" s="979"/>
      <c r="VVZ4" s="979"/>
      <c r="VWA4" s="979"/>
      <c r="VWB4" s="979"/>
      <c r="VWC4" s="979"/>
      <c r="VWD4" s="979"/>
      <c r="VWE4" s="979"/>
      <c r="VWF4" s="979"/>
      <c r="VWG4" s="979"/>
      <c r="VWH4" s="979"/>
      <c r="VWI4" s="979"/>
      <c r="VWJ4" s="979"/>
      <c r="VWK4" s="979"/>
      <c r="VWL4" s="979"/>
      <c r="VWM4" s="979"/>
      <c r="VWN4" s="979"/>
      <c r="VWO4" s="979"/>
      <c r="VWP4" s="979"/>
      <c r="VWQ4" s="979"/>
      <c r="VWR4" s="979"/>
      <c r="VWS4" s="979"/>
      <c r="VWT4" s="979"/>
      <c r="VWU4" s="979"/>
      <c r="VWV4" s="979"/>
      <c r="VWW4" s="979"/>
      <c r="VWX4" s="979"/>
      <c r="VWY4" s="979"/>
      <c r="VWZ4" s="979"/>
      <c r="VXA4" s="979"/>
      <c r="VXB4" s="979"/>
      <c r="VXC4" s="979"/>
      <c r="VXD4" s="979"/>
      <c r="VXE4" s="979"/>
      <c r="VXF4" s="979"/>
      <c r="VXG4" s="979"/>
      <c r="VXH4" s="979"/>
      <c r="VXI4" s="979"/>
      <c r="VXJ4" s="979"/>
      <c r="VXK4" s="979"/>
      <c r="VXL4" s="979"/>
      <c r="VXM4" s="979"/>
      <c r="VXN4" s="979"/>
      <c r="VXO4" s="979"/>
      <c r="VXP4" s="979"/>
      <c r="VXQ4" s="979"/>
      <c r="VXR4" s="979"/>
      <c r="VXS4" s="979"/>
      <c r="VXT4" s="979"/>
      <c r="VXU4" s="979"/>
      <c r="VXV4" s="979"/>
      <c r="VXW4" s="979"/>
      <c r="VXX4" s="979"/>
      <c r="VXY4" s="979"/>
      <c r="VXZ4" s="979"/>
      <c r="VYA4" s="979"/>
      <c r="VYB4" s="979"/>
      <c r="VYC4" s="979"/>
      <c r="VYD4" s="979"/>
      <c r="VYE4" s="979"/>
      <c r="VYF4" s="979"/>
      <c r="VYG4" s="979"/>
      <c r="VYH4" s="979"/>
      <c r="VYI4" s="979"/>
      <c r="VYJ4" s="979"/>
      <c r="VYK4" s="979"/>
      <c r="VYL4" s="979"/>
      <c r="VYM4" s="979"/>
      <c r="VYN4" s="979"/>
      <c r="VYO4" s="979"/>
      <c r="VYP4" s="979"/>
      <c r="VYQ4" s="979"/>
      <c r="VYR4" s="979"/>
      <c r="VYS4" s="979"/>
      <c r="VYT4" s="979"/>
      <c r="VYU4" s="979"/>
      <c r="VYV4" s="979"/>
      <c r="VYW4" s="979"/>
      <c r="VYX4" s="979"/>
      <c r="VYY4" s="979"/>
      <c r="VYZ4" s="979"/>
      <c r="VZA4" s="979"/>
      <c r="VZB4" s="979"/>
      <c r="VZC4" s="979"/>
      <c r="VZD4" s="979"/>
      <c r="VZE4" s="979"/>
      <c r="VZF4" s="979"/>
      <c r="VZG4" s="979"/>
      <c r="VZH4" s="979"/>
      <c r="VZI4" s="979"/>
      <c r="VZJ4" s="979"/>
      <c r="VZK4" s="979"/>
      <c r="VZL4" s="979"/>
      <c r="VZM4" s="979"/>
      <c r="VZN4" s="979"/>
      <c r="VZO4" s="979"/>
      <c r="VZP4" s="979"/>
      <c r="VZQ4" s="979"/>
      <c r="VZR4" s="979"/>
      <c r="VZS4" s="979"/>
      <c r="VZT4" s="979"/>
      <c r="VZU4" s="979"/>
      <c r="VZV4" s="979"/>
      <c r="VZW4" s="979"/>
      <c r="VZX4" s="979"/>
      <c r="VZY4" s="979"/>
      <c r="VZZ4" s="979"/>
      <c r="WAA4" s="979"/>
      <c r="WAB4" s="979"/>
      <c r="WAC4" s="979"/>
      <c r="WAD4" s="979"/>
      <c r="WAE4" s="979"/>
      <c r="WAF4" s="979"/>
      <c r="WAG4" s="979"/>
      <c r="WAH4" s="979"/>
      <c r="WAI4" s="979"/>
      <c r="WAJ4" s="979"/>
      <c r="WAK4" s="979"/>
      <c r="WAL4" s="979"/>
      <c r="WAM4" s="979"/>
      <c r="WAN4" s="979"/>
      <c r="WAO4" s="979"/>
      <c r="WAP4" s="979"/>
      <c r="WAQ4" s="979"/>
      <c r="WAR4" s="979"/>
      <c r="WAS4" s="979"/>
      <c r="WAT4" s="979"/>
      <c r="WAU4" s="979"/>
      <c r="WAV4" s="979"/>
      <c r="WAW4" s="979"/>
      <c r="WAX4" s="979"/>
      <c r="WAY4" s="979"/>
      <c r="WAZ4" s="979"/>
      <c r="WBA4" s="979"/>
      <c r="WBB4" s="979"/>
      <c r="WBC4" s="979"/>
      <c r="WBD4" s="979"/>
      <c r="WBE4" s="979"/>
      <c r="WBF4" s="979"/>
      <c r="WBG4" s="979"/>
      <c r="WBH4" s="979"/>
      <c r="WBI4" s="979"/>
      <c r="WBJ4" s="979"/>
      <c r="WBK4" s="979"/>
      <c r="WBL4" s="979"/>
      <c r="WBM4" s="979"/>
      <c r="WBN4" s="979"/>
      <c r="WBO4" s="979"/>
      <c r="WBP4" s="979"/>
      <c r="WBQ4" s="979"/>
      <c r="WBR4" s="979"/>
      <c r="WBS4" s="979"/>
      <c r="WBT4" s="979"/>
      <c r="WBU4" s="979"/>
      <c r="WBV4" s="979"/>
      <c r="WBW4" s="979"/>
      <c r="WBX4" s="979"/>
      <c r="WBY4" s="979"/>
      <c r="WBZ4" s="979"/>
      <c r="WCA4" s="979"/>
      <c r="WCB4" s="979"/>
      <c r="WCC4" s="979"/>
      <c r="WCD4" s="979"/>
      <c r="WCE4" s="979"/>
      <c r="WCF4" s="979"/>
      <c r="WCG4" s="979"/>
      <c r="WCH4" s="979"/>
      <c r="WCI4" s="979"/>
      <c r="WCJ4" s="979"/>
      <c r="WCK4" s="979"/>
      <c r="WCL4" s="979"/>
      <c r="WCM4" s="979"/>
      <c r="WCN4" s="979"/>
      <c r="WCO4" s="979"/>
      <c r="WCP4" s="979"/>
      <c r="WCQ4" s="979"/>
      <c r="WCR4" s="979"/>
      <c r="WCS4" s="979"/>
      <c r="WCT4" s="979"/>
      <c r="WCU4" s="979"/>
      <c r="WCV4" s="979"/>
      <c r="WCW4" s="979"/>
      <c r="WCX4" s="979"/>
      <c r="WCY4" s="979"/>
      <c r="WCZ4" s="979"/>
      <c r="WDA4" s="979"/>
      <c r="WDB4" s="979"/>
      <c r="WDC4" s="979"/>
      <c r="WDD4" s="979"/>
      <c r="WDE4" s="979"/>
      <c r="WDF4" s="979"/>
      <c r="WDG4" s="979"/>
      <c r="WDH4" s="979"/>
      <c r="WDI4" s="979"/>
      <c r="WDJ4" s="979"/>
      <c r="WDK4" s="979"/>
      <c r="WDL4" s="979"/>
      <c r="WDM4" s="979"/>
      <c r="WDN4" s="979"/>
      <c r="WDO4" s="979"/>
      <c r="WDP4" s="979"/>
      <c r="WDQ4" s="979"/>
      <c r="WDR4" s="979"/>
      <c r="WDS4" s="979"/>
      <c r="WDT4" s="979"/>
      <c r="WDU4" s="979"/>
      <c r="WDV4" s="979"/>
      <c r="WDW4" s="979"/>
      <c r="WDX4" s="979"/>
      <c r="WDY4" s="979"/>
      <c r="WDZ4" s="979"/>
      <c r="WEA4" s="979"/>
      <c r="WEB4" s="979"/>
      <c r="WEC4" s="979"/>
      <c r="WED4" s="979"/>
      <c r="WEE4" s="979"/>
      <c r="WEF4" s="979"/>
      <c r="WEG4" s="979"/>
      <c r="WEH4" s="979"/>
      <c r="WEI4" s="979"/>
      <c r="WEJ4" s="979"/>
      <c r="WEK4" s="979"/>
      <c r="WEL4" s="979"/>
      <c r="WEM4" s="979"/>
      <c r="WEN4" s="979"/>
      <c r="WEO4" s="979"/>
      <c r="WEP4" s="979"/>
      <c r="WEQ4" s="979"/>
      <c r="WER4" s="979"/>
      <c r="WES4" s="979"/>
      <c r="WET4" s="979"/>
      <c r="WEU4" s="979"/>
      <c r="WEV4" s="979"/>
      <c r="WEW4" s="979"/>
      <c r="WEX4" s="979"/>
      <c r="WEY4" s="979"/>
      <c r="WEZ4" s="979"/>
      <c r="WFA4" s="979"/>
      <c r="WFB4" s="979"/>
      <c r="WFC4" s="979"/>
      <c r="WFD4" s="979"/>
      <c r="WFE4" s="979"/>
      <c r="WFF4" s="979"/>
      <c r="WFG4" s="979"/>
      <c r="WFH4" s="979"/>
      <c r="WFI4" s="979"/>
      <c r="WFJ4" s="979"/>
      <c r="WFK4" s="979"/>
      <c r="WFL4" s="979"/>
      <c r="WFM4" s="979"/>
      <c r="WFN4" s="979"/>
      <c r="WFO4" s="979"/>
      <c r="WFP4" s="979"/>
      <c r="WFQ4" s="979"/>
      <c r="WFR4" s="979"/>
      <c r="WFS4" s="979"/>
      <c r="WFT4" s="979"/>
      <c r="WFU4" s="979"/>
      <c r="WFV4" s="979"/>
      <c r="WFW4" s="979"/>
      <c r="WFX4" s="979"/>
      <c r="WFY4" s="979"/>
      <c r="WFZ4" s="979"/>
      <c r="WGA4" s="979"/>
      <c r="WGB4" s="979"/>
      <c r="WGC4" s="979"/>
      <c r="WGD4" s="979"/>
      <c r="WGE4" s="979"/>
      <c r="WGF4" s="979"/>
      <c r="WGG4" s="979"/>
      <c r="WGH4" s="979"/>
      <c r="WGI4" s="979"/>
      <c r="WGJ4" s="979"/>
      <c r="WGK4" s="979"/>
      <c r="WGL4" s="979"/>
      <c r="WGM4" s="979"/>
      <c r="WGN4" s="979"/>
      <c r="WGO4" s="979"/>
      <c r="WGP4" s="979"/>
      <c r="WGQ4" s="979"/>
      <c r="WGR4" s="979"/>
      <c r="WGS4" s="979"/>
      <c r="WGT4" s="979"/>
      <c r="WGU4" s="979"/>
      <c r="WGV4" s="979"/>
      <c r="WGW4" s="979"/>
      <c r="WGX4" s="979"/>
      <c r="WGY4" s="979"/>
      <c r="WGZ4" s="979"/>
      <c r="WHA4" s="979"/>
      <c r="WHB4" s="979"/>
      <c r="WHC4" s="979"/>
      <c r="WHD4" s="979"/>
      <c r="WHE4" s="979"/>
      <c r="WHF4" s="979"/>
      <c r="WHG4" s="979"/>
      <c r="WHH4" s="979"/>
      <c r="WHI4" s="979"/>
      <c r="WHJ4" s="979"/>
      <c r="WHK4" s="979"/>
      <c r="WHL4" s="979"/>
      <c r="WHM4" s="979"/>
      <c r="WHN4" s="979"/>
      <c r="WHO4" s="979"/>
      <c r="WHP4" s="979"/>
      <c r="WHQ4" s="979"/>
      <c r="WHR4" s="979"/>
      <c r="WHS4" s="979"/>
      <c r="WHT4" s="979"/>
      <c r="WHU4" s="979"/>
      <c r="WHV4" s="979"/>
      <c r="WHW4" s="979"/>
      <c r="WHX4" s="979"/>
      <c r="WHY4" s="979"/>
      <c r="WHZ4" s="979"/>
      <c r="WIA4" s="979"/>
      <c r="WIB4" s="979"/>
      <c r="WIC4" s="979"/>
      <c r="WID4" s="979"/>
      <c r="WIE4" s="979"/>
      <c r="WIF4" s="979"/>
      <c r="WIG4" s="979"/>
      <c r="WIH4" s="979"/>
      <c r="WII4" s="979"/>
      <c r="WIJ4" s="979"/>
      <c r="WIK4" s="979"/>
      <c r="WIL4" s="979"/>
      <c r="WIM4" s="979"/>
      <c r="WIN4" s="979"/>
      <c r="WIO4" s="979"/>
      <c r="WIP4" s="979"/>
      <c r="WIQ4" s="979"/>
      <c r="WIR4" s="979"/>
      <c r="WIS4" s="979"/>
      <c r="WIT4" s="979"/>
      <c r="WIU4" s="979"/>
      <c r="WIV4" s="979"/>
      <c r="WIW4" s="979"/>
      <c r="WIX4" s="979"/>
      <c r="WIY4" s="979"/>
      <c r="WIZ4" s="979"/>
      <c r="WJA4" s="979"/>
      <c r="WJB4" s="979"/>
      <c r="WJC4" s="979"/>
      <c r="WJD4" s="979"/>
      <c r="WJE4" s="979"/>
      <c r="WJF4" s="979"/>
      <c r="WJG4" s="979"/>
      <c r="WJH4" s="979"/>
      <c r="WJI4" s="979"/>
      <c r="WJJ4" s="979"/>
      <c r="WJK4" s="979"/>
      <c r="WJL4" s="979"/>
      <c r="WJM4" s="979"/>
      <c r="WJN4" s="979"/>
      <c r="WJO4" s="979"/>
      <c r="WJP4" s="979"/>
      <c r="WJQ4" s="979"/>
      <c r="WJR4" s="979"/>
      <c r="WJS4" s="979"/>
      <c r="WJT4" s="979"/>
      <c r="WJU4" s="979"/>
      <c r="WJV4" s="979"/>
      <c r="WJW4" s="979"/>
      <c r="WJX4" s="979"/>
      <c r="WJY4" s="979"/>
      <c r="WJZ4" s="979"/>
      <c r="WKA4" s="979"/>
      <c r="WKB4" s="979"/>
      <c r="WKC4" s="979"/>
      <c r="WKD4" s="979"/>
      <c r="WKE4" s="979"/>
      <c r="WKF4" s="979"/>
      <c r="WKG4" s="979"/>
      <c r="WKH4" s="979"/>
      <c r="WKI4" s="979"/>
      <c r="WKJ4" s="979"/>
      <c r="WKK4" s="979"/>
      <c r="WKL4" s="979"/>
      <c r="WKM4" s="979"/>
      <c r="WKN4" s="979"/>
      <c r="WKO4" s="979"/>
      <c r="WKP4" s="979"/>
      <c r="WKQ4" s="979"/>
      <c r="WKR4" s="979"/>
      <c r="WKS4" s="979"/>
      <c r="WKT4" s="979"/>
      <c r="WKU4" s="979"/>
      <c r="WKV4" s="979"/>
      <c r="WKW4" s="979"/>
      <c r="WKX4" s="979"/>
      <c r="WKY4" s="979"/>
      <c r="WKZ4" s="979"/>
      <c r="WLA4" s="979"/>
      <c r="WLB4" s="979"/>
      <c r="WLC4" s="979"/>
      <c r="WLD4" s="979"/>
      <c r="WLE4" s="979"/>
      <c r="WLF4" s="979"/>
      <c r="WLG4" s="979"/>
      <c r="WLH4" s="979"/>
      <c r="WLI4" s="979"/>
      <c r="WLJ4" s="979"/>
      <c r="WLK4" s="979"/>
      <c r="WLL4" s="979"/>
      <c r="WLM4" s="979"/>
      <c r="WLN4" s="979"/>
      <c r="WLO4" s="979"/>
      <c r="WLP4" s="979"/>
      <c r="WLQ4" s="979"/>
      <c r="WLR4" s="979"/>
      <c r="WLS4" s="979"/>
      <c r="WLT4" s="979"/>
      <c r="WLU4" s="979"/>
      <c r="WLV4" s="979"/>
      <c r="WLW4" s="979"/>
      <c r="WLX4" s="979"/>
      <c r="WLY4" s="979"/>
      <c r="WLZ4" s="979"/>
      <c r="WMA4" s="979"/>
      <c r="WMB4" s="979"/>
      <c r="WMC4" s="979"/>
      <c r="WMD4" s="979"/>
      <c r="WME4" s="979"/>
      <c r="WMF4" s="979"/>
      <c r="WMG4" s="979"/>
      <c r="WMH4" s="979"/>
      <c r="WMI4" s="979"/>
      <c r="WMJ4" s="979"/>
      <c r="WMK4" s="979"/>
      <c r="WML4" s="979"/>
      <c r="WMM4" s="979"/>
      <c r="WMN4" s="979"/>
      <c r="WMO4" s="979"/>
      <c r="WMP4" s="979"/>
      <c r="WMQ4" s="979"/>
      <c r="WMR4" s="979"/>
      <c r="WMS4" s="979"/>
      <c r="WMT4" s="979"/>
      <c r="WMU4" s="979"/>
      <c r="WMV4" s="979"/>
      <c r="WMW4" s="979"/>
      <c r="WMX4" s="979"/>
      <c r="WMY4" s="979"/>
      <c r="WMZ4" s="979"/>
      <c r="WNA4" s="979"/>
      <c r="WNB4" s="979"/>
      <c r="WNC4" s="979"/>
      <c r="WND4" s="979"/>
      <c r="WNE4" s="979"/>
      <c r="WNF4" s="979"/>
      <c r="WNG4" s="979"/>
      <c r="WNH4" s="979"/>
      <c r="WNI4" s="979"/>
      <c r="WNJ4" s="979"/>
      <c r="WNK4" s="979"/>
      <c r="WNL4" s="979"/>
      <c r="WNM4" s="979"/>
      <c r="WNN4" s="979"/>
      <c r="WNO4" s="979"/>
      <c r="WNP4" s="979"/>
      <c r="WNQ4" s="979"/>
      <c r="WNR4" s="979"/>
      <c r="WNS4" s="979"/>
      <c r="WNT4" s="979"/>
      <c r="WNU4" s="979"/>
      <c r="WNV4" s="979"/>
      <c r="WNW4" s="979"/>
      <c r="WNX4" s="979"/>
      <c r="WNY4" s="979"/>
      <c r="WNZ4" s="979"/>
      <c r="WOA4" s="979"/>
      <c r="WOB4" s="979"/>
      <c r="WOC4" s="979"/>
      <c r="WOD4" s="979"/>
      <c r="WOE4" s="979"/>
      <c r="WOF4" s="979"/>
      <c r="WOG4" s="979"/>
      <c r="WOH4" s="979"/>
      <c r="WOI4" s="979"/>
      <c r="WOJ4" s="979"/>
      <c r="WOK4" s="979"/>
      <c r="WOL4" s="979"/>
      <c r="WOM4" s="979"/>
      <c r="WON4" s="979"/>
      <c r="WOO4" s="979"/>
      <c r="WOP4" s="979"/>
      <c r="WOQ4" s="979"/>
      <c r="WOR4" s="979"/>
      <c r="WOS4" s="979"/>
      <c r="WOT4" s="979"/>
      <c r="WOU4" s="979"/>
      <c r="WOV4" s="979"/>
      <c r="WOW4" s="979"/>
      <c r="WOX4" s="979"/>
      <c r="WOY4" s="979"/>
      <c r="WOZ4" s="979"/>
      <c r="WPA4" s="979"/>
      <c r="WPB4" s="979"/>
      <c r="WPC4" s="979"/>
      <c r="WPD4" s="979"/>
      <c r="WPE4" s="979"/>
      <c r="WPF4" s="979"/>
      <c r="WPG4" s="979"/>
      <c r="WPH4" s="979"/>
      <c r="WPI4" s="979"/>
      <c r="WPJ4" s="979"/>
      <c r="WPK4" s="979"/>
      <c r="WPL4" s="979"/>
      <c r="WPM4" s="979"/>
      <c r="WPN4" s="979"/>
      <c r="WPO4" s="979"/>
      <c r="WPP4" s="979"/>
      <c r="WPQ4" s="979"/>
      <c r="WPR4" s="979"/>
      <c r="WPS4" s="979"/>
      <c r="WPT4" s="979"/>
      <c r="WPU4" s="979"/>
      <c r="WPV4" s="979"/>
      <c r="WPW4" s="979"/>
      <c r="WPX4" s="979"/>
      <c r="WPY4" s="979"/>
      <c r="WPZ4" s="979"/>
      <c r="WQA4" s="979"/>
      <c r="WQB4" s="979"/>
      <c r="WQC4" s="979"/>
      <c r="WQD4" s="979"/>
      <c r="WQE4" s="979"/>
      <c r="WQF4" s="979"/>
      <c r="WQG4" s="979"/>
      <c r="WQH4" s="979"/>
      <c r="WQI4" s="979"/>
      <c r="WQJ4" s="979"/>
      <c r="WQK4" s="979"/>
      <c r="WQL4" s="979"/>
      <c r="WQM4" s="979"/>
      <c r="WQN4" s="979"/>
      <c r="WQO4" s="979"/>
      <c r="WQP4" s="979"/>
      <c r="WQQ4" s="979"/>
      <c r="WQR4" s="979"/>
      <c r="WQS4" s="979"/>
      <c r="WQT4" s="979"/>
      <c r="WQU4" s="979"/>
      <c r="WQV4" s="979"/>
      <c r="WQW4" s="979"/>
      <c r="WQX4" s="979"/>
      <c r="WQY4" s="979"/>
      <c r="WQZ4" s="979"/>
      <c r="WRA4" s="979"/>
      <c r="WRB4" s="979"/>
      <c r="WRC4" s="979"/>
      <c r="WRD4" s="979"/>
      <c r="WRE4" s="979"/>
      <c r="WRF4" s="979"/>
      <c r="WRG4" s="979"/>
      <c r="WRH4" s="979"/>
      <c r="WRI4" s="979"/>
      <c r="WRJ4" s="979"/>
      <c r="WRK4" s="979"/>
      <c r="WRL4" s="979"/>
      <c r="WRM4" s="979"/>
      <c r="WRN4" s="979"/>
      <c r="WRO4" s="979"/>
      <c r="WRP4" s="979"/>
      <c r="WRQ4" s="979"/>
      <c r="WRR4" s="979"/>
      <c r="WRS4" s="979"/>
      <c r="WRT4" s="979"/>
      <c r="WRU4" s="979"/>
      <c r="WRV4" s="979"/>
      <c r="WRW4" s="979"/>
      <c r="WRX4" s="979"/>
      <c r="WRY4" s="979"/>
      <c r="WRZ4" s="979"/>
      <c r="WSA4" s="979"/>
      <c r="WSB4" s="979"/>
      <c r="WSC4" s="979"/>
      <c r="WSD4" s="979"/>
      <c r="WSE4" s="979"/>
      <c r="WSF4" s="979"/>
      <c r="WSG4" s="979"/>
      <c r="WSH4" s="979"/>
      <c r="WSI4" s="979"/>
      <c r="WSJ4" s="979"/>
      <c r="WSK4" s="979"/>
      <c r="WSL4" s="979"/>
      <c r="WSM4" s="979"/>
      <c r="WSN4" s="979"/>
      <c r="WSO4" s="979"/>
      <c r="WSP4" s="979"/>
      <c r="WSQ4" s="979"/>
      <c r="WSR4" s="979"/>
      <c r="WSS4" s="979"/>
      <c r="WST4" s="979"/>
      <c r="WSU4" s="979"/>
      <c r="WSV4" s="979"/>
      <c r="WSW4" s="979"/>
      <c r="WSX4" s="979"/>
      <c r="WSY4" s="979"/>
      <c r="WSZ4" s="979"/>
      <c r="WTA4" s="979"/>
      <c r="WTB4" s="979"/>
      <c r="WTC4" s="979"/>
      <c r="WTD4" s="979"/>
      <c r="WTE4" s="979"/>
      <c r="WTF4" s="979"/>
      <c r="WTG4" s="979"/>
      <c r="WTH4" s="979"/>
      <c r="WTI4" s="979"/>
      <c r="WTJ4" s="979"/>
      <c r="WTK4" s="979"/>
      <c r="WTL4" s="979"/>
      <c r="WTM4" s="979"/>
      <c r="WTN4" s="979"/>
      <c r="WTO4" s="979"/>
      <c r="WTP4" s="979"/>
      <c r="WTQ4" s="979"/>
      <c r="WTR4" s="979"/>
      <c r="WTS4" s="979"/>
      <c r="WTT4" s="979"/>
      <c r="WTU4" s="979"/>
      <c r="WTV4" s="979"/>
      <c r="WTW4" s="979"/>
      <c r="WTX4" s="979"/>
      <c r="WTY4" s="979"/>
      <c r="WTZ4" s="979"/>
      <c r="WUA4" s="979"/>
      <c r="WUB4" s="979"/>
      <c r="WUC4" s="979"/>
      <c r="WUD4" s="979"/>
      <c r="WUE4" s="979"/>
      <c r="WUF4" s="979"/>
      <c r="WUG4" s="979"/>
      <c r="WUH4" s="979"/>
      <c r="WUI4" s="979"/>
      <c r="WUJ4" s="979"/>
      <c r="WUK4" s="979"/>
      <c r="WUL4" s="979"/>
      <c r="WUM4" s="979"/>
      <c r="WUN4" s="979"/>
      <c r="WUO4" s="979"/>
      <c r="WUP4" s="979"/>
      <c r="WUQ4" s="979"/>
      <c r="WUR4" s="979"/>
      <c r="WUS4" s="979"/>
      <c r="WUT4" s="979"/>
      <c r="WUU4" s="979"/>
      <c r="WUV4" s="979"/>
      <c r="WUW4" s="979"/>
      <c r="WUX4" s="979"/>
      <c r="WUY4" s="979"/>
      <c r="WUZ4" s="979"/>
      <c r="WVA4" s="979"/>
      <c r="WVB4" s="979"/>
      <c r="WVC4" s="979"/>
      <c r="WVD4" s="979"/>
      <c r="WVE4" s="979"/>
      <c r="WVF4" s="979"/>
      <c r="WVG4" s="979"/>
      <c r="WVH4" s="979"/>
      <c r="WVI4" s="979"/>
      <c r="WVJ4" s="979"/>
      <c r="WVK4" s="979"/>
      <c r="WVL4" s="979"/>
      <c r="WVM4" s="979"/>
      <c r="WVN4" s="979"/>
      <c r="WVO4" s="979"/>
      <c r="WVP4" s="979"/>
      <c r="WVQ4" s="979"/>
      <c r="WVR4" s="979"/>
      <c r="WVS4" s="979"/>
      <c r="WVT4" s="979"/>
      <c r="WVU4" s="979"/>
      <c r="WVV4" s="979"/>
      <c r="WVW4" s="979"/>
      <c r="WVX4" s="979"/>
      <c r="WVY4" s="979"/>
      <c r="WVZ4" s="979"/>
      <c r="WWA4" s="979"/>
      <c r="WWB4" s="979"/>
      <c r="WWC4" s="979"/>
      <c r="WWD4" s="979"/>
      <c r="WWE4" s="979"/>
      <c r="WWF4" s="979"/>
      <c r="WWG4" s="979"/>
      <c r="WWH4" s="979"/>
      <c r="WWI4" s="979"/>
      <c r="WWJ4" s="979"/>
      <c r="WWK4" s="979"/>
      <c r="WWL4" s="979"/>
      <c r="WWM4" s="979"/>
      <c r="WWN4" s="979"/>
      <c r="WWO4" s="979"/>
      <c r="WWP4" s="979"/>
      <c r="WWQ4" s="979"/>
      <c r="WWR4" s="979"/>
      <c r="WWS4" s="979"/>
      <c r="WWT4" s="979"/>
      <c r="WWU4" s="979"/>
      <c r="WWV4" s="979"/>
      <c r="WWW4" s="979"/>
      <c r="WWX4" s="979"/>
      <c r="WWY4" s="979"/>
      <c r="WWZ4" s="979"/>
      <c r="WXA4" s="979"/>
      <c r="WXB4" s="979"/>
      <c r="WXC4" s="979"/>
      <c r="WXD4" s="979"/>
      <c r="WXE4" s="979"/>
      <c r="WXF4" s="979"/>
      <c r="WXG4" s="979"/>
      <c r="WXH4" s="979"/>
      <c r="WXI4" s="979"/>
      <c r="WXJ4" s="979"/>
      <c r="WXK4" s="979"/>
      <c r="WXL4" s="979"/>
      <c r="WXM4" s="979"/>
      <c r="WXN4" s="979"/>
      <c r="WXO4" s="979"/>
      <c r="WXP4" s="979"/>
      <c r="WXQ4" s="979"/>
      <c r="WXR4" s="979"/>
      <c r="WXS4" s="979"/>
      <c r="WXT4" s="979"/>
      <c r="WXU4" s="979"/>
      <c r="WXV4" s="979"/>
      <c r="WXW4" s="979"/>
      <c r="WXX4" s="979"/>
      <c r="WXY4" s="979"/>
      <c r="WXZ4" s="979"/>
      <c r="WYA4" s="979"/>
      <c r="WYB4" s="979"/>
      <c r="WYC4" s="979"/>
      <c r="WYD4" s="979"/>
      <c r="WYE4" s="979"/>
      <c r="WYF4" s="979"/>
      <c r="WYG4" s="979"/>
      <c r="WYH4" s="979"/>
      <c r="WYI4" s="979"/>
      <c r="WYJ4" s="979"/>
      <c r="WYK4" s="979"/>
      <c r="WYL4" s="979"/>
      <c r="WYM4" s="979"/>
      <c r="WYN4" s="979"/>
      <c r="WYO4" s="979"/>
      <c r="WYP4" s="979"/>
      <c r="WYQ4" s="979"/>
      <c r="WYR4" s="979"/>
      <c r="WYS4" s="979"/>
      <c r="WYT4" s="979"/>
      <c r="WYU4" s="979"/>
      <c r="WYV4" s="979"/>
      <c r="WYW4" s="979"/>
      <c r="WYX4" s="979"/>
      <c r="WYY4" s="979"/>
      <c r="WYZ4" s="979"/>
      <c r="WZA4" s="979"/>
      <c r="WZB4" s="979"/>
      <c r="WZC4" s="979"/>
      <c r="WZD4" s="979"/>
      <c r="WZE4" s="979"/>
      <c r="WZF4" s="979"/>
      <c r="WZG4" s="979"/>
      <c r="WZH4" s="979"/>
      <c r="WZI4" s="979"/>
      <c r="WZJ4" s="979"/>
      <c r="WZK4" s="979"/>
      <c r="WZL4" s="979"/>
      <c r="WZM4" s="979"/>
      <c r="WZN4" s="979"/>
      <c r="WZO4" s="979"/>
      <c r="WZP4" s="979"/>
      <c r="WZQ4" s="979"/>
      <c r="WZR4" s="979"/>
      <c r="WZS4" s="979"/>
      <c r="WZT4" s="979"/>
      <c r="WZU4" s="979"/>
      <c r="WZV4" s="979"/>
      <c r="WZW4" s="979"/>
      <c r="WZX4" s="979"/>
      <c r="WZY4" s="979"/>
      <c r="WZZ4" s="979"/>
      <c r="XAA4" s="979"/>
      <c r="XAB4" s="979"/>
      <c r="XAC4" s="979"/>
      <c r="XAD4" s="979"/>
      <c r="XAE4" s="979"/>
      <c r="XAF4" s="979"/>
      <c r="XAG4" s="979"/>
      <c r="XAH4" s="979"/>
      <c r="XAI4" s="979"/>
      <c r="XAJ4" s="979"/>
      <c r="XAK4" s="979"/>
      <c r="XAL4" s="979"/>
      <c r="XAM4" s="979"/>
      <c r="XAN4" s="979"/>
      <c r="XAO4" s="979"/>
      <c r="XAP4" s="979"/>
      <c r="XAQ4" s="979"/>
      <c r="XAR4" s="979"/>
      <c r="XAS4" s="979"/>
      <c r="XAT4" s="979"/>
      <c r="XAU4" s="979"/>
      <c r="XAV4" s="979"/>
      <c r="XAW4" s="979"/>
      <c r="XAX4" s="979"/>
      <c r="XAY4" s="979"/>
      <c r="XAZ4" s="979"/>
      <c r="XBA4" s="979"/>
      <c r="XBB4" s="979"/>
      <c r="XBC4" s="979"/>
      <c r="XBD4" s="979"/>
      <c r="XBE4" s="979"/>
      <c r="XBF4" s="979"/>
      <c r="XBG4" s="979"/>
      <c r="XBH4" s="979"/>
      <c r="XBI4" s="979"/>
      <c r="XBJ4" s="979"/>
      <c r="XBK4" s="979"/>
      <c r="XBL4" s="979"/>
      <c r="XBM4" s="979"/>
      <c r="XBN4" s="979"/>
      <c r="XBO4" s="979"/>
      <c r="XBP4" s="979"/>
      <c r="XBQ4" s="979"/>
      <c r="XBR4" s="979"/>
      <c r="XBS4" s="979"/>
      <c r="XBT4" s="979"/>
      <c r="XBU4" s="979"/>
      <c r="XBV4" s="979"/>
      <c r="XBW4" s="979"/>
      <c r="XBX4" s="979"/>
      <c r="XBY4" s="979"/>
      <c r="XBZ4" s="979"/>
      <c r="XCA4" s="979"/>
      <c r="XCB4" s="979"/>
      <c r="XCC4" s="979"/>
      <c r="XCD4" s="979"/>
      <c r="XCE4" s="979"/>
      <c r="XCF4" s="979"/>
      <c r="XCG4" s="979"/>
      <c r="XCH4" s="979"/>
      <c r="XCI4" s="979"/>
      <c r="XCJ4" s="979"/>
      <c r="XCK4" s="979"/>
      <c r="XCL4" s="979"/>
      <c r="XCM4" s="979"/>
      <c r="XCN4" s="979"/>
      <c r="XCO4" s="979"/>
      <c r="XCP4" s="979"/>
      <c r="XCQ4" s="979"/>
      <c r="XCR4" s="979"/>
      <c r="XCS4" s="979"/>
      <c r="XCT4" s="979"/>
      <c r="XCU4" s="979"/>
      <c r="XCV4" s="979"/>
      <c r="XCW4" s="979"/>
      <c r="XCX4" s="979"/>
      <c r="XCY4" s="979"/>
      <c r="XCZ4" s="979"/>
      <c r="XDA4" s="979"/>
      <c r="XDB4" s="979"/>
      <c r="XDC4" s="979"/>
      <c r="XDD4" s="979"/>
      <c r="XDE4" s="979"/>
      <c r="XDF4" s="979"/>
      <c r="XDG4" s="979"/>
      <c r="XDH4" s="979"/>
      <c r="XDI4" s="979"/>
      <c r="XDJ4" s="979"/>
      <c r="XDK4" s="979"/>
      <c r="XDL4" s="979"/>
      <c r="XDM4" s="979"/>
      <c r="XDN4" s="979"/>
      <c r="XDO4" s="979"/>
      <c r="XDP4" s="979"/>
      <c r="XDQ4" s="979"/>
      <c r="XDR4" s="979"/>
      <c r="XDS4" s="979"/>
      <c r="XDT4" s="979"/>
      <c r="XDU4" s="979"/>
      <c r="XDV4" s="979"/>
      <c r="XDW4" s="979"/>
      <c r="XDX4" s="979"/>
      <c r="XDY4" s="979"/>
      <c r="XDZ4" s="979"/>
      <c r="XEA4" s="979"/>
      <c r="XEB4" s="979"/>
      <c r="XEC4" s="979"/>
      <c r="XED4" s="979"/>
      <c r="XEE4" s="979"/>
      <c r="XEF4" s="979"/>
      <c r="XEG4" s="979"/>
      <c r="XEH4" s="979"/>
      <c r="XEI4" s="979"/>
      <c r="XEJ4" s="979"/>
      <c r="XEK4" s="979"/>
      <c r="XEL4" s="979"/>
      <c r="XEM4" s="979"/>
      <c r="XEN4" s="979"/>
      <c r="XEO4" s="979"/>
      <c r="XEP4" s="979"/>
      <c r="XEQ4" s="979"/>
      <c r="XER4" s="979"/>
      <c r="XES4" s="979"/>
      <c r="XET4" s="979"/>
      <c r="XEU4" s="979"/>
      <c r="XEV4" s="979"/>
      <c r="XEW4" s="979"/>
      <c r="XEX4" s="979"/>
      <c r="XEY4" s="979"/>
      <c r="XEZ4" s="979"/>
      <c r="XFA4" s="979"/>
      <c r="XFB4" s="979"/>
    </row>
    <row r="5" s="939" customFormat="1" ht="17" customHeight="1" spans="1:16382">
      <c r="A5" s="944"/>
      <c r="B5" s="945"/>
      <c r="C5" s="949" t="s">
        <v>261</v>
      </c>
      <c r="D5" s="949" t="s">
        <v>262</v>
      </c>
      <c r="E5" s="950"/>
      <c r="F5" s="948"/>
      <c r="G5" s="948"/>
      <c r="H5" s="950"/>
      <c r="I5" s="980" t="s">
        <v>263</v>
      </c>
      <c r="J5" s="981" t="s">
        <v>264</v>
      </c>
      <c r="K5" s="980" t="s">
        <v>89</v>
      </c>
      <c r="L5" s="944"/>
      <c r="M5" s="979"/>
      <c r="N5" s="979"/>
      <c r="O5" s="979"/>
      <c r="P5" s="979"/>
      <c r="Q5" s="979"/>
      <c r="R5" s="979"/>
      <c r="S5" s="979"/>
      <c r="T5" s="979"/>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979"/>
      <c r="BL5" s="979"/>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979"/>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979"/>
      <c r="DU5" s="979"/>
      <c r="DV5" s="979"/>
      <c r="DW5" s="979"/>
      <c r="DX5" s="979"/>
      <c r="DY5" s="979"/>
      <c r="DZ5" s="979"/>
      <c r="EA5" s="979"/>
      <c r="EB5" s="979"/>
      <c r="EC5" s="979"/>
      <c r="ED5" s="979"/>
      <c r="EE5" s="979"/>
      <c r="EF5" s="979"/>
      <c r="EG5" s="979"/>
      <c r="EH5" s="979"/>
      <c r="EI5" s="979"/>
      <c r="EJ5" s="979"/>
      <c r="EK5" s="979"/>
      <c r="EL5" s="979"/>
      <c r="EM5" s="979"/>
      <c r="EN5" s="979"/>
      <c r="EO5" s="979"/>
      <c r="EP5" s="979"/>
      <c r="EQ5" s="979"/>
      <c r="ER5" s="979"/>
      <c r="ES5" s="979"/>
      <c r="ET5" s="979"/>
      <c r="EU5" s="979"/>
      <c r="EV5" s="979"/>
      <c r="EW5" s="979"/>
      <c r="EX5" s="979"/>
      <c r="EY5" s="979"/>
      <c r="EZ5" s="979"/>
      <c r="FA5" s="979"/>
      <c r="FB5" s="979"/>
      <c r="FC5" s="979"/>
      <c r="FD5" s="979"/>
      <c r="FE5" s="979"/>
      <c r="FF5" s="979"/>
      <c r="FG5" s="979"/>
      <c r="FH5" s="979"/>
      <c r="FI5" s="979"/>
      <c r="FJ5" s="979"/>
      <c r="FK5" s="979"/>
      <c r="FL5" s="979"/>
      <c r="FM5" s="979"/>
      <c r="FN5" s="979"/>
      <c r="FO5" s="979"/>
      <c r="FP5" s="979"/>
      <c r="FQ5" s="979"/>
      <c r="FR5" s="979"/>
      <c r="FS5" s="979"/>
      <c r="FT5" s="979"/>
      <c r="FU5" s="979"/>
      <c r="FV5" s="979"/>
      <c r="FW5" s="979"/>
      <c r="FX5" s="979"/>
      <c r="FY5" s="979"/>
      <c r="FZ5" s="979"/>
      <c r="GA5" s="979"/>
      <c r="GB5" s="979"/>
      <c r="GC5" s="979"/>
      <c r="GD5" s="979"/>
      <c r="GE5" s="979"/>
      <c r="GF5" s="979"/>
      <c r="GG5" s="979"/>
      <c r="GH5" s="979"/>
      <c r="GI5" s="979"/>
      <c r="GJ5" s="979"/>
      <c r="GK5" s="979"/>
      <c r="GL5" s="979"/>
      <c r="GM5" s="979"/>
      <c r="GN5" s="979"/>
      <c r="GO5" s="979"/>
      <c r="GP5" s="979"/>
      <c r="GQ5" s="979"/>
      <c r="GR5" s="979"/>
      <c r="GS5" s="979"/>
      <c r="GT5" s="979"/>
      <c r="GU5" s="979"/>
      <c r="GV5" s="979"/>
      <c r="GW5" s="979"/>
      <c r="GX5" s="979"/>
      <c r="GY5" s="979"/>
      <c r="GZ5" s="979"/>
      <c r="HA5" s="979"/>
      <c r="HB5" s="979"/>
      <c r="HC5" s="979"/>
      <c r="HD5" s="979"/>
      <c r="HE5" s="979"/>
      <c r="HF5" s="979"/>
      <c r="HG5" s="979"/>
      <c r="HH5" s="979"/>
      <c r="HI5" s="979"/>
      <c r="HJ5" s="979"/>
      <c r="HK5" s="979"/>
      <c r="HL5" s="979"/>
      <c r="HM5" s="979"/>
      <c r="HN5" s="979"/>
      <c r="HO5" s="979"/>
      <c r="HP5" s="979"/>
      <c r="HQ5" s="979"/>
      <c r="HR5" s="979"/>
      <c r="HS5" s="979"/>
      <c r="HT5" s="979"/>
      <c r="HU5" s="979"/>
      <c r="HV5" s="979"/>
      <c r="HW5" s="979"/>
      <c r="HX5" s="979"/>
      <c r="HY5" s="979"/>
      <c r="HZ5" s="979"/>
      <c r="IA5" s="979"/>
      <c r="IB5" s="979"/>
      <c r="IC5" s="979"/>
      <c r="ID5" s="979"/>
      <c r="IE5" s="979"/>
      <c r="IF5" s="979"/>
      <c r="IG5" s="979"/>
      <c r="IH5" s="979"/>
      <c r="II5" s="979"/>
      <c r="IJ5" s="979"/>
      <c r="IK5" s="979"/>
      <c r="IL5" s="979"/>
      <c r="IM5" s="979"/>
      <c r="IN5" s="979"/>
      <c r="IO5" s="979"/>
      <c r="IP5" s="979"/>
      <c r="IQ5" s="979"/>
      <c r="IR5" s="979"/>
      <c r="IS5" s="979"/>
      <c r="IT5" s="979"/>
      <c r="IU5" s="979"/>
      <c r="IV5" s="979"/>
      <c r="IW5" s="979"/>
      <c r="IX5" s="979"/>
      <c r="IY5" s="979"/>
      <c r="IZ5" s="979"/>
      <c r="JA5" s="979"/>
      <c r="JB5" s="979"/>
      <c r="JC5" s="979"/>
      <c r="JD5" s="979"/>
      <c r="JE5" s="979"/>
      <c r="JF5" s="979"/>
      <c r="JG5" s="979"/>
      <c r="JH5" s="979"/>
      <c r="JI5" s="979"/>
      <c r="JJ5" s="979"/>
      <c r="JK5" s="979"/>
      <c r="JL5" s="979"/>
      <c r="JM5" s="979"/>
      <c r="JN5" s="979"/>
      <c r="JO5" s="979"/>
      <c r="JP5" s="979"/>
      <c r="JQ5" s="979"/>
      <c r="JR5" s="979"/>
      <c r="JS5" s="979"/>
      <c r="JT5" s="979"/>
      <c r="JU5" s="979"/>
      <c r="JV5" s="979"/>
      <c r="JW5" s="979"/>
      <c r="JX5" s="979"/>
      <c r="JY5" s="979"/>
      <c r="JZ5" s="979"/>
      <c r="KA5" s="979"/>
      <c r="KB5" s="979"/>
      <c r="KC5" s="979"/>
      <c r="KD5" s="979"/>
      <c r="KE5" s="979"/>
      <c r="KF5" s="979"/>
      <c r="KG5" s="979"/>
      <c r="KH5" s="979"/>
      <c r="KI5" s="979"/>
      <c r="KJ5" s="979"/>
      <c r="KK5" s="979"/>
      <c r="KL5" s="979"/>
      <c r="KM5" s="979"/>
      <c r="KN5" s="979"/>
      <c r="KO5" s="979"/>
      <c r="KP5" s="979"/>
      <c r="KQ5" s="979"/>
      <c r="KR5" s="979"/>
      <c r="KS5" s="979"/>
      <c r="KT5" s="979"/>
      <c r="KU5" s="979"/>
      <c r="KV5" s="979"/>
      <c r="KW5" s="979"/>
      <c r="KX5" s="979"/>
      <c r="KY5" s="979"/>
      <c r="KZ5" s="979"/>
      <c r="LA5" s="979"/>
      <c r="LB5" s="979"/>
      <c r="LC5" s="979"/>
      <c r="LD5" s="979"/>
      <c r="LE5" s="979"/>
      <c r="LF5" s="979"/>
      <c r="LG5" s="979"/>
      <c r="LH5" s="979"/>
      <c r="LI5" s="979"/>
      <c r="LJ5" s="979"/>
      <c r="LK5" s="979"/>
      <c r="LL5" s="979"/>
      <c r="LM5" s="979"/>
      <c r="LN5" s="979"/>
      <c r="LO5" s="979"/>
      <c r="LP5" s="979"/>
      <c r="LQ5" s="979"/>
      <c r="LR5" s="979"/>
      <c r="LS5" s="979"/>
      <c r="LT5" s="979"/>
      <c r="LU5" s="979"/>
      <c r="LV5" s="979"/>
      <c r="LW5" s="979"/>
      <c r="LX5" s="979"/>
      <c r="LY5" s="979"/>
      <c r="LZ5" s="979"/>
      <c r="MA5" s="979"/>
      <c r="MB5" s="979"/>
      <c r="MC5" s="979"/>
      <c r="MD5" s="979"/>
      <c r="ME5" s="979"/>
      <c r="MF5" s="979"/>
      <c r="MG5" s="979"/>
      <c r="MH5" s="979"/>
      <c r="MI5" s="979"/>
      <c r="MJ5" s="979"/>
      <c r="MK5" s="979"/>
      <c r="ML5" s="979"/>
      <c r="MM5" s="979"/>
      <c r="MN5" s="979"/>
      <c r="MO5" s="979"/>
      <c r="MP5" s="979"/>
      <c r="MQ5" s="979"/>
      <c r="MR5" s="979"/>
      <c r="MS5" s="979"/>
      <c r="MT5" s="979"/>
      <c r="MU5" s="979"/>
      <c r="MV5" s="979"/>
      <c r="MW5" s="979"/>
      <c r="MX5" s="979"/>
      <c r="MY5" s="979"/>
      <c r="MZ5" s="979"/>
      <c r="NA5" s="979"/>
      <c r="NB5" s="979"/>
      <c r="NC5" s="979"/>
      <c r="ND5" s="979"/>
      <c r="NE5" s="979"/>
      <c r="NF5" s="979"/>
      <c r="NG5" s="979"/>
      <c r="NH5" s="979"/>
      <c r="NI5" s="979"/>
      <c r="NJ5" s="979"/>
      <c r="NK5" s="979"/>
      <c r="NL5" s="979"/>
      <c r="NM5" s="979"/>
      <c r="NN5" s="979"/>
      <c r="NO5" s="979"/>
      <c r="NP5" s="979"/>
      <c r="NQ5" s="979"/>
      <c r="NR5" s="979"/>
      <c r="NS5" s="979"/>
      <c r="NT5" s="979"/>
      <c r="NU5" s="979"/>
      <c r="NV5" s="979"/>
      <c r="NW5" s="979"/>
      <c r="NX5" s="979"/>
      <c r="NY5" s="979"/>
      <c r="NZ5" s="979"/>
      <c r="OA5" s="979"/>
      <c r="OB5" s="979"/>
      <c r="OC5" s="979"/>
      <c r="OD5" s="979"/>
      <c r="OE5" s="979"/>
      <c r="OF5" s="979"/>
      <c r="OG5" s="979"/>
      <c r="OH5" s="979"/>
      <c r="OI5" s="979"/>
      <c r="OJ5" s="979"/>
      <c r="OK5" s="979"/>
      <c r="OL5" s="979"/>
      <c r="OM5" s="979"/>
      <c r="ON5" s="979"/>
      <c r="OO5" s="979"/>
      <c r="OP5" s="979"/>
      <c r="OQ5" s="979"/>
      <c r="OR5" s="979"/>
      <c r="OS5" s="979"/>
      <c r="OT5" s="979"/>
      <c r="OU5" s="979"/>
      <c r="OV5" s="979"/>
      <c r="OW5" s="979"/>
      <c r="OX5" s="979"/>
      <c r="OY5" s="979"/>
      <c r="OZ5" s="979"/>
      <c r="PA5" s="979"/>
      <c r="PB5" s="979"/>
      <c r="PC5" s="979"/>
      <c r="PD5" s="979"/>
      <c r="PE5" s="979"/>
      <c r="PF5" s="979"/>
      <c r="PG5" s="979"/>
      <c r="PH5" s="979"/>
      <c r="PI5" s="979"/>
      <c r="PJ5" s="979"/>
      <c r="PK5" s="979"/>
      <c r="PL5" s="979"/>
      <c r="PM5" s="979"/>
      <c r="PN5" s="979"/>
      <c r="PO5" s="979"/>
      <c r="PP5" s="979"/>
      <c r="PQ5" s="979"/>
      <c r="PR5" s="979"/>
      <c r="PS5" s="979"/>
      <c r="PT5" s="979"/>
      <c r="PU5" s="979"/>
      <c r="PV5" s="979"/>
      <c r="PW5" s="979"/>
      <c r="PX5" s="979"/>
      <c r="PY5" s="979"/>
      <c r="PZ5" s="979"/>
      <c r="QA5" s="979"/>
      <c r="QB5" s="979"/>
      <c r="QC5" s="979"/>
      <c r="QD5" s="979"/>
      <c r="QE5" s="979"/>
      <c r="QF5" s="979"/>
      <c r="QG5" s="979"/>
      <c r="QH5" s="979"/>
      <c r="QI5" s="979"/>
      <c r="QJ5" s="979"/>
      <c r="QK5" s="979"/>
      <c r="QL5" s="979"/>
      <c r="QM5" s="979"/>
      <c r="QN5" s="979"/>
      <c r="QO5" s="979"/>
      <c r="QP5" s="979"/>
      <c r="QQ5" s="979"/>
      <c r="QR5" s="979"/>
      <c r="QS5" s="979"/>
      <c r="QT5" s="979"/>
      <c r="QU5" s="979"/>
      <c r="QV5" s="979"/>
      <c r="QW5" s="979"/>
      <c r="QX5" s="979"/>
      <c r="QY5" s="979"/>
      <c r="QZ5" s="979"/>
      <c r="RA5" s="979"/>
      <c r="RB5" s="979"/>
      <c r="RC5" s="979"/>
      <c r="RD5" s="979"/>
      <c r="RE5" s="979"/>
      <c r="RF5" s="979"/>
      <c r="RG5" s="979"/>
      <c r="RH5" s="979"/>
      <c r="RI5" s="979"/>
      <c r="RJ5" s="979"/>
      <c r="RK5" s="979"/>
      <c r="RL5" s="979"/>
      <c r="RM5" s="979"/>
      <c r="RN5" s="979"/>
      <c r="RO5" s="979"/>
      <c r="RP5" s="979"/>
      <c r="RQ5" s="979"/>
      <c r="RR5" s="979"/>
      <c r="RS5" s="979"/>
      <c r="RT5" s="979"/>
      <c r="RU5" s="979"/>
      <c r="RV5" s="979"/>
      <c r="RW5" s="979"/>
      <c r="RX5" s="979"/>
      <c r="RY5" s="979"/>
      <c r="RZ5" s="979"/>
      <c r="SA5" s="979"/>
      <c r="SB5" s="979"/>
      <c r="SC5" s="979"/>
      <c r="SD5" s="979"/>
      <c r="SE5" s="979"/>
      <c r="SF5" s="979"/>
      <c r="SG5" s="979"/>
      <c r="SH5" s="979"/>
      <c r="SI5" s="979"/>
      <c r="SJ5" s="979"/>
      <c r="SK5" s="979"/>
      <c r="SL5" s="979"/>
      <c r="SM5" s="979"/>
      <c r="SN5" s="979"/>
      <c r="SO5" s="979"/>
      <c r="SP5" s="979"/>
      <c r="SQ5" s="979"/>
      <c r="SR5" s="979"/>
      <c r="SS5" s="979"/>
      <c r="ST5" s="979"/>
      <c r="SU5" s="979"/>
      <c r="SV5" s="979"/>
      <c r="SW5" s="979"/>
      <c r="SX5" s="979"/>
      <c r="SY5" s="979"/>
      <c r="SZ5" s="979"/>
      <c r="TA5" s="979"/>
      <c r="TB5" s="979"/>
      <c r="TC5" s="979"/>
      <c r="TD5" s="979"/>
      <c r="TE5" s="979"/>
      <c r="TF5" s="979"/>
      <c r="TG5" s="979"/>
      <c r="TH5" s="979"/>
      <c r="TI5" s="979"/>
      <c r="TJ5" s="979"/>
      <c r="TK5" s="979"/>
      <c r="TL5" s="979"/>
      <c r="TM5" s="979"/>
      <c r="TN5" s="979"/>
      <c r="TO5" s="979"/>
      <c r="TP5" s="979"/>
      <c r="TQ5" s="979"/>
      <c r="TR5" s="979"/>
      <c r="TS5" s="979"/>
      <c r="TT5" s="979"/>
      <c r="TU5" s="979"/>
      <c r="TV5" s="979"/>
      <c r="TW5" s="979"/>
      <c r="TX5" s="979"/>
      <c r="TY5" s="979"/>
      <c r="TZ5" s="979"/>
      <c r="UA5" s="979"/>
      <c r="UB5" s="979"/>
      <c r="UC5" s="979"/>
      <c r="UD5" s="979"/>
      <c r="UE5" s="979"/>
      <c r="UF5" s="979"/>
      <c r="UG5" s="979"/>
      <c r="UH5" s="979"/>
      <c r="UI5" s="979"/>
      <c r="UJ5" s="979"/>
      <c r="UK5" s="979"/>
      <c r="UL5" s="979"/>
      <c r="UM5" s="979"/>
      <c r="UN5" s="979"/>
      <c r="UO5" s="979"/>
      <c r="UP5" s="979"/>
      <c r="UQ5" s="979"/>
      <c r="UR5" s="979"/>
      <c r="US5" s="979"/>
      <c r="UT5" s="979"/>
      <c r="UU5" s="979"/>
      <c r="UV5" s="979"/>
      <c r="UW5" s="979"/>
      <c r="UX5" s="979"/>
      <c r="UY5" s="979"/>
      <c r="UZ5" s="979"/>
      <c r="VA5" s="979"/>
      <c r="VB5" s="979"/>
      <c r="VC5" s="979"/>
      <c r="VD5" s="979"/>
      <c r="VE5" s="979"/>
      <c r="VF5" s="979"/>
      <c r="VG5" s="979"/>
      <c r="VH5" s="979"/>
      <c r="VI5" s="979"/>
      <c r="VJ5" s="979"/>
      <c r="VK5" s="979"/>
      <c r="VL5" s="979"/>
      <c r="VM5" s="979"/>
      <c r="VN5" s="979"/>
      <c r="VO5" s="979"/>
      <c r="VP5" s="979"/>
      <c r="VQ5" s="979"/>
      <c r="VR5" s="979"/>
      <c r="VS5" s="979"/>
      <c r="VT5" s="979"/>
      <c r="VU5" s="979"/>
      <c r="VV5" s="979"/>
      <c r="VW5" s="979"/>
      <c r="VX5" s="979"/>
      <c r="VY5" s="979"/>
      <c r="VZ5" s="979"/>
      <c r="WA5" s="979"/>
      <c r="WB5" s="979"/>
      <c r="WC5" s="979"/>
      <c r="WD5" s="979"/>
      <c r="WE5" s="979"/>
      <c r="WF5" s="979"/>
      <c r="WG5" s="979"/>
      <c r="WH5" s="979"/>
      <c r="WI5" s="979"/>
      <c r="WJ5" s="979"/>
      <c r="WK5" s="979"/>
      <c r="WL5" s="979"/>
      <c r="WM5" s="979"/>
      <c r="WN5" s="979"/>
      <c r="WO5" s="979"/>
      <c r="WP5" s="979"/>
      <c r="WQ5" s="979"/>
      <c r="WR5" s="979"/>
      <c r="WS5" s="979"/>
      <c r="WT5" s="979"/>
      <c r="WU5" s="979"/>
      <c r="WV5" s="979"/>
      <c r="WW5" s="979"/>
      <c r="WX5" s="979"/>
      <c r="WY5" s="979"/>
      <c r="WZ5" s="979"/>
      <c r="XA5" s="979"/>
      <c r="XB5" s="979"/>
      <c r="XC5" s="979"/>
      <c r="XD5" s="979"/>
      <c r="XE5" s="979"/>
      <c r="XF5" s="979"/>
      <c r="XG5" s="979"/>
      <c r="XH5" s="979"/>
      <c r="XI5" s="979"/>
      <c r="XJ5" s="979"/>
      <c r="XK5" s="979"/>
      <c r="XL5" s="979"/>
      <c r="XM5" s="979"/>
      <c r="XN5" s="979"/>
      <c r="XO5" s="979"/>
      <c r="XP5" s="979"/>
      <c r="XQ5" s="979"/>
      <c r="XR5" s="979"/>
      <c r="XS5" s="979"/>
      <c r="XT5" s="979"/>
      <c r="XU5" s="979"/>
      <c r="XV5" s="979"/>
      <c r="XW5" s="979"/>
      <c r="XX5" s="979"/>
      <c r="XY5" s="979"/>
      <c r="XZ5" s="979"/>
      <c r="YA5" s="979"/>
      <c r="YB5" s="979"/>
      <c r="YC5" s="979"/>
      <c r="YD5" s="979"/>
      <c r="YE5" s="979"/>
      <c r="YF5" s="979"/>
      <c r="YG5" s="979"/>
      <c r="YH5" s="979"/>
      <c r="YI5" s="979"/>
      <c r="YJ5" s="979"/>
      <c r="YK5" s="979"/>
      <c r="YL5" s="979"/>
      <c r="YM5" s="979"/>
      <c r="YN5" s="979"/>
      <c r="YO5" s="979"/>
      <c r="YP5" s="979"/>
      <c r="YQ5" s="979"/>
      <c r="YR5" s="979"/>
      <c r="YS5" s="979"/>
      <c r="YT5" s="979"/>
      <c r="YU5" s="979"/>
      <c r="YV5" s="979"/>
      <c r="YW5" s="979"/>
      <c r="YX5" s="979"/>
      <c r="YY5" s="979"/>
      <c r="YZ5" s="979"/>
      <c r="ZA5" s="979"/>
      <c r="ZB5" s="979"/>
      <c r="ZC5" s="979"/>
      <c r="ZD5" s="979"/>
      <c r="ZE5" s="979"/>
      <c r="ZF5" s="979"/>
      <c r="ZG5" s="979"/>
      <c r="ZH5" s="979"/>
      <c r="ZI5" s="979"/>
      <c r="ZJ5" s="979"/>
      <c r="ZK5" s="979"/>
      <c r="ZL5" s="979"/>
      <c r="ZM5" s="979"/>
      <c r="ZN5" s="979"/>
      <c r="ZO5" s="979"/>
      <c r="ZP5" s="979"/>
      <c r="ZQ5" s="979"/>
      <c r="ZR5" s="979"/>
      <c r="ZS5" s="979"/>
      <c r="ZT5" s="979"/>
      <c r="ZU5" s="979"/>
      <c r="ZV5" s="979"/>
      <c r="ZW5" s="979"/>
      <c r="ZX5" s="979"/>
      <c r="ZY5" s="979"/>
      <c r="ZZ5" s="979"/>
      <c r="AAA5" s="979"/>
      <c r="AAB5" s="979"/>
      <c r="AAC5" s="979"/>
      <c r="AAD5" s="979"/>
      <c r="AAE5" s="979"/>
      <c r="AAF5" s="979"/>
      <c r="AAG5" s="979"/>
      <c r="AAH5" s="979"/>
      <c r="AAI5" s="979"/>
      <c r="AAJ5" s="979"/>
      <c r="AAK5" s="979"/>
      <c r="AAL5" s="979"/>
      <c r="AAM5" s="979"/>
      <c r="AAN5" s="979"/>
      <c r="AAO5" s="979"/>
      <c r="AAP5" s="979"/>
      <c r="AAQ5" s="979"/>
      <c r="AAR5" s="979"/>
      <c r="AAS5" s="979"/>
      <c r="AAT5" s="979"/>
      <c r="AAU5" s="979"/>
      <c r="AAV5" s="979"/>
      <c r="AAW5" s="979"/>
      <c r="AAX5" s="979"/>
      <c r="AAY5" s="979"/>
      <c r="AAZ5" s="979"/>
      <c r="ABA5" s="979"/>
      <c r="ABB5" s="979"/>
      <c r="ABC5" s="979"/>
      <c r="ABD5" s="979"/>
      <c r="ABE5" s="979"/>
      <c r="ABF5" s="979"/>
      <c r="ABG5" s="979"/>
      <c r="ABH5" s="979"/>
      <c r="ABI5" s="979"/>
      <c r="ABJ5" s="979"/>
      <c r="ABK5" s="979"/>
      <c r="ABL5" s="979"/>
      <c r="ABM5" s="979"/>
      <c r="ABN5" s="979"/>
      <c r="ABO5" s="979"/>
      <c r="ABP5" s="979"/>
      <c r="ABQ5" s="979"/>
      <c r="ABR5" s="979"/>
      <c r="ABS5" s="979"/>
      <c r="ABT5" s="979"/>
      <c r="ABU5" s="979"/>
      <c r="ABV5" s="979"/>
      <c r="ABW5" s="979"/>
      <c r="ABX5" s="979"/>
      <c r="ABY5" s="979"/>
      <c r="ABZ5" s="979"/>
      <c r="ACA5" s="979"/>
      <c r="ACB5" s="979"/>
      <c r="ACC5" s="979"/>
      <c r="ACD5" s="979"/>
      <c r="ACE5" s="979"/>
      <c r="ACF5" s="979"/>
      <c r="ACG5" s="979"/>
      <c r="ACH5" s="979"/>
      <c r="ACI5" s="979"/>
      <c r="ACJ5" s="979"/>
      <c r="ACK5" s="979"/>
      <c r="ACL5" s="979"/>
      <c r="ACM5" s="979"/>
      <c r="ACN5" s="979"/>
      <c r="ACO5" s="979"/>
      <c r="ACP5" s="979"/>
      <c r="ACQ5" s="979"/>
      <c r="ACR5" s="979"/>
      <c r="ACS5" s="979"/>
      <c r="ACT5" s="979"/>
      <c r="ACU5" s="979"/>
      <c r="ACV5" s="979"/>
      <c r="ACW5" s="979"/>
      <c r="ACX5" s="979"/>
      <c r="ACY5" s="979"/>
      <c r="ACZ5" s="979"/>
      <c r="ADA5" s="979"/>
      <c r="ADB5" s="979"/>
      <c r="ADC5" s="979"/>
      <c r="ADD5" s="979"/>
      <c r="ADE5" s="979"/>
      <c r="ADF5" s="979"/>
      <c r="ADG5" s="979"/>
      <c r="ADH5" s="979"/>
      <c r="ADI5" s="979"/>
      <c r="ADJ5" s="979"/>
      <c r="ADK5" s="979"/>
      <c r="ADL5" s="979"/>
      <c r="ADM5" s="979"/>
      <c r="ADN5" s="979"/>
      <c r="ADO5" s="979"/>
      <c r="ADP5" s="979"/>
      <c r="ADQ5" s="979"/>
      <c r="ADR5" s="979"/>
      <c r="ADS5" s="979"/>
      <c r="ADT5" s="979"/>
      <c r="ADU5" s="979"/>
      <c r="ADV5" s="979"/>
      <c r="ADW5" s="979"/>
      <c r="ADX5" s="979"/>
      <c r="ADY5" s="979"/>
      <c r="ADZ5" s="979"/>
      <c r="AEA5" s="979"/>
      <c r="AEB5" s="979"/>
      <c r="AEC5" s="979"/>
      <c r="AED5" s="979"/>
      <c r="AEE5" s="979"/>
      <c r="AEF5" s="979"/>
      <c r="AEG5" s="979"/>
      <c r="AEH5" s="979"/>
      <c r="AEI5" s="979"/>
      <c r="AEJ5" s="979"/>
      <c r="AEK5" s="979"/>
      <c r="AEL5" s="979"/>
      <c r="AEM5" s="979"/>
      <c r="AEN5" s="979"/>
      <c r="AEO5" s="979"/>
      <c r="AEP5" s="979"/>
      <c r="AEQ5" s="979"/>
      <c r="AER5" s="979"/>
      <c r="AES5" s="979"/>
      <c r="AET5" s="979"/>
      <c r="AEU5" s="979"/>
      <c r="AEV5" s="979"/>
      <c r="AEW5" s="979"/>
      <c r="AEX5" s="979"/>
      <c r="AEY5" s="979"/>
      <c r="AEZ5" s="979"/>
      <c r="AFA5" s="979"/>
      <c r="AFB5" s="979"/>
      <c r="AFC5" s="979"/>
      <c r="AFD5" s="979"/>
      <c r="AFE5" s="979"/>
      <c r="AFF5" s="979"/>
      <c r="AFG5" s="979"/>
      <c r="AFH5" s="979"/>
      <c r="AFI5" s="979"/>
      <c r="AFJ5" s="979"/>
      <c r="AFK5" s="979"/>
      <c r="AFL5" s="979"/>
      <c r="AFM5" s="979"/>
      <c r="AFN5" s="979"/>
      <c r="AFO5" s="979"/>
      <c r="AFP5" s="979"/>
      <c r="AFQ5" s="979"/>
      <c r="AFR5" s="979"/>
      <c r="AFS5" s="979"/>
      <c r="AFT5" s="979"/>
      <c r="AFU5" s="979"/>
      <c r="AFV5" s="979"/>
      <c r="AFW5" s="979"/>
      <c r="AFX5" s="979"/>
      <c r="AFY5" s="979"/>
      <c r="AFZ5" s="979"/>
      <c r="AGA5" s="979"/>
      <c r="AGB5" s="979"/>
      <c r="AGC5" s="979"/>
      <c r="AGD5" s="979"/>
      <c r="AGE5" s="979"/>
      <c r="AGF5" s="979"/>
      <c r="AGG5" s="979"/>
      <c r="AGH5" s="979"/>
      <c r="AGI5" s="979"/>
      <c r="AGJ5" s="979"/>
      <c r="AGK5" s="979"/>
      <c r="AGL5" s="979"/>
      <c r="AGM5" s="979"/>
      <c r="AGN5" s="979"/>
      <c r="AGO5" s="979"/>
      <c r="AGP5" s="979"/>
      <c r="AGQ5" s="979"/>
      <c r="AGR5" s="979"/>
      <c r="AGS5" s="979"/>
      <c r="AGT5" s="979"/>
      <c r="AGU5" s="979"/>
      <c r="AGV5" s="979"/>
      <c r="AGW5" s="979"/>
      <c r="AGX5" s="979"/>
      <c r="AGY5" s="979"/>
      <c r="AGZ5" s="979"/>
      <c r="AHA5" s="979"/>
      <c r="AHB5" s="979"/>
      <c r="AHC5" s="979"/>
      <c r="AHD5" s="979"/>
      <c r="AHE5" s="979"/>
      <c r="AHF5" s="979"/>
      <c r="AHG5" s="979"/>
      <c r="AHH5" s="979"/>
      <c r="AHI5" s="979"/>
      <c r="AHJ5" s="979"/>
      <c r="AHK5" s="979"/>
      <c r="AHL5" s="979"/>
      <c r="AHM5" s="979"/>
      <c r="AHN5" s="979"/>
      <c r="AHO5" s="979"/>
      <c r="AHP5" s="979"/>
      <c r="AHQ5" s="979"/>
      <c r="AHR5" s="979"/>
      <c r="AHS5" s="979"/>
      <c r="AHT5" s="979"/>
      <c r="AHU5" s="979"/>
      <c r="AHV5" s="979"/>
      <c r="AHW5" s="979"/>
      <c r="AHX5" s="979"/>
      <c r="AHY5" s="979"/>
      <c r="AHZ5" s="979"/>
      <c r="AIA5" s="979"/>
      <c r="AIB5" s="979"/>
      <c r="AIC5" s="979"/>
      <c r="AID5" s="979"/>
      <c r="AIE5" s="979"/>
      <c r="AIF5" s="979"/>
      <c r="AIG5" s="979"/>
      <c r="AIH5" s="979"/>
      <c r="AII5" s="979"/>
      <c r="AIJ5" s="979"/>
      <c r="AIK5" s="979"/>
      <c r="AIL5" s="979"/>
      <c r="AIM5" s="979"/>
      <c r="AIN5" s="979"/>
      <c r="AIO5" s="979"/>
      <c r="AIP5" s="979"/>
      <c r="AIQ5" s="979"/>
      <c r="AIR5" s="979"/>
      <c r="AIS5" s="979"/>
      <c r="AIT5" s="979"/>
      <c r="AIU5" s="979"/>
      <c r="AIV5" s="979"/>
      <c r="AIW5" s="979"/>
      <c r="AIX5" s="979"/>
      <c r="AIY5" s="979"/>
      <c r="AIZ5" s="979"/>
      <c r="AJA5" s="979"/>
      <c r="AJB5" s="979"/>
      <c r="AJC5" s="979"/>
      <c r="AJD5" s="979"/>
      <c r="AJE5" s="979"/>
      <c r="AJF5" s="979"/>
      <c r="AJG5" s="979"/>
      <c r="AJH5" s="979"/>
      <c r="AJI5" s="979"/>
      <c r="AJJ5" s="979"/>
      <c r="AJK5" s="979"/>
      <c r="AJL5" s="979"/>
      <c r="AJM5" s="979"/>
      <c r="AJN5" s="979"/>
      <c r="AJO5" s="979"/>
      <c r="AJP5" s="979"/>
      <c r="AJQ5" s="979"/>
      <c r="AJR5" s="979"/>
      <c r="AJS5" s="979"/>
      <c r="AJT5" s="979"/>
      <c r="AJU5" s="979"/>
      <c r="AJV5" s="979"/>
      <c r="AJW5" s="979"/>
      <c r="AJX5" s="979"/>
      <c r="AJY5" s="979"/>
      <c r="AJZ5" s="979"/>
      <c r="AKA5" s="979"/>
      <c r="AKB5" s="979"/>
      <c r="AKC5" s="979"/>
      <c r="AKD5" s="979"/>
      <c r="AKE5" s="979"/>
      <c r="AKF5" s="979"/>
      <c r="AKG5" s="979"/>
      <c r="AKH5" s="979"/>
      <c r="AKI5" s="979"/>
      <c r="AKJ5" s="979"/>
      <c r="AKK5" s="979"/>
      <c r="AKL5" s="979"/>
      <c r="AKM5" s="979"/>
      <c r="AKN5" s="979"/>
      <c r="AKO5" s="979"/>
      <c r="AKP5" s="979"/>
      <c r="AKQ5" s="979"/>
      <c r="AKR5" s="979"/>
      <c r="AKS5" s="979"/>
      <c r="AKT5" s="979"/>
      <c r="AKU5" s="979"/>
      <c r="AKV5" s="979"/>
      <c r="AKW5" s="979"/>
      <c r="AKX5" s="979"/>
      <c r="AKY5" s="979"/>
      <c r="AKZ5" s="979"/>
      <c r="ALA5" s="979"/>
      <c r="ALB5" s="979"/>
      <c r="ALC5" s="979"/>
      <c r="ALD5" s="979"/>
      <c r="ALE5" s="979"/>
      <c r="ALF5" s="979"/>
      <c r="ALG5" s="979"/>
      <c r="ALH5" s="979"/>
      <c r="ALI5" s="979"/>
      <c r="ALJ5" s="979"/>
      <c r="ALK5" s="979"/>
      <c r="ALL5" s="979"/>
      <c r="ALM5" s="979"/>
      <c r="ALN5" s="979"/>
      <c r="ALO5" s="979"/>
      <c r="ALP5" s="979"/>
      <c r="ALQ5" s="979"/>
      <c r="ALR5" s="979"/>
      <c r="ALS5" s="979"/>
      <c r="ALT5" s="979"/>
      <c r="ALU5" s="979"/>
      <c r="ALV5" s="979"/>
      <c r="ALW5" s="979"/>
      <c r="ALX5" s="979"/>
      <c r="ALY5" s="979"/>
      <c r="ALZ5" s="979"/>
      <c r="AMA5" s="979"/>
      <c r="AMB5" s="979"/>
      <c r="AMC5" s="979"/>
      <c r="AMD5" s="979"/>
      <c r="AME5" s="979"/>
      <c r="AMF5" s="979"/>
      <c r="AMG5" s="979"/>
      <c r="AMH5" s="979"/>
      <c r="AMI5" s="979"/>
      <c r="AMJ5" s="979"/>
      <c r="AMK5" s="979"/>
      <c r="AML5" s="979"/>
      <c r="AMM5" s="979"/>
      <c r="AMN5" s="979"/>
      <c r="AMO5" s="979"/>
      <c r="AMP5" s="979"/>
      <c r="AMQ5" s="979"/>
      <c r="AMR5" s="979"/>
      <c r="AMS5" s="979"/>
      <c r="AMT5" s="979"/>
      <c r="AMU5" s="979"/>
      <c r="AMV5" s="979"/>
      <c r="AMW5" s="979"/>
      <c r="AMX5" s="979"/>
      <c r="AMY5" s="979"/>
      <c r="AMZ5" s="979"/>
      <c r="ANA5" s="979"/>
      <c r="ANB5" s="979"/>
      <c r="ANC5" s="979"/>
      <c r="AND5" s="979"/>
      <c r="ANE5" s="979"/>
      <c r="ANF5" s="979"/>
      <c r="ANG5" s="979"/>
      <c r="ANH5" s="979"/>
      <c r="ANI5" s="979"/>
      <c r="ANJ5" s="979"/>
      <c r="ANK5" s="979"/>
      <c r="ANL5" s="979"/>
      <c r="ANM5" s="979"/>
      <c r="ANN5" s="979"/>
      <c r="ANO5" s="979"/>
      <c r="ANP5" s="979"/>
      <c r="ANQ5" s="979"/>
      <c r="ANR5" s="979"/>
      <c r="ANS5" s="979"/>
      <c r="ANT5" s="979"/>
      <c r="ANU5" s="979"/>
      <c r="ANV5" s="979"/>
      <c r="ANW5" s="979"/>
      <c r="ANX5" s="979"/>
      <c r="ANY5" s="979"/>
      <c r="ANZ5" s="979"/>
      <c r="AOA5" s="979"/>
      <c r="AOB5" s="979"/>
      <c r="AOC5" s="979"/>
      <c r="AOD5" s="979"/>
      <c r="AOE5" s="979"/>
      <c r="AOF5" s="979"/>
      <c r="AOG5" s="979"/>
      <c r="AOH5" s="979"/>
      <c r="AOI5" s="979"/>
      <c r="AOJ5" s="979"/>
      <c r="AOK5" s="979"/>
      <c r="AOL5" s="979"/>
      <c r="AOM5" s="979"/>
      <c r="AON5" s="979"/>
      <c r="AOO5" s="979"/>
      <c r="AOP5" s="979"/>
      <c r="AOQ5" s="979"/>
      <c r="AOR5" s="979"/>
      <c r="AOS5" s="979"/>
      <c r="AOT5" s="979"/>
      <c r="AOU5" s="979"/>
      <c r="AOV5" s="979"/>
      <c r="AOW5" s="979"/>
      <c r="AOX5" s="979"/>
      <c r="AOY5" s="979"/>
      <c r="AOZ5" s="979"/>
      <c r="APA5" s="979"/>
      <c r="APB5" s="979"/>
      <c r="APC5" s="979"/>
      <c r="APD5" s="979"/>
      <c r="APE5" s="979"/>
      <c r="APF5" s="979"/>
      <c r="APG5" s="979"/>
      <c r="APH5" s="979"/>
      <c r="API5" s="979"/>
      <c r="APJ5" s="979"/>
      <c r="APK5" s="979"/>
      <c r="APL5" s="979"/>
      <c r="APM5" s="979"/>
      <c r="APN5" s="979"/>
      <c r="APO5" s="979"/>
      <c r="APP5" s="979"/>
      <c r="APQ5" s="979"/>
      <c r="APR5" s="979"/>
      <c r="APS5" s="979"/>
      <c r="APT5" s="979"/>
      <c r="APU5" s="979"/>
      <c r="APV5" s="979"/>
      <c r="APW5" s="979"/>
      <c r="APX5" s="979"/>
      <c r="APY5" s="979"/>
      <c r="APZ5" s="979"/>
      <c r="AQA5" s="979"/>
      <c r="AQB5" s="979"/>
      <c r="AQC5" s="979"/>
      <c r="AQD5" s="979"/>
      <c r="AQE5" s="979"/>
      <c r="AQF5" s="979"/>
      <c r="AQG5" s="979"/>
      <c r="AQH5" s="979"/>
      <c r="AQI5" s="979"/>
      <c r="AQJ5" s="979"/>
      <c r="AQK5" s="979"/>
      <c r="AQL5" s="979"/>
      <c r="AQM5" s="979"/>
      <c r="AQN5" s="979"/>
      <c r="AQO5" s="979"/>
      <c r="AQP5" s="979"/>
      <c r="AQQ5" s="979"/>
      <c r="AQR5" s="979"/>
      <c r="AQS5" s="979"/>
      <c r="AQT5" s="979"/>
      <c r="AQU5" s="979"/>
      <c r="AQV5" s="979"/>
      <c r="AQW5" s="979"/>
      <c r="AQX5" s="979"/>
      <c r="AQY5" s="979"/>
      <c r="AQZ5" s="979"/>
      <c r="ARA5" s="979"/>
      <c r="ARB5" s="979"/>
      <c r="ARC5" s="979"/>
      <c r="ARD5" s="979"/>
      <c r="ARE5" s="979"/>
      <c r="ARF5" s="979"/>
      <c r="ARG5" s="979"/>
      <c r="ARH5" s="979"/>
      <c r="ARI5" s="979"/>
      <c r="ARJ5" s="979"/>
      <c r="ARK5" s="979"/>
      <c r="ARL5" s="979"/>
      <c r="ARM5" s="979"/>
      <c r="ARN5" s="979"/>
      <c r="ARO5" s="979"/>
      <c r="ARP5" s="979"/>
      <c r="ARQ5" s="979"/>
      <c r="ARR5" s="979"/>
      <c r="ARS5" s="979"/>
      <c r="ART5" s="979"/>
      <c r="ARU5" s="979"/>
      <c r="ARV5" s="979"/>
      <c r="ARW5" s="979"/>
      <c r="ARX5" s="979"/>
      <c r="ARY5" s="979"/>
      <c r="ARZ5" s="979"/>
      <c r="ASA5" s="979"/>
      <c r="ASB5" s="979"/>
      <c r="ASC5" s="979"/>
      <c r="ASD5" s="979"/>
      <c r="ASE5" s="979"/>
      <c r="ASF5" s="979"/>
      <c r="ASG5" s="979"/>
      <c r="ASH5" s="979"/>
      <c r="ASI5" s="979"/>
      <c r="ASJ5" s="979"/>
      <c r="ASK5" s="979"/>
      <c r="ASL5" s="979"/>
      <c r="ASM5" s="979"/>
      <c r="ASN5" s="979"/>
      <c r="ASO5" s="979"/>
      <c r="ASP5" s="979"/>
      <c r="ASQ5" s="979"/>
      <c r="ASR5" s="979"/>
      <c r="ASS5" s="979"/>
      <c r="AST5" s="979"/>
      <c r="ASU5" s="979"/>
      <c r="ASV5" s="979"/>
      <c r="ASW5" s="979"/>
      <c r="ASX5" s="979"/>
      <c r="ASY5" s="979"/>
      <c r="ASZ5" s="979"/>
      <c r="ATA5" s="979"/>
      <c r="ATB5" s="979"/>
      <c r="ATC5" s="979"/>
      <c r="ATD5" s="979"/>
      <c r="ATE5" s="979"/>
      <c r="ATF5" s="979"/>
      <c r="ATG5" s="979"/>
      <c r="ATH5" s="979"/>
      <c r="ATI5" s="979"/>
      <c r="ATJ5" s="979"/>
      <c r="ATK5" s="979"/>
      <c r="ATL5" s="979"/>
      <c r="ATM5" s="979"/>
      <c r="ATN5" s="979"/>
      <c r="ATO5" s="979"/>
      <c r="ATP5" s="979"/>
      <c r="ATQ5" s="979"/>
      <c r="ATR5" s="979"/>
      <c r="ATS5" s="979"/>
      <c r="ATT5" s="979"/>
      <c r="ATU5" s="979"/>
      <c r="ATV5" s="979"/>
      <c r="ATW5" s="979"/>
      <c r="ATX5" s="979"/>
      <c r="ATY5" s="979"/>
      <c r="ATZ5" s="979"/>
      <c r="AUA5" s="979"/>
      <c r="AUB5" s="979"/>
      <c r="AUC5" s="979"/>
      <c r="AUD5" s="979"/>
      <c r="AUE5" s="979"/>
      <c r="AUF5" s="979"/>
      <c r="AUG5" s="979"/>
      <c r="AUH5" s="979"/>
      <c r="AUI5" s="979"/>
      <c r="AUJ5" s="979"/>
      <c r="AUK5" s="979"/>
      <c r="AUL5" s="979"/>
      <c r="AUM5" s="979"/>
      <c r="AUN5" s="979"/>
      <c r="AUO5" s="979"/>
      <c r="AUP5" s="979"/>
      <c r="AUQ5" s="979"/>
      <c r="AUR5" s="979"/>
      <c r="AUS5" s="979"/>
      <c r="AUT5" s="979"/>
      <c r="AUU5" s="979"/>
      <c r="AUV5" s="979"/>
      <c r="AUW5" s="979"/>
      <c r="AUX5" s="979"/>
      <c r="AUY5" s="979"/>
      <c r="AUZ5" s="979"/>
      <c r="AVA5" s="979"/>
      <c r="AVB5" s="979"/>
      <c r="AVC5" s="979"/>
      <c r="AVD5" s="979"/>
      <c r="AVE5" s="979"/>
      <c r="AVF5" s="979"/>
      <c r="AVG5" s="979"/>
      <c r="AVH5" s="979"/>
      <c r="AVI5" s="979"/>
      <c r="AVJ5" s="979"/>
      <c r="AVK5" s="979"/>
      <c r="AVL5" s="979"/>
      <c r="AVM5" s="979"/>
      <c r="AVN5" s="979"/>
      <c r="AVO5" s="979"/>
      <c r="AVP5" s="979"/>
      <c r="AVQ5" s="979"/>
      <c r="AVR5" s="979"/>
      <c r="AVS5" s="979"/>
      <c r="AVT5" s="979"/>
      <c r="AVU5" s="979"/>
      <c r="AVV5" s="979"/>
      <c r="AVW5" s="979"/>
      <c r="AVX5" s="979"/>
      <c r="AVY5" s="979"/>
      <c r="AVZ5" s="979"/>
      <c r="AWA5" s="979"/>
      <c r="AWB5" s="979"/>
      <c r="AWC5" s="979"/>
      <c r="AWD5" s="979"/>
      <c r="AWE5" s="979"/>
      <c r="AWF5" s="979"/>
      <c r="AWG5" s="979"/>
      <c r="AWH5" s="979"/>
      <c r="AWI5" s="979"/>
      <c r="AWJ5" s="979"/>
      <c r="AWK5" s="979"/>
      <c r="AWL5" s="979"/>
      <c r="AWM5" s="979"/>
      <c r="AWN5" s="979"/>
      <c r="AWO5" s="979"/>
      <c r="AWP5" s="979"/>
      <c r="AWQ5" s="979"/>
      <c r="AWR5" s="979"/>
      <c r="AWS5" s="979"/>
      <c r="AWT5" s="979"/>
      <c r="AWU5" s="979"/>
      <c r="AWV5" s="979"/>
      <c r="AWW5" s="979"/>
      <c r="AWX5" s="979"/>
      <c r="AWY5" s="979"/>
      <c r="AWZ5" s="979"/>
      <c r="AXA5" s="979"/>
      <c r="AXB5" s="979"/>
      <c r="AXC5" s="979"/>
      <c r="AXD5" s="979"/>
      <c r="AXE5" s="979"/>
      <c r="AXF5" s="979"/>
      <c r="AXG5" s="979"/>
      <c r="AXH5" s="979"/>
      <c r="AXI5" s="979"/>
      <c r="AXJ5" s="979"/>
      <c r="AXK5" s="979"/>
      <c r="AXL5" s="979"/>
      <c r="AXM5" s="979"/>
      <c r="AXN5" s="979"/>
      <c r="AXO5" s="979"/>
      <c r="AXP5" s="979"/>
      <c r="AXQ5" s="979"/>
      <c r="AXR5" s="979"/>
      <c r="AXS5" s="979"/>
      <c r="AXT5" s="979"/>
      <c r="AXU5" s="979"/>
      <c r="AXV5" s="979"/>
      <c r="AXW5" s="979"/>
      <c r="AXX5" s="979"/>
      <c r="AXY5" s="979"/>
      <c r="AXZ5" s="979"/>
      <c r="AYA5" s="979"/>
      <c r="AYB5" s="979"/>
      <c r="AYC5" s="979"/>
      <c r="AYD5" s="979"/>
      <c r="AYE5" s="979"/>
      <c r="AYF5" s="979"/>
      <c r="AYG5" s="979"/>
      <c r="AYH5" s="979"/>
      <c r="AYI5" s="979"/>
      <c r="AYJ5" s="979"/>
      <c r="AYK5" s="979"/>
      <c r="AYL5" s="979"/>
      <c r="AYM5" s="979"/>
      <c r="AYN5" s="979"/>
      <c r="AYO5" s="979"/>
      <c r="AYP5" s="979"/>
      <c r="AYQ5" s="979"/>
      <c r="AYR5" s="979"/>
      <c r="AYS5" s="979"/>
      <c r="AYT5" s="979"/>
      <c r="AYU5" s="979"/>
      <c r="AYV5" s="979"/>
      <c r="AYW5" s="979"/>
      <c r="AYX5" s="979"/>
      <c r="AYY5" s="979"/>
      <c r="AYZ5" s="979"/>
      <c r="AZA5" s="979"/>
      <c r="AZB5" s="979"/>
      <c r="AZC5" s="979"/>
      <c r="AZD5" s="979"/>
      <c r="AZE5" s="979"/>
      <c r="AZF5" s="979"/>
      <c r="AZG5" s="979"/>
      <c r="AZH5" s="979"/>
      <c r="AZI5" s="979"/>
      <c r="AZJ5" s="979"/>
      <c r="AZK5" s="979"/>
      <c r="AZL5" s="979"/>
      <c r="AZM5" s="979"/>
      <c r="AZN5" s="979"/>
      <c r="AZO5" s="979"/>
      <c r="AZP5" s="979"/>
      <c r="AZQ5" s="979"/>
      <c r="AZR5" s="979"/>
      <c r="AZS5" s="979"/>
      <c r="AZT5" s="979"/>
      <c r="AZU5" s="979"/>
      <c r="AZV5" s="979"/>
      <c r="AZW5" s="979"/>
      <c r="AZX5" s="979"/>
      <c r="AZY5" s="979"/>
      <c r="AZZ5" s="979"/>
      <c r="BAA5" s="979"/>
      <c r="BAB5" s="979"/>
      <c r="BAC5" s="979"/>
      <c r="BAD5" s="979"/>
      <c r="BAE5" s="979"/>
      <c r="BAF5" s="979"/>
      <c r="BAG5" s="979"/>
      <c r="BAH5" s="979"/>
      <c r="BAI5" s="979"/>
      <c r="BAJ5" s="979"/>
      <c r="BAK5" s="979"/>
      <c r="BAL5" s="979"/>
      <c r="BAM5" s="979"/>
      <c r="BAN5" s="979"/>
      <c r="BAO5" s="979"/>
      <c r="BAP5" s="979"/>
      <c r="BAQ5" s="979"/>
      <c r="BAR5" s="979"/>
      <c r="BAS5" s="979"/>
      <c r="BAT5" s="979"/>
      <c r="BAU5" s="979"/>
      <c r="BAV5" s="979"/>
      <c r="BAW5" s="979"/>
      <c r="BAX5" s="979"/>
      <c r="BAY5" s="979"/>
      <c r="BAZ5" s="979"/>
      <c r="BBA5" s="979"/>
      <c r="BBB5" s="979"/>
      <c r="BBC5" s="979"/>
      <c r="BBD5" s="979"/>
      <c r="BBE5" s="979"/>
      <c r="BBF5" s="979"/>
      <c r="BBG5" s="979"/>
      <c r="BBH5" s="979"/>
      <c r="BBI5" s="979"/>
      <c r="BBJ5" s="979"/>
      <c r="BBK5" s="979"/>
      <c r="BBL5" s="979"/>
      <c r="BBM5" s="979"/>
      <c r="BBN5" s="979"/>
      <c r="BBO5" s="979"/>
      <c r="BBP5" s="979"/>
      <c r="BBQ5" s="979"/>
      <c r="BBR5" s="979"/>
      <c r="BBS5" s="979"/>
      <c r="BBT5" s="979"/>
      <c r="BBU5" s="979"/>
      <c r="BBV5" s="979"/>
      <c r="BBW5" s="979"/>
      <c r="BBX5" s="979"/>
      <c r="BBY5" s="979"/>
      <c r="BBZ5" s="979"/>
      <c r="BCA5" s="979"/>
      <c r="BCB5" s="979"/>
      <c r="BCC5" s="979"/>
      <c r="BCD5" s="979"/>
      <c r="BCE5" s="979"/>
      <c r="BCF5" s="979"/>
      <c r="BCG5" s="979"/>
      <c r="BCH5" s="979"/>
      <c r="BCI5" s="979"/>
      <c r="BCJ5" s="979"/>
      <c r="BCK5" s="979"/>
      <c r="BCL5" s="979"/>
      <c r="BCM5" s="979"/>
      <c r="BCN5" s="979"/>
      <c r="BCO5" s="979"/>
      <c r="BCP5" s="979"/>
      <c r="BCQ5" s="979"/>
      <c r="BCR5" s="979"/>
      <c r="BCS5" s="979"/>
      <c r="BCT5" s="979"/>
      <c r="BCU5" s="979"/>
      <c r="BCV5" s="979"/>
      <c r="BCW5" s="979"/>
      <c r="BCX5" s="979"/>
      <c r="BCY5" s="979"/>
      <c r="BCZ5" s="979"/>
      <c r="BDA5" s="979"/>
      <c r="BDB5" s="979"/>
      <c r="BDC5" s="979"/>
      <c r="BDD5" s="979"/>
      <c r="BDE5" s="979"/>
      <c r="BDF5" s="979"/>
      <c r="BDG5" s="979"/>
      <c r="BDH5" s="979"/>
      <c r="BDI5" s="979"/>
      <c r="BDJ5" s="979"/>
      <c r="BDK5" s="979"/>
      <c r="BDL5" s="979"/>
      <c r="BDM5" s="979"/>
      <c r="BDN5" s="979"/>
      <c r="BDO5" s="979"/>
      <c r="BDP5" s="979"/>
      <c r="BDQ5" s="979"/>
      <c r="BDR5" s="979"/>
      <c r="BDS5" s="979"/>
      <c r="BDT5" s="979"/>
      <c r="BDU5" s="979"/>
      <c r="BDV5" s="979"/>
      <c r="BDW5" s="979"/>
      <c r="BDX5" s="979"/>
      <c r="BDY5" s="979"/>
      <c r="BDZ5" s="979"/>
      <c r="BEA5" s="979"/>
      <c r="BEB5" s="979"/>
      <c r="BEC5" s="979"/>
      <c r="BED5" s="979"/>
      <c r="BEE5" s="979"/>
      <c r="BEF5" s="979"/>
      <c r="BEG5" s="979"/>
      <c r="BEH5" s="979"/>
      <c r="BEI5" s="979"/>
      <c r="BEJ5" s="979"/>
      <c r="BEK5" s="979"/>
      <c r="BEL5" s="979"/>
      <c r="BEM5" s="979"/>
      <c r="BEN5" s="979"/>
      <c r="BEO5" s="979"/>
      <c r="BEP5" s="979"/>
      <c r="BEQ5" s="979"/>
      <c r="BER5" s="979"/>
      <c r="BES5" s="979"/>
      <c r="BET5" s="979"/>
      <c r="BEU5" s="979"/>
      <c r="BEV5" s="979"/>
      <c r="BEW5" s="979"/>
      <c r="BEX5" s="979"/>
      <c r="BEY5" s="979"/>
      <c r="BEZ5" s="979"/>
      <c r="BFA5" s="979"/>
      <c r="BFB5" s="979"/>
      <c r="BFC5" s="979"/>
      <c r="BFD5" s="979"/>
      <c r="BFE5" s="979"/>
      <c r="BFF5" s="979"/>
      <c r="BFG5" s="979"/>
      <c r="BFH5" s="979"/>
      <c r="BFI5" s="979"/>
      <c r="BFJ5" s="979"/>
      <c r="BFK5" s="979"/>
      <c r="BFL5" s="979"/>
      <c r="BFM5" s="979"/>
      <c r="BFN5" s="979"/>
      <c r="BFO5" s="979"/>
      <c r="BFP5" s="979"/>
      <c r="BFQ5" s="979"/>
      <c r="BFR5" s="979"/>
      <c r="BFS5" s="979"/>
      <c r="BFT5" s="979"/>
      <c r="BFU5" s="979"/>
      <c r="BFV5" s="979"/>
      <c r="BFW5" s="979"/>
      <c r="BFX5" s="979"/>
      <c r="BFY5" s="979"/>
      <c r="BFZ5" s="979"/>
      <c r="BGA5" s="979"/>
      <c r="BGB5" s="979"/>
      <c r="BGC5" s="979"/>
      <c r="BGD5" s="979"/>
      <c r="BGE5" s="979"/>
      <c r="BGF5" s="979"/>
      <c r="BGG5" s="979"/>
      <c r="BGH5" s="979"/>
      <c r="BGI5" s="979"/>
      <c r="BGJ5" s="979"/>
      <c r="BGK5" s="979"/>
      <c r="BGL5" s="979"/>
      <c r="BGM5" s="979"/>
      <c r="BGN5" s="979"/>
      <c r="BGO5" s="979"/>
      <c r="BGP5" s="979"/>
      <c r="BGQ5" s="979"/>
      <c r="BGR5" s="979"/>
      <c r="BGS5" s="979"/>
      <c r="BGT5" s="979"/>
      <c r="BGU5" s="979"/>
      <c r="BGV5" s="979"/>
      <c r="BGW5" s="979"/>
      <c r="BGX5" s="979"/>
      <c r="BGY5" s="979"/>
      <c r="BGZ5" s="979"/>
      <c r="BHA5" s="979"/>
      <c r="BHB5" s="979"/>
      <c r="BHC5" s="979"/>
      <c r="BHD5" s="979"/>
      <c r="BHE5" s="979"/>
      <c r="BHF5" s="979"/>
      <c r="BHG5" s="979"/>
      <c r="BHH5" s="979"/>
      <c r="BHI5" s="979"/>
      <c r="BHJ5" s="979"/>
      <c r="BHK5" s="979"/>
      <c r="BHL5" s="979"/>
      <c r="BHM5" s="979"/>
      <c r="BHN5" s="979"/>
      <c r="BHO5" s="979"/>
      <c r="BHP5" s="979"/>
      <c r="BHQ5" s="979"/>
      <c r="BHR5" s="979"/>
      <c r="BHS5" s="979"/>
      <c r="BHT5" s="979"/>
      <c r="BHU5" s="979"/>
      <c r="BHV5" s="979"/>
      <c r="BHW5" s="979"/>
      <c r="BHX5" s="979"/>
      <c r="BHY5" s="979"/>
      <c r="BHZ5" s="979"/>
      <c r="BIA5" s="979"/>
      <c r="BIB5" s="979"/>
      <c r="BIC5" s="979"/>
      <c r="BID5" s="979"/>
      <c r="BIE5" s="979"/>
      <c r="BIF5" s="979"/>
      <c r="BIG5" s="979"/>
      <c r="BIH5" s="979"/>
      <c r="BII5" s="979"/>
      <c r="BIJ5" s="979"/>
      <c r="BIK5" s="979"/>
      <c r="BIL5" s="979"/>
      <c r="BIM5" s="979"/>
      <c r="BIN5" s="979"/>
      <c r="BIO5" s="979"/>
      <c r="BIP5" s="979"/>
      <c r="BIQ5" s="979"/>
      <c r="BIR5" s="979"/>
      <c r="BIS5" s="979"/>
      <c r="BIT5" s="979"/>
      <c r="BIU5" s="979"/>
      <c r="BIV5" s="979"/>
      <c r="BIW5" s="979"/>
      <c r="BIX5" s="979"/>
      <c r="BIY5" s="979"/>
      <c r="BIZ5" s="979"/>
      <c r="BJA5" s="979"/>
      <c r="BJB5" s="979"/>
      <c r="BJC5" s="979"/>
      <c r="BJD5" s="979"/>
      <c r="BJE5" s="979"/>
      <c r="BJF5" s="979"/>
      <c r="BJG5" s="979"/>
      <c r="BJH5" s="979"/>
      <c r="BJI5" s="979"/>
      <c r="BJJ5" s="979"/>
      <c r="BJK5" s="979"/>
      <c r="BJL5" s="979"/>
      <c r="BJM5" s="979"/>
      <c r="BJN5" s="979"/>
      <c r="BJO5" s="979"/>
      <c r="BJP5" s="979"/>
      <c r="BJQ5" s="979"/>
      <c r="BJR5" s="979"/>
      <c r="BJS5" s="979"/>
      <c r="BJT5" s="979"/>
      <c r="BJU5" s="979"/>
      <c r="BJV5" s="979"/>
      <c r="BJW5" s="979"/>
      <c r="BJX5" s="979"/>
      <c r="BJY5" s="979"/>
      <c r="BJZ5" s="979"/>
      <c r="BKA5" s="979"/>
      <c r="BKB5" s="979"/>
      <c r="BKC5" s="979"/>
      <c r="BKD5" s="979"/>
      <c r="BKE5" s="979"/>
      <c r="BKF5" s="979"/>
      <c r="BKG5" s="979"/>
      <c r="BKH5" s="979"/>
      <c r="BKI5" s="979"/>
      <c r="BKJ5" s="979"/>
      <c r="BKK5" s="979"/>
      <c r="BKL5" s="979"/>
      <c r="BKM5" s="979"/>
      <c r="BKN5" s="979"/>
      <c r="BKO5" s="979"/>
      <c r="BKP5" s="979"/>
      <c r="BKQ5" s="979"/>
      <c r="BKR5" s="979"/>
      <c r="BKS5" s="979"/>
      <c r="BKT5" s="979"/>
      <c r="BKU5" s="979"/>
      <c r="BKV5" s="979"/>
      <c r="BKW5" s="979"/>
      <c r="BKX5" s="979"/>
      <c r="BKY5" s="979"/>
      <c r="BKZ5" s="979"/>
      <c r="BLA5" s="979"/>
      <c r="BLB5" s="979"/>
      <c r="BLC5" s="979"/>
      <c r="BLD5" s="979"/>
      <c r="BLE5" s="979"/>
      <c r="BLF5" s="979"/>
      <c r="BLG5" s="979"/>
      <c r="BLH5" s="979"/>
      <c r="BLI5" s="979"/>
      <c r="BLJ5" s="979"/>
      <c r="BLK5" s="979"/>
      <c r="BLL5" s="979"/>
      <c r="BLM5" s="979"/>
      <c r="BLN5" s="979"/>
      <c r="BLO5" s="979"/>
      <c r="BLP5" s="979"/>
      <c r="BLQ5" s="979"/>
      <c r="BLR5" s="979"/>
      <c r="BLS5" s="979"/>
      <c r="BLT5" s="979"/>
      <c r="BLU5" s="979"/>
      <c r="BLV5" s="979"/>
      <c r="BLW5" s="979"/>
      <c r="BLX5" s="979"/>
      <c r="BLY5" s="979"/>
      <c r="BLZ5" s="979"/>
      <c r="BMA5" s="979"/>
      <c r="BMB5" s="979"/>
      <c r="BMC5" s="979"/>
      <c r="BMD5" s="979"/>
      <c r="BME5" s="979"/>
      <c r="BMF5" s="979"/>
      <c r="BMG5" s="979"/>
      <c r="BMH5" s="979"/>
      <c r="BMI5" s="979"/>
      <c r="BMJ5" s="979"/>
      <c r="BMK5" s="979"/>
      <c r="BML5" s="979"/>
      <c r="BMM5" s="979"/>
      <c r="BMN5" s="979"/>
      <c r="BMO5" s="979"/>
      <c r="BMP5" s="979"/>
      <c r="BMQ5" s="979"/>
      <c r="BMR5" s="979"/>
      <c r="BMS5" s="979"/>
      <c r="BMT5" s="979"/>
      <c r="BMU5" s="979"/>
      <c r="BMV5" s="979"/>
      <c r="BMW5" s="979"/>
      <c r="BMX5" s="979"/>
      <c r="BMY5" s="979"/>
      <c r="BMZ5" s="979"/>
      <c r="BNA5" s="979"/>
      <c r="BNB5" s="979"/>
      <c r="BNC5" s="979"/>
      <c r="BND5" s="979"/>
      <c r="BNE5" s="979"/>
      <c r="BNF5" s="979"/>
      <c r="BNG5" s="979"/>
      <c r="BNH5" s="979"/>
      <c r="BNI5" s="979"/>
      <c r="BNJ5" s="979"/>
      <c r="BNK5" s="979"/>
      <c r="BNL5" s="979"/>
      <c r="BNM5" s="979"/>
      <c r="BNN5" s="979"/>
      <c r="BNO5" s="979"/>
      <c r="BNP5" s="979"/>
      <c r="BNQ5" s="979"/>
      <c r="BNR5" s="979"/>
      <c r="BNS5" s="979"/>
      <c r="BNT5" s="979"/>
      <c r="BNU5" s="979"/>
      <c r="BNV5" s="979"/>
      <c r="BNW5" s="979"/>
      <c r="BNX5" s="979"/>
      <c r="BNY5" s="979"/>
      <c r="BNZ5" s="979"/>
      <c r="BOA5" s="979"/>
      <c r="BOB5" s="979"/>
      <c r="BOC5" s="979"/>
      <c r="BOD5" s="979"/>
      <c r="BOE5" s="979"/>
      <c r="BOF5" s="979"/>
      <c r="BOG5" s="979"/>
      <c r="BOH5" s="979"/>
      <c r="BOI5" s="979"/>
      <c r="BOJ5" s="979"/>
      <c r="BOK5" s="979"/>
      <c r="BOL5" s="979"/>
      <c r="BOM5" s="979"/>
      <c r="BON5" s="979"/>
      <c r="BOO5" s="979"/>
      <c r="BOP5" s="979"/>
      <c r="BOQ5" s="979"/>
      <c r="BOR5" s="979"/>
      <c r="BOS5" s="979"/>
      <c r="BOT5" s="979"/>
      <c r="BOU5" s="979"/>
      <c r="BOV5" s="979"/>
      <c r="BOW5" s="979"/>
      <c r="BOX5" s="979"/>
      <c r="BOY5" s="979"/>
      <c r="BOZ5" s="979"/>
      <c r="BPA5" s="979"/>
      <c r="BPB5" s="979"/>
      <c r="BPC5" s="979"/>
      <c r="BPD5" s="979"/>
      <c r="BPE5" s="979"/>
      <c r="BPF5" s="979"/>
      <c r="BPG5" s="979"/>
      <c r="BPH5" s="979"/>
      <c r="BPI5" s="979"/>
      <c r="BPJ5" s="979"/>
      <c r="BPK5" s="979"/>
      <c r="BPL5" s="979"/>
      <c r="BPM5" s="979"/>
      <c r="BPN5" s="979"/>
      <c r="BPO5" s="979"/>
      <c r="BPP5" s="979"/>
      <c r="BPQ5" s="979"/>
      <c r="BPR5" s="979"/>
      <c r="BPS5" s="979"/>
      <c r="BPT5" s="979"/>
      <c r="BPU5" s="979"/>
      <c r="BPV5" s="979"/>
      <c r="BPW5" s="979"/>
      <c r="BPX5" s="979"/>
      <c r="BPY5" s="979"/>
      <c r="BPZ5" s="979"/>
      <c r="BQA5" s="979"/>
      <c r="BQB5" s="979"/>
      <c r="BQC5" s="979"/>
      <c r="BQD5" s="979"/>
      <c r="BQE5" s="979"/>
      <c r="BQF5" s="979"/>
      <c r="BQG5" s="979"/>
      <c r="BQH5" s="979"/>
      <c r="BQI5" s="979"/>
      <c r="BQJ5" s="979"/>
      <c r="BQK5" s="979"/>
      <c r="BQL5" s="979"/>
      <c r="BQM5" s="979"/>
      <c r="BQN5" s="979"/>
      <c r="BQO5" s="979"/>
      <c r="BQP5" s="979"/>
      <c r="BQQ5" s="979"/>
      <c r="BQR5" s="979"/>
      <c r="BQS5" s="979"/>
      <c r="BQT5" s="979"/>
      <c r="BQU5" s="979"/>
      <c r="BQV5" s="979"/>
      <c r="BQW5" s="979"/>
      <c r="BQX5" s="979"/>
      <c r="BQY5" s="979"/>
      <c r="BQZ5" s="979"/>
      <c r="BRA5" s="979"/>
      <c r="BRB5" s="979"/>
      <c r="BRC5" s="979"/>
      <c r="BRD5" s="979"/>
      <c r="BRE5" s="979"/>
      <c r="BRF5" s="979"/>
      <c r="BRG5" s="979"/>
      <c r="BRH5" s="979"/>
      <c r="BRI5" s="979"/>
      <c r="BRJ5" s="979"/>
      <c r="BRK5" s="979"/>
      <c r="BRL5" s="979"/>
      <c r="BRM5" s="979"/>
      <c r="BRN5" s="979"/>
      <c r="BRO5" s="979"/>
      <c r="BRP5" s="979"/>
      <c r="BRQ5" s="979"/>
      <c r="BRR5" s="979"/>
      <c r="BRS5" s="979"/>
      <c r="BRT5" s="979"/>
      <c r="BRU5" s="979"/>
      <c r="BRV5" s="979"/>
      <c r="BRW5" s="979"/>
      <c r="BRX5" s="979"/>
      <c r="BRY5" s="979"/>
      <c r="BRZ5" s="979"/>
      <c r="BSA5" s="979"/>
      <c r="BSB5" s="979"/>
      <c r="BSC5" s="979"/>
      <c r="BSD5" s="979"/>
      <c r="BSE5" s="979"/>
      <c r="BSF5" s="979"/>
      <c r="BSG5" s="979"/>
      <c r="BSH5" s="979"/>
      <c r="BSI5" s="979"/>
      <c r="BSJ5" s="979"/>
      <c r="BSK5" s="979"/>
      <c r="BSL5" s="979"/>
      <c r="BSM5" s="979"/>
      <c r="BSN5" s="979"/>
      <c r="BSO5" s="979"/>
      <c r="BSP5" s="979"/>
      <c r="BSQ5" s="979"/>
      <c r="BSR5" s="979"/>
      <c r="BSS5" s="979"/>
      <c r="BST5" s="979"/>
      <c r="BSU5" s="979"/>
      <c r="BSV5" s="979"/>
      <c r="BSW5" s="979"/>
      <c r="BSX5" s="979"/>
      <c r="BSY5" s="979"/>
      <c r="BSZ5" s="979"/>
      <c r="BTA5" s="979"/>
      <c r="BTB5" s="979"/>
      <c r="BTC5" s="979"/>
      <c r="BTD5" s="979"/>
      <c r="BTE5" s="979"/>
      <c r="BTF5" s="979"/>
      <c r="BTG5" s="979"/>
      <c r="BTH5" s="979"/>
      <c r="BTI5" s="979"/>
      <c r="BTJ5" s="979"/>
      <c r="BTK5" s="979"/>
      <c r="BTL5" s="979"/>
      <c r="BTM5" s="979"/>
      <c r="BTN5" s="979"/>
      <c r="BTO5" s="979"/>
      <c r="BTP5" s="979"/>
      <c r="BTQ5" s="979"/>
      <c r="BTR5" s="979"/>
      <c r="BTS5" s="979"/>
      <c r="BTT5" s="979"/>
      <c r="BTU5" s="979"/>
      <c r="BTV5" s="979"/>
      <c r="BTW5" s="979"/>
      <c r="BTX5" s="979"/>
      <c r="BTY5" s="979"/>
      <c r="BTZ5" s="979"/>
      <c r="BUA5" s="979"/>
      <c r="BUB5" s="979"/>
      <c r="BUC5" s="979"/>
      <c r="BUD5" s="979"/>
      <c r="BUE5" s="979"/>
      <c r="BUF5" s="979"/>
      <c r="BUG5" s="979"/>
      <c r="BUH5" s="979"/>
      <c r="BUI5" s="979"/>
      <c r="BUJ5" s="979"/>
      <c r="BUK5" s="979"/>
      <c r="BUL5" s="979"/>
      <c r="BUM5" s="979"/>
      <c r="BUN5" s="979"/>
      <c r="BUO5" s="979"/>
      <c r="BUP5" s="979"/>
      <c r="BUQ5" s="979"/>
      <c r="BUR5" s="979"/>
      <c r="BUS5" s="979"/>
      <c r="BUT5" s="979"/>
      <c r="BUU5" s="979"/>
      <c r="BUV5" s="979"/>
      <c r="BUW5" s="979"/>
      <c r="BUX5" s="979"/>
      <c r="BUY5" s="979"/>
      <c r="BUZ5" s="979"/>
      <c r="BVA5" s="979"/>
      <c r="BVB5" s="979"/>
      <c r="BVC5" s="979"/>
      <c r="BVD5" s="979"/>
      <c r="BVE5" s="979"/>
      <c r="BVF5" s="979"/>
      <c r="BVG5" s="979"/>
      <c r="BVH5" s="979"/>
      <c r="BVI5" s="979"/>
      <c r="BVJ5" s="979"/>
      <c r="BVK5" s="979"/>
      <c r="BVL5" s="979"/>
      <c r="BVM5" s="979"/>
      <c r="BVN5" s="979"/>
      <c r="BVO5" s="979"/>
      <c r="BVP5" s="979"/>
      <c r="BVQ5" s="979"/>
      <c r="BVR5" s="979"/>
      <c r="BVS5" s="979"/>
      <c r="BVT5" s="979"/>
      <c r="BVU5" s="979"/>
      <c r="BVV5" s="979"/>
      <c r="BVW5" s="979"/>
      <c r="BVX5" s="979"/>
      <c r="BVY5" s="979"/>
      <c r="BVZ5" s="979"/>
      <c r="BWA5" s="979"/>
      <c r="BWB5" s="979"/>
      <c r="BWC5" s="979"/>
      <c r="BWD5" s="979"/>
      <c r="BWE5" s="979"/>
      <c r="BWF5" s="979"/>
      <c r="BWG5" s="979"/>
      <c r="BWH5" s="979"/>
      <c r="BWI5" s="979"/>
      <c r="BWJ5" s="979"/>
      <c r="BWK5" s="979"/>
      <c r="BWL5" s="979"/>
      <c r="BWM5" s="979"/>
      <c r="BWN5" s="979"/>
      <c r="BWO5" s="979"/>
      <c r="BWP5" s="979"/>
      <c r="BWQ5" s="979"/>
      <c r="BWR5" s="979"/>
      <c r="BWS5" s="979"/>
      <c r="BWT5" s="979"/>
      <c r="BWU5" s="979"/>
      <c r="BWV5" s="979"/>
      <c r="BWW5" s="979"/>
      <c r="BWX5" s="979"/>
      <c r="BWY5" s="979"/>
      <c r="BWZ5" s="979"/>
      <c r="BXA5" s="979"/>
      <c r="BXB5" s="979"/>
      <c r="BXC5" s="979"/>
      <c r="BXD5" s="979"/>
      <c r="BXE5" s="979"/>
      <c r="BXF5" s="979"/>
      <c r="BXG5" s="979"/>
      <c r="BXH5" s="979"/>
      <c r="BXI5" s="979"/>
      <c r="BXJ5" s="979"/>
      <c r="BXK5" s="979"/>
      <c r="BXL5" s="979"/>
      <c r="BXM5" s="979"/>
      <c r="BXN5" s="979"/>
      <c r="BXO5" s="979"/>
      <c r="BXP5" s="979"/>
      <c r="BXQ5" s="979"/>
      <c r="BXR5" s="979"/>
      <c r="BXS5" s="979"/>
      <c r="BXT5" s="979"/>
      <c r="BXU5" s="979"/>
      <c r="BXV5" s="979"/>
      <c r="BXW5" s="979"/>
      <c r="BXX5" s="979"/>
      <c r="BXY5" s="979"/>
      <c r="BXZ5" s="979"/>
      <c r="BYA5" s="979"/>
      <c r="BYB5" s="979"/>
      <c r="BYC5" s="979"/>
      <c r="BYD5" s="979"/>
      <c r="BYE5" s="979"/>
      <c r="BYF5" s="979"/>
      <c r="BYG5" s="979"/>
      <c r="BYH5" s="979"/>
      <c r="BYI5" s="979"/>
      <c r="BYJ5" s="979"/>
      <c r="BYK5" s="979"/>
      <c r="BYL5" s="979"/>
      <c r="BYM5" s="979"/>
      <c r="BYN5" s="979"/>
      <c r="BYO5" s="979"/>
      <c r="BYP5" s="979"/>
      <c r="BYQ5" s="979"/>
      <c r="BYR5" s="979"/>
      <c r="BYS5" s="979"/>
      <c r="BYT5" s="979"/>
      <c r="BYU5" s="979"/>
      <c r="BYV5" s="979"/>
      <c r="BYW5" s="979"/>
      <c r="BYX5" s="979"/>
      <c r="BYY5" s="979"/>
      <c r="BYZ5" s="979"/>
      <c r="BZA5" s="979"/>
      <c r="BZB5" s="979"/>
      <c r="BZC5" s="979"/>
      <c r="BZD5" s="979"/>
      <c r="BZE5" s="979"/>
      <c r="BZF5" s="979"/>
      <c r="BZG5" s="979"/>
      <c r="BZH5" s="979"/>
      <c r="BZI5" s="979"/>
      <c r="BZJ5" s="979"/>
      <c r="BZK5" s="979"/>
      <c r="BZL5" s="979"/>
      <c r="BZM5" s="979"/>
      <c r="BZN5" s="979"/>
      <c r="BZO5" s="979"/>
      <c r="BZP5" s="979"/>
      <c r="BZQ5" s="979"/>
      <c r="BZR5" s="979"/>
      <c r="BZS5" s="979"/>
      <c r="BZT5" s="979"/>
      <c r="BZU5" s="979"/>
      <c r="BZV5" s="979"/>
      <c r="BZW5" s="979"/>
      <c r="BZX5" s="979"/>
      <c r="BZY5" s="979"/>
      <c r="BZZ5" s="979"/>
      <c r="CAA5" s="979"/>
      <c r="CAB5" s="979"/>
      <c r="CAC5" s="979"/>
      <c r="CAD5" s="979"/>
      <c r="CAE5" s="979"/>
      <c r="CAF5" s="979"/>
      <c r="CAG5" s="979"/>
      <c r="CAH5" s="979"/>
      <c r="CAI5" s="979"/>
      <c r="CAJ5" s="979"/>
      <c r="CAK5" s="979"/>
      <c r="CAL5" s="979"/>
      <c r="CAM5" s="979"/>
      <c r="CAN5" s="979"/>
      <c r="CAO5" s="979"/>
      <c r="CAP5" s="979"/>
      <c r="CAQ5" s="979"/>
      <c r="CAR5" s="979"/>
      <c r="CAS5" s="979"/>
      <c r="CAT5" s="979"/>
      <c r="CAU5" s="979"/>
      <c r="CAV5" s="979"/>
      <c r="CAW5" s="979"/>
      <c r="CAX5" s="979"/>
      <c r="CAY5" s="979"/>
      <c r="CAZ5" s="979"/>
      <c r="CBA5" s="979"/>
      <c r="CBB5" s="979"/>
      <c r="CBC5" s="979"/>
      <c r="CBD5" s="979"/>
      <c r="CBE5" s="979"/>
      <c r="CBF5" s="979"/>
      <c r="CBG5" s="979"/>
      <c r="CBH5" s="979"/>
      <c r="CBI5" s="979"/>
      <c r="CBJ5" s="979"/>
      <c r="CBK5" s="979"/>
      <c r="CBL5" s="979"/>
      <c r="CBM5" s="979"/>
      <c r="CBN5" s="979"/>
      <c r="CBO5" s="979"/>
      <c r="CBP5" s="979"/>
      <c r="CBQ5" s="979"/>
      <c r="CBR5" s="979"/>
      <c r="CBS5" s="979"/>
      <c r="CBT5" s="979"/>
      <c r="CBU5" s="979"/>
      <c r="CBV5" s="979"/>
      <c r="CBW5" s="979"/>
      <c r="CBX5" s="979"/>
      <c r="CBY5" s="979"/>
      <c r="CBZ5" s="979"/>
      <c r="CCA5" s="979"/>
      <c r="CCB5" s="979"/>
      <c r="CCC5" s="979"/>
      <c r="CCD5" s="979"/>
      <c r="CCE5" s="979"/>
      <c r="CCF5" s="979"/>
      <c r="CCG5" s="979"/>
      <c r="CCH5" s="979"/>
      <c r="CCI5" s="979"/>
      <c r="CCJ5" s="979"/>
      <c r="CCK5" s="979"/>
      <c r="CCL5" s="979"/>
      <c r="CCM5" s="979"/>
      <c r="CCN5" s="979"/>
      <c r="CCO5" s="979"/>
      <c r="CCP5" s="979"/>
      <c r="CCQ5" s="979"/>
      <c r="CCR5" s="979"/>
      <c r="CCS5" s="979"/>
      <c r="CCT5" s="979"/>
      <c r="CCU5" s="979"/>
      <c r="CCV5" s="979"/>
      <c r="CCW5" s="979"/>
      <c r="CCX5" s="979"/>
      <c r="CCY5" s="979"/>
      <c r="CCZ5" s="979"/>
      <c r="CDA5" s="979"/>
      <c r="CDB5" s="979"/>
      <c r="CDC5" s="979"/>
      <c r="CDD5" s="979"/>
      <c r="CDE5" s="979"/>
      <c r="CDF5" s="979"/>
      <c r="CDG5" s="979"/>
      <c r="CDH5" s="979"/>
      <c r="CDI5" s="979"/>
      <c r="CDJ5" s="979"/>
      <c r="CDK5" s="979"/>
      <c r="CDL5" s="979"/>
      <c r="CDM5" s="979"/>
      <c r="CDN5" s="979"/>
      <c r="CDO5" s="979"/>
      <c r="CDP5" s="979"/>
      <c r="CDQ5" s="979"/>
      <c r="CDR5" s="979"/>
      <c r="CDS5" s="979"/>
      <c r="CDT5" s="979"/>
      <c r="CDU5" s="979"/>
      <c r="CDV5" s="979"/>
      <c r="CDW5" s="979"/>
      <c r="CDX5" s="979"/>
      <c r="CDY5" s="979"/>
      <c r="CDZ5" s="979"/>
      <c r="CEA5" s="979"/>
      <c r="CEB5" s="979"/>
      <c r="CEC5" s="979"/>
      <c r="CED5" s="979"/>
      <c r="CEE5" s="979"/>
      <c r="CEF5" s="979"/>
      <c r="CEG5" s="979"/>
      <c r="CEH5" s="979"/>
      <c r="CEI5" s="979"/>
      <c r="CEJ5" s="979"/>
      <c r="CEK5" s="979"/>
      <c r="CEL5" s="979"/>
      <c r="CEM5" s="979"/>
      <c r="CEN5" s="979"/>
      <c r="CEO5" s="979"/>
      <c r="CEP5" s="979"/>
      <c r="CEQ5" s="979"/>
      <c r="CER5" s="979"/>
      <c r="CES5" s="979"/>
      <c r="CET5" s="979"/>
      <c r="CEU5" s="979"/>
      <c r="CEV5" s="979"/>
      <c r="CEW5" s="979"/>
      <c r="CEX5" s="979"/>
      <c r="CEY5" s="979"/>
      <c r="CEZ5" s="979"/>
      <c r="CFA5" s="979"/>
      <c r="CFB5" s="979"/>
      <c r="CFC5" s="979"/>
      <c r="CFD5" s="979"/>
      <c r="CFE5" s="979"/>
      <c r="CFF5" s="979"/>
      <c r="CFG5" s="979"/>
      <c r="CFH5" s="979"/>
      <c r="CFI5" s="979"/>
      <c r="CFJ5" s="979"/>
      <c r="CFK5" s="979"/>
      <c r="CFL5" s="979"/>
      <c r="CFM5" s="979"/>
      <c r="CFN5" s="979"/>
      <c r="CFO5" s="979"/>
      <c r="CFP5" s="979"/>
      <c r="CFQ5" s="979"/>
      <c r="CFR5" s="979"/>
      <c r="CFS5" s="979"/>
      <c r="CFT5" s="979"/>
      <c r="CFU5" s="979"/>
      <c r="CFV5" s="979"/>
      <c r="CFW5" s="979"/>
      <c r="CFX5" s="979"/>
      <c r="CFY5" s="979"/>
      <c r="CFZ5" s="979"/>
      <c r="CGA5" s="979"/>
      <c r="CGB5" s="979"/>
      <c r="CGC5" s="979"/>
      <c r="CGD5" s="979"/>
      <c r="CGE5" s="979"/>
      <c r="CGF5" s="979"/>
      <c r="CGG5" s="979"/>
      <c r="CGH5" s="979"/>
      <c r="CGI5" s="979"/>
      <c r="CGJ5" s="979"/>
      <c r="CGK5" s="979"/>
      <c r="CGL5" s="979"/>
      <c r="CGM5" s="979"/>
      <c r="CGN5" s="979"/>
      <c r="CGO5" s="979"/>
      <c r="CGP5" s="979"/>
      <c r="CGQ5" s="979"/>
      <c r="CGR5" s="979"/>
      <c r="CGS5" s="979"/>
      <c r="CGT5" s="979"/>
      <c r="CGU5" s="979"/>
      <c r="CGV5" s="979"/>
      <c r="CGW5" s="979"/>
      <c r="CGX5" s="979"/>
      <c r="CGY5" s="979"/>
      <c r="CGZ5" s="979"/>
      <c r="CHA5" s="979"/>
      <c r="CHB5" s="979"/>
      <c r="CHC5" s="979"/>
      <c r="CHD5" s="979"/>
      <c r="CHE5" s="979"/>
      <c r="CHF5" s="979"/>
      <c r="CHG5" s="979"/>
      <c r="CHH5" s="979"/>
      <c r="CHI5" s="979"/>
      <c r="CHJ5" s="979"/>
      <c r="CHK5" s="979"/>
      <c r="CHL5" s="979"/>
      <c r="CHM5" s="979"/>
      <c r="CHN5" s="979"/>
      <c r="CHO5" s="979"/>
      <c r="CHP5" s="979"/>
      <c r="CHQ5" s="979"/>
      <c r="CHR5" s="979"/>
      <c r="CHS5" s="979"/>
      <c r="CHT5" s="979"/>
      <c r="CHU5" s="979"/>
      <c r="CHV5" s="979"/>
      <c r="CHW5" s="979"/>
      <c r="CHX5" s="979"/>
      <c r="CHY5" s="979"/>
      <c r="CHZ5" s="979"/>
      <c r="CIA5" s="979"/>
      <c r="CIB5" s="979"/>
      <c r="CIC5" s="979"/>
      <c r="CID5" s="979"/>
      <c r="CIE5" s="979"/>
      <c r="CIF5" s="979"/>
      <c r="CIG5" s="979"/>
      <c r="CIH5" s="979"/>
      <c r="CII5" s="979"/>
      <c r="CIJ5" s="979"/>
      <c r="CIK5" s="979"/>
      <c r="CIL5" s="979"/>
      <c r="CIM5" s="979"/>
      <c r="CIN5" s="979"/>
      <c r="CIO5" s="979"/>
      <c r="CIP5" s="979"/>
      <c r="CIQ5" s="979"/>
      <c r="CIR5" s="979"/>
      <c r="CIS5" s="979"/>
      <c r="CIT5" s="979"/>
      <c r="CIU5" s="979"/>
      <c r="CIV5" s="979"/>
      <c r="CIW5" s="979"/>
      <c r="CIX5" s="979"/>
      <c r="CIY5" s="979"/>
      <c r="CIZ5" s="979"/>
      <c r="CJA5" s="979"/>
      <c r="CJB5" s="979"/>
      <c r="CJC5" s="979"/>
      <c r="CJD5" s="979"/>
      <c r="CJE5" s="979"/>
      <c r="CJF5" s="979"/>
      <c r="CJG5" s="979"/>
      <c r="CJH5" s="979"/>
      <c r="CJI5" s="979"/>
      <c r="CJJ5" s="979"/>
      <c r="CJK5" s="979"/>
      <c r="CJL5" s="979"/>
      <c r="CJM5" s="979"/>
      <c r="CJN5" s="979"/>
      <c r="CJO5" s="979"/>
      <c r="CJP5" s="979"/>
      <c r="CJQ5" s="979"/>
      <c r="CJR5" s="979"/>
      <c r="CJS5" s="979"/>
      <c r="CJT5" s="979"/>
      <c r="CJU5" s="979"/>
      <c r="CJV5" s="979"/>
      <c r="CJW5" s="979"/>
      <c r="CJX5" s="979"/>
      <c r="CJY5" s="979"/>
      <c r="CJZ5" s="979"/>
      <c r="CKA5" s="979"/>
      <c r="CKB5" s="979"/>
      <c r="CKC5" s="979"/>
      <c r="CKD5" s="979"/>
      <c r="CKE5" s="979"/>
      <c r="CKF5" s="979"/>
      <c r="CKG5" s="979"/>
      <c r="CKH5" s="979"/>
      <c r="CKI5" s="979"/>
      <c r="CKJ5" s="979"/>
      <c r="CKK5" s="979"/>
      <c r="CKL5" s="979"/>
      <c r="CKM5" s="979"/>
      <c r="CKN5" s="979"/>
      <c r="CKO5" s="979"/>
      <c r="CKP5" s="979"/>
      <c r="CKQ5" s="979"/>
      <c r="CKR5" s="979"/>
      <c r="CKS5" s="979"/>
      <c r="CKT5" s="979"/>
      <c r="CKU5" s="979"/>
      <c r="CKV5" s="979"/>
      <c r="CKW5" s="979"/>
      <c r="CKX5" s="979"/>
      <c r="CKY5" s="979"/>
      <c r="CKZ5" s="979"/>
      <c r="CLA5" s="979"/>
      <c r="CLB5" s="979"/>
      <c r="CLC5" s="979"/>
      <c r="CLD5" s="979"/>
      <c r="CLE5" s="979"/>
      <c r="CLF5" s="979"/>
      <c r="CLG5" s="979"/>
      <c r="CLH5" s="979"/>
      <c r="CLI5" s="979"/>
      <c r="CLJ5" s="979"/>
      <c r="CLK5" s="979"/>
      <c r="CLL5" s="979"/>
      <c r="CLM5" s="979"/>
      <c r="CLN5" s="979"/>
      <c r="CLO5" s="979"/>
      <c r="CLP5" s="979"/>
      <c r="CLQ5" s="979"/>
      <c r="CLR5" s="979"/>
      <c r="CLS5" s="979"/>
      <c r="CLT5" s="979"/>
      <c r="CLU5" s="979"/>
      <c r="CLV5" s="979"/>
      <c r="CLW5" s="979"/>
      <c r="CLX5" s="979"/>
      <c r="CLY5" s="979"/>
      <c r="CLZ5" s="979"/>
      <c r="CMA5" s="979"/>
      <c r="CMB5" s="979"/>
      <c r="CMC5" s="979"/>
      <c r="CMD5" s="979"/>
      <c r="CME5" s="979"/>
      <c r="CMF5" s="979"/>
      <c r="CMG5" s="979"/>
      <c r="CMH5" s="979"/>
      <c r="CMI5" s="979"/>
      <c r="CMJ5" s="979"/>
      <c r="CMK5" s="979"/>
      <c r="CML5" s="979"/>
      <c r="CMM5" s="979"/>
      <c r="CMN5" s="979"/>
      <c r="CMO5" s="979"/>
      <c r="CMP5" s="979"/>
      <c r="CMQ5" s="979"/>
      <c r="CMR5" s="979"/>
      <c r="CMS5" s="979"/>
      <c r="CMT5" s="979"/>
      <c r="CMU5" s="979"/>
      <c r="CMV5" s="979"/>
      <c r="CMW5" s="979"/>
      <c r="CMX5" s="979"/>
      <c r="CMY5" s="979"/>
      <c r="CMZ5" s="979"/>
      <c r="CNA5" s="979"/>
      <c r="CNB5" s="979"/>
      <c r="CNC5" s="979"/>
      <c r="CND5" s="979"/>
      <c r="CNE5" s="979"/>
      <c r="CNF5" s="979"/>
      <c r="CNG5" s="979"/>
      <c r="CNH5" s="979"/>
      <c r="CNI5" s="979"/>
      <c r="CNJ5" s="979"/>
      <c r="CNK5" s="979"/>
      <c r="CNL5" s="979"/>
      <c r="CNM5" s="979"/>
      <c r="CNN5" s="979"/>
      <c r="CNO5" s="979"/>
      <c r="CNP5" s="979"/>
      <c r="CNQ5" s="979"/>
      <c r="CNR5" s="979"/>
      <c r="CNS5" s="979"/>
      <c r="CNT5" s="979"/>
      <c r="CNU5" s="979"/>
      <c r="CNV5" s="979"/>
      <c r="CNW5" s="979"/>
      <c r="CNX5" s="979"/>
      <c r="CNY5" s="979"/>
      <c r="CNZ5" s="979"/>
      <c r="COA5" s="979"/>
      <c r="COB5" s="979"/>
      <c r="COC5" s="979"/>
      <c r="COD5" s="979"/>
      <c r="COE5" s="979"/>
      <c r="COF5" s="979"/>
      <c r="COG5" s="979"/>
      <c r="COH5" s="979"/>
      <c r="COI5" s="979"/>
      <c r="COJ5" s="979"/>
      <c r="COK5" s="979"/>
      <c r="COL5" s="979"/>
      <c r="COM5" s="979"/>
      <c r="CON5" s="979"/>
      <c r="COO5" s="979"/>
      <c r="COP5" s="979"/>
      <c r="COQ5" s="979"/>
      <c r="COR5" s="979"/>
      <c r="COS5" s="979"/>
      <c r="COT5" s="979"/>
      <c r="COU5" s="979"/>
      <c r="COV5" s="979"/>
      <c r="COW5" s="979"/>
      <c r="COX5" s="979"/>
      <c r="COY5" s="979"/>
      <c r="COZ5" s="979"/>
      <c r="CPA5" s="979"/>
      <c r="CPB5" s="979"/>
      <c r="CPC5" s="979"/>
      <c r="CPD5" s="979"/>
      <c r="CPE5" s="979"/>
      <c r="CPF5" s="979"/>
      <c r="CPG5" s="979"/>
      <c r="CPH5" s="979"/>
      <c r="CPI5" s="979"/>
      <c r="CPJ5" s="979"/>
      <c r="CPK5" s="979"/>
      <c r="CPL5" s="979"/>
      <c r="CPM5" s="979"/>
      <c r="CPN5" s="979"/>
      <c r="CPO5" s="979"/>
      <c r="CPP5" s="979"/>
      <c r="CPQ5" s="979"/>
      <c r="CPR5" s="979"/>
      <c r="CPS5" s="979"/>
      <c r="CPT5" s="979"/>
      <c r="CPU5" s="979"/>
      <c r="CPV5" s="979"/>
      <c r="CPW5" s="979"/>
      <c r="CPX5" s="979"/>
      <c r="CPY5" s="979"/>
      <c r="CPZ5" s="979"/>
      <c r="CQA5" s="979"/>
      <c r="CQB5" s="979"/>
      <c r="CQC5" s="979"/>
      <c r="CQD5" s="979"/>
      <c r="CQE5" s="979"/>
      <c r="CQF5" s="979"/>
      <c r="CQG5" s="979"/>
      <c r="CQH5" s="979"/>
      <c r="CQI5" s="979"/>
      <c r="CQJ5" s="979"/>
      <c r="CQK5" s="979"/>
      <c r="CQL5" s="979"/>
      <c r="CQM5" s="979"/>
      <c r="CQN5" s="979"/>
      <c r="CQO5" s="979"/>
      <c r="CQP5" s="979"/>
      <c r="CQQ5" s="979"/>
      <c r="CQR5" s="979"/>
      <c r="CQS5" s="979"/>
      <c r="CQT5" s="979"/>
      <c r="CQU5" s="979"/>
      <c r="CQV5" s="979"/>
      <c r="CQW5" s="979"/>
      <c r="CQX5" s="979"/>
      <c r="CQY5" s="979"/>
      <c r="CQZ5" s="979"/>
      <c r="CRA5" s="979"/>
      <c r="CRB5" s="979"/>
      <c r="CRC5" s="979"/>
      <c r="CRD5" s="979"/>
      <c r="CRE5" s="979"/>
      <c r="CRF5" s="979"/>
      <c r="CRG5" s="979"/>
      <c r="CRH5" s="979"/>
      <c r="CRI5" s="979"/>
      <c r="CRJ5" s="979"/>
      <c r="CRK5" s="979"/>
      <c r="CRL5" s="979"/>
      <c r="CRM5" s="979"/>
      <c r="CRN5" s="979"/>
      <c r="CRO5" s="979"/>
      <c r="CRP5" s="979"/>
      <c r="CRQ5" s="979"/>
      <c r="CRR5" s="979"/>
      <c r="CRS5" s="979"/>
      <c r="CRT5" s="979"/>
      <c r="CRU5" s="979"/>
      <c r="CRV5" s="979"/>
      <c r="CRW5" s="979"/>
      <c r="CRX5" s="979"/>
      <c r="CRY5" s="979"/>
      <c r="CRZ5" s="979"/>
      <c r="CSA5" s="979"/>
      <c r="CSB5" s="979"/>
      <c r="CSC5" s="979"/>
      <c r="CSD5" s="979"/>
      <c r="CSE5" s="979"/>
      <c r="CSF5" s="979"/>
      <c r="CSG5" s="979"/>
      <c r="CSH5" s="979"/>
      <c r="CSI5" s="979"/>
      <c r="CSJ5" s="979"/>
      <c r="CSK5" s="979"/>
      <c r="CSL5" s="979"/>
      <c r="CSM5" s="979"/>
      <c r="CSN5" s="979"/>
      <c r="CSO5" s="979"/>
      <c r="CSP5" s="979"/>
      <c r="CSQ5" s="979"/>
      <c r="CSR5" s="979"/>
      <c r="CSS5" s="979"/>
      <c r="CST5" s="979"/>
      <c r="CSU5" s="979"/>
      <c r="CSV5" s="979"/>
      <c r="CSW5" s="979"/>
      <c r="CSX5" s="979"/>
      <c r="CSY5" s="979"/>
      <c r="CSZ5" s="979"/>
      <c r="CTA5" s="979"/>
      <c r="CTB5" s="979"/>
      <c r="CTC5" s="979"/>
      <c r="CTD5" s="979"/>
      <c r="CTE5" s="979"/>
      <c r="CTF5" s="979"/>
      <c r="CTG5" s="979"/>
      <c r="CTH5" s="979"/>
      <c r="CTI5" s="979"/>
      <c r="CTJ5" s="979"/>
      <c r="CTK5" s="979"/>
      <c r="CTL5" s="979"/>
      <c r="CTM5" s="979"/>
      <c r="CTN5" s="979"/>
      <c r="CTO5" s="979"/>
      <c r="CTP5" s="979"/>
      <c r="CTQ5" s="979"/>
      <c r="CTR5" s="979"/>
      <c r="CTS5" s="979"/>
      <c r="CTT5" s="979"/>
      <c r="CTU5" s="979"/>
      <c r="CTV5" s="979"/>
      <c r="CTW5" s="979"/>
      <c r="CTX5" s="979"/>
      <c r="CTY5" s="979"/>
      <c r="CTZ5" s="979"/>
      <c r="CUA5" s="979"/>
      <c r="CUB5" s="979"/>
      <c r="CUC5" s="979"/>
      <c r="CUD5" s="979"/>
      <c r="CUE5" s="979"/>
      <c r="CUF5" s="979"/>
      <c r="CUG5" s="979"/>
      <c r="CUH5" s="979"/>
      <c r="CUI5" s="979"/>
      <c r="CUJ5" s="979"/>
      <c r="CUK5" s="979"/>
      <c r="CUL5" s="979"/>
      <c r="CUM5" s="979"/>
      <c r="CUN5" s="979"/>
      <c r="CUO5" s="979"/>
      <c r="CUP5" s="979"/>
      <c r="CUQ5" s="979"/>
      <c r="CUR5" s="979"/>
      <c r="CUS5" s="979"/>
      <c r="CUT5" s="979"/>
      <c r="CUU5" s="979"/>
      <c r="CUV5" s="979"/>
      <c r="CUW5" s="979"/>
      <c r="CUX5" s="979"/>
      <c r="CUY5" s="979"/>
      <c r="CUZ5" s="979"/>
      <c r="CVA5" s="979"/>
      <c r="CVB5" s="979"/>
      <c r="CVC5" s="979"/>
      <c r="CVD5" s="979"/>
      <c r="CVE5" s="979"/>
      <c r="CVF5" s="979"/>
      <c r="CVG5" s="979"/>
      <c r="CVH5" s="979"/>
      <c r="CVI5" s="979"/>
      <c r="CVJ5" s="979"/>
      <c r="CVK5" s="979"/>
      <c r="CVL5" s="979"/>
      <c r="CVM5" s="979"/>
      <c r="CVN5" s="979"/>
      <c r="CVO5" s="979"/>
      <c r="CVP5" s="979"/>
      <c r="CVQ5" s="979"/>
      <c r="CVR5" s="979"/>
      <c r="CVS5" s="979"/>
      <c r="CVT5" s="979"/>
      <c r="CVU5" s="979"/>
      <c r="CVV5" s="979"/>
      <c r="CVW5" s="979"/>
      <c r="CVX5" s="979"/>
      <c r="CVY5" s="979"/>
      <c r="CVZ5" s="979"/>
      <c r="CWA5" s="979"/>
      <c r="CWB5" s="979"/>
      <c r="CWC5" s="979"/>
      <c r="CWD5" s="979"/>
      <c r="CWE5" s="979"/>
      <c r="CWF5" s="979"/>
      <c r="CWG5" s="979"/>
      <c r="CWH5" s="979"/>
      <c r="CWI5" s="979"/>
      <c r="CWJ5" s="979"/>
      <c r="CWK5" s="979"/>
      <c r="CWL5" s="979"/>
      <c r="CWM5" s="979"/>
      <c r="CWN5" s="979"/>
      <c r="CWO5" s="979"/>
      <c r="CWP5" s="979"/>
      <c r="CWQ5" s="979"/>
      <c r="CWR5" s="979"/>
      <c r="CWS5" s="979"/>
      <c r="CWT5" s="979"/>
      <c r="CWU5" s="979"/>
      <c r="CWV5" s="979"/>
      <c r="CWW5" s="979"/>
      <c r="CWX5" s="979"/>
      <c r="CWY5" s="979"/>
      <c r="CWZ5" s="979"/>
      <c r="CXA5" s="979"/>
      <c r="CXB5" s="979"/>
      <c r="CXC5" s="979"/>
      <c r="CXD5" s="979"/>
      <c r="CXE5" s="979"/>
      <c r="CXF5" s="979"/>
      <c r="CXG5" s="979"/>
      <c r="CXH5" s="979"/>
      <c r="CXI5" s="979"/>
      <c r="CXJ5" s="979"/>
      <c r="CXK5" s="979"/>
      <c r="CXL5" s="979"/>
      <c r="CXM5" s="979"/>
      <c r="CXN5" s="979"/>
      <c r="CXO5" s="979"/>
      <c r="CXP5" s="979"/>
      <c r="CXQ5" s="979"/>
      <c r="CXR5" s="979"/>
      <c r="CXS5" s="979"/>
      <c r="CXT5" s="979"/>
      <c r="CXU5" s="979"/>
      <c r="CXV5" s="979"/>
      <c r="CXW5" s="979"/>
      <c r="CXX5" s="979"/>
      <c r="CXY5" s="979"/>
      <c r="CXZ5" s="979"/>
      <c r="CYA5" s="979"/>
      <c r="CYB5" s="979"/>
      <c r="CYC5" s="979"/>
      <c r="CYD5" s="979"/>
      <c r="CYE5" s="979"/>
      <c r="CYF5" s="979"/>
      <c r="CYG5" s="979"/>
      <c r="CYH5" s="979"/>
      <c r="CYI5" s="979"/>
      <c r="CYJ5" s="979"/>
      <c r="CYK5" s="979"/>
      <c r="CYL5" s="979"/>
      <c r="CYM5" s="979"/>
      <c r="CYN5" s="979"/>
      <c r="CYO5" s="979"/>
      <c r="CYP5" s="979"/>
      <c r="CYQ5" s="979"/>
      <c r="CYR5" s="979"/>
      <c r="CYS5" s="979"/>
      <c r="CYT5" s="979"/>
      <c r="CYU5" s="979"/>
      <c r="CYV5" s="979"/>
      <c r="CYW5" s="979"/>
      <c r="CYX5" s="979"/>
      <c r="CYY5" s="979"/>
      <c r="CYZ5" s="979"/>
      <c r="CZA5" s="979"/>
      <c r="CZB5" s="979"/>
      <c r="CZC5" s="979"/>
      <c r="CZD5" s="979"/>
      <c r="CZE5" s="979"/>
      <c r="CZF5" s="979"/>
      <c r="CZG5" s="979"/>
      <c r="CZH5" s="979"/>
      <c r="CZI5" s="979"/>
      <c r="CZJ5" s="979"/>
      <c r="CZK5" s="979"/>
      <c r="CZL5" s="979"/>
      <c r="CZM5" s="979"/>
      <c r="CZN5" s="979"/>
      <c r="CZO5" s="979"/>
      <c r="CZP5" s="979"/>
      <c r="CZQ5" s="979"/>
      <c r="CZR5" s="979"/>
      <c r="CZS5" s="979"/>
      <c r="CZT5" s="979"/>
      <c r="CZU5" s="979"/>
      <c r="CZV5" s="979"/>
      <c r="CZW5" s="979"/>
      <c r="CZX5" s="979"/>
      <c r="CZY5" s="979"/>
      <c r="CZZ5" s="979"/>
      <c r="DAA5" s="979"/>
      <c r="DAB5" s="979"/>
      <c r="DAC5" s="979"/>
      <c r="DAD5" s="979"/>
      <c r="DAE5" s="979"/>
      <c r="DAF5" s="979"/>
      <c r="DAG5" s="979"/>
      <c r="DAH5" s="979"/>
      <c r="DAI5" s="979"/>
      <c r="DAJ5" s="979"/>
      <c r="DAK5" s="979"/>
      <c r="DAL5" s="979"/>
      <c r="DAM5" s="979"/>
      <c r="DAN5" s="979"/>
      <c r="DAO5" s="979"/>
      <c r="DAP5" s="979"/>
      <c r="DAQ5" s="979"/>
      <c r="DAR5" s="979"/>
      <c r="DAS5" s="979"/>
      <c r="DAT5" s="979"/>
      <c r="DAU5" s="979"/>
      <c r="DAV5" s="979"/>
      <c r="DAW5" s="979"/>
      <c r="DAX5" s="979"/>
      <c r="DAY5" s="979"/>
      <c r="DAZ5" s="979"/>
      <c r="DBA5" s="979"/>
      <c r="DBB5" s="979"/>
      <c r="DBC5" s="979"/>
      <c r="DBD5" s="979"/>
      <c r="DBE5" s="979"/>
      <c r="DBF5" s="979"/>
      <c r="DBG5" s="979"/>
      <c r="DBH5" s="979"/>
      <c r="DBI5" s="979"/>
      <c r="DBJ5" s="979"/>
      <c r="DBK5" s="979"/>
      <c r="DBL5" s="979"/>
      <c r="DBM5" s="979"/>
      <c r="DBN5" s="979"/>
      <c r="DBO5" s="979"/>
      <c r="DBP5" s="979"/>
      <c r="DBQ5" s="979"/>
      <c r="DBR5" s="979"/>
      <c r="DBS5" s="979"/>
      <c r="DBT5" s="979"/>
      <c r="DBU5" s="979"/>
      <c r="DBV5" s="979"/>
      <c r="DBW5" s="979"/>
      <c r="DBX5" s="979"/>
      <c r="DBY5" s="979"/>
      <c r="DBZ5" s="979"/>
      <c r="DCA5" s="979"/>
      <c r="DCB5" s="979"/>
      <c r="DCC5" s="979"/>
      <c r="DCD5" s="979"/>
      <c r="DCE5" s="979"/>
      <c r="DCF5" s="979"/>
      <c r="DCG5" s="979"/>
      <c r="DCH5" s="979"/>
      <c r="DCI5" s="979"/>
      <c r="DCJ5" s="979"/>
      <c r="DCK5" s="979"/>
      <c r="DCL5" s="979"/>
      <c r="DCM5" s="979"/>
      <c r="DCN5" s="979"/>
      <c r="DCO5" s="979"/>
      <c r="DCP5" s="979"/>
      <c r="DCQ5" s="979"/>
      <c r="DCR5" s="979"/>
      <c r="DCS5" s="979"/>
      <c r="DCT5" s="979"/>
      <c r="DCU5" s="979"/>
      <c r="DCV5" s="979"/>
      <c r="DCW5" s="979"/>
      <c r="DCX5" s="979"/>
      <c r="DCY5" s="979"/>
      <c r="DCZ5" s="979"/>
      <c r="DDA5" s="979"/>
      <c r="DDB5" s="979"/>
      <c r="DDC5" s="979"/>
      <c r="DDD5" s="979"/>
      <c r="DDE5" s="979"/>
      <c r="DDF5" s="979"/>
      <c r="DDG5" s="979"/>
      <c r="DDH5" s="979"/>
      <c r="DDI5" s="979"/>
      <c r="DDJ5" s="979"/>
      <c r="DDK5" s="979"/>
      <c r="DDL5" s="979"/>
      <c r="DDM5" s="979"/>
      <c r="DDN5" s="979"/>
      <c r="DDO5" s="979"/>
      <c r="DDP5" s="979"/>
      <c r="DDQ5" s="979"/>
      <c r="DDR5" s="979"/>
      <c r="DDS5" s="979"/>
      <c r="DDT5" s="979"/>
      <c r="DDU5" s="979"/>
      <c r="DDV5" s="979"/>
      <c r="DDW5" s="979"/>
      <c r="DDX5" s="979"/>
      <c r="DDY5" s="979"/>
      <c r="DDZ5" s="979"/>
      <c r="DEA5" s="979"/>
      <c r="DEB5" s="979"/>
      <c r="DEC5" s="979"/>
      <c r="DED5" s="979"/>
      <c r="DEE5" s="979"/>
      <c r="DEF5" s="979"/>
      <c r="DEG5" s="979"/>
      <c r="DEH5" s="979"/>
      <c r="DEI5" s="979"/>
      <c r="DEJ5" s="979"/>
      <c r="DEK5" s="979"/>
      <c r="DEL5" s="979"/>
      <c r="DEM5" s="979"/>
      <c r="DEN5" s="979"/>
      <c r="DEO5" s="979"/>
      <c r="DEP5" s="979"/>
      <c r="DEQ5" s="979"/>
      <c r="DER5" s="979"/>
      <c r="DES5" s="979"/>
      <c r="DET5" s="979"/>
      <c r="DEU5" s="979"/>
      <c r="DEV5" s="979"/>
      <c r="DEW5" s="979"/>
      <c r="DEX5" s="979"/>
      <c r="DEY5" s="979"/>
      <c r="DEZ5" s="979"/>
      <c r="DFA5" s="979"/>
      <c r="DFB5" s="979"/>
      <c r="DFC5" s="979"/>
      <c r="DFD5" s="979"/>
      <c r="DFE5" s="979"/>
      <c r="DFF5" s="979"/>
      <c r="DFG5" s="979"/>
      <c r="DFH5" s="979"/>
      <c r="DFI5" s="979"/>
      <c r="DFJ5" s="979"/>
      <c r="DFK5" s="979"/>
      <c r="DFL5" s="979"/>
      <c r="DFM5" s="979"/>
      <c r="DFN5" s="979"/>
      <c r="DFO5" s="979"/>
      <c r="DFP5" s="979"/>
      <c r="DFQ5" s="979"/>
      <c r="DFR5" s="979"/>
      <c r="DFS5" s="979"/>
      <c r="DFT5" s="979"/>
      <c r="DFU5" s="979"/>
      <c r="DFV5" s="979"/>
      <c r="DFW5" s="979"/>
      <c r="DFX5" s="979"/>
      <c r="DFY5" s="979"/>
      <c r="DFZ5" s="979"/>
      <c r="DGA5" s="979"/>
      <c r="DGB5" s="979"/>
      <c r="DGC5" s="979"/>
      <c r="DGD5" s="979"/>
      <c r="DGE5" s="979"/>
      <c r="DGF5" s="979"/>
      <c r="DGG5" s="979"/>
      <c r="DGH5" s="979"/>
      <c r="DGI5" s="979"/>
      <c r="DGJ5" s="979"/>
      <c r="DGK5" s="979"/>
      <c r="DGL5" s="979"/>
      <c r="DGM5" s="979"/>
      <c r="DGN5" s="979"/>
      <c r="DGO5" s="979"/>
      <c r="DGP5" s="979"/>
      <c r="DGQ5" s="979"/>
      <c r="DGR5" s="979"/>
      <c r="DGS5" s="979"/>
      <c r="DGT5" s="979"/>
      <c r="DGU5" s="979"/>
      <c r="DGV5" s="979"/>
      <c r="DGW5" s="979"/>
      <c r="DGX5" s="979"/>
      <c r="DGY5" s="979"/>
      <c r="DGZ5" s="979"/>
      <c r="DHA5" s="979"/>
      <c r="DHB5" s="979"/>
      <c r="DHC5" s="979"/>
      <c r="DHD5" s="979"/>
      <c r="DHE5" s="979"/>
      <c r="DHF5" s="979"/>
      <c r="DHG5" s="979"/>
      <c r="DHH5" s="979"/>
      <c r="DHI5" s="979"/>
      <c r="DHJ5" s="979"/>
      <c r="DHK5" s="979"/>
      <c r="DHL5" s="979"/>
      <c r="DHM5" s="979"/>
      <c r="DHN5" s="979"/>
      <c r="DHO5" s="979"/>
      <c r="DHP5" s="979"/>
      <c r="DHQ5" s="979"/>
      <c r="DHR5" s="979"/>
      <c r="DHS5" s="979"/>
      <c r="DHT5" s="979"/>
      <c r="DHU5" s="979"/>
      <c r="DHV5" s="979"/>
      <c r="DHW5" s="979"/>
      <c r="DHX5" s="979"/>
      <c r="DHY5" s="979"/>
      <c r="DHZ5" s="979"/>
      <c r="DIA5" s="979"/>
      <c r="DIB5" s="979"/>
      <c r="DIC5" s="979"/>
      <c r="DID5" s="979"/>
      <c r="DIE5" s="979"/>
      <c r="DIF5" s="979"/>
      <c r="DIG5" s="979"/>
      <c r="DIH5" s="979"/>
      <c r="DII5" s="979"/>
      <c r="DIJ5" s="979"/>
      <c r="DIK5" s="979"/>
      <c r="DIL5" s="979"/>
      <c r="DIM5" s="979"/>
      <c r="DIN5" s="979"/>
      <c r="DIO5" s="979"/>
      <c r="DIP5" s="979"/>
      <c r="DIQ5" s="979"/>
      <c r="DIR5" s="979"/>
      <c r="DIS5" s="979"/>
      <c r="DIT5" s="979"/>
      <c r="DIU5" s="979"/>
      <c r="DIV5" s="979"/>
      <c r="DIW5" s="979"/>
      <c r="DIX5" s="979"/>
      <c r="DIY5" s="979"/>
      <c r="DIZ5" s="979"/>
      <c r="DJA5" s="979"/>
      <c r="DJB5" s="979"/>
      <c r="DJC5" s="979"/>
      <c r="DJD5" s="979"/>
      <c r="DJE5" s="979"/>
      <c r="DJF5" s="979"/>
      <c r="DJG5" s="979"/>
      <c r="DJH5" s="979"/>
      <c r="DJI5" s="979"/>
      <c r="DJJ5" s="979"/>
      <c r="DJK5" s="979"/>
      <c r="DJL5" s="979"/>
      <c r="DJM5" s="979"/>
      <c r="DJN5" s="979"/>
      <c r="DJO5" s="979"/>
      <c r="DJP5" s="979"/>
      <c r="DJQ5" s="979"/>
      <c r="DJR5" s="979"/>
      <c r="DJS5" s="979"/>
      <c r="DJT5" s="979"/>
      <c r="DJU5" s="979"/>
      <c r="DJV5" s="979"/>
      <c r="DJW5" s="979"/>
      <c r="DJX5" s="979"/>
      <c r="DJY5" s="979"/>
      <c r="DJZ5" s="979"/>
      <c r="DKA5" s="979"/>
      <c r="DKB5" s="979"/>
      <c r="DKC5" s="979"/>
      <c r="DKD5" s="979"/>
      <c r="DKE5" s="979"/>
      <c r="DKF5" s="979"/>
      <c r="DKG5" s="979"/>
      <c r="DKH5" s="979"/>
      <c r="DKI5" s="979"/>
      <c r="DKJ5" s="979"/>
      <c r="DKK5" s="979"/>
      <c r="DKL5" s="979"/>
      <c r="DKM5" s="979"/>
      <c r="DKN5" s="979"/>
      <c r="DKO5" s="979"/>
      <c r="DKP5" s="979"/>
      <c r="DKQ5" s="979"/>
      <c r="DKR5" s="979"/>
      <c r="DKS5" s="979"/>
      <c r="DKT5" s="979"/>
      <c r="DKU5" s="979"/>
      <c r="DKV5" s="979"/>
      <c r="DKW5" s="979"/>
      <c r="DKX5" s="979"/>
      <c r="DKY5" s="979"/>
      <c r="DKZ5" s="979"/>
      <c r="DLA5" s="979"/>
      <c r="DLB5" s="979"/>
      <c r="DLC5" s="979"/>
      <c r="DLD5" s="979"/>
      <c r="DLE5" s="979"/>
      <c r="DLF5" s="979"/>
      <c r="DLG5" s="979"/>
      <c r="DLH5" s="979"/>
      <c r="DLI5" s="979"/>
      <c r="DLJ5" s="979"/>
      <c r="DLK5" s="979"/>
      <c r="DLL5" s="979"/>
      <c r="DLM5" s="979"/>
      <c r="DLN5" s="979"/>
      <c r="DLO5" s="979"/>
      <c r="DLP5" s="979"/>
      <c r="DLQ5" s="979"/>
      <c r="DLR5" s="979"/>
      <c r="DLS5" s="979"/>
      <c r="DLT5" s="979"/>
      <c r="DLU5" s="979"/>
      <c r="DLV5" s="979"/>
      <c r="DLW5" s="979"/>
      <c r="DLX5" s="979"/>
      <c r="DLY5" s="979"/>
      <c r="DLZ5" s="979"/>
      <c r="DMA5" s="979"/>
      <c r="DMB5" s="979"/>
      <c r="DMC5" s="979"/>
      <c r="DMD5" s="979"/>
      <c r="DME5" s="979"/>
      <c r="DMF5" s="979"/>
      <c r="DMG5" s="979"/>
      <c r="DMH5" s="979"/>
      <c r="DMI5" s="979"/>
      <c r="DMJ5" s="979"/>
      <c r="DMK5" s="979"/>
      <c r="DML5" s="979"/>
      <c r="DMM5" s="979"/>
      <c r="DMN5" s="979"/>
      <c r="DMO5" s="979"/>
      <c r="DMP5" s="979"/>
      <c r="DMQ5" s="979"/>
      <c r="DMR5" s="979"/>
      <c r="DMS5" s="979"/>
      <c r="DMT5" s="979"/>
      <c r="DMU5" s="979"/>
      <c r="DMV5" s="979"/>
      <c r="DMW5" s="979"/>
      <c r="DMX5" s="979"/>
      <c r="DMY5" s="979"/>
      <c r="DMZ5" s="979"/>
      <c r="DNA5" s="979"/>
      <c r="DNB5" s="979"/>
      <c r="DNC5" s="979"/>
      <c r="DND5" s="979"/>
      <c r="DNE5" s="979"/>
      <c r="DNF5" s="979"/>
      <c r="DNG5" s="979"/>
      <c r="DNH5" s="979"/>
      <c r="DNI5" s="979"/>
      <c r="DNJ5" s="979"/>
      <c r="DNK5" s="979"/>
      <c r="DNL5" s="979"/>
      <c r="DNM5" s="979"/>
      <c r="DNN5" s="979"/>
      <c r="DNO5" s="979"/>
      <c r="DNP5" s="979"/>
      <c r="DNQ5" s="979"/>
      <c r="DNR5" s="979"/>
      <c r="DNS5" s="979"/>
      <c r="DNT5" s="979"/>
      <c r="DNU5" s="979"/>
      <c r="DNV5" s="979"/>
      <c r="DNW5" s="979"/>
      <c r="DNX5" s="979"/>
      <c r="DNY5" s="979"/>
      <c r="DNZ5" s="979"/>
      <c r="DOA5" s="979"/>
      <c r="DOB5" s="979"/>
      <c r="DOC5" s="979"/>
      <c r="DOD5" s="979"/>
      <c r="DOE5" s="979"/>
      <c r="DOF5" s="979"/>
      <c r="DOG5" s="979"/>
      <c r="DOH5" s="979"/>
      <c r="DOI5" s="979"/>
      <c r="DOJ5" s="979"/>
      <c r="DOK5" s="979"/>
      <c r="DOL5" s="979"/>
      <c r="DOM5" s="979"/>
      <c r="DON5" s="979"/>
      <c r="DOO5" s="979"/>
      <c r="DOP5" s="979"/>
      <c r="DOQ5" s="979"/>
      <c r="DOR5" s="979"/>
      <c r="DOS5" s="979"/>
      <c r="DOT5" s="979"/>
      <c r="DOU5" s="979"/>
      <c r="DOV5" s="979"/>
      <c r="DOW5" s="979"/>
      <c r="DOX5" s="979"/>
      <c r="DOY5" s="979"/>
      <c r="DOZ5" s="979"/>
      <c r="DPA5" s="979"/>
      <c r="DPB5" s="979"/>
      <c r="DPC5" s="979"/>
      <c r="DPD5" s="979"/>
      <c r="DPE5" s="979"/>
      <c r="DPF5" s="979"/>
      <c r="DPG5" s="979"/>
      <c r="DPH5" s="979"/>
      <c r="DPI5" s="979"/>
      <c r="DPJ5" s="979"/>
      <c r="DPK5" s="979"/>
      <c r="DPL5" s="979"/>
      <c r="DPM5" s="979"/>
      <c r="DPN5" s="979"/>
      <c r="DPO5" s="979"/>
      <c r="DPP5" s="979"/>
      <c r="DPQ5" s="979"/>
      <c r="DPR5" s="979"/>
      <c r="DPS5" s="979"/>
      <c r="DPT5" s="979"/>
      <c r="DPU5" s="979"/>
      <c r="DPV5" s="979"/>
      <c r="DPW5" s="979"/>
      <c r="DPX5" s="979"/>
      <c r="DPY5" s="979"/>
      <c r="DPZ5" s="979"/>
      <c r="DQA5" s="979"/>
      <c r="DQB5" s="979"/>
      <c r="DQC5" s="979"/>
      <c r="DQD5" s="979"/>
      <c r="DQE5" s="979"/>
      <c r="DQF5" s="979"/>
      <c r="DQG5" s="979"/>
      <c r="DQH5" s="979"/>
      <c r="DQI5" s="979"/>
      <c r="DQJ5" s="979"/>
      <c r="DQK5" s="979"/>
      <c r="DQL5" s="979"/>
      <c r="DQM5" s="979"/>
      <c r="DQN5" s="979"/>
      <c r="DQO5" s="979"/>
      <c r="DQP5" s="979"/>
      <c r="DQQ5" s="979"/>
      <c r="DQR5" s="979"/>
      <c r="DQS5" s="979"/>
      <c r="DQT5" s="979"/>
      <c r="DQU5" s="979"/>
      <c r="DQV5" s="979"/>
      <c r="DQW5" s="979"/>
      <c r="DQX5" s="979"/>
      <c r="DQY5" s="979"/>
      <c r="DQZ5" s="979"/>
      <c r="DRA5" s="979"/>
      <c r="DRB5" s="979"/>
      <c r="DRC5" s="979"/>
      <c r="DRD5" s="979"/>
      <c r="DRE5" s="979"/>
      <c r="DRF5" s="979"/>
      <c r="DRG5" s="979"/>
      <c r="DRH5" s="979"/>
      <c r="DRI5" s="979"/>
      <c r="DRJ5" s="979"/>
      <c r="DRK5" s="979"/>
      <c r="DRL5" s="979"/>
      <c r="DRM5" s="979"/>
      <c r="DRN5" s="979"/>
      <c r="DRO5" s="979"/>
      <c r="DRP5" s="979"/>
      <c r="DRQ5" s="979"/>
      <c r="DRR5" s="979"/>
      <c r="DRS5" s="979"/>
      <c r="DRT5" s="979"/>
      <c r="DRU5" s="979"/>
      <c r="DRV5" s="979"/>
      <c r="DRW5" s="979"/>
      <c r="DRX5" s="979"/>
      <c r="DRY5" s="979"/>
      <c r="DRZ5" s="979"/>
      <c r="DSA5" s="979"/>
      <c r="DSB5" s="979"/>
      <c r="DSC5" s="979"/>
      <c r="DSD5" s="979"/>
      <c r="DSE5" s="979"/>
      <c r="DSF5" s="979"/>
      <c r="DSG5" s="979"/>
      <c r="DSH5" s="979"/>
      <c r="DSI5" s="979"/>
      <c r="DSJ5" s="979"/>
      <c r="DSK5" s="979"/>
      <c r="DSL5" s="979"/>
      <c r="DSM5" s="979"/>
      <c r="DSN5" s="979"/>
      <c r="DSO5" s="979"/>
      <c r="DSP5" s="979"/>
      <c r="DSQ5" s="979"/>
      <c r="DSR5" s="979"/>
      <c r="DSS5" s="979"/>
      <c r="DST5" s="979"/>
      <c r="DSU5" s="979"/>
      <c r="DSV5" s="979"/>
      <c r="DSW5" s="979"/>
      <c r="DSX5" s="979"/>
      <c r="DSY5" s="979"/>
      <c r="DSZ5" s="979"/>
      <c r="DTA5" s="979"/>
      <c r="DTB5" s="979"/>
      <c r="DTC5" s="979"/>
      <c r="DTD5" s="979"/>
      <c r="DTE5" s="979"/>
      <c r="DTF5" s="979"/>
      <c r="DTG5" s="979"/>
      <c r="DTH5" s="979"/>
      <c r="DTI5" s="979"/>
      <c r="DTJ5" s="979"/>
      <c r="DTK5" s="979"/>
      <c r="DTL5" s="979"/>
      <c r="DTM5" s="979"/>
      <c r="DTN5" s="979"/>
      <c r="DTO5" s="979"/>
      <c r="DTP5" s="979"/>
      <c r="DTQ5" s="979"/>
      <c r="DTR5" s="979"/>
      <c r="DTS5" s="979"/>
      <c r="DTT5" s="979"/>
      <c r="DTU5" s="979"/>
      <c r="DTV5" s="979"/>
      <c r="DTW5" s="979"/>
      <c r="DTX5" s="979"/>
      <c r="DTY5" s="979"/>
      <c r="DTZ5" s="979"/>
      <c r="DUA5" s="979"/>
      <c r="DUB5" s="979"/>
      <c r="DUC5" s="979"/>
      <c r="DUD5" s="979"/>
      <c r="DUE5" s="979"/>
      <c r="DUF5" s="979"/>
      <c r="DUG5" s="979"/>
      <c r="DUH5" s="979"/>
      <c r="DUI5" s="979"/>
      <c r="DUJ5" s="979"/>
      <c r="DUK5" s="979"/>
      <c r="DUL5" s="979"/>
      <c r="DUM5" s="979"/>
      <c r="DUN5" s="979"/>
      <c r="DUO5" s="979"/>
      <c r="DUP5" s="979"/>
      <c r="DUQ5" s="979"/>
      <c r="DUR5" s="979"/>
      <c r="DUS5" s="979"/>
      <c r="DUT5" s="979"/>
      <c r="DUU5" s="979"/>
      <c r="DUV5" s="979"/>
      <c r="DUW5" s="979"/>
      <c r="DUX5" s="979"/>
      <c r="DUY5" s="979"/>
      <c r="DUZ5" s="979"/>
      <c r="DVA5" s="979"/>
      <c r="DVB5" s="979"/>
      <c r="DVC5" s="979"/>
      <c r="DVD5" s="979"/>
      <c r="DVE5" s="979"/>
      <c r="DVF5" s="979"/>
      <c r="DVG5" s="979"/>
      <c r="DVH5" s="979"/>
      <c r="DVI5" s="979"/>
      <c r="DVJ5" s="979"/>
      <c r="DVK5" s="979"/>
      <c r="DVL5" s="979"/>
      <c r="DVM5" s="979"/>
      <c r="DVN5" s="979"/>
      <c r="DVO5" s="979"/>
      <c r="DVP5" s="979"/>
      <c r="DVQ5" s="979"/>
      <c r="DVR5" s="979"/>
      <c r="DVS5" s="979"/>
      <c r="DVT5" s="979"/>
      <c r="DVU5" s="979"/>
      <c r="DVV5" s="979"/>
      <c r="DVW5" s="979"/>
      <c r="DVX5" s="979"/>
      <c r="DVY5" s="979"/>
      <c r="DVZ5" s="979"/>
      <c r="DWA5" s="979"/>
      <c r="DWB5" s="979"/>
      <c r="DWC5" s="979"/>
      <c r="DWD5" s="979"/>
      <c r="DWE5" s="979"/>
      <c r="DWF5" s="979"/>
      <c r="DWG5" s="979"/>
      <c r="DWH5" s="979"/>
      <c r="DWI5" s="979"/>
      <c r="DWJ5" s="979"/>
      <c r="DWK5" s="979"/>
      <c r="DWL5" s="979"/>
      <c r="DWM5" s="979"/>
      <c r="DWN5" s="979"/>
      <c r="DWO5" s="979"/>
      <c r="DWP5" s="979"/>
      <c r="DWQ5" s="979"/>
      <c r="DWR5" s="979"/>
      <c r="DWS5" s="979"/>
      <c r="DWT5" s="979"/>
      <c r="DWU5" s="979"/>
      <c r="DWV5" s="979"/>
      <c r="DWW5" s="979"/>
      <c r="DWX5" s="979"/>
      <c r="DWY5" s="979"/>
      <c r="DWZ5" s="979"/>
      <c r="DXA5" s="979"/>
      <c r="DXB5" s="979"/>
      <c r="DXC5" s="979"/>
      <c r="DXD5" s="979"/>
      <c r="DXE5" s="979"/>
      <c r="DXF5" s="979"/>
      <c r="DXG5" s="979"/>
      <c r="DXH5" s="979"/>
      <c r="DXI5" s="979"/>
      <c r="DXJ5" s="979"/>
      <c r="DXK5" s="979"/>
      <c r="DXL5" s="979"/>
      <c r="DXM5" s="979"/>
      <c r="DXN5" s="979"/>
      <c r="DXO5" s="979"/>
      <c r="DXP5" s="979"/>
      <c r="DXQ5" s="979"/>
      <c r="DXR5" s="979"/>
      <c r="DXS5" s="979"/>
      <c r="DXT5" s="979"/>
      <c r="DXU5" s="979"/>
      <c r="DXV5" s="979"/>
      <c r="DXW5" s="979"/>
      <c r="DXX5" s="979"/>
      <c r="DXY5" s="979"/>
      <c r="DXZ5" s="979"/>
      <c r="DYA5" s="979"/>
      <c r="DYB5" s="979"/>
      <c r="DYC5" s="979"/>
      <c r="DYD5" s="979"/>
      <c r="DYE5" s="979"/>
      <c r="DYF5" s="979"/>
      <c r="DYG5" s="979"/>
      <c r="DYH5" s="979"/>
      <c r="DYI5" s="979"/>
      <c r="DYJ5" s="979"/>
      <c r="DYK5" s="979"/>
      <c r="DYL5" s="979"/>
      <c r="DYM5" s="979"/>
      <c r="DYN5" s="979"/>
      <c r="DYO5" s="979"/>
      <c r="DYP5" s="979"/>
      <c r="DYQ5" s="979"/>
      <c r="DYR5" s="979"/>
      <c r="DYS5" s="979"/>
      <c r="DYT5" s="979"/>
      <c r="DYU5" s="979"/>
      <c r="DYV5" s="979"/>
      <c r="DYW5" s="979"/>
      <c r="DYX5" s="979"/>
      <c r="DYY5" s="979"/>
      <c r="DYZ5" s="979"/>
      <c r="DZA5" s="979"/>
      <c r="DZB5" s="979"/>
      <c r="DZC5" s="979"/>
      <c r="DZD5" s="979"/>
      <c r="DZE5" s="979"/>
      <c r="DZF5" s="979"/>
      <c r="DZG5" s="979"/>
      <c r="DZH5" s="979"/>
      <c r="DZI5" s="979"/>
      <c r="DZJ5" s="979"/>
      <c r="DZK5" s="979"/>
      <c r="DZL5" s="979"/>
      <c r="DZM5" s="979"/>
      <c r="DZN5" s="979"/>
      <c r="DZO5" s="979"/>
      <c r="DZP5" s="979"/>
      <c r="DZQ5" s="979"/>
      <c r="DZR5" s="979"/>
      <c r="DZS5" s="979"/>
      <c r="DZT5" s="979"/>
      <c r="DZU5" s="979"/>
      <c r="DZV5" s="979"/>
      <c r="DZW5" s="979"/>
      <c r="DZX5" s="979"/>
      <c r="DZY5" s="979"/>
      <c r="DZZ5" s="979"/>
      <c r="EAA5" s="979"/>
      <c r="EAB5" s="979"/>
      <c r="EAC5" s="979"/>
      <c r="EAD5" s="979"/>
      <c r="EAE5" s="979"/>
      <c r="EAF5" s="979"/>
      <c r="EAG5" s="979"/>
      <c r="EAH5" s="979"/>
      <c r="EAI5" s="979"/>
      <c r="EAJ5" s="979"/>
      <c r="EAK5" s="979"/>
      <c r="EAL5" s="979"/>
      <c r="EAM5" s="979"/>
      <c r="EAN5" s="979"/>
      <c r="EAO5" s="979"/>
      <c r="EAP5" s="979"/>
      <c r="EAQ5" s="979"/>
      <c r="EAR5" s="979"/>
      <c r="EAS5" s="979"/>
      <c r="EAT5" s="979"/>
      <c r="EAU5" s="979"/>
      <c r="EAV5" s="979"/>
      <c r="EAW5" s="979"/>
      <c r="EAX5" s="979"/>
      <c r="EAY5" s="979"/>
      <c r="EAZ5" s="979"/>
      <c r="EBA5" s="979"/>
      <c r="EBB5" s="979"/>
      <c r="EBC5" s="979"/>
      <c r="EBD5" s="979"/>
      <c r="EBE5" s="979"/>
      <c r="EBF5" s="979"/>
      <c r="EBG5" s="979"/>
      <c r="EBH5" s="979"/>
      <c r="EBI5" s="979"/>
      <c r="EBJ5" s="979"/>
      <c r="EBK5" s="979"/>
      <c r="EBL5" s="979"/>
      <c r="EBM5" s="979"/>
      <c r="EBN5" s="979"/>
      <c r="EBO5" s="979"/>
      <c r="EBP5" s="979"/>
      <c r="EBQ5" s="979"/>
      <c r="EBR5" s="979"/>
      <c r="EBS5" s="979"/>
      <c r="EBT5" s="979"/>
      <c r="EBU5" s="979"/>
      <c r="EBV5" s="979"/>
      <c r="EBW5" s="979"/>
      <c r="EBX5" s="979"/>
      <c r="EBY5" s="979"/>
      <c r="EBZ5" s="979"/>
      <c r="ECA5" s="979"/>
      <c r="ECB5" s="979"/>
      <c r="ECC5" s="979"/>
      <c r="ECD5" s="979"/>
      <c r="ECE5" s="979"/>
      <c r="ECF5" s="979"/>
      <c r="ECG5" s="979"/>
      <c r="ECH5" s="979"/>
      <c r="ECI5" s="979"/>
      <c r="ECJ5" s="979"/>
      <c r="ECK5" s="979"/>
      <c r="ECL5" s="979"/>
      <c r="ECM5" s="979"/>
      <c r="ECN5" s="979"/>
      <c r="ECO5" s="979"/>
      <c r="ECP5" s="979"/>
      <c r="ECQ5" s="979"/>
      <c r="ECR5" s="979"/>
      <c r="ECS5" s="979"/>
      <c r="ECT5" s="979"/>
      <c r="ECU5" s="979"/>
      <c r="ECV5" s="979"/>
      <c r="ECW5" s="979"/>
      <c r="ECX5" s="979"/>
      <c r="ECY5" s="979"/>
      <c r="ECZ5" s="979"/>
      <c r="EDA5" s="979"/>
      <c r="EDB5" s="979"/>
      <c r="EDC5" s="979"/>
      <c r="EDD5" s="979"/>
      <c r="EDE5" s="979"/>
      <c r="EDF5" s="979"/>
      <c r="EDG5" s="979"/>
      <c r="EDH5" s="979"/>
      <c r="EDI5" s="979"/>
      <c r="EDJ5" s="979"/>
      <c r="EDK5" s="979"/>
      <c r="EDL5" s="979"/>
      <c r="EDM5" s="979"/>
      <c r="EDN5" s="979"/>
      <c r="EDO5" s="979"/>
      <c r="EDP5" s="979"/>
      <c r="EDQ5" s="979"/>
      <c r="EDR5" s="979"/>
      <c r="EDS5" s="979"/>
      <c r="EDT5" s="979"/>
      <c r="EDU5" s="979"/>
      <c r="EDV5" s="979"/>
      <c r="EDW5" s="979"/>
      <c r="EDX5" s="979"/>
      <c r="EDY5" s="979"/>
      <c r="EDZ5" s="979"/>
      <c r="EEA5" s="979"/>
      <c r="EEB5" s="979"/>
      <c r="EEC5" s="979"/>
      <c r="EED5" s="979"/>
      <c r="EEE5" s="979"/>
      <c r="EEF5" s="979"/>
      <c r="EEG5" s="979"/>
      <c r="EEH5" s="979"/>
      <c r="EEI5" s="979"/>
      <c r="EEJ5" s="979"/>
      <c r="EEK5" s="979"/>
      <c r="EEL5" s="979"/>
      <c r="EEM5" s="979"/>
      <c r="EEN5" s="979"/>
      <c r="EEO5" s="979"/>
      <c r="EEP5" s="979"/>
      <c r="EEQ5" s="979"/>
      <c r="EER5" s="979"/>
      <c r="EES5" s="979"/>
      <c r="EET5" s="979"/>
      <c r="EEU5" s="979"/>
      <c r="EEV5" s="979"/>
      <c r="EEW5" s="979"/>
      <c r="EEX5" s="979"/>
      <c r="EEY5" s="979"/>
      <c r="EEZ5" s="979"/>
      <c r="EFA5" s="979"/>
      <c r="EFB5" s="979"/>
      <c r="EFC5" s="979"/>
      <c r="EFD5" s="979"/>
      <c r="EFE5" s="979"/>
      <c r="EFF5" s="979"/>
      <c r="EFG5" s="979"/>
      <c r="EFH5" s="979"/>
      <c r="EFI5" s="979"/>
      <c r="EFJ5" s="979"/>
      <c r="EFK5" s="979"/>
      <c r="EFL5" s="979"/>
      <c r="EFM5" s="979"/>
      <c r="EFN5" s="979"/>
      <c r="EFO5" s="979"/>
      <c r="EFP5" s="979"/>
      <c r="EFQ5" s="979"/>
      <c r="EFR5" s="979"/>
      <c r="EFS5" s="979"/>
      <c r="EFT5" s="979"/>
      <c r="EFU5" s="979"/>
      <c r="EFV5" s="979"/>
      <c r="EFW5" s="979"/>
      <c r="EFX5" s="979"/>
      <c r="EFY5" s="979"/>
      <c r="EFZ5" s="979"/>
      <c r="EGA5" s="979"/>
      <c r="EGB5" s="979"/>
      <c r="EGC5" s="979"/>
      <c r="EGD5" s="979"/>
      <c r="EGE5" s="979"/>
      <c r="EGF5" s="979"/>
      <c r="EGG5" s="979"/>
      <c r="EGH5" s="979"/>
      <c r="EGI5" s="979"/>
      <c r="EGJ5" s="979"/>
      <c r="EGK5" s="979"/>
      <c r="EGL5" s="979"/>
      <c r="EGM5" s="979"/>
      <c r="EGN5" s="979"/>
      <c r="EGO5" s="979"/>
      <c r="EGP5" s="979"/>
      <c r="EGQ5" s="979"/>
      <c r="EGR5" s="979"/>
      <c r="EGS5" s="979"/>
      <c r="EGT5" s="979"/>
      <c r="EGU5" s="979"/>
      <c r="EGV5" s="979"/>
      <c r="EGW5" s="979"/>
      <c r="EGX5" s="979"/>
      <c r="EGY5" s="979"/>
      <c r="EGZ5" s="979"/>
      <c r="EHA5" s="979"/>
      <c r="EHB5" s="979"/>
      <c r="EHC5" s="979"/>
      <c r="EHD5" s="979"/>
      <c r="EHE5" s="979"/>
      <c r="EHF5" s="979"/>
      <c r="EHG5" s="979"/>
      <c r="EHH5" s="979"/>
      <c r="EHI5" s="979"/>
      <c r="EHJ5" s="979"/>
      <c r="EHK5" s="979"/>
      <c r="EHL5" s="979"/>
      <c r="EHM5" s="979"/>
      <c r="EHN5" s="979"/>
      <c r="EHO5" s="979"/>
      <c r="EHP5" s="979"/>
      <c r="EHQ5" s="979"/>
      <c r="EHR5" s="979"/>
      <c r="EHS5" s="979"/>
      <c r="EHT5" s="979"/>
      <c r="EHU5" s="979"/>
      <c r="EHV5" s="979"/>
      <c r="EHW5" s="979"/>
      <c r="EHX5" s="979"/>
      <c r="EHY5" s="979"/>
      <c r="EHZ5" s="979"/>
      <c r="EIA5" s="979"/>
      <c r="EIB5" s="979"/>
      <c r="EIC5" s="979"/>
      <c r="EID5" s="979"/>
      <c r="EIE5" s="979"/>
      <c r="EIF5" s="979"/>
      <c r="EIG5" s="979"/>
      <c r="EIH5" s="979"/>
      <c r="EII5" s="979"/>
      <c r="EIJ5" s="979"/>
      <c r="EIK5" s="979"/>
      <c r="EIL5" s="979"/>
      <c r="EIM5" s="979"/>
      <c r="EIN5" s="979"/>
      <c r="EIO5" s="979"/>
      <c r="EIP5" s="979"/>
      <c r="EIQ5" s="979"/>
      <c r="EIR5" s="979"/>
      <c r="EIS5" s="979"/>
      <c r="EIT5" s="979"/>
      <c r="EIU5" s="979"/>
      <c r="EIV5" s="979"/>
      <c r="EIW5" s="979"/>
      <c r="EIX5" s="979"/>
      <c r="EIY5" s="979"/>
      <c r="EIZ5" s="979"/>
      <c r="EJA5" s="979"/>
      <c r="EJB5" s="979"/>
      <c r="EJC5" s="979"/>
      <c r="EJD5" s="979"/>
      <c r="EJE5" s="979"/>
      <c r="EJF5" s="979"/>
      <c r="EJG5" s="979"/>
      <c r="EJH5" s="979"/>
      <c r="EJI5" s="979"/>
      <c r="EJJ5" s="979"/>
      <c r="EJK5" s="979"/>
      <c r="EJL5" s="979"/>
      <c r="EJM5" s="979"/>
      <c r="EJN5" s="979"/>
      <c r="EJO5" s="979"/>
      <c r="EJP5" s="979"/>
      <c r="EJQ5" s="979"/>
      <c r="EJR5" s="979"/>
      <c r="EJS5" s="979"/>
      <c r="EJT5" s="979"/>
      <c r="EJU5" s="979"/>
      <c r="EJV5" s="979"/>
      <c r="EJW5" s="979"/>
      <c r="EJX5" s="979"/>
      <c r="EJY5" s="979"/>
      <c r="EJZ5" s="979"/>
      <c r="EKA5" s="979"/>
      <c r="EKB5" s="979"/>
      <c r="EKC5" s="979"/>
      <c r="EKD5" s="979"/>
      <c r="EKE5" s="979"/>
      <c r="EKF5" s="979"/>
      <c r="EKG5" s="979"/>
      <c r="EKH5" s="979"/>
      <c r="EKI5" s="979"/>
      <c r="EKJ5" s="979"/>
      <c r="EKK5" s="979"/>
      <c r="EKL5" s="979"/>
      <c r="EKM5" s="979"/>
      <c r="EKN5" s="979"/>
      <c r="EKO5" s="979"/>
      <c r="EKP5" s="979"/>
      <c r="EKQ5" s="979"/>
      <c r="EKR5" s="979"/>
      <c r="EKS5" s="979"/>
      <c r="EKT5" s="979"/>
      <c r="EKU5" s="979"/>
      <c r="EKV5" s="979"/>
      <c r="EKW5" s="979"/>
      <c r="EKX5" s="979"/>
      <c r="EKY5" s="979"/>
      <c r="EKZ5" s="979"/>
      <c r="ELA5" s="979"/>
      <c r="ELB5" s="979"/>
      <c r="ELC5" s="979"/>
      <c r="ELD5" s="979"/>
      <c r="ELE5" s="979"/>
      <c r="ELF5" s="979"/>
      <c r="ELG5" s="979"/>
      <c r="ELH5" s="979"/>
      <c r="ELI5" s="979"/>
      <c r="ELJ5" s="979"/>
      <c r="ELK5" s="979"/>
      <c r="ELL5" s="979"/>
      <c r="ELM5" s="979"/>
      <c r="ELN5" s="979"/>
      <c r="ELO5" s="979"/>
      <c r="ELP5" s="979"/>
      <c r="ELQ5" s="979"/>
      <c r="ELR5" s="979"/>
      <c r="ELS5" s="979"/>
      <c r="ELT5" s="979"/>
      <c r="ELU5" s="979"/>
      <c r="ELV5" s="979"/>
      <c r="ELW5" s="979"/>
      <c r="ELX5" s="979"/>
      <c r="ELY5" s="979"/>
      <c r="ELZ5" s="979"/>
      <c r="EMA5" s="979"/>
      <c r="EMB5" s="979"/>
      <c r="EMC5" s="979"/>
      <c r="EMD5" s="979"/>
      <c r="EME5" s="979"/>
      <c r="EMF5" s="979"/>
      <c r="EMG5" s="979"/>
      <c r="EMH5" s="979"/>
      <c r="EMI5" s="979"/>
      <c r="EMJ5" s="979"/>
      <c r="EMK5" s="979"/>
      <c r="EML5" s="979"/>
      <c r="EMM5" s="979"/>
      <c r="EMN5" s="979"/>
      <c r="EMO5" s="979"/>
      <c r="EMP5" s="979"/>
      <c r="EMQ5" s="979"/>
      <c r="EMR5" s="979"/>
      <c r="EMS5" s="979"/>
      <c r="EMT5" s="979"/>
      <c r="EMU5" s="979"/>
      <c r="EMV5" s="979"/>
      <c r="EMW5" s="979"/>
      <c r="EMX5" s="979"/>
      <c r="EMY5" s="979"/>
      <c r="EMZ5" s="979"/>
      <c r="ENA5" s="979"/>
      <c r="ENB5" s="979"/>
      <c r="ENC5" s="979"/>
      <c r="END5" s="979"/>
      <c r="ENE5" s="979"/>
      <c r="ENF5" s="979"/>
      <c r="ENG5" s="979"/>
      <c r="ENH5" s="979"/>
      <c r="ENI5" s="979"/>
      <c r="ENJ5" s="979"/>
      <c r="ENK5" s="979"/>
      <c r="ENL5" s="979"/>
      <c r="ENM5" s="979"/>
      <c r="ENN5" s="979"/>
      <c r="ENO5" s="979"/>
      <c r="ENP5" s="979"/>
      <c r="ENQ5" s="979"/>
      <c r="ENR5" s="979"/>
      <c r="ENS5" s="979"/>
      <c r="ENT5" s="979"/>
      <c r="ENU5" s="979"/>
      <c r="ENV5" s="979"/>
      <c r="ENW5" s="979"/>
      <c r="ENX5" s="979"/>
      <c r="ENY5" s="979"/>
      <c r="ENZ5" s="979"/>
      <c r="EOA5" s="979"/>
      <c r="EOB5" s="979"/>
      <c r="EOC5" s="979"/>
      <c r="EOD5" s="979"/>
      <c r="EOE5" s="979"/>
      <c r="EOF5" s="979"/>
      <c r="EOG5" s="979"/>
      <c r="EOH5" s="979"/>
      <c r="EOI5" s="979"/>
      <c r="EOJ5" s="979"/>
      <c r="EOK5" s="979"/>
      <c r="EOL5" s="979"/>
      <c r="EOM5" s="979"/>
      <c r="EON5" s="979"/>
      <c r="EOO5" s="979"/>
      <c r="EOP5" s="979"/>
      <c r="EOQ5" s="979"/>
      <c r="EOR5" s="979"/>
      <c r="EOS5" s="979"/>
      <c r="EOT5" s="979"/>
      <c r="EOU5" s="979"/>
      <c r="EOV5" s="979"/>
      <c r="EOW5" s="979"/>
      <c r="EOX5" s="979"/>
      <c r="EOY5" s="979"/>
      <c r="EOZ5" s="979"/>
      <c r="EPA5" s="979"/>
      <c r="EPB5" s="979"/>
      <c r="EPC5" s="979"/>
      <c r="EPD5" s="979"/>
      <c r="EPE5" s="979"/>
      <c r="EPF5" s="979"/>
      <c r="EPG5" s="979"/>
      <c r="EPH5" s="979"/>
      <c r="EPI5" s="979"/>
      <c r="EPJ5" s="979"/>
      <c r="EPK5" s="979"/>
      <c r="EPL5" s="979"/>
      <c r="EPM5" s="979"/>
      <c r="EPN5" s="979"/>
      <c r="EPO5" s="979"/>
      <c r="EPP5" s="979"/>
      <c r="EPQ5" s="979"/>
      <c r="EPR5" s="979"/>
      <c r="EPS5" s="979"/>
      <c r="EPT5" s="979"/>
      <c r="EPU5" s="979"/>
      <c r="EPV5" s="979"/>
      <c r="EPW5" s="979"/>
      <c r="EPX5" s="979"/>
      <c r="EPY5" s="979"/>
      <c r="EPZ5" s="979"/>
      <c r="EQA5" s="979"/>
      <c r="EQB5" s="979"/>
      <c r="EQC5" s="979"/>
      <c r="EQD5" s="979"/>
      <c r="EQE5" s="979"/>
      <c r="EQF5" s="979"/>
      <c r="EQG5" s="979"/>
      <c r="EQH5" s="979"/>
      <c r="EQI5" s="979"/>
      <c r="EQJ5" s="979"/>
      <c r="EQK5" s="979"/>
      <c r="EQL5" s="979"/>
      <c r="EQM5" s="979"/>
      <c r="EQN5" s="979"/>
      <c r="EQO5" s="979"/>
      <c r="EQP5" s="979"/>
      <c r="EQQ5" s="979"/>
      <c r="EQR5" s="979"/>
      <c r="EQS5" s="979"/>
      <c r="EQT5" s="979"/>
      <c r="EQU5" s="979"/>
      <c r="EQV5" s="979"/>
      <c r="EQW5" s="979"/>
      <c r="EQX5" s="979"/>
      <c r="EQY5" s="979"/>
      <c r="EQZ5" s="979"/>
      <c r="ERA5" s="979"/>
      <c r="ERB5" s="979"/>
      <c r="ERC5" s="979"/>
      <c r="ERD5" s="979"/>
      <c r="ERE5" s="979"/>
      <c r="ERF5" s="979"/>
      <c r="ERG5" s="979"/>
      <c r="ERH5" s="979"/>
      <c r="ERI5" s="979"/>
      <c r="ERJ5" s="979"/>
      <c r="ERK5" s="979"/>
      <c r="ERL5" s="979"/>
      <c r="ERM5" s="979"/>
      <c r="ERN5" s="979"/>
      <c r="ERO5" s="979"/>
      <c r="ERP5" s="979"/>
      <c r="ERQ5" s="979"/>
      <c r="ERR5" s="979"/>
      <c r="ERS5" s="979"/>
      <c r="ERT5" s="979"/>
      <c r="ERU5" s="979"/>
      <c r="ERV5" s="979"/>
      <c r="ERW5" s="979"/>
      <c r="ERX5" s="979"/>
      <c r="ERY5" s="979"/>
      <c r="ERZ5" s="979"/>
      <c r="ESA5" s="979"/>
      <c r="ESB5" s="979"/>
      <c r="ESC5" s="979"/>
      <c r="ESD5" s="979"/>
      <c r="ESE5" s="979"/>
      <c r="ESF5" s="979"/>
      <c r="ESG5" s="979"/>
      <c r="ESH5" s="979"/>
      <c r="ESI5" s="979"/>
      <c r="ESJ5" s="979"/>
      <c r="ESK5" s="979"/>
      <c r="ESL5" s="979"/>
      <c r="ESM5" s="979"/>
      <c r="ESN5" s="979"/>
      <c r="ESO5" s="979"/>
      <c r="ESP5" s="979"/>
      <c r="ESQ5" s="979"/>
      <c r="ESR5" s="979"/>
      <c r="ESS5" s="979"/>
      <c r="EST5" s="979"/>
      <c r="ESU5" s="979"/>
      <c r="ESV5" s="979"/>
      <c r="ESW5" s="979"/>
      <c r="ESX5" s="979"/>
      <c r="ESY5" s="979"/>
      <c r="ESZ5" s="979"/>
      <c r="ETA5" s="979"/>
      <c r="ETB5" s="979"/>
      <c r="ETC5" s="979"/>
      <c r="ETD5" s="979"/>
      <c r="ETE5" s="979"/>
      <c r="ETF5" s="979"/>
      <c r="ETG5" s="979"/>
      <c r="ETH5" s="979"/>
      <c r="ETI5" s="979"/>
      <c r="ETJ5" s="979"/>
      <c r="ETK5" s="979"/>
      <c r="ETL5" s="979"/>
      <c r="ETM5" s="979"/>
      <c r="ETN5" s="979"/>
      <c r="ETO5" s="979"/>
      <c r="ETP5" s="979"/>
      <c r="ETQ5" s="979"/>
      <c r="ETR5" s="979"/>
      <c r="ETS5" s="979"/>
      <c r="ETT5" s="979"/>
      <c r="ETU5" s="979"/>
      <c r="ETV5" s="979"/>
      <c r="ETW5" s="979"/>
      <c r="ETX5" s="979"/>
      <c r="ETY5" s="979"/>
      <c r="ETZ5" s="979"/>
      <c r="EUA5" s="979"/>
      <c r="EUB5" s="979"/>
      <c r="EUC5" s="979"/>
      <c r="EUD5" s="979"/>
      <c r="EUE5" s="979"/>
      <c r="EUF5" s="979"/>
      <c r="EUG5" s="979"/>
      <c r="EUH5" s="979"/>
      <c r="EUI5" s="979"/>
      <c r="EUJ5" s="979"/>
      <c r="EUK5" s="979"/>
      <c r="EUL5" s="979"/>
      <c r="EUM5" s="979"/>
      <c r="EUN5" s="979"/>
      <c r="EUO5" s="979"/>
      <c r="EUP5" s="979"/>
      <c r="EUQ5" s="979"/>
      <c r="EUR5" s="979"/>
      <c r="EUS5" s="979"/>
      <c r="EUT5" s="979"/>
      <c r="EUU5" s="979"/>
      <c r="EUV5" s="979"/>
      <c r="EUW5" s="979"/>
      <c r="EUX5" s="979"/>
      <c r="EUY5" s="979"/>
      <c r="EUZ5" s="979"/>
      <c r="EVA5" s="979"/>
      <c r="EVB5" s="979"/>
      <c r="EVC5" s="979"/>
      <c r="EVD5" s="979"/>
      <c r="EVE5" s="979"/>
      <c r="EVF5" s="979"/>
      <c r="EVG5" s="979"/>
      <c r="EVH5" s="979"/>
      <c r="EVI5" s="979"/>
      <c r="EVJ5" s="979"/>
      <c r="EVK5" s="979"/>
      <c r="EVL5" s="979"/>
      <c r="EVM5" s="979"/>
      <c r="EVN5" s="979"/>
      <c r="EVO5" s="979"/>
      <c r="EVP5" s="979"/>
      <c r="EVQ5" s="979"/>
      <c r="EVR5" s="979"/>
      <c r="EVS5" s="979"/>
      <c r="EVT5" s="979"/>
      <c r="EVU5" s="979"/>
      <c r="EVV5" s="979"/>
      <c r="EVW5" s="979"/>
      <c r="EVX5" s="979"/>
      <c r="EVY5" s="979"/>
      <c r="EVZ5" s="979"/>
      <c r="EWA5" s="979"/>
      <c r="EWB5" s="979"/>
      <c r="EWC5" s="979"/>
      <c r="EWD5" s="979"/>
      <c r="EWE5" s="979"/>
      <c r="EWF5" s="979"/>
      <c r="EWG5" s="979"/>
      <c r="EWH5" s="979"/>
      <c r="EWI5" s="979"/>
      <c r="EWJ5" s="979"/>
      <c r="EWK5" s="979"/>
      <c r="EWL5" s="979"/>
      <c r="EWM5" s="979"/>
      <c r="EWN5" s="979"/>
      <c r="EWO5" s="979"/>
      <c r="EWP5" s="979"/>
      <c r="EWQ5" s="979"/>
      <c r="EWR5" s="979"/>
      <c r="EWS5" s="979"/>
      <c r="EWT5" s="979"/>
      <c r="EWU5" s="979"/>
      <c r="EWV5" s="979"/>
      <c r="EWW5" s="979"/>
      <c r="EWX5" s="979"/>
      <c r="EWY5" s="979"/>
      <c r="EWZ5" s="979"/>
      <c r="EXA5" s="979"/>
      <c r="EXB5" s="979"/>
      <c r="EXC5" s="979"/>
      <c r="EXD5" s="979"/>
      <c r="EXE5" s="979"/>
      <c r="EXF5" s="979"/>
      <c r="EXG5" s="979"/>
      <c r="EXH5" s="979"/>
      <c r="EXI5" s="979"/>
      <c r="EXJ5" s="979"/>
      <c r="EXK5" s="979"/>
      <c r="EXL5" s="979"/>
      <c r="EXM5" s="979"/>
      <c r="EXN5" s="979"/>
      <c r="EXO5" s="979"/>
      <c r="EXP5" s="979"/>
      <c r="EXQ5" s="979"/>
      <c r="EXR5" s="979"/>
      <c r="EXS5" s="979"/>
      <c r="EXT5" s="979"/>
      <c r="EXU5" s="979"/>
      <c r="EXV5" s="979"/>
      <c r="EXW5" s="979"/>
      <c r="EXX5" s="979"/>
      <c r="EXY5" s="979"/>
      <c r="EXZ5" s="979"/>
      <c r="EYA5" s="979"/>
      <c r="EYB5" s="979"/>
      <c r="EYC5" s="979"/>
      <c r="EYD5" s="979"/>
      <c r="EYE5" s="979"/>
      <c r="EYF5" s="979"/>
      <c r="EYG5" s="979"/>
      <c r="EYH5" s="979"/>
      <c r="EYI5" s="979"/>
      <c r="EYJ5" s="979"/>
      <c r="EYK5" s="979"/>
      <c r="EYL5" s="979"/>
      <c r="EYM5" s="979"/>
      <c r="EYN5" s="979"/>
      <c r="EYO5" s="979"/>
      <c r="EYP5" s="979"/>
      <c r="EYQ5" s="979"/>
      <c r="EYR5" s="979"/>
      <c r="EYS5" s="979"/>
      <c r="EYT5" s="979"/>
      <c r="EYU5" s="979"/>
      <c r="EYV5" s="979"/>
      <c r="EYW5" s="979"/>
      <c r="EYX5" s="979"/>
      <c r="EYY5" s="979"/>
      <c r="EYZ5" s="979"/>
      <c r="EZA5" s="979"/>
      <c r="EZB5" s="979"/>
      <c r="EZC5" s="979"/>
      <c r="EZD5" s="979"/>
      <c r="EZE5" s="979"/>
      <c r="EZF5" s="979"/>
      <c r="EZG5" s="979"/>
      <c r="EZH5" s="979"/>
      <c r="EZI5" s="979"/>
      <c r="EZJ5" s="979"/>
      <c r="EZK5" s="979"/>
      <c r="EZL5" s="979"/>
      <c r="EZM5" s="979"/>
      <c r="EZN5" s="979"/>
      <c r="EZO5" s="979"/>
      <c r="EZP5" s="979"/>
      <c r="EZQ5" s="979"/>
      <c r="EZR5" s="979"/>
      <c r="EZS5" s="979"/>
      <c r="EZT5" s="979"/>
      <c r="EZU5" s="979"/>
      <c r="EZV5" s="979"/>
      <c r="EZW5" s="979"/>
      <c r="EZX5" s="979"/>
      <c r="EZY5" s="979"/>
      <c r="EZZ5" s="979"/>
      <c r="FAA5" s="979"/>
      <c r="FAB5" s="979"/>
      <c r="FAC5" s="979"/>
      <c r="FAD5" s="979"/>
      <c r="FAE5" s="979"/>
      <c r="FAF5" s="979"/>
      <c r="FAG5" s="979"/>
      <c r="FAH5" s="979"/>
      <c r="FAI5" s="979"/>
      <c r="FAJ5" s="979"/>
      <c r="FAK5" s="979"/>
      <c r="FAL5" s="979"/>
      <c r="FAM5" s="979"/>
      <c r="FAN5" s="979"/>
      <c r="FAO5" s="979"/>
      <c r="FAP5" s="979"/>
      <c r="FAQ5" s="979"/>
      <c r="FAR5" s="979"/>
      <c r="FAS5" s="979"/>
      <c r="FAT5" s="979"/>
      <c r="FAU5" s="979"/>
      <c r="FAV5" s="979"/>
      <c r="FAW5" s="979"/>
      <c r="FAX5" s="979"/>
      <c r="FAY5" s="979"/>
      <c r="FAZ5" s="979"/>
      <c r="FBA5" s="979"/>
      <c r="FBB5" s="979"/>
      <c r="FBC5" s="979"/>
      <c r="FBD5" s="979"/>
      <c r="FBE5" s="979"/>
      <c r="FBF5" s="979"/>
      <c r="FBG5" s="979"/>
      <c r="FBH5" s="979"/>
      <c r="FBI5" s="979"/>
      <c r="FBJ5" s="979"/>
      <c r="FBK5" s="979"/>
      <c r="FBL5" s="979"/>
      <c r="FBM5" s="979"/>
      <c r="FBN5" s="979"/>
      <c r="FBO5" s="979"/>
      <c r="FBP5" s="979"/>
      <c r="FBQ5" s="979"/>
      <c r="FBR5" s="979"/>
      <c r="FBS5" s="979"/>
      <c r="FBT5" s="979"/>
      <c r="FBU5" s="979"/>
      <c r="FBV5" s="979"/>
      <c r="FBW5" s="979"/>
      <c r="FBX5" s="979"/>
      <c r="FBY5" s="979"/>
      <c r="FBZ5" s="979"/>
      <c r="FCA5" s="979"/>
      <c r="FCB5" s="979"/>
      <c r="FCC5" s="979"/>
      <c r="FCD5" s="979"/>
      <c r="FCE5" s="979"/>
      <c r="FCF5" s="979"/>
      <c r="FCG5" s="979"/>
      <c r="FCH5" s="979"/>
      <c r="FCI5" s="979"/>
      <c r="FCJ5" s="979"/>
      <c r="FCK5" s="979"/>
      <c r="FCL5" s="979"/>
      <c r="FCM5" s="979"/>
      <c r="FCN5" s="979"/>
      <c r="FCO5" s="979"/>
      <c r="FCP5" s="979"/>
      <c r="FCQ5" s="979"/>
      <c r="FCR5" s="979"/>
      <c r="FCS5" s="979"/>
      <c r="FCT5" s="979"/>
      <c r="FCU5" s="979"/>
      <c r="FCV5" s="979"/>
      <c r="FCW5" s="979"/>
      <c r="FCX5" s="979"/>
      <c r="FCY5" s="979"/>
      <c r="FCZ5" s="979"/>
      <c r="FDA5" s="979"/>
      <c r="FDB5" s="979"/>
      <c r="FDC5" s="979"/>
      <c r="FDD5" s="979"/>
      <c r="FDE5" s="979"/>
      <c r="FDF5" s="979"/>
      <c r="FDG5" s="979"/>
      <c r="FDH5" s="979"/>
      <c r="FDI5" s="979"/>
      <c r="FDJ5" s="979"/>
      <c r="FDK5" s="979"/>
      <c r="FDL5" s="979"/>
      <c r="FDM5" s="979"/>
      <c r="FDN5" s="979"/>
      <c r="FDO5" s="979"/>
      <c r="FDP5" s="979"/>
      <c r="FDQ5" s="979"/>
      <c r="FDR5" s="979"/>
      <c r="FDS5" s="979"/>
      <c r="FDT5" s="979"/>
      <c r="FDU5" s="979"/>
      <c r="FDV5" s="979"/>
      <c r="FDW5" s="979"/>
      <c r="FDX5" s="979"/>
      <c r="FDY5" s="979"/>
      <c r="FDZ5" s="979"/>
      <c r="FEA5" s="979"/>
      <c r="FEB5" s="979"/>
      <c r="FEC5" s="979"/>
      <c r="FED5" s="979"/>
      <c r="FEE5" s="979"/>
      <c r="FEF5" s="979"/>
      <c r="FEG5" s="979"/>
      <c r="FEH5" s="979"/>
      <c r="FEI5" s="979"/>
      <c r="FEJ5" s="979"/>
      <c r="FEK5" s="979"/>
      <c r="FEL5" s="979"/>
      <c r="FEM5" s="979"/>
      <c r="FEN5" s="979"/>
      <c r="FEO5" s="979"/>
      <c r="FEP5" s="979"/>
      <c r="FEQ5" s="979"/>
      <c r="FER5" s="979"/>
      <c r="FES5" s="979"/>
      <c r="FET5" s="979"/>
      <c r="FEU5" s="979"/>
      <c r="FEV5" s="979"/>
      <c r="FEW5" s="979"/>
      <c r="FEX5" s="979"/>
      <c r="FEY5" s="979"/>
      <c r="FEZ5" s="979"/>
      <c r="FFA5" s="979"/>
      <c r="FFB5" s="979"/>
      <c r="FFC5" s="979"/>
      <c r="FFD5" s="979"/>
      <c r="FFE5" s="979"/>
      <c r="FFF5" s="979"/>
      <c r="FFG5" s="979"/>
      <c r="FFH5" s="979"/>
      <c r="FFI5" s="979"/>
      <c r="FFJ5" s="979"/>
      <c r="FFK5" s="979"/>
      <c r="FFL5" s="979"/>
      <c r="FFM5" s="979"/>
      <c r="FFN5" s="979"/>
      <c r="FFO5" s="979"/>
      <c r="FFP5" s="979"/>
      <c r="FFQ5" s="979"/>
      <c r="FFR5" s="979"/>
      <c r="FFS5" s="979"/>
      <c r="FFT5" s="979"/>
      <c r="FFU5" s="979"/>
      <c r="FFV5" s="979"/>
      <c r="FFW5" s="979"/>
      <c r="FFX5" s="979"/>
      <c r="FFY5" s="979"/>
      <c r="FFZ5" s="979"/>
      <c r="FGA5" s="979"/>
      <c r="FGB5" s="979"/>
      <c r="FGC5" s="979"/>
      <c r="FGD5" s="979"/>
      <c r="FGE5" s="979"/>
      <c r="FGF5" s="979"/>
      <c r="FGG5" s="979"/>
      <c r="FGH5" s="979"/>
      <c r="FGI5" s="979"/>
      <c r="FGJ5" s="979"/>
      <c r="FGK5" s="979"/>
      <c r="FGL5" s="979"/>
      <c r="FGM5" s="979"/>
      <c r="FGN5" s="979"/>
      <c r="FGO5" s="979"/>
      <c r="FGP5" s="979"/>
      <c r="FGQ5" s="979"/>
      <c r="FGR5" s="979"/>
      <c r="FGS5" s="979"/>
      <c r="FGT5" s="979"/>
      <c r="FGU5" s="979"/>
      <c r="FGV5" s="979"/>
      <c r="FGW5" s="979"/>
      <c r="FGX5" s="979"/>
      <c r="FGY5" s="979"/>
      <c r="FGZ5" s="979"/>
      <c r="FHA5" s="979"/>
      <c r="FHB5" s="979"/>
      <c r="FHC5" s="979"/>
      <c r="FHD5" s="979"/>
      <c r="FHE5" s="979"/>
      <c r="FHF5" s="979"/>
      <c r="FHG5" s="979"/>
      <c r="FHH5" s="979"/>
      <c r="FHI5" s="979"/>
      <c r="FHJ5" s="979"/>
      <c r="FHK5" s="979"/>
      <c r="FHL5" s="979"/>
      <c r="FHM5" s="979"/>
      <c r="FHN5" s="979"/>
      <c r="FHO5" s="979"/>
      <c r="FHP5" s="979"/>
      <c r="FHQ5" s="979"/>
      <c r="FHR5" s="979"/>
      <c r="FHS5" s="979"/>
      <c r="FHT5" s="979"/>
      <c r="FHU5" s="979"/>
      <c r="FHV5" s="979"/>
      <c r="FHW5" s="979"/>
      <c r="FHX5" s="979"/>
      <c r="FHY5" s="979"/>
      <c r="FHZ5" s="979"/>
      <c r="FIA5" s="979"/>
      <c r="FIB5" s="979"/>
      <c r="FIC5" s="979"/>
      <c r="FID5" s="979"/>
      <c r="FIE5" s="979"/>
      <c r="FIF5" s="979"/>
      <c r="FIG5" s="979"/>
      <c r="FIH5" s="979"/>
      <c r="FII5" s="979"/>
      <c r="FIJ5" s="979"/>
      <c r="FIK5" s="979"/>
      <c r="FIL5" s="979"/>
      <c r="FIM5" s="979"/>
      <c r="FIN5" s="979"/>
      <c r="FIO5" s="979"/>
      <c r="FIP5" s="979"/>
      <c r="FIQ5" s="979"/>
      <c r="FIR5" s="979"/>
      <c r="FIS5" s="979"/>
      <c r="FIT5" s="979"/>
      <c r="FIU5" s="979"/>
      <c r="FIV5" s="979"/>
      <c r="FIW5" s="979"/>
      <c r="FIX5" s="979"/>
      <c r="FIY5" s="979"/>
      <c r="FIZ5" s="979"/>
      <c r="FJA5" s="979"/>
      <c r="FJB5" s="979"/>
      <c r="FJC5" s="979"/>
      <c r="FJD5" s="979"/>
      <c r="FJE5" s="979"/>
      <c r="FJF5" s="979"/>
      <c r="FJG5" s="979"/>
      <c r="FJH5" s="979"/>
      <c r="FJI5" s="979"/>
      <c r="FJJ5" s="979"/>
      <c r="FJK5" s="979"/>
      <c r="FJL5" s="979"/>
      <c r="FJM5" s="979"/>
      <c r="FJN5" s="979"/>
      <c r="FJO5" s="979"/>
      <c r="FJP5" s="979"/>
      <c r="FJQ5" s="979"/>
      <c r="FJR5" s="979"/>
      <c r="FJS5" s="979"/>
      <c r="FJT5" s="979"/>
      <c r="FJU5" s="979"/>
      <c r="FJV5" s="979"/>
      <c r="FJW5" s="979"/>
      <c r="FJX5" s="979"/>
      <c r="FJY5" s="979"/>
      <c r="FJZ5" s="979"/>
      <c r="FKA5" s="979"/>
      <c r="FKB5" s="979"/>
      <c r="FKC5" s="979"/>
      <c r="FKD5" s="979"/>
      <c r="FKE5" s="979"/>
      <c r="FKF5" s="979"/>
      <c r="FKG5" s="979"/>
      <c r="FKH5" s="979"/>
      <c r="FKI5" s="979"/>
      <c r="FKJ5" s="979"/>
      <c r="FKK5" s="979"/>
      <c r="FKL5" s="979"/>
      <c r="FKM5" s="979"/>
      <c r="FKN5" s="979"/>
      <c r="FKO5" s="979"/>
      <c r="FKP5" s="979"/>
      <c r="FKQ5" s="979"/>
      <c r="FKR5" s="979"/>
      <c r="FKS5" s="979"/>
      <c r="FKT5" s="979"/>
      <c r="FKU5" s="979"/>
      <c r="FKV5" s="979"/>
      <c r="FKW5" s="979"/>
      <c r="FKX5" s="979"/>
      <c r="FKY5" s="979"/>
      <c r="FKZ5" s="979"/>
      <c r="FLA5" s="979"/>
      <c r="FLB5" s="979"/>
      <c r="FLC5" s="979"/>
      <c r="FLD5" s="979"/>
      <c r="FLE5" s="979"/>
      <c r="FLF5" s="979"/>
      <c r="FLG5" s="979"/>
      <c r="FLH5" s="979"/>
      <c r="FLI5" s="979"/>
      <c r="FLJ5" s="979"/>
      <c r="FLK5" s="979"/>
      <c r="FLL5" s="979"/>
      <c r="FLM5" s="979"/>
      <c r="FLN5" s="979"/>
      <c r="FLO5" s="979"/>
      <c r="FLP5" s="979"/>
      <c r="FLQ5" s="979"/>
      <c r="FLR5" s="979"/>
      <c r="FLS5" s="979"/>
      <c r="FLT5" s="979"/>
      <c r="FLU5" s="979"/>
      <c r="FLV5" s="979"/>
      <c r="FLW5" s="979"/>
      <c r="FLX5" s="979"/>
      <c r="FLY5" s="979"/>
      <c r="FLZ5" s="979"/>
      <c r="FMA5" s="979"/>
      <c r="FMB5" s="979"/>
      <c r="FMC5" s="979"/>
      <c r="FMD5" s="979"/>
      <c r="FME5" s="979"/>
      <c r="FMF5" s="979"/>
      <c r="FMG5" s="979"/>
      <c r="FMH5" s="979"/>
      <c r="FMI5" s="979"/>
      <c r="FMJ5" s="979"/>
      <c r="FMK5" s="979"/>
      <c r="FML5" s="979"/>
      <c r="FMM5" s="979"/>
      <c r="FMN5" s="979"/>
      <c r="FMO5" s="979"/>
      <c r="FMP5" s="979"/>
      <c r="FMQ5" s="979"/>
      <c r="FMR5" s="979"/>
      <c r="FMS5" s="979"/>
      <c r="FMT5" s="979"/>
      <c r="FMU5" s="979"/>
      <c r="FMV5" s="979"/>
      <c r="FMW5" s="979"/>
      <c r="FMX5" s="979"/>
      <c r="FMY5" s="979"/>
      <c r="FMZ5" s="979"/>
      <c r="FNA5" s="979"/>
      <c r="FNB5" s="979"/>
      <c r="FNC5" s="979"/>
      <c r="FND5" s="979"/>
      <c r="FNE5" s="979"/>
      <c r="FNF5" s="979"/>
      <c r="FNG5" s="979"/>
      <c r="FNH5" s="979"/>
      <c r="FNI5" s="979"/>
      <c r="FNJ5" s="979"/>
      <c r="FNK5" s="979"/>
      <c r="FNL5" s="979"/>
      <c r="FNM5" s="979"/>
      <c r="FNN5" s="979"/>
      <c r="FNO5" s="979"/>
      <c r="FNP5" s="979"/>
      <c r="FNQ5" s="979"/>
      <c r="FNR5" s="979"/>
      <c r="FNS5" s="979"/>
      <c r="FNT5" s="979"/>
      <c r="FNU5" s="979"/>
      <c r="FNV5" s="979"/>
      <c r="FNW5" s="979"/>
      <c r="FNX5" s="979"/>
      <c r="FNY5" s="979"/>
      <c r="FNZ5" s="979"/>
      <c r="FOA5" s="979"/>
      <c r="FOB5" s="979"/>
      <c r="FOC5" s="979"/>
      <c r="FOD5" s="979"/>
      <c r="FOE5" s="979"/>
      <c r="FOF5" s="979"/>
      <c r="FOG5" s="979"/>
      <c r="FOH5" s="979"/>
      <c r="FOI5" s="979"/>
      <c r="FOJ5" s="979"/>
      <c r="FOK5" s="979"/>
      <c r="FOL5" s="979"/>
      <c r="FOM5" s="979"/>
      <c r="FON5" s="979"/>
      <c r="FOO5" s="979"/>
      <c r="FOP5" s="979"/>
      <c r="FOQ5" s="979"/>
      <c r="FOR5" s="979"/>
      <c r="FOS5" s="979"/>
      <c r="FOT5" s="979"/>
      <c r="FOU5" s="979"/>
      <c r="FOV5" s="979"/>
      <c r="FOW5" s="979"/>
      <c r="FOX5" s="979"/>
      <c r="FOY5" s="979"/>
      <c r="FOZ5" s="979"/>
      <c r="FPA5" s="979"/>
      <c r="FPB5" s="979"/>
      <c r="FPC5" s="979"/>
      <c r="FPD5" s="979"/>
      <c r="FPE5" s="979"/>
      <c r="FPF5" s="979"/>
      <c r="FPG5" s="979"/>
      <c r="FPH5" s="979"/>
      <c r="FPI5" s="979"/>
      <c r="FPJ5" s="979"/>
      <c r="FPK5" s="979"/>
      <c r="FPL5" s="979"/>
      <c r="FPM5" s="979"/>
      <c r="FPN5" s="979"/>
      <c r="FPO5" s="979"/>
      <c r="FPP5" s="979"/>
      <c r="FPQ5" s="979"/>
      <c r="FPR5" s="979"/>
      <c r="FPS5" s="979"/>
      <c r="FPT5" s="979"/>
      <c r="FPU5" s="979"/>
      <c r="FPV5" s="979"/>
      <c r="FPW5" s="979"/>
      <c r="FPX5" s="979"/>
      <c r="FPY5" s="979"/>
      <c r="FPZ5" s="979"/>
      <c r="FQA5" s="979"/>
      <c r="FQB5" s="979"/>
      <c r="FQC5" s="979"/>
      <c r="FQD5" s="979"/>
      <c r="FQE5" s="979"/>
      <c r="FQF5" s="979"/>
      <c r="FQG5" s="979"/>
      <c r="FQH5" s="979"/>
      <c r="FQI5" s="979"/>
      <c r="FQJ5" s="979"/>
      <c r="FQK5" s="979"/>
      <c r="FQL5" s="979"/>
      <c r="FQM5" s="979"/>
      <c r="FQN5" s="979"/>
      <c r="FQO5" s="979"/>
      <c r="FQP5" s="979"/>
      <c r="FQQ5" s="979"/>
      <c r="FQR5" s="979"/>
      <c r="FQS5" s="979"/>
      <c r="FQT5" s="979"/>
      <c r="FQU5" s="979"/>
      <c r="FQV5" s="979"/>
      <c r="FQW5" s="979"/>
      <c r="FQX5" s="979"/>
      <c r="FQY5" s="979"/>
      <c r="FQZ5" s="979"/>
      <c r="FRA5" s="979"/>
      <c r="FRB5" s="979"/>
      <c r="FRC5" s="979"/>
      <c r="FRD5" s="979"/>
      <c r="FRE5" s="979"/>
      <c r="FRF5" s="979"/>
      <c r="FRG5" s="979"/>
      <c r="FRH5" s="979"/>
      <c r="FRI5" s="979"/>
      <c r="FRJ5" s="979"/>
      <c r="FRK5" s="979"/>
      <c r="FRL5" s="979"/>
      <c r="FRM5" s="979"/>
      <c r="FRN5" s="979"/>
      <c r="FRO5" s="979"/>
      <c r="FRP5" s="979"/>
      <c r="FRQ5" s="979"/>
      <c r="FRR5" s="979"/>
      <c r="FRS5" s="979"/>
      <c r="FRT5" s="979"/>
      <c r="FRU5" s="979"/>
      <c r="FRV5" s="979"/>
      <c r="FRW5" s="979"/>
      <c r="FRX5" s="979"/>
      <c r="FRY5" s="979"/>
      <c r="FRZ5" s="979"/>
      <c r="FSA5" s="979"/>
      <c r="FSB5" s="979"/>
      <c r="FSC5" s="979"/>
      <c r="FSD5" s="979"/>
      <c r="FSE5" s="979"/>
      <c r="FSF5" s="979"/>
      <c r="FSG5" s="979"/>
      <c r="FSH5" s="979"/>
      <c r="FSI5" s="979"/>
      <c r="FSJ5" s="979"/>
      <c r="FSK5" s="979"/>
      <c r="FSL5" s="979"/>
      <c r="FSM5" s="979"/>
      <c r="FSN5" s="979"/>
      <c r="FSO5" s="979"/>
      <c r="FSP5" s="979"/>
      <c r="FSQ5" s="979"/>
      <c r="FSR5" s="979"/>
      <c r="FSS5" s="979"/>
      <c r="FST5" s="979"/>
      <c r="FSU5" s="979"/>
      <c r="FSV5" s="979"/>
      <c r="FSW5" s="979"/>
      <c r="FSX5" s="979"/>
      <c r="FSY5" s="979"/>
      <c r="FSZ5" s="979"/>
      <c r="FTA5" s="979"/>
      <c r="FTB5" s="979"/>
      <c r="FTC5" s="979"/>
      <c r="FTD5" s="979"/>
      <c r="FTE5" s="979"/>
      <c r="FTF5" s="979"/>
      <c r="FTG5" s="979"/>
      <c r="FTH5" s="979"/>
      <c r="FTI5" s="979"/>
      <c r="FTJ5" s="979"/>
      <c r="FTK5" s="979"/>
      <c r="FTL5" s="979"/>
      <c r="FTM5" s="979"/>
      <c r="FTN5" s="979"/>
      <c r="FTO5" s="979"/>
      <c r="FTP5" s="979"/>
      <c r="FTQ5" s="979"/>
      <c r="FTR5" s="979"/>
      <c r="FTS5" s="979"/>
      <c r="FTT5" s="979"/>
      <c r="FTU5" s="979"/>
      <c r="FTV5" s="979"/>
      <c r="FTW5" s="979"/>
      <c r="FTX5" s="979"/>
      <c r="FTY5" s="979"/>
      <c r="FTZ5" s="979"/>
      <c r="FUA5" s="979"/>
      <c r="FUB5" s="979"/>
      <c r="FUC5" s="979"/>
      <c r="FUD5" s="979"/>
      <c r="FUE5" s="979"/>
      <c r="FUF5" s="979"/>
      <c r="FUG5" s="979"/>
      <c r="FUH5" s="979"/>
      <c r="FUI5" s="979"/>
      <c r="FUJ5" s="979"/>
      <c r="FUK5" s="979"/>
      <c r="FUL5" s="979"/>
      <c r="FUM5" s="979"/>
      <c r="FUN5" s="979"/>
      <c r="FUO5" s="979"/>
      <c r="FUP5" s="979"/>
      <c r="FUQ5" s="979"/>
      <c r="FUR5" s="979"/>
      <c r="FUS5" s="979"/>
      <c r="FUT5" s="979"/>
      <c r="FUU5" s="979"/>
      <c r="FUV5" s="979"/>
      <c r="FUW5" s="979"/>
      <c r="FUX5" s="979"/>
      <c r="FUY5" s="979"/>
      <c r="FUZ5" s="979"/>
      <c r="FVA5" s="979"/>
      <c r="FVB5" s="979"/>
      <c r="FVC5" s="979"/>
      <c r="FVD5" s="979"/>
      <c r="FVE5" s="979"/>
      <c r="FVF5" s="979"/>
      <c r="FVG5" s="979"/>
      <c r="FVH5" s="979"/>
      <c r="FVI5" s="979"/>
      <c r="FVJ5" s="979"/>
      <c r="FVK5" s="979"/>
      <c r="FVL5" s="979"/>
      <c r="FVM5" s="979"/>
      <c r="FVN5" s="979"/>
      <c r="FVO5" s="979"/>
      <c r="FVP5" s="979"/>
      <c r="FVQ5" s="979"/>
      <c r="FVR5" s="979"/>
      <c r="FVS5" s="979"/>
      <c r="FVT5" s="979"/>
      <c r="FVU5" s="979"/>
      <c r="FVV5" s="979"/>
      <c r="FVW5" s="979"/>
      <c r="FVX5" s="979"/>
      <c r="FVY5" s="979"/>
      <c r="FVZ5" s="979"/>
      <c r="FWA5" s="979"/>
      <c r="FWB5" s="979"/>
      <c r="FWC5" s="979"/>
      <c r="FWD5" s="979"/>
      <c r="FWE5" s="979"/>
      <c r="FWF5" s="979"/>
      <c r="FWG5" s="979"/>
      <c r="FWH5" s="979"/>
      <c r="FWI5" s="979"/>
      <c r="FWJ5" s="979"/>
      <c r="FWK5" s="979"/>
      <c r="FWL5" s="979"/>
      <c r="FWM5" s="979"/>
      <c r="FWN5" s="979"/>
      <c r="FWO5" s="979"/>
      <c r="FWP5" s="979"/>
      <c r="FWQ5" s="979"/>
      <c r="FWR5" s="979"/>
      <c r="FWS5" s="979"/>
      <c r="FWT5" s="979"/>
      <c r="FWU5" s="979"/>
      <c r="FWV5" s="979"/>
      <c r="FWW5" s="979"/>
      <c r="FWX5" s="979"/>
      <c r="FWY5" s="979"/>
      <c r="FWZ5" s="979"/>
      <c r="FXA5" s="979"/>
      <c r="FXB5" s="979"/>
      <c r="FXC5" s="979"/>
      <c r="FXD5" s="979"/>
      <c r="FXE5" s="979"/>
      <c r="FXF5" s="979"/>
      <c r="FXG5" s="979"/>
      <c r="FXH5" s="979"/>
      <c r="FXI5" s="979"/>
      <c r="FXJ5" s="979"/>
      <c r="FXK5" s="979"/>
      <c r="FXL5" s="979"/>
      <c r="FXM5" s="979"/>
      <c r="FXN5" s="979"/>
      <c r="FXO5" s="979"/>
      <c r="FXP5" s="979"/>
      <c r="FXQ5" s="979"/>
      <c r="FXR5" s="979"/>
      <c r="FXS5" s="979"/>
      <c r="FXT5" s="979"/>
      <c r="FXU5" s="979"/>
      <c r="FXV5" s="979"/>
      <c r="FXW5" s="979"/>
      <c r="FXX5" s="979"/>
      <c r="FXY5" s="979"/>
      <c r="FXZ5" s="979"/>
      <c r="FYA5" s="979"/>
      <c r="FYB5" s="979"/>
      <c r="FYC5" s="979"/>
      <c r="FYD5" s="979"/>
      <c r="FYE5" s="979"/>
      <c r="FYF5" s="979"/>
      <c r="FYG5" s="979"/>
      <c r="FYH5" s="979"/>
      <c r="FYI5" s="979"/>
      <c r="FYJ5" s="979"/>
      <c r="FYK5" s="979"/>
      <c r="FYL5" s="979"/>
      <c r="FYM5" s="979"/>
      <c r="FYN5" s="979"/>
      <c r="FYO5" s="979"/>
      <c r="FYP5" s="979"/>
      <c r="FYQ5" s="979"/>
      <c r="FYR5" s="979"/>
      <c r="FYS5" s="979"/>
      <c r="FYT5" s="979"/>
      <c r="FYU5" s="979"/>
      <c r="FYV5" s="979"/>
      <c r="FYW5" s="979"/>
      <c r="FYX5" s="979"/>
      <c r="FYY5" s="979"/>
      <c r="FYZ5" s="979"/>
      <c r="FZA5" s="979"/>
      <c r="FZB5" s="979"/>
      <c r="FZC5" s="979"/>
      <c r="FZD5" s="979"/>
      <c r="FZE5" s="979"/>
      <c r="FZF5" s="979"/>
      <c r="FZG5" s="979"/>
      <c r="FZH5" s="979"/>
      <c r="FZI5" s="979"/>
      <c r="FZJ5" s="979"/>
      <c r="FZK5" s="979"/>
      <c r="FZL5" s="979"/>
      <c r="FZM5" s="979"/>
      <c r="FZN5" s="979"/>
      <c r="FZO5" s="979"/>
      <c r="FZP5" s="979"/>
      <c r="FZQ5" s="979"/>
      <c r="FZR5" s="979"/>
      <c r="FZS5" s="979"/>
      <c r="FZT5" s="979"/>
      <c r="FZU5" s="979"/>
      <c r="FZV5" s="979"/>
      <c r="FZW5" s="979"/>
      <c r="FZX5" s="979"/>
      <c r="FZY5" s="979"/>
      <c r="FZZ5" s="979"/>
      <c r="GAA5" s="979"/>
      <c r="GAB5" s="979"/>
      <c r="GAC5" s="979"/>
      <c r="GAD5" s="979"/>
      <c r="GAE5" s="979"/>
      <c r="GAF5" s="979"/>
      <c r="GAG5" s="979"/>
      <c r="GAH5" s="979"/>
      <c r="GAI5" s="979"/>
      <c r="GAJ5" s="979"/>
      <c r="GAK5" s="979"/>
      <c r="GAL5" s="979"/>
      <c r="GAM5" s="979"/>
      <c r="GAN5" s="979"/>
      <c r="GAO5" s="979"/>
      <c r="GAP5" s="979"/>
      <c r="GAQ5" s="979"/>
      <c r="GAR5" s="979"/>
      <c r="GAS5" s="979"/>
      <c r="GAT5" s="979"/>
      <c r="GAU5" s="979"/>
      <c r="GAV5" s="979"/>
      <c r="GAW5" s="979"/>
      <c r="GAX5" s="979"/>
      <c r="GAY5" s="979"/>
      <c r="GAZ5" s="979"/>
      <c r="GBA5" s="979"/>
      <c r="GBB5" s="979"/>
      <c r="GBC5" s="979"/>
      <c r="GBD5" s="979"/>
      <c r="GBE5" s="979"/>
      <c r="GBF5" s="979"/>
      <c r="GBG5" s="979"/>
      <c r="GBH5" s="979"/>
      <c r="GBI5" s="979"/>
      <c r="GBJ5" s="979"/>
      <c r="GBK5" s="979"/>
      <c r="GBL5" s="979"/>
      <c r="GBM5" s="979"/>
      <c r="GBN5" s="979"/>
      <c r="GBO5" s="979"/>
      <c r="GBP5" s="979"/>
      <c r="GBQ5" s="979"/>
      <c r="GBR5" s="979"/>
      <c r="GBS5" s="979"/>
      <c r="GBT5" s="979"/>
      <c r="GBU5" s="979"/>
      <c r="GBV5" s="979"/>
      <c r="GBW5" s="979"/>
      <c r="GBX5" s="979"/>
      <c r="GBY5" s="979"/>
      <c r="GBZ5" s="979"/>
      <c r="GCA5" s="979"/>
      <c r="GCB5" s="979"/>
      <c r="GCC5" s="979"/>
      <c r="GCD5" s="979"/>
      <c r="GCE5" s="979"/>
      <c r="GCF5" s="979"/>
      <c r="GCG5" s="979"/>
      <c r="GCH5" s="979"/>
      <c r="GCI5" s="979"/>
      <c r="GCJ5" s="979"/>
      <c r="GCK5" s="979"/>
      <c r="GCL5" s="979"/>
      <c r="GCM5" s="979"/>
      <c r="GCN5" s="979"/>
      <c r="GCO5" s="979"/>
      <c r="GCP5" s="979"/>
      <c r="GCQ5" s="979"/>
      <c r="GCR5" s="979"/>
      <c r="GCS5" s="979"/>
      <c r="GCT5" s="979"/>
      <c r="GCU5" s="979"/>
      <c r="GCV5" s="979"/>
      <c r="GCW5" s="979"/>
      <c r="GCX5" s="979"/>
      <c r="GCY5" s="979"/>
      <c r="GCZ5" s="979"/>
      <c r="GDA5" s="979"/>
      <c r="GDB5" s="979"/>
      <c r="GDC5" s="979"/>
      <c r="GDD5" s="979"/>
      <c r="GDE5" s="979"/>
      <c r="GDF5" s="979"/>
      <c r="GDG5" s="979"/>
      <c r="GDH5" s="979"/>
      <c r="GDI5" s="979"/>
      <c r="GDJ5" s="979"/>
      <c r="GDK5" s="979"/>
      <c r="GDL5" s="979"/>
      <c r="GDM5" s="979"/>
      <c r="GDN5" s="979"/>
      <c r="GDO5" s="979"/>
      <c r="GDP5" s="979"/>
      <c r="GDQ5" s="979"/>
      <c r="GDR5" s="979"/>
      <c r="GDS5" s="979"/>
      <c r="GDT5" s="979"/>
      <c r="GDU5" s="979"/>
      <c r="GDV5" s="979"/>
      <c r="GDW5" s="979"/>
      <c r="GDX5" s="979"/>
      <c r="GDY5" s="979"/>
      <c r="GDZ5" s="979"/>
      <c r="GEA5" s="979"/>
      <c r="GEB5" s="979"/>
      <c r="GEC5" s="979"/>
      <c r="GED5" s="979"/>
      <c r="GEE5" s="979"/>
      <c r="GEF5" s="979"/>
      <c r="GEG5" s="979"/>
      <c r="GEH5" s="979"/>
      <c r="GEI5" s="979"/>
      <c r="GEJ5" s="979"/>
      <c r="GEK5" s="979"/>
      <c r="GEL5" s="979"/>
      <c r="GEM5" s="979"/>
      <c r="GEN5" s="979"/>
      <c r="GEO5" s="979"/>
      <c r="GEP5" s="979"/>
      <c r="GEQ5" s="979"/>
      <c r="GER5" s="979"/>
      <c r="GES5" s="979"/>
      <c r="GET5" s="979"/>
      <c r="GEU5" s="979"/>
      <c r="GEV5" s="979"/>
      <c r="GEW5" s="979"/>
      <c r="GEX5" s="979"/>
      <c r="GEY5" s="979"/>
      <c r="GEZ5" s="979"/>
      <c r="GFA5" s="979"/>
      <c r="GFB5" s="979"/>
      <c r="GFC5" s="979"/>
      <c r="GFD5" s="979"/>
      <c r="GFE5" s="979"/>
      <c r="GFF5" s="979"/>
      <c r="GFG5" s="979"/>
      <c r="GFH5" s="979"/>
      <c r="GFI5" s="979"/>
      <c r="GFJ5" s="979"/>
      <c r="GFK5" s="979"/>
      <c r="GFL5" s="979"/>
      <c r="GFM5" s="979"/>
      <c r="GFN5" s="979"/>
      <c r="GFO5" s="979"/>
      <c r="GFP5" s="979"/>
      <c r="GFQ5" s="979"/>
      <c r="GFR5" s="979"/>
      <c r="GFS5" s="979"/>
      <c r="GFT5" s="979"/>
      <c r="GFU5" s="979"/>
      <c r="GFV5" s="979"/>
      <c r="GFW5" s="979"/>
      <c r="GFX5" s="979"/>
      <c r="GFY5" s="979"/>
      <c r="GFZ5" s="979"/>
      <c r="GGA5" s="979"/>
      <c r="GGB5" s="979"/>
      <c r="GGC5" s="979"/>
      <c r="GGD5" s="979"/>
      <c r="GGE5" s="979"/>
      <c r="GGF5" s="979"/>
      <c r="GGG5" s="979"/>
      <c r="GGH5" s="979"/>
      <c r="GGI5" s="979"/>
      <c r="GGJ5" s="979"/>
      <c r="GGK5" s="979"/>
      <c r="GGL5" s="979"/>
      <c r="GGM5" s="979"/>
      <c r="GGN5" s="979"/>
      <c r="GGO5" s="979"/>
      <c r="GGP5" s="979"/>
      <c r="GGQ5" s="979"/>
      <c r="GGR5" s="979"/>
      <c r="GGS5" s="979"/>
      <c r="GGT5" s="979"/>
      <c r="GGU5" s="979"/>
      <c r="GGV5" s="979"/>
      <c r="GGW5" s="979"/>
      <c r="GGX5" s="979"/>
      <c r="GGY5" s="979"/>
      <c r="GGZ5" s="979"/>
      <c r="GHA5" s="979"/>
      <c r="GHB5" s="979"/>
      <c r="GHC5" s="979"/>
      <c r="GHD5" s="979"/>
      <c r="GHE5" s="979"/>
      <c r="GHF5" s="979"/>
      <c r="GHG5" s="979"/>
      <c r="GHH5" s="979"/>
      <c r="GHI5" s="979"/>
      <c r="GHJ5" s="979"/>
      <c r="GHK5" s="979"/>
      <c r="GHL5" s="979"/>
      <c r="GHM5" s="979"/>
      <c r="GHN5" s="979"/>
      <c r="GHO5" s="979"/>
      <c r="GHP5" s="979"/>
      <c r="GHQ5" s="979"/>
      <c r="GHR5" s="979"/>
      <c r="GHS5" s="979"/>
      <c r="GHT5" s="979"/>
      <c r="GHU5" s="979"/>
      <c r="GHV5" s="979"/>
      <c r="GHW5" s="979"/>
      <c r="GHX5" s="979"/>
      <c r="GHY5" s="979"/>
      <c r="GHZ5" s="979"/>
      <c r="GIA5" s="979"/>
      <c r="GIB5" s="979"/>
      <c r="GIC5" s="979"/>
      <c r="GID5" s="979"/>
      <c r="GIE5" s="979"/>
      <c r="GIF5" s="979"/>
      <c r="GIG5" s="979"/>
      <c r="GIH5" s="979"/>
      <c r="GII5" s="979"/>
      <c r="GIJ5" s="979"/>
      <c r="GIK5" s="979"/>
      <c r="GIL5" s="979"/>
      <c r="GIM5" s="979"/>
      <c r="GIN5" s="979"/>
      <c r="GIO5" s="979"/>
      <c r="GIP5" s="979"/>
      <c r="GIQ5" s="979"/>
      <c r="GIR5" s="979"/>
      <c r="GIS5" s="979"/>
      <c r="GIT5" s="979"/>
      <c r="GIU5" s="979"/>
      <c r="GIV5" s="979"/>
      <c r="GIW5" s="979"/>
      <c r="GIX5" s="979"/>
      <c r="GIY5" s="979"/>
      <c r="GIZ5" s="979"/>
      <c r="GJA5" s="979"/>
      <c r="GJB5" s="979"/>
      <c r="GJC5" s="979"/>
      <c r="GJD5" s="979"/>
      <c r="GJE5" s="979"/>
      <c r="GJF5" s="979"/>
      <c r="GJG5" s="979"/>
      <c r="GJH5" s="979"/>
      <c r="GJI5" s="979"/>
      <c r="GJJ5" s="979"/>
      <c r="GJK5" s="979"/>
      <c r="GJL5" s="979"/>
      <c r="GJM5" s="979"/>
      <c r="GJN5" s="979"/>
      <c r="GJO5" s="979"/>
      <c r="GJP5" s="979"/>
      <c r="GJQ5" s="979"/>
      <c r="GJR5" s="979"/>
      <c r="GJS5" s="979"/>
      <c r="GJT5" s="979"/>
      <c r="GJU5" s="979"/>
      <c r="GJV5" s="979"/>
      <c r="GJW5" s="979"/>
      <c r="GJX5" s="979"/>
      <c r="GJY5" s="979"/>
      <c r="GJZ5" s="979"/>
      <c r="GKA5" s="979"/>
      <c r="GKB5" s="979"/>
      <c r="GKC5" s="979"/>
      <c r="GKD5" s="979"/>
      <c r="GKE5" s="979"/>
      <c r="GKF5" s="979"/>
      <c r="GKG5" s="979"/>
      <c r="GKH5" s="979"/>
      <c r="GKI5" s="979"/>
      <c r="GKJ5" s="979"/>
      <c r="GKK5" s="979"/>
      <c r="GKL5" s="979"/>
      <c r="GKM5" s="979"/>
      <c r="GKN5" s="979"/>
      <c r="GKO5" s="979"/>
      <c r="GKP5" s="979"/>
      <c r="GKQ5" s="979"/>
      <c r="GKR5" s="979"/>
      <c r="GKS5" s="979"/>
      <c r="GKT5" s="979"/>
      <c r="GKU5" s="979"/>
      <c r="GKV5" s="979"/>
      <c r="GKW5" s="979"/>
      <c r="GKX5" s="979"/>
      <c r="GKY5" s="979"/>
      <c r="GKZ5" s="979"/>
      <c r="GLA5" s="979"/>
      <c r="GLB5" s="979"/>
      <c r="GLC5" s="979"/>
      <c r="GLD5" s="979"/>
      <c r="GLE5" s="979"/>
      <c r="GLF5" s="979"/>
      <c r="GLG5" s="979"/>
      <c r="GLH5" s="979"/>
      <c r="GLI5" s="979"/>
      <c r="GLJ5" s="979"/>
      <c r="GLK5" s="979"/>
      <c r="GLL5" s="979"/>
      <c r="GLM5" s="979"/>
      <c r="GLN5" s="979"/>
      <c r="GLO5" s="979"/>
      <c r="GLP5" s="979"/>
      <c r="GLQ5" s="979"/>
      <c r="GLR5" s="979"/>
      <c r="GLS5" s="979"/>
      <c r="GLT5" s="979"/>
      <c r="GLU5" s="979"/>
      <c r="GLV5" s="979"/>
      <c r="GLW5" s="979"/>
      <c r="GLX5" s="979"/>
      <c r="GLY5" s="979"/>
      <c r="GLZ5" s="979"/>
      <c r="GMA5" s="979"/>
      <c r="GMB5" s="979"/>
      <c r="GMC5" s="979"/>
      <c r="GMD5" s="979"/>
      <c r="GME5" s="979"/>
      <c r="GMF5" s="979"/>
      <c r="GMG5" s="979"/>
      <c r="GMH5" s="979"/>
      <c r="GMI5" s="979"/>
      <c r="GMJ5" s="979"/>
      <c r="GMK5" s="979"/>
      <c r="GML5" s="979"/>
      <c r="GMM5" s="979"/>
      <c r="GMN5" s="979"/>
      <c r="GMO5" s="979"/>
      <c r="GMP5" s="979"/>
      <c r="GMQ5" s="979"/>
      <c r="GMR5" s="979"/>
      <c r="GMS5" s="979"/>
      <c r="GMT5" s="979"/>
      <c r="GMU5" s="979"/>
      <c r="GMV5" s="979"/>
      <c r="GMW5" s="979"/>
      <c r="GMX5" s="979"/>
      <c r="GMY5" s="979"/>
      <c r="GMZ5" s="979"/>
      <c r="GNA5" s="979"/>
      <c r="GNB5" s="979"/>
      <c r="GNC5" s="979"/>
      <c r="GND5" s="979"/>
      <c r="GNE5" s="979"/>
      <c r="GNF5" s="979"/>
      <c r="GNG5" s="979"/>
      <c r="GNH5" s="979"/>
      <c r="GNI5" s="979"/>
      <c r="GNJ5" s="979"/>
      <c r="GNK5" s="979"/>
      <c r="GNL5" s="979"/>
      <c r="GNM5" s="979"/>
      <c r="GNN5" s="979"/>
      <c r="GNO5" s="979"/>
      <c r="GNP5" s="979"/>
      <c r="GNQ5" s="979"/>
      <c r="GNR5" s="979"/>
      <c r="GNS5" s="979"/>
      <c r="GNT5" s="979"/>
      <c r="GNU5" s="979"/>
      <c r="GNV5" s="979"/>
      <c r="GNW5" s="979"/>
      <c r="GNX5" s="979"/>
      <c r="GNY5" s="979"/>
      <c r="GNZ5" s="979"/>
      <c r="GOA5" s="979"/>
      <c r="GOB5" s="979"/>
      <c r="GOC5" s="979"/>
      <c r="GOD5" s="979"/>
      <c r="GOE5" s="979"/>
      <c r="GOF5" s="979"/>
      <c r="GOG5" s="979"/>
      <c r="GOH5" s="979"/>
      <c r="GOI5" s="979"/>
      <c r="GOJ5" s="979"/>
      <c r="GOK5" s="979"/>
      <c r="GOL5" s="979"/>
      <c r="GOM5" s="979"/>
      <c r="GON5" s="979"/>
      <c r="GOO5" s="979"/>
      <c r="GOP5" s="979"/>
      <c r="GOQ5" s="979"/>
      <c r="GOR5" s="979"/>
      <c r="GOS5" s="979"/>
      <c r="GOT5" s="979"/>
      <c r="GOU5" s="979"/>
      <c r="GOV5" s="979"/>
      <c r="GOW5" s="979"/>
      <c r="GOX5" s="979"/>
      <c r="GOY5" s="979"/>
      <c r="GOZ5" s="979"/>
      <c r="GPA5" s="979"/>
      <c r="GPB5" s="979"/>
      <c r="GPC5" s="979"/>
      <c r="GPD5" s="979"/>
      <c r="GPE5" s="979"/>
      <c r="GPF5" s="979"/>
      <c r="GPG5" s="979"/>
      <c r="GPH5" s="979"/>
      <c r="GPI5" s="979"/>
      <c r="GPJ5" s="979"/>
      <c r="GPK5" s="979"/>
      <c r="GPL5" s="979"/>
      <c r="GPM5" s="979"/>
      <c r="GPN5" s="979"/>
      <c r="GPO5" s="979"/>
      <c r="GPP5" s="979"/>
      <c r="GPQ5" s="979"/>
      <c r="GPR5" s="979"/>
      <c r="GPS5" s="979"/>
      <c r="GPT5" s="979"/>
      <c r="GPU5" s="979"/>
      <c r="GPV5" s="979"/>
      <c r="GPW5" s="979"/>
      <c r="GPX5" s="979"/>
      <c r="GPY5" s="979"/>
      <c r="GPZ5" s="979"/>
      <c r="GQA5" s="979"/>
      <c r="GQB5" s="979"/>
      <c r="GQC5" s="979"/>
      <c r="GQD5" s="979"/>
      <c r="GQE5" s="979"/>
      <c r="GQF5" s="979"/>
      <c r="GQG5" s="979"/>
      <c r="GQH5" s="979"/>
      <c r="GQI5" s="979"/>
      <c r="GQJ5" s="979"/>
      <c r="GQK5" s="979"/>
      <c r="GQL5" s="979"/>
      <c r="GQM5" s="979"/>
      <c r="GQN5" s="979"/>
      <c r="GQO5" s="979"/>
      <c r="GQP5" s="979"/>
      <c r="GQQ5" s="979"/>
      <c r="GQR5" s="979"/>
      <c r="GQS5" s="979"/>
      <c r="GQT5" s="979"/>
      <c r="GQU5" s="979"/>
      <c r="GQV5" s="979"/>
      <c r="GQW5" s="979"/>
      <c r="GQX5" s="979"/>
      <c r="GQY5" s="979"/>
      <c r="GQZ5" s="979"/>
      <c r="GRA5" s="979"/>
      <c r="GRB5" s="979"/>
      <c r="GRC5" s="979"/>
      <c r="GRD5" s="979"/>
      <c r="GRE5" s="979"/>
      <c r="GRF5" s="979"/>
      <c r="GRG5" s="979"/>
      <c r="GRH5" s="979"/>
      <c r="GRI5" s="979"/>
      <c r="GRJ5" s="979"/>
      <c r="GRK5" s="979"/>
      <c r="GRL5" s="979"/>
      <c r="GRM5" s="979"/>
      <c r="GRN5" s="979"/>
      <c r="GRO5" s="979"/>
      <c r="GRP5" s="979"/>
      <c r="GRQ5" s="979"/>
      <c r="GRR5" s="979"/>
      <c r="GRS5" s="979"/>
      <c r="GRT5" s="979"/>
      <c r="GRU5" s="979"/>
      <c r="GRV5" s="979"/>
      <c r="GRW5" s="979"/>
      <c r="GRX5" s="979"/>
      <c r="GRY5" s="979"/>
      <c r="GRZ5" s="979"/>
      <c r="GSA5" s="979"/>
      <c r="GSB5" s="979"/>
      <c r="GSC5" s="979"/>
      <c r="GSD5" s="979"/>
      <c r="GSE5" s="979"/>
      <c r="GSF5" s="979"/>
      <c r="GSG5" s="979"/>
      <c r="GSH5" s="979"/>
      <c r="GSI5" s="979"/>
      <c r="GSJ5" s="979"/>
      <c r="GSK5" s="979"/>
      <c r="GSL5" s="979"/>
      <c r="GSM5" s="979"/>
      <c r="GSN5" s="979"/>
      <c r="GSO5" s="979"/>
      <c r="GSP5" s="979"/>
      <c r="GSQ5" s="979"/>
      <c r="GSR5" s="979"/>
      <c r="GSS5" s="979"/>
      <c r="GST5" s="979"/>
      <c r="GSU5" s="979"/>
      <c r="GSV5" s="979"/>
      <c r="GSW5" s="979"/>
      <c r="GSX5" s="979"/>
      <c r="GSY5" s="979"/>
      <c r="GSZ5" s="979"/>
      <c r="GTA5" s="979"/>
      <c r="GTB5" s="979"/>
      <c r="GTC5" s="979"/>
      <c r="GTD5" s="979"/>
      <c r="GTE5" s="979"/>
      <c r="GTF5" s="979"/>
      <c r="GTG5" s="979"/>
      <c r="GTH5" s="979"/>
      <c r="GTI5" s="979"/>
      <c r="GTJ5" s="979"/>
      <c r="GTK5" s="979"/>
      <c r="GTL5" s="979"/>
      <c r="GTM5" s="979"/>
      <c r="GTN5" s="979"/>
      <c r="GTO5" s="979"/>
      <c r="GTP5" s="979"/>
      <c r="GTQ5" s="979"/>
      <c r="GTR5" s="979"/>
      <c r="GTS5" s="979"/>
      <c r="GTT5" s="979"/>
      <c r="GTU5" s="979"/>
      <c r="GTV5" s="979"/>
      <c r="GTW5" s="979"/>
      <c r="GTX5" s="979"/>
      <c r="GTY5" s="979"/>
      <c r="GTZ5" s="979"/>
      <c r="GUA5" s="979"/>
      <c r="GUB5" s="979"/>
      <c r="GUC5" s="979"/>
      <c r="GUD5" s="979"/>
      <c r="GUE5" s="979"/>
      <c r="GUF5" s="979"/>
      <c r="GUG5" s="979"/>
      <c r="GUH5" s="979"/>
      <c r="GUI5" s="979"/>
      <c r="GUJ5" s="979"/>
      <c r="GUK5" s="979"/>
      <c r="GUL5" s="979"/>
      <c r="GUM5" s="979"/>
      <c r="GUN5" s="979"/>
      <c r="GUO5" s="979"/>
      <c r="GUP5" s="979"/>
      <c r="GUQ5" s="979"/>
      <c r="GUR5" s="979"/>
      <c r="GUS5" s="979"/>
      <c r="GUT5" s="979"/>
      <c r="GUU5" s="979"/>
      <c r="GUV5" s="979"/>
      <c r="GUW5" s="979"/>
      <c r="GUX5" s="979"/>
      <c r="GUY5" s="979"/>
      <c r="GUZ5" s="979"/>
      <c r="GVA5" s="979"/>
      <c r="GVB5" s="979"/>
      <c r="GVC5" s="979"/>
      <c r="GVD5" s="979"/>
      <c r="GVE5" s="979"/>
      <c r="GVF5" s="979"/>
      <c r="GVG5" s="979"/>
      <c r="GVH5" s="979"/>
      <c r="GVI5" s="979"/>
      <c r="GVJ5" s="979"/>
      <c r="GVK5" s="979"/>
      <c r="GVL5" s="979"/>
      <c r="GVM5" s="979"/>
      <c r="GVN5" s="979"/>
      <c r="GVO5" s="979"/>
      <c r="GVP5" s="979"/>
      <c r="GVQ5" s="979"/>
      <c r="GVR5" s="979"/>
      <c r="GVS5" s="979"/>
      <c r="GVT5" s="979"/>
      <c r="GVU5" s="979"/>
      <c r="GVV5" s="979"/>
      <c r="GVW5" s="979"/>
      <c r="GVX5" s="979"/>
      <c r="GVY5" s="979"/>
      <c r="GVZ5" s="979"/>
      <c r="GWA5" s="979"/>
      <c r="GWB5" s="979"/>
      <c r="GWC5" s="979"/>
      <c r="GWD5" s="979"/>
      <c r="GWE5" s="979"/>
      <c r="GWF5" s="979"/>
      <c r="GWG5" s="979"/>
      <c r="GWH5" s="979"/>
      <c r="GWI5" s="979"/>
      <c r="GWJ5" s="979"/>
      <c r="GWK5" s="979"/>
      <c r="GWL5" s="979"/>
      <c r="GWM5" s="979"/>
      <c r="GWN5" s="979"/>
      <c r="GWO5" s="979"/>
      <c r="GWP5" s="979"/>
      <c r="GWQ5" s="979"/>
      <c r="GWR5" s="979"/>
      <c r="GWS5" s="979"/>
      <c r="GWT5" s="979"/>
      <c r="GWU5" s="979"/>
      <c r="GWV5" s="979"/>
      <c r="GWW5" s="979"/>
      <c r="GWX5" s="979"/>
      <c r="GWY5" s="979"/>
      <c r="GWZ5" s="979"/>
      <c r="GXA5" s="979"/>
      <c r="GXB5" s="979"/>
      <c r="GXC5" s="979"/>
      <c r="GXD5" s="979"/>
      <c r="GXE5" s="979"/>
      <c r="GXF5" s="979"/>
      <c r="GXG5" s="979"/>
      <c r="GXH5" s="979"/>
      <c r="GXI5" s="979"/>
      <c r="GXJ5" s="979"/>
      <c r="GXK5" s="979"/>
      <c r="GXL5" s="979"/>
      <c r="GXM5" s="979"/>
      <c r="GXN5" s="979"/>
      <c r="GXO5" s="979"/>
      <c r="GXP5" s="979"/>
      <c r="GXQ5" s="979"/>
      <c r="GXR5" s="979"/>
      <c r="GXS5" s="979"/>
      <c r="GXT5" s="979"/>
      <c r="GXU5" s="979"/>
      <c r="GXV5" s="979"/>
      <c r="GXW5" s="979"/>
      <c r="GXX5" s="979"/>
      <c r="GXY5" s="979"/>
      <c r="GXZ5" s="979"/>
      <c r="GYA5" s="979"/>
      <c r="GYB5" s="979"/>
      <c r="GYC5" s="979"/>
      <c r="GYD5" s="979"/>
      <c r="GYE5" s="979"/>
      <c r="GYF5" s="979"/>
      <c r="GYG5" s="979"/>
      <c r="GYH5" s="979"/>
      <c r="GYI5" s="979"/>
      <c r="GYJ5" s="979"/>
      <c r="GYK5" s="979"/>
      <c r="GYL5" s="979"/>
      <c r="GYM5" s="979"/>
      <c r="GYN5" s="979"/>
      <c r="GYO5" s="979"/>
      <c r="GYP5" s="979"/>
      <c r="GYQ5" s="979"/>
      <c r="GYR5" s="979"/>
      <c r="GYS5" s="979"/>
      <c r="GYT5" s="979"/>
      <c r="GYU5" s="979"/>
      <c r="GYV5" s="979"/>
      <c r="GYW5" s="979"/>
      <c r="GYX5" s="979"/>
      <c r="GYY5" s="979"/>
      <c r="GYZ5" s="979"/>
      <c r="GZA5" s="979"/>
      <c r="GZB5" s="979"/>
      <c r="GZC5" s="979"/>
      <c r="GZD5" s="979"/>
      <c r="GZE5" s="979"/>
      <c r="GZF5" s="979"/>
      <c r="GZG5" s="979"/>
      <c r="GZH5" s="979"/>
      <c r="GZI5" s="979"/>
      <c r="GZJ5" s="979"/>
      <c r="GZK5" s="979"/>
      <c r="GZL5" s="979"/>
      <c r="GZM5" s="979"/>
      <c r="GZN5" s="979"/>
      <c r="GZO5" s="979"/>
      <c r="GZP5" s="979"/>
      <c r="GZQ5" s="979"/>
      <c r="GZR5" s="979"/>
      <c r="GZS5" s="979"/>
      <c r="GZT5" s="979"/>
      <c r="GZU5" s="979"/>
      <c r="GZV5" s="979"/>
      <c r="GZW5" s="979"/>
      <c r="GZX5" s="979"/>
      <c r="GZY5" s="979"/>
      <c r="GZZ5" s="979"/>
      <c r="HAA5" s="979"/>
      <c r="HAB5" s="979"/>
      <c r="HAC5" s="979"/>
      <c r="HAD5" s="979"/>
      <c r="HAE5" s="979"/>
      <c r="HAF5" s="979"/>
      <c r="HAG5" s="979"/>
      <c r="HAH5" s="979"/>
      <c r="HAI5" s="979"/>
      <c r="HAJ5" s="979"/>
      <c r="HAK5" s="979"/>
      <c r="HAL5" s="979"/>
      <c r="HAM5" s="979"/>
      <c r="HAN5" s="979"/>
      <c r="HAO5" s="979"/>
      <c r="HAP5" s="979"/>
      <c r="HAQ5" s="979"/>
      <c r="HAR5" s="979"/>
      <c r="HAS5" s="979"/>
      <c r="HAT5" s="979"/>
      <c r="HAU5" s="979"/>
      <c r="HAV5" s="979"/>
      <c r="HAW5" s="979"/>
      <c r="HAX5" s="979"/>
      <c r="HAY5" s="979"/>
      <c r="HAZ5" s="979"/>
      <c r="HBA5" s="979"/>
      <c r="HBB5" s="979"/>
      <c r="HBC5" s="979"/>
      <c r="HBD5" s="979"/>
      <c r="HBE5" s="979"/>
      <c r="HBF5" s="979"/>
      <c r="HBG5" s="979"/>
      <c r="HBH5" s="979"/>
      <c r="HBI5" s="979"/>
      <c r="HBJ5" s="979"/>
      <c r="HBK5" s="979"/>
      <c r="HBL5" s="979"/>
      <c r="HBM5" s="979"/>
      <c r="HBN5" s="979"/>
      <c r="HBO5" s="979"/>
      <c r="HBP5" s="979"/>
      <c r="HBQ5" s="979"/>
      <c r="HBR5" s="979"/>
      <c r="HBS5" s="979"/>
      <c r="HBT5" s="979"/>
      <c r="HBU5" s="979"/>
      <c r="HBV5" s="979"/>
      <c r="HBW5" s="979"/>
      <c r="HBX5" s="979"/>
      <c r="HBY5" s="979"/>
      <c r="HBZ5" s="979"/>
      <c r="HCA5" s="979"/>
      <c r="HCB5" s="979"/>
      <c r="HCC5" s="979"/>
      <c r="HCD5" s="979"/>
      <c r="HCE5" s="979"/>
      <c r="HCF5" s="979"/>
      <c r="HCG5" s="979"/>
      <c r="HCH5" s="979"/>
      <c r="HCI5" s="979"/>
      <c r="HCJ5" s="979"/>
      <c r="HCK5" s="979"/>
      <c r="HCL5" s="979"/>
      <c r="HCM5" s="979"/>
      <c r="HCN5" s="979"/>
      <c r="HCO5" s="979"/>
      <c r="HCP5" s="979"/>
      <c r="HCQ5" s="979"/>
      <c r="HCR5" s="979"/>
      <c r="HCS5" s="979"/>
      <c r="HCT5" s="979"/>
      <c r="HCU5" s="979"/>
      <c r="HCV5" s="979"/>
      <c r="HCW5" s="979"/>
      <c r="HCX5" s="979"/>
      <c r="HCY5" s="979"/>
      <c r="HCZ5" s="979"/>
      <c r="HDA5" s="979"/>
      <c r="HDB5" s="979"/>
      <c r="HDC5" s="979"/>
      <c r="HDD5" s="979"/>
      <c r="HDE5" s="979"/>
      <c r="HDF5" s="979"/>
      <c r="HDG5" s="979"/>
      <c r="HDH5" s="979"/>
      <c r="HDI5" s="979"/>
      <c r="HDJ5" s="979"/>
      <c r="HDK5" s="979"/>
      <c r="HDL5" s="979"/>
      <c r="HDM5" s="979"/>
      <c r="HDN5" s="979"/>
      <c r="HDO5" s="979"/>
      <c r="HDP5" s="979"/>
      <c r="HDQ5" s="979"/>
      <c r="HDR5" s="979"/>
      <c r="HDS5" s="979"/>
      <c r="HDT5" s="979"/>
      <c r="HDU5" s="979"/>
      <c r="HDV5" s="979"/>
      <c r="HDW5" s="979"/>
      <c r="HDX5" s="979"/>
      <c r="HDY5" s="979"/>
      <c r="HDZ5" s="979"/>
      <c r="HEA5" s="979"/>
      <c r="HEB5" s="979"/>
      <c r="HEC5" s="979"/>
      <c r="HED5" s="979"/>
      <c r="HEE5" s="979"/>
      <c r="HEF5" s="979"/>
      <c r="HEG5" s="979"/>
      <c r="HEH5" s="979"/>
      <c r="HEI5" s="979"/>
      <c r="HEJ5" s="979"/>
      <c r="HEK5" s="979"/>
      <c r="HEL5" s="979"/>
      <c r="HEM5" s="979"/>
      <c r="HEN5" s="979"/>
      <c r="HEO5" s="979"/>
      <c r="HEP5" s="979"/>
      <c r="HEQ5" s="979"/>
      <c r="HER5" s="979"/>
      <c r="HES5" s="979"/>
      <c r="HET5" s="979"/>
      <c r="HEU5" s="979"/>
      <c r="HEV5" s="979"/>
      <c r="HEW5" s="979"/>
      <c r="HEX5" s="979"/>
      <c r="HEY5" s="979"/>
      <c r="HEZ5" s="979"/>
      <c r="HFA5" s="979"/>
      <c r="HFB5" s="979"/>
      <c r="HFC5" s="979"/>
      <c r="HFD5" s="979"/>
      <c r="HFE5" s="979"/>
      <c r="HFF5" s="979"/>
      <c r="HFG5" s="979"/>
      <c r="HFH5" s="979"/>
      <c r="HFI5" s="979"/>
      <c r="HFJ5" s="979"/>
      <c r="HFK5" s="979"/>
      <c r="HFL5" s="979"/>
      <c r="HFM5" s="979"/>
      <c r="HFN5" s="979"/>
      <c r="HFO5" s="979"/>
      <c r="HFP5" s="979"/>
      <c r="HFQ5" s="979"/>
      <c r="HFR5" s="979"/>
      <c r="HFS5" s="979"/>
      <c r="HFT5" s="979"/>
      <c r="HFU5" s="979"/>
      <c r="HFV5" s="979"/>
      <c r="HFW5" s="979"/>
      <c r="HFX5" s="979"/>
      <c r="HFY5" s="979"/>
      <c r="HFZ5" s="979"/>
      <c r="HGA5" s="979"/>
      <c r="HGB5" s="979"/>
      <c r="HGC5" s="979"/>
      <c r="HGD5" s="979"/>
      <c r="HGE5" s="979"/>
      <c r="HGF5" s="979"/>
      <c r="HGG5" s="979"/>
      <c r="HGH5" s="979"/>
      <c r="HGI5" s="979"/>
      <c r="HGJ5" s="979"/>
      <c r="HGK5" s="979"/>
      <c r="HGL5" s="979"/>
      <c r="HGM5" s="979"/>
      <c r="HGN5" s="979"/>
      <c r="HGO5" s="979"/>
      <c r="HGP5" s="979"/>
      <c r="HGQ5" s="979"/>
      <c r="HGR5" s="979"/>
      <c r="HGS5" s="979"/>
      <c r="HGT5" s="979"/>
      <c r="HGU5" s="979"/>
      <c r="HGV5" s="979"/>
      <c r="HGW5" s="979"/>
      <c r="HGX5" s="979"/>
      <c r="HGY5" s="979"/>
      <c r="HGZ5" s="979"/>
      <c r="HHA5" s="979"/>
      <c r="HHB5" s="979"/>
      <c r="HHC5" s="979"/>
      <c r="HHD5" s="979"/>
      <c r="HHE5" s="979"/>
      <c r="HHF5" s="979"/>
      <c r="HHG5" s="979"/>
      <c r="HHH5" s="979"/>
      <c r="HHI5" s="979"/>
      <c r="HHJ5" s="979"/>
      <c r="HHK5" s="979"/>
      <c r="HHL5" s="979"/>
      <c r="HHM5" s="979"/>
      <c r="HHN5" s="979"/>
      <c r="HHO5" s="979"/>
      <c r="HHP5" s="979"/>
      <c r="HHQ5" s="979"/>
      <c r="HHR5" s="979"/>
      <c r="HHS5" s="979"/>
      <c r="HHT5" s="979"/>
      <c r="HHU5" s="979"/>
      <c r="HHV5" s="979"/>
      <c r="HHW5" s="979"/>
      <c r="HHX5" s="979"/>
      <c r="HHY5" s="979"/>
      <c r="HHZ5" s="979"/>
      <c r="HIA5" s="979"/>
      <c r="HIB5" s="979"/>
      <c r="HIC5" s="979"/>
      <c r="HID5" s="979"/>
      <c r="HIE5" s="979"/>
      <c r="HIF5" s="979"/>
      <c r="HIG5" s="979"/>
      <c r="HIH5" s="979"/>
      <c r="HII5" s="979"/>
      <c r="HIJ5" s="979"/>
      <c r="HIK5" s="979"/>
      <c r="HIL5" s="979"/>
      <c r="HIM5" s="979"/>
      <c r="HIN5" s="979"/>
      <c r="HIO5" s="979"/>
      <c r="HIP5" s="979"/>
      <c r="HIQ5" s="979"/>
      <c r="HIR5" s="979"/>
      <c r="HIS5" s="979"/>
      <c r="HIT5" s="979"/>
      <c r="HIU5" s="979"/>
      <c r="HIV5" s="979"/>
      <c r="HIW5" s="979"/>
      <c r="HIX5" s="979"/>
      <c r="HIY5" s="979"/>
      <c r="HIZ5" s="979"/>
      <c r="HJA5" s="979"/>
      <c r="HJB5" s="979"/>
      <c r="HJC5" s="979"/>
      <c r="HJD5" s="979"/>
      <c r="HJE5" s="979"/>
      <c r="HJF5" s="979"/>
      <c r="HJG5" s="979"/>
      <c r="HJH5" s="979"/>
      <c r="HJI5" s="979"/>
      <c r="HJJ5" s="979"/>
      <c r="HJK5" s="979"/>
      <c r="HJL5" s="979"/>
      <c r="HJM5" s="979"/>
      <c r="HJN5" s="979"/>
      <c r="HJO5" s="979"/>
      <c r="HJP5" s="979"/>
      <c r="HJQ5" s="979"/>
      <c r="HJR5" s="979"/>
      <c r="HJS5" s="979"/>
      <c r="HJT5" s="979"/>
      <c r="HJU5" s="979"/>
      <c r="HJV5" s="979"/>
      <c r="HJW5" s="979"/>
      <c r="HJX5" s="979"/>
      <c r="HJY5" s="979"/>
      <c r="HJZ5" s="979"/>
      <c r="HKA5" s="979"/>
      <c r="HKB5" s="979"/>
      <c r="HKC5" s="979"/>
      <c r="HKD5" s="979"/>
      <c r="HKE5" s="979"/>
      <c r="HKF5" s="979"/>
      <c r="HKG5" s="979"/>
      <c r="HKH5" s="979"/>
      <c r="HKI5" s="979"/>
      <c r="HKJ5" s="979"/>
      <c r="HKK5" s="979"/>
      <c r="HKL5" s="979"/>
      <c r="HKM5" s="979"/>
      <c r="HKN5" s="979"/>
      <c r="HKO5" s="979"/>
      <c r="HKP5" s="979"/>
      <c r="HKQ5" s="979"/>
      <c r="HKR5" s="979"/>
      <c r="HKS5" s="979"/>
      <c r="HKT5" s="979"/>
      <c r="HKU5" s="979"/>
      <c r="HKV5" s="979"/>
      <c r="HKW5" s="979"/>
      <c r="HKX5" s="979"/>
      <c r="HKY5" s="979"/>
      <c r="HKZ5" s="979"/>
      <c r="HLA5" s="979"/>
      <c r="HLB5" s="979"/>
      <c r="HLC5" s="979"/>
      <c r="HLD5" s="979"/>
      <c r="HLE5" s="979"/>
      <c r="HLF5" s="979"/>
      <c r="HLG5" s="979"/>
      <c r="HLH5" s="979"/>
      <c r="HLI5" s="979"/>
      <c r="HLJ5" s="979"/>
      <c r="HLK5" s="979"/>
      <c r="HLL5" s="979"/>
      <c r="HLM5" s="979"/>
      <c r="HLN5" s="979"/>
      <c r="HLO5" s="979"/>
      <c r="HLP5" s="979"/>
      <c r="HLQ5" s="979"/>
      <c r="HLR5" s="979"/>
      <c r="HLS5" s="979"/>
      <c r="HLT5" s="979"/>
      <c r="HLU5" s="979"/>
      <c r="HLV5" s="979"/>
      <c r="HLW5" s="979"/>
      <c r="HLX5" s="979"/>
      <c r="HLY5" s="979"/>
      <c r="HLZ5" s="979"/>
      <c r="HMA5" s="979"/>
      <c r="HMB5" s="979"/>
      <c r="HMC5" s="979"/>
      <c r="HMD5" s="979"/>
      <c r="HME5" s="979"/>
      <c r="HMF5" s="979"/>
      <c r="HMG5" s="979"/>
      <c r="HMH5" s="979"/>
      <c r="HMI5" s="979"/>
      <c r="HMJ5" s="979"/>
      <c r="HMK5" s="979"/>
      <c r="HML5" s="979"/>
      <c r="HMM5" s="979"/>
      <c r="HMN5" s="979"/>
      <c r="HMO5" s="979"/>
      <c r="HMP5" s="979"/>
      <c r="HMQ5" s="979"/>
      <c r="HMR5" s="979"/>
      <c r="HMS5" s="979"/>
      <c r="HMT5" s="979"/>
      <c r="HMU5" s="979"/>
      <c r="HMV5" s="979"/>
      <c r="HMW5" s="979"/>
      <c r="HMX5" s="979"/>
      <c r="HMY5" s="979"/>
      <c r="HMZ5" s="979"/>
      <c r="HNA5" s="979"/>
      <c r="HNB5" s="979"/>
      <c r="HNC5" s="979"/>
      <c r="HND5" s="979"/>
      <c r="HNE5" s="979"/>
      <c r="HNF5" s="979"/>
      <c r="HNG5" s="979"/>
      <c r="HNH5" s="979"/>
      <c r="HNI5" s="979"/>
      <c r="HNJ5" s="979"/>
      <c r="HNK5" s="979"/>
      <c r="HNL5" s="979"/>
      <c r="HNM5" s="979"/>
      <c r="HNN5" s="979"/>
      <c r="HNO5" s="979"/>
      <c r="HNP5" s="979"/>
      <c r="HNQ5" s="979"/>
      <c r="HNR5" s="979"/>
      <c r="HNS5" s="979"/>
      <c r="HNT5" s="979"/>
      <c r="HNU5" s="979"/>
      <c r="HNV5" s="979"/>
      <c r="HNW5" s="979"/>
      <c r="HNX5" s="979"/>
      <c r="HNY5" s="979"/>
      <c r="HNZ5" s="979"/>
      <c r="HOA5" s="979"/>
      <c r="HOB5" s="979"/>
      <c r="HOC5" s="979"/>
      <c r="HOD5" s="979"/>
      <c r="HOE5" s="979"/>
      <c r="HOF5" s="979"/>
      <c r="HOG5" s="979"/>
      <c r="HOH5" s="979"/>
      <c r="HOI5" s="979"/>
      <c r="HOJ5" s="979"/>
      <c r="HOK5" s="979"/>
      <c r="HOL5" s="979"/>
      <c r="HOM5" s="979"/>
      <c r="HON5" s="979"/>
      <c r="HOO5" s="979"/>
      <c r="HOP5" s="979"/>
      <c r="HOQ5" s="979"/>
      <c r="HOR5" s="979"/>
      <c r="HOS5" s="979"/>
      <c r="HOT5" s="979"/>
      <c r="HOU5" s="979"/>
      <c r="HOV5" s="979"/>
      <c r="HOW5" s="979"/>
      <c r="HOX5" s="979"/>
      <c r="HOY5" s="979"/>
      <c r="HOZ5" s="979"/>
      <c r="HPA5" s="979"/>
      <c r="HPB5" s="979"/>
      <c r="HPC5" s="979"/>
      <c r="HPD5" s="979"/>
      <c r="HPE5" s="979"/>
      <c r="HPF5" s="979"/>
      <c r="HPG5" s="979"/>
      <c r="HPH5" s="979"/>
      <c r="HPI5" s="979"/>
      <c r="HPJ5" s="979"/>
      <c r="HPK5" s="979"/>
      <c r="HPL5" s="979"/>
      <c r="HPM5" s="979"/>
      <c r="HPN5" s="979"/>
      <c r="HPO5" s="979"/>
      <c r="HPP5" s="979"/>
      <c r="HPQ5" s="979"/>
      <c r="HPR5" s="979"/>
      <c r="HPS5" s="979"/>
      <c r="HPT5" s="979"/>
      <c r="HPU5" s="979"/>
      <c r="HPV5" s="979"/>
      <c r="HPW5" s="979"/>
      <c r="HPX5" s="979"/>
      <c r="HPY5" s="979"/>
      <c r="HPZ5" s="979"/>
      <c r="HQA5" s="979"/>
      <c r="HQB5" s="979"/>
      <c r="HQC5" s="979"/>
      <c r="HQD5" s="979"/>
      <c r="HQE5" s="979"/>
      <c r="HQF5" s="979"/>
      <c r="HQG5" s="979"/>
      <c r="HQH5" s="979"/>
      <c r="HQI5" s="979"/>
      <c r="HQJ5" s="979"/>
      <c r="HQK5" s="979"/>
      <c r="HQL5" s="979"/>
      <c r="HQM5" s="979"/>
      <c r="HQN5" s="979"/>
      <c r="HQO5" s="979"/>
      <c r="HQP5" s="979"/>
      <c r="HQQ5" s="979"/>
      <c r="HQR5" s="979"/>
      <c r="HQS5" s="979"/>
      <c r="HQT5" s="979"/>
      <c r="HQU5" s="979"/>
      <c r="HQV5" s="979"/>
      <c r="HQW5" s="979"/>
      <c r="HQX5" s="979"/>
      <c r="HQY5" s="979"/>
      <c r="HQZ5" s="979"/>
      <c r="HRA5" s="979"/>
      <c r="HRB5" s="979"/>
      <c r="HRC5" s="979"/>
      <c r="HRD5" s="979"/>
      <c r="HRE5" s="979"/>
      <c r="HRF5" s="979"/>
      <c r="HRG5" s="979"/>
      <c r="HRH5" s="979"/>
      <c r="HRI5" s="979"/>
      <c r="HRJ5" s="979"/>
      <c r="HRK5" s="979"/>
      <c r="HRL5" s="979"/>
      <c r="HRM5" s="979"/>
      <c r="HRN5" s="979"/>
      <c r="HRO5" s="979"/>
      <c r="HRP5" s="979"/>
      <c r="HRQ5" s="979"/>
      <c r="HRR5" s="979"/>
      <c r="HRS5" s="979"/>
      <c r="HRT5" s="979"/>
      <c r="HRU5" s="979"/>
      <c r="HRV5" s="979"/>
      <c r="HRW5" s="979"/>
      <c r="HRX5" s="979"/>
      <c r="HRY5" s="979"/>
      <c r="HRZ5" s="979"/>
      <c r="HSA5" s="979"/>
      <c r="HSB5" s="979"/>
      <c r="HSC5" s="979"/>
      <c r="HSD5" s="979"/>
      <c r="HSE5" s="979"/>
      <c r="HSF5" s="979"/>
      <c r="HSG5" s="979"/>
      <c r="HSH5" s="979"/>
      <c r="HSI5" s="979"/>
      <c r="HSJ5" s="979"/>
      <c r="HSK5" s="979"/>
      <c r="HSL5" s="979"/>
      <c r="HSM5" s="979"/>
      <c r="HSN5" s="979"/>
      <c r="HSO5" s="979"/>
      <c r="HSP5" s="979"/>
      <c r="HSQ5" s="979"/>
      <c r="HSR5" s="979"/>
      <c r="HSS5" s="979"/>
      <c r="HST5" s="979"/>
      <c r="HSU5" s="979"/>
      <c r="HSV5" s="979"/>
      <c r="HSW5" s="979"/>
      <c r="HSX5" s="979"/>
      <c r="HSY5" s="979"/>
      <c r="HSZ5" s="979"/>
      <c r="HTA5" s="979"/>
      <c r="HTB5" s="979"/>
      <c r="HTC5" s="979"/>
      <c r="HTD5" s="979"/>
      <c r="HTE5" s="979"/>
      <c r="HTF5" s="979"/>
      <c r="HTG5" s="979"/>
      <c r="HTH5" s="979"/>
      <c r="HTI5" s="979"/>
      <c r="HTJ5" s="979"/>
      <c r="HTK5" s="979"/>
      <c r="HTL5" s="979"/>
      <c r="HTM5" s="979"/>
      <c r="HTN5" s="979"/>
      <c r="HTO5" s="979"/>
      <c r="HTP5" s="979"/>
      <c r="HTQ5" s="979"/>
      <c r="HTR5" s="979"/>
      <c r="HTS5" s="979"/>
      <c r="HTT5" s="979"/>
      <c r="HTU5" s="979"/>
      <c r="HTV5" s="979"/>
      <c r="HTW5" s="979"/>
      <c r="HTX5" s="979"/>
      <c r="HTY5" s="979"/>
      <c r="HTZ5" s="979"/>
      <c r="HUA5" s="979"/>
      <c r="HUB5" s="979"/>
      <c r="HUC5" s="979"/>
      <c r="HUD5" s="979"/>
      <c r="HUE5" s="979"/>
      <c r="HUF5" s="979"/>
      <c r="HUG5" s="979"/>
      <c r="HUH5" s="979"/>
      <c r="HUI5" s="979"/>
      <c r="HUJ5" s="979"/>
      <c r="HUK5" s="979"/>
      <c r="HUL5" s="979"/>
      <c r="HUM5" s="979"/>
      <c r="HUN5" s="979"/>
      <c r="HUO5" s="979"/>
      <c r="HUP5" s="979"/>
      <c r="HUQ5" s="979"/>
      <c r="HUR5" s="979"/>
      <c r="HUS5" s="979"/>
      <c r="HUT5" s="979"/>
      <c r="HUU5" s="979"/>
      <c r="HUV5" s="979"/>
      <c r="HUW5" s="979"/>
      <c r="HUX5" s="979"/>
      <c r="HUY5" s="979"/>
      <c r="HUZ5" s="979"/>
      <c r="HVA5" s="979"/>
      <c r="HVB5" s="979"/>
      <c r="HVC5" s="979"/>
      <c r="HVD5" s="979"/>
      <c r="HVE5" s="979"/>
      <c r="HVF5" s="979"/>
      <c r="HVG5" s="979"/>
      <c r="HVH5" s="979"/>
      <c r="HVI5" s="979"/>
      <c r="HVJ5" s="979"/>
      <c r="HVK5" s="979"/>
      <c r="HVL5" s="979"/>
      <c r="HVM5" s="979"/>
      <c r="HVN5" s="979"/>
      <c r="HVO5" s="979"/>
      <c r="HVP5" s="979"/>
      <c r="HVQ5" s="979"/>
      <c r="HVR5" s="979"/>
      <c r="HVS5" s="979"/>
      <c r="HVT5" s="979"/>
      <c r="HVU5" s="979"/>
      <c r="HVV5" s="979"/>
      <c r="HVW5" s="979"/>
      <c r="HVX5" s="979"/>
      <c r="HVY5" s="979"/>
      <c r="HVZ5" s="979"/>
      <c r="HWA5" s="979"/>
      <c r="HWB5" s="979"/>
      <c r="HWC5" s="979"/>
      <c r="HWD5" s="979"/>
      <c r="HWE5" s="979"/>
      <c r="HWF5" s="979"/>
      <c r="HWG5" s="979"/>
      <c r="HWH5" s="979"/>
      <c r="HWI5" s="979"/>
      <c r="HWJ5" s="979"/>
      <c r="HWK5" s="979"/>
      <c r="HWL5" s="979"/>
      <c r="HWM5" s="979"/>
      <c r="HWN5" s="979"/>
      <c r="HWO5" s="979"/>
      <c r="HWP5" s="979"/>
      <c r="HWQ5" s="979"/>
      <c r="HWR5" s="979"/>
      <c r="HWS5" s="979"/>
      <c r="HWT5" s="979"/>
      <c r="HWU5" s="979"/>
      <c r="HWV5" s="979"/>
      <c r="HWW5" s="979"/>
      <c r="HWX5" s="979"/>
      <c r="HWY5" s="979"/>
      <c r="HWZ5" s="979"/>
      <c r="HXA5" s="979"/>
      <c r="HXB5" s="979"/>
      <c r="HXC5" s="979"/>
      <c r="HXD5" s="979"/>
      <c r="HXE5" s="979"/>
      <c r="HXF5" s="979"/>
      <c r="HXG5" s="979"/>
      <c r="HXH5" s="979"/>
      <c r="HXI5" s="979"/>
      <c r="HXJ5" s="979"/>
      <c r="HXK5" s="979"/>
      <c r="HXL5" s="979"/>
      <c r="HXM5" s="979"/>
      <c r="HXN5" s="979"/>
      <c r="HXO5" s="979"/>
      <c r="HXP5" s="979"/>
      <c r="HXQ5" s="979"/>
      <c r="HXR5" s="979"/>
      <c r="HXS5" s="979"/>
      <c r="HXT5" s="979"/>
      <c r="HXU5" s="979"/>
      <c r="HXV5" s="979"/>
      <c r="HXW5" s="979"/>
      <c r="HXX5" s="979"/>
      <c r="HXY5" s="979"/>
      <c r="HXZ5" s="979"/>
      <c r="HYA5" s="979"/>
      <c r="HYB5" s="979"/>
      <c r="HYC5" s="979"/>
      <c r="HYD5" s="979"/>
      <c r="HYE5" s="979"/>
      <c r="HYF5" s="979"/>
      <c r="HYG5" s="979"/>
      <c r="HYH5" s="979"/>
      <c r="HYI5" s="979"/>
      <c r="HYJ5" s="979"/>
      <c r="HYK5" s="979"/>
      <c r="HYL5" s="979"/>
      <c r="HYM5" s="979"/>
      <c r="HYN5" s="979"/>
      <c r="HYO5" s="979"/>
      <c r="HYP5" s="979"/>
      <c r="HYQ5" s="979"/>
      <c r="HYR5" s="979"/>
      <c r="HYS5" s="979"/>
      <c r="HYT5" s="979"/>
      <c r="HYU5" s="979"/>
      <c r="HYV5" s="979"/>
      <c r="HYW5" s="979"/>
      <c r="HYX5" s="979"/>
      <c r="HYY5" s="979"/>
      <c r="HYZ5" s="979"/>
      <c r="HZA5" s="979"/>
      <c r="HZB5" s="979"/>
      <c r="HZC5" s="979"/>
      <c r="HZD5" s="979"/>
      <c r="HZE5" s="979"/>
      <c r="HZF5" s="979"/>
      <c r="HZG5" s="979"/>
      <c r="HZH5" s="979"/>
      <c r="HZI5" s="979"/>
      <c r="HZJ5" s="979"/>
      <c r="HZK5" s="979"/>
      <c r="HZL5" s="979"/>
      <c r="HZM5" s="979"/>
      <c r="HZN5" s="979"/>
      <c r="HZO5" s="979"/>
      <c r="HZP5" s="979"/>
      <c r="HZQ5" s="979"/>
      <c r="HZR5" s="979"/>
      <c r="HZS5" s="979"/>
      <c r="HZT5" s="979"/>
      <c r="HZU5" s="979"/>
      <c r="HZV5" s="979"/>
      <c r="HZW5" s="979"/>
      <c r="HZX5" s="979"/>
      <c r="HZY5" s="979"/>
      <c r="HZZ5" s="979"/>
      <c r="IAA5" s="979"/>
      <c r="IAB5" s="979"/>
      <c r="IAC5" s="979"/>
      <c r="IAD5" s="979"/>
      <c r="IAE5" s="979"/>
      <c r="IAF5" s="979"/>
      <c r="IAG5" s="979"/>
      <c r="IAH5" s="979"/>
      <c r="IAI5" s="979"/>
      <c r="IAJ5" s="979"/>
      <c r="IAK5" s="979"/>
      <c r="IAL5" s="979"/>
      <c r="IAM5" s="979"/>
      <c r="IAN5" s="979"/>
      <c r="IAO5" s="979"/>
      <c r="IAP5" s="979"/>
      <c r="IAQ5" s="979"/>
      <c r="IAR5" s="979"/>
      <c r="IAS5" s="979"/>
      <c r="IAT5" s="979"/>
      <c r="IAU5" s="979"/>
      <c r="IAV5" s="979"/>
      <c r="IAW5" s="979"/>
      <c r="IAX5" s="979"/>
      <c r="IAY5" s="979"/>
      <c r="IAZ5" s="979"/>
      <c r="IBA5" s="979"/>
      <c r="IBB5" s="979"/>
      <c r="IBC5" s="979"/>
      <c r="IBD5" s="979"/>
      <c r="IBE5" s="979"/>
      <c r="IBF5" s="979"/>
      <c r="IBG5" s="979"/>
      <c r="IBH5" s="979"/>
      <c r="IBI5" s="979"/>
      <c r="IBJ5" s="979"/>
      <c r="IBK5" s="979"/>
      <c r="IBL5" s="979"/>
      <c r="IBM5" s="979"/>
      <c r="IBN5" s="979"/>
      <c r="IBO5" s="979"/>
      <c r="IBP5" s="979"/>
      <c r="IBQ5" s="979"/>
      <c r="IBR5" s="979"/>
      <c r="IBS5" s="979"/>
      <c r="IBT5" s="979"/>
      <c r="IBU5" s="979"/>
      <c r="IBV5" s="979"/>
      <c r="IBW5" s="979"/>
      <c r="IBX5" s="979"/>
      <c r="IBY5" s="979"/>
      <c r="IBZ5" s="979"/>
      <c r="ICA5" s="979"/>
      <c r="ICB5" s="979"/>
      <c r="ICC5" s="979"/>
      <c r="ICD5" s="979"/>
      <c r="ICE5" s="979"/>
      <c r="ICF5" s="979"/>
      <c r="ICG5" s="979"/>
      <c r="ICH5" s="979"/>
      <c r="ICI5" s="979"/>
      <c r="ICJ5" s="979"/>
      <c r="ICK5" s="979"/>
      <c r="ICL5" s="979"/>
      <c r="ICM5" s="979"/>
      <c r="ICN5" s="979"/>
      <c r="ICO5" s="979"/>
      <c r="ICP5" s="979"/>
      <c r="ICQ5" s="979"/>
      <c r="ICR5" s="979"/>
      <c r="ICS5" s="979"/>
      <c r="ICT5" s="979"/>
      <c r="ICU5" s="979"/>
      <c r="ICV5" s="979"/>
      <c r="ICW5" s="979"/>
      <c r="ICX5" s="979"/>
      <c r="ICY5" s="979"/>
      <c r="ICZ5" s="979"/>
      <c r="IDA5" s="979"/>
      <c r="IDB5" s="979"/>
      <c r="IDC5" s="979"/>
      <c r="IDD5" s="979"/>
      <c r="IDE5" s="979"/>
      <c r="IDF5" s="979"/>
      <c r="IDG5" s="979"/>
      <c r="IDH5" s="979"/>
      <c r="IDI5" s="979"/>
      <c r="IDJ5" s="979"/>
      <c r="IDK5" s="979"/>
      <c r="IDL5" s="979"/>
      <c r="IDM5" s="979"/>
      <c r="IDN5" s="979"/>
      <c r="IDO5" s="979"/>
      <c r="IDP5" s="979"/>
      <c r="IDQ5" s="979"/>
      <c r="IDR5" s="979"/>
      <c r="IDS5" s="979"/>
      <c r="IDT5" s="979"/>
      <c r="IDU5" s="979"/>
      <c r="IDV5" s="979"/>
      <c r="IDW5" s="979"/>
      <c r="IDX5" s="979"/>
      <c r="IDY5" s="979"/>
      <c r="IDZ5" s="979"/>
      <c r="IEA5" s="979"/>
      <c r="IEB5" s="979"/>
      <c r="IEC5" s="979"/>
      <c r="IED5" s="979"/>
      <c r="IEE5" s="979"/>
      <c r="IEF5" s="979"/>
      <c r="IEG5" s="979"/>
      <c r="IEH5" s="979"/>
      <c r="IEI5" s="979"/>
      <c r="IEJ5" s="979"/>
      <c r="IEK5" s="979"/>
      <c r="IEL5" s="979"/>
      <c r="IEM5" s="979"/>
      <c r="IEN5" s="979"/>
      <c r="IEO5" s="979"/>
      <c r="IEP5" s="979"/>
      <c r="IEQ5" s="979"/>
      <c r="IER5" s="979"/>
      <c r="IES5" s="979"/>
      <c r="IET5" s="979"/>
      <c r="IEU5" s="979"/>
      <c r="IEV5" s="979"/>
      <c r="IEW5" s="979"/>
      <c r="IEX5" s="979"/>
      <c r="IEY5" s="979"/>
      <c r="IEZ5" s="979"/>
      <c r="IFA5" s="979"/>
      <c r="IFB5" s="979"/>
      <c r="IFC5" s="979"/>
      <c r="IFD5" s="979"/>
      <c r="IFE5" s="979"/>
      <c r="IFF5" s="979"/>
      <c r="IFG5" s="979"/>
      <c r="IFH5" s="979"/>
      <c r="IFI5" s="979"/>
      <c r="IFJ5" s="979"/>
      <c r="IFK5" s="979"/>
      <c r="IFL5" s="979"/>
      <c r="IFM5" s="979"/>
      <c r="IFN5" s="979"/>
      <c r="IFO5" s="979"/>
      <c r="IFP5" s="979"/>
      <c r="IFQ5" s="979"/>
      <c r="IFR5" s="979"/>
      <c r="IFS5" s="979"/>
      <c r="IFT5" s="979"/>
      <c r="IFU5" s="979"/>
      <c r="IFV5" s="979"/>
      <c r="IFW5" s="979"/>
      <c r="IFX5" s="979"/>
      <c r="IFY5" s="979"/>
      <c r="IFZ5" s="979"/>
      <c r="IGA5" s="979"/>
      <c r="IGB5" s="979"/>
      <c r="IGC5" s="979"/>
      <c r="IGD5" s="979"/>
      <c r="IGE5" s="979"/>
      <c r="IGF5" s="979"/>
      <c r="IGG5" s="979"/>
      <c r="IGH5" s="979"/>
      <c r="IGI5" s="979"/>
      <c r="IGJ5" s="979"/>
      <c r="IGK5" s="979"/>
      <c r="IGL5" s="979"/>
      <c r="IGM5" s="979"/>
      <c r="IGN5" s="979"/>
      <c r="IGO5" s="979"/>
      <c r="IGP5" s="979"/>
      <c r="IGQ5" s="979"/>
      <c r="IGR5" s="979"/>
      <c r="IGS5" s="979"/>
      <c r="IGT5" s="979"/>
      <c r="IGU5" s="979"/>
      <c r="IGV5" s="979"/>
      <c r="IGW5" s="979"/>
      <c r="IGX5" s="979"/>
      <c r="IGY5" s="979"/>
      <c r="IGZ5" s="979"/>
      <c r="IHA5" s="979"/>
      <c r="IHB5" s="979"/>
      <c r="IHC5" s="979"/>
      <c r="IHD5" s="979"/>
      <c r="IHE5" s="979"/>
      <c r="IHF5" s="979"/>
      <c r="IHG5" s="979"/>
      <c r="IHH5" s="979"/>
      <c r="IHI5" s="979"/>
      <c r="IHJ5" s="979"/>
      <c r="IHK5" s="979"/>
      <c r="IHL5" s="979"/>
      <c r="IHM5" s="979"/>
      <c r="IHN5" s="979"/>
      <c r="IHO5" s="979"/>
      <c r="IHP5" s="979"/>
      <c r="IHQ5" s="979"/>
      <c r="IHR5" s="979"/>
      <c r="IHS5" s="979"/>
      <c r="IHT5" s="979"/>
      <c r="IHU5" s="979"/>
      <c r="IHV5" s="979"/>
      <c r="IHW5" s="979"/>
      <c r="IHX5" s="979"/>
      <c r="IHY5" s="979"/>
      <c r="IHZ5" s="979"/>
      <c r="IIA5" s="979"/>
      <c r="IIB5" s="979"/>
      <c r="IIC5" s="979"/>
      <c r="IID5" s="979"/>
      <c r="IIE5" s="979"/>
      <c r="IIF5" s="979"/>
      <c r="IIG5" s="979"/>
      <c r="IIH5" s="979"/>
      <c r="III5" s="979"/>
      <c r="IIJ5" s="979"/>
      <c r="IIK5" s="979"/>
      <c r="IIL5" s="979"/>
      <c r="IIM5" s="979"/>
      <c r="IIN5" s="979"/>
      <c r="IIO5" s="979"/>
      <c r="IIP5" s="979"/>
      <c r="IIQ5" s="979"/>
      <c r="IIR5" s="979"/>
      <c r="IIS5" s="979"/>
      <c r="IIT5" s="979"/>
      <c r="IIU5" s="979"/>
      <c r="IIV5" s="979"/>
      <c r="IIW5" s="979"/>
      <c r="IIX5" s="979"/>
      <c r="IIY5" s="979"/>
      <c r="IIZ5" s="979"/>
      <c r="IJA5" s="979"/>
      <c r="IJB5" s="979"/>
      <c r="IJC5" s="979"/>
      <c r="IJD5" s="979"/>
      <c r="IJE5" s="979"/>
      <c r="IJF5" s="979"/>
      <c r="IJG5" s="979"/>
      <c r="IJH5" s="979"/>
      <c r="IJI5" s="979"/>
      <c r="IJJ5" s="979"/>
      <c r="IJK5" s="979"/>
      <c r="IJL5" s="979"/>
      <c r="IJM5" s="979"/>
      <c r="IJN5" s="979"/>
      <c r="IJO5" s="979"/>
      <c r="IJP5" s="979"/>
      <c r="IJQ5" s="979"/>
      <c r="IJR5" s="979"/>
      <c r="IJS5" s="979"/>
      <c r="IJT5" s="979"/>
      <c r="IJU5" s="979"/>
      <c r="IJV5" s="979"/>
      <c r="IJW5" s="979"/>
      <c r="IJX5" s="979"/>
      <c r="IJY5" s="979"/>
      <c r="IJZ5" s="979"/>
      <c r="IKA5" s="979"/>
      <c r="IKB5" s="979"/>
      <c r="IKC5" s="979"/>
      <c r="IKD5" s="979"/>
      <c r="IKE5" s="979"/>
      <c r="IKF5" s="979"/>
      <c r="IKG5" s="979"/>
      <c r="IKH5" s="979"/>
      <c r="IKI5" s="979"/>
      <c r="IKJ5" s="979"/>
      <c r="IKK5" s="979"/>
      <c r="IKL5" s="979"/>
      <c r="IKM5" s="979"/>
      <c r="IKN5" s="979"/>
      <c r="IKO5" s="979"/>
      <c r="IKP5" s="979"/>
      <c r="IKQ5" s="979"/>
      <c r="IKR5" s="979"/>
      <c r="IKS5" s="979"/>
      <c r="IKT5" s="979"/>
      <c r="IKU5" s="979"/>
      <c r="IKV5" s="979"/>
      <c r="IKW5" s="979"/>
      <c r="IKX5" s="979"/>
      <c r="IKY5" s="979"/>
      <c r="IKZ5" s="979"/>
      <c r="ILA5" s="979"/>
      <c r="ILB5" s="979"/>
      <c r="ILC5" s="979"/>
      <c r="ILD5" s="979"/>
      <c r="ILE5" s="979"/>
      <c r="ILF5" s="979"/>
      <c r="ILG5" s="979"/>
      <c r="ILH5" s="979"/>
      <c r="ILI5" s="979"/>
      <c r="ILJ5" s="979"/>
      <c r="ILK5" s="979"/>
      <c r="ILL5" s="979"/>
      <c r="ILM5" s="979"/>
      <c r="ILN5" s="979"/>
      <c r="ILO5" s="979"/>
      <c r="ILP5" s="979"/>
      <c r="ILQ5" s="979"/>
      <c r="ILR5" s="979"/>
      <c r="ILS5" s="979"/>
      <c r="ILT5" s="979"/>
      <c r="ILU5" s="979"/>
      <c r="ILV5" s="979"/>
      <c r="ILW5" s="979"/>
      <c r="ILX5" s="979"/>
      <c r="ILY5" s="979"/>
      <c r="ILZ5" s="979"/>
      <c r="IMA5" s="979"/>
      <c r="IMB5" s="979"/>
      <c r="IMC5" s="979"/>
      <c r="IMD5" s="979"/>
      <c r="IME5" s="979"/>
      <c r="IMF5" s="979"/>
      <c r="IMG5" s="979"/>
      <c r="IMH5" s="979"/>
      <c r="IMI5" s="979"/>
      <c r="IMJ5" s="979"/>
      <c r="IMK5" s="979"/>
      <c r="IML5" s="979"/>
      <c r="IMM5" s="979"/>
      <c r="IMN5" s="979"/>
      <c r="IMO5" s="979"/>
      <c r="IMP5" s="979"/>
      <c r="IMQ5" s="979"/>
      <c r="IMR5" s="979"/>
      <c r="IMS5" s="979"/>
      <c r="IMT5" s="979"/>
      <c r="IMU5" s="979"/>
      <c r="IMV5" s="979"/>
      <c r="IMW5" s="979"/>
      <c r="IMX5" s="979"/>
      <c r="IMY5" s="979"/>
      <c r="IMZ5" s="979"/>
      <c r="INA5" s="979"/>
      <c r="INB5" s="979"/>
      <c r="INC5" s="979"/>
      <c r="IND5" s="979"/>
      <c r="INE5" s="979"/>
      <c r="INF5" s="979"/>
      <c r="ING5" s="979"/>
      <c r="INH5" s="979"/>
      <c r="INI5" s="979"/>
      <c r="INJ5" s="979"/>
      <c r="INK5" s="979"/>
      <c r="INL5" s="979"/>
      <c r="INM5" s="979"/>
      <c r="INN5" s="979"/>
      <c r="INO5" s="979"/>
      <c r="INP5" s="979"/>
      <c r="INQ5" s="979"/>
      <c r="INR5" s="979"/>
      <c r="INS5" s="979"/>
      <c r="INT5" s="979"/>
      <c r="INU5" s="979"/>
      <c r="INV5" s="979"/>
      <c r="INW5" s="979"/>
      <c r="INX5" s="979"/>
      <c r="INY5" s="979"/>
      <c r="INZ5" s="979"/>
      <c r="IOA5" s="979"/>
      <c r="IOB5" s="979"/>
      <c r="IOC5" s="979"/>
      <c r="IOD5" s="979"/>
      <c r="IOE5" s="979"/>
      <c r="IOF5" s="979"/>
      <c r="IOG5" s="979"/>
      <c r="IOH5" s="979"/>
      <c r="IOI5" s="979"/>
      <c r="IOJ5" s="979"/>
      <c r="IOK5" s="979"/>
      <c r="IOL5" s="979"/>
      <c r="IOM5" s="979"/>
      <c r="ION5" s="979"/>
      <c r="IOO5" s="979"/>
      <c r="IOP5" s="979"/>
      <c r="IOQ5" s="979"/>
      <c r="IOR5" s="979"/>
      <c r="IOS5" s="979"/>
      <c r="IOT5" s="979"/>
      <c r="IOU5" s="979"/>
      <c r="IOV5" s="979"/>
      <c r="IOW5" s="979"/>
      <c r="IOX5" s="979"/>
      <c r="IOY5" s="979"/>
      <c r="IOZ5" s="979"/>
      <c r="IPA5" s="979"/>
      <c r="IPB5" s="979"/>
      <c r="IPC5" s="979"/>
      <c r="IPD5" s="979"/>
      <c r="IPE5" s="979"/>
      <c r="IPF5" s="979"/>
      <c r="IPG5" s="979"/>
      <c r="IPH5" s="979"/>
      <c r="IPI5" s="979"/>
      <c r="IPJ5" s="979"/>
      <c r="IPK5" s="979"/>
      <c r="IPL5" s="979"/>
      <c r="IPM5" s="979"/>
      <c r="IPN5" s="979"/>
      <c r="IPO5" s="979"/>
      <c r="IPP5" s="979"/>
      <c r="IPQ5" s="979"/>
      <c r="IPR5" s="979"/>
      <c r="IPS5" s="979"/>
      <c r="IPT5" s="979"/>
      <c r="IPU5" s="979"/>
      <c r="IPV5" s="979"/>
      <c r="IPW5" s="979"/>
      <c r="IPX5" s="979"/>
      <c r="IPY5" s="979"/>
      <c r="IPZ5" s="979"/>
      <c r="IQA5" s="979"/>
      <c r="IQB5" s="979"/>
      <c r="IQC5" s="979"/>
      <c r="IQD5" s="979"/>
      <c r="IQE5" s="979"/>
      <c r="IQF5" s="979"/>
      <c r="IQG5" s="979"/>
      <c r="IQH5" s="979"/>
      <c r="IQI5" s="979"/>
      <c r="IQJ5" s="979"/>
      <c r="IQK5" s="979"/>
      <c r="IQL5" s="979"/>
      <c r="IQM5" s="979"/>
      <c r="IQN5" s="979"/>
      <c r="IQO5" s="979"/>
      <c r="IQP5" s="979"/>
      <c r="IQQ5" s="979"/>
      <c r="IQR5" s="979"/>
      <c r="IQS5" s="979"/>
      <c r="IQT5" s="979"/>
      <c r="IQU5" s="979"/>
      <c r="IQV5" s="979"/>
      <c r="IQW5" s="979"/>
      <c r="IQX5" s="979"/>
      <c r="IQY5" s="979"/>
      <c r="IQZ5" s="979"/>
      <c r="IRA5" s="979"/>
      <c r="IRB5" s="979"/>
      <c r="IRC5" s="979"/>
      <c r="IRD5" s="979"/>
      <c r="IRE5" s="979"/>
      <c r="IRF5" s="979"/>
      <c r="IRG5" s="979"/>
      <c r="IRH5" s="979"/>
      <c r="IRI5" s="979"/>
      <c r="IRJ5" s="979"/>
      <c r="IRK5" s="979"/>
      <c r="IRL5" s="979"/>
      <c r="IRM5" s="979"/>
      <c r="IRN5" s="979"/>
      <c r="IRO5" s="979"/>
      <c r="IRP5" s="979"/>
      <c r="IRQ5" s="979"/>
      <c r="IRR5" s="979"/>
      <c r="IRS5" s="979"/>
      <c r="IRT5" s="979"/>
      <c r="IRU5" s="979"/>
      <c r="IRV5" s="979"/>
      <c r="IRW5" s="979"/>
      <c r="IRX5" s="979"/>
      <c r="IRY5" s="979"/>
      <c r="IRZ5" s="979"/>
      <c r="ISA5" s="979"/>
      <c r="ISB5" s="979"/>
      <c r="ISC5" s="979"/>
      <c r="ISD5" s="979"/>
      <c r="ISE5" s="979"/>
      <c r="ISF5" s="979"/>
      <c r="ISG5" s="979"/>
      <c r="ISH5" s="979"/>
      <c r="ISI5" s="979"/>
      <c r="ISJ5" s="979"/>
      <c r="ISK5" s="979"/>
      <c r="ISL5" s="979"/>
      <c r="ISM5" s="979"/>
      <c r="ISN5" s="979"/>
      <c r="ISO5" s="979"/>
      <c r="ISP5" s="979"/>
      <c r="ISQ5" s="979"/>
      <c r="ISR5" s="979"/>
      <c r="ISS5" s="979"/>
      <c r="IST5" s="979"/>
      <c r="ISU5" s="979"/>
      <c r="ISV5" s="979"/>
      <c r="ISW5" s="979"/>
      <c r="ISX5" s="979"/>
      <c r="ISY5" s="979"/>
      <c r="ISZ5" s="979"/>
      <c r="ITA5" s="979"/>
      <c r="ITB5" s="979"/>
      <c r="ITC5" s="979"/>
      <c r="ITD5" s="979"/>
      <c r="ITE5" s="979"/>
      <c r="ITF5" s="979"/>
      <c r="ITG5" s="979"/>
      <c r="ITH5" s="979"/>
      <c r="ITI5" s="979"/>
      <c r="ITJ5" s="979"/>
      <c r="ITK5" s="979"/>
      <c r="ITL5" s="979"/>
      <c r="ITM5" s="979"/>
      <c r="ITN5" s="979"/>
      <c r="ITO5" s="979"/>
      <c r="ITP5" s="979"/>
      <c r="ITQ5" s="979"/>
      <c r="ITR5" s="979"/>
      <c r="ITS5" s="979"/>
      <c r="ITT5" s="979"/>
      <c r="ITU5" s="979"/>
      <c r="ITV5" s="979"/>
      <c r="ITW5" s="979"/>
      <c r="ITX5" s="979"/>
      <c r="ITY5" s="979"/>
      <c r="ITZ5" s="979"/>
      <c r="IUA5" s="979"/>
      <c r="IUB5" s="979"/>
      <c r="IUC5" s="979"/>
      <c r="IUD5" s="979"/>
      <c r="IUE5" s="979"/>
      <c r="IUF5" s="979"/>
      <c r="IUG5" s="979"/>
      <c r="IUH5" s="979"/>
      <c r="IUI5" s="979"/>
      <c r="IUJ5" s="979"/>
      <c r="IUK5" s="979"/>
      <c r="IUL5" s="979"/>
      <c r="IUM5" s="979"/>
      <c r="IUN5" s="979"/>
      <c r="IUO5" s="979"/>
      <c r="IUP5" s="979"/>
      <c r="IUQ5" s="979"/>
      <c r="IUR5" s="979"/>
      <c r="IUS5" s="979"/>
      <c r="IUT5" s="979"/>
      <c r="IUU5" s="979"/>
      <c r="IUV5" s="979"/>
      <c r="IUW5" s="979"/>
      <c r="IUX5" s="979"/>
      <c r="IUY5" s="979"/>
      <c r="IUZ5" s="979"/>
      <c r="IVA5" s="979"/>
      <c r="IVB5" s="979"/>
      <c r="IVC5" s="979"/>
      <c r="IVD5" s="979"/>
      <c r="IVE5" s="979"/>
      <c r="IVF5" s="979"/>
      <c r="IVG5" s="979"/>
      <c r="IVH5" s="979"/>
      <c r="IVI5" s="979"/>
      <c r="IVJ5" s="979"/>
      <c r="IVK5" s="979"/>
      <c r="IVL5" s="979"/>
      <c r="IVM5" s="979"/>
      <c r="IVN5" s="979"/>
      <c r="IVO5" s="979"/>
      <c r="IVP5" s="979"/>
      <c r="IVQ5" s="979"/>
      <c r="IVR5" s="979"/>
      <c r="IVS5" s="979"/>
      <c r="IVT5" s="979"/>
      <c r="IVU5" s="979"/>
      <c r="IVV5" s="979"/>
      <c r="IVW5" s="979"/>
      <c r="IVX5" s="979"/>
      <c r="IVY5" s="979"/>
      <c r="IVZ5" s="979"/>
      <c r="IWA5" s="979"/>
      <c r="IWB5" s="979"/>
      <c r="IWC5" s="979"/>
      <c r="IWD5" s="979"/>
      <c r="IWE5" s="979"/>
      <c r="IWF5" s="979"/>
      <c r="IWG5" s="979"/>
      <c r="IWH5" s="979"/>
      <c r="IWI5" s="979"/>
      <c r="IWJ5" s="979"/>
      <c r="IWK5" s="979"/>
      <c r="IWL5" s="979"/>
      <c r="IWM5" s="979"/>
      <c r="IWN5" s="979"/>
      <c r="IWO5" s="979"/>
      <c r="IWP5" s="979"/>
      <c r="IWQ5" s="979"/>
      <c r="IWR5" s="979"/>
      <c r="IWS5" s="979"/>
      <c r="IWT5" s="979"/>
      <c r="IWU5" s="979"/>
      <c r="IWV5" s="979"/>
      <c r="IWW5" s="979"/>
      <c r="IWX5" s="979"/>
      <c r="IWY5" s="979"/>
      <c r="IWZ5" s="979"/>
      <c r="IXA5" s="979"/>
      <c r="IXB5" s="979"/>
      <c r="IXC5" s="979"/>
      <c r="IXD5" s="979"/>
      <c r="IXE5" s="979"/>
      <c r="IXF5" s="979"/>
      <c r="IXG5" s="979"/>
      <c r="IXH5" s="979"/>
      <c r="IXI5" s="979"/>
      <c r="IXJ5" s="979"/>
      <c r="IXK5" s="979"/>
      <c r="IXL5" s="979"/>
      <c r="IXM5" s="979"/>
      <c r="IXN5" s="979"/>
      <c r="IXO5" s="979"/>
      <c r="IXP5" s="979"/>
      <c r="IXQ5" s="979"/>
      <c r="IXR5" s="979"/>
      <c r="IXS5" s="979"/>
      <c r="IXT5" s="979"/>
      <c r="IXU5" s="979"/>
      <c r="IXV5" s="979"/>
      <c r="IXW5" s="979"/>
      <c r="IXX5" s="979"/>
      <c r="IXY5" s="979"/>
      <c r="IXZ5" s="979"/>
      <c r="IYA5" s="979"/>
      <c r="IYB5" s="979"/>
      <c r="IYC5" s="979"/>
      <c r="IYD5" s="979"/>
      <c r="IYE5" s="979"/>
      <c r="IYF5" s="979"/>
      <c r="IYG5" s="979"/>
      <c r="IYH5" s="979"/>
      <c r="IYI5" s="979"/>
      <c r="IYJ5" s="979"/>
      <c r="IYK5" s="979"/>
      <c r="IYL5" s="979"/>
      <c r="IYM5" s="979"/>
      <c r="IYN5" s="979"/>
      <c r="IYO5" s="979"/>
      <c r="IYP5" s="979"/>
      <c r="IYQ5" s="979"/>
      <c r="IYR5" s="979"/>
      <c r="IYS5" s="979"/>
      <c r="IYT5" s="979"/>
      <c r="IYU5" s="979"/>
      <c r="IYV5" s="979"/>
      <c r="IYW5" s="979"/>
      <c r="IYX5" s="979"/>
      <c r="IYY5" s="979"/>
      <c r="IYZ5" s="979"/>
      <c r="IZA5" s="979"/>
      <c r="IZB5" s="979"/>
      <c r="IZC5" s="979"/>
      <c r="IZD5" s="979"/>
      <c r="IZE5" s="979"/>
      <c r="IZF5" s="979"/>
      <c r="IZG5" s="979"/>
      <c r="IZH5" s="979"/>
      <c r="IZI5" s="979"/>
      <c r="IZJ5" s="979"/>
      <c r="IZK5" s="979"/>
      <c r="IZL5" s="979"/>
      <c r="IZM5" s="979"/>
      <c r="IZN5" s="979"/>
      <c r="IZO5" s="979"/>
      <c r="IZP5" s="979"/>
      <c r="IZQ5" s="979"/>
      <c r="IZR5" s="979"/>
      <c r="IZS5" s="979"/>
      <c r="IZT5" s="979"/>
      <c r="IZU5" s="979"/>
      <c r="IZV5" s="979"/>
      <c r="IZW5" s="979"/>
      <c r="IZX5" s="979"/>
      <c r="IZY5" s="979"/>
      <c r="IZZ5" s="979"/>
      <c r="JAA5" s="979"/>
      <c r="JAB5" s="979"/>
      <c r="JAC5" s="979"/>
      <c r="JAD5" s="979"/>
      <c r="JAE5" s="979"/>
      <c r="JAF5" s="979"/>
      <c r="JAG5" s="979"/>
      <c r="JAH5" s="979"/>
      <c r="JAI5" s="979"/>
      <c r="JAJ5" s="979"/>
      <c r="JAK5" s="979"/>
      <c r="JAL5" s="979"/>
      <c r="JAM5" s="979"/>
      <c r="JAN5" s="979"/>
      <c r="JAO5" s="979"/>
      <c r="JAP5" s="979"/>
      <c r="JAQ5" s="979"/>
      <c r="JAR5" s="979"/>
      <c r="JAS5" s="979"/>
      <c r="JAT5" s="979"/>
      <c r="JAU5" s="979"/>
      <c r="JAV5" s="979"/>
      <c r="JAW5" s="979"/>
      <c r="JAX5" s="979"/>
      <c r="JAY5" s="979"/>
      <c r="JAZ5" s="979"/>
      <c r="JBA5" s="979"/>
      <c r="JBB5" s="979"/>
      <c r="JBC5" s="979"/>
      <c r="JBD5" s="979"/>
      <c r="JBE5" s="979"/>
      <c r="JBF5" s="979"/>
      <c r="JBG5" s="979"/>
      <c r="JBH5" s="979"/>
      <c r="JBI5" s="979"/>
      <c r="JBJ5" s="979"/>
      <c r="JBK5" s="979"/>
      <c r="JBL5" s="979"/>
      <c r="JBM5" s="979"/>
      <c r="JBN5" s="979"/>
      <c r="JBO5" s="979"/>
      <c r="JBP5" s="979"/>
      <c r="JBQ5" s="979"/>
      <c r="JBR5" s="979"/>
      <c r="JBS5" s="979"/>
      <c r="JBT5" s="979"/>
      <c r="JBU5" s="979"/>
      <c r="JBV5" s="979"/>
      <c r="JBW5" s="979"/>
      <c r="JBX5" s="979"/>
      <c r="JBY5" s="979"/>
      <c r="JBZ5" s="979"/>
      <c r="JCA5" s="979"/>
      <c r="JCB5" s="979"/>
      <c r="JCC5" s="979"/>
      <c r="JCD5" s="979"/>
      <c r="JCE5" s="979"/>
      <c r="JCF5" s="979"/>
      <c r="JCG5" s="979"/>
      <c r="JCH5" s="979"/>
      <c r="JCI5" s="979"/>
      <c r="JCJ5" s="979"/>
      <c r="JCK5" s="979"/>
      <c r="JCL5" s="979"/>
      <c r="JCM5" s="979"/>
      <c r="JCN5" s="979"/>
      <c r="JCO5" s="979"/>
      <c r="JCP5" s="979"/>
      <c r="JCQ5" s="979"/>
      <c r="JCR5" s="979"/>
      <c r="JCS5" s="979"/>
      <c r="JCT5" s="979"/>
      <c r="JCU5" s="979"/>
      <c r="JCV5" s="979"/>
      <c r="JCW5" s="979"/>
      <c r="JCX5" s="979"/>
      <c r="JCY5" s="979"/>
      <c r="JCZ5" s="979"/>
      <c r="JDA5" s="979"/>
      <c r="JDB5" s="979"/>
      <c r="JDC5" s="979"/>
      <c r="JDD5" s="979"/>
      <c r="JDE5" s="979"/>
      <c r="JDF5" s="979"/>
      <c r="JDG5" s="979"/>
      <c r="JDH5" s="979"/>
      <c r="JDI5" s="979"/>
      <c r="JDJ5" s="979"/>
      <c r="JDK5" s="979"/>
      <c r="JDL5" s="979"/>
      <c r="JDM5" s="979"/>
      <c r="JDN5" s="979"/>
      <c r="JDO5" s="979"/>
      <c r="JDP5" s="979"/>
      <c r="JDQ5" s="979"/>
      <c r="JDR5" s="979"/>
      <c r="JDS5" s="979"/>
      <c r="JDT5" s="979"/>
      <c r="JDU5" s="979"/>
      <c r="JDV5" s="979"/>
      <c r="JDW5" s="979"/>
      <c r="JDX5" s="979"/>
      <c r="JDY5" s="979"/>
      <c r="JDZ5" s="979"/>
      <c r="JEA5" s="979"/>
      <c r="JEB5" s="979"/>
      <c r="JEC5" s="979"/>
      <c r="JED5" s="979"/>
      <c r="JEE5" s="979"/>
      <c r="JEF5" s="979"/>
      <c r="JEG5" s="979"/>
      <c r="JEH5" s="979"/>
      <c r="JEI5" s="979"/>
      <c r="JEJ5" s="979"/>
      <c r="JEK5" s="979"/>
      <c r="JEL5" s="979"/>
      <c r="JEM5" s="979"/>
      <c r="JEN5" s="979"/>
      <c r="JEO5" s="979"/>
      <c r="JEP5" s="979"/>
      <c r="JEQ5" s="979"/>
      <c r="JER5" s="979"/>
      <c r="JES5" s="979"/>
      <c r="JET5" s="979"/>
      <c r="JEU5" s="979"/>
      <c r="JEV5" s="979"/>
      <c r="JEW5" s="979"/>
      <c r="JEX5" s="979"/>
      <c r="JEY5" s="979"/>
      <c r="JEZ5" s="979"/>
      <c r="JFA5" s="979"/>
      <c r="JFB5" s="979"/>
      <c r="JFC5" s="979"/>
      <c r="JFD5" s="979"/>
      <c r="JFE5" s="979"/>
      <c r="JFF5" s="979"/>
      <c r="JFG5" s="979"/>
      <c r="JFH5" s="979"/>
      <c r="JFI5" s="979"/>
      <c r="JFJ5" s="979"/>
      <c r="JFK5" s="979"/>
      <c r="JFL5" s="979"/>
      <c r="JFM5" s="979"/>
      <c r="JFN5" s="979"/>
      <c r="JFO5" s="979"/>
      <c r="JFP5" s="979"/>
      <c r="JFQ5" s="979"/>
      <c r="JFR5" s="979"/>
      <c r="JFS5" s="979"/>
      <c r="JFT5" s="979"/>
      <c r="JFU5" s="979"/>
      <c r="JFV5" s="979"/>
      <c r="JFW5" s="979"/>
      <c r="JFX5" s="979"/>
      <c r="JFY5" s="979"/>
      <c r="JFZ5" s="979"/>
      <c r="JGA5" s="979"/>
      <c r="JGB5" s="979"/>
      <c r="JGC5" s="979"/>
      <c r="JGD5" s="979"/>
      <c r="JGE5" s="979"/>
      <c r="JGF5" s="979"/>
      <c r="JGG5" s="979"/>
      <c r="JGH5" s="979"/>
      <c r="JGI5" s="979"/>
      <c r="JGJ5" s="979"/>
      <c r="JGK5" s="979"/>
      <c r="JGL5" s="979"/>
      <c r="JGM5" s="979"/>
      <c r="JGN5" s="979"/>
      <c r="JGO5" s="979"/>
      <c r="JGP5" s="979"/>
      <c r="JGQ5" s="979"/>
      <c r="JGR5" s="979"/>
      <c r="JGS5" s="979"/>
      <c r="JGT5" s="979"/>
      <c r="JGU5" s="979"/>
      <c r="JGV5" s="979"/>
      <c r="JGW5" s="979"/>
      <c r="JGX5" s="979"/>
      <c r="JGY5" s="979"/>
      <c r="JGZ5" s="979"/>
      <c r="JHA5" s="979"/>
      <c r="JHB5" s="979"/>
      <c r="JHC5" s="979"/>
      <c r="JHD5" s="979"/>
      <c r="JHE5" s="979"/>
      <c r="JHF5" s="979"/>
      <c r="JHG5" s="979"/>
      <c r="JHH5" s="979"/>
      <c r="JHI5" s="979"/>
      <c r="JHJ5" s="979"/>
      <c r="JHK5" s="979"/>
      <c r="JHL5" s="979"/>
      <c r="JHM5" s="979"/>
      <c r="JHN5" s="979"/>
      <c r="JHO5" s="979"/>
      <c r="JHP5" s="979"/>
      <c r="JHQ5" s="979"/>
      <c r="JHR5" s="979"/>
      <c r="JHS5" s="979"/>
      <c r="JHT5" s="979"/>
      <c r="JHU5" s="979"/>
      <c r="JHV5" s="979"/>
      <c r="JHW5" s="979"/>
      <c r="JHX5" s="979"/>
      <c r="JHY5" s="979"/>
      <c r="JHZ5" s="979"/>
      <c r="JIA5" s="979"/>
      <c r="JIB5" s="979"/>
      <c r="JIC5" s="979"/>
      <c r="JID5" s="979"/>
      <c r="JIE5" s="979"/>
      <c r="JIF5" s="979"/>
      <c r="JIG5" s="979"/>
      <c r="JIH5" s="979"/>
      <c r="JII5" s="979"/>
      <c r="JIJ5" s="979"/>
      <c r="JIK5" s="979"/>
      <c r="JIL5" s="979"/>
      <c r="JIM5" s="979"/>
      <c r="JIN5" s="979"/>
      <c r="JIO5" s="979"/>
      <c r="JIP5" s="979"/>
      <c r="JIQ5" s="979"/>
      <c r="JIR5" s="979"/>
      <c r="JIS5" s="979"/>
      <c r="JIT5" s="979"/>
      <c r="JIU5" s="979"/>
      <c r="JIV5" s="979"/>
      <c r="JIW5" s="979"/>
      <c r="JIX5" s="979"/>
      <c r="JIY5" s="979"/>
      <c r="JIZ5" s="979"/>
      <c r="JJA5" s="979"/>
      <c r="JJB5" s="979"/>
      <c r="JJC5" s="979"/>
      <c r="JJD5" s="979"/>
      <c r="JJE5" s="979"/>
      <c r="JJF5" s="979"/>
      <c r="JJG5" s="979"/>
      <c r="JJH5" s="979"/>
      <c r="JJI5" s="979"/>
      <c r="JJJ5" s="979"/>
      <c r="JJK5" s="979"/>
      <c r="JJL5" s="979"/>
      <c r="JJM5" s="979"/>
      <c r="JJN5" s="979"/>
      <c r="JJO5" s="979"/>
      <c r="JJP5" s="979"/>
      <c r="JJQ5" s="979"/>
      <c r="JJR5" s="979"/>
      <c r="JJS5" s="979"/>
      <c r="JJT5" s="979"/>
      <c r="JJU5" s="979"/>
      <c r="JJV5" s="979"/>
      <c r="JJW5" s="979"/>
      <c r="JJX5" s="979"/>
      <c r="JJY5" s="979"/>
      <c r="JJZ5" s="979"/>
      <c r="JKA5" s="979"/>
      <c r="JKB5" s="979"/>
      <c r="JKC5" s="979"/>
      <c r="JKD5" s="979"/>
      <c r="JKE5" s="979"/>
      <c r="JKF5" s="979"/>
      <c r="JKG5" s="979"/>
      <c r="JKH5" s="979"/>
      <c r="JKI5" s="979"/>
      <c r="JKJ5" s="979"/>
      <c r="JKK5" s="979"/>
      <c r="JKL5" s="979"/>
      <c r="JKM5" s="979"/>
      <c r="JKN5" s="979"/>
      <c r="JKO5" s="979"/>
      <c r="JKP5" s="979"/>
      <c r="JKQ5" s="979"/>
      <c r="JKR5" s="979"/>
      <c r="JKS5" s="979"/>
      <c r="JKT5" s="979"/>
      <c r="JKU5" s="979"/>
      <c r="JKV5" s="979"/>
      <c r="JKW5" s="979"/>
      <c r="JKX5" s="979"/>
      <c r="JKY5" s="979"/>
      <c r="JKZ5" s="979"/>
      <c r="JLA5" s="979"/>
      <c r="JLB5" s="979"/>
      <c r="JLC5" s="979"/>
      <c r="JLD5" s="979"/>
      <c r="JLE5" s="979"/>
      <c r="JLF5" s="979"/>
      <c r="JLG5" s="979"/>
      <c r="JLH5" s="979"/>
      <c r="JLI5" s="979"/>
      <c r="JLJ5" s="979"/>
      <c r="JLK5" s="979"/>
      <c r="JLL5" s="979"/>
      <c r="JLM5" s="979"/>
      <c r="JLN5" s="979"/>
      <c r="JLO5" s="979"/>
      <c r="JLP5" s="979"/>
      <c r="JLQ5" s="979"/>
      <c r="JLR5" s="979"/>
      <c r="JLS5" s="979"/>
      <c r="JLT5" s="979"/>
      <c r="JLU5" s="979"/>
      <c r="JLV5" s="979"/>
      <c r="JLW5" s="979"/>
      <c r="JLX5" s="979"/>
      <c r="JLY5" s="979"/>
      <c r="JLZ5" s="979"/>
      <c r="JMA5" s="979"/>
      <c r="JMB5" s="979"/>
      <c r="JMC5" s="979"/>
      <c r="JMD5" s="979"/>
      <c r="JME5" s="979"/>
      <c r="JMF5" s="979"/>
      <c r="JMG5" s="979"/>
      <c r="JMH5" s="979"/>
      <c r="JMI5" s="979"/>
      <c r="JMJ5" s="979"/>
      <c r="JMK5" s="979"/>
      <c r="JML5" s="979"/>
      <c r="JMM5" s="979"/>
      <c r="JMN5" s="979"/>
      <c r="JMO5" s="979"/>
      <c r="JMP5" s="979"/>
      <c r="JMQ5" s="979"/>
      <c r="JMR5" s="979"/>
      <c r="JMS5" s="979"/>
      <c r="JMT5" s="979"/>
      <c r="JMU5" s="979"/>
      <c r="JMV5" s="979"/>
      <c r="JMW5" s="979"/>
      <c r="JMX5" s="979"/>
      <c r="JMY5" s="979"/>
      <c r="JMZ5" s="979"/>
      <c r="JNA5" s="979"/>
      <c r="JNB5" s="979"/>
      <c r="JNC5" s="979"/>
      <c r="JND5" s="979"/>
      <c r="JNE5" s="979"/>
      <c r="JNF5" s="979"/>
      <c r="JNG5" s="979"/>
      <c r="JNH5" s="979"/>
      <c r="JNI5" s="979"/>
      <c r="JNJ5" s="979"/>
      <c r="JNK5" s="979"/>
      <c r="JNL5" s="979"/>
      <c r="JNM5" s="979"/>
      <c r="JNN5" s="979"/>
      <c r="JNO5" s="979"/>
      <c r="JNP5" s="979"/>
      <c r="JNQ5" s="979"/>
      <c r="JNR5" s="979"/>
      <c r="JNS5" s="979"/>
      <c r="JNT5" s="979"/>
      <c r="JNU5" s="979"/>
      <c r="JNV5" s="979"/>
      <c r="JNW5" s="979"/>
      <c r="JNX5" s="979"/>
      <c r="JNY5" s="979"/>
      <c r="JNZ5" s="979"/>
      <c r="JOA5" s="979"/>
      <c r="JOB5" s="979"/>
      <c r="JOC5" s="979"/>
      <c r="JOD5" s="979"/>
      <c r="JOE5" s="979"/>
      <c r="JOF5" s="979"/>
      <c r="JOG5" s="979"/>
      <c r="JOH5" s="979"/>
      <c r="JOI5" s="979"/>
      <c r="JOJ5" s="979"/>
      <c r="JOK5" s="979"/>
      <c r="JOL5" s="979"/>
      <c r="JOM5" s="979"/>
      <c r="JON5" s="979"/>
      <c r="JOO5" s="979"/>
      <c r="JOP5" s="979"/>
      <c r="JOQ5" s="979"/>
      <c r="JOR5" s="979"/>
      <c r="JOS5" s="979"/>
      <c r="JOT5" s="979"/>
      <c r="JOU5" s="979"/>
      <c r="JOV5" s="979"/>
      <c r="JOW5" s="979"/>
      <c r="JOX5" s="979"/>
      <c r="JOY5" s="979"/>
      <c r="JOZ5" s="979"/>
      <c r="JPA5" s="979"/>
      <c r="JPB5" s="979"/>
      <c r="JPC5" s="979"/>
      <c r="JPD5" s="979"/>
      <c r="JPE5" s="979"/>
      <c r="JPF5" s="979"/>
      <c r="JPG5" s="979"/>
      <c r="JPH5" s="979"/>
      <c r="JPI5" s="979"/>
      <c r="JPJ5" s="979"/>
      <c r="JPK5" s="979"/>
      <c r="JPL5" s="979"/>
      <c r="JPM5" s="979"/>
      <c r="JPN5" s="979"/>
      <c r="JPO5" s="979"/>
      <c r="JPP5" s="979"/>
      <c r="JPQ5" s="979"/>
      <c r="JPR5" s="979"/>
      <c r="JPS5" s="979"/>
      <c r="JPT5" s="979"/>
      <c r="JPU5" s="979"/>
      <c r="JPV5" s="979"/>
      <c r="JPW5" s="979"/>
      <c r="JPX5" s="979"/>
      <c r="JPY5" s="979"/>
      <c r="JPZ5" s="979"/>
      <c r="JQA5" s="979"/>
      <c r="JQB5" s="979"/>
      <c r="JQC5" s="979"/>
      <c r="JQD5" s="979"/>
      <c r="JQE5" s="979"/>
      <c r="JQF5" s="979"/>
      <c r="JQG5" s="979"/>
      <c r="JQH5" s="979"/>
      <c r="JQI5" s="979"/>
      <c r="JQJ5" s="979"/>
      <c r="JQK5" s="979"/>
      <c r="JQL5" s="979"/>
      <c r="JQM5" s="979"/>
      <c r="JQN5" s="979"/>
      <c r="JQO5" s="979"/>
      <c r="JQP5" s="979"/>
      <c r="JQQ5" s="979"/>
      <c r="JQR5" s="979"/>
      <c r="JQS5" s="979"/>
      <c r="JQT5" s="979"/>
      <c r="JQU5" s="979"/>
      <c r="JQV5" s="979"/>
      <c r="JQW5" s="979"/>
      <c r="JQX5" s="979"/>
      <c r="JQY5" s="979"/>
      <c r="JQZ5" s="979"/>
      <c r="JRA5" s="979"/>
      <c r="JRB5" s="979"/>
      <c r="JRC5" s="979"/>
      <c r="JRD5" s="979"/>
      <c r="JRE5" s="979"/>
      <c r="JRF5" s="979"/>
      <c r="JRG5" s="979"/>
      <c r="JRH5" s="979"/>
      <c r="JRI5" s="979"/>
      <c r="JRJ5" s="979"/>
      <c r="JRK5" s="979"/>
      <c r="JRL5" s="979"/>
      <c r="JRM5" s="979"/>
      <c r="JRN5" s="979"/>
      <c r="JRO5" s="979"/>
      <c r="JRP5" s="979"/>
      <c r="JRQ5" s="979"/>
      <c r="JRR5" s="979"/>
      <c r="JRS5" s="979"/>
      <c r="JRT5" s="979"/>
      <c r="JRU5" s="979"/>
      <c r="JRV5" s="979"/>
      <c r="JRW5" s="979"/>
      <c r="JRX5" s="979"/>
      <c r="JRY5" s="979"/>
      <c r="JRZ5" s="979"/>
      <c r="JSA5" s="979"/>
      <c r="JSB5" s="979"/>
      <c r="JSC5" s="979"/>
      <c r="JSD5" s="979"/>
      <c r="JSE5" s="979"/>
      <c r="JSF5" s="979"/>
      <c r="JSG5" s="979"/>
      <c r="JSH5" s="979"/>
      <c r="JSI5" s="979"/>
      <c r="JSJ5" s="979"/>
      <c r="JSK5" s="979"/>
      <c r="JSL5" s="979"/>
      <c r="JSM5" s="979"/>
      <c r="JSN5" s="979"/>
      <c r="JSO5" s="979"/>
      <c r="JSP5" s="979"/>
      <c r="JSQ5" s="979"/>
      <c r="JSR5" s="979"/>
      <c r="JSS5" s="979"/>
      <c r="JST5" s="979"/>
      <c r="JSU5" s="979"/>
      <c r="JSV5" s="979"/>
      <c r="JSW5" s="979"/>
      <c r="JSX5" s="979"/>
      <c r="JSY5" s="979"/>
      <c r="JSZ5" s="979"/>
      <c r="JTA5" s="979"/>
      <c r="JTB5" s="979"/>
      <c r="JTC5" s="979"/>
      <c r="JTD5" s="979"/>
      <c r="JTE5" s="979"/>
      <c r="JTF5" s="979"/>
      <c r="JTG5" s="979"/>
      <c r="JTH5" s="979"/>
      <c r="JTI5" s="979"/>
      <c r="JTJ5" s="979"/>
      <c r="JTK5" s="979"/>
      <c r="JTL5" s="979"/>
      <c r="JTM5" s="979"/>
      <c r="JTN5" s="979"/>
      <c r="JTO5" s="979"/>
      <c r="JTP5" s="979"/>
      <c r="JTQ5" s="979"/>
      <c r="JTR5" s="979"/>
      <c r="JTS5" s="979"/>
      <c r="JTT5" s="979"/>
      <c r="JTU5" s="979"/>
      <c r="JTV5" s="979"/>
      <c r="JTW5" s="979"/>
      <c r="JTX5" s="979"/>
      <c r="JTY5" s="979"/>
      <c r="JTZ5" s="979"/>
      <c r="JUA5" s="979"/>
      <c r="JUB5" s="979"/>
      <c r="JUC5" s="979"/>
      <c r="JUD5" s="979"/>
      <c r="JUE5" s="979"/>
      <c r="JUF5" s="979"/>
      <c r="JUG5" s="979"/>
      <c r="JUH5" s="979"/>
      <c r="JUI5" s="979"/>
      <c r="JUJ5" s="979"/>
      <c r="JUK5" s="979"/>
      <c r="JUL5" s="979"/>
      <c r="JUM5" s="979"/>
      <c r="JUN5" s="979"/>
      <c r="JUO5" s="979"/>
      <c r="JUP5" s="979"/>
      <c r="JUQ5" s="979"/>
      <c r="JUR5" s="979"/>
      <c r="JUS5" s="979"/>
      <c r="JUT5" s="979"/>
      <c r="JUU5" s="979"/>
      <c r="JUV5" s="979"/>
      <c r="JUW5" s="979"/>
      <c r="JUX5" s="979"/>
      <c r="JUY5" s="979"/>
      <c r="JUZ5" s="979"/>
      <c r="JVA5" s="979"/>
      <c r="JVB5" s="979"/>
      <c r="JVC5" s="979"/>
      <c r="JVD5" s="979"/>
      <c r="JVE5" s="979"/>
      <c r="JVF5" s="979"/>
      <c r="JVG5" s="979"/>
      <c r="JVH5" s="979"/>
      <c r="JVI5" s="979"/>
      <c r="JVJ5" s="979"/>
      <c r="JVK5" s="979"/>
      <c r="JVL5" s="979"/>
      <c r="JVM5" s="979"/>
      <c r="JVN5" s="979"/>
      <c r="JVO5" s="979"/>
      <c r="JVP5" s="979"/>
      <c r="JVQ5" s="979"/>
      <c r="JVR5" s="979"/>
      <c r="JVS5" s="979"/>
      <c r="JVT5" s="979"/>
      <c r="JVU5" s="979"/>
      <c r="JVV5" s="979"/>
      <c r="JVW5" s="979"/>
      <c r="JVX5" s="979"/>
      <c r="JVY5" s="979"/>
      <c r="JVZ5" s="979"/>
      <c r="JWA5" s="979"/>
      <c r="JWB5" s="979"/>
      <c r="JWC5" s="979"/>
      <c r="JWD5" s="979"/>
      <c r="JWE5" s="979"/>
      <c r="JWF5" s="979"/>
      <c r="JWG5" s="979"/>
      <c r="JWH5" s="979"/>
      <c r="JWI5" s="979"/>
      <c r="JWJ5" s="979"/>
      <c r="JWK5" s="979"/>
      <c r="JWL5" s="979"/>
      <c r="JWM5" s="979"/>
      <c r="JWN5" s="979"/>
      <c r="JWO5" s="979"/>
      <c r="JWP5" s="979"/>
      <c r="JWQ5" s="979"/>
      <c r="JWR5" s="979"/>
      <c r="JWS5" s="979"/>
      <c r="JWT5" s="979"/>
      <c r="JWU5" s="979"/>
      <c r="JWV5" s="979"/>
      <c r="JWW5" s="979"/>
      <c r="JWX5" s="979"/>
      <c r="JWY5" s="979"/>
      <c r="JWZ5" s="979"/>
      <c r="JXA5" s="979"/>
      <c r="JXB5" s="979"/>
      <c r="JXC5" s="979"/>
      <c r="JXD5" s="979"/>
      <c r="JXE5" s="979"/>
      <c r="JXF5" s="979"/>
      <c r="JXG5" s="979"/>
      <c r="JXH5" s="979"/>
      <c r="JXI5" s="979"/>
      <c r="JXJ5" s="979"/>
      <c r="JXK5" s="979"/>
      <c r="JXL5" s="979"/>
      <c r="JXM5" s="979"/>
      <c r="JXN5" s="979"/>
      <c r="JXO5" s="979"/>
      <c r="JXP5" s="979"/>
      <c r="JXQ5" s="979"/>
      <c r="JXR5" s="979"/>
      <c r="JXS5" s="979"/>
      <c r="JXT5" s="979"/>
      <c r="JXU5" s="979"/>
      <c r="JXV5" s="979"/>
      <c r="JXW5" s="979"/>
      <c r="JXX5" s="979"/>
      <c r="JXY5" s="979"/>
      <c r="JXZ5" s="979"/>
      <c r="JYA5" s="979"/>
      <c r="JYB5" s="979"/>
      <c r="JYC5" s="979"/>
      <c r="JYD5" s="979"/>
      <c r="JYE5" s="979"/>
      <c r="JYF5" s="979"/>
      <c r="JYG5" s="979"/>
      <c r="JYH5" s="979"/>
      <c r="JYI5" s="979"/>
      <c r="JYJ5" s="979"/>
      <c r="JYK5" s="979"/>
      <c r="JYL5" s="979"/>
      <c r="JYM5" s="979"/>
      <c r="JYN5" s="979"/>
      <c r="JYO5" s="979"/>
      <c r="JYP5" s="979"/>
      <c r="JYQ5" s="979"/>
      <c r="JYR5" s="979"/>
      <c r="JYS5" s="979"/>
      <c r="JYT5" s="979"/>
      <c r="JYU5" s="979"/>
      <c r="JYV5" s="979"/>
      <c r="JYW5" s="979"/>
      <c r="JYX5" s="979"/>
      <c r="JYY5" s="979"/>
      <c r="JYZ5" s="979"/>
      <c r="JZA5" s="979"/>
      <c r="JZB5" s="979"/>
      <c r="JZC5" s="979"/>
      <c r="JZD5" s="979"/>
      <c r="JZE5" s="979"/>
      <c r="JZF5" s="979"/>
      <c r="JZG5" s="979"/>
      <c r="JZH5" s="979"/>
      <c r="JZI5" s="979"/>
      <c r="JZJ5" s="979"/>
      <c r="JZK5" s="979"/>
      <c r="JZL5" s="979"/>
      <c r="JZM5" s="979"/>
      <c r="JZN5" s="979"/>
      <c r="JZO5" s="979"/>
      <c r="JZP5" s="979"/>
      <c r="JZQ5" s="979"/>
      <c r="JZR5" s="979"/>
      <c r="JZS5" s="979"/>
      <c r="JZT5" s="979"/>
      <c r="JZU5" s="979"/>
      <c r="JZV5" s="979"/>
      <c r="JZW5" s="979"/>
      <c r="JZX5" s="979"/>
      <c r="JZY5" s="979"/>
      <c r="JZZ5" s="979"/>
      <c r="KAA5" s="979"/>
      <c r="KAB5" s="979"/>
      <c r="KAC5" s="979"/>
      <c r="KAD5" s="979"/>
      <c r="KAE5" s="979"/>
      <c r="KAF5" s="979"/>
      <c r="KAG5" s="979"/>
      <c r="KAH5" s="979"/>
      <c r="KAI5" s="979"/>
      <c r="KAJ5" s="979"/>
      <c r="KAK5" s="979"/>
      <c r="KAL5" s="979"/>
      <c r="KAM5" s="979"/>
      <c r="KAN5" s="979"/>
      <c r="KAO5" s="979"/>
      <c r="KAP5" s="979"/>
      <c r="KAQ5" s="979"/>
      <c r="KAR5" s="979"/>
      <c r="KAS5" s="979"/>
      <c r="KAT5" s="979"/>
      <c r="KAU5" s="979"/>
      <c r="KAV5" s="979"/>
      <c r="KAW5" s="979"/>
      <c r="KAX5" s="979"/>
      <c r="KAY5" s="979"/>
      <c r="KAZ5" s="979"/>
      <c r="KBA5" s="979"/>
      <c r="KBB5" s="979"/>
      <c r="KBC5" s="979"/>
      <c r="KBD5" s="979"/>
      <c r="KBE5" s="979"/>
      <c r="KBF5" s="979"/>
      <c r="KBG5" s="979"/>
      <c r="KBH5" s="979"/>
      <c r="KBI5" s="979"/>
      <c r="KBJ5" s="979"/>
      <c r="KBK5" s="979"/>
      <c r="KBL5" s="979"/>
      <c r="KBM5" s="979"/>
      <c r="KBN5" s="979"/>
      <c r="KBO5" s="979"/>
      <c r="KBP5" s="979"/>
      <c r="KBQ5" s="979"/>
      <c r="KBR5" s="979"/>
      <c r="KBS5" s="979"/>
      <c r="KBT5" s="979"/>
      <c r="KBU5" s="979"/>
      <c r="KBV5" s="979"/>
      <c r="KBW5" s="979"/>
      <c r="KBX5" s="979"/>
      <c r="KBY5" s="979"/>
      <c r="KBZ5" s="979"/>
      <c r="KCA5" s="979"/>
      <c r="KCB5" s="979"/>
      <c r="KCC5" s="979"/>
      <c r="KCD5" s="979"/>
      <c r="KCE5" s="979"/>
      <c r="KCF5" s="979"/>
      <c r="KCG5" s="979"/>
      <c r="KCH5" s="979"/>
      <c r="KCI5" s="979"/>
      <c r="KCJ5" s="979"/>
      <c r="KCK5" s="979"/>
      <c r="KCL5" s="979"/>
      <c r="KCM5" s="979"/>
      <c r="KCN5" s="979"/>
      <c r="KCO5" s="979"/>
      <c r="KCP5" s="979"/>
      <c r="KCQ5" s="979"/>
      <c r="KCR5" s="979"/>
      <c r="KCS5" s="979"/>
      <c r="KCT5" s="979"/>
      <c r="KCU5" s="979"/>
      <c r="KCV5" s="979"/>
      <c r="KCW5" s="979"/>
      <c r="KCX5" s="979"/>
      <c r="KCY5" s="979"/>
      <c r="KCZ5" s="979"/>
      <c r="KDA5" s="979"/>
      <c r="KDB5" s="979"/>
      <c r="KDC5" s="979"/>
      <c r="KDD5" s="979"/>
      <c r="KDE5" s="979"/>
      <c r="KDF5" s="979"/>
      <c r="KDG5" s="979"/>
      <c r="KDH5" s="979"/>
      <c r="KDI5" s="979"/>
      <c r="KDJ5" s="979"/>
      <c r="KDK5" s="979"/>
      <c r="KDL5" s="979"/>
      <c r="KDM5" s="979"/>
      <c r="KDN5" s="979"/>
      <c r="KDO5" s="979"/>
      <c r="KDP5" s="979"/>
      <c r="KDQ5" s="979"/>
      <c r="KDR5" s="979"/>
      <c r="KDS5" s="979"/>
      <c r="KDT5" s="979"/>
      <c r="KDU5" s="979"/>
      <c r="KDV5" s="979"/>
      <c r="KDW5" s="979"/>
      <c r="KDX5" s="979"/>
      <c r="KDY5" s="979"/>
      <c r="KDZ5" s="979"/>
      <c r="KEA5" s="979"/>
      <c r="KEB5" s="979"/>
      <c r="KEC5" s="979"/>
      <c r="KED5" s="979"/>
      <c r="KEE5" s="979"/>
      <c r="KEF5" s="979"/>
      <c r="KEG5" s="979"/>
      <c r="KEH5" s="979"/>
      <c r="KEI5" s="979"/>
      <c r="KEJ5" s="979"/>
      <c r="KEK5" s="979"/>
      <c r="KEL5" s="979"/>
      <c r="KEM5" s="979"/>
      <c r="KEN5" s="979"/>
      <c r="KEO5" s="979"/>
      <c r="KEP5" s="979"/>
      <c r="KEQ5" s="979"/>
      <c r="KER5" s="979"/>
      <c r="KES5" s="979"/>
      <c r="KET5" s="979"/>
      <c r="KEU5" s="979"/>
      <c r="KEV5" s="979"/>
      <c r="KEW5" s="979"/>
      <c r="KEX5" s="979"/>
      <c r="KEY5" s="979"/>
      <c r="KEZ5" s="979"/>
      <c r="KFA5" s="979"/>
      <c r="KFB5" s="979"/>
      <c r="KFC5" s="979"/>
      <c r="KFD5" s="979"/>
      <c r="KFE5" s="979"/>
      <c r="KFF5" s="979"/>
      <c r="KFG5" s="979"/>
      <c r="KFH5" s="979"/>
      <c r="KFI5" s="979"/>
      <c r="KFJ5" s="979"/>
      <c r="KFK5" s="979"/>
      <c r="KFL5" s="979"/>
      <c r="KFM5" s="979"/>
      <c r="KFN5" s="979"/>
      <c r="KFO5" s="979"/>
      <c r="KFP5" s="979"/>
      <c r="KFQ5" s="979"/>
      <c r="KFR5" s="979"/>
      <c r="KFS5" s="979"/>
      <c r="KFT5" s="979"/>
      <c r="KFU5" s="979"/>
      <c r="KFV5" s="979"/>
      <c r="KFW5" s="979"/>
      <c r="KFX5" s="979"/>
      <c r="KFY5" s="979"/>
      <c r="KFZ5" s="979"/>
      <c r="KGA5" s="979"/>
      <c r="KGB5" s="979"/>
      <c r="KGC5" s="979"/>
      <c r="KGD5" s="979"/>
      <c r="KGE5" s="979"/>
      <c r="KGF5" s="979"/>
      <c r="KGG5" s="979"/>
      <c r="KGH5" s="979"/>
      <c r="KGI5" s="979"/>
      <c r="KGJ5" s="979"/>
      <c r="KGK5" s="979"/>
      <c r="KGL5" s="979"/>
      <c r="KGM5" s="979"/>
      <c r="KGN5" s="979"/>
      <c r="KGO5" s="979"/>
      <c r="KGP5" s="979"/>
      <c r="KGQ5" s="979"/>
      <c r="KGR5" s="979"/>
      <c r="KGS5" s="979"/>
      <c r="KGT5" s="979"/>
      <c r="KGU5" s="979"/>
      <c r="KGV5" s="979"/>
      <c r="KGW5" s="979"/>
      <c r="KGX5" s="979"/>
      <c r="KGY5" s="979"/>
      <c r="KGZ5" s="979"/>
      <c r="KHA5" s="979"/>
      <c r="KHB5" s="979"/>
      <c r="KHC5" s="979"/>
      <c r="KHD5" s="979"/>
      <c r="KHE5" s="979"/>
      <c r="KHF5" s="979"/>
      <c r="KHG5" s="979"/>
      <c r="KHH5" s="979"/>
      <c r="KHI5" s="979"/>
      <c r="KHJ5" s="979"/>
      <c r="KHK5" s="979"/>
      <c r="KHL5" s="979"/>
      <c r="KHM5" s="979"/>
      <c r="KHN5" s="979"/>
      <c r="KHO5" s="979"/>
      <c r="KHP5" s="979"/>
      <c r="KHQ5" s="979"/>
      <c r="KHR5" s="979"/>
      <c r="KHS5" s="979"/>
      <c r="KHT5" s="979"/>
      <c r="KHU5" s="979"/>
      <c r="KHV5" s="979"/>
      <c r="KHW5" s="979"/>
      <c r="KHX5" s="979"/>
      <c r="KHY5" s="979"/>
      <c r="KHZ5" s="979"/>
      <c r="KIA5" s="979"/>
      <c r="KIB5" s="979"/>
      <c r="KIC5" s="979"/>
      <c r="KID5" s="979"/>
      <c r="KIE5" s="979"/>
      <c r="KIF5" s="979"/>
      <c r="KIG5" s="979"/>
      <c r="KIH5" s="979"/>
      <c r="KII5" s="979"/>
      <c r="KIJ5" s="979"/>
      <c r="KIK5" s="979"/>
      <c r="KIL5" s="979"/>
      <c r="KIM5" s="979"/>
      <c r="KIN5" s="979"/>
      <c r="KIO5" s="979"/>
      <c r="KIP5" s="979"/>
      <c r="KIQ5" s="979"/>
      <c r="KIR5" s="979"/>
      <c r="KIS5" s="979"/>
      <c r="KIT5" s="979"/>
      <c r="KIU5" s="979"/>
      <c r="KIV5" s="979"/>
      <c r="KIW5" s="979"/>
      <c r="KIX5" s="979"/>
      <c r="KIY5" s="979"/>
      <c r="KIZ5" s="979"/>
      <c r="KJA5" s="979"/>
      <c r="KJB5" s="979"/>
      <c r="KJC5" s="979"/>
      <c r="KJD5" s="979"/>
      <c r="KJE5" s="979"/>
      <c r="KJF5" s="979"/>
      <c r="KJG5" s="979"/>
      <c r="KJH5" s="979"/>
      <c r="KJI5" s="979"/>
      <c r="KJJ5" s="979"/>
      <c r="KJK5" s="979"/>
      <c r="KJL5" s="979"/>
      <c r="KJM5" s="979"/>
      <c r="KJN5" s="979"/>
      <c r="KJO5" s="979"/>
      <c r="KJP5" s="979"/>
      <c r="KJQ5" s="979"/>
      <c r="KJR5" s="979"/>
      <c r="KJS5" s="979"/>
      <c r="KJT5" s="979"/>
      <c r="KJU5" s="979"/>
      <c r="KJV5" s="979"/>
      <c r="KJW5" s="979"/>
      <c r="KJX5" s="979"/>
      <c r="KJY5" s="979"/>
      <c r="KJZ5" s="979"/>
      <c r="KKA5" s="979"/>
      <c r="KKB5" s="979"/>
      <c r="KKC5" s="979"/>
      <c r="KKD5" s="979"/>
      <c r="KKE5" s="979"/>
      <c r="KKF5" s="979"/>
      <c r="KKG5" s="979"/>
      <c r="KKH5" s="979"/>
      <c r="KKI5" s="979"/>
      <c r="KKJ5" s="979"/>
      <c r="KKK5" s="979"/>
      <c r="KKL5" s="979"/>
      <c r="KKM5" s="979"/>
      <c r="KKN5" s="979"/>
      <c r="KKO5" s="979"/>
      <c r="KKP5" s="979"/>
      <c r="KKQ5" s="979"/>
      <c r="KKR5" s="979"/>
      <c r="KKS5" s="979"/>
      <c r="KKT5" s="979"/>
      <c r="KKU5" s="979"/>
      <c r="KKV5" s="979"/>
      <c r="KKW5" s="979"/>
      <c r="KKX5" s="979"/>
      <c r="KKY5" s="979"/>
      <c r="KKZ5" s="979"/>
      <c r="KLA5" s="979"/>
      <c r="KLB5" s="979"/>
      <c r="KLC5" s="979"/>
      <c r="KLD5" s="979"/>
      <c r="KLE5" s="979"/>
      <c r="KLF5" s="979"/>
      <c r="KLG5" s="979"/>
      <c r="KLH5" s="979"/>
      <c r="KLI5" s="979"/>
      <c r="KLJ5" s="979"/>
      <c r="KLK5" s="979"/>
      <c r="KLL5" s="979"/>
      <c r="KLM5" s="979"/>
      <c r="KLN5" s="979"/>
      <c r="KLO5" s="979"/>
      <c r="KLP5" s="979"/>
      <c r="KLQ5" s="979"/>
      <c r="KLR5" s="979"/>
      <c r="KLS5" s="979"/>
      <c r="KLT5" s="979"/>
      <c r="KLU5" s="979"/>
      <c r="KLV5" s="979"/>
      <c r="KLW5" s="979"/>
      <c r="KLX5" s="979"/>
      <c r="KLY5" s="979"/>
      <c r="KLZ5" s="979"/>
      <c r="KMA5" s="979"/>
      <c r="KMB5" s="979"/>
      <c r="KMC5" s="979"/>
      <c r="KMD5" s="979"/>
      <c r="KME5" s="979"/>
      <c r="KMF5" s="979"/>
      <c r="KMG5" s="979"/>
      <c r="KMH5" s="979"/>
      <c r="KMI5" s="979"/>
      <c r="KMJ5" s="979"/>
      <c r="KMK5" s="979"/>
      <c r="KML5" s="979"/>
      <c r="KMM5" s="979"/>
      <c r="KMN5" s="979"/>
      <c r="KMO5" s="979"/>
      <c r="KMP5" s="979"/>
      <c r="KMQ5" s="979"/>
      <c r="KMR5" s="979"/>
      <c r="KMS5" s="979"/>
      <c r="KMT5" s="979"/>
      <c r="KMU5" s="979"/>
      <c r="KMV5" s="979"/>
      <c r="KMW5" s="979"/>
      <c r="KMX5" s="979"/>
      <c r="KMY5" s="979"/>
      <c r="KMZ5" s="979"/>
      <c r="KNA5" s="979"/>
      <c r="KNB5" s="979"/>
      <c r="KNC5" s="979"/>
      <c r="KND5" s="979"/>
      <c r="KNE5" s="979"/>
      <c r="KNF5" s="979"/>
      <c r="KNG5" s="979"/>
      <c r="KNH5" s="979"/>
      <c r="KNI5" s="979"/>
      <c r="KNJ5" s="979"/>
      <c r="KNK5" s="979"/>
      <c r="KNL5" s="979"/>
      <c r="KNM5" s="979"/>
      <c r="KNN5" s="979"/>
      <c r="KNO5" s="979"/>
      <c r="KNP5" s="979"/>
      <c r="KNQ5" s="979"/>
      <c r="KNR5" s="979"/>
      <c r="KNS5" s="979"/>
      <c r="KNT5" s="979"/>
      <c r="KNU5" s="979"/>
      <c r="KNV5" s="979"/>
      <c r="KNW5" s="979"/>
      <c r="KNX5" s="979"/>
      <c r="KNY5" s="979"/>
      <c r="KNZ5" s="979"/>
      <c r="KOA5" s="979"/>
      <c r="KOB5" s="979"/>
      <c r="KOC5" s="979"/>
      <c r="KOD5" s="979"/>
      <c r="KOE5" s="979"/>
      <c r="KOF5" s="979"/>
      <c r="KOG5" s="979"/>
      <c r="KOH5" s="979"/>
      <c r="KOI5" s="979"/>
      <c r="KOJ5" s="979"/>
      <c r="KOK5" s="979"/>
      <c r="KOL5" s="979"/>
      <c r="KOM5" s="979"/>
      <c r="KON5" s="979"/>
      <c r="KOO5" s="979"/>
      <c r="KOP5" s="979"/>
      <c r="KOQ5" s="979"/>
      <c r="KOR5" s="979"/>
      <c r="KOS5" s="979"/>
      <c r="KOT5" s="979"/>
      <c r="KOU5" s="979"/>
      <c r="KOV5" s="979"/>
      <c r="KOW5" s="979"/>
      <c r="KOX5" s="979"/>
      <c r="KOY5" s="979"/>
      <c r="KOZ5" s="979"/>
      <c r="KPA5" s="979"/>
      <c r="KPB5" s="979"/>
      <c r="KPC5" s="979"/>
      <c r="KPD5" s="979"/>
      <c r="KPE5" s="979"/>
      <c r="KPF5" s="979"/>
      <c r="KPG5" s="979"/>
      <c r="KPH5" s="979"/>
      <c r="KPI5" s="979"/>
      <c r="KPJ5" s="979"/>
      <c r="KPK5" s="979"/>
      <c r="KPL5" s="979"/>
      <c r="KPM5" s="979"/>
      <c r="KPN5" s="979"/>
      <c r="KPO5" s="979"/>
      <c r="KPP5" s="979"/>
      <c r="KPQ5" s="979"/>
      <c r="KPR5" s="979"/>
      <c r="KPS5" s="979"/>
      <c r="KPT5" s="979"/>
      <c r="KPU5" s="979"/>
      <c r="KPV5" s="979"/>
      <c r="KPW5" s="979"/>
      <c r="KPX5" s="979"/>
      <c r="KPY5" s="979"/>
      <c r="KPZ5" s="979"/>
      <c r="KQA5" s="979"/>
      <c r="KQB5" s="979"/>
      <c r="KQC5" s="979"/>
      <c r="KQD5" s="979"/>
      <c r="KQE5" s="979"/>
      <c r="KQF5" s="979"/>
      <c r="KQG5" s="979"/>
      <c r="KQH5" s="979"/>
      <c r="KQI5" s="979"/>
      <c r="KQJ5" s="979"/>
      <c r="KQK5" s="979"/>
      <c r="KQL5" s="979"/>
      <c r="KQM5" s="979"/>
      <c r="KQN5" s="979"/>
      <c r="KQO5" s="979"/>
      <c r="KQP5" s="979"/>
      <c r="KQQ5" s="979"/>
      <c r="KQR5" s="979"/>
      <c r="KQS5" s="979"/>
      <c r="KQT5" s="979"/>
      <c r="KQU5" s="979"/>
      <c r="KQV5" s="979"/>
      <c r="KQW5" s="979"/>
      <c r="KQX5" s="979"/>
      <c r="KQY5" s="979"/>
      <c r="KQZ5" s="979"/>
      <c r="KRA5" s="979"/>
      <c r="KRB5" s="979"/>
      <c r="KRC5" s="979"/>
      <c r="KRD5" s="979"/>
      <c r="KRE5" s="979"/>
      <c r="KRF5" s="979"/>
      <c r="KRG5" s="979"/>
      <c r="KRH5" s="979"/>
      <c r="KRI5" s="979"/>
      <c r="KRJ5" s="979"/>
      <c r="KRK5" s="979"/>
      <c r="KRL5" s="979"/>
      <c r="KRM5" s="979"/>
      <c r="KRN5" s="979"/>
      <c r="KRO5" s="979"/>
      <c r="KRP5" s="979"/>
      <c r="KRQ5" s="979"/>
      <c r="KRR5" s="979"/>
      <c r="KRS5" s="979"/>
      <c r="KRT5" s="979"/>
      <c r="KRU5" s="979"/>
      <c r="KRV5" s="979"/>
      <c r="KRW5" s="979"/>
      <c r="KRX5" s="979"/>
      <c r="KRY5" s="979"/>
      <c r="KRZ5" s="979"/>
      <c r="KSA5" s="979"/>
      <c r="KSB5" s="979"/>
      <c r="KSC5" s="979"/>
      <c r="KSD5" s="979"/>
      <c r="KSE5" s="979"/>
      <c r="KSF5" s="979"/>
      <c r="KSG5" s="979"/>
      <c r="KSH5" s="979"/>
      <c r="KSI5" s="979"/>
      <c r="KSJ5" s="979"/>
      <c r="KSK5" s="979"/>
      <c r="KSL5" s="979"/>
      <c r="KSM5" s="979"/>
      <c r="KSN5" s="979"/>
      <c r="KSO5" s="979"/>
      <c r="KSP5" s="979"/>
      <c r="KSQ5" s="979"/>
      <c r="KSR5" s="979"/>
      <c r="KSS5" s="979"/>
      <c r="KST5" s="979"/>
      <c r="KSU5" s="979"/>
      <c r="KSV5" s="979"/>
      <c r="KSW5" s="979"/>
      <c r="KSX5" s="979"/>
      <c r="KSY5" s="979"/>
      <c r="KSZ5" s="979"/>
      <c r="KTA5" s="979"/>
      <c r="KTB5" s="979"/>
      <c r="KTC5" s="979"/>
      <c r="KTD5" s="979"/>
      <c r="KTE5" s="979"/>
      <c r="KTF5" s="979"/>
      <c r="KTG5" s="979"/>
      <c r="KTH5" s="979"/>
      <c r="KTI5" s="979"/>
      <c r="KTJ5" s="979"/>
      <c r="KTK5" s="979"/>
      <c r="KTL5" s="979"/>
      <c r="KTM5" s="979"/>
      <c r="KTN5" s="979"/>
      <c r="KTO5" s="979"/>
      <c r="KTP5" s="979"/>
      <c r="KTQ5" s="979"/>
      <c r="KTR5" s="979"/>
      <c r="KTS5" s="979"/>
      <c r="KTT5" s="979"/>
      <c r="KTU5" s="979"/>
      <c r="KTV5" s="979"/>
      <c r="KTW5" s="979"/>
      <c r="KTX5" s="979"/>
      <c r="KTY5" s="979"/>
      <c r="KTZ5" s="979"/>
      <c r="KUA5" s="979"/>
      <c r="KUB5" s="979"/>
      <c r="KUC5" s="979"/>
      <c r="KUD5" s="979"/>
      <c r="KUE5" s="979"/>
      <c r="KUF5" s="979"/>
      <c r="KUG5" s="979"/>
      <c r="KUH5" s="979"/>
      <c r="KUI5" s="979"/>
      <c r="KUJ5" s="979"/>
      <c r="KUK5" s="979"/>
      <c r="KUL5" s="979"/>
      <c r="KUM5" s="979"/>
      <c r="KUN5" s="979"/>
      <c r="KUO5" s="979"/>
      <c r="KUP5" s="979"/>
      <c r="KUQ5" s="979"/>
      <c r="KUR5" s="979"/>
      <c r="KUS5" s="979"/>
      <c r="KUT5" s="979"/>
      <c r="KUU5" s="979"/>
      <c r="KUV5" s="979"/>
      <c r="KUW5" s="979"/>
      <c r="KUX5" s="979"/>
      <c r="KUY5" s="979"/>
      <c r="KUZ5" s="979"/>
      <c r="KVA5" s="979"/>
      <c r="KVB5" s="979"/>
      <c r="KVC5" s="979"/>
      <c r="KVD5" s="979"/>
      <c r="KVE5" s="979"/>
      <c r="KVF5" s="979"/>
      <c r="KVG5" s="979"/>
      <c r="KVH5" s="979"/>
      <c r="KVI5" s="979"/>
      <c r="KVJ5" s="979"/>
      <c r="KVK5" s="979"/>
      <c r="KVL5" s="979"/>
      <c r="KVM5" s="979"/>
      <c r="KVN5" s="979"/>
      <c r="KVO5" s="979"/>
      <c r="KVP5" s="979"/>
      <c r="KVQ5" s="979"/>
      <c r="KVR5" s="979"/>
      <c r="KVS5" s="979"/>
      <c r="KVT5" s="979"/>
      <c r="KVU5" s="979"/>
      <c r="KVV5" s="979"/>
      <c r="KVW5" s="979"/>
      <c r="KVX5" s="979"/>
      <c r="KVY5" s="979"/>
      <c r="KVZ5" s="979"/>
      <c r="KWA5" s="979"/>
      <c r="KWB5" s="979"/>
      <c r="KWC5" s="979"/>
      <c r="KWD5" s="979"/>
      <c r="KWE5" s="979"/>
      <c r="KWF5" s="979"/>
      <c r="KWG5" s="979"/>
      <c r="KWH5" s="979"/>
      <c r="KWI5" s="979"/>
      <c r="KWJ5" s="979"/>
      <c r="KWK5" s="979"/>
      <c r="KWL5" s="979"/>
      <c r="KWM5" s="979"/>
      <c r="KWN5" s="979"/>
      <c r="KWO5" s="979"/>
      <c r="KWP5" s="979"/>
      <c r="KWQ5" s="979"/>
      <c r="KWR5" s="979"/>
      <c r="KWS5" s="979"/>
      <c r="KWT5" s="979"/>
      <c r="KWU5" s="979"/>
      <c r="KWV5" s="979"/>
      <c r="KWW5" s="979"/>
      <c r="KWX5" s="979"/>
      <c r="KWY5" s="979"/>
      <c r="KWZ5" s="979"/>
      <c r="KXA5" s="979"/>
      <c r="KXB5" s="979"/>
      <c r="KXC5" s="979"/>
      <c r="KXD5" s="979"/>
      <c r="KXE5" s="979"/>
      <c r="KXF5" s="979"/>
      <c r="KXG5" s="979"/>
      <c r="KXH5" s="979"/>
      <c r="KXI5" s="979"/>
      <c r="KXJ5" s="979"/>
      <c r="KXK5" s="979"/>
      <c r="KXL5" s="979"/>
      <c r="KXM5" s="979"/>
      <c r="KXN5" s="979"/>
      <c r="KXO5" s="979"/>
      <c r="KXP5" s="979"/>
      <c r="KXQ5" s="979"/>
      <c r="KXR5" s="979"/>
      <c r="KXS5" s="979"/>
      <c r="KXT5" s="979"/>
      <c r="KXU5" s="979"/>
      <c r="KXV5" s="979"/>
      <c r="KXW5" s="979"/>
      <c r="KXX5" s="979"/>
      <c r="KXY5" s="979"/>
      <c r="KXZ5" s="979"/>
      <c r="KYA5" s="979"/>
      <c r="KYB5" s="979"/>
      <c r="KYC5" s="979"/>
      <c r="KYD5" s="979"/>
      <c r="KYE5" s="979"/>
      <c r="KYF5" s="979"/>
      <c r="KYG5" s="979"/>
      <c r="KYH5" s="979"/>
      <c r="KYI5" s="979"/>
      <c r="KYJ5" s="979"/>
      <c r="KYK5" s="979"/>
      <c r="KYL5" s="979"/>
      <c r="KYM5" s="979"/>
      <c r="KYN5" s="979"/>
      <c r="KYO5" s="979"/>
      <c r="KYP5" s="979"/>
      <c r="KYQ5" s="979"/>
      <c r="KYR5" s="979"/>
      <c r="KYS5" s="979"/>
      <c r="KYT5" s="979"/>
      <c r="KYU5" s="979"/>
      <c r="KYV5" s="979"/>
      <c r="KYW5" s="979"/>
      <c r="KYX5" s="979"/>
      <c r="KYY5" s="979"/>
      <c r="KYZ5" s="979"/>
      <c r="KZA5" s="979"/>
      <c r="KZB5" s="979"/>
      <c r="KZC5" s="979"/>
      <c r="KZD5" s="979"/>
      <c r="KZE5" s="979"/>
      <c r="KZF5" s="979"/>
      <c r="KZG5" s="979"/>
      <c r="KZH5" s="979"/>
      <c r="KZI5" s="979"/>
      <c r="KZJ5" s="979"/>
      <c r="KZK5" s="979"/>
      <c r="KZL5" s="979"/>
      <c r="KZM5" s="979"/>
      <c r="KZN5" s="979"/>
      <c r="KZO5" s="979"/>
      <c r="KZP5" s="979"/>
      <c r="KZQ5" s="979"/>
      <c r="KZR5" s="979"/>
      <c r="KZS5" s="979"/>
      <c r="KZT5" s="979"/>
      <c r="KZU5" s="979"/>
      <c r="KZV5" s="979"/>
      <c r="KZW5" s="979"/>
      <c r="KZX5" s="979"/>
      <c r="KZY5" s="979"/>
      <c r="KZZ5" s="979"/>
      <c r="LAA5" s="979"/>
      <c r="LAB5" s="979"/>
      <c r="LAC5" s="979"/>
      <c r="LAD5" s="979"/>
      <c r="LAE5" s="979"/>
      <c r="LAF5" s="979"/>
      <c r="LAG5" s="979"/>
      <c r="LAH5" s="979"/>
      <c r="LAI5" s="979"/>
      <c r="LAJ5" s="979"/>
      <c r="LAK5" s="979"/>
      <c r="LAL5" s="979"/>
      <c r="LAM5" s="979"/>
      <c r="LAN5" s="979"/>
      <c r="LAO5" s="979"/>
      <c r="LAP5" s="979"/>
      <c r="LAQ5" s="979"/>
      <c r="LAR5" s="979"/>
      <c r="LAS5" s="979"/>
      <c r="LAT5" s="979"/>
      <c r="LAU5" s="979"/>
      <c r="LAV5" s="979"/>
      <c r="LAW5" s="979"/>
      <c r="LAX5" s="979"/>
      <c r="LAY5" s="979"/>
      <c r="LAZ5" s="979"/>
      <c r="LBA5" s="979"/>
      <c r="LBB5" s="979"/>
      <c r="LBC5" s="979"/>
      <c r="LBD5" s="979"/>
      <c r="LBE5" s="979"/>
      <c r="LBF5" s="979"/>
      <c r="LBG5" s="979"/>
      <c r="LBH5" s="979"/>
      <c r="LBI5" s="979"/>
      <c r="LBJ5" s="979"/>
      <c r="LBK5" s="979"/>
      <c r="LBL5" s="979"/>
      <c r="LBM5" s="979"/>
      <c r="LBN5" s="979"/>
      <c r="LBO5" s="979"/>
      <c r="LBP5" s="979"/>
      <c r="LBQ5" s="979"/>
      <c r="LBR5" s="979"/>
      <c r="LBS5" s="979"/>
      <c r="LBT5" s="979"/>
      <c r="LBU5" s="979"/>
      <c r="LBV5" s="979"/>
      <c r="LBW5" s="979"/>
      <c r="LBX5" s="979"/>
      <c r="LBY5" s="979"/>
      <c r="LBZ5" s="979"/>
      <c r="LCA5" s="979"/>
      <c r="LCB5" s="979"/>
      <c r="LCC5" s="979"/>
      <c r="LCD5" s="979"/>
      <c r="LCE5" s="979"/>
      <c r="LCF5" s="979"/>
      <c r="LCG5" s="979"/>
      <c r="LCH5" s="979"/>
      <c r="LCI5" s="979"/>
      <c r="LCJ5" s="979"/>
      <c r="LCK5" s="979"/>
      <c r="LCL5" s="979"/>
      <c r="LCM5" s="979"/>
      <c r="LCN5" s="979"/>
      <c r="LCO5" s="979"/>
      <c r="LCP5" s="979"/>
      <c r="LCQ5" s="979"/>
      <c r="LCR5" s="979"/>
      <c r="LCS5" s="979"/>
      <c r="LCT5" s="979"/>
      <c r="LCU5" s="979"/>
      <c r="LCV5" s="979"/>
      <c r="LCW5" s="979"/>
      <c r="LCX5" s="979"/>
      <c r="LCY5" s="979"/>
      <c r="LCZ5" s="979"/>
      <c r="LDA5" s="979"/>
      <c r="LDB5" s="979"/>
      <c r="LDC5" s="979"/>
      <c r="LDD5" s="979"/>
      <c r="LDE5" s="979"/>
      <c r="LDF5" s="979"/>
      <c r="LDG5" s="979"/>
      <c r="LDH5" s="979"/>
      <c r="LDI5" s="979"/>
      <c r="LDJ5" s="979"/>
      <c r="LDK5" s="979"/>
      <c r="LDL5" s="979"/>
      <c r="LDM5" s="979"/>
      <c r="LDN5" s="979"/>
      <c r="LDO5" s="979"/>
      <c r="LDP5" s="979"/>
      <c r="LDQ5" s="979"/>
      <c r="LDR5" s="979"/>
      <c r="LDS5" s="979"/>
      <c r="LDT5" s="979"/>
      <c r="LDU5" s="979"/>
      <c r="LDV5" s="979"/>
      <c r="LDW5" s="979"/>
      <c r="LDX5" s="979"/>
      <c r="LDY5" s="979"/>
      <c r="LDZ5" s="979"/>
      <c r="LEA5" s="979"/>
      <c r="LEB5" s="979"/>
      <c r="LEC5" s="979"/>
      <c r="LED5" s="979"/>
      <c r="LEE5" s="979"/>
      <c r="LEF5" s="979"/>
      <c r="LEG5" s="979"/>
      <c r="LEH5" s="979"/>
      <c r="LEI5" s="979"/>
      <c r="LEJ5" s="979"/>
      <c r="LEK5" s="979"/>
      <c r="LEL5" s="979"/>
      <c r="LEM5" s="979"/>
      <c r="LEN5" s="979"/>
      <c r="LEO5" s="979"/>
      <c r="LEP5" s="979"/>
      <c r="LEQ5" s="979"/>
      <c r="LER5" s="979"/>
      <c r="LES5" s="979"/>
      <c r="LET5" s="979"/>
      <c r="LEU5" s="979"/>
      <c r="LEV5" s="979"/>
      <c r="LEW5" s="979"/>
      <c r="LEX5" s="979"/>
      <c r="LEY5" s="979"/>
      <c r="LEZ5" s="979"/>
      <c r="LFA5" s="979"/>
      <c r="LFB5" s="979"/>
      <c r="LFC5" s="979"/>
      <c r="LFD5" s="979"/>
      <c r="LFE5" s="979"/>
      <c r="LFF5" s="979"/>
      <c r="LFG5" s="979"/>
      <c r="LFH5" s="979"/>
      <c r="LFI5" s="979"/>
      <c r="LFJ5" s="979"/>
      <c r="LFK5" s="979"/>
      <c r="LFL5" s="979"/>
      <c r="LFM5" s="979"/>
      <c r="LFN5" s="979"/>
      <c r="LFO5" s="979"/>
      <c r="LFP5" s="979"/>
      <c r="LFQ5" s="979"/>
      <c r="LFR5" s="979"/>
      <c r="LFS5" s="979"/>
      <c r="LFT5" s="979"/>
      <c r="LFU5" s="979"/>
      <c r="LFV5" s="979"/>
      <c r="LFW5" s="979"/>
      <c r="LFX5" s="979"/>
      <c r="LFY5" s="979"/>
      <c r="LFZ5" s="979"/>
      <c r="LGA5" s="979"/>
      <c r="LGB5" s="979"/>
      <c r="LGC5" s="979"/>
      <c r="LGD5" s="979"/>
      <c r="LGE5" s="979"/>
      <c r="LGF5" s="979"/>
      <c r="LGG5" s="979"/>
      <c r="LGH5" s="979"/>
      <c r="LGI5" s="979"/>
      <c r="LGJ5" s="979"/>
      <c r="LGK5" s="979"/>
      <c r="LGL5" s="979"/>
      <c r="LGM5" s="979"/>
      <c r="LGN5" s="979"/>
      <c r="LGO5" s="979"/>
      <c r="LGP5" s="979"/>
      <c r="LGQ5" s="979"/>
      <c r="LGR5" s="979"/>
      <c r="LGS5" s="979"/>
      <c r="LGT5" s="979"/>
      <c r="LGU5" s="979"/>
      <c r="LGV5" s="979"/>
      <c r="LGW5" s="979"/>
      <c r="LGX5" s="979"/>
      <c r="LGY5" s="979"/>
      <c r="LGZ5" s="979"/>
      <c r="LHA5" s="979"/>
      <c r="LHB5" s="979"/>
      <c r="LHC5" s="979"/>
      <c r="LHD5" s="979"/>
      <c r="LHE5" s="979"/>
      <c r="LHF5" s="979"/>
      <c r="LHG5" s="979"/>
      <c r="LHH5" s="979"/>
      <c r="LHI5" s="979"/>
      <c r="LHJ5" s="979"/>
      <c r="LHK5" s="979"/>
      <c r="LHL5" s="979"/>
      <c r="LHM5" s="979"/>
      <c r="LHN5" s="979"/>
      <c r="LHO5" s="979"/>
      <c r="LHP5" s="979"/>
      <c r="LHQ5" s="979"/>
      <c r="LHR5" s="979"/>
      <c r="LHS5" s="979"/>
      <c r="LHT5" s="979"/>
      <c r="LHU5" s="979"/>
      <c r="LHV5" s="979"/>
      <c r="LHW5" s="979"/>
      <c r="LHX5" s="979"/>
      <c r="LHY5" s="979"/>
      <c r="LHZ5" s="979"/>
      <c r="LIA5" s="979"/>
      <c r="LIB5" s="979"/>
      <c r="LIC5" s="979"/>
      <c r="LID5" s="979"/>
      <c r="LIE5" s="979"/>
      <c r="LIF5" s="979"/>
      <c r="LIG5" s="979"/>
      <c r="LIH5" s="979"/>
      <c r="LII5" s="979"/>
      <c r="LIJ5" s="979"/>
      <c r="LIK5" s="979"/>
      <c r="LIL5" s="979"/>
      <c r="LIM5" s="979"/>
      <c r="LIN5" s="979"/>
      <c r="LIO5" s="979"/>
      <c r="LIP5" s="979"/>
      <c r="LIQ5" s="979"/>
      <c r="LIR5" s="979"/>
      <c r="LIS5" s="979"/>
      <c r="LIT5" s="979"/>
      <c r="LIU5" s="979"/>
      <c r="LIV5" s="979"/>
      <c r="LIW5" s="979"/>
      <c r="LIX5" s="979"/>
      <c r="LIY5" s="979"/>
      <c r="LIZ5" s="979"/>
      <c r="LJA5" s="979"/>
      <c r="LJB5" s="979"/>
      <c r="LJC5" s="979"/>
      <c r="LJD5" s="979"/>
      <c r="LJE5" s="979"/>
      <c r="LJF5" s="979"/>
      <c r="LJG5" s="979"/>
      <c r="LJH5" s="979"/>
      <c r="LJI5" s="979"/>
      <c r="LJJ5" s="979"/>
      <c r="LJK5" s="979"/>
      <c r="LJL5" s="979"/>
      <c r="LJM5" s="979"/>
      <c r="LJN5" s="979"/>
      <c r="LJO5" s="979"/>
      <c r="LJP5" s="979"/>
      <c r="LJQ5" s="979"/>
      <c r="LJR5" s="979"/>
      <c r="LJS5" s="979"/>
      <c r="LJT5" s="979"/>
      <c r="LJU5" s="979"/>
      <c r="LJV5" s="979"/>
      <c r="LJW5" s="979"/>
      <c r="LJX5" s="979"/>
      <c r="LJY5" s="979"/>
      <c r="LJZ5" s="979"/>
      <c r="LKA5" s="979"/>
      <c r="LKB5" s="979"/>
      <c r="LKC5" s="979"/>
      <c r="LKD5" s="979"/>
      <c r="LKE5" s="979"/>
      <c r="LKF5" s="979"/>
      <c r="LKG5" s="979"/>
      <c r="LKH5" s="979"/>
      <c r="LKI5" s="979"/>
      <c r="LKJ5" s="979"/>
      <c r="LKK5" s="979"/>
      <c r="LKL5" s="979"/>
      <c r="LKM5" s="979"/>
      <c r="LKN5" s="979"/>
      <c r="LKO5" s="979"/>
      <c r="LKP5" s="979"/>
      <c r="LKQ5" s="979"/>
      <c r="LKR5" s="979"/>
      <c r="LKS5" s="979"/>
      <c r="LKT5" s="979"/>
      <c r="LKU5" s="979"/>
      <c r="LKV5" s="979"/>
      <c r="LKW5" s="979"/>
      <c r="LKX5" s="979"/>
      <c r="LKY5" s="979"/>
      <c r="LKZ5" s="979"/>
      <c r="LLA5" s="979"/>
      <c r="LLB5" s="979"/>
      <c r="LLC5" s="979"/>
      <c r="LLD5" s="979"/>
      <c r="LLE5" s="979"/>
      <c r="LLF5" s="979"/>
      <c r="LLG5" s="979"/>
      <c r="LLH5" s="979"/>
      <c r="LLI5" s="979"/>
      <c r="LLJ5" s="979"/>
      <c r="LLK5" s="979"/>
      <c r="LLL5" s="979"/>
      <c r="LLM5" s="979"/>
      <c r="LLN5" s="979"/>
      <c r="LLO5" s="979"/>
      <c r="LLP5" s="979"/>
      <c r="LLQ5" s="979"/>
      <c r="LLR5" s="979"/>
      <c r="LLS5" s="979"/>
      <c r="LLT5" s="979"/>
      <c r="LLU5" s="979"/>
      <c r="LLV5" s="979"/>
      <c r="LLW5" s="979"/>
      <c r="LLX5" s="979"/>
      <c r="LLY5" s="979"/>
      <c r="LLZ5" s="979"/>
      <c r="LMA5" s="979"/>
      <c r="LMB5" s="979"/>
      <c r="LMC5" s="979"/>
      <c r="LMD5" s="979"/>
      <c r="LME5" s="979"/>
      <c r="LMF5" s="979"/>
      <c r="LMG5" s="979"/>
      <c r="LMH5" s="979"/>
      <c r="LMI5" s="979"/>
      <c r="LMJ5" s="979"/>
      <c r="LMK5" s="979"/>
      <c r="LML5" s="979"/>
      <c r="LMM5" s="979"/>
      <c r="LMN5" s="979"/>
      <c r="LMO5" s="979"/>
      <c r="LMP5" s="979"/>
      <c r="LMQ5" s="979"/>
      <c r="LMR5" s="979"/>
      <c r="LMS5" s="979"/>
      <c r="LMT5" s="979"/>
      <c r="LMU5" s="979"/>
      <c r="LMV5" s="979"/>
      <c r="LMW5" s="979"/>
      <c r="LMX5" s="979"/>
      <c r="LMY5" s="979"/>
      <c r="LMZ5" s="979"/>
      <c r="LNA5" s="979"/>
      <c r="LNB5" s="979"/>
      <c r="LNC5" s="979"/>
      <c r="LND5" s="979"/>
      <c r="LNE5" s="979"/>
      <c r="LNF5" s="979"/>
      <c r="LNG5" s="979"/>
      <c r="LNH5" s="979"/>
      <c r="LNI5" s="979"/>
      <c r="LNJ5" s="979"/>
      <c r="LNK5" s="979"/>
      <c r="LNL5" s="979"/>
      <c r="LNM5" s="979"/>
      <c r="LNN5" s="979"/>
      <c r="LNO5" s="979"/>
      <c r="LNP5" s="979"/>
      <c r="LNQ5" s="979"/>
      <c r="LNR5" s="979"/>
      <c r="LNS5" s="979"/>
      <c r="LNT5" s="979"/>
      <c r="LNU5" s="979"/>
      <c r="LNV5" s="979"/>
      <c r="LNW5" s="979"/>
      <c r="LNX5" s="979"/>
      <c r="LNY5" s="979"/>
      <c r="LNZ5" s="979"/>
      <c r="LOA5" s="979"/>
      <c r="LOB5" s="979"/>
      <c r="LOC5" s="979"/>
      <c r="LOD5" s="979"/>
      <c r="LOE5" s="979"/>
      <c r="LOF5" s="979"/>
      <c r="LOG5" s="979"/>
      <c r="LOH5" s="979"/>
      <c r="LOI5" s="979"/>
      <c r="LOJ5" s="979"/>
      <c r="LOK5" s="979"/>
      <c r="LOL5" s="979"/>
      <c r="LOM5" s="979"/>
      <c r="LON5" s="979"/>
      <c r="LOO5" s="979"/>
      <c r="LOP5" s="979"/>
      <c r="LOQ5" s="979"/>
      <c r="LOR5" s="979"/>
      <c r="LOS5" s="979"/>
      <c r="LOT5" s="979"/>
      <c r="LOU5" s="979"/>
      <c r="LOV5" s="979"/>
      <c r="LOW5" s="979"/>
      <c r="LOX5" s="979"/>
      <c r="LOY5" s="979"/>
      <c r="LOZ5" s="979"/>
      <c r="LPA5" s="979"/>
      <c r="LPB5" s="979"/>
      <c r="LPC5" s="979"/>
      <c r="LPD5" s="979"/>
      <c r="LPE5" s="979"/>
      <c r="LPF5" s="979"/>
      <c r="LPG5" s="979"/>
      <c r="LPH5" s="979"/>
      <c r="LPI5" s="979"/>
      <c r="LPJ5" s="979"/>
      <c r="LPK5" s="979"/>
      <c r="LPL5" s="979"/>
      <c r="LPM5" s="979"/>
      <c r="LPN5" s="979"/>
      <c r="LPO5" s="979"/>
      <c r="LPP5" s="979"/>
      <c r="LPQ5" s="979"/>
      <c r="LPR5" s="979"/>
      <c r="LPS5" s="979"/>
      <c r="LPT5" s="979"/>
      <c r="LPU5" s="979"/>
      <c r="LPV5" s="979"/>
      <c r="LPW5" s="979"/>
      <c r="LPX5" s="979"/>
      <c r="LPY5" s="979"/>
      <c r="LPZ5" s="979"/>
      <c r="LQA5" s="979"/>
      <c r="LQB5" s="979"/>
      <c r="LQC5" s="979"/>
      <c r="LQD5" s="979"/>
      <c r="LQE5" s="979"/>
      <c r="LQF5" s="979"/>
      <c r="LQG5" s="979"/>
      <c r="LQH5" s="979"/>
      <c r="LQI5" s="979"/>
      <c r="LQJ5" s="979"/>
      <c r="LQK5" s="979"/>
      <c r="LQL5" s="979"/>
      <c r="LQM5" s="979"/>
      <c r="LQN5" s="979"/>
      <c r="LQO5" s="979"/>
      <c r="LQP5" s="979"/>
      <c r="LQQ5" s="979"/>
      <c r="LQR5" s="979"/>
      <c r="LQS5" s="979"/>
      <c r="LQT5" s="979"/>
      <c r="LQU5" s="979"/>
      <c r="LQV5" s="979"/>
      <c r="LQW5" s="979"/>
      <c r="LQX5" s="979"/>
      <c r="LQY5" s="979"/>
      <c r="LQZ5" s="979"/>
      <c r="LRA5" s="979"/>
      <c r="LRB5" s="979"/>
      <c r="LRC5" s="979"/>
      <c r="LRD5" s="979"/>
      <c r="LRE5" s="979"/>
      <c r="LRF5" s="979"/>
      <c r="LRG5" s="979"/>
      <c r="LRH5" s="979"/>
      <c r="LRI5" s="979"/>
      <c r="LRJ5" s="979"/>
      <c r="LRK5" s="979"/>
      <c r="LRL5" s="979"/>
      <c r="LRM5" s="979"/>
      <c r="LRN5" s="979"/>
      <c r="LRO5" s="979"/>
      <c r="LRP5" s="979"/>
      <c r="LRQ5" s="979"/>
      <c r="LRR5" s="979"/>
      <c r="LRS5" s="979"/>
      <c r="LRT5" s="979"/>
      <c r="LRU5" s="979"/>
      <c r="LRV5" s="979"/>
      <c r="LRW5" s="979"/>
      <c r="LRX5" s="979"/>
      <c r="LRY5" s="979"/>
      <c r="LRZ5" s="979"/>
      <c r="LSA5" s="979"/>
      <c r="LSB5" s="979"/>
      <c r="LSC5" s="979"/>
      <c r="LSD5" s="979"/>
      <c r="LSE5" s="979"/>
      <c r="LSF5" s="979"/>
      <c r="LSG5" s="979"/>
      <c r="LSH5" s="979"/>
      <c r="LSI5" s="979"/>
      <c r="LSJ5" s="979"/>
      <c r="LSK5" s="979"/>
      <c r="LSL5" s="979"/>
      <c r="LSM5" s="979"/>
      <c r="LSN5" s="979"/>
      <c r="LSO5" s="979"/>
      <c r="LSP5" s="979"/>
      <c r="LSQ5" s="979"/>
      <c r="LSR5" s="979"/>
      <c r="LSS5" s="979"/>
      <c r="LST5" s="979"/>
      <c r="LSU5" s="979"/>
      <c r="LSV5" s="979"/>
      <c r="LSW5" s="979"/>
      <c r="LSX5" s="979"/>
      <c r="LSY5" s="979"/>
      <c r="LSZ5" s="979"/>
      <c r="LTA5" s="979"/>
      <c r="LTB5" s="979"/>
      <c r="LTC5" s="979"/>
      <c r="LTD5" s="979"/>
      <c r="LTE5" s="979"/>
      <c r="LTF5" s="979"/>
      <c r="LTG5" s="979"/>
      <c r="LTH5" s="979"/>
      <c r="LTI5" s="979"/>
      <c r="LTJ5" s="979"/>
      <c r="LTK5" s="979"/>
      <c r="LTL5" s="979"/>
      <c r="LTM5" s="979"/>
      <c r="LTN5" s="979"/>
      <c r="LTO5" s="979"/>
      <c r="LTP5" s="979"/>
      <c r="LTQ5" s="979"/>
      <c r="LTR5" s="979"/>
      <c r="LTS5" s="979"/>
      <c r="LTT5" s="979"/>
      <c r="LTU5" s="979"/>
      <c r="LTV5" s="979"/>
      <c r="LTW5" s="979"/>
      <c r="LTX5" s="979"/>
      <c r="LTY5" s="979"/>
      <c r="LTZ5" s="979"/>
      <c r="LUA5" s="979"/>
      <c r="LUB5" s="979"/>
      <c r="LUC5" s="979"/>
      <c r="LUD5" s="979"/>
      <c r="LUE5" s="979"/>
      <c r="LUF5" s="979"/>
      <c r="LUG5" s="979"/>
      <c r="LUH5" s="979"/>
      <c r="LUI5" s="979"/>
      <c r="LUJ5" s="979"/>
      <c r="LUK5" s="979"/>
      <c r="LUL5" s="979"/>
      <c r="LUM5" s="979"/>
      <c r="LUN5" s="979"/>
      <c r="LUO5" s="979"/>
      <c r="LUP5" s="979"/>
      <c r="LUQ5" s="979"/>
      <c r="LUR5" s="979"/>
      <c r="LUS5" s="979"/>
      <c r="LUT5" s="979"/>
      <c r="LUU5" s="979"/>
      <c r="LUV5" s="979"/>
      <c r="LUW5" s="979"/>
      <c r="LUX5" s="979"/>
      <c r="LUY5" s="979"/>
      <c r="LUZ5" s="979"/>
      <c r="LVA5" s="979"/>
      <c r="LVB5" s="979"/>
      <c r="LVC5" s="979"/>
      <c r="LVD5" s="979"/>
      <c r="LVE5" s="979"/>
      <c r="LVF5" s="979"/>
      <c r="LVG5" s="979"/>
      <c r="LVH5" s="979"/>
      <c r="LVI5" s="979"/>
      <c r="LVJ5" s="979"/>
      <c r="LVK5" s="979"/>
      <c r="LVL5" s="979"/>
      <c r="LVM5" s="979"/>
      <c r="LVN5" s="979"/>
      <c r="LVO5" s="979"/>
      <c r="LVP5" s="979"/>
      <c r="LVQ5" s="979"/>
      <c r="LVR5" s="979"/>
      <c r="LVS5" s="979"/>
      <c r="LVT5" s="979"/>
      <c r="LVU5" s="979"/>
      <c r="LVV5" s="979"/>
      <c r="LVW5" s="979"/>
      <c r="LVX5" s="979"/>
      <c r="LVY5" s="979"/>
      <c r="LVZ5" s="979"/>
      <c r="LWA5" s="979"/>
      <c r="LWB5" s="979"/>
      <c r="LWC5" s="979"/>
      <c r="LWD5" s="979"/>
      <c r="LWE5" s="979"/>
      <c r="LWF5" s="979"/>
      <c r="LWG5" s="979"/>
      <c r="LWH5" s="979"/>
      <c r="LWI5" s="979"/>
      <c r="LWJ5" s="979"/>
      <c r="LWK5" s="979"/>
      <c r="LWL5" s="979"/>
      <c r="LWM5" s="979"/>
      <c r="LWN5" s="979"/>
      <c r="LWO5" s="979"/>
      <c r="LWP5" s="979"/>
      <c r="LWQ5" s="979"/>
      <c r="LWR5" s="979"/>
      <c r="LWS5" s="979"/>
      <c r="LWT5" s="979"/>
      <c r="LWU5" s="979"/>
      <c r="LWV5" s="979"/>
      <c r="LWW5" s="979"/>
      <c r="LWX5" s="979"/>
      <c r="LWY5" s="979"/>
      <c r="LWZ5" s="979"/>
      <c r="LXA5" s="979"/>
      <c r="LXB5" s="979"/>
      <c r="LXC5" s="979"/>
      <c r="LXD5" s="979"/>
      <c r="LXE5" s="979"/>
      <c r="LXF5" s="979"/>
      <c r="LXG5" s="979"/>
      <c r="LXH5" s="979"/>
      <c r="LXI5" s="979"/>
      <c r="LXJ5" s="979"/>
      <c r="LXK5" s="979"/>
      <c r="LXL5" s="979"/>
      <c r="LXM5" s="979"/>
      <c r="LXN5" s="979"/>
      <c r="LXO5" s="979"/>
      <c r="LXP5" s="979"/>
      <c r="LXQ5" s="979"/>
      <c r="LXR5" s="979"/>
      <c r="LXS5" s="979"/>
      <c r="LXT5" s="979"/>
      <c r="LXU5" s="979"/>
      <c r="LXV5" s="979"/>
      <c r="LXW5" s="979"/>
      <c r="LXX5" s="979"/>
      <c r="LXY5" s="979"/>
      <c r="LXZ5" s="979"/>
      <c r="LYA5" s="979"/>
      <c r="LYB5" s="979"/>
      <c r="LYC5" s="979"/>
      <c r="LYD5" s="979"/>
      <c r="LYE5" s="979"/>
      <c r="LYF5" s="979"/>
      <c r="LYG5" s="979"/>
      <c r="LYH5" s="979"/>
      <c r="LYI5" s="979"/>
      <c r="LYJ5" s="979"/>
      <c r="LYK5" s="979"/>
      <c r="LYL5" s="979"/>
      <c r="LYM5" s="979"/>
      <c r="LYN5" s="979"/>
      <c r="LYO5" s="979"/>
      <c r="LYP5" s="979"/>
      <c r="LYQ5" s="979"/>
      <c r="LYR5" s="979"/>
      <c r="LYS5" s="979"/>
      <c r="LYT5" s="979"/>
      <c r="LYU5" s="979"/>
      <c r="LYV5" s="979"/>
      <c r="LYW5" s="979"/>
      <c r="LYX5" s="979"/>
      <c r="LYY5" s="979"/>
      <c r="LYZ5" s="979"/>
      <c r="LZA5" s="979"/>
      <c r="LZB5" s="979"/>
      <c r="LZC5" s="979"/>
      <c r="LZD5" s="979"/>
      <c r="LZE5" s="979"/>
      <c r="LZF5" s="979"/>
      <c r="LZG5" s="979"/>
      <c r="LZH5" s="979"/>
      <c r="LZI5" s="979"/>
      <c r="LZJ5" s="979"/>
      <c r="LZK5" s="979"/>
      <c r="LZL5" s="979"/>
      <c r="LZM5" s="979"/>
      <c r="LZN5" s="979"/>
      <c r="LZO5" s="979"/>
      <c r="LZP5" s="979"/>
      <c r="LZQ5" s="979"/>
      <c r="LZR5" s="979"/>
      <c r="LZS5" s="979"/>
      <c r="LZT5" s="979"/>
      <c r="LZU5" s="979"/>
      <c r="LZV5" s="979"/>
      <c r="LZW5" s="979"/>
      <c r="LZX5" s="979"/>
      <c r="LZY5" s="979"/>
      <c r="LZZ5" s="979"/>
      <c r="MAA5" s="979"/>
      <c r="MAB5" s="979"/>
      <c r="MAC5" s="979"/>
      <c r="MAD5" s="979"/>
      <c r="MAE5" s="979"/>
      <c r="MAF5" s="979"/>
      <c r="MAG5" s="979"/>
      <c r="MAH5" s="979"/>
      <c r="MAI5" s="979"/>
      <c r="MAJ5" s="979"/>
      <c r="MAK5" s="979"/>
      <c r="MAL5" s="979"/>
      <c r="MAM5" s="979"/>
      <c r="MAN5" s="979"/>
      <c r="MAO5" s="979"/>
      <c r="MAP5" s="979"/>
      <c r="MAQ5" s="979"/>
      <c r="MAR5" s="979"/>
      <c r="MAS5" s="979"/>
      <c r="MAT5" s="979"/>
      <c r="MAU5" s="979"/>
      <c r="MAV5" s="979"/>
      <c r="MAW5" s="979"/>
      <c r="MAX5" s="979"/>
      <c r="MAY5" s="979"/>
      <c r="MAZ5" s="979"/>
      <c r="MBA5" s="979"/>
      <c r="MBB5" s="979"/>
      <c r="MBC5" s="979"/>
      <c r="MBD5" s="979"/>
      <c r="MBE5" s="979"/>
      <c r="MBF5" s="979"/>
      <c r="MBG5" s="979"/>
      <c r="MBH5" s="979"/>
      <c r="MBI5" s="979"/>
      <c r="MBJ5" s="979"/>
      <c r="MBK5" s="979"/>
      <c r="MBL5" s="979"/>
      <c r="MBM5" s="979"/>
      <c r="MBN5" s="979"/>
      <c r="MBO5" s="979"/>
      <c r="MBP5" s="979"/>
      <c r="MBQ5" s="979"/>
      <c r="MBR5" s="979"/>
      <c r="MBS5" s="979"/>
      <c r="MBT5" s="979"/>
      <c r="MBU5" s="979"/>
      <c r="MBV5" s="979"/>
      <c r="MBW5" s="979"/>
      <c r="MBX5" s="979"/>
      <c r="MBY5" s="979"/>
      <c r="MBZ5" s="979"/>
      <c r="MCA5" s="979"/>
      <c r="MCB5" s="979"/>
      <c r="MCC5" s="979"/>
      <c r="MCD5" s="979"/>
      <c r="MCE5" s="979"/>
      <c r="MCF5" s="979"/>
      <c r="MCG5" s="979"/>
      <c r="MCH5" s="979"/>
      <c r="MCI5" s="979"/>
      <c r="MCJ5" s="979"/>
      <c r="MCK5" s="979"/>
      <c r="MCL5" s="979"/>
      <c r="MCM5" s="979"/>
      <c r="MCN5" s="979"/>
      <c r="MCO5" s="979"/>
      <c r="MCP5" s="979"/>
      <c r="MCQ5" s="979"/>
      <c r="MCR5" s="979"/>
      <c r="MCS5" s="979"/>
      <c r="MCT5" s="979"/>
      <c r="MCU5" s="979"/>
      <c r="MCV5" s="979"/>
      <c r="MCW5" s="979"/>
      <c r="MCX5" s="979"/>
      <c r="MCY5" s="979"/>
      <c r="MCZ5" s="979"/>
      <c r="MDA5" s="979"/>
      <c r="MDB5" s="979"/>
      <c r="MDC5" s="979"/>
      <c r="MDD5" s="979"/>
      <c r="MDE5" s="979"/>
      <c r="MDF5" s="979"/>
      <c r="MDG5" s="979"/>
      <c r="MDH5" s="979"/>
      <c r="MDI5" s="979"/>
      <c r="MDJ5" s="979"/>
      <c r="MDK5" s="979"/>
      <c r="MDL5" s="979"/>
      <c r="MDM5" s="979"/>
      <c r="MDN5" s="979"/>
      <c r="MDO5" s="979"/>
      <c r="MDP5" s="979"/>
      <c r="MDQ5" s="979"/>
      <c r="MDR5" s="979"/>
      <c r="MDS5" s="979"/>
      <c r="MDT5" s="979"/>
      <c r="MDU5" s="979"/>
      <c r="MDV5" s="979"/>
      <c r="MDW5" s="979"/>
      <c r="MDX5" s="979"/>
      <c r="MDY5" s="979"/>
      <c r="MDZ5" s="979"/>
      <c r="MEA5" s="979"/>
      <c r="MEB5" s="979"/>
      <c r="MEC5" s="979"/>
      <c r="MED5" s="979"/>
      <c r="MEE5" s="979"/>
      <c r="MEF5" s="979"/>
      <c r="MEG5" s="979"/>
      <c r="MEH5" s="979"/>
      <c r="MEI5" s="979"/>
      <c r="MEJ5" s="979"/>
      <c r="MEK5" s="979"/>
      <c r="MEL5" s="979"/>
      <c r="MEM5" s="979"/>
      <c r="MEN5" s="979"/>
      <c r="MEO5" s="979"/>
      <c r="MEP5" s="979"/>
      <c r="MEQ5" s="979"/>
      <c r="MER5" s="979"/>
      <c r="MES5" s="979"/>
      <c r="MET5" s="979"/>
      <c r="MEU5" s="979"/>
      <c r="MEV5" s="979"/>
      <c r="MEW5" s="979"/>
      <c r="MEX5" s="979"/>
      <c r="MEY5" s="979"/>
      <c r="MEZ5" s="979"/>
      <c r="MFA5" s="979"/>
      <c r="MFB5" s="979"/>
      <c r="MFC5" s="979"/>
      <c r="MFD5" s="979"/>
      <c r="MFE5" s="979"/>
      <c r="MFF5" s="979"/>
      <c r="MFG5" s="979"/>
      <c r="MFH5" s="979"/>
      <c r="MFI5" s="979"/>
      <c r="MFJ5" s="979"/>
      <c r="MFK5" s="979"/>
      <c r="MFL5" s="979"/>
      <c r="MFM5" s="979"/>
      <c r="MFN5" s="979"/>
      <c r="MFO5" s="979"/>
      <c r="MFP5" s="979"/>
      <c r="MFQ5" s="979"/>
      <c r="MFR5" s="979"/>
      <c r="MFS5" s="979"/>
      <c r="MFT5" s="979"/>
      <c r="MFU5" s="979"/>
      <c r="MFV5" s="979"/>
      <c r="MFW5" s="979"/>
      <c r="MFX5" s="979"/>
      <c r="MFY5" s="979"/>
      <c r="MFZ5" s="979"/>
      <c r="MGA5" s="979"/>
      <c r="MGB5" s="979"/>
      <c r="MGC5" s="979"/>
      <c r="MGD5" s="979"/>
      <c r="MGE5" s="979"/>
      <c r="MGF5" s="979"/>
      <c r="MGG5" s="979"/>
      <c r="MGH5" s="979"/>
      <c r="MGI5" s="979"/>
      <c r="MGJ5" s="979"/>
      <c r="MGK5" s="979"/>
      <c r="MGL5" s="979"/>
      <c r="MGM5" s="979"/>
      <c r="MGN5" s="979"/>
      <c r="MGO5" s="979"/>
      <c r="MGP5" s="979"/>
      <c r="MGQ5" s="979"/>
      <c r="MGR5" s="979"/>
      <c r="MGS5" s="979"/>
      <c r="MGT5" s="979"/>
      <c r="MGU5" s="979"/>
      <c r="MGV5" s="979"/>
      <c r="MGW5" s="979"/>
      <c r="MGX5" s="979"/>
      <c r="MGY5" s="979"/>
      <c r="MGZ5" s="979"/>
      <c r="MHA5" s="979"/>
      <c r="MHB5" s="979"/>
      <c r="MHC5" s="979"/>
      <c r="MHD5" s="979"/>
      <c r="MHE5" s="979"/>
      <c r="MHF5" s="979"/>
      <c r="MHG5" s="979"/>
      <c r="MHH5" s="979"/>
      <c r="MHI5" s="979"/>
      <c r="MHJ5" s="979"/>
      <c r="MHK5" s="979"/>
      <c r="MHL5" s="979"/>
      <c r="MHM5" s="979"/>
      <c r="MHN5" s="979"/>
      <c r="MHO5" s="979"/>
      <c r="MHP5" s="979"/>
      <c r="MHQ5" s="979"/>
      <c r="MHR5" s="979"/>
      <c r="MHS5" s="979"/>
      <c r="MHT5" s="979"/>
      <c r="MHU5" s="979"/>
      <c r="MHV5" s="979"/>
      <c r="MHW5" s="979"/>
      <c r="MHX5" s="979"/>
      <c r="MHY5" s="979"/>
      <c r="MHZ5" s="979"/>
      <c r="MIA5" s="979"/>
      <c r="MIB5" s="979"/>
      <c r="MIC5" s="979"/>
      <c r="MID5" s="979"/>
      <c r="MIE5" s="979"/>
      <c r="MIF5" s="979"/>
      <c r="MIG5" s="979"/>
      <c r="MIH5" s="979"/>
      <c r="MII5" s="979"/>
      <c r="MIJ5" s="979"/>
      <c r="MIK5" s="979"/>
      <c r="MIL5" s="979"/>
      <c r="MIM5" s="979"/>
      <c r="MIN5" s="979"/>
      <c r="MIO5" s="979"/>
      <c r="MIP5" s="979"/>
      <c r="MIQ5" s="979"/>
      <c r="MIR5" s="979"/>
      <c r="MIS5" s="979"/>
      <c r="MIT5" s="979"/>
      <c r="MIU5" s="979"/>
      <c r="MIV5" s="979"/>
      <c r="MIW5" s="979"/>
      <c r="MIX5" s="979"/>
      <c r="MIY5" s="979"/>
      <c r="MIZ5" s="979"/>
      <c r="MJA5" s="979"/>
      <c r="MJB5" s="979"/>
      <c r="MJC5" s="979"/>
      <c r="MJD5" s="979"/>
      <c r="MJE5" s="979"/>
      <c r="MJF5" s="979"/>
      <c r="MJG5" s="979"/>
      <c r="MJH5" s="979"/>
      <c r="MJI5" s="979"/>
      <c r="MJJ5" s="979"/>
      <c r="MJK5" s="979"/>
      <c r="MJL5" s="979"/>
      <c r="MJM5" s="979"/>
      <c r="MJN5" s="979"/>
      <c r="MJO5" s="979"/>
      <c r="MJP5" s="979"/>
      <c r="MJQ5" s="979"/>
      <c r="MJR5" s="979"/>
      <c r="MJS5" s="979"/>
      <c r="MJT5" s="979"/>
      <c r="MJU5" s="979"/>
      <c r="MJV5" s="979"/>
      <c r="MJW5" s="979"/>
      <c r="MJX5" s="979"/>
      <c r="MJY5" s="979"/>
      <c r="MJZ5" s="979"/>
      <c r="MKA5" s="979"/>
      <c r="MKB5" s="979"/>
      <c r="MKC5" s="979"/>
      <c r="MKD5" s="979"/>
      <c r="MKE5" s="979"/>
      <c r="MKF5" s="979"/>
      <c r="MKG5" s="979"/>
      <c r="MKH5" s="979"/>
      <c r="MKI5" s="979"/>
      <c r="MKJ5" s="979"/>
      <c r="MKK5" s="979"/>
      <c r="MKL5" s="979"/>
      <c r="MKM5" s="979"/>
      <c r="MKN5" s="979"/>
      <c r="MKO5" s="979"/>
      <c r="MKP5" s="979"/>
      <c r="MKQ5" s="979"/>
      <c r="MKR5" s="979"/>
      <c r="MKS5" s="979"/>
      <c r="MKT5" s="979"/>
      <c r="MKU5" s="979"/>
      <c r="MKV5" s="979"/>
      <c r="MKW5" s="979"/>
      <c r="MKX5" s="979"/>
      <c r="MKY5" s="979"/>
      <c r="MKZ5" s="979"/>
      <c r="MLA5" s="979"/>
      <c r="MLB5" s="979"/>
      <c r="MLC5" s="979"/>
      <c r="MLD5" s="979"/>
      <c r="MLE5" s="979"/>
      <c r="MLF5" s="979"/>
      <c r="MLG5" s="979"/>
      <c r="MLH5" s="979"/>
      <c r="MLI5" s="979"/>
      <c r="MLJ5" s="979"/>
      <c r="MLK5" s="979"/>
      <c r="MLL5" s="979"/>
      <c r="MLM5" s="979"/>
      <c r="MLN5" s="979"/>
      <c r="MLO5" s="979"/>
      <c r="MLP5" s="979"/>
      <c r="MLQ5" s="979"/>
      <c r="MLR5" s="979"/>
      <c r="MLS5" s="979"/>
      <c r="MLT5" s="979"/>
      <c r="MLU5" s="979"/>
      <c r="MLV5" s="979"/>
      <c r="MLW5" s="979"/>
      <c r="MLX5" s="979"/>
      <c r="MLY5" s="979"/>
      <c r="MLZ5" s="979"/>
      <c r="MMA5" s="979"/>
      <c r="MMB5" s="979"/>
      <c r="MMC5" s="979"/>
      <c r="MMD5" s="979"/>
      <c r="MME5" s="979"/>
      <c r="MMF5" s="979"/>
      <c r="MMG5" s="979"/>
      <c r="MMH5" s="979"/>
      <c r="MMI5" s="979"/>
      <c r="MMJ5" s="979"/>
      <c r="MMK5" s="979"/>
      <c r="MML5" s="979"/>
      <c r="MMM5" s="979"/>
      <c r="MMN5" s="979"/>
      <c r="MMO5" s="979"/>
      <c r="MMP5" s="979"/>
      <c r="MMQ5" s="979"/>
      <c r="MMR5" s="979"/>
      <c r="MMS5" s="979"/>
      <c r="MMT5" s="979"/>
      <c r="MMU5" s="979"/>
      <c r="MMV5" s="979"/>
      <c r="MMW5" s="979"/>
      <c r="MMX5" s="979"/>
      <c r="MMY5" s="979"/>
      <c r="MMZ5" s="979"/>
      <c r="MNA5" s="979"/>
      <c r="MNB5" s="979"/>
      <c r="MNC5" s="979"/>
      <c r="MND5" s="979"/>
      <c r="MNE5" s="979"/>
      <c r="MNF5" s="979"/>
      <c r="MNG5" s="979"/>
      <c r="MNH5" s="979"/>
      <c r="MNI5" s="979"/>
      <c r="MNJ5" s="979"/>
      <c r="MNK5" s="979"/>
      <c r="MNL5" s="979"/>
      <c r="MNM5" s="979"/>
      <c r="MNN5" s="979"/>
      <c r="MNO5" s="979"/>
      <c r="MNP5" s="979"/>
      <c r="MNQ5" s="979"/>
      <c r="MNR5" s="979"/>
      <c r="MNS5" s="979"/>
      <c r="MNT5" s="979"/>
      <c r="MNU5" s="979"/>
      <c r="MNV5" s="979"/>
      <c r="MNW5" s="979"/>
      <c r="MNX5" s="979"/>
      <c r="MNY5" s="979"/>
      <c r="MNZ5" s="979"/>
      <c r="MOA5" s="979"/>
      <c r="MOB5" s="979"/>
      <c r="MOC5" s="979"/>
      <c r="MOD5" s="979"/>
      <c r="MOE5" s="979"/>
      <c r="MOF5" s="979"/>
      <c r="MOG5" s="979"/>
      <c r="MOH5" s="979"/>
      <c r="MOI5" s="979"/>
      <c r="MOJ5" s="979"/>
      <c r="MOK5" s="979"/>
      <c r="MOL5" s="979"/>
      <c r="MOM5" s="979"/>
      <c r="MON5" s="979"/>
      <c r="MOO5" s="979"/>
      <c r="MOP5" s="979"/>
      <c r="MOQ5" s="979"/>
      <c r="MOR5" s="979"/>
      <c r="MOS5" s="979"/>
      <c r="MOT5" s="979"/>
      <c r="MOU5" s="979"/>
      <c r="MOV5" s="979"/>
      <c r="MOW5" s="979"/>
      <c r="MOX5" s="979"/>
      <c r="MOY5" s="979"/>
      <c r="MOZ5" s="979"/>
      <c r="MPA5" s="979"/>
      <c r="MPB5" s="979"/>
      <c r="MPC5" s="979"/>
      <c r="MPD5" s="979"/>
      <c r="MPE5" s="979"/>
      <c r="MPF5" s="979"/>
      <c r="MPG5" s="979"/>
      <c r="MPH5" s="979"/>
      <c r="MPI5" s="979"/>
      <c r="MPJ5" s="979"/>
      <c r="MPK5" s="979"/>
      <c r="MPL5" s="979"/>
      <c r="MPM5" s="979"/>
      <c r="MPN5" s="979"/>
      <c r="MPO5" s="979"/>
      <c r="MPP5" s="979"/>
      <c r="MPQ5" s="979"/>
      <c r="MPR5" s="979"/>
      <c r="MPS5" s="979"/>
      <c r="MPT5" s="979"/>
      <c r="MPU5" s="979"/>
      <c r="MPV5" s="979"/>
      <c r="MPW5" s="979"/>
      <c r="MPX5" s="979"/>
      <c r="MPY5" s="979"/>
      <c r="MPZ5" s="979"/>
      <c r="MQA5" s="979"/>
      <c r="MQB5" s="979"/>
      <c r="MQC5" s="979"/>
      <c r="MQD5" s="979"/>
      <c r="MQE5" s="979"/>
      <c r="MQF5" s="979"/>
      <c r="MQG5" s="979"/>
      <c r="MQH5" s="979"/>
      <c r="MQI5" s="979"/>
      <c r="MQJ5" s="979"/>
      <c r="MQK5" s="979"/>
      <c r="MQL5" s="979"/>
      <c r="MQM5" s="979"/>
      <c r="MQN5" s="979"/>
      <c r="MQO5" s="979"/>
      <c r="MQP5" s="979"/>
      <c r="MQQ5" s="979"/>
      <c r="MQR5" s="979"/>
      <c r="MQS5" s="979"/>
      <c r="MQT5" s="979"/>
      <c r="MQU5" s="979"/>
      <c r="MQV5" s="979"/>
      <c r="MQW5" s="979"/>
      <c r="MQX5" s="979"/>
      <c r="MQY5" s="979"/>
      <c r="MQZ5" s="979"/>
      <c r="MRA5" s="979"/>
      <c r="MRB5" s="979"/>
      <c r="MRC5" s="979"/>
      <c r="MRD5" s="979"/>
      <c r="MRE5" s="979"/>
      <c r="MRF5" s="979"/>
      <c r="MRG5" s="979"/>
      <c r="MRH5" s="979"/>
      <c r="MRI5" s="979"/>
      <c r="MRJ5" s="979"/>
      <c r="MRK5" s="979"/>
      <c r="MRL5" s="979"/>
      <c r="MRM5" s="979"/>
      <c r="MRN5" s="979"/>
      <c r="MRO5" s="979"/>
      <c r="MRP5" s="979"/>
      <c r="MRQ5" s="979"/>
      <c r="MRR5" s="979"/>
      <c r="MRS5" s="979"/>
      <c r="MRT5" s="979"/>
      <c r="MRU5" s="979"/>
      <c r="MRV5" s="979"/>
      <c r="MRW5" s="979"/>
      <c r="MRX5" s="979"/>
      <c r="MRY5" s="979"/>
      <c r="MRZ5" s="979"/>
      <c r="MSA5" s="979"/>
      <c r="MSB5" s="979"/>
      <c r="MSC5" s="979"/>
      <c r="MSD5" s="979"/>
      <c r="MSE5" s="979"/>
      <c r="MSF5" s="979"/>
      <c r="MSG5" s="979"/>
      <c r="MSH5" s="979"/>
      <c r="MSI5" s="979"/>
      <c r="MSJ5" s="979"/>
      <c r="MSK5" s="979"/>
      <c r="MSL5" s="979"/>
      <c r="MSM5" s="979"/>
      <c r="MSN5" s="979"/>
      <c r="MSO5" s="979"/>
      <c r="MSP5" s="979"/>
      <c r="MSQ5" s="979"/>
      <c r="MSR5" s="979"/>
      <c r="MSS5" s="979"/>
      <c r="MST5" s="979"/>
      <c r="MSU5" s="979"/>
      <c r="MSV5" s="979"/>
      <c r="MSW5" s="979"/>
      <c r="MSX5" s="979"/>
      <c r="MSY5" s="979"/>
      <c r="MSZ5" s="979"/>
      <c r="MTA5" s="979"/>
      <c r="MTB5" s="979"/>
      <c r="MTC5" s="979"/>
      <c r="MTD5" s="979"/>
      <c r="MTE5" s="979"/>
      <c r="MTF5" s="979"/>
      <c r="MTG5" s="979"/>
      <c r="MTH5" s="979"/>
      <c r="MTI5" s="979"/>
      <c r="MTJ5" s="979"/>
      <c r="MTK5" s="979"/>
      <c r="MTL5" s="979"/>
      <c r="MTM5" s="979"/>
      <c r="MTN5" s="979"/>
      <c r="MTO5" s="979"/>
      <c r="MTP5" s="979"/>
      <c r="MTQ5" s="979"/>
      <c r="MTR5" s="979"/>
      <c r="MTS5" s="979"/>
      <c r="MTT5" s="979"/>
      <c r="MTU5" s="979"/>
      <c r="MTV5" s="979"/>
      <c r="MTW5" s="979"/>
      <c r="MTX5" s="979"/>
      <c r="MTY5" s="979"/>
      <c r="MTZ5" s="979"/>
      <c r="MUA5" s="979"/>
      <c r="MUB5" s="979"/>
      <c r="MUC5" s="979"/>
      <c r="MUD5" s="979"/>
      <c r="MUE5" s="979"/>
      <c r="MUF5" s="979"/>
      <c r="MUG5" s="979"/>
      <c r="MUH5" s="979"/>
      <c r="MUI5" s="979"/>
      <c r="MUJ5" s="979"/>
      <c r="MUK5" s="979"/>
      <c r="MUL5" s="979"/>
      <c r="MUM5" s="979"/>
      <c r="MUN5" s="979"/>
      <c r="MUO5" s="979"/>
      <c r="MUP5" s="979"/>
      <c r="MUQ5" s="979"/>
      <c r="MUR5" s="979"/>
      <c r="MUS5" s="979"/>
      <c r="MUT5" s="979"/>
      <c r="MUU5" s="979"/>
      <c r="MUV5" s="979"/>
      <c r="MUW5" s="979"/>
      <c r="MUX5" s="979"/>
      <c r="MUY5" s="979"/>
      <c r="MUZ5" s="979"/>
      <c r="MVA5" s="979"/>
      <c r="MVB5" s="979"/>
      <c r="MVC5" s="979"/>
      <c r="MVD5" s="979"/>
      <c r="MVE5" s="979"/>
      <c r="MVF5" s="979"/>
      <c r="MVG5" s="979"/>
      <c r="MVH5" s="979"/>
      <c r="MVI5" s="979"/>
      <c r="MVJ5" s="979"/>
      <c r="MVK5" s="979"/>
      <c r="MVL5" s="979"/>
      <c r="MVM5" s="979"/>
      <c r="MVN5" s="979"/>
      <c r="MVO5" s="979"/>
      <c r="MVP5" s="979"/>
      <c r="MVQ5" s="979"/>
      <c r="MVR5" s="979"/>
      <c r="MVS5" s="979"/>
      <c r="MVT5" s="979"/>
      <c r="MVU5" s="979"/>
      <c r="MVV5" s="979"/>
      <c r="MVW5" s="979"/>
      <c r="MVX5" s="979"/>
      <c r="MVY5" s="979"/>
      <c r="MVZ5" s="979"/>
      <c r="MWA5" s="979"/>
      <c r="MWB5" s="979"/>
      <c r="MWC5" s="979"/>
      <c r="MWD5" s="979"/>
      <c r="MWE5" s="979"/>
      <c r="MWF5" s="979"/>
      <c r="MWG5" s="979"/>
      <c r="MWH5" s="979"/>
      <c r="MWI5" s="979"/>
      <c r="MWJ5" s="979"/>
      <c r="MWK5" s="979"/>
      <c r="MWL5" s="979"/>
      <c r="MWM5" s="979"/>
      <c r="MWN5" s="979"/>
      <c r="MWO5" s="979"/>
      <c r="MWP5" s="979"/>
      <c r="MWQ5" s="979"/>
      <c r="MWR5" s="979"/>
      <c r="MWS5" s="979"/>
      <c r="MWT5" s="979"/>
      <c r="MWU5" s="979"/>
      <c r="MWV5" s="979"/>
      <c r="MWW5" s="979"/>
      <c r="MWX5" s="979"/>
      <c r="MWY5" s="979"/>
      <c r="MWZ5" s="979"/>
      <c r="MXA5" s="979"/>
      <c r="MXB5" s="979"/>
      <c r="MXC5" s="979"/>
      <c r="MXD5" s="979"/>
      <c r="MXE5" s="979"/>
      <c r="MXF5" s="979"/>
      <c r="MXG5" s="979"/>
      <c r="MXH5" s="979"/>
      <c r="MXI5" s="979"/>
      <c r="MXJ5" s="979"/>
      <c r="MXK5" s="979"/>
      <c r="MXL5" s="979"/>
      <c r="MXM5" s="979"/>
      <c r="MXN5" s="979"/>
      <c r="MXO5" s="979"/>
      <c r="MXP5" s="979"/>
      <c r="MXQ5" s="979"/>
      <c r="MXR5" s="979"/>
      <c r="MXS5" s="979"/>
      <c r="MXT5" s="979"/>
      <c r="MXU5" s="979"/>
      <c r="MXV5" s="979"/>
      <c r="MXW5" s="979"/>
      <c r="MXX5" s="979"/>
      <c r="MXY5" s="979"/>
      <c r="MXZ5" s="979"/>
      <c r="MYA5" s="979"/>
      <c r="MYB5" s="979"/>
      <c r="MYC5" s="979"/>
      <c r="MYD5" s="979"/>
      <c r="MYE5" s="979"/>
      <c r="MYF5" s="979"/>
      <c r="MYG5" s="979"/>
      <c r="MYH5" s="979"/>
      <c r="MYI5" s="979"/>
      <c r="MYJ5" s="979"/>
      <c r="MYK5" s="979"/>
      <c r="MYL5" s="979"/>
      <c r="MYM5" s="979"/>
      <c r="MYN5" s="979"/>
      <c r="MYO5" s="979"/>
      <c r="MYP5" s="979"/>
      <c r="MYQ5" s="979"/>
      <c r="MYR5" s="979"/>
      <c r="MYS5" s="979"/>
      <c r="MYT5" s="979"/>
      <c r="MYU5" s="979"/>
      <c r="MYV5" s="979"/>
      <c r="MYW5" s="979"/>
      <c r="MYX5" s="979"/>
      <c r="MYY5" s="979"/>
      <c r="MYZ5" s="979"/>
      <c r="MZA5" s="979"/>
      <c r="MZB5" s="979"/>
      <c r="MZC5" s="979"/>
      <c r="MZD5" s="979"/>
      <c r="MZE5" s="979"/>
      <c r="MZF5" s="979"/>
      <c r="MZG5" s="979"/>
      <c r="MZH5" s="979"/>
      <c r="MZI5" s="979"/>
      <c r="MZJ5" s="979"/>
      <c r="MZK5" s="979"/>
      <c r="MZL5" s="979"/>
      <c r="MZM5" s="979"/>
      <c r="MZN5" s="979"/>
      <c r="MZO5" s="979"/>
      <c r="MZP5" s="979"/>
      <c r="MZQ5" s="979"/>
      <c r="MZR5" s="979"/>
      <c r="MZS5" s="979"/>
      <c r="MZT5" s="979"/>
      <c r="MZU5" s="979"/>
      <c r="MZV5" s="979"/>
      <c r="MZW5" s="979"/>
      <c r="MZX5" s="979"/>
      <c r="MZY5" s="979"/>
      <c r="MZZ5" s="979"/>
      <c r="NAA5" s="979"/>
      <c r="NAB5" s="979"/>
      <c r="NAC5" s="979"/>
      <c r="NAD5" s="979"/>
      <c r="NAE5" s="979"/>
      <c r="NAF5" s="979"/>
      <c r="NAG5" s="979"/>
      <c r="NAH5" s="979"/>
      <c r="NAI5" s="979"/>
      <c r="NAJ5" s="979"/>
      <c r="NAK5" s="979"/>
      <c r="NAL5" s="979"/>
      <c r="NAM5" s="979"/>
      <c r="NAN5" s="979"/>
      <c r="NAO5" s="979"/>
      <c r="NAP5" s="979"/>
      <c r="NAQ5" s="979"/>
      <c r="NAR5" s="979"/>
      <c r="NAS5" s="979"/>
      <c r="NAT5" s="979"/>
      <c r="NAU5" s="979"/>
      <c r="NAV5" s="979"/>
      <c r="NAW5" s="979"/>
      <c r="NAX5" s="979"/>
      <c r="NAY5" s="979"/>
      <c r="NAZ5" s="979"/>
      <c r="NBA5" s="979"/>
      <c r="NBB5" s="979"/>
      <c r="NBC5" s="979"/>
      <c r="NBD5" s="979"/>
      <c r="NBE5" s="979"/>
      <c r="NBF5" s="979"/>
      <c r="NBG5" s="979"/>
      <c r="NBH5" s="979"/>
      <c r="NBI5" s="979"/>
      <c r="NBJ5" s="979"/>
      <c r="NBK5" s="979"/>
      <c r="NBL5" s="979"/>
      <c r="NBM5" s="979"/>
      <c r="NBN5" s="979"/>
      <c r="NBO5" s="979"/>
      <c r="NBP5" s="979"/>
      <c r="NBQ5" s="979"/>
      <c r="NBR5" s="979"/>
      <c r="NBS5" s="979"/>
      <c r="NBT5" s="979"/>
      <c r="NBU5" s="979"/>
      <c r="NBV5" s="979"/>
      <c r="NBW5" s="979"/>
      <c r="NBX5" s="979"/>
      <c r="NBY5" s="979"/>
      <c r="NBZ5" s="979"/>
      <c r="NCA5" s="979"/>
      <c r="NCB5" s="979"/>
      <c r="NCC5" s="979"/>
      <c r="NCD5" s="979"/>
      <c r="NCE5" s="979"/>
      <c r="NCF5" s="979"/>
      <c r="NCG5" s="979"/>
      <c r="NCH5" s="979"/>
      <c r="NCI5" s="979"/>
      <c r="NCJ5" s="979"/>
      <c r="NCK5" s="979"/>
      <c r="NCL5" s="979"/>
      <c r="NCM5" s="979"/>
      <c r="NCN5" s="979"/>
      <c r="NCO5" s="979"/>
      <c r="NCP5" s="979"/>
      <c r="NCQ5" s="979"/>
      <c r="NCR5" s="979"/>
      <c r="NCS5" s="979"/>
      <c r="NCT5" s="979"/>
      <c r="NCU5" s="979"/>
      <c r="NCV5" s="979"/>
      <c r="NCW5" s="979"/>
      <c r="NCX5" s="979"/>
      <c r="NCY5" s="979"/>
      <c r="NCZ5" s="979"/>
      <c r="NDA5" s="979"/>
      <c r="NDB5" s="979"/>
      <c r="NDC5" s="979"/>
      <c r="NDD5" s="979"/>
      <c r="NDE5" s="979"/>
      <c r="NDF5" s="979"/>
      <c r="NDG5" s="979"/>
      <c r="NDH5" s="979"/>
      <c r="NDI5" s="979"/>
      <c r="NDJ5" s="979"/>
      <c r="NDK5" s="979"/>
      <c r="NDL5" s="979"/>
      <c r="NDM5" s="979"/>
      <c r="NDN5" s="979"/>
      <c r="NDO5" s="979"/>
      <c r="NDP5" s="979"/>
      <c r="NDQ5" s="979"/>
      <c r="NDR5" s="979"/>
      <c r="NDS5" s="979"/>
      <c r="NDT5" s="979"/>
      <c r="NDU5" s="979"/>
      <c r="NDV5" s="979"/>
      <c r="NDW5" s="979"/>
      <c r="NDX5" s="979"/>
      <c r="NDY5" s="979"/>
      <c r="NDZ5" s="979"/>
      <c r="NEA5" s="979"/>
      <c r="NEB5" s="979"/>
      <c r="NEC5" s="979"/>
      <c r="NED5" s="979"/>
      <c r="NEE5" s="979"/>
      <c r="NEF5" s="979"/>
      <c r="NEG5" s="979"/>
      <c r="NEH5" s="979"/>
      <c r="NEI5" s="979"/>
      <c r="NEJ5" s="979"/>
      <c r="NEK5" s="979"/>
      <c r="NEL5" s="979"/>
      <c r="NEM5" s="979"/>
      <c r="NEN5" s="979"/>
      <c r="NEO5" s="979"/>
      <c r="NEP5" s="979"/>
      <c r="NEQ5" s="979"/>
      <c r="NER5" s="979"/>
      <c r="NES5" s="979"/>
      <c r="NET5" s="979"/>
      <c r="NEU5" s="979"/>
      <c r="NEV5" s="979"/>
      <c r="NEW5" s="979"/>
      <c r="NEX5" s="979"/>
      <c r="NEY5" s="979"/>
      <c r="NEZ5" s="979"/>
      <c r="NFA5" s="979"/>
      <c r="NFB5" s="979"/>
      <c r="NFC5" s="979"/>
      <c r="NFD5" s="979"/>
      <c r="NFE5" s="979"/>
      <c r="NFF5" s="979"/>
      <c r="NFG5" s="979"/>
      <c r="NFH5" s="979"/>
      <c r="NFI5" s="979"/>
      <c r="NFJ5" s="979"/>
      <c r="NFK5" s="979"/>
      <c r="NFL5" s="979"/>
      <c r="NFM5" s="979"/>
      <c r="NFN5" s="979"/>
      <c r="NFO5" s="979"/>
      <c r="NFP5" s="979"/>
      <c r="NFQ5" s="979"/>
      <c r="NFR5" s="979"/>
      <c r="NFS5" s="979"/>
      <c r="NFT5" s="979"/>
      <c r="NFU5" s="979"/>
      <c r="NFV5" s="979"/>
      <c r="NFW5" s="979"/>
      <c r="NFX5" s="979"/>
      <c r="NFY5" s="979"/>
      <c r="NFZ5" s="979"/>
      <c r="NGA5" s="979"/>
      <c r="NGB5" s="979"/>
      <c r="NGC5" s="979"/>
      <c r="NGD5" s="979"/>
      <c r="NGE5" s="979"/>
      <c r="NGF5" s="979"/>
      <c r="NGG5" s="979"/>
      <c r="NGH5" s="979"/>
      <c r="NGI5" s="979"/>
      <c r="NGJ5" s="979"/>
      <c r="NGK5" s="979"/>
      <c r="NGL5" s="979"/>
      <c r="NGM5" s="979"/>
      <c r="NGN5" s="979"/>
      <c r="NGO5" s="979"/>
      <c r="NGP5" s="979"/>
      <c r="NGQ5" s="979"/>
      <c r="NGR5" s="979"/>
      <c r="NGS5" s="979"/>
      <c r="NGT5" s="979"/>
      <c r="NGU5" s="979"/>
      <c r="NGV5" s="979"/>
      <c r="NGW5" s="979"/>
      <c r="NGX5" s="979"/>
      <c r="NGY5" s="979"/>
      <c r="NGZ5" s="979"/>
      <c r="NHA5" s="979"/>
      <c r="NHB5" s="979"/>
      <c r="NHC5" s="979"/>
      <c r="NHD5" s="979"/>
      <c r="NHE5" s="979"/>
      <c r="NHF5" s="979"/>
      <c r="NHG5" s="979"/>
      <c r="NHH5" s="979"/>
      <c r="NHI5" s="979"/>
      <c r="NHJ5" s="979"/>
      <c r="NHK5" s="979"/>
      <c r="NHL5" s="979"/>
      <c r="NHM5" s="979"/>
      <c r="NHN5" s="979"/>
      <c r="NHO5" s="979"/>
      <c r="NHP5" s="979"/>
      <c r="NHQ5" s="979"/>
      <c r="NHR5" s="979"/>
      <c r="NHS5" s="979"/>
      <c r="NHT5" s="979"/>
      <c r="NHU5" s="979"/>
      <c r="NHV5" s="979"/>
      <c r="NHW5" s="979"/>
      <c r="NHX5" s="979"/>
      <c r="NHY5" s="979"/>
      <c r="NHZ5" s="979"/>
      <c r="NIA5" s="979"/>
      <c r="NIB5" s="979"/>
      <c r="NIC5" s="979"/>
      <c r="NID5" s="979"/>
      <c r="NIE5" s="979"/>
      <c r="NIF5" s="979"/>
      <c r="NIG5" s="979"/>
      <c r="NIH5" s="979"/>
      <c r="NII5" s="979"/>
      <c r="NIJ5" s="979"/>
      <c r="NIK5" s="979"/>
      <c r="NIL5" s="979"/>
      <c r="NIM5" s="979"/>
      <c r="NIN5" s="979"/>
      <c r="NIO5" s="979"/>
      <c r="NIP5" s="979"/>
      <c r="NIQ5" s="979"/>
      <c r="NIR5" s="979"/>
      <c r="NIS5" s="979"/>
      <c r="NIT5" s="979"/>
      <c r="NIU5" s="979"/>
      <c r="NIV5" s="979"/>
      <c r="NIW5" s="979"/>
      <c r="NIX5" s="979"/>
      <c r="NIY5" s="979"/>
      <c r="NIZ5" s="979"/>
      <c r="NJA5" s="979"/>
      <c r="NJB5" s="979"/>
      <c r="NJC5" s="979"/>
      <c r="NJD5" s="979"/>
      <c r="NJE5" s="979"/>
      <c r="NJF5" s="979"/>
      <c r="NJG5" s="979"/>
      <c r="NJH5" s="979"/>
      <c r="NJI5" s="979"/>
      <c r="NJJ5" s="979"/>
      <c r="NJK5" s="979"/>
      <c r="NJL5" s="979"/>
      <c r="NJM5" s="979"/>
      <c r="NJN5" s="979"/>
      <c r="NJO5" s="979"/>
      <c r="NJP5" s="979"/>
      <c r="NJQ5" s="979"/>
      <c r="NJR5" s="979"/>
      <c r="NJS5" s="979"/>
      <c r="NJT5" s="979"/>
      <c r="NJU5" s="979"/>
      <c r="NJV5" s="979"/>
      <c r="NJW5" s="979"/>
      <c r="NJX5" s="979"/>
      <c r="NJY5" s="979"/>
      <c r="NJZ5" s="979"/>
      <c r="NKA5" s="979"/>
      <c r="NKB5" s="979"/>
      <c r="NKC5" s="979"/>
      <c r="NKD5" s="979"/>
      <c r="NKE5" s="979"/>
      <c r="NKF5" s="979"/>
      <c r="NKG5" s="979"/>
      <c r="NKH5" s="979"/>
      <c r="NKI5" s="979"/>
      <c r="NKJ5" s="979"/>
      <c r="NKK5" s="979"/>
      <c r="NKL5" s="979"/>
      <c r="NKM5" s="979"/>
      <c r="NKN5" s="979"/>
      <c r="NKO5" s="979"/>
      <c r="NKP5" s="979"/>
      <c r="NKQ5" s="979"/>
      <c r="NKR5" s="979"/>
      <c r="NKS5" s="979"/>
      <c r="NKT5" s="979"/>
      <c r="NKU5" s="979"/>
      <c r="NKV5" s="979"/>
      <c r="NKW5" s="979"/>
      <c r="NKX5" s="979"/>
      <c r="NKY5" s="979"/>
      <c r="NKZ5" s="979"/>
      <c r="NLA5" s="979"/>
      <c r="NLB5" s="979"/>
      <c r="NLC5" s="979"/>
      <c r="NLD5" s="979"/>
      <c r="NLE5" s="979"/>
      <c r="NLF5" s="979"/>
      <c r="NLG5" s="979"/>
      <c r="NLH5" s="979"/>
      <c r="NLI5" s="979"/>
      <c r="NLJ5" s="979"/>
      <c r="NLK5" s="979"/>
      <c r="NLL5" s="979"/>
      <c r="NLM5" s="979"/>
      <c r="NLN5" s="979"/>
      <c r="NLO5" s="979"/>
      <c r="NLP5" s="979"/>
      <c r="NLQ5" s="979"/>
      <c r="NLR5" s="979"/>
      <c r="NLS5" s="979"/>
      <c r="NLT5" s="979"/>
      <c r="NLU5" s="979"/>
      <c r="NLV5" s="979"/>
      <c r="NLW5" s="979"/>
      <c r="NLX5" s="979"/>
      <c r="NLY5" s="979"/>
      <c r="NLZ5" s="979"/>
      <c r="NMA5" s="979"/>
      <c r="NMB5" s="979"/>
      <c r="NMC5" s="979"/>
      <c r="NMD5" s="979"/>
      <c r="NME5" s="979"/>
      <c r="NMF5" s="979"/>
      <c r="NMG5" s="979"/>
      <c r="NMH5" s="979"/>
      <c r="NMI5" s="979"/>
      <c r="NMJ5" s="979"/>
      <c r="NMK5" s="979"/>
      <c r="NML5" s="979"/>
      <c r="NMM5" s="979"/>
      <c r="NMN5" s="979"/>
      <c r="NMO5" s="979"/>
      <c r="NMP5" s="979"/>
      <c r="NMQ5" s="979"/>
      <c r="NMR5" s="979"/>
      <c r="NMS5" s="979"/>
      <c r="NMT5" s="979"/>
      <c r="NMU5" s="979"/>
      <c r="NMV5" s="979"/>
      <c r="NMW5" s="979"/>
      <c r="NMX5" s="979"/>
      <c r="NMY5" s="979"/>
      <c r="NMZ5" s="979"/>
      <c r="NNA5" s="979"/>
      <c r="NNB5" s="979"/>
      <c r="NNC5" s="979"/>
      <c r="NND5" s="979"/>
      <c r="NNE5" s="979"/>
      <c r="NNF5" s="979"/>
      <c r="NNG5" s="979"/>
      <c r="NNH5" s="979"/>
      <c r="NNI5" s="979"/>
      <c r="NNJ5" s="979"/>
      <c r="NNK5" s="979"/>
      <c r="NNL5" s="979"/>
      <c r="NNM5" s="979"/>
      <c r="NNN5" s="979"/>
      <c r="NNO5" s="979"/>
      <c r="NNP5" s="979"/>
      <c r="NNQ5" s="979"/>
      <c r="NNR5" s="979"/>
      <c r="NNS5" s="979"/>
      <c r="NNT5" s="979"/>
      <c r="NNU5" s="979"/>
      <c r="NNV5" s="979"/>
      <c r="NNW5" s="979"/>
      <c r="NNX5" s="979"/>
      <c r="NNY5" s="979"/>
      <c r="NNZ5" s="979"/>
      <c r="NOA5" s="979"/>
      <c r="NOB5" s="979"/>
      <c r="NOC5" s="979"/>
      <c r="NOD5" s="979"/>
      <c r="NOE5" s="979"/>
      <c r="NOF5" s="979"/>
      <c r="NOG5" s="979"/>
      <c r="NOH5" s="979"/>
      <c r="NOI5" s="979"/>
      <c r="NOJ5" s="979"/>
      <c r="NOK5" s="979"/>
      <c r="NOL5" s="979"/>
      <c r="NOM5" s="979"/>
      <c r="NON5" s="979"/>
      <c r="NOO5" s="979"/>
      <c r="NOP5" s="979"/>
      <c r="NOQ5" s="979"/>
      <c r="NOR5" s="979"/>
      <c r="NOS5" s="979"/>
      <c r="NOT5" s="979"/>
      <c r="NOU5" s="979"/>
      <c r="NOV5" s="979"/>
      <c r="NOW5" s="979"/>
      <c r="NOX5" s="979"/>
      <c r="NOY5" s="979"/>
      <c r="NOZ5" s="979"/>
      <c r="NPA5" s="979"/>
      <c r="NPB5" s="979"/>
      <c r="NPC5" s="979"/>
      <c r="NPD5" s="979"/>
      <c r="NPE5" s="979"/>
      <c r="NPF5" s="979"/>
      <c r="NPG5" s="979"/>
      <c r="NPH5" s="979"/>
      <c r="NPI5" s="979"/>
      <c r="NPJ5" s="979"/>
      <c r="NPK5" s="979"/>
      <c r="NPL5" s="979"/>
      <c r="NPM5" s="979"/>
      <c r="NPN5" s="979"/>
      <c r="NPO5" s="979"/>
      <c r="NPP5" s="979"/>
      <c r="NPQ5" s="979"/>
      <c r="NPR5" s="979"/>
      <c r="NPS5" s="979"/>
      <c r="NPT5" s="979"/>
      <c r="NPU5" s="979"/>
      <c r="NPV5" s="979"/>
      <c r="NPW5" s="979"/>
      <c r="NPX5" s="979"/>
      <c r="NPY5" s="979"/>
      <c r="NPZ5" s="979"/>
      <c r="NQA5" s="979"/>
      <c r="NQB5" s="979"/>
      <c r="NQC5" s="979"/>
      <c r="NQD5" s="979"/>
      <c r="NQE5" s="979"/>
      <c r="NQF5" s="979"/>
      <c r="NQG5" s="979"/>
      <c r="NQH5" s="979"/>
      <c r="NQI5" s="979"/>
      <c r="NQJ5" s="979"/>
      <c r="NQK5" s="979"/>
      <c r="NQL5" s="979"/>
      <c r="NQM5" s="979"/>
      <c r="NQN5" s="979"/>
      <c r="NQO5" s="979"/>
      <c r="NQP5" s="979"/>
      <c r="NQQ5" s="979"/>
      <c r="NQR5" s="979"/>
      <c r="NQS5" s="979"/>
      <c r="NQT5" s="979"/>
      <c r="NQU5" s="979"/>
      <c r="NQV5" s="979"/>
      <c r="NQW5" s="979"/>
      <c r="NQX5" s="979"/>
      <c r="NQY5" s="979"/>
      <c r="NQZ5" s="979"/>
      <c r="NRA5" s="979"/>
      <c r="NRB5" s="979"/>
      <c r="NRC5" s="979"/>
      <c r="NRD5" s="979"/>
      <c r="NRE5" s="979"/>
      <c r="NRF5" s="979"/>
      <c r="NRG5" s="979"/>
      <c r="NRH5" s="979"/>
      <c r="NRI5" s="979"/>
      <c r="NRJ5" s="979"/>
      <c r="NRK5" s="979"/>
      <c r="NRL5" s="979"/>
      <c r="NRM5" s="979"/>
      <c r="NRN5" s="979"/>
      <c r="NRO5" s="979"/>
      <c r="NRP5" s="979"/>
      <c r="NRQ5" s="979"/>
      <c r="NRR5" s="979"/>
      <c r="NRS5" s="979"/>
      <c r="NRT5" s="979"/>
      <c r="NRU5" s="979"/>
      <c r="NRV5" s="979"/>
      <c r="NRW5" s="979"/>
      <c r="NRX5" s="979"/>
      <c r="NRY5" s="979"/>
      <c r="NRZ5" s="979"/>
      <c r="NSA5" s="979"/>
      <c r="NSB5" s="979"/>
      <c r="NSC5" s="979"/>
      <c r="NSD5" s="979"/>
      <c r="NSE5" s="979"/>
      <c r="NSF5" s="979"/>
      <c r="NSG5" s="979"/>
      <c r="NSH5" s="979"/>
      <c r="NSI5" s="979"/>
      <c r="NSJ5" s="979"/>
      <c r="NSK5" s="979"/>
      <c r="NSL5" s="979"/>
      <c r="NSM5" s="979"/>
      <c r="NSN5" s="979"/>
      <c r="NSO5" s="979"/>
      <c r="NSP5" s="979"/>
      <c r="NSQ5" s="979"/>
      <c r="NSR5" s="979"/>
      <c r="NSS5" s="979"/>
      <c r="NST5" s="979"/>
      <c r="NSU5" s="979"/>
      <c r="NSV5" s="979"/>
      <c r="NSW5" s="979"/>
      <c r="NSX5" s="979"/>
      <c r="NSY5" s="979"/>
      <c r="NSZ5" s="979"/>
      <c r="NTA5" s="979"/>
      <c r="NTB5" s="979"/>
      <c r="NTC5" s="979"/>
      <c r="NTD5" s="979"/>
      <c r="NTE5" s="979"/>
      <c r="NTF5" s="979"/>
      <c r="NTG5" s="979"/>
      <c r="NTH5" s="979"/>
      <c r="NTI5" s="979"/>
      <c r="NTJ5" s="979"/>
      <c r="NTK5" s="979"/>
      <c r="NTL5" s="979"/>
      <c r="NTM5" s="979"/>
      <c r="NTN5" s="979"/>
      <c r="NTO5" s="979"/>
      <c r="NTP5" s="979"/>
      <c r="NTQ5" s="979"/>
      <c r="NTR5" s="979"/>
      <c r="NTS5" s="979"/>
      <c r="NTT5" s="979"/>
      <c r="NTU5" s="979"/>
      <c r="NTV5" s="979"/>
      <c r="NTW5" s="979"/>
      <c r="NTX5" s="979"/>
      <c r="NTY5" s="979"/>
      <c r="NTZ5" s="979"/>
      <c r="NUA5" s="979"/>
      <c r="NUB5" s="979"/>
      <c r="NUC5" s="979"/>
      <c r="NUD5" s="979"/>
      <c r="NUE5" s="979"/>
      <c r="NUF5" s="979"/>
      <c r="NUG5" s="979"/>
      <c r="NUH5" s="979"/>
      <c r="NUI5" s="979"/>
      <c r="NUJ5" s="979"/>
      <c r="NUK5" s="979"/>
      <c r="NUL5" s="979"/>
      <c r="NUM5" s="979"/>
      <c r="NUN5" s="979"/>
      <c r="NUO5" s="979"/>
      <c r="NUP5" s="979"/>
      <c r="NUQ5" s="979"/>
      <c r="NUR5" s="979"/>
      <c r="NUS5" s="979"/>
      <c r="NUT5" s="979"/>
      <c r="NUU5" s="979"/>
      <c r="NUV5" s="979"/>
      <c r="NUW5" s="979"/>
      <c r="NUX5" s="979"/>
      <c r="NUY5" s="979"/>
      <c r="NUZ5" s="979"/>
      <c r="NVA5" s="979"/>
      <c r="NVB5" s="979"/>
      <c r="NVC5" s="979"/>
      <c r="NVD5" s="979"/>
      <c r="NVE5" s="979"/>
      <c r="NVF5" s="979"/>
      <c r="NVG5" s="979"/>
      <c r="NVH5" s="979"/>
      <c r="NVI5" s="979"/>
      <c r="NVJ5" s="979"/>
      <c r="NVK5" s="979"/>
      <c r="NVL5" s="979"/>
      <c r="NVM5" s="979"/>
      <c r="NVN5" s="979"/>
      <c r="NVO5" s="979"/>
      <c r="NVP5" s="979"/>
      <c r="NVQ5" s="979"/>
      <c r="NVR5" s="979"/>
      <c r="NVS5" s="979"/>
      <c r="NVT5" s="979"/>
      <c r="NVU5" s="979"/>
      <c r="NVV5" s="979"/>
      <c r="NVW5" s="979"/>
      <c r="NVX5" s="979"/>
      <c r="NVY5" s="979"/>
      <c r="NVZ5" s="979"/>
      <c r="NWA5" s="979"/>
      <c r="NWB5" s="979"/>
      <c r="NWC5" s="979"/>
      <c r="NWD5" s="979"/>
      <c r="NWE5" s="979"/>
      <c r="NWF5" s="979"/>
      <c r="NWG5" s="979"/>
      <c r="NWH5" s="979"/>
      <c r="NWI5" s="979"/>
      <c r="NWJ5" s="979"/>
      <c r="NWK5" s="979"/>
      <c r="NWL5" s="979"/>
      <c r="NWM5" s="979"/>
      <c r="NWN5" s="979"/>
      <c r="NWO5" s="979"/>
      <c r="NWP5" s="979"/>
      <c r="NWQ5" s="979"/>
      <c r="NWR5" s="979"/>
      <c r="NWS5" s="979"/>
      <c r="NWT5" s="979"/>
      <c r="NWU5" s="979"/>
      <c r="NWV5" s="979"/>
      <c r="NWW5" s="979"/>
      <c r="NWX5" s="979"/>
      <c r="NWY5" s="979"/>
      <c r="NWZ5" s="979"/>
      <c r="NXA5" s="979"/>
      <c r="NXB5" s="979"/>
      <c r="NXC5" s="979"/>
      <c r="NXD5" s="979"/>
      <c r="NXE5" s="979"/>
      <c r="NXF5" s="979"/>
      <c r="NXG5" s="979"/>
      <c r="NXH5" s="979"/>
      <c r="NXI5" s="979"/>
      <c r="NXJ5" s="979"/>
      <c r="NXK5" s="979"/>
      <c r="NXL5" s="979"/>
      <c r="NXM5" s="979"/>
      <c r="NXN5" s="979"/>
      <c r="NXO5" s="979"/>
      <c r="NXP5" s="979"/>
      <c r="NXQ5" s="979"/>
      <c r="NXR5" s="979"/>
      <c r="NXS5" s="979"/>
      <c r="NXT5" s="979"/>
      <c r="NXU5" s="979"/>
      <c r="NXV5" s="979"/>
      <c r="NXW5" s="979"/>
      <c r="NXX5" s="979"/>
      <c r="NXY5" s="979"/>
      <c r="NXZ5" s="979"/>
      <c r="NYA5" s="979"/>
      <c r="NYB5" s="979"/>
      <c r="NYC5" s="979"/>
      <c r="NYD5" s="979"/>
      <c r="NYE5" s="979"/>
      <c r="NYF5" s="979"/>
      <c r="NYG5" s="979"/>
      <c r="NYH5" s="979"/>
      <c r="NYI5" s="979"/>
      <c r="NYJ5" s="979"/>
      <c r="NYK5" s="979"/>
      <c r="NYL5" s="979"/>
      <c r="NYM5" s="979"/>
      <c r="NYN5" s="979"/>
      <c r="NYO5" s="979"/>
      <c r="NYP5" s="979"/>
      <c r="NYQ5" s="979"/>
      <c r="NYR5" s="979"/>
      <c r="NYS5" s="979"/>
      <c r="NYT5" s="979"/>
      <c r="NYU5" s="979"/>
      <c r="NYV5" s="979"/>
      <c r="NYW5" s="979"/>
      <c r="NYX5" s="979"/>
      <c r="NYY5" s="979"/>
      <c r="NYZ5" s="979"/>
      <c r="NZA5" s="979"/>
      <c r="NZB5" s="979"/>
      <c r="NZC5" s="979"/>
      <c r="NZD5" s="979"/>
      <c r="NZE5" s="979"/>
      <c r="NZF5" s="979"/>
      <c r="NZG5" s="979"/>
      <c r="NZH5" s="979"/>
      <c r="NZI5" s="979"/>
      <c r="NZJ5" s="979"/>
      <c r="NZK5" s="979"/>
      <c r="NZL5" s="979"/>
      <c r="NZM5" s="979"/>
      <c r="NZN5" s="979"/>
      <c r="NZO5" s="979"/>
      <c r="NZP5" s="979"/>
      <c r="NZQ5" s="979"/>
      <c r="NZR5" s="979"/>
      <c r="NZS5" s="979"/>
      <c r="NZT5" s="979"/>
      <c r="NZU5" s="979"/>
      <c r="NZV5" s="979"/>
      <c r="NZW5" s="979"/>
      <c r="NZX5" s="979"/>
      <c r="NZY5" s="979"/>
      <c r="NZZ5" s="979"/>
      <c r="OAA5" s="979"/>
      <c r="OAB5" s="979"/>
      <c r="OAC5" s="979"/>
      <c r="OAD5" s="979"/>
      <c r="OAE5" s="979"/>
      <c r="OAF5" s="979"/>
      <c r="OAG5" s="979"/>
      <c r="OAH5" s="979"/>
      <c r="OAI5" s="979"/>
      <c r="OAJ5" s="979"/>
      <c r="OAK5" s="979"/>
      <c r="OAL5" s="979"/>
      <c r="OAM5" s="979"/>
      <c r="OAN5" s="979"/>
      <c r="OAO5" s="979"/>
      <c r="OAP5" s="979"/>
      <c r="OAQ5" s="979"/>
      <c r="OAR5" s="979"/>
      <c r="OAS5" s="979"/>
      <c r="OAT5" s="979"/>
      <c r="OAU5" s="979"/>
      <c r="OAV5" s="979"/>
      <c r="OAW5" s="979"/>
      <c r="OAX5" s="979"/>
      <c r="OAY5" s="979"/>
      <c r="OAZ5" s="979"/>
      <c r="OBA5" s="979"/>
      <c r="OBB5" s="979"/>
      <c r="OBC5" s="979"/>
      <c r="OBD5" s="979"/>
      <c r="OBE5" s="979"/>
      <c r="OBF5" s="979"/>
      <c r="OBG5" s="979"/>
      <c r="OBH5" s="979"/>
      <c r="OBI5" s="979"/>
      <c r="OBJ5" s="979"/>
      <c r="OBK5" s="979"/>
      <c r="OBL5" s="979"/>
      <c r="OBM5" s="979"/>
      <c r="OBN5" s="979"/>
      <c r="OBO5" s="979"/>
      <c r="OBP5" s="979"/>
      <c r="OBQ5" s="979"/>
      <c r="OBR5" s="979"/>
      <c r="OBS5" s="979"/>
      <c r="OBT5" s="979"/>
      <c r="OBU5" s="979"/>
      <c r="OBV5" s="979"/>
      <c r="OBW5" s="979"/>
      <c r="OBX5" s="979"/>
      <c r="OBY5" s="979"/>
      <c r="OBZ5" s="979"/>
      <c r="OCA5" s="979"/>
      <c r="OCB5" s="979"/>
      <c r="OCC5" s="979"/>
      <c r="OCD5" s="979"/>
      <c r="OCE5" s="979"/>
      <c r="OCF5" s="979"/>
      <c r="OCG5" s="979"/>
      <c r="OCH5" s="979"/>
      <c r="OCI5" s="979"/>
      <c r="OCJ5" s="979"/>
      <c r="OCK5" s="979"/>
      <c r="OCL5" s="979"/>
      <c r="OCM5" s="979"/>
      <c r="OCN5" s="979"/>
      <c r="OCO5" s="979"/>
      <c r="OCP5" s="979"/>
      <c r="OCQ5" s="979"/>
      <c r="OCR5" s="979"/>
      <c r="OCS5" s="979"/>
      <c r="OCT5" s="979"/>
      <c r="OCU5" s="979"/>
      <c r="OCV5" s="979"/>
      <c r="OCW5" s="979"/>
      <c r="OCX5" s="979"/>
      <c r="OCY5" s="979"/>
      <c r="OCZ5" s="979"/>
      <c r="ODA5" s="979"/>
      <c r="ODB5" s="979"/>
      <c r="ODC5" s="979"/>
      <c r="ODD5" s="979"/>
      <c r="ODE5" s="979"/>
      <c r="ODF5" s="979"/>
      <c r="ODG5" s="979"/>
      <c r="ODH5" s="979"/>
      <c r="ODI5" s="979"/>
      <c r="ODJ5" s="979"/>
      <c r="ODK5" s="979"/>
      <c r="ODL5" s="979"/>
      <c r="ODM5" s="979"/>
      <c r="ODN5" s="979"/>
      <c r="ODO5" s="979"/>
      <c r="ODP5" s="979"/>
      <c r="ODQ5" s="979"/>
      <c r="ODR5" s="979"/>
      <c r="ODS5" s="979"/>
      <c r="ODT5" s="979"/>
      <c r="ODU5" s="979"/>
      <c r="ODV5" s="979"/>
      <c r="ODW5" s="979"/>
      <c r="ODX5" s="979"/>
      <c r="ODY5" s="979"/>
      <c r="ODZ5" s="979"/>
      <c r="OEA5" s="979"/>
      <c r="OEB5" s="979"/>
      <c r="OEC5" s="979"/>
      <c r="OED5" s="979"/>
      <c r="OEE5" s="979"/>
      <c r="OEF5" s="979"/>
      <c r="OEG5" s="979"/>
      <c r="OEH5" s="979"/>
      <c r="OEI5" s="979"/>
      <c r="OEJ5" s="979"/>
      <c r="OEK5" s="979"/>
      <c r="OEL5" s="979"/>
      <c r="OEM5" s="979"/>
      <c r="OEN5" s="979"/>
      <c r="OEO5" s="979"/>
      <c r="OEP5" s="979"/>
      <c r="OEQ5" s="979"/>
      <c r="OER5" s="979"/>
      <c r="OES5" s="979"/>
      <c r="OET5" s="979"/>
      <c r="OEU5" s="979"/>
      <c r="OEV5" s="979"/>
      <c r="OEW5" s="979"/>
      <c r="OEX5" s="979"/>
      <c r="OEY5" s="979"/>
      <c r="OEZ5" s="979"/>
      <c r="OFA5" s="979"/>
      <c r="OFB5" s="979"/>
      <c r="OFC5" s="979"/>
      <c r="OFD5" s="979"/>
      <c r="OFE5" s="979"/>
      <c r="OFF5" s="979"/>
      <c r="OFG5" s="979"/>
      <c r="OFH5" s="979"/>
      <c r="OFI5" s="979"/>
      <c r="OFJ5" s="979"/>
      <c r="OFK5" s="979"/>
      <c r="OFL5" s="979"/>
      <c r="OFM5" s="979"/>
      <c r="OFN5" s="979"/>
      <c r="OFO5" s="979"/>
      <c r="OFP5" s="979"/>
      <c r="OFQ5" s="979"/>
      <c r="OFR5" s="979"/>
      <c r="OFS5" s="979"/>
      <c r="OFT5" s="979"/>
      <c r="OFU5" s="979"/>
      <c r="OFV5" s="979"/>
      <c r="OFW5" s="979"/>
      <c r="OFX5" s="979"/>
      <c r="OFY5" s="979"/>
      <c r="OFZ5" s="979"/>
      <c r="OGA5" s="979"/>
      <c r="OGB5" s="979"/>
      <c r="OGC5" s="979"/>
      <c r="OGD5" s="979"/>
      <c r="OGE5" s="979"/>
      <c r="OGF5" s="979"/>
      <c r="OGG5" s="979"/>
      <c r="OGH5" s="979"/>
      <c r="OGI5" s="979"/>
      <c r="OGJ5" s="979"/>
      <c r="OGK5" s="979"/>
      <c r="OGL5" s="979"/>
      <c r="OGM5" s="979"/>
      <c r="OGN5" s="979"/>
      <c r="OGO5" s="979"/>
      <c r="OGP5" s="979"/>
      <c r="OGQ5" s="979"/>
      <c r="OGR5" s="979"/>
      <c r="OGS5" s="979"/>
      <c r="OGT5" s="979"/>
      <c r="OGU5" s="979"/>
      <c r="OGV5" s="979"/>
      <c r="OGW5" s="979"/>
      <c r="OGX5" s="979"/>
      <c r="OGY5" s="979"/>
      <c r="OGZ5" s="979"/>
      <c r="OHA5" s="979"/>
      <c r="OHB5" s="979"/>
      <c r="OHC5" s="979"/>
      <c r="OHD5" s="979"/>
      <c r="OHE5" s="979"/>
      <c r="OHF5" s="979"/>
      <c r="OHG5" s="979"/>
      <c r="OHH5" s="979"/>
      <c r="OHI5" s="979"/>
      <c r="OHJ5" s="979"/>
      <c r="OHK5" s="979"/>
      <c r="OHL5" s="979"/>
      <c r="OHM5" s="979"/>
      <c r="OHN5" s="979"/>
      <c r="OHO5" s="979"/>
      <c r="OHP5" s="979"/>
      <c r="OHQ5" s="979"/>
      <c r="OHR5" s="979"/>
      <c r="OHS5" s="979"/>
      <c r="OHT5" s="979"/>
      <c r="OHU5" s="979"/>
      <c r="OHV5" s="979"/>
      <c r="OHW5" s="979"/>
      <c r="OHX5" s="979"/>
      <c r="OHY5" s="979"/>
      <c r="OHZ5" s="979"/>
      <c r="OIA5" s="979"/>
      <c r="OIB5" s="979"/>
      <c r="OIC5" s="979"/>
      <c r="OID5" s="979"/>
      <c r="OIE5" s="979"/>
      <c r="OIF5" s="979"/>
      <c r="OIG5" s="979"/>
      <c r="OIH5" s="979"/>
      <c r="OII5" s="979"/>
      <c r="OIJ5" s="979"/>
      <c r="OIK5" s="979"/>
      <c r="OIL5" s="979"/>
      <c r="OIM5" s="979"/>
      <c r="OIN5" s="979"/>
      <c r="OIO5" s="979"/>
      <c r="OIP5" s="979"/>
      <c r="OIQ5" s="979"/>
      <c r="OIR5" s="979"/>
      <c r="OIS5" s="979"/>
      <c r="OIT5" s="979"/>
      <c r="OIU5" s="979"/>
      <c r="OIV5" s="979"/>
      <c r="OIW5" s="979"/>
      <c r="OIX5" s="979"/>
      <c r="OIY5" s="979"/>
      <c r="OIZ5" s="979"/>
      <c r="OJA5" s="979"/>
      <c r="OJB5" s="979"/>
      <c r="OJC5" s="979"/>
      <c r="OJD5" s="979"/>
      <c r="OJE5" s="979"/>
      <c r="OJF5" s="979"/>
      <c r="OJG5" s="979"/>
      <c r="OJH5" s="979"/>
      <c r="OJI5" s="979"/>
      <c r="OJJ5" s="979"/>
      <c r="OJK5" s="979"/>
      <c r="OJL5" s="979"/>
      <c r="OJM5" s="979"/>
      <c r="OJN5" s="979"/>
      <c r="OJO5" s="979"/>
      <c r="OJP5" s="979"/>
      <c r="OJQ5" s="979"/>
      <c r="OJR5" s="979"/>
      <c r="OJS5" s="979"/>
      <c r="OJT5" s="979"/>
      <c r="OJU5" s="979"/>
      <c r="OJV5" s="979"/>
      <c r="OJW5" s="979"/>
      <c r="OJX5" s="979"/>
      <c r="OJY5" s="979"/>
      <c r="OJZ5" s="979"/>
      <c r="OKA5" s="979"/>
      <c r="OKB5" s="979"/>
      <c r="OKC5" s="979"/>
      <c r="OKD5" s="979"/>
      <c r="OKE5" s="979"/>
      <c r="OKF5" s="979"/>
      <c r="OKG5" s="979"/>
      <c r="OKH5" s="979"/>
      <c r="OKI5" s="979"/>
      <c r="OKJ5" s="979"/>
      <c r="OKK5" s="979"/>
      <c r="OKL5" s="979"/>
      <c r="OKM5" s="979"/>
      <c r="OKN5" s="979"/>
      <c r="OKO5" s="979"/>
      <c r="OKP5" s="979"/>
      <c r="OKQ5" s="979"/>
      <c r="OKR5" s="979"/>
      <c r="OKS5" s="979"/>
      <c r="OKT5" s="979"/>
      <c r="OKU5" s="979"/>
      <c r="OKV5" s="979"/>
      <c r="OKW5" s="979"/>
      <c r="OKX5" s="979"/>
      <c r="OKY5" s="979"/>
      <c r="OKZ5" s="979"/>
      <c r="OLA5" s="979"/>
      <c r="OLB5" s="979"/>
      <c r="OLC5" s="979"/>
      <c r="OLD5" s="979"/>
      <c r="OLE5" s="979"/>
      <c r="OLF5" s="979"/>
      <c r="OLG5" s="979"/>
      <c r="OLH5" s="979"/>
      <c r="OLI5" s="979"/>
      <c r="OLJ5" s="979"/>
      <c r="OLK5" s="979"/>
      <c r="OLL5" s="979"/>
      <c r="OLM5" s="979"/>
      <c r="OLN5" s="979"/>
      <c r="OLO5" s="979"/>
      <c r="OLP5" s="979"/>
      <c r="OLQ5" s="979"/>
      <c r="OLR5" s="979"/>
      <c r="OLS5" s="979"/>
      <c r="OLT5" s="979"/>
      <c r="OLU5" s="979"/>
      <c r="OLV5" s="979"/>
      <c r="OLW5" s="979"/>
      <c r="OLX5" s="979"/>
      <c r="OLY5" s="979"/>
      <c r="OLZ5" s="979"/>
      <c r="OMA5" s="979"/>
      <c r="OMB5" s="979"/>
      <c r="OMC5" s="979"/>
      <c r="OMD5" s="979"/>
      <c r="OME5" s="979"/>
      <c r="OMF5" s="979"/>
      <c r="OMG5" s="979"/>
      <c r="OMH5" s="979"/>
      <c r="OMI5" s="979"/>
      <c r="OMJ5" s="979"/>
      <c r="OMK5" s="979"/>
      <c r="OML5" s="979"/>
      <c r="OMM5" s="979"/>
      <c r="OMN5" s="979"/>
      <c r="OMO5" s="979"/>
      <c r="OMP5" s="979"/>
      <c r="OMQ5" s="979"/>
      <c r="OMR5" s="979"/>
      <c r="OMS5" s="979"/>
      <c r="OMT5" s="979"/>
      <c r="OMU5" s="979"/>
      <c r="OMV5" s="979"/>
      <c r="OMW5" s="979"/>
      <c r="OMX5" s="979"/>
      <c r="OMY5" s="979"/>
      <c r="OMZ5" s="979"/>
      <c r="ONA5" s="979"/>
      <c r="ONB5" s="979"/>
      <c r="ONC5" s="979"/>
      <c r="OND5" s="979"/>
      <c r="ONE5" s="979"/>
      <c r="ONF5" s="979"/>
      <c r="ONG5" s="979"/>
      <c r="ONH5" s="979"/>
      <c r="ONI5" s="979"/>
      <c r="ONJ5" s="979"/>
      <c r="ONK5" s="979"/>
      <c r="ONL5" s="979"/>
      <c r="ONM5" s="979"/>
      <c r="ONN5" s="979"/>
      <c r="ONO5" s="979"/>
      <c r="ONP5" s="979"/>
      <c r="ONQ5" s="979"/>
      <c r="ONR5" s="979"/>
      <c r="ONS5" s="979"/>
      <c r="ONT5" s="979"/>
      <c r="ONU5" s="979"/>
      <c r="ONV5" s="979"/>
      <c r="ONW5" s="979"/>
      <c r="ONX5" s="979"/>
      <c r="ONY5" s="979"/>
      <c r="ONZ5" s="979"/>
      <c r="OOA5" s="979"/>
      <c r="OOB5" s="979"/>
      <c r="OOC5" s="979"/>
      <c r="OOD5" s="979"/>
      <c r="OOE5" s="979"/>
      <c r="OOF5" s="979"/>
      <c r="OOG5" s="979"/>
      <c r="OOH5" s="979"/>
      <c r="OOI5" s="979"/>
      <c r="OOJ5" s="979"/>
      <c r="OOK5" s="979"/>
      <c r="OOL5" s="979"/>
      <c r="OOM5" s="979"/>
      <c r="OON5" s="979"/>
      <c r="OOO5" s="979"/>
      <c r="OOP5" s="979"/>
      <c r="OOQ5" s="979"/>
      <c r="OOR5" s="979"/>
      <c r="OOS5" s="979"/>
      <c r="OOT5" s="979"/>
      <c r="OOU5" s="979"/>
      <c r="OOV5" s="979"/>
      <c r="OOW5" s="979"/>
      <c r="OOX5" s="979"/>
      <c r="OOY5" s="979"/>
      <c r="OOZ5" s="979"/>
      <c r="OPA5" s="979"/>
      <c r="OPB5" s="979"/>
      <c r="OPC5" s="979"/>
      <c r="OPD5" s="979"/>
      <c r="OPE5" s="979"/>
      <c r="OPF5" s="979"/>
      <c r="OPG5" s="979"/>
      <c r="OPH5" s="979"/>
      <c r="OPI5" s="979"/>
      <c r="OPJ5" s="979"/>
      <c r="OPK5" s="979"/>
      <c r="OPL5" s="979"/>
      <c r="OPM5" s="979"/>
      <c r="OPN5" s="979"/>
      <c r="OPO5" s="979"/>
      <c r="OPP5" s="979"/>
      <c r="OPQ5" s="979"/>
      <c r="OPR5" s="979"/>
      <c r="OPS5" s="979"/>
      <c r="OPT5" s="979"/>
      <c r="OPU5" s="979"/>
      <c r="OPV5" s="979"/>
      <c r="OPW5" s="979"/>
      <c r="OPX5" s="979"/>
      <c r="OPY5" s="979"/>
      <c r="OPZ5" s="979"/>
      <c r="OQA5" s="979"/>
      <c r="OQB5" s="979"/>
      <c r="OQC5" s="979"/>
      <c r="OQD5" s="979"/>
      <c r="OQE5" s="979"/>
      <c r="OQF5" s="979"/>
      <c r="OQG5" s="979"/>
      <c r="OQH5" s="979"/>
      <c r="OQI5" s="979"/>
      <c r="OQJ5" s="979"/>
      <c r="OQK5" s="979"/>
      <c r="OQL5" s="979"/>
      <c r="OQM5" s="979"/>
      <c r="OQN5" s="979"/>
      <c r="OQO5" s="979"/>
      <c r="OQP5" s="979"/>
      <c r="OQQ5" s="979"/>
      <c r="OQR5" s="979"/>
      <c r="OQS5" s="979"/>
      <c r="OQT5" s="979"/>
      <c r="OQU5" s="979"/>
      <c r="OQV5" s="979"/>
      <c r="OQW5" s="979"/>
      <c r="OQX5" s="979"/>
      <c r="OQY5" s="979"/>
      <c r="OQZ5" s="979"/>
      <c r="ORA5" s="979"/>
      <c r="ORB5" s="979"/>
      <c r="ORC5" s="979"/>
      <c r="ORD5" s="979"/>
      <c r="ORE5" s="979"/>
      <c r="ORF5" s="979"/>
      <c r="ORG5" s="979"/>
      <c r="ORH5" s="979"/>
      <c r="ORI5" s="979"/>
      <c r="ORJ5" s="979"/>
      <c r="ORK5" s="979"/>
      <c r="ORL5" s="979"/>
      <c r="ORM5" s="979"/>
      <c r="ORN5" s="979"/>
      <c r="ORO5" s="979"/>
      <c r="ORP5" s="979"/>
      <c r="ORQ5" s="979"/>
      <c r="ORR5" s="979"/>
      <c r="ORS5" s="979"/>
      <c r="ORT5" s="979"/>
      <c r="ORU5" s="979"/>
      <c r="ORV5" s="979"/>
      <c r="ORW5" s="979"/>
      <c r="ORX5" s="979"/>
      <c r="ORY5" s="979"/>
      <c r="ORZ5" s="979"/>
      <c r="OSA5" s="979"/>
      <c r="OSB5" s="979"/>
      <c r="OSC5" s="979"/>
      <c r="OSD5" s="979"/>
      <c r="OSE5" s="979"/>
      <c r="OSF5" s="979"/>
      <c r="OSG5" s="979"/>
      <c r="OSH5" s="979"/>
      <c r="OSI5" s="979"/>
      <c r="OSJ5" s="979"/>
      <c r="OSK5" s="979"/>
      <c r="OSL5" s="979"/>
      <c r="OSM5" s="979"/>
      <c r="OSN5" s="979"/>
      <c r="OSO5" s="979"/>
      <c r="OSP5" s="979"/>
      <c r="OSQ5" s="979"/>
      <c r="OSR5" s="979"/>
      <c r="OSS5" s="979"/>
      <c r="OST5" s="979"/>
      <c r="OSU5" s="979"/>
      <c r="OSV5" s="979"/>
      <c r="OSW5" s="979"/>
      <c r="OSX5" s="979"/>
      <c r="OSY5" s="979"/>
      <c r="OSZ5" s="979"/>
      <c r="OTA5" s="979"/>
      <c r="OTB5" s="979"/>
      <c r="OTC5" s="979"/>
      <c r="OTD5" s="979"/>
      <c r="OTE5" s="979"/>
      <c r="OTF5" s="979"/>
      <c r="OTG5" s="979"/>
      <c r="OTH5" s="979"/>
      <c r="OTI5" s="979"/>
      <c r="OTJ5" s="979"/>
      <c r="OTK5" s="979"/>
      <c r="OTL5" s="979"/>
      <c r="OTM5" s="979"/>
      <c r="OTN5" s="979"/>
      <c r="OTO5" s="979"/>
      <c r="OTP5" s="979"/>
      <c r="OTQ5" s="979"/>
      <c r="OTR5" s="979"/>
      <c r="OTS5" s="979"/>
      <c r="OTT5" s="979"/>
      <c r="OTU5" s="979"/>
      <c r="OTV5" s="979"/>
      <c r="OTW5" s="979"/>
      <c r="OTX5" s="979"/>
      <c r="OTY5" s="979"/>
      <c r="OTZ5" s="979"/>
      <c r="OUA5" s="979"/>
      <c r="OUB5" s="979"/>
      <c r="OUC5" s="979"/>
      <c r="OUD5" s="979"/>
      <c r="OUE5" s="979"/>
      <c r="OUF5" s="979"/>
      <c r="OUG5" s="979"/>
      <c r="OUH5" s="979"/>
      <c r="OUI5" s="979"/>
      <c r="OUJ5" s="979"/>
      <c r="OUK5" s="979"/>
      <c r="OUL5" s="979"/>
      <c r="OUM5" s="979"/>
      <c r="OUN5" s="979"/>
      <c r="OUO5" s="979"/>
      <c r="OUP5" s="979"/>
      <c r="OUQ5" s="979"/>
      <c r="OUR5" s="979"/>
      <c r="OUS5" s="979"/>
      <c r="OUT5" s="979"/>
      <c r="OUU5" s="979"/>
      <c r="OUV5" s="979"/>
      <c r="OUW5" s="979"/>
      <c r="OUX5" s="979"/>
      <c r="OUY5" s="979"/>
      <c r="OUZ5" s="979"/>
      <c r="OVA5" s="979"/>
      <c r="OVB5" s="979"/>
      <c r="OVC5" s="979"/>
      <c r="OVD5" s="979"/>
      <c r="OVE5" s="979"/>
      <c r="OVF5" s="979"/>
      <c r="OVG5" s="979"/>
      <c r="OVH5" s="979"/>
      <c r="OVI5" s="979"/>
      <c r="OVJ5" s="979"/>
      <c r="OVK5" s="979"/>
      <c r="OVL5" s="979"/>
      <c r="OVM5" s="979"/>
      <c r="OVN5" s="979"/>
      <c r="OVO5" s="979"/>
      <c r="OVP5" s="979"/>
      <c r="OVQ5" s="979"/>
      <c r="OVR5" s="979"/>
      <c r="OVS5" s="979"/>
      <c r="OVT5" s="979"/>
      <c r="OVU5" s="979"/>
      <c r="OVV5" s="979"/>
      <c r="OVW5" s="979"/>
      <c r="OVX5" s="979"/>
      <c r="OVY5" s="979"/>
      <c r="OVZ5" s="979"/>
      <c r="OWA5" s="979"/>
      <c r="OWB5" s="979"/>
      <c r="OWC5" s="979"/>
      <c r="OWD5" s="979"/>
      <c r="OWE5" s="979"/>
      <c r="OWF5" s="979"/>
      <c r="OWG5" s="979"/>
      <c r="OWH5" s="979"/>
      <c r="OWI5" s="979"/>
      <c r="OWJ5" s="979"/>
      <c r="OWK5" s="979"/>
      <c r="OWL5" s="979"/>
      <c r="OWM5" s="979"/>
      <c r="OWN5" s="979"/>
      <c r="OWO5" s="979"/>
      <c r="OWP5" s="979"/>
      <c r="OWQ5" s="979"/>
      <c r="OWR5" s="979"/>
      <c r="OWS5" s="979"/>
      <c r="OWT5" s="979"/>
      <c r="OWU5" s="979"/>
      <c r="OWV5" s="979"/>
      <c r="OWW5" s="979"/>
      <c r="OWX5" s="979"/>
      <c r="OWY5" s="979"/>
      <c r="OWZ5" s="979"/>
      <c r="OXA5" s="979"/>
      <c r="OXB5" s="979"/>
      <c r="OXC5" s="979"/>
      <c r="OXD5" s="979"/>
      <c r="OXE5" s="979"/>
      <c r="OXF5" s="979"/>
      <c r="OXG5" s="979"/>
      <c r="OXH5" s="979"/>
      <c r="OXI5" s="979"/>
      <c r="OXJ5" s="979"/>
      <c r="OXK5" s="979"/>
      <c r="OXL5" s="979"/>
      <c r="OXM5" s="979"/>
      <c r="OXN5" s="979"/>
      <c r="OXO5" s="979"/>
      <c r="OXP5" s="979"/>
      <c r="OXQ5" s="979"/>
      <c r="OXR5" s="979"/>
      <c r="OXS5" s="979"/>
      <c r="OXT5" s="979"/>
      <c r="OXU5" s="979"/>
      <c r="OXV5" s="979"/>
      <c r="OXW5" s="979"/>
      <c r="OXX5" s="979"/>
      <c r="OXY5" s="979"/>
      <c r="OXZ5" s="979"/>
      <c r="OYA5" s="979"/>
      <c r="OYB5" s="979"/>
      <c r="OYC5" s="979"/>
      <c r="OYD5" s="979"/>
      <c r="OYE5" s="979"/>
      <c r="OYF5" s="979"/>
      <c r="OYG5" s="979"/>
      <c r="OYH5" s="979"/>
      <c r="OYI5" s="979"/>
      <c r="OYJ5" s="979"/>
      <c r="OYK5" s="979"/>
      <c r="OYL5" s="979"/>
      <c r="OYM5" s="979"/>
      <c r="OYN5" s="979"/>
      <c r="OYO5" s="979"/>
      <c r="OYP5" s="979"/>
      <c r="OYQ5" s="979"/>
      <c r="OYR5" s="979"/>
      <c r="OYS5" s="979"/>
      <c r="OYT5" s="979"/>
      <c r="OYU5" s="979"/>
      <c r="OYV5" s="979"/>
      <c r="OYW5" s="979"/>
      <c r="OYX5" s="979"/>
      <c r="OYY5" s="979"/>
      <c r="OYZ5" s="979"/>
      <c r="OZA5" s="979"/>
      <c r="OZB5" s="979"/>
      <c r="OZC5" s="979"/>
      <c r="OZD5" s="979"/>
      <c r="OZE5" s="979"/>
      <c r="OZF5" s="979"/>
      <c r="OZG5" s="979"/>
      <c r="OZH5" s="979"/>
      <c r="OZI5" s="979"/>
      <c r="OZJ5" s="979"/>
      <c r="OZK5" s="979"/>
      <c r="OZL5" s="979"/>
      <c r="OZM5" s="979"/>
      <c r="OZN5" s="979"/>
      <c r="OZO5" s="979"/>
      <c r="OZP5" s="979"/>
      <c r="OZQ5" s="979"/>
      <c r="OZR5" s="979"/>
      <c r="OZS5" s="979"/>
      <c r="OZT5" s="979"/>
      <c r="OZU5" s="979"/>
      <c r="OZV5" s="979"/>
      <c r="OZW5" s="979"/>
      <c r="OZX5" s="979"/>
      <c r="OZY5" s="979"/>
      <c r="OZZ5" s="979"/>
      <c r="PAA5" s="979"/>
      <c r="PAB5" s="979"/>
      <c r="PAC5" s="979"/>
      <c r="PAD5" s="979"/>
      <c r="PAE5" s="979"/>
      <c r="PAF5" s="979"/>
      <c r="PAG5" s="979"/>
      <c r="PAH5" s="979"/>
      <c r="PAI5" s="979"/>
      <c r="PAJ5" s="979"/>
      <c r="PAK5" s="979"/>
      <c r="PAL5" s="979"/>
      <c r="PAM5" s="979"/>
      <c r="PAN5" s="979"/>
      <c r="PAO5" s="979"/>
      <c r="PAP5" s="979"/>
      <c r="PAQ5" s="979"/>
      <c r="PAR5" s="979"/>
      <c r="PAS5" s="979"/>
      <c r="PAT5" s="979"/>
      <c r="PAU5" s="979"/>
      <c r="PAV5" s="979"/>
      <c r="PAW5" s="979"/>
      <c r="PAX5" s="979"/>
      <c r="PAY5" s="979"/>
      <c r="PAZ5" s="979"/>
      <c r="PBA5" s="979"/>
      <c r="PBB5" s="979"/>
      <c r="PBC5" s="979"/>
      <c r="PBD5" s="979"/>
      <c r="PBE5" s="979"/>
      <c r="PBF5" s="979"/>
      <c r="PBG5" s="979"/>
      <c r="PBH5" s="979"/>
      <c r="PBI5" s="979"/>
      <c r="PBJ5" s="979"/>
      <c r="PBK5" s="979"/>
      <c r="PBL5" s="979"/>
      <c r="PBM5" s="979"/>
      <c r="PBN5" s="979"/>
      <c r="PBO5" s="979"/>
      <c r="PBP5" s="979"/>
      <c r="PBQ5" s="979"/>
      <c r="PBR5" s="979"/>
      <c r="PBS5" s="979"/>
      <c r="PBT5" s="979"/>
      <c r="PBU5" s="979"/>
      <c r="PBV5" s="979"/>
      <c r="PBW5" s="979"/>
      <c r="PBX5" s="979"/>
      <c r="PBY5" s="979"/>
      <c r="PBZ5" s="979"/>
      <c r="PCA5" s="979"/>
      <c r="PCB5" s="979"/>
      <c r="PCC5" s="979"/>
      <c r="PCD5" s="979"/>
      <c r="PCE5" s="979"/>
      <c r="PCF5" s="979"/>
      <c r="PCG5" s="979"/>
      <c r="PCH5" s="979"/>
      <c r="PCI5" s="979"/>
      <c r="PCJ5" s="979"/>
      <c r="PCK5" s="979"/>
      <c r="PCL5" s="979"/>
      <c r="PCM5" s="979"/>
      <c r="PCN5" s="979"/>
      <c r="PCO5" s="979"/>
      <c r="PCP5" s="979"/>
      <c r="PCQ5" s="979"/>
      <c r="PCR5" s="979"/>
      <c r="PCS5" s="979"/>
      <c r="PCT5" s="979"/>
      <c r="PCU5" s="979"/>
      <c r="PCV5" s="979"/>
      <c r="PCW5" s="979"/>
      <c r="PCX5" s="979"/>
      <c r="PCY5" s="979"/>
      <c r="PCZ5" s="979"/>
      <c r="PDA5" s="979"/>
      <c r="PDB5" s="979"/>
      <c r="PDC5" s="979"/>
      <c r="PDD5" s="979"/>
      <c r="PDE5" s="979"/>
      <c r="PDF5" s="979"/>
      <c r="PDG5" s="979"/>
      <c r="PDH5" s="979"/>
      <c r="PDI5" s="979"/>
      <c r="PDJ5" s="979"/>
      <c r="PDK5" s="979"/>
      <c r="PDL5" s="979"/>
      <c r="PDM5" s="979"/>
      <c r="PDN5" s="979"/>
      <c r="PDO5" s="979"/>
      <c r="PDP5" s="979"/>
      <c r="PDQ5" s="979"/>
      <c r="PDR5" s="979"/>
      <c r="PDS5" s="979"/>
      <c r="PDT5" s="979"/>
      <c r="PDU5" s="979"/>
      <c r="PDV5" s="979"/>
      <c r="PDW5" s="979"/>
      <c r="PDX5" s="979"/>
      <c r="PDY5" s="979"/>
      <c r="PDZ5" s="979"/>
      <c r="PEA5" s="979"/>
      <c r="PEB5" s="979"/>
      <c r="PEC5" s="979"/>
      <c r="PED5" s="979"/>
      <c r="PEE5" s="979"/>
      <c r="PEF5" s="979"/>
      <c r="PEG5" s="979"/>
      <c r="PEH5" s="979"/>
      <c r="PEI5" s="979"/>
      <c r="PEJ5" s="979"/>
      <c r="PEK5" s="979"/>
      <c r="PEL5" s="979"/>
      <c r="PEM5" s="979"/>
      <c r="PEN5" s="979"/>
      <c r="PEO5" s="979"/>
      <c r="PEP5" s="979"/>
      <c r="PEQ5" s="979"/>
      <c r="PER5" s="979"/>
      <c r="PES5" s="979"/>
      <c r="PET5" s="979"/>
      <c r="PEU5" s="979"/>
      <c r="PEV5" s="979"/>
      <c r="PEW5" s="979"/>
      <c r="PEX5" s="979"/>
      <c r="PEY5" s="979"/>
      <c r="PEZ5" s="979"/>
      <c r="PFA5" s="979"/>
      <c r="PFB5" s="979"/>
      <c r="PFC5" s="979"/>
      <c r="PFD5" s="979"/>
      <c r="PFE5" s="979"/>
      <c r="PFF5" s="979"/>
      <c r="PFG5" s="979"/>
      <c r="PFH5" s="979"/>
      <c r="PFI5" s="979"/>
      <c r="PFJ5" s="979"/>
      <c r="PFK5" s="979"/>
      <c r="PFL5" s="979"/>
      <c r="PFM5" s="979"/>
      <c r="PFN5" s="979"/>
      <c r="PFO5" s="979"/>
      <c r="PFP5" s="979"/>
      <c r="PFQ5" s="979"/>
      <c r="PFR5" s="979"/>
      <c r="PFS5" s="979"/>
      <c r="PFT5" s="979"/>
      <c r="PFU5" s="979"/>
      <c r="PFV5" s="979"/>
      <c r="PFW5" s="979"/>
      <c r="PFX5" s="979"/>
      <c r="PFY5" s="979"/>
      <c r="PFZ5" s="979"/>
      <c r="PGA5" s="979"/>
      <c r="PGB5" s="979"/>
      <c r="PGC5" s="979"/>
      <c r="PGD5" s="979"/>
      <c r="PGE5" s="979"/>
      <c r="PGF5" s="979"/>
      <c r="PGG5" s="979"/>
      <c r="PGH5" s="979"/>
      <c r="PGI5" s="979"/>
      <c r="PGJ5" s="979"/>
      <c r="PGK5" s="979"/>
      <c r="PGL5" s="979"/>
      <c r="PGM5" s="979"/>
      <c r="PGN5" s="979"/>
      <c r="PGO5" s="979"/>
      <c r="PGP5" s="979"/>
      <c r="PGQ5" s="979"/>
      <c r="PGR5" s="979"/>
      <c r="PGS5" s="979"/>
      <c r="PGT5" s="979"/>
      <c r="PGU5" s="979"/>
      <c r="PGV5" s="979"/>
      <c r="PGW5" s="979"/>
      <c r="PGX5" s="979"/>
      <c r="PGY5" s="979"/>
      <c r="PGZ5" s="979"/>
      <c r="PHA5" s="979"/>
      <c r="PHB5" s="979"/>
      <c r="PHC5" s="979"/>
      <c r="PHD5" s="979"/>
      <c r="PHE5" s="979"/>
      <c r="PHF5" s="979"/>
      <c r="PHG5" s="979"/>
      <c r="PHH5" s="979"/>
      <c r="PHI5" s="979"/>
      <c r="PHJ5" s="979"/>
      <c r="PHK5" s="979"/>
      <c r="PHL5" s="979"/>
      <c r="PHM5" s="979"/>
      <c r="PHN5" s="979"/>
      <c r="PHO5" s="979"/>
      <c r="PHP5" s="979"/>
      <c r="PHQ5" s="979"/>
      <c r="PHR5" s="979"/>
      <c r="PHS5" s="979"/>
      <c r="PHT5" s="979"/>
      <c r="PHU5" s="979"/>
      <c r="PHV5" s="979"/>
      <c r="PHW5" s="979"/>
      <c r="PHX5" s="979"/>
      <c r="PHY5" s="979"/>
      <c r="PHZ5" s="979"/>
      <c r="PIA5" s="979"/>
      <c r="PIB5" s="979"/>
      <c r="PIC5" s="979"/>
      <c r="PID5" s="979"/>
      <c r="PIE5" s="979"/>
      <c r="PIF5" s="979"/>
      <c r="PIG5" s="979"/>
      <c r="PIH5" s="979"/>
      <c r="PII5" s="979"/>
      <c r="PIJ5" s="979"/>
      <c r="PIK5" s="979"/>
      <c r="PIL5" s="979"/>
      <c r="PIM5" s="979"/>
      <c r="PIN5" s="979"/>
      <c r="PIO5" s="979"/>
      <c r="PIP5" s="979"/>
      <c r="PIQ5" s="979"/>
      <c r="PIR5" s="979"/>
      <c r="PIS5" s="979"/>
      <c r="PIT5" s="979"/>
      <c r="PIU5" s="979"/>
      <c r="PIV5" s="979"/>
      <c r="PIW5" s="979"/>
      <c r="PIX5" s="979"/>
      <c r="PIY5" s="979"/>
      <c r="PIZ5" s="979"/>
      <c r="PJA5" s="979"/>
      <c r="PJB5" s="979"/>
      <c r="PJC5" s="979"/>
      <c r="PJD5" s="979"/>
      <c r="PJE5" s="979"/>
      <c r="PJF5" s="979"/>
      <c r="PJG5" s="979"/>
      <c r="PJH5" s="979"/>
      <c r="PJI5" s="979"/>
      <c r="PJJ5" s="979"/>
      <c r="PJK5" s="979"/>
      <c r="PJL5" s="979"/>
      <c r="PJM5" s="979"/>
      <c r="PJN5" s="979"/>
      <c r="PJO5" s="979"/>
      <c r="PJP5" s="979"/>
      <c r="PJQ5" s="979"/>
      <c r="PJR5" s="979"/>
      <c r="PJS5" s="979"/>
      <c r="PJT5" s="979"/>
      <c r="PJU5" s="979"/>
      <c r="PJV5" s="979"/>
      <c r="PJW5" s="979"/>
      <c r="PJX5" s="979"/>
      <c r="PJY5" s="979"/>
      <c r="PJZ5" s="979"/>
      <c r="PKA5" s="979"/>
      <c r="PKB5" s="979"/>
      <c r="PKC5" s="979"/>
      <c r="PKD5" s="979"/>
      <c r="PKE5" s="979"/>
      <c r="PKF5" s="979"/>
      <c r="PKG5" s="979"/>
      <c r="PKH5" s="979"/>
      <c r="PKI5" s="979"/>
      <c r="PKJ5" s="979"/>
      <c r="PKK5" s="979"/>
      <c r="PKL5" s="979"/>
      <c r="PKM5" s="979"/>
      <c r="PKN5" s="979"/>
      <c r="PKO5" s="979"/>
      <c r="PKP5" s="979"/>
      <c r="PKQ5" s="979"/>
      <c r="PKR5" s="979"/>
      <c r="PKS5" s="979"/>
      <c r="PKT5" s="979"/>
      <c r="PKU5" s="979"/>
      <c r="PKV5" s="979"/>
      <c r="PKW5" s="979"/>
      <c r="PKX5" s="979"/>
      <c r="PKY5" s="979"/>
      <c r="PKZ5" s="979"/>
      <c r="PLA5" s="979"/>
      <c r="PLB5" s="979"/>
      <c r="PLC5" s="979"/>
      <c r="PLD5" s="979"/>
      <c r="PLE5" s="979"/>
      <c r="PLF5" s="979"/>
      <c r="PLG5" s="979"/>
      <c r="PLH5" s="979"/>
      <c r="PLI5" s="979"/>
      <c r="PLJ5" s="979"/>
      <c r="PLK5" s="979"/>
      <c r="PLL5" s="979"/>
      <c r="PLM5" s="979"/>
      <c r="PLN5" s="979"/>
      <c r="PLO5" s="979"/>
      <c r="PLP5" s="979"/>
      <c r="PLQ5" s="979"/>
      <c r="PLR5" s="979"/>
      <c r="PLS5" s="979"/>
      <c r="PLT5" s="979"/>
      <c r="PLU5" s="979"/>
      <c r="PLV5" s="979"/>
      <c r="PLW5" s="979"/>
      <c r="PLX5" s="979"/>
      <c r="PLY5" s="979"/>
      <c r="PLZ5" s="979"/>
      <c r="PMA5" s="979"/>
      <c r="PMB5" s="979"/>
      <c r="PMC5" s="979"/>
      <c r="PMD5" s="979"/>
      <c r="PME5" s="979"/>
      <c r="PMF5" s="979"/>
      <c r="PMG5" s="979"/>
      <c r="PMH5" s="979"/>
      <c r="PMI5" s="979"/>
      <c r="PMJ5" s="979"/>
      <c r="PMK5" s="979"/>
      <c r="PML5" s="979"/>
      <c r="PMM5" s="979"/>
      <c r="PMN5" s="979"/>
      <c r="PMO5" s="979"/>
      <c r="PMP5" s="979"/>
      <c r="PMQ5" s="979"/>
      <c r="PMR5" s="979"/>
      <c r="PMS5" s="979"/>
      <c r="PMT5" s="979"/>
      <c r="PMU5" s="979"/>
      <c r="PMV5" s="979"/>
      <c r="PMW5" s="979"/>
      <c r="PMX5" s="979"/>
      <c r="PMY5" s="979"/>
      <c r="PMZ5" s="979"/>
      <c r="PNA5" s="979"/>
      <c r="PNB5" s="979"/>
      <c r="PNC5" s="979"/>
      <c r="PND5" s="979"/>
      <c r="PNE5" s="979"/>
      <c r="PNF5" s="979"/>
      <c r="PNG5" s="979"/>
      <c r="PNH5" s="979"/>
      <c r="PNI5" s="979"/>
      <c r="PNJ5" s="979"/>
      <c r="PNK5" s="979"/>
      <c r="PNL5" s="979"/>
      <c r="PNM5" s="979"/>
      <c r="PNN5" s="979"/>
      <c r="PNO5" s="979"/>
      <c r="PNP5" s="979"/>
      <c r="PNQ5" s="979"/>
      <c r="PNR5" s="979"/>
      <c r="PNS5" s="979"/>
      <c r="PNT5" s="979"/>
      <c r="PNU5" s="979"/>
      <c r="PNV5" s="979"/>
      <c r="PNW5" s="979"/>
      <c r="PNX5" s="979"/>
      <c r="PNY5" s="979"/>
      <c r="PNZ5" s="979"/>
      <c r="POA5" s="979"/>
      <c r="POB5" s="979"/>
      <c r="POC5" s="979"/>
      <c r="POD5" s="979"/>
      <c r="POE5" s="979"/>
      <c r="POF5" s="979"/>
      <c r="POG5" s="979"/>
      <c r="POH5" s="979"/>
      <c r="POI5" s="979"/>
      <c r="POJ5" s="979"/>
      <c r="POK5" s="979"/>
      <c r="POL5" s="979"/>
      <c r="POM5" s="979"/>
      <c r="PON5" s="979"/>
      <c r="POO5" s="979"/>
      <c r="POP5" s="979"/>
      <c r="POQ5" s="979"/>
      <c r="POR5" s="979"/>
      <c r="POS5" s="979"/>
      <c r="POT5" s="979"/>
      <c r="POU5" s="979"/>
      <c r="POV5" s="979"/>
      <c r="POW5" s="979"/>
      <c r="POX5" s="979"/>
      <c r="POY5" s="979"/>
      <c r="POZ5" s="979"/>
      <c r="PPA5" s="979"/>
      <c r="PPB5" s="979"/>
      <c r="PPC5" s="979"/>
      <c r="PPD5" s="979"/>
      <c r="PPE5" s="979"/>
      <c r="PPF5" s="979"/>
      <c r="PPG5" s="979"/>
      <c r="PPH5" s="979"/>
      <c r="PPI5" s="979"/>
      <c r="PPJ5" s="979"/>
      <c r="PPK5" s="979"/>
      <c r="PPL5" s="979"/>
      <c r="PPM5" s="979"/>
      <c r="PPN5" s="979"/>
      <c r="PPO5" s="979"/>
      <c r="PPP5" s="979"/>
      <c r="PPQ5" s="979"/>
      <c r="PPR5" s="979"/>
      <c r="PPS5" s="979"/>
      <c r="PPT5" s="979"/>
      <c r="PPU5" s="979"/>
      <c r="PPV5" s="979"/>
      <c r="PPW5" s="979"/>
      <c r="PPX5" s="979"/>
      <c r="PPY5" s="979"/>
      <c r="PPZ5" s="979"/>
      <c r="PQA5" s="979"/>
      <c r="PQB5" s="979"/>
      <c r="PQC5" s="979"/>
      <c r="PQD5" s="979"/>
      <c r="PQE5" s="979"/>
      <c r="PQF5" s="979"/>
      <c r="PQG5" s="979"/>
      <c r="PQH5" s="979"/>
      <c r="PQI5" s="979"/>
      <c r="PQJ5" s="979"/>
      <c r="PQK5" s="979"/>
      <c r="PQL5" s="979"/>
      <c r="PQM5" s="979"/>
      <c r="PQN5" s="979"/>
      <c r="PQO5" s="979"/>
      <c r="PQP5" s="979"/>
      <c r="PQQ5" s="979"/>
      <c r="PQR5" s="979"/>
      <c r="PQS5" s="979"/>
      <c r="PQT5" s="979"/>
      <c r="PQU5" s="979"/>
      <c r="PQV5" s="979"/>
      <c r="PQW5" s="979"/>
      <c r="PQX5" s="979"/>
      <c r="PQY5" s="979"/>
      <c r="PQZ5" s="979"/>
      <c r="PRA5" s="979"/>
      <c r="PRB5" s="979"/>
      <c r="PRC5" s="979"/>
      <c r="PRD5" s="979"/>
      <c r="PRE5" s="979"/>
      <c r="PRF5" s="979"/>
      <c r="PRG5" s="979"/>
      <c r="PRH5" s="979"/>
      <c r="PRI5" s="979"/>
      <c r="PRJ5" s="979"/>
      <c r="PRK5" s="979"/>
      <c r="PRL5" s="979"/>
      <c r="PRM5" s="979"/>
      <c r="PRN5" s="979"/>
      <c r="PRO5" s="979"/>
      <c r="PRP5" s="979"/>
      <c r="PRQ5" s="979"/>
      <c r="PRR5" s="979"/>
      <c r="PRS5" s="979"/>
      <c r="PRT5" s="979"/>
      <c r="PRU5" s="979"/>
      <c r="PRV5" s="979"/>
      <c r="PRW5" s="979"/>
      <c r="PRX5" s="979"/>
      <c r="PRY5" s="979"/>
      <c r="PRZ5" s="979"/>
      <c r="PSA5" s="979"/>
      <c r="PSB5" s="979"/>
      <c r="PSC5" s="979"/>
      <c r="PSD5" s="979"/>
      <c r="PSE5" s="979"/>
      <c r="PSF5" s="979"/>
      <c r="PSG5" s="979"/>
      <c r="PSH5" s="979"/>
      <c r="PSI5" s="979"/>
      <c r="PSJ5" s="979"/>
      <c r="PSK5" s="979"/>
      <c r="PSL5" s="979"/>
      <c r="PSM5" s="979"/>
      <c r="PSN5" s="979"/>
      <c r="PSO5" s="979"/>
      <c r="PSP5" s="979"/>
      <c r="PSQ5" s="979"/>
      <c r="PSR5" s="979"/>
      <c r="PSS5" s="979"/>
      <c r="PST5" s="979"/>
      <c r="PSU5" s="979"/>
      <c r="PSV5" s="979"/>
      <c r="PSW5" s="979"/>
      <c r="PSX5" s="979"/>
      <c r="PSY5" s="979"/>
      <c r="PSZ5" s="979"/>
      <c r="PTA5" s="979"/>
      <c r="PTB5" s="979"/>
      <c r="PTC5" s="979"/>
      <c r="PTD5" s="979"/>
      <c r="PTE5" s="979"/>
      <c r="PTF5" s="979"/>
      <c r="PTG5" s="979"/>
      <c r="PTH5" s="979"/>
      <c r="PTI5" s="979"/>
      <c r="PTJ5" s="979"/>
      <c r="PTK5" s="979"/>
      <c r="PTL5" s="979"/>
      <c r="PTM5" s="979"/>
      <c r="PTN5" s="979"/>
      <c r="PTO5" s="979"/>
      <c r="PTP5" s="979"/>
      <c r="PTQ5" s="979"/>
      <c r="PTR5" s="979"/>
      <c r="PTS5" s="979"/>
      <c r="PTT5" s="979"/>
      <c r="PTU5" s="979"/>
      <c r="PTV5" s="979"/>
      <c r="PTW5" s="979"/>
      <c r="PTX5" s="979"/>
      <c r="PTY5" s="979"/>
      <c r="PTZ5" s="979"/>
      <c r="PUA5" s="979"/>
      <c r="PUB5" s="979"/>
      <c r="PUC5" s="979"/>
      <c r="PUD5" s="979"/>
      <c r="PUE5" s="979"/>
      <c r="PUF5" s="979"/>
      <c r="PUG5" s="979"/>
      <c r="PUH5" s="979"/>
      <c r="PUI5" s="979"/>
      <c r="PUJ5" s="979"/>
      <c r="PUK5" s="979"/>
      <c r="PUL5" s="979"/>
      <c r="PUM5" s="979"/>
      <c r="PUN5" s="979"/>
      <c r="PUO5" s="979"/>
      <c r="PUP5" s="979"/>
      <c r="PUQ5" s="979"/>
      <c r="PUR5" s="979"/>
      <c r="PUS5" s="979"/>
      <c r="PUT5" s="979"/>
      <c r="PUU5" s="979"/>
      <c r="PUV5" s="979"/>
      <c r="PUW5" s="979"/>
      <c r="PUX5" s="979"/>
      <c r="PUY5" s="979"/>
      <c r="PUZ5" s="979"/>
      <c r="PVA5" s="979"/>
      <c r="PVB5" s="979"/>
      <c r="PVC5" s="979"/>
      <c r="PVD5" s="979"/>
      <c r="PVE5" s="979"/>
      <c r="PVF5" s="979"/>
      <c r="PVG5" s="979"/>
      <c r="PVH5" s="979"/>
      <c r="PVI5" s="979"/>
      <c r="PVJ5" s="979"/>
      <c r="PVK5" s="979"/>
      <c r="PVL5" s="979"/>
      <c r="PVM5" s="979"/>
      <c r="PVN5" s="979"/>
      <c r="PVO5" s="979"/>
      <c r="PVP5" s="979"/>
      <c r="PVQ5" s="979"/>
      <c r="PVR5" s="979"/>
      <c r="PVS5" s="979"/>
      <c r="PVT5" s="979"/>
      <c r="PVU5" s="979"/>
      <c r="PVV5" s="979"/>
      <c r="PVW5" s="979"/>
      <c r="PVX5" s="979"/>
      <c r="PVY5" s="979"/>
      <c r="PVZ5" s="979"/>
      <c r="PWA5" s="979"/>
      <c r="PWB5" s="979"/>
      <c r="PWC5" s="979"/>
      <c r="PWD5" s="979"/>
      <c r="PWE5" s="979"/>
      <c r="PWF5" s="979"/>
      <c r="PWG5" s="979"/>
      <c r="PWH5" s="979"/>
      <c r="PWI5" s="979"/>
      <c r="PWJ5" s="979"/>
      <c r="PWK5" s="979"/>
      <c r="PWL5" s="979"/>
      <c r="PWM5" s="979"/>
      <c r="PWN5" s="979"/>
      <c r="PWO5" s="979"/>
      <c r="PWP5" s="979"/>
      <c r="PWQ5" s="979"/>
      <c r="PWR5" s="979"/>
      <c r="PWS5" s="979"/>
      <c r="PWT5" s="979"/>
      <c r="PWU5" s="979"/>
      <c r="PWV5" s="979"/>
      <c r="PWW5" s="979"/>
      <c r="PWX5" s="979"/>
      <c r="PWY5" s="979"/>
      <c r="PWZ5" s="979"/>
      <c r="PXA5" s="979"/>
      <c r="PXB5" s="979"/>
      <c r="PXC5" s="979"/>
      <c r="PXD5" s="979"/>
      <c r="PXE5" s="979"/>
      <c r="PXF5" s="979"/>
      <c r="PXG5" s="979"/>
      <c r="PXH5" s="979"/>
      <c r="PXI5" s="979"/>
      <c r="PXJ5" s="979"/>
      <c r="PXK5" s="979"/>
      <c r="PXL5" s="979"/>
      <c r="PXM5" s="979"/>
      <c r="PXN5" s="979"/>
      <c r="PXO5" s="979"/>
      <c r="PXP5" s="979"/>
      <c r="PXQ5" s="979"/>
      <c r="PXR5" s="979"/>
      <c r="PXS5" s="979"/>
      <c r="PXT5" s="979"/>
      <c r="PXU5" s="979"/>
      <c r="PXV5" s="979"/>
      <c r="PXW5" s="979"/>
      <c r="PXX5" s="979"/>
      <c r="PXY5" s="979"/>
      <c r="PXZ5" s="979"/>
      <c r="PYA5" s="979"/>
      <c r="PYB5" s="979"/>
      <c r="PYC5" s="979"/>
      <c r="PYD5" s="979"/>
      <c r="PYE5" s="979"/>
      <c r="PYF5" s="979"/>
      <c r="PYG5" s="979"/>
      <c r="PYH5" s="979"/>
      <c r="PYI5" s="979"/>
      <c r="PYJ5" s="979"/>
      <c r="PYK5" s="979"/>
      <c r="PYL5" s="979"/>
      <c r="PYM5" s="979"/>
      <c r="PYN5" s="979"/>
      <c r="PYO5" s="979"/>
      <c r="PYP5" s="979"/>
      <c r="PYQ5" s="979"/>
      <c r="PYR5" s="979"/>
      <c r="PYS5" s="979"/>
      <c r="PYT5" s="979"/>
      <c r="PYU5" s="979"/>
      <c r="PYV5" s="979"/>
      <c r="PYW5" s="979"/>
      <c r="PYX5" s="979"/>
      <c r="PYY5" s="979"/>
      <c r="PYZ5" s="979"/>
      <c r="PZA5" s="979"/>
      <c r="PZB5" s="979"/>
      <c r="PZC5" s="979"/>
      <c r="PZD5" s="979"/>
      <c r="PZE5" s="979"/>
      <c r="PZF5" s="979"/>
      <c r="PZG5" s="979"/>
      <c r="PZH5" s="979"/>
      <c r="PZI5" s="979"/>
      <c r="PZJ5" s="979"/>
      <c r="PZK5" s="979"/>
      <c r="PZL5" s="979"/>
      <c r="PZM5" s="979"/>
      <c r="PZN5" s="979"/>
      <c r="PZO5" s="979"/>
      <c r="PZP5" s="979"/>
      <c r="PZQ5" s="979"/>
      <c r="PZR5" s="979"/>
      <c r="PZS5" s="979"/>
      <c r="PZT5" s="979"/>
      <c r="PZU5" s="979"/>
      <c r="PZV5" s="979"/>
      <c r="PZW5" s="979"/>
      <c r="PZX5" s="979"/>
      <c r="PZY5" s="979"/>
      <c r="PZZ5" s="979"/>
      <c r="QAA5" s="979"/>
      <c r="QAB5" s="979"/>
      <c r="QAC5" s="979"/>
      <c r="QAD5" s="979"/>
      <c r="QAE5" s="979"/>
      <c r="QAF5" s="979"/>
      <c r="QAG5" s="979"/>
      <c r="QAH5" s="979"/>
      <c r="QAI5" s="979"/>
      <c r="QAJ5" s="979"/>
      <c r="QAK5" s="979"/>
      <c r="QAL5" s="979"/>
      <c r="QAM5" s="979"/>
      <c r="QAN5" s="979"/>
      <c r="QAO5" s="979"/>
      <c r="QAP5" s="979"/>
      <c r="QAQ5" s="979"/>
      <c r="QAR5" s="979"/>
      <c r="QAS5" s="979"/>
      <c r="QAT5" s="979"/>
      <c r="QAU5" s="979"/>
      <c r="QAV5" s="979"/>
      <c r="QAW5" s="979"/>
      <c r="QAX5" s="979"/>
      <c r="QAY5" s="979"/>
      <c r="QAZ5" s="979"/>
      <c r="QBA5" s="979"/>
      <c r="QBB5" s="979"/>
      <c r="QBC5" s="979"/>
      <c r="QBD5" s="979"/>
      <c r="QBE5" s="979"/>
      <c r="QBF5" s="979"/>
      <c r="QBG5" s="979"/>
      <c r="QBH5" s="979"/>
      <c r="QBI5" s="979"/>
      <c r="QBJ5" s="979"/>
      <c r="QBK5" s="979"/>
      <c r="QBL5" s="979"/>
      <c r="QBM5" s="979"/>
      <c r="QBN5" s="979"/>
      <c r="QBO5" s="979"/>
      <c r="QBP5" s="979"/>
      <c r="QBQ5" s="979"/>
      <c r="QBR5" s="979"/>
      <c r="QBS5" s="979"/>
      <c r="QBT5" s="979"/>
      <c r="QBU5" s="979"/>
      <c r="QBV5" s="979"/>
      <c r="QBW5" s="979"/>
      <c r="QBX5" s="979"/>
      <c r="QBY5" s="979"/>
      <c r="QBZ5" s="979"/>
      <c r="QCA5" s="979"/>
      <c r="QCB5" s="979"/>
      <c r="QCC5" s="979"/>
      <c r="QCD5" s="979"/>
      <c r="QCE5" s="979"/>
      <c r="QCF5" s="979"/>
      <c r="QCG5" s="979"/>
      <c r="QCH5" s="979"/>
      <c r="QCI5" s="979"/>
      <c r="QCJ5" s="979"/>
      <c r="QCK5" s="979"/>
      <c r="QCL5" s="979"/>
      <c r="QCM5" s="979"/>
      <c r="QCN5" s="979"/>
      <c r="QCO5" s="979"/>
      <c r="QCP5" s="979"/>
      <c r="QCQ5" s="979"/>
      <c r="QCR5" s="979"/>
      <c r="QCS5" s="979"/>
      <c r="QCT5" s="979"/>
      <c r="QCU5" s="979"/>
      <c r="QCV5" s="979"/>
      <c r="QCW5" s="979"/>
      <c r="QCX5" s="979"/>
      <c r="QCY5" s="979"/>
      <c r="QCZ5" s="979"/>
      <c r="QDA5" s="979"/>
      <c r="QDB5" s="979"/>
      <c r="QDC5" s="979"/>
      <c r="QDD5" s="979"/>
      <c r="QDE5" s="979"/>
      <c r="QDF5" s="979"/>
      <c r="QDG5" s="979"/>
      <c r="QDH5" s="979"/>
      <c r="QDI5" s="979"/>
      <c r="QDJ5" s="979"/>
      <c r="QDK5" s="979"/>
      <c r="QDL5" s="979"/>
      <c r="QDM5" s="979"/>
      <c r="QDN5" s="979"/>
      <c r="QDO5" s="979"/>
      <c r="QDP5" s="979"/>
      <c r="QDQ5" s="979"/>
      <c r="QDR5" s="979"/>
      <c r="QDS5" s="979"/>
      <c r="QDT5" s="979"/>
      <c r="QDU5" s="979"/>
      <c r="QDV5" s="979"/>
      <c r="QDW5" s="979"/>
      <c r="QDX5" s="979"/>
      <c r="QDY5" s="979"/>
      <c r="QDZ5" s="979"/>
      <c r="QEA5" s="979"/>
      <c r="QEB5" s="979"/>
      <c r="QEC5" s="979"/>
      <c r="QED5" s="979"/>
      <c r="QEE5" s="979"/>
      <c r="QEF5" s="979"/>
      <c r="QEG5" s="979"/>
      <c r="QEH5" s="979"/>
      <c r="QEI5" s="979"/>
      <c r="QEJ5" s="979"/>
      <c r="QEK5" s="979"/>
      <c r="QEL5" s="979"/>
      <c r="QEM5" s="979"/>
      <c r="QEN5" s="979"/>
      <c r="QEO5" s="979"/>
      <c r="QEP5" s="979"/>
      <c r="QEQ5" s="979"/>
      <c r="QER5" s="979"/>
      <c r="QES5" s="979"/>
      <c r="QET5" s="979"/>
      <c r="QEU5" s="979"/>
      <c r="QEV5" s="979"/>
      <c r="QEW5" s="979"/>
      <c r="QEX5" s="979"/>
      <c r="QEY5" s="979"/>
      <c r="QEZ5" s="979"/>
      <c r="QFA5" s="979"/>
      <c r="QFB5" s="979"/>
      <c r="QFC5" s="979"/>
      <c r="QFD5" s="979"/>
      <c r="QFE5" s="979"/>
      <c r="QFF5" s="979"/>
      <c r="QFG5" s="979"/>
      <c r="QFH5" s="979"/>
      <c r="QFI5" s="979"/>
      <c r="QFJ5" s="979"/>
      <c r="QFK5" s="979"/>
      <c r="QFL5" s="979"/>
      <c r="QFM5" s="979"/>
      <c r="QFN5" s="979"/>
      <c r="QFO5" s="979"/>
      <c r="QFP5" s="979"/>
      <c r="QFQ5" s="979"/>
      <c r="QFR5" s="979"/>
      <c r="QFS5" s="979"/>
      <c r="QFT5" s="979"/>
      <c r="QFU5" s="979"/>
      <c r="QFV5" s="979"/>
      <c r="QFW5" s="979"/>
      <c r="QFX5" s="979"/>
      <c r="QFY5" s="979"/>
      <c r="QFZ5" s="979"/>
      <c r="QGA5" s="979"/>
      <c r="QGB5" s="979"/>
      <c r="QGC5" s="979"/>
      <c r="QGD5" s="979"/>
      <c r="QGE5" s="979"/>
      <c r="QGF5" s="979"/>
      <c r="QGG5" s="979"/>
      <c r="QGH5" s="979"/>
      <c r="QGI5" s="979"/>
      <c r="QGJ5" s="979"/>
      <c r="QGK5" s="979"/>
      <c r="QGL5" s="979"/>
      <c r="QGM5" s="979"/>
      <c r="QGN5" s="979"/>
      <c r="QGO5" s="979"/>
      <c r="QGP5" s="979"/>
      <c r="QGQ5" s="979"/>
      <c r="QGR5" s="979"/>
      <c r="QGS5" s="979"/>
      <c r="QGT5" s="979"/>
      <c r="QGU5" s="979"/>
      <c r="QGV5" s="979"/>
      <c r="QGW5" s="979"/>
      <c r="QGX5" s="979"/>
      <c r="QGY5" s="979"/>
      <c r="QGZ5" s="979"/>
      <c r="QHA5" s="979"/>
      <c r="QHB5" s="979"/>
      <c r="QHC5" s="979"/>
      <c r="QHD5" s="979"/>
      <c r="QHE5" s="979"/>
      <c r="QHF5" s="979"/>
      <c r="QHG5" s="979"/>
      <c r="QHH5" s="979"/>
      <c r="QHI5" s="979"/>
      <c r="QHJ5" s="979"/>
      <c r="QHK5" s="979"/>
      <c r="QHL5" s="979"/>
      <c r="QHM5" s="979"/>
      <c r="QHN5" s="979"/>
      <c r="QHO5" s="979"/>
      <c r="QHP5" s="979"/>
      <c r="QHQ5" s="979"/>
      <c r="QHR5" s="979"/>
      <c r="QHS5" s="979"/>
      <c r="QHT5" s="979"/>
      <c r="QHU5" s="979"/>
      <c r="QHV5" s="979"/>
      <c r="QHW5" s="979"/>
      <c r="QHX5" s="979"/>
      <c r="QHY5" s="979"/>
      <c r="QHZ5" s="979"/>
      <c r="QIA5" s="979"/>
      <c r="QIB5" s="979"/>
      <c r="QIC5" s="979"/>
      <c r="QID5" s="979"/>
      <c r="QIE5" s="979"/>
      <c r="QIF5" s="979"/>
      <c r="QIG5" s="979"/>
      <c r="QIH5" s="979"/>
      <c r="QII5" s="979"/>
      <c r="QIJ5" s="979"/>
      <c r="QIK5" s="979"/>
      <c r="QIL5" s="979"/>
      <c r="QIM5" s="979"/>
      <c r="QIN5" s="979"/>
      <c r="QIO5" s="979"/>
      <c r="QIP5" s="979"/>
      <c r="QIQ5" s="979"/>
      <c r="QIR5" s="979"/>
      <c r="QIS5" s="979"/>
      <c r="QIT5" s="979"/>
      <c r="QIU5" s="979"/>
      <c r="QIV5" s="979"/>
      <c r="QIW5" s="979"/>
      <c r="QIX5" s="979"/>
      <c r="QIY5" s="979"/>
      <c r="QIZ5" s="979"/>
      <c r="QJA5" s="979"/>
      <c r="QJB5" s="979"/>
      <c r="QJC5" s="979"/>
      <c r="QJD5" s="979"/>
      <c r="QJE5" s="979"/>
      <c r="QJF5" s="979"/>
      <c r="QJG5" s="979"/>
      <c r="QJH5" s="979"/>
      <c r="QJI5" s="979"/>
      <c r="QJJ5" s="979"/>
      <c r="QJK5" s="979"/>
      <c r="QJL5" s="979"/>
      <c r="QJM5" s="979"/>
      <c r="QJN5" s="979"/>
      <c r="QJO5" s="979"/>
      <c r="QJP5" s="979"/>
      <c r="QJQ5" s="979"/>
      <c r="QJR5" s="979"/>
      <c r="QJS5" s="979"/>
      <c r="QJT5" s="979"/>
      <c r="QJU5" s="979"/>
      <c r="QJV5" s="979"/>
      <c r="QJW5" s="979"/>
      <c r="QJX5" s="979"/>
      <c r="QJY5" s="979"/>
      <c r="QJZ5" s="979"/>
      <c r="QKA5" s="979"/>
      <c r="QKB5" s="979"/>
      <c r="QKC5" s="979"/>
      <c r="QKD5" s="979"/>
      <c r="QKE5" s="979"/>
      <c r="QKF5" s="979"/>
      <c r="QKG5" s="979"/>
      <c r="QKH5" s="979"/>
      <c r="QKI5" s="979"/>
      <c r="QKJ5" s="979"/>
      <c r="QKK5" s="979"/>
      <c r="QKL5" s="979"/>
      <c r="QKM5" s="979"/>
      <c r="QKN5" s="979"/>
      <c r="QKO5" s="979"/>
      <c r="QKP5" s="979"/>
      <c r="QKQ5" s="979"/>
      <c r="QKR5" s="979"/>
      <c r="QKS5" s="979"/>
      <c r="QKT5" s="979"/>
      <c r="QKU5" s="979"/>
      <c r="QKV5" s="979"/>
      <c r="QKW5" s="979"/>
      <c r="QKX5" s="979"/>
      <c r="QKY5" s="979"/>
      <c r="QKZ5" s="979"/>
      <c r="QLA5" s="979"/>
      <c r="QLB5" s="979"/>
      <c r="QLC5" s="979"/>
      <c r="QLD5" s="979"/>
      <c r="QLE5" s="979"/>
      <c r="QLF5" s="979"/>
      <c r="QLG5" s="979"/>
      <c r="QLH5" s="979"/>
      <c r="QLI5" s="979"/>
      <c r="QLJ5" s="979"/>
      <c r="QLK5" s="979"/>
      <c r="QLL5" s="979"/>
      <c r="QLM5" s="979"/>
      <c r="QLN5" s="979"/>
      <c r="QLO5" s="979"/>
      <c r="QLP5" s="979"/>
      <c r="QLQ5" s="979"/>
      <c r="QLR5" s="979"/>
      <c r="QLS5" s="979"/>
      <c r="QLT5" s="979"/>
      <c r="QLU5" s="979"/>
      <c r="QLV5" s="979"/>
      <c r="QLW5" s="979"/>
      <c r="QLX5" s="979"/>
      <c r="QLY5" s="979"/>
      <c r="QLZ5" s="979"/>
      <c r="QMA5" s="979"/>
      <c r="QMB5" s="979"/>
      <c r="QMC5" s="979"/>
      <c r="QMD5" s="979"/>
      <c r="QME5" s="979"/>
      <c r="QMF5" s="979"/>
      <c r="QMG5" s="979"/>
      <c r="QMH5" s="979"/>
      <c r="QMI5" s="979"/>
      <c r="QMJ5" s="979"/>
      <c r="QMK5" s="979"/>
      <c r="QML5" s="979"/>
      <c r="QMM5" s="979"/>
      <c r="QMN5" s="979"/>
      <c r="QMO5" s="979"/>
      <c r="QMP5" s="979"/>
      <c r="QMQ5" s="979"/>
      <c r="QMR5" s="979"/>
      <c r="QMS5" s="979"/>
      <c r="QMT5" s="979"/>
      <c r="QMU5" s="979"/>
      <c r="QMV5" s="979"/>
      <c r="QMW5" s="979"/>
      <c r="QMX5" s="979"/>
      <c r="QMY5" s="979"/>
      <c r="QMZ5" s="979"/>
      <c r="QNA5" s="979"/>
      <c r="QNB5" s="979"/>
      <c r="QNC5" s="979"/>
      <c r="QND5" s="979"/>
      <c r="QNE5" s="979"/>
      <c r="QNF5" s="979"/>
      <c r="QNG5" s="979"/>
      <c r="QNH5" s="979"/>
      <c r="QNI5" s="979"/>
      <c r="QNJ5" s="979"/>
      <c r="QNK5" s="979"/>
      <c r="QNL5" s="979"/>
      <c r="QNM5" s="979"/>
      <c r="QNN5" s="979"/>
      <c r="QNO5" s="979"/>
      <c r="QNP5" s="979"/>
      <c r="QNQ5" s="979"/>
      <c r="QNR5" s="979"/>
      <c r="QNS5" s="979"/>
      <c r="QNT5" s="979"/>
      <c r="QNU5" s="979"/>
      <c r="QNV5" s="979"/>
      <c r="QNW5" s="979"/>
      <c r="QNX5" s="979"/>
      <c r="QNY5" s="979"/>
      <c r="QNZ5" s="979"/>
      <c r="QOA5" s="979"/>
      <c r="QOB5" s="979"/>
      <c r="QOC5" s="979"/>
      <c r="QOD5" s="979"/>
      <c r="QOE5" s="979"/>
      <c r="QOF5" s="979"/>
      <c r="QOG5" s="979"/>
      <c r="QOH5" s="979"/>
      <c r="QOI5" s="979"/>
      <c r="QOJ5" s="979"/>
      <c r="QOK5" s="979"/>
      <c r="QOL5" s="979"/>
      <c r="QOM5" s="979"/>
      <c r="QON5" s="979"/>
      <c r="QOO5" s="979"/>
      <c r="QOP5" s="979"/>
      <c r="QOQ5" s="979"/>
      <c r="QOR5" s="979"/>
      <c r="QOS5" s="979"/>
      <c r="QOT5" s="979"/>
      <c r="QOU5" s="979"/>
      <c r="QOV5" s="979"/>
      <c r="QOW5" s="979"/>
      <c r="QOX5" s="979"/>
      <c r="QOY5" s="979"/>
      <c r="QOZ5" s="979"/>
      <c r="QPA5" s="979"/>
      <c r="QPB5" s="979"/>
      <c r="QPC5" s="979"/>
      <c r="QPD5" s="979"/>
      <c r="QPE5" s="979"/>
      <c r="QPF5" s="979"/>
      <c r="QPG5" s="979"/>
      <c r="QPH5" s="979"/>
      <c r="QPI5" s="979"/>
      <c r="QPJ5" s="979"/>
      <c r="QPK5" s="979"/>
      <c r="QPL5" s="979"/>
      <c r="QPM5" s="979"/>
      <c r="QPN5" s="979"/>
      <c r="QPO5" s="979"/>
      <c r="QPP5" s="979"/>
      <c r="QPQ5" s="979"/>
      <c r="QPR5" s="979"/>
      <c r="QPS5" s="979"/>
      <c r="QPT5" s="979"/>
      <c r="QPU5" s="979"/>
      <c r="QPV5" s="979"/>
      <c r="QPW5" s="979"/>
      <c r="QPX5" s="979"/>
      <c r="QPY5" s="979"/>
      <c r="QPZ5" s="979"/>
      <c r="QQA5" s="979"/>
      <c r="QQB5" s="979"/>
      <c r="QQC5" s="979"/>
      <c r="QQD5" s="979"/>
      <c r="QQE5" s="979"/>
      <c r="QQF5" s="979"/>
      <c r="QQG5" s="979"/>
      <c r="QQH5" s="979"/>
      <c r="QQI5" s="979"/>
      <c r="QQJ5" s="979"/>
      <c r="QQK5" s="979"/>
      <c r="QQL5" s="979"/>
      <c r="QQM5" s="979"/>
      <c r="QQN5" s="979"/>
      <c r="QQO5" s="979"/>
      <c r="QQP5" s="979"/>
      <c r="QQQ5" s="979"/>
      <c r="QQR5" s="979"/>
      <c r="QQS5" s="979"/>
      <c r="QQT5" s="979"/>
      <c r="QQU5" s="979"/>
      <c r="QQV5" s="979"/>
      <c r="QQW5" s="979"/>
      <c r="QQX5" s="979"/>
      <c r="QQY5" s="979"/>
      <c r="QQZ5" s="979"/>
      <c r="QRA5" s="979"/>
      <c r="QRB5" s="979"/>
      <c r="QRC5" s="979"/>
      <c r="QRD5" s="979"/>
      <c r="QRE5" s="979"/>
      <c r="QRF5" s="979"/>
      <c r="QRG5" s="979"/>
      <c r="QRH5" s="979"/>
      <c r="QRI5" s="979"/>
      <c r="QRJ5" s="979"/>
      <c r="QRK5" s="979"/>
      <c r="QRL5" s="979"/>
      <c r="QRM5" s="979"/>
      <c r="QRN5" s="979"/>
      <c r="QRO5" s="979"/>
      <c r="QRP5" s="979"/>
      <c r="QRQ5" s="979"/>
      <c r="QRR5" s="979"/>
      <c r="QRS5" s="979"/>
      <c r="QRT5" s="979"/>
      <c r="QRU5" s="979"/>
      <c r="QRV5" s="979"/>
      <c r="QRW5" s="979"/>
      <c r="QRX5" s="979"/>
      <c r="QRY5" s="979"/>
      <c r="QRZ5" s="979"/>
      <c r="QSA5" s="979"/>
      <c r="QSB5" s="979"/>
      <c r="QSC5" s="979"/>
      <c r="QSD5" s="979"/>
      <c r="QSE5" s="979"/>
      <c r="QSF5" s="979"/>
      <c r="QSG5" s="979"/>
      <c r="QSH5" s="979"/>
      <c r="QSI5" s="979"/>
      <c r="QSJ5" s="979"/>
      <c r="QSK5" s="979"/>
      <c r="QSL5" s="979"/>
      <c r="QSM5" s="979"/>
      <c r="QSN5" s="979"/>
      <c r="QSO5" s="979"/>
      <c r="QSP5" s="979"/>
      <c r="QSQ5" s="979"/>
      <c r="QSR5" s="979"/>
      <c r="QSS5" s="979"/>
      <c r="QST5" s="979"/>
      <c r="QSU5" s="979"/>
      <c r="QSV5" s="979"/>
      <c r="QSW5" s="979"/>
      <c r="QSX5" s="979"/>
      <c r="QSY5" s="979"/>
      <c r="QSZ5" s="979"/>
      <c r="QTA5" s="979"/>
      <c r="QTB5" s="979"/>
      <c r="QTC5" s="979"/>
      <c r="QTD5" s="979"/>
      <c r="QTE5" s="979"/>
      <c r="QTF5" s="979"/>
      <c r="QTG5" s="979"/>
      <c r="QTH5" s="979"/>
      <c r="QTI5" s="979"/>
      <c r="QTJ5" s="979"/>
      <c r="QTK5" s="979"/>
      <c r="QTL5" s="979"/>
      <c r="QTM5" s="979"/>
      <c r="QTN5" s="979"/>
      <c r="QTO5" s="979"/>
      <c r="QTP5" s="979"/>
      <c r="QTQ5" s="979"/>
      <c r="QTR5" s="979"/>
      <c r="QTS5" s="979"/>
      <c r="QTT5" s="979"/>
      <c r="QTU5" s="979"/>
      <c r="QTV5" s="979"/>
      <c r="QTW5" s="979"/>
      <c r="QTX5" s="979"/>
      <c r="QTY5" s="979"/>
      <c r="QTZ5" s="979"/>
      <c r="QUA5" s="979"/>
      <c r="QUB5" s="979"/>
      <c r="QUC5" s="979"/>
      <c r="QUD5" s="979"/>
      <c r="QUE5" s="979"/>
      <c r="QUF5" s="979"/>
      <c r="QUG5" s="979"/>
      <c r="QUH5" s="979"/>
      <c r="QUI5" s="979"/>
      <c r="QUJ5" s="979"/>
      <c r="QUK5" s="979"/>
      <c r="QUL5" s="979"/>
      <c r="QUM5" s="979"/>
      <c r="QUN5" s="979"/>
      <c r="QUO5" s="979"/>
      <c r="QUP5" s="979"/>
      <c r="QUQ5" s="979"/>
      <c r="QUR5" s="979"/>
      <c r="QUS5" s="979"/>
      <c r="QUT5" s="979"/>
      <c r="QUU5" s="979"/>
      <c r="QUV5" s="979"/>
      <c r="QUW5" s="979"/>
      <c r="QUX5" s="979"/>
      <c r="QUY5" s="979"/>
      <c r="QUZ5" s="979"/>
      <c r="QVA5" s="979"/>
      <c r="QVB5" s="979"/>
      <c r="QVC5" s="979"/>
      <c r="QVD5" s="979"/>
      <c r="QVE5" s="979"/>
      <c r="QVF5" s="979"/>
      <c r="QVG5" s="979"/>
      <c r="QVH5" s="979"/>
      <c r="QVI5" s="979"/>
      <c r="QVJ5" s="979"/>
      <c r="QVK5" s="979"/>
      <c r="QVL5" s="979"/>
      <c r="QVM5" s="979"/>
      <c r="QVN5" s="979"/>
      <c r="QVO5" s="979"/>
      <c r="QVP5" s="979"/>
      <c r="QVQ5" s="979"/>
      <c r="QVR5" s="979"/>
      <c r="QVS5" s="979"/>
      <c r="QVT5" s="979"/>
      <c r="QVU5" s="979"/>
      <c r="QVV5" s="979"/>
      <c r="QVW5" s="979"/>
      <c r="QVX5" s="979"/>
      <c r="QVY5" s="979"/>
      <c r="QVZ5" s="979"/>
      <c r="QWA5" s="979"/>
      <c r="QWB5" s="979"/>
      <c r="QWC5" s="979"/>
      <c r="QWD5" s="979"/>
      <c r="QWE5" s="979"/>
      <c r="QWF5" s="979"/>
      <c r="QWG5" s="979"/>
      <c r="QWH5" s="979"/>
      <c r="QWI5" s="979"/>
      <c r="QWJ5" s="979"/>
      <c r="QWK5" s="979"/>
      <c r="QWL5" s="979"/>
      <c r="QWM5" s="979"/>
      <c r="QWN5" s="979"/>
      <c r="QWO5" s="979"/>
      <c r="QWP5" s="979"/>
      <c r="QWQ5" s="979"/>
      <c r="QWR5" s="979"/>
      <c r="QWS5" s="979"/>
      <c r="QWT5" s="979"/>
      <c r="QWU5" s="979"/>
      <c r="QWV5" s="979"/>
      <c r="QWW5" s="979"/>
      <c r="QWX5" s="979"/>
      <c r="QWY5" s="979"/>
      <c r="QWZ5" s="979"/>
      <c r="QXA5" s="979"/>
      <c r="QXB5" s="979"/>
      <c r="QXC5" s="979"/>
      <c r="QXD5" s="979"/>
      <c r="QXE5" s="979"/>
      <c r="QXF5" s="979"/>
      <c r="QXG5" s="979"/>
      <c r="QXH5" s="979"/>
      <c r="QXI5" s="979"/>
      <c r="QXJ5" s="979"/>
      <c r="QXK5" s="979"/>
      <c r="QXL5" s="979"/>
      <c r="QXM5" s="979"/>
      <c r="QXN5" s="979"/>
      <c r="QXO5" s="979"/>
      <c r="QXP5" s="979"/>
      <c r="QXQ5" s="979"/>
      <c r="QXR5" s="979"/>
      <c r="QXS5" s="979"/>
      <c r="QXT5" s="979"/>
      <c r="QXU5" s="979"/>
      <c r="QXV5" s="979"/>
      <c r="QXW5" s="979"/>
      <c r="QXX5" s="979"/>
      <c r="QXY5" s="979"/>
      <c r="QXZ5" s="979"/>
      <c r="QYA5" s="979"/>
      <c r="QYB5" s="979"/>
      <c r="QYC5" s="979"/>
      <c r="QYD5" s="979"/>
      <c r="QYE5" s="979"/>
      <c r="QYF5" s="979"/>
      <c r="QYG5" s="979"/>
      <c r="QYH5" s="979"/>
      <c r="QYI5" s="979"/>
      <c r="QYJ5" s="979"/>
      <c r="QYK5" s="979"/>
      <c r="QYL5" s="979"/>
      <c r="QYM5" s="979"/>
      <c r="QYN5" s="979"/>
      <c r="QYO5" s="979"/>
      <c r="QYP5" s="979"/>
      <c r="QYQ5" s="979"/>
      <c r="QYR5" s="979"/>
      <c r="QYS5" s="979"/>
      <c r="QYT5" s="979"/>
      <c r="QYU5" s="979"/>
      <c r="QYV5" s="979"/>
      <c r="QYW5" s="979"/>
      <c r="QYX5" s="979"/>
      <c r="QYY5" s="979"/>
      <c r="QYZ5" s="979"/>
      <c r="QZA5" s="979"/>
      <c r="QZB5" s="979"/>
      <c r="QZC5" s="979"/>
      <c r="QZD5" s="979"/>
      <c r="QZE5" s="979"/>
      <c r="QZF5" s="979"/>
      <c r="QZG5" s="979"/>
      <c r="QZH5" s="979"/>
      <c r="QZI5" s="979"/>
      <c r="QZJ5" s="979"/>
      <c r="QZK5" s="979"/>
      <c r="QZL5" s="979"/>
      <c r="QZM5" s="979"/>
      <c r="QZN5" s="979"/>
      <c r="QZO5" s="979"/>
      <c r="QZP5" s="979"/>
      <c r="QZQ5" s="979"/>
      <c r="QZR5" s="979"/>
      <c r="QZS5" s="979"/>
      <c r="QZT5" s="979"/>
      <c r="QZU5" s="979"/>
      <c r="QZV5" s="979"/>
      <c r="QZW5" s="979"/>
      <c r="QZX5" s="979"/>
      <c r="QZY5" s="979"/>
      <c r="QZZ5" s="979"/>
      <c r="RAA5" s="979"/>
      <c r="RAB5" s="979"/>
      <c r="RAC5" s="979"/>
      <c r="RAD5" s="979"/>
      <c r="RAE5" s="979"/>
      <c r="RAF5" s="979"/>
      <c r="RAG5" s="979"/>
      <c r="RAH5" s="979"/>
      <c r="RAI5" s="979"/>
      <c r="RAJ5" s="979"/>
      <c r="RAK5" s="979"/>
      <c r="RAL5" s="979"/>
      <c r="RAM5" s="979"/>
      <c r="RAN5" s="979"/>
      <c r="RAO5" s="979"/>
      <c r="RAP5" s="979"/>
      <c r="RAQ5" s="979"/>
      <c r="RAR5" s="979"/>
      <c r="RAS5" s="979"/>
      <c r="RAT5" s="979"/>
      <c r="RAU5" s="979"/>
      <c r="RAV5" s="979"/>
      <c r="RAW5" s="979"/>
      <c r="RAX5" s="979"/>
      <c r="RAY5" s="979"/>
      <c r="RAZ5" s="979"/>
      <c r="RBA5" s="979"/>
      <c r="RBB5" s="979"/>
      <c r="RBC5" s="979"/>
      <c r="RBD5" s="979"/>
      <c r="RBE5" s="979"/>
      <c r="RBF5" s="979"/>
      <c r="RBG5" s="979"/>
      <c r="RBH5" s="979"/>
      <c r="RBI5" s="979"/>
      <c r="RBJ5" s="979"/>
      <c r="RBK5" s="979"/>
      <c r="RBL5" s="979"/>
      <c r="RBM5" s="979"/>
      <c r="RBN5" s="979"/>
      <c r="RBO5" s="979"/>
      <c r="RBP5" s="979"/>
      <c r="RBQ5" s="979"/>
      <c r="RBR5" s="979"/>
      <c r="RBS5" s="979"/>
      <c r="RBT5" s="979"/>
      <c r="RBU5" s="979"/>
      <c r="RBV5" s="979"/>
      <c r="RBW5" s="979"/>
      <c r="RBX5" s="979"/>
      <c r="RBY5" s="979"/>
      <c r="RBZ5" s="979"/>
      <c r="RCA5" s="979"/>
      <c r="RCB5" s="979"/>
      <c r="RCC5" s="979"/>
      <c r="RCD5" s="979"/>
      <c r="RCE5" s="979"/>
      <c r="RCF5" s="979"/>
      <c r="RCG5" s="979"/>
      <c r="RCH5" s="979"/>
      <c r="RCI5" s="979"/>
      <c r="RCJ5" s="979"/>
      <c r="RCK5" s="979"/>
      <c r="RCL5" s="979"/>
      <c r="RCM5" s="979"/>
      <c r="RCN5" s="979"/>
      <c r="RCO5" s="979"/>
      <c r="RCP5" s="979"/>
      <c r="RCQ5" s="979"/>
      <c r="RCR5" s="979"/>
      <c r="RCS5" s="979"/>
      <c r="RCT5" s="979"/>
      <c r="RCU5" s="979"/>
      <c r="RCV5" s="979"/>
      <c r="RCW5" s="979"/>
      <c r="RCX5" s="979"/>
      <c r="RCY5" s="979"/>
      <c r="RCZ5" s="979"/>
      <c r="RDA5" s="979"/>
      <c r="RDB5" s="979"/>
      <c r="RDC5" s="979"/>
      <c r="RDD5" s="979"/>
      <c r="RDE5" s="979"/>
      <c r="RDF5" s="979"/>
      <c r="RDG5" s="979"/>
      <c r="RDH5" s="979"/>
      <c r="RDI5" s="979"/>
      <c r="RDJ5" s="979"/>
      <c r="RDK5" s="979"/>
      <c r="RDL5" s="979"/>
      <c r="RDM5" s="979"/>
      <c r="RDN5" s="979"/>
      <c r="RDO5" s="979"/>
      <c r="RDP5" s="979"/>
      <c r="RDQ5" s="979"/>
      <c r="RDR5" s="979"/>
      <c r="RDS5" s="979"/>
      <c r="RDT5" s="979"/>
      <c r="RDU5" s="979"/>
      <c r="RDV5" s="979"/>
      <c r="RDW5" s="979"/>
      <c r="RDX5" s="979"/>
      <c r="RDY5" s="979"/>
      <c r="RDZ5" s="979"/>
      <c r="REA5" s="979"/>
      <c r="REB5" s="979"/>
      <c r="REC5" s="979"/>
      <c r="RED5" s="979"/>
      <c r="REE5" s="979"/>
      <c r="REF5" s="979"/>
      <c r="REG5" s="979"/>
      <c r="REH5" s="979"/>
      <c r="REI5" s="979"/>
      <c r="REJ5" s="979"/>
      <c r="REK5" s="979"/>
      <c r="REL5" s="979"/>
      <c r="REM5" s="979"/>
      <c r="REN5" s="979"/>
      <c r="REO5" s="979"/>
      <c r="REP5" s="979"/>
      <c r="REQ5" s="979"/>
      <c r="RER5" s="979"/>
      <c r="RES5" s="979"/>
      <c r="RET5" s="979"/>
      <c r="REU5" s="979"/>
      <c r="REV5" s="979"/>
      <c r="REW5" s="979"/>
      <c r="REX5" s="979"/>
      <c r="REY5" s="979"/>
      <c r="REZ5" s="979"/>
      <c r="RFA5" s="979"/>
      <c r="RFB5" s="979"/>
      <c r="RFC5" s="979"/>
      <c r="RFD5" s="979"/>
      <c r="RFE5" s="979"/>
      <c r="RFF5" s="979"/>
      <c r="RFG5" s="979"/>
      <c r="RFH5" s="979"/>
      <c r="RFI5" s="979"/>
      <c r="RFJ5" s="979"/>
      <c r="RFK5" s="979"/>
      <c r="RFL5" s="979"/>
      <c r="RFM5" s="979"/>
      <c r="RFN5" s="979"/>
      <c r="RFO5" s="979"/>
      <c r="RFP5" s="979"/>
      <c r="RFQ5" s="979"/>
      <c r="RFR5" s="979"/>
      <c r="RFS5" s="979"/>
      <c r="RFT5" s="979"/>
      <c r="RFU5" s="979"/>
      <c r="RFV5" s="979"/>
      <c r="RFW5" s="979"/>
      <c r="RFX5" s="979"/>
      <c r="RFY5" s="979"/>
      <c r="RFZ5" s="979"/>
      <c r="RGA5" s="979"/>
      <c r="RGB5" s="979"/>
      <c r="RGC5" s="979"/>
      <c r="RGD5" s="979"/>
      <c r="RGE5" s="979"/>
      <c r="RGF5" s="979"/>
      <c r="RGG5" s="979"/>
      <c r="RGH5" s="979"/>
      <c r="RGI5" s="979"/>
      <c r="RGJ5" s="979"/>
      <c r="RGK5" s="979"/>
      <c r="RGL5" s="979"/>
      <c r="RGM5" s="979"/>
      <c r="RGN5" s="979"/>
      <c r="RGO5" s="979"/>
      <c r="RGP5" s="979"/>
      <c r="RGQ5" s="979"/>
      <c r="RGR5" s="979"/>
      <c r="RGS5" s="979"/>
      <c r="RGT5" s="979"/>
      <c r="RGU5" s="979"/>
      <c r="RGV5" s="979"/>
      <c r="RGW5" s="979"/>
      <c r="RGX5" s="979"/>
      <c r="RGY5" s="979"/>
      <c r="RGZ5" s="979"/>
      <c r="RHA5" s="979"/>
      <c r="RHB5" s="979"/>
      <c r="RHC5" s="979"/>
      <c r="RHD5" s="979"/>
      <c r="RHE5" s="979"/>
      <c r="RHF5" s="979"/>
      <c r="RHG5" s="979"/>
      <c r="RHH5" s="979"/>
      <c r="RHI5" s="979"/>
      <c r="RHJ5" s="979"/>
      <c r="RHK5" s="979"/>
      <c r="RHL5" s="979"/>
      <c r="RHM5" s="979"/>
      <c r="RHN5" s="979"/>
      <c r="RHO5" s="979"/>
      <c r="RHP5" s="979"/>
      <c r="RHQ5" s="979"/>
      <c r="RHR5" s="979"/>
      <c r="RHS5" s="979"/>
      <c r="RHT5" s="979"/>
      <c r="RHU5" s="979"/>
      <c r="RHV5" s="979"/>
      <c r="RHW5" s="979"/>
      <c r="RHX5" s="979"/>
      <c r="RHY5" s="979"/>
      <c r="RHZ5" s="979"/>
      <c r="RIA5" s="979"/>
      <c r="RIB5" s="979"/>
      <c r="RIC5" s="979"/>
      <c r="RID5" s="979"/>
      <c r="RIE5" s="979"/>
      <c r="RIF5" s="979"/>
      <c r="RIG5" s="979"/>
      <c r="RIH5" s="979"/>
      <c r="RII5" s="979"/>
      <c r="RIJ5" s="979"/>
      <c r="RIK5" s="979"/>
      <c r="RIL5" s="979"/>
      <c r="RIM5" s="979"/>
      <c r="RIN5" s="979"/>
      <c r="RIO5" s="979"/>
      <c r="RIP5" s="979"/>
      <c r="RIQ5" s="979"/>
      <c r="RIR5" s="979"/>
      <c r="RIS5" s="979"/>
      <c r="RIT5" s="979"/>
      <c r="RIU5" s="979"/>
      <c r="RIV5" s="979"/>
      <c r="RIW5" s="979"/>
      <c r="RIX5" s="979"/>
      <c r="RIY5" s="979"/>
      <c r="RIZ5" s="979"/>
      <c r="RJA5" s="979"/>
      <c r="RJB5" s="979"/>
      <c r="RJC5" s="979"/>
      <c r="RJD5" s="979"/>
      <c r="RJE5" s="979"/>
      <c r="RJF5" s="979"/>
      <c r="RJG5" s="979"/>
      <c r="RJH5" s="979"/>
      <c r="RJI5" s="979"/>
      <c r="RJJ5" s="979"/>
      <c r="RJK5" s="979"/>
      <c r="RJL5" s="979"/>
      <c r="RJM5" s="979"/>
      <c r="RJN5" s="979"/>
      <c r="RJO5" s="979"/>
      <c r="RJP5" s="979"/>
      <c r="RJQ5" s="979"/>
      <c r="RJR5" s="979"/>
      <c r="RJS5" s="979"/>
      <c r="RJT5" s="979"/>
      <c r="RJU5" s="979"/>
      <c r="RJV5" s="979"/>
      <c r="RJW5" s="979"/>
      <c r="RJX5" s="979"/>
      <c r="RJY5" s="979"/>
      <c r="RJZ5" s="979"/>
      <c r="RKA5" s="979"/>
      <c r="RKB5" s="979"/>
      <c r="RKC5" s="979"/>
      <c r="RKD5" s="979"/>
      <c r="RKE5" s="979"/>
      <c r="RKF5" s="979"/>
      <c r="RKG5" s="979"/>
      <c r="RKH5" s="979"/>
      <c r="RKI5" s="979"/>
      <c r="RKJ5" s="979"/>
      <c r="RKK5" s="979"/>
      <c r="RKL5" s="979"/>
      <c r="RKM5" s="979"/>
      <c r="RKN5" s="979"/>
      <c r="RKO5" s="979"/>
      <c r="RKP5" s="979"/>
      <c r="RKQ5" s="979"/>
      <c r="RKR5" s="979"/>
      <c r="RKS5" s="979"/>
      <c r="RKT5" s="979"/>
      <c r="RKU5" s="979"/>
      <c r="RKV5" s="979"/>
      <c r="RKW5" s="979"/>
      <c r="RKX5" s="979"/>
      <c r="RKY5" s="979"/>
      <c r="RKZ5" s="979"/>
      <c r="RLA5" s="979"/>
      <c r="RLB5" s="979"/>
      <c r="RLC5" s="979"/>
      <c r="RLD5" s="979"/>
      <c r="RLE5" s="979"/>
      <c r="RLF5" s="979"/>
      <c r="RLG5" s="979"/>
      <c r="RLH5" s="979"/>
      <c r="RLI5" s="979"/>
      <c r="RLJ5" s="979"/>
      <c r="RLK5" s="979"/>
      <c r="RLL5" s="979"/>
      <c r="RLM5" s="979"/>
      <c r="RLN5" s="979"/>
      <c r="RLO5" s="979"/>
      <c r="RLP5" s="979"/>
      <c r="RLQ5" s="979"/>
      <c r="RLR5" s="979"/>
      <c r="RLS5" s="979"/>
      <c r="RLT5" s="979"/>
      <c r="RLU5" s="979"/>
      <c r="RLV5" s="979"/>
      <c r="RLW5" s="979"/>
      <c r="RLX5" s="979"/>
      <c r="RLY5" s="979"/>
      <c r="RLZ5" s="979"/>
      <c r="RMA5" s="979"/>
      <c r="RMB5" s="979"/>
      <c r="RMC5" s="979"/>
      <c r="RMD5" s="979"/>
      <c r="RME5" s="979"/>
      <c r="RMF5" s="979"/>
      <c r="RMG5" s="979"/>
      <c r="RMH5" s="979"/>
      <c r="RMI5" s="979"/>
      <c r="RMJ5" s="979"/>
      <c r="RMK5" s="979"/>
      <c r="RML5" s="979"/>
      <c r="RMM5" s="979"/>
      <c r="RMN5" s="979"/>
      <c r="RMO5" s="979"/>
      <c r="RMP5" s="979"/>
      <c r="RMQ5" s="979"/>
      <c r="RMR5" s="979"/>
      <c r="RMS5" s="979"/>
      <c r="RMT5" s="979"/>
      <c r="RMU5" s="979"/>
      <c r="RMV5" s="979"/>
      <c r="RMW5" s="979"/>
      <c r="RMX5" s="979"/>
      <c r="RMY5" s="979"/>
      <c r="RMZ5" s="979"/>
      <c r="RNA5" s="979"/>
      <c r="RNB5" s="979"/>
      <c r="RNC5" s="979"/>
      <c r="RND5" s="979"/>
      <c r="RNE5" s="979"/>
      <c r="RNF5" s="979"/>
      <c r="RNG5" s="979"/>
      <c r="RNH5" s="979"/>
      <c r="RNI5" s="979"/>
      <c r="RNJ5" s="979"/>
      <c r="RNK5" s="979"/>
      <c r="RNL5" s="979"/>
      <c r="RNM5" s="979"/>
      <c r="RNN5" s="979"/>
      <c r="RNO5" s="979"/>
      <c r="RNP5" s="979"/>
      <c r="RNQ5" s="979"/>
      <c r="RNR5" s="979"/>
      <c r="RNS5" s="979"/>
      <c r="RNT5" s="979"/>
      <c r="RNU5" s="979"/>
      <c r="RNV5" s="979"/>
      <c r="RNW5" s="979"/>
      <c r="RNX5" s="979"/>
      <c r="RNY5" s="979"/>
      <c r="RNZ5" s="979"/>
      <c r="ROA5" s="979"/>
      <c r="ROB5" s="979"/>
      <c r="ROC5" s="979"/>
      <c r="ROD5" s="979"/>
      <c r="ROE5" s="979"/>
      <c r="ROF5" s="979"/>
      <c r="ROG5" s="979"/>
      <c r="ROH5" s="979"/>
      <c r="ROI5" s="979"/>
      <c r="ROJ5" s="979"/>
      <c r="ROK5" s="979"/>
      <c r="ROL5" s="979"/>
      <c r="ROM5" s="979"/>
      <c r="RON5" s="979"/>
      <c r="ROO5" s="979"/>
      <c r="ROP5" s="979"/>
      <c r="ROQ5" s="979"/>
      <c r="ROR5" s="979"/>
      <c r="ROS5" s="979"/>
      <c r="ROT5" s="979"/>
      <c r="ROU5" s="979"/>
      <c r="ROV5" s="979"/>
      <c r="ROW5" s="979"/>
      <c r="ROX5" s="979"/>
      <c r="ROY5" s="979"/>
      <c r="ROZ5" s="979"/>
      <c r="RPA5" s="979"/>
      <c r="RPB5" s="979"/>
      <c r="RPC5" s="979"/>
      <c r="RPD5" s="979"/>
      <c r="RPE5" s="979"/>
      <c r="RPF5" s="979"/>
      <c r="RPG5" s="979"/>
      <c r="RPH5" s="979"/>
      <c r="RPI5" s="979"/>
      <c r="RPJ5" s="979"/>
      <c r="RPK5" s="979"/>
      <c r="RPL5" s="979"/>
      <c r="RPM5" s="979"/>
      <c r="RPN5" s="979"/>
      <c r="RPO5" s="979"/>
      <c r="RPP5" s="979"/>
      <c r="RPQ5" s="979"/>
      <c r="RPR5" s="979"/>
      <c r="RPS5" s="979"/>
      <c r="RPT5" s="979"/>
      <c r="RPU5" s="979"/>
      <c r="RPV5" s="979"/>
      <c r="RPW5" s="979"/>
      <c r="RPX5" s="979"/>
      <c r="RPY5" s="979"/>
      <c r="RPZ5" s="979"/>
      <c r="RQA5" s="979"/>
      <c r="RQB5" s="979"/>
      <c r="RQC5" s="979"/>
      <c r="RQD5" s="979"/>
      <c r="RQE5" s="979"/>
      <c r="RQF5" s="979"/>
      <c r="RQG5" s="979"/>
      <c r="RQH5" s="979"/>
      <c r="RQI5" s="979"/>
      <c r="RQJ5" s="979"/>
      <c r="RQK5" s="979"/>
      <c r="RQL5" s="979"/>
      <c r="RQM5" s="979"/>
      <c r="RQN5" s="979"/>
      <c r="RQO5" s="979"/>
      <c r="RQP5" s="979"/>
      <c r="RQQ5" s="979"/>
      <c r="RQR5" s="979"/>
      <c r="RQS5" s="979"/>
      <c r="RQT5" s="979"/>
      <c r="RQU5" s="979"/>
      <c r="RQV5" s="979"/>
      <c r="RQW5" s="979"/>
      <c r="RQX5" s="979"/>
      <c r="RQY5" s="979"/>
      <c r="RQZ5" s="979"/>
      <c r="RRA5" s="979"/>
      <c r="RRB5" s="979"/>
      <c r="RRC5" s="979"/>
      <c r="RRD5" s="979"/>
      <c r="RRE5" s="979"/>
      <c r="RRF5" s="979"/>
      <c r="RRG5" s="979"/>
      <c r="RRH5" s="979"/>
      <c r="RRI5" s="979"/>
      <c r="RRJ5" s="979"/>
      <c r="RRK5" s="979"/>
      <c r="RRL5" s="979"/>
      <c r="RRM5" s="979"/>
      <c r="RRN5" s="979"/>
      <c r="RRO5" s="979"/>
      <c r="RRP5" s="979"/>
      <c r="RRQ5" s="979"/>
      <c r="RRR5" s="979"/>
      <c r="RRS5" s="979"/>
      <c r="RRT5" s="979"/>
      <c r="RRU5" s="979"/>
      <c r="RRV5" s="979"/>
      <c r="RRW5" s="979"/>
      <c r="RRX5" s="979"/>
      <c r="RRY5" s="979"/>
      <c r="RRZ5" s="979"/>
      <c r="RSA5" s="979"/>
      <c r="RSB5" s="979"/>
      <c r="RSC5" s="979"/>
      <c r="RSD5" s="979"/>
      <c r="RSE5" s="979"/>
      <c r="RSF5" s="979"/>
      <c r="RSG5" s="979"/>
      <c r="RSH5" s="979"/>
      <c r="RSI5" s="979"/>
      <c r="RSJ5" s="979"/>
      <c r="RSK5" s="979"/>
      <c r="RSL5" s="979"/>
      <c r="RSM5" s="979"/>
      <c r="RSN5" s="979"/>
      <c r="RSO5" s="979"/>
      <c r="RSP5" s="979"/>
      <c r="RSQ5" s="979"/>
      <c r="RSR5" s="979"/>
      <c r="RSS5" s="979"/>
      <c r="RST5" s="979"/>
      <c r="RSU5" s="979"/>
      <c r="RSV5" s="979"/>
      <c r="RSW5" s="979"/>
      <c r="RSX5" s="979"/>
      <c r="RSY5" s="979"/>
      <c r="RSZ5" s="979"/>
      <c r="RTA5" s="979"/>
      <c r="RTB5" s="979"/>
      <c r="RTC5" s="979"/>
      <c r="RTD5" s="979"/>
      <c r="RTE5" s="979"/>
      <c r="RTF5" s="979"/>
      <c r="RTG5" s="979"/>
      <c r="RTH5" s="979"/>
      <c r="RTI5" s="979"/>
      <c r="RTJ5" s="979"/>
      <c r="RTK5" s="979"/>
      <c r="RTL5" s="979"/>
      <c r="RTM5" s="979"/>
      <c r="RTN5" s="979"/>
      <c r="RTO5" s="979"/>
      <c r="RTP5" s="979"/>
      <c r="RTQ5" s="979"/>
      <c r="RTR5" s="979"/>
      <c r="RTS5" s="979"/>
      <c r="RTT5" s="979"/>
      <c r="RTU5" s="979"/>
      <c r="RTV5" s="979"/>
      <c r="RTW5" s="979"/>
      <c r="RTX5" s="979"/>
      <c r="RTY5" s="979"/>
      <c r="RTZ5" s="979"/>
      <c r="RUA5" s="979"/>
      <c r="RUB5" s="979"/>
      <c r="RUC5" s="979"/>
      <c r="RUD5" s="979"/>
      <c r="RUE5" s="979"/>
      <c r="RUF5" s="979"/>
      <c r="RUG5" s="979"/>
      <c r="RUH5" s="979"/>
      <c r="RUI5" s="979"/>
      <c r="RUJ5" s="979"/>
      <c r="RUK5" s="979"/>
      <c r="RUL5" s="979"/>
      <c r="RUM5" s="979"/>
      <c r="RUN5" s="979"/>
      <c r="RUO5" s="979"/>
      <c r="RUP5" s="979"/>
      <c r="RUQ5" s="979"/>
      <c r="RUR5" s="979"/>
      <c r="RUS5" s="979"/>
      <c r="RUT5" s="979"/>
      <c r="RUU5" s="979"/>
      <c r="RUV5" s="979"/>
      <c r="RUW5" s="979"/>
      <c r="RUX5" s="979"/>
      <c r="RUY5" s="979"/>
      <c r="RUZ5" s="979"/>
      <c r="RVA5" s="979"/>
      <c r="RVB5" s="979"/>
      <c r="RVC5" s="979"/>
      <c r="RVD5" s="979"/>
      <c r="RVE5" s="979"/>
      <c r="RVF5" s="979"/>
      <c r="RVG5" s="979"/>
      <c r="RVH5" s="979"/>
      <c r="RVI5" s="979"/>
      <c r="RVJ5" s="979"/>
      <c r="RVK5" s="979"/>
      <c r="RVL5" s="979"/>
      <c r="RVM5" s="979"/>
      <c r="RVN5" s="979"/>
      <c r="RVO5" s="979"/>
      <c r="RVP5" s="979"/>
      <c r="RVQ5" s="979"/>
      <c r="RVR5" s="979"/>
      <c r="RVS5" s="979"/>
      <c r="RVT5" s="979"/>
      <c r="RVU5" s="979"/>
      <c r="RVV5" s="979"/>
      <c r="RVW5" s="979"/>
      <c r="RVX5" s="979"/>
      <c r="RVY5" s="979"/>
      <c r="RVZ5" s="979"/>
      <c r="RWA5" s="979"/>
      <c r="RWB5" s="979"/>
      <c r="RWC5" s="979"/>
      <c r="RWD5" s="979"/>
      <c r="RWE5" s="979"/>
      <c r="RWF5" s="979"/>
      <c r="RWG5" s="979"/>
      <c r="RWH5" s="979"/>
      <c r="RWI5" s="979"/>
      <c r="RWJ5" s="979"/>
      <c r="RWK5" s="979"/>
      <c r="RWL5" s="979"/>
      <c r="RWM5" s="979"/>
      <c r="RWN5" s="979"/>
      <c r="RWO5" s="979"/>
      <c r="RWP5" s="979"/>
      <c r="RWQ5" s="979"/>
      <c r="RWR5" s="979"/>
      <c r="RWS5" s="979"/>
      <c r="RWT5" s="979"/>
      <c r="RWU5" s="979"/>
      <c r="RWV5" s="979"/>
      <c r="RWW5" s="979"/>
      <c r="RWX5" s="979"/>
      <c r="RWY5" s="979"/>
      <c r="RWZ5" s="979"/>
      <c r="RXA5" s="979"/>
      <c r="RXB5" s="979"/>
      <c r="RXC5" s="979"/>
      <c r="RXD5" s="979"/>
      <c r="RXE5" s="979"/>
      <c r="RXF5" s="979"/>
      <c r="RXG5" s="979"/>
      <c r="RXH5" s="979"/>
      <c r="RXI5" s="979"/>
      <c r="RXJ5" s="979"/>
      <c r="RXK5" s="979"/>
      <c r="RXL5" s="979"/>
      <c r="RXM5" s="979"/>
      <c r="RXN5" s="979"/>
      <c r="RXO5" s="979"/>
      <c r="RXP5" s="979"/>
      <c r="RXQ5" s="979"/>
      <c r="RXR5" s="979"/>
      <c r="RXS5" s="979"/>
      <c r="RXT5" s="979"/>
      <c r="RXU5" s="979"/>
      <c r="RXV5" s="979"/>
      <c r="RXW5" s="979"/>
      <c r="RXX5" s="979"/>
      <c r="RXY5" s="979"/>
      <c r="RXZ5" s="979"/>
      <c r="RYA5" s="979"/>
      <c r="RYB5" s="979"/>
      <c r="RYC5" s="979"/>
      <c r="RYD5" s="979"/>
      <c r="RYE5" s="979"/>
      <c r="RYF5" s="979"/>
      <c r="RYG5" s="979"/>
      <c r="RYH5" s="979"/>
      <c r="RYI5" s="979"/>
      <c r="RYJ5" s="979"/>
      <c r="RYK5" s="979"/>
      <c r="RYL5" s="979"/>
      <c r="RYM5" s="979"/>
      <c r="RYN5" s="979"/>
      <c r="RYO5" s="979"/>
      <c r="RYP5" s="979"/>
      <c r="RYQ5" s="979"/>
      <c r="RYR5" s="979"/>
      <c r="RYS5" s="979"/>
      <c r="RYT5" s="979"/>
      <c r="RYU5" s="979"/>
      <c r="RYV5" s="979"/>
      <c r="RYW5" s="979"/>
      <c r="RYX5" s="979"/>
      <c r="RYY5" s="979"/>
      <c r="RYZ5" s="979"/>
      <c r="RZA5" s="979"/>
      <c r="RZB5" s="979"/>
      <c r="RZC5" s="979"/>
      <c r="RZD5" s="979"/>
      <c r="RZE5" s="979"/>
      <c r="RZF5" s="979"/>
      <c r="RZG5" s="979"/>
      <c r="RZH5" s="979"/>
      <c r="RZI5" s="979"/>
      <c r="RZJ5" s="979"/>
      <c r="RZK5" s="979"/>
      <c r="RZL5" s="979"/>
      <c r="RZM5" s="979"/>
      <c r="RZN5" s="979"/>
      <c r="RZO5" s="979"/>
      <c r="RZP5" s="979"/>
      <c r="RZQ5" s="979"/>
      <c r="RZR5" s="979"/>
      <c r="RZS5" s="979"/>
      <c r="RZT5" s="979"/>
      <c r="RZU5" s="979"/>
      <c r="RZV5" s="979"/>
      <c r="RZW5" s="979"/>
      <c r="RZX5" s="979"/>
      <c r="RZY5" s="979"/>
      <c r="RZZ5" s="979"/>
      <c r="SAA5" s="979"/>
      <c r="SAB5" s="979"/>
      <c r="SAC5" s="979"/>
      <c r="SAD5" s="979"/>
      <c r="SAE5" s="979"/>
      <c r="SAF5" s="979"/>
      <c r="SAG5" s="979"/>
      <c r="SAH5" s="979"/>
      <c r="SAI5" s="979"/>
      <c r="SAJ5" s="979"/>
      <c r="SAK5" s="979"/>
      <c r="SAL5" s="979"/>
      <c r="SAM5" s="979"/>
      <c r="SAN5" s="979"/>
      <c r="SAO5" s="979"/>
      <c r="SAP5" s="979"/>
      <c r="SAQ5" s="979"/>
      <c r="SAR5" s="979"/>
      <c r="SAS5" s="979"/>
      <c r="SAT5" s="979"/>
      <c r="SAU5" s="979"/>
      <c r="SAV5" s="979"/>
      <c r="SAW5" s="979"/>
      <c r="SAX5" s="979"/>
      <c r="SAY5" s="979"/>
      <c r="SAZ5" s="979"/>
      <c r="SBA5" s="979"/>
      <c r="SBB5" s="979"/>
      <c r="SBC5" s="979"/>
      <c r="SBD5" s="979"/>
      <c r="SBE5" s="979"/>
      <c r="SBF5" s="979"/>
      <c r="SBG5" s="979"/>
      <c r="SBH5" s="979"/>
      <c r="SBI5" s="979"/>
      <c r="SBJ5" s="979"/>
      <c r="SBK5" s="979"/>
      <c r="SBL5" s="979"/>
      <c r="SBM5" s="979"/>
      <c r="SBN5" s="979"/>
      <c r="SBO5" s="979"/>
      <c r="SBP5" s="979"/>
      <c r="SBQ5" s="979"/>
      <c r="SBR5" s="979"/>
      <c r="SBS5" s="979"/>
      <c r="SBT5" s="979"/>
      <c r="SBU5" s="979"/>
      <c r="SBV5" s="979"/>
      <c r="SBW5" s="979"/>
      <c r="SBX5" s="979"/>
      <c r="SBY5" s="979"/>
      <c r="SBZ5" s="979"/>
      <c r="SCA5" s="979"/>
      <c r="SCB5" s="979"/>
      <c r="SCC5" s="979"/>
      <c r="SCD5" s="979"/>
      <c r="SCE5" s="979"/>
      <c r="SCF5" s="979"/>
      <c r="SCG5" s="979"/>
      <c r="SCH5" s="979"/>
      <c r="SCI5" s="979"/>
      <c r="SCJ5" s="979"/>
      <c r="SCK5" s="979"/>
      <c r="SCL5" s="979"/>
      <c r="SCM5" s="979"/>
      <c r="SCN5" s="979"/>
      <c r="SCO5" s="979"/>
      <c r="SCP5" s="979"/>
      <c r="SCQ5" s="979"/>
      <c r="SCR5" s="979"/>
      <c r="SCS5" s="979"/>
      <c r="SCT5" s="979"/>
      <c r="SCU5" s="979"/>
      <c r="SCV5" s="979"/>
      <c r="SCW5" s="979"/>
      <c r="SCX5" s="979"/>
      <c r="SCY5" s="979"/>
      <c r="SCZ5" s="979"/>
      <c r="SDA5" s="979"/>
      <c r="SDB5" s="979"/>
      <c r="SDC5" s="979"/>
      <c r="SDD5" s="979"/>
      <c r="SDE5" s="979"/>
      <c r="SDF5" s="979"/>
      <c r="SDG5" s="979"/>
      <c r="SDH5" s="979"/>
      <c r="SDI5" s="979"/>
      <c r="SDJ5" s="979"/>
      <c r="SDK5" s="979"/>
      <c r="SDL5" s="979"/>
      <c r="SDM5" s="979"/>
      <c r="SDN5" s="979"/>
      <c r="SDO5" s="979"/>
      <c r="SDP5" s="979"/>
      <c r="SDQ5" s="979"/>
      <c r="SDR5" s="979"/>
      <c r="SDS5" s="979"/>
      <c r="SDT5" s="979"/>
      <c r="SDU5" s="979"/>
      <c r="SDV5" s="979"/>
      <c r="SDW5" s="979"/>
      <c r="SDX5" s="979"/>
      <c r="SDY5" s="979"/>
      <c r="SDZ5" s="979"/>
      <c r="SEA5" s="979"/>
      <c r="SEB5" s="979"/>
      <c r="SEC5" s="979"/>
      <c r="SED5" s="979"/>
      <c r="SEE5" s="979"/>
      <c r="SEF5" s="979"/>
      <c r="SEG5" s="979"/>
      <c r="SEH5" s="979"/>
      <c r="SEI5" s="979"/>
      <c r="SEJ5" s="979"/>
      <c r="SEK5" s="979"/>
      <c r="SEL5" s="979"/>
      <c r="SEM5" s="979"/>
      <c r="SEN5" s="979"/>
      <c r="SEO5" s="979"/>
      <c r="SEP5" s="979"/>
      <c r="SEQ5" s="979"/>
      <c r="SER5" s="979"/>
      <c r="SES5" s="979"/>
      <c r="SET5" s="979"/>
      <c r="SEU5" s="979"/>
      <c r="SEV5" s="979"/>
      <c r="SEW5" s="979"/>
      <c r="SEX5" s="979"/>
      <c r="SEY5" s="979"/>
      <c r="SEZ5" s="979"/>
      <c r="SFA5" s="979"/>
      <c r="SFB5" s="979"/>
      <c r="SFC5" s="979"/>
      <c r="SFD5" s="979"/>
      <c r="SFE5" s="979"/>
      <c r="SFF5" s="979"/>
      <c r="SFG5" s="979"/>
      <c r="SFH5" s="979"/>
      <c r="SFI5" s="979"/>
      <c r="SFJ5" s="979"/>
      <c r="SFK5" s="979"/>
      <c r="SFL5" s="979"/>
      <c r="SFM5" s="979"/>
      <c r="SFN5" s="979"/>
      <c r="SFO5" s="979"/>
      <c r="SFP5" s="979"/>
      <c r="SFQ5" s="979"/>
      <c r="SFR5" s="979"/>
      <c r="SFS5" s="979"/>
      <c r="SFT5" s="979"/>
      <c r="SFU5" s="979"/>
      <c r="SFV5" s="979"/>
      <c r="SFW5" s="979"/>
      <c r="SFX5" s="979"/>
      <c r="SFY5" s="979"/>
      <c r="SFZ5" s="979"/>
      <c r="SGA5" s="979"/>
      <c r="SGB5" s="979"/>
      <c r="SGC5" s="979"/>
      <c r="SGD5" s="979"/>
      <c r="SGE5" s="979"/>
      <c r="SGF5" s="979"/>
      <c r="SGG5" s="979"/>
      <c r="SGH5" s="979"/>
      <c r="SGI5" s="979"/>
      <c r="SGJ5" s="979"/>
      <c r="SGK5" s="979"/>
      <c r="SGL5" s="979"/>
      <c r="SGM5" s="979"/>
      <c r="SGN5" s="979"/>
      <c r="SGO5" s="979"/>
      <c r="SGP5" s="979"/>
      <c r="SGQ5" s="979"/>
      <c r="SGR5" s="979"/>
      <c r="SGS5" s="979"/>
      <c r="SGT5" s="979"/>
      <c r="SGU5" s="979"/>
      <c r="SGV5" s="979"/>
      <c r="SGW5" s="979"/>
      <c r="SGX5" s="979"/>
      <c r="SGY5" s="979"/>
      <c r="SGZ5" s="979"/>
      <c r="SHA5" s="979"/>
      <c r="SHB5" s="979"/>
      <c r="SHC5" s="979"/>
      <c r="SHD5" s="979"/>
      <c r="SHE5" s="979"/>
      <c r="SHF5" s="979"/>
      <c r="SHG5" s="979"/>
      <c r="SHH5" s="979"/>
      <c r="SHI5" s="979"/>
      <c r="SHJ5" s="979"/>
      <c r="SHK5" s="979"/>
      <c r="SHL5" s="979"/>
      <c r="SHM5" s="979"/>
      <c r="SHN5" s="979"/>
      <c r="SHO5" s="979"/>
      <c r="SHP5" s="979"/>
      <c r="SHQ5" s="979"/>
      <c r="SHR5" s="979"/>
      <c r="SHS5" s="979"/>
      <c r="SHT5" s="979"/>
      <c r="SHU5" s="979"/>
      <c r="SHV5" s="979"/>
      <c r="SHW5" s="979"/>
      <c r="SHX5" s="979"/>
      <c r="SHY5" s="979"/>
      <c r="SHZ5" s="979"/>
      <c r="SIA5" s="979"/>
      <c r="SIB5" s="979"/>
      <c r="SIC5" s="979"/>
      <c r="SID5" s="979"/>
      <c r="SIE5" s="979"/>
      <c r="SIF5" s="979"/>
      <c r="SIG5" s="979"/>
      <c r="SIH5" s="979"/>
      <c r="SII5" s="979"/>
      <c r="SIJ5" s="979"/>
      <c r="SIK5" s="979"/>
      <c r="SIL5" s="979"/>
      <c r="SIM5" s="979"/>
      <c r="SIN5" s="979"/>
      <c r="SIO5" s="979"/>
      <c r="SIP5" s="979"/>
      <c r="SIQ5" s="979"/>
      <c r="SIR5" s="979"/>
      <c r="SIS5" s="979"/>
      <c r="SIT5" s="979"/>
      <c r="SIU5" s="979"/>
      <c r="SIV5" s="979"/>
      <c r="SIW5" s="979"/>
      <c r="SIX5" s="979"/>
      <c r="SIY5" s="979"/>
      <c r="SIZ5" s="979"/>
      <c r="SJA5" s="979"/>
      <c r="SJB5" s="979"/>
      <c r="SJC5" s="979"/>
      <c r="SJD5" s="979"/>
      <c r="SJE5" s="979"/>
      <c r="SJF5" s="979"/>
      <c r="SJG5" s="979"/>
      <c r="SJH5" s="979"/>
      <c r="SJI5" s="979"/>
      <c r="SJJ5" s="979"/>
      <c r="SJK5" s="979"/>
      <c r="SJL5" s="979"/>
      <c r="SJM5" s="979"/>
      <c r="SJN5" s="979"/>
      <c r="SJO5" s="979"/>
      <c r="SJP5" s="979"/>
      <c r="SJQ5" s="979"/>
      <c r="SJR5" s="979"/>
      <c r="SJS5" s="979"/>
      <c r="SJT5" s="979"/>
      <c r="SJU5" s="979"/>
      <c r="SJV5" s="979"/>
      <c r="SJW5" s="979"/>
      <c r="SJX5" s="979"/>
      <c r="SJY5" s="979"/>
      <c r="SJZ5" s="979"/>
      <c r="SKA5" s="979"/>
      <c r="SKB5" s="979"/>
      <c r="SKC5" s="979"/>
      <c r="SKD5" s="979"/>
      <c r="SKE5" s="979"/>
      <c r="SKF5" s="979"/>
      <c r="SKG5" s="979"/>
      <c r="SKH5" s="979"/>
      <c r="SKI5" s="979"/>
      <c r="SKJ5" s="979"/>
      <c r="SKK5" s="979"/>
      <c r="SKL5" s="979"/>
      <c r="SKM5" s="979"/>
      <c r="SKN5" s="979"/>
      <c r="SKO5" s="979"/>
      <c r="SKP5" s="979"/>
      <c r="SKQ5" s="979"/>
      <c r="SKR5" s="979"/>
      <c r="SKS5" s="979"/>
      <c r="SKT5" s="979"/>
      <c r="SKU5" s="979"/>
      <c r="SKV5" s="979"/>
      <c r="SKW5" s="979"/>
      <c r="SKX5" s="979"/>
      <c r="SKY5" s="979"/>
      <c r="SKZ5" s="979"/>
      <c r="SLA5" s="979"/>
      <c r="SLB5" s="979"/>
      <c r="SLC5" s="979"/>
      <c r="SLD5" s="979"/>
      <c r="SLE5" s="979"/>
      <c r="SLF5" s="979"/>
      <c r="SLG5" s="979"/>
      <c r="SLH5" s="979"/>
      <c r="SLI5" s="979"/>
      <c r="SLJ5" s="979"/>
      <c r="SLK5" s="979"/>
      <c r="SLL5" s="979"/>
      <c r="SLM5" s="979"/>
      <c r="SLN5" s="979"/>
      <c r="SLO5" s="979"/>
      <c r="SLP5" s="979"/>
      <c r="SLQ5" s="979"/>
      <c r="SLR5" s="979"/>
      <c r="SLS5" s="979"/>
      <c r="SLT5" s="979"/>
      <c r="SLU5" s="979"/>
      <c r="SLV5" s="979"/>
      <c r="SLW5" s="979"/>
      <c r="SLX5" s="979"/>
      <c r="SLY5" s="979"/>
      <c r="SLZ5" s="979"/>
      <c r="SMA5" s="979"/>
      <c r="SMB5" s="979"/>
      <c r="SMC5" s="979"/>
      <c r="SMD5" s="979"/>
      <c r="SME5" s="979"/>
      <c r="SMF5" s="979"/>
      <c r="SMG5" s="979"/>
      <c r="SMH5" s="979"/>
      <c r="SMI5" s="979"/>
      <c r="SMJ5" s="979"/>
      <c r="SMK5" s="979"/>
      <c r="SML5" s="979"/>
      <c r="SMM5" s="979"/>
      <c r="SMN5" s="979"/>
      <c r="SMO5" s="979"/>
      <c r="SMP5" s="979"/>
      <c r="SMQ5" s="979"/>
      <c r="SMR5" s="979"/>
      <c r="SMS5" s="979"/>
      <c r="SMT5" s="979"/>
      <c r="SMU5" s="979"/>
      <c r="SMV5" s="979"/>
      <c r="SMW5" s="979"/>
      <c r="SMX5" s="979"/>
      <c r="SMY5" s="979"/>
      <c r="SMZ5" s="979"/>
      <c r="SNA5" s="979"/>
      <c r="SNB5" s="979"/>
      <c r="SNC5" s="979"/>
      <c r="SND5" s="979"/>
      <c r="SNE5" s="979"/>
      <c r="SNF5" s="979"/>
      <c r="SNG5" s="979"/>
      <c r="SNH5" s="979"/>
      <c r="SNI5" s="979"/>
      <c r="SNJ5" s="979"/>
      <c r="SNK5" s="979"/>
      <c r="SNL5" s="979"/>
      <c r="SNM5" s="979"/>
      <c r="SNN5" s="979"/>
      <c r="SNO5" s="979"/>
      <c r="SNP5" s="979"/>
      <c r="SNQ5" s="979"/>
      <c r="SNR5" s="979"/>
      <c r="SNS5" s="979"/>
      <c r="SNT5" s="979"/>
      <c r="SNU5" s="979"/>
      <c r="SNV5" s="979"/>
      <c r="SNW5" s="979"/>
      <c r="SNX5" s="979"/>
      <c r="SNY5" s="979"/>
      <c r="SNZ5" s="979"/>
      <c r="SOA5" s="979"/>
      <c r="SOB5" s="979"/>
      <c r="SOC5" s="979"/>
      <c r="SOD5" s="979"/>
      <c r="SOE5" s="979"/>
      <c r="SOF5" s="979"/>
      <c r="SOG5" s="979"/>
      <c r="SOH5" s="979"/>
      <c r="SOI5" s="979"/>
      <c r="SOJ5" s="979"/>
      <c r="SOK5" s="979"/>
      <c r="SOL5" s="979"/>
      <c r="SOM5" s="979"/>
      <c r="SON5" s="979"/>
      <c r="SOO5" s="979"/>
      <c r="SOP5" s="979"/>
      <c r="SOQ5" s="979"/>
      <c r="SOR5" s="979"/>
      <c r="SOS5" s="979"/>
      <c r="SOT5" s="979"/>
      <c r="SOU5" s="979"/>
      <c r="SOV5" s="979"/>
      <c r="SOW5" s="979"/>
      <c r="SOX5" s="979"/>
      <c r="SOY5" s="979"/>
      <c r="SOZ5" s="979"/>
      <c r="SPA5" s="979"/>
      <c r="SPB5" s="979"/>
      <c r="SPC5" s="979"/>
      <c r="SPD5" s="979"/>
      <c r="SPE5" s="979"/>
      <c r="SPF5" s="979"/>
      <c r="SPG5" s="979"/>
      <c r="SPH5" s="979"/>
      <c r="SPI5" s="979"/>
      <c r="SPJ5" s="979"/>
      <c r="SPK5" s="979"/>
      <c r="SPL5" s="979"/>
      <c r="SPM5" s="979"/>
      <c r="SPN5" s="979"/>
      <c r="SPO5" s="979"/>
      <c r="SPP5" s="979"/>
      <c r="SPQ5" s="979"/>
      <c r="SPR5" s="979"/>
      <c r="SPS5" s="979"/>
      <c r="SPT5" s="979"/>
      <c r="SPU5" s="979"/>
      <c r="SPV5" s="979"/>
      <c r="SPW5" s="979"/>
      <c r="SPX5" s="979"/>
      <c r="SPY5" s="979"/>
      <c r="SPZ5" s="979"/>
      <c r="SQA5" s="979"/>
      <c r="SQB5" s="979"/>
      <c r="SQC5" s="979"/>
      <c r="SQD5" s="979"/>
      <c r="SQE5" s="979"/>
      <c r="SQF5" s="979"/>
      <c r="SQG5" s="979"/>
      <c r="SQH5" s="979"/>
      <c r="SQI5" s="979"/>
      <c r="SQJ5" s="979"/>
      <c r="SQK5" s="979"/>
      <c r="SQL5" s="979"/>
      <c r="SQM5" s="979"/>
      <c r="SQN5" s="979"/>
      <c r="SQO5" s="979"/>
      <c r="SQP5" s="979"/>
      <c r="SQQ5" s="979"/>
      <c r="SQR5" s="979"/>
      <c r="SQS5" s="979"/>
      <c r="SQT5" s="979"/>
      <c r="SQU5" s="979"/>
      <c r="SQV5" s="979"/>
      <c r="SQW5" s="979"/>
      <c r="SQX5" s="979"/>
      <c r="SQY5" s="979"/>
      <c r="SQZ5" s="979"/>
      <c r="SRA5" s="979"/>
      <c r="SRB5" s="979"/>
      <c r="SRC5" s="979"/>
      <c r="SRD5" s="979"/>
      <c r="SRE5" s="979"/>
      <c r="SRF5" s="979"/>
      <c r="SRG5" s="979"/>
      <c r="SRH5" s="979"/>
      <c r="SRI5" s="979"/>
      <c r="SRJ5" s="979"/>
      <c r="SRK5" s="979"/>
      <c r="SRL5" s="979"/>
      <c r="SRM5" s="979"/>
      <c r="SRN5" s="979"/>
      <c r="SRO5" s="979"/>
      <c r="SRP5" s="979"/>
      <c r="SRQ5" s="979"/>
      <c r="SRR5" s="979"/>
      <c r="SRS5" s="979"/>
      <c r="SRT5" s="979"/>
      <c r="SRU5" s="979"/>
      <c r="SRV5" s="979"/>
      <c r="SRW5" s="979"/>
      <c r="SRX5" s="979"/>
      <c r="SRY5" s="979"/>
      <c r="SRZ5" s="979"/>
      <c r="SSA5" s="979"/>
      <c r="SSB5" s="979"/>
      <c r="SSC5" s="979"/>
      <c r="SSD5" s="979"/>
      <c r="SSE5" s="979"/>
      <c r="SSF5" s="979"/>
      <c r="SSG5" s="979"/>
      <c r="SSH5" s="979"/>
      <c r="SSI5" s="979"/>
      <c r="SSJ5" s="979"/>
      <c r="SSK5" s="979"/>
      <c r="SSL5" s="979"/>
      <c r="SSM5" s="979"/>
      <c r="SSN5" s="979"/>
      <c r="SSO5" s="979"/>
      <c r="SSP5" s="979"/>
      <c r="SSQ5" s="979"/>
      <c r="SSR5" s="979"/>
      <c r="SSS5" s="979"/>
      <c r="SST5" s="979"/>
      <c r="SSU5" s="979"/>
      <c r="SSV5" s="979"/>
      <c r="SSW5" s="979"/>
      <c r="SSX5" s="979"/>
      <c r="SSY5" s="979"/>
      <c r="SSZ5" s="979"/>
      <c r="STA5" s="979"/>
      <c r="STB5" s="979"/>
      <c r="STC5" s="979"/>
      <c r="STD5" s="979"/>
      <c r="STE5" s="979"/>
      <c r="STF5" s="979"/>
      <c r="STG5" s="979"/>
      <c r="STH5" s="979"/>
      <c r="STI5" s="979"/>
      <c r="STJ5" s="979"/>
      <c r="STK5" s="979"/>
      <c r="STL5" s="979"/>
      <c r="STM5" s="979"/>
      <c r="STN5" s="979"/>
      <c r="STO5" s="979"/>
      <c r="STP5" s="979"/>
      <c r="STQ5" s="979"/>
      <c r="STR5" s="979"/>
      <c r="STS5" s="979"/>
      <c r="STT5" s="979"/>
      <c r="STU5" s="979"/>
      <c r="STV5" s="979"/>
      <c r="STW5" s="979"/>
      <c r="STX5" s="979"/>
      <c r="STY5" s="979"/>
      <c r="STZ5" s="979"/>
      <c r="SUA5" s="979"/>
      <c r="SUB5" s="979"/>
      <c r="SUC5" s="979"/>
      <c r="SUD5" s="979"/>
      <c r="SUE5" s="979"/>
      <c r="SUF5" s="979"/>
      <c r="SUG5" s="979"/>
      <c r="SUH5" s="979"/>
      <c r="SUI5" s="979"/>
      <c r="SUJ5" s="979"/>
      <c r="SUK5" s="979"/>
      <c r="SUL5" s="979"/>
      <c r="SUM5" s="979"/>
      <c r="SUN5" s="979"/>
      <c r="SUO5" s="979"/>
      <c r="SUP5" s="979"/>
      <c r="SUQ5" s="979"/>
      <c r="SUR5" s="979"/>
      <c r="SUS5" s="979"/>
      <c r="SUT5" s="979"/>
      <c r="SUU5" s="979"/>
      <c r="SUV5" s="979"/>
      <c r="SUW5" s="979"/>
      <c r="SUX5" s="979"/>
      <c r="SUY5" s="979"/>
      <c r="SUZ5" s="979"/>
      <c r="SVA5" s="979"/>
      <c r="SVB5" s="979"/>
      <c r="SVC5" s="979"/>
      <c r="SVD5" s="979"/>
      <c r="SVE5" s="979"/>
      <c r="SVF5" s="979"/>
      <c r="SVG5" s="979"/>
      <c r="SVH5" s="979"/>
      <c r="SVI5" s="979"/>
      <c r="SVJ5" s="979"/>
      <c r="SVK5" s="979"/>
      <c r="SVL5" s="979"/>
      <c r="SVM5" s="979"/>
      <c r="SVN5" s="979"/>
      <c r="SVO5" s="979"/>
      <c r="SVP5" s="979"/>
      <c r="SVQ5" s="979"/>
      <c r="SVR5" s="979"/>
      <c r="SVS5" s="979"/>
      <c r="SVT5" s="979"/>
      <c r="SVU5" s="979"/>
      <c r="SVV5" s="979"/>
      <c r="SVW5" s="979"/>
      <c r="SVX5" s="979"/>
      <c r="SVY5" s="979"/>
      <c r="SVZ5" s="979"/>
      <c r="SWA5" s="979"/>
      <c r="SWB5" s="979"/>
      <c r="SWC5" s="979"/>
      <c r="SWD5" s="979"/>
      <c r="SWE5" s="979"/>
      <c r="SWF5" s="979"/>
      <c r="SWG5" s="979"/>
      <c r="SWH5" s="979"/>
      <c r="SWI5" s="979"/>
      <c r="SWJ5" s="979"/>
      <c r="SWK5" s="979"/>
      <c r="SWL5" s="979"/>
      <c r="SWM5" s="979"/>
      <c r="SWN5" s="979"/>
      <c r="SWO5" s="979"/>
      <c r="SWP5" s="979"/>
      <c r="SWQ5" s="979"/>
      <c r="SWR5" s="979"/>
      <c r="SWS5" s="979"/>
      <c r="SWT5" s="979"/>
      <c r="SWU5" s="979"/>
      <c r="SWV5" s="979"/>
      <c r="SWW5" s="979"/>
      <c r="SWX5" s="979"/>
      <c r="SWY5" s="979"/>
      <c r="SWZ5" s="979"/>
      <c r="SXA5" s="979"/>
      <c r="SXB5" s="979"/>
      <c r="SXC5" s="979"/>
      <c r="SXD5" s="979"/>
      <c r="SXE5" s="979"/>
      <c r="SXF5" s="979"/>
      <c r="SXG5" s="979"/>
      <c r="SXH5" s="979"/>
      <c r="SXI5" s="979"/>
      <c r="SXJ5" s="979"/>
      <c r="SXK5" s="979"/>
      <c r="SXL5" s="979"/>
      <c r="SXM5" s="979"/>
      <c r="SXN5" s="979"/>
      <c r="SXO5" s="979"/>
      <c r="SXP5" s="979"/>
      <c r="SXQ5" s="979"/>
      <c r="SXR5" s="979"/>
      <c r="SXS5" s="979"/>
      <c r="SXT5" s="979"/>
      <c r="SXU5" s="979"/>
      <c r="SXV5" s="979"/>
      <c r="SXW5" s="979"/>
      <c r="SXX5" s="979"/>
      <c r="SXY5" s="979"/>
      <c r="SXZ5" s="979"/>
      <c r="SYA5" s="979"/>
      <c r="SYB5" s="979"/>
      <c r="SYC5" s="979"/>
      <c r="SYD5" s="979"/>
      <c r="SYE5" s="979"/>
      <c r="SYF5" s="979"/>
      <c r="SYG5" s="979"/>
      <c r="SYH5" s="979"/>
      <c r="SYI5" s="979"/>
      <c r="SYJ5" s="979"/>
      <c r="SYK5" s="979"/>
      <c r="SYL5" s="979"/>
      <c r="SYM5" s="979"/>
      <c r="SYN5" s="979"/>
      <c r="SYO5" s="979"/>
      <c r="SYP5" s="979"/>
      <c r="SYQ5" s="979"/>
      <c r="SYR5" s="979"/>
      <c r="SYS5" s="979"/>
      <c r="SYT5" s="979"/>
      <c r="SYU5" s="979"/>
      <c r="SYV5" s="979"/>
      <c r="SYW5" s="979"/>
      <c r="SYX5" s="979"/>
      <c r="SYY5" s="979"/>
      <c r="SYZ5" s="979"/>
      <c r="SZA5" s="979"/>
      <c r="SZB5" s="979"/>
      <c r="SZC5" s="979"/>
      <c r="SZD5" s="979"/>
      <c r="SZE5" s="979"/>
      <c r="SZF5" s="979"/>
      <c r="SZG5" s="979"/>
      <c r="SZH5" s="979"/>
      <c r="SZI5" s="979"/>
      <c r="SZJ5" s="979"/>
      <c r="SZK5" s="979"/>
      <c r="SZL5" s="979"/>
      <c r="SZM5" s="979"/>
      <c r="SZN5" s="979"/>
      <c r="SZO5" s="979"/>
      <c r="SZP5" s="979"/>
      <c r="SZQ5" s="979"/>
      <c r="SZR5" s="979"/>
      <c r="SZS5" s="979"/>
      <c r="SZT5" s="979"/>
      <c r="SZU5" s="979"/>
      <c r="SZV5" s="979"/>
      <c r="SZW5" s="979"/>
      <c r="SZX5" s="979"/>
      <c r="SZY5" s="979"/>
      <c r="SZZ5" s="979"/>
      <c r="TAA5" s="979"/>
      <c r="TAB5" s="979"/>
      <c r="TAC5" s="979"/>
      <c r="TAD5" s="979"/>
      <c r="TAE5" s="979"/>
      <c r="TAF5" s="979"/>
      <c r="TAG5" s="979"/>
      <c r="TAH5" s="979"/>
      <c r="TAI5" s="979"/>
      <c r="TAJ5" s="979"/>
      <c r="TAK5" s="979"/>
      <c r="TAL5" s="979"/>
      <c r="TAM5" s="979"/>
      <c r="TAN5" s="979"/>
      <c r="TAO5" s="979"/>
      <c r="TAP5" s="979"/>
      <c r="TAQ5" s="979"/>
      <c r="TAR5" s="979"/>
      <c r="TAS5" s="979"/>
      <c r="TAT5" s="979"/>
      <c r="TAU5" s="979"/>
      <c r="TAV5" s="979"/>
      <c r="TAW5" s="979"/>
      <c r="TAX5" s="979"/>
      <c r="TAY5" s="979"/>
      <c r="TAZ5" s="979"/>
      <c r="TBA5" s="979"/>
      <c r="TBB5" s="979"/>
      <c r="TBC5" s="979"/>
      <c r="TBD5" s="979"/>
      <c r="TBE5" s="979"/>
      <c r="TBF5" s="979"/>
      <c r="TBG5" s="979"/>
      <c r="TBH5" s="979"/>
      <c r="TBI5" s="979"/>
      <c r="TBJ5" s="979"/>
      <c r="TBK5" s="979"/>
      <c r="TBL5" s="979"/>
      <c r="TBM5" s="979"/>
      <c r="TBN5" s="979"/>
      <c r="TBO5" s="979"/>
      <c r="TBP5" s="979"/>
      <c r="TBQ5" s="979"/>
      <c r="TBR5" s="979"/>
      <c r="TBS5" s="979"/>
      <c r="TBT5" s="979"/>
      <c r="TBU5" s="979"/>
      <c r="TBV5" s="979"/>
      <c r="TBW5" s="979"/>
      <c r="TBX5" s="979"/>
      <c r="TBY5" s="979"/>
      <c r="TBZ5" s="979"/>
      <c r="TCA5" s="979"/>
      <c r="TCB5" s="979"/>
      <c r="TCC5" s="979"/>
      <c r="TCD5" s="979"/>
      <c r="TCE5" s="979"/>
      <c r="TCF5" s="979"/>
      <c r="TCG5" s="979"/>
      <c r="TCH5" s="979"/>
      <c r="TCI5" s="979"/>
      <c r="TCJ5" s="979"/>
      <c r="TCK5" s="979"/>
      <c r="TCL5" s="979"/>
      <c r="TCM5" s="979"/>
      <c r="TCN5" s="979"/>
      <c r="TCO5" s="979"/>
      <c r="TCP5" s="979"/>
      <c r="TCQ5" s="979"/>
      <c r="TCR5" s="979"/>
      <c r="TCS5" s="979"/>
      <c r="TCT5" s="979"/>
      <c r="TCU5" s="979"/>
      <c r="TCV5" s="979"/>
      <c r="TCW5" s="979"/>
      <c r="TCX5" s="979"/>
      <c r="TCY5" s="979"/>
      <c r="TCZ5" s="979"/>
      <c r="TDA5" s="979"/>
      <c r="TDB5" s="979"/>
      <c r="TDC5" s="979"/>
      <c r="TDD5" s="979"/>
      <c r="TDE5" s="979"/>
      <c r="TDF5" s="979"/>
      <c r="TDG5" s="979"/>
      <c r="TDH5" s="979"/>
      <c r="TDI5" s="979"/>
      <c r="TDJ5" s="979"/>
      <c r="TDK5" s="979"/>
      <c r="TDL5" s="979"/>
      <c r="TDM5" s="979"/>
      <c r="TDN5" s="979"/>
      <c r="TDO5" s="979"/>
      <c r="TDP5" s="979"/>
      <c r="TDQ5" s="979"/>
      <c r="TDR5" s="979"/>
      <c r="TDS5" s="979"/>
      <c r="TDT5" s="979"/>
      <c r="TDU5" s="979"/>
      <c r="TDV5" s="979"/>
      <c r="TDW5" s="979"/>
      <c r="TDX5" s="979"/>
      <c r="TDY5" s="979"/>
      <c r="TDZ5" s="979"/>
      <c r="TEA5" s="979"/>
      <c r="TEB5" s="979"/>
      <c r="TEC5" s="979"/>
      <c r="TED5" s="979"/>
      <c r="TEE5" s="979"/>
      <c r="TEF5" s="979"/>
      <c r="TEG5" s="979"/>
      <c r="TEH5" s="979"/>
      <c r="TEI5" s="979"/>
      <c r="TEJ5" s="979"/>
      <c r="TEK5" s="979"/>
      <c r="TEL5" s="979"/>
      <c r="TEM5" s="979"/>
      <c r="TEN5" s="979"/>
      <c r="TEO5" s="979"/>
      <c r="TEP5" s="979"/>
      <c r="TEQ5" s="979"/>
      <c r="TER5" s="979"/>
      <c r="TES5" s="979"/>
      <c r="TET5" s="979"/>
      <c r="TEU5" s="979"/>
      <c r="TEV5" s="979"/>
      <c r="TEW5" s="979"/>
      <c r="TEX5" s="979"/>
      <c r="TEY5" s="979"/>
      <c r="TEZ5" s="979"/>
      <c r="TFA5" s="979"/>
      <c r="TFB5" s="979"/>
      <c r="TFC5" s="979"/>
      <c r="TFD5" s="979"/>
      <c r="TFE5" s="979"/>
      <c r="TFF5" s="979"/>
      <c r="TFG5" s="979"/>
      <c r="TFH5" s="979"/>
      <c r="TFI5" s="979"/>
      <c r="TFJ5" s="979"/>
      <c r="TFK5" s="979"/>
      <c r="TFL5" s="979"/>
      <c r="TFM5" s="979"/>
      <c r="TFN5" s="979"/>
      <c r="TFO5" s="979"/>
      <c r="TFP5" s="979"/>
      <c r="TFQ5" s="979"/>
      <c r="TFR5" s="979"/>
      <c r="TFS5" s="979"/>
      <c r="TFT5" s="979"/>
      <c r="TFU5" s="979"/>
      <c r="TFV5" s="979"/>
      <c r="TFW5" s="979"/>
      <c r="TFX5" s="979"/>
      <c r="TFY5" s="979"/>
      <c r="TFZ5" s="979"/>
      <c r="TGA5" s="979"/>
      <c r="TGB5" s="979"/>
      <c r="TGC5" s="979"/>
      <c r="TGD5" s="979"/>
      <c r="TGE5" s="979"/>
      <c r="TGF5" s="979"/>
      <c r="TGG5" s="979"/>
      <c r="TGH5" s="979"/>
      <c r="TGI5" s="979"/>
      <c r="TGJ5" s="979"/>
      <c r="TGK5" s="979"/>
      <c r="TGL5" s="979"/>
      <c r="TGM5" s="979"/>
      <c r="TGN5" s="979"/>
      <c r="TGO5" s="979"/>
      <c r="TGP5" s="979"/>
      <c r="TGQ5" s="979"/>
      <c r="TGR5" s="979"/>
      <c r="TGS5" s="979"/>
      <c r="TGT5" s="979"/>
      <c r="TGU5" s="979"/>
      <c r="TGV5" s="979"/>
      <c r="TGW5" s="979"/>
      <c r="TGX5" s="979"/>
      <c r="TGY5" s="979"/>
      <c r="TGZ5" s="979"/>
      <c r="THA5" s="979"/>
      <c r="THB5" s="979"/>
      <c r="THC5" s="979"/>
      <c r="THD5" s="979"/>
      <c r="THE5" s="979"/>
      <c r="THF5" s="979"/>
      <c r="THG5" s="979"/>
      <c r="THH5" s="979"/>
      <c r="THI5" s="979"/>
      <c r="THJ5" s="979"/>
      <c r="THK5" s="979"/>
      <c r="THL5" s="979"/>
      <c r="THM5" s="979"/>
      <c r="THN5" s="979"/>
      <c r="THO5" s="979"/>
      <c r="THP5" s="979"/>
      <c r="THQ5" s="979"/>
      <c r="THR5" s="979"/>
      <c r="THS5" s="979"/>
      <c r="THT5" s="979"/>
      <c r="THU5" s="979"/>
      <c r="THV5" s="979"/>
      <c r="THW5" s="979"/>
      <c r="THX5" s="979"/>
      <c r="THY5" s="979"/>
      <c r="THZ5" s="979"/>
      <c r="TIA5" s="979"/>
      <c r="TIB5" s="979"/>
      <c r="TIC5" s="979"/>
      <c r="TID5" s="979"/>
      <c r="TIE5" s="979"/>
      <c r="TIF5" s="979"/>
      <c r="TIG5" s="979"/>
      <c r="TIH5" s="979"/>
      <c r="TII5" s="979"/>
      <c r="TIJ5" s="979"/>
      <c r="TIK5" s="979"/>
      <c r="TIL5" s="979"/>
      <c r="TIM5" s="979"/>
      <c r="TIN5" s="979"/>
      <c r="TIO5" s="979"/>
      <c r="TIP5" s="979"/>
      <c r="TIQ5" s="979"/>
      <c r="TIR5" s="979"/>
      <c r="TIS5" s="979"/>
      <c r="TIT5" s="979"/>
      <c r="TIU5" s="979"/>
      <c r="TIV5" s="979"/>
      <c r="TIW5" s="979"/>
      <c r="TIX5" s="979"/>
      <c r="TIY5" s="979"/>
      <c r="TIZ5" s="979"/>
      <c r="TJA5" s="979"/>
      <c r="TJB5" s="979"/>
      <c r="TJC5" s="979"/>
      <c r="TJD5" s="979"/>
      <c r="TJE5" s="979"/>
      <c r="TJF5" s="979"/>
      <c r="TJG5" s="979"/>
      <c r="TJH5" s="979"/>
      <c r="TJI5" s="979"/>
      <c r="TJJ5" s="979"/>
      <c r="TJK5" s="979"/>
      <c r="TJL5" s="979"/>
      <c r="TJM5" s="979"/>
      <c r="TJN5" s="979"/>
      <c r="TJO5" s="979"/>
      <c r="TJP5" s="979"/>
      <c r="TJQ5" s="979"/>
      <c r="TJR5" s="979"/>
      <c r="TJS5" s="979"/>
      <c r="TJT5" s="979"/>
      <c r="TJU5" s="979"/>
      <c r="TJV5" s="979"/>
      <c r="TJW5" s="979"/>
      <c r="TJX5" s="979"/>
      <c r="TJY5" s="979"/>
      <c r="TJZ5" s="979"/>
      <c r="TKA5" s="979"/>
      <c r="TKB5" s="979"/>
      <c r="TKC5" s="979"/>
      <c r="TKD5" s="979"/>
      <c r="TKE5" s="979"/>
      <c r="TKF5" s="979"/>
      <c r="TKG5" s="979"/>
      <c r="TKH5" s="979"/>
      <c r="TKI5" s="979"/>
      <c r="TKJ5" s="979"/>
      <c r="TKK5" s="979"/>
      <c r="TKL5" s="979"/>
      <c r="TKM5" s="979"/>
      <c r="TKN5" s="979"/>
      <c r="TKO5" s="979"/>
      <c r="TKP5" s="979"/>
      <c r="TKQ5" s="979"/>
      <c r="TKR5" s="979"/>
      <c r="TKS5" s="979"/>
      <c r="TKT5" s="979"/>
      <c r="TKU5" s="979"/>
      <c r="TKV5" s="979"/>
      <c r="TKW5" s="979"/>
      <c r="TKX5" s="979"/>
      <c r="TKY5" s="979"/>
      <c r="TKZ5" s="979"/>
      <c r="TLA5" s="979"/>
      <c r="TLB5" s="979"/>
      <c r="TLC5" s="979"/>
      <c r="TLD5" s="979"/>
      <c r="TLE5" s="979"/>
      <c r="TLF5" s="979"/>
      <c r="TLG5" s="979"/>
      <c r="TLH5" s="979"/>
      <c r="TLI5" s="979"/>
      <c r="TLJ5" s="979"/>
      <c r="TLK5" s="979"/>
      <c r="TLL5" s="979"/>
      <c r="TLM5" s="979"/>
      <c r="TLN5" s="979"/>
      <c r="TLO5" s="979"/>
      <c r="TLP5" s="979"/>
      <c r="TLQ5" s="979"/>
      <c r="TLR5" s="979"/>
      <c r="TLS5" s="979"/>
      <c r="TLT5" s="979"/>
      <c r="TLU5" s="979"/>
      <c r="TLV5" s="979"/>
      <c r="TLW5" s="979"/>
      <c r="TLX5" s="979"/>
      <c r="TLY5" s="979"/>
      <c r="TLZ5" s="979"/>
      <c r="TMA5" s="979"/>
      <c r="TMB5" s="979"/>
      <c r="TMC5" s="979"/>
      <c r="TMD5" s="979"/>
      <c r="TME5" s="979"/>
      <c r="TMF5" s="979"/>
      <c r="TMG5" s="979"/>
      <c r="TMH5" s="979"/>
      <c r="TMI5" s="979"/>
      <c r="TMJ5" s="979"/>
      <c r="TMK5" s="979"/>
      <c r="TML5" s="979"/>
      <c r="TMM5" s="979"/>
      <c r="TMN5" s="979"/>
      <c r="TMO5" s="979"/>
      <c r="TMP5" s="979"/>
      <c r="TMQ5" s="979"/>
      <c r="TMR5" s="979"/>
      <c r="TMS5" s="979"/>
      <c r="TMT5" s="979"/>
      <c r="TMU5" s="979"/>
      <c r="TMV5" s="979"/>
      <c r="TMW5" s="979"/>
      <c r="TMX5" s="979"/>
      <c r="TMY5" s="979"/>
      <c r="TMZ5" s="979"/>
      <c r="TNA5" s="979"/>
      <c r="TNB5" s="979"/>
      <c r="TNC5" s="979"/>
      <c r="TND5" s="979"/>
      <c r="TNE5" s="979"/>
      <c r="TNF5" s="979"/>
      <c r="TNG5" s="979"/>
      <c r="TNH5" s="979"/>
      <c r="TNI5" s="979"/>
      <c r="TNJ5" s="979"/>
      <c r="TNK5" s="979"/>
      <c r="TNL5" s="979"/>
      <c r="TNM5" s="979"/>
      <c r="TNN5" s="979"/>
      <c r="TNO5" s="979"/>
      <c r="TNP5" s="979"/>
      <c r="TNQ5" s="979"/>
      <c r="TNR5" s="979"/>
      <c r="TNS5" s="979"/>
      <c r="TNT5" s="979"/>
      <c r="TNU5" s="979"/>
      <c r="TNV5" s="979"/>
      <c r="TNW5" s="979"/>
      <c r="TNX5" s="979"/>
      <c r="TNY5" s="979"/>
      <c r="TNZ5" s="979"/>
      <c r="TOA5" s="979"/>
      <c r="TOB5" s="979"/>
      <c r="TOC5" s="979"/>
      <c r="TOD5" s="979"/>
      <c r="TOE5" s="979"/>
      <c r="TOF5" s="979"/>
      <c r="TOG5" s="979"/>
      <c r="TOH5" s="979"/>
      <c r="TOI5" s="979"/>
      <c r="TOJ5" s="979"/>
      <c r="TOK5" s="979"/>
      <c r="TOL5" s="979"/>
      <c r="TOM5" s="979"/>
      <c r="TON5" s="979"/>
      <c r="TOO5" s="979"/>
      <c r="TOP5" s="979"/>
      <c r="TOQ5" s="979"/>
      <c r="TOR5" s="979"/>
      <c r="TOS5" s="979"/>
      <c r="TOT5" s="979"/>
      <c r="TOU5" s="979"/>
      <c r="TOV5" s="979"/>
      <c r="TOW5" s="979"/>
      <c r="TOX5" s="979"/>
      <c r="TOY5" s="979"/>
      <c r="TOZ5" s="979"/>
      <c r="TPA5" s="979"/>
      <c r="TPB5" s="979"/>
      <c r="TPC5" s="979"/>
      <c r="TPD5" s="979"/>
      <c r="TPE5" s="979"/>
      <c r="TPF5" s="979"/>
      <c r="TPG5" s="979"/>
      <c r="TPH5" s="979"/>
      <c r="TPI5" s="979"/>
      <c r="TPJ5" s="979"/>
      <c r="TPK5" s="979"/>
      <c r="TPL5" s="979"/>
      <c r="TPM5" s="979"/>
      <c r="TPN5" s="979"/>
      <c r="TPO5" s="979"/>
      <c r="TPP5" s="979"/>
      <c r="TPQ5" s="979"/>
      <c r="TPR5" s="979"/>
      <c r="TPS5" s="979"/>
      <c r="TPT5" s="979"/>
      <c r="TPU5" s="979"/>
      <c r="TPV5" s="979"/>
      <c r="TPW5" s="979"/>
      <c r="TPX5" s="979"/>
      <c r="TPY5" s="979"/>
      <c r="TPZ5" s="979"/>
      <c r="TQA5" s="979"/>
      <c r="TQB5" s="979"/>
      <c r="TQC5" s="979"/>
      <c r="TQD5" s="979"/>
      <c r="TQE5" s="979"/>
      <c r="TQF5" s="979"/>
      <c r="TQG5" s="979"/>
      <c r="TQH5" s="979"/>
      <c r="TQI5" s="979"/>
      <c r="TQJ5" s="979"/>
      <c r="TQK5" s="979"/>
      <c r="TQL5" s="979"/>
      <c r="TQM5" s="979"/>
      <c r="TQN5" s="979"/>
      <c r="TQO5" s="979"/>
      <c r="TQP5" s="979"/>
      <c r="TQQ5" s="979"/>
      <c r="TQR5" s="979"/>
      <c r="TQS5" s="979"/>
      <c r="TQT5" s="979"/>
      <c r="TQU5" s="979"/>
      <c r="TQV5" s="979"/>
      <c r="TQW5" s="979"/>
      <c r="TQX5" s="979"/>
      <c r="TQY5" s="979"/>
      <c r="TQZ5" s="979"/>
      <c r="TRA5" s="979"/>
      <c r="TRB5" s="979"/>
      <c r="TRC5" s="979"/>
      <c r="TRD5" s="979"/>
      <c r="TRE5" s="979"/>
      <c r="TRF5" s="979"/>
      <c r="TRG5" s="979"/>
      <c r="TRH5" s="979"/>
      <c r="TRI5" s="979"/>
      <c r="TRJ5" s="979"/>
      <c r="TRK5" s="979"/>
      <c r="TRL5" s="979"/>
      <c r="TRM5" s="979"/>
      <c r="TRN5" s="979"/>
      <c r="TRO5" s="979"/>
      <c r="TRP5" s="979"/>
      <c r="TRQ5" s="979"/>
      <c r="TRR5" s="979"/>
      <c r="TRS5" s="979"/>
      <c r="TRT5" s="979"/>
      <c r="TRU5" s="979"/>
      <c r="TRV5" s="979"/>
      <c r="TRW5" s="979"/>
      <c r="TRX5" s="979"/>
      <c r="TRY5" s="979"/>
      <c r="TRZ5" s="979"/>
      <c r="TSA5" s="979"/>
      <c r="TSB5" s="979"/>
      <c r="TSC5" s="979"/>
      <c r="TSD5" s="979"/>
      <c r="TSE5" s="979"/>
      <c r="TSF5" s="979"/>
      <c r="TSG5" s="979"/>
      <c r="TSH5" s="979"/>
      <c r="TSI5" s="979"/>
      <c r="TSJ5" s="979"/>
      <c r="TSK5" s="979"/>
      <c r="TSL5" s="979"/>
      <c r="TSM5" s="979"/>
      <c r="TSN5" s="979"/>
      <c r="TSO5" s="979"/>
      <c r="TSP5" s="979"/>
      <c r="TSQ5" s="979"/>
      <c r="TSR5" s="979"/>
      <c r="TSS5" s="979"/>
      <c r="TST5" s="979"/>
      <c r="TSU5" s="979"/>
      <c r="TSV5" s="979"/>
      <c r="TSW5" s="979"/>
      <c r="TSX5" s="979"/>
      <c r="TSY5" s="979"/>
      <c r="TSZ5" s="979"/>
      <c r="TTA5" s="979"/>
      <c r="TTB5" s="979"/>
      <c r="TTC5" s="979"/>
      <c r="TTD5" s="979"/>
      <c r="TTE5" s="979"/>
      <c r="TTF5" s="979"/>
      <c r="TTG5" s="979"/>
      <c r="TTH5" s="979"/>
      <c r="TTI5" s="979"/>
      <c r="TTJ5" s="979"/>
      <c r="TTK5" s="979"/>
      <c r="TTL5" s="979"/>
      <c r="TTM5" s="979"/>
      <c r="TTN5" s="979"/>
      <c r="TTO5" s="979"/>
      <c r="TTP5" s="979"/>
      <c r="TTQ5" s="979"/>
      <c r="TTR5" s="979"/>
      <c r="TTS5" s="979"/>
      <c r="TTT5" s="979"/>
      <c r="TTU5" s="979"/>
      <c r="TTV5" s="979"/>
      <c r="TTW5" s="979"/>
      <c r="TTX5" s="979"/>
      <c r="TTY5" s="979"/>
      <c r="TTZ5" s="979"/>
      <c r="TUA5" s="979"/>
      <c r="TUB5" s="979"/>
      <c r="TUC5" s="979"/>
      <c r="TUD5" s="979"/>
      <c r="TUE5" s="979"/>
      <c r="TUF5" s="979"/>
      <c r="TUG5" s="979"/>
      <c r="TUH5" s="979"/>
      <c r="TUI5" s="979"/>
      <c r="TUJ5" s="979"/>
      <c r="TUK5" s="979"/>
      <c r="TUL5" s="979"/>
      <c r="TUM5" s="979"/>
      <c r="TUN5" s="979"/>
      <c r="TUO5" s="979"/>
      <c r="TUP5" s="979"/>
      <c r="TUQ5" s="979"/>
      <c r="TUR5" s="979"/>
      <c r="TUS5" s="979"/>
      <c r="TUT5" s="979"/>
      <c r="TUU5" s="979"/>
      <c r="TUV5" s="979"/>
      <c r="TUW5" s="979"/>
      <c r="TUX5" s="979"/>
      <c r="TUY5" s="979"/>
      <c r="TUZ5" s="979"/>
      <c r="TVA5" s="979"/>
      <c r="TVB5" s="979"/>
      <c r="TVC5" s="979"/>
      <c r="TVD5" s="979"/>
      <c r="TVE5" s="979"/>
      <c r="TVF5" s="979"/>
      <c r="TVG5" s="979"/>
      <c r="TVH5" s="979"/>
      <c r="TVI5" s="979"/>
      <c r="TVJ5" s="979"/>
      <c r="TVK5" s="979"/>
      <c r="TVL5" s="979"/>
      <c r="TVM5" s="979"/>
      <c r="TVN5" s="979"/>
      <c r="TVO5" s="979"/>
      <c r="TVP5" s="979"/>
      <c r="TVQ5" s="979"/>
      <c r="TVR5" s="979"/>
      <c r="TVS5" s="979"/>
      <c r="TVT5" s="979"/>
      <c r="TVU5" s="979"/>
      <c r="TVV5" s="979"/>
      <c r="TVW5" s="979"/>
      <c r="TVX5" s="979"/>
      <c r="TVY5" s="979"/>
      <c r="TVZ5" s="979"/>
      <c r="TWA5" s="979"/>
      <c r="TWB5" s="979"/>
      <c r="TWC5" s="979"/>
      <c r="TWD5" s="979"/>
      <c r="TWE5" s="979"/>
      <c r="TWF5" s="979"/>
      <c r="TWG5" s="979"/>
      <c r="TWH5" s="979"/>
      <c r="TWI5" s="979"/>
      <c r="TWJ5" s="979"/>
      <c r="TWK5" s="979"/>
      <c r="TWL5" s="979"/>
      <c r="TWM5" s="979"/>
      <c r="TWN5" s="979"/>
      <c r="TWO5" s="979"/>
      <c r="TWP5" s="979"/>
      <c r="TWQ5" s="979"/>
      <c r="TWR5" s="979"/>
      <c r="TWS5" s="979"/>
      <c r="TWT5" s="979"/>
      <c r="TWU5" s="979"/>
      <c r="TWV5" s="979"/>
      <c r="TWW5" s="979"/>
      <c r="TWX5" s="979"/>
      <c r="TWY5" s="979"/>
      <c r="TWZ5" s="979"/>
      <c r="TXA5" s="979"/>
      <c r="TXB5" s="979"/>
      <c r="TXC5" s="979"/>
      <c r="TXD5" s="979"/>
      <c r="TXE5" s="979"/>
      <c r="TXF5" s="979"/>
      <c r="TXG5" s="979"/>
      <c r="TXH5" s="979"/>
      <c r="TXI5" s="979"/>
      <c r="TXJ5" s="979"/>
      <c r="TXK5" s="979"/>
      <c r="TXL5" s="979"/>
      <c r="TXM5" s="979"/>
      <c r="TXN5" s="979"/>
      <c r="TXO5" s="979"/>
      <c r="TXP5" s="979"/>
      <c r="TXQ5" s="979"/>
      <c r="TXR5" s="979"/>
      <c r="TXS5" s="979"/>
      <c r="TXT5" s="979"/>
      <c r="TXU5" s="979"/>
      <c r="TXV5" s="979"/>
      <c r="TXW5" s="979"/>
      <c r="TXX5" s="979"/>
      <c r="TXY5" s="979"/>
      <c r="TXZ5" s="979"/>
      <c r="TYA5" s="979"/>
      <c r="TYB5" s="979"/>
      <c r="TYC5" s="979"/>
      <c r="TYD5" s="979"/>
      <c r="TYE5" s="979"/>
      <c r="TYF5" s="979"/>
      <c r="TYG5" s="979"/>
      <c r="TYH5" s="979"/>
      <c r="TYI5" s="979"/>
      <c r="TYJ5" s="979"/>
      <c r="TYK5" s="979"/>
      <c r="TYL5" s="979"/>
      <c r="TYM5" s="979"/>
      <c r="TYN5" s="979"/>
      <c r="TYO5" s="979"/>
      <c r="TYP5" s="979"/>
      <c r="TYQ5" s="979"/>
      <c r="TYR5" s="979"/>
      <c r="TYS5" s="979"/>
      <c r="TYT5" s="979"/>
      <c r="TYU5" s="979"/>
      <c r="TYV5" s="979"/>
      <c r="TYW5" s="979"/>
      <c r="TYX5" s="979"/>
      <c r="TYY5" s="979"/>
      <c r="TYZ5" s="979"/>
      <c r="TZA5" s="979"/>
      <c r="TZB5" s="979"/>
      <c r="TZC5" s="979"/>
      <c r="TZD5" s="979"/>
      <c r="TZE5" s="979"/>
      <c r="TZF5" s="979"/>
      <c r="TZG5" s="979"/>
      <c r="TZH5" s="979"/>
      <c r="TZI5" s="979"/>
      <c r="TZJ5" s="979"/>
      <c r="TZK5" s="979"/>
      <c r="TZL5" s="979"/>
      <c r="TZM5" s="979"/>
      <c r="TZN5" s="979"/>
      <c r="TZO5" s="979"/>
      <c r="TZP5" s="979"/>
      <c r="TZQ5" s="979"/>
      <c r="TZR5" s="979"/>
      <c r="TZS5" s="979"/>
      <c r="TZT5" s="979"/>
      <c r="TZU5" s="979"/>
      <c r="TZV5" s="979"/>
      <c r="TZW5" s="979"/>
      <c r="TZX5" s="979"/>
      <c r="TZY5" s="979"/>
      <c r="TZZ5" s="979"/>
      <c r="UAA5" s="979"/>
      <c r="UAB5" s="979"/>
      <c r="UAC5" s="979"/>
      <c r="UAD5" s="979"/>
      <c r="UAE5" s="979"/>
      <c r="UAF5" s="979"/>
      <c r="UAG5" s="979"/>
      <c r="UAH5" s="979"/>
      <c r="UAI5" s="979"/>
      <c r="UAJ5" s="979"/>
      <c r="UAK5" s="979"/>
      <c r="UAL5" s="979"/>
      <c r="UAM5" s="979"/>
      <c r="UAN5" s="979"/>
      <c r="UAO5" s="979"/>
      <c r="UAP5" s="979"/>
      <c r="UAQ5" s="979"/>
      <c r="UAR5" s="979"/>
      <c r="UAS5" s="979"/>
      <c r="UAT5" s="979"/>
      <c r="UAU5" s="979"/>
      <c r="UAV5" s="979"/>
      <c r="UAW5" s="979"/>
      <c r="UAX5" s="979"/>
      <c r="UAY5" s="979"/>
      <c r="UAZ5" s="979"/>
      <c r="UBA5" s="979"/>
      <c r="UBB5" s="979"/>
      <c r="UBC5" s="979"/>
      <c r="UBD5" s="979"/>
      <c r="UBE5" s="979"/>
      <c r="UBF5" s="979"/>
      <c r="UBG5" s="979"/>
      <c r="UBH5" s="979"/>
      <c r="UBI5" s="979"/>
      <c r="UBJ5" s="979"/>
      <c r="UBK5" s="979"/>
      <c r="UBL5" s="979"/>
      <c r="UBM5" s="979"/>
      <c r="UBN5" s="979"/>
      <c r="UBO5" s="979"/>
      <c r="UBP5" s="979"/>
      <c r="UBQ5" s="979"/>
      <c r="UBR5" s="979"/>
      <c r="UBS5" s="979"/>
      <c r="UBT5" s="979"/>
      <c r="UBU5" s="979"/>
      <c r="UBV5" s="979"/>
      <c r="UBW5" s="979"/>
      <c r="UBX5" s="979"/>
      <c r="UBY5" s="979"/>
      <c r="UBZ5" s="979"/>
      <c r="UCA5" s="979"/>
      <c r="UCB5" s="979"/>
      <c r="UCC5" s="979"/>
      <c r="UCD5" s="979"/>
      <c r="UCE5" s="979"/>
      <c r="UCF5" s="979"/>
      <c r="UCG5" s="979"/>
      <c r="UCH5" s="979"/>
      <c r="UCI5" s="979"/>
      <c r="UCJ5" s="979"/>
      <c r="UCK5" s="979"/>
      <c r="UCL5" s="979"/>
      <c r="UCM5" s="979"/>
      <c r="UCN5" s="979"/>
      <c r="UCO5" s="979"/>
      <c r="UCP5" s="979"/>
      <c r="UCQ5" s="979"/>
      <c r="UCR5" s="979"/>
      <c r="UCS5" s="979"/>
      <c r="UCT5" s="979"/>
      <c r="UCU5" s="979"/>
      <c r="UCV5" s="979"/>
      <c r="UCW5" s="979"/>
      <c r="UCX5" s="979"/>
      <c r="UCY5" s="979"/>
      <c r="UCZ5" s="979"/>
      <c r="UDA5" s="979"/>
      <c r="UDB5" s="979"/>
      <c r="UDC5" s="979"/>
      <c r="UDD5" s="979"/>
      <c r="UDE5" s="979"/>
      <c r="UDF5" s="979"/>
      <c r="UDG5" s="979"/>
      <c r="UDH5" s="979"/>
      <c r="UDI5" s="979"/>
      <c r="UDJ5" s="979"/>
      <c r="UDK5" s="979"/>
      <c r="UDL5" s="979"/>
      <c r="UDM5" s="979"/>
      <c r="UDN5" s="979"/>
      <c r="UDO5" s="979"/>
      <c r="UDP5" s="979"/>
      <c r="UDQ5" s="979"/>
      <c r="UDR5" s="979"/>
      <c r="UDS5" s="979"/>
      <c r="UDT5" s="979"/>
      <c r="UDU5" s="979"/>
      <c r="UDV5" s="979"/>
      <c r="UDW5" s="979"/>
      <c r="UDX5" s="979"/>
      <c r="UDY5" s="979"/>
      <c r="UDZ5" s="979"/>
      <c r="UEA5" s="979"/>
      <c r="UEB5" s="979"/>
      <c r="UEC5" s="979"/>
      <c r="UED5" s="979"/>
      <c r="UEE5" s="979"/>
      <c r="UEF5" s="979"/>
      <c r="UEG5" s="979"/>
      <c r="UEH5" s="979"/>
      <c r="UEI5" s="979"/>
      <c r="UEJ5" s="979"/>
      <c r="UEK5" s="979"/>
      <c r="UEL5" s="979"/>
      <c r="UEM5" s="979"/>
      <c r="UEN5" s="979"/>
      <c r="UEO5" s="979"/>
      <c r="UEP5" s="979"/>
      <c r="UEQ5" s="979"/>
      <c r="UER5" s="979"/>
      <c r="UES5" s="979"/>
      <c r="UET5" s="979"/>
      <c r="UEU5" s="979"/>
      <c r="UEV5" s="979"/>
      <c r="UEW5" s="979"/>
      <c r="UEX5" s="979"/>
      <c r="UEY5" s="979"/>
      <c r="UEZ5" s="979"/>
      <c r="UFA5" s="979"/>
      <c r="UFB5" s="979"/>
      <c r="UFC5" s="979"/>
      <c r="UFD5" s="979"/>
      <c r="UFE5" s="979"/>
      <c r="UFF5" s="979"/>
      <c r="UFG5" s="979"/>
      <c r="UFH5" s="979"/>
      <c r="UFI5" s="979"/>
      <c r="UFJ5" s="979"/>
      <c r="UFK5" s="979"/>
      <c r="UFL5" s="979"/>
      <c r="UFM5" s="979"/>
      <c r="UFN5" s="979"/>
      <c r="UFO5" s="979"/>
      <c r="UFP5" s="979"/>
      <c r="UFQ5" s="979"/>
      <c r="UFR5" s="979"/>
      <c r="UFS5" s="979"/>
      <c r="UFT5" s="979"/>
      <c r="UFU5" s="979"/>
      <c r="UFV5" s="979"/>
      <c r="UFW5" s="979"/>
      <c r="UFX5" s="979"/>
      <c r="UFY5" s="979"/>
      <c r="UFZ5" s="979"/>
      <c r="UGA5" s="979"/>
      <c r="UGB5" s="979"/>
      <c r="UGC5" s="979"/>
      <c r="UGD5" s="979"/>
      <c r="UGE5" s="979"/>
      <c r="UGF5" s="979"/>
      <c r="UGG5" s="979"/>
      <c r="UGH5" s="979"/>
      <c r="UGI5" s="979"/>
      <c r="UGJ5" s="979"/>
      <c r="UGK5" s="979"/>
      <c r="UGL5" s="979"/>
      <c r="UGM5" s="979"/>
      <c r="UGN5" s="979"/>
      <c r="UGO5" s="979"/>
      <c r="UGP5" s="979"/>
      <c r="UGQ5" s="979"/>
      <c r="UGR5" s="979"/>
      <c r="UGS5" s="979"/>
      <c r="UGT5" s="979"/>
      <c r="UGU5" s="979"/>
      <c r="UGV5" s="979"/>
      <c r="UGW5" s="979"/>
      <c r="UGX5" s="979"/>
      <c r="UGY5" s="979"/>
      <c r="UGZ5" s="979"/>
      <c r="UHA5" s="979"/>
      <c r="UHB5" s="979"/>
      <c r="UHC5" s="979"/>
      <c r="UHD5" s="979"/>
      <c r="UHE5" s="979"/>
      <c r="UHF5" s="979"/>
      <c r="UHG5" s="979"/>
      <c r="UHH5" s="979"/>
      <c r="UHI5" s="979"/>
      <c r="UHJ5" s="979"/>
      <c r="UHK5" s="979"/>
      <c r="UHL5" s="979"/>
      <c r="UHM5" s="979"/>
      <c r="UHN5" s="979"/>
      <c r="UHO5" s="979"/>
      <c r="UHP5" s="979"/>
      <c r="UHQ5" s="979"/>
      <c r="UHR5" s="979"/>
      <c r="UHS5" s="979"/>
      <c r="UHT5" s="979"/>
      <c r="UHU5" s="979"/>
      <c r="UHV5" s="979"/>
      <c r="UHW5" s="979"/>
      <c r="UHX5" s="979"/>
      <c r="UHY5" s="979"/>
      <c r="UHZ5" s="979"/>
      <c r="UIA5" s="979"/>
      <c r="UIB5" s="979"/>
      <c r="UIC5" s="979"/>
      <c r="UID5" s="979"/>
      <c r="UIE5" s="979"/>
      <c r="UIF5" s="979"/>
      <c r="UIG5" s="979"/>
      <c r="UIH5" s="979"/>
      <c r="UII5" s="979"/>
      <c r="UIJ5" s="979"/>
      <c r="UIK5" s="979"/>
      <c r="UIL5" s="979"/>
      <c r="UIM5" s="979"/>
      <c r="UIN5" s="979"/>
      <c r="UIO5" s="979"/>
      <c r="UIP5" s="979"/>
      <c r="UIQ5" s="979"/>
      <c r="UIR5" s="979"/>
      <c r="UIS5" s="979"/>
      <c r="UIT5" s="979"/>
      <c r="UIU5" s="979"/>
      <c r="UIV5" s="979"/>
      <c r="UIW5" s="979"/>
      <c r="UIX5" s="979"/>
      <c r="UIY5" s="979"/>
      <c r="UIZ5" s="979"/>
      <c r="UJA5" s="979"/>
      <c r="UJB5" s="979"/>
      <c r="UJC5" s="979"/>
      <c r="UJD5" s="979"/>
      <c r="UJE5" s="979"/>
      <c r="UJF5" s="979"/>
      <c r="UJG5" s="979"/>
      <c r="UJH5" s="979"/>
      <c r="UJI5" s="979"/>
      <c r="UJJ5" s="979"/>
      <c r="UJK5" s="979"/>
      <c r="UJL5" s="979"/>
      <c r="UJM5" s="979"/>
      <c r="UJN5" s="979"/>
      <c r="UJO5" s="979"/>
      <c r="UJP5" s="979"/>
      <c r="UJQ5" s="979"/>
      <c r="UJR5" s="979"/>
      <c r="UJS5" s="979"/>
      <c r="UJT5" s="979"/>
      <c r="UJU5" s="979"/>
      <c r="UJV5" s="979"/>
      <c r="UJW5" s="979"/>
      <c r="UJX5" s="979"/>
      <c r="UJY5" s="979"/>
      <c r="UJZ5" s="979"/>
      <c r="UKA5" s="979"/>
      <c r="UKB5" s="979"/>
      <c r="UKC5" s="979"/>
      <c r="UKD5" s="979"/>
      <c r="UKE5" s="979"/>
      <c r="UKF5" s="979"/>
      <c r="UKG5" s="979"/>
      <c r="UKH5" s="979"/>
      <c r="UKI5" s="979"/>
      <c r="UKJ5" s="979"/>
      <c r="UKK5" s="979"/>
      <c r="UKL5" s="979"/>
      <c r="UKM5" s="979"/>
      <c r="UKN5" s="979"/>
      <c r="UKO5" s="979"/>
      <c r="UKP5" s="979"/>
      <c r="UKQ5" s="979"/>
      <c r="UKR5" s="979"/>
      <c r="UKS5" s="979"/>
      <c r="UKT5" s="979"/>
      <c r="UKU5" s="979"/>
      <c r="UKV5" s="979"/>
      <c r="UKW5" s="979"/>
      <c r="UKX5" s="979"/>
      <c r="UKY5" s="979"/>
      <c r="UKZ5" s="979"/>
      <c r="ULA5" s="979"/>
      <c r="ULB5" s="979"/>
      <c r="ULC5" s="979"/>
      <c r="ULD5" s="979"/>
      <c r="ULE5" s="979"/>
      <c r="ULF5" s="979"/>
      <c r="ULG5" s="979"/>
      <c r="ULH5" s="979"/>
      <c r="ULI5" s="979"/>
      <c r="ULJ5" s="979"/>
      <c r="ULK5" s="979"/>
      <c r="ULL5" s="979"/>
      <c r="ULM5" s="979"/>
      <c r="ULN5" s="979"/>
      <c r="ULO5" s="979"/>
      <c r="ULP5" s="979"/>
      <c r="ULQ5" s="979"/>
      <c r="ULR5" s="979"/>
      <c r="ULS5" s="979"/>
      <c r="ULT5" s="979"/>
      <c r="ULU5" s="979"/>
      <c r="ULV5" s="979"/>
      <c r="ULW5" s="979"/>
      <c r="ULX5" s="979"/>
      <c r="ULY5" s="979"/>
      <c r="ULZ5" s="979"/>
      <c r="UMA5" s="979"/>
      <c r="UMB5" s="979"/>
      <c r="UMC5" s="979"/>
      <c r="UMD5" s="979"/>
      <c r="UME5" s="979"/>
      <c r="UMF5" s="979"/>
      <c r="UMG5" s="979"/>
      <c r="UMH5" s="979"/>
      <c r="UMI5" s="979"/>
      <c r="UMJ5" s="979"/>
      <c r="UMK5" s="979"/>
      <c r="UML5" s="979"/>
      <c r="UMM5" s="979"/>
      <c r="UMN5" s="979"/>
      <c r="UMO5" s="979"/>
      <c r="UMP5" s="979"/>
      <c r="UMQ5" s="979"/>
      <c r="UMR5" s="979"/>
      <c r="UMS5" s="979"/>
      <c r="UMT5" s="979"/>
      <c r="UMU5" s="979"/>
      <c r="UMV5" s="979"/>
      <c r="UMW5" s="979"/>
      <c r="UMX5" s="979"/>
      <c r="UMY5" s="979"/>
      <c r="UMZ5" s="979"/>
      <c r="UNA5" s="979"/>
      <c r="UNB5" s="979"/>
      <c r="UNC5" s="979"/>
      <c r="UND5" s="979"/>
      <c r="UNE5" s="979"/>
      <c r="UNF5" s="979"/>
      <c r="UNG5" s="979"/>
      <c r="UNH5" s="979"/>
      <c r="UNI5" s="979"/>
      <c r="UNJ5" s="979"/>
      <c r="UNK5" s="979"/>
      <c r="UNL5" s="979"/>
      <c r="UNM5" s="979"/>
      <c r="UNN5" s="979"/>
      <c r="UNO5" s="979"/>
      <c r="UNP5" s="979"/>
      <c r="UNQ5" s="979"/>
      <c r="UNR5" s="979"/>
      <c r="UNS5" s="979"/>
      <c r="UNT5" s="979"/>
      <c r="UNU5" s="979"/>
      <c r="UNV5" s="979"/>
      <c r="UNW5" s="979"/>
      <c r="UNX5" s="979"/>
      <c r="UNY5" s="979"/>
      <c r="UNZ5" s="979"/>
      <c r="UOA5" s="979"/>
      <c r="UOB5" s="979"/>
      <c r="UOC5" s="979"/>
      <c r="UOD5" s="979"/>
      <c r="UOE5" s="979"/>
      <c r="UOF5" s="979"/>
      <c r="UOG5" s="979"/>
      <c r="UOH5" s="979"/>
      <c r="UOI5" s="979"/>
      <c r="UOJ5" s="979"/>
      <c r="UOK5" s="979"/>
      <c r="UOL5" s="979"/>
      <c r="UOM5" s="979"/>
      <c r="UON5" s="979"/>
      <c r="UOO5" s="979"/>
      <c r="UOP5" s="979"/>
      <c r="UOQ5" s="979"/>
      <c r="UOR5" s="979"/>
      <c r="UOS5" s="979"/>
      <c r="UOT5" s="979"/>
      <c r="UOU5" s="979"/>
      <c r="UOV5" s="979"/>
      <c r="UOW5" s="979"/>
      <c r="UOX5" s="979"/>
      <c r="UOY5" s="979"/>
      <c r="UOZ5" s="979"/>
      <c r="UPA5" s="979"/>
      <c r="UPB5" s="979"/>
      <c r="UPC5" s="979"/>
      <c r="UPD5" s="979"/>
      <c r="UPE5" s="979"/>
      <c r="UPF5" s="979"/>
      <c r="UPG5" s="979"/>
      <c r="UPH5" s="979"/>
      <c r="UPI5" s="979"/>
      <c r="UPJ5" s="979"/>
      <c r="UPK5" s="979"/>
      <c r="UPL5" s="979"/>
      <c r="UPM5" s="979"/>
      <c r="UPN5" s="979"/>
      <c r="UPO5" s="979"/>
      <c r="UPP5" s="979"/>
      <c r="UPQ5" s="979"/>
      <c r="UPR5" s="979"/>
      <c r="UPS5" s="979"/>
      <c r="UPT5" s="979"/>
      <c r="UPU5" s="979"/>
      <c r="UPV5" s="979"/>
      <c r="UPW5" s="979"/>
      <c r="UPX5" s="979"/>
      <c r="UPY5" s="979"/>
      <c r="UPZ5" s="979"/>
      <c r="UQA5" s="979"/>
      <c r="UQB5" s="979"/>
      <c r="UQC5" s="979"/>
      <c r="UQD5" s="979"/>
      <c r="UQE5" s="979"/>
      <c r="UQF5" s="979"/>
      <c r="UQG5" s="979"/>
      <c r="UQH5" s="979"/>
      <c r="UQI5" s="979"/>
      <c r="UQJ5" s="979"/>
      <c r="UQK5" s="979"/>
      <c r="UQL5" s="979"/>
      <c r="UQM5" s="979"/>
      <c r="UQN5" s="979"/>
      <c r="UQO5" s="979"/>
      <c r="UQP5" s="979"/>
      <c r="UQQ5" s="979"/>
      <c r="UQR5" s="979"/>
      <c r="UQS5" s="979"/>
      <c r="UQT5" s="979"/>
      <c r="UQU5" s="979"/>
      <c r="UQV5" s="979"/>
      <c r="UQW5" s="979"/>
      <c r="UQX5" s="979"/>
      <c r="UQY5" s="979"/>
      <c r="UQZ5" s="979"/>
      <c r="URA5" s="979"/>
      <c r="URB5" s="979"/>
      <c r="URC5" s="979"/>
      <c r="URD5" s="979"/>
      <c r="URE5" s="979"/>
      <c r="URF5" s="979"/>
      <c r="URG5" s="979"/>
      <c r="URH5" s="979"/>
      <c r="URI5" s="979"/>
      <c r="URJ5" s="979"/>
      <c r="URK5" s="979"/>
      <c r="URL5" s="979"/>
      <c r="URM5" s="979"/>
      <c r="URN5" s="979"/>
      <c r="URO5" s="979"/>
      <c r="URP5" s="979"/>
      <c r="URQ5" s="979"/>
      <c r="URR5" s="979"/>
      <c r="URS5" s="979"/>
      <c r="URT5" s="979"/>
      <c r="URU5" s="979"/>
      <c r="URV5" s="979"/>
      <c r="URW5" s="979"/>
      <c r="URX5" s="979"/>
      <c r="URY5" s="979"/>
      <c r="URZ5" s="979"/>
      <c r="USA5" s="979"/>
      <c r="USB5" s="979"/>
      <c r="USC5" s="979"/>
      <c r="USD5" s="979"/>
      <c r="USE5" s="979"/>
      <c r="USF5" s="979"/>
      <c r="USG5" s="979"/>
      <c r="USH5" s="979"/>
      <c r="USI5" s="979"/>
      <c r="USJ5" s="979"/>
      <c r="USK5" s="979"/>
      <c r="USL5" s="979"/>
      <c r="USM5" s="979"/>
      <c r="USN5" s="979"/>
      <c r="USO5" s="979"/>
      <c r="USP5" s="979"/>
      <c r="USQ5" s="979"/>
      <c r="USR5" s="979"/>
      <c r="USS5" s="979"/>
      <c r="UST5" s="979"/>
      <c r="USU5" s="979"/>
      <c r="USV5" s="979"/>
      <c r="USW5" s="979"/>
      <c r="USX5" s="979"/>
      <c r="USY5" s="979"/>
      <c r="USZ5" s="979"/>
      <c r="UTA5" s="979"/>
      <c r="UTB5" s="979"/>
      <c r="UTC5" s="979"/>
      <c r="UTD5" s="979"/>
      <c r="UTE5" s="979"/>
      <c r="UTF5" s="979"/>
      <c r="UTG5" s="979"/>
      <c r="UTH5" s="979"/>
      <c r="UTI5" s="979"/>
      <c r="UTJ5" s="979"/>
      <c r="UTK5" s="979"/>
      <c r="UTL5" s="979"/>
      <c r="UTM5" s="979"/>
      <c r="UTN5" s="979"/>
      <c r="UTO5" s="979"/>
      <c r="UTP5" s="979"/>
      <c r="UTQ5" s="979"/>
      <c r="UTR5" s="979"/>
      <c r="UTS5" s="979"/>
      <c r="UTT5" s="979"/>
      <c r="UTU5" s="979"/>
      <c r="UTV5" s="979"/>
      <c r="UTW5" s="979"/>
      <c r="UTX5" s="979"/>
      <c r="UTY5" s="979"/>
      <c r="UTZ5" s="979"/>
      <c r="UUA5" s="979"/>
      <c r="UUB5" s="979"/>
      <c r="UUC5" s="979"/>
      <c r="UUD5" s="979"/>
      <c r="UUE5" s="979"/>
      <c r="UUF5" s="979"/>
      <c r="UUG5" s="979"/>
      <c r="UUH5" s="979"/>
      <c r="UUI5" s="979"/>
      <c r="UUJ5" s="979"/>
      <c r="UUK5" s="979"/>
      <c r="UUL5" s="979"/>
      <c r="UUM5" s="979"/>
      <c r="UUN5" s="979"/>
      <c r="UUO5" s="979"/>
      <c r="UUP5" s="979"/>
      <c r="UUQ5" s="979"/>
      <c r="UUR5" s="979"/>
      <c r="UUS5" s="979"/>
      <c r="UUT5" s="979"/>
      <c r="UUU5" s="979"/>
      <c r="UUV5" s="979"/>
      <c r="UUW5" s="979"/>
      <c r="UUX5" s="979"/>
      <c r="UUY5" s="979"/>
      <c r="UUZ5" s="979"/>
      <c r="UVA5" s="979"/>
      <c r="UVB5" s="979"/>
      <c r="UVC5" s="979"/>
      <c r="UVD5" s="979"/>
      <c r="UVE5" s="979"/>
      <c r="UVF5" s="979"/>
      <c r="UVG5" s="979"/>
      <c r="UVH5" s="979"/>
      <c r="UVI5" s="979"/>
      <c r="UVJ5" s="979"/>
      <c r="UVK5" s="979"/>
      <c r="UVL5" s="979"/>
      <c r="UVM5" s="979"/>
      <c r="UVN5" s="979"/>
      <c r="UVO5" s="979"/>
      <c r="UVP5" s="979"/>
      <c r="UVQ5" s="979"/>
      <c r="UVR5" s="979"/>
      <c r="UVS5" s="979"/>
      <c r="UVT5" s="979"/>
      <c r="UVU5" s="979"/>
      <c r="UVV5" s="979"/>
      <c r="UVW5" s="979"/>
      <c r="UVX5" s="979"/>
      <c r="UVY5" s="979"/>
      <c r="UVZ5" s="979"/>
      <c r="UWA5" s="979"/>
      <c r="UWB5" s="979"/>
      <c r="UWC5" s="979"/>
      <c r="UWD5" s="979"/>
      <c r="UWE5" s="979"/>
      <c r="UWF5" s="979"/>
      <c r="UWG5" s="979"/>
      <c r="UWH5" s="979"/>
      <c r="UWI5" s="979"/>
      <c r="UWJ5" s="979"/>
      <c r="UWK5" s="979"/>
      <c r="UWL5" s="979"/>
      <c r="UWM5" s="979"/>
      <c r="UWN5" s="979"/>
      <c r="UWO5" s="979"/>
      <c r="UWP5" s="979"/>
      <c r="UWQ5" s="979"/>
      <c r="UWR5" s="979"/>
      <c r="UWS5" s="979"/>
      <c r="UWT5" s="979"/>
      <c r="UWU5" s="979"/>
      <c r="UWV5" s="979"/>
      <c r="UWW5" s="979"/>
      <c r="UWX5" s="979"/>
      <c r="UWY5" s="979"/>
      <c r="UWZ5" s="979"/>
      <c r="UXA5" s="979"/>
      <c r="UXB5" s="979"/>
      <c r="UXC5" s="979"/>
      <c r="UXD5" s="979"/>
      <c r="UXE5" s="979"/>
      <c r="UXF5" s="979"/>
      <c r="UXG5" s="979"/>
      <c r="UXH5" s="979"/>
      <c r="UXI5" s="979"/>
      <c r="UXJ5" s="979"/>
      <c r="UXK5" s="979"/>
      <c r="UXL5" s="979"/>
      <c r="UXM5" s="979"/>
      <c r="UXN5" s="979"/>
      <c r="UXO5" s="979"/>
      <c r="UXP5" s="979"/>
      <c r="UXQ5" s="979"/>
      <c r="UXR5" s="979"/>
      <c r="UXS5" s="979"/>
      <c r="UXT5" s="979"/>
      <c r="UXU5" s="979"/>
      <c r="UXV5" s="979"/>
      <c r="UXW5" s="979"/>
      <c r="UXX5" s="979"/>
      <c r="UXY5" s="979"/>
      <c r="UXZ5" s="979"/>
      <c r="UYA5" s="979"/>
      <c r="UYB5" s="979"/>
      <c r="UYC5" s="979"/>
      <c r="UYD5" s="979"/>
      <c r="UYE5" s="979"/>
      <c r="UYF5" s="979"/>
      <c r="UYG5" s="979"/>
      <c r="UYH5" s="979"/>
      <c r="UYI5" s="979"/>
      <c r="UYJ5" s="979"/>
      <c r="UYK5" s="979"/>
      <c r="UYL5" s="979"/>
      <c r="UYM5" s="979"/>
      <c r="UYN5" s="979"/>
      <c r="UYO5" s="979"/>
      <c r="UYP5" s="979"/>
      <c r="UYQ5" s="979"/>
      <c r="UYR5" s="979"/>
      <c r="UYS5" s="979"/>
      <c r="UYT5" s="979"/>
      <c r="UYU5" s="979"/>
      <c r="UYV5" s="979"/>
      <c r="UYW5" s="979"/>
      <c r="UYX5" s="979"/>
      <c r="UYY5" s="979"/>
      <c r="UYZ5" s="979"/>
      <c r="UZA5" s="979"/>
      <c r="UZB5" s="979"/>
      <c r="UZC5" s="979"/>
      <c r="UZD5" s="979"/>
      <c r="UZE5" s="979"/>
      <c r="UZF5" s="979"/>
      <c r="UZG5" s="979"/>
      <c r="UZH5" s="979"/>
      <c r="UZI5" s="979"/>
      <c r="UZJ5" s="979"/>
      <c r="UZK5" s="979"/>
      <c r="UZL5" s="979"/>
      <c r="UZM5" s="979"/>
      <c r="UZN5" s="979"/>
      <c r="UZO5" s="979"/>
      <c r="UZP5" s="979"/>
      <c r="UZQ5" s="979"/>
      <c r="UZR5" s="979"/>
      <c r="UZS5" s="979"/>
      <c r="UZT5" s="979"/>
      <c r="UZU5" s="979"/>
      <c r="UZV5" s="979"/>
      <c r="UZW5" s="979"/>
      <c r="UZX5" s="979"/>
      <c r="UZY5" s="979"/>
      <c r="UZZ5" s="979"/>
      <c r="VAA5" s="979"/>
      <c r="VAB5" s="979"/>
      <c r="VAC5" s="979"/>
      <c r="VAD5" s="979"/>
      <c r="VAE5" s="979"/>
      <c r="VAF5" s="979"/>
      <c r="VAG5" s="979"/>
      <c r="VAH5" s="979"/>
      <c r="VAI5" s="979"/>
      <c r="VAJ5" s="979"/>
      <c r="VAK5" s="979"/>
      <c r="VAL5" s="979"/>
      <c r="VAM5" s="979"/>
      <c r="VAN5" s="979"/>
      <c r="VAO5" s="979"/>
      <c r="VAP5" s="979"/>
      <c r="VAQ5" s="979"/>
      <c r="VAR5" s="979"/>
      <c r="VAS5" s="979"/>
      <c r="VAT5" s="979"/>
      <c r="VAU5" s="979"/>
      <c r="VAV5" s="979"/>
      <c r="VAW5" s="979"/>
      <c r="VAX5" s="979"/>
      <c r="VAY5" s="979"/>
      <c r="VAZ5" s="979"/>
      <c r="VBA5" s="979"/>
      <c r="VBB5" s="979"/>
      <c r="VBC5" s="979"/>
      <c r="VBD5" s="979"/>
      <c r="VBE5" s="979"/>
      <c r="VBF5" s="979"/>
      <c r="VBG5" s="979"/>
      <c r="VBH5" s="979"/>
      <c r="VBI5" s="979"/>
      <c r="VBJ5" s="979"/>
      <c r="VBK5" s="979"/>
      <c r="VBL5" s="979"/>
      <c r="VBM5" s="979"/>
      <c r="VBN5" s="979"/>
      <c r="VBO5" s="979"/>
      <c r="VBP5" s="979"/>
      <c r="VBQ5" s="979"/>
      <c r="VBR5" s="979"/>
      <c r="VBS5" s="979"/>
      <c r="VBT5" s="979"/>
      <c r="VBU5" s="979"/>
      <c r="VBV5" s="979"/>
      <c r="VBW5" s="979"/>
      <c r="VBX5" s="979"/>
      <c r="VBY5" s="979"/>
      <c r="VBZ5" s="979"/>
      <c r="VCA5" s="979"/>
      <c r="VCB5" s="979"/>
      <c r="VCC5" s="979"/>
      <c r="VCD5" s="979"/>
      <c r="VCE5" s="979"/>
      <c r="VCF5" s="979"/>
      <c r="VCG5" s="979"/>
      <c r="VCH5" s="979"/>
      <c r="VCI5" s="979"/>
      <c r="VCJ5" s="979"/>
      <c r="VCK5" s="979"/>
      <c r="VCL5" s="979"/>
      <c r="VCM5" s="979"/>
      <c r="VCN5" s="979"/>
      <c r="VCO5" s="979"/>
      <c r="VCP5" s="979"/>
      <c r="VCQ5" s="979"/>
      <c r="VCR5" s="979"/>
      <c r="VCS5" s="979"/>
      <c r="VCT5" s="979"/>
      <c r="VCU5" s="979"/>
      <c r="VCV5" s="979"/>
      <c r="VCW5" s="979"/>
      <c r="VCX5" s="979"/>
      <c r="VCY5" s="979"/>
      <c r="VCZ5" s="979"/>
      <c r="VDA5" s="979"/>
      <c r="VDB5" s="979"/>
      <c r="VDC5" s="979"/>
      <c r="VDD5" s="979"/>
      <c r="VDE5" s="979"/>
      <c r="VDF5" s="979"/>
      <c r="VDG5" s="979"/>
      <c r="VDH5" s="979"/>
      <c r="VDI5" s="979"/>
      <c r="VDJ5" s="979"/>
      <c r="VDK5" s="979"/>
      <c r="VDL5" s="979"/>
      <c r="VDM5" s="979"/>
      <c r="VDN5" s="979"/>
      <c r="VDO5" s="979"/>
      <c r="VDP5" s="979"/>
      <c r="VDQ5" s="979"/>
      <c r="VDR5" s="979"/>
      <c r="VDS5" s="979"/>
      <c r="VDT5" s="979"/>
      <c r="VDU5" s="979"/>
      <c r="VDV5" s="979"/>
      <c r="VDW5" s="979"/>
      <c r="VDX5" s="979"/>
      <c r="VDY5" s="979"/>
      <c r="VDZ5" s="979"/>
      <c r="VEA5" s="979"/>
      <c r="VEB5" s="979"/>
      <c r="VEC5" s="979"/>
      <c r="VED5" s="979"/>
      <c r="VEE5" s="979"/>
      <c r="VEF5" s="979"/>
      <c r="VEG5" s="979"/>
      <c r="VEH5" s="979"/>
      <c r="VEI5" s="979"/>
      <c r="VEJ5" s="979"/>
      <c r="VEK5" s="979"/>
      <c r="VEL5" s="979"/>
      <c r="VEM5" s="979"/>
      <c r="VEN5" s="979"/>
      <c r="VEO5" s="979"/>
      <c r="VEP5" s="979"/>
      <c r="VEQ5" s="979"/>
      <c r="VER5" s="979"/>
      <c r="VES5" s="979"/>
      <c r="VET5" s="979"/>
      <c r="VEU5" s="979"/>
      <c r="VEV5" s="979"/>
      <c r="VEW5" s="979"/>
      <c r="VEX5" s="979"/>
      <c r="VEY5" s="979"/>
      <c r="VEZ5" s="979"/>
      <c r="VFA5" s="979"/>
      <c r="VFB5" s="979"/>
      <c r="VFC5" s="979"/>
      <c r="VFD5" s="979"/>
      <c r="VFE5" s="979"/>
      <c r="VFF5" s="979"/>
      <c r="VFG5" s="979"/>
      <c r="VFH5" s="979"/>
      <c r="VFI5" s="979"/>
      <c r="VFJ5" s="979"/>
      <c r="VFK5" s="979"/>
      <c r="VFL5" s="979"/>
      <c r="VFM5" s="979"/>
      <c r="VFN5" s="979"/>
      <c r="VFO5" s="979"/>
      <c r="VFP5" s="979"/>
      <c r="VFQ5" s="979"/>
      <c r="VFR5" s="979"/>
      <c r="VFS5" s="979"/>
      <c r="VFT5" s="979"/>
      <c r="VFU5" s="979"/>
      <c r="VFV5" s="979"/>
      <c r="VFW5" s="979"/>
      <c r="VFX5" s="979"/>
      <c r="VFY5" s="979"/>
      <c r="VFZ5" s="979"/>
      <c r="VGA5" s="979"/>
      <c r="VGB5" s="979"/>
      <c r="VGC5" s="979"/>
      <c r="VGD5" s="979"/>
      <c r="VGE5" s="979"/>
      <c r="VGF5" s="979"/>
      <c r="VGG5" s="979"/>
      <c r="VGH5" s="979"/>
      <c r="VGI5" s="979"/>
      <c r="VGJ5" s="979"/>
      <c r="VGK5" s="979"/>
      <c r="VGL5" s="979"/>
      <c r="VGM5" s="979"/>
      <c r="VGN5" s="979"/>
      <c r="VGO5" s="979"/>
      <c r="VGP5" s="979"/>
      <c r="VGQ5" s="979"/>
      <c r="VGR5" s="979"/>
      <c r="VGS5" s="979"/>
      <c r="VGT5" s="979"/>
      <c r="VGU5" s="979"/>
      <c r="VGV5" s="979"/>
      <c r="VGW5" s="979"/>
      <c r="VGX5" s="979"/>
      <c r="VGY5" s="979"/>
      <c r="VGZ5" s="979"/>
      <c r="VHA5" s="979"/>
      <c r="VHB5" s="979"/>
      <c r="VHC5" s="979"/>
      <c r="VHD5" s="979"/>
      <c r="VHE5" s="979"/>
      <c r="VHF5" s="979"/>
      <c r="VHG5" s="979"/>
      <c r="VHH5" s="979"/>
      <c r="VHI5" s="979"/>
      <c r="VHJ5" s="979"/>
      <c r="VHK5" s="979"/>
      <c r="VHL5" s="979"/>
      <c r="VHM5" s="979"/>
      <c r="VHN5" s="979"/>
      <c r="VHO5" s="979"/>
      <c r="VHP5" s="979"/>
      <c r="VHQ5" s="979"/>
      <c r="VHR5" s="979"/>
      <c r="VHS5" s="979"/>
      <c r="VHT5" s="979"/>
      <c r="VHU5" s="979"/>
      <c r="VHV5" s="979"/>
      <c r="VHW5" s="979"/>
      <c r="VHX5" s="979"/>
      <c r="VHY5" s="979"/>
      <c r="VHZ5" s="979"/>
      <c r="VIA5" s="979"/>
      <c r="VIB5" s="979"/>
      <c r="VIC5" s="979"/>
      <c r="VID5" s="979"/>
      <c r="VIE5" s="979"/>
      <c r="VIF5" s="979"/>
      <c r="VIG5" s="979"/>
      <c r="VIH5" s="979"/>
      <c r="VII5" s="979"/>
      <c r="VIJ5" s="979"/>
      <c r="VIK5" s="979"/>
      <c r="VIL5" s="979"/>
      <c r="VIM5" s="979"/>
      <c r="VIN5" s="979"/>
      <c r="VIO5" s="979"/>
      <c r="VIP5" s="979"/>
      <c r="VIQ5" s="979"/>
      <c r="VIR5" s="979"/>
      <c r="VIS5" s="979"/>
      <c r="VIT5" s="979"/>
      <c r="VIU5" s="979"/>
      <c r="VIV5" s="979"/>
      <c r="VIW5" s="979"/>
      <c r="VIX5" s="979"/>
      <c r="VIY5" s="979"/>
      <c r="VIZ5" s="979"/>
      <c r="VJA5" s="979"/>
      <c r="VJB5" s="979"/>
      <c r="VJC5" s="979"/>
      <c r="VJD5" s="979"/>
      <c r="VJE5" s="979"/>
      <c r="VJF5" s="979"/>
      <c r="VJG5" s="979"/>
      <c r="VJH5" s="979"/>
      <c r="VJI5" s="979"/>
      <c r="VJJ5" s="979"/>
      <c r="VJK5" s="979"/>
      <c r="VJL5" s="979"/>
      <c r="VJM5" s="979"/>
      <c r="VJN5" s="979"/>
      <c r="VJO5" s="979"/>
      <c r="VJP5" s="979"/>
      <c r="VJQ5" s="979"/>
      <c r="VJR5" s="979"/>
      <c r="VJS5" s="979"/>
      <c r="VJT5" s="979"/>
      <c r="VJU5" s="979"/>
      <c r="VJV5" s="979"/>
      <c r="VJW5" s="979"/>
      <c r="VJX5" s="979"/>
      <c r="VJY5" s="979"/>
      <c r="VJZ5" s="979"/>
      <c r="VKA5" s="979"/>
      <c r="VKB5" s="979"/>
      <c r="VKC5" s="979"/>
      <c r="VKD5" s="979"/>
      <c r="VKE5" s="979"/>
      <c r="VKF5" s="979"/>
      <c r="VKG5" s="979"/>
      <c r="VKH5" s="979"/>
      <c r="VKI5" s="979"/>
      <c r="VKJ5" s="979"/>
      <c r="VKK5" s="979"/>
      <c r="VKL5" s="979"/>
      <c r="VKM5" s="979"/>
      <c r="VKN5" s="979"/>
      <c r="VKO5" s="979"/>
      <c r="VKP5" s="979"/>
      <c r="VKQ5" s="979"/>
      <c r="VKR5" s="979"/>
      <c r="VKS5" s="979"/>
      <c r="VKT5" s="979"/>
      <c r="VKU5" s="979"/>
      <c r="VKV5" s="979"/>
      <c r="VKW5" s="979"/>
      <c r="VKX5" s="979"/>
      <c r="VKY5" s="979"/>
      <c r="VKZ5" s="979"/>
      <c r="VLA5" s="979"/>
      <c r="VLB5" s="979"/>
      <c r="VLC5" s="979"/>
      <c r="VLD5" s="979"/>
      <c r="VLE5" s="979"/>
      <c r="VLF5" s="979"/>
      <c r="VLG5" s="979"/>
      <c r="VLH5" s="979"/>
      <c r="VLI5" s="979"/>
      <c r="VLJ5" s="979"/>
      <c r="VLK5" s="979"/>
      <c r="VLL5" s="979"/>
      <c r="VLM5" s="979"/>
      <c r="VLN5" s="979"/>
      <c r="VLO5" s="979"/>
      <c r="VLP5" s="979"/>
      <c r="VLQ5" s="979"/>
      <c r="VLR5" s="979"/>
      <c r="VLS5" s="979"/>
      <c r="VLT5" s="979"/>
      <c r="VLU5" s="979"/>
      <c r="VLV5" s="979"/>
      <c r="VLW5" s="979"/>
      <c r="VLX5" s="979"/>
      <c r="VLY5" s="979"/>
      <c r="VLZ5" s="979"/>
      <c r="VMA5" s="979"/>
      <c r="VMB5" s="979"/>
      <c r="VMC5" s="979"/>
      <c r="VMD5" s="979"/>
      <c r="VME5" s="979"/>
      <c r="VMF5" s="979"/>
      <c r="VMG5" s="979"/>
      <c r="VMH5" s="979"/>
      <c r="VMI5" s="979"/>
      <c r="VMJ5" s="979"/>
      <c r="VMK5" s="979"/>
      <c r="VML5" s="979"/>
      <c r="VMM5" s="979"/>
      <c r="VMN5" s="979"/>
      <c r="VMO5" s="979"/>
      <c r="VMP5" s="979"/>
      <c r="VMQ5" s="979"/>
      <c r="VMR5" s="979"/>
      <c r="VMS5" s="979"/>
      <c r="VMT5" s="979"/>
      <c r="VMU5" s="979"/>
      <c r="VMV5" s="979"/>
      <c r="VMW5" s="979"/>
      <c r="VMX5" s="979"/>
      <c r="VMY5" s="979"/>
      <c r="VMZ5" s="979"/>
      <c r="VNA5" s="979"/>
      <c r="VNB5" s="979"/>
      <c r="VNC5" s="979"/>
      <c r="VND5" s="979"/>
      <c r="VNE5" s="979"/>
      <c r="VNF5" s="979"/>
      <c r="VNG5" s="979"/>
      <c r="VNH5" s="979"/>
      <c r="VNI5" s="979"/>
      <c r="VNJ5" s="979"/>
      <c r="VNK5" s="979"/>
      <c r="VNL5" s="979"/>
      <c r="VNM5" s="979"/>
      <c r="VNN5" s="979"/>
      <c r="VNO5" s="979"/>
      <c r="VNP5" s="979"/>
      <c r="VNQ5" s="979"/>
      <c r="VNR5" s="979"/>
      <c r="VNS5" s="979"/>
      <c r="VNT5" s="979"/>
      <c r="VNU5" s="979"/>
      <c r="VNV5" s="979"/>
      <c r="VNW5" s="979"/>
      <c r="VNX5" s="979"/>
      <c r="VNY5" s="979"/>
      <c r="VNZ5" s="979"/>
      <c r="VOA5" s="979"/>
      <c r="VOB5" s="979"/>
      <c r="VOC5" s="979"/>
      <c r="VOD5" s="979"/>
      <c r="VOE5" s="979"/>
      <c r="VOF5" s="979"/>
      <c r="VOG5" s="979"/>
      <c r="VOH5" s="979"/>
      <c r="VOI5" s="979"/>
      <c r="VOJ5" s="979"/>
      <c r="VOK5" s="979"/>
      <c r="VOL5" s="979"/>
      <c r="VOM5" s="979"/>
      <c r="VON5" s="979"/>
      <c r="VOO5" s="979"/>
      <c r="VOP5" s="979"/>
      <c r="VOQ5" s="979"/>
      <c r="VOR5" s="979"/>
      <c r="VOS5" s="979"/>
      <c r="VOT5" s="979"/>
      <c r="VOU5" s="979"/>
      <c r="VOV5" s="979"/>
      <c r="VOW5" s="979"/>
      <c r="VOX5" s="979"/>
      <c r="VOY5" s="979"/>
      <c r="VOZ5" s="979"/>
      <c r="VPA5" s="979"/>
      <c r="VPB5" s="979"/>
      <c r="VPC5" s="979"/>
      <c r="VPD5" s="979"/>
      <c r="VPE5" s="979"/>
      <c r="VPF5" s="979"/>
      <c r="VPG5" s="979"/>
      <c r="VPH5" s="979"/>
      <c r="VPI5" s="979"/>
      <c r="VPJ5" s="979"/>
      <c r="VPK5" s="979"/>
      <c r="VPL5" s="979"/>
      <c r="VPM5" s="979"/>
      <c r="VPN5" s="979"/>
      <c r="VPO5" s="979"/>
      <c r="VPP5" s="979"/>
      <c r="VPQ5" s="979"/>
      <c r="VPR5" s="979"/>
      <c r="VPS5" s="979"/>
      <c r="VPT5" s="979"/>
      <c r="VPU5" s="979"/>
      <c r="VPV5" s="979"/>
      <c r="VPW5" s="979"/>
      <c r="VPX5" s="979"/>
      <c r="VPY5" s="979"/>
      <c r="VPZ5" s="979"/>
      <c r="VQA5" s="979"/>
      <c r="VQB5" s="979"/>
      <c r="VQC5" s="979"/>
      <c r="VQD5" s="979"/>
      <c r="VQE5" s="979"/>
      <c r="VQF5" s="979"/>
      <c r="VQG5" s="979"/>
      <c r="VQH5" s="979"/>
      <c r="VQI5" s="979"/>
      <c r="VQJ5" s="979"/>
      <c r="VQK5" s="979"/>
      <c r="VQL5" s="979"/>
      <c r="VQM5" s="979"/>
      <c r="VQN5" s="979"/>
      <c r="VQO5" s="979"/>
      <c r="VQP5" s="979"/>
      <c r="VQQ5" s="979"/>
      <c r="VQR5" s="979"/>
      <c r="VQS5" s="979"/>
      <c r="VQT5" s="979"/>
      <c r="VQU5" s="979"/>
      <c r="VQV5" s="979"/>
      <c r="VQW5" s="979"/>
      <c r="VQX5" s="979"/>
      <c r="VQY5" s="979"/>
      <c r="VQZ5" s="979"/>
      <c r="VRA5" s="979"/>
      <c r="VRB5" s="979"/>
      <c r="VRC5" s="979"/>
      <c r="VRD5" s="979"/>
      <c r="VRE5" s="979"/>
      <c r="VRF5" s="979"/>
      <c r="VRG5" s="979"/>
      <c r="VRH5" s="979"/>
      <c r="VRI5" s="979"/>
      <c r="VRJ5" s="979"/>
      <c r="VRK5" s="979"/>
      <c r="VRL5" s="979"/>
      <c r="VRM5" s="979"/>
      <c r="VRN5" s="979"/>
      <c r="VRO5" s="979"/>
      <c r="VRP5" s="979"/>
      <c r="VRQ5" s="979"/>
      <c r="VRR5" s="979"/>
      <c r="VRS5" s="979"/>
      <c r="VRT5" s="979"/>
      <c r="VRU5" s="979"/>
      <c r="VRV5" s="979"/>
      <c r="VRW5" s="979"/>
      <c r="VRX5" s="979"/>
      <c r="VRY5" s="979"/>
      <c r="VRZ5" s="979"/>
      <c r="VSA5" s="979"/>
      <c r="VSB5" s="979"/>
      <c r="VSC5" s="979"/>
      <c r="VSD5" s="979"/>
      <c r="VSE5" s="979"/>
      <c r="VSF5" s="979"/>
      <c r="VSG5" s="979"/>
      <c r="VSH5" s="979"/>
      <c r="VSI5" s="979"/>
      <c r="VSJ5" s="979"/>
      <c r="VSK5" s="979"/>
      <c r="VSL5" s="979"/>
      <c r="VSM5" s="979"/>
      <c r="VSN5" s="979"/>
      <c r="VSO5" s="979"/>
      <c r="VSP5" s="979"/>
      <c r="VSQ5" s="979"/>
      <c r="VSR5" s="979"/>
      <c r="VSS5" s="979"/>
      <c r="VST5" s="979"/>
      <c r="VSU5" s="979"/>
      <c r="VSV5" s="979"/>
      <c r="VSW5" s="979"/>
      <c r="VSX5" s="979"/>
      <c r="VSY5" s="979"/>
      <c r="VSZ5" s="979"/>
      <c r="VTA5" s="979"/>
      <c r="VTB5" s="979"/>
      <c r="VTC5" s="979"/>
      <c r="VTD5" s="979"/>
      <c r="VTE5" s="979"/>
      <c r="VTF5" s="979"/>
      <c r="VTG5" s="979"/>
      <c r="VTH5" s="979"/>
      <c r="VTI5" s="979"/>
      <c r="VTJ5" s="979"/>
      <c r="VTK5" s="979"/>
      <c r="VTL5" s="979"/>
      <c r="VTM5" s="979"/>
      <c r="VTN5" s="979"/>
      <c r="VTO5" s="979"/>
      <c r="VTP5" s="979"/>
      <c r="VTQ5" s="979"/>
      <c r="VTR5" s="979"/>
      <c r="VTS5" s="979"/>
      <c r="VTT5" s="979"/>
      <c r="VTU5" s="979"/>
      <c r="VTV5" s="979"/>
      <c r="VTW5" s="979"/>
      <c r="VTX5" s="979"/>
      <c r="VTY5" s="979"/>
      <c r="VTZ5" s="979"/>
      <c r="VUA5" s="979"/>
      <c r="VUB5" s="979"/>
      <c r="VUC5" s="979"/>
      <c r="VUD5" s="979"/>
      <c r="VUE5" s="979"/>
      <c r="VUF5" s="979"/>
      <c r="VUG5" s="979"/>
      <c r="VUH5" s="979"/>
      <c r="VUI5" s="979"/>
      <c r="VUJ5" s="979"/>
      <c r="VUK5" s="979"/>
      <c r="VUL5" s="979"/>
      <c r="VUM5" s="979"/>
      <c r="VUN5" s="979"/>
      <c r="VUO5" s="979"/>
      <c r="VUP5" s="979"/>
      <c r="VUQ5" s="979"/>
      <c r="VUR5" s="979"/>
      <c r="VUS5" s="979"/>
      <c r="VUT5" s="979"/>
      <c r="VUU5" s="979"/>
      <c r="VUV5" s="979"/>
      <c r="VUW5" s="979"/>
      <c r="VUX5" s="979"/>
      <c r="VUY5" s="979"/>
      <c r="VUZ5" s="979"/>
      <c r="VVA5" s="979"/>
      <c r="VVB5" s="979"/>
      <c r="VVC5" s="979"/>
      <c r="VVD5" s="979"/>
      <c r="VVE5" s="979"/>
      <c r="VVF5" s="979"/>
      <c r="VVG5" s="979"/>
      <c r="VVH5" s="979"/>
      <c r="VVI5" s="979"/>
      <c r="VVJ5" s="979"/>
      <c r="VVK5" s="979"/>
      <c r="VVL5" s="979"/>
      <c r="VVM5" s="979"/>
      <c r="VVN5" s="979"/>
      <c r="VVO5" s="979"/>
      <c r="VVP5" s="979"/>
      <c r="VVQ5" s="979"/>
      <c r="VVR5" s="979"/>
      <c r="VVS5" s="979"/>
      <c r="VVT5" s="979"/>
      <c r="VVU5" s="979"/>
      <c r="VVV5" s="979"/>
      <c r="VVW5" s="979"/>
      <c r="VVX5" s="979"/>
      <c r="VVY5" s="979"/>
      <c r="VVZ5" s="979"/>
      <c r="VWA5" s="979"/>
      <c r="VWB5" s="979"/>
      <c r="VWC5" s="979"/>
      <c r="VWD5" s="979"/>
      <c r="VWE5" s="979"/>
      <c r="VWF5" s="979"/>
      <c r="VWG5" s="979"/>
      <c r="VWH5" s="979"/>
      <c r="VWI5" s="979"/>
      <c r="VWJ5" s="979"/>
      <c r="VWK5" s="979"/>
      <c r="VWL5" s="979"/>
      <c r="VWM5" s="979"/>
      <c r="VWN5" s="979"/>
      <c r="VWO5" s="979"/>
      <c r="VWP5" s="979"/>
      <c r="VWQ5" s="979"/>
      <c r="VWR5" s="979"/>
      <c r="VWS5" s="979"/>
      <c r="VWT5" s="979"/>
      <c r="VWU5" s="979"/>
      <c r="VWV5" s="979"/>
      <c r="VWW5" s="979"/>
      <c r="VWX5" s="979"/>
      <c r="VWY5" s="979"/>
      <c r="VWZ5" s="979"/>
      <c r="VXA5" s="979"/>
      <c r="VXB5" s="979"/>
      <c r="VXC5" s="979"/>
      <c r="VXD5" s="979"/>
      <c r="VXE5" s="979"/>
      <c r="VXF5" s="979"/>
      <c r="VXG5" s="979"/>
      <c r="VXH5" s="979"/>
      <c r="VXI5" s="979"/>
      <c r="VXJ5" s="979"/>
      <c r="VXK5" s="979"/>
      <c r="VXL5" s="979"/>
      <c r="VXM5" s="979"/>
      <c r="VXN5" s="979"/>
      <c r="VXO5" s="979"/>
      <c r="VXP5" s="979"/>
      <c r="VXQ5" s="979"/>
      <c r="VXR5" s="979"/>
      <c r="VXS5" s="979"/>
      <c r="VXT5" s="979"/>
      <c r="VXU5" s="979"/>
      <c r="VXV5" s="979"/>
      <c r="VXW5" s="979"/>
      <c r="VXX5" s="979"/>
      <c r="VXY5" s="979"/>
      <c r="VXZ5" s="979"/>
      <c r="VYA5" s="979"/>
      <c r="VYB5" s="979"/>
      <c r="VYC5" s="979"/>
      <c r="VYD5" s="979"/>
      <c r="VYE5" s="979"/>
      <c r="VYF5" s="979"/>
      <c r="VYG5" s="979"/>
      <c r="VYH5" s="979"/>
      <c r="VYI5" s="979"/>
      <c r="VYJ5" s="979"/>
      <c r="VYK5" s="979"/>
      <c r="VYL5" s="979"/>
      <c r="VYM5" s="979"/>
      <c r="VYN5" s="979"/>
      <c r="VYO5" s="979"/>
      <c r="VYP5" s="979"/>
      <c r="VYQ5" s="979"/>
      <c r="VYR5" s="979"/>
      <c r="VYS5" s="979"/>
      <c r="VYT5" s="979"/>
      <c r="VYU5" s="979"/>
      <c r="VYV5" s="979"/>
      <c r="VYW5" s="979"/>
      <c r="VYX5" s="979"/>
      <c r="VYY5" s="979"/>
      <c r="VYZ5" s="979"/>
      <c r="VZA5" s="979"/>
      <c r="VZB5" s="979"/>
      <c r="VZC5" s="979"/>
      <c r="VZD5" s="979"/>
      <c r="VZE5" s="979"/>
      <c r="VZF5" s="979"/>
      <c r="VZG5" s="979"/>
      <c r="VZH5" s="979"/>
      <c r="VZI5" s="979"/>
      <c r="VZJ5" s="979"/>
      <c r="VZK5" s="979"/>
      <c r="VZL5" s="979"/>
      <c r="VZM5" s="979"/>
      <c r="VZN5" s="979"/>
      <c r="VZO5" s="979"/>
      <c r="VZP5" s="979"/>
      <c r="VZQ5" s="979"/>
      <c r="VZR5" s="979"/>
      <c r="VZS5" s="979"/>
      <c r="VZT5" s="979"/>
      <c r="VZU5" s="979"/>
      <c r="VZV5" s="979"/>
      <c r="VZW5" s="979"/>
      <c r="VZX5" s="979"/>
      <c r="VZY5" s="979"/>
      <c r="VZZ5" s="979"/>
      <c r="WAA5" s="979"/>
      <c r="WAB5" s="979"/>
      <c r="WAC5" s="979"/>
      <c r="WAD5" s="979"/>
      <c r="WAE5" s="979"/>
      <c r="WAF5" s="979"/>
      <c r="WAG5" s="979"/>
      <c r="WAH5" s="979"/>
      <c r="WAI5" s="979"/>
      <c r="WAJ5" s="979"/>
      <c r="WAK5" s="979"/>
      <c r="WAL5" s="979"/>
      <c r="WAM5" s="979"/>
      <c r="WAN5" s="979"/>
      <c r="WAO5" s="979"/>
      <c r="WAP5" s="979"/>
      <c r="WAQ5" s="979"/>
      <c r="WAR5" s="979"/>
      <c r="WAS5" s="979"/>
      <c r="WAT5" s="979"/>
      <c r="WAU5" s="979"/>
      <c r="WAV5" s="979"/>
      <c r="WAW5" s="979"/>
      <c r="WAX5" s="979"/>
      <c r="WAY5" s="979"/>
      <c r="WAZ5" s="979"/>
      <c r="WBA5" s="979"/>
      <c r="WBB5" s="979"/>
      <c r="WBC5" s="979"/>
      <c r="WBD5" s="979"/>
      <c r="WBE5" s="979"/>
      <c r="WBF5" s="979"/>
      <c r="WBG5" s="979"/>
      <c r="WBH5" s="979"/>
      <c r="WBI5" s="979"/>
      <c r="WBJ5" s="979"/>
      <c r="WBK5" s="979"/>
      <c r="WBL5" s="979"/>
      <c r="WBM5" s="979"/>
      <c r="WBN5" s="979"/>
      <c r="WBO5" s="979"/>
      <c r="WBP5" s="979"/>
      <c r="WBQ5" s="979"/>
      <c r="WBR5" s="979"/>
      <c r="WBS5" s="979"/>
      <c r="WBT5" s="979"/>
      <c r="WBU5" s="979"/>
      <c r="WBV5" s="979"/>
      <c r="WBW5" s="979"/>
      <c r="WBX5" s="979"/>
      <c r="WBY5" s="979"/>
      <c r="WBZ5" s="979"/>
      <c r="WCA5" s="979"/>
      <c r="WCB5" s="979"/>
      <c r="WCC5" s="979"/>
      <c r="WCD5" s="979"/>
      <c r="WCE5" s="979"/>
      <c r="WCF5" s="979"/>
      <c r="WCG5" s="979"/>
      <c r="WCH5" s="979"/>
      <c r="WCI5" s="979"/>
      <c r="WCJ5" s="979"/>
      <c r="WCK5" s="979"/>
      <c r="WCL5" s="979"/>
      <c r="WCM5" s="979"/>
      <c r="WCN5" s="979"/>
      <c r="WCO5" s="979"/>
      <c r="WCP5" s="979"/>
      <c r="WCQ5" s="979"/>
      <c r="WCR5" s="979"/>
      <c r="WCS5" s="979"/>
      <c r="WCT5" s="979"/>
      <c r="WCU5" s="979"/>
      <c r="WCV5" s="979"/>
      <c r="WCW5" s="979"/>
      <c r="WCX5" s="979"/>
      <c r="WCY5" s="979"/>
      <c r="WCZ5" s="979"/>
      <c r="WDA5" s="979"/>
      <c r="WDB5" s="979"/>
      <c r="WDC5" s="979"/>
      <c r="WDD5" s="979"/>
      <c r="WDE5" s="979"/>
      <c r="WDF5" s="979"/>
      <c r="WDG5" s="979"/>
      <c r="WDH5" s="979"/>
      <c r="WDI5" s="979"/>
      <c r="WDJ5" s="979"/>
      <c r="WDK5" s="979"/>
      <c r="WDL5" s="979"/>
      <c r="WDM5" s="979"/>
      <c r="WDN5" s="979"/>
      <c r="WDO5" s="979"/>
      <c r="WDP5" s="979"/>
      <c r="WDQ5" s="979"/>
      <c r="WDR5" s="979"/>
      <c r="WDS5" s="979"/>
      <c r="WDT5" s="979"/>
      <c r="WDU5" s="979"/>
      <c r="WDV5" s="979"/>
      <c r="WDW5" s="979"/>
      <c r="WDX5" s="979"/>
      <c r="WDY5" s="979"/>
      <c r="WDZ5" s="979"/>
      <c r="WEA5" s="979"/>
      <c r="WEB5" s="979"/>
      <c r="WEC5" s="979"/>
      <c r="WED5" s="979"/>
      <c r="WEE5" s="979"/>
      <c r="WEF5" s="979"/>
      <c r="WEG5" s="979"/>
      <c r="WEH5" s="979"/>
      <c r="WEI5" s="979"/>
      <c r="WEJ5" s="979"/>
      <c r="WEK5" s="979"/>
      <c r="WEL5" s="979"/>
      <c r="WEM5" s="979"/>
      <c r="WEN5" s="979"/>
      <c r="WEO5" s="979"/>
      <c r="WEP5" s="979"/>
      <c r="WEQ5" s="979"/>
      <c r="WER5" s="979"/>
      <c r="WES5" s="979"/>
      <c r="WET5" s="979"/>
      <c r="WEU5" s="979"/>
      <c r="WEV5" s="979"/>
      <c r="WEW5" s="979"/>
      <c r="WEX5" s="979"/>
      <c r="WEY5" s="979"/>
      <c r="WEZ5" s="979"/>
      <c r="WFA5" s="979"/>
      <c r="WFB5" s="979"/>
      <c r="WFC5" s="979"/>
      <c r="WFD5" s="979"/>
      <c r="WFE5" s="979"/>
      <c r="WFF5" s="979"/>
      <c r="WFG5" s="979"/>
      <c r="WFH5" s="979"/>
      <c r="WFI5" s="979"/>
      <c r="WFJ5" s="979"/>
      <c r="WFK5" s="979"/>
      <c r="WFL5" s="979"/>
      <c r="WFM5" s="979"/>
      <c r="WFN5" s="979"/>
      <c r="WFO5" s="979"/>
      <c r="WFP5" s="979"/>
      <c r="WFQ5" s="979"/>
      <c r="WFR5" s="979"/>
      <c r="WFS5" s="979"/>
      <c r="WFT5" s="979"/>
      <c r="WFU5" s="979"/>
      <c r="WFV5" s="979"/>
      <c r="WFW5" s="979"/>
      <c r="WFX5" s="979"/>
      <c r="WFY5" s="979"/>
      <c r="WFZ5" s="979"/>
      <c r="WGA5" s="979"/>
      <c r="WGB5" s="979"/>
      <c r="WGC5" s="979"/>
      <c r="WGD5" s="979"/>
      <c r="WGE5" s="979"/>
      <c r="WGF5" s="979"/>
      <c r="WGG5" s="979"/>
      <c r="WGH5" s="979"/>
      <c r="WGI5" s="979"/>
      <c r="WGJ5" s="979"/>
      <c r="WGK5" s="979"/>
      <c r="WGL5" s="979"/>
      <c r="WGM5" s="979"/>
      <c r="WGN5" s="979"/>
      <c r="WGO5" s="979"/>
      <c r="WGP5" s="979"/>
      <c r="WGQ5" s="979"/>
      <c r="WGR5" s="979"/>
      <c r="WGS5" s="979"/>
      <c r="WGT5" s="979"/>
      <c r="WGU5" s="979"/>
      <c r="WGV5" s="979"/>
      <c r="WGW5" s="979"/>
      <c r="WGX5" s="979"/>
      <c r="WGY5" s="979"/>
      <c r="WGZ5" s="979"/>
      <c r="WHA5" s="979"/>
      <c r="WHB5" s="979"/>
      <c r="WHC5" s="979"/>
      <c r="WHD5" s="979"/>
      <c r="WHE5" s="979"/>
      <c r="WHF5" s="979"/>
      <c r="WHG5" s="979"/>
      <c r="WHH5" s="979"/>
      <c r="WHI5" s="979"/>
      <c r="WHJ5" s="979"/>
      <c r="WHK5" s="979"/>
      <c r="WHL5" s="979"/>
      <c r="WHM5" s="979"/>
      <c r="WHN5" s="979"/>
      <c r="WHO5" s="979"/>
      <c r="WHP5" s="979"/>
      <c r="WHQ5" s="979"/>
      <c r="WHR5" s="979"/>
      <c r="WHS5" s="979"/>
      <c r="WHT5" s="979"/>
      <c r="WHU5" s="979"/>
      <c r="WHV5" s="979"/>
      <c r="WHW5" s="979"/>
      <c r="WHX5" s="979"/>
      <c r="WHY5" s="979"/>
      <c r="WHZ5" s="979"/>
      <c r="WIA5" s="979"/>
      <c r="WIB5" s="979"/>
      <c r="WIC5" s="979"/>
      <c r="WID5" s="979"/>
      <c r="WIE5" s="979"/>
      <c r="WIF5" s="979"/>
      <c r="WIG5" s="979"/>
      <c r="WIH5" s="979"/>
      <c r="WII5" s="979"/>
      <c r="WIJ5" s="979"/>
      <c r="WIK5" s="979"/>
      <c r="WIL5" s="979"/>
      <c r="WIM5" s="979"/>
      <c r="WIN5" s="979"/>
      <c r="WIO5" s="979"/>
      <c r="WIP5" s="979"/>
      <c r="WIQ5" s="979"/>
      <c r="WIR5" s="979"/>
      <c r="WIS5" s="979"/>
      <c r="WIT5" s="979"/>
      <c r="WIU5" s="979"/>
      <c r="WIV5" s="979"/>
      <c r="WIW5" s="979"/>
      <c r="WIX5" s="979"/>
      <c r="WIY5" s="979"/>
      <c r="WIZ5" s="979"/>
      <c r="WJA5" s="979"/>
      <c r="WJB5" s="979"/>
      <c r="WJC5" s="979"/>
      <c r="WJD5" s="979"/>
      <c r="WJE5" s="979"/>
      <c r="WJF5" s="979"/>
      <c r="WJG5" s="979"/>
      <c r="WJH5" s="979"/>
      <c r="WJI5" s="979"/>
      <c r="WJJ5" s="979"/>
      <c r="WJK5" s="979"/>
      <c r="WJL5" s="979"/>
      <c r="WJM5" s="979"/>
      <c r="WJN5" s="979"/>
      <c r="WJO5" s="979"/>
      <c r="WJP5" s="979"/>
      <c r="WJQ5" s="979"/>
      <c r="WJR5" s="979"/>
      <c r="WJS5" s="979"/>
      <c r="WJT5" s="979"/>
      <c r="WJU5" s="979"/>
      <c r="WJV5" s="979"/>
      <c r="WJW5" s="979"/>
      <c r="WJX5" s="979"/>
      <c r="WJY5" s="979"/>
      <c r="WJZ5" s="979"/>
      <c r="WKA5" s="979"/>
      <c r="WKB5" s="979"/>
      <c r="WKC5" s="979"/>
      <c r="WKD5" s="979"/>
      <c r="WKE5" s="979"/>
      <c r="WKF5" s="979"/>
      <c r="WKG5" s="979"/>
      <c r="WKH5" s="979"/>
      <c r="WKI5" s="979"/>
      <c r="WKJ5" s="979"/>
      <c r="WKK5" s="979"/>
      <c r="WKL5" s="979"/>
      <c r="WKM5" s="979"/>
      <c r="WKN5" s="979"/>
      <c r="WKO5" s="979"/>
      <c r="WKP5" s="979"/>
      <c r="WKQ5" s="979"/>
      <c r="WKR5" s="979"/>
      <c r="WKS5" s="979"/>
      <c r="WKT5" s="979"/>
      <c r="WKU5" s="979"/>
      <c r="WKV5" s="979"/>
      <c r="WKW5" s="979"/>
      <c r="WKX5" s="979"/>
      <c r="WKY5" s="979"/>
      <c r="WKZ5" s="979"/>
      <c r="WLA5" s="979"/>
      <c r="WLB5" s="979"/>
      <c r="WLC5" s="979"/>
      <c r="WLD5" s="979"/>
      <c r="WLE5" s="979"/>
      <c r="WLF5" s="979"/>
      <c r="WLG5" s="979"/>
      <c r="WLH5" s="979"/>
      <c r="WLI5" s="979"/>
      <c r="WLJ5" s="979"/>
      <c r="WLK5" s="979"/>
      <c r="WLL5" s="979"/>
      <c r="WLM5" s="979"/>
      <c r="WLN5" s="979"/>
      <c r="WLO5" s="979"/>
      <c r="WLP5" s="979"/>
      <c r="WLQ5" s="979"/>
      <c r="WLR5" s="979"/>
      <c r="WLS5" s="979"/>
      <c r="WLT5" s="979"/>
      <c r="WLU5" s="979"/>
      <c r="WLV5" s="979"/>
      <c r="WLW5" s="979"/>
      <c r="WLX5" s="979"/>
      <c r="WLY5" s="979"/>
      <c r="WLZ5" s="979"/>
      <c r="WMA5" s="979"/>
      <c r="WMB5" s="979"/>
      <c r="WMC5" s="979"/>
      <c r="WMD5" s="979"/>
      <c r="WME5" s="979"/>
      <c r="WMF5" s="979"/>
      <c r="WMG5" s="979"/>
      <c r="WMH5" s="979"/>
      <c r="WMI5" s="979"/>
      <c r="WMJ5" s="979"/>
      <c r="WMK5" s="979"/>
      <c r="WML5" s="979"/>
      <c r="WMM5" s="979"/>
      <c r="WMN5" s="979"/>
      <c r="WMO5" s="979"/>
      <c r="WMP5" s="979"/>
      <c r="WMQ5" s="979"/>
      <c r="WMR5" s="979"/>
      <c r="WMS5" s="979"/>
      <c r="WMT5" s="979"/>
      <c r="WMU5" s="979"/>
      <c r="WMV5" s="979"/>
      <c r="WMW5" s="979"/>
      <c r="WMX5" s="979"/>
      <c r="WMY5" s="979"/>
      <c r="WMZ5" s="979"/>
      <c r="WNA5" s="979"/>
      <c r="WNB5" s="979"/>
      <c r="WNC5" s="979"/>
      <c r="WND5" s="979"/>
      <c r="WNE5" s="979"/>
      <c r="WNF5" s="979"/>
      <c r="WNG5" s="979"/>
      <c r="WNH5" s="979"/>
      <c r="WNI5" s="979"/>
      <c r="WNJ5" s="979"/>
      <c r="WNK5" s="979"/>
      <c r="WNL5" s="979"/>
      <c r="WNM5" s="979"/>
      <c r="WNN5" s="979"/>
      <c r="WNO5" s="979"/>
      <c r="WNP5" s="979"/>
      <c r="WNQ5" s="979"/>
      <c r="WNR5" s="979"/>
      <c r="WNS5" s="979"/>
      <c r="WNT5" s="979"/>
      <c r="WNU5" s="979"/>
      <c r="WNV5" s="979"/>
      <c r="WNW5" s="979"/>
      <c r="WNX5" s="979"/>
      <c r="WNY5" s="979"/>
      <c r="WNZ5" s="979"/>
      <c r="WOA5" s="979"/>
      <c r="WOB5" s="979"/>
      <c r="WOC5" s="979"/>
      <c r="WOD5" s="979"/>
      <c r="WOE5" s="979"/>
      <c r="WOF5" s="979"/>
      <c r="WOG5" s="979"/>
      <c r="WOH5" s="979"/>
      <c r="WOI5" s="979"/>
      <c r="WOJ5" s="979"/>
      <c r="WOK5" s="979"/>
      <c r="WOL5" s="979"/>
      <c r="WOM5" s="979"/>
      <c r="WON5" s="979"/>
      <c r="WOO5" s="979"/>
      <c r="WOP5" s="979"/>
      <c r="WOQ5" s="979"/>
      <c r="WOR5" s="979"/>
      <c r="WOS5" s="979"/>
      <c r="WOT5" s="979"/>
      <c r="WOU5" s="979"/>
      <c r="WOV5" s="979"/>
      <c r="WOW5" s="979"/>
      <c r="WOX5" s="979"/>
      <c r="WOY5" s="979"/>
      <c r="WOZ5" s="979"/>
      <c r="WPA5" s="979"/>
      <c r="WPB5" s="979"/>
      <c r="WPC5" s="979"/>
      <c r="WPD5" s="979"/>
      <c r="WPE5" s="979"/>
      <c r="WPF5" s="979"/>
      <c r="WPG5" s="979"/>
      <c r="WPH5" s="979"/>
      <c r="WPI5" s="979"/>
      <c r="WPJ5" s="979"/>
      <c r="WPK5" s="979"/>
      <c r="WPL5" s="979"/>
      <c r="WPM5" s="979"/>
      <c r="WPN5" s="979"/>
      <c r="WPO5" s="979"/>
      <c r="WPP5" s="979"/>
      <c r="WPQ5" s="979"/>
      <c r="WPR5" s="979"/>
      <c r="WPS5" s="979"/>
      <c r="WPT5" s="979"/>
      <c r="WPU5" s="979"/>
      <c r="WPV5" s="979"/>
      <c r="WPW5" s="979"/>
      <c r="WPX5" s="979"/>
      <c r="WPY5" s="979"/>
      <c r="WPZ5" s="979"/>
      <c r="WQA5" s="979"/>
      <c r="WQB5" s="979"/>
      <c r="WQC5" s="979"/>
      <c r="WQD5" s="979"/>
      <c r="WQE5" s="979"/>
      <c r="WQF5" s="979"/>
      <c r="WQG5" s="979"/>
      <c r="WQH5" s="979"/>
      <c r="WQI5" s="979"/>
      <c r="WQJ5" s="979"/>
      <c r="WQK5" s="979"/>
      <c r="WQL5" s="979"/>
      <c r="WQM5" s="979"/>
      <c r="WQN5" s="979"/>
      <c r="WQO5" s="979"/>
      <c r="WQP5" s="979"/>
      <c r="WQQ5" s="979"/>
      <c r="WQR5" s="979"/>
      <c r="WQS5" s="979"/>
      <c r="WQT5" s="979"/>
      <c r="WQU5" s="979"/>
      <c r="WQV5" s="979"/>
      <c r="WQW5" s="979"/>
      <c r="WQX5" s="979"/>
      <c r="WQY5" s="979"/>
      <c r="WQZ5" s="979"/>
      <c r="WRA5" s="979"/>
      <c r="WRB5" s="979"/>
      <c r="WRC5" s="979"/>
      <c r="WRD5" s="979"/>
      <c r="WRE5" s="979"/>
      <c r="WRF5" s="979"/>
      <c r="WRG5" s="979"/>
      <c r="WRH5" s="979"/>
      <c r="WRI5" s="979"/>
      <c r="WRJ5" s="979"/>
      <c r="WRK5" s="979"/>
      <c r="WRL5" s="979"/>
      <c r="WRM5" s="979"/>
      <c r="WRN5" s="979"/>
      <c r="WRO5" s="979"/>
      <c r="WRP5" s="979"/>
      <c r="WRQ5" s="979"/>
      <c r="WRR5" s="979"/>
      <c r="WRS5" s="979"/>
      <c r="WRT5" s="979"/>
      <c r="WRU5" s="979"/>
      <c r="WRV5" s="979"/>
      <c r="WRW5" s="979"/>
      <c r="WRX5" s="979"/>
      <c r="WRY5" s="979"/>
      <c r="WRZ5" s="979"/>
      <c r="WSA5" s="979"/>
      <c r="WSB5" s="979"/>
      <c r="WSC5" s="979"/>
      <c r="WSD5" s="979"/>
      <c r="WSE5" s="979"/>
      <c r="WSF5" s="979"/>
      <c r="WSG5" s="979"/>
      <c r="WSH5" s="979"/>
      <c r="WSI5" s="979"/>
      <c r="WSJ5" s="979"/>
      <c r="WSK5" s="979"/>
      <c r="WSL5" s="979"/>
      <c r="WSM5" s="979"/>
      <c r="WSN5" s="979"/>
      <c r="WSO5" s="979"/>
      <c r="WSP5" s="979"/>
      <c r="WSQ5" s="979"/>
      <c r="WSR5" s="979"/>
      <c r="WSS5" s="979"/>
      <c r="WST5" s="979"/>
      <c r="WSU5" s="979"/>
      <c r="WSV5" s="979"/>
      <c r="WSW5" s="979"/>
      <c r="WSX5" s="979"/>
      <c r="WSY5" s="979"/>
      <c r="WSZ5" s="979"/>
      <c r="WTA5" s="979"/>
      <c r="WTB5" s="979"/>
      <c r="WTC5" s="979"/>
      <c r="WTD5" s="979"/>
      <c r="WTE5" s="979"/>
      <c r="WTF5" s="979"/>
      <c r="WTG5" s="979"/>
      <c r="WTH5" s="979"/>
      <c r="WTI5" s="979"/>
      <c r="WTJ5" s="979"/>
      <c r="WTK5" s="979"/>
      <c r="WTL5" s="979"/>
      <c r="WTM5" s="979"/>
      <c r="WTN5" s="979"/>
      <c r="WTO5" s="979"/>
      <c r="WTP5" s="979"/>
      <c r="WTQ5" s="979"/>
      <c r="WTR5" s="979"/>
      <c r="WTS5" s="979"/>
      <c r="WTT5" s="979"/>
      <c r="WTU5" s="979"/>
      <c r="WTV5" s="979"/>
      <c r="WTW5" s="979"/>
      <c r="WTX5" s="979"/>
      <c r="WTY5" s="979"/>
      <c r="WTZ5" s="979"/>
      <c r="WUA5" s="979"/>
      <c r="WUB5" s="979"/>
      <c r="WUC5" s="979"/>
      <c r="WUD5" s="979"/>
      <c r="WUE5" s="979"/>
      <c r="WUF5" s="979"/>
      <c r="WUG5" s="979"/>
      <c r="WUH5" s="979"/>
      <c r="WUI5" s="979"/>
      <c r="WUJ5" s="979"/>
      <c r="WUK5" s="979"/>
      <c r="WUL5" s="979"/>
      <c r="WUM5" s="979"/>
      <c r="WUN5" s="979"/>
      <c r="WUO5" s="979"/>
      <c r="WUP5" s="979"/>
      <c r="WUQ5" s="979"/>
      <c r="WUR5" s="979"/>
      <c r="WUS5" s="979"/>
      <c r="WUT5" s="979"/>
      <c r="WUU5" s="979"/>
      <c r="WUV5" s="979"/>
      <c r="WUW5" s="979"/>
      <c r="WUX5" s="979"/>
      <c r="WUY5" s="979"/>
      <c r="WUZ5" s="979"/>
      <c r="WVA5" s="979"/>
      <c r="WVB5" s="979"/>
      <c r="WVC5" s="979"/>
      <c r="WVD5" s="979"/>
      <c r="WVE5" s="979"/>
      <c r="WVF5" s="979"/>
      <c r="WVG5" s="979"/>
      <c r="WVH5" s="979"/>
      <c r="WVI5" s="979"/>
      <c r="WVJ5" s="979"/>
      <c r="WVK5" s="979"/>
      <c r="WVL5" s="979"/>
      <c r="WVM5" s="979"/>
      <c r="WVN5" s="979"/>
      <c r="WVO5" s="979"/>
      <c r="WVP5" s="979"/>
      <c r="WVQ5" s="979"/>
      <c r="WVR5" s="979"/>
      <c r="WVS5" s="979"/>
      <c r="WVT5" s="979"/>
      <c r="WVU5" s="979"/>
      <c r="WVV5" s="979"/>
      <c r="WVW5" s="979"/>
      <c r="WVX5" s="979"/>
      <c r="WVY5" s="979"/>
      <c r="WVZ5" s="979"/>
      <c r="WWA5" s="979"/>
      <c r="WWB5" s="979"/>
      <c r="WWC5" s="979"/>
      <c r="WWD5" s="979"/>
      <c r="WWE5" s="979"/>
      <c r="WWF5" s="979"/>
      <c r="WWG5" s="979"/>
      <c r="WWH5" s="979"/>
      <c r="WWI5" s="979"/>
      <c r="WWJ5" s="979"/>
      <c r="WWK5" s="979"/>
      <c r="WWL5" s="979"/>
      <c r="WWM5" s="979"/>
      <c r="WWN5" s="979"/>
      <c r="WWO5" s="979"/>
      <c r="WWP5" s="979"/>
      <c r="WWQ5" s="979"/>
      <c r="WWR5" s="979"/>
      <c r="WWS5" s="979"/>
      <c r="WWT5" s="979"/>
      <c r="WWU5" s="979"/>
      <c r="WWV5" s="979"/>
      <c r="WWW5" s="979"/>
      <c r="WWX5" s="979"/>
      <c r="WWY5" s="979"/>
      <c r="WWZ5" s="979"/>
      <c r="WXA5" s="979"/>
      <c r="WXB5" s="979"/>
      <c r="WXC5" s="979"/>
      <c r="WXD5" s="979"/>
      <c r="WXE5" s="979"/>
      <c r="WXF5" s="979"/>
      <c r="WXG5" s="979"/>
      <c r="WXH5" s="979"/>
      <c r="WXI5" s="979"/>
      <c r="WXJ5" s="979"/>
      <c r="WXK5" s="979"/>
      <c r="WXL5" s="979"/>
      <c r="WXM5" s="979"/>
      <c r="WXN5" s="979"/>
      <c r="WXO5" s="979"/>
      <c r="WXP5" s="979"/>
      <c r="WXQ5" s="979"/>
      <c r="WXR5" s="979"/>
      <c r="WXS5" s="979"/>
      <c r="WXT5" s="979"/>
      <c r="WXU5" s="979"/>
      <c r="WXV5" s="979"/>
      <c r="WXW5" s="979"/>
      <c r="WXX5" s="979"/>
      <c r="WXY5" s="979"/>
      <c r="WXZ5" s="979"/>
      <c r="WYA5" s="979"/>
      <c r="WYB5" s="979"/>
      <c r="WYC5" s="979"/>
      <c r="WYD5" s="979"/>
      <c r="WYE5" s="979"/>
      <c r="WYF5" s="979"/>
      <c r="WYG5" s="979"/>
      <c r="WYH5" s="979"/>
      <c r="WYI5" s="979"/>
      <c r="WYJ5" s="979"/>
      <c r="WYK5" s="979"/>
      <c r="WYL5" s="979"/>
      <c r="WYM5" s="979"/>
      <c r="WYN5" s="979"/>
      <c r="WYO5" s="979"/>
      <c r="WYP5" s="979"/>
      <c r="WYQ5" s="979"/>
      <c r="WYR5" s="979"/>
      <c r="WYS5" s="979"/>
      <c r="WYT5" s="979"/>
      <c r="WYU5" s="979"/>
      <c r="WYV5" s="979"/>
      <c r="WYW5" s="979"/>
      <c r="WYX5" s="979"/>
      <c r="WYY5" s="979"/>
      <c r="WYZ5" s="979"/>
      <c r="WZA5" s="979"/>
      <c r="WZB5" s="979"/>
      <c r="WZC5" s="979"/>
      <c r="WZD5" s="979"/>
      <c r="WZE5" s="979"/>
      <c r="WZF5" s="979"/>
      <c r="WZG5" s="979"/>
      <c r="WZH5" s="979"/>
      <c r="WZI5" s="979"/>
      <c r="WZJ5" s="979"/>
      <c r="WZK5" s="979"/>
      <c r="WZL5" s="979"/>
      <c r="WZM5" s="979"/>
      <c r="WZN5" s="979"/>
      <c r="WZO5" s="979"/>
      <c r="WZP5" s="979"/>
      <c r="WZQ5" s="979"/>
      <c r="WZR5" s="979"/>
      <c r="WZS5" s="979"/>
      <c r="WZT5" s="979"/>
      <c r="WZU5" s="979"/>
      <c r="WZV5" s="979"/>
      <c r="WZW5" s="979"/>
      <c r="WZX5" s="979"/>
      <c r="WZY5" s="979"/>
      <c r="WZZ5" s="979"/>
      <c r="XAA5" s="979"/>
      <c r="XAB5" s="979"/>
      <c r="XAC5" s="979"/>
      <c r="XAD5" s="979"/>
      <c r="XAE5" s="979"/>
      <c r="XAF5" s="979"/>
      <c r="XAG5" s="979"/>
      <c r="XAH5" s="979"/>
      <c r="XAI5" s="979"/>
      <c r="XAJ5" s="979"/>
      <c r="XAK5" s="979"/>
      <c r="XAL5" s="979"/>
      <c r="XAM5" s="979"/>
      <c r="XAN5" s="979"/>
      <c r="XAO5" s="979"/>
      <c r="XAP5" s="979"/>
      <c r="XAQ5" s="979"/>
      <c r="XAR5" s="979"/>
      <c r="XAS5" s="979"/>
      <c r="XAT5" s="979"/>
      <c r="XAU5" s="979"/>
      <c r="XAV5" s="979"/>
      <c r="XAW5" s="979"/>
      <c r="XAX5" s="979"/>
      <c r="XAY5" s="979"/>
      <c r="XAZ5" s="979"/>
      <c r="XBA5" s="979"/>
      <c r="XBB5" s="979"/>
      <c r="XBC5" s="979"/>
      <c r="XBD5" s="979"/>
      <c r="XBE5" s="979"/>
      <c r="XBF5" s="979"/>
      <c r="XBG5" s="979"/>
      <c r="XBH5" s="979"/>
      <c r="XBI5" s="979"/>
      <c r="XBJ5" s="979"/>
      <c r="XBK5" s="979"/>
      <c r="XBL5" s="979"/>
      <c r="XBM5" s="979"/>
      <c r="XBN5" s="979"/>
      <c r="XBO5" s="979"/>
      <c r="XBP5" s="979"/>
      <c r="XBQ5" s="979"/>
      <c r="XBR5" s="979"/>
      <c r="XBS5" s="979"/>
      <c r="XBT5" s="979"/>
      <c r="XBU5" s="979"/>
      <c r="XBV5" s="979"/>
      <c r="XBW5" s="979"/>
      <c r="XBX5" s="979"/>
      <c r="XBY5" s="979"/>
      <c r="XBZ5" s="979"/>
      <c r="XCA5" s="979"/>
      <c r="XCB5" s="979"/>
      <c r="XCC5" s="979"/>
      <c r="XCD5" s="979"/>
      <c r="XCE5" s="979"/>
      <c r="XCF5" s="979"/>
      <c r="XCG5" s="979"/>
      <c r="XCH5" s="979"/>
      <c r="XCI5" s="979"/>
      <c r="XCJ5" s="979"/>
      <c r="XCK5" s="979"/>
      <c r="XCL5" s="979"/>
      <c r="XCM5" s="979"/>
      <c r="XCN5" s="979"/>
      <c r="XCO5" s="979"/>
      <c r="XCP5" s="979"/>
      <c r="XCQ5" s="979"/>
      <c r="XCR5" s="979"/>
      <c r="XCS5" s="979"/>
      <c r="XCT5" s="979"/>
      <c r="XCU5" s="979"/>
      <c r="XCV5" s="979"/>
      <c r="XCW5" s="979"/>
      <c r="XCX5" s="979"/>
      <c r="XCY5" s="979"/>
      <c r="XCZ5" s="979"/>
      <c r="XDA5" s="979"/>
      <c r="XDB5" s="979"/>
      <c r="XDC5" s="979"/>
      <c r="XDD5" s="979"/>
      <c r="XDE5" s="979"/>
      <c r="XDF5" s="979"/>
      <c r="XDG5" s="979"/>
      <c r="XDH5" s="979"/>
      <c r="XDI5" s="979"/>
      <c r="XDJ5" s="979"/>
      <c r="XDK5" s="979"/>
      <c r="XDL5" s="979"/>
      <c r="XDM5" s="979"/>
      <c r="XDN5" s="979"/>
      <c r="XDO5" s="979"/>
      <c r="XDP5" s="979"/>
      <c r="XDQ5" s="979"/>
      <c r="XDR5" s="979"/>
      <c r="XDS5" s="979"/>
      <c r="XDT5" s="979"/>
      <c r="XDU5" s="979"/>
      <c r="XDV5" s="979"/>
      <c r="XDW5" s="979"/>
      <c r="XDX5" s="979"/>
      <c r="XDY5" s="979"/>
      <c r="XDZ5" s="979"/>
      <c r="XEA5" s="979"/>
      <c r="XEB5" s="979"/>
      <c r="XEC5" s="979"/>
      <c r="XED5" s="979"/>
      <c r="XEE5" s="979"/>
      <c r="XEF5" s="979"/>
      <c r="XEG5" s="979"/>
      <c r="XEH5" s="979"/>
      <c r="XEI5" s="979"/>
      <c r="XEJ5" s="979"/>
      <c r="XEK5" s="979"/>
      <c r="XEL5" s="979"/>
      <c r="XEM5" s="979"/>
      <c r="XEN5" s="979"/>
      <c r="XEO5" s="979"/>
      <c r="XEP5" s="979"/>
      <c r="XEQ5" s="979"/>
      <c r="XER5" s="979"/>
      <c r="XES5" s="979"/>
      <c r="XET5" s="979"/>
      <c r="XEU5" s="979"/>
      <c r="XEV5" s="979"/>
      <c r="XEW5" s="979"/>
      <c r="XEX5" s="979"/>
      <c r="XEY5" s="979"/>
      <c r="XEZ5" s="979"/>
      <c r="XFA5" s="979"/>
      <c r="XFB5" s="979"/>
    </row>
    <row r="6" s="940" customFormat="1" ht="19" customHeight="1" spans="1:12">
      <c r="A6" s="951" t="s">
        <v>265</v>
      </c>
      <c r="B6" s="952">
        <f t="shared" ref="B6:G6" si="0">B7+B8</f>
        <v>228677</v>
      </c>
      <c r="C6" s="953">
        <f t="shared" si="0"/>
        <v>242398</v>
      </c>
      <c r="D6" s="954">
        <f t="shared" ref="D6:D39" si="1">(C6/B6-1)*100</f>
        <v>6.00016617324872</v>
      </c>
      <c r="E6" s="955"/>
      <c r="F6" s="953">
        <f t="shared" si="0"/>
        <v>0</v>
      </c>
      <c r="G6" s="953">
        <f t="shared" si="0"/>
        <v>301297</v>
      </c>
      <c r="H6" s="956"/>
      <c r="I6" s="953">
        <f>I7+I8</f>
        <v>310316</v>
      </c>
      <c r="J6" s="982">
        <f t="shared" ref="J6:J39" si="2">I6-G6</f>
        <v>9019</v>
      </c>
      <c r="K6" s="983">
        <f t="shared" ref="K6:K39" si="3">J6/G6*100</f>
        <v>2.99339190234221</v>
      </c>
      <c r="L6" s="984"/>
    </row>
    <row r="7" s="940" customFormat="1" ht="19" customHeight="1" spans="1:12">
      <c r="A7" s="957" t="s">
        <v>266</v>
      </c>
      <c r="B7" s="952">
        <f t="shared" ref="B7:G7" si="4">B9</f>
        <v>121250</v>
      </c>
      <c r="C7" s="953">
        <f t="shared" si="4"/>
        <v>128525</v>
      </c>
      <c r="D7" s="954">
        <f t="shared" si="1"/>
        <v>6.00000000000001</v>
      </c>
      <c r="E7" s="955"/>
      <c r="F7" s="952">
        <f t="shared" si="4"/>
        <v>0</v>
      </c>
      <c r="G7" s="952">
        <f t="shared" si="4"/>
        <v>133607</v>
      </c>
      <c r="H7" s="958"/>
      <c r="I7" s="953">
        <f>I9</f>
        <v>141623</v>
      </c>
      <c r="J7" s="982">
        <f t="shared" si="2"/>
        <v>8016</v>
      </c>
      <c r="K7" s="983">
        <f t="shared" si="3"/>
        <v>5.9996856452132</v>
      </c>
      <c r="L7" s="984"/>
    </row>
    <row r="8" s="940" customFormat="1" ht="19" customHeight="1" spans="1:12">
      <c r="A8" s="957" t="s">
        <v>267</v>
      </c>
      <c r="B8" s="952">
        <f t="shared" ref="B8:G8" si="5">B23</f>
        <v>107427</v>
      </c>
      <c r="C8" s="952">
        <f t="shared" si="5"/>
        <v>113873</v>
      </c>
      <c r="D8" s="954">
        <f t="shared" si="1"/>
        <v>6.00035372857848</v>
      </c>
      <c r="E8" s="955"/>
      <c r="F8" s="952">
        <f t="shared" si="5"/>
        <v>0</v>
      </c>
      <c r="G8" s="952">
        <f t="shared" si="5"/>
        <v>167690</v>
      </c>
      <c r="H8" s="958"/>
      <c r="I8" s="952">
        <f>I23</f>
        <v>168693</v>
      </c>
      <c r="J8" s="982">
        <f t="shared" si="2"/>
        <v>1003</v>
      </c>
      <c r="K8" s="983">
        <f t="shared" si="3"/>
        <v>0.598127497167392</v>
      </c>
      <c r="L8" s="984"/>
    </row>
    <row r="9" s="940" customFormat="1" ht="19" customHeight="1" spans="1:12">
      <c r="A9" s="959" t="s">
        <v>268</v>
      </c>
      <c r="B9" s="952">
        <f t="shared" ref="B9:G9" si="6">SUM(B10:B22)</f>
        <v>121250</v>
      </c>
      <c r="C9" s="953">
        <f t="shared" si="6"/>
        <v>128525</v>
      </c>
      <c r="D9" s="954">
        <f t="shared" si="1"/>
        <v>6.00000000000001</v>
      </c>
      <c r="E9" s="955"/>
      <c r="F9" s="953">
        <f t="shared" si="6"/>
        <v>0</v>
      </c>
      <c r="G9" s="953">
        <f t="shared" si="6"/>
        <v>133607</v>
      </c>
      <c r="H9" s="956"/>
      <c r="I9" s="953">
        <f>SUM(I10:I22)</f>
        <v>141623</v>
      </c>
      <c r="J9" s="982">
        <f t="shared" si="2"/>
        <v>8016</v>
      </c>
      <c r="K9" s="985">
        <f t="shared" si="3"/>
        <v>5.9996856452132</v>
      </c>
      <c r="L9" s="986"/>
    </row>
    <row r="10" s="937" customFormat="1" ht="19" customHeight="1" spans="1:12">
      <c r="A10" s="960" t="s">
        <v>269</v>
      </c>
      <c r="B10" s="961">
        <v>37148</v>
      </c>
      <c r="C10" s="962">
        <v>37700</v>
      </c>
      <c r="D10" s="963">
        <f t="shared" si="1"/>
        <v>1.48594809949392</v>
      </c>
      <c r="E10" s="964"/>
      <c r="F10" s="965"/>
      <c r="G10" s="965">
        <v>37997</v>
      </c>
      <c r="H10" s="966"/>
      <c r="I10" s="962">
        <v>36826</v>
      </c>
      <c r="J10" s="982">
        <f t="shared" si="2"/>
        <v>-1171</v>
      </c>
      <c r="K10" s="985">
        <f t="shared" si="3"/>
        <v>-3.08182224912493</v>
      </c>
      <c r="L10" s="986"/>
    </row>
    <row r="11" s="937" customFormat="1" ht="19" customHeight="1" spans="1:12">
      <c r="A11" s="960" t="s">
        <v>270</v>
      </c>
      <c r="B11" s="961">
        <v>10205</v>
      </c>
      <c r="C11" s="967">
        <v>7560</v>
      </c>
      <c r="D11" s="963">
        <f t="shared" si="1"/>
        <v>-25.9186673199412</v>
      </c>
      <c r="E11" s="964"/>
      <c r="F11" s="965"/>
      <c r="G11" s="965">
        <v>17849</v>
      </c>
      <c r="H11" s="966"/>
      <c r="I11" s="967">
        <v>16400</v>
      </c>
      <c r="J11" s="982">
        <f t="shared" si="2"/>
        <v>-1449</v>
      </c>
      <c r="K11" s="985">
        <f t="shared" si="3"/>
        <v>-8.11810185444563</v>
      </c>
      <c r="L11" s="986"/>
    </row>
    <row r="12" s="937" customFormat="1" ht="19" customHeight="1" spans="1:12">
      <c r="A12" s="960" t="s">
        <v>271</v>
      </c>
      <c r="B12" s="961">
        <v>2613</v>
      </c>
      <c r="C12" s="967">
        <v>2400</v>
      </c>
      <c r="D12" s="963">
        <f t="shared" si="1"/>
        <v>-8.15154994259472</v>
      </c>
      <c r="E12" s="964"/>
      <c r="F12" s="965"/>
      <c r="G12" s="965">
        <v>2460</v>
      </c>
      <c r="H12" s="966"/>
      <c r="I12" s="967">
        <v>2304</v>
      </c>
      <c r="J12" s="982">
        <f t="shared" si="2"/>
        <v>-156</v>
      </c>
      <c r="K12" s="985">
        <f t="shared" si="3"/>
        <v>-6.34146341463415</v>
      </c>
      <c r="L12" s="986"/>
    </row>
    <row r="13" s="937" customFormat="1" ht="19" customHeight="1" spans="1:12">
      <c r="A13" s="960" t="s">
        <v>272</v>
      </c>
      <c r="B13" s="961">
        <v>2446</v>
      </c>
      <c r="C13" s="967">
        <v>5200</v>
      </c>
      <c r="D13" s="963">
        <f t="shared" si="1"/>
        <v>112.591986917416</v>
      </c>
      <c r="E13" s="964"/>
      <c r="F13" s="965"/>
      <c r="G13" s="965">
        <v>3498</v>
      </c>
      <c r="H13" s="966"/>
      <c r="I13" s="967">
        <v>4300</v>
      </c>
      <c r="J13" s="982">
        <f t="shared" si="2"/>
        <v>802</v>
      </c>
      <c r="K13" s="985">
        <f t="shared" si="3"/>
        <v>22.9273870783305</v>
      </c>
      <c r="L13" s="986"/>
    </row>
    <row r="14" s="937" customFormat="1" ht="19" customHeight="1" spans="1:12">
      <c r="A14" s="960" t="s">
        <v>273</v>
      </c>
      <c r="B14" s="961">
        <v>8243</v>
      </c>
      <c r="C14" s="967">
        <v>8550</v>
      </c>
      <c r="D14" s="963">
        <f t="shared" si="1"/>
        <v>3.72437219458934</v>
      </c>
      <c r="E14" s="964"/>
      <c r="F14" s="965"/>
      <c r="G14" s="965">
        <v>8401</v>
      </c>
      <c r="H14" s="966"/>
      <c r="I14" s="967">
        <v>7950</v>
      </c>
      <c r="J14" s="982">
        <f t="shared" si="2"/>
        <v>-451</v>
      </c>
      <c r="K14" s="985">
        <f t="shared" si="3"/>
        <v>-5.36840852279491</v>
      </c>
      <c r="L14" s="986"/>
    </row>
    <row r="15" s="937" customFormat="1" ht="19" customHeight="1" spans="1:12">
      <c r="A15" s="968" t="s">
        <v>274</v>
      </c>
      <c r="B15" s="961">
        <v>12373</v>
      </c>
      <c r="C15" s="967">
        <v>19600</v>
      </c>
      <c r="D15" s="963">
        <f t="shared" si="1"/>
        <v>58.4094399094803</v>
      </c>
      <c r="E15" s="964"/>
      <c r="F15" s="965"/>
      <c r="G15" s="965">
        <v>12875</v>
      </c>
      <c r="H15" s="966"/>
      <c r="I15" s="967">
        <v>15400</v>
      </c>
      <c r="J15" s="982">
        <f t="shared" si="2"/>
        <v>2525</v>
      </c>
      <c r="K15" s="985">
        <f t="shared" si="3"/>
        <v>19.6116504854369</v>
      </c>
      <c r="L15" s="986"/>
    </row>
    <row r="16" s="937" customFormat="1" ht="19" customHeight="1" spans="1:12">
      <c r="A16" s="968" t="s">
        <v>275</v>
      </c>
      <c r="B16" s="961">
        <v>3229</v>
      </c>
      <c r="C16" s="967">
        <v>5550</v>
      </c>
      <c r="D16" s="963">
        <f t="shared" si="1"/>
        <v>71.8798389594302</v>
      </c>
      <c r="E16" s="964"/>
      <c r="F16" s="965"/>
      <c r="G16" s="965">
        <v>4062</v>
      </c>
      <c r="H16" s="966"/>
      <c r="I16" s="967">
        <v>4200</v>
      </c>
      <c r="J16" s="982">
        <f t="shared" si="2"/>
        <v>138</v>
      </c>
      <c r="K16" s="985">
        <f t="shared" si="3"/>
        <v>3.397341211226</v>
      </c>
      <c r="L16" s="986"/>
    </row>
    <row r="17" s="937" customFormat="1" ht="19" customHeight="1" spans="1:12">
      <c r="A17" s="969" t="s">
        <v>276</v>
      </c>
      <c r="B17" s="961">
        <v>19127</v>
      </c>
      <c r="C17" s="967">
        <v>20400</v>
      </c>
      <c r="D17" s="963">
        <f t="shared" si="1"/>
        <v>6.65551314895174</v>
      </c>
      <c r="E17" s="964"/>
      <c r="F17" s="965"/>
      <c r="G17" s="965">
        <v>19417</v>
      </c>
      <c r="H17" s="966"/>
      <c r="I17" s="967">
        <v>16200</v>
      </c>
      <c r="J17" s="982">
        <f t="shared" si="2"/>
        <v>-3217</v>
      </c>
      <c r="K17" s="985">
        <f t="shared" si="3"/>
        <v>-16.5679559149199</v>
      </c>
      <c r="L17" s="986"/>
    </row>
    <row r="18" s="937" customFormat="1" ht="19" customHeight="1" spans="1:12">
      <c r="A18" s="960" t="s">
        <v>277</v>
      </c>
      <c r="B18" s="961">
        <v>5868</v>
      </c>
      <c r="C18" s="967">
        <f>400+779</f>
        <v>1179</v>
      </c>
      <c r="D18" s="963">
        <f t="shared" si="1"/>
        <v>-79.9079754601227</v>
      </c>
      <c r="E18" s="964"/>
      <c r="F18" s="965"/>
      <c r="G18" s="965">
        <v>8196</v>
      </c>
      <c r="H18" s="966"/>
      <c r="I18" s="967">
        <v>10900</v>
      </c>
      <c r="J18" s="982">
        <f t="shared" si="2"/>
        <v>2704</v>
      </c>
      <c r="K18" s="985">
        <f t="shared" si="3"/>
        <v>32.9917032698878</v>
      </c>
      <c r="L18" s="986"/>
    </row>
    <row r="19" s="937" customFormat="1" ht="19" customHeight="1" spans="1:12">
      <c r="A19" s="960" t="s">
        <v>278</v>
      </c>
      <c r="B19" s="961">
        <v>7553</v>
      </c>
      <c r="C19" s="967">
        <v>8246</v>
      </c>
      <c r="D19" s="963">
        <f t="shared" si="1"/>
        <v>9.17516218721037</v>
      </c>
      <c r="E19" s="964"/>
      <c r="F19" s="965"/>
      <c r="G19" s="965">
        <v>3027</v>
      </c>
      <c r="H19" s="966"/>
      <c r="I19" s="967">
        <f>10900+113</f>
        <v>11013</v>
      </c>
      <c r="J19" s="982">
        <f t="shared" si="2"/>
        <v>7986</v>
      </c>
      <c r="K19" s="985">
        <f t="shared" si="3"/>
        <v>263.82556987116</v>
      </c>
      <c r="L19" s="986"/>
    </row>
    <row r="20" s="937" customFormat="1" ht="19" customHeight="1" spans="1:12">
      <c r="A20" s="960" t="s">
        <v>279</v>
      </c>
      <c r="B20" s="961">
        <v>11495</v>
      </c>
      <c r="C20" s="967">
        <v>11500</v>
      </c>
      <c r="D20" s="963">
        <f t="shared" si="1"/>
        <v>0.0434971726837707</v>
      </c>
      <c r="E20" s="964"/>
      <c r="F20" s="965"/>
      <c r="G20" s="965">
        <v>15298</v>
      </c>
      <c r="H20" s="966"/>
      <c r="I20" s="967">
        <v>15600</v>
      </c>
      <c r="J20" s="982">
        <f t="shared" si="2"/>
        <v>302</v>
      </c>
      <c r="K20" s="985">
        <f t="shared" si="3"/>
        <v>1.97411426330239</v>
      </c>
      <c r="L20" s="984"/>
    </row>
    <row r="21" s="937" customFormat="1" ht="19" customHeight="1" spans="1:12">
      <c r="A21" s="960" t="s">
        <v>280</v>
      </c>
      <c r="B21" s="961">
        <v>948</v>
      </c>
      <c r="C21" s="967">
        <v>640</v>
      </c>
      <c r="D21" s="963">
        <f t="shared" si="1"/>
        <v>-32.4894514767932</v>
      </c>
      <c r="E21" s="964"/>
      <c r="F21" s="965"/>
      <c r="G21" s="965">
        <v>514</v>
      </c>
      <c r="H21" s="966"/>
      <c r="I21" s="967">
        <v>530</v>
      </c>
      <c r="J21" s="982">
        <f t="shared" si="2"/>
        <v>16</v>
      </c>
      <c r="K21" s="985">
        <f t="shared" si="3"/>
        <v>3.11284046692607</v>
      </c>
      <c r="L21" s="984"/>
    </row>
    <row r="22" s="937" customFormat="1" ht="19" customHeight="1" spans="1:12">
      <c r="A22" s="970" t="s">
        <v>281</v>
      </c>
      <c r="B22" s="961">
        <v>2</v>
      </c>
      <c r="C22" s="967"/>
      <c r="D22" s="963"/>
      <c r="E22" s="964"/>
      <c r="F22" s="965"/>
      <c r="G22" s="965">
        <v>13</v>
      </c>
      <c r="H22" s="966"/>
      <c r="I22" s="967"/>
      <c r="J22" s="982">
        <f t="shared" si="2"/>
        <v>-13</v>
      </c>
      <c r="K22" s="985">
        <f t="shared" si="3"/>
        <v>-100</v>
      </c>
      <c r="L22" s="984"/>
    </row>
    <row r="23" s="940" customFormat="1" ht="19" customHeight="1" spans="1:12">
      <c r="A23" s="959" t="s">
        <v>282</v>
      </c>
      <c r="B23" s="952">
        <f t="shared" ref="B23:G23" si="7">B24+B27+B33+B37+B38+B39</f>
        <v>107427</v>
      </c>
      <c r="C23" s="953">
        <f t="shared" si="7"/>
        <v>113873</v>
      </c>
      <c r="D23" s="954">
        <f t="shared" si="1"/>
        <v>6.00035372857848</v>
      </c>
      <c r="E23" s="955"/>
      <c r="F23" s="953">
        <f t="shared" si="7"/>
        <v>0</v>
      </c>
      <c r="G23" s="953">
        <f t="shared" si="7"/>
        <v>167690</v>
      </c>
      <c r="H23" s="956"/>
      <c r="I23" s="953">
        <f>I24+I27+I33+I37+I38+I39</f>
        <v>168693</v>
      </c>
      <c r="J23" s="982">
        <f t="shared" si="2"/>
        <v>1003</v>
      </c>
      <c r="K23" s="983">
        <f t="shared" si="3"/>
        <v>0.598127497167392</v>
      </c>
      <c r="L23" s="987"/>
    </row>
    <row r="24" s="937" customFormat="1" ht="19" customHeight="1" spans="1:12">
      <c r="A24" s="971" t="s">
        <v>283</v>
      </c>
      <c r="B24" s="961">
        <v>12679</v>
      </c>
      <c r="C24" s="965">
        <v>21400</v>
      </c>
      <c r="D24" s="963">
        <f t="shared" si="1"/>
        <v>68.7830270526067</v>
      </c>
      <c r="E24" s="964"/>
      <c r="F24" s="967"/>
      <c r="G24" s="967">
        <v>24865</v>
      </c>
      <c r="H24" s="972"/>
      <c r="I24" s="965">
        <v>7000</v>
      </c>
      <c r="J24" s="988">
        <f t="shared" si="2"/>
        <v>-17865</v>
      </c>
      <c r="K24" s="985">
        <f t="shared" si="3"/>
        <v>-71.8479790870702</v>
      </c>
      <c r="L24" s="986"/>
    </row>
    <row r="25" s="937" customFormat="1" ht="19" customHeight="1" spans="1:12">
      <c r="A25" s="971" t="s">
        <v>284</v>
      </c>
      <c r="B25" s="967">
        <v>150</v>
      </c>
      <c r="C25" s="965">
        <v>40</v>
      </c>
      <c r="D25" s="963">
        <f t="shared" si="1"/>
        <v>-73.3333333333333</v>
      </c>
      <c r="E25" s="964"/>
      <c r="F25" s="967"/>
      <c r="G25" s="967">
        <v>400</v>
      </c>
      <c r="H25" s="966"/>
      <c r="I25" s="965">
        <v>500</v>
      </c>
      <c r="J25" s="988">
        <f t="shared" si="2"/>
        <v>100</v>
      </c>
      <c r="K25" s="985">
        <f t="shared" si="3"/>
        <v>25</v>
      </c>
      <c r="L25" s="986"/>
    </row>
    <row r="26" s="937" customFormat="1" ht="19" customHeight="1" spans="1:12">
      <c r="A26" s="971" t="s">
        <v>285</v>
      </c>
      <c r="B26" s="967">
        <v>12529</v>
      </c>
      <c r="C26" s="965">
        <v>21360</v>
      </c>
      <c r="D26" s="963">
        <f t="shared" si="1"/>
        <v>70.4844760156437</v>
      </c>
      <c r="E26" s="964"/>
      <c r="F26" s="967"/>
      <c r="G26" s="967">
        <f>G24-G25</f>
        <v>24465</v>
      </c>
      <c r="H26" s="972"/>
      <c r="I26" s="965">
        <v>6500</v>
      </c>
      <c r="J26" s="988">
        <f t="shared" si="2"/>
        <v>-17965</v>
      </c>
      <c r="K26" s="985">
        <f t="shared" si="3"/>
        <v>-73.4314326589005</v>
      </c>
      <c r="L26" s="986"/>
    </row>
    <row r="27" s="937" customFormat="1" ht="19" customHeight="1" spans="1:12">
      <c r="A27" s="971" t="s">
        <v>286</v>
      </c>
      <c r="B27" s="961">
        <v>9070</v>
      </c>
      <c r="C27" s="965">
        <v>9564</v>
      </c>
      <c r="D27" s="963">
        <f t="shared" si="1"/>
        <v>5.44652701212789</v>
      </c>
      <c r="E27" s="964"/>
      <c r="F27" s="973"/>
      <c r="G27" s="973">
        <v>9231</v>
      </c>
      <c r="H27" s="974"/>
      <c r="I27" s="965">
        <v>6500</v>
      </c>
      <c r="J27" s="988">
        <f t="shared" si="2"/>
        <v>-2731</v>
      </c>
      <c r="K27" s="985">
        <f t="shared" si="3"/>
        <v>-29.5850937059907</v>
      </c>
      <c r="L27" s="986"/>
    </row>
    <row r="28" s="937" customFormat="1" ht="19" customHeight="1" spans="1:12">
      <c r="A28" s="971" t="s">
        <v>287</v>
      </c>
      <c r="B28" s="961">
        <v>2769</v>
      </c>
      <c r="C28" s="965">
        <v>2664</v>
      </c>
      <c r="D28" s="963">
        <f t="shared" si="1"/>
        <v>-3.7919826652221</v>
      </c>
      <c r="E28" s="964"/>
      <c r="F28" s="967"/>
      <c r="G28" s="967">
        <v>2805</v>
      </c>
      <c r="H28" s="966"/>
      <c r="I28" s="965">
        <v>3000</v>
      </c>
      <c r="J28" s="988">
        <f t="shared" si="2"/>
        <v>195</v>
      </c>
      <c r="K28" s="985">
        <f t="shared" si="3"/>
        <v>6.95187165775401</v>
      </c>
      <c r="L28" s="986"/>
    </row>
    <row r="29" s="937" customFormat="1" ht="19" customHeight="1" spans="1:12">
      <c r="A29" s="971" t="s">
        <v>288</v>
      </c>
      <c r="B29" s="961">
        <v>3351</v>
      </c>
      <c r="C29" s="965">
        <v>2900</v>
      </c>
      <c r="D29" s="963">
        <f t="shared" si="1"/>
        <v>-13.4586690540137</v>
      </c>
      <c r="E29" s="964"/>
      <c r="F29" s="967"/>
      <c r="G29" s="967">
        <v>3516</v>
      </c>
      <c r="H29" s="966"/>
      <c r="I29" s="965">
        <v>3500</v>
      </c>
      <c r="J29" s="988">
        <f t="shared" si="2"/>
        <v>-16</v>
      </c>
      <c r="K29" s="985">
        <f t="shared" si="3"/>
        <v>-0.455062571103527</v>
      </c>
      <c r="L29" s="986"/>
    </row>
    <row r="30" s="937" customFormat="1" ht="19" customHeight="1" spans="1:12">
      <c r="A30" s="971" t="s">
        <v>289</v>
      </c>
      <c r="B30" s="961">
        <v>1475</v>
      </c>
      <c r="C30" s="965">
        <v>2000</v>
      </c>
      <c r="D30" s="963">
        <f t="shared" si="1"/>
        <v>35.593220338983</v>
      </c>
      <c r="E30" s="964"/>
      <c r="F30" s="967"/>
      <c r="G30" s="967">
        <v>1269</v>
      </c>
      <c r="H30" s="966"/>
      <c r="I30" s="965">
        <v>2000</v>
      </c>
      <c r="J30" s="988">
        <f t="shared" si="2"/>
        <v>731</v>
      </c>
      <c r="K30" s="985">
        <f t="shared" si="3"/>
        <v>57.6044129235619</v>
      </c>
      <c r="L30" s="986"/>
    </row>
    <row r="31" s="937" customFormat="1" ht="19" customHeight="1" spans="1:12">
      <c r="A31" s="971" t="s">
        <v>290</v>
      </c>
      <c r="B31" s="961">
        <v>1475</v>
      </c>
      <c r="C31" s="965">
        <v>2000</v>
      </c>
      <c r="D31" s="963">
        <f t="shared" si="1"/>
        <v>35.593220338983</v>
      </c>
      <c r="E31" s="964"/>
      <c r="F31" s="967"/>
      <c r="G31" s="967">
        <v>1269</v>
      </c>
      <c r="H31" s="966"/>
      <c r="I31" s="965">
        <v>2000</v>
      </c>
      <c r="J31" s="988">
        <f t="shared" si="2"/>
        <v>731</v>
      </c>
      <c r="K31" s="985">
        <f t="shared" si="3"/>
        <v>57.6044129235619</v>
      </c>
      <c r="L31" s="986"/>
    </row>
    <row r="32" s="937" customFormat="1" ht="19" customHeight="1" spans="1:12">
      <c r="A32" s="971" t="s">
        <v>291</v>
      </c>
      <c r="B32" s="961"/>
      <c r="C32" s="965"/>
      <c r="D32" s="963"/>
      <c r="E32" s="964"/>
      <c r="F32" s="967"/>
      <c r="G32" s="967">
        <v>372</v>
      </c>
      <c r="H32" s="966"/>
      <c r="I32" s="965">
        <v>0</v>
      </c>
      <c r="J32" s="988">
        <f t="shared" si="2"/>
        <v>-372</v>
      </c>
      <c r="K32" s="985">
        <f t="shared" si="3"/>
        <v>-100</v>
      </c>
      <c r="L32" s="986"/>
    </row>
    <row r="33" s="937" customFormat="1" ht="19" customHeight="1" spans="1:12">
      <c r="A33" s="971" t="s">
        <v>292</v>
      </c>
      <c r="B33" s="961">
        <v>47862</v>
      </c>
      <c r="C33" s="975">
        <f>73022+108</f>
        <v>73130</v>
      </c>
      <c r="D33" s="963">
        <f t="shared" si="1"/>
        <v>52.7934478291755</v>
      </c>
      <c r="E33" s="964"/>
      <c r="F33" s="973"/>
      <c r="G33" s="973">
        <v>107467</v>
      </c>
      <c r="H33" s="974"/>
      <c r="I33" s="975">
        <f>137910+393</f>
        <v>138303</v>
      </c>
      <c r="J33" s="988">
        <f t="shared" si="2"/>
        <v>30836</v>
      </c>
      <c r="K33" s="985">
        <f t="shared" si="3"/>
        <v>28.6934593875329</v>
      </c>
      <c r="L33" s="989"/>
    </row>
    <row r="34" s="937" customFormat="1" ht="19" customHeight="1" spans="1:12">
      <c r="A34" s="971" t="s">
        <v>293</v>
      </c>
      <c r="B34" s="967">
        <v>1524</v>
      </c>
      <c r="C34" s="965">
        <v>3115</v>
      </c>
      <c r="D34" s="963">
        <f t="shared" si="1"/>
        <v>104.396325459318</v>
      </c>
      <c r="E34" s="964"/>
      <c r="F34" s="967"/>
      <c r="G34" s="967">
        <v>335</v>
      </c>
      <c r="H34" s="972"/>
      <c r="I34" s="965">
        <v>700</v>
      </c>
      <c r="J34" s="988">
        <f t="shared" si="2"/>
        <v>365</v>
      </c>
      <c r="K34" s="985">
        <f t="shared" si="3"/>
        <v>108.955223880597</v>
      </c>
      <c r="L34" s="986"/>
    </row>
    <row r="35" s="937" customFormat="1" ht="19" customHeight="1" spans="1:12">
      <c r="A35" s="971" t="s">
        <v>294</v>
      </c>
      <c r="B35" s="967">
        <v>22386</v>
      </c>
      <c r="C35" s="965">
        <f>64712+108</f>
        <v>64820</v>
      </c>
      <c r="D35" s="963">
        <f t="shared" si="1"/>
        <v>189.555972482802</v>
      </c>
      <c r="E35" s="964"/>
      <c r="F35" s="967"/>
      <c r="G35" s="967">
        <f>G33-G34-G36</f>
        <v>105087</v>
      </c>
      <c r="H35" s="972"/>
      <c r="I35" s="965">
        <f>125910+392</f>
        <v>126302</v>
      </c>
      <c r="J35" s="988">
        <f t="shared" si="2"/>
        <v>21215</v>
      </c>
      <c r="K35" s="985">
        <f t="shared" si="3"/>
        <v>20.1880346760303</v>
      </c>
      <c r="L35" s="986"/>
    </row>
    <row r="36" s="937" customFormat="1" ht="19" customHeight="1" spans="1:12">
      <c r="A36" s="971" t="s">
        <v>295</v>
      </c>
      <c r="B36" s="967">
        <v>23539</v>
      </c>
      <c r="C36" s="965">
        <v>5195</v>
      </c>
      <c r="D36" s="963">
        <f t="shared" si="1"/>
        <v>-77.930243425804</v>
      </c>
      <c r="E36" s="964"/>
      <c r="F36" s="967"/>
      <c r="G36" s="967">
        <v>2045</v>
      </c>
      <c r="H36" s="972"/>
      <c r="I36" s="965">
        <v>2600</v>
      </c>
      <c r="J36" s="988">
        <f t="shared" si="2"/>
        <v>555</v>
      </c>
      <c r="K36" s="985">
        <f t="shared" si="3"/>
        <v>27.1393643031785</v>
      </c>
      <c r="L36" s="986"/>
    </row>
    <row r="37" s="937" customFormat="1" ht="19" customHeight="1" spans="1:12">
      <c r="A37" s="971" t="s">
        <v>296</v>
      </c>
      <c r="B37" s="961">
        <v>26931</v>
      </c>
      <c r="C37" s="965">
        <v>8832</v>
      </c>
      <c r="D37" s="963">
        <f t="shared" si="1"/>
        <v>-67.2050796479893</v>
      </c>
      <c r="E37" s="964"/>
      <c r="F37" s="967"/>
      <c r="G37" s="967">
        <v>18237</v>
      </c>
      <c r="H37" s="966"/>
      <c r="I37" s="965">
        <v>15620</v>
      </c>
      <c r="J37" s="988">
        <f t="shared" si="2"/>
        <v>-2617</v>
      </c>
      <c r="K37" s="985">
        <f t="shared" si="3"/>
        <v>-14.3499479080989</v>
      </c>
      <c r="L37" s="986"/>
    </row>
    <row r="38" s="937" customFormat="1" ht="19" customHeight="1" spans="1:12">
      <c r="A38" s="971" t="s">
        <v>297</v>
      </c>
      <c r="B38" s="961">
        <v>150</v>
      </c>
      <c r="C38" s="965">
        <v>5</v>
      </c>
      <c r="D38" s="963">
        <f t="shared" si="1"/>
        <v>-96.6666666666667</v>
      </c>
      <c r="E38" s="964"/>
      <c r="F38" s="967"/>
      <c r="G38" s="967">
        <v>22</v>
      </c>
      <c r="H38" s="966"/>
      <c r="I38" s="965"/>
      <c r="J38" s="988">
        <f t="shared" si="2"/>
        <v>-22</v>
      </c>
      <c r="K38" s="985">
        <f t="shared" si="3"/>
        <v>-100</v>
      </c>
      <c r="L38" s="986"/>
    </row>
    <row r="39" s="937" customFormat="1" ht="19" customHeight="1" spans="1:12">
      <c r="A39" s="971" t="s">
        <v>298</v>
      </c>
      <c r="B39" s="961">
        <v>10735</v>
      </c>
      <c r="C39" s="965">
        <v>942</v>
      </c>
      <c r="D39" s="963">
        <f t="shared" si="1"/>
        <v>-91.2249650675361</v>
      </c>
      <c r="E39" s="976"/>
      <c r="F39" s="967"/>
      <c r="G39" s="967">
        <f>7849+19</f>
        <v>7868</v>
      </c>
      <c r="H39" s="977"/>
      <c r="I39" s="965">
        <v>1270</v>
      </c>
      <c r="J39" s="988">
        <f t="shared" si="2"/>
        <v>-6598</v>
      </c>
      <c r="K39" s="985">
        <f t="shared" si="3"/>
        <v>-83.8586680223691</v>
      </c>
      <c r="L39" s="986"/>
    </row>
  </sheetData>
  <mergeCells count="9">
    <mergeCell ref="A2:L2"/>
    <mergeCell ref="C4:D4"/>
    <mergeCell ref="I4:K4"/>
    <mergeCell ref="A4:A5"/>
    <mergeCell ref="B4:B5"/>
    <mergeCell ref="E4:E5"/>
    <mergeCell ref="F4:F5"/>
    <mergeCell ref="G4:G5"/>
    <mergeCell ref="L4:L5"/>
  </mergeCells>
  <printOptions horizontalCentered="1"/>
  <pageMargins left="0.393055555555556" right="0.393055555555556" top="0.314583333333333" bottom="0.393055555555556" header="0.236111111111111" footer="0.236111111111111"/>
  <pageSetup paperSize="9" scale="74" firstPageNumber="27" fitToHeight="0" orientation="landscape" useFirstPageNumber="1" horizontalDpi="600"/>
  <headerFooter>
    <oddFooter>&amp;C—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49"/>
  <sheetViews>
    <sheetView showGridLines="0" showZeros="0" zoomScale="85" zoomScaleNormal="85" workbookViewId="0">
      <pane xSplit="1" ySplit="5" topLeftCell="B6" activePane="bottomRight" state="frozen"/>
      <selection/>
      <selection pane="topRight"/>
      <selection pane="bottomLeft"/>
      <selection pane="bottomRight" activeCell="A16" sqref="A16"/>
    </sheetView>
  </sheetViews>
  <sheetFormatPr defaultColWidth="9" defaultRowHeight="14.25"/>
  <cols>
    <col min="1" max="1" width="53.25" style="907" customWidth="1"/>
    <col min="2" max="2" width="12.625" style="908" hidden="1" customWidth="1"/>
    <col min="3" max="4" width="20.75" style="903" customWidth="1"/>
    <col min="5" max="5" width="12.625" style="903" hidden="1" customWidth="1"/>
    <col min="6" max="8" width="20.75" style="903" customWidth="1"/>
    <col min="9" max="9" width="37" style="903" customWidth="1"/>
    <col min="10" max="10" width="1.25" style="903" customWidth="1"/>
    <col min="11" max="162" width="9" style="903" customWidth="1"/>
    <col min="163" max="163" width="42.5083333333333" style="903" customWidth="1"/>
    <col min="164" max="16384" width="9" style="903" hidden="1"/>
  </cols>
  <sheetData>
    <row r="1" s="456" customFormat="1" ht="21" customHeight="1" spans="1:4">
      <c r="A1" s="727" t="s">
        <v>299</v>
      </c>
      <c r="B1" s="727"/>
      <c r="C1" s="728"/>
      <c r="D1" s="728"/>
    </row>
    <row r="2" s="903" customFormat="1" ht="30" customHeight="1" spans="1:9">
      <c r="A2" s="909" t="s">
        <v>300</v>
      </c>
      <c r="B2" s="909"/>
      <c r="C2" s="909"/>
      <c r="D2" s="909"/>
      <c r="E2" s="909"/>
      <c r="F2" s="909"/>
      <c r="G2" s="909"/>
      <c r="H2" s="909"/>
      <c r="I2" s="909"/>
    </row>
    <row r="3" s="904" customFormat="1" ht="17.25" customHeight="1" spans="1:9">
      <c r="A3" s="910" t="s">
        <v>1</v>
      </c>
      <c r="B3" s="911"/>
      <c r="C3" s="911"/>
      <c r="D3" s="911"/>
      <c r="E3" s="911"/>
      <c r="F3" s="911"/>
      <c r="G3" s="911"/>
      <c r="H3" s="912"/>
      <c r="I3" s="912" t="s">
        <v>2</v>
      </c>
    </row>
    <row r="4" s="905" customFormat="1" ht="24.95" customHeight="1" spans="1:9">
      <c r="A4" s="913" t="s">
        <v>301</v>
      </c>
      <c r="B4" s="914" t="s">
        <v>256</v>
      </c>
      <c r="C4" s="915" t="s">
        <v>257</v>
      </c>
      <c r="D4" s="916"/>
      <c r="E4" s="915" t="s">
        <v>302</v>
      </c>
      <c r="F4" s="858" t="s">
        <v>303</v>
      </c>
      <c r="G4" s="858"/>
      <c r="H4" s="858"/>
      <c r="I4" s="858" t="s">
        <v>5</v>
      </c>
    </row>
    <row r="5" s="905" customFormat="1" ht="24.95" customHeight="1" spans="1:9">
      <c r="A5" s="913"/>
      <c r="B5" s="914"/>
      <c r="C5" s="858" t="s">
        <v>16</v>
      </c>
      <c r="D5" s="858" t="s">
        <v>304</v>
      </c>
      <c r="E5" s="917"/>
      <c r="F5" s="858" t="s">
        <v>261</v>
      </c>
      <c r="G5" s="858" t="s">
        <v>305</v>
      </c>
      <c r="H5" s="858" t="s">
        <v>264</v>
      </c>
      <c r="I5" s="858"/>
    </row>
    <row r="6" s="903" customFormat="1" ht="25" customHeight="1" spans="1:10">
      <c r="A6" s="918" t="s">
        <v>306</v>
      </c>
      <c r="B6" s="919">
        <f>B7+B10+B35+B36+B37+B38+B41+B46+B45</f>
        <v>1046797.707979</v>
      </c>
      <c r="C6" s="919">
        <f t="shared" ref="C6:G6" si="0">C7+C10+C35+C36+C37+C38+C41+C45</f>
        <v>1142361</v>
      </c>
      <c r="D6" s="919">
        <f t="shared" si="0"/>
        <v>977125</v>
      </c>
      <c r="E6" s="919">
        <f t="shared" si="0"/>
        <v>507744</v>
      </c>
      <c r="F6" s="919">
        <f t="shared" si="0"/>
        <v>1151427.07</v>
      </c>
      <c r="G6" s="919">
        <f t="shared" si="0"/>
        <v>1001593.3547</v>
      </c>
      <c r="H6" s="919">
        <f t="shared" ref="H6:H30" si="1">F6-E6</f>
        <v>643683.07</v>
      </c>
      <c r="I6" s="927"/>
      <c r="J6" s="928"/>
    </row>
    <row r="7" s="903" customFormat="1" ht="25" customHeight="1" spans="1:10">
      <c r="A7" s="918" t="s">
        <v>307</v>
      </c>
      <c r="B7" s="920">
        <f>'2'!B6</f>
        <v>228677</v>
      </c>
      <c r="C7" s="920">
        <f t="shared" ref="C7:G7" si="2">C8+C9</f>
        <v>242398</v>
      </c>
      <c r="D7" s="920">
        <f t="shared" si="2"/>
        <v>242398</v>
      </c>
      <c r="E7" s="920">
        <f t="shared" si="2"/>
        <v>0</v>
      </c>
      <c r="F7" s="919">
        <f t="shared" si="2"/>
        <v>310316</v>
      </c>
      <c r="G7" s="919">
        <f t="shared" si="2"/>
        <v>310316</v>
      </c>
      <c r="H7" s="920">
        <f t="shared" si="1"/>
        <v>310316</v>
      </c>
      <c r="I7" s="929"/>
      <c r="J7" s="928"/>
    </row>
    <row r="8" s="903" customFormat="1" ht="25" customHeight="1" spans="1:10">
      <c r="A8" s="921" t="s">
        <v>308</v>
      </c>
      <c r="B8" s="920">
        <f>'2'!B7</f>
        <v>121250</v>
      </c>
      <c r="C8" s="920">
        <f>'[24]1'!C7</f>
        <v>113873</v>
      </c>
      <c r="D8" s="920">
        <f>C8</f>
        <v>113873</v>
      </c>
      <c r="E8" s="920"/>
      <c r="F8" s="920">
        <f>'[24]1'!I7</f>
        <v>168693</v>
      </c>
      <c r="G8" s="920">
        <f>F8</f>
        <v>168693</v>
      </c>
      <c r="H8" s="920">
        <f t="shared" si="1"/>
        <v>168693</v>
      </c>
      <c r="I8" s="929"/>
      <c r="J8" s="928"/>
    </row>
    <row r="9" s="903" customFormat="1" ht="25" customHeight="1" spans="1:10">
      <c r="A9" s="921" t="s">
        <v>309</v>
      </c>
      <c r="B9" s="920">
        <f>'2'!B8</f>
        <v>107427</v>
      </c>
      <c r="C9" s="920">
        <f>'[24]1'!C8</f>
        <v>128525</v>
      </c>
      <c r="D9" s="920">
        <f>C9</f>
        <v>128525</v>
      </c>
      <c r="E9" s="920"/>
      <c r="F9" s="920">
        <f>'[24]1'!I8</f>
        <v>141623</v>
      </c>
      <c r="G9" s="920">
        <f>F9</f>
        <v>141623</v>
      </c>
      <c r="H9" s="920">
        <f t="shared" si="1"/>
        <v>141623</v>
      </c>
      <c r="I9" s="929"/>
      <c r="J9" s="928"/>
    </row>
    <row r="10" s="903" customFormat="1" ht="25" customHeight="1" spans="1:10">
      <c r="A10" s="918" t="s">
        <v>310</v>
      </c>
      <c r="B10" s="920">
        <f t="shared" ref="B10:G10" si="3">B11+B34</f>
        <v>460687.287979</v>
      </c>
      <c r="C10" s="920">
        <v>467108</v>
      </c>
      <c r="D10" s="920">
        <v>301872</v>
      </c>
      <c r="E10" s="920">
        <v>447971</v>
      </c>
      <c r="F10" s="920">
        <f t="shared" si="3"/>
        <v>516407.07</v>
      </c>
      <c r="G10" s="920">
        <f t="shared" si="3"/>
        <v>366573.3547</v>
      </c>
      <c r="H10" s="920">
        <f t="shared" si="1"/>
        <v>68436.07</v>
      </c>
      <c r="I10" s="929"/>
      <c r="J10" s="928"/>
    </row>
    <row r="11" s="903" customFormat="1" ht="25" customHeight="1" spans="1:10">
      <c r="A11" s="918" t="s">
        <v>311</v>
      </c>
      <c r="B11" s="920">
        <f t="shared" ref="B11:G11" si="4">SUM(B12:B22)+B33</f>
        <v>345540.061979</v>
      </c>
      <c r="C11" s="920">
        <v>351005</v>
      </c>
      <c r="D11" s="920">
        <v>280459</v>
      </c>
      <c r="E11" s="920">
        <v>388546</v>
      </c>
      <c r="F11" s="920">
        <f t="shared" si="4"/>
        <v>408732.07</v>
      </c>
      <c r="G11" s="920">
        <f t="shared" si="4"/>
        <v>319682.3547</v>
      </c>
      <c r="H11" s="920">
        <f t="shared" si="1"/>
        <v>20186.07</v>
      </c>
      <c r="I11" s="930"/>
      <c r="J11" s="928"/>
    </row>
    <row r="12" s="903" customFormat="1" ht="25" customHeight="1" spans="1:10">
      <c r="A12" s="921" t="s">
        <v>312</v>
      </c>
      <c r="B12" s="920">
        <v>27503</v>
      </c>
      <c r="C12" s="920">
        <v>27503</v>
      </c>
      <c r="D12" s="920">
        <v>27503</v>
      </c>
      <c r="E12" s="920">
        <v>27503</v>
      </c>
      <c r="F12" s="920">
        <v>27503</v>
      </c>
      <c r="G12" s="920">
        <v>27503</v>
      </c>
      <c r="H12" s="920">
        <f t="shared" si="1"/>
        <v>0</v>
      </c>
      <c r="I12" s="931"/>
      <c r="J12" s="928"/>
    </row>
    <row r="13" s="903" customFormat="1" ht="25" customHeight="1" spans="1:10">
      <c r="A13" s="921" t="s">
        <v>313</v>
      </c>
      <c r="B13" s="920">
        <v>73960</v>
      </c>
      <c r="C13" s="920">
        <v>70360</v>
      </c>
      <c r="D13" s="920">
        <v>50937</v>
      </c>
      <c r="E13" s="920">
        <v>100948</v>
      </c>
      <c r="F13" s="920">
        <v>105275</v>
      </c>
      <c r="G13" s="920">
        <v>75275</v>
      </c>
      <c r="H13" s="920">
        <f t="shared" si="1"/>
        <v>4327</v>
      </c>
      <c r="I13" s="931"/>
      <c r="J13" s="928"/>
    </row>
    <row r="14" s="903" customFormat="1" ht="25" customHeight="1" spans="1:10">
      <c r="A14" s="921" t="s">
        <v>314</v>
      </c>
      <c r="B14" s="920">
        <v>51665</v>
      </c>
      <c r="C14" s="920">
        <v>51665</v>
      </c>
      <c r="D14" s="920">
        <v>35717</v>
      </c>
      <c r="E14" s="920">
        <v>35717</v>
      </c>
      <c r="F14" s="920">
        <v>51665</v>
      </c>
      <c r="G14" s="920">
        <v>51665</v>
      </c>
      <c r="H14" s="920">
        <f t="shared" si="1"/>
        <v>15948</v>
      </c>
      <c r="I14" s="930"/>
      <c r="J14" s="928"/>
    </row>
    <row r="15" s="903" customFormat="1" ht="25" customHeight="1" spans="1:10">
      <c r="A15" s="921" t="s">
        <v>315</v>
      </c>
      <c r="B15" s="920">
        <v>6493.826779</v>
      </c>
      <c r="C15" s="920">
        <v>6503</v>
      </c>
      <c r="D15" s="920">
        <v>5547</v>
      </c>
      <c r="E15" s="920">
        <v>10035</v>
      </c>
      <c r="F15" s="920">
        <v>8583</v>
      </c>
      <c r="G15" s="920">
        <v>7331.2847</v>
      </c>
      <c r="H15" s="920">
        <f t="shared" si="1"/>
        <v>-1452</v>
      </c>
      <c r="I15" s="932"/>
      <c r="J15" s="928"/>
    </row>
    <row r="16" s="903" customFormat="1" ht="25" customHeight="1" spans="1:10">
      <c r="A16" s="921" t="s">
        <v>316</v>
      </c>
      <c r="B16" s="920">
        <v>7946</v>
      </c>
      <c r="C16" s="920">
        <v>7946</v>
      </c>
      <c r="D16" s="920">
        <v>936</v>
      </c>
      <c r="E16" s="920">
        <v>1395</v>
      </c>
      <c r="F16" s="920">
        <v>6491</v>
      </c>
      <c r="G16" s="920">
        <v>4491</v>
      </c>
      <c r="H16" s="920">
        <f t="shared" si="1"/>
        <v>5096</v>
      </c>
      <c r="I16" s="932"/>
      <c r="J16" s="928"/>
    </row>
    <row r="17" s="903" customFormat="1" ht="25" customHeight="1" spans="1:10">
      <c r="A17" s="921" t="s">
        <v>317</v>
      </c>
      <c r="B17" s="920">
        <v>1259</v>
      </c>
      <c r="C17" s="920">
        <v>1259</v>
      </c>
      <c r="D17" s="920">
        <v>1259</v>
      </c>
      <c r="E17" s="920">
        <v>1259</v>
      </c>
      <c r="F17" s="920">
        <v>1259</v>
      </c>
      <c r="G17" s="920">
        <v>1259</v>
      </c>
      <c r="H17" s="920">
        <f t="shared" si="1"/>
        <v>0</v>
      </c>
      <c r="I17" s="930"/>
      <c r="J17" s="928"/>
    </row>
    <row r="18" s="903" customFormat="1" ht="25" customHeight="1" spans="1:10">
      <c r="A18" s="921" t="s">
        <v>318</v>
      </c>
      <c r="B18" s="920">
        <v>13</v>
      </c>
      <c r="C18" s="920">
        <v>430</v>
      </c>
      <c r="D18" s="920">
        <v>20</v>
      </c>
      <c r="E18" s="920">
        <v>20</v>
      </c>
      <c r="F18" s="920">
        <v>20</v>
      </c>
      <c r="G18" s="920"/>
      <c r="H18" s="920">
        <f t="shared" si="1"/>
        <v>0</v>
      </c>
      <c r="I18" s="932"/>
      <c r="J18" s="928"/>
    </row>
    <row r="19" s="903" customFormat="1" ht="25" customHeight="1" spans="1:10">
      <c r="A19" s="921" t="s">
        <v>319</v>
      </c>
      <c r="B19" s="920">
        <v>80</v>
      </c>
      <c r="C19" s="920">
        <v>2711</v>
      </c>
      <c r="D19" s="920">
        <v>2531</v>
      </c>
      <c r="E19" s="920">
        <v>2732</v>
      </c>
      <c r="F19" s="920">
        <v>2731</v>
      </c>
      <c r="G19" s="920">
        <v>2531</v>
      </c>
      <c r="H19" s="920">
        <f t="shared" si="1"/>
        <v>-1</v>
      </c>
      <c r="I19" s="930"/>
      <c r="J19" s="928"/>
    </row>
    <row r="20" s="903" customFormat="1" ht="25" customHeight="1" spans="1:10">
      <c r="A20" s="921" t="s">
        <v>320</v>
      </c>
      <c r="B20" s="920">
        <v>19539</v>
      </c>
      <c r="C20" s="920">
        <v>19539</v>
      </c>
      <c r="D20" s="920">
        <v>19539</v>
      </c>
      <c r="E20" s="920">
        <v>19539</v>
      </c>
      <c r="F20" s="920">
        <v>19539</v>
      </c>
      <c r="G20" s="920">
        <v>19539</v>
      </c>
      <c r="H20" s="920">
        <f t="shared" si="1"/>
        <v>0</v>
      </c>
      <c r="I20" s="932"/>
      <c r="J20" s="928"/>
    </row>
    <row r="21" s="903" customFormat="1" ht="25" customHeight="1" spans="1:10">
      <c r="A21" s="921" t="s">
        <v>321</v>
      </c>
      <c r="B21" s="920"/>
      <c r="C21" s="920"/>
      <c r="D21" s="920"/>
      <c r="E21" s="920"/>
      <c r="F21" s="920"/>
      <c r="G21" s="920"/>
      <c r="H21" s="920">
        <f t="shared" si="1"/>
        <v>0</v>
      </c>
      <c r="I21" s="932"/>
      <c r="J21" s="928"/>
    </row>
    <row r="22" s="903" customFormat="1" ht="25" customHeight="1" spans="1:10">
      <c r="A22" s="921" t="s">
        <v>322</v>
      </c>
      <c r="B22" s="920">
        <f t="shared" ref="B22:G22" si="5">SUM(B23:B32)</f>
        <v>156931.2352</v>
      </c>
      <c r="C22" s="920">
        <v>162642</v>
      </c>
      <c r="D22" s="920">
        <v>136122</v>
      </c>
      <c r="E22" s="920">
        <v>189050</v>
      </c>
      <c r="F22" s="920">
        <f t="shared" si="5"/>
        <v>185365</v>
      </c>
      <c r="G22" s="920">
        <f t="shared" si="5"/>
        <v>129787</v>
      </c>
      <c r="H22" s="920">
        <f t="shared" si="1"/>
        <v>-3685</v>
      </c>
      <c r="I22" s="930"/>
      <c r="J22" s="928"/>
    </row>
    <row r="23" s="903" customFormat="1" ht="25" customHeight="1" spans="1:10">
      <c r="A23" s="921" t="s">
        <v>323</v>
      </c>
      <c r="B23" s="920">
        <v>19495.6</v>
      </c>
      <c r="C23" s="920">
        <v>19496</v>
      </c>
      <c r="D23" s="920">
        <v>18204</v>
      </c>
      <c r="E23" s="920">
        <v>20311</v>
      </c>
      <c r="F23" s="920">
        <v>18889</v>
      </c>
      <c r="G23" s="920">
        <v>16889</v>
      </c>
      <c r="H23" s="920">
        <f t="shared" si="1"/>
        <v>-1422</v>
      </c>
      <c r="I23" s="930"/>
      <c r="J23" s="928"/>
    </row>
    <row r="24" s="903" customFormat="1" ht="25" customHeight="1" spans="1:10">
      <c r="A24" s="921" t="s">
        <v>324</v>
      </c>
      <c r="B24" s="920">
        <v>657.8</v>
      </c>
      <c r="C24" s="920">
        <v>599</v>
      </c>
      <c r="D24" s="920">
        <v>582</v>
      </c>
      <c r="E24" s="920">
        <v>976</v>
      </c>
      <c r="F24" s="920">
        <v>1215</v>
      </c>
      <c r="G24" s="920">
        <v>915</v>
      </c>
      <c r="H24" s="920">
        <f t="shared" si="1"/>
        <v>239</v>
      </c>
      <c r="I24" s="930"/>
      <c r="J24" s="928"/>
    </row>
    <row r="25" s="903" customFormat="1" ht="25" customHeight="1" spans="1:10">
      <c r="A25" s="921" t="s">
        <v>325</v>
      </c>
      <c r="B25" s="920">
        <v>43087.8752</v>
      </c>
      <c r="C25" s="920">
        <v>42154</v>
      </c>
      <c r="D25" s="920">
        <v>39682</v>
      </c>
      <c r="E25" s="920">
        <v>43108</v>
      </c>
      <c r="F25" s="920">
        <v>24318</v>
      </c>
      <c r="G25" s="920">
        <v>18318</v>
      </c>
      <c r="H25" s="920">
        <f t="shared" si="1"/>
        <v>-18790</v>
      </c>
      <c r="I25" s="930"/>
      <c r="J25" s="928"/>
    </row>
    <row r="26" s="903" customFormat="1" ht="25" customHeight="1" spans="1:10">
      <c r="A26" s="921" t="s">
        <v>326</v>
      </c>
      <c r="B26" s="920">
        <v>19305</v>
      </c>
      <c r="C26" s="920">
        <v>19473</v>
      </c>
      <c r="D26" s="920">
        <v>18661</v>
      </c>
      <c r="E26" s="920">
        <v>25545</v>
      </c>
      <c r="F26" s="920">
        <v>28703</v>
      </c>
      <c r="G26" s="920">
        <v>24703</v>
      </c>
      <c r="H26" s="920">
        <f t="shared" si="1"/>
        <v>3158</v>
      </c>
      <c r="I26" s="930"/>
      <c r="J26" s="928"/>
    </row>
    <row r="27" s="903" customFormat="1" ht="25" customHeight="1" spans="1:10">
      <c r="A27" s="921" t="s">
        <v>327</v>
      </c>
      <c r="B27" s="920">
        <v>332</v>
      </c>
      <c r="C27" s="920">
        <v>332</v>
      </c>
      <c r="D27" s="920">
        <v>158</v>
      </c>
      <c r="E27" s="920">
        <v>2577</v>
      </c>
      <c r="F27" s="920">
        <v>5630</v>
      </c>
      <c r="G27" s="920">
        <v>1383</v>
      </c>
      <c r="H27" s="920">
        <f t="shared" si="1"/>
        <v>3053</v>
      </c>
      <c r="I27" s="930"/>
      <c r="J27" s="928"/>
    </row>
    <row r="28" s="903" customFormat="1" ht="25" customHeight="1" spans="1:10">
      <c r="A28" s="921" t="s">
        <v>328</v>
      </c>
      <c r="B28" s="920">
        <v>34339</v>
      </c>
      <c r="C28" s="920">
        <v>30469</v>
      </c>
      <c r="D28" s="920">
        <v>14973</v>
      </c>
      <c r="E28" s="920">
        <v>16561</v>
      </c>
      <c r="F28" s="920">
        <v>51192</v>
      </c>
      <c r="G28" s="920">
        <v>24084</v>
      </c>
      <c r="H28" s="920">
        <f t="shared" si="1"/>
        <v>34631</v>
      </c>
      <c r="I28" s="930"/>
      <c r="J28" s="928"/>
    </row>
    <row r="29" s="903" customFormat="1" ht="25" customHeight="1" spans="1:10">
      <c r="A29" s="921" t="s">
        <v>329</v>
      </c>
      <c r="B29" s="920">
        <v>19491</v>
      </c>
      <c r="C29" s="920">
        <v>30174</v>
      </c>
      <c r="D29" s="920">
        <v>25959</v>
      </c>
      <c r="E29" s="920">
        <v>50288</v>
      </c>
      <c r="F29" s="920">
        <v>20978</v>
      </c>
      <c r="G29" s="920">
        <v>23454</v>
      </c>
      <c r="H29" s="920">
        <f t="shared" si="1"/>
        <v>-29310</v>
      </c>
      <c r="I29" s="930"/>
      <c r="J29" s="928"/>
    </row>
    <row r="30" s="903" customFormat="1" ht="25" customHeight="1" spans="1:10">
      <c r="A30" s="921" t="s">
        <v>330</v>
      </c>
      <c r="B30" s="920">
        <v>3937</v>
      </c>
      <c r="C30" s="920">
        <v>3937</v>
      </c>
      <c r="D30" s="920">
        <v>2834</v>
      </c>
      <c r="E30" s="920">
        <v>4100</v>
      </c>
      <c r="F30" s="920">
        <v>4131</v>
      </c>
      <c r="G30" s="920">
        <v>3181</v>
      </c>
      <c r="H30" s="920">
        <f t="shared" si="1"/>
        <v>31</v>
      </c>
      <c r="I30" s="930"/>
      <c r="J30" s="928"/>
    </row>
    <row r="31" s="903" customFormat="1" ht="25" customHeight="1" spans="1:10">
      <c r="A31" s="921" t="s">
        <v>331</v>
      </c>
      <c r="B31" s="920">
        <v>15628.96</v>
      </c>
      <c r="C31" s="920">
        <v>15629</v>
      </c>
      <c r="D31" s="920">
        <v>14790</v>
      </c>
      <c r="E31" s="920">
        <v>24799</v>
      </c>
      <c r="F31" s="920">
        <v>30095</v>
      </c>
      <c r="G31" s="920">
        <v>16646</v>
      </c>
      <c r="H31" s="920"/>
      <c r="I31" s="932"/>
      <c r="J31" s="928"/>
    </row>
    <row r="32" s="903" customFormat="1" ht="25" customHeight="1" spans="1:10">
      <c r="A32" s="921" t="s">
        <v>332</v>
      </c>
      <c r="B32" s="920">
        <v>657</v>
      </c>
      <c r="C32" s="920">
        <v>380</v>
      </c>
      <c r="D32" s="920">
        <v>280</v>
      </c>
      <c r="E32" s="920"/>
      <c r="F32" s="920">
        <v>214</v>
      </c>
      <c r="G32" s="920">
        <v>214</v>
      </c>
      <c r="H32" s="920">
        <f t="shared" ref="H32:H48" si="6">F32-E32</f>
        <v>214</v>
      </c>
      <c r="I32" s="930"/>
      <c r="J32" s="928"/>
    </row>
    <row r="33" s="903" customFormat="1" ht="25" customHeight="1" spans="1:10">
      <c r="A33" s="921" t="s">
        <v>333</v>
      </c>
      <c r="B33" s="920">
        <v>150</v>
      </c>
      <c r="C33" s="920"/>
      <c r="D33" s="920"/>
      <c r="E33" s="920">
        <v>130</v>
      </c>
      <c r="F33" s="920">
        <f t="shared" ref="F33:F43" si="7">G33</f>
        <v>301.07</v>
      </c>
      <c r="G33" s="920">
        <v>301.07</v>
      </c>
      <c r="H33" s="920">
        <f t="shared" si="6"/>
        <v>171.07</v>
      </c>
      <c r="I33" s="932"/>
      <c r="J33" s="911"/>
    </row>
    <row r="34" s="903" customFormat="1" ht="25" customHeight="1" spans="1:10">
      <c r="A34" s="918" t="s">
        <v>334</v>
      </c>
      <c r="B34" s="920">
        <v>115147.226</v>
      </c>
      <c r="C34" s="920"/>
      <c r="D34" s="920"/>
      <c r="E34" s="922">
        <v>654</v>
      </c>
      <c r="F34" s="922">
        <f>G34+48735+12049</f>
        <v>107675</v>
      </c>
      <c r="G34" s="919">
        <f>34084+12807</f>
        <v>46891</v>
      </c>
      <c r="H34" s="920">
        <f t="shared" si="6"/>
        <v>107021</v>
      </c>
      <c r="I34" s="930"/>
      <c r="J34" s="928"/>
    </row>
    <row r="35" s="903" customFormat="1" ht="25" customHeight="1" spans="1:10">
      <c r="A35" s="918" t="s">
        <v>335</v>
      </c>
      <c r="B35" s="920">
        <v>135424</v>
      </c>
      <c r="C35" s="920">
        <v>186480</v>
      </c>
      <c r="D35" s="920">
        <v>186480</v>
      </c>
      <c r="E35" s="919">
        <v>348</v>
      </c>
      <c r="F35" s="919">
        <f t="shared" si="7"/>
        <v>379530</v>
      </c>
      <c r="G35" s="919">
        <f>(G36*0.9)*-1</f>
        <v>379530</v>
      </c>
      <c r="H35" s="920">
        <f t="shared" si="6"/>
        <v>379182</v>
      </c>
      <c r="I35" s="929"/>
      <c r="J35" s="928"/>
    </row>
    <row r="36" s="903" customFormat="1" ht="25" customHeight="1" spans="1:10">
      <c r="A36" s="918" t="s">
        <v>336</v>
      </c>
      <c r="B36" s="920">
        <v>-126434</v>
      </c>
      <c r="C36" s="920">
        <v>-207200</v>
      </c>
      <c r="D36" s="920">
        <v>-207200</v>
      </c>
      <c r="E36" s="919">
        <v>59425</v>
      </c>
      <c r="F36" s="919">
        <f t="shared" si="7"/>
        <v>-421700</v>
      </c>
      <c r="G36" s="919">
        <v>-421700</v>
      </c>
      <c r="H36" s="920">
        <f t="shared" si="6"/>
        <v>-481125</v>
      </c>
      <c r="I36" s="929"/>
      <c r="J36" s="928"/>
    </row>
    <row r="37" s="903" customFormat="1" ht="25" customHeight="1" spans="1:10">
      <c r="A37" s="923" t="s">
        <v>337</v>
      </c>
      <c r="B37" s="919">
        <v>295321</v>
      </c>
      <c r="C37" s="920">
        <v>180141</v>
      </c>
      <c r="D37" s="920">
        <v>180141</v>
      </c>
      <c r="E37" s="919"/>
      <c r="F37" s="919">
        <f t="shared" si="7"/>
        <v>173358</v>
      </c>
      <c r="G37" s="919">
        <f>173358</f>
        <v>173358</v>
      </c>
      <c r="H37" s="920">
        <f t="shared" si="6"/>
        <v>173358</v>
      </c>
      <c r="I37" s="932"/>
      <c r="J37" s="928"/>
    </row>
    <row r="38" s="903" customFormat="1" ht="25" customHeight="1" spans="1:10">
      <c r="A38" s="918" t="s">
        <v>338</v>
      </c>
      <c r="B38" s="920">
        <f t="shared" ref="B38:G38" si="8">B39+B40</f>
        <v>106106</v>
      </c>
      <c r="C38" s="920">
        <f t="shared" si="8"/>
        <v>133748</v>
      </c>
      <c r="D38" s="920">
        <f t="shared" si="8"/>
        <v>133748</v>
      </c>
      <c r="E38" s="920">
        <f t="shared" si="8"/>
        <v>0</v>
      </c>
      <c r="F38" s="920">
        <f t="shared" si="7"/>
        <v>146142</v>
      </c>
      <c r="G38" s="920">
        <f t="shared" si="8"/>
        <v>146142</v>
      </c>
      <c r="H38" s="920">
        <f t="shared" si="6"/>
        <v>146142</v>
      </c>
      <c r="I38" s="932"/>
      <c r="J38" s="928"/>
    </row>
    <row r="39" s="906" customFormat="1" ht="25" customHeight="1" spans="1:10">
      <c r="A39" s="921" t="s">
        <v>339</v>
      </c>
      <c r="B39" s="920">
        <v>105000</v>
      </c>
      <c r="C39" s="920">
        <v>105000</v>
      </c>
      <c r="D39" s="920">
        <v>105000</v>
      </c>
      <c r="E39" s="920"/>
      <c r="F39" s="920">
        <f t="shared" si="7"/>
        <v>111142</v>
      </c>
      <c r="G39" s="920">
        <v>111142</v>
      </c>
      <c r="H39" s="920">
        <f t="shared" si="6"/>
        <v>111142</v>
      </c>
      <c r="I39" s="932"/>
      <c r="J39" s="933"/>
    </row>
    <row r="40" s="906" customFormat="1" ht="25" customHeight="1" spans="1:10">
      <c r="A40" s="921" t="s">
        <v>340</v>
      </c>
      <c r="B40" s="920">
        <v>1106</v>
      </c>
      <c r="C40" s="920">
        <v>28748</v>
      </c>
      <c r="D40" s="920">
        <v>28748</v>
      </c>
      <c r="E40" s="920"/>
      <c r="F40" s="920">
        <f t="shared" si="7"/>
        <v>35000</v>
      </c>
      <c r="G40" s="920">
        <v>35000</v>
      </c>
      <c r="H40" s="920">
        <f t="shared" si="6"/>
        <v>35000</v>
      </c>
      <c r="I40" s="932"/>
      <c r="J40" s="933"/>
    </row>
    <row r="41" s="903" customFormat="1" ht="25" customHeight="1" spans="1:10">
      <c r="A41" s="918" t="s">
        <v>341</v>
      </c>
      <c r="B41" s="920">
        <f>SUM(B42:B43)</f>
        <v>-71384.58</v>
      </c>
      <c r="C41" s="920">
        <f>SUM(C42:C43)</f>
        <v>-65314</v>
      </c>
      <c r="D41" s="920">
        <f>SUM(D42:D43)</f>
        <v>-65314</v>
      </c>
      <c r="E41" s="920">
        <f>SUM(E42:E43)</f>
        <v>0</v>
      </c>
      <c r="F41" s="920">
        <f t="shared" si="7"/>
        <v>-55226</v>
      </c>
      <c r="G41" s="920">
        <f>G42+G43</f>
        <v>-55226</v>
      </c>
      <c r="H41" s="920">
        <f t="shared" si="6"/>
        <v>-55226</v>
      </c>
      <c r="I41" s="934"/>
      <c r="J41" s="928"/>
    </row>
    <row r="42" s="903" customFormat="1" ht="25" customHeight="1" spans="1:10">
      <c r="A42" s="921" t="s">
        <v>342</v>
      </c>
      <c r="B42" s="920">
        <v>-7170</v>
      </c>
      <c r="C42" s="920">
        <v>-7170</v>
      </c>
      <c r="D42" s="920">
        <v>-7170</v>
      </c>
      <c r="E42" s="920"/>
      <c r="F42" s="920">
        <f t="shared" si="7"/>
        <v>-7170</v>
      </c>
      <c r="G42" s="920">
        <v>-7170</v>
      </c>
      <c r="H42" s="920">
        <f t="shared" si="6"/>
        <v>-7170</v>
      </c>
      <c r="I42" s="932"/>
      <c r="J42" s="928"/>
    </row>
    <row r="43" s="903" customFormat="1" ht="25" customHeight="1" spans="1:10">
      <c r="A43" s="921" t="s">
        <v>343</v>
      </c>
      <c r="B43" s="920">
        <v>-64214.58</v>
      </c>
      <c r="C43" s="920">
        <v>-58144</v>
      </c>
      <c r="D43" s="920">
        <v>-58144</v>
      </c>
      <c r="E43" s="920"/>
      <c r="F43" s="920">
        <f t="shared" si="7"/>
        <v>-48056</v>
      </c>
      <c r="G43" s="920">
        <v>-48056</v>
      </c>
      <c r="H43" s="920">
        <f t="shared" si="6"/>
        <v>-48056</v>
      </c>
      <c r="I43" s="935"/>
      <c r="J43" s="928"/>
    </row>
    <row r="44" s="903" customFormat="1" ht="25" customHeight="1" spans="1:10">
      <c r="A44" s="924" t="s">
        <v>344</v>
      </c>
      <c r="B44" s="920">
        <v>0</v>
      </c>
      <c r="C44" s="920"/>
      <c r="D44" s="920"/>
      <c r="E44" s="920"/>
      <c r="F44" s="920"/>
      <c r="G44" s="920"/>
      <c r="H44" s="920">
        <f t="shared" si="6"/>
        <v>0</v>
      </c>
      <c r="I44" s="932"/>
      <c r="J44" s="928"/>
    </row>
    <row r="45" s="903" customFormat="1" ht="25" customHeight="1" spans="1:10">
      <c r="A45" s="925" t="s">
        <v>345</v>
      </c>
      <c r="B45" s="920"/>
      <c r="C45" s="920">
        <v>205000</v>
      </c>
      <c r="D45" s="920">
        <v>205000</v>
      </c>
      <c r="E45" s="920"/>
      <c r="F45" s="920">
        <f>G45</f>
        <v>102600</v>
      </c>
      <c r="G45" s="920">
        <v>102600</v>
      </c>
      <c r="H45" s="920">
        <f t="shared" si="6"/>
        <v>102600</v>
      </c>
      <c r="I45" s="932"/>
      <c r="J45" s="928"/>
    </row>
    <row r="46" s="903" customFormat="1" ht="25" customHeight="1" spans="1:10">
      <c r="A46" s="925" t="s">
        <v>346</v>
      </c>
      <c r="B46" s="920">
        <v>18401</v>
      </c>
      <c r="C46" s="920"/>
      <c r="D46" s="920"/>
      <c r="E46" s="920"/>
      <c r="F46" s="920"/>
      <c r="G46" s="920"/>
      <c r="H46" s="920">
        <f t="shared" si="6"/>
        <v>0</v>
      </c>
      <c r="I46" s="932"/>
      <c r="J46" s="928"/>
    </row>
    <row r="47" s="903" customFormat="1" ht="25" customHeight="1" spans="1:10">
      <c r="A47" s="918" t="s">
        <v>347</v>
      </c>
      <c r="B47" s="920">
        <f t="shared" ref="B47:G47" si="9">B6</f>
        <v>1046797.707979</v>
      </c>
      <c r="C47" s="920">
        <f t="shared" si="9"/>
        <v>1142361</v>
      </c>
      <c r="D47" s="920">
        <f t="shared" si="9"/>
        <v>977125</v>
      </c>
      <c r="E47" s="920">
        <f t="shared" si="9"/>
        <v>507744</v>
      </c>
      <c r="F47" s="920">
        <f t="shared" si="9"/>
        <v>1151427.07</v>
      </c>
      <c r="G47" s="920">
        <f t="shared" si="9"/>
        <v>1001593.3547</v>
      </c>
      <c r="H47" s="920">
        <f t="shared" si="6"/>
        <v>643683.07</v>
      </c>
      <c r="I47" s="936"/>
      <c r="J47" s="928"/>
    </row>
    <row r="48" s="903" customFormat="1" ht="25" customHeight="1" spans="1:10">
      <c r="A48" s="926" t="s">
        <v>348</v>
      </c>
      <c r="B48" s="920">
        <f t="shared" ref="B48:G48" si="10">B47-B49</f>
        <v>943224.293516003</v>
      </c>
      <c r="C48" s="920">
        <f t="shared" si="10"/>
        <v>1048781</v>
      </c>
      <c r="D48" s="920">
        <f t="shared" si="10"/>
        <v>883545</v>
      </c>
      <c r="E48" s="920">
        <f t="shared" si="10"/>
        <v>507744</v>
      </c>
      <c r="F48" s="920">
        <f t="shared" si="10"/>
        <v>1057497.07</v>
      </c>
      <c r="G48" s="920">
        <f t="shared" si="10"/>
        <v>907663.3547</v>
      </c>
      <c r="H48" s="920">
        <f t="shared" si="6"/>
        <v>549753.07</v>
      </c>
      <c r="I48" s="936"/>
      <c r="J48" s="928"/>
    </row>
    <row r="49" s="906" customFormat="1" ht="25" customHeight="1" spans="1:10">
      <c r="A49" s="926" t="s">
        <v>349</v>
      </c>
      <c r="B49" s="920">
        <v>103573.414462997</v>
      </c>
      <c r="C49" s="920">
        <f>93580</f>
        <v>93580</v>
      </c>
      <c r="D49" s="920">
        <f>93580</f>
        <v>93580</v>
      </c>
      <c r="E49" s="920"/>
      <c r="F49" s="920">
        <f>G49</f>
        <v>93930</v>
      </c>
      <c r="G49" s="920">
        <f>62622+13308+18000</f>
        <v>93930</v>
      </c>
      <c r="H49" s="920"/>
      <c r="I49" s="932"/>
      <c r="J49" s="933"/>
    </row>
  </sheetData>
  <mergeCells count="7">
    <mergeCell ref="A2:I2"/>
    <mergeCell ref="C4:D4"/>
    <mergeCell ref="F4:H4"/>
    <mergeCell ref="A4:A5"/>
    <mergeCell ref="B4:B5"/>
    <mergeCell ref="E4:E5"/>
    <mergeCell ref="I4:I5"/>
  </mergeCells>
  <printOptions horizontalCentered="1"/>
  <pageMargins left="0.393055555555556" right="0.393055555555556" top="0.393055555555556" bottom="0.393055555555556" header="0.314583333333333" footer="0.196527777777778"/>
  <pageSetup paperSize="9" scale="73" firstPageNumber="28" fitToHeight="0" orientation="landscape" useFirstPageNumber="1" horizontalDpi="600"/>
  <headerFooter>
    <oddFooter>&amp;C— &amp;P —</oddFooter>
  </headerFooter>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40</vt:i4>
      </vt:variant>
    </vt:vector>
  </HeadingPairs>
  <TitlesOfParts>
    <vt:vector size="40" baseType="lpstr">
      <vt:lpstr>4（1）</vt:lpstr>
      <vt:lpstr>1-1</vt:lpstr>
      <vt:lpstr>1-2</vt:lpstr>
      <vt:lpstr>1-3</vt:lpstr>
      <vt:lpstr>1-4</vt:lpstr>
      <vt:lpstr>1-5</vt:lpstr>
      <vt:lpstr>1-6</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余勇</dc:creator>
  <cp:lastModifiedBy>Administrator</cp:lastModifiedBy>
  <dcterms:created xsi:type="dcterms:W3CDTF">2014-12-04T10:01:00Z</dcterms:created>
  <cp:lastPrinted>2021-12-17T08:36:00Z</cp:lastPrinted>
  <dcterms:modified xsi:type="dcterms:W3CDTF">2026-03-03T10:16:25Z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y fmtid="{D5CDD505-2E9C-101B-9397-08002B2CF9AE}" pid="3" name="ICV">
    <vt:lpwstr>45154CD749C8405A9FBB2FF5EE05499C</vt:lpwstr>
  </property>
  <property fmtid="{D5CDD505-2E9C-101B-9397-08002B2CF9AE}" pid="4" name="KSOReadingLayout">
    <vt:bool>true</vt:bool>
  </property>
</Properties>
</file>